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Dutcher01\Desktop\"/>
    </mc:Choice>
  </mc:AlternateContent>
  <xr:revisionPtr revIDLastSave="0" documentId="8_{86BE75F5-9006-4CFE-B3E2-28BEE5B17E33}" xr6:coauthVersionLast="47" xr6:coauthVersionMax="47" xr10:uidLastSave="{00000000-0000-0000-0000-000000000000}"/>
  <bookViews>
    <workbookView xWindow="-15945" yWindow="720" windowWidth="14970" windowHeight="12285" tabRatio="899" firstSheet="2" activeTab="2" xr2:uid="{CB84DB16-2FA7-4412-BEB1-AFBDFA4C9214}"/>
  </bookViews>
  <sheets>
    <sheet name="Assumptions" sheetId="7" r:id="rId1"/>
    <sheet name="Data and Mdcr Calculation" sheetId="73" r:id="rId2"/>
    <sheet name="RAPPS Payment Calc" sheetId="63" r:id="rId3"/>
    <sheet name="Avg SDA MCR as % of MCD" sheetId="32" r:id="rId4"/>
    <sheet name="IGT by Provider" sheetId="35" r:id="rId5"/>
    <sheet name="IGT by SDA" sheetId="34" r:id="rId6"/>
    <sheet name="Opt Outs" sheetId="79" r:id="rId7"/>
    <sheet name="FreeStand_Medicare" sheetId="99" r:id="rId8"/>
    <sheet name="HospBased_Medicare_CR" sheetId="100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\0">#REF!</definedName>
    <definedName name="\A">#REF!</definedName>
    <definedName name="\B">#REF!</definedName>
    <definedName name="\d">#REF!</definedName>
    <definedName name="\e">#N/A</definedName>
    <definedName name="\h">#REF!</definedName>
    <definedName name="\o">#REF!</definedName>
    <definedName name="\s">#N/A</definedName>
    <definedName name="\t">#REF!</definedName>
    <definedName name="\x">#N/A</definedName>
    <definedName name="\y">#REF!</definedName>
    <definedName name="_1\B">#REF!</definedName>
    <definedName name="_1_10_DSH_UPL_OP_COST">#REF!</definedName>
    <definedName name="_1_2005_BR_Provider_Totals">#REF!</definedName>
    <definedName name="_1Prov_Ident_Nbr_with_Suffi">#N/A</definedName>
    <definedName name="_2_10_DSH_UPL_OP_COST">#REF!</definedName>
    <definedName name="_2_DOCS">'[1]SFY 2008 DSH Urban TZG'!#REF!</definedName>
    <definedName name="_2Provider_City_Name">#N/A</definedName>
    <definedName name="_3Provider_Combined_Name">#N/A</definedName>
    <definedName name="_401_HHSC">#REF!</definedName>
    <definedName name="_4Provider_Street_Address_1">#N/A</definedName>
    <definedName name="_A">[2]A83I!#REF!</definedName>
    <definedName name="_DemoType">[3]LKUP!$F$7:$F$9</definedName>
    <definedName name="_FilingStatus">[4]LKUP!$N$7:$N$8</definedName>
    <definedName name="_Fill" hidden="1">#REF!</definedName>
    <definedName name="_xlnm._FilterDatabase" localSheetId="1" hidden="1">'Data and Mdcr Calculation'!$A$3:$Q$3</definedName>
    <definedName name="_xlnm._FilterDatabase" localSheetId="7" hidden="1">FreeStand_Medicare!$C$1:$E$1</definedName>
    <definedName name="_xlnm._FilterDatabase" localSheetId="4" hidden="1">'IGT by Provider'!$A$5:$F$169</definedName>
    <definedName name="_xlnm._FilterDatabase" localSheetId="2" hidden="1">'RAPPS Payment Calc'!$A$10:$AP$208</definedName>
    <definedName name="_fy13">#REF!</definedName>
    <definedName name="_InvalidTemplateDemoDateRange">[3]_Controls!$C$23</definedName>
    <definedName name="_OwnershipType">[3]LKUP!$H$7:$H$9</definedName>
    <definedName name="_RetroProType">[3]LKUP!$J$7:$J$8</definedName>
    <definedName name="_SDA2004">#N/A</definedName>
    <definedName name="_ServiceType">[3]LKUP!$D$7</definedName>
    <definedName name="_StateLkUp">[3]LKUP!$B$7:$B$60</definedName>
    <definedName name="_t3">#REF!</definedName>
    <definedName name="_whatisthis">[5]DIS00!#REF!</definedName>
    <definedName name="a">#REF!</definedName>
    <definedName name="aaaaaa">[2]A83I!#REF!</definedName>
    <definedName name="adj_fact">#REF!</definedName>
    <definedName name="Admin">[6]FeeCalc!$B$7</definedName>
    <definedName name="Age">'[7]rate options'!$E$41</definedName>
    <definedName name="Aggregate_Cap_BR_Only">#REF!</definedName>
    <definedName name="Aggregate_Cap_BR_Only_2">#REF!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>#REF!</definedName>
    <definedName name="All_SDAs_for_DSH_Hospital_Listing">#REF!</definedName>
    <definedName name="AOPrice">'[7]rate options'!$C$12</definedName>
    <definedName name="AP87_">#REF!</definedName>
    <definedName name="AvgBaseOcc">'[7]rate calculation'!$V$273</definedName>
    <definedName name="AVGCMI">'[7]rate calculation'!#REF!</definedName>
    <definedName name="AvgCMI1">'[7]rate model'!#REF!</definedName>
    <definedName name="b">#REF!</definedName>
    <definedName name="B_1BD1">#REF!</definedName>
    <definedName name="B_1BD2">#REF!</definedName>
    <definedName name="B_1BD3">#REF!</definedName>
    <definedName name="B_1BD4">#REF!</definedName>
    <definedName name="B_1PG1">#REF!</definedName>
    <definedName name="B_1PG2">#N/A</definedName>
    <definedName name="B_1PG3">#REF!</definedName>
    <definedName name="B_1PG4">#REF!</definedName>
    <definedName name="basCMI">#REF!</definedName>
    <definedName name="Base18">'[8]Base Payment Calculation'!$P$7</definedName>
    <definedName name="Base19">'[8]Base Payment Calculation'!$P$16</definedName>
    <definedName name="Base20">'[8]Base Payment Calculation'!$P$25</definedName>
    <definedName name="Base21">'[8]Base Payment Calculation'!$P$34</definedName>
    <definedName name="Base22">'[8]Base Payment Calculation'!$B$44</definedName>
    <definedName name="Base23">'[8]Base Payment Calculation'!$E$44</definedName>
    <definedName name="Base24">'[8]Base Payment Calculation'!$H$44</definedName>
    <definedName name="bbbbb">[5]DIS00!#REF!</definedName>
    <definedName name="BBDRP5_8">#N/A</definedName>
    <definedName name="BBDRREST">#N/A</definedName>
    <definedName name="BexarTotal">'[9]Bexar Actuarial Adjustment'!$M$19</definedName>
    <definedName name="BPT1P2_4">#N/A</definedName>
    <definedName name="BPT1P5_8">#N/A</definedName>
    <definedName name="BPT1PG1">#REF!</definedName>
    <definedName name="BPT1REST">#N/A</definedName>
    <definedName name="BURDEN">#N/A</definedName>
    <definedName name="ccccc" hidden="1">#REF!</definedName>
    <definedName name="cccccc">[5]DIS00!#REF!</definedName>
    <definedName name="Cert_CCN">[10]Certification!$C$9</definedName>
    <definedName name="Cert_County">[10]Certification!$E$15</definedName>
    <definedName name="Cert_Hospital">[10]Certification!$C$5</definedName>
    <definedName name="Cert_NPI">[10]Certification!$C$11</definedName>
    <definedName name="Cert_TPI">[10]Certification!$C$13</definedName>
    <definedName name="Childrens_Adjustments">'[10]Medicaid Claims Data'!#REF!</definedName>
    <definedName name="CMIDate">'[7]rate options'!$C$5</definedName>
    <definedName name="combined_cap">#REF!</definedName>
    <definedName name="Comp1_FS">Assumptions!$B$31</definedName>
    <definedName name="Comp1_HB">Assumptions!$C$31</definedName>
    <definedName name="Comp1_Weight">Assumptions!$B$8</definedName>
    <definedName name="Comp2_Rate">Assumptions!$B$23</definedName>
    <definedName name="Comp2_Weight">Assumptions!$B$9</definedName>
    <definedName name="Component_3_data">#REF!</definedName>
    <definedName name="COPYMsUMMARY">#REF!</definedName>
    <definedName name="Costs1">#REF!</definedName>
    <definedName name="COUNTY">#N/A</definedName>
    <definedName name="Create_Summary_by_TPI">#REF!</definedName>
    <definedName name="crowley">#REF!</definedName>
    <definedName name="CstRpt_B">[10]Certification!$E$32</definedName>
    <definedName name="CstRpt_E">[10]Certification!$E$34</definedName>
    <definedName name="CstRpt_S">[10]Certification!$E$36</definedName>
    <definedName name="Data_Period">Assumptions!$B$6</definedName>
    <definedName name="Data_Year">[10]Certification!$C$42</definedName>
    <definedName name="_xlnm.Database">#REF!</definedName>
    <definedName name="DCAvgPercent">'[7]rate calculation'!$AV$278</definedName>
    <definedName name="DCAvgPercent1">'[7]rate model'!$AV$278</definedName>
    <definedName name="DCFloor">'[7]rate options'!$C$7</definedName>
    <definedName name="DCPrice">'[7]rate options'!$C$8</definedName>
    <definedName name="Demo_Year">[10]Certification!$C$36</definedName>
    <definedName name="Depreciation">'[7]rate options'!$C$41</definedName>
    <definedName name="Documentation">'[11]3 - Review Tracker'!#REF!</definedName>
    <definedName name="DSH_Flag">[11]Checks!$L$3</definedName>
    <definedName name="DSH_IND">[12]Checks!$J$3</definedName>
    <definedName name="DSH_INFLATOR">'[10]Sched 4-DSH State Pmt Cap'!$B$24</definedName>
    <definedName name="DV_Rule_2">[3]LKUP!$O$8</definedName>
    <definedName name="DV_Rule_3">[3]LKUP!$O$9</definedName>
    <definedName name="DV_Rule_4">[3]LKUP!$O$10</definedName>
    <definedName name="DV_Rule_5">[3]LKUP!$O$11</definedName>
    <definedName name="DY_Begin">'[13]Austin Summary'!$N$22</definedName>
    <definedName name="DY_End">'[13]Austin Summary'!$P$22</definedName>
    <definedName name="eeeeee">#REF!</definedName>
    <definedName name="Equipment">'[7]rate options'!$C$33</definedName>
    <definedName name="Estimated_HSL">'[14]Estimated HSL FFY 2011'!$A$2:$D$185</definedName>
    <definedName name="export">#REF!</definedName>
    <definedName name="ExportDataSource">#REF!</definedName>
    <definedName name="ExternalData_1" localSheetId="8" hidden="1">HospBased_Medicare_CR!$A$1:$G$119</definedName>
    <definedName name="fdsfd">#REF!</definedName>
    <definedName name="fff">#REF!</definedName>
    <definedName name="Final_Datasheet_03_05_2013">#REF!</definedName>
    <definedName name="FMAP">[15]Notes!$A$8</definedName>
    <definedName name="FMAP_FedShr">Assumptions!$B$7</definedName>
    <definedName name="FMAP_StateShr">'[6]CHIRP Payment Calc'!$AQ$3</definedName>
    <definedName name="FRVAvg">#REF!</definedName>
    <definedName name="FYEnd">[10]Certification!$E$38</definedName>
    <definedName name="GENERAL">#REF!</definedName>
    <definedName name="HD_Tot_State_Local">'[10]Hospital Data'!$I$64+'[10]Hospital Data'!$I$85+'[10]Hospital Data'!$I$105</definedName>
    <definedName name="HD_TotRev_Allowable">'[10]Hospital Data'!$G$125</definedName>
    <definedName name="HOME">#REF!</definedName>
    <definedName name="HospitalClass">'[16]Hospital Classes'!$B$2:$B$9</definedName>
    <definedName name="I_2">#N/A</definedName>
    <definedName name="I_2_2">#N/A</definedName>
    <definedName name="I_2_3">#N/A</definedName>
    <definedName name="I_2_4">#N/A</definedName>
    <definedName name="I_2_5">#N/A</definedName>
    <definedName name="I_2_6">#N/A</definedName>
    <definedName name="I_2_7">#N/A</definedName>
    <definedName name="I_3">#N/A</definedName>
    <definedName name="I_4">#N/A</definedName>
    <definedName name="IGT_Buffer">Assumptions!$B$10</definedName>
    <definedName name="IMD_Count">[3]_Controls!$C$3</definedName>
    <definedName name="IME_NPI_Data">#REF!</definedName>
    <definedName name="IME_NPI_Sheet">#REF!</definedName>
    <definedName name="IME_NPI_TIN_name">#REF!</definedName>
    <definedName name="IME_UPL_Truven__TX">#REF!</definedName>
    <definedName name="imppuf_091001">#REF!</definedName>
    <definedName name="inf_0304">#REF!</definedName>
    <definedName name="inf_0405">#REF!</definedName>
    <definedName name="Inflation">'[7]rate options'!$C$48</definedName>
    <definedName name="Inpatient_UPL_Demo">#REF!</definedName>
    <definedName name="Inpatient_UPL_Demo_MSDRG_RW_Compare">#REF!</definedName>
    <definedName name="INRR_614_PRELIM">#REF!</definedName>
    <definedName name="INRR_614_W_EFFECTIVE_DATES">#REF!</definedName>
    <definedName name="INRR_625B">#REF!</definedName>
    <definedName name="INRR520A2012BluerRibbonFinalWAPRDRG">#REF!</definedName>
    <definedName name="INRR615__PROV_PDI_PRELIM_4">#REF!</definedName>
    <definedName name="INRR625_DRGS">#REF!</definedName>
    <definedName name="INRR625D_080310">#REF!</definedName>
    <definedName name="InterimAdj">'[7]rate options'!$C$18</definedName>
    <definedName name="IOWA_MEDICAID_JUL13_JUN14_ANE_ASA_BILLINGS">#REF!</definedName>
    <definedName name="Land">'[7]rate options'!$C$31</definedName>
    <definedName name="LARRY">#REF!</definedName>
    <definedName name="LINE69">#REF!</definedName>
    <definedName name="lookup">#REF!</definedName>
    <definedName name="MAP">#REF!</definedName>
    <definedName name="mbrship">[15]Notes!$A$7</definedName>
    <definedName name="McdCMI">'[7]rate options'!$AE$5</definedName>
    <definedName name="MCO_AdminFee">[17]Assumptions!$D$35</definedName>
    <definedName name="MCO_PremiumTax">[17]Assumptions!$B$35</definedName>
    <definedName name="MEDICAID_ASA_CODE_BILLINGS_JUL12_JUN13">#REF!</definedName>
    <definedName name="missing_fac">'[18]rate calculation'!#REF!</definedName>
    <definedName name="moveable4000CFA">#REF!</definedName>
    <definedName name="nbdgd">#REF!</definedName>
    <definedName name="new_fac">'[18]rate calculation'!#REF!</definedName>
    <definedName name="NPI_Ind">[12]Checks!$F$35</definedName>
    <definedName name="Occupancy">'[7]rate options'!$C$45</definedName>
    <definedName name="OffsetValue">#REF!</definedName>
    <definedName name="Ownership_List">#REF!</definedName>
    <definedName name="PAGE1">#REF!</definedName>
    <definedName name="PAGE2">#REF!</definedName>
    <definedName name="PARTI">#N/A</definedName>
    <definedName name="PARTII">#N/A</definedName>
    <definedName name="PARTIII_1">#N/A</definedName>
    <definedName name="PARTIII_2">#N/A</definedName>
    <definedName name="PARTIV">#REF!</definedName>
    <definedName name="Payment_Count">[19]_Controls!$C$4</definedName>
    <definedName name="PG1BDR">#N/A</definedName>
    <definedName name="PG2_4BDR">#REF!</definedName>
    <definedName name="PG5_8BDR">#REF!</definedName>
    <definedName name="Premium_Tax">[6]FeeCalc!$B$8</definedName>
    <definedName name="Prgm_Year">[10]Certification!$C$38</definedName>
    <definedName name="_xlnm.Print_Area" localSheetId="2">'RAPPS Payment Calc'!$A$1:$AP$198</definedName>
    <definedName name="_xlnm.Print_Area">#REF!</definedName>
    <definedName name="Print_Area_1">#REF!</definedName>
    <definedName name="Print_Area_MI">#REF!</definedName>
    <definedName name="_xlnm.Print_Titles" localSheetId="1">'Data and Mdcr Calculation'!$1:$3</definedName>
    <definedName name="_xlnm.Print_Titles" localSheetId="4">'IGT by Provider'!$5:$5</definedName>
    <definedName name="_xlnm.Print_Titles" localSheetId="2">'RAPPS Payment Calc'!$9:$10</definedName>
    <definedName name="_xlnm.Print_Titles">#REF!</definedName>
    <definedName name="PropTaxAvg">'[7]rate calculation'!$BJ$277</definedName>
    <definedName name="ProviderFee">'[7]rate options'!$C$15</definedName>
    <definedName name="Q02a___Rebasing_TPI_Rural_Cnt">#REF!</definedName>
    <definedName name="qry_OP_UPL">#REF!</definedName>
    <definedName name="qry_total_IP_days">#REF!</definedName>
    <definedName name="rate_data">#REF!</definedName>
    <definedName name="RateYearDays">'[7]rate calculation'!$W$279</definedName>
    <definedName name="RateYearDays1">'[7]rate model'!$W$280</definedName>
    <definedName name="RebaseAdj">'[7]rate options'!$C$17</definedName>
    <definedName name="regions">#REF!</definedName>
    <definedName name="RENAL">#REF!</definedName>
    <definedName name="RentalRate">'[7]rate options'!$C$43</definedName>
    <definedName name="RESTBDR">#REF!</definedName>
    <definedName name="Risk_Margin___STAR">[6]FeeCalc!$B$5</definedName>
    <definedName name="Risk_Margin___STAR_PLUS">[6]FeeCalc!$B$6</definedName>
    <definedName name="RiskMargin_STAR">[17]Assumptions!$C$35</definedName>
    <definedName name="RiskMargin_STARKids">[17]Assumptions!$C$37</definedName>
    <definedName name="RiskMargin_STARPLUS">[17]Assumptions!$C$36</definedName>
    <definedName name="rrrrrr">#REF!</definedName>
    <definedName name="SCH1A">#REF!</definedName>
    <definedName name="SDA_RATES_FOR_MAILOUT_II">#REF!</definedName>
    <definedName name="selection_adj">[20]Assumptions!$L$25</definedName>
    <definedName name="sort1_beg">#REF!</definedName>
    <definedName name="sort1_col">#REF!</definedName>
    <definedName name="sort1_end">#REF!</definedName>
    <definedName name="sort10_beg">#REF!</definedName>
    <definedName name="sort10_col">#REF!</definedName>
    <definedName name="sort10_end">#REF!</definedName>
    <definedName name="sort11_beg">#REF!</definedName>
    <definedName name="sort11_col">#REF!</definedName>
    <definedName name="sort11_end">#REF!</definedName>
    <definedName name="sort2_beg">#REF!</definedName>
    <definedName name="sort2_col">#REF!</definedName>
    <definedName name="sort2_end">#REF!</definedName>
    <definedName name="sort3_beg">#REF!</definedName>
    <definedName name="sort3_col">#REF!</definedName>
    <definedName name="sort3_end">#REF!</definedName>
    <definedName name="sort4_beg">#REF!</definedName>
    <definedName name="sort4_col">#REF!</definedName>
    <definedName name="sort4_end">#REF!</definedName>
    <definedName name="sort5_beg">#REF!</definedName>
    <definedName name="sort5_col">#REF!</definedName>
    <definedName name="sort5_end">#REF!</definedName>
    <definedName name="sort6_beg">#REF!</definedName>
    <definedName name="sort6_col">#REF!</definedName>
    <definedName name="sort6_end">#REF!</definedName>
    <definedName name="sort7_beg">#REF!</definedName>
    <definedName name="sort7_col">#REF!</definedName>
    <definedName name="sort7_end">#REF!</definedName>
    <definedName name="sort8_beg">#REF!</definedName>
    <definedName name="sort8_col">#REF!</definedName>
    <definedName name="sort8_end">#REF!</definedName>
    <definedName name="sort9_beg">#REF!</definedName>
    <definedName name="sort9_col">#REF!</definedName>
    <definedName name="sort9_end">#REF!</definedName>
    <definedName name="SqFootValue">'[7]rate options'!$C$22</definedName>
    <definedName name="SqFtAvg">'[7]rate options'!$G$25</definedName>
    <definedName name="SqFtPerBedMax">'[7]rate options'!$C$25</definedName>
    <definedName name="SqFtPerBedMin">'[7]rate options'!$E$25</definedName>
    <definedName name="SqFtQuestion">'[7]rate options'!$C$26</definedName>
    <definedName name="STAR_Fee">Assumptions!$E$35</definedName>
    <definedName name="STAR_MCO_Factor">[21]assumptions!$B$7</definedName>
    <definedName name="STARKids_Fee">Assumptions!$E$37</definedName>
    <definedName name="STARPLUS_Fee">Assumptions!$E$36</definedName>
    <definedName name="STARPLUS_MCO_Factor">[21]assumptions!$B$8</definedName>
    <definedName name="STATE_OWNED_with_Outlier_and_Inflation">#REF!</definedName>
    <definedName name="STBI4D2">#REF!</definedName>
    <definedName name="STBI4D8">#REF!</definedName>
    <definedName name="STBICRNA">#N/A</definedName>
    <definedName name="STBII">#N/A</definedName>
    <definedName name="STMEDED">#N/A</definedName>
    <definedName name="STOREBI">#N/A</definedName>
    <definedName name="tm_4093645015">#REF!</definedName>
    <definedName name="tm_4093645264">#REF!</definedName>
    <definedName name="tm_4093645314">#REF!</definedName>
    <definedName name="tm_4093645323">#REF!</definedName>
    <definedName name="tm_4093645391">#REF!</definedName>
    <definedName name="tm_4093645417">#REF!</definedName>
    <definedName name="tm_4093645453">#REF!</definedName>
    <definedName name="tm_4093645454">#REF!</definedName>
    <definedName name="Total___STAR">[6]FeeCalc!$B$10</definedName>
    <definedName name="Total___STAR_PLUS">[6]FeeCalc!$B$11</definedName>
    <definedName name="Total_MCO_Payments_and_Charges">#REF!</definedName>
    <definedName name="TotalActiveRecords">[3]_Controls!$C$4</definedName>
    <definedName name="TotalCMI">'[7]rate options'!$AE$4</definedName>
    <definedName name="Traditional_Settlements_Between_1_1_2011___12_31_2011_Rebasing">#REF!</definedName>
    <definedName name="Traditional_Settlements_Between_1_1_2012___12_31_2012">#REF!</definedName>
    <definedName name="Traditional_Settlements_Between_10_1_2013___9_30_2014">'[22]Cost Report Settlements'!#REF!</definedName>
    <definedName name="trend">[20]Assumptions!$A$14:$D$19</definedName>
    <definedName name="tttttt">#REF!</definedName>
    <definedName name="UIHC_PHYSICIAN_UPL_DATA_FOR_SELLERS_DORSEY">#REF!</definedName>
    <definedName name="UP">#REF!</definedName>
    <definedName name="YEAR_BEGIN_1">'[14]DSH Year Totals'!$A$4</definedName>
    <definedName name="YEAR_END_1">'[14]DSH Year Totals'!$B$4</definedName>
    <definedName name="YR2QRTS">#REF!</definedName>
    <definedName name="YR3QRT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O12" i="63" l="1"/>
  <c r="AO13" i="63"/>
  <c r="AO14" i="63"/>
  <c r="AO15" i="63"/>
  <c r="AO16" i="63"/>
  <c r="AO17" i="63"/>
  <c r="AO18" i="63"/>
  <c r="AO19" i="63"/>
  <c r="AO20" i="63"/>
  <c r="AO21" i="63"/>
  <c r="AO22" i="63"/>
  <c r="AO23" i="63"/>
  <c r="AO24" i="63"/>
  <c r="AO25" i="63"/>
  <c r="AO26" i="63"/>
  <c r="AO27" i="63"/>
  <c r="AO28" i="63"/>
  <c r="AO29" i="63"/>
  <c r="AO30" i="63"/>
  <c r="AO31" i="63"/>
  <c r="AO32" i="63"/>
  <c r="AO33" i="63"/>
  <c r="AO34" i="63"/>
  <c r="AO35" i="63"/>
  <c r="AO36" i="63"/>
  <c r="AO37" i="63"/>
  <c r="AO38" i="63"/>
  <c r="AO39" i="63"/>
  <c r="AO40" i="63"/>
  <c r="AO41" i="63"/>
  <c r="AO42" i="63"/>
  <c r="AO43" i="63"/>
  <c r="AO44" i="63"/>
  <c r="AO45" i="63"/>
  <c r="AO46" i="63"/>
  <c r="AO47" i="63"/>
  <c r="AO48" i="63"/>
  <c r="AO49" i="63"/>
  <c r="AO50" i="63"/>
  <c r="AO51" i="63"/>
  <c r="AO52" i="63"/>
  <c r="AO53" i="63"/>
  <c r="AO54" i="63"/>
  <c r="AO55" i="63"/>
  <c r="AO56" i="63"/>
  <c r="AO57" i="63"/>
  <c r="AO58" i="63"/>
  <c r="AO59" i="63"/>
  <c r="AO60" i="63"/>
  <c r="AO61" i="63"/>
  <c r="AO62" i="63"/>
  <c r="AO63" i="63"/>
  <c r="AO64" i="63"/>
  <c r="AO65" i="63"/>
  <c r="AO66" i="63"/>
  <c r="AO67" i="63"/>
  <c r="AO68" i="63"/>
  <c r="AO69" i="63"/>
  <c r="AO70" i="63"/>
  <c r="AO71" i="63"/>
  <c r="AO72" i="63"/>
  <c r="AO73" i="63"/>
  <c r="AO74" i="63"/>
  <c r="AO75" i="63"/>
  <c r="AO76" i="63"/>
  <c r="AO77" i="63"/>
  <c r="AO78" i="63"/>
  <c r="AO79" i="63"/>
  <c r="AO80" i="63"/>
  <c r="AO81" i="63"/>
  <c r="AO82" i="63"/>
  <c r="AO83" i="63"/>
  <c r="AO84" i="63"/>
  <c r="AO85" i="63"/>
  <c r="AO86" i="63"/>
  <c r="AO87" i="63"/>
  <c r="AO88" i="63"/>
  <c r="AO89" i="63"/>
  <c r="AO90" i="63"/>
  <c r="AO91" i="63"/>
  <c r="AO92" i="63"/>
  <c r="AO93" i="63"/>
  <c r="AO94" i="63"/>
  <c r="AO95" i="63"/>
  <c r="AO96" i="63"/>
  <c r="AO97" i="63"/>
  <c r="AO98" i="63"/>
  <c r="AO99" i="63"/>
  <c r="AO100" i="63"/>
  <c r="AO101" i="63"/>
  <c r="AO102" i="63"/>
  <c r="AO103" i="63"/>
  <c r="AO104" i="63"/>
  <c r="AO105" i="63"/>
  <c r="AO106" i="63"/>
  <c r="AO107" i="63"/>
  <c r="AO108" i="63"/>
  <c r="AO109" i="63"/>
  <c r="AO110" i="63"/>
  <c r="AO111" i="63"/>
  <c r="AO112" i="63"/>
  <c r="AO113" i="63"/>
  <c r="AO114" i="63"/>
  <c r="AO115" i="63"/>
  <c r="AO116" i="63"/>
  <c r="AO117" i="63"/>
  <c r="AO118" i="63"/>
  <c r="AO119" i="63"/>
  <c r="AO120" i="63"/>
  <c r="AO121" i="63"/>
  <c r="AO122" i="63"/>
  <c r="AO123" i="63"/>
  <c r="AO124" i="63"/>
  <c r="AO125" i="63"/>
  <c r="AO126" i="63"/>
  <c r="AO127" i="63"/>
  <c r="AO128" i="63"/>
  <c r="AO129" i="63"/>
  <c r="AO130" i="63"/>
  <c r="AO131" i="63"/>
  <c r="AO132" i="63"/>
  <c r="AO133" i="63"/>
  <c r="AO134" i="63"/>
  <c r="AO135" i="63"/>
  <c r="AO136" i="63"/>
  <c r="AO137" i="63"/>
  <c r="AO138" i="63"/>
  <c r="AO139" i="63"/>
  <c r="AO140" i="63"/>
  <c r="AO141" i="63"/>
  <c r="AO142" i="63"/>
  <c r="AO143" i="63"/>
  <c r="AO144" i="63"/>
  <c r="AO145" i="63"/>
  <c r="AO146" i="63"/>
  <c r="AO147" i="63"/>
  <c r="AO148" i="63"/>
  <c r="AO149" i="63"/>
  <c r="AO150" i="63"/>
  <c r="AO151" i="63"/>
  <c r="AO152" i="63"/>
  <c r="AO153" i="63"/>
  <c r="AO154" i="63"/>
  <c r="AO155" i="63"/>
  <c r="AO156" i="63"/>
  <c r="AO157" i="63"/>
  <c r="AO158" i="63"/>
  <c r="AO159" i="63"/>
  <c r="AO160" i="63"/>
  <c r="AO161" i="63"/>
  <c r="AO162" i="63"/>
  <c r="AO163" i="63"/>
  <c r="AO164" i="63"/>
  <c r="AO165" i="63"/>
  <c r="AO166" i="63"/>
  <c r="AO167" i="63"/>
  <c r="AO168" i="63"/>
  <c r="AO169" i="63"/>
  <c r="AO170" i="63"/>
  <c r="AO171" i="63"/>
  <c r="AO172" i="63"/>
  <c r="AO173" i="63"/>
  <c r="AO174" i="63"/>
  <c r="AO175" i="63"/>
  <c r="AO176" i="63"/>
  <c r="AO177" i="63"/>
  <c r="AO178" i="63"/>
  <c r="AO179" i="63"/>
  <c r="AO180" i="63"/>
  <c r="AO181" i="63"/>
  <c r="AO182" i="63"/>
  <c r="AO183" i="63"/>
  <c r="AO184" i="63"/>
  <c r="AO185" i="63"/>
  <c r="AO186" i="63"/>
  <c r="AO187" i="63"/>
  <c r="AO188" i="63"/>
  <c r="AO189" i="63"/>
  <c r="AO190" i="63"/>
  <c r="AO191" i="63"/>
  <c r="AO192" i="63"/>
  <c r="AO193" i="63"/>
  <c r="AO194" i="63"/>
  <c r="AO195" i="63"/>
  <c r="AO196" i="63"/>
  <c r="AO197" i="63"/>
  <c r="AO198" i="63"/>
  <c r="AO199" i="63"/>
  <c r="AO200" i="63"/>
  <c r="AO201" i="63"/>
  <c r="AO202" i="63"/>
  <c r="AO203" i="63"/>
  <c r="AO204" i="63"/>
  <c r="AO205" i="63"/>
  <c r="AO206" i="63"/>
  <c r="AO207" i="63"/>
  <c r="AO208" i="63"/>
  <c r="AO11" i="63"/>
  <c r="L5516" i="73" l="1"/>
  <c r="L5517" i="73"/>
  <c r="L5518" i="73"/>
  <c r="L5519" i="73"/>
  <c r="L5520" i="73"/>
  <c r="L5521" i="73"/>
  <c r="L5522" i="73"/>
  <c r="L5523" i="73"/>
  <c r="L5524" i="73"/>
  <c r="L5525" i="73"/>
  <c r="L5526" i="73"/>
  <c r="L5527" i="73"/>
  <c r="L5528" i="73"/>
  <c r="L5529" i="73"/>
  <c r="L5530" i="73"/>
  <c r="L5531" i="73"/>
  <c r="L5532" i="73"/>
  <c r="L5533" i="73"/>
  <c r="L5534" i="73"/>
  <c r="L5535" i="73"/>
  <c r="L5536" i="73"/>
  <c r="L5537" i="73"/>
  <c r="L5538" i="73"/>
  <c r="L5539" i="73"/>
  <c r="L5540" i="73"/>
  <c r="L5541" i="73"/>
  <c r="L5542" i="73"/>
  <c r="L5543" i="73"/>
  <c r="L5544" i="73"/>
  <c r="L5545" i="73"/>
  <c r="L5546" i="73"/>
  <c r="L5547" i="73"/>
  <c r="M5546" i="73" l="1"/>
  <c r="O5546" i="73" s="1"/>
  <c r="M5547" i="73"/>
  <c r="O5547" i="73" s="1"/>
  <c r="M5542" i="73"/>
  <c r="N5542" i="73" s="1"/>
  <c r="M5543" i="73"/>
  <c r="N5543" i="73" s="1"/>
  <c r="M5544" i="73"/>
  <c r="N5544" i="73" s="1"/>
  <c r="M5545" i="73"/>
  <c r="N5545" i="73" s="1"/>
  <c r="R5542" i="73"/>
  <c r="R5543" i="73"/>
  <c r="R5544" i="73"/>
  <c r="R5545" i="73"/>
  <c r="M5536" i="73"/>
  <c r="N5536" i="73" s="1"/>
  <c r="M5537" i="73"/>
  <c r="N5537" i="73" s="1"/>
  <c r="M5538" i="73"/>
  <c r="O5538" i="73" s="1"/>
  <c r="M5539" i="73"/>
  <c r="M5540" i="73"/>
  <c r="N5540" i="73" s="1"/>
  <c r="M5541" i="73"/>
  <c r="N5541" i="73" s="1"/>
  <c r="M5531" i="73"/>
  <c r="N5531" i="73" s="1"/>
  <c r="M5532" i="73"/>
  <c r="N5532" i="73" s="1"/>
  <c r="M5533" i="73"/>
  <c r="N5533" i="73" s="1"/>
  <c r="M5534" i="73"/>
  <c r="N5534" i="73" s="1"/>
  <c r="M5535" i="73"/>
  <c r="R5534" i="73"/>
  <c r="M5522" i="73"/>
  <c r="M5523" i="73"/>
  <c r="N5523" i="73" s="1"/>
  <c r="M5524" i="73"/>
  <c r="N5524" i="73" s="1"/>
  <c r="M5525" i="73"/>
  <c r="N5525" i="73" s="1"/>
  <c r="M5526" i="73"/>
  <c r="M5527" i="73"/>
  <c r="N5527" i="73" s="1"/>
  <c r="M5528" i="73"/>
  <c r="N5528" i="73" s="1"/>
  <c r="M5529" i="73"/>
  <c r="N5529" i="73" s="1"/>
  <c r="M5530" i="73"/>
  <c r="N5530" i="73" s="1"/>
  <c r="R5530" i="73"/>
  <c r="M5521" i="73"/>
  <c r="N5521" i="73" s="1"/>
  <c r="M5516" i="73"/>
  <c r="N5516" i="73" s="1"/>
  <c r="M5517" i="73"/>
  <c r="N5517" i="73" s="1"/>
  <c r="M5518" i="73"/>
  <c r="N5518" i="73" s="1"/>
  <c r="M5519" i="73"/>
  <c r="N5519" i="73" s="1"/>
  <c r="M5520" i="73"/>
  <c r="R5518" i="73"/>
  <c r="R5519" i="73"/>
  <c r="L5068" i="73"/>
  <c r="L5069" i="73"/>
  <c r="L5070" i="73"/>
  <c r="L5071" i="73"/>
  <c r="L5072" i="73"/>
  <c r="L5073" i="73"/>
  <c r="L5074" i="73"/>
  <c r="L5075" i="73"/>
  <c r="L5076" i="73"/>
  <c r="L5077" i="73"/>
  <c r="L5078" i="73"/>
  <c r="L5079" i="73"/>
  <c r="L5080" i="73"/>
  <c r="L5081" i="73"/>
  <c r="L5082" i="73"/>
  <c r="L5083" i="73"/>
  <c r="L5084" i="73"/>
  <c r="L5085" i="73"/>
  <c r="L5086" i="73"/>
  <c r="L5087" i="73"/>
  <c r="L5088" i="73"/>
  <c r="L5089" i="73"/>
  <c r="L5090" i="73"/>
  <c r="L5091" i="73"/>
  <c r="L5092" i="73"/>
  <c r="L5093" i="73"/>
  <c r="L5094" i="73"/>
  <c r="L5095" i="73"/>
  <c r="L5096" i="73"/>
  <c r="L5097" i="73"/>
  <c r="L5098" i="73"/>
  <c r="L5099" i="73"/>
  <c r="L5100" i="73"/>
  <c r="L5101" i="73"/>
  <c r="L5102" i="73"/>
  <c r="L5103" i="73"/>
  <c r="L5104" i="73"/>
  <c r="L5105" i="73"/>
  <c r="L5106" i="73"/>
  <c r="L5107" i="73"/>
  <c r="L5108" i="73"/>
  <c r="L5109" i="73"/>
  <c r="L5110" i="73"/>
  <c r="L5111" i="73"/>
  <c r="L5112" i="73"/>
  <c r="L5113" i="73"/>
  <c r="L5114" i="73"/>
  <c r="L5115" i="73"/>
  <c r="L5116" i="73"/>
  <c r="L5117" i="73"/>
  <c r="L5118" i="73"/>
  <c r="L5119" i="73"/>
  <c r="L5120" i="73"/>
  <c r="L5121" i="73"/>
  <c r="L5122" i="73"/>
  <c r="L5123" i="73"/>
  <c r="L5124" i="73"/>
  <c r="L5125" i="73"/>
  <c r="L5126" i="73"/>
  <c r="L5127" i="73"/>
  <c r="L5128" i="73"/>
  <c r="L5129" i="73"/>
  <c r="L5130" i="73"/>
  <c r="L5131" i="73"/>
  <c r="L5132" i="73"/>
  <c r="L5133" i="73"/>
  <c r="L5134" i="73"/>
  <c r="L5135" i="73"/>
  <c r="L5136" i="73"/>
  <c r="L5137" i="73"/>
  <c r="L5138" i="73"/>
  <c r="L5139" i="73"/>
  <c r="L5140" i="73"/>
  <c r="L5141" i="73"/>
  <c r="L5142" i="73"/>
  <c r="L5143" i="73"/>
  <c r="L5144" i="73"/>
  <c r="L5145" i="73"/>
  <c r="L5146" i="73"/>
  <c r="L5147" i="73"/>
  <c r="L5148" i="73"/>
  <c r="L5149" i="73"/>
  <c r="L5150" i="73"/>
  <c r="L5151" i="73"/>
  <c r="L5152" i="73"/>
  <c r="L5153" i="73"/>
  <c r="L5154" i="73"/>
  <c r="L5155" i="73"/>
  <c r="L5156" i="73"/>
  <c r="L5157" i="73"/>
  <c r="L5158" i="73"/>
  <c r="L5159" i="73"/>
  <c r="L5160" i="73"/>
  <c r="L5161" i="73"/>
  <c r="L5162" i="73"/>
  <c r="L5163" i="73"/>
  <c r="L5164" i="73"/>
  <c r="L5165" i="73"/>
  <c r="L5166" i="73"/>
  <c r="L5167" i="73"/>
  <c r="L5168" i="73"/>
  <c r="L5169" i="73"/>
  <c r="L5170" i="73"/>
  <c r="L5171" i="73"/>
  <c r="L5172" i="73"/>
  <c r="L5173" i="73"/>
  <c r="L5174" i="73"/>
  <c r="L5175" i="73"/>
  <c r="L5176" i="73"/>
  <c r="L5177" i="73"/>
  <c r="L5178" i="73"/>
  <c r="L5179" i="73"/>
  <c r="L5180" i="73"/>
  <c r="L5181" i="73"/>
  <c r="L5182" i="73"/>
  <c r="L5183" i="73"/>
  <c r="L5184" i="73"/>
  <c r="L5185" i="73"/>
  <c r="L5186" i="73"/>
  <c r="L5187" i="73"/>
  <c r="L5188" i="73"/>
  <c r="L5189" i="73"/>
  <c r="L5190" i="73"/>
  <c r="L5191" i="73"/>
  <c r="L5192" i="73"/>
  <c r="L5193" i="73"/>
  <c r="L5194" i="73"/>
  <c r="L5195" i="73"/>
  <c r="L5196" i="73"/>
  <c r="L5197" i="73"/>
  <c r="L5198" i="73"/>
  <c r="L5199" i="73"/>
  <c r="L5200" i="73"/>
  <c r="L5201" i="73"/>
  <c r="L5202" i="73"/>
  <c r="L5203" i="73"/>
  <c r="L5204" i="73"/>
  <c r="L5205" i="73"/>
  <c r="L5206" i="73"/>
  <c r="L5207" i="73"/>
  <c r="L5208" i="73"/>
  <c r="L5209" i="73"/>
  <c r="L5210" i="73"/>
  <c r="L5211" i="73"/>
  <c r="L5212" i="73"/>
  <c r="L5213" i="73"/>
  <c r="L5214" i="73"/>
  <c r="L5215" i="73"/>
  <c r="L5216" i="73"/>
  <c r="L5217" i="73"/>
  <c r="L5218" i="73"/>
  <c r="L5219" i="73"/>
  <c r="L5220" i="73"/>
  <c r="L5221" i="73"/>
  <c r="L5222" i="73"/>
  <c r="L5223" i="73"/>
  <c r="L5224" i="73"/>
  <c r="L5225" i="73"/>
  <c r="L5226" i="73"/>
  <c r="L5227" i="73"/>
  <c r="L5228" i="73"/>
  <c r="L5229" i="73"/>
  <c r="L5230" i="73"/>
  <c r="L5231" i="73"/>
  <c r="L5232" i="73"/>
  <c r="L5233" i="73"/>
  <c r="L5234" i="73"/>
  <c r="L5235" i="73"/>
  <c r="L5236" i="73"/>
  <c r="L5237" i="73"/>
  <c r="L5238" i="73"/>
  <c r="L5239" i="73"/>
  <c r="L5240" i="73"/>
  <c r="L5241" i="73"/>
  <c r="L5242" i="73"/>
  <c r="L5243" i="73"/>
  <c r="L5244" i="73"/>
  <c r="L5245" i="73"/>
  <c r="L5246" i="73"/>
  <c r="L5247" i="73"/>
  <c r="L5248" i="73"/>
  <c r="L5249" i="73"/>
  <c r="L5250" i="73"/>
  <c r="L5251" i="73"/>
  <c r="L5252" i="73"/>
  <c r="L5253" i="73"/>
  <c r="L5254" i="73"/>
  <c r="L5255" i="73"/>
  <c r="L5256" i="73"/>
  <c r="L5257" i="73"/>
  <c r="L5258" i="73"/>
  <c r="L5259" i="73"/>
  <c r="L5260" i="73"/>
  <c r="L5261" i="73"/>
  <c r="L5262" i="73"/>
  <c r="L5263" i="73"/>
  <c r="L5264" i="73"/>
  <c r="L5265" i="73"/>
  <c r="L5266" i="73"/>
  <c r="L5267" i="73"/>
  <c r="L5268" i="73"/>
  <c r="L5269" i="73"/>
  <c r="L5270" i="73"/>
  <c r="L5271" i="73"/>
  <c r="L5272" i="73"/>
  <c r="L5273" i="73"/>
  <c r="L5274" i="73"/>
  <c r="L5275" i="73"/>
  <c r="L5276" i="73"/>
  <c r="L5277" i="73"/>
  <c r="L5278" i="73"/>
  <c r="L5279" i="73"/>
  <c r="L5280" i="73"/>
  <c r="L5281" i="73"/>
  <c r="L5282" i="73"/>
  <c r="L5283" i="73"/>
  <c r="L5284" i="73"/>
  <c r="L5285" i="73"/>
  <c r="L5286" i="73"/>
  <c r="L5287" i="73"/>
  <c r="L5288" i="73"/>
  <c r="L5289" i="73"/>
  <c r="L5290" i="73"/>
  <c r="L5291" i="73"/>
  <c r="L5292" i="73"/>
  <c r="L5293" i="73"/>
  <c r="L5294" i="73"/>
  <c r="L5295" i="73"/>
  <c r="L5296" i="73"/>
  <c r="L5297" i="73"/>
  <c r="L5298" i="73"/>
  <c r="L5299" i="73"/>
  <c r="L5300" i="73"/>
  <c r="L5301" i="73"/>
  <c r="L5302" i="73"/>
  <c r="L5303" i="73"/>
  <c r="L5304" i="73"/>
  <c r="L5305" i="73"/>
  <c r="L5306" i="73"/>
  <c r="L5307" i="73"/>
  <c r="L5308" i="73"/>
  <c r="L5309" i="73"/>
  <c r="L5310" i="73"/>
  <c r="L5311" i="73"/>
  <c r="L5312" i="73"/>
  <c r="L5313" i="73"/>
  <c r="L5314" i="73"/>
  <c r="L5315" i="73"/>
  <c r="L5316" i="73"/>
  <c r="L5317" i="73"/>
  <c r="L5318" i="73"/>
  <c r="L5319" i="73"/>
  <c r="L5320" i="73"/>
  <c r="L5321" i="73"/>
  <c r="L5322" i="73"/>
  <c r="L5323" i="73"/>
  <c r="L5324" i="73"/>
  <c r="L5325" i="73"/>
  <c r="L5326" i="73"/>
  <c r="L5327" i="73"/>
  <c r="L5328" i="73"/>
  <c r="L5329" i="73"/>
  <c r="L5330" i="73"/>
  <c r="L5331" i="73"/>
  <c r="L5332" i="73"/>
  <c r="L5333" i="73"/>
  <c r="L5334" i="73"/>
  <c r="L5335" i="73"/>
  <c r="L5336" i="73"/>
  <c r="L5337" i="73"/>
  <c r="L5338" i="73"/>
  <c r="L5339" i="73"/>
  <c r="L5340" i="73"/>
  <c r="L5341" i="73"/>
  <c r="L5342" i="73"/>
  <c r="L5343" i="73"/>
  <c r="L5344" i="73"/>
  <c r="L5345" i="73"/>
  <c r="L5346" i="73"/>
  <c r="L5347" i="73"/>
  <c r="L5348" i="73"/>
  <c r="L5349" i="73"/>
  <c r="L5350" i="73"/>
  <c r="L5351" i="73"/>
  <c r="L5352" i="73"/>
  <c r="L5353" i="73"/>
  <c r="L5354" i="73"/>
  <c r="L5355" i="73"/>
  <c r="L5356" i="73"/>
  <c r="L5357" i="73"/>
  <c r="L5358" i="73"/>
  <c r="L5359" i="73"/>
  <c r="L5360" i="73"/>
  <c r="L5361" i="73"/>
  <c r="L5362" i="73"/>
  <c r="L5363" i="73"/>
  <c r="L5364" i="73"/>
  <c r="L5365" i="73"/>
  <c r="L5366" i="73"/>
  <c r="L5367" i="73"/>
  <c r="L5368" i="73"/>
  <c r="L5369" i="73"/>
  <c r="L5370" i="73"/>
  <c r="L5371" i="73"/>
  <c r="L5372" i="73"/>
  <c r="L5373" i="73"/>
  <c r="L5374" i="73"/>
  <c r="L5375" i="73"/>
  <c r="L5376" i="73"/>
  <c r="L5377" i="73"/>
  <c r="L5378" i="73"/>
  <c r="L5379" i="73"/>
  <c r="L5380" i="73"/>
  <c r="L5381" i="73"/>
  <c r="L5382" i="73"/>
  <c r="L5383" i="73"/>
  <c r="L5384" i="73"/>
  <c r="L5385" i="73"/>
  <c r="L5386" i="73"/>
  <c r="L5387" i="73"/>
  <c r="L5388" i="73"/>
  <c r="L5389" i="73"/>
  <c r="L5390" i="73"/>
  <c r="L5391" i="73"/>
  <c r="L5392" i="73"/>
  <c r="L5393" i="73"/>
  <c r="L5394" i="73"/>
  <c r="L5395" i="73"/>
  <c r="L5396" i="73"/>
  <c r="L5397" i="73"/>
  <c r="L5398" i="73"/>
  <c r="L5399" i="73"/>
  <c r="L5400" i="73"/>
  <c r="L5401" i="73"/>
  <c r="L5402" i="73"/>
  <c r="L5403" i="73"/>
  <c r="L5404" i="73"/>
  <c r="L5405" i="73"/>
  <c r="L5406" i="73"/>
  <c r="L5407" i="73"/>
  <c r="L5408" i="73"/>
  <c r="L5409" i="73"/>
  <c r="L5410" i="73"/>
  <c r="L5411" i="73"/>
  <c r="L5412" i="73"/>
  <c r="L5413" i="73"/>
  <c r="L5414" i="73"/>
  <c r="L5415" i="73"/>
  <c r="L5416" i="73"/>
  <c r="L5417" i="73"/>
  <c r="L5418" i="73"/>
  <c r="L5419" i="73"/>
  <c r="L5420" i="73"/>
  <c r="L5421" i="73"/>
  <c r="L5422" i="73"/>
  <c r="L5423" i="73"/>
  <c r="L5424" i="73"/>
  <c r="L5425" i="73"/>
  <c r="L5426" i="73"/>
  <c r="L5427" i="73"/>
  <c r="L5428" i="73"/>
  <c r="L5429" i="73"/>
  <c r="L5430" i="73"/>
  <c r="L5431" i="73"/>
  <c r="L5432" i="73"/>
  <c r="L5433" i="73"/>
  <c r="L5434" i="73"/>
  <c r="L5435" i="73"/>
  <c r="L5436" i="73"/>
  <c r="L5437" i="73"/>
  <c r="L5438" i="73"/>
  <c r="L5439" i="73"/>
  <c r="L5440" i="73"/>
  <c r="L5441" i="73"/>
  <c r="L5442" i="73"/>
  <c r="L5443" i="73"/>
  <c r="L5444" i="73"/>
  <c r="L5445" i="73"/>
  <c r="L5446" i="73"/>
  <c r="L5447" i="73"/>
  <c r="L5448" i="73"/>
  <c r="L5449" i="73"/>
  <c r="L5450" i="73"/>
  <c r="L5451" i="73"/>
  <c r="L5452" i="73"/>
  <c r="L5453" i="73"/>
  <c r="L5454" i="73"/>
  <c r="L5455" i="73"/>
  <c r="L5456" i="73"/>
  <c r="L5457" i="73"/>
  <c r="L5458" i="73"/>
  <c r="L5459" i="73"/>
  <c r="L5460" i="73"/>
  <c r="L5461" i="73"/>
  <c r="L5462" i="73"/>
  <c r="L5463" i="73"/>
  <c r="L5464" i="73"/>
  <c r="L5465" i="73"/>
  <c r="L5466" i="73"/>
  <c r="L5467" i="73"/>
  <c r="L5468" i="73"/>
  <c r="L5469" i="73"/>
  <c r="L5470" i="73"/>
  <c r="L5471" i="73"/>
  <c r="L5472" i="73"/>
  <c r="L5473" i="73"/>
  <c r="L5474" i="73"/>
  <c r="L5475" i="73"/>
  <c r="L5476" i="73"/>
  <c r="L5477" i="73"/>
  <c r="L5478" i="73"/>
  <c r="L5479" i="73"/>
  <c r="L5480" i="73"/>
  <c r="L5481" i="73"/>
  <c r="L5482" i="73"/>
  <c r="L5483" i="73"/>
  <c r="L5484" i="73"/>
  <c r="L5485" i="73"/>
  <c r="L5486" i="73"/>
  <c r="L5487" i="73"/>
  <c r="L5488" i="73"/>
  <c r="L5489" i="73"/>
  <c r="L5490" i="73"/>
  <c r="L5491" i="73"/>
  <c r="L5492" i="73"/>
  <c r="L5493" i="73"/>
  <c r="L5494" i="73"/>
  <c r="L5495" i="73"/>
  <c r="L5496" i="73"/>
  <c r="L5497" i="73"/>
  <c r="L5498" i="73"/>
  <c r="L5499" i="73"/>
  <c r="L5500" i="73"/>
  <c r="L5501" i="73"/>
  <c r="L5502" i="73"/>
  <c r="L5503" i="73"/>
  <c r="L5504" i="73"/>
  <c r="L5505" i="73"/>
  <c r="L5506" i="73"/>
  <c r="L5507" i="73"/>
  <c r="L5508" i="73"/>
  <c r="L5509" i="73"/>
  <c r="L5510" i="73"/>
  <c r="L5511" i="73"/>
  <c r="L5512" i="73"/>
  <c r="L5513" i="73"/>
  <c r="L5514" i="73"/>
  <c r="L5515" i="73"/>
  <c r="M5068" i="73"/>
  <c r="M5069" i="73"/>
  <c r="M5070" i="73"/>
  <c r="M5071" i="73"/>
  <c r="M5072" i="73"/>
  <c r="M5073" i="73"/>
  <c r="N5073" i="73" s="1"/>
  <c r="M5074" i="73"/>
  <c r="N5074" i="73" s="1"/>
  <c r="M5075" i="73"/>
  <c r="M5076" i="73"/>
  <c r="N5076" i="73" s="1"/>
  <c r="M5077" i="73"/>
  <c r="M5078" i="73"/>
  <c r="M5079" i="73"/>
  <c r="M5080" i="73"/>
  <c r="M5081" i="73"/>
  <c r="M5082" i="73"/>
  <c r="N5082" i="73" s="1"/>
  <c r="M5083" i="73"/>
  <c r="M5084" i="73"/>
  <c r="M5085" i="73"/>
  <c r="M5086" i="73"/>
  <c r="M5087" i="73"/>
  <c r="M5088" i="73"/>
  <c r="M5089" i="73"/>
  <c r="N5089" i="73" s="1"/>
  <c r="M5090" i="73"/>
  <c r="N5090" i="73" s="1"/>
  <c r="M5091" i="73"/>
  <c r="M5092" i="73"/>
  <c r="N5092" i="73" s="1"/>
  <c r="M5093" i="73"/>
  <c r="M5094" i="73"/>
  <c r="M5095" i="73"/>
  <c r="M5096" i="73"/>
  <c r="M5097" i="73"/>
  <c r="M5098" i="73"/>
  <c r="N5098" i="73" s="1"/>
  <c r="M5099" i="73"/>
  <c r="M5100" i="73"/>
  <c r="M5101" i="73"/>
  <c r="M5102" i="73"/>
  <c r="M5103" i="73"/>
  <c r="M5104" i="73"/>
  <c r="M5105" i="73"/>
  <c r="N5105" i="73" s="1"/>
  <c r="M5106" i="73"/>
  <c r="N5106" i="73" s="1"/>
  <c r="M5107" i="73"/>
  <c r="M5108" i="73"/>
  <c r="N5108" i="73" s="1"/>
  <c r="M5109" i="73"/>
  <c r="M5110" i="73"/>
  <c r="M5111" i="73"/>
  <c r="M5112" i="73"/>
  <c r="M5113" i="73"/>
  <c r="M5114" i="73"/>
  <c r="N5114" i="73" s="1"/>
  <c r="M5115" i="73"/>
  <c r="M5116" i="73"/>
  <c r="M5117" i="73"/>
  <c r="M5118" i="73"/>
  <c r="M5119" i="73"/>
  <c r="M5120" i="73"/>
  <c r="M5121" i="73"/>
  <c r="N5121" i="73" s="1"/>
  <c r="M5122" i="73"/>
  <c r="N5122" i="73" s="1"/>
  <c r="M5123" i="73"/>
  <c r="M5124" i="73"/>
  <c r="N5124" i="73" s="1"/>
  <c r="M5125" i="73"/>
  <c r="M5126" i="73"/>
  <c r="M5127" i="73"/>
  <c r="M5128" i="73"/>
  <c r="M5129" i="73"/>
  <c r="M5130" i="73"/>
  <c r="N5130" i="73" s="1"/>
  <c r="M5131" i="73"/>
  <c r="M5132" i="73"/>
  <c r="M5133" i="73"/>
  <c r="M5134" i="73"/>
  <c r="M5135" i="73"/>
  <c r="M5136" i="73"/>
  <c r="M5137" i="73"/>
  <c r="N5137" i="73" s="1"/>
  <c r="M5138" i="73"/>
  <c r="N5138" i="73" s="1"/>
  <c r="M5139" i="73"/>
  <c r="M5140" i="73"/>
  <c r="N5140" i="73" s="1"/>
  <c r="M5141" i="73"/>
  <c r="M5142" i="73"/>
  <c r="M5143" i="73"/>
  <c r="M5144" i="73"/>
  <c r="M5145" i="73"/>
  <c r="M5146" i="73"/>
  <c r="N5146" i="73" s="1"/>
  <c r="M5147" i="73"/>
  <c r="M5148" i="73"/>
  <c r="M5149" i="73"/>
  <c r="M5150" i="73"/>
  <c r="M5151" i="73"/>
  <c r="M5152" i="73"/>
  <c r="M5153" i="73"/>
  <c r="N5153" i="73" s="1"/>
  <c r="M5154" i="73"/>
  <c r="N5154" i="73" s="1"/>
  <c r="M5155" i="73"/>
  <c r="M5156" i="73"/>
  <c r="N5156" i="73" s="1"/>
  <c r="M5157" i="73"/>
  <c r="N5157" i="73" s="1"/>
  <c r="M5158" i="73"/>
  <c r="M5159" i="73"/>
  <c r="M5160" i="73"/>
  <c r="M5161" i="73"/>
  <c r="N5161" i="73" s="1"/>
  <c r="M5162" i="73"/>
  <c r="N5162" i="73" s="1"/>
  <c r="M5163" i="73"/>
  <c r="N5163" i="73" s="1"/>
  <c r="M5164" i="73"/>
  <c r="N5164" i="73" s="1"/>
  <c r="M5165" i="73"/>
  <c r="N5165" i="73" s="1"/>
  <c r="M5166" i="73"/>
  <c r="M5167" i="73"/>
  <c r="M5168" i="73"/>
  <c r="M5169" i="73"/>
  <c r="N5169" i="73" s="1"/>
  <c r="M5170" i="73"/>
  <c r="N5170" i="73" s="1"/>
  <c r="M5171" i="73"/>
  <c r="N5171" i="73" s="1"/>
  <c r="M5172" i="73"/>
  <c r="N5172" i="73" s="1"/>
  <c r="M5173" i="73"/>
  <c r="N5173" i="73" s="1"/>
  <c r="M5174" i="73"/>
  <c r="M5175" i="73"/>
  <c r="M5176" i="73"/>
  <c r="M5177" i="73"/>
  <c r="N5177" i="73" s="1"/>
  <c r="M5178" i="73"/>
  <c r="N5178" i="73" s="1"/>
  <c r="M5179" i="73"/>
  <c r="N5179" i="73" s="1"/>
  <c r="M5180" i="73"/>
  <c r="N5180" i="73" s="1"/>
  <c r="M5181" i="73"/>
  <c r="N5181" i="73" s="1"/>
  <c r="M5182" i="73"/>
  <c r="M5183" i="73"/>
  <c r="M5184" i="73"/>
  <c r="M5185" i="73"/>
  <c r="N5185" i="73" s="1"/>
  <c r="M5186" i="73"/>
  <c r="N5186" i="73" s="1"/>
  <c r="M5187" i="73"/>
  <c r="N5187" i="73" s="1"/>
  <c r="M5188" i="73"/>
  <c r="N5188" i="73" s="1"/>
  <c r="M5189" i="73"/>
  <c r="N5189" i="73" s="1"/>
  <c r="M5190" i="73"/>
  <c r="N5190" i="73" s="1"/>
  <c r="M5191" i="73"/>
  <c r="N5191" i="73" s="1"/>
  <c r="M5192" i="73"/>
  <c r="M5193" i="73"/>
  <c r="N5193" i="73" s="1"/>
  <c r="M5194" i="73"/>
  <c r="N5194" i="73" s="1"/>
  <c r="M5195" i="73"/>
  <c r="N5195" i="73" s="1"/>
  <c r="M5196" i="73"/>
  <c r="N5196" i="73" s="1"/>
  <c r="M5197" i="73"/>
  <c r="N5197" i="73" s="1"/>
  <c r="M5198" i="73"/>
  <c r="N5198" i="73" s="1"/>
  <c r="M5199" i="73"/>
  <c r="N5199" i="73" s="1"/>
  <c r="M5200" i="73"/>
  <c r="M5201" i="73"/>
  <c r="N5201" i="73" s="1"/>
  <c r="M5202" i="73"/>
  <c r="N5202" i="73" s="1"/>
  <c r="M5203" i="73"/>
  <c r="N5203" i="73" s="1"/>
  <c r="M5204" i="73"/>
  <c r="N5204" i="73" s="1"/>
  <c r="M5205" i="73"/>
  <c r="N5205" i="73" s="1"/>
  <c r="M5206" i="73"/>
  <c r="N5206" i="73" s="1"/>
  <c r="M5207" i="73"/>
  <c r="N5207" i="73" s="1"/>
  <c r="M5208" i="73"/>
  <c r="M5209" i="73"/>
  <c r="N5209" i="73" s="1"/>
  <c r="M5210" i="73"/>
  <c r="N5210" i="73" s="1"/>
  <c r="M5211" i="73"/>
  <c r="N5211" i="73" s="1"/>
  <c r="M5212" i="73"/>
  <c r="N5212" i="73" s="1"/>
  <c r="M5213" i="73"/>
  <c r="N5213" i="73" s="1"/>
  <c r="M5214" i="73"/>
  <c r="N5214" i="73" s="1"/>
  <c r="M5215" i="73"/>
  <c r="N5215" i="73" s="1"/>
  <c r="M5216" i="73"/>
  <c r="M5217" i="73"/>
  <c r="N5217" i="73" s="1"/>
  <c r="M5218" i="73"/>
  <c r="N5218" i="73" s="1"/>
  <c r="M5219" i="73"/>
  <c r="N5219" i="73" s="1"/>
  <c r="M5220" i="73"/>
  <c r="N5220" i="73" s="1"/>
  <c r="M5221" i="73"/>
  <c r="N5221" i="73" s="1"/>
  <c r="M5222" i="73"/>
  <c r="N5222" i="73" s="1"/>
  <c r="M5223" i="73"/>
  <c r="N5223" i="73" s="1"/>
  <c r="M5224" i="73"/>
  <c r="M5225" i="73"/>
  <c r="N5225" i="73" s="1"/>
  <c r="M5226" i="73"/>
  <c r="N5226" i="73" s="1"/>
  <c r="M5227" i="73"/>
  <c r="N5227" i="73" s="1"/>
  <c r="M5228" i="73"/>
  <c r="N5228" i="73" s="1"/>
  <c r="M5229" i="73"/>
  <c r="N5229" i="73" s="1"/>
  <c r="M5230" i="73"/>
  <c r="N5230" i="73" s="1"/>
  <c r="M5231" i="73"/>
  <c r="N5231" i="73" s="1"/>
  <c r="M5232" i="73"/>
  <c r="M5233" i="73"/>
  <c r="N5233" i="73" s="1"/>
  <c r="M5234" i="73"/>
  <c r="N5234" i="73" s="1"/>
  <c r="M5235" i="73"/>
  <c r="N5235" i="73" s="1"/>
  <c r="M5236" i="73"/>
  <c r="N5236" i="73" s="1"/>
  <c r="M5237" i="73"/>
  <c r="N5237" i="73" s="1"/>
  <c r="M5238" i="73"/>
  <c r="N5238" i="73" s="1"/>
  <c r="M5239" i="73"/>
  <c r="N5239" i="73" s="1"/>
  <c r="M5240" i="73"/>
  <c r="M5241" i="73"/>
  <c r="N5241" i="73" s="1"/>
  <c r="M5242" i="73"/>
  <c r="N5242" i="73" s="1"/>
  <c r="M5243" i="73"/>
  <c r="N5243" i="73" s="1"/>
  <c r="M5244" i="73"/>
  <c r="N5244" i="73" s="1"/>
  <c r="M5245" i="73"/>
  <c r="N5245" i="73" s="1"/>
  <c r="M5246" i="73"/>
  <c r="N5246" i="73" s="1"/>
  <c r="M5247" i="73"/>
  <c r="N5247" i="73" s="1"/>
  <c r="M5248" i="73"/>
  <c r="M5249" i="73"/>
  <c r="N5249" i="73" s="1"/>
  <c r="M5250" i="73"/>
  <c r="N5250" i="73" s="1"/>
  <c r="M5251" i="73"/>
  <c r="N5251" i="73" s="1"/>
  <c r="M5252" i="73"/>
  <c r="N5252" i="73" s="1"/>
  <c r="M5253" i="73"/>
  <c r="N5253" i="73" s="1"/>
  <c r="M5254" i="73"/>
  <c r="N5254" i="73" s="1"/>
  <c r="M5255" i="73"/>
  <c r="N5255" i="73" s="1"/>
  <c r="M5256" i="73"/>
  <c r="M5257" i="73"/>
  <c r="N5257" i="73" s="1"/>
  <c r="M5258" i="73"/>
  <c r="N5258" i="73" s="1"/>
  <c r="M5259" i="73"/>
  <c r="N5259" i="73" s="1"/>
  <c r="M5260" i="73"/>
  <c r="N5260" i="73" s="1"/>
  <c r="M5261" i="73"/>
  <c r="N5261" i="73" s="1"/>
  <c r="M5262" i="73"/>
  <c r="N5262" i="73" s="1"/>
  <c r="M5263" i="73"/>
  <c r="N5263" i="73" s="1"/>
  <c r="M5264" i="73"/>
  <c r="M5265" i="73"/>
  <c r="N5265" i="73" s="1"/>
  <c r="M5266" i="73"/>
  <c r="N5266" i="73" s="1"/>
  <c r="M5267" i="73"/>
  <c r="N5267" i="73" s="1"/>
  <c r="M5268" i="73"/>
  <c r="N5268" i="73" s="1"/>
  <c r="M5269" i="73"/>
  <c r="N5269" i="73" s="1"/>
  <c r="M5270" i="73"/>
  <c r="N5270" i="73" s="1"/>
  <c r="M5271" i="73"/>
  <c r="N5271" i="73" s="1"/>
  <c r="M5272" i="73"/>
  <c r="M5273" i="73"/>
  <c r="N5273" i="73" s="1"/>
  <c r="M5274" i="73"/>
  <c r="N5274" i="73" s="1"/>
  <c r="M5275" i="73"/>
  <c r="N5275" i="73" s="1"/>
  <c r="M5276" i="73"/>
  <c r="N5276" i="73" s="1"/>
  <c r="M5277" i="73"/>
  <c r="N5277" i="73" s="1"/>
  <c r="M5278" i="73"/>
  <c r="N5278" i="73" s="1"/>
  <c r="M5279" i="73"/>
  <c r="N5279" i="73" s="1"/>
  <c r="M5280" i="73"/>
  <c r="M5281" i="73"/>
  <c r="N5281" i="73" s="1"/>
  <c r="M5282" i="73"/>
  <c r="N5282" i="73" s="1"/>
  <c r="M5283" i="73"/>
  <c r="N5283" i="73" s="1"/>
  <c r="M5284" i="73"/>
  <c r="N5284" i="73" s="1"/>
  <c r="M5285" i="73"/>
  <c r="N5285" i="73" s="1"/>
  <c r="M5286" i="73"/>
  <c r="N5286" i="73" s="1"/>
  <c r="M5287" i="73"/>
  <c r="N5287" i="73" s="1"/>
  <c r="M5288" i="73"/>
  <c r="M5289" i="73"/>
  <c r="N5289" i="73" s="1"/>
  <c r="M5290" i="73"/>
  <c r="N5290" i="73" s="1"/>
  <c r="M5291" i="73"/>
  <c r="N5291" i="73" s="1"/>
  <c r="M5292" i="73"/>
  <c r="N5292" i="73" s="1"/>
  <c r="M5293" i="73"/>
  <c r="N5293" i="73" s="1"/>
  <c r="M5294" i="73"/>
  <c r="N5294" i="73" s="1"/>
  <c r="M5295" i="73"/>
  <c r="N5295" i="73" s="1"/>
  <c r="M5296" i="73"/>
  <c r="M5297" i="73"/>
  <c r="N5297" i="73" s="1"/>
  <c r="M5298" i="73"/>
  <c r="N5298" i="73" s="1"/>
  <c r="M5299" i="73"/>
  <c r="N5299" i="73" s="1"/>
  <c r="M5300" i="73"/>
  <c r="N5300" i="73" s="1"/>
  <c r="M5301" i="73"/>
  <c r="N5301" i="73" s="1"/>
  <c r="M5302" i="73"/>
  <c r="N5302" i="73" s="1"/>
  <c r="M5303" i="73"/>
  <c r="N5303" i="73" s="1"/>
  <c r="M5304" i="73"/>
  <c r="M5305" i="73"/>
  <c r="N5305" i="73" s="1"/>
  <c r="M5306" i="73"/>
  <c r="N5306" i="73" s="1"/>
  <c r="M5307" i="73"/>
  <c r="N5307" i="73" s="1"/>
  <c r="M5308" i="73"/>
  <c r="N5308" i="73" s="1"/>
  <c r="M5309" i="73"/>
  <c r="N5309" i="73" s="1"/>
  <c r="M5310" i="73"/>
  <c r="N5310" i="73" s="1"/>
  <c r="M5311" i="73"/>
  <c r="N5311" i="73" s="1"/>
  <c r="M5312" i="73"/>
  <c r="M5313" i="73"/>
  <c r="N5313" i="73" s="1"/>
  <c r="M5314" i="73"/>
  <c r="N5314" i="73" s="1"/>
  <c r="M5315" i="73"/>
  <c r="N5315" i="73" s="1"/>
  <c r="M5316" i="73"/>
  <c r="N5316" i="73" s="1"/>
  <c r="M5317" i="73"/>
  <c r="N5317" i="73" s="1"/>
  <c r="M5318" i="73"/>
  <c r="N5318" i="73" s="1"/>
  <c r="M5319" i="73"/>
  <c r="N5319" i="73" s="1"/>
  <c r="M5320" i="73"/>
  <c r="M5321" i="73"/>
  <c r="N5321" i="73" s="1"/>
  <c r="M5322" i="73"/>
  <c r="N5322" i="73" s="1"/>
  <c r="M5323" i="73"/>
  <c r="N5323" i="73" s="1"/>
  <c r="M5324" i="73"/>
  <c r="N5324" i="73" s="1"/>
  <c r="M5325" i="73"/>
  <c r="N5325" i="73" s="1"/>
  <c r="M5326" i="73"/>
  <c r="N5326" i="73" s="1"/>
  <c r="M5327" i="73"/>
  <c r="N5327" i="73" s="1"/>
  <c r="M5328" i="73"/>
  <c r="M5329" i="73"/>
  <c r="N5329" i="73" s="1"/>
  <c r="M5330" i="73"/>
  <c r="N5330" i="73" s="1"/>
  <c r="M5331" i="73"/>
  <c r="N5331" i="73" s="1"/>
  <c r="M5332" i="73"/>
  <c r="N5332" i="73" s="1"/>
  <c r="M5333" i="73"/>
  <c r="N5333" i="73" s="1"/>
  <c r="M5334" i="73"/>
  <c r="N5334" i="73" s="1"/>
  <c r="M5335" i="73"/>
  <c r="N5335" i="73" s="1"/>
  <c r="M5336" i="73"/>
  <c r="M5337" i="73"/>
  <c r="N5337" i="73" s="1"/>
  <c r="M5338" i="73"/>
  <c r="N5338" i="73" s="1"/>
  <c r="M5339" i="73"/>
  <c r="N5339" i="73" s="1"/>
  <c r="M5340" i="73"/>
  <c r="N5340" i="73" s="1"/>
  <c r="M5341" i="73"/>
  <c r="N5341" i="73" s="1"/>
  <c r="M5342" i="73"/>
  <c r="N5342" i="73" s="1"/>
  <c r="M5343" i="73"/>
  <c r="N5343" i="73" s="1"/>
  <c r="M5344" i="73"/>
  <c r="M5345" i="73"/>
  <c r="N5345" i="73" s="1"/>
  <c r="M5346" i="73"/>
  <c r="N5346" i="73" s="1"/>
  <c r="M5347" i="73"/>
  <c r="N5347" i="73" s="1"/>
  <c r="M5348" i="73"/>
  <c r="N5348" i="73" s="1"/>
  <c r="M5349" i="73"/>
  <c r="N5349" i="73" s="1"/>
  <c r="M5350" i="73"/>
  <c r="N5350" i="73" s="1"/>
  <c r="M5351" i="73"/>
  <c r="N5351" i="73" s="1"/>
  <c r="M5352" i="73"/>
  <c r="M5353" i="73"/>
  <c r="N5353" i="73" s="1"/>
  <c r="M5354" i="73"/>
  <c r="N5354" i="73" s="1"/>
  <c r="M5355" i="73"/>
  <c r="N5355" i="73" s="1"/>
  <c r="M5356" i="73"/>
  <c r="N5356" i="73" s="1"/>
  <c r="M5357" i="73"/>
  <c r="N5357" i="73" s="1"/>
  <c r="M5358" i="73"/>
  <c r="N5358" i="73" s="1"/>
  <c r="M5359" i="73"/>
  <c r="N5359" i="73" s="1"/>
  <c r="M5360" i="73"/>
  <c r="M5361" i="73"/>
  <c r="N5361" i="73" s="1"/>
  <c r="M5362" i="73"/>
  <c r="N5362" i="73" s="1"/>
  <c r="M5363" i="73"/>
  <c r="N5363" i="73" s="1"/>
  <c r="M5364" i="73"/>
  <c r="N5364" i="73" s="1"/>
  <c r="M5365" i="73"/>
  <c r="N5365" i="73" s="1"/>
  <c r="M5366" i="73"/>
  <c r="N5366" i="73" s="1"/>
  <c r="M5367" i="73"/>
  <c r="N5367" i="73" s="1"/>
  <c r="M5368" i="73"/>
  <c r="M5369" i="73"/>
  <c r="N5369" i="73" s="1"/>
  <c r="M5370" i="73"/>
  <c r="N5370" i="73" s="1"/>
  <c r="M5371" i="73"/>
  <c r="N5371" i="73" s="1"/>
  <c r="M5372" i="73"/>
  <c r="N5372" i="73" s="1"/>
  <c r="M5373" i="73"/>
  <c r="N5373" i="73" s="1"/>
  <c r="M5374" i="73"/>
  <c r="N5374" i="73" s="1"/>
  <c r="M5375" i="73"/>
  <c r="N5375" i="73" s="1"/>
  <c r="M5376" i="73"/>
  <c r="M5377" i="73"/>
  <c r="N5377" i="73" s="1"/>
  <c r="M5378" i="73"/>
  <c r="N5378" i="73" s="1"/>
  <c r="M5379" i="73"/>
  <c r="N5379" i="73" s="1"/>
  <c r="M5380" i="73"/>
  <c r="N5380" i="73" s="1"/>
  <c r="M5381" i="73"/>
  <c r="N5381" i="73" s="1"/>
  <c r="M5382" i="73"/>
  <c r="N5382" i="73" s="1"/>
  <c r="M5383" i="73"/>
  <c r="N5383" i="73" s="1"/>
  <c r="M5384" i="73"/>
  <c r="M5385" i="73"/>
  <c r="N5385" i="73" s="1"/>
  <c r="M5386" i="73"/>
  <c r="N5386" i="73" s="1"/>
  <c r="M5387" i="73"/>
  <c r="N5387" i="73" s="1"/>
  <c r="M5388" i="73"/>
  <c r="N5388" i="73" s="1"/>
  <c r="M5389" i="73"/>
  <c r="N5389" i="73" s="1"/>
  <c r="M5390" i="73"/>
  <c r="N5390" i="73" s="1"/>
  <c r="M5391" i="73"/>
  <c r="N5391" i="73" s="1"/>
  <c r="M5392" i="73"/>
  <c r="M5393" i="73"/>
  <c r="N5393" i="73" s="1"/>
  <c r="M5394" i="73"/>
  <c r="N5394" i="73" s="1"/>
  <c r="M5395" i="73"/>
  <c r="N5395" i="73" s="1"/>
  <c r="M5396" i="73"/>
  <c r="N5396" i="73" s="1"/>
  <c r="M5397" i="73"/>
  <c r="N5397" i="73" s="1"/>
  <c r="M5398" i="73"/>
  <c r="N5398" i="73" s="1"/>
  <c r="M5399" i="73"/>
  <c r="N5399" i="73" s="1"/>
  <c r="M5400" i="73"/>
  <c r="M5401" i="73"/>
  <c r="N5401" i="73" s="1"/>
  <c r="M5402" i="73"/>
  <c r="N5402" i="73" s="1"/>
  <c r="M5403" i="73"/>
  <c r="N5403" i="73" s="1"/>
  <c r="M5404" i="73"/>
  <c r="N5404" i="73" s="1"/>
  <c r="M5405" i="73"/>
  <c r="N5405" i="73" s="1"/>
  <c r="M5406" i="73"/>
  <c r="N5406" i="73" s="1"/>
  <c r="M5407" i="73"/>
  <c r="N5407" i="73" s="1"/>
  <c r="M5408" i="73"/>
  <c r="M5409" i="73"/>
  <c r="N5409" i="73" s="1"/>
  <c r="M5410" i="73"/>
  <c r="N5410" i="73" s="1"/>
  <c r="M5411" i="73"/>
  <c r="N5411" i="73" s="1"/>
  <c r="M5412" i="73"/>
  <c r="N5412" i="73" s="1"/>
  <c r="M5413" i="73"/>
  <c r="N5413" i="73" s="1"/>
  <c r="M5414" i="73"/>
  <c r="N5414" i="73" s="1"/>
  <c r="M5415" i="73"/>
  <c r="N5415" i="73" s="1"/>
  <c r="M5416" i="73"/>
  <c r="M5417" i="73"/>
  <c r="N5417" i="73" s="1"/>
  <c r="M5418" i="73"/>
  <c r="N5418" i="73" s="1"/>
  <c r="M5419" i="73"/>
  <c r="N5419" i="73" s="1"/>
  <c r="M5420" i="73"/>
  <c r="N5420" i="73" s="1"/>
  <c r="M5421" i="73"/>
  <c r="N5421" i="73" s="1"/>
  <c r="M5422" i="73"/>
  <c r="N5422" i="73" s="1"/>
  <c r="M5423" i="73"/>
  <c r="N5423" i="73" s="1"/>
  <c r="M5424" i="73"/>
  <c r="M5425" i="73"/>
  <c r="N5425" i="73" s="1"/>
  <c r="M5426" i="73"/>
  <c r="N5426" i="73" s="1"/>
  <c r="M5427" i="73"/>
  <c r="N5427" i="73" s="1"/>
  <c r="M5428" i="73"/>
  <c r="N5428" i="73" s="1"/>
  <c r="M5429" i="73"/>
  <c r="N5429" i="73" s="1"/>
  <c r="M5430" i="73"/>
  <c r="N5430" i="73" s="1"/>
  <c r="M5431" i="73"/>
  <c r="N5431" i="73" s="1"/>
  <c r="M5432" i="73"/>
  <c r="M5433" i="73"/>
  <c r="N5433" i="73" s="1"/>
  <c r="M5434" i="73"/>
  <c r="N5434" i="73" s="1"/>
  <c r="M5435" i="73"/>
  <c r="N5435" i="73" s="1"/>
  <c r="M5436" i="73"/>
  <c r="N5436" i="73" s="1"/>
  <c r="M5437" i="73"/>
  <c r="N5437" i="73" s="1"/>
  <c r="M5438" i="73"/>
  <c r="N5438" i="73" s="1"/>
  <c r="M5439" i="73"/>
  <c r="N5439" i="73" s="1"/>
  <c r="M5440" i="73"/>
  <c r="M5441" i="73"/>
  <c r="N5441" i="73" s="1"/>
  <c r="M5442" i="73"/>
  <c r="N5442" i="73" s="1"/>
  <c r="M5443" i="73"/>
  <c r="N5443" i="73" s="1"/>
  <c r="M5444" i="73"/>
  <c r="N5444" i="73" s="1"/>
  <c r="M5445" i="73"/>
  <c r="N5445" i="73" s="1"/>
  <c r="M5446" i="73"/>
  <c r="N5446" i="73" s="1"/>
  <c r="M5447" i="73"/>
  <c r="N5447" i="73" s="1"/>
  <c r="M5448" i="73"/>
  <c r="M5449" i="73"/>
  <c r="N5449" i="73" s="1"/>
  <c r="M5450" i="73"/>
  <c r="N5450" i="73" s="1"/>
  <c r="M5451" i="73"/>
  <c r="N5451" i="73" s="1"/>
  <c r="M5452" i="73"/>
  <c r="N5452" i="73" s="1"/>
  <c r="M5453" i="73"/>
  <c r="N5453" i="73" s="1"/>
  <c r="M5454" i="73"/>
  <c r="N5454" i="73" s="1"/>
  <c r="M5455" i="73"/>
  <c r="N5455" i="73" s="1"/>
  <c r="M5456" i="73"/>
  <c r="M5457" i="73"/>
  <c r="N5457" i="73" s="1"/>
  <c r="M5458" i="73"/>
  <c r="N5458" i="73" s="1"/>
  <c r="M5459" i="73"/>
  <c r="N5459" i="73" s="1"/>
  <c r="M5460" i="73"/>
  <c r="N5460" i="73" s="1"/>
  <c r="M5461" i="73"/>
  <c r="N5461" i="73" s="1"/>
  <c r="M5462" i="73"/>
  <c r="N5462" i="73" s="1"/>
  <c r="M5463" i="73"/>
  <c r="N5463" i="73" s="1"/>
  <c r="M5464" i="73"/>
  <c r="M5465" i="73"/>
  <c r="N5465" i="73" s="1"/>
  <c r="M5466" i="73"/>
  <c r="N5466" i="73" s="1"/>
  <c r="M5467" i="73"/>
  <c r="N5467" i="73" s="1"/>
  <c r="M5468" i="73"/>
  <c r="N5468" i="73" s="1"/>
  <c r="M5469" i="73"/>
  <c r="N5469" i="73" s="1"/>
  <c r="M5470" i="73"/>
  <c r="N5470" i="73" s="1"/>
  <c r="M5471" i="73"/>
  <c r="N5471" i="73" s="1"/>
  <c r="M5472" i="73"/>
  <c r="M5473" i="73"/>
  <c r="N5473" i="73" s="1"/>
  <c r="M5474" i="73"/>
  <c r="N5474" i="73" s="1"/>
  <c r="M5475" i="73"/>
  <c r="N5475" i="73" s="1"/>
  <c r="M5476" i="73"/>
  <c r="N5476" i="73" s="1"/>
  <c r="M5477" i="73"/>
  <c r="N5477" i="73" s="1"/>
  <c r="M5478" i="73"/>
  <c r="N5478" i="73" s="1"/>
  <c r="M5479" i="73"/>
  <c r="N5479" i="73" s="1"/>
  <c r="M5480" i="73"/>
  <c r="M5481" i="73"/>
  <c r="N5481" i="73" s="1"/>
  <c r="M5482" i="73"/>
  <c r="N5482" i="73" s="1"/>
  <c r="M5483" i="73"/>
  <c r="N5483" i="73" s="1"/>
  <c r="M5484" i="73"/>
  <c r="N5484" i="73" s="1"/>
  <c r="M5485" i="73"/>
  <c r="N5485" i="73" s="1"/>
  <c r="M5486" i="73"/>
  <c r="N5486" i="73" s="1"/>
  <c r="M5487" i="73"/>
  <c r="N5487" i="73" s="1"/>
  <c r="M5488" i="73"/>
  <c r="M5489" i="73"/>
  <c r="N5489" i="73" s="1"/>
  <c r="M5490" i="73"/>
  <c r="N5490" i="73" s="1"/>
  <c r="M5491" i="73"/>
  <c r="N5491" i="73" s="1"/>
  <c r="M5492" i="73"/>
  <c r="N5492" i="73" s="1"/>
  <c r="M5493" i="73"/>
  <c r="N5493" i="73" s="1"/>
  <c r="M5494" i="73"/>
  <c r="N5494" i="73" s="1"/>
  <c r="M5495" i="73"/>
  <c r="N5495" i="73" s="1"/>
  <c r="M5496" i="73"/>
  <c r="M5497" i="73"/>
  <c r="N5497" i="73" s="1"/>
  <c r="M5498" i="73"/>
  <c r="N5498" i="73" s="1"/>
  <c r="M5499" i="73"/>
  <c r="N5499" i="73" s="1"/>
  <c r="M5500" i="73"/>
  <c r="N5500" i="73" s="1"/>
  <c r="M5501" i="73"/>
  <c r="N5501" i="73" s="1"/>
  <c r="M5502" i="73"/>
  <c r="N5502" i="73" s="1"/>
  <c r="M5503" i="73"/>
  <c r="N5503" i="73" s="1"/>
  <c r="M5504" i="73"/>
  <c r="M5505" i="73"/>
  <c r="N5505" i="73" s="1"/>
  <c r="M5506" i="73"/>
  <c r="N5506" i="73" s="1"/>
  <c r="M5507" i="73"/>
  <c r="N5507" i="73" s="1"/>
  <c r="M5508" i="73"/>
  <c r="N5508" i="73" s="1"/>
  <c r="M5509" i="73"/>
  <c r="N5509" i="73" s="1"/>
  <c r="M5510" i="73"/>
  <c r="N5510" i="73" s="1"/>
  <c r="M5511" i="73"/>
  <c r="N5511" i="73" s="1"/>
  <c r="M5512" i="73"/>
  <c r="M5513" i="73"/>
  <c r="N5513" i="73" s="1"/>
  <c r="M5514" i="73"/>
  <c r="N5514" i="73" s="1"/>
  <c r="M5515" i="73"/>
  <c r="N5515" i="73" s="1"/>
  <c r="R5472" i="73"/>
  <c r="R5478" i="73"/>
  <c r="R5480" i="73"/>
  <c r="R5486" i="73"/>
  <c r="R5488" i="73"/>
  <c r="R5494" i="73"/>
  <c r="R5496" i="73"/>
  <c r="R5502" i="73"/>
  <c r="R5504" i="73"/>
  <c r="R5510" i="73"/>
  <c r="R5512" i="73"/>
  <c r="R5463" i="73"/>
  <c r="R5402" i="73"/>
  <c r="R5410" i="73"/>
  <c r="R5418" i="73"/>
  <c r="R5426" i="73"/>
  <c r="R5434" i="73"/>
  <c r="R5442" i="73"/>
  <c r="R5368" i="73"/>
  <c r="R5371" i="73"/>
  <c r="R5374" i="73"/>
  <c r="R5376" i="73"/>
  <c r="R5379" i="73"/>
  <c r="R5384" i="73"/>
  <c r="R5387" i="73"/>
  <c r="R5392" i="73"/>
  <c r="R5395" i="73"/>
  <c r="R5286" i="73"/>
  <c r="R5288" i="73"/>
  <c r="R5294" i="73"/>
  <c r="R5296" i="73"/>
  <c r="R5297" i="73"/>
  <c r="R5302" i="73"/>
  <c r="R5304" i="73"/>
  <c r="R5305" i="73"/>
  <c r="R5310" i="73"/>
  <c r="R5312" i="73"/>
  <c r="R5313" i="73"/>
  <c r="R5315" i="73"/>
  <c r="R5271" i="73"/>
  <c r="R5279" i="73"/>
  <c r="R5180" i="73"/>
  <c r="R5188" i="73"/>
  <c r="R5128" i="73"/>
  <c r="R5130" i="73"/>
  <c r="M4611" i="73"/>
  <c r="R5529" i="73" l="1"/>
  <c r="R5525" i="73"/>
  <c r="R5522" i="73"/>
  <c r="O5525" i="73"/>
  <c r="O5529" i="73"/>
  <c r="R5538" i="73"/>
  <c r="O5540" i="73"/>
  <c r="O5539" i="73"/>
  <c r="O5522" i="73"/>
  <c r="O5537" i="73"/>
  <c r="R5546" i="73"/>
  <c r="N5546" i="73"/>
  <c r="O5541" i="73"/>
  <c r="N5522" i="73"/>
  <c r="R5547" i="73"/>
  <c r="N5547" i="73"/>
  <c r="O5523" i="73"/>
  <c r="O5535" i="73"/>
  <c r="O5544" i="73"/>
  <c r="O5543" i="73"/>
  <c r="R5523" i="73"/>
  <c r="R5541" i="73"/>
  <c r="O5542" i="73"/>
  <c r="R5540" i="73"/>
  <c r="R5524" i="73"/>
  <c r="R5535" i="73"/>
  <c r="R5539" i="73"/>
  <c r="N5539" i="73"/>
  <c r="O5545" i="73"/>
  <c r="O5526" i="73"/>
  <c r="R5531" i="73"/>
  <c r="R5537" i="73"/>
  <c r="O5534" i="73"/>
  <c r="O5524" i="73"/>
  <c r="O5531" i="73"/>
  <c r="N5538" i="73"/>
  <c r="R5526" i="73"/>
  <c r="R5536" i="73"/>
  <c r="O5536" i="73"/>
  <c r="O5528" i="73"/>
  <c r="O5527" i="73"/>
  <c r="O5533" i="73"/>
  <c r="R5528" i="73"/>
  <c r="R5533" i="73"/>
  <c r="O5532" i="73"/>
  <c r="R5532" i="73"/>
  <c r="N5535" i="73"/>
  <c r="R5520" i="73"/>
  <c r="N5526" i="73"/>
  <c r="R5516" i="73"/>
  <c r="R5527" i="73"/>
  <c r="O5530" i="73"/>
  <c r="O5520" i="73"/>
  <c r="R5521" i="73"/>
  <c r="O5518" i="73"/>
  <c r="O5521" i="73"/>
  <c r="O5516" i="73"/>
  <c r="O5519" i="73"/>
  <c r="O5517" i="73"/>
  <c r="R5517" i="73"/>
  <c r="N5520" i="73"/>
  <c r="O4611" i="73"/>
  <c r="N4611" i="73"/>
  <c r="O5148" i="73"/>
  <c r="O5132" i="73"/>
  <c r="O5116" i="73"/>
  <c r="O5100" i="73"/>
  <c r="O5084" i="73"/>
  <c r="O5068" i="73"/>
  <c r="R5110" i="73"/>
  <c r="R5070" i="73"/>
  <c r="R5171" i="73"/>
  <c r="R5199" i="73"/>
  <c r="R5245" i="73"/>
  <c r="R5323" i="73"/>
  <c r="R5433" i="73"/>
  <c r="R5466" i="73"/>
  <c r="R5160" i="73"/>
  <c r="R5113" i="73"/>
  <c r="R5097" i="73"/>
  <c r="R5081" i="73"/>
  <c r="R5131" i="73"/>
  <c r="R5156" i="73"/>
  <c r="R5140" i="73"/>
  <c r="R5166" i="73"/>
  <c r="R5183" i="73"/>
  <c r="R5210" i="73"/>
  <c r="R5242" i="73"/>
  <c r="R5226" i="73"/>
  <c r="R5264" i="73"/>
  <c r="R5248" i="73"/>
  <c r="R5299" i="73"/>
  <c r="R5283" i="73"/>
  <c r="R5350" i="73"/>
  <c r="R5334" i="73"/>
  <c r="R5318" i="73"/>
  <c r="R5383" i="73"/>
  <c r="R5367" i="73"/>
  <c r="R5436" i="73"/>
  <c r="R5420" i="73"/>
  <c r="R5404" i="73"/>
  <c r="R5453" i="73"/>
  <c r="R5505" i="73"/>
  <c r="R5489" i="73"/>
  <c r="R5481" i="73"/>
  <c r="R5120" i="73"/>
  <c r="R5104" i="73"/>
  <c r="R5088" i="73"/>
  <c r="R5155" i="73"/>
  <c r="R5139" i="73"/>
  <c r="R5165" i="73"/>
  <c r="R5182" i="73"/>
  <c r="R5209" i="73"/>
  <c r="R5241" i="73"/>
  <c r="R5225" i="73"/>
  <c r="R5255" i="73"/>
  <c r="R5278" i="73"/>
  <c r="R5314" i="73"/>
  <c r="R5298" i="73"/>
  <c r="R5282" i="73"/>
  <c r="R5349" i="73"/>
  <c r="R5333" i="73"/>
  <c r="R5317" i="73"/>
  <c r="R5382" i="73"/>
  <c r="R5366" i="73"/>
  <c r="R5435" i="73"/>
  <c r="R5419" i="73"/>
  <c r="R5403" i="73"/>
  <c r="R5460" i="73"/>
  <c r="O5155" i="73"/>
  <c r="O5147" i="73"/>
  <c r="O5139" i="73"/>
  <c r="O5131" i="73"/>
  <c r="O5123" i="73"/>
  <c r="O5115" i="73"/>
  <c r="O5107" i="73"/>
  <c r="O5099" i="73"/>
  <c r="O5091" i="73"/>
  <c r="O5083" i="73"/>
  <c r="O5075" i="73"/>
  <c r="R5086" i="73"/>
  <c r="R5145" i="73"/>
  <c r="R5215" i="73"/>
  <c r="R5223" i="73"/>
  <c r="R5276" i="73"/>
  <c r="R5363" i="73"/>
  <c r="R5396" i="73"/>
  <c r="R5401" i="73"/>
  <c r="R5152" i="73"/>
  <c r="R4611" i="73"/>
  <c r="R5105" i="73"/>
  <c r="R5089" i="73"/>
  <c r="R5073" i="73"/>
  <c r="R5123" i="73"/>
  <c r="R5148" i="73"/>
  <c r="R5174" i="73"/>
  <c r="R5191" i="73"/>
  <c r="R5218" i="73"/>
  <c r="R5202" i="73"/>
  <c r="R5234" i="73"/>
  <c r="R5256" i="73"/>
  <c r="R5307" i="73"/>
  <c r="R5291" i="73"/>
  <c r="R5358" i="73"/>
  <c r="R5342" i="73"/>
  <c r="R5326" i="73"/>
  <c r="R5391" i="73"/>
  <c r="R5375" i="73"/>
  <c r="R5444" i="73"/>
  <c r="R5428" i="73"/>
  <c r="R5412" i="73"/>
  <c r="R5469" i="73"/>
  <c r="R5461" i="73"/>
  <c r="R5513" i="73"/>
  <c r="R5497" i="73"/>
  <c r="R5473" i="73"/>
  <c r="R5112" i="73"/>
  <c r="R5096" i="73"/>
  <c r="R5080" i="73"/>
  <c r="R5072" i="73"/>
  <c r="R5122" i="73"/>
  <c r="R5147" i="73"/>
  <c r="R5173" i="73"/>
  <c r="R5190" i="73"/>
  <c r="R5217" i="73"/>
  <c r="R5201" i="73"/>
  <c r="R5233" i="73"/>
  <c r="R5263" i="73"/>
  <c r="R5247" i="73"/>
  <c r="R5270" i="73"/>
  <c r="R5306" i="73"/>
  <c r="R5290" i="73"/>
  <c r="R5357" i="73"/>
  <c r="R5341" i="73"/>
  <c r="R5325" i="73"/>
  <c r="R5390" i="73"/>
  <c r="R5443" i="73"/>
  <c r="R5427" i="73"/>
  <c r="R5411" i="73"/>
  <c r="R5468" i="73"/>
  <c r="R5452" i="73"/>
  <c r="R5119" i="73"/>
  <c r="R5111" i="73"/>
  <c r="R5103" i="73"/>
  <c r="R5095" i="73"/>
  <c r="R5087" i="73"/>
  <c r="R5079" i="73"/>
  <c r="R5071" i="73"/>
  <c r="R5129" i="73"/>
  <c r="R5121" i="73"/>
  <c r="R5154" i="73"/>
  <c r="R5146" i="73"/>
  <c r="R5138" i="73"/>
  <c r="R5172" i="73"/>
  <c r="R5164" i="73"/>
  <c r="R5189" i="73"/>
  <c r="R5181" i="73"/>
  <c r="R5216" i="73"/>
  <c r="R5208" i="73"/>
  <c r="R5200" i="73"/>
  <c r="R5240" i="73"/>
  <c r="R5232" i="73"/>
  <c r="R5224" i="73"/>
  <c r="R5262" i="73"/>
  <c r="R5254" i="73"/>
  <c r="R5246" i="73"/>
  <c r="R5277" i="73"/>
  <c r="R5269" i="73"/>
  <c r="R5289" i="73"/>
  <c r="R5364" i="73"/>
  <c r="R5356" i="73"/>
  <c r="R5348" i="73"/>
  <c r="R5340" i="73"/>
  <c r="R5332" i="73"/>
  <c r="R5324" i="73"/>
  <c r="R5397" i="73"/>
  <c r="R5389" i="73"/>
  <c r="R5381" i="73"/>
  <c r="R5373" i="73"/>
  <c r="R5365" i="73"/>
  <c r="R5467" i="73"/>
  <c r="R5459" i="73"/>
  <c r="R5451" i="73"/>
  <c r="R5511" i="73"/>
  <c r="R5503" i="73"/>
  <c r="R5495" i="73"/>
  <c r="R5487" i="73"/>
  <c r="R5479" i="73"/>
  <c r="R5471" i="73"/>
  <c r="R5102" i="73"/>
  <c r="R5161" i="73"/>
  <c r="R5231" i="73"/>
  <c r="R5268" i="73"/>
  <c r="R5355" i="73"/>
  <c r="R5388" i="73"/>
  <c r="R5417" i="73"/>
  <c r="N5145" i="73"/>
  <c r="O5145" i="73"/>
  <c r="N5129" i="73"/>
  <c r="O5129" i="73"/>
  <c r="N5113" i="73"/>
  <c r="O5113" i="73"/>
  <c r="N5097" i="73"/>
  <c r="O5097" i="73"/>
  <c r="N5081" i="73"/>
  <c r="O5081" i="73"/>
  <c r="O5512" i="73"/>
  <c r="O5504" i="73"/>
  <c r="O5496" i="73"/>
  <c r="O5488" i="73"/>
  <c r="O5480" i="73"/>
  <c r="O5472" i="73"/>
  <c r="O5464" i="73"/>
  <c r="O5456" i="73"/>
  <c r="O5448" i="73"/>
  <c r="O5440" i="73"/>
  <c r="O5432" i="73"/>
  <c r="O5424" i="73"/>
  <c r="O5416" i="73"/>
  <c r="O5408" i="73"/>
  <c r="O5400" i="73"/>
  <c r="O5392" i="73"/>
  <c r="O5384" i="73"/>
  <c r="O5376" i="73"/>
  <c r="O5368" i="73"/>
  <c r="O5360" i="73"/>
  <c r="O5352" i="73"/>
  <c r="O5344" i="73"/>
  <c r="O5336" i="73"/>
  <c r="O5328" i="73"/>
  <c r="O5320" i="73"/>
  <c r="O5312" i="73"/>
  <c r="O5304" i="73"/>
  <c r="O5296" i="73"/>
  <c r="O5288" i="73"/>
  <c r="O5280" i="73"/>
  <c r="O5272" i="73"/>
  <c r="O5264" i="73"/>
  <c r="O5256" i="73"/>
  <c r="O5248" i="73"/>
  <c r="O5240" i="73"/>
  <c r="O5232" i="73"/>
  <c r="O5224" i="73"/>
  <c r="O5216" i="73"/>
  <c r="O5208" i="73"/>
  <c r="O5200" i="73"/>
  <c r="O5192" i="73"/>
  <c r="O5184" i="73"/>
  <c r="O5176" i="73"/>
  <c r="O5168" i="73"/>
  <c r="O5160" i="73"/>
  <c r="O5152" i="73"/>
  <c r="O5144" i="73"/>
  <c r="O5136" i="73"/>
  <c r="O5128" i="73"/>
  <c r="O5120" i="73"/>
  <c r="O5112" i="73"/>
  <c r="O5104" i="73"/>
  <c r="O5096" i="73"/>
  <c r="O5088" i="73"/>
  <c r="O5080" i="73"/>
  <c r="O5072" i="73"/>
  <c r="R5118" i="73"/>
  <c r="R5078" i="73"/>
  <c r="R5137" i="73"/>
  <c r="R5207" i="73"/>
  <c r="R5253" i="73"/>
  <c r="R5339" i="73"/>
  <c r="R5372" i="73"/>
  <c r="R5458" i="73"/>
  <c r="R5117" i="73"/>
  <c r="R5101" i="73"/>
  <c r="R5085" i="73"/>
  <c r="R5069" i="73"/>
  <c r="R5144" i="73"/>
  <c r="R5170" i="73"/>
  <c r="R5187" i="73"/>
  <c r="R5179" i="73"/>
  <c r="R5206" i="73"/>
  <c r="R5238" i="73"/>
  <c r="R5222" i="73"/>
  <c r="R5252" i="73"/>
  <c r="R5275" i="73"/>
  <c r="R5311" i="73"/>
  <c r="R5295" i="73"/>
  <c r="R5362" i="73"/>
  <c r="R5346" i="73"/>
  <c r="R5330" i="73"/>
  <c r="R5448" i="73"/>
  <c r="R5432" i="73"/>
  <c r="R5416" i="73"/>
  <c r="R5400" i="73"/>
  <c r="R5465" i="73"/>
  <c r="R5449" i="73"/>
  <c r="R5493" i="73"/>
  <c r="R5477" i="73"/>
  <c r="R5116" i="73"/>
  <c r="R5108" i="73"/>
  <c r="R5100" i="73"/>
  <c r="R5092" i="73"/>
  <c r="R5084" i="73"/>
  <c r="R5076" i="73"/>
  <c r="R5068" i="73"/>
  <c r="R5126" i="73"/>
  <c r="R5159" i="73"/>
  <c r="R5151" i="73"/>
  <c r="R5143" i="73"/>
  <c r="R5135" i="73"/>
  <c r="R5169" i="73"/>
  <c r="R5194" i="73"/>
  <c r="R5186" i="73"/>
  <c r="R5178" i="73"/>
  <c r="R5213" i="73"/>
  <c r="R5205" i="73"/>
  <c r="R5197" i="73"/>
  <c r="R5237" i="73"/>
  <c r="R5229" i="73"/>
  <c r="R5221" i="73"/>
  <c r="R5259" i="73"/>
  <c r="R5251" i="73"/>
  <c r="R5243" i="73"/>
  <c r="R5274" i="73"/>
  <c r="R5266" i="73"/>
  <c r="R5361" i="73"/>
  <c r="R5353" i="73"/>
  <c r="R5345" i="73"/>
  <c r="R5337" i="73"/>
  <c r="R5329" i="73"/>
  <c r="R5321" i="73"/>
  <c r="R5394" i="73"/>
  <c r="R5386" i="73"/>
  <c r="R5378" i="73"/>
  <c r="R5370" i="73"/>
  <c r="R5447" i="73"/>
  <c r="R5439" i="73"/>
  <c r="R5431" i="73"/>
  <c r="R5423" i="73"/>
  <c r="R5415" i="73"/>
  <c r="R5407" i="73"/>
  <c r="R5399" i="73"/>
  <c r="R5464" i="73"/>
  <c r="R5456" i="73"/>
  <c r="R5508" i="73"/>
  <c r="R5500" i="73"/>
  <c r="R5492" i="73"/>
  <c r="R5484" i="73"/>
  <c r="R5476" i="73"/>
  <c r="O5183" i="73"/>
  <c r="N5183" i="73"/>
  <c r="O5175" i="73"/>
  <c r="N5175" i="73"/>
  <c r="O5167" i="73"/>
  <c r="N5167" i="73"/>
  <c r="O5159" i="73"/>
  <c r="N5159" i="73"/>
  <c r="O5151" i="73"/>
  <c r="N5151" i="73"/>
  <c r="O5143" i="73"/>
  <c r="N5143" i="73"/>
  <c r="O5135" i="73"/>
  <c r="N5135" i="73"/>
  <c r="O5127" i="73"/>
  <c r="N5127" i="73"/>
  <c r="O5119" i="73"/>
  <c r="N5119" i="73"/>
  <c r="O5111" i="73"/>
  <c r="N5111" i="73"/>
  <c r="O5103" i="73"/>
  <c r="N5103" i="73"/>
  <c r="O5095" i="73"/>
  <c r="N5095" i="73"/>
  <c r="O5087" i="73"/>
  <c r="N5087" i="73"/>
  <c r="O5079" i="73"/>
  <c r="N5079" i="73"/>
  <c r="O5071" i="73"/>
  <c r="N5071" i="73"/>
  <c r="R5094" i="73"/>
  <c r="R5153" i="73"/>
  <c r="R5261" i="73"/>
  <c r="R5331" i="73"/>
  <c r="R5441" i="73"/>
  <c r="R5409" i="73"/>
  <c r="R5450" i="73"/>
  <c r="R5107" i="73"/>
  <c r="R5099" i="73"/>
  <c r="R5075" i="73"/>
  <c r="R5133" i="73"/>
  <c r="R5158" i="73"/>
  <c r="R5142" i="73"/>
  <c r="R5168" i="73"/>
  <c r="R5185" i="73"/>
  <c r="R5212" i="73"/>
  <c r="R5236" i="73"/>
  <c r="R5220" i="73"/>
  <c r="R5250" i="73"/>
  <c r="R5281" i="73"/>
  <c r="R5265" i="73"/>
  <c r="R5301" i="73"/>
  <c r="R5360" i="73"/>
  <c r="R5344" i="73"/>
  <c r="R5328" i="73"/>
  <c r="R5393" i="73"/>
  <c r="R5377" i="73"/>
  <c r="R5446" i="73"/>
  <c r="R5430" i="73"/>
  <c r="R5414" i="73"/>
  <c r="R5398" i="73"/>
  <c r="R5455" i="73"/>
  <c r="R5507" i="73"/>
  <c r="R5491" i="73"/>
  <c r="R5475" i="73"/>
  <c r="N5182" i="73"/>
  <c r="O5182" i="73"/>
  <c r="N5174" i="73"/>
  <c r="O5174" i="73"/>
  <c r="N5166" i="73"/>
  <c r="O5166" i="73"/>
  <c r="N5158" i="73"/>
  <c r="O5158" i="73"/>
  <c r="O5150" i="73"/>
  <c r="O5142" i="73"/>
  <c r="O5134" i="73"/>
  <c r="O5126" i="73"/>
  <c r="O5118" i="73"/>
  <c r="O5110" i="73"/>
  <c r="O5102" i="73"/>
  <c r="O5094" i="73"/>
  <c r="O5086" i="73"/>
  <c r="O5078" i="73"/>
  <c r="O5070" i="73"/>
  <c r="R5163" i="73"/>
  <c r="R5239" i="73"/>
  <c r="R5347" i="73"/>
  <c r="R5380" i="73"/>
  <c r="R5425" i="73"/>
  <c r="R5109" i="73"/>
  <c r="R5093" i="73"/>
  <c r="R5077" i="73"/>
  <c r="R5127" i="73"/>
  <c r="R5136" i="73"/>
  <c r="R5162" i="73"/>
  <c r="R5214" i="73"/>
  <c r="R5198" i="73"/>
  <c r="R5230" i="73"/>
  <c r="R5260" i="73"/>
  <c r="R5244" i="73"/>
  <c r="R5267" i="73"/>
  <c r="R5303" i="73"/>
  <c r="R5287" i="73"/>
  <c r="R5354" i="73"/>
  <c r="R5338" i="73"/>
  <c r="R5322" i="73"/>
  <c r="R5440" i="73"/>
  <c r="R5424" i="73"/>
  <c r="R5408" i="73"/>
  <c r="R5457" i="73"/>
  <c r="R5509" i="73"/>
  <c r="R5501" i="73"/>
  <c r="R5485" i="73"/>
  <c r="R5115" i="73"/>
  <c r="R5091" i="73"/>
  <c r="R5083" i="73"/>
  <c r="R5125" i="73"/>
  <c r="R5150" i="73"/>
  <c r="R5134" i="73"/>
  <c r="R5193" i="73"/>
  <c r="R5177" i="73"/>
  <c r="R5204" i="73"/>
  <c r="R5196" i="73"/>
  <c r="R5228" i="73"/>
  <c r="R5258" i="73"/>
  <c r="R5273" i="73"/>
  <c r="R5309" i="73"/>
  <c r="R5293" i="73"/>
  <c r="R5285" i="73"/>
  <c r="R5352" i="73"/>
  <c r="R5336" i="73"/>
  <c r="R5320" i="73"/>
  <c r="R5385" i="73"/>
  <c r="R5369" i="73"/>
  <c r="R5438" i="73"/>
  <c r="R5422" i="73"/>
  <c r="R5406" i="73"/>
  <c r="R5515" i="73"/>
  <c r="R5499" i="73"/>
  <c r="R5483" i="73"/>
  <c r="R5114" i="73"/>
  <c r="R5106" i="73"/>
  <c r="R5098" i="73"/>
  <c r="R5090" i="73"/>
  <c r="R5082" i="73"/>
  <c r="R5074" i="73"/>
  <c r="R5132" i="73"/>
  <c r="R5124" i="73"/>
  <c r="R5157" i="73"/>
  <c r="R5149" i="73"/>
  <c r="R5141" i="73"/>
  <c r="R5175" i="73"/>
  <c r="R5167" i="73"/>
  <c r="R5192" i="73"/>
  <c r="R5184" i="73"/>
  <c r="R5176" i="73"/>
  <c r="R5211" i="73"/>
  <c r="R5203" i="73"/>
  <c r="R5195" i="73"/>
  <c r="R5235" i="73"/>
  <c r="R5227" i="73"/>
  <c r="R5219" i="73"/>
  <c r="R5257" i="73"/>
  <c r="R5249" i="73"/>
  <c r="R5280" i="73"/>
  <c r="R5272" i="73"/>
  <c r="R5316" i="73"/>
  <c r="R5308" i="73"/>
  <c r="R5300" i="73"/>
  <c r="R5292" i="73"/>
  <c r="R5284" i="73"/>
  <c r="R5359" i="73"/>
  <c r="R5351" i="73"/>
  <c r="R5343" i="73"/>
  <c r="R5335" i="73"/>
  <c r="R5327" i="73"/>
  <c r="R5319" i="73"/>
  <c r="R5445" i="73"/>
  <c r="R5437" i="73"/>
  <c r="R5429" i="73"/>
  <c r="R5421" i="73"/>
  <c r="R5413" i="73"/>
  <c r="R5405" i="73"/>
  <c r="R5470" i="73"/>
  <c r="R5462" i="73"/>
  <c r="R5454" i="73"/>
  <c r="R5514" i="73"/>
  <c r="R5506" i="73"/>
  <c r="R5498" i="73"/>
  <c r="R5490" i="73"/>
  <c r="R5482" i="73"/>
  <c r="R5474" i="73"/>
  <c r="O5149" i="73"/>
  <c r="O5141" i="73"/>
  <c r="O5133" i="73"/>
  <c r="O5125" i="73"/>
  <c r="O5117" i="73"/>
  <c r="O5109" i="73"/>
  <c r="O5101" i="73"/>
  <c r="O5093" i="73"/>
  <c r="O5085" i="73"/>
  <c r="O5077" i="73"/>
  <c r="O5069" i="73"/>
  <c r="N5512" i="73"/>
  <c r="N5504" i="73"/>
  <c r="N5496" i="73"/>
  <c r="N5488" i="73"/>
  <c r="N5480" i="73"/>
  <c r="N5472" i="73"/>
  <c r="N5464" i="73"/>
  <c r="N5456" i="73"/>
  <c r="N5448" i="73"/>
  <c r="N5440" i="73"/>
  <c r="N5432" i="73"/>
  <c r="N5424" i="73"/>
  <c r="N5416" i="73"/>
  <c r="N5408" i="73"/>
  <c r="N5400" i="73"/>
  <c r="N5392" i="73"/>
  <c r="N5384" i="73"/>
  <c r="N5376" i="73"/>
  <c r="N5368" i="73"/>
  <c r="N5360" i="73"/>
  <c r="N5352" i="73"/>
  <c r="N5344" i="73"/>
  <c r="N5336" i="73"/>
  <c r="N5328" i="73"/>
  <c r="N5320" i="73"/>
  <c r="N5312" i="73"/>
  <c r="N5304" i="73"/>
  <c r="N5296" i="73"/>
  <c r="N5288" i="73"/>
  <c r="N5280" i="73"/>
  <c r="N5272" i="73"/>
  <c r="N5264" i="73"/>
  <c r="N5256" i="73"/>
  <c r="N5248" i="73"/>
  <c r="N5240" i="73"/>
  <c r="N5232" i="73"/>
  <c r="N5224" i="73"/>
  <c r="N5216" i="73"/>
  <c r="N5208" i="73"/>
  <c r="N5200" i="73"/>
  <c r="N5192" i="73"/>
  <c r="N5184" i="73"/>
  <c r="N5176" i="73"/>
  <c r="N5168" i="73"/>
  <c r="N5160" i="73"/>
  <c r="N5152" i="73"/>
  <c r="N5144" i="73"/>
  <c r="N5136" i="73"/>
  <c r="N5128" i="73"/>
  <c r="N5120" i="73"/>
  <c r="N5112" i="73"/>
  <c r="N5104" i="73"/>
  <c r="N5096" i="73"/>
  <c r="N5088" i="73"/>
  <c r="N5080" i="73"/>
  <c r="N5072" i="73"/>
  <c r="O5511" i="73"/>
  <c r="O5503" i="73"/>
  <c r="O5495" i="73"/>
  <c r="O5487" i="73"/>
  <c r="O5479" i="73"/>
  <c r="O5471" i="73"/>
  <c r="O5463" i="73"/>
  <c r="O5455" i="73"/>
  <c r="O5447" i="73"/>
  <c r="O5439" i="73"/>
  <c r="O5431" i="73"/>
  <c r="O5423" i="73"/>
  <c r="O5415" i="73"/>
  <c r="O5407" i="73"/>
  <c r="O5399" i="73"/>
  <c r="O5391" i="73"/>
  <c r="O5383" i="73"/>
  <c r="O5375" i="73"/>
  <c r="O5367" i="73"/>
  <c r="O5359" i="73"/>
  <c r="O5351" i="73"/>
  <c r="O5343" i="73"/>
  <c r="O5335" i="73"/>
  <c r="O5327" i="73"/>
  <c r="O5319" i="73"/>
  <c r="O5311" i="73"/>
  <c r="O5303" i="73"/>
  <c r="O5295" i="73"/>
  <c r="O5287" i="73"/>
  <c r="O5279" i="73"/>
  <c r="O5271" i="73"/>
  <c r="O5263" i="73"/>
  <c r="O5255" i="73"/>
  <c r="O5247" i="73"/>
  <c r="O5239" i="73"/>
  <c r="O5231" i="73"/>
  <c r="O5223" i="73"/>
  <c r="O5215" i="73"/>
  <c r="O5207" i="73"/>
  <c r="O5199" i="73"/>
  <c r="O5191" i="73"/>
  <c r="O5146" i="73"/>
  <c r="O5130" i="73"/>
  <c r="O5114" i="73"/>
  <c r="O5098" i="73"/>
  <c r="O5082" i="73"/>
  <c r="O5510" i="73"/>
  <c r="O5502" i="73"/>
  <c r="O5494" i="73"/>
  <c r="O5486" i="73"/>
  <c r="O5478" i="73"/>
  <c r="O5470" i="73"/>
  <c r="O5462" i="73"/>
  <c r="O5454" i="73"/>
  <c r="O5446" i="73"/>
  <c r="O5438" i="73"/>
  <c r="O5430" i="73"/>
  <c r="O5422" i="73"/>
  <c r="O5414" i="73"/>
  <c r="O5406" i="73"/>
  <c r="O5398" i="73"/>
  <c r="O5390" i="73"/>
  <c r="O5382" i="73"/>
  <c r="O5374" i="73"/>
  <c r="O5366" i="73"/>
  <c r="O5358" i="73"/>
  <c r="O5350" i="73"/>
  <c r="O5342" i="73"/>
  <c r="O5334" i="73"/>
  <c r="O5326" i="73"/>
  <c r="O5318" i="73"/>
  <c r="O5310" i="73"/>
  <c r="O5302" i="73"/>
  <c r="O5294" i="73"/>
  <c r="O5286" i="73"/>
  <c r="O5278" i="73"/>
  <c r="O5270" i="73"/>
  <c r="O5262" i="73"/>
  <c r="O5254" i="73"/>
  <c r="O5246" i="73"/>
  <c r="O5238" i="73"/>
  <c r="O5230" i="73"/>
  <c r="O5222" i="73"/>
  <c r="O5214" i="73"/>
  <c r="O5206" i="73"/>
  <c r="O5198" i="73"/>
  <c r="O5190" i="73"/>
  <c r="N5150" i="73"/>
  <c r="N5142" i="73"/>
  <c r="N5134" i="73"/>
  <c r="N5126" i="73"/>
  <c r="N5118" i="73"/>
  <c r="N5110" i="73"/>
  <c r="N5102" i="73"/>
  <c r="N5094" i="73"/>
  <c r="N5086" i="73"/>
  <c r="N5078" i="73"/>
  <c r="N5070" i="73"/>
  <c r="O5509" i="73"/>
  <c r="O5501" i="73"/>
  <c r="O5493" i="73"/>
  <c r="O5485" i="73"/>
  <c r="O5477" i="73"/>
  <c r="O5469" i="73"/>
  <c r="O5461" i="73"/>
  <c r="O5453" i="73"/>
  <c r="O5445" i="73"/>
  <c r="O5437" i="73"/>
  <c r="O5429" i="73"/>
  <c r="O5421" i="73"/>
  <c r="O5413" i="73"/>
  <c r="O5405" i="73"/>
  <c r="O5397" i="73"/>
  <c r="O5389" i="73"/>
  <c r="O5381" i="73"/>
  <c r="O5373" i="73"/>
  <c r="O5365" i="73"/>
  <c r="O5357" i="73"/>
  <c r="O5349" i="73"/>
  <c r="O5341" i="73"/>
  <c r="O5333" i="73"/>
  <c r="O5325" i="73"/>
  <c r="O5317" i="73"/>
  <c r="O5309" i="73"/>
  <c r="O5301" i="73"/>
  <c r="O5293" i="73"/>
  <c r="O5285" i="73"/>
  <c r="O5277" i="73"/>
  <c r="O5269" i="73"/>
  <c r="O5261" i="73"/>
  <c r="O5253" i="73"/>
  <c r="O5245" i="73"/>
  <c r="O5237" i="73"/>
  <c r="O5229" i="73"/>
  <c r="O5221" i="73"/>
  <c r="O5213" i="73"/>
  <c r="O5205" i="73"/>
  <c r="O5197" i="73"/>
  <c r="O5189" i="73"/>
  <c r="O5181" i="73"/>
  <c r="O5173" i="73"/>
  <c r="O5165" i="73"/>
  <c r="O5157" i="73"/>
  <c r="N5149" i="73"/>
  <c r="N5141" i="73"/>
  <c r="N5133" i="73"/>
  <c r="N5125" i="73"/>
  <c r="N5117" i="73"/>
  <c r="N5109" i="73"/>
  <c r="N5101" i="73"/>
  <c r="N5093" i="73"/>
  <c r="N5085" i="73"/>
  <c r="N5077" i="73"/>
  <c r="N5069" i="73"/>
  <c r="O5508" i="73"/>
  <c r="O5500" i="73"/>
  <c r="O5492" i="73"/>
  <c r="O5484" i="73"/>
  <c r="O5476" i="73"/>
  <c r="O5468" i="73"/>
  <c r="O5460" i="73"/>
  <c r="O5452" i="73"/>
  <c r="O5444" i="73"/>
  <c r="O5436" i="73"/>
  <c r="O5428" i="73"/>
  <c r="O5420" i="73"/>
  <c r="O5412" i="73"/>
  <c r="O5404" i="73"/>
  <c r="O5396" i="73"/>
  <c r="O5388" i="73"/>
  <c r="O5380" i="73"/>
  <c r="O5372" i="73"/>
  <c r="O5364" i="73"/>
  <c r="O5356" i="73"/>
  <c r="O5348" i="73"/>
  <c r="O5340" i="73"/>
  <c r="O5332" i="73"/>
  <c r="O5324" i="73"/>
  <c r="O5316" i="73"/>
  <c r="O5308" i="73"/>
  <c r="O5300" i="73"/>
  <c r="O5292" i="73"/>
  <c r="O5284" i="73"/>
  <c r="O5276" i="73"/>
  <c r="O5268" i="73"/>
  <c r="O5260" i="73"/>
  <c r="O5252" i="73"/>
  <c r="O5244" i="73"/>
  <c r="O5236" i="73"/>
  <c r="O5228" i="73"/>
  <c r="O5220" i="73"/>
  <c r="O5212" i="73"/>
  <c r="O5204" i="73"/>
  <c r="O5196" i="73"/>
  <c r="O5188" i="73"/>
  <c r="O5180" i="73"/>
  <c r="O5172" i="73"/>
  <c r="O5164" i="73"/>
  <c r="O5156" i="73"/>
  <c r="O5140" i="73"/>
  <c r="O5124" i="73"/>
  <c r="O5108" i="73"/>
  <c r="O5092" i="73"/>
  <c r="O5076" i="73"/>
  <c r="N5148" i="73"/>
  <c r="N5132" i="73"/>
  <c r="N5116" i="73"/>
  <c r="N5100" i="73"/>
  <c r="N5084" i="73"/>
  <c r="N5068" i="73"/>
  <c r="O5515" i="73"/>
  <c r="O5507" i="73"/>
  <c r="O5499" i="73"/>
  <c r="O5491" i="73"/>
  <c r="O5483" i="73"/>
  <c r="O5475" i="73"/>
  <c r="O5467" i="73"/>
  <c r="O5459" i="73"/>
  <c r="O5451" i="73"/>
  <c r="O5443" i="73"/>
  <c r="O5435" i="73"/>
  <c r="O5427" i="73"/>
  <c r="O5419" i="73"/>
  <c r="O5411" i="73"/>
  <c r="O5403" i="73"/>
  <c r="O5395" i="73"/>
  <c r="O5387" i="73"/>
  <c r="O5379" i="73"/>
  <c r="O5371" i="73"/>
  <c r="O5363" i="73"/>
  <c r="O5355" i="73"/>
  <c r="O5347" i="73"/>
  <c r="O5339" i="73"/>
  <c r="O5331" i="73"/>
  <c r="O5323" i="73"/>
  <c r="O5315" i="73"/>
  <c r="O5307" i="73"/>
  <c r="O5299" i="73"/>
  <c r="O5291" i="73"/>
  <c r="O5283" i="73"/>
  <c r="O5275" i="73"/>
  <c r="O5267" i="73"/>
  <c r="O5259" i="73"/>
  <c r="O5251" i="73"/>
  <c r="O5243" i="73"/>
  <c r="O5235" i="73"/>
  <c r="O5227" i="73"/>
  <c r="O5219" i="73"/>
  <c r="O5211" i="73"/>
  <c r="O5203" i="73"/>
  <c r="O5195" i="73"/>
  <c r="O5187" i="73"/>
  <c r="O5179" i="73"/>
  <c r="O5171" i="73"/>
  <c r="O5163" i="73"/>
  <c r="O5154" i="73"/>
  <c r="O5138" i="73"/>
  <c r="O5122" i="73"/>
  <c r="O5106" i="73"/>
  <c r="O5090" i="73"/>
  <c r="O5074" i="73"/>
  <c r="N5155" i="73"/>
  <c r="N5147" i="73"/>
  <c r="N5139" i="73"/>
  <c r="N5131" i="73"/>
  <c r="N5123" i="73"/>
  <c r="N5115" i="73"/>
  <c r="N5107" i="73"/>
  <c r="N5099" i="73"/>
  <c r="N5091" i="73"/>
  <c r="N5083" i="73"/>
  <c r="N5075" i="73"/>
  <c r="O5514" i="73"/>
  <c r="O5506" i="73"/>
  <c r="O5498" i="73"/>
  <c r="O5490" i="73"/>
  <c r="O5482" i="73"/>
  <c r="O5474" i="73"/>
  <c r="O5466" i="73"/>
  <c r="O5458" i="73"/>
  <c r="O5450" i="73"/>
  <c r="O5442" i="73"/>
  <c r="O5434" i="73"/>
  <c r="O5426" i="73"/>
  <c r="O5418" i="73"/>
  <c r="O5410" i="73"/>
  <c r="O5402" i="73"/>
  <c r="O5394" i="73"/>
  <c r="O5386" i="73"/>
  <c r="O5378" i="73"/>
  <c r="O5370" i="73"/>
  <c r="O5362" i="73"/>
  <c r="O5354" i="73"/>
  <c r="O5346" i="73"/>
  <c r="O5338" i="73"/>
  <c r="O5330" i="73"/>
  <c r="O5322" i="73"/>
  <c r="O5314" i="73"/>
  <c r="O5306" i="73"/>
  <c r="O5298" i="73"/>
  <c r="O5290" i="73"/>
  <c r="O5282" i="73"/>
  <c r="O5274" i="73"/>
  <c r="O5266" i="73"/>
  <c r="O5258" i="73"/>
  <c r="O5250" i="73"/>
  <c r="O5242" i="73"/>
  <c r="O5234" i="73"/>
  <c r="O5226" i="73"/>
  <c r="O5218" i="73"/>
  <c r="O5210" i="73"/>
  <c r="O5202" i="73"/>
  <c r="O5194" i="73"/>
  <c r="O5186" i="73"/>
  <c r="O5178" i="73"/>
  <c r="O5170" i="73"/>
  <c r="O5162" i="73"/>
  <c r="O5153" i="73"/>
  <c r="O5137" i="73"/>
  <c r="O5121" i="73"/>
  <c r="O5105" i="73"/>
  <c r="O5089" i="73"/>
  <c r="O5073" i="73"/>
  <c r="O5513" i="73"/>
  <c r="O5505" i="73"/>
  <c r="O5497" i="73"/>
  <c r="O5489" i="73"/>
  <c r="O5481" i="73"/>
  <c r="O5473" i="73"/>
  <c r="O5465" i="73"/>
  <c r="O5457" i="73"/>
  <c r="O5449" i="73"/>
  <c r="O5441" i="73"/>
  <c r="O5433" i="73"/>
  <c r="O5425" i="73"/>
  <c r="O5417" i="73"/>
  <c r="O5409" i="73"/>
  <c r="O5401" i="73"/>
  <c r="O5393" i="73"/>
  <c r="O5385" i="73"/>
  <c r="O5377" i="73"/>
  <c r="O5369" i="73"/>
  <c r="O5361" i="73"/>
  <c r="O5353" i="73"/>
  <c r="O5345" i="73"/>
  <c r="O5337" i="73"/>
  <c r="O5329" i="73"/>
  <c r="O5321" i="73"/>
  <c r="O5313" i="73"/>
  <c r="O5305" i="73"/>
  <c r="O5297" i="73"/>
  <c r="O5289" i="73"/>
  <c r="O5281" i="73"/>
  <c r="O5273" i="73"/>
  <c r="O5265" i="73"/>
  <c r="O5257" i="73"/>
  <c r="O5249" i="73"/>
  <c r="O5241" i="73"/>
  <c r="O5233" i="73"/>
  <c r="O5225" i="73"/>
  <c r="O5217" i="73"/>
  <c r="O5209" i="73"/>
  <c r="O5201" i="73"/>
  <c r="O5193" i="73"/>
  <c r="O5185" i="73"/>
  <c r="O5177" i="73"/>
  <c r="O5169" i="73"/>
  <c r="O5161" i="73"/>
  <c r="M4" i="73" l="1"/>
  <c r="M5" i="73"/>
  <c r="M6" i="73"/>
  <c r="M7" i="73"/>
  <c r="M8" i="73"/>
  <c r="M9" i="73"/>
  <c r="M10" i="73"/>
  <c r="C6" i="7"/>
  <c r="A2" i="63"/>
  <c r="C175" i="35" s="1"/>
  <c r="R7" i="73" l="1"/>
  <c r="O6" i="73"/>
  <c r="N6" i="73"/>
  <c r="R10" i="73"/>
  <c r="R6" i="73"/>
  <c r="O10" i="73"/>
  <c r="N10" i="73"/>
  <c r="O9" i="73"/>
  <c r="N9" i="73"/>
  <c r="O5" i="73"/>
  <c r="N5" i="73"/>
  <c r="R9" i="73"/>
  <c r="R5" i="73"/>
  <c r="O8" i="73"/>
  <c r="N8" i="73"/>
  <c r="R8" i="73"/>
  <c r="O7" i="73"/>
  <c r="N7" i="73"/>
  <c r="A2" i="32"/>
  <c r="B181" i="35"/>
  <c r="B173" i="35"/>
  <c r="C182" i="35"/>
  <c r="C174" i="35"/>
  <c r="B180" i="35"/>
  <c r="B172" i="35"/>
  <c r="C181" i="35"/>
  <c r="C173" i="35"/>
  <c r="B179" i="35"/>
  <c r="B171" i="35"/>
  <c r="C180" i="35"/>
  <c r="C172" i="35"/>
  <c r="B186" i="35"/>
  <c r="B178" i="35"/>
  <c r="B170" i="35"/>
  <c r="C179" i="35"/>
  <c r="C171" i="35"/>
  <c r="B185" i="35"/>
  <c r="B177" i="35"/>
  <c r="C186" i="35"/>
  <c r="C178" i="35"/>
  <c r="C170" i="35"/>
  <c r="B184" i="35"/>
  <c r="B176" i="35"/>
  <c r="C185" i="35"/>
  <c r="C177" i="35"/>
  <c r="B183" i="35"/>
  <c r="B175" i="35"/>
  <c r="C184" i="35"/>
  <c r="C176" i="35"/>
  <c r="B182" i="35"/>
  <c r="B174" i="35"/>
  <c r="C183" i="35"/>
  <c r="C6" i="35"/>
  <c r="C7" i="35"/>
  <c r="C8" i="35"/>
  <c r="C9" i="35"/>
  <c r="C10" i="35"/>
  <c r="C11" i="35"/>
  <c r="C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B6" i="35"/>
  <c r="B7" i="35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E6" i="63" l="1"/>
  <c r="E7" i="63"/>
  <c r="G11" i="63"/>
  <c r="G12" i="63"/>
  <c r="G13" i="63"/>
  <c r="G14" i="63"/>
  <c r="G15" i="63"/>
  <c r="G16" i="63"/>
  <c r="G17" i="63"/>
  <c r="G18" i="63"/>
  <c r="F18" i="63" s="1"/>
  <c r="I18" i="63" s="1"/>
  <c r="G19" i="63"/>
  <c r="G20" i="63"/>
  <c r="G21" i="63"/>
  <c r="G22" i="63"/>
  <c r="G23" i="63"/>
  <c r="G24" i="63"/>
  <c r="G25" i="63"/>
  <c r="G26" i="63"/>
  <c r="G27" i="63"/>
  <c r="G28" i="63"/>
  <c r="G29" i="63"/>
  <c r="G30" i="63"/>
  <c r="G31" i="63"/>
  <c r="G32" i="63"/>
  <c r="G33" i="63"/>
  <c r="G34" i="63"/>
  <c r="G35" i="63"/>
  <c r="G36" i="63"/>
  <c r="G37" i="63"/>
  <c r="G38" i="63"/>
  <c r="G39" i="63"/>
  <c r="G40" i="63"/>
  <c r="G41" i="63"/>
  <c r="G42" i="63"/>
  <c r="G43" i="63"/>
  <c r="G44" i="63"/>
  <c r="G45" i="63"/>
  <c r="G46" i="63"/>
  <c r="G47" i="63"/>
  <c r="G48" i="63"/>
  <c r="G49" i="63"/>
  <c r="G50" i="63"/>
  <c r="G51" i="63"/>
  <c r="G52" i="63"/>
  <c r="G53" i="63"/>
  <c r="G54" i="63"/>
  <c r="G55" i="63"/>
  <c r="G56" i="63"/>
  <c r="G57" i="63"/>
  <c r="G58" i="63"/>
  <c r="G60" i="63"/>
  <c r="G61" i="63"/>
  <c r="G62" i="63"/>
  <c r="G63" i="63"/>
  <c r="G64" i="63"/>
  <c r="G65" i="63"/>
  <c r="G66" i="63"/>
  <c r="G67" i="63"/>
  <c r="G68" i="63"/>
  <c r="G69" i="63"/>
  <c r="G70" i="63"/>
  <c r="G71" i="63"/>
  <c r="G72" i="63"/>
  <c r="G73" i="63"/>
  <c r="G74" i="63"/>
  <c r="G75" i="63"/>
  <c r="G76" i="63"/>
  <c r="G77" i="63"/>
  <c r="G78" i="63"/>
  <c r="G79" i="63"/>
  <c r="G80" i="63"/>
  <c r="G81" i="63"/>
  <c r="G82" i="63"/>
  <c r="G83" i="63"/>
  <c r="G84" i="63"/>
  <c r="G85" i="63"/>
  <c r="G86" i="63"/>
  <c r="G87" i="63"/>
  <c r="G88" i="63"/>
  <c r="G89" i="63"/>
  <c r="G90" i="63"/>
  <c r="G91" i="63"/>
  <c r="G92" i="63"/>
  <c r="G93" i="63"/>
  <c r="G94" i="63"/>
  <c r="G95" i="63"/>
  <c r="G96" i="63"/>
  <c r="G97" i="63"/>
  <c r="G99" i="63"/>
  <c r="G100" i="63"/>
  <c r="G101" i="63"/>
  <c r="G102" i="63"/>
  <c r="G103" i="63"/>
  <c r="G104" i="63"/>
  <c r="G105" i="63"/>
  <c r="G106" i="63"/>
  <c r="G107" i="63"/>
  <c r="G108" i="63"/>
  <c r="G109" i="63"/>
  <c r="G110" i="63"/>
  <c r="G111" i="63"/>
  <c r="G112" i="63"/>
  <c r="G113" i="63"/>
  <c r="G114" i="63"/>
  <c r="G115" i="63"/>
  <c r="G116" i="63"/>
  <c r="G117" i="63"/>
  <c r="G118" i="63"/>
  <c r="G119" i="63"/>
  <c r="G120" i="63"/>
  <c r="G121" i="63"/>
  <c r="G122" i="63"/>
  <c r="G123" i="63"/>
  <c r="G124" i="63"/>
  <c r="G125" i="63"/>
  <c r="G126" i="63"/>
  <c r="G128" i="63"/>
  <c r="G129" i="63"/>
  <c r="G131" i="63"/>
  <c r="G132" i="63"/>
  <c r="G133" i="63"/>
  <c r="G134" i="63"/>
  <c r="G135" i="63"/>
  <c r="G136" i="63"/>
  <c r="G137" i="63"/>
  <c r="G138" i="63"/>
  <c r="G139" i="63"/>
  <c r="G140" i="63"/>
  <c r="G141" i="63"/>
  <c r="G143" i="63"/>
  <c r="G144" i="63"/>
  <c r="G145" i="63"/>
  <c r="G146" i="63"/>
  <c r="G147" i="63"/>
  <c r="G148" i="63"/>
  <c r="G149" i="63"/>
  <c r="G150" i="63"/>
  <c r="G151" i="63"/>
  <c r="G152" i="63"/>
  <c r="G153" i="63"/>
  <c r="G154" i="63"/>
  <c r="G155" i="63"/>
  <c r="G156" i="63"/>
  <c r="G157" i="63"/>
  <c r="G158" i="63"/>
  <c r="G159" i="63"/>
  <c r="G160" i="63"/>
  <c r="G161" i="63"/>
  <c r="G162" i="63"/>
  <c r="G163" i="63"/>
  <c r="G164" i="63"/>
  <c r="G165" i="63"/>
  <c r="G166" i="63"/>
  <c r="G168" i="63"/>
  <c r="G169" i="63"/>
  <c r="G170" i="63"/>
  <c r="G171" i="63"/>
  <c r="G172" i="63"/>
  <c r="G173" i="63"/>
  <c r="G174" i="63"/>
  <c r="G175" i="63"/>
  <c r="G176" i="63"/>
  <c r="G177" i="63"/>
  <c r="G178" i="63"/>
  <c r="G179" i="63"/>
  <c r="G180" i="63"/>
  <c r="G181" i="63"/>
  <c r="G182" i="63"/>
  <c r="G183" i="63"/>
  <c r="G184" i="63"/>
  <c r="G186" i="63"/>
  <c r="G187" i="63"/>
  <c r="G188" i="63"/>
  <c r="G189" i="63"/>
  <c r="G190" i="63"/>
  <c r="G191" i="63"/>
  <c r="G192" i="63"/>
  <c r="G193" i="63"/>
  <c r="G194" i="63"/>
  <c r="G195" i="63"/>
  <c r="G196" i="63"/>
  <c r="G197" i="63"/>
  <c r="G198" i="63"/>
  <c r="G199" i="63"/>
  <c r="G200" i="63"/>
  <c r="G201" i="63"/>
  <c r="G202" i="63"/>
  <c r="G203" i="63"/>
  <c r="G204" i="63"/>
  <c r="G205" i="63"/>
  <c r="G206" i="63"/>
  <c r="G207" i="63"/>
  <c r="G208" i="63"/>
  <c r="L5067" i="73"/>
  <c r="L5066" i="73"/>
  <c r="L5065" i="73"/>
  <c r="L5064" i="73"/>
  <c r="L5063" i="73"/>
  <c r="L5062" i="73"/>
  <c r="L5061" i="73"/>
  <c r="L5060" i="73"/>
  <c r="L5059" i="73"/>
  <c r="L5058" i="73"/>
  <c r="L5057" i="73"/>
  <c r="L5056" i="73"/>
  <c r="L5055" i="73"/>
  <c r="L5054" i="73"/>
  <c r="L5053" i="73"/>
  <c r="L5052" i="73"/>
  <c r="L5051" i="73"/>
  <c r="L5050" i="73"/>
  <c r="L5049" i="73"/>
  <c r="L5048" i="73"/>
  <c r="L5047" i="73"/>
  <c r="M11" i="73"/>
  <c r="M12" i="73"/>
  <c r="M13" i="73"/>
  <c r="M14" i="73"/>
  <c r="M15" i="73"/>
  <c r="M16" i="73"/>
  <c r="M17" i="73"/>
  <c r="M18" i="73"/>
  <c r="M19" i="73"/>
  <c r="M20" i="73"/>
  <c r="M21" i="73"/>
  <c r="M22" i="73"/>
  <c r="M23" i="73"/>
  <c r="M24" i="73"/>
  <c r="M25" i="73"/>
  <c r="M26" i="73"/>
  <c r="M27" i="73"/>
  <c r="M28" i="73"/>
  <c r="M29" i="73"/>
  <c r="M30" i="73"/>
  <c r="M31" i="73"/>
  <c r="M32" i="73"/>
  <c r="M33" i="73"/>
  <c r="M34" i="73"/>
  <c r="M35" i="73"/>
  <c r="M36" i="73"/>
  <c r="M37" i="73"/>
  <c r="M38" i="73"/>
  <c r="M39" i="73"/>
  <c r="M40" i="73"/>
  <c r="M41" i="73"/>
  <c r="M42" i="73"/>
  <c r="M43" i="73"/>
  <c r="M44" i="73"/>
  <c r="M45" i="73"/>
  <c r="M46" i="73"/>
  <c r="M47" i="73"/>
  <c r="M48" i="73"/>
  <c r="M49" i="73"/>
  <c r="M50" i="73"/>
  <c r="M51" i="73"/>
  <c r="M52" i="73"/>
  <c r="M53" i="73"/>
  <c r="M54" i="73"/>
  <c r="M55" i="73"/>
  <c r="M56" i="73"/>
  <c r="M57" i="73"/>
  <c r="M58" i="73"/>
  <c r="M59" i="73"/>
  <c r="M60" i="73"/>
  <c r="M61" i="73"/>
  <c r="M62" i="73"/>
  <c r="M63" i="73"/>
  <c r="M64" i="73"/>
  <c r="M65" i="73"/>
  <c r="M66" i="73"/>
  <c r="M67" i="73"/>
  <c r="M68" i="73"/>
  <c r="M69" i="73"/>
  <c r="M70" i="73"/>
  <c r="M71" i="73"/>
  <c r="M72" i="73"/>
  <c r="M73" i="73"/>
  <c r="M74" i="73"/>
  <c r="M75" i="73"/>
  <c r="M76" i="73"/>
  <c r="M77" i="73"/>
  <c r="M78" i="73"/>
  <c r="M79" i="73"/>
  <c r="M80" i="73"/>
  <c r="M81" i="73"/>
  <c r="M82" i="73"/>
  <c r="M83" i="73"/>
  <c r="M84" i="73"/>
  <c r="M85" i="73"/>
  <c r="M86" i="73"/>
  <c r="M87" i="73"/>
  <c r="M88" i="73"/>
  <c r="M89" i="73"/>
  <c r="M90" i="73"/>
  <c r="M91" i="73"/>
  <c r="M92" i="73"/>
  <c r="M93" i="73"/>
  <c r="M94" i="73"/>
  <c r="M95" i="73"/>
  <c r="M96" i="73"/>
  <c r="M97" i="73"/>
  <c r="M98" i="73"/>
  <c r="M99" i="73"/>
  <c r="M100" i="73"/>
  <c r="M101" i="73"/>
  <c r="M102" i="73"/>
  <c r="M103" i="73"/>
  <c r="M104" i="73"/>
  <c r="M105" i="73"/>
  <c r="M106" i="73"/>
  <c r="M107" i="73"/>
  <c r="M108" i="73"/>
  <c r="M109" i="73"/>
  <c r="M110" i="73"/>
  <c r="M111" i="73"/>
  <c r="M112" i="73"/>
  <c r="M113" i="73"/>
  <c r="M114" i="73"/>
  <c r="M115" i="73"/>
  <c r="M116" i="73"/>
  <c r="M117" i="73"/>
  <c r="M118" i="73"/>
  <c r="M119" i="73"/>
  <c r="M120" i="73"/>
  <c r="M121" i="73"/>
  <c r="M122" i="73"/>
  <c r="M123" i="73"/>
  <c r="M124" i="73"/>
  <c r="M125" i="73"/>
  <c r="M126" i="73"/>
  <c r="M127" i="73"/>
  <c r="M128" i="73"/>
  <c r="M129" i="73"/>
  <c r="M130" i="73"/>
  <c r="M131" i="73"/>
  <c r="M132" i="73"/>
  <c r="M133" i="73"/>
  <c r="M134" i="73"/>
  <c r="M135" i="73"/>
  <c r="M136" i="73"/>
  <c r="M137" i="73"/>
  <c r="M138" i="73"/>
  <c r="M139" i="73"/>
  <c r="M140" i="73"/>
  <c r="M141" i="73"/>
  <c r="M142" i="73"/>
  <c r="M143" i="73"/>
  <c r="M144" i="73"/>
  <c r="M145" i="73"/>
  <c r="M146" i="73"/>
  <c r="M147" i="73"/>
  <c r="M148" i="73"/>
  <c r="M149" i="73"/>
  <c r="M150" i="73"/>
  <c r="M151" i="73"/>
  <c r="M152" i="73"/>
  <c r="M153" i="73"/>
  <c r="M154" i="73"/>
  <c r="M155" i="73"/>
  <c r="M156" i="73"/>
  <c r="M157" i="73"/>
  <c r="M158" i="73"/>
  <c r="M159" i="73"/>
  <c r="M160" i="73"/>
  <c r="M161" i="73"/>
  <c r="M162" i="73"/>
  <c r="M163" i="73"/>
  <c r="M164" i="73"/>
  <c r="M165" i="73"/>
  <c r="M166" i="73"/>
  <c r="M167" i="73"/>
  <c r="M168" i="73"/>
  <c r="M169" i="73"/>
  <c r="M170" i="73"/>
  <c r="M171" i="73"/>
  <c r="M172" i="73"/>
  <c r="M173" i="73"/>
  <c r="M174" i="73"/>
  <c r="M175" i="73"/>
  <c r="M176" i="73"/>
  <c r="M177" i="73"/>
  <c r="M178" i="73"/>
  <c r="M179" i="73"/>
  <c r="M180" i="73"/>
  <c r="M181" i="73"/>
  <c r="M182" i="73"/>
  <c r="M183" i="73"/>
  <c r="M184" i="73"/>
  <c r="M185" i="73"/>
  <c r="M186" i="73"/>
  <c r="M187" i="73"/>
  <c r="M188" i="73"/>
  <c r="M189" i="73"/>
  <c r="M190" i="73"/>
  <c r="M191" i="73"/>
  <c r="M192" i="73"/>
  <c r="M193" i="73"/>
  <c r="M194" i="73"/>
  <c r="M195" i="73"/>
  <c r="M196" i="73"/>
  <c r="M197" i="73"/>
  <c r="M198" i="73"/>
  <c r="M199" i="73"/>
  <c r="M200" i="73"/>
  <c r="M201" i="73"/>
  <c r="M202" i="73"/>
  <c r="M203" i="73"/>
  <c r="M204" i="73"/>
  <c r="M205" i="73"/>
  <c r="M206" i="73"/>
  <c r="M207" i="73"/>
  <c r="M208" i="73"/>
  <c r="M209" i="73"/>
  <c r="M210" i="73"/>
  <c r="M211" i="73"/>
  <c r="M212" i="73"/>
  <c r="M213" i="73"/>
  <c r="M214" i="73"/>
  <c r="M215" i="73"/>
  <c r="M216" i="73"/>
  <c r="M217" i="73"/>
  <c r="M218" i="73"/>
  <c r="M219" i="73"/>
  <c r="M220" i="73"/>
  <c r="M221" i="73"/>
  <c r="M222" i="73"/>
  <c r="M223" i="73"/>
  <c r="M224" i="73"/>
  <c r="M225" i="73"/>
  <c r="M226" i="73"/>
  <c r="M227" i="73"/>
  <c r="M228" i="73"/>
  <c r="M229" i="73"/>
  <c r="M230" i="73"/>
  <c r="M231" i="73"/>
  <c r="M232" i="73"/>
  <c r="M233" i="73"/>
  <c r="M234" i="73"/>
  <c r="M235" i="73"/>
  <c r="M236" i="73"/>
  <c r="M237" i="73"/>
  <c r="M238" i="73"/>
  <c r="M239" i="73"/>
  <c r="M240" i="73"/>
  <c r="M241" i="73"/>
  <c r="M242" i="73"/>
  <c r="M243" i="73"/>
  <c r="M244" i="73"/>
  <c r="M245" i="73"/>
  <c r="M246" i="73"/>
  <c r="M247" i="73"/>
  <c r="M248" i="73"/>
  <c r="M249" i="73"/>
  <c r="M250" i="73"/>
  <c r="M251" i="73"/>
  <c r="M252" i="73"/>
  <c r="M253" i="73"/>
  <c r="M254" i="73"/>
  <c r="M255" i="73"/>
  <c r="M256" i="73"/>
  <c r="M257" i="73"/>
  <c r="M258" i="73"/>
  <c r="M259" i="73"/>
  <c r="M260" i="73"/>
  <c r="M261" i="73"/>
  <c r="M262" i="73"/>
  <c r="M263" i="73"/>
  <c r="M264" i="73"/>
  <c r="M265" i="73"/>
  <c r="M266" i="73"/>
  <c r="M267" i="73"/>
  <c r="M268" i="73"/>
  <c r="M269" i="73"/>
  <c r="M270" i="73"/>
  <c r="M271" i="73"/>
  <c r="M272" i="73"/>
  <c r="M273" i="73"/>
  <c r="M274" i="73"/>
  <c r="M275" i="73"/>
  <c r="M276" i="73"/>
  <c r="M277" i="73"/>
  <c r="M278" i="73"/>
  <c r="M279" i="73"/>
  <c r="M280" i="73"/>
  <c r="M281" i="73"/>
  <c r="M282" i="73"/>
  <c r="M283" i="73"/>
  <c r="M284" i="73"/>
  <c r="M285" i="73"/>
  <c r="M286" i="73"/>
  <c r="M287" i="73"/>
  <c r="M288" i="73"/>
  <c r="M289" i="73"/>
  <c r="M290" i="73"/>
  <c r="M291" i="73"/>
  <c r="M292" i="73"/>
  <c r="M293" i="73"/>
  <c r="M294" i="73"/>
  <c r="M295" i="73"/>
  <c r="M296" i="73"/>
  <c r="M297" i="73"/>
  <c r="M298" i="73"/>
  <c r="M299" i="73"/>
  <c r="M300" i="73"/>
  <c r="M301" i="73"/>
  <c r="M302" i="73"/>
  <c r="M303" i="73"/>
  <c r="M304" i="73"/>
  <c r="M305" i="73"/>
  <c r="M306" i="73"/>
  <c r="M307" i="73"/>
  <c r="M308" i="73"/>
  <c r="M309" i="73"/>
  <c r="M310" i="73"/>
  <c r="M311" i="73"/>
  <c r="M312" i="73"/>
  <c r="M313" i="73"/>
  <c r="M314" i="73"/>
  <c r="M315" i="73"/>
  <c r="M316" i="73"/>
  <c r="M317" i="73"/>
  <c r="M318" i="73"/>
  <c r="M319" i="73"/>
  <c r="M320" i="73"/>
  <c r="M321" i="73"/>
  <c r="M322" i="73"/>
  <c r="M323" i="73"/>
  <c r="M324" i="73"/>
  <c r="M325" i="73"/>
  <c r="M326" i="73"/>
  <c r="M327" i="73"/>
  <c r="M328" i="73"/>
  <c r="M329" i="73"/>
  <c r="M330" i="73"/>
  <c r="M331" i="73"/>
  <c r="M332" i="73"/>
  <c r="M333" i="73"/>
  <c r="M334" i="73"/>
  <c r="M335" i="73"/>
  <c r="M336" i="73"/>
  <c r="M337" i="73"/>
  <c r="M338" i="73"/>
  <c r="M339" i="73"/>
  <c r="M340" i="73"/>
  <c r="M341" i="73"/>
  <c r="M342" i="73"/>
  <c r="M343" i="73"/>
  <c r="M344" i="73"/>
  <c r="M345" i="73"/>
  <c r="M346" i="73"/>
  <c r="M347" i="73"/>
  <c r="M348" i="73"/>
  <c r="M349" i="73"/>
  <c r="M350" i="73"/>
  <c r="M351" i="73"/>
  <c r="M352" i="73"/>
  <c r="M353" i="73"/>
  <c r="M354" i="73"/>
  <c r="M355" i="73"/>
  <c r="M356" i="73"/>
  <c r="M357" i="73"/>
  <c r="M358" i="73"/>
  <c r="M359" i="73"/>
  <c r="M360" i="73"/>
  <c r="M361" i="73"/>
  <c r="M362" i="73"/>
  <c r="M363" i="73"/>
  <c r="M364" i="73"/>
  <c r="M365" i="73"/>
  <c r="M366" i="73"/>
  <c r="M367" i="73"/>
  <c r="M368" i="73"/>
  <c r="M369" i="73"/>
  <c r="M370" i="73"/>
  <c r="M371" i="73"/>
  <c r="M372" i="73"/>
  <c r="M373" i="73"/>
  <c r="M374" i="73"/>
  <c r="M375" i="73"/>
  <c r="M376" i="73"/>
  <c r="M377" i="73"/>
  <c r="M378" i="73"/>
  <c r="M379" i="73"/>
  <c r="M380" i="73"/>
  <c r="M381" i="73"/>
  <c r="M382" i="73"/>
  <c r="M383" i="73"/>
  <c r="M384" i="73"/>
  <c r="M385" i="73"/>
  <c r="M386" i="73"/>
  <c r="M387" i="73"/>
  <c r="M388" i="73"/>
  <c r="M389" i="73"/>
  <c r="M390" i="73"/>
  <c r="M391" i="73"/>
  <c r="M392" i="73"/>
  <c r="M393" i="73"/>
  <c r="M394" i="73"/>
  <c r="M395" i="73"/>
  <c r="M396" i="73"/>
  <c r="M397" i="73"/>
  <c r="M398" i="73"/>
  <c r="M399" i="73"/>
  <c r="M400" i="73"/>
  <c r="M401" i="73"/>
  <c r="M402" i="73"/>
  <c r="M403" i="73"/>
  <c r="M404" i="73"/>
  <c r="M405" i="73"/>
  <c r="M406" i="73"/>
  <c r="M407" i="73"/>
  <c r="M408" i="73"/>
  <c r="M409" i="73"/>
  <c r="M410" i="73"/>
  <c r="M411" i="73"/>
  <c r="M412" i="73"/>
  <c r="M413" i="73"/>
  <c r="M414" i="73"/>
  <c r="M415" i="73"/>
  <c r="M416" i="73"/>
  <c r="M417" i="73"/>
  <c r="M418" i="73"/>
  <c r="M419" i="73"/>
  <c r="M420" i="73"/>
  <c r="M421" i="73"/>
  <c r="M422" i="73"/>
  <c r="M423" i="73"/>
  <c r="M424" i="73"/>
  <c r="M425" i="73"/>
  <c r="M426" i="73"/>
  <c r="M427" i="73"/>
  <c r="M428" i="73"/>
  <c r="M429" i="73"/>
  <c r="M430" i="73"/>
  <c r="M431" i="73"/>
  <c r="M432" i="73"/>
  <c r="M433" i="73"/>
  <c r="M434" i="73"/>
  <c r="M435" i="73"/>
  <c r="M436" i="73"/>
  <c r="M437" i="73"/>
  <c r="M438" i="73"/>
  <c r="M439" i="73"/>
  <c r="M440" i="73"/>
  <c r="M441" i="73"/>
  <c r="M442" i="73"/>
  <c r="M443" i="73"/>
  <c r="M444" i="73"/>
  <c r="M445" i="73"/>
  <c r="M446" i="73"/>
  <c r="M447" i="73"/>
  <c r="M448" i="73"/>
  <c r="M449" i="73"/>
  <c r="M450" i="73"/>
  <c r="M451" i="73"/>
  <c r="M452" i="73"/>
  <c r="M453" i="73"/>
  <c r="M454" i="73"/>
  <c r="M455" i="73"/>
  <c r="M456" i="73"/>
  <c r="M457" i="73"/>
  <c r="M458" i="73"/>
  <c r="M459" i="73"/>
  <c r="M460" i="73"/>
  <c r="M461" i="73"/>
  <c r="M462" i="73"/>
  <c r="M463" i="73"/>
  <c r="M464" i="73"/>
  <c r="M465" i="73"/>
  <c r="M466" i="73"/>
  <c r="M467" i="73"/>
  <c r="M468" i="73"/>
  <c r="M469" i="73"/>
  <c r="M470" i="73"/>
  <c r="M471" i="73"/>
  <c r="M472" i="73"/>
  <c r="M473" i="73"/>
  <c r="M474" i="73"/>
  <c r="M475" i="73"/>
  <c r="M476" i="73"/>
  <c r="M477" i="73"/>
  <c r="M478" i="73"/>
  <c r="M479" i="73"/>
  <c r="M480" i="73"/>
  <c r="M481" i="73"/>
  <c r="M482" i="73"/>
  <c r="M483" i="73"/>
  <c r="M484" i="73"/>
  <c r="M485" i="73"/>
  <c r="M486" i="73"/>
  <c r="M487" i="73"/>
  <c r="M488" i="73"/>
  <c r="M489" i="73"/>
  <c r="M490" i="73"/>
  <c r="M491" i="73"/>
  <c r="M492" i="73"/>
  <c r="M493" i="73"/>
  <c r="M494" i="73"/>
  <c r="M495" i="73"/>
  <c r="M496" i="73"/>
  <c r="M497" i="73"/>
  <c r="M498" i="73"/>
  <c r="M499" i="73"/>
  <c r="M500" i="73"/>
  <c r="M501" i="73"/>
  <c r="M502" i="73"/>
  <c r="M503" i="73"/>
  <c r="M504" i="73"/>
  <c r="M505" i="73"/>
  <c r="M506" i="73"/>
  <c r="M507" i="73"/>
  <c r="M508" i="73"/>
  <c r="M509" i="73"/>
  <c r="M510" i="73"/>
  <c r="M511" i="73"/>
  <c r="M512" i="73"/>
  <c r="M513" i="73"/>
  <c r="M514" i="73"/>
  <c r="M515" i="73"/>
  <c r="M516" i="73"/>
  <c r="M517" i="73"/>
  <c r="M518" i="73"/>
  <c r="M519" i="73"/>
  <c r="M520" i="73"/>
  <c r="M521" i="73"/>
  <c r="M522" i="73"/>
  <c r="M523" i="73"/>
  <c r="M524" i="73"/>
  <c r="M525" i="73"/>
  <c r="M526" i="73"/>
  <c r="M527" i="73"/>
  <c r="M528" i="73"/>
  <c r="M529" i="73"/>
  <c r="M530" i="73"/>
  <c r="M531" i="73"/>
  <c r="M532" i="73"/>
  <c r="M533" i="73"/>
  <c r="M534" i="73"/>
  <c r="M535" i="73"/>
  <c r="M536" i="73"/>
  <c r="M537" i="73"/>
  <c r="M538" i="73"/>
  <c r="M539" i="73"/>
  <c r="M540" i="73"/>
  <c r="M541" i="73"/>
  <c r="M542" i="73"/>
  <c r="M543" i="73"/>
  <c r="M544" i="73"/>
  <c r="M545" i="73"/>
  <c r="M546" i="73"/>
  <c r="M547" i="73"/>
  <c r="M548" i="73"/>
  <c r="M549" i="73"/>
  <c r="M550" i="73"/>
  <c r="M551" i="73"/>
  <c r="M552" i="73"/>
  <c r="M553" i="73"/>
  <c r="M554" i="73"/>
  <c r="M555" i="73"/>
  <c r="M556" i="73"/>
  <c r="M557" i="73"/>
  <c r="M558" i="73"/>
  <c r="M559" i="73"/>
  <c r="M560" i="73"/>
  <c r="M561" i="73"/>
  <c r="M562" i="73"/>
  <c r="M563" i="73"/>
  <c r="M564" i="73"/>
  <c r="M565" i="73"/>
  <c r="M566" i="73"/>
  <c r="M567" i="73"/>
  <c r="M568" i="73"/>
  <c r="M569" i="73"/>
  <c r="M570" i="73"/>
  <c r="M571" i="73"/>
  <c r="M572" i="73"/>
  <c r="M573" i="73"/>
  <c r="M574" i="73"/>
  <c r="M575" i="73"/>
  <c r="M576" i="73"/>
  <c r="M577" i="73"/>
  <c r="M578" i="73"/>
  <c r="M579" i="73"/>
  <c r="M580" i="73"/>
  <c r="M581" i="73"/>
  <c r="M582" i="73"/>
  <c r="M583" i="73"/>
  <c r="M584" i="73"/>
  <c r="M585" i="73"/>
  <c r="M586" i="73"/>
  <c r="M587" i="73"/>
  <c r="M588" i="73"/>
  <c r="M589" i="73"/>
  <c r="M590" i="73"/>
  <c r="M591" i="73"/>
  <c r="M592" i="73"/>
  <c r="M593" i="73"/>
  <c r="M594" i="73"/>
  <c r="M595" i="73"/>
  <c r="M596" i="73"/>
  <c r="M597" i="73"/>
  <c r="M598" i="73"/>
  <c r="M599" i="73"/>
  <c r="M600" i="73"/>
  <c r="M601" i="73"/>
  <c r="M602" i="73"/>
  <c r="M603" i="73"/>
  <c r="M604" i="73"/>
  <c r="M605" i="73"/>
  <c r="M606" i="73"/>
  <c r="M607" i="73"/>
  <c r="M608" i="73"/>
  <c r="M609" i="73"/>
  <c r="M610" i="73"/>
  <c r="M611" i="73"/>
  <c r="M612" i="73"/>
  <c r="M613" i="73"/>
  <c r="M614" i="73"/>
  <c r="M615" i="73"/>
  <c r="M616" i="73"/>
  <c r="M617" i="73"/>
  <c r="M618" i="73"/>
  <c r="M619" i="73"/>
  <c r="M620" i="73"/>
  <c r="M621" i="73"/>
  <c r="M622" i="73"/>
  <c r="M623" i="73"/>
  <c r="M624" i="73"/>
  <c r="M625" i="73"/>
  <c r="M626" i="73"/>
  <c r="M627" i="73"/>
  <c r="M628" i="73"/>
  <c r="M629" i="73"/>
  <c r="M630" i="73"/>
  <c r="M631" i="73"/>
  <c r="M632" i="73"/>
  <c r="M633" i="73"/>
  <c r="M634" i="73"/>
  <c r="M635" i="73"/>
  <c r="M636" i="73"/>
  <c r="M637" i="73"/>
  <c r="M638" i="73"/>
  <c r="M639" i="73"/>
  <c r="M640" i="73"/>
  <c r="M641" i="73"/>
  <c r="M642" i="73"/>
  <c r="M643" i="73"/>
  <c r="M644" i="73"/>
  <c r="M645" i="73"/>
  <c r="M646" i="73"/>
  <c r="M647" i="73"/>
  <c r="M648" i="73"/>
  <c r="M649" i="73"/>
  <c r="M650" i="73"/>
  <c r="M651" i="73"/>
  <c r="M652" i="73"/>
  <c r="M653" i="73"/>
  <c r="M654" i="73"/>
  <c r="M655" i="73"/>
  <c r="M656" i="73"/>
  <c r="M657" i="73"/>
  <c r="M658" i="73"/>
  <c r="M659" i="73"/>
  <c r="M660" i="73"/>
  <c r="M661" i="73"/>
  <c r="M662" i="73"/>
  <c r="M663" i="73"/>
  <c r="M664" i="73"/>
  <c r="M665" i="73"/>
  <c r="M666" i="73"/>
  <c r="M667" i="73"/>
  <c r="M668" i="73"/>
  <c r="M669" i="73"/>
  <c r="M670" i="73"/>
  <c r="M671" i="73"/>
  <c r="M672" i="73"/>
  <c r="M673" i="73"/>
  <c r="M674" i="73"/>
  <c r="M675" i="73"/>
  <c r="M676" i="73"/>
  <c r="M677" i="73"/>
  <c r="M678" i="73"/>
  <c r="M679" i="73"/>
  <c r="M680" i="73"/>
  <c r="M681" i="73"/>
  <c r="M682" i="73"/>
  <c r="M683" i="73"/>
  <c r="M684" i="73"/>
  <c r="M685" i="73"/>
  <c r="M686" i="73"/>
  <c r="M687" i="73"/>
  <c r="M688" i="73"/>
  <c r="M689" i="73"/>
  <c r="M690" i="73"/>
  <c r="M691" i="73"/>
  <c r="M692" i="73"/>
  <c r="M693" i="73"/>
  <c r="M694" i="73"/>
  <c r="M695" i="73"/>
  <c r="M696" i="73"/>
  <c r="M697" i="73"/>
  <c r="M698" i="73"/>
  <c r="M699" i="73"/>
  <c r="M700" i="73"/>
  <c r="M701" i="73"/>
  <c r="M702" i="73"/>
  <c r="M703" i="73"/>
  <c r="M704" i="73"/>
  <c r="M705" i="73"/>
  <c r="M706" i="73"/>
  <c r="M707" i="73"/>
  <c r="M708" i="73"/>
  <c r="M709" i="73"/>
  <c r="M710" i="73"/>
  <c r="M711" i="73"/>
  <c r="M712" i="73"/>
  <c r="M713" i="73"/>
  <c r="M714" i="73"/>
  <c r="M715" i="73"/>
  <c r="M716" i="73"/>
  <c r="M717" i="73"/>
  <c r="M718" i="73"/>
  <c r="M719" i="73"/>
  <c r="M720" i="73"/>
  <c r="M721" i="73"/>
  <c r="M722" i="73"/>
  <c r="M723" i="73"/>
  <c r="M724" i="73"/>
  <c r="M725" i="73"/>
  <c r="M726" i="73"/>
  <c r="M727" i="73"/>
  <c r="M728" i="73"/>
  <c r="M729" i="73"/>
  <c r="M730" i="73"/>
  <c r="M731" i="73"/>
  <c r="M732" i="73"/>
  <c r="M733" i="73"/>
  <c r="M734" i="73"/>
  <c r="M735" i="73"/>
  <c r="M736" i="73"/>
  <c r="M737" i="73"/>
  <c r="M738" i="73"/>
  <c r="M739" i="73"/>
  <c r="M740" i="73"/>
  <c r="M741" i="73"/>
  <c r="M742" i="73"/>
  <c r="M743" i="73"/>
  <c r="M744" i="73"/>
  <c r="M745" i="73"/>
  <c r="M746" i="73"/>
  <c r="M747" i="73"/>
  <c r="M748" i="73"/>
  <c r="M749" i="73"/>
  <c r="M750" i="73"/>
  <c r="M751" i="73"/>
  <c r="M752" i="73"/>
  <c r="M753" i="73"/>
  <c r="M754" i="73"/>
  <c r="M755" i="73"/>
  <c r="M756" i="73"/>
  <c r="M757" i="73"/>
  <c r="M758" i="73"/>
  <c r="M759" i="73"/>
  <c r="M760" i="73"/>
  <c r="M761" i="73"/>
  <c r="M762" i="73"/>
  <c r="M763" i="73"/>
  <c r="M764" i="73"/>
  <c r="M765" i="73"/>
  <c r="M766" i="73"/>
  <c r="M767" i="73"/>
  <c r="M768" i="73"/>
  <c r="M769" i="73"/>
  <c r="M770" i="73"/>
  <c r="M771" i="73"/>
  <c r="M772" i="73"/>
  <c r="M773" i="73"/>
  <c r="M774" i="73"/>
  <c r="M775" i="73"/>
  <c r="M776" i="73"/>
  <c r="M777" i="73"/>
  <c r="M778" i="73"/>
  <c r="M779" i="73"/>
  <c r="M780" i="73"/>
  <c r="M781" i="73"/>
  <c r="M782" i="73"/>
  <c r="M783" i="73"/>
  <c r="M784" i="73"/>
  <c r="M785" i="73"/>
  <c r="M786" i="73"/>
  <c r="M787" i="73"/>
  <c r="M788" i="73"/>
  <c r="M789" i="73"/>
  <c r="M790" i="73"/>
  <c r="M791" i="73"/>
  <c r="M792" i="73"/>
  <c r="M793" i="73"/>
  <c r="M794" i="73"/>
  <c r="M795" i="73"/>
  <c r="M796" i="73"/>
  <c r="M797" i="73"/>
  <c r="M798" i="73"/>
  <c r="M799" i="73"/>
  <c r="M800" i="73"/>
  <c r="M801" i="73"/>
  <c r="M802" i="73"/>
  <c r="M803" i="73"/>
  <c r="M804" i="73"/>
  <c r="M805" i="73"/>
  <c r="M806" i="73"/>
  <c r="M807" i="73"/>
  <c r="M808" i="73"/>
  <c r="M809" i="73"/>
  <c r="M810" i="73"/>
  <c r="M811" i="73"/>
  <c r="M812" i="73"/>
  <c r="M813" i="73"/>
  <c r="M814" i="73"/>
  <c r="M815" i="73"/>
  <c r="M816" i="73"/>
  <c r="M817" i="73"/>
  <c r="M818" i="73"/>
  <c r="M819" i="73"/>
  <c r="M820" i="73"/>
  <c r="M821" i="73"/>
  <c r="M822" i="73"/>
  <c r="M823" i="73"/>
  <c r="M824" i="73"/>
  <c r="M825" i="73"/>
  <c r="M826" i="73"/>
  <c r="M827" i="73"/>
  <c r="M828" i="73"/>
  <c r="M829" i="73"/>
  <c r="M830" i="73"/>
  <c r="M831" i="73"/>
  <c r="M832" i="73"/>
  <c r="M833" i="73"/>
  <c r="M834" i="73"/>
  <c r="M835" i="73"/>
  <c r="M836" i="73"/>
  <c r="M837" i="73"/>
  <c r="M838" i="73"/>
  <c r="M839" i="73"/>
  <c r="M840" i="73"/>
  <c r="M841" i="73"/>
  <c r="M842" i="73"/>
  <c r="M843" i="73"/>
  <c r="M844" i="73"/>
  <c r="M845" i="73"/>
  <c r="M846" i="73"/>
  <c r="M847" i="73"/>
  <c r="M848" i="73"/>
  <c r="M849" i="73"/>
  <c r="M850" i="73"/>
  <c r="M851" i="73"/>
  <c r="M852" i="73"/>
  <c r="M853" i="73"/>
  <c r="M854" i="73"/>
  <c r="M855" i="73"/>
  <c r="M856" i="73"/>
  <c r="M857" i="73"/>
  <c r="M858" i="73"/>
  <c r="M859" i="73"/>
  <c r="M860" i="73"/>
  <c r="M861" i="73"/>
  <c r="M862" i="73"/>
  <c r="M863" i="73"/>
  <c r="M864" i="73"/>
  <c r="M865" i="73"/>
  <c r="M866" i="73"/>
  <c r="M867" i="73"/>
  <c r="M868" i="73"/>
  <c r="M869" i="73"/>
  <c r="M870" i="73"/>
  <c r="M871" i="73"/>
  <c r="M872" i="73"/>
  <c r="M873" i="73"/>
  <c r="M874" i="73"/>
  <c r="M875" i="73"/>
  <c r="M876" i="73"/>
  <c r="M877" i="73"/>
  <c r="M878" i="73"/>
  <c r="M879" i="73"/>
  <c r="M880" i="73"/>
  <c r="M881" i="73"/>
  <c r="M882" i="73"/>
  <c r="M883" i="73"/>
  <c r="M884" i="73"/>
  <c r="M885" i="73"/>
  <c r="M886" i="73"/>
  <c r="M887" i="73"/>
  <c r="M888" i="73"/>
  <c r="M889" i="73"/>
  <c r="M890" i="73"/>
  <c r="M891" i="73"/>
  <c r="M892" i="73"/>
  <c r="M893" i="73"/>
  <c r="M894" i="73"/>
  <c r="M895" i="73"/>
  <c r="M896" i="73"/>
  <c r="M897" i="73"/>
  <c r="M898" i="73"/>
  <c r="M899" i="73"/>
  <c r="M900" i="73"/>
  <c r="M901" i="73"/>
  <c r="M902" i="73"/>
  <c r="M903" i="73"/>
  <c r="M904" i="73"/>
  <c r="M905" i="73"/>
  <c r="M906" i="73"/>
  <c r="M907" i="73"/>
  <c r="M908" i="73"/>
  <c r="M909" i="73"/>
  <c r="M910" i="73"/>
  <c r="M911" i="73"/>
  <c r="M912" i="73"/>
  <c r="M913" i="73"/>
  <c r="M914" i="73"/>
  <c r="M915" i="73"/>
  <c r="M916" i="73"/>
  <c r="M917" i="73"/>
  <c r="M918" i="73"/>
  <c r="M919" i="73"/>
  <c r="M920" i="73"/>
  <c r="M921" i="73"/>
  <c r="M922" i="73"/>
  <c r="M923" i="73"/>
  <c r="M924" i="73"/>
  <c r="M925" i="73"/>
  <c r="M926" i="73"/>
  <c r="M927" i="73"/>
  <c r="M928" i="73"/>
  <c r="M929" i="73"/>
  <c r="M930" i="73"/>
  <c r="M931" i="73"/>
  <c r="M932" i="73"/>
  <c r="M933" i="73"/>
  <c r="M934" i="73"/>
  <c r="M935" i="73"/>
  <c r="M936" i="73"/>
  <c r="M937" i="73"/>
  <c r="M938" i="73"/>
  <c r="M939" i="73"/>
  <c r="M940" i="73"/>
  <c r="M941" i="73"/>
  <c r="M942" i="73"/>
  <c r="M943" i="73"/>
  <c r="M944" i="73"/>
  <c r="M945" i="73"/>
  <c r="M946" i="73"/>
  <c r="M947" i="73"/>
  <c r="M948" i="73"/>
  <c r="M949" i="73"/>
  <c r="M950" i="73"/>
  <c r="M951" i="73"/>
  <c r="M952" i="73"/>
  <c r="M953" i="73"/>
  <c r="M954" i="73"/>
  <c r="M955" i="73"/>
  <c r="M956" i="73"/>
  <c r="M957" i="73"/>
  <c r="M958" i="73"/>
  <c r="M959" i="73"/>
  <c r="M960" i="73"/>
  <c r="M961" i="73"/>
  <c r="M962" i="73"/>
  <c r="M963" i="73"/>
  <c r="M964" i="73"/>
  <c r="M965" i="73"/>
  <c r="M966" i="73"/>
  <c r="M967" i="73"/>
  <c r="M968" i="73"/>
  <c r="M969" i="73"/>
  <c r="M970" i="73"/>
  <c r="M971" i="73"/>
  <c r="M972" i="73"/>
  <c r="M973" i="73"/>
  <c r="M974" i="73"/>
  <c r="M975" i="73"/>
  <c r="M976" i="73"/>
  <c r="M977" i="73"/>
  <c r="M978" i="73"/>
  <c r="M979" i="73"/>
  <c r="M980" i="73"/>
  <c r="M981" i="73"/>
  <c r="M982" i="73"/>
  <c r="M983" i="73"/>
  <c r="M984" i="73"/>
  <c r="M985" i="73"/>
  <c r="M986" i="73"/>
  <c r="M987" i="73"/>
  <c r="M988" i="73"/>
  <c r="M989" i="73"/>
  <c r="M990" i="73"/>
  <c r="M991" i="73"/>
  <c r="M992" i="73"/>
  <c r="M993" i="73"/>
  <c r="M994" i="73"/>
  <c r="M995" i="73"/>
  <c r="M996" i="73"/>
  <c r="M997" i="73"/>
  <c r="M998" i="73"/>
  <c r="M999" i="73"/>
  <c r="M1000" i="73"/>
  <c r="M1001" i="73"/>
  <c r="M1002" i="73"/>
  <c r="M1003" i="73"/>
  <c r="M1004" i="73"/>
  <c r="M1005" i="73"/>
  <c r="M1006" i="73"/>
  <c r="M1007" i="73"/>
  <c r="M1008" i="73"/>
  <c r="M1009" i="73"/>
  <c r="M1010" i="73"/>
  <c r="M1011" i="73"/>
  <c r="M1012" i="73"/>
  <c r="M1013" i="73"/>
  <c r="M1014" i="73"/>
  <c r="M1015" i="73"/>
  <c r="M1016" i="73"/>
  <c r="M1017" i="73"/>
  <c r="M1018" i="73"/>
  <c r="M1019" i="73"/>
  <c r="M1020" i="73"/>
  <c r="M1021" i="73"/>
  <c r="M1022" i="73"/>
  <c r="M1023" i="73"/>
  <c r="M1024" i="73"/>
  <c r="M1025" i="73"/>
  <c r="M1026" i="73"/>
  <c r="M1027" i="73"/>
  <c r="M1028" i="73"/>
  <c r="M1029" i="73"/>
  <c r="M1030" i="73"/>
  <c r="M1031" i="73"/>
  <c r="M1032" i="73"/>
  <c r="M1033" i="73"/>
  <c r="M1034" i="73"/>
  <c r="M1035" i="73"/>
  <c r="M1036" i="73"/>
  <c r="M1037" i="73"/>
  <c r="M1038" i="73"/>
  <c r="M1039" i="73"/>
  <c r="M1040" i="73"/>
  <c r="M1041" i="73"/>
  <c r="M1042" i="73"/>
  <c r="M1043" i="73"/>
  <c r="M1044" i="73"/>
  <c r="M1045" i="73"/>
  <c r="M1046" i="73"/>
  <c r="M1047" i="73"/>
  <c r="M1048" i="73"/>
  <c r="M1049" i="73"/>
  <c r="M1050" i="73"/>
  <c r="M1051" i="73"/>
  <c r="M1052" i="73"/>
  <c r="M1053" i="73"/>
  <c r="M1054" i="73"/>
  <c r="M1055" i="73"/>
  <c r="M1056" i="73"/>
  <c r="M1057" i="73"/>
  <c r="M1058" i="73"/>
  <c r="M1059" i="73"/>
  <c r="M1060" i="73"/>
  <c r="M1061" i="73"/>
  <c r="M1062" i="73"/>
  <c r="M1063" i="73"/>
  <c r="M1064" i="73"/>
  <c r="M1065" i="73"/>
  <c r="M1066" i="73"/>
  <c r="M1067" i="73"/>
  <c r="M1068" i="73"/>
  <c r="M1069" i="73"/>
  <c r="M1070" i="73"/>
  <c r="M1071" i="73"/>
  <c r="M1072" i="73"/>
  <c r="M1073" i="73"/>
  <c r="M1074" i="73"/>
  <c r="M1075" i="73"/>
  <c r="M1076" i="73"/>
  <c r="M1077" i="73"/>
  <c r="M1078" i="73"/>
  <c r="M1079" i="73"/>
  <c r="M1080" i="73"/>
  <c r="M1081" i="73"/>
  <c r="M1082" i="73"/>
  <c r="M1083" i="73"/>
  <c r="M1084" i="73"/>
  <c r="M1085" i="73"/>
  <c r="M1086" i="73"/>
  <c r="M1087" i="73"/>
  <c r="M1088" i="73"/>
  <c r="M1089" i="73"/>
  <c r="M1090" i="73"/>
  <c r="M1091" i="73"/>
  <c r="M1092" i="73"/>
  <c r="M1093" i="73"/>
  <c r="M1094" i="73"/>
  <c r="M1095" i="73"/>
  <c r="M1096" i="73"/>
  <c r="M1097" i="73"/>
  <c r="M1098" i="73"/>
  <c r="M1099" i="73"/>
  <c r="M1100" i="73"/>
  <c r="M1101" i="73"/>
  <c r="M1102" i="73"/>
  <c r="M1103" i="73"/>
  <c r="M1104" i="73"/>
  <c r="M1105" i="73"/>
  <c r="M1106" i="73"/>
  <c r="M1107" i="73"/>
  <c r="M1108" i="73"/>
  <c r="M1109" i="73"/>
  <c r="M1110" i="73"/>
  <c r="M1111" i="73"/>
  <c r="M1112" i="73"/>
  <c r="M1113" i="73"/>
  <c r="M1114" i="73"/>
  <c r="M1115" i="73"/>
  <c r="M1116" i="73"/>
  <c r="M1117" i="73"/>
  <c r="M1118" i="73"/>
  <c r="M1119" i="73"/>
  <c r="M1120" i="73"/>
  <c r="M1121" i="73"/>
  <c r="M1122" i="73"/>
  <c r="M1123" i="73"/>
  <c r="M1124" i="73"/>
  <c r="M1125" i="73"/>
  <c r="M1126" i="73"/>
  <c r="M1127" i="73"/>
  <c r="M1128" i="73"/>
  <c r="M1129" i="73"/>
  <c r="M1130" i="73"/>
  <c r="M1131" i="73"/>
  <c r="M1132" i="73"/>
  <c r="M1133" i="73"/>
  <c r="M1134" i="73"/>
  <c r="M1135" i="73"/>
  <c r="M1136" i="73"/>
  <c r="M1137" i="73"/>
  <c r="M1138" i="73"/>
  <c r="M1139" i="73"/>
  <c r="M1140" i="73"/>
  <c r="M1141" i="73"/>
  <c r="M1142" i="73"/>
  <c r="M1143" i="73"/>
  <c r="M1144" i="73"/>
  <c r="M1145" i="73"/>
  <c r="M1146" i="73"/>
  <c r="M1147" i="73"/>
  <c r="M1148" i="73"/>
  <c r="M1149" i="73"/>
  <c r="M1150" i="73"/>
  <c r="M1151" i="73"/>
  <c r="M1152" i="73"/>
  <c r="M1153" i="73"/>
  <c r="M1154" i="73"/>
  <c r="M1155" i="73"/>
  <c r="M1156" i="73"/>
  <c r="M1157" i="73"/>
  <c r="M1158" i="73"/>
  <c r="M1159" i="73"/>
  <c r="M1160" i="73"/>
  <c r="M1161" i="73"/>
  <c r="M1162" i="73"/>
  <c r="M1163" i="73"/>
  <c r="M1164" i="73"/>
  <c r="M1165" i="73"/>
  <c r="M1166" i="73"/>
  <c r="M1167" i="73"/>
  <c r="M1168" i="73"/>
  <c r="M1169" i="73"/>
  <c r="M1170" i="73"/>
  <c r="M1171" i="73"/>
  <c r="M1172" i="73"/>
  <c r="M1173" i="73"/>
  <c r="M1174" i="73"/>
  <c r="M1175" i="73"/>
  <c r="M1176" i="73"/>
  <c r="M1177" i="73"/>
  <c r="M1178" i="73"/>
  <c r="M1179" i="73"/>
  <c r="M1180" i="73"/>
  <c r="M1181" i="73"/>
  <c r="M1182" i="73"/>
  <c r="M1183" i="73"/>
  <c r="M1184" i="73"/>
  <c r="M1185" i="73"/>
  <c r="M1186" i="73"/>
  <c r="M1187" i="73"/>
  <c r="M1188" i="73"/>
  <c r="M1189" i="73"/>
  <c r="M1190" i="73"/>
  <c r="M1191" i="73"/>
  <c r="M1192" i="73"/>
  <c r="M1193" i="73"/>
  <c r="M1194" i="73"/>
  <c r="M1195" i="73"/>
  <c r="M1196" i="73"/>
  <c r="M1197" i="73"/>
  <c r="M1198" i="73"/>
  <c r="M1199" i="73"/>
  <c r="M1200" i="73"/>
  <c r="M1201" i="73"/>
  <c r="M1202" i="73"/>
  <c r="M1203" i="73"/>
  <c r="M1204" i="73"/>
  <c r="M1205" i="73"/>
  <c r="M1206" i="73"/>
  <c r="M1207" i="73"/>
  <c r="M1208" i="73"/>
  <c r="M1209" i="73"/>
  <c r="M1210" i="73"/>
  <c r="M1211" i="73"/>
  <c r="M1212" i="73"/>
  <c r="M1213" i="73"/>
  <c r="M1214" i="73"/>
  <c r="M1215" i="73"/>
  <c r="M1216" i="73"/>
  <c r="M1217" i="73"/>
  <c r="M1218" i="73"/>
  <c r="M1219" i="73"/>
  <c r="M1220" i="73"/>
  <c r="M1221" i="73"/>
  <c r="M1222" i="73"/>
  <c r="M1223" i="73"/>
  <c r="M1224" i="73"/>
  <c r="M1225" i="73"/>
  <c r="M1226" i="73"/>
  <c r="M1227" i="73"/>
  <c r="M1228" i="73"/>
  <c r="M1229" i="73"/>
  <c r="M1230" i="73"/>
  <c r="M1231" i="73"/>
  <c r="M1232" i="73"/>
  <c r="M1233" i="73"/>
  <c r="M1234" i="73"/>
  <c r="M1235" i="73"/>
  <c r="M1236" i="73"/>
  <c r="M1237" i="73"/>
  <c r="M1238" i="73"/>
  <c r="M1239" i="73"/>
  <c r="M1240" i="73"/>
  <c r="M1241" i="73"/>
  <c r="M1242" i="73"/>
  <c r="M1243" i="73"/>
  <c r="M1244" i="73"/>
  <c r="M1245" i="73"/>
  <c r="M1246" i="73"/>
  <c r="M1247" i="73"/>
  <c r="M1248" i="73"/>
  <c r="M1249" i="73"/>
  <c r="M1250" i="73"/>
  <c r="M1251" i="73"/>
  <c r="M1252" i="73"/>
  <c r="M1253" i="73"/>
  <c r="M1254" i="73"/>
  <c r="M1255" i="73"/>
  <c r="M1256" i="73"/>
  <c r="M1257" i="73"/>
  <c r="M1258" i="73"/>
  <c r="M1259" i="73"/>
  <c r="M1260" i="73"/>
  <c r="M1261" i="73"/>
  <c r="M1262" i="73"/>
  <c r="M1263" i="73"/>
  <c r="M1264" i="73"/>
  <c r="M1265" i="73"/>
  <c r="M1266" i="73"/>
  <c r="M1267" i="73"/>
  <c r="M1268" i="73"/>
  <c r="M1269" i="73"/>
  <c r="M1270" i="73"/>
  <c r="M1271" i="73"/>
  <c r="M1272" i="73"/>
  <c r="M1273" i="73"/>
  <c r="M1274" i="73"/>
  <c r="M1275" i="73"/>
  <c r="M1276" i="73"/>
  <c r="M1277" i="73"/>
  <c r="M1278" i="73"/>
  <c r="M1279" i="73"/>
  <c r="M1280" i="73"/>
  <c r="M1281" i="73"/>
  <c r="M1282" i="73"/>
  <c r="M1283" i="73"/>
  <c r="M1284" i="73"/>
  <c r="M1285" i="73"/>
  <c r="M1286" i="73"/>
  <c r="M1287" i="73"/>
  <c r="M1288" i="73"/>
  <c r="M1289" i="73"/>
  <c r="M1290" i="73"/>
  <c r="M1291" i="73"/>
  <c r="M1292" i="73"/>
  <c r="M1293" i="73"/>
  <c r="M1294" i="73"/>
  <c r="M1295" i="73"/>
  <c r="M1296" i="73"/>
  <c r="M1297" i="73"/>
  <c r="M1298" i="73"/>
  <c r="M1299" i="73"/>
  <c r="M1300" i="73"/>
  <c r="M1301" i="73"/>
  <c r="M1302" i="73"/>
  <c r="M1303" i="73"/>
  <c r="M1304" i="73"/>
  <c r="M1305" i="73"/>
  <c r="M1306" i="73"/>
  <c r="M1307" i="73"/>
  <c r="M1308" i="73"/>
  <c r="M1309" i="73"/>
  <c r="M1310" i="73"/>
  <c r="M1311" i="73"/>
  <c r="M1312" i="73"/>
  <c r="M1313" i="73"/>
  <c r="M1314" i="73"/>
  <c r="M1315" i="73"/>
  <c r="M1316" i="73"/>
  <c r="M1317" i="73"/>
  <c r="M1318" i="73"/>
  <c r="M1319" i="73"/>
  <c r="M1320" i="73"/>
  <c r="M1321" i="73"/>
  <c r="M1322" i="73"/>
  <c r="M1323" i="73"/>
  <c r="M1324" i="73"/>
  <c r="M1325" i="73"/>
  <c r="M1326" i="73"/>
  <c r="M1327" i="73"/>
  <c r="M1328" i="73"/>
  <c r="M1329" i="73"/>
  <c r="M1330" i="73"/>
  <c r="M1331" i="73"/>
  <c r="M1332" i="73"/>
  <c r="M1333" i="73"/>
  <c r="M1334" i="73"/>
  <c r="M1335" i="73"/>
  <c r="M1336" i="73"/>
  <c r="M1337" i="73"/>
  <c r="M1338" i="73"/>
  <c r="M1339" i="73"/>
  <c r="M1340" i="73"/>
  <c r="M1341" i="73"/>
  <c r="M1342" i="73"/>
  <c r="M1343" i="73"/>
  <c r="M1344" i="73"/>
  <c r="M1345" i="73"/>
  <c r="M1346" i="73"/>
  <c r="M1347" i="73"/>
  <c r="M1348" i="73"/>
  <c r="M1349" i="73"/>
  <c r="M1350" i="73"/>
  <c r="M1351" i="73"/>
  <c r="M1352" i="73"/>
  <c r="M1353" i="73"/>
  <c r="M1354" i="73"/>
  <c r="M1355" i="73"/>
  <c r="M1356" i="73"/>
  <c r="M1357" i="73"/>
  <c r="M1358" i="73"/>
  <c r="M1359" i="73"/>
  <c r="M1360" i="73"/>
  <c r="M1361" i="73"/>
  <c r="M1362" i="73"/>
  <c r="M1363" i="73"/>
  <c r="M1364" i="73"/>
  <c r="M1365" i="73"/>
  <c r="M1366" i="73"/>
  <c r="M1367" i="73"/>
  <c r="M1368" i="73"/>
  <c r="M1369" i="73"/>
  <c r="M1370" i="73"/>
  <c r="M1371" i="73"/>
  <c r="M1372" i="73"/>
  <c r="M1373" i="73"/>
  <c r="M1374" i="73"/>
  <c r="M1375" i="73"/>
  <c r="M1376" i="73"/>
  <c r="M1377" i="73"/>
  <c r="M1378" i="73"/>
  <c r="M1379" i="73"/>
  <c r="M1380" i="73"/>
  <c r="M1381" i="73"/>
  <c r="M1382" i="73"/>
  <c r="M1383" i="73"/>
  <c r="M1384" i="73"/>
  <c r="M1385" i="73"/>
  <c r="M1386" i="73"/>
  <c r="M1387" i="73"/>
  <c r="M1388" i="73"/>
  <c r="M1389" i="73"/>
  <c r="M1390" i="73"/>
  <c r="M1391" i="73"/>
  <c r="M1392" i="73"/>
  <c r="M1393" i="73"/>
  <c r="M1394" i="73"/>
  <c r="M1395" i="73"/>
  <c r="M1396" i="73"/>
  <c r="M1397" i="73"/>
  <c r="M1398" i="73"/>
  <c r="M1399" i="73"/>
  <c r="M1400" i="73"/>
  <c r="M1401" i="73"/>
  <c r="M1402" i="73"/>
  <c r="M1403" i="73"/>
  <c r="M1404" i="73"/>
  <c r="M1405" i="73"/>
  <c r="M1406" i="73"/>
  <c r="M1407" i="73"/>
  <c r="M1408" i="73"/>
  <c r="M1409" i="73"/>
  <c r="M1410" i="73"/>
  <c r="M1411" i="73"/>
  <c r="M1412" i="73"/>
  <c r="M1413" i="73"/>
  <c r="M1414" i="73"/>
  <c r="M1415" i="73"/>
  <c r="M1416" i="73"/>
  <c r="M1417" i="73"/>
  <c r="M1418" i="73"/>
  <c r="M1419" i="73"/>
  <c r="M1420" i="73"/>
  <c r="M1421" i="73"/>
  <c r="M1422" i="73"/>
  <c r="M1423" i="73"/>
  <c r="M1424" i="73"/>
  <c r="M1425" i="73"/>
  <c r="M1426" i="73"/>
  <c r="M1427" i="73"/>
  <c r="M1428" i="73"/>
  <c r="M1429" i="73"/>
  <c r="M1430" i="73"/>
  <c r="M1431" i="73"/>
  <c r="M1432" i="73"/>
  <c r="M1433" i="73"/>
  <c r="M1434" i="73"/>
  <c r="M1435" i="73"/>
  <c r="M1436" i="73"/>
  <c r="M1437" i="73"/>
  <c r="M1438" i="73"/>
  <c r="M1439" i="73"/>
  <c r="M1440" i="73"/>
  <c r="M1441" i="73"/>
  <c r="M1442" i="73"/>
  <c r="M1443" i="73"/>
  <c r="M1444" i="73"/>
  <c r="M1445" i="73"/>
  <c r="M1446" i="73"/>
  <c r="M1447" i="73"/>
  <c r="M1448" i="73"/>
  <c r="M1449" i="73"/>
  <c r="M1450" i="73"/>
  <c r="M1451" i="73"/>
  <c r="M1452" i="73"/>
  <c r="M1453" i="73"/>
  <c r="M1454" i="73"/>
  <c r="M1455" i="73"/>
  <c r="M1456" i="73"/>
  <c r="M1457" i="73"/>
  <c r="M1458" i="73"/>
  <c r="M1459" i="73"/>
  <c r="M1460" i="73"/>
  <c r="M1461" i="73"/>
  <c r="M1462" i="73"/>
  <c r="M1463" i="73"/>
  <c r="M1464" i="73"/>
  <c r="M1465" i="73"/>
  <c r="M1466" i="73"/>
  <c r="M1467" i="73"/>
  <c r="M1468" i="73"/>
  <c r="M1469" i="73"/>
  <c r="M1470" i="73"/>
  <c r="M1471" i="73"/>
  <c r="M1472" i="73"/>
  <c r="M1473" i="73"/>
  <c r="M1474" i="73"/>
  <c r="M1475" i="73"/>
  <c r="M1476" i="73"/>
  <c r="M1477" i="73"/>
  <c r="M1478" i="73"/>
  <c r="M1479" i="73"/>
  <c r="M1480" i="73"/>
  <c r="M1481" i="73"/>
  <c r="M1482" i="73"/>
  <c r="M1483" i="73"/>
  <c r="M1484" i="73"/>
  <c r="M1485" i="73"/>
  <c r="M1486" i="73"/>
  <c r="M1487" i="73"/>
  <c r="M1488" i="73"/>
  <c r="M1489" i="73"/>
  <c r="M1490" i="73"/>
  <c r="M1491" i="73"/>
  <c r="M1492" i="73"/>
  <c r="M1493" i="73"/>
  <c r="M1494" i="73"/>
  <c r="M1495" i="73"/>
  <c r="M1496" i="73"/>
  <c r="M1497" i="73"/>
  <c r="M1498" i="73"/>
  <c r="M1499" i="73"/>
  <c r="M1500" i="73"/>
  <c r="M1501" i="73"/>
  <c r="M1502" i="73"/>
  <c r="M1503" i="73"/>
  <c r="M1504" i="73"/>
  <c r="M1505" i="73"/>
  <c r="M1506" i="73"/>
  <c r="M1507" i="73"/>
  <c r="M1508" i="73"/>
  <c r="M1509" i="73"/>
  <c r="M1510" i="73"/>
  <c r="M1511" i="73"/>
  <c r="M1512" i="73"/>
  <c r="M1513" i="73"/>
  <c r="M1514" i="73"/>
  <c r="M1515" i="73"/>
  <c r="M1516" i="73"/>
  <c r="M1517" i="73"/>
  <c r="M1518" i="73"/>
  <c r="M1519" i="73"/>
  <c r="M1520" i="73"/>
  <c r="M1521" i="73"/>
  <c r="M1522" i="73"/>
  <c r="M1523" i="73"/>
  <c r="M1524" i="73"/>
  <c r="M1525" i="73"/>
  <c r="M1526" i="73"/>
  <c r="M1527" i="73"/>
  <c r="M1528" i="73"/>
  <c r="M1529" i="73"/>
  <c r="M1530" i="73"/>
  <c r="M1531" i="73"/>
  <c r="M1532" i="73"/>
  <c r="M1533" i="73"/>
  <c r="M1534" i="73"/>
  <c r="M1535" i="73"/>
  <c r="M1536" i="73"/>
  <c r="M1537" i="73"/>
  <c r="M1538" i="73"/>
  <c r="M1539" i="73"/>
  <c r="M1540" i="73"/>
  <c r="M1541" i="73"/>
  <c r="M1542" i="73"/>
  <c r="M1543" i="73"/>
  <c r="M1544" i="73"/>
  <c r="M1545" i="73"/>
  <c r="M1546" i="73"/>
  <c r="M1547" i="73"/>
  <c r="M1548" i="73"/>
  <c r="M1549" i="73"/>
  <c r="M1550" i="73"/>
  <c r="M1551" i="73"/>
  <c r="M1552" i="73"/>
  <c r="M1553" i="73"/>
  <c r="M1554" i="73"/>
  <c r="M1555" i="73"/>
  <c r="M1556" i="73"/>
  <c r="M1557" i="73"/>
  <c r="M1558" i="73"/>
  <c r="M1559" i="73"/>
  <c r="M1560" i="73"/>
  <c r="M1561" i="73"/>
  <c r="M1562" i="73"/>
  <c r="M1563" i="73"/>
  <c r="M1564" i="73"/>
  <c r="M1565" i="73"/>
  <c r="M1566" i="73"/>
  <c r="M1567" i="73"/>
  <c r="M1568" i="73"/>
  <c r="M1569" i="73"/>
  <c r="M1570" i="73"/>
  <c r="M1571" i="73"/>
  <c r="M1572" i="73"/>
  <c r="M1573" i="73"/>
  <c r="M1574" i="73"/>
  <c r="M1575" i="73"/>
  <c r="M1576" i="73"/>
  <c r="M1577" i="73"/>
  <c r="M1578" i="73"/>
  <c r="M1579" i="73"/>
  <c r="M1580" i="73"/>
  <c r="M1581" i="73"/>
  <c r="M1582" i="73"/>
  <c r="M1583" i="73"/>
  <c r="M1584" i="73"/>
  <c r="M1585" i="73"/>
  <c r="M1586" i="73"/>
  <c r="M1587" i="73"/>
  <c r="M1588" i="73"/>
  <c r="M1589" i="73"/>
  <c r="M1590" i="73"/>
  <c r="M1591" i="73"/>
  <c r="M1592" i="73"/>
  <c r="M1593" i="73"/>
  <c r="M1594" i="73"/>
  <c r="M1595" i="73"/>
  <c r="M1596" i="73"/>
  <c r="M1597" i="73"/>
  <c r="M1598" i="73"/>
  <c r="M1599" i="73"/>
  <c r="M1600" i="73"/>
  <c r="M1601" i="73"/>
  <c r="M1602" i="73"/>
  <c r="M1603" i="73"/>
  <c r="M1604" i="73"/>
  <c r="M1605" i="73"/>
  <c r="M1606" i="73"/>
  <c r="M1607" i="73"/>
  <c r="M1608" i="73"/>
  <c r="M1609" i="73"/>
  <c r="M1610" i="73"/>
  <c r="M1611" i="73"/>
  <c r="M1612" i="73"/>
  <c r="M1613" i="73"/>
  <c r="M1614" i="73"/>
  <c r="M1615" i="73"/>
  <c r="M1616" i="73"/>
  <c r="M1617" i="73"/>
  <c r="M1618" i="73"/>
  <c r="M1619" i="73"/>
  <c r="M1620" i="73"/>
  <c r="M1621" i="73"/>
  <c r="M1622" i="73"/>
  <c r="M1623" i="73"/>
  <c r="M1624" i="73"/>
  <c r="M1625" i="73"/>
  <c r="M1626" i="73"/>
  <c r="M1627" i="73"/>
  <c r="M1628" i="73"/>
  <c r="M1629" i="73"/>
  <c r="M1630" i="73"/>
  <c r="M1631" i="73"/>
  <c r="M1632" i="73"/>
  <c r="M1633" i="73"/>
  <c r="M1634" i="73"/>
  <c r="M1635" i="73"/>
  <c r="M1636" i="73"/>
  <c r="M1637" i="73"/>
  <c r="M1638" i="73"/>
  <c r="M1639" i="73"/>
  <c r="M1640" i="73"/>
  <c r="M1641" i="73"/>
  <c r="M1642" i="73"/>
  <c r="M1643" i="73"/>
  <c r="M1644" i="73"/>
  <c r="M1645" i="73"/>
  <c r="M1646" i="73"/>
  <c r="M1647" i="73"/>
  <c r="M1648" i="73"/>
  <c r="M1649" i="73"/>
  <c r="M1650" i="73"/>
  <c r="M1651" i="73"/>
  <c r="M1652" i="73"/>
  <c r="M1653" i="73"/>
  <c r="M1654" i="73"/>
  <c r="M1655" i="73"/>
  <c r="M1656" i="73"/>
  <c r="M1657" i="73"/>
  <c r="M1658" i="73"/>
  <c r="M1659" i="73"/>
  <c r="M1660" i="73"/>
  <c r="M1661" i="73"/>
  <c r="M1662" i="73"/>
  <c r="M1663" i="73"/>
  <c r="M1664" i="73"/>
  <c r="M1665" i="73"/>
  <c r="M1666" i="73"/>
  <c r="M1667" i="73"/>
  <c r="M1668" i="73"/>
  <c r="M1669" i="73"/>
  <c r="M1670" i="73"/>
  <c r="M1671" i="73"/>
  <c r="M1672" i="73"/>
  <c r="M1673" i="73"/>
  <c r="M1674" i="73"/>
  <c r="M1675" i="73"/>
  <c r="M1676" i="73"/>
  <c r="M1677" i="73"/>
  <c r="M1678" i="73"/>
  <c r="M1679" i="73"/>
  <c r="M1680" i="73"/>
  <c r="M1681" i="73"/>
  <c r="M1682" i="73"/>
  <c r="M1683" i="73"/>
  <c r="M1684" i="73"/>
  <c r="M1685" i="73"/>
  <c r="M1686" i="73"/>
  <c r="M1687" i="73"/>
  <c r="M1688" i="73"/>
  <c r="M1689" i="73"/>
  <c r="M1690" i="73"/>
  <c r="M1691" i="73"/>
  <c r="M1692" i="73"/>
  <c r="M1693" i="73"/>
  <c r="M1694" i="73"/>
  <c r="M1695" i="73"/>
  <c r="M1696" i="73"/>
  <c r="M1697" i="73"/>
  <c r="M1698" i="73"/>
  <c r="M1699" i="73"/>
  <c r="M1700" i="73"/>
  <c r="M1701" i="73"/>
  <c r="M1702" i="73"/>
  <c r="M1703" i="73"/>
  <c r="M1704" i="73"/>
  <c r="M1705" i="73"/>
  <c r="M1706" i="73"/>
  <c r="M1707" i="73"/>
  <c r="M1708" i="73"/>
  <c r="M1709" i="73"/>
  <c r="M1710" i="73"/>
  <c r="M1711" i="73"/>
  <c r="M1712" i="73"/>
  <c r="M1713" i="73"/>
  <c r="M1714" i="73"/>
  <c r="M1715" i="73"/>
  <c r="M1716" i="73"/>
  <c r="M1717" i="73"/>
  <c r="M1718" i="73"/>
  <c r="M1719" i="73"/>
  <c r="M1720" i="73"/>
  <c r="M1721" i="73"/>
  <c r="M1722" i="73"/>
  <c r="M1723" i="73"/>
  <c r="M1724" i="73"/>
  <c r="M1725" i="73"/>
  <c r="M1726" i="73"/>
  <c r="M1727" i="73"/>
  <c r="M1728" i="73"/>
  <c r="M1729" i="73"/>
  <c r="M1730" i="73"/>
  <c r="M1731" i="73"/>
  <c r="M1732" i="73"/>
  <c r="M1733" i="73"/>
  <c r="M1734" i="73"/>
  <c r="M1735" i="73"/>
  <c r="M1736" i="73"/>
  <c r="M1737" i="73"/>
  <c r="M1738" i="73"/>
  <c r="M1739" i="73"/>
  <c r="M1740" i="73"/>
  <c r="M1741" i="73"/>
  <c r="M1742" i="73"/>
  <c r="M1743" i="73"/>
  <c r="M1744" i="73"/>
  <c r="M1745" i="73"/>
  <c r="M1746" i="73"/>
  <c r="M1747" i="73"/>
  <c r="M1748" i="73"/>
  <c r="M1749" i="73"/>
  <c r="M1750" i="73"/>
  <c r="M1751" i="73"/>
  <c r="M1752" i="73"/>
  <c r="M1753" i="73"/>
  <c r="M1754" i="73"/>
  <c r="M1755" i="73"/>
  <c r="M1756" i="73"/>
  <c r="M1757" i="73"/>
  <c r="M1758" i="73"/>
  <c r="M1759" i="73"/>
  <c r="M1760" i="73"/>
  <c r="M1761" i="73"/>
  <c r="M1762" i="73"/>
  <c r="M1763" i="73"/>
  <c r="M1764" i="73"/>
  <c r="M1765" i="73"/>
  <c r="M1766" i="73"/>
  <c r="M1767" i="73"/>
  <c r="M1768" i="73"/>
  <c r="M1769" i="73"/>
  <c r="M1770" i="73"/>
  <c r="M1771" i="73"/>
  <c r="M1772" i="73"/>
  <c r="M1773" i="73"/>
  <c r="M1774" i="73"/>
  <c r="M1775" i="73"/>
  <c r="M1776" i="73"/>
  <c r="M1777" i="73"/>
  <c r="M1778" i="73"/>
  <c r="M1779" i="73"/>
  <c r="M1780" i="73"/>
  <c r="M1781" i="73"/>
  <c r="M1782" i="73"/>
  <c r="M1783" i="73"/>
  <c r="M1784" i="73"/>
  <c r="M1785" i="73"/>
  <c r="M1786" i="73"/>
  <c r="M1787" i="73"/>
  <c r="M1788" i="73"/>
  <c r="M1789" i="73"/>
  <c r="M1790" i="73"/>
  <c r="M1791" i="73"/>
  <c r="M1792" i="73"/>
  <c r="M1793" i="73"/>
  <c r="M1794" i="73"/>
  <c r="M1795" i="73"/>
  <c r="M1796" i="73"/>
  <c r="M1797" i="73"/>
  <c r="M1798" i="73"/>
  <c r="M1799" i="73"/>
  <c r="M1800" i="73"/>
  <c r="M1801" i="73"/>
  <c r="M1802" i="73"/>
  <c r="M1803" i="73"/>
  <c r="M1804" i="73"/>
  <c r="M1805" i="73"/>
  <c r="M1806" i="73"/>
  <c r="M1807" i="73"/>
  <c r="M1808" i="73"/>
  <c r="M1809" i="73"/>
  <c r="M1810" i="73"/>
  <c r="M1811" i="73"/>
  <c r="M1812" i="73"/>
  <c r="M1813" i="73"/>
  <c r="M1814" i="73"/>
  <c r="M1815" i="73"/>
  <c r="M1816" i="73"/>
  <c r="M1817" i="73"/>
  <c r="M1818" i="73"/>
  <c r="M1819" i="73"/>
  <c r="M1820" i="73"/>
  <c r="M1821" i="73"/>
  <c r="M1822" i="73"/>
  <c r="M1823" i="73"/>
  <c r="M1824" i="73"/>
  <c r="M1825" i="73"/>
  <c r="M1826" i="73"/>
  <c r="M1827" i="73"/>
  <c r="M1828" i="73"/>
  <c r="M1829" i="73"/>
  <c r="M1830" i="73"/>
  <c r="M1831" i="73"/>
  <c r="M1832" i="73"/>
  <c r="M1833" i="73"/>
  <c r="M1834" i="73"/>
  <c r="M1835" i="73"/>
  <c r="M1836" i="73"/>
  <c r="M1837" i="73"/>
  <c r="M1838" i="73"/>
  <c r="M1839" i="73"/>
  <c r="M1840" i="73"/>
  <c r="M1841" i="73"/>
  <c r="M1842" i="73"/>
  <c r="M1843" i="73"/>
  <c r="M1844" i="73"/>
  <c r="M1845" i="73"/>
  <c r="M1846" i="73"/>
  <c r="M1847" i="73"/>
  <c r="M1848" i="73"/>
  <c r="M1849" i="73"/>
  <c r="M1850" i="73"/>
  <c r="M1851" i="73"/>
  <c r="M1852" i="73"/>
  <c r="M1853" i="73"/>
  <c r="M1854" i="73"/>
  <c r="M1855" i="73"/>
  <c r="M1856" i="73"/>
  <c r="M1857" i="73"/>
  <c r="M1858" i="73"/>
  <c r="M1859" i="73"/>
  <c r="M1860" i="73"/>
  <c r="M1861" i="73"/>
  <c r="M1862" i="73"/>
  <c r="M1863" i="73"/>
  <c r="M1864" i="73"/>
  <c r="M1865" i="73"/>
  <c r="M1866" i="73"/>
  <c r="M1867" i="73"/>
  <c r="M1868" i="73"/>
  <c r="M1869" i="73"/>
  <c r="M1870" i="73"/>
  <c r="M1871" i="73"/>
  <c r="M1872" i="73"/>
  <c r="M1873" i="73"/>
  <c r="M1874" i="73"/>
  <c r="M1875" i="73"/>
  <c r="M1876" i="73"/>
  <c r="M1877" i="73"/>
  <c r="M1878" i="73"/>
  <c r="M1879" i="73"/>
  <c r="M1880" i="73"/>
  <c r="M1881" i="73"/>
  <c r="M1882" i="73"/>
  <c r="M1883" i="73"/>
  <c r="M1884" i="73"/>
  <c r="M1885" i="73"/>
  <c r="M1886" i="73"/>
  <c r="M1887" i="73"/>
  <c r="M1888" i="73"/>
  <c r="M1889" i="73"/>
  <c r="M1890" i="73"/>
  <c r="M1891" i="73"/>
  <c r="M1892" i="73"/>
  <c r="M1893" i="73"/>
  <c r="M1894" i="73"/>
  <c r="M1895" i="73"/>
  <c r="M1896" i="73"/>
  <c r="M1897" i="73"/>
  <c r="M1898" i="73"/>
  <c r="M1899" i="73"/>
  <c r="M1900" i="73"/>
  <c r="M1901" i="73"/>
  <c r="M1902" i="73"/>
  <c r="M1903" i="73"/>
  <c r="M1904" i="73"/>
  <c r="M1905" i="73"/>
  <c r="M1906" i="73"/>
  <c r="M1907" i="73"/>
  <c r="M1908" i="73"/>
  <c r="M1909" i="73"/>
  <c r="M1910" i="73"/>
  <c r="M1911" i="73"/>
  <c r="M1912" i="73"/>
  <c r="M1913" i="73"/>
  <c r="M1914" i="73"/>
  <c r="M1915" i="73"/>
  <c r="M1916" i="73"/>
  <c r="M1917" i="73"/>
  <c r="M1918" i="73"/>
  <c r="M1919" i="73"/>
  <c r="M1920" i="73"/>
  <c r="M1921" i="73"/>
  <c r="M1922" i="73"/>
  <c r="M1923" i="73"/>
  <c r="M1924" i="73"/>
  <c r="M1925" i="73"/>
  <c r="M1926" i="73"/>
  <c r="M1927" i="73"/>
  <c r="M1928" i="73"/>
  <c r="M1929" i="73"/>
  <c r="M1930" i="73"/>
  <c r="M1931" i="73"/>
  <c r="M1932" i="73"/>
  <c r="M1933" i="73"/>
  <c r="M1934" i="73"/>
  <c r="M1935" i="73"/>
  <c r="M1936" i="73"/>
  <c r="M1937" i="73"/>
  <c r="M1938" i="73"/>
  <c r="M1939" i="73"/>
  <c r="M1940" i="73"/>
  <c r="M1941" i="73"/>
  <c r="M1942" i="73"/>
  <c r="M1943" i="73"/>
  <c r="M1944" i="73"/>
  <c r="M1945" i="73"/>
  <c r="M1946" i="73"/>
  <c r="M1947" i="73"/>
  <c r="M1948" i="73"/>
  <c r="M1949" i="73"/>
  <c r="M1950" i="73"/>
  <c r="M1951" i="73"/>
  <c r="M1952" i="73"/>
  <c r="M1953" i="73"/>
  <c r="M1954" i="73"/>
  <c r="M1955" i="73"/>
  <c r="M1956" i="73"/>
  <c r="M1957" i="73"/>
  <c r="M1958" i="73"/>
  <c r="M1959" i="73"/>
  <c r="M1960" i="73"/>
  <c r="M1961" i="73"/>
  <c r="M1962" i="73"/>
  <c r="M1963" i="73"/>
  <c r="M1964" i="73"/>
  <c r="M1965" i="73"/>
  <c r="M1966" i="73"/>
  <c r="M1967" i="73"/>
  <c r="M1968" i="73"/>
  <c r="M1969" i="73"/>
  <c r="M1970" i="73"/>
  <c r="M1971" i="73"/>
  <c r="M1972" i="73"/>
  <c r="M1973" i="73"/>
  <c r="M1974" i="73"/>
  <c r="M1975" i="73"/>
  <c r="M1976" i="73"/>
  <c r="M1977" i="73"/>
  <c r="M1978" i="73"/>
  <c r="M1979" i="73"/>
  <c r="M1980" i="73"/>
  <c r="M1981" i="73"/>
  <c r="M1982" i="73"/>
  <c r="M1983" i="73"/>
  <c r="M1984" i="73"/>
  <c r="M1985" i="73"/>
  <c r="M1986" i="73"/>
  <c r="M1987" i="73"/>
  <c r="M1988" i="73"/>
  <c r="M1989" i="73"/>
  <c r="M1990" i="73"/>
  <c r="M1991" i="73"/>
  <c r="M1992" i="73"/>
  <c r="M1993" i="73"/>
  <c r="M1994" i="73"/>
  <c r="M1995" i="73"/>
  <c r="M1996" i="73"/>
  <c r="M1997" i="73"/>
  <c r="M1998" i="73"/>
  <c r="M1999" i="73"/>
  <c r="M2000" i="73"/>
  <c r="M2001" i="73"/>
  <c r="M2002" i="73"/>
  <c r="M2003" i="73"/>
  <c r="M2004" i="73"/>
  <c r="M2005" i="73"/>
  <c r="M2006" i="73"/>
  <c r="M2007" i="73"/>
  <c r="M2008" i="73"/>
  <c r="M2009" i="73"/>
  <c r="M2010" i="73"/>
  <c r="M2011" i="73"/>
  <c r="M2012" i="73"/>
  <c r="M2013" i="73"/>
  <c r="M2014" i="73"/>
  <c r="M2015" i="73"/>
  <c r="M2016" i="73"/>
  <c r="M2017" i="73"/>
  <c r="M2018" i="73"/>
  <c r="M2019" i="73"/>
  <c r="M2020" i="73"/>
  <c r="M2021" i="73"/>
  <c r="M2022" i="73"/>
  <c r="M2023" i="73"/>
  <c r="M2024" i="73"/>
  <c r="M2025" i="73"/>
  <c r="M2026" i="73"/>
  <c r="M2027" i="73"/>
  <c r="M2028" i="73"/>
  <c r="M2029" i="73"/>
  <c r="M2030" i="73"/>
  <c r="M2031" i="73"/>
  <c r="M2032" i="73"/>
  <c r="M2033" i="73"/>
  <c r="M2034" i="73"/>
  <c r="M2035" i="73"/>
  <c r="M2036" i="73"/>
  <c r="M2037" i="73"/>
  <c r="M2038" i="73"/>
  <c r="M2039" i="73"/>
  <c r="M2040" i="73"/>
  <c r="M2041" i="73"/>
  <c r="M2042" i="73"/>
  <c r="M2043" i="73"/>
  <c r="M2044" i="73"/>
  <c r="M2045" i="73"/>
  <c r="M2046" i="73"/>
  <c r="M2047" i="73"/>
  <c r="M2048" i="73"/>
  <c r="M2049" i="73"/>
  <c r="M2050" i="73"/>
  <c r="M2051" i="73"/>
  <c r="M2052" i="73"/>
  <c r="M2053" i="73"/>
  <c r="M2054" i="73"/>
  <c r="M2055" i="73"/>
  <c r="M2056" i="73"/>
  <c r="M2057" i="73"/>
  <c r="M2058" i="73"/>
  <c r="M2059" i="73"/>
  <c r="M2060" i="73"/>
  <c r="M2061" i="73"/>
  <c r="M2062" i="73"/>
  <c r="M2063" i="73"/>
  <c r="M2064" i="73"/>
  <c r="M2065" i="73"/>
  <c r="M2066" i="73"/>
  <c r="M2067" i="73"/>
  <c r="M2068" i="73"/>
  <c r="M2069" i="73"/>
  <c r="M2070" i="73"/>
  <c r="M2071" i="73"/>
  <c r="M2072" i="73"/>
  <c r="M2073" i="73"/>
  <c r="M2074" i="73"/>
  <c r="M2075" i="73"/>
  <c r="M2076" i="73"/>
  <c r="M2077" i="73"/>
  <c r="M2078" i="73"/>
  <c r="M2079" i="73"/>
  <c r="M2080" i="73"/>
  <c r="M2081" i="73"/>
  <c r="M2082" i="73"/>
  <c r="M2083" i="73"/>
  <c r="M2084" i="73"/>
  <c r="M2085" i="73"/>
  <c r="M2086" i="73"/>
  <c r="M2087" i="73"/>
  <c r="M2088" i="73"/>
  <c r="M2089" i="73"/>
  <c r="M2090" i="73"/>
  <c r="M2091" i="73"/>
  <c r="M2092" i="73"/>
  <c r="M2093" i="73"/>
  <c r="M2094" i="73"/>
  <c r="M2095" i="73"/>
  <c r="M2096" i="73"/>
  <c r="M2097" i="73"/>
  <c r="M2098" i="73"/>
  <c r="M2099" i="73"/>
  <c r="M2100" i="73"/>
  <c r="M2101" i="73"/>
  <c r="M2102" i="73"/>
  <c r="M2103" i="73"/>
  <c r="M2104" i="73"/>
  <c r="M2105" i="73"/>
  <c r="M2106" i="73"/>
  <c r="M2107" i="73"/>
  <c r="M2108" i="73"/>
  <c r="M2109" i="73"/>
  <c r="M2110" i="73"/>
  <c r="M2111" i="73"/>
  <c r="M2112" i="73"/>
  <c r="M2113" i="73"/>
  <c r="M2114" i="73"/>
  <c r="M2115" i="73"/>
  <c r="M2116" i="73"/>
  <c r="M2117" i="73"/>
  <c r="M2118" i="73"/>
  <c r="M2119" i="73"/>
  <c r="M2120" i="73"/>
  <c r="M2121" i="73"/>
  <c r="M2122" i="73"/>
  <c r="M2123" i="73"/>
  <c r="M2124" i="73"/>
  <c r="M2125" i="73"/>
  <c r="M2126" i="73"/>
  <c r="M2127" i="73"/>
  <c r="M2128" i="73"/>
  <c r="M2129" i="73"/>
  <c r="M2130" i="73"/>
  <c r="M2131" i="73"/>
  <c r="M2132" i="73"/>
  <c r="M2133" i="73"/>
  <c r="M2134" i="73"/>
  <c r="M2135" i="73"/>
  <c r="M2136" i="73"/>
  <c r="M2137" i="73"/>
  <c r="M2138" i="73"/>
  <c r="M2139" i="73"/>
  <c r="M2140" i="73"/>
  <c r="M2141" i="73"/>
  <c r="M2142" i="73"/>
  <c r="M2143" i="73"/>
  <c r="M2144" i="73"/>
  <c r="M2145" i="73"/>
  <c r="M2146" i="73"/>
  <c r="M2147" i="73"/>
  <c r="M2148" i="73"/>
  <c r="M2149" i="73"/>
  <c r="M2150" i="73"/>
  <c r="M2151" i="73"/>
  <c r="M2152" i="73"/>
  <c r="M2153" i="73"/>
  <c r="M2154" i="73"/>
  <c r="M2155" i="73"/>
  <c r="M2156" i="73"/>
  <c r="M2157" i="73"/>
  <c r="M2158" i="73"/>
  <c r="M2159" i="73"/>
  <c r="M2160" i="73"/>
  <c r="M2161" i="73"/>
  <c r="M2162" i="73"/>
  <c r="M2163" i="73"/>
  <c r="M2164" i="73"/>
  <c r="M2165" i="73"/>
  <c r="M2166" i="73"/>
  <c r="M2167" i="73"/>
  <c r="M2168" i="73"/>
  <c r="M2169" i="73"/>
  <c r="M2170" i="73"/>
  <c r="M2171" i="73"/>
  <c r="M2172" i="73"/>
  <c r="M2173" i="73"/>
  <c r="M2174" i="73"/>
  <c r="M2175" i="73"/>
  <c r="M2176" i="73"/>
  <c r="M2177" i="73"/>
  <c r="M2178" i="73"/>
  <c r="M2179" i="73"/>
  <c r="M2180" i="73"/>
  <c r="M2181" i="73"/>
  <c r="M2182" i="73"/>
  <c r="M2183" i="73"/>
  <c r="M2184" i="73"/>
  <c r="M2185" i="73"/>
  <c r="M2186" i="73"/>
  <c r="M2187" i="73"/>
  <c r="M2188" i="73"/>
  <c r="M2189" i="73"/>
  <c r="M2190" i="73"/>
  <c r="M2191" i="73"/>
  <c r="M2192" i="73"/>
  <c r="M2193" i="73"/>
  <c r="M2194" i="73"/>
  <c r="M2195" i="73"/>
  <c r="M2196" i="73"/>
  <c r="M2197" i="73"/>
  <c r="M2198" i="73"/>
  <c r="M2199" i="73"/>
  <c r="M2200" i="73"/>
  <c r="M2201" i="73"/>
  <c r="M2202" i="73"/>
  <c r="M2203" i="73"/>
  <c r="M2204" i="73"/>
  <c r="M2205" i="73"/>
  <c r="M2206" i="73"/>
  <c r="M2207" i="73"/>
  <c r="M2208" i="73"/>
  <c r="M2209" i="73"/>
  <c r="M2210" i="73"/>
  <c r="M2211" i="73"/>
  <c r="M2212" i="73"/>
  <c r="M2213" i="73"/>
  <c r="M2214" i="73"/>
  <c r="M2215" i="73"/>
  <c r="M2216" i="73"/>
  <c r="M2217" i="73"/>
  <c r="M2218" i="73"/>
  <c r="M2219" i="73"/>
  <c r="M2220" i="73"/>
  <c r="M2221" i="73"/>
  <c r="M2222" i="73"/>
  <c r="M2223" i="73"/>
  <c r="M2224" i="73"/>
  <c r="M2225" i="73"/>
  <c r="M2226" i="73"/>
  <c r="M2227" i="73"/>
  <c r="M2228" i="73"/>
  <c r="M2229" i="73"/>
  <c r="M2230" i="73"/>
  <c r="M2231" i="73"/>
  <c r="M2232" i="73"/>
  <c r="M2233" i="73"/>
  <c r="M2234" i="73"/>
  <c r="M2235" i="73"/>
  <c r="M2236" i="73"/>
  <c r="M2237" i="73"/>
  <c r="M2238" i="73"/>
  <c r="M2239" i="73"/>
  <c r="M2240" i="73"/>
  <c r="M2241" i="73"/>
  <c r="M2242" i="73"/>
  <c r="M2243" i="73"/>
  <c r="M2244" i="73"/>
  <c r="M2245" i="73"/>
  <c r="M2246" i="73"/>
  <c r="M2247" i="73"/>
  <c r="M2248" i="73"/>
  <c r="M2249" i="73"/>
  <c r="M2250" i="73"/>
  <c r="M2251" i="73"/>
  <c r="M2252" i="73"/>
  <c r="M2253" i="73"/>
  <c r="M2254" i="73"/>
  <c r="M2255" i="73"/>
  <c r="M2256" i="73"/>
  <c r="M2257" i="73"/>
  <c r="M2258" i="73"/>
  <c r="M2259" i="73"/>
  <c r="M2260" i="73"/>
  <c r="M2261" i="73"/>
  <c r="M2262" i="73"/>
  <c r="M2263" i="73"/>
  <c r="M2264" i="73"/>
  <c r="M2265" i="73"/>
  <c r="M2266" i="73"/>
  <c r="M2267" i="73"/>
  <c r="M2268" i="73"/>
  <c r="M2269" i="73"/>
  <c r="M2270" i="73"/>
  <c r="M2271" i="73"/>
  <c r="M2272" i="73"/>
  <c r="M2273" i="73"/>
  <c r="M2274" i="73"/>
  <c r="M2275" i="73"/>
  <c r="M2276" i="73"/>
  <c r="M2277" i="73"/>
  <c r="M2278" i="73"/>
  <c r="M2279" i="73"/>
  <c r="M2280" i="73"/>
  <c r="M2281" i="73"/>
  <c r="M2282" i="73"/>
  <c r="M2283" i="73"/>
  <c r="M2284" i="73"/>
  <c r="M2285" i="73"/>
  <c r="M2286" i="73"/>
  <c r="M2287" i="73"/>
  <c r="M2288" i="73"/>
  <c r="M2289" i="73"/>
  <c r="M2290" i="73"/>
  <c r="M2291" i="73"/>
  <c r="M2292" i="73"/>
  <c r="M2293" i="73"/>
  <c r="M2294" i="73"/>
  <c r="M2295" i="73"/>
  <c r="M2296" i="73"/>
  <c r="M2297" i="73"/>
  <c r="M2298" i="73"/>
  <c r="M2299" i="73"/>
  <c r="M2300" i="73"/>
  <c r="M2301" i="73"/>
  <c r="M2302" i="73"/>
  <c r="M2303" i="73"/>
  <c r="M2304" i="73"/>
  <c r="M2305" i="73"/>
  <c r="M2306" i="73"/>
  <c r="M2307" i="73"/>
  <c r="M2308" i="73"/>
  <c r="M2309" i="73"/>
  <c r="M2310" i="73"/>
  <c r="M2311" i="73"/>
  <c r="M2312" i="73"/>
  <c r="M2313" i="73"/>
  <c r="M2314" i="73"/>
  <c r="M2315" i="73"/>
  <c r="M2316" i="73"/>
  <c r="M2317" i="73"/>
  <c r="M2318" i="73"/>
  <c r="M2319" i="73"/>
  <c r="M2320" i="73"/>
  <c r="M2321" i="73"/>
  <c r="M2322" i="73"/>
  <c r="M2323" i="73"/>
  <c r="M2324" i="73"/>
  <c r="M2325" i="73"/>
  <c r="M2326" i="73"/>
  <c r="M2327" i="73"/>
  <c r="M2328" i="73"/>
  <c r="M2329" i="73"/>
  <c r="M2330" i="73"/>
  <c r="M2331" i="73"/>
  <c r="M2332" i="73"/>
  <c r="M2333" i="73"/>
  <c r="M2334" i="73"/>
  <c r="M2335" i="73"/>
  <c r="M2336" i="73"/>
  <c r="M2337" i="73"/>
  <c r="M2338" i="73"/>
  <c r="M2339" i="73"/>
  <c r="M2340" i="73"/>
  <c r="M2341" i="73"/>
  <c r="M2342" i="73"/>
  <c r="M2343" i="73"/>
  <c r="M2344" i="73"/>
  <c r="M2345" i="73"/>
  <c r="M2346" i="73"/>
  <c r="M2347" i="73"/>
  <c r="M2348" i="73"/>
  <c r="M2349" i="73"/>
  <c r="M2350" i="73"/>
  <c r="M2351" i="73"/>
  <c r="M2352" i="73"/>
  <c r="M2353" i="73"/>
  <c r="M2354" i="73"/>
  <c r="M2355" i="73"/>
  <c r="M2356" i="73"/>
  <c r="M2357" i="73"/>
  <c r="M2358" i="73"/>
  <c r="M2359" i="73"/>
  <c r="M2360" i="73"/>
  <c r="M2361" i="73"/>
  <c r="M2362" i="73"/>
  <c r="M2363" i="73"/>
  <c r="M2364" i="73"/>
  <c r="M2365" i="73"/>
  <c r="M2366" i="73"/>
  <c r="M2367" i="73"/>
  <c r="M2368" i="73"/>
  <c r="M2369" i="73"/>
  <c r="M2370" i="73"/>
  <c r="M2371" i="73"/>
  <c r="M2372" i="73"/>
  <c r="M2373" i="73"/>
  <c r="M2374" i="73"/>
  <c r="M2375" i="73"/>
  <c r="M2376" i="73"/>
  <c r="M2377" i="73"/>
  <c r="M2378" i="73"/>
  <c r="M2379" i="73"/>
  <c r="M2380" i="73"/>
  <c r="M2381" i="73"/>
  <c r="M2382" i="73"/>
  <c r="M2383" i="73"/>
  <c r="M2384" i="73"/>
  <c r="M2385" i="73"/>
  <c r="M2386" i="73"/>
  <c r="M2387" i="73"/>
  <c r="M2388" i="73"/>
  <c r="M2389" i="73"/>
  <c r="M2390" i="73"/>
  <c r="M2391" i="73"/>
  <c r="M2392" i="73"/>
  <c r="M2393" i="73"/>
  <c r="M2394" i="73"/>
  <c r="M2395" i="73"/>
  <c r="M2396" i="73"/>
  <c r="M2397" i="73"/>
  <c r="M2398" i="73"/>
  <c r="M2399" i="73"/>
  <c r="M2400" i="73"/>
  <c r="M2401" i="73"/>
  <c r="M2402" i="73"/>
  <c r="M2403" i="73"/>
  <c r="M2404" i="73"/>
  <c r="M2405" i="73"/>
  <c r="M2406" i="73"/>
  <c r="M2407" i="73"/>
  <c r="M2408" i="73"/>
  <c r="M2409" i="73"/>
  <c r="M2410" i="73"/>
  <c r="M2411" i="73"/>
  <c r="M2412" i="73"/>
  <c r="M2413" i="73"/>
  <c r="M2414" i="73"/>
  <c r="M2415" i="73"/>
  <c r="M2416" i="73"/>
  <c r="M2417" i="73"/>
  <c r="M2418" i="73"/>
  <c r="M2419" i="73"/>
  <c r="M2420" i="73"/>
  <c r="M2421" i="73"/>
  <c r="M2422" i="73"/>
  <c r="M2423" i="73"/>
  <c r="M2424" i="73"/>
  <c r="M2425" i="73"/>
  <c r="M2426" i="73"/>
  <c r="M2427" i="73"/>
  <c r="M2428" i="73"/>
  <c r="M2429" i="73"/>
  <c r="M2430" i="73"/>
  <c r="M2431" i="73"/>
  <c r="M2432" i="73"/>
  <c r="M2433" i="73"/>
  <c r="M2434" i="73"/>
  <c r="M2435" i="73"/>
  <c r="M2436" i="73"/>
  <c r="M2437" i="73"/>
  <c r="M2438" i="73"/>
  <c r="M2439" i="73"/>
  <c r="M2440" i="73"/>
  <c r="M2441" i="73"/>
  <c r="M2442" i="73"/>
  <c r="M2443" i="73"/>
  <c r="M2444" i="73"/>
  <c r="M2445" i="73"/>
  <c r="M2446" i="73"/>
  <c r="M2447" i="73"/>
  <c r="M2448" i="73"/>
  <c r="M2449" i="73"/>
  <c r="M2450" i="73"/>
  <c r="M2451" i="73"/>
  <c r="M2452" i="73"/>
  <c r="M2453" i="73"/>
  <c r="M2454" i="73"/>
  <c r="M2455" i="73"/>
  <c r="M2456" i="73"/>
  <c r="M2457" i="73"/>
  <c r="M2458" i="73"/>
  <c r="M2459" i="73"/>
  <c r="M2460" i="73"/>
  <c r="M2461" i="73"/>
  <c r="M2462" i="73"/>
  <c r="M2463" i="73"/>
  <c r="M2464" i="73"/>
  <c r="M2465" i="73"/>
  <c r="M2466" i="73"/>
  <c r="M2467" i="73"/>
  <c r="M2468" i="73"/>
  <c r="M2469" i="73"/>
  <c r="M2470" i="73"/>
  <c r="M2471" i="73"/>
  <c r="M2472" i="73"/>
  <c r="M2473" i="73"/>
  <c r="M2474" i="73"/>
  <c r="M2475" i="73"/>
  <c r="M2476" i="73"/>
  <c r="M2477" i="73"/>
  <c r="M2478" i="73"/>
  <c r="M2479" i="73"/>
  <c r="M2480" i="73"/>
  <c r="M2481" i="73"/>
  <c r="M2482" i="73"/>
  <c r="M2483" i="73"/>
  <c r="M2484" i="73"/>
  <c r="M2485" i="73"/>
  <c r="M2486" i="73"/>
  <c r="M2487" i="73"/>
  <c r="M2488" i="73"/>
  <c r="M2489" i="73"/>
  <c r="M2490" i="73"/>
  <c r="M2491" i="73"/>
  <c r="M2492" i="73"/>
  <c r="M2493" i="73"/>
  <c r="M2494" i="73"/>
  <c r="M2495" i="73"/>
  <c r="M2496" i="73"/>
  <c r="M2497" i="73"/>
  <c r="M2498" i="73"/>
  <c r="M2499" i="73"/>
  <c r="M2500" i="73"/>
  <c r="M2501" i="73"/>
  <c r="M2502" i="73"/>
  <c r="M2503" i="73"/>
  <c r="M2504" i="73"/>
  <c r="M2505" i="73"/>
  <c r="M2506" i="73"/>
  <c r="M2507" i="73"/>
  <c r="M2508" i="73"/>
  <c r="M2509" i="73"/>
  <c r="M2510" i="73"/>
  <c r="M2511" i="73"/>
  <c r="M2512" i="73"/>
  <c r="M2513" i="73"/>
  <c r="M2514" i="73"/>
  <c r="M2515" i="73"/>
  <c r="M2516" i="73"/>
  <c r="M2517" i="73"/>
  <c r="M2518" i="73"/>
  <c r="M2519" i="73"/>
  <c r="M2520" i="73"/>
  <c r="M2521" i="73"/>
  <c r="M2522" i="73"/>
  <c r="M2523" i="73"/>
  <c r="M2524" i="73"/>
  <c r="M2525" i="73"/>
  <c r="M2526" i="73"/>
  <c r="M2527" i="73"/>
  <c r="M2528" i="73"/>
  <c r="M2529" i="73"/>
  <c r="M2530" i="73"/>
  <c r="M2531" i="73"/>
  <c r="M2532" i="73"/>
  <c r="M2533" i="73"/>
  <c r="M2534" i="73"/>
  <c r="M2535" i="73"/>
  <c r="M2536" i="73"/>
  <c r="M2537" i="73"/>
  <c r="M2538" i="73"/>
  <c r="M2539" i="73"/>
  <c r="M2540" i="73"/>
  <c r="M2541" i="73"/>
  <c r="M2542" i="73"/>
  <c r="M2543" i="73"/>
  <c r="M2544" i="73"/>
  <c r="M2545" i="73"/>
  <c r="M2546" i="73"/>
  <c r="M2547" i="73"/>
  <c r="M2548" i="73"/>
  <c r="M2549" i="73"/>
  <c r="M2550" i="73"/>
  <c r="M2551" i="73"/>
  <c r="M2552" i="73"/>
  <c r="M2553" i="73"/>
  <c r="M2554" i="73"/>
  <c r="M2555" i="73"/>
  <c r="M2556" i="73"/>
  <c r="M2557" i="73"/>
  <c r="M2558" i="73"/>
  <c r="M2559" i="73"/>
  <c r="M2560" i="73"/>
  <c r="M2561" i="73"/>
  <c r="M2562" i="73"/>
  <c r="M2563" i="73"/>
  <c r="M2564" i="73"/>
  <c r="M2565" i="73"/>
  <c r="M2566" i="73"/>
  <c r="M2567" i="73"/>
  <c r="M2568" i="73"/>
  <c r="M2569" i="73"/>
  <c r="M2570" i="73"/>
  <c r="M2571" i="73"/>
  <c r="M2572" i="73"/>
  <c r="M2573" i="73"/>
  <c r="M2574" i="73"/>
  <c r="M2575" i="73"/>
  <c r="M2576" i="73"/>
  <c r="M2577" i="73"/>
  <c r="M2578" i="73"/>
  <c r="M2579" i="73"/>
  <c r="M2580" i="73"/>
  <c r="M2581" i="73"/>
  <c r="M2582" i="73"/>
  <c r="M2583" i="73"/>
  <c r="M2584" i="73"/>
  <c r="M2585" i="73"/>
  <c r="M2586" i="73"/>
  <c r="M2587" i="73"/>
  <c r="M2588" i="73"/>
  <c r="M2589" i="73"/>
  <c r="M2590" i="73"/>
  <c r="M2591" i="73"/>
  <c r="M2592" i="73"/>
  <c r="M2593" i="73"/>
  <c r="M2594" i="73"/>
  <c r="M2595" i="73"/>
  <c r="M2596" i="73"/>
  <c r="M2597" i="73"/>
  <c r="M2598" i="73"/>
  <c r="M2599" i="73"/>
  <c r="M2600" i="73"/>
  <c r="M2601" i="73"/>
  <c r="M2602" i="73"/>
  <c r="M2603" i="73"/>
  <c r="M2604" i="73"/>
  <c r="M2605" i="73"/>
  <c r="M2606" i="73"/>
  <c r="M2607" i="73"/>
  <c r="M2608" i="73"/>
  <c r="M2609" i="73"/>
  <c r="M2610" i="73"/>
  <c r="M2611" i="73"/>
  <c r="M2612" i="73"/>
  <c r="M2613" i="73"/>
  <c r="M2614" i="73"/>
  <c r="M2615" i="73"/>
  <c r="M2616" i="73"/>
  <c r="M2617" i="73"/>
  <c r="M2618" i="73"/>
  <c r="M2619" i="73"/>
  <c r="M2620" i="73"/>
  <c r="M2621" i="73"/>
  <c r="M2622" i="73"/>
  <c r="M2623" i="73"/>
  <c r="M2624" i="73"/>
  <c r="M2625" i="73"/>
  <c r="M2626" i="73"/>
  <c r="M2627" i="73"/>
  <c r="M2628" i="73"/>
  <c r="M2629" i="73"/>
  <c r="M2630" i="73"/>
  <c r="M2631" i="73"/>
  <c r="M2632" i="73"/>
  <c r="M2633" i="73"/>
  <c r="M2634" i="73"/>
  <c r="M2635" i="73"/>
  <c r="M2636" i="73"/>
  <c r="M2637" i="73"/>
  <c r="M2638" i="73"/>
  <c r="M2639" i="73"/>
  <c r="M2640" i="73"/>
  <c r="M2641" i="73"/>
  <c r="M2642" i="73"/>
  <c r="M2643" i="73"/>
  <c r="M2644" i="73"/>
  <c r="M2645" i="73"/>
  <c r="M2646" i="73"/>
  <c r="M2647" i="73"/>
  <c r="M2648" i="73"/>
  <c r="M2649" i="73"/>
  <c r="M2650" i="73"/>
  <c r="M2651" i="73"/>
  <c r="M2652" i="73"/>
  <c r="M2653" i="73"/>
  <c r="M2654" i="73"/>
  <c r="M2655" i="73"/>
  <c r="M2656" i="73"/>
  <c r="M2657" i="73"/>
  <c r="M2658" i="73"/>
  <c r="M2659" i="73"/>
  <c r="M2660" i="73"/>
  <c r="M2661" i="73"/>
  <c r="M2662" i="73"/>
  <c r="M2663" i="73"/>
  <c r="M2664" i="73"/>
  <c r="M2665" i="73"/>
  <c r="M2666" i="73"/>
  <c r="M2667" i="73"/>
  <c r="M2668" i="73"/>
  <c r="M2669" i="73"/>
  <c r="M2670" i="73"/>
  <c r="M2671" i="73"/>
  <c r="M2672" i="73"/>
  <c r="M2673" i="73"/>
  <c r="M2674" i="73"/>
  <c r="M2675" i="73"/>
  <c r="M2676" i="73"/>
  <c r="M2677" i="73"/>
  <c r="M2678" i="73"/>
  <c r="M2679" i="73"/>
  <c r="M2680" i="73"/>
  <c r="M2681" i="73"/>
  <c r="M2682" i="73"/>
  <c r="M2683" i="73"/>
  <c r="M2684" i="73"/>
  <c r="M2685" i="73"/>
  <c r="M2686" i="73"/>
  <c r="M2687" i="73"/>
  <c r="M2688" i="73"/>
  <c r="M2689" i="73"/>
  <c r="M2690" i="73"/>
  <c r="M2691" i="73"/>
  <c r="M2692" i="73"/>
  <c r="M2693" i="73"/>
  <c r="M2694" i="73"/>
  <c r="M2695" i="73"/>
  <c r="M2696" i="73"/>
  <c r="M2697" i="73"/>
  <c r="M2698" i="73"/>
  <c r="M2699" i="73"/>
  <c r="M2700" i="73"/>
  <c r="M2701" i="73"/>
  <c r="M2702" i="73"/>
  <c r="M2703" i="73"/>
  <c r="M2704" i="73"/>
  <c r="M2705" i="73"/>
  <c r="M2706" i="73"/>
  <c r="M2707" i="73"/>
  <c r="M2708" i="73"/>
  <c r="M2709" i="73"/>
  <c r="M2710" i="73"/>
  <c r="M2711" i="73"/>
  <c r="M2712" i="73"/>
  <c r="M2713" i="73"/>
  <c r="M2714" i="73"/>
  <c r="M2715" i="73"/>
  <c r="M2716" i="73"/>
  <c r="M2717" i="73"/>
  <c r="M2718" i="73"/>
  <c r="M2719" i="73"/>
  <c r="M2720" i="73"/>
  <c r="M2721" i="73"/>
  <c r="M2722" i="73"/>
  <c r="M2723" i="73"/>
  <c r="M2724" i="73"/>
  <c r="M2725" i="73"/>
  <c r="M2726" i="73"/>
  <c r="M2727" i="73"/>
  <c r="M2728" i="73"/>
  <c r="M2729" i="73"/>
  <c r="M2730" i="73"/>
  <c r="M2731" i="73"/>
  <c r="M2732" i="73"/>
  <c r="M2733" i="73"/>
  <c r="M2734" i="73"/>
  <c r="M2735" i="73"/>
  <c r="M2736" i="73"/>
  <c r="M2737" i="73"/>
  <c r="M2738" i="73"/>
  <c r="M2739" i="73"/>
  <c r="M2740" i="73"/>
  <c r="M2741" i="73"/>
  <c r="M2742" i="73"/>
  <c r="M2743" i="73"/>
  <c r="M2744" i="73"/>
  <c r="M2745" i="73"/>
  <c r="M2746" i="73"/>
  <c r="M2747" i="73"/>
  <c r="M2748" i="73"/>
  <c r="M2749" i="73"/>
  <c r="M2750" i="73"/>
  <c r="M2751" i="73"/>
  <c r="M2752" i="73"/>
  <c r="M2753" i="73"/>
  <c r="M2754" i="73"/>
  <c r="M2755" i="73"/>
  <c r="M2756" i="73"/>
  <c r="M2757" i="73"/>
  <c r="M2758" i="73"/>
  <c r="M2759" i="73"/>
  <c r="M2760" i="73"/>
  <c r="M2761" i="73"/>
  <c r="M2762" i="73"/>
  <c r="M2763" i="73"/>
  <c r="M2764" i="73"/>
  <c r="M2765" i="73"/>
  <c r="M2766" i="73"/>
  <c r="M2767" i="73"/>
  <c r="M2768" i="73"/>
  <c r="M2769" i="73"/>
  <c r="M2770" i="73"/>
  <c r="M2771" i="73"/>
  <c r="M2772" i="73"/>
  <c r="M2773" i="73"/>
  <c r="M2774" i="73"/>
  <c r="M2775" i="73"/>
  <c r="M2776" i="73"/>
  <c r="M2777" i="73"/>
  <c r="M2778" i="73"/>
  <c r="M2779" i="73"/>
  <c r="M2780" i="73"/>
  <c r="M2781" i="73"/>
  <c r="M2782" i="73"/>
  <c r="M2783" i="73"/>
  <c r="M2784" i="73"/>
  <c r="M2785" i="73"/>
  <c r="M2786" i="73"/>
  <c r="M2787" i="73"/>
  <c r="M2788" i="73"/>
  <c r="M2789" i="73"/>
  <c r="M2790" i="73"/>
  <c r="M2791" i="73"/>
  <c r="M2792" i="73"/>
  <c r="M2793" i="73"/>
  <c r="M2794" i="73"/>
  <c r="M2795" i="73"/>
  <c r="M2796" i="73"/>
  <c r="M2797" i="73"/>
  <c r="M2798" i="73"/>
  <c r="M2799" i="73"/>
  <c r="M2800" i="73"/>
  <c r="M2801" i="73"/>
  <c r="M2802" i="73"/>
  <c r="M2803" i="73"/>
  <c r="M2804" i="73"/>
  <c r="M2805" i="73"/>
  <c r="M2806" i="73"/>
  <c r="M2807" i="73"/>
  <c r="M2808" i="73"/>
  <c r="M2809" i="73"/>
  <c r="M2810" i="73"/>
  <c r="M2811" i="73"/>
  <c r="M2812" i="73"/>
  <c r="M2813" i="73"/>
  <c r="M2814" i="73"/>
  <c r="M2815" i="73"/>
  <c r="M2816" i="73"/>
  <c r="M2817" i="73"/>
  <c r="M2818" i="73"/>
  <c r="M2819" i="73"/>
  <c r="M2820" i="73"/>
  <c r="M2821" i="73"/>
  <c r="M2822" i="73"/>
  <c r="M2823" i="73"/>
  <c r="M2824" i="73"/>
  <c r="M2825" i="73"/>
  <c r="M2826" i="73"/>
  <c r="M2827" i="73"/>
  <c r="M2828" i="73"/>
  <c r="M2829" i="73"/>
  <c r="M2830" i="73"/>
  <c r="M2831" i="73"/>
  <c r="M2832" i="73"/>
  <c r="M2833" i="73"/>
  <c r="M2834" i="73"/>
  <c r="M2835" i="73"/>
  <c r="M2836" i="73"/>
  <c r="M2837" i="73"/>
  <c r="M2838" i="73"/>
  <c r="M2839" i="73"/>
  <c r="M2840" i="73"/>
  <c r="M2841" i="73"/>
  <c r="M2842" i="73"/>
  <c r="M2843" i="73"/>
  <c r="M2844" i="73"/>
  <c r="M2845" i="73"/>
  <c r="M2846" i="73"/>
  <c r="M2847" i="73"/>
  <c r="M2848" i="73"/>
  <c r="M2849" i="73"/>
  <c r="M2850" i="73"/>
  <c r="M2851" i="73"/>
  <c r="M2852" i="73"/>
  <c r="M2853" i="73"/>
  <c r="M2854" i="73"/>
  <c r="M2855" i="73"/>
  <c r="M2856" i="73"/>
  <c r="M2857" i="73"/>
  <c r="M2858" i="73"/>
  <c r="M2859" i="73"/>
  <c r="M2860" i="73"/>
  <c r="M2861" i="73"/>
  <c r="M2862" i="73"/>
  <c r="M2863" i="73"/>
  <c r="M2864" i="73"/>
  <c r="M2865" i="73"/>
  <c r="M2866" i="73"/>
  <c r="M2867" i="73"/>
  <c r="M2868" i="73"/>
  <c r="M2869" i="73"/>
  <c r="M2870" i="73"/>
  <c r="M2871" i="73"/>
  <c r="M2872" i="73"/>
  <c r="M2873" i="73"/>
  <c r="M2874" i="73"/>
  <c r="M2875" i="73"/>
  <c r="M2876" i="73"/>
  <c r="M2877" i="73"/>
  <c r="M2878" i="73"/>
  <c r="M2879" i="73"/>
  <c r="M2880" i="73"/>
  <c r="M2881" i="73"/>
  <c r="M2882" i="73"/>
  <c r="M2883" i="73"/>
  <c r="M2884" i="73"/>
  <c r="M2885" i="73"/>
  <c r="M2886" i="73"/>
  <c r="M2887" i="73"/>
  <c r="M2888" i="73"/>
  <c r="M2889" i="73"/>
  <c r="M2890" i="73"/>
  <c r="M2891" i="73"/>
  <c r="M2892" i="73"/>
  <c r="M2893" i="73"/>
  <c r="M2894" i="73"/>
  <c r="M2895" i="73"/>
  <c r="M2896" i="73"/>
  <c r="M2897" i="73"/>
  <c r="M2898" i="73"/>
  <c r="M2899" i="73"/>
  <c r="M2900" i="73"/>
  <c r="M2901" i="73"/>
  <c r="M2902" i="73"/>
  <c r="M2903" i="73"/>
  <c r="M2904" i="73"/>
  <c r="M2905" i="73"/>
  <c r="M2906" i="73"/>
  <c r="M2907" i="73"/>
  <c r="M2908" i="73"/>
  <c r="M2909" i="73"/>
  <c r="M2910" i="73"/>
  <c r="M2911" i="73"/>
  <c r="M2912" i="73"/>
  <c r="M2913" i="73"/>
  <c r="M2914" i="73"/>
  <c r="M2915" i="73"/>
  <c r="M2916" i="73"/>
  <c r="M2917" i="73"/>
  <c r="M2918" i="73"/>
  <c r="M2919" i="73"/>
  <c r="M2920" i="73"/>
  <c r="M2921" i="73"/>
  <c r="M2922" i="73"/>
  <c r="M2923" i="73"/>
  <c r="M2924" i="73"/>
  <c r="M2925" i="73"/>
  <c r="M2926" i="73"/>
  <c r="M2927" i="73"/>
  <c r="M2928" i="73"/>
  <c r="M2929" i="73"/>
  <c r="M2930" i="73"/>
  <c r="M2931" i="73"/>
  <c r="M2932" i="73"/>
  <c r="M2933" i="73"/>
  <c r="M2934" i="73"/>
  <c r="M2935" i="73"/>
  <c r="M2936" i="73"/>
  <c r="M2937" i="73"/>
  <c r="M2938" i="73"/>
  <c r="M2939" i="73"/>
  <c r="M2940" i="73"/>
  <c r="M2941" i="73"/>
  <c r="M2942" i="73"/>
  <c r="M2943" i="73"/>
  <c r="M2944" i="73"/>
  <c r="M2945" i="73"/>
  <c r="M2946" i="73"/>
  <c r="M2947" i="73"/>
  <c r="M2948" i="73"/>
  <c r="M2949" i="73"/>
  <c r="M2950" i="73"/>
  <c r="M2951" i="73"/>
  <c r="M2952" i="73"/>
  <c r="M2953" i="73"/>
  <c r="M2954" i="73"/>
  <c r="M2955" i="73"/>
  <c r="M2956" i="73"/>
  <c r="M2957" i="73"/>
  <c r="M2958" i="73"/>
  <c r="M2959" i="73"/>
  <c r="M2960" i="73"/>
  <c r="M2961" i="73"/>
  <c r="M2962" i="73"/>
  <c r="M2963" i="73"/>
  <c r="M2964" i="73"/>
  <c r="M2965" i="73"/>
  <c r="M2966" i="73"/>
  <c r="M2967" i="73"/>
  <c r="M2968" i="73"/>
  <c r="M2969" i="73"/>
  <c r="M2970" i="73"/>
  <c r="M2971" i="73"/>
  <c r="M2972" i="73"/>
  <c r="M2973" i="73"/>
  <c r="M2974" i="73"/>
  <c r="M2975" i="73"/>
  <c r="M2976" i="73"/>
  <c r="M2977" i="73"/>
  <c r="M2978" i="73"/>
  <c r="M2979" i="73"/>
  <c r="M2980" i="73"/>
  <c r="M2981" i="73"/>
  <c r="M2982" i="73"/>
  <c r="M2983" i="73"/>
  <c r="M2984" i="73"/>
  <c r="M2985" i="73"/>
  <c r="M2986" i="73"/>
  <c r="M2987" i="73"/>
  <c r="M2988" i="73"/>
  <c r="M2989" i="73"/>
  <c r="M2990" i="73"/>
  <c r="M2991" i="73"/>
  <c r="M2992" i="73"/>
  <c r="M2993" i="73"/>
  <c r="M2994" i="73"/>
  <c r="M2995" i="73"/>
  <c r="M2996" i="73"/>
  <c r="M2997" i="73"/>
  <c r="M2998" i="73"/>
  <c r="M2999" i="73"/>
  <c r="M3000" i="73"/>
  <c r="M3001" i="73"/>
  <c r="M3002" i="73"/>
  <c r="M3003" i="73"/>
  <c r="M3004" i="73"/>
  <c r="M3005" i="73"/>
  <c r="M3006" i="73"/>
  <c r="M3007" i="73"/>
  <c r="M3008" i="73"/>
  <c r="M3009" i="73"/>
  <c r="M3010" i="73"/>
  <c r="M3011" i="73"/>
  <c r="M3012" i="73"/>
  <c r="M3013" i="73"/>
  <c r="M3014" i="73"/>
  <c r="M3015" i="73"/>
  <c r="M3016" i="73"/>
  <c r="M3017" i="73"/>
  <c r="M3018" i="73"/>
  <c r="M3019" i="73"/>
  <c r="M3020" i="73"/>
  <c r="M3021" i="73"/>
  <c r="M3022" i="73"/>
  <c r="M3023" i="73"/>
  <c r="M3024" i="73"/>
  <c r="M3025" i="73"/>
  <c r="M3026" i="73"/>
  <c r="M3027" i="73"/>
  <c r="M3028" i="73"/>
  <c r="M3029" i="73"/>
  <c r="M3030" i="73"/>
  <c r="M3031" i="73"/>
  <c r="M3032" i="73"/>
  <c r="M3033" i="73"/>
  <c r="M3034" i="73"/>
  <c r="M3035" i="73"/>
  <c r="M3036" i="73"/>
  <c r="M3037" i="73"/>
  <c r="M3038" i="73"/>
  <c r="M3039" i="73"/>
  <c r="M3040" i="73"/>
  <c r="M3041" i="73"/>
  <c r="M3042" i="73"/>
  <c r="M3043" i="73"/>
  <c r="M3044" i="73"/>
  <c r="M3045" i="73"/>
  <c r="M3046" i="73"/>
  <c r="M3047" i="73"/>
  <c r="M3048" i="73"/>
  <c r="M3049" i="73"/>
  <c r="M3050" i="73"/>
  <c r="M3051" i="73"/>
  <c r="M3052" i="73"/>
  <c r="M3053" i="73"/>
  <c r="M3054" i="73"/>
  <c r="M3055" i="73"/>
  <c r="M3056" i="73"/>
  <c r="M3057" i="73"/>
  <c r="M3058" i="73"/>
  <c r="M3059" i="73"/>
  <c r="M3060" i="73"/>
  <c r="M3061" i="73"/>
  <c r="M3062" i="73"/>
  <c r="M3063" i="73"/>
  <c r="M3064" i="73"/>
  <c r="M3065" i="73"/>
  <c r="M3066" i="73"/>
  <c r="M3067" i="73"/>
  <c r="M3068" i="73"/>
  <c r="M3069" i="73"/>
  <c r="M3070" i="73"/>
  <c r="M3071" i="73"/>
  <c r="M3072" i="73"/>
  <c r="M3073" i="73"/>
  <c r="M3074" i="73"/>
  <c r="M3075" i="73"/>
  <c r="M3076" i="73"/>
  <c r="M3077" i="73"/>
  <c r="M3078" i="73"/>
  <c r="M3079" i="73"/>
  <c r="M3080" i="73"/>
  <c r="M3081" i="73"/>
  <c r="M3082" i="73"/>
  <c r="M3083" i="73"/>
  <c r="M3084" i="73"/>
  <c r="M3085" i="73"/>
  <c r="M3086" i="73"/>
  <c r="M3087" i="73"/>
  <c r="M3088" i="73"/>
  <c r="M3089" i="73"/>
  <c r="M3090" i="73"/>
  <c r="M3091" i="73"/>
  <c r="M3092" i="73"/>
  <c r="M3093" i="73"/>
  <c r="M3094" i="73"/>
  <c r="M3095" i="73"/>
  <c r="M3096" i="73"/>
  <c r="M3097" i="73"/>
  <c r="M3098" i="73"/>
  <c r="M3099" i="73"/>
  <c r="M3100" i="73"/>
  <c r="M3101" i="73"/>
  <c r="M3102" i="73"/>
  <c r="M3103" i="73"/>
  <c r="M3104" i="73"/>
  <c r="M3105" i="73"/>
  <c r="M3106" i="73"/>
  <c r="M3107" i="73"/>
  <c r="M3108" i="73"/>
  <c r="M3109" i="73"/>
  <c r="M3110" i="73"/>
  <c r="M3111" i="73"/>
  <c r="M3112" i="73"/>
  <c r="M3113" i="73"/>
  <c r="M3114" i="73"/>
  <c r="M3115" i="73"/>
  <c r="M3116" i="73"/>
  <c r="M3117" i="73"/>
  <c r="M3118" i="73"/>
  <c r="M3119" i="73"/>
  <c r="M3120" i="73"/>
  <c r="M3121" i="73"/>
  <c r="M3122" i="73"/>
  <c r="M3123" i="73"/>
  <c r="M3124" i="73"/>
  <c r="M3125" i="73"/>
  <c r="M3126" i="73"/>
  <c r="M3127" i="73"/>
  <c r="M3128" i="73"/>
  <c r="M3129" i="73"/>
  <c r="M3130" i="73"/>
  <c r="M3131" i="73"/>
  <c r="M3132" i="73"/>
  <c r="M3133" i="73"/>
  <c r="M3134" i="73"/>
  <c r="M3135" i="73"/>
  <c r="M3136" i="73"/>
  <c r="M3137" i="73"/>
  <c r="M3138" i="73"/>
  <c r="M3139" i="73"/>
  <c r="M3140" i="73"/>
  <c r="M3141" i="73"/>
  <c r="M3142" i="73"/>
  <c r="M3143" i="73"/>
  <c r="M3144" i="73"/>
  <c r="M3145" i="73"/>
  <c r="M3146" i="73"/>
  <c r="M3147" i="73"/>
  <c r="M3148" i="73"/>
  <c r="M3149" i="73"/>
  <c r="M3150" i="73"/>
  <c r="M3151" i="73"/>
  <c r="M3152" i="73"/>
  <c r="M3153" i="73"/>
  <c r="M3154" i="73"/>
  <c r="M3155" i="73"/>
  <c r="M3156" i="73"/>
  <c r="M3157" i="73"/>
  <c r="M3158" i="73"/>
  <c r="M3159" i="73"/>
  <c r="M3160" i="73"/>
  <c r="M3161" i="73"/>
  <c r="M3162" i="73"/>
  <c r="M3163" i="73"/>
  <c r="M3164" i="73"/>
  <c r="M3165" i="73"/>
  <c r="M3166" i="73"/>
  <c r="M3167" i="73"/>
  <c r="M3168" i="73"/>
  <c r="M3169" i="73"/>
  <c r="M3170" i="73"/>
  <c r="M3171" i="73"/>
  <c r="M3172" i="73"/>
  <c r="M3173" i="73"/>
  <c r="M3174" i="73"/>
  <c r="M3175" i="73"/>
  <c r="M3176" i="73"/>
  <c r="M3177" i="73"/>
  <c r="M3178" i="73"/>
  <c r="M3179" i="73"/>
  <c r="M3180" i="73"/>
  <c r="M3181" i="73"/>
  <c r="M3182" i="73"/>
  <c r="M3183" i="73"/>
  <c r="M3184" i="73"/>
  <c r="M3185" i="73"/>
  <c r="M3186" i="73"/>
  <c r="M3187" i="73"/>
  <c r="M3188" i="73"/>
  <c r="M3189" i="73"/>
  <c r="M3190" i="73"/>
  <c r="M3191" i="73"/>
  <c r="M3192" i="73"/>
  <c r="M3193" i="73"/>
  <c r="M3194" i="73"/>
  <c r="M3195" i="73"/>
  <c r="M3196" i="73"/>
  <c r="M3197" i="73"/>
  <c r="M3198" i="73"/>
  <c r="M3199" i="73"/>
  <c r="M3200" i="73"/>
  <c r="M3201" i="73"/>
  <c r="M3202" i="73"/>
  <c r="M3203" i="73"/>
  <c r="M3204" i="73"/>
  <c r="M3205" i="73"/>
  <c r="M3206" i="73"/>
  <c r="M3207" i="73"/>
  <c r="M3208" i="73"/>
  <c r="M3209" i="73"/>
  <c r="M3210" i="73"/>
  <c r="M3211" i="73"/>
  <c r="M3212" i="73"/>
  <c r="M3213" i="73"/>
  <c r="M3214" i="73"/>
  <c r="M3215" i="73"/>
  <c r="M3216" i="73"/>
  <c r="M3217" i="73"/>
  <c r="M3218" i="73"/>
  <c r="M3219" i="73"/>
  <c r="M3220" i="73"/>
  <c r="M3221" i="73"/>
  <c r="M3222" i="73"/>
  <c r="M3223" i="73"/>
  <c r="M3224" i="73"/>
  <c r="M3225" i="73"/>
  <c r="M3226" i="73"/>
  <c r="M3227" i="73"/>
  <c r="M3228" i="73"/>
  <c r="M3229" i="73"/>
  <c r="M3230" i="73"/>
  <c r="M3231" i="73"/>
  <c r="M3232" i="73"/>
  <c r="M3233" i="73"/>
  <c r="M3234" i="73"/>
  <c r="M3235" i="73"/>
  <c r="M3236" i="73"/>
  <c r="M3237" i="73"/>
  <c r="M3238" i="73"/>
  <c r="M3239" i="73"/>
  <c r="M3240" i="73"/>
  <c r="M3241" i="73"/>
  <c r="M3242" i="73"/>
  <c r="M3243" i="73"/>
  <c r="M3244" i="73"/>
  <c r="M3245" i="73"/>
  <c r="M3246" i="73"/>
  <c r="M3247" i="73"/>
  <c r="M3248" i="73"/>
  <c r="M3249" i="73"/>
  <c r="M3250" i="73"/>
  <c r="M3251" i="73"/>
  <c r="M3252" i="73"/>
  <c r="M3253" i="73"/>
  <c r="M3254" i="73"/>
  <c r="M3255" i="73"/>
  <c r="M3256" i="73"/>
  <c r="M3257" i="73"/>
  <c r="M3258" i="73"/>
  <c r="M3259" i="73"/>
  <c r="M3260" i="73"/>
  <c r="M3261" i="73"/>
  <c r="M3262" i="73"/>
  <c r="M3263" i="73"/>
  <c r="M3264" i="73"/>
  <c r="M3265" i="73"/>
  <c r="M3266" i="73"/>
  <c r="M3267" i="73"/>
  <c r="M3268" i="73"/>
  <c r="M3269" i="73"/>
  <c r="M3270" i="73"/>
  <c r="M3271" i="73"/>
  <c r="M3272" i="73"/>
  <c r="M3273" i="73"/>
  <c r="M3274" i="73"/>
  <c r="M3275" i="73"/>
  <c r="M3276" i="73"/>
  <c r="M3277" i="73"/>
  <c r="M3278" i="73"/>
  <c r="M3279" i="73"/>
  <c r="M3280" i="73"/>
  <c r="M3281" i="73"/>
  <c r="M3282" i="73"/>
  <c r="M3283" i="73"/>
  <c r="M3284" i="73"/>
  <c r="M3285" i="73"/>
  <c r="M3286" i="73"/>
  <c r="M3287" i="73"/>
  <c r="M3288" i="73"/>
  <c r="M3289" i="73"/>
  <c r="M3290" i="73"/>
  <c r="M3291" i="73"/>
  <c r="M3292" i="73"/>
  <c r="M3293" i="73"/>
  <c r="M3294" i="73"/>
  <c r="M3295" i="73"/>
  <c r="M3296" i="73"/>
  <c r="M3297" i="73"/>
  <c r="M3298" i="73"/>
  <c r="M3299" i="73"/>
  <c r="M3300" i="73"/>
  <c r="M3301" i="73"/>
  <c r="M3302" i="73"/>
  <c r="M3303" i="73"/>
  <c r="M3304" i="73"/>
  <c r="M3305" i="73"/>
  <c r="M3306" i="73"/>
  <c r="M3307" i="73"/>
  <c r="M3308" i="73"/>
  <c r="M3309" i="73"/>
  <c r="M3310" i="73"/>
  <c r="M3311" i="73"/>
  <c r="M3312" i="73"/>
  <c r="M3313" i="73"/>
  <c r="M3314" i="73"/>
  <c r="M3315" i="73"/>
  <c r="M3316" i="73"/>
  <c r="M3317" i="73"/>
  <c r="M3318" i="73"/>
  <c r="M3319" i="73"/>
  <c r="M3320" i="73"/>
  <c r="M3321" i="73"/>
  <c r="M3322" i="73"/>
  <c r="M3323" i="73"/>
  <c r="M3324" i="73"/>
  <c r="M3325" i="73"/>
  <c r="M3326" i="73"/>
  <c r="M3327" i="73"/>
  <c r="M3328" i="73"/>
  <c r="M3329" i="73"/>
  <c r="M3330" i="73"/>
  <c r="M3331" i="73"/>
  <c r="M3332" i="73"/>
  <c r="M3333" i="73"/>
  <c r="M3334" i="73"/>
  <c r="M3335" i="73"/>
  <c r="M3336" i="73"/>
  <c r="M3337" i="73"/>
  <c r="M3338" i="73"/>
  <c r="M3339" i="73"/>
  <c r="M3340" i="73"/>
  <c r="M3341" i="73"/>
  <c r="M3342" i="73"/>
  <c r="M3343" i="73"/>
  <c r="M3344" i="73"/>
  <c r="M3345" i="73"/>
  <c r="M3346" i="73"/>
  <c r="M3347" i="73"/>
  <c r="M3348" i="73"/>
  <c r="M3349" i="73"/>
  <c r="M3350" i="73"/>
  <c r="M3351" i="73"/>
  <c r="M3352" i="73"/>
  <c r="M3353" i="73"/>
  <c r="M3354" i="73"/>
  <c r="M3355" i="73"/>
  <c r="M3356" i="73"/>
  <c r="M3357" i="73"/>
  <c r="M3358" i="73"/>
  <c r="M3359" i="73"/>
  <c r="M3360" i="73"/>
  <c r="M3361" i="73"/>
  <c r="M3362" i="73"/>
  <c r="M3363" i="73"/>
  <c r="M3364" i="73"/>
  <c r="M3365" i="73"/>
  <c r="M3366" i="73"/>
  <c r="M3367" i="73"/>
  <c r="M3368" i="73"/>
  <c r="M3369" i="73"/>
  <c r="M3370" i="73"/>
  <c r="M3371" i="73"/>
  <c r="M3372" i="73"/>
  <c r="M3373" i="73"/>
  <c r="M3374" i="73"/>
  <c r="M3375" i="73"/>
  <c r="M3376" i="73"/>
  <c r="M3377" i="73"/>
  <c r="M3378" i="73"/>
  <c r="M3379" i="73"/>
  <c r="M3380" i="73"/>
  <c r="M3381" i="73"/>
  <c r="M3382" i="73"/>
  <c r="M3383" i="73"/>
  <c r="M3384" i="73"/>
  <c r="M3385" i="73"/>
  <c r="M3386" i="73"/>
  <c r="M3387" i="73"/>
  <c r="M3388" i="73"/>
  <c r="M3389" i="73"/>
  <c r="M3390" i="73"/>
  <c r="M3391" i="73"/>
  <c r="M3392" i="73"/>
  <c r="M3393" i="73"/>
  <c r="M3394" i="73"/>
  <c r="M3395" i="73"/>
  <c r="M3396" i="73"/>
  <c r="M3397" i="73"/>
  <c r="M3398" i="73"/>
  <c r="M3399" i="73"/>
  <c r="M3400" i="73"/>
  <c r="M3401" i="73"/>
  <c r="M3402" i="73"/>
  <c r="M3403" i="73"/>
  <c r="M3404" i="73"/>
  <c r="M3405" i="73"/>
  <c r="M3406" i="73"/>
  <c r="M3407" i="73"/>
  <c r="M3408" i="73"/>
  <c r="M3409" i="73"/>
  <c r="M3410" i="73"/>
  <c r="M3411" i="73"/>
  <c r="M3412" i="73"/>
  <c r="M3413" i="73"/>
  <c r="M3414" i="73"/>
  <c r="M3415" i="73"/>
  <c r="M3416" i="73"/>
  <c r="M3417" i="73"/>
  <c r="M3418" i="73"/>
  <c r="M3419" i="73"/>
  <c r="M3420" i="73"/>
  <c r="M3421" i="73"/>
  <c r="M3422" i="73"/>
  <c r="M3423" i="73"/>
  <c r="M3424" i="73"/>
  <c r="M3425" i="73"/>
  <c r="M3426" i="73"/>
  <c r="M3427" i="73"/>
  <c r="M3428" i="73"/>
  <c r="M3429" i="73"/>
  <c r="M3430" i="73"/>
  <c r="M3431" i="73"/>
  <c r="M3432" i="73"/>
  <c r="M3433" i="73"/>
  <c r="M3434" i="73"/>
  <c r="M3435" i="73"/>
  <c r="M3436" i="73"/>
  <c r="M3437" i="73"/>
  <c r="M3438" i="73"/>
  <c r="M3439" i="73"/>
  <c r="M3440" i="73"/>
  <c r="M3441" i="73"/>
  <c r="M3442" i="73"/>
  <c r="M3443" i="73"/>
  <c r="M3444" i="73"/>
  <c r="M3445" i="73"/>
  <c r="M3446" i="73"/>
  <c r="M3447" i="73"/>
  <c r="M3448" i="73"/>
  <c r="M3449" i="73"/>
  <c r="M3450" i="73"/>
  <c r="M3451" i="73"/>
  <c r="M3452" i="73"/>
  <c r="M3453" i="73"/>
  <c r="M3454" i="73"/>
  <c r="M3455" i="73"/>
  <c r="M3456" i="73"/>
  <c r="M3457" i="73"/>
  <c r="M3458" i="73"/>
  <c r="M3459" i="73"/>
  <c r="M3460" i="73"/>
  <c r="M3461" i="73"/>
  <c r="M3462" i="73"/>
  <c r="M3463" i="73"/>
  <c r="M3464" i="73"/>
  <c r="M3465" i="73"/>
  <c r="M3466" i="73"/>
  <c r="M3467" i="73"/>
  <c r="M3468" i="73"/>
  <c r="M3469" i="73"/>
  <c r="M3470" i="73"/>
  <c r="M3471" i="73"/>
  <c r="M3472" i="73"/>
  <c r="M3473" i="73"/>
  <c r="M3474" i="73"/>
  <c r="M3475" i="73"/>
  <c r="M3476" i="73"/>
  <c r="M3477" i="73"/>
  <c r="M3478" i="73"/>
  <c r="M3479" i="73"/>
  <c r="M3480" i="73"/>
  <c r="M3481" i="73"/>
  <c r="M3482" i="73"/>
  <c r="M3483" i="73"/>
  <c r="M3484" i="73"/>
  <c r="M3485" i="73"/>
  <c r="M3486" i="73"/>
  <c r="M3487" i="73"/>
  <c r="M3488" i="73"/>
  <c r="M3489" i="73"/>
  <c r="M3490" i="73"/>
  <c r="M3491" i="73"/>
  <c r="M3492" i="73"/>
  <c r="M3493" i="73"/>
  <c r="M3494" i="73"/>
  <c r="M3495" i="73"/>
  <c r="M3496" i="73"/>
  <c r="M3497" i="73"/>
  <c r="M3498" i="73"/>
  <c r="M3499" i="73"/>
  <c r="M3500" i="73"/>
  <c r="M3501" i="73"/>
  <c r="M3502" i="73"/>
  <c r="M3503" i="73"/>
  <c r="M3504" i="73"/>
  <c r="M3505" i="73"/>
  <c r="M3506" i="73"/>
  <c r="M3507" i="73"/>
  <c r="M3508" i="73"/>
  <c r="M3509" i="73"/>
  <c r="M3510" i="73"/>
  <c r="M3511" i="73"/>
  <c r="M3512" i="73"/>
  <c r="M3513" i="73"/>
  <c r="M3514" i="73"/>
  <c r="M3515" i="73"/>
  <c r="M3516" i="73"/>
  <c r="M3517" i="73"/>
  <c r="M3518" i="73"/>
  <c r="M3519" i="73"/>
  <c r="M3520" i="73"/>
  <c r="M3521" i="73"/>
  <c r="M3522" i="73"/>
  <c r="M3523" i="73"/>
  <c r="M3524" i="73"/>
  <c r="M3525" i="73"/>
  <c r="M3526" i="73"/>
  <c r="M3527" i="73"/>
  <c r="M3528" i="73"/>
  <c r="M3529" i="73"/>
  <c r="M3530" i="73"/>
  <c r="M3531" i="73"/>
  <c r="M3532" i="73"/>
  <c r="M3533" i="73"/>
  <c r="M3534" i="73"/>
  <c r="M3535" i="73"/>
  <c r="M3536" i="73"/>
  <c r="M3537" i="73"/>
  <c r="M3538" i="73"/>
  <c r="M3539" i="73"/>
  <c r="M3540" i="73"/>
  <c r="M3541" i="73"/>
  <c r="M3542" i="73"/>
  <c r="M3543" i="73"/>
  <c r="M3544" i="73"/>
  <c r="M3545" i="73"/>
  <c r="M3546" i="73"/>
  <c r="M3547" i="73"/>
  <c r="M3548" i="73"/>
  <c r="M3549" i="73"/>
  <c r="M3550" i="73"/>
  <c r="M3551" i="73"/>
  <c r="M3552" i="73"/>
  <c r="M3553" i="73"/>
  <c r="M3554" i="73"/>
  <c r="M3555" i="73"/>
  <c r="M3556" i="73"/>
  <c r="M3557" i="73"/>
  <c r="M3558" i="73"/>
  <c r="M3559" i="73"/>
  <c r="M3560" i="73"/>
  <c r="M3561" i="73"/>
  <c r="M3562" i="73"/>
  <c r="M3563" i="73"/>
  <c r="M3564" i="73"/>
  <c r="M3565" i="73"/>
  <c r="M3566" i="73"/>
  <c r="M3567" i="73"/>
  <c r="M3568" i="73"/>
  <c r="M3569" i="73"/>
  <c r="M3570" i="73"/>
  <c r="M3571" i="73"/>
  <c r="M3572" i="73"/>
  <c r="M3573" i="73"/>
  <c r="M3574" i="73"/>
  <c r="M3575" i="73"/>
  <c r="M3576" i="73"/>
  <c r="M3577" i="73"/>
  <c r="M3578" i="73"/>
  <c r="M3579" i="73"/>
  <c r="M3580" i="73"/>
  <c r="M3581" i="73"/>
  <c r="M3582" i="73"/>
  <c r="M3583" i="73"/>
  <c r="M3584" i="73"/>
  <c r="M3585" i="73"/>
  <c r="M3586" i="73"/>
  <c r="M3587" i="73"/>
  <c r="M3588" i="73"/>
  <c r="M3589" i="73"/>
  <c r="M3590" i="73"/>
  <c r="M3591" i="73"/>
  <c r="M3592" i="73"/>
  <c r="M3593" i="73"/>
  <c r="M3594" i="73"/>
  <c r="M3595" i="73"/>
  <c r="M3596" i="73"/>
  <c r="M3597" i="73"/>
  <c r="M3598" i="73"/>
  <c r="M3599" i="73"/>
  <c r="M3600" i="73"/>
  <c r="M3601" i="73"/>
  <c r="M3602" i="73"/>
  <c r="M3603" i="73"/>
  <c r="M3604" i="73"/>
  <c r="M3605" i="73"/>
  <c r="M3606" i="73"/>
  <c r="M3607" i="73"/>
  <c r="M3608" i="73"/>
  <c r="M3609" i="73"/>
  <c r="M3610" i="73"/>
  <c r="M3611" i="73"/>
  <c r="M3612" i="73"/>
  <c r="M3613" i="73"/>
  <c r="M3614" i="73"/>
  <c r="M3615" i="73"/>
  <c r="M3616" i="73"/>
  <c r="M3617" i="73"/>
  <c r="M3618" i="73"/>
  <c r="M3619" i="73"/>
  <c r="M3620" i="73"/>
  <c r="M3621" i="73"/>
  <c r="M3622" i="73"/>
  <c r="M3623" i="73"/>
  <c r="M3624" i="73"/>
  <c r="M3625" i="73"/>
  <c r="M3626" i="73"/>
  <c r="M3627" i="73"/>
  <c r="M3628" i="73"/>
  <c r="M3629" i="73"/>
  <c r="M3630" i="73"/>
  <c r="M3631" i="73"/>
  <c r="M3632" i="73"/>
  <c r="M3633" i="73"/>
  <c r="M3634" i="73"/>
  <c r="M3635" i="73"/>
  <c r="M3636" i="73"/>
  <c r="M3637" i="73"/>
  <c r="M3638" i="73"/>
  <c r="M3639" i="73"/>
  <c r="M3640" i="73"/>
  <c r="M3641" i="73"/>
  <c r="M3642" i="73"/>
  <c r="M3643" i="73"/>
  <c r="M3644" i="73"/>
  <c r="M3645" i="73"/>
  <c r="M3646" i="73"/>
  <c r="M3647" i="73"/>
  <c r="M3648" i="73"/>
  <c r="M3649" i="73"/>
  <c r="M3650" i="73"/>
  <c r="M3651" i="73"/>
  <c r="M3652" i="73"/>
  <c r="M3653" i="73"/>
  <c r="M3654" i="73"/>
  <c r="M3655" i="73"/>
  <c r="M3656" i="73"/>
  <c r="M3657" i="73"/>
  <c r="M3658" i="73"/>
  <c r="M3659" i="73"/>
  <c r="M3660" i="73"/>
  <c r="M3661" i="73"/>
  <c r="M3662" i="73"/>
  <c r="M3663" i="73"/>
  <c r="M3664" i="73"/>
  <c r="M3665" i="73"/>
  <c r="M3666" i="73"/>
  <c r="M3667" i="73"/>
  <c r="M3668" i="73"/>
  <c r="M3669" i="73"/>
  <c r="M3670" i="73"/>
  <c r="M3671" i="73"/>
  <c r="M3672" i="73"/>
  <c r="M3673" i="73"/>
  <c r="M3674" i="73"/>
  <c r="M3675" i="73"/>
  <c r="M3676" i="73"/>
  <c r="M3677" i="73"/>
  <c r="M3678" i="73"/>
  <c r="M3679" i="73"/>
  <c r="M3680" i="73"/>
  <c r="M3681" i="73"/>
  <c r="M3682" i="73"/>
  <c r="M3683" i="73"/>
  <c r="M3684" i="73"/>
  <c r="M3685" i="73"/>
  <c r="M3686" i="73"/>
  <c r="M3687" i="73"/>
  <c r="M3688" i="73"/>
  <c r="M3689" i="73"/>
  <c r="M3690" i="73"/>
  <c r="M3691" i="73"/>
  <c r="M3692" i="73"/>
  <c r="M3693" i="73"/>
  <c r="M3694" i="73"/>
  <c r="M3695" i="73"/>
  <c r="M3696" i="73"/>
  <c r="M3697" i="73"/>
  <c r="M3698" i="73"/>
  <c r="M3699" i="73"/>
  <c r="M3700" i="73"/>
  <c r="M3701" i="73"/>
  <c r="M3702" i="73"/>
  <c r="M3703" i="73"/>
  <c r="M3704" i="73"/>
  <c r="M3705" i="73"/>
  <c r="M3706" i="73"/>
  <c r="M3707" i="73"/>
  <c r="M3708" i="73"/>
  <c r="M3709" i="73"/>
  <c r="M3710" i="73"/>
  <c r="M3711" i="73"/>
  <c r="M3712" i="73"/>
  <c r="M3713" i="73"/>
  <c r="M3714" i="73"/>
  <c r="M3715" i="73"/>
  <c r="M3716" i="73"/>
  <c r="M3717" i="73"/>
  <c r="M3718" i="73"/>
  <c r="M3719" i="73"/>
  <c r="M3720" i="73"/>
  <c r="M3721" i="73"/>
  <c r="M3722" i="73"/>
  <c r="M3723" i="73"/>
  <c r="M3724" i="73"/>
  <c r="M3725" i="73"/>
  <c r="M3726" i="73"/>
  <c r="M3727" i="73"/>
  <c r="M3728" i="73"/>
  <c r="M3729" i="73"/>
  <c r="M3730" i="73"/>
  <c r="M3731" i="73"/>
  <c r="M3732" i="73"/>
  <c r="M3733" i="73"/>
  <c r="M3734" i="73"/>
  <c r="M3735" i="73"/>
  <c r="M3736" i="73"/>
  <c r="M3737" i="73"/>
  <c r="M3738" i="73"/>
  <c r="M3739" i="73"/>
  <c r="M3740" i="73"/>
  <c r="M3741" i="73"/>
  <c r="M3742" i="73"/>
  <c r="M3743" i="73"/>
  <c r="M3744" i="73"/>
  <c r="M3745" i="73"/>
  <c r="M3746" i="73"/>
  <c r="M3747" i="73"/>
  <c r="M3748" i="73"/>
  <c r="M3749" i="73"/>
  <c r="M3750" i="73"/>
  <c r="M3751" i="73"/>
  <c r="M3752" i="73"/>
  <c r="M3753" i="73"/>
  <c r="M3754" i="73"/>
  <c r="M3755" i="73"/>
  <c r="M3756" i="73"/>
  <c r="M3757" i="73"/>
  <c r="M3758" i="73"/>
  <c r="M3759" i="73"/>
  <c r="M3760" i="73"/>
  <c r="M3761" i="73"/>
  <c r="M3762" i="73"/>
  <c r="M3763" i="73"/>
  <c r="M3764" i="73"/>
  <c r="M3765" i="73"/>
  <c r="M3766" i="73"/>
  <c r="M3767" i="73"/>
  <c r="M3768" i="73"/>
  <c r="M3769" i="73"/>
  <c r="M3770" i="73"/>
  <c r="M3771" i="73"/>
  <c r="M3772" i="73"/>
  <c r="M3773" i="73"/>
  <c r="M3774" i="73"/>
  <c r="M3775" i="73"/>
  <c r="M3776" i="73"/>
  <c r="M3777" i="73"/>
  <c r="M3778" i="73"/>
  <c r="M3779" i="73"/>
  <c r="M3780" i="73"/>
  <c r="M3781" i="73"/>
  <c r="M3782" i="73"/>
  <c r="M3783" i="73"/>
  <c r="M3784" i="73"/>
  <c r="M3785" i="73"/>
  <c r="M3786" i="73"/>
  <c r="M3787" i="73"/>
  <c r="M3788" i="73"/>
  <c r="M3789" i="73"/>
  <c r="M3790" i="73"/>
  <c r="M3791" i="73"/>
  <c r="M3792" i="73"/>
  <c r="M3793" i="73"/>
  <c r="M3794" i="73"/>
  <c r="M3795" i="73"/>
  <c r="M3796" i="73"/>
  <c r="M3797" i="73"/>
  <c r="M3798" i="73"/>
  <c r="M3799" i="73"/>
  <c r="M3800" i="73"/>
  <c r="M3801" i="73"/>
  <c r="M3802" i="73"/>
  <c r="M3803" i="73"/>
  <c r="M3804" i="73"/>
  <c r="M3805" i="73"/>
  <c r="M3806" i="73"/>
  <c r="M3807" i="73"/>
  <c r="M3808" i="73"/>
  <c r="M3809" i="73"/>
  <c r="M3810" i="73"/>
  <c r="M3811" i="73"/>
  <c r="M3812" i="73"/>
  <c r="M3813" i="73"/>
  <c r="M3814" i="73"/>
  <c r="M3815" i="73"/>
  <c r="M3816" i="73"/>
  <c r="M3817" i="73"/>
  <c r="M3818" i="73"/>
  <c r="M3819" i="73"/>
  <c r="M3820" i="73"/>
  <c r="M3821" i="73"/>
  <c r="M3822" i="73"/>
  <c r="M3823" i="73"/>
  <c r="M3824" i="73"/>
  <c r="M3825" i="73"/>
  <c r="M3826" i="73"/>
  <c r="M3827" i="73"/>
  <c r="M3828" i="73"/>
  <c r="M3829" i="73"/>
  <c r="M3830" i="73"/>
  <c r="M3831" i="73"/>
  <c r="M3832" i="73"/>
  <c r="M3833" i="73"/>
  <c r="M3834" i="73"/>
  <c r="M3835" i="73"/>
  <c r="M3836" i="73"/>
  <c r="M3837" i="73"/>
  <c r="M3838" i="73"/>
  <c r="M3839" i="73"/>
  <c r="M3840" i="73"/>
  <c r="M3841" i="73"/>
  <c r="M3842" i="73"/>
  <c r="M3843" i="73"/>
  <c r="M3844" i="73"/>
  <c r="M3845" i="73"/>
  <c r="M3846" i="73"/>
  <c r="M3847" i="73"/>
  <c r="M3848" i="73"/>
  <c r="M3849" i="73"/>
  <c r="M3850" i="73"/>
  <c r="M3851" i="73"/>
  <c r="M3852" i="73"/>
  <c r="M3853" i="73"/>
  <c r="M3854" i="73"/>
  <c r="M3855" i="73"/>
  <c r="M3856" i="73"/>
  <c r="M3857" i="73"/>
  <c r="M3858" i="73"/>
  <c r="M3859" i="73"/>
  <c r="M3860" i="73"/>
  <c r="M3861" i="73"/>
  <c r="M3862" i="73"/>
  <c r="M3863" i="73"/>
  <c r="M3864" i="73"/>
  <c r="M3865" i="73"/>
  <c r="M3866" i="73"/>
  <c r="M3867" i="73"/>
  <c r="M3868" i="73"/>
  <c r="M3869" i="73"/>
  <c r="M3870" i="73"/>
  <c r="M3871" i="73"/>
  <c r="M3872" i="73"/>
  <c r="M3873" i="73"/>
  <c r="M3874" i="73"/>
  <c r="M3875" i="73"/>
  <c r="M3876" i="73"/>
  <c r="M3877" i="73"/>
  <c r="M3878" i="73"/>
  <c r="M3879" i="73"/>
  <c r="M3880" i="73"/>
  <c r="M3881" i="73"/>
  <c r="M3882" i="73"/>
  <c r="M3883" i="73"/>
  <c r="M3884" i="73"/>
  <c r="M3885" i="73"/>
  <c r="M3886" i="73"/>
  <c r="M3887" i="73"/>
  <c r="M3888" i="73"/>
  <c r="M3889" i="73"/>
  <c r="M3890" i="73"/>
  <c r="M3891" i="73"/>
  <c r="M3892" i="73"/>
  <c r="M3893" i="73"/>
  <c r="M3894" i="73"/>
  <c r="M3895" i="73"/>
  <c r="M3896" i="73"/>
  <c r="M3897" i="73"/>
  <c r="M3898" i="73"/>
  <c r="M3899" i="73"/>
  <c r="M3900" i="73"/>
  <c r="M3901" i="73"/>
  <c r="M3902" i="73"/>
  <c r="M3903" i="73"/>
  <c r="M3904" i="73"/>
  <c r="M3905" i="73"/>
  <c r="M3906" i="73"/>
  <c r="M3907" i="73"/>
  <c r="M3908" i="73"/>
  <c r="M3909" i="73"/>
  <c r="M3910" i="73"/>
  <c r="M3911" i="73"/>
  <c r="M3912" i="73"/>
  <c r="M3913" i="73"/>
  <c r="M3914" i="73"/>
  <c r="M3915" i="73"/>
  <c r="M3916" i="73"/>
  <c r="M3917" i="73"/>
  <c r="M3918" i="73"/>
  <c r="M3919" i="73"/>
  <c r="M3920" i="73"/>
  <c r="M3921" i="73"/>
  <c r="M3922" i="73"/>
  <c r="M3923" i="73"/>
  <c r="M3924" i="73"/>
  <c r="M3925" i="73"/>
  <c r="M3926" i="73"/>
  <c r="M3927" i="73"/>
  <c r="M3928" i="73"/>
  <c r="M3929" i="73"/>
  <c r="M3930" i="73"/>
  <c r="M3931" i="73"/>
  <c r="M3932" i="73"/>
  <c r="M3933" i="73"/>
  <c r="M3934" i="73"/>
  <c r="M3935" i="73"/>
  <c r="M3936" i="73"/>
  <c r="M3937" i="73"/>
  <c r="M3938" i="73"/>
  <c r="M3939" i="73"/>
  <c r="M3940" i="73"/>
  <c r="M3941" i="73"/>
  <c r="M3942" i="73"/>
  <c r="M3943" i="73"/>
  <c r="M3944" i="73"/>
  <c r="M3945" i="73"/>
  <c r="M3946" i="73"/>
  <c r="M3947" i="73"/>
  <c r="M3948" i="73"/>
  <c r="M3949" i="73"/>
  <c r="M3950" i="73"/>
  <c r="M3951" i="73"/>
  <c r="M3952" i="73"/>
  <c r="M3953" i="73"/>
  <c r="M3954" i="73"/>
  <c r="M3955" i="73"/>
  <c r="M3956" i="73"/>
  <c r="M3957" i="73"/>
  <c r="M3958" i="73"/>
  <c r="M3959" i="73"/>
  <c r="M3960" i="73"/>
  <c r="M3961" i="73"/>
  <c r="M3962" i="73"/>
  <c r="M3963" i="73"/>
  <c r="M3964" i="73"/>
  <c r="M3965" i="73"/>
  <c r="M3966" i="73"/>
  <c r="M3967" i="73"/>
  <c r="M3968" i="73"/>
  <c r="M3969" i="73"/>
  <c r="M3970" i="73"/>
  <c r="M3971" i="73"/>
  <c r="M3972" i="73"/>
  <c r="M3973" i="73"/>
  <c r="M3974" i="73"/>
  <c r="M3975" i="73"/>
  <c r="M3976" i="73"/>
  <c r="M3977" i="73"/>
  <c r="M3978" i="73"/>
  <c r="M3979" i="73"/>
  <c r="M3980" i="73"/>
  <c r="M3981" i="73"/>
  <c r="M3982" i="73"/>
  <c r="M3983" i="73"/>
  <c r="M3984" i="73"/>
  <c r="M3985" i="73"/>
  <c r="M3986" i="73"/>
  <c r="M3987" i="73"/>
  <c r="M3988" i="73"/>
  <c r="M3989" i="73"/>
  <c r="M3990" i="73"/>
  <c r="M3991" i="73"/>
  <c r="M3992" i="73"/>
  <c r="M3993" i="73"/>
  <c r="M3994" i="73"/>
  <c r="M3995" i="73"/>
  <c r="M3996" i="73"/>
  <c r="M3997" i="73"/>
  <c r="M3998" i="73"/>
  <c r="M3999" i="73"/>
  <c r="M4000" i="73"/>
  <c r="M4001" i="73"/>
  <c r="M4002" i="73"/>
  <c r="M4003" i="73"/>
  <c r="M4004" i="73"/>
  <c r="M4005" i="73"/>
  <c r="M4006" i="73"/>
  <c r="M4007" i="73"/>
  <c r="M4008" i="73"/>
  <c r="M4009" i="73"/>
  <c r="M4010" i="73"/>
  <c r="M4011" i="73"/>
  <c r="M4012" i="73"/>
  <c r="M4013" i="73"/>
  <c r="M4014" i="73"/>
  <c r="M4015" i="73"/>
  <c r="M4016" i="73"/>
  <c r="M4017" i="73"/>
  <c r="M4018" i="73"/>
  <c r="M4019" i="73"/>
  <c r="M4020" i="73"/>
  <c r="M4021" i="73"/>
  <c r="M4022" i="73"/>
  <c r="M4023" i="73"/>
  <c r="M4024" i="73"/>
  <c r="M4025" i="73"/>
  <c r="M4026" i="73"/>
  <c r="M4027" i="73"/>
  <c r="M4028" i="73"/>
  <c r="M4029" i="73"/>
  <c r="M4030" i="73"/>
  <c r="M4031" i="73"/>
  <c r="M4032" i="73"/>
  <c r="M4033" i="73"/>
  <c r="M4034" i="73"/>
  <c r="M4035" i="73"/>
  <c r="M4036" i="73"/>
  <c r="M4037" i="73"/>
  <c r="M4038" i="73"/>
  <c r="M4039" i="73"/>
  <c r="M4040" i="73"/>
  <c r="M4041" i="73"/>
  <c r="M4042" i="73"/>
  <c r="M4043" i="73"/>
  <c r="M4044" i="73"/>
  <c r="M4045" i="73"/>
  <c r="M4046" i="73"/>
  <c r="M4047" i="73"/>
  <c r="M4048" i="73"/>
  <c r="M4049" i="73"/>
  <c r="M4050" i="73"/>
  <c r="M4051" i="73"/>
  <c r="M4052" i="73"/>
  <c r="M4053" i="73"/>
  <c r="M4054" i="73"/>
  <c r="M4055" i="73"/>
  <c r="M4056" i="73"/>
  <c r="M4057" i="73"/>
  <c r="M4058" i="73"/>
  <c r="M4059" i="73"/>
  <c r="M4060" i="73"/>
  <c r="M4061" i="73"/>
  <c r="M4062" i="73"/>
  <c r="M4063" i="73"/>
  <c r="M4064" i="73"/>
  <c r="M4065" i="73"/>
  <c r="M4066" i="73"/>
  <c r="M4067" i="73"/>
  <c r="M4068" i="73"/>
  <c r="M4069" i="73"/>
  <c r="M4070" i="73"/>
  <c r="M4071" i="73"/>
  <c r="M4072" i="73"/>
  <c r="M4073" i="73"/>
  <c r="M4074" i="73"/>
  <c r="M4075" i="73"/>
  <c r="M4076" i="73"/>
  <c r="M4077" i="73"/>
  <c r="M4078" i="73"/>
  <c r="M4079" i="73"/>
  <c r="M4080" i="73"/>
  <c r="M4081" i="73"/>
  <c r="M4082" i="73"/>
  <c r="M4083" i="73"/>
  <c r="M4084" i="73"/>
  <c r="M4085" i="73"/>
  <c r="M4086" i="73"/>
  <c r="M4087" i="73"/>
  <c r="M4088" i="73"/>
  <c r="M4089" i="73"/>
  <c r="M4090" i="73"/>
  <c r="M4091" i="73"/>
  <c r="M4092" i="73"/>
  <c r="M4093" i="73"/>
  <c r="M4094" i="73"/>
  <c r="M4095" i="73"/>
  <c r="M4096" i="73"/>
  <c r="M4097" i="73"/>
  <c r="M4098" i="73"/>
  <c r="M4099" i="73"/>
  <c r="M4100" i="73"/>
  <c r="M4101" i="73"/>
  <c r="M4102" i="73"/>
  <c r="M4103" i="73"/>
  <c r="M4104" i="73"/>
  <c r="M4105" i="73"/>
  <c r="M4106" i="73"/>
  <c r="M4107" i="73"/>
  <c r="M4108" i="73"/>
  <c r="M4109" i="73"/>
  <c r="M4110" i="73"/>
  <c r="M4111" i="73"/>
  <c r="M4112" i="73"/>
  <c r="M4113" i="73"/>
  <c r="M4114" i="73"/>
  <c r="M4115" i="73"/>
  <c r="M4116" i="73"/>
  <c r="M4117" i="73"/>
  <c r="M4118" i="73"/>
  <c r="M4119" i="73"/>
  <c r="M4120" i="73"/>
  <c r="M4121" i="73"/>
  <c r="M4122" i="73"/>
  <c r="M4123" i="73"/>
  <c r="M4124" i="73"/>
  <c r="M4125" i="73"/>
  <c r="M4126" i="73"/>
  <c r="M4127" i="73"/>
  <c r="M4128" i="73"/>
  <c r="M4129" i="73"/>
  <c r="M4130" i="73"/>
  <c r="M4131" i="73"/>
  <c r="M4132" i="73"/>
  <c r="M4133" i="73"/>
  <c r="M4134" i="73"/>
  <c r="M4135" i="73"/>
  <c r="M4136" i="73"/>
  <c r="M4137" i="73"/>
  <c r="M4138" i="73"/>
  <c r="M4139" i="73"/>
  <c r="M4140" i="73"/>
  <c r="M4141" i="73"/>
  <c r="M4142" i="73"/>
  <c r="M4143" i="73"/>
  <c r="M4144" i="73"/>
  <c r="M4145" i="73"/>
  <c r="M4146" i="73"/>
  <c r="M4147" i="73"/>
  <c r="M4148" i="73"/>
  <c r="M4149" i="73"/>
  <c r="M4150" i="73"/>
  <c r="M4151" i="73"/>
  <c r="M4152" i="73"/>
  <c r="M4153" i="73"/>
  <c r="M4154" i="73"/>
  <c r="M4155" i="73"/>
  <c r="M4156" i="73"/>
  <c r="M4157" i="73"/>
  <c r="M4158" i="73"/>
  <c r="M4159" i="73"/>
  <c r="M4160" i="73"/>
  <c r="M4161" i="73"/>
  <c r="M4162" i="73"/>
  <c r="M4163" i="73"/>
  <c r="M4164" i="73"/>
  <c r="M4165" i="73"/>
  <c r="M4166" i="73"/>
  <c r="M4167" i="73"/>
  <c r="M4168" i="73"/>
  <c r="M4169" i="73"/>
  <c r="M4170" i="73"/>
  <c r="M4171" i="73"/>
  <c r="M4172" i="73"/>
  <c r="M4173" i="73"/>
  <c r="M4174" i="73"/>
  <c r="M4175" i="73"/>
  <c r="M4176" i="73"/>
  <c r="M4177" i="73"/>
  <c r="M4178" i="73"/>
  <c r="M4179" i="73"/>
  <c r="M4180" i="73"/>
  <c r="M4181" i="73"/>
  <c r="M4182" i="73"/>
  <c r="M4183" i="73"/>
  <c r="M4184" i="73"/>
  <c r="M4185" i="73"/>
  <c r="M4186" i="73"/>
  <c r="M4187" i="73"/>
  <c r="M4188" i="73"/>
  <c r="M4189" i="73"/>
  <c r="M4190" i="73"/>
  <c r="M4191" i="73"/>
  <c r="M4192" i="73"/>
  <c r="M4193" i="73"/>
  <c r="M4194" i="73"/>
  <c r="M4195" i="73"/>
  <c r="M4196" i="73"/>
  <c r="M4197" i="73"/>
  <c r="M4198" i="73"/>
  <c r="M4199" i="73"/>
  <c r="M4200" i="73"/>
  <c r="M4201" i="73"/>
  <c r="M4202" i="73"/>
  <c r="M4203" i="73"/>
  <c r="M4204" i="73"/>
  <c r="M4205" i="73"/>
  <c r="M4206" i="73"/>
  <c r="M4207" i="73"/>
  <c r="M4208" i="73"/>
  <c r="M4209" i="73"/>
  <c r="M4210" i="73"/>
  <c r="M4211" i="73"/>
  <c r="M4212" i="73"/>
  <c r="M4213" i="73"/>
  <c r="M4214" i="73"/>
  <c r="M4215" i="73"/>
  <c r="M4216" i="73"/>
  <c r="M4217" i="73"/>
  <c r="M4218" i="73"/>
  <c r="M4219" i="73"/>
  <c r="M4220" i="73"/>
  <c r="M4221" i="73"/>
  <c r="M4222" i="73"/>
  <c r="M4223" i="73"/>
  <c r="M4224" i="73"/>
  <c r="M4225" i="73"/>
  <c r="M4226" i="73"/>
  <c r="M4227" i="73"/>
  <c r="M4228" i="73"/>
  <c r="M4229" i="73"/>
  <c r="M4230" i="73"/>
  <c r="M4231" i="73"/>
  <c r="M4232" i="73"/>
  <c r="M4233" i="73"/>
  <c r="M4234" i="73"/>
  <c r="M4235" i="73"/>
  <c r="M4236" i="73"/>
  <c r="M4237" i="73"/>
  <c r="M4238" i="73"/>
  <c r="M4239" i="73"/>
  <c r="M4240" i="73"/>
  <c r="M4241" i="73"/>
  <c r="M4242" i="73"/>
  <c r="M4243" i="73"/>
  <c r="M4244" i="73"/>
  <c r="M4245" i="73"/>
  <c r="M4246" i="73"/>
  <c r="M4247" i="73"/>
  <c r="M4248" i="73"/>
  <c r="M4249" i="73"/>
  <c r="M4250" i="73"/>
  <c r="M4251" i="73"/>
  <c r="M4252" i="73"/>
  <c r="M4253" i="73"/>
  <c r="M4254" i="73"/>
  <c r="M4255" i="73"/>
  <c r="M4256" i="73"/>
  <c r="M4257" i="73"/>
  <c r="M4258" i="73"/>
  <c r="M4259" i="73"/>
  <c r="M4260" i="73"/>
  <c r="M4261" i="73"/>
  <c r="M4262" i="73"/>
  <c r="M4263" i="73"/>
  <c r="M4264" i="73"/>
  <c r="M4265" i="73"/>
  <c r="M4266" i="73"/>
  <c r="M4267" i="73"/>
  <c r="M4268" i="73"/>
  <c r="M4269" i="73"/>
  <c r="M4270" i="73"/>
  <c r="M4271" i="73"/>
  <c r="M4272" i="73"/>
  <c r="M4273" i="73"/>
  <c r="M4274" i="73"/>
  <c r="M4275" i="73"/>
  <c r="M4276" i="73"/>
  <c r="M4277" i="73"/>
  <c r="M4278" i="73"/>
  <c r="M4279" i="73"/>
  <c r="M4280" i="73"/>
  <c r="M4281" i="73"/>
  <c r="M4282" i="73"/>
  <c r="M4283" i="73"/>
  <c r="M4284" i="73"/>
  <c r="M4285" i="73"/>
  <c r="M4286" i="73"/>
  <c r="M4287" i="73"/>
  <c r="M4288" i="73"/>
  <c r="M4289" i="73"/>
  <c r="M4290" i="73"/>
  <c r="M4291" i="73"/>
  <c r="M4292" i="73"/>
  <c r="M4293" i="73"/>
  <c r="M4294" i="73"/>
  <c r="M4295" i="73"/>
  <c r="M4296" i="73"/>
  <c r="M4297" i="73"/>
  <c r="M4298" i="73"/>
  <c r="M4299" i="73"/>
  <c r="M4300" i="73"/>
  <c r="M4301" i="73"/>
  <c r="M4302" i="73"/>
  <c r="M4303" i="73"/>
  <c r="M4304" i="73"/>
  <c r="M4305" i="73"/>
  <c r="M4306" i="73"/>
  <c r="M4307" i="73"/>
  <c r="M4308" i="73"/>
  <c r="M4309" i="73"/>
  <c r="M4310" i="73"/>
  <c r="M4311" i="73"/>
  <c r="M4312" i="73"/>
  <c r="M4313" i="73"/>
  <c r="M4314" i="73"/>
  <c r="M4315" i="73"/>
  <c r="M4316" i="73"/>
  <c r="M4317" i="73"/>
  <c r="M4318" i="73"/>
  <c r="M4319" i="73"/>
  <c r="M4320" i="73"/>
  <c r="M4321" i="73"/>
  <c r="M4322" i="73"/>
  <c r="M4323" i="73"/>
  <c r="M4324" i="73"/>
  <c r="M4325" i="73"/>
  <c r="M4326" i="73"/>
  <c r="M4327" i="73"/>
  <c r="M4328" i="73"/>
  <c r="M4329" i="73"/>
  <c r="M4330" i="73"/>
  <c r="M4331" i="73"/>
  <c r="M4332" i="73"/>
  <c r="M4333" i="73"/>
  <c r="M4334" i="73"/>
  <c r="M4335" i="73"/>
  <c r="M4336" i="73"/>
  <c r="M4337" i="73"/>
  <c r="M4338" i="73"/>
  <c r="M4339" i="73"/>
  <c r="M4340" i="73"/>
  <c r="M4341" i="73"/>
  <c r="M4342" i="73"/>
  <c r="M4343" i="73"/>
  <c r="M4344" i="73"/>
  <c r="M4345" i="73"/>
  <c r="M4346" i="73"/>
  <c r="M4347" i="73"/>
  <c r="M4348" i="73"/>
  <c r="M4349" i="73"/>
  <c r="M4350" i="73"/>
  <c r="M4351" i="73"/>
  <c r="M4352" i="73"/>
  <c r="M4353" i="73"/>
  <c r="M4354" i="73"/>
  <c r="M4355" i="73"/>
  <c r="M4356" i="73"/>
  <c r="M4357" i="73"/>
  <c r="M4358" i="73"/>
  <c r="M4359" i="73"/>
  <c r="M4360" i="73"/>
  <c r="M4361" i="73"/>
  <c r="M4362" i="73"/>
  <c r="M4363" i="73"/>
  <c r="M4364" i="73"/>
  <c r="M4365" i="73"/>
  <c r="M4366" i="73"/>
  <c r="M4367" i="73"/>
  <c r="M4368" i="73"/>
  <c r="M4369" i="73"/>
  <c r="M4370" i="73"/>
  <c r="M4371" i="73"/>
  <c r="M4372" i="73"/>
  <c r="M4373" i="73"/>
  <c r="M4374" i="73"/>
  <c r="M4375" i="73"/>
  <c r="M4376" i="73"/>
  <c r="M4377" i="73"/>
  <c r="M4378" i="73"/>
  <c r="M4379" i="73"/>
  <c r="M4380" i="73"/>
  <c r="M4381" i="73"/>
  <c r="M4382" i="73"/>
  <c r="M4383" i="73"/>
  <c r="M4384" i="73"/>
  <c r="M4385" i="73"/>
  <c r="M4386" i="73"/>
  <c r="M4387" i="73"/>
  <c r="M4388" i="73"/>
  <c r="M4389" i="73"/>
  <c r="M4390" i="73"/>
  <c r="M4391" i="73"/>
  <c r="M4392" i="73"/>
  <c r="M4393" i="73"/>
  <c r="M4394" i="73"/>
  <c r="M4395" i="73"/>
  <c r="M4396" i="73"/>
  <c r="M4397" i="73"/>
  <c r="M4398" i="73"/>
  <c r="M4399" i="73"/>
  <c r="M4400" i="73"/>
  <c r="M4401" i="73"/>
  <c r="M4402" i="73"/>
  <c r="M4403" i="73"/>
  <c r="M4404" i="73"/>
  <c r="M4405" i="73"/>
  <c r="M4406" i="73"/>
  <c r="M4407" i="73"/>
  <c r="M4408" i="73"/>
  <c r="M4409" i="73"/>
  <c r="M4410" i="73"/>
  <c r="M4411" i="73"/>
  <c r="M4412" i="73"/>
  <c r="M4413" i="73"/>
  <c r="M4414" i="73"/>
  <c r="M4415" i="73"/>
  <c r="M4416" i="73"/>
  <c r="M4417" i="73"/>
  <c r="M4418" i="73"/>
  <c r="M4419" i="73"/>
  <c r="M4420" i="73"/>
  <c r="M4421" i="73"/>
  <c r="M4422" i="73"/>
  <c r="M4423" i="73"/>
  <c r="M4424" i="73"/>
  <c r="M4425" i="73"/>
  <c r="M4426" i="73"/>
  <c r="M4427" i="73"/>
  <c r="M4428" i="73"/>
  <c r="M4429" i="73"/>
  <c r="M4430" i="73"/>
  <c r="M4431" i="73"/>
  <c r="M4432" i="73"/>
  <c r="M4433" i="73"/>
  <c r="M4434" i="73"/>
  <c r="M4435" i="73"/>
  <c r="M4436" i="73"/>
  <c r="M4437" i="73"/>
  <c r="M4438" i="73"/>
  <c r="M4439" i="73"/>
  <c r="M4440" i="73"/>
  <c r="M4441" i="73"/>
  <c r="M4442" i="73"/>
  <c r="M4443" i="73"/>
  <c r="M4444" i="73"/>
  <c r="M4445" i="73"/>
  <c r="M4446" i="73"/>
  <c r="M4447" i="73"/>
  <c r="M4448" i="73"/>
  <c r="M4449" i="73"/>
  <c r="M4450" i="73"/>
  <c r="M4451" i="73"/>
  <c r="M4452" i="73"/>
  <c r="M4453" i="73"/>
  <c r="M4454" i="73"/>
  <c r="M4455" i="73"/>
  <c r="M4456" i="73"/>
  <c r="M4457" i="73"/>
  <c r="M4458" i="73"/>
  <c r="M4459" i="73"/>
  <c r="M4460" i="73"/>
  <c r="M4461" i="73"/>
  <c r="M4462" i="73"/>
  <c r="M4463" i="73"/>
  <c r="M4464" i="73"/>
  <c r="M4465" i="73"/>
  <c r="M4466" i="73"/>
  <c r="M4467" i="73"/>
  <c r="M4468" i="73"/>
  <c r="M4469" i="73"/>
  <c r="M4470" i="73"/>
  <c r="M4471" i="73"/>
  <c r="M4472" i="73"/>
  <c r="M4473" i="73"/>
  <c r="M4474" i="73"/>
  <c r="M4475" i="73"/>
  <c r="M4476" i="73"/>
  <c r="M4477" i="73"/>
  <c r="M4478" i="73"/>
  <c r="M4479" i="73"/>
  <c r="M4480" i="73"/>
  <c r="M4481" i="73"/>
  <c r="M4482" i="73"/>
  <c r="M4483" i="73"/>
  <c r="M4484" i="73"/>
  <c r="M4485" i="73"/>
  <c r="M4486" i="73"/>
  <c r="M4487" i="73"/>
  <c r="M4488" i="73"/>
  <c r="M4489" i="73"/>
  <c r="M4490" i="73"/>
  <c r="M4491" i="73"/>
  <c r="M4492" i="73"/>
  <c r="M4493" i="73"/>
  <c r="M4494" i="73"/>
  <c r="M4495" i="73"/>
  <c r="M4496" i="73"/>
  <c r="M4497" i="73"/>
  <c r="M4498" i="73"/>
  <c r="M4499" i="73"/>
  <c r="M4500" i="73"/>
  <c r="M4501" i="73"/>
  <c r="M4502" i="73"/>
  <c r="M4503" i="73"/>
  <c r="M4504" i="73"/>
  <c r="M4505" i="73"/>
  <c r="M4506" i="73"/>
  <c r="M4507" i="73"/>
  <c r="M4508" i="73"/>
  <c r="M4509" i="73"/>
  <c r="M4510" i="73"/>
  <c r="M4511" i="73"/>
  <c r="M4512" i="73"/>
  <c r="M4513" i="73"/>
  <c r="M4514" i="73"/>
  <c r="M4515" i="73"/>
  <c r="M4516" i="73"/>
  <c r="M4517" i="73"/>
  <c r="M4518" i="73"/>
  <c r="M4519" i="73"/>
  <c r="M4520" i="73"/>
  <c r="M4521" i="73"/>
  <c r="M4522" i="73"/>
  <c r="M4523" i="73"/>
  <c r="M4524" i="73"/>
  <c r="M4525" i="73"/>
  <c r="M4526" i="73"/>
  <c r="M4527" i="73"/>
  <c r="M4528" i="73"/>
  <c r="M4529" i="73"/>
  <c r="M4530" i="73"/>
  <c r="M4531" i="73"/>
  <c r="M4532" i="73"/>
  <c r="M4533" i="73"/>
  <c r="M4534" i="73"/>
  <c r="M4535" i="73"/>
  <c r="M4536" i="73"/>
  <c r="M4537" i="73"/>
  <c r="M4538" i="73"/>
  <c r="M4539" i="73"/>
  <c r="M4540" i="73"/>
  <c r="M4541" i="73"/>
  <c r="M4542" i="73"/>
  <c r="M4543" i="73"/>
  <c r="M4544" i="73"/>
  <c r="M4545" i="73"/>
  <c r="M4546" i="73"/>
  <c r="M4547" i="73"/>
  <c r="M4548" i="73"/>
  <c r="M4549" i="73"/>
  <c r="M4550" i="73"/>
  <c r="M4551" i="73"/>
  <c r="M4552" i="73"/>
  <c r="M4553" i="73"/>
  <c r="M4554" i="73"/>
  <c r="M4555" i="73"/>
  <c r="M4556" i="73"/>
  <c r="M4557" i="73"/>
  <c r="M4558" i="73"/>
  <c r="M4559" i="73"/>
  <c r="M4560" i="73"/>
  <c r="M4561" i="73"/>
  <c r="M4562" i="73"/>
  <c r="M4563" i="73"/>
  <c r="M4564" i="73"/>
  <c r="M4565" i="73"/>
  <c r="M4566" i="73"/>
  <c r="M4567" i="73"/>
  <c r="M4568" i="73"/>
  <c r="M4569" i="73"/>
  <c r="M4570" i="73"/>
  <c r="M4571" i="73"/>
  <c r="M4572" i="73"/>
  <c r="M4573" i="73"/>
  <c r="M4574" i="73"/>
  <c r="M4575" i="73"/>
  <c r="M4576" i="73"/>
  <c r="M4577" i="73"/>
  <c r="M4578" i="73"/>
  <c r="M4579" i="73"/>
  <c r="M4580" i="73"/>
  <c r="M4581" i="73"/>
  <c r="M4582" i="73"/>
  <c r="M4583" i="73"/>
  <c r="M4584" i="73"/>
  <c r="M4585" i="73"/>
  <c r="M4586" i="73"/>
  <c r="M4587" i="73"/>
  <c r="M4588" i="73"/>
  <c r="M4589" i="73"/>
  <c r="M4590" i="73"/>
  <c r="M4591" i="73"/>
  <c r="M4592" i="73"/>
  <c r="M4593" i="73"/>
  <c r="M4594" i="73"/>
  <c r="M4595" i="73"/>
  <c r="M4596" i="73"/>
  <c r="M4597" i="73"/>
  <c r="M4598" i="73"/>
  <c r="M4599" i="73"/>
  <c r="M4600" i="73"/>
  <c r="M4601" i="73"/>
  <c r="M4602" i="73"/>
  <c r="M4603" i="73"/>
  <c r="M4604" i="73"/>
  <c r="M4605" i="73"/>
  <c r="M4606" i="73"/>
  <c r="M4607" i="73"/>
  <c r="M4608" i="73"/>
  <c r="M4609" i="73"/>
  <c r="M4610" i="73"/>
  <c r="M4612" i="73"/>
  <c r="M4613" i="73"/>
  <c r="M4614" i="73"/>
  <c r="M4615" i="73"/>
  <c r="M4616" i="73"/>
  <c r="M4617" i="73"/>
  <c r="M4618" i="73"/>
  <c r="M4619" i="73"/>
  <c r="M4620" i="73"/>
  <c r="M4621" i="73"/>
  <c r="M4622" i="73"/>
  <c r="M4623" i="73"/>
  <c r="M4624" i="73"/>
  <c r="M4625" i="73"/>
  <c r="M4626" i="73"/>
  <c r="M4627" i="73"/>
  <c r="M4628" i="73"/>
  <c r="M4629" i="73"/>
  <c r="M4630" i="73"/>
  <c r="M4631" i="73"/>
  <c r="M4632" i="73"/>
  <c r="M4633" i="73"/>
  <c r="M4634" i="73"/>
  <c r="M4635" i="73"/>
  <c r="M4636" i="73"/>
  <c r="M4637" i="73"/>
  <c r="M4638" i="73"/>
  <c r="M4639" i="73"/>
  <c r="M4640" i="73"/>
  <c r="M4641" i="73"/>
  <c r="M4642" i="73"/>
  <c r="M4643" i="73"/>
  <c r="M4644" i="73"/>
  <c r="M4645" i="73"/>
  <c r="M4646" i="73"/>
  <c r="M4647" i="73"/>
  <c r="M4648" i="73"/>
  <c r="M4649" i="73"/>
  <c r="M4650" i="73"/>
  <c r="M4651" i="73"/>
  <c r="M4652" i="73"/>
  <c r="M4653" i="73"/>
  <c r="M4654" i="73"/>
  <c r="M4655" i="73"/>
  <c r="M4656" i="73"/>
  <c r="M4657" i="73"/>
  <c r="M4658" i="73"/>
  <c r="M4659" i="73"/>
  <c r="M4660" i="73"/>
  <c r="M4661" i="73"/>
  <c r="M4662" i="73"/>
  <c r="M4663" i="73"/>
  <c r="M4664" i="73"/>
  <c r="M4665" i="73"/>
  <c r="M4666" i="73"/>
  <c r="M4667" i="73"/>
  <c r="M4668" i="73"/>
  <c r="M4669" i="73"/>
  <c r="M4670" i="73"/>
  <c r="M4671" i="73"/>
  <c r="M4672" i="73"/>
  <c r="M4673" i="73"/>
  <c r="M4674" i="73"/>
  <c r="M4675" i="73"/>
  <c r="M4676" i="73"/>
  <c r="M4677" i="73"/>
  <c r="M4678" i="73"/>
  <c r="M4679" i="73"/>
  <c r="M4680" i="73"/>
  <c r="M4681" i="73"/>
  <c r="M4682" i="73"/>
  <c r="M4683" i="73"/>
  <c r="M4684" i="73"/>
  <c r="M4685" i="73"/>
  <c r="M4686" i="73"/>
  <c r="M4687" i="73"/>
  <c r="M4688" i="73"/>
  <c r="M4689" i="73"/>
  <c r="M4690" i="73"/>
  <c r="M4691" i="73"/>
  <c r="M4692" i="73"/>
  <c r="M4693" i="73"/>
  <c r="M4694" i="73"/>
  <c r="M4695" i="73"/>
  <c r="M4696" i="73"/>
  <c r="M4697" i="73"/>
  <c r="M4698" i="73"/>
  <c r="M4699" i="73"/>
  <c r="M4700" i="73"/>
  <c r="M4701" i="73"/>
  <c r="M4702" i="73"/>
  <c r="M4703" i="73"/>
  <c r="M4704" i="73"/>
  <c r="M4705" i="73"/>
  <c r="M4706" i="73"/>
  <c r="M4707" i="73"/>
  <c r="M4708" i="73"/>
  <c r="M4709" i="73"/>
  <c r="M4710" i="73"/>
  <c r="M4711" i="73"/>
  <c r="M4712" i="73"/>
  <c r="M4713" i="73"/>
  <c r="M4714" i="73"/>
  <c r="M4715" i="73"/>
  <c r="M4716" i="73"/>
  <c r="M4717" i="73"/>
  <c r="M4718" i="73"/>
  <c r="M4719" i="73"/>
  <c r="M4720" i="73"/>
  <c r="M4721" i="73"/>
  <c r="M4722" i="73"/>
  <c r="M4723" i="73"/>
  <c r="M4724" i="73"/>
  <c r="M4725" i="73"/>
  <c r="M4726" i="73"/>
  <c r="M4727" i="73"/>
  <c r="M4728" i="73"/>
  <c r="M4729" i="73"/>
  <c r="M4730" i="73"/>
  <c r="M4731" i="73"/>
  <c r="M4732" i="73"/>
  <c r="M4733" i="73"/>
  <c r="M4734" i="73"/>
  <c r="M4735" i="73"/>
  <c r="M4736" i="73"/>
  <c r="M4737" i="73"/>
  <c r="M4738" i="73"/>
  <c r="M4739" i="73"/>
  <c r="M4740" i="73"/>
  <c r="M4741" i="73"/>
  <c r="M4742" i="73"/>
  <c r="M4743" i="73"/>
  <c r="M4744" i="73"/>
  <c r="M4745" i="73"/>
  <c r="M4746" i="73"/>
  <c r="M4747" i="73"/>
  <c r="M4748" i="73"/>
  <c r="M4749" i="73"/>
  <c r="M4750" i="73"/>
  <c r="M4751" i="73"/>
  <c r="M4752" i="73"/>
  <c r="M4753" i="73"/>
  <c r="M4754" i="73"/>
  <c r="M4755" i="73"/>
  <c r="M4756" i="73"/>
  <c r="M4757" i="73"/>
  <c r="M4758" i="73"/>
  <c r="M4759" i="73"/>
  <c r="M4760" i="73"/>
  <c r="M4761" i="73"/>
  <c r="M4762" i="73"/>
  <c r="M4763" i="73"/>
  <c r="M4764" i="73"/>
  <c r="M4765" i="73"/>
  <c r="M4766" i="73"/>
  <c r="M4767" i="73"/>
  <c r="M4768" i="73"/>
  <c r="M4769" i="73"/>
  <c r="M4770" i="73"/>
  <c r="M4771" i="73"/>
  <c r="M4772" i="73"/>
  <c r="M4773" i="73"/>
  <c r="M4774" i="73"/>
  <c r="M4775" i="73"/>
  <c r="M4776" i="73"/>
  <c r="M4777" i="73"/>
  <c r="M4778" i="73"/>
  <c r="M4779" i="73"/>
  <c r="M4780" i="73"/>
  <c r="M4781" i="73"/>
  <c r="M4782" i="73"/>
  <c r="M4783" i="73"/>
  <c r="M4784" i="73"/>
  <c r="M4785" i="73"/>
  <c r="M4786" i="73"/>
  <c r="M4787" i="73"/>
  <c r="M4788" i="73"/>
  <c r="M4789" i="73"/>
  <c r="M4790" i="73"/>
  <c r="M4791" i="73"/>
  <c r="M4792" i="73"/>
  <c r="M4793" i="73"/>
  <c r="M4794" i="73"/>
  <c r="M4795" i="73"/>
  <c r="M4796" i="73"/>
  <c r="M4797" i="73"/>
  <c r="M4798" i="73"/>
  <c r="M4799" i="73"/>
  <c r="M4800" i="73"/>
  <c r="M4801" i="73"/>
  <c r="M4802" i="73"/>
  <c r="M4803" i="73"/>
  <c r="M4804" i="73"/>
  <c r="M4805" i="73"/>
  <c r="M4806" i="73"/>
  <c r="M4807" i="73"/>
  <c r="M4808" i="73"/>
  <c r="M4809" i="73"/>
  <c r="M4810" i="73"/>
  <c r="M4811" i="73"/>
  <c r="M4812" i="73"/>
  <c r="M4813" i="73"/>
  <c r="M4814" i="73"/>
  <c r="M4815" i="73"/>
  <c r="M4816" i="73"/>
  <c r="M4817" i="73"/>
  <c r="M4818" i="73"/>
  <c r="M4819" i="73"/>
  <c r="M4820" i="73"/>
  <c r="M4821" i="73"/>
  <c r="M4822" i="73"/>
  <c r="M4823" i="73"/>
  <c r="M4824" i="73"/>
  <c r="M4825" i="73"/>
  <c r="M4826" i="73"/>
  <c r="M4827" i="73"/>
  <c r="M4828" i="73"/>
  <c r="M4829" i="73"/>
  <c r="M4830" i="73"/>
  <c r="M4831" i="73"/>
  <c r="M4832" i="73"/>
  <c r="M4833" i="73"/>
  <c r="M4834" i="73"/>
  <c r="M4835" i="73"/>
  <c r="M4836" i="73"/>
  <c r="M4837" i="73"/>
  <c r="M4838" i="73"/>
  <c r="M4839" i="73"/>
  <c r="M4840" i="73"/>
  <c r="M4841" i="73"/>
  <c r="M4842" i="73"/>
  <c r="M4843" i="73"/>
  <c r="M4844" i="73"/>
  <c r="M4845" i="73"/>
  <c r="M4846" i="73"/>
  <c r="M4847" i="73"/>
  <c r="M4848" i="73"/>
  <c r="M4849" i="73"/>
  <c r="M4850" i="73"/>
  <c r="M4851" i="73"/>
  <c r="M4852" i="73"/>
  <c r="M4853" i="73"/>
  <c r="M4854" i="73"/>
  <c r="M4855" i="73"/>
  <c r="M4856" i="73"/>
  <c r="M4857" i="73"/>
  <c r="M4858" i="73"/>
  <c r="M4859" i="73"/>
  <c r="M4860" i="73"/>
  <c r="M4861" i="73"/>
  <c r="M4862" i="73"/>
  <c r="M4863" i="73"/>
  <c r="M4864" i="73"/>
  <c r="M4865" i="73"/>
  <c r="M4866" i="73"/>
  <c r="M4867" i="73"/>
  <c r="M4868" i="73"/>
  <c r="M4869" i="73"/>
  <c r="M4870" i="73"/>
  <c r="M4871" i="73"/>
  <c r="M4872" i="73"/>
  <c r="M4873" i="73"/>
  <c r="M4874" i="73"/>
  <c r="M4875" i="73"/>
  <c r="M4876" i="73"/>
  <c r="M4877" i="73"/>
  <c r="M4878" i="73"/>
  <c r="M4879" i="73"/>
  <c r="M4880" i="73"/>
  <c r="M4881" i="73"/>
  <c r="M4882" i="73"/>
  <c r="M4883" i="73"/>
  <c r="M4884" i="73"/>
  <c r="M4885" i="73"/>
  <c r="M4886" i="73"/>
  <c r="M4887" i="73"/>
  <c r="M4888" i="73"/>
  <c r="M4889" i="73"/>
  <c r="M4890" i="73"/>
  <c r="M4891" i="73"/>
  <c r="M4892" i="73"/>
  <c r="M4893" i="73"/>
  <c r="M4894" i="73"/>
  <c r="M4895" i="73"/>
  <c r="M4896" i="73"/>
  <c r="M4897" i="73"/>
  <c r="M4898" i="73"/>
  <c r="M4899" i="73"/>
  <c r="M4900" i="73"/>
  <c r="M4901" i="73"/>
  <c r="M4902" i="73"/>
  <c r="M4903" i="73"/>
  <c r="M4904" i="73"/>
  <c r="M4905" i="73"/>
  <c r="M4906" i="73"/>
  <c r="M4907" i="73"/>
  <c r="M4908" i="73"/>
  <c r="M4909" i="73"/>
  <c r="M4910" i="73"/>
  <c r="M4911" i="73"/>
  <c r="M4912" i="73"/>
  <c r="M4913" i="73"/>
  <c r="M4914" i="73"/>
  <c r="M4915" i="73"/>
  <c r="M4916" i="73"/>
  <c r="M4917" i="73"/>
  <c r="M4918" i="73"/>
  <c r="M4919" i="73"/>
  <c r="M4920" i="73"/>
  <c r="M4921" i="73"/>
  <c r="M4922" i="73"/>
  <c r="M4923" i="73"/>
  <c r="M4924" i="73"/>
  <c r="M4925" i="73"/>
  <c r="M4926" i="73"/>
  <c r="M4927" i="73"/>
  <c r="M4928" i="73"/>
  <c r="M4929" i="73"/>
  <c r="M4930" i="73"/>
  <c r="M4931" i="73"/>
  <c r="M4932" i="73"/>
  <c r="M4933" i="73"/>
  <c r="M4934" i="73"/>
  <c r="M4935" i="73"/>
  <c r="M4936" i="73"/>
  <c r="M4937" i="73"/>
  <c r="M4938" i="73"/>
  <c r="M4939" i="73"/>
  <c r="M4940" i="73"/>
  <c r="M4941" i="73"/>
  <c r="M4942" i="73"/>
  <c r="M4943" i="73"/>
  <c r="M4944" i="73"/>
  <c r="M4945" i="73"/>
  <c r="M4946" i="73"/>
  <c r="M4947" i="73"/>
  <c r="M4948" i="73"/>
  <c r="M4949" i="73"/>
  <c r="M4950" i="73"/>
  <c r="M4951" i="73"/>
  <c r="M4952" i="73"/>
  <c r="M4953" i="73"/>
  <c r="M4954" i="73"/>
  <c r="M4955" i="73"/>
  <c r="M4956" i="73"/>
  <c r="M4957" i="73"/>
  <c r="M4958" i="73"/>
  <c r="M4959" i="73"/>
  <c r="M4960" i="73"/>
  <c r="M4961" i="73"/>
  <c r="M4962" i="73"/>
  <c r="M4963" i="73"/>
  <c r="M4964" i="73"/>
  <c r="M4965" i="73"/>
  <c r="M4966" i="73"/>
  <c r="M4967" i="73"/>
  <c r="M4968" i="73"/>
  <c r="M4969" i="73"/>
  <c r="M4970" i="73"/>
  <c r="M4971" i="73"/>
  <c r="M4972" i="73"/>
  <c r="M4973" i="73"/>
  <c r="M4974" i="73"/>
  <c r="M4975" i="73"/>
  <c r="M4976" i="73"/>
  <c r="M4977" i="73"/>
  <c r="M4978" i="73"/>
  <c r="M4979" i="73"/>
  <c r="M4980" i="73"/>
  <c r="M4981" i="73"/>
  <c r="M4982" i="73"/>
  <c r="M4983" i="73"/>
  <c r="M4984" i="73"/>
  <c r="M4985" i="73"/>
  <c r="M4986" i="73"/>
  <c r="M4987" i="73"/>
  <c r="M4988" i="73"/>
  <c r="M4989" i="73"/>
  <c r="M4990" i="73"/>
  <c r="M4991" i="73"/>
  <c r="M4992" i="73"/>
  <c r="M4993" i="73"/>
  <c r="M4994" i="73"/>
  <c r="M4995" i="73"/>
  <c r="M4996" i="73"/>
  <c r="M4997" i="73"/>
  <c r="M4998" i="73"/>
  <c r="M4999" i="73"/>
  <c r="M5000" i="73"/>
  <c r="M5001" i="73"/>
  <c r="M5002" i="73"/>
  <c r="M5003" i="73"/>
  <c r="M5004" i="73"/>
  <c r="M5005" i="73"/>
  <c r="M5006" i="73"/>
  <c r="M5007" i="73"/>
  <c r="M5008" i="73"/>
  <c r="M5009" i="73"/>
  <c r="M5010" i="73"/>
  <c r="M5011" i="73"/>
  <c r="M5012" i="73"/>
  <c r="M5013" i="73"/>
  <c r="M5014" i="73"/>
  <c r="M5015" i="73"/>
  <c r="M5016" i="73"/>
  <c r="M5017" i="73"/>
  <c r="M5018" i="73"/>
  <c r="M5019" i="73"/>
  <c r="M5020" i="73"/>
  <c r="M5021" i="73"/>
  <c r="M5022" i="73"/>
  <c r="M5023" i="73"/>
  <c r="M5024" i="73"/>
  <c r="M5025" i="73"/>
  <c r="M5026" i="73"/>
  <c r="M5027" i="73"/>
  <c r="M5028" i="73"/>
  <c r="M5029" i="73"/>
  <c r="M5030" i="73"/>
  <c r="M5031" i="73"/>
  <c r="M5032" i="73"/>
  <c r="M5033" i="73"/>
  <c r="M5034" i="73"/>
  <c r="M5035" i="73"/>
  <c r="M5036" i="73"/>
  <c r="M5037" i="73"/>
  <c r="M5038" i="73"/>
  <c r="M5039" i="73"/>
  <c r="M5040" i="73"/>
  <c r="M5041" i="73"/>
  <c r="M5042" i="73"/>
  <c r="M5043" i="73"/>
  <c r="M5044" i="73"/>
  <c r="M5045" i="73"/>
  <c r="M5046" i="73"/>
  <c r="M5047" i="73"/>
  <c r="M5048" i="73"/>
  <c r="M5049" i="73"/>
  <c r="M5050" i="73"/>
  <c r="M5051" i="73"/>
  <c r="M5052" i="73"/>
  <c r="M5053" i="73"/>
  <c r="M5054" i="73"/>
  <c r="M5055" i="73"/>
  <c r="M5056" i="73"/>
  <c r="M5057" i="73"/>
  <c r="M5058" i="73"/>
  <c r="M5059" i="73"/>
  <c r="M5060" i="73"/>
  <c r="M5061" i="73"/>
  <c r="M5062" i="73"/>
  <c r="M5063" i="73"/>
  <c r="M5064" i="73"/>
  <c r="M5065" i="73"/>
  <c r="M5066" i="73"/>
  <c r="M5067" i="73"/>
  <c r="F2" i="99"/>
  <c r="F3" i="99"/>
  <c r="F4" i="99"/>
  <c r="F5" i="99"/>
  <c r="F6" i="99"/>
  <c r="F7" i="99"/>
  <c r="F8" i="99"/>
  <c r="F9" i="99"/>
  <c r="F10" i="99"/>
  <c r="F11" i="99"/>
  <c r="F12" i="99"/>
  <c r="F13" i="99"/>
  <c r="F14" i="99"/>
  <c r="F15" i="99"/>
  <c r="F16" i="99"/>
  <c r="F17" i="99"/>
  <c r="F18" i="99"/>
  <c r="F19" i="99"/>
  <c r="F20" i="99"/>
  <c r="F21" i="99"/>
  <c r="F22" i="99"/>
  <c r="F23" i="99"/>
  <c r="F24" i="99"/>
  <c r="F25" i="99"/>
  <c r="F26" i="99"/>
  <c r="F27" i="99"/>
  <c r="F28" i="99"/>
  <c r="F29" i="99"/>
  <c r="F30" i="99"/>
  <c r="F31" i="99"/>
  <c r="F32" i="99"/>
  <c r="F33" i="99"/>
  <c r="F34" i="99"/>
  <c r="F35" i="99"/>
  <c r="F36" i="99"/>
  <c r="F37" i="99"/>
  <c r="F38" i="99"/>
  <c r="F39" i="99"/>
  <c r="F40" i="99"/>
  <c r="F41" i="99"/>
  <c r="F42" i="99"/>
  <c r="F43" i="99"/>
  <c r="F44" i="99"/>
  <c r="F45" i="99"/>
  <c r="F46" i="99"/>
  <c r="F47" i="99"/>
  <c r="F48" i="99"/>
  <c r="F49" i="99"/>
  <c r="F50" i="99"/>
  <c r="F51" i="99"/>
  <c r="F52" i="99"/>
  <c r="F53" i="99"/>
  <c r="F54" i="99"/>
  <c r="F55" i="99"/>
  <c r="F56" i="99"/>
  <c r="F57" i="99"/>
  <c r="F58" i="99"/>
  <c r="F59" i="99"/>
  <c r="F60" i="99"/>
  <c r="F61" i="99"/>
  <c r="F62" i="99"/>
  <c r="F63" i="99"/>
  <c r="F64" i="99"/>
  <c r="F65" i="99"/>
  <c r="F66" i="99"/>
  <c r="F67" i="99"/>
  <c r="F68" i="99"/>
  <c r="F69" i="99"/>
  <c r="F70" i="99"/>
  <c r="F71" i="99"/>
  <c r="F72" i="99"/>
  <c r="F73" i="99"/>
  <c r="F74" i="99"/>
  <c r="F75" i="99"/>
  <c r="F76" i="99"/>
  <c r="F77" i="99"/>
  <c r="F78" i="99"/>
  <c r="F79" i="99"/>
  <c r="F80" i="99"/>
  <c r="F81" i="99"/>
  <c r="F82" i="99"/>
  <c r="F83" i="99"/>
  <c r="F84" i="99"/>
  <c r="F85" i="99"/>
  <c r="F86" i="99"/>
  <c r="F87" i="99"/>
  <c r="F88" i="99"/>
  <c r="F89" i="99"/>
  <c r="F90" i="99"/>
  <c r="F91" i="99"/>
  <c r="F92" i="99"/>
  <c r="F93" i="99"/>
  <c r="F94" i="99"/>
  <c r="F95" i="99"/>
  <c r="F96" i="99"/>
  <c r="F97" i="99"/>
  <c r="F98" i="99"/>
  <c r="F99" i="99"/>
  <c r="F100" i="99"/>
  <c r="F101" i="99"/>
  <c r="F102" i="99"/>
  <c r="F103" i="99"/>
  <c r="R11" i="73"/>
  <c r="R12" i="73"/>
  <c r="R13" i="73"/>
  <c r="R14" i="73"/>
  <c r="R15" i="73"/>
  <c r="R16" i="73"/>
  <c r="R17" i="73"/>
  <c r="R18" i="73"/>
  <c r="R19" i="73"/>
  <c r="R20" i="73"/>
  <c r="R21" i="73"/>
  <c r="R22" i="73"/>
  <c r="R23" i="73"/>
  <c r="R24" i="73"/>
  <c r="R25" i="73"/>
  <c r="R26" i="73"/>
  <c r="R27" i="73"/>
  <c r="R28" i="73"/>
  <c r="R29" i="73"/>
  <c r="R30" i="73"/>
  <c r="R31" i="73"/>
  <c r="R32" i="73"/>
  <c r="R33" i="73"/>
  <c r="R34" i="73"/>
  <c r="R35" i="73"/>
  <c r="R36" i="73"/>
  <c r="R37" i="73"/>
  <c r="R38" i="73"/>
  <c r="R39" i="73"/>
  <c r="R40" i="73"/>
  <c r="R41" i="73"/>
  <c r="R42" i="73"/>
  <c r="R43" i="73"/>
  <c r="R44" i="73"/>
  <c r="R45" i="73"/>
  <c r="R46" i="73"/>
  <c r="R47" i="73"/>
  <c r="R48" i="73"/>
  <c r="R49" i="73"/>
  <c r="R50" i="73"/>
  <c r="R51" i="73"/>
  <c r="R52" i="73"/>
  <c r="R53" i="73"/>
  <c r="R54" i="73"/>
  <c r="R55" i="73"/>
  <c r="R56" i="73"/>
  <c r="R57" i="73"/>
  <c r="R58" i="73"/>
  <c r="R59" i="73"/>
  <c r="R60" i="73"/>
  <c r="R61" i="73"/>
  <c r="R62" i="73"/>
  <c r="R63" i="73"/>
  <c r="R64" i="73"/>
  <c r="R65" i="73"/>
  <c r="R66" i="73"/>
  <c r="R67" i="73"/>
  <c r="R68" i="73"/>
  <c r="R69" i="73"/>
  <c r="R70" i="73"/>
  <c r="R71" i="73"/>
  <c r="R72" i="73"/>
  <c r="R73" i="73"/>
  <c r="R74" i="73"/>
  <c r="R75" i="73"/>
  <c r="R76" i="73"/>
  <c r="R77" i="73"/>
  <c r="R78" i="73"/>
  <c r="R79" i="73"/>
  <c r="R80" i="73"/>
  <c r="R81" i="73"/>
  <c r="R82" i="73"/>
  <c r="R83" i="73"/>
  <c r="R84" i="73"/>
  <c r="R85" i="73"/>
  <c r="R86" i="73"/>
  <c r="R87" i="73"/>
  <c r="R88" i="73"/>
  <c r="R89" i="73"/>
  <c r="R90" i="73"/>
  <c r="R91" i="73"/>
  <c r="R92" i="73"/>
  <c r="R93" i="73"/>
  <c r="R94" i="73"/>
  <c r="R95" i="73"/>
  <c r="R96" i="73"/>
  <c r="R97" i="73"/>
  <c r="R98" i="73"/>
  <c r="R99" i="73"/>
  <c r="R100" i="73"/>
  <c r="R101" i="73"/>
  <c r="R102" i="73"/>
  <c r="R103" i="73"/>
  <c r="R104" i="73"/>
  <c r="R105" i="73"/>
  <c r="R106" i="73"/>
  <c r="R107" i="73"/>
  <c r="R108" i="73"/>
  <c r="R109" i="73"/>
  <c r="R110" i="73"/>
  <c r="R111" i="73"/>
  <c r="R112" i="73"/>
  <c r="R113" i="73"/>
  <c r="R114" i="73"/>
  <c r="R115" i="73"/>
  <c r="R116" i="73"/>
  <c r="R117" i="73"/>
  <c r="R118" i="73"/>
  <c r="R119" i="73"/>
  <c r="R120" i="73"/>
  <c r="R121" i="73"/>
  <c r="R122" i="73"/>
  <c r="R123" i="73"/>
  <c r="R124" i="73"/>
  <c r="R125" i="73"/>
  <c r="R126" i="73"/>
  <c r="R127" i="73"/>
  <c r="R128" i="73"/>
  <c r="R129" i="73"/>
  <c r="R130" i="73"/>
  <c r="R131" i="73"/>
  <c r="R132" i="73"/>
  <c r="R133" i="73"/>
  <c r="R134" i="73"/>
  <c r="R135" i="73"/>
  <c r="R136" i="73"/>
  <c r="R137" i="73"/>
  <c r="R138" i="73"/>
  <c r="R139" i="73"/>
  <c r="R140" i="73"/>
  <c r="R141" i="73"/>
  <c r="R142" i="73"/>
  <c r="R143" i="73"/>
  <c r="R144" i="73"/>
  <c r="R145" i="73"/>
  <c r="R146" i="73"/>
  <c r="R147" i="73"/>
  <c r="R148" i="73"/>
  <c r="R149" i="73"/>
  <c r="R150" i="73"/>
  <c r="R151" i="73"/>
  <c r="R152" i="73"/>
  <c r="R153" i="73"/>
  <c r="R154" i="73"/>
  <c r="R155" i="73"/>
  <c r="R156" i="73"/>
  <c r="R157" i="73"/>
  <c r="R158" i="73"/>
  <c r="R159" i="73"/>
  <c r="R160" i="73"/>
  <c r="R161" i="73"/>
  <c r="R162" i="73"/>
  <c r="R163" i="73"/>
  <c r="R164" i="73"/>
  <c r="R165" i="73"/>
  <c r="R166" i="73"/>
  <c r="R167" i="73"/>
  <c r="R168" i="73"/>
  <c r="R169" i="73"/>
  <c r="R170" i="73"/>
  <c r="R171" i="73"/>
  <c r="R172" i="73"/>
  <c r="R173" i="73"/>
  <c r="R174" i="73"/>
  <c r="R175" i="73"/>
  <c r="R176" i="73"/>
  <c r="R177" i="73"/>
  <c r="R178" i="73"/>
  <c r="R179" i="73"/>
  <c r="R180" i="73"/>
  <c r="R181" i="73"/>
  <c r="R182" i="73"/>
  <c r="R183" i="73"/>
  <c r="R184" i="73"/>
  <c r="R185" i="73"/>
  <c r="R186" i="73"/>
  <c r="R187" i="73"/>
  <c r="R188" i="73"/>
  <c r="R189" i="73"/>
  <c r="R190" i="73"/>
  <c r="R191" i="73"/>
  <c r="R192" i="73"/>
  <c r="R193" i="73"/>
  <c r="R194" i="73"/>
  <c r="R195" i="73"/>
  <c r="R196" i="73"/>
  <c r="R197" i="73"/>
  <c r="R198" i="73"/>
  <c r="R199" i="73"/>
  <c r="R200" i="73"/>
  <c r="R201" i="73"/>
  <c r="R202" i="73"/>
  <c r="R203" i="73"/>
  <c r="R204" i="73"/>
  <c r="R205" i="73"/>
  <c r="R206" i="73"/>
  <c r="R207" i="73"/>
  <c r="R208" i="73"/>
  <c r="R209" i="73"/>
  <c r="R210" i="73"/>
  <c r="R211" i="73"/>
  <c r="R212" i="73"/>
  <c r="R213" i="73"/>
  <c r="R214" i="73"/>
  <c r="R215" i="73"/>
  <c r="R216" i="73"/>
  <c r="R217" i="73"/>
  <c r="R218" i="73"/>
  <c r="R219" i="73"/>
  <c r="R220" i="73"/>
  <c r="R221" i="73"/>
  <c r="R222" i="73"/>
  <c r="R223" i="73"/>
  <c r="R224" i="73"/>
  <c r="R225" i="73"/>
  <c r="R226" i="73"/>
  <c r="R227" i="73"/>
  <c r="R228" i="73"/>
  <c r="R229" i="73"/>
  <c r="R230" i="73"/>
  <c r="R231" i="73"/>
  <c r="R232" i="73"/>
  <c r="R233" i="73"/>
  <c r="R234" i="73"/>
  <c r="R235" i="73"/>
  <c r="R236" i="73"/>
  <c r="R237" i="73"/>
  <c r="R238" i="73"/>
  <c r="R239" i="73"/>
  <c r="R240" i="73"/>
  <c r="R241" i="73"/>
  <c r="R242" i="73"/>
  <c r="R243" i="73"/>
  <c r="R244" i="73"/>
  <c r="R245" i="73"/>
  <c r="R246" i="73"/>
  <c r="R247" i="73"/>
  <c r="R248" i="73"/>
  <c r="R249" i="73"/>
  <c r="R250" i="73"/>
  <c r="R251" i="73"/>
  <c r="R252" i="73"/>
  <c r="R253" i="73"/>
  <c r="R254" i="73"/>
  <c r="R255" i="73"/>
  <c r="R256" i="73"/>
  <c r="R257" i="73"/>
  <c r="R258" i="73"/>
  <c r="R259" i="73"/>
  <c r="R260" i="73"/>
  <c r="R261" i="73"/>
  <c r="R262" i="73"/>
  <c r="R263" i="73"/>
  <c r="R264" i="73"/>
  <c r="R265" i="73"/>
  <c r="R266" i="73"/>
  <c r="R267" i="73"/>
  <c r="R268" i="73"/>
  <c r="R269" i="73"/>
  <c r="R270" i="73"/>
  <c r="R271" i="73"/>
  <c r="R272" i="73"/>
  <c r="R273" i="73"/>
  <c r="R274" i="73"/>
  <c r="R275" i="73"/>
  <c r="R276" i="73"/>
  <c r="R277" i="73"/>
  <c r="R278" i="73"/>
  <c r="R279" i="73"/>
  <c r="R280" i="73"/>
  <c r="R281" i="73"/>
  <c r="R282" i="73"/>
  <c r="R283" i="73"/>
  <c r="R284" i="73"/>
  <c r="R285" i="73"/>
  <c r="R286" i="73"/>
  <c r="R287" i="73"/>
  <c r="R288" i="73"/>
  <c r="R289" i="73"/>
  <c r="R290" i="73"/>
  <c r="R291" i="73"/>
  <c r="R292" i="73"/>
  <c r="R293" i="73"/>
  <c r="R294" i="73"/>
  <c r="R295" i="73"/>
  <c r="R296" i="73"/>
  <c r="R297" i="73"/>
  <c r="R298" i="73"/>
  <c r="R299" i="73"/>
  <c r="R300" i="73"/>
  <c r="R301" i="73"/>
  <c r="R302" i="73"/>
  <c r="R303" i="73"/>
  <c r="R304" i="73"/>
  <c r="R305" i="73"/>
  <c r="R306" i="73"/>
  <c r="R307" i="73"/>
  <c r="R308" i="73"/>
  <c r="R309" i="73"/>
  <c r="R310" i="73"/>
  <c r="R311" i="73"/>
  <c r="R312" i="73"/>
  <c r="R313" i="73"/>
  <c r="R314" i="73"/>
  <c r="R315" i="73"/>
  <c r="R316" i="73"/>
  <c r="R317" i="73"/>
  <c r="R318" i="73"/>
  <c r="R319" i="73"/>
  <c r="R320" i="73"/>
  <c r="R321" i="73"/>
  <c r="R322" i="73"/>
  <c r="R323" i="73"/>
  <c r="R324" i="73"/>
  <c r="R325" i="73"/>
  <c r="R326" i="73"/>
  <c r="R327" i="73"/>
  <c r="R328" i="73"/>
  <c r="R329" i="73"/>
  <c r="R330" i="73"/>
  <c r="R331" i="73"/>
  <c r="R332" i="73"/>
  <c r="R333" i="73"/>
  <c r="R334" i="73"/>
  <c r="R335" i="73"/>
  <c r="R336" i="73"/>
  <c r="R337" i="73"/>
  <c r="R338" i="73"/>
  <c r="R339" i="73"/>
  <c r="R340" i="73"/>
  <c r="R341" i="73"/>
  <c r="R342" i="73"/>
  <c r="R343" i="73"/>
  <c r="R344" i="73"/>
  <c r="R345" i="73"/>
  <c r="R346" i="73"/>
  <c r="R347" i="73"/>
  <c r="R348" i="73"/>
  <c r="R349" i="73"/>
  <c r="R350" i="73"/>
  <c r="R351" i="73"/>
  <c r="R352" i="73"/>
  <c r="R353" i="73"/>
  <c r="R354" i="73"/>
  <c r="R355" i="73"/>
  <c r="R356" i="73"/>
  <c r="R357" i="73"/>
  <c r="R358" i="73"/>
  <c r="R359" i="73"/>
  <c r="R360" i="73"/>
  <c r="R361" i="73"/>
  <c r="R362" i="73"/>
  <c r="R363" i="73"/>
  <c r="R364" i="73"/>
  <c r="R365" i="73"/>
  <c r="R366" i="73"/>
  <c r="R367" i="73"/>
  <c r="R368" i="73"/>
  <c r="R369" i="73"/>
  <c r="R370" i="73"/>
  <c r="R371" i="73"/>
  <c r="R372" i="73"/>
  <c r="R373" i="73"/>
  <c r="R374" i="73"/>
  <c r="R375" i="73"/>
  <c r="R376" i="73"/>
  <c r="R377" i="73"/>
  <c r="R378" i="73"/>
  <c r="R379" i="73"/>
  <c r="R380" i="73"/>
  <c r="R381" i="73"/>
  <c r="R382" i="73"/>
  <c r="R383" i="73"/>
  <c r="R384" i="73"/>
  <c r="R385" i="73"/>
  <c r="R386" i="73"/>
  <c r="R387" i="73"/>
  <c r="R388" i="73"/>
  <c r="R389" i="73"/>
  <c r="R390" i="73"/>
  <c r="R391" i="73"/>
  <c r="R392" i="73"/>
  <c r="R393" i="73"/>
  <c r="R394" i="73"/>
  <c r="R395" i="73"/>
  <c r="R396" i="73"/>
  <c r="R397" i="73"/>
  <c r="R398" i="73"/>
  <c r="R399" i="73"/>
  <c r="R400" i="73"/>
  <c r="R401" i="73"/>
  <c r="R402" i="73"/>
  <c r="R403" i="73"/>
  <c r="R404" i="73"/>
  <c r="R405" i="73"/>
  <c r="R406" i="73"/>
  <c r="R407" i="73"/>
  <c r="R408" i="73"/>
  <c r="R409" i="73"/>
  <c r="R410" i="73"/>
  <c r="R411" i="73"/>
  <c r="R412" i="73"/>
  <c r="R413" i="73"/>
  <c r="R414" i="73"/>
  <c r="R415" i="73"/>
  <c r="R416" i="73"/>
  <c r="R417" i="73"/>
  <c r="R418" i="73"/>
  <c r="R419" i="73"/>
  <c r="R420" i="73"/>
  <c r="R421" i="73"/>
  <c r="R422" i="73"/>
  <c r="R423" i="73"/>
  <c r="R424" i="73"/>
  <c r="R425" i="73"/>
  <c r="R426" i="73"/>
  <c r="R427" i="73"/>
  <c r="R428" i="73"/>
  <c r="R429" i="73"/>
  <c r="R430" i="73"/>
  <c r="R431" i="73"/>
  <c r="R432" i="73"/>
  <c r="R433" i="73"/>
  <c r="R434" i="73"/>
  <c r="R435" i="73"/>
  <c r="R436" i="73"/>
  <c r="R437" i="73"/>
  <c r="R438" i="73"/>
  <c r="R439" i="73"/>
  <c r="R440" i="73"/>
  <c r="R441" i="73"/>
  <c r="R442" i="73"/>
  <c r="R443" i="73"/>
  <c r="R444" i="73"/>
  <c r="R445" i="73"/>
  <c r="R446" i="73"/>
  <c r="R447" i="73"/>
  <c r="R448" i="73"/>
  <c r="R449" i="73"/>
  <c r="R450" i="73"/>
  <c r="R451" i="73"/>
  <c r="R452" i="73"/>
  <c r="R453" i="73"/>
  <c r="R454" i="73"/>
  <c r="R455" i="73"/>
  <c r="R456" i="73"/>
  <c r="R457" i="73"/>
  <c r="R458" i="73"/>
  <c r="R459" i="73"/>
  <c r="R460" i="73"/>
  <c r="R461" i="73"/>
  <c r="R462" i="73"/>
  <c r="R463" i="73"/>
  <c r="R464" i="73"/>
  <c r="R465" i="73"/>
  <c r="R466" i="73"/>
  <c r="R467" i="73"/>
  <c r="R468" i="73"/>
  <c r="R469" i="73"/>
  <c r="R470" i="73"/>
  <c r="R471" i="73"/>
  <c r="R472" i="73"/>
  <c r="R473" i="73"/>
  <c r="R474" i="73"/>
  <c r="R475" i="73"/>
  <c r="R476" i="73"/>
  <c r="R477" i="73"/>
  <c r="R478" i="73"/>
  <c r="R479" i="73"/>
  <c r="R480" i="73"/>
  <c r="R481" i="73"/>
  <c r="R482" i="73"/>
  <c r="R483" i="73"/>
  <c r="R484" i="73"/>
  <c r="R485" i="73"/>
  <c r="R486" i="73"/>
  <c r="R487" i="73"/>
  <c r="R488" i="73"/>
  <c r="R489" i="73"/>
  <c r="R490" i="73"/>
  <c r="R491" i="73"/>
  <c r="R492" i="73"/>
  <c r="R493" i="73"/>
  <c r="R494" i="73"/>
  <c r="R495" i="73"/>
  <c r="R496" i="73"/>
  <c r="R497" i="73"/>
  <c r="R498" i="73"/>
  <c r="R499" i="73"/>
  <c r="R500" i="73"/>
  <c r="R501" i="73"/>
  <c r="R502" i="73"/>
  <c r="R503" i="73"/>
  <c r="R504" i="73"/>
  <c r="R505" i="73"/>
  <c r="R506" i="73"/>
  <c r="R507" i="73"/>
  <c r="R508" i="73"/>
  <c r="R509" i="73"/>
  <c r="R510" i="73"/>
  <c r="R511" i="73"/>
  <c r="R512" i="73"/>
  <c r="R513" i="73"/>
  <c r="R514" i="73"/>
  <c r="R515" i="73"/>
  <c r="R516" i="73"/>
  <c r="R517" i="73"/>
  <c r="R518" i="73"/>
  <c r="R519" i="73"/>
  <c r="R520" i="73"/>
  <c r="R521" i="73"/>
  <c r="R522" i="73"/>
  <c r="R523" i="73"/>
  <c r="R524" i="73"/>
  <c r="R525" i="73"/>
  <c r="R526" i="73"/>
  <c r="R527" i="73"/>
  <c r="R528" i="73"/>
  <c r="R529" i="73"/>
  <c r="R530" i="73"/>
  <c r="R531" i="73"/>
  <c r="R532" i="73"/>
  <c r="R533" i="73"/>
  <c r="R534" i="73"/>
  <c r="R535" i="73"/>
  <c r="R536" i="73"/>
  <c r="R537" i="73"/>
  <c r="R538" i="73"/>
  <c r="R539" i="73"/>
  <c r="R540" i="73"/>
  <c r="R541" i="73"/>
  <c r="R542" i="73"/>
  <c r="R543" i="73"/>
  <c r="R544" i="73"/>
  <c r="R545" i="73"/>
  <c r="R546" i="73"/>
  <c r="R547" i="73"/>
  <c r="R548" i="73"/>
  <c r="R549" i="73"/>
  <c r="R550" i="73"/>
  <c r="R551" i="73"/>
  <c r="R552" i="73"/>
  <c r="R553" i="73"/>
  <c r="R554" i="73"/>
  <c r="R555" i="73"/>
  <c r="R556" i="73"/>
  <c r="R557" i="73"/>
  <c r="R558" i="73"/>
  <c r="R559" i="73"/>
  <c r="R560" i="73"/>
  <c r="R561" i="73"/>
  <c r="R562" i="73"/>
  <c r="R563" i="73"/>
  <c r="R564" i="73"/>
  <c r="R565" i="73"/>
  <c r="R566" i="73"/>
  <c r="R567" i="73"/>
  <c r="R568" i="73"/>
  <c r="R569" i="73"/>
  <c r="R570" i="73"/>
  <c r="R571" i="73"/>
  <c r="R572" i="73"/>
  <c r="R573" i="73"/>
  <c r="R574" i="73"/>
  <c r="R575" i="73"/>
  <c r="R576" i="73"/>
  <c r="R577" i="73"/>
  <c r="R578" i="73"/>
  <c r="R579" i="73"/>
  <c r="R580" i="73"/>
  <c r="R581" i="73"/>
  <c r="R582" i="73"/>
  <c r="R583" i="73"/>
  <c r="R584" i="73"/>
  <c r="R585" i="73"/>
  <c r="R586" i="73"/>
  <c r="R587" i="73"/>
  <c r="R588" i="73"/>
  <c r="R589" i="73"/>
  <c r="R590" i="73"/>
  <c r="R591" i="73"/>
  <c r="R592" i="73"/>
  <c r="R593" i="73"/>
  <c r="R594" i="73"/>
  <c r="R595" i="73"/>
  <c r="R596" i="73"/>
  <c r="R597" i="73"/>
  <c r="R598" i="73"/>
  <c r="R599" i="73"/>
  <c r="R600" i="73"/>
  <c r="R601" i="73"/>
  <c r="R602" i="73"/>
  <c r="R603" i="73"/>
  <c r="R604" i="73"/>
  <c r="R605" i="73"/>
  <c r="R606" i="73"/>
  <c r="R607" i="73"/>
  <c r="R608" i="73"/>
  <c r="R609" i="73"/>
  <c r="R610" i="73"/>
  <c r="R611" i="73"/>
  <c r="R612" i="73"/>
  <c r="R613" i="73"/>
  <c r="R614" i="73"/>
  <c r="R615" i="73"/>
  <c r="R616" i="73"/>
  <c r="R617" i="73"/>
  <c r="R618" i="73"/>
  <c r="R619" i="73"/>
  <c r="R620" i="73"/>
  <c r="R621" i="73"/>
  <c r="R622" i="73"/>
  <c r="R623" i="73"/>
  <c r="R624" i="73"/>
  <c r="R625" i="73"/>
  <c r="R626" i="73"/>
  <c r="R627" i="73"/>
  <c r="R628" i="73"/>
  <c r="R629" i="73"/>
  <c r="R630" i="73"/>
  <c r="R631" i="73"/>
  <c r="R632" i="73"/>
  <c r="R633" i="73"/>
  <c r="R634" i="73"/>
  <c r="R635" i="73"/>
  <c r="R636" i="73"/>
  <c r="R637" i="73"/>
  <c r="R638" i="73"/>
  <c r="R639" i="73"/>
  <c r="R640" i="73"/>
  <c r="R641" i="73"/>
  <c r="R642" i="73"/>
  <c r="R643" i="73"/>
  <c r="R644" i="73"/>
  <c r="R645" i="73"/>
  <c r="R646" i="73"/>
  <c r="R647" i="73"/>
  <c r="R648" i="73"/>
  <c r="R649" i="73"/>
  <c r="R650" i="73"/>
  <c r="R651" i="73"/>
  <c r="R652" i="73"/>
  <c r="R653" i="73"/>
  <c r="R654" i="73"/>
  <c r="R655" i="73"/>
  <c r="R656" i="73"/>
  <c r="R657" i="73"/>
  <c r="R658" i="73"/>
  <c r="R659" i="73"/>
  <c r="R660" i="73"/>
  <c r="R661" i="73"/>
  <c r="R662" i="73"/>
  <c r="R663" i="73"/>
  <c r="R664" i="73"/>
  <c r="R665" i="73"/>
  <c r="R666" i="73"/>
  <c r="R667" i="73"/>
  <c r="R668" i="73"/>
  <c r="R669" i="73"/>
  <c r="R670" i="73"/>
  <c r="R671" i="73"/>
  <c r="R672" i="73"/>
  <c r="R673" i="73"/>
  <c r="R674" i="73"/>
  <c r="R675" i="73"/>
  <c r="R676" i="73"/>
  <c r="R677" i="73"/>
  <c r="R678" i="73"/>
  <c r="R679" i="73"/>
  <c r="R680" i="73"/>
  <c r="R681" i="73"/>
  <c r="R682" i="73"/>
  <c r="R683" i="73"/>
  <c r="R684" i="73"/>
  <c r="R685" i="73"/>
  <c r="R686" i="73"/>
  <c r="R687" i="73"/>
  <c r="R688" i="73"/>
  <c r="R689" i="73"/>
  <c r="R690" i="73"/>
  <c r="R691" i="73"/>
  <c r="R692" i="73"/>
  <c r="R693" i="73"/>
  <c r="R694" i="73"/>
  <c r="R695" i="73"/>
  <c r="R696" i="73"/>
  <c r="R697" i="73"/>
  <c r="R698" i="73"/>
  <c r="R699" i="73"/>
  <c r="R700" i="73"/>
  <c r="R701" i="73"/>
  <c r="R702" i="73"/>
  <c r="R703" i="73"/>
  <c r="R704" i="73"/>
  <c r="R705" i="73"/>
  <c r="R706" i="73"/>
  <c r="R707" i="73"/>
  <c r="R708" i="73"/>
  <c r="R709" i="73"/>
  <c r="R710" i="73"/>
  <c r="R711" i="73"/>
  <c r="R712" i="73"/>
  <c r="R713" i="73"/>
  <c r="R714" i="73"/>
  <c r="R715" i="73"/>
  <c r="R716" i="73"/>
  <c r="R717" i="73"/>
  <c r="R718" i="73"/>
  <c r="R719" i="73"/>
  <c r="R720" i="73"/>
  <c r="R721" i="73"/>
  <c r="R722" i="73"/>
  <c r="R723" i="73"/>
  <c r="R724" i="73"/>
  <c r="R725" i="73"/>
  <c r="R726" i="73"/>
  <c r="R727" i="73"/>
  <c r="R728" i="73"/>
  <c r="R729" i="73"/>
  <c r="R730" i="73"/>
  <c r="R731" i="73"/>
  <c r="R732" i="73"/>
  <c r="R733" i="73"/>
  <c r="R734" i="73"/>
  <c r="R735" i="73"/>
  <c r="R736" i="73"/>
  <c r="R737" i="73"/>
  <c r="R738" i="73"/>
  <c r="R739" i="73"/>
  <c r="R740" i="73"/>
  <c r="R741" i="73"/>
  <c r="R742" i="73"/>
  <c r="R743" i="73"/>
  <c r="R744" i="73"/>
  <c r="R745" i="73"/>
  <c r="R746" i="73"/>
  <c r="R747" i="73"/>
  <c r="R748" i="73"/>
  <c r="R749" i="73"/>
  <c r="R750" i="73"/>
  <c r="R751" i="73"/>
  <c r="R752" i="73"/>
  <c r="R753" i="73"/>
  <c r="R754" i="73"/>
  <c r="R755" i="73"/>
  <c r="R756" i="73"/>
  <c r="R757" i="73"/>
  <c r="R758" i="73"/>
  <c r="R759" i="73"/>
  <c r="R760" i="73"/>
  <c r="R761" i="73"/>
  <c r="R762" i="73"/>
  <c r="R763" i="73"/>
  <c r="R764" i="73"/>
  <c r="R765" i="73"/>
  <c r="R766" i="73"/>
  <c r="R767" i="73"/>
  <c r="R768" i="73"/>
  <c r="R769" i="73"/>
  <c r="R770" i="73"/>
  <c r="R771" i="73"/>
  <c r="R772" i="73"/>
  <c r="R773" i="73"/>
  <c r="R774" i="73"/>
  <c r="R775" i="73"/>
  <c r="R776" i="73"/>
  <c r="R777" i="73"/>
  <c r="R778" i="73"/>
  <c r="R779" i="73"/>
  <c r="R780" i="73"/>
  <c r="R781" i="73"/>
  <c r="R782" i="73"/>
  <c r="R783" i="73"/>
  <c r="R784" i="73"/>
  <c r="R785" i="73"/>
  <c r="R786" i="73"/>
  <c r="R787" i="73"/>
  <c r="R788" i="73"/>
  <c r="R789" i="73"/>
  <c r="R790" i="73"/>
  <c r="R791" i="73"/>
  <c r="R792" i="73"/>
  <c r="R793" i="73"/>
  <c r="R794" i="73"/>
  <c r="R795" i="73"/>
  <c r="R796" i="73"/>
  <c r="R797" i="73"/>
  <c r="R798" i="73"/>
  <c r="R799" i="73"/>
  <c r="R800" i="73"/>
  <c r="R801" i="73"/>
  <c r="R802" i="73"/>
  <c r="R803" i="73"/>
  <c r="R804" i="73"/>
  <c r="R805" i="73"/>
  <c r="R806" i="73"/>
  <c r="R807" i="73"/>
  <c r="R808" i="73"/>
  <c r="R809" i="73"/>
  <c r="R810" i="73"/>
  <c r="R811" i="73"/>
  <c r="R812" i="73"/>
  <c r="R813" i="73"/>
  <c r="R814" i="73"/>
  <c r="R815" i="73"/>
  <c r="R816" i="73"/>
  <c r="R817" i="73"/>
  <c r="R818" i="73"/>
  <c r="R819" i="73"/>
  <c r="R820" i="73"/>
  <c r="R821" i="73"/>
  <c r="R822" i="73"/>
  <c r="R823" i="73"/>
  <c r="R824" i="73"/>
  <c r="R825" i="73"/>
  <c r="R826" i="73"/>
  <c r="R827" i="73"/>
  <c r="R828" i="73"/>
  <c r="R829" i="73"/>
  <c r="R830" i="73"/>
  <c r="R831" i="73"/>
  <c r="R832" i="73"/>
  <c r="R833" i="73"/>
  <c r="R834" i="73"/>
  <c r="R835" i="73"/>
  <c r="R836" i="73"/>
  <c r="R837" i="73"/>
  <c r="R838" i="73"/>
  <c r="R839" i="73"/>
  <c r="R840" i="73"/>
  <c r="R841" i="73"/>
  <c r="R842" i="73"/>
  <c r="R843" i="73"/>
  <c r="R844" i="73"/>
  <c r="R845" i="73"/>
  <c r="R846" i="73"/>
  <c r="R847" i="73"/>
  <c r="R848" i="73"/>
  <c r="R849" i="73"/>
  <c r="R850" i="73"/>
  <c r="R851" i="73"/>
  <c r="R852" i="73"/>
  <c r="R853" i="73"/>
  <c r="R854" i="73"/>
  <c r="R855" i="73"/>
  <c r="R856" i="73"/>
  <c r="R857" i="73"/>
  <c r="R858" i="73"/>
  <c r="R859" i="73"/>
  <c r="R860" i="73"/>
  <c r="R861" i="73"/>
  <c r="R862" i="73"/>
  <c r="R863" i="73"/>
  <c r="R864" i="73"/>
  <c r="R865" i="73"/>
  <c r="R866" i="73"/>
  <c r="R867" i="73"/>
  <c r="R868" i="73"/>
  <c r="R869" i="73"/>
  <c r="R870" i="73"/>
  <c r="R871" i="73"/>
  <c r="R872" i="73"/>
  <c r="R873" i="73"/>
  <c r="R874" i="73"/>
  <c r="R875" i="73"/>
  <c r="R876" i="73"/>
  <c r="R877" i="73"/>
  <c r="R878" i="73"/>
  <c r="R879" i="73"/>
  <c r="R880" i="73"/>
  <c r="R881" i="73"/>
  <c r="R882" i="73"/>
  <c r="R883" i="73"/>
  <c r="R884" i="73"/>
  <c r="R885" i="73"/>
  <c r="R886" i="73"/>
  <c r="R887" i="73"/>
  <c r="R888" i="73"/>
  <c r="R889" i="73"/>
  <c r="R890" i="73"/>
  <c r="R891" i="73"/>
  <c r="R892" i="73"/>
  <c r="R893" i="73"/>
  <c r="R894" i="73"/>
  <c r="R895" i="73"/>
  <c r="R896" i="73"/>
  <c r="R897" i="73"/>
  <c r="R898" i="73"/>
  <c r="R899" i="73"/>
  <c r="R900" i="73"/>
  <c r="R901" i="73"/>
  <c r="R902" i="73"/>
  <c r="R903" i="73"/>
  <c r="R904" i="73"/>
  <c r="R905" i="73"/>
  <c r="R906" i="73"/>
  <c r="R907" i="73"/>
  <c r="R908" i="73"/>
  <c r="R909" i="73"/>
  <c r="R910" i="73"/>
  <c r="R911" i="73"/>
  <c r="R912" i="73"/>
  <c r="R913" i="73"/>
  <c r="R914" i="73"/>
  <c r="R915" i="73"/>
  <c r="R916" i="73"/>
  <c r="R917" i="73"/>
  <c r="R918" i="73"/>
  <c r="R919" i="73"/>
  <c r="R920" i="73"/>
  <c r="R921" i="73"/>
  <c r="R922" i="73"/>
  <c r="R923" i="73"/>
  <c r="R924" i="73"/>
  <c r="R925" i="73"/>
  <c r="R926" i="73"/>
  <c r="R927" i="73"/>
  <c r="R928" i="73"/>
  <c r="R929" i="73"/>
  <c r="R930" i="73"/>
  <c r="R931" i="73"/>
  <c r="R932" i="73"/>
  <c r="R933" i="73"/>
  <c r="R934" i="73"/>
  <c r="R935" i="73"/>
  <c r="R936" i="73"/>
  <c r="R937" i="73"/>
  <c r="R938" i="73"/>
  <c r="R939" i="73"/>
  <c r="R940" i="73"/>
  <c r="R941" i="73"/>
  <c r="R942" i="73"/>
  <c r="R943" i="73"/>
  <c r="R944" i="73"/>
  <c r="R945" i="73"/>
  <c r="R946" i="73"/>
  <c r="R947" i="73"/>
  <c r="R948" i="73"/>
  <c r="R949" i="73"/>
  <c r="R950" i="73"/>
  <c r="R951" i="73"/>
  <c r="R952" i="73"/>
  <c r="R953" i="73"/>
  <c r="R954" i="73"/>
  <c r="R955" i="73"/>
  <c r="R956" i="73"/>
  <c r="R957" i="73"/>
  <c r="R958" i="73"/>
  <c r="R959" i="73"/>
  <c r="R960" i="73"/>
  <c r="R961" i="73"/>
  <c r="R962" i="73"/>
  <c r="R963" i="73"/>
  <c r="R964" i="73"/>
  <c r="R965" i="73"/>
  <c r="R966" i="73"/>
  <c r="R967" i="73"/>
  <c r="R968" i="73"/>
  <c r="R969" i="73"/>
  <c r="R970" i="73"/>
  <c r="R971" i="73"/>
  <c r="R972" i="73"/>
  <c r="R973" i="73"/>
  <c r="R974" i="73"/>
  <c r="R975" i="73"/>
  <c r="R976" i="73"/>
  <c r="R977" i="73"/>
  <c r="R978" i="73"/>
  <c r="R979" i="73"/>
  <c r="R980" i="73"/>
  <c r="R981" i="73"/>
  <c r="R982" i="73"/>
  <c r="R983" i="73"/>
  <c r="R984" i="73"/>
  <c r="R985" i="73"/>
  <c r="R986" i="73"/>
  <c r="R987" i="73"/>
  <c r="R988" i="73"/>
  <c r="R989" i="73"/>
  <c r="R990" i="73"/>
  <c r="R991" i="73"/>
  <c r="R992" i="73"/>
  <c r="R993" i="73"/>
  <c r="R994" i="73"/>
  <c r="R995" i="73"/>
  <c r="R996" i="73"/>
  <c r="R997" i="73"/>
  <c r="R998" i="73"/>
  <c r="R999" i="73"/>
  <c r="R1000" i="73"/>
  <c r="R1001" i="73"/>
  <c r="R1002" i="73"/>
  <c r="R1003" i="73"/>
  <c r="R1004" i="73"/>
  <c r="R1005" i="73"/>
  <c r="R1006" i="73"/>
  <c r="R1007" i="73"/>
  <c r="R1008" i="73"/>
  <c r="R1009" i="73"/>
  <c r="R1010" i="73"/>
  <c r="R1011" i="73"/>
  <c r="R1012" i="73"/>
  <c r="R1013" i="73"/>
  <c r="R1014" i="73"/>
  <c r="R1015" i="73"/>
  <c r="R1016" i="73"/>
  <c r="R1017" i="73"/>
  <c r="R1018" i="73"/>
  <c r="R1019" i="73"/>
  <c r="R1020" i="73"/>
  <c r="R1021" i="73"/>
  <c r="R1022" i="73"/>
  <c r="R1023" i="73"/>
  <c r="R1024" i="73"/>
  <c r="R1025" i="73"/>
  <c r="R1026" i="73"/>
  <c r="R1027" i="73"/>
  <c r="R1028" i="73"/>
  <c r="R1029" i="73"/>
  <c r="R1030" i="73"/>
  <c r="R1031" i="73"/>
  <c r="R1032" i="73"/>
  <c r="R1033" i="73"/>
  <c r="R1034" i="73"/>
  <c r="R1035" i="73"/>
  <c r="R1036" i="73"/>
  <c r="R1037" i="73"/>
  <c r="R1038" i="73"/>
  <c r="R1039" i="73"/>
  <c r="R1040" i="73"/>
  <c r="R1041" i="73"/>
  <c r="R1042" i="73"/>
  <c r="R1043" i="73"/>
  <c r="R1044" i="73"/>
  <c r="R1045" i="73"/>
  <c r="R1046" i="73"/>
  <c r="R1047" i="73"/>
  <c r="R1048" i="73"/>
  <c r="R1049" i="73"/>
  <c r="R1050" i="73"/>
  <c r="R1051" i="73"/>
  <c r="R1052" i="73"/>
  <c r="R1053" i="73"/>
  <c r="R1054" i="73"/>
  <c r="R1055" i="73"/>
  <c r="R1056" i="73"/>
  <c r="R1057" i="73"/>
  <c r="R1058" i="73"/>
  <c r="R1059" i="73"/>
  <c r="R1060" i="73"/>
  <c r="R1061" i="73"/>
  <c r="R1062" i="73"/>
  <c r="R1063" i="73"/>
  <c r="R1064" i="73"/>
  <c r="R1065" i="73"/>
  <c r="R1066" i="73"/>
  <c r="R1067" i="73"/>
  <c r="R1068" i="73"/>
  <c r="R1069" i="73"/>
  <c r="R1070" i="73"/>
  <c r="R1071" i="73"/>
  <c r="R1072" i="73"/>
  <c r="R1073" i="73"/>
  <c r="R1074" i="73"/>
  <c r="R1075" i="73"/>
  <c r="R1076" i="73"/>
  <c r="R1077" i="73"/>
  <c r="R1078" i="73"/>
  <c r="R1079" i="73"/>
  <c r="R1080" i="73"/>
  <c r="R1081" i="73"/>
  <c r="R1082" i="73"/>
  <c r="R1083" i="73"/>
  <c r="R1084" i="73"/>
  <c r="R1085" i="73"/>
  <c r="R1086" i="73"/>
  <c r="R1087" i="73"/>
  <c r="R1088" i="73"/>
  <c r="R1089" i="73"/>
  <c r="R1090" i="73"/>
  <c r="R1091" i="73"/>
  <c r="R1092" i="73"/>
  <c r="R1093" i="73"/>
  <c r="R1094" i="73"/>
  <c r="R1095" i="73"/>
  <c r="R1096" i="73"/>
  <c r="R1097" i="73"/>
  <c r="R1098" i="73"/>
  <c r="R1099" i="73"/>
  <c r="R1100" i="73"/>
  <c r="R1101" i="73"/>
  <c r="R1102" i="73"/>
  <c r="R1103" i="73"/>
  <c r="R1104" i="73"/>
  <c r="R1105" i="73"/>
  <c r="R1106" i="73"/>
  <c r="R1107" i="73"/>
  <c r="R1108" i="73"/>
  <c r="R1109" i="73"/>
  <c r="R1110" i="73"/>
  <c r="R1111" i="73"/>
  <c r="R1112" i="73"/>
  <c r="R1113" i="73"/>
  <c r="R1114" i="73"/>
  <c r="R1115" i="73"/>
  <c r="R1116" i="73"/>
  <c r="R1117" i="73"/>
  <c r="R1118" i="73"/>
  <c r="R1119" i="73"/>
  <c r="R1120" i="73"/>
  <c r="R1121" i="73"/>
  <c r="R1122" i="73"/>
  <c r="R1123" i="73"/>
  <c r="R1124" i="73"/>
  <c r="R1125" i="73"/>
  <c r="R1126" i="73"/>
  <c r="R1127" i="73"/>
  <c r="R1128" i="73"/>
  <c r="R1129" i="73"/>
  <c r="R1130" i="73"/>
  <c r="R1131" i="73"/>
  <c r="R1132" i="73"/>
  <c r="R1133" i="73"/>
  <c r="R1134" i="73"/>
  <c r="R1135" i="73"/>
  <c r="R1136" i="73"/>
  <c r="R1137" i="73"/>
  <c r="R1138" i="73"/>
  <c r="R1139" i="73"/>
  <c r="R1140" i="73"/>
  <c r="R1141" i="73"/>
  <c r="R1142" i="73"/>
  <c r="R1143" i="73"/>
  <c r="R1144" i="73"/>
  <c r="R1145" i="73"/>
  <c r="R1146" i="73"/>
  <c r="R1147" i="73"/>
  <c r="R1148" i="73"/>
  <c r="R1149" i="73"/>
  <c r="R1150" i="73"/>
  <c r="R1151" i="73"/>
  <c r="R1152" i="73"/>
  <c r="R1153" i="73"/>
  <c r="R1154" i="73"/>
  <c r="R1155" i="73"/>
  <c r="R1156" i="73"/>
  <c r="R1157" i="73"/>
  <c r="R1158" i="73"/>
  <c r="R1159" i="73"/>
  <c r="R1160" i="73"/>
  <c r="R1161" i="73"/>
  <c r="R1162" i="73"/>
  <c r="R1163" i="73"/>
  <c r="R1164" i="73"/>
  <c r="R1165" i="73"/>
  <c r="R1166" i="73"/>
  <c r="R1167" i="73"/>
  <c r="R1168" i="73"/>
  <c r="R1169" i="73"/>
  <c r="R1170" i="73"/>
  <c r="R1171" i="73"/>
  <c r="R1172" i="73"/>
  <c r="R1173" i="73"/>
  <c r="R1174" i="73"/>
  <c r="R1175" i="73"/>
  <c r="R1176" i="73"/>
  <c r="R1177" i="73"/>
  <c r="R1178" i="73"/>
  <c r="R1179" i="73"/>
  <c r="R1180" i="73"/>
  <c r="R1181" i="73"/>
  <c r="R1182" i="73"/>
  <c r="R1183" i="73"/>
  <c r="R1184" i="73"/>
  <c r="R1185" i="73"/>
  <c r="R1186" i="73"/>
  <c r="R1187" i="73"/>
  <c r="R1188" i="73"/>
  <c r="R1189" i="73"/>
  <c r="R1190" i="73"/>
  <c r="R1191" i="73"/>
  <c r="R1192" i="73"/>
  <c r="R1193" i="73"/>
  <c r="R1194" i="73"/>
  <c r="R1195" i="73"/>
  <c r="R1196" i="73"/>
  <c r="R1197" i="73"/>
  <c r="R1198" i="73"/>
  <c r="R1199" i="73"/>
  <c r="R1200" i="73"/>
  <c r="R1201" i="73"/>
  <c r="R1202" i="73"/>
  <c r="R1203" i="73"/>
  <c r="R1204" i="73"/>
  <c r="R1205" i="73"/>
  <c r="R1206" i="73"/>
  <c r="R1207" i="73"/>
  <c r="R1208" i="73"/>
  <c r="R1209" i="73"/>
  <c r="R1210" i="73"/>
  <c r="R1211" i="73"/>
  <c r="R1212" i="73"/>
  <c r="R1213" i="73"/>
  <c r="R1214" i="73"/>
  <c r="R1215" i="73"/>
  <c r="R1216" i="73"/>
  <c r="R1217" i="73"/>
  <c r="R1218" i="73"/>
  <c r="R1219" i="73"/>
  <c r="R1220" i="73"/>
  <c r="R1221" i="73"/>
  <c r="R1222" i="73"/>
  <c r="R1223" i="73"/>
  <c r="R1224" i="73"/>
  <c r="R1225" i="73"/>
  <c r="R1226" i="73"/>
  <c r="R1227" i="73"/>
  <c r="R1228" i="73"/>
  <c r="R1229" i="73"/>
  <c r="R1230" i="73"/>
  <c r="R1231" i="73"/>
  <c r="R1232" i="73"/>
  <c r="R1233" i="73"/>
  <c r="R1234" i="73"/>
  <c r="R1235" i="73"/>
  <c r="R1236" i="73"/>
  <c r="R1237" i="73"/>
  <c r="R1238" i="73"/>
  <c r="R1239" i="73"/>
  <c r="R1240" i="73"/>
  <c r="R1241" i="73"/>
  <c r="R1242" i="73"/>
  <c r="R1243" i="73"/>
  <c r="R1244" i="73"/>
  <c r="R1245" i="73"/>
  <c r="R1246" i="73"/>
  <c r="R1247" i="73"/>
  <c r="R1248" i="73"/>
  <c r="R1249" i="73"/>
  <c r="R1250" i="73"/>
  <c r="R1251" i="73"/>
  <c r="R1252" i="73"/>
  <c r="R1253" i="73"/>
  <c r="R1254" i="73"/>
  <c r="R1255" i="73"/>
  <c r="R1256" i="73"/>
  <c r="R1257" i="73"/>
  <c r="R1258" i="73"/>
  <c r="R1259" i="73"/>
  <c r="R1260" i="73"/>
  <c r="R1261" i="73"/>
  <c r="R1262" i="73"/>
  <c r="R1263" i="73"/>
  <c r="R1264" i="73"/>
  <c r="R1265" i="73"/>
  <c r="R1266" i="73"/>
  <c r="R1267" i="73"/>
  <c r="R1268" i="73"/>
  <c r="R1269" i="73"/>
  <c r="R1270" i="73"/>
  <c r="R1271" i="73"/>
  <c r="R1272" i="73"/>
  <c r="R1273" i="73"/>
  <c r="R1274" i="73"/>
  <c r="R1275" i="73"/>
  <c r="R1276" i="73"/>
  <c r="R1277" i="73"/>
  <c r="R1278" i="73"/>
  <c r="R1279" i="73"/>
  <c r="R1280" i="73"/>
  <c r="R1281" i="73"/>
  <c r="R1282" i="73"/>
  <c r="R1283" i="73"/>
  <c r="R1284" i="73"/>
  <c r="R1285" i="73"/>
  <c r="R1286" i="73"/>
  <c r="R1287" i="73"/>
  <c r="R1288" i="73"/>
  <c r="R1289" i="73"/>
  <c r="R1290" i="73"/>
  <c r="R1291" i="73"/>
  <c r="R1292" i="73"/>
  <c r="R1293" i="73"/>
  <c r="R1294" i="73"/>
  <c r="R1295" i="73"/>
  <c r="R1296" i="73"/>
  <c r="R1297" i="73"/>
  <c r="R1298" i="73"/>
  <c r="R1299" i="73"/>
  <c r="R1300" i="73"/>
  <c r="R1301" i="73"/>
  <c r="R1302" i="73"/>
  <c r="R1303" i="73"/>
  <c r="R1304" i="73"/>
  <c r="R1305" i="73"/>
  <c r="R1306" i="73"/>
  <c r="R1307" i="73"/>
  <c r="R1308" i="73"/>
  <c r="R1309" i="73"/>
  <c r="R1310" i="73"/>
  <c r="R1311" i="73"/>
  <c r="R1312" i="73"/>
  <c r="R1313" i="73"/>
  <c r="R1314" i="73"/>
  <c r="R1315" i="73"/>
  <c r="R1316" i="73"/>
  <c r="R1317" i="73"/>
  <c r="R1318" i="73"/>
  <c r="R1319" i="73"/>
  <c r="R1320" i="73"/>
  <c r="R1321" i="73"/>
  <c r="R1322" i="73"/>
  <c r="R1323" i="73"/>
  <c r="R1324" i="73"/>
  <c r="R1325" i="73"/>
  <c r="R1326" i="73"/>
  <c r="R1327" i="73"/>
  <c r="R1328" i="73"/>
  <c r="R1329" i="73"/>
  <c r="R1330" i="73"/>
  <c r="R1331" i="73"/>
  <c r="R1332" i="73"/>
  <c r="R1333" i="73"/>
  <c r="R1334" i="73"/>
  <c r="R1335" i="73"/>
  <c r="R1336" i="73"/>
  <c r="R1337" i="73"/>
  <c r="R1338" i="73"/>
  <c r="R1339" i="73"/>
  <c r="R1340" i="73"/>
  <c r="R1341" i="73"/>
  <c r="R1342" i="73"/>
  <c r="R1343" i="73"/>
  <c r="R1344" i="73"/>
  <c r="R1345" i="73"/>
  <c r="R1346" i="73"/>
  <c r="R1347" i="73"/>
  <c r="R1348" i="73"/>
  <c r="R1349" i="73"/>
  <c r="R1350" i="73"/>
  <c r="R1351" i="73"/>
  <c r="R1352" i="73"/>
  <c r="R1353" i="73"/>
  <c r="R1354" i="73"/>
  <c r="R1355" i="73"/>
  <c r="R1356" i="73"/>
  <c r="R1357" i="73"/>
  <c r="R1358" i="73"/>
  <c r="R1359" i="73"/>
  <c r="R1360" i="73"/>
  <c r="R1361" i="73"/>
  <c r="R1362" i="73"/>
  <c r="R1363" i="73"/>
  <c r="R1364" i="73"/>
  <c r="R1365" i="73"/>
  <c r="R1366" i="73"/>
  <c r="R1367" i="73"/>
  <c r="R1368" i="73"/>
  <c r="R1369" i="73"/>
  <c r="R1370" i="73"/>
  <c r="R1371" i="73"/>
  <c r="R1372" i="73"/>
  <c r="R1373" i="73"/>
  <c r="R1374" i="73"/>
  <c r="R1375" i="73"/>
  <c r="R1376" i="73"/>
  <c r="R1377" i="73"/>
  <c r="R1378" i="73"/>
  <c r="R1379" i="73"/>
  <c r="R1380" i="73"/>
  <c r="R1381" i="73"/>
  <c r="R1382" i="73"/>
  <c r="R1383" i="73"/>
  <c r="R1384" i="73"/>
  <c r="R1385" i="73"/>
  <c r="R1386" i="73"/>
  <c r="R1387" i="73"/>
  <c r="R1388" i="73"/>
  <c r="R1389" i="73"/>
  <c r="R1390" i="73"/>
  <c r="R1391" i="73"/>
  <c r="R1392" i="73"/>
  <c r="R1393" i="73"/>
  <c r="R1394" i="73"/>
  <c r="R1395" i="73"/>
  <c r="R1396" i="73"/>
  <c r="R1397" i="73"/>
  <c r="R1398" i="73"/>
  <c r="R1399" i="73"/>
  <c r="R1400" i="73"/>
  <c r="R1401" i="73"/>
  <c r="R1402" i="73"/>
  <c r="R1403" i="73"/>
  <c r="R1404" i="73"/>
  <c r="R1405" i="73"/>
  <c r="R1406" i="73"/>
  <c r="R1407" i="73"/>
  <c r="R1408" i="73"/>
  <c r="R1409" i="73"/>
  <c r="R1410" i="73"/>
  <c r="R1411" i="73"/>
  <c r="R1412" i="73"/>
  <c r="R1413" i="73"/>
  <c r="R1414" i="73"/>
  <c r="R1415" i="73"/>
  <c r="R1416" i="73"/>
  <c r="R1417" i="73"/>
  <c r="R1418" i="73"/>
  <c r="R1419" i="73"/>
  <c r="R1420" i="73"/>
  <c r="R1421" i="73"/>
  <c r="R1422" i="73"/>
  <c r="R1423" i="73"/>
  <c r="R1424" i="73"/>
  <c r="R1425" i="73"/>
  <c r="R1426" i="73"/>
  <c r="R1427" i="73"/>
  <c r="R1428" i="73"/>
  <c r="R1429" i="73"/>
  <c r="R1430" i="73"/>
  <c r="R1431" i="73"/>
  <c r="R1432" i="73"/>
  <c r="R1433" i="73"/>
  <c r="R1434" i="73"/>
  <c r="R1435" i="73"/>
  <c r="R1436" i="73"/>
  <c r="R1437" i="73"/>
  <c r="R1438" i="73"/>
  <c r="R1439" i="73"/>
  <c r="R1440" i="73"/>
  <c r="R1441" i="73"/>
  <c r="R1442" i="73"/>
  <c r="R1443" i="73"/>
  <c r="R1444" i="73"/>
  <c r="R1445" i="73"/>
  <c r="R1446" i="73"/>
  <c r="R1447" i="73"/>
  <c r="R1448" i="73"/>
  <c r="R1449" i="73"/>
  <c r="R1450" i="73"/>
  <c r="R1451" i="73"/>
  <c r="R1452" i="73"/>
  <c r="R1453" i="73"/>
  <c r="R1454" i="73"/>
  <c r="R1455" i="73"/>
  <c r="R1456" i="73"/>
  <c r="R1457" i="73"/>
  <c r="R1458" i="73"/>
  <c r="R1459" i="73"/>
  <c r="R1460" i="73"/>
  <c r="R1461" i="73"/>
  <c r="R1462" i="73"/>
  <c r="R1463" i="73"/>
  <c r="R1464" i="73"/>
  <c r="R1465" i="73"/>
  <c r="R1466" i="73"/>
  <c r="R1467" i="73"/>
  <c r="R1468" i="73"/>
  <c r="R1469" i="73"/>
  <c r="R1470" i="73"/>
  <c r="R1471" i="73"/>
  <c r="R1472" i="73"/>
  <c r="R1473" i="73"/>
  <c r="R1474" i="73"/>
  <c r="R1475" i="73"/>
  <c r="R1476" i="73"/>
  <c r="R1477" i="73"/>
  <c r="R1478" i="73"/>
  <c r="R1479" i="73"/>
  <c r="R1480" i="73"/>
  <c r="R1481" i="73"/>
  <c r="R1482" i="73"/>
  <c r="R1483" i="73"/>
  <c r="R1484" i="73"/>
  <c r="R1485" i="73"/>
  <c r="R1486" i="73"/>
  <c r="R1487" i="73"/>
  <c r="R1488" i="73"/>
  <c r="R1489" i="73"/>
  <c r="R1490" i="73"/>
  <c r="R1491" i="73"/>
  <c r="R1492" i="73"/>
  <c r="R1493" i="73"/>
  <c r="R1494" i="73"/>
  <c r="R1495" i="73"/>
  <c r="R1496" i="73"/>
  <c r="R1497" i="73"/>
  <c r="R1498" i="73"/>
  <c r="R1499" i="73"/>
  <c r="R1500" i="73"/>
  <c r="R1501" i="73"/>
  <c r="R1502" i="73"/>
  <c r="R1503" i="73"/>
  <c r="R1504" i="73"/>
  <c r="R1505" i="73"/>
  <c r="R1506" i="73"/>
  <c r="R1507" i="73"/>
  <c r="R1508" i="73"/>
  <c r="R1509" i="73"/>
  <c r="R1510" i="73"/>
  <c r="R1511" i="73"/>
  <c r="R1512" i="73"/>
  <c r="R1513" i="73"/>
  <c r="R1514" i="73"/>
  <c r="R1515" i="73"/>
  <c r="R1516" i="73"/>
  <c r="R1517" i="73"/>
  <c r="R1518" i="73"/>
  <c r="R1519" i="73"/>
  <c r="R1520" i="73"/>
  <c r="R1521" i="73"/>
  <c r="R1522" i="73"/>
  <c r="R1523" i="73"/>
  <c r="R1524" i="73"/>
  <c r="R1525" i="73"/>
  <c r="R1526" i="73"/>
  <c r="R1527" i="73"/>
  <c r="R1528" i="73"/>
  <c r="R1529" i="73"/>
  <c r="R1530" i="73"/>
  <c r="R1531" i="73"/>
  <c r="R1532" i="73"/>
  <c r="R1533" i="73"/>
  <c r="R1534" i="73"/>
  <c r="R1535" i="73"/>
  <c r="R1536" i="73"/>
  <c r="R1537" i="73"/>
  <c r="R1538" i="73"/>
  <c r="R1539" i="73"/>
  <c r="R1540" i="73"/>
  <c r="R1541" i="73"/>
  <c r="R1542" i="73"/>
  <c r="R1543" i="73"/>
  <c r="R1544" i="73"/>
  <c r="R1545" i="73"/>
  <c r="R1546" i="73"/>
  <c r="R1547" i="73"/>
  <c r="R1548" i="73"/>
  <c r="R1549" i="73"/>
  <c r="R1550" i="73"/>
  <c r="R1551" i="73"/>
  <c r="R1552" i="73"/>
  <c r="R1553" i="73"/>
  <c r="R1554" i="73"/>
  <c r="R1555" i="73"/>
  <c r="R1556" i="73"/>
  <c r="R1557" i="73"/>
  <c r="R1558" i="73"/>
  <c r="R1559" i="73"/>
  <c r="R1560" i="73"/>
  <c r="R1561" i="73"/>
  <c r="R1562" i="73"/>
  <c r="R1563" i="73"/>
  <c r="R1564" i="73"/>
  <c r="R1565" i="73"/>
  <c r="R1566" i="73"/>
  <c r="R1567" i="73"/>
  <c r="R1568" i="73"/>
  <c r="R1569" i="73"/>
  <c r="R1570" i="73"/>
  <c r="R1571" i="73"/>
  <c r="R1572" i="73"/>
  <c r="R1573" i="73"/>
  <c r="R1574" i="73"/>
  <c r="R1575" i="73"/>
  <c r="R1576" i="73"/>
  <c r="R1577" i="73"/>
  <c r="R1578" i="73"/>
  <c r="R1579" i="73"/>
  <c r="R1580" i="73"/>
  <c r="R1581" i="73"/>
  <c r="R1582" i="73"/>
  <c r="R1583" i="73"/>
  <c r="R1584" i="73"/>
  <c r="R1585" i="73"/>
  <c r="R1586" i="73"/>
  <c r="R1587" i="73"/>
  <c r="R1588" i="73"/>
  <c r="R1589" i="73"/>
  <c r="R1590" i="73"/>
  <c r="R1591" i="73"/>
  <c r="R1592" i="73"/>
  <c r="R1593" i="73"/>
  <c r="R1594" i="73"/>
  <c r="R1595" i="73"/>
  <c r="R1596" i="73"/>
  <c r="R1597" i="73"/>
  <c r="R1598" i="73"/>
  <c r="R1599" i="73"/>
  <c r="R1600" i="73"/>
  <c r="R1601" i="73"/>
  <c r="R1602" i="73"/>
  <c r="R1603" i="73"/>
  <c r="R1604" i="73"/>
  <c r="R1605" i="73"/>
  <c r="R1606" i="73"/>
  <c r="R1607" i="73"/>
  <c r="R1608" i="73"/>
  <c r="R1609" i="73"/>
  <c r="R1610" i="73"/>
  <c r="R1611" i="73"/>
  <c r="R1612" i="73"/>
  <c r="R1613" i="73"/>
  <c r="R1614" i="73"/>
  <c r="R1615" i="73"/>
  <c r="R1616" i="73"/>
  <c r="R1617" i="73"/>
  <c r="R1618" i="73"/>
  <c r="R1619" i="73"/>
  <c r="R1620" i="73"/>
  <c r="R1621" i="73"/>
  <c r="R1622" i="73"/>
  <c r="R1623" i="73"/>
  <c r="R1624" i="73"/>
  <c r="R1625" i="73"/>
  <c r="R1626" i="73"/>
  <c r="R1627" i="73"/>
  <c r="R1628" i="73"/>
  <c r="R1629" i="73"/>
  <c r="R1630" i="73"/>
  <c r="R1631" i="73"/>
  <c r="R1632" i="73"/>
  <c r="R1633" i="73"/>
  <c r="R1634" i="73"/>
  <c r="R1635" i="73"/>
  <c r="R1636" i="73"/>
  <c r="R1637" i="73"/>
  <c r="R1638" i="73"/>
  <c r="R1639" i="73"/>
  <c r="R1640" i="73"/>
  <c r="R1641" i="73"/>
  <c r="R1642" i="73"/>
  <c r="R1643" i="73"/>
  <c r="R1644" i="73"/>
  <c r="R1645" i="73"/>
  <c r="R1646" i="73"/>
  <c r="R1647" i="73"/>
  <c r="R1648" i="73"/>
  <c r="R1649" i="73"/>
  <c r="R1650" i="73"/>
  <c r="R1651" i="73"/>
  <c r="R1652" i="73"/>
  <c r="R1653" i="73"/>
  <c r="R1654" i="73"/>
  <c r="R1655" i="73"/>
  <c r="R1656" i="73"/>
  <c r="R1657" i="73"/>
  <c r="R1658" i="73"/>
  <c r="R1659" i="73"/>
  <c r="R1660" i="73"/>
  <c r="R1661" i="73"/>
  <c r="R1662" i="73"/>
  <c r="R1663" i="73"/>
  <c r="R1664" i="73"/>
  <c r="R1665" i="73"/>
  <c r="R1666" i="73"/>
  <c r="R1667" i="73"/>
  <c r="R1668" i="73"/>
  <c r="R1669" i="73"/>
  <c r="R1670" i="73"/>
  <c r="R1671" i="73"/>
  <c r="R1672" i="73"/>
  <c r="R1673" i="73"/>
  <c r="R1674" i="73"/>
  <c r="R1675" i="73"/>
  <c r="R1676" i="73"/>
  <c r="R1677" i="73"/>
  <c r="R1678" i="73"/>
  <c r="R1679" i="73"/>
  <c r="R1680" i="73"/>
  <c r="R1681" i="73"/>
  <c r="R1682" i="73"/>
  <c r="R1683" i="73"/>
  <c r="R1684" i="73"/>
  <c r="R1685" i="73"/>
  <c r="R1686" i="73"/>
  <c r="R1687" i="73"/>
  <c r="R1688" i="73"/>
  <c r="R1689" i="73"/>
  <c r="R1690" i="73"/>
  <c r="R1691" i="73"/>
  <c r="R1692" i="73"/>
  <c r="R1693" i="73"/>
  <c r="R1694" i="73"/>
  <c r="R1695" i="73"/>
  <c r="R1696" i="73"/>
  <c r="R1697" i="73"/>
  <c r="R1698" i="73"/>
  <c r="R1699" i="73"/>
  <c r="R1700" i="73"/>
  <c r="R1701" i="73"/>
  <c r="R1702" i="73"/>
  <c r="R1703" i="73"/>
  <c r="R1704" i="73"/>
  <c r="R1705" i="73"/>
  <c r="R1706" i="73"/>
  <c r="R1707" i="73"/>
  <c r="R1708" i="73"/>
  <c r="R1709" i="73"/>
  <c r="R1710" i="73"/>
  <c r="R1711" i="73"/>
  <c r="R1712" i="73"/>
  <c r="R1713" i="73"/>
  <c r="R1714" i="73"/>
  <c r="R1715" i="73"/>
  <c r="R1716" i="73"/>
  <c r="R1717" i="73"/>
  <c r="R1718" i="73"/>
  <c r="R1719" i="73"/>
  <c r="R1720" i="73"/>
  <c r="R1721" i="73"/>
  <c r="R1722" i="73"/>
  <c r="R1723" i="73"/>
  <c r="R1724" i="73"/>
  <c r="R1725" i="73"/>
  <c r="R1726" i="73"/>
  <c r="R1727" i="73"/>
  <c r="R1728" i="73"/>
  <c r="R1729" i="73"/>
  <c r="R1730" i="73"/>
  <c r="R1731" i="73"/>
  <c r="R1732" i="73"/>
  <c r="R1733" i="73"/>
  <c r="R1734" i="73"/>
  <c r="R1735" i="73"/>
  <c r="R1736" i="73"/>
  <c r="R1737" i="73"/>
  <c r="R1738" i="73"/>
  <c r="R1739" i="73"/>
  <c r="R1740" i="73"/>
  <c r="R1741" i="73"/>
  <c r="R1742" i="73"/>
  <c r="R1743" i="73"/>
  <c r="R1744" i="73"/>
  <c r="R1745" i="73"/>
  <c r="R1746" i="73"/>
  <c r="R1747" i="73"/>
  <c r="R1748" i="73"/>
  <c r="R1749" i="73"/>
  <c r="R1750" i="73"/>
  <c r="R1751" i="73"/>
  <c r="R1752" i="73"/>
  <c r="R1753" i="73"/>
  <c r="R1754" i="73"/>
  <c r="R1755" i="73"/>
  <c r="R1756" i="73"/>
  <c r="R1757" i="73"/>
  <c r="R1758" i="73"/>
  <c r="R1759" i="73"/>
  <c r="R1760" i="73"/>
  <c r="R1761" i="73"/>
  <c r="R1762" i="73"/>
  <c r="R1763" i="73"/>
  <c r="R1764" i="73"/>
  <c r="R1765" i="73"/>
  <c r="R1766" i="73"/>
  <c r="R1767" i="73"/>
  <c r="R1768" i="73"/>
  <c r="R1769" i="73"/>
  <c r="R1770" i="73"/>
  <c r="R1771" i="73"/>
  <c r="R1772" i="73"/>
  <c r="R1773" i="73"/>
  <c r="R1774" i="73"/>
  <c r="R1775" i="73"/>
  <c r="R1776" i="73"/>
  <c r="R1777" i="73"/>
  <c r="R1778" i="73"/>
  <c r="R1779" i="73"/>
  <c r="R1780" i="73"/>
  <c r="R1781" i="73"/>
  <c r="R1782" i="73"/>
  <c r="R1783" i="73"/>
  <c r="R1784" i="73"/>
  <c r="R1785" i="73"/>
  <c r="R1786" i="73"/>
  <c r="R1787" i="73"/>
  <c r="R1788" i="73"/>
  <c r="R1789" i="73"/>
  <c r="R1790" i="73"/>
  <c r="R1791" i="73"/>
  <c r="R1792" i="73"/>
  <c r="R1793" i="73"/>
  <c r="R1794" i="73"/>
  <c r="R1795" i="73"/>
  <c r="R1796" i="73"/>
  <c r="R1797" i="73"/>
  <c r="R1798" i="73"/>
  <c r="R1799" i="73"/>
  <c r="R1800" i="73"/>
  <c r="R1801" i="73"/>
  <c r="R1802" i="73"/>
  <c r="R1803" i="73"/>
  <c r="R1804" i="73"/>
  <c r="R1805" i="73"/>
  <c r="R1806" i="73"/>
  <c r="R1807" i="73"/>
  <c r="R1808" i="73"/>
  <c r="R1809" i="73"/>
  <c r="R1810" i="73"/>
  <c r="R1811" i="73"/>
  <c r="R1812" i="73"/>
  <c r="R1813" i="73"/>
  <c r="R1814" i="73"/>
  <c r="R1815" i="73"/>
  <c r="R1816" i="73"/>
  <c r="R1817" i="73"/>
  <c r="R1818" i="73"/>
  <c r="R1819" i="73"/>
  <c r="R1820" i="73"/>
  <c r="R1821" i="73"/>
  <c r="R1822" i="73"/>
  <c r="R1823" i="73"/>
  <c r="R1824" i="73"/>
  <c r="R1825" i="73"/>
  <c r="R1826" i="73"/>
  <c r="R1827" i="73"/>
  <c r="R1828" i="73"/>
  <c r="R1829" i="73"/>
  <c r="R1830" i="73"/>
  <c r="R1831" i="73"/>
  <c r="R1832" i="73"/>
  <c r="R1833" i="73"/>
  <c r="R1834" i="73"/>
  <c r="R1835" i="73"/>
  <c r="R1836" i="73"/>
  <c r="R1837" i="73"/>
  <c r="R1838" i="73"/>
  <c r="R1839" i="73"/>
  <c r="R1840" i="73"/>
  <c r="R1841" i="73"/>
  <c r="R1842" i="73"/>
  <c r="R1843" i="73"/>
  <c r="R1844" i="73"/>
  <c r="R1845" i="73"/>
  <c r="R1846" i="73"/>
  <c r="R1847" i="73"/>
  <c r="R1848" i="73"/>
  <c r="R1849" i="73"/>
  <c r="R1850" i="73"/>
  <c r="R1851" i="73"/>
  <c r="R1852" i="73"/>
  <c r="R1853" i="73"/>
  <c r="R1854" i="73"/>
  <c r="R1855" i="73"/>
  <c r="R1856" i="73"/>
  <c r="R1857" i="73"/>
  <c r="R1858" i="73"/>
  <c r="R1859" i="73"/>
  <c r="R1860" i="73"/>
  <c r="R1861" i="73"/>
  <c r="R1862" i="73"/>
  <c r="R1863" i="73"/>
  <c r="R1864" i="73"/>
  <c r="R1865" i="73"/>
  <c r="R1866" i="73"/>
  <c r="R1867" i="73"/>
  <c r="R1868" i="73"/>
  <c r="R1869" i="73"/>
  <c r="R1870" i="73"/>
  <c r="R1871" i="73"/>
  <c r="R1872" i="73"/>
  <c r="R1873" i="73"/>
  <c r="R1874" i="73"/>
  <c r="R1875" i="73"/>
  <c r="R1876" i="73"/>
  <c r="R1877" i="73"/>
  <c r="R1878" i="73"/>
  <c r="R1879" i="73"/>
  <c r="R1880" i="73"/>
  <c r="R1881" i="73"/>
  <c r="R1882" i="73"/>
  <c r="R1883" i="73"/>
  <c r="R1884" i="73"/>
  <c r="R1885" i="73"/>
  <c r="R1886" i="73"/>
  <c r="R1887" i="73"/>
  <c r="R1888" i="73"/>
  <c r="R1889" i="73"/>
  <c r="R1890" i="73"/>
  <c r="R1891" i="73"/>
  <c r="R1892" i="73"/>
  <c r="R1893" i="73"/>
  <c r="R1894" i="73"/>
  <c r="R1895" i="73"/>
  <c r="R1896" i="73"/>
  <c r="R1897" i="73"/>
  <c r="R1898" i="73"/>
  <c r="R1899" i="73"/>
  <c r="R1900" i="73"/>
  <c r="R1901" i="73"/>
  <c r="R1902" i="73"/>
  <c r="R1903" i="73"/>
  <c r="R1904" i="73"/>
  <c r="R1905" i="73"/>
  <c r="R1906" i="73"/>
  <c r="R1907" i="73"/>
  <c r="R1908" i="73"/>
  <c r="R1909" i="73"/>
  <c r="R1910" i="73"/>
  <c r="R1911" i="73"/>
  <c r="R1912" i="73"/>
  <c r="R1913" i="73"/>
  <c r="R1914" i="73"/>
  <c r="R1915" i="73"/>
  <c r="R1916" i="73"/>
  <c r="R1917" i="73"/>
  <c r="R1918" i="73"/>
  <c r="R1919" i="73"/>
  <c r="R1920" i="73"/>
  <c r="R1921" i="73"/>
  <c r="R1922" i="73"/>
  <c r="R1923" i="73"/>
  <c r="R1924" i="73"/>
  <c r="R1925" i="73"/>
  <c r="R1926" i="73"/>
  <c r="R1927" i="73"/>
  <c r="R1928" i="73"/>
  <c r="R1929" i="73"/>
  <c r="R1930" i="73"/>
  <c r="R1931" i="73"/>
  <c r="R1932" i="73"/>
  <c r="R1933" i="73"/>
  <c r="R1934" i="73"/>
  <c r="R1935" i="73"/>
  <c r="R1936" i="73"/>
  <c r="R1937" i="73"/>
  <c r="R1938" i="73"/>
  <c r="R1939" i="73"/>
  <c r="R1940" i="73"/>
  <c r="R1941" i="73"/>
  <c r="R1942" i="73"/>
  <c r="R1943" i="73"/>
  <c r="R1944" i="73"/>
  <c r="R1945" i="73"/>
  <c r="R1946" i="73"/>
  <c r="R1947" i="73"/>
  <c r="R1948" i="73"/>
  <c r="R1949" i="73"/>
  <c r="R1950" i="73"/>
  <c r="R1951" i="73"/>
  <c r="R1952" i="73"/>
  <c r="R1953" i="73"/>
  <c r="R1954" i="73"/>
  <c r="R1955" i="73"/>
  <c r="R1956" i="73"/>
  <c r="R1957" i="73"/>
  <c r="R1958" i="73"/>
  <c r="R1959" i="73"/>
  <c r="R1960" i="73"/>
  <c r="R1961" i="73"/>
  <c r="R1962" i="73"/>
  <c r="R1963" i="73"/>
  <c r="R1964" i="73"/>
  <c r="R1965" i="73"/>
  <c r="R1966" i="73"/>
  <c r="R1967" i="73"/>
  <c r="R1968" i="73"/>
  <c r="R1969" i="73"/>
  <c r="R1970" i="73"/>
  <c r="R1971" i="73"/>
  <c r="R1972" i="73"/>
  <c r="R1973" i="73"/>
  <c r="R1974" i="73"/>
  <c r="R1975" i="73"/>
  <c r="R1976" i="73"/>
  <c r="R1977" i="73"/>
  <c r="R1978" i="73"/>
  <c r="R1979" i="73"/>
  <c r="R1980" i="73"/>
  <c r="R1981" i="73"/>
  <c r="R1982" i="73"/>
  <c r="R1983" i="73"/>
  <c r="R1984" i="73"/>
  <c r="R1985" i="73"/>
  <c r="R1986" i="73"/>
  <c r="R1987" i="73"/>
  <c r="R1988" i="73"/>
  <c r="R1989" i="73"/>
  <c r="R1990" i="73"/>
  <c r="R1991" i="73"/>
  <c r="R1992" i="73"/>
  <c r="R1993" i="73"/>
  <c r="R1994" i="73"/>
  <c r="R1995" i="73"/>
  <c r="R1996" i="73"/>
  <c r="R1997" i="73"/>
  <c r="R1998" i="73"/>
  <c r="R1999" i="73"/>
  <c r="R2000" i="73"/>
  <c r="R2001" i="73"/>
  <c r="R2002" i="73"/>
  <c r="R2003" i="73"/>
  <c r="R2004" i="73"/>
  <c r="R2005" i="73"/>
  <c r="R2006" i="73"/>
  <c r="R2007" i="73"/>
  <c r="R2008" i="73"/>
  <c r="R2009" i="73"/>
  <c r="R2010" i="73"/>
  <c r="R2011" i="73"/>
  <c r="R2012" i="73"/>
  <c r="R2013" i="73"/>
  <c r="R2014" i="73"/>
  <c r="R2015" i="73"/>
  <c r="R2016" i="73"/>
  <c r="R2017" i="73"/>
  <c r="R2018" i="73"/>
  <c r="R2019" i="73"/>
  <c r="R2020" i="73"/>
  <c r="R2021" i="73"/>
  <c r="R2022" i="73"/>
  <c r="R2023" i="73"/>
  <c r="R2024" i="73"/>
  <c r="R2025" i="73"/>
  <c r="R2026" i="73"/>
  <c r="R2027" i="73"/>
  <c r="R2028" i="73"/>
  <c r="R2029" i="73"/>
  <c r="R2030" i="73"/>
  <c r="R2031" i="73"/>
  <c r="R2032" i="73"/>
  <c r="R2033" i="73"/>
  <c r="R2034" i="73"/>
  <c r="R2035" i="73"/>
  <c r="R2036" i="73"/>
  <c r="R2037" i="73"/>
  <c r="R2038" i="73"/>
  <c r="R2039" i="73"/>
  <c r="R2040" i="73"/>
  <c r="R2041" i="73"/>
  <c r="R2042" i="73"/>
  <c r="R2043" i="73"/>
  <c r="R2044" i="73"/>
  <c r="R2045" i="73"/>
  <c r="R2046" i="73"/>
  <c r="R2047" i="73"/>
  <c r="R2048" i="73"/>
  <c r="R2049" i="73"/>
  <c r="R2050" i="73"/>
  <c r="R2051" i="73"/>
  <c r="R2052" i="73"/>
  <c r="R2053" i="73"/>
  <c r="R2054" i="73"/>
  <c r="R2055" i="73"/>
  <c r="R2056" i="73"/>
  <c r="R2057" i="73"/>
  <c r="R2058" i="73"/>
  <c r="R2059" i="73"/>
  <c r="R2060" i="73"/>
  <c r="R2061" i="73"/>
  <c r="R2062" i="73"/>
  <c r="R2063" i="73"/>
  <c r="R2064" i="73"/>
  <c r="R2065" i="73"/>
  <c r="R2066" i="73"/>
  <c r="R2067" i="73"/>
  <c r="R2068" i="73"/>
  <c r="R2069" i="73"/>
  <c r="R2070" i="73"/>
  <c r="R2071" i="73"/>
  <c r="R2072" i="73"/>
  <c r="R2073" i="73"/>
  <c r="R2074" i="73"/>
  <c r="R2075" i="73"/>
  <c r="R2076" i="73"/>
  <c r="R2077" i="73"/>
  <c r="R2078" i="73"/>
  <c r="R2079" i="73"/>
  <c r="R2080" i="73"/>
  <c r="R2081" i="73"/>
  <c r="R2082" i="73"/>
  <c r="R2083" i="73"/>
  <c r="R2084" i="73"/>
  <c r="R2085" i="73"/>
  <c r="R2086" i="73"/>
  <c r="R2087" i="73"/>
  <c r="R2088" i="73"/>
  <c r="R2089" i="73"/>
  <c r="R2090" i="73"/>
  <c r="R2091" i="73"/>
  <c r="R2092" i="73"/>
  <c r="R2093" i="73"/>
  <c r="R2094" i="73"/>
  <c r="R2095" i="73"/>
  <c r="R2096" i="73"/>
  <c r="R2097" i="73"/>
  <c r="R2098" i="73"/>
  <c r="R2099" i="73"/>
  <c r="R2100" i="73"/>
  <c r="R2101" i="73"/>
  <c r="R2102" i="73"/>
  <c r="R2103" i="73"/>
  <c r="R2104" i="73"/>
  <c r="R2105" i="73"/>
  <c r="R2106" i="73"/>
  <c r="R2107" i="73"/>
  <c r="R2108" i="73"/>
  <c r="R2109" i="73"/>
  <c r="R2110" i="73"/>
  <c r="R2111" i="73"/>
  <c r="R2112" i="73"/>
  <c r="R2113" i="73"/>
  <c r="R2114" i="73"/>
  <c r="R2115" i="73"/>
  <c r="R2116" i="73"/>
  <c r="R2117" i="73"/>
  <c r="R2118" i="73"/>
  <c r="R2119" i="73"/>
  <c r="R2120" i="73"/>
  <c r="R2121" i="73"/>
  <c r="R2122" i="73"/>
  <c r="R2123" i="73"/>
  <c r="R2124" i="73"/>
  <c r="R2125" i="73"/>
  <c r="R2126" i="73"/>
  <c r="R2127" i="73"/>
  <c r="R2128" i="73"/>
  <c r="R2129" i="73"/>
  <c r="R2130" i="73"/>
  <c r="R2131" i="73"/>
  <c r="R2132" i="73"/>
  <c r="R2133" i="73"/>
  <c r="R2134" i="73"/>
  <c r="R2135" i="73"/>
  <c r="R2136" i="73"/>
  <c r="R2137" i="73"/>
  <c r="R2138" i="73"/>
  <c r="R2139" i="73"/>
  <c r="R2140" i="73"/>
  <c r="R2141" i="73"/>
  <c r="R2142" i="73"/>
  <c r="R2143" i="73"/>
  <c r="R2144" i="73"/>
  <c r="R2145" i="73"/>
  <c r="R2146" i="73"/>
  <c r="R2147" i="73"/>
  <c r="R2148" i="73"/>
  <c r="R2149" i="73"/>
  <c r="R2150" i="73"/>
  <c r="R2151" i="73"/>
  <c r="R2152" i="73"/>
  <c r="R2153" i="73"/>
  <c r="R2154" i="73"/>
  <c r="R2155" i="73"/>
  <c r="R2156" i="73"/>
  <c r="R2157" i="73"/>
  <c r="R2158" i="73"/>
  <c r="R2159" i="73"/>
  <c r="R2160" i="73"/>
  <c r="R2161" i="73"/>
  <c r="R2162" i="73"/>
  <c r="R2163" i="73"/>
  <c r="R2164" i="73"/>
  <c r="R2165" i="73"/>
  <c r="R2166" i="73"/>
  <c r="R2167" i="73"/>
  <c r="R2168" i="73"/>
  <c r="R2169" i="73"/>
  <c r="R2170" i="73"/>
  <c r="R2171" i="73"/>
  <c r="R2172" i="73"/>
  <c r="R2173" i="73"/>
  <c r="R2174" i="73"/>
  <c r="R2175" i="73"/>
  <c r="R2176" i="73"/>
  <c r="R2177" i="73"/>
  <c r="R2178" i="73"/>
  <c r="R2179" i="73"/>
  <c r="R2180" i="73"/>
  <c r="R2181" i="73"/>
  <c r="R2182" i="73"/>
  <c r="R2183" i="73"/>
  <c r="R2184" i="73"/>
  <c r="R2185" i="73"/>
  <c r="R2186" i="73"/>
  <c r="R2187" i="73"/>
  <c r="R2188" i="73"/>
  <c r="R2189" i="73"/>
  <c r="R2190" i="73"/>
  <c r="R2191" i="73"/>
  <c r="R2192" i="73"/>
  <c r="R2193" i="73"/>
  <c r="R2194" i="73"/>
  <c r="R2195" i="73"/>
  <c r="R2196" i="73"/>
  <c r="R2197" i="73"/>
  <c r="R2198" i="73"/>
  <c r="R2199" i="73"/>
  <c r="R2200" i="73"/>
  <c r="R2201" i="73"/>
  <c r="R2202" i="73"/>
  <c r="R2203" i="73"/>
  <c r="R2204" i="73"/>
  <c r="R2205" i="73"/>
  <c r="R2206" i="73"/>
  <c r="R2207" i="73"/>
  <c r="R2208" i="73"/>
  <c r="R2209" i="73"/>
  <c r="R2210" i="73"/>
  <c r="R2211" i="73"/>
  <c r="R2212" i="73"/>
  <c r="R2213" i="73"/>
  <c r="R2214" i="73"/>
  <c r="R2215" i="73"/>
  <c r="R2216" i="73"/>
  <c r="R2217" i="73"/>
  <c r="R2218" i="73"/>
  <c r="R2219" i="73"/>
  <c r="R2220" i="73"/>
  <c r="R2221" i="73"/>
  <c r="R2222" i="73"/>
  <c r="R2223" i="73"/>
  <c r="R2224" i="73"/>
  <c r="R2225" i="73"/>
  <c r="R2226" i="73"/>
  <c r="R2227" i="73"/>
  <c r="R2228" i="73"/>
  <c r="R2229" i="73"/>
  <c r="R2230" i="73"/>
  <c r="R2231" i="73"/>
  <c r="R2232" i="73"/>
  <c r="R2233" i="73"/>
  <c r="R2234" i="73"/>
  <c r="R2235" i="73"/>
  <c r="R2236" i="73"/>
  <c r="R2237" i="73"/>
  <c r="R2238" i="73"/>
  <c r="R2239" i="73"/>
  <c r="R2240" i="73"/>
  <c r="R2241" i="73"/>
  <c r="R2242" i="73"/>
  <c r="R2243" i="73"/>
  <c r="R2244" i="73"/>
  <c r="R2245" i="73"/>
  <c r="R2246" i="73"/>
  <c r="R2247" i="73"/>
  <c r="R2248" i="73"/>
  <c r="R2249" i="73"/>
  <c r="R2250" i="73"/>
  <c r="R2251" i="73"/>
  <c r="R2252" i="73"/>
  <c r="R2253" i="73"/>
  <c r="R2254" i="73"/>
  <c r="R2255" i="73"/>
  <c r="R2256" i="73"/>
  <c r="R2257" i="73"/>
  <c r="R2258" i="73"/>
  <c r="R2259" i="73"/>
  <c r="R2260" i="73"/>
  <c r="R2261" i="73"/>
  <c r="R2262" i="73"/>
  <c r="R2263" i="73"/>
  <c r="R2264" i="73"/>
  <c r="R2265" i="73"/>
  <c r="R2266" i="73"/>
  <c r="R2267" i="73"/>
  <c r="R2268" i="73"/>
  <c r="R2269" i="73"/>
  <c r="R2270" i="73"/>
  <c r="R2271" i="73"/>
  <c r="R2272" i="73"/>
  <c r="R2273" i="73"/>
  <c r="R2274" i="73"/>
  <c r="R2275" i="73"/>
  <c r="R2276" i="73"/>
  <c r="R2277" i="73"/>
  <c r="R2278" i="73"/>
  <c r="R2279" i="73"/>
  <c r="R2280" i="73"/>
  <c r="R2281" i="73"/>
  <c r="R2282" i="73"/>
  <c r="R2283" i="73"/>
  <c r="R2284" i="73"/>
  <c r="R2285" i="73"/>
  <c r="R2286" i="73"/>
  <c r="R2287" i="73"/>
  <c r="R2288" i="73"/>
  <c r="R2289" i="73"/>
  <c r="R2290" i="73"/>
  <c r="R2291" i="73"/>
  <c r="R2292" i="73"/>
  <c r="R2293" i="73"/>
  <c r="R2294" i="73"/>
  <c r="R2295" i="73"/>
  <c r="R2296" i="73"/>
  <c r="R2297" i="73"/>
  <c r="R2298" i="73"/>
  <c r="R2299" i="73"/>
  <c r="R2300" i="73"/>
  <c r="R2301" i="73"/>
  <c r="R2302" i="73"/>
  <c r="R2303" i="73"/>
  <c r="R2304" i="73"/>
  <c r="R2305" i="73"/>
  <c r="R2306" i="73"/>
  <c r="R2307" i="73"/>
  <c r="R2308" i="73"/>
  <c r="R2309" i="73"/>
  <c r="R2310" i="73"/>
  <c r="R2311" i="73"/>
  <c r="R2312" i="73"/>
  <c r="R2313" i="73"/>
  <c r="R2314" i="73"/>
  <c r="R2315" i="73"/>
  <c r="R2316" i="73"/>
  <c r="R2317" i="73"/>
  <c r="R2318" i="73"/>
  <c r="R2319" i="73"/>
  <c r="R2320" i="73"/>
  <c r="R2321" i="73"/>
  <c r="R2322" i="73"/>
  <c r="R2323" i="73"/>
  <c r="R2324" i="73"/>
  <c r="R2325" i="73"/>
  <c r="R2326" i="73"/>
  <c r="R2327" i="73"/>
  <c r="R2328" i="73"/>
  <c r="R2329" i="73"/>
  <c r="R2330" i="73"/>
  <c r="R2331" i="73"/>
  <c r="R2332" i="73"/>
  <c r="R2333" i="73"/>
  <c r="R2334" i="73"/>
  <c r="R2335" i="73"/>
  <c r="R2336" i="73"/>
  <c r="R2337" i="73"/>
  <c r="R2338" i="73"/>
  <c r="R2339" i="73"/>
  <c r="R2340" i="73"/>
  <c r="R2341" i="73"/>
  <c r="R2342" i="73"/>
  <c r="R2343" i="73"/>
  <c r="R2344" i="73"/>
  <c r="R2345" i="73"/>
  <c r="R2346" i="73"/>
  <c r="R2347" i="73"/>
  <c r="R2348" i="73"/>
  <c r="R2349" i="73"/>
  <c r="R2350" i="73"/>
  <c r="R2351" i="73"/>
  <c r="R2352" i="73"/>
  <c r="R2353" i="73"/>
  <c r="R2354" i="73"/>
  <c r="R2355" i="73"/>
  <c r="R2356" i="73"/>
  <c r="R2357" i="73"/>
  <c r="R2358" i="73"/>
  <c r="R2359" i="73"/>
  <c r="R2360" i="73"/>
  <c r="R2361" i="73"/>
  <c r="R2362" i="73"/>
  <c r="R2363" i="73"/>
  <c r="R2364" i="73"/>
  <c r="R2365" i="73"/>
  <c r="R2366" i="73"/>
  <c r="R2367" i="73"/>
  <c r="R2368" i="73"/>
  <c r="R2369" i="73"/>
  <c r="R2370" i="73"/>
  <c r="R2371" i="73"/>
  <c r="R2372" i="73"/>
  <c r="R2373" i="73"/>
  <c r="R2374" i="73"/>
  <c r="R2375" i="73"/>
  <c r="R2376" i="73"/>
  <c r="R2377" i="73"/>
  <c r="R2378" i="73"/>
  <c r="R2379" i="73"/>
  <c r="R2380" i="73"/>
  <c r="R2381" i="73"/>
  <c r="R2382" i="73"/>
  <c r="R2383" i="73"/>
  <c r="R2384" i="73"/>
  <c r="R2385" i="73"/>
  <c r="R2386" i="73"/>
  <c r="R2387" i="73"/>
  <c r="R2388" i="73"/>
  <c r="R2389" i="73"/>
  <c r="R2390" i="73"/>
  <c r="R2391" i="73"/>
  <c r="R2392" i="73"/>
  <c r="R2393" i="73"/>
  <c r="R2394" i="73"/>
  <c r="R2395" i="73"/>
  <c r="R2396" i="73"/>
  <c r="R2397" i="73"/>
  <c r="R2398" i="73"/>
  <c r="R2399" i="73"/>
  <c r="R2400" i="73"/>
  <c r="R2401" i="73"/>
  <c r="R2402" i="73"/>
  <c r="R2403" i="73"/>
  <c r="R2404" i="73"/>
  <c r="R2405" i="73"/>
  <c r="R2406" i="73"/>
  <c r="R2407" i="73"/>
  <c r="R2408" i="73"/>
  <c r="R2409" i="73"/>
  <c r="R2410" i="73"/>
  <c r="R2411" i="73"/>
  <c r="R2412" i="73"/>
  <c r="R2413" i="73"/>
  <c r="R2414" i="73"/>
  <c r="R2415" i="73"/>
  <c r="R2416" i="73"/>
  <c r="R2417" i="73"/>
  <c r="R2418" i="73"/>
  <c r="R2419" i="73"/>
  <c r="R2420" i="73"/>
  <c r="R2421" i="73"/>
  <c r="R2422" i="73"/>
  <c r="R2423" i="73"/>
  <c r="R2424" i="73"/>
  <c r="R2425" i="73"/>
  <c r="R2426" i="73"/>
  <c r="R2427" i="73"/>
  <c r="R2428" i="73"/>
  <c r="R2429" i="73"/>
  <c r="R2430" i="73"/>
  <c r="R2431" i="73"/>
  <c r="R2432" i="73"/>
  <c r="R2433" i="73"/>
  <c r="R2434" i="73"/>
  <c r="R2435" i="73"/>
  <c r="R2436" i="73"/>
  <c r="R2437" i="73"/>
  <c r="R2438" i="73"/>
  <c r="R2439" i="73"/>
  <c r="R2440" i="73"/>
  <c r="R2441" i="73"/>
  <c r="R2442" i="73"/>
  <c r="R2443" i="73"/>
  <c r="R2444" i="73"/>
  <c r="R2445" i="73"/>
  <c r="R2446" i="73"/>
  <c r="R2447" i="73"/>
  <c r="R2448" i="73"/>
  <c r="R2449" i="73"/>
  <c r="R2450" i="73"/>
  <c r="R2451" i="73"/>
  <c r="R2452" i="73"/>
  <c r="R2453" i="73"/>
  <c r="R2454" i="73"/>
  <c r="R2455" i="73"/>
  <c r="R2456" i="73"/>
  <c r="R2457" i="73"/>
  <c r="R2458" i="73"/>
  <c r="R2459" i="73"/>
  <c r="R2460" i="73"/>
  <c r="R2461" i="73"/>
  <c r="R2462" i="73"/>
  <c r="R2463" i="73"/>
  <c r="R2464" i="73"/>
  <c r="R2465" i="73"/>
  <c r="R2466" i="73"/>
  <c r="R2467" i="73"/>
  <c r="R2468" i="73"/>
  <c r="R2469" i="73"/>
  <c r="R2470" i="73"/>
  <c r="R2471" i="73"/>
  <c r="R2472" i="73"/>
  <c r="R2473" i="73"/>
  <c r="R2474" i="73"/>
  <c r="R2475" i="73"/>
  <c r="R2476" i="73"/>
  <c r="R2477" i="73"/>
  <c r="R2478" i="73"/>
  <c r="R2479" i="73"/>
  <c r="R2480" i="73"/>
  <c r="R2481" i="73"/>
  <c r="R2482" i="73"/>
  <c r="R2483" i="73"/>
  <c r="R2484" i="73"/>
  <c r="R2485" i="73"/>
  <c r="R2486" i="73"/>
  <c r="R2487" i="73"/>
  <c r="R2488" i="73"/>
  <c r="R2489" i="73"/>
  <c r="R2490" i="73"/>
  <c r="R2491" i="73"/>
  <c r="R2492" i="73"/>
  <c r="R2493" i="73"/>
  <c r="R2494" i="73"/>
  <c r="R2495" i="73"/>
  <c r="R2496" i="73"/>
  <c r="R2497" i="73"/>
  <c r="R2498" i="73"/>
  <c r="R2499" i="73"/>
  <c r="R2500" i="73"/>
  <c r="R2501" i="73"/>
  <c r="R2502" i="73"/>
  <c r="R2503" i="73"/>
  <c r="R2504" i="73"/>
  <c r="R2505" i="73"/>
  <c r="R2506" i="73"/>
  <c r="R2507" i="73"/>
  <c r="R2508" i="73"/>
  <c r="R2509" i="73"/>
  <c r="R2510" i="73"/>
  <c r="R2511" i="73"/>
  <c r="R2512" i="73"/>
  <c r="R2513" i="73"/>
  <c r="R2514" i="73"/>
  <c r="R2515" i="73"/>
  <c r="R2516" i="73"/>
  <c r="R2517" i="73"/>
  <c r="R2518" i="73"/>
  <c r="R2519" i="73"/>
  <c r="R2520" i="73"/>
  <c r="R2521" i="73"/>
  <c r="R2522" i="73"/>
  <c r="R2523" i="73"/>
  <c r="R2524" i="73"/>
  <c r="R2525" i="73"/>
  <c r="R2526" i="73"/>
  <c r="R2527" i="73"/>
  <c r="R2528" i="73"/>
  <c r="R2529" i="73"/>
  <c r="R2530" i="73"/>
  <c r="R2531" i="73"/>
  <c r="R2532" i="73"/>
  <c r="R2533" i="73"/>
  <c r="R2534" i="73"/>
  <c r="R2535" i="73"/>
  <c r="R2536" i="73"/>
  <c r="R2537" i="73"/>
  <c r="R2538" i="73"/>
  <c r="R2539" i="73"/>
  <c r="R2540" i="73"/>
  <c r="R2541" i="73"/>
  <c r="R2542" i="73"/>
  <c r="R2543" i="73"/>
  <c r="R2544" i="73"/>
  <c r="R2545" i="73"/>
  <c r="R2546" i="73"/>
  <c r="R2547" i="73"/>
  <c r="R2548" i="73"/>
  <c r="R2549" i="73"/>
  <c r="R2550" i="73"/>
  <c r="R2551" i="73"/>
  <c r="R2552" i="73"/>
  <c r="R2553" i="73"/>
  <c r="R2554" i="73"/>
  <c r="R2555" i="73"/>
  <c r="R2556" i="73"/>
  <c r="R2557" i="73"/>
  <c r="R2558" i="73"/>
  <c r="R2559" i="73"/>
  <c r="R2560" i="73"/>
  <c r="R2561" i="73"/>
  <c r="R2562" i="73"/>
  <c r="R2563" i="73"/>
  <c r="R2564" i="73"/>
  <c r="R2565" i="73"/>
  <c r="R2566" i="73"/>
  <c r="R2567" i="73"/>
  <c r="R2568" i="73"/>
  <c r="R2569" i="73"/>
  <c r="R2570" i="73"/>
  <c r="R2571" i="73"/>
  <c r="R2572" i="73"/>
  <c r="R2573" i="73"/>
  <c r="R2574" i="73"/>
  <c r="R2575" i="73"/>
  <c r="R2576" i="73"/>
  <c r="R2577" i="73"/>
  <c r="R2578" i="73"/>
  <c r="R2579" i="73"/>
  <c r="R2580" i="73"/>
  <c r="R2581" i="73"/>
  <c r="R2582" i="73"/>
  <c r="R2583" i="73"/>
  <c r="R2584" i="73"/>
  <c r="R2585" i="73"/>
  <c r="R2586" i="73"/>
  <c r="R2587" i="73"/>
  <c r="R2588" i="73"/>
  <c r="R2589" i="73"/>
  <c r="R2590" i="73"/>
  <c r="R2591" i="73"/>
  <c r="R2592" i="73"/>
  <c r="R2593" i="73"/>
  <c r="R2594" i="73"/>
  <c r="R2595" i="73"/>
  <c r="R2596" i="73"/>
  <c r="R2597" i="73"/>
  <c r="R2598" i="73"/>
  <c r="R2599" i="73"/>
  <c r="R2600" i="73"/>
  <c r="R2601" i="73"/>
  <c r="R2602" i="73"/>
  <c r="R2603" i="73"/>
  <c r="R2604" i="73"/>
  <c r="R2605" i="73"/>
  <c r="R2606" i="73"/>
  <c r="R2607" i="73"/>
  <c r="R2608" i="73"/>
  <c r="R2609" i="73"/>
  <c r="R2610" i="73"/>
  <c r="R2611" i="73"/>
  <c r="R2612" i="73"/>
  <c r="R2613" i="73"/>
  <c r="R2614" i="73"/>
  <c r="R2615" i="73"/>
  <c r="R2616" i="73"/>
  <c r="R2617" i="73"/>
  <c r="R2618" i="73"/>
  <c r="R2619" i="73"/>
  <c r="R2620" i="73"/>
  <c r="R2621" i="73"/>
  <c r="R2622" i="73"/>
  <c r="R2623" i="73"/>
  <c r="R2624" i="73"/>
  <c r="R2625" i="73"/>
  <c r="R2626" i="73"/>
  <c r="R2627" i="73"/>
  <c r="R2628" i="73"/>
  <c r="R2629" i="73"/>
  <c r="R2630" i="73"/>
  <c r="R2631" i="73"/>
  <c r="R2632" i="73"/>
  <c r="R2633" i="73"/>
  <c r="R2634" i="73"/>
  <c r="R2635" i="73"/>
  <c r="R2636" i="73"/>
  <c r="R2637" i="73"/>
  <c r="R2638" i="73"/>
  <c r="R2639" i="73"/>
  <c r="R2640" i="73"/>
  <c r="R2641" i="73"/>
  <c r="R2642" i="73"/>
  <c r="R2643" i="73"/>
  <c r="R2644" i="73"/>
  <c r="R2645" i="73"/>
  <c r="R2646" i="73"/>
  <c r="R2647" i="73"/>
  <c r="R2648" i="73"/>
  <c r="R2649" i="73"/>
  <c r="R2650" i="73"/>
  <c r="R2651" i="73"/>
  <c r="R2652" i="73"/>
  <c r="R2653" i="73"/>
  <c r="R2654" i="73"/>
  <c r="R2655" i="73"/>
  <c r="R2656" i="73"/>
  <c r="R2657" i="73"/>
  <c r="R2658" i="73"/>
  <c r="R2659" i="73"/>
  <c r="R2660" i="73"/>
  <c r="R2661" i="73"/>
  <c r="R2662" i="73"/>
  <c r="R2663" i="73"/>
  <c r="R2664" i="73"/>
  <c r="R2665" i="73"/>
  <c r="R2666" i="73"/>
  <c r="R2667" i="73"/>
  <c r="R2668" i="73"/>
  <c r="R2669" i="73"/>
  <c r="R2670" i="73"/>
  <c r="R2671" i="73"/>
  <c r="R2672" i="73"/>
  <c r="R2673" i="73"/>
  <c r="R2674" i="73"/>
  <c r="R2675" i="73"/>
  <c r="R2676" i="73"/>
  <c r="R2677" i="73"/>
  <c r="R2678" i="73"/>
  <c r="R2679" i="73"/>
  <c r="R2680" i="73"/>
  <c r="R2681" i="73"/>
  <c r="R2682" i="73"/>
  <c r="R2683" i="73"/>
  <c r="R2684" i="73"/>
  <c r="R2685" i="73"/>
  <c r="R2686" i="73"/>
  <c r="R2687" i="73"/>
  <c r="R2688" i="73"/>
  <c r="R2689" i="73"/>
  <c r="R2690" i="73"/>
  <c r="R2691" i="73"/>
  <c r="R2692" i="73"/>
  <c r="R2693" i="73"/>
  <c r="R2694" i="73"/>
  <c r="R2695" i="73"/>
  <c r="R2696" i="73"/>
  <c r="R2697" i="73"/>
  <c r="R2698" i="73"/>
  <c r="R2699" i="73"/>
  <c r="R2700" i="73"/>
  <c r="R2701" i="73"/>
  <c r="R2702" i="73"/>
  <c r="R2703" i="73"/>
  <c r="R2704" i="73"/>
  <c r="R2705" i="73"/>
  <c r="R2706" i="73"/>
  <c r="R2707" i="73"/>
  <c r="R2708" i="73"/>
  <c r="R2709" i="73"/>
  <c r="R2710" i="73"/>
  <c r="R2711" i="73"/>
  <c r="R2712" i="73"/>
  <c r="R2713" i="73"/>
  <c r="R2714" i="73"/>
  <c r="R2715" i="73"/>
  <c r="R2716" i="73"/>
  <c r="R2717" i="73"/>
  <c r="R2718" i="73"/>
  <c r="R2719" i="73"/>
  <c r="R2720" i="73"/>
  <c r="R2721" i="73"/>
  <c r="R2722" i="73"/>
  <c r="R2723" i="73"/>
  <c r="R2724" i="73"/>
  <c r="R2725" i="73"/>
  <c r="R2726" i="73"/>
  <c r="R2727" i="73"/>
  <c r="R2728" i="73"/>
  <c r="R2729" i="73"/>
  <c r="R2730" i="73"/>
  <c r="R2731" i="73"/>
  <c r="R2732" i="73"/>
  <c r="R2733" i="73"/>
  <c r="R2734" i="73"/>
  <c r="R2735" i="73"/>
  <c r="R2736" i="73"/>
  <c r="R2737" i="73"/>
  <c r="R2738" i="73"/>
  <c r="R2739" i="73"/>
  <c r="R2740" i="73"/>
  <c r="R2741" i="73"/>
  <c r="R2742" i="73"/>
  <c r="R2743" i="73"/>
  <c r="R2744" i="73"/>
  <c r="R2745" i="73"/>
  <c r="R2746" i="73"/>
  <c r="R2747" i="73"/>
  <c r="R2748" i="73"/>
  <c r="R2749" i="73"/>
  <c r="R2750" i="73"/>
  <c r="R2751" i="73"/>
  <c r="R2752" i="73"/>
  <c r="R2753" i="73"/>
  <c r="R2754" i="73"/>
  <c r="R2755" i="73"/>
  <c r="R2756" i="73"/>
  <c r="R2757" i="73"/>
  <c r="R2758" i="73"/>
  <c r="R2759" i="73"/>
  <c r="R2760" i="73"/>
  <c r="R2761" i="73"/>
  <c r="R2762" i="73"/>
  <c r="R2763" i="73"/>
  <c r="R2764" i="73"/>
  <c r="R2765" i="73"/>
  <c r="R2766" i="73"/>
  <c r="R2767" i="73"/>
  <c r="R2768" i="73"/>
  <c r="R2769" i="73"/>
  <c r="R2770" i="73"/>
  <c r="R2771" i="73"/>
  <c r="R2772" i="73"/>
  <c r="R2773" i="73"/>
  <c r="R2774" i="73"/>
  <c r="R2775" i="73"/>
  <c r="R2776" i="73"/>
  <c r="R2777" i="73"/>
  <c r="R2778" i="73"/>
  <c r="R2779" i="73"/>
  <c r="R2780" i="73"/>
  <c r="R2781" i="73"/>
  <c r="R2782" i="73"/>
  <c r="R2783" i="73"/>
  <c r="R2784" i="73"/>
  <c r="R2785" i="73"/>
  <c r="R2786" i="73"/>
  <c r="R2787" i="73"/>
  <c r="R2788" i="73"/>
  <c r="R2789" i="73"/>
  <c r="R2790" i="73"/>
  <c r="R2791" i="73"/>
  <c r="R2792" i="73"/>
  <c r="R2793" i="73"/>
  <c r="R2794" i="73"/>
  <c r="R2795" i="73"/>
  <c r="R2796" i="73"/>
  <c r="R2797" i="73"/>
  <c r="R2798" i="73"/>
  <c r="R2799" i="73"/>
  <c r="R2800" i="73"/>
  <c r="R2801" i="73"/>
  <c r="R2802" i="73"/>
  <c r="R2803" i="73"/>
  <c r="R2804" i="73"/>
  <c r="R2805" i="73"/>
  <c r="R2806" i="73"/>
  <c r="R2807" i="73"/>
  <c r="R2808" i="73"/>
  <c r="R2809" i="73"/>
  <c r="R2810" i="73"/>
  <c r="R2811" i="73"/>
  <c r="R2812" i="73"/>
  <c r="R2813" i="73"/>
  <c r="R2814" i="73"/>
  <c r="R2815" i="73"/>
  <c r="R2816" i="73"/>
  <c r="R2817" i="73"/>
  <c r="R2818" i="73"/>
  <c r="R2819" i="73"/>
  <c r="R2820" i="73"/>
  <c r="R2821" i="73"/>
  <c r="R2822" i="73"/>
  <c r="R2823" i="73"/>
  <c r="R2824" i="73"/>
  <c r="R2825" i="73"/>
  <c r="R2826" i="73"/>
  <c r="R2827" i="73"/>
  <c r="R2828" i="73"/>
  <c r="R2829" i="73"/>
  <c r="R2830" i="73"/>
  <c r="R2831" i="73"/>
  <c r="R2832" i="73"/>
  <c r="R2833" i="73"/>
  <c r="R2834" i="73"/>
  <c r="R2835" i="73"/>
  <c r="R2836" i="73"/>
  <c r="R2837" i="73"/>
  <c r="R2838" i="73"/>
  <c r="R2839" i="73"/>
  <c r="R2840" i="73"/>
  <c r="R2841" i="73"/>
  <c r="R2842" i="73"/>
  <c r="R2843" i="73"/>
  <c r="R2844" i="73"/>
  <c r="R2845" i="73"/>
  <c r="R2846" i="73"/>
  <c r="R2847" i="73"/>
  <c r="R2848" i="73"/>
  <c r="R2849" i="73"/>
  <c r="R2850" i="73"/>
  <c r="R2851" i="73"/>
  <c r="R2852" i="73"/>
  <c r="R2853" i="73"/>
  <c r="R2854" i="73"/>
  <c r="R2855" i="73"/>
  <c r="R2856" i="73"/>
  <c r="R2857" i="73"/>
  <c r="R2858" i="73"/>
  <c r="R2859" i="73"/>
  <c r="R2860" i="73"/>
  <c r="R2861" i="73"/>
  <c r="R2862" i="73"/>
  <c r="R2863" i="73"/>
  <c r="R2864" i="73"/>
  <c r="R2865" i="73"/>
  <c r="R2866" i="73"/>
  <c r="R2867" i="73"/>
  <c r="R2868" i="73"/>
  <c r="R2869" i="73"/>
  <c r="R2870" i="73"/>
  <c r="R2871" i="73"/>
  <c r="R2872" i="73"/>
  <c r="R2873" i="73"/>
  <c r="R2874" i="73"/>
  <c r="R2875" i="73"/>
  <c r="R2876" i="73"/>
  <c r="R2877" i="73"/>
  <c r="R2878" i="73"/>
  <c r="R2879" i="73"/>
  <c r="R2880" i="73"/>
  <c r="R2881" i="73"/>
  <c r="R2882" i="73"/>
  <c r="R2883" i="73"/>
  <c r="R2884" i="73"/>
  <c r="R2885" i="73"/>
  <c r="R2886" i="73"/>
  <c r="R2887" i="73"/>
  <c r="R2888" i="73"/>
  <c r="R2889" i="73"/>
  <c r="R2890" i="73"/>
  <c r="R2891" i="73"/>
  <c r="R2892" i="73"/>
  <c r="R2893" i="73"/>
  <c r="R2894" i="73"/>
  <c r="R2895" i="73"/>
  <c r="R2896" i="73"/>
  <c r="R2897" i="73"/>
  <c r="R2898" i="73"/>
  <c r="R2899" i="73"/>
  <c r="R2900" i="73"/>
  <c r="R2901" i="73"/>
  <c r="R2902" i="73"/>
  <c r="R2903" i="73"/>
  <c r="R2904" i="73"/>
  <c r="R2905" i="73"/>
  <c r="R2906" i="73"/>
  <c r="R2907" i="73"/>
  <c r="R2908" i="73"/>
  <c r="R2909" i="73"/>
  <c r="R2910" i="73"/>
  <c r="R2911" i="73"/>
  <c r="R2912" i="73"/>
  <c r="R2913" i="73"/>
  <c r="R2914" i="73"/>
  <c r="R2915" i="73"/>
  <c r="R2916" i="73"/>
  <c r="R2917" i="73"/>
  <c r="R2918" i="73"/>
  <c r="R2919" i="73"/>
  <c r="R2920" i="73"/>
  <c r="R2921" i="73"/>
  <c r="R2922" i="73"/>
  <c r="R2923" i="73"/>
  <c r="R2924" i="73"/>
  <c r="R2925" i="73"/>
  <c r="R2926" i="73"/>
  <c r="R2927" i="73"/>
  <c r="R2928" i="73"/>
  <c r="R2929" i="73"/>
  <c r="R2930" i="73"/>
  <c r="R2931" i="73"/>
  <c r="R2932" i="73"/>
  <c r="R2933" i="73"/>
  <c r="R2934" i="73"/>
  <c r="R2935" i="73"/>
  <c r="R2936" i="73"/>
  <c r="R2937" i="73"/>
  <c r="R2938" i="73"/>
  <c r="R2939" i="73"/>
  <c r="R2940" i="73"/>
  <c r="R2941" i="73"/>
  <c r="R2942" i="73"/>
  <c r="R2943" i="73"/>
  <c r="R2944" i="73"/>
  <c r="R2945" i="73"/>
  <c r="R2946" i="73"/>
  <c r="R2947" i="73"/>
  <c r="R2948" i="73"/>
  <c r="R2949" i="73"/>
  <c r="R2950" i="73"/>
  <c r="R2951" i="73"/>
  <c r="R2952" i="73"/>
  <c r="R2953" i="73"/>
  <c r="R2954" i="73"/>
  <c r="R2955" i="73"/>
  <c r="R2956" i="73"/>
  <c r="R2957" i="73"/>
  <c r="R2958" i="73"/>
  <c r="R2959" i="73"/>
  <c r="R2960" i="73"/>
  <c r="R2961" i="73"/>
  <c r="R2962" i="73"/>
  <c r="R2963" i="73"/>
  <c r="R2964" i="73"/>
  <c r="R2965" i="73"/>
  <c r="R2966" i="73"/>
  <c r="R2967" i="73"/>
  <c r="R2968" i="73"/>
  <c r="R2969" i="73"/>
  <c r="R2970" i="73"/>
  <c r="R2971" i="73"/>
  <c r="R2972" i="73"/>
  <c r="R2973" i="73"/>
  <c r="R2974" i="73"/>
  <c r="R2975" i="73"/>
  <c r="R2976" i="73"/>
  <c r="R2977" i="73"/>
  <c r="R2978" i="73"/>
  <c r="R2979" i="73"/>
  <c r="R2980" i="73"/>
  <c r="R2981" i="73"/>
  <c r="R2982" i="73"/>
  <c r="R2983" i="73"/>
  <c r="R2984" i="73"/>
  <c r="R2985" i="73"/>
  <c r="R2986" i="73"/>
  <c r="R2987" i="73"/>
  <c r="R2988" i="73"/>
  <c r="R2989" i="73"/>
  <c r="R2990" i="73"/>
  <c r="R2991" i="73"/>
  <c r="R2992" i="73"/>
  <c r="R2993" i="73"/>
  <c r="R2994" i="73"/>
  <c r="R2995" i="73"/>
  <c r="R2996" i="73"/>
  <c r="R2997" i="73"/>
  <c r="R2998" i="73"/>
  <c r="R2999" i="73"/>
  <c r="R3000" i="73"/>
  <c r="R3001" i="73"/>
  <c r="R3002" i="73"/>
  <c r="R3003" i="73"/>
  <c r="R3004" i="73"/>
  <c r="R3005" i="73"/>
  <c r="R3006" i="73"/>
  <c r="R3007" i="73"/>
  <c r="R3008" i="73"/>
  <c r="R3009" i="73"/>
  <c r="R3010" i="73"/>
  <c r="R3011" i="73"/>
  <c r="R3012" i="73"/>
  <c r="R3013" i="73"/>
  <c r="R3014" i="73"/>
  <c r="R3015" i="73"/>
  <c r="R3016" i="73"/>
  <c r="R3017" i="73"/>
  <c r="R3018" i="73"/>
  <c r="R3019" i="73"/>
  <c r="R3020" i="73"/>
  <c r="R3021" i="73"/>
  <c r="R3022" i="73"/>
  <c r="R3023" i="73"/>
  <c r="R3024" i="73"/>
  <c r="R3025" i="73"/>
  <c r="R3026" i="73"/>
  <c r="R3027" i="73"/>
  <c r="R3028" i="73"/>
  <c r="R3029" i="73"/>
  <c r="R3030" i="73"/>
  <c r="R3031" i="73"/>
  <c r="R3032" i="73"/>
  <c r="R3033" i="73"/>
  <c r="R3034" i="73"/>
  <c r="R3035" i="73"/>
  <c r="R3036" i="73"/>
  <c r="R3037" i="73"/>
  <c r="R3038" i="73"/>
  <c r="R3039" i="73"/>
  <c r="R3040" i="73"/>
  <c r="R3041" i="73"/>
  <c r="R3042" i="73"/>
  <c r="R3043" i="73"/>
  <c r="R3044" i="73"/>
  <c r="R3045" i="73"/>
  <c r="R3046" i="73"/>
  <c r="R3047" i="73"/>
  <c r="R3048" i="73"/>
  <c r="R3049" i="73"/>
  <c r="R3050" i="73"/>
  <c r="R3051" i="73"/>
  <c r="R3052" i="73"/>
  <c r="R3053" i="73"/>
  <c r="R3054" i="73"/>
  <c r="R3055" i="73"/>
  <c r="R3056" i="73"/>
  <c r="R3057" i="73"/>
  <c r="R3058" i="73"/>
  <c r="R3059" i="73"/>
  <c r="R3060" i="73"/>
  <c r="R3061" i="73"/>
  <c r="R3062" i="73"/>
  <c r="R3063" i="73"/>
  <c r="R3064" i="73"/>
  <c r="R3065" i="73"/>
  <c r="R3066" i="73"/>
  <c r="R3067" i="73"/>
  <c r="R3068" i="73"/>
  <c r="R3069" i="73"/>
  <c r="R3070" i="73"/>
  <c r="R3071" i="73"/>
  <c r="R3072" i="73"/>
  <c r="R3073" i="73"/>
  <c r="R3074" i="73"/>
  <c r="R3075" i="73"/>
  <c r="R3076" i="73"/>
  <c r="R3077" i="73"/>
  <c r="R3078" i="73"/>
  <c r="R3079" i="73"/>
  <c r="R3080" i="73"/>
  <c r="R3081" i="73"/>
  <c r="R3082" i="73"/>
  <c r="R3083" i="73"/>
  <c r="R3084" i="73"/>
  <c r="R3085" i="73"/>
  <c r="R3086" i="73"/>
  <c r="R3087" i="73"/>
  <c r="R3088" i="73"/>
  <c r="R3089" i="73"/>
  <c r="R3090" i="73"/>
  <c r="R3091" i="73"/>
  <c r="R3092" i="73"/>
  <c r="R3093" i="73"/>
  <c r="R3094" i="73"/>
  <c r="R3095" i="73"/>
  <c r="R3096" i="73"/>
  <c r="R3097" i="73"/>
  <c r="R3098" i="73"/>
  <c r="R3099" i="73"/>
  <c r="R3100" i="73"/>
  <c r="R3101" i="73"/>
  <c r="R3102" i="73"/>
  <c r="R3103" i="73"/>
  <c r="R3104" i="73"/>
  <c r="R3105" i="73"/>
  <c r="R3106" i="73"/>
  <c r="R3107" i="73"/>
  <c r="R3108" i="73"/>
  <c r="R3109" i="73"/>
  <c r="R3110" i="73"/>
  <c r="R3111" i="73"/>
  <c r="R3112" i="73"/>
  <c r="R3113" i="73"/>
  <c r="R3114" i="73"/>
  <c r="R3115" i="73"/>
  <c r="R3116" i="73"/>
  <c r="R3117" i="73"/>
  <c r="R3118" i="73"/>
  <c r="R3119" i="73"/>
  <c r="R3120" i="73"/>
  <c r="R3121" i="73"/>
  <c r="R3122" i="73"/>
  <c r="R3123" i="73"/>
  <c r="R3124" i="73"/>
  <c r="R3125" i="73"/>
  <c r="R3126" i="73"/>
  <c r="R3127" i="73"/>
  <c r="R3128" i="73"/>
  <c r="R3129" i="73"/>
  <c r="R3130" i="73"/>
  <c r="R3131" i="73"/>
  <c r="R3132" i="73"/>
  <c r="R3133" i="73"/>
  <c r="R3134" i="73"/>
  <c r="R3135" i="73"/>
  <c r="R3136" i="73"/>
  <c r="R3137" i="73"/>
  <c r="R3138" i="73"/>
  <c r="R3139" i="73"/>
  <c r="R3140" i="73"/>
  <c r="R3141" i="73"/>
  <c r="R3142" i="73"/>
  <c r="R3143" i="73"/>
  <c r="R3144" i="73"/>
  <c r="R3145" i="73"/>
  <c r="R3146" i="73"/>
  <c r="R3147" i="73"/>
  <c r="R3148" i="73"/>
  <c r="R3149" i="73"/>
  <c r="R3150" i="73"/>
  <c r="R3151" i="73"/>
  <c r="R3152" i="73"/>
  <c r="R3153" i="73"/>
  <c r="R3154" i="73"/>
  <c r="R3155" i="73"/>
  <c r="R3156" i="73"/>
  <c r="R3157" i="73"/>
  <c r="R3158" i="73"/>
  <c r="R3159" i="73"/>
  <c r="R3160" i="73"/>
  <c r="R3161" i="73"/>
  <c r="R3162" i="73"/>
  <c r="R3163" i="73"/>
  <c r="R3164" i="73"/>
  <c r="R3165" i="73"/>
  <c r="R3166" i="73"/>
  <c r="R3167" i="73"/>
  <c r="R3168" i="73"/>
  <c r="R3169" i="73"/>
  <c r="R3170" i="73"/>
  <c r="R3171" i="73"/>
  <c r="R3172" i="73"/>
  <c r="R3173" i="73"/>
  <c r="R3174" i="73"/>
  <c r="R3175" i="73"/>
  <c r="R3176" i="73"/>
  <c r="R3177" i="73"/>
  <c r="R3178" i="73"/>
  <c r="R3179" i="73"/>
  <c r="R3180" i="73"/>
  <c r="R3181" i="73"/>
  <c r="R3182" i="73"/>
  <c r="R3183" i="73"/>
  <c r="R3184" i="73"/>
  <c r="R3185" i="73"/>
  <c r="R3186" i="73"/>
  <c r="R3187" i="73"/>
  <c r="R3188" i="73"/>
  <c r="R3189" i="73"/>
  <c r="R3190" i="73"/>
  <c r="R3191" i="73"/>
  <c r="R3192" i="73"/>
  <c r="R3193" i="73"/>
  <c r="R3194" i="73"/>
  <c r="R3195" i="73"/>
  <c r="R3196" i="73"/>
  <c r="R3197" i="73"/>
  <c r="R3198" i="73"/>
  <c r="R3199" i="73"/>
  <c r="R3200" i="73"/>
  <c r="R3201" i="73"/>
  <c r="R3202" i="73"/>
  <c r="R3203" i="73"/>
  <c r="R3204" i="73"/>
  <c r="R3205" i="73"/>
  <c r="R3206" i="73"/>
  <c r="R3207" i="73"/>
  <c r="R3208" i="73"/>
  <c r="R3209" i="73"/>
  <c r="R3210" i="73"/>
  <c r="R3211" i="73"/>
  <c r="R3212" i="73"/>
  <c r="R3213" i="73"/>
  <c r="R3214" i="73"/>
  <c r="R3215" i="73"/>
  <c r="R3216" i="73"/>
  <c r="R3217" i="73"/>
  <c r="R3218" i="73"/>
  <c r="R3219" i="73"/>
  <c r="R3220" i="73"/>
  <c r="R3221" i="73"/>
  <c r="R3222" i="73"/>
  <c r="R3223" i="73"/>
  <c r="R3224" i="73"/>
  <c r="R3225" i="73"/>
  <c r="R3226" i="73"/>
  <c r="R3227" i="73"/>
  <c r="R3228" i="73"/>
  <c r="R3229" i="73"/>
  <c r="R3230" i="73"/>
  <c r="R3231" i="73"/>
  <c r="R3232" i="73"/>
  <c r="R3233" i="73"/>
  <c r="R3234" i="73"/>
  <c r="R3235" i="73"/>
  <c r="R3236" i="73"/>
  <c r="R3237" i="73"/>
  <c r="R3238" i="73"/>
  <c r="R3239" i="73"/>
  <c r="R3240" i="73"/>
  <c r="R3241" i="73"/>
  <c r="R3242" i="73"/>
  <c r="R3243" i="73"/>
  <c r="R3244" i="73"/>
  <c r="R3245" i="73"/>
  <c r="R3246" i="73"/>
  <c r="R3247" i="73"/>
  <c r="R3248" i="73"/>
  <c r="R3249" i="73"/>
  <c r="R3250" i="73"/>
  <c r="R3251" i="73"/>
  <c r="R3252" i="73"/>
  <c r="R3253" i="73"/>
  <c r="R3254" i="73"/>
  <c r="R3255" i="73"/>
  <c r="R3256" i="73"/>
  <c r="R3257" i="73"/>
  <c r="R3258" i="73"/>
  <c r="R3259" i="73"/>
  <c r="R3260" i="73"/>
  <c r="R3261" i="73"/>
  <c r="R3262" i="73"/>
  <c r="R3263" i="73"/>
  <c r="R3264" i="73"/>
  <c r="R3265" i="73"/>
  <c r="R3266" i="73"/>
  <c r="R3267" i="73"/>
  <c r="R3268" i="73"/>
  <c r="R3269" i="73"/>
  <c r="R3270" i="73"/>
  <c r="R3271" i="73"/>
  <c r="R3272" i="73"/>
  <c r="R3273" i="73"/>
  <c r="R3274" i="73"/>
  <c r="R3275" i="73"/>
  <c r="R3276" i="73"/>
  <c r="R3277" i="73"/>
  <c r="R3278" i="73"/>
  <c r="R3279" i="73"/>
  <c r="R3280" i="73"/>
  <c r="R3281" i="73"/>
  <c r="R3282" i="73"/>
  <c r="R3283" i="73"/>
  <c r="R3284" i="73"/>
  <c r="R3285" i="73"/>
  <c r="R3286" i="73"/>
  <c r="R3287" i="73"/>
  <c r="R3288" i="73"/>
  <c r="R3289" i="73"/>
  <c r="R3290" i="73"/>
  <c r="R3291" i="73"/>
  <c r="R3292" i="73"/>
  <c r="R3293" i="73"/>
  <c r="R3294" i="73"/>
  <c r="R3295" i="73"/>
  <c r="R3296" i="73"/>
  <c r="R3297" i="73"/>
  <c r="R3298" i="73"/>
  <c r="R3299" i="73"/>
  <c r="R3300" i="73"/>
  <c r="R3301" i="73"/>
  <c r="R3302" i="73"/>
  <c r="R3303" i="73"/>
  <c r="R3304" i="73"/>
  <c r="R3305" i="73"/>
  <c r="R3306" i="73"/>
  <c r="R3307" i="73"/>
  <c r="R3308" i="73"/>
  <c r="R3309" i="73"/>
  <c r="R3310" i="73"/>
  <c r="R3311" i="73"/>
  <c r="R3312" i="73"/>
  <c r="R3313" i="73"/>
  <c r="R3314" i="73"/>
  <c r="R3315" i="73"/>
  <c r="R3316" i="73"/>
  <c r="R3317" i="73"/>
  <c r="R3318" i="73"/>
  <c r="R3319" i="73"/>
  <c r="R3320" i="73"/>
  <c r="R3321" i="73"/>
  <c r="R3322" i="73"/>
  <c r="R3323" i="73"/>
  <c r="R3324" i="73"/>
  <c r="R3325" i="73"/>
  <c r="R3326" i="73"/>
  <c r="R3327" i="73"/>
  <c r="R3328" i="73"/>
  <c r="R3329" i="73"/>
  <c r="R3330" i="73"/>
  <c r="R3331" i="73"/>
  <c r="R3332" i="73"/>
  <c r="R3333" i="73"/>
  <c r="R3334" i="73"/>
  <c r="R3335" i="73"/>
  <c r="R3336" i="73"/>
  <c r="R3337" i="73"/>
  <c r="R3338" i="73"/>
  <c r="R3339" i="73"/>
  <c r="R3340" i="73"/>
  <c r="R3341" i="73"/>
  <c r="R3342" i="73"/>
  <c r="R3343" i="73"/>
  <c r="R3344" i="73"/>
  <c r="R3345" i="73"/>
  <c r="R3346" i="73"/>
  <c r="R3347" i="73"/>
  <c r="R3348" i="73"/>
  <c r="R3349" i="73"/>
  <c r="R3350" i="73"/>
  <c r="R3351" i="73"/>
  <c r="R3352" i="73"/>
  <c r="R3353" i="73"/>
  <c r="R3354" i="73"/>
  <c r="R3355" i="73"/>
  <c r="R3356" i="73"/>
  <c r="R3357" i="73"/>
  <c r="R3358" i="73"/>
  <c r="R3359" i="73"/>
  <c r="R3360" i="73"/>
  <c r="R3361" i="73"/>
  <c r="R3362" i="73"/>
  <c r="R3363" i="73"/>
  <c r="R3364" i="73"/>
  <c r="R3365" i="73"/>
  <c r="R3366" i="73"/>
  <c r="R3367" i="73"/>
  <c r="R3368" i="73"/>
  <c r="R3369" i="73"/>
  <c r="R3370" i="73"/>
  <c r="R3371" i="73"/>
  <c r="R3372" i="73"/>
  <c r="R3373" i="73"/>
  <c r="R3374" i="73"/>
  <c r="R3375" i="73"/>
  <c r="R3376" i="73"/>
  <c r="R3377" i="73"/>
  <c r="R3378" i="73"/>
  <c r="R3379" i="73"/>
  <c r="R3380" i="73"/>
  <c r="R3381" i="73"/>
  <c r="R3382" i="73"/>
  <c r="R3383" i="73"/>
  <c r="R3384" i="73"/>
  <c r="R3385" i="73"/>
  <c r="R3386" i="73"/>
  <c r="R3387" i="73"/>
  <c r="R3388" i="73"/>
  <c r="R3389" i="73"/>
  <c r="R3390" i="73"/>
  <c r="R3391" i="73"/>
  <c r="R3392" i="73"/>
  <c r="R3393" i="73"/>
  <c r="R3394" i="73"/>
  <c r="R3395" i="73"/>
  <c r="R3396" i="73"/>
  <c r="R3397" i="73"/>
  <c r="R3398" i="73"/>
  <c r="R3399" i="73"/>
  <c r="R3400" i="73"/>
  <c r="R3401" i="73"/>
  <c r="R3402" i="73"/>
  <c r="R3403" i="73"/>
  <c r="R3404" i="73"/>
  <c r="R3405" i="73"/>
  <c r="R3406" i="73"/>
  <c r="R3407" i="73"/>
  <c r="R3408" i="73"/>
  <c r="R3409" i="73"/>
  <c r="R3410" i="73"/>
  <c r="R3411" i="73"/>
  <c r="R3412" i="73"/>
  <c r="R3413" i="73"/>
  <c r="R3414" i="73"/>
  <c r="R3415" i="73"/>
  <c r="R3416" i="73"/>
  <c r="R3417" i="73"/>
  <c r="R3418" i="73"/>
  <c r="R3419" i="73"/>
  <c r="R3420" i="73"/>
  <c r="R3421" i="73"/>
  <c r="R3422" i="73"/>
  <c r="R3423" i="73"/>
  <c r="R3424" i="73"/>
  <c r="R3425" i="73"/>
  <c r="R3426" i="73"/>
  <c r="R3427" i="73"/>
  <c r="R3428" i="73"/>
  <c r="R3429" i="73"/>
  <c r="R3430" i="73"/>
  <c r="R3431" i="73"/>
  <c r="R3432" i="73"/>
  <c r="R3433" i="73"/>
  <c r="R3434" i="73"/>
  <c r="R3435" i="73"/>
  <c r="R3436" i="73"/>
  <c r="R3437" i="73"/>
  <c r="R3438" i="73"/>
  <c r="R3439" i="73"/>
  <c r="R3440" i="73"/>
  <c r="R3441" i="73"/>
  <c r="R3442" i="73"/>
  <c r="R3443" i="73"/>
  <c r="R3444" i="73"/>
  <c r="R3445" i="73"/>
  <c r="R3446" i="73"/>
  <c r="R3447" i="73"/>
  <c r="R3448" i="73"/>
  <c r="R3449" i="73"/>
  <c r="R3450" i="73"/>
  <c r="R3451" i="73"/>
  <c r="R3452" i="73"/>
  <c r="R3453" i="73"/>
  <c r="R3454" i="73"/>
  <c r="R3455" i="73"/>
  <c r="R3456" i="73"/>
  <c r="R3457" i="73"/>
  <c r="R3458" i="73"/>
  <c r="R3459" i="73"/>
  <c r="R3460" i="73"/>
  <c r="R3461" i="73"/>
  <c r="R3462" i="73"/>
  <c r="R3463" i="73"/>
  <c r="R3464" i="73"/>
  <c r="R3465" i="73"/>
  <c r="R3466" i="73"/>
  <c r="R3467" i="73"/>
  <c r="R3468" i="73"/>
  <c r="R3469" i="73"/>
  <c r="R3470" i="73"/>
  <c r="R3471" i="73"/>
  <c r="R3472" i="73"/>
  <c r="R3473" i="73"/>
  <c r="R3474" i="73"/>
  <c r="R3475" i="73"/>
  <c r="R3476" i="73"/>
  <c r="R3477" i="73"/>
  <c r="R3478" i="73"/>
  <c r="R3479" i="73"/>
  <c r="R3480" i="73"/>
  <c r="R3481" i="73"/>
  <c r="R3482" i="73"/>
  <c r="R3483" i="73"/>
  <c r="R3484" i="73"/>
  <c r="R3485" i="73"/>
  <c r="R3486" i="73"/>
  <c r="R3487" i="73"/>
  <c r="R3488" i="73"/>
  <c r="R3489" i="73"/>
  <c r="R3490" i="73"/>
  <c r="R3491" i="73"/>
  <c r="R3492" i="73"/>
  <c r="R3493" i="73"/>
  <c r="R3494" i="73"/>
  <c r="R3495" i="73"/>
  <c r="R3496" i="73"/>
  <c r="R3497" i="73"/>
  <c r="R3498" i="73"/>
  <c r="R3499" i="73"/>
  <c r="R3500" i="73"/>
  <c r="R3501" i="73"/>
  <c r="R3502" i="73"/>
  <c r="R3503" i="73"/>
  <c r="R3504" i="73"/>
  <c r="R3505" i="73"/>
  <c r="R3506" i="73"/>
  <c r="R3507" i="73"/>
  <c r="R3508" i="73"/>
  <c r="R3509" i="73"/>
  <c r="R3510" i="73"/>
  <c r="R3511" i="73"/>
  <c r="R3512" i="73"/>
  <c r="R3513" i="73"/>
  <c r="R3514" i="73"/>
  <c r="R3515" i="73"/>
  <c r="R3516" i="73"/>
  <c r="R3517" i="73"/>
  <c r="R3518" i="73"/>
  <c r="R3519" i="73"/>
  <c r="R3520" i="73"/>
  <c r="R3521" i="73"/>
  <c r="R3522" i="73"/>
  <c r="R3523" i="73"/>
  <c r="R3524" i="73"/>
  <c r="R3525" i="73"/>
  <c r="R3526" i="73"/>
  <c r="R3527" i="73"/>
  <c r="R3528" i="73"/>
  <c r="R3529" i="73"/>
  <c r="R3530" i="73"/>
  <c r="R3531" i="73"/>
  <c r="R3532" i="73"/>
  <c r="R3533" i="73"/>
  <c r="R3534" i="73"/>
  <c r="R3535" i="73"/>
  <c r="R3536" i="73"/>
  <c r="R3537" i="73"/>
  <c r="R3538" i="73"/>
  <c r="R3539" i="73"/>
  <c r="R3540" i="73"/>
  <c r="R3541" i="73"/>
  <c r="R3542" i="73"/>
  <c r="R3543" i="73"/>
  <c r="R3544" i="73"/>
  <c r="R3545" i="73"/>
  <c r="R3546" i="73"/>
  <c r="R3547" i="73"/>
  <c r="R3548" i="73"/>
  <c r="R3549" i="73"/>
  <c r="R3550" i="73"/>
  <c r="R3551" i="73"/>
  <c r="R3552" i="73"/>
  <c r="R3553" i="73"/>
  <c r="R3554" i="73"/>
  <c r="R3555" i="73"/>
  <c r="R3556" i="73"/>
  <c r="R3557" i="73"/>
  <c r="R3558" i="73"/>
  <c r="R3559" i="73"/>
  <c r="R3560" i="73"/>
  <c r="R3561" i="73"/>
  <c r="R3562" i="73"/>
  <c r="R3563" i="73"/>
  <c r="R3564" i="73"/>
  <c r="R3565" i="73"/>
  <c r="R3566" i="73"/>
  <c r="R3567" i="73"/>
  <c r="R3568" i="73"/>
  <c r="R3569" i="73"/>
  <c r="R3570" i="73"/>
  <c r="R3571" i="73"/>
  <c r="R3572" i="73"/>
  <c r="R3573" i="73"/>
  <c r="R3574" i="73"/>
  <c r="R3575" i="73"/>
  <c r="R3576" i="73"/>
  <c r="R3577" i="73"/>
  <c r="R3578" i="73"/>
  <c r="R3579" i="73"/>
  <c r="R3580" i="73"/>
  <c r="R3581" i="73"/>
  <c r="R3582" i="73"/>
  <c r="R3583" i="73"/>
  <c r="R3584" i="73"/>
  <c r="R3585" i="73"/>
  <c r="R3586" i="73"/>
  <c r="R3587" i="73"/>
  <c r="R3588" i="73"/>
  <c r="R3589" i="73"/>
  <c r="R3590" i="73"/>
  <c r="R3591" i="73"/>
  <c r="R3592" i="73"/>
  <c r="R3593" i="73"/>
  <c r="R3594" i="73"/>
  <c r="R3595" i="73"/>
  <c r="R3596" i="73"/>
  <c r="R3597" i="73"/>
  <c r="R3598" i="73"/>
  <c r="R3599" i="73"/>
  <c r="R3600" i="73"/>
  <c r="R3601" i="73"/>
  <c r="R3602" i="73"/>
  <c r="R3603" i="73"/>
  <c r="R3604" i="73"/>
  <c r="R3605" i="73"/>
  <c r="R3606" i="73"/>
  <c r="R3607" i="73"/>
  <c r="R3608" i="73"/>
  <c r="R3609" i="73"/>
  <c r="R3610" i="73"/>
  <c r="R3611" i="73"/>
  <c r="R3612" i="73"/>
  <c r="R3613" i="73"/>
  <c r="R3614" i="73"/>
  <c r="R3615" i="73"/>
  <c r="R3616" i="73"/>
  <c r="R3617" i="73"/>
  <c r="R3618" i="73"/>
  <c r="R3619" i="73"/>
  <c r="R3620" i="73"/>
  <c r="R3621" i="73"/>
  <c r="R3622" i="73"/>
  <c r="R3623" i="73"/>
  <c r="R3624" i="73"/>
  <c r="R3625" i="73"/>
  <c r="R3626" i="73"/>
  <c r="R3627" i="73"/>
  <c r="R3628" i="73"/>
  <c r="R3629" i="73"/>
  <c r="R3630" i="73"/>
  <c r="R3631" i="73"/>
  <c r="R3632" i="73"/>
  <c r="R3633" i="73"/>
  <c r="R3634" i="73"/>
  <c r="R3635" i="73"/>
  <c r="R3636" i="73"/>
  <c r="R3637" i="73"/>
  <c r="R3638" i="73"/>
  <c r="R3639" i="73"/>
  <c r="R3640" i="73"/>
  <c r="R3641" i="73"/>
  <c r="R3642" i="73"/>
  <c r="R3643" i="73"/>
  <c r="R3644" i="73"/>
  <c r="R3645" i="73"/>
  <c r="R3646" i="73"/>
  <c r="R3647" i="73"/>
  <c r="R3648" i="73"/>
  <c r="R3649" i="73"/>
  <c r="R3650" i="73"/>
  <c r="R3651" i="73"/>
  <c r="R3652" i="73"/>
  <c r="R3653" i="73"/>
  <c r="R3654" i="73"/>
  <c r="R3655" i="73"/>
  <c r="R3656" i="73"/>
  <c r="R3657" i="73"/>
  <c r="R3658" i="73"/>
  <c r="R3659" i="73"/>
  <c r="R3660" i="73"/>
  <c r="R3661" i="73"/>
  <c r="R3662" i="73"/>
  <c r="R3663" i="73"/>
  <c r="R3664" i="73"/>
  <c r="R3665" i="73"/>
  <c r="R3666" i="73"/>
  <c r="R3667" i="73"/>
  <c r="R3668" i="73"/>
  <c r="R3669" i="73"/>
  <c r="R3670" i="73"/>
  <c r="R3671" i="73"/>
  <c r="R3672" i="73"/>
  <c r="R3673" i="73"/>
  <c r="R3674" i="73"/>
  <c r="R3675" i="73"/>
  <c r="R3676" i="73"/>
  <c r="R3677" i="73"/>
  <c r="R3678" i="73"/>
  <c r="R3679" i="73"/>
  <c r="R3680" i="73"/>
  <c r="R3681" i="73"/>
  <c r="R3682" i="73"/>
  <c r="R3683" i="73"/>
  <c r="R3684" i="73"/>
  <c r="R3685" i="73"/>
  <c r="R3686" i="73"/>
  <c r="R3687" i="73"/>
  <c r="R3688" i="73"/>
  <c r="R3689" i="73"/>
  <c r="R3690" i="73"/>
  <c r="R3691" i="73"/>
  <c r="R3692" i="73"/>
  <c r="R3693" i="73"/>
  <c r="R3694" i="73"/>
  <c r="R3695" i="73"/>
  <c r="R3696" i="73"/>
  <c r="R3697" i="73"/>
  <c r="R3698" i="73"/>
  <c r="R3699" i="73"/>
  <c r="R3700" i="73"/>
  <c r="R3701" i="73"/>
  <c r="R3702" i="73"/>
  <c r="R3703" i="73"/>
  <c r="R3704" i="73"/>
  <c r="R3705" i="73"/>
  <c r="R3706" i="73"/>
  <c r="R3707" i="73"/>
  <c r="R3708" i="73"/>
  <c r="R3709" i="73"/>
  <c r="R3710" i="73"/>
  <c r="R3711" i="73"/>
  <c r="R3712" i="73"/>
  <c r="R3713" i="73"/>
  <c r="R3714" i="73"/>
  <c r="R3715" i="73"/>
  <c r="R3716" i="73"/>
  <c r="R3717" i="73"/>
  <c r="R3718" i="73"/>
  <c r="R3719" i="73"/>
  <c r="R3720" i="73"/>
  <c r="R3721" i="73"/>
  <c r="R3722" i="73"/>
  <c r="R3723" i="73"/>
  <c r="R3724" i="73"/>
  <c r="R3725" i="73"/>
  <c r="R3726" i="73"/>
  <c r="R3727" i="73"/>
  <c r="R3728" i="73"/>
  <c r="R3729" i="73"/>
  <c r="R3730" i="73"/>
  <c r="R3731" i="73"/>
  <c r="R3732" i="73"/>
  <c r="R3733" i="73"/>
  <c r="R3734" i="73"/>
  <c r="R3735" i="73"/>
  <c r="R3736" i="73"/>
  <c r="R3737" i="73"/>
  <c r="R3738" i="73"/>
  <c r="R3739" i="73"/>
  <c r="R3740" i="73"/>
  <c r="R3741" i="73"/>
  <c r="R3742" i="73"/>
  <c r="R3743" i="73"/>
  <c r="R3744" i="73"/>
  <c r="R3745" i="73"/>
  <c r="R3746" i="73"/>
  <c r="R3747" i="73"/>
  <c r="R3748" i="73"/>
  <c r="R3749" i="73"/>
  <c r="R3750" i="73"/>
  <c r="R3751" i="73"/>
  <c r="R3752" i="73"/>
  <c r="R3753" i="73"/>
  <c r="R3754" i="73"/>
  <c r="R3755" i="73"/>
  <c r="R3756" i="73"/>
  <c r="R3757" i="73"/>
  <c r="R3758" i="73"/>
  <c r="R3759" i="73"/>
  <c r="R3760" i="73"/>
  <c r="R3761" i="73"/>
  <c r="R3762" i="73"/>
  <c r="R3763" i="73"/>
  <c r="R3764" i="73"/>
  <c r="R3765" i="73"/>
  <c r="R3766" i="73"/>
  <c r="R3767" i="73"/>
  <c r="R3768" i="73"/>
  <c r="R3769" i="73"/>
  <c r="R3770" i="73"/>
  <c r="R3771" i="73"/>
  <c r="R3772" i="73"/>
  <c r="R3773" i="73"/>
  <c r="R3774" i="73"/>
  <c r="R3775" i="73"/>
  <c r="R3776" i="73"/>
  <c r="R3777" i="73"/>
  <c r="R3778" i="73"/>
  <c r="R3779" i="73"/>
  <c r="R3780" i="73"/>
  <c r="R3781" i="73"/>
  <c r="R3782" i="73"/>
  <c r="R3783" i="73"/>
  <c r="R3784" i="73"/>
  <c r="R3785" i="73"/>
  <c r="R3786" i="73"/>
  <c r="R3787" i="73"/>
  <c r="R3788" i="73"/>
  <c r="R3789" i="73"/>
  <c r="R3790" i="73"/>
  <c r="R3791" i="73"/>
  <c r="R3792" i="73"/>
  <c r="R3793" i="73"/>
  <c r="R3794" i="73"/>
  <c r="R3795" i="73"/>
  <c r="R3796" i="73"/>
  <c r="R3797" i="73"/>
  <c r="R3798" i="73"/>
  <c r="R3799" i="73"/>
  <c r="R3800" i="73"/>
  <c r="R3801" i="73"/>
  <c r="R3802" i="73"/>
  <c r="R3803" i="73"/>
  <c r="R3804" i="73"/>
  <c r="R3805" i="73"/>
  <c r="R3806" i="73"/>
  <c r="R3807" i="73"/>
  <c r="R3808" i="73"/>
  <c r="R3809" i="73"/>
  <c r="R3810" i="73"/>
  <c r="R3811" i="73"/>
  <c r="R3812" i="73"/>
  <c r="R3813" i="73"/>
  <c r="R3814" i="73"/>
  <c r="R3815" i="73"/>
  <c r="R3816" i="73"/>
  <c r="R3817" i="73"/>
  <c r="R3818" i="73"/>
  <c r="R3819" i="73"/>
  <c r="R3820" i="73"/>
  <c r="R3821" i="73"/>
  <c r="R3822" i="73"/>
  <c r="R3823" i="73"/>
  <c r="R3824" i="73"/>
  <c r="R3825" i="73"/>
  <c r="R3826" i="73"/>
  <c r="R3827" i="73"/>
  <c r="R3828" i="73"/>
  <c r="R3829" i="73"/>
  <c r="R3830" i="73"/>
  <c r="R3831" i="73"/>
  <c r="R3832" i="73"/>
  <c r="R3833" i="73"/>
  <c r="R3834" i="73"/>
  <c r="R3835" i="73"/>
  <c r="R3836" i="73"/>
  <c r="R3837" i="73"/>
  <c r="R3838" i="73"/>
  <c r="R3839" i="73"/>
  <c r="R3840" i="73"/>
  <c r="R3841" i="73"/>
  <c r="R3842" i="73"/>
  <c r="R3843" i="73"/>
  <c r="R3844" i="73"/>
  <c r="R3845" i="73"/>
  <c r="R3846" i="73"/>
  <c r="R3847" i="73"/>
  <c r="R3848" i="73"/>
  <c r="R3849" i="73"/>
  <c r="R3850" i="73"/>
  <c r="R3851" i="73"/>
  <c r="R3852" i="73"/>
  <c r="R3853" i="73"/>
  <c r="R3854" i="73"/>
  <c r="R3855" i="73"/>
  <c r="R3856" i="73"/>
  <c r="R3857" i="73"/>
  <c r="R3858" i="73"/>
  <c r="R3859" i="73"/>
  <c r="R3860" i="73"/>
  <c r="R3861" i="73"/>
  <c r="R3862" i="73"/>
  <c r="R3863" i="73"/>
  <c r="R3864" i="73"/>
  <c r="R3865" i="73"/>
  <c r="R3866" i="73"/>
  <c r="R3867" i="73"/>
  <c r="R3868" i="73"/>
  <c r="R3869" i="73"/>
  <c r="R3870" i="73"/>
  <c r="R3871" i="73"/>
  <c r="R3872" i="73"/>
  <c r="R3873" i="73"/>
  <c r="R3874" i="73"/>
  <c r="R3875" i="73"/>
  <c r="R3876" i="73"/>
  <c r="R3877" i="73"/>
  <c r="R3878" i="73"/>
  <c r="R3879" i="73"/>
  <c r="R3880" i="73"/>
  <c r="R3881" i="73"/>
  <c r="R3882" i="73"/>
  <c r="R3883" i="73"/>
  <c r="R3884" i="73"/>
  <c r="R3885" i="73"/>
  <c r="R3886" i="73"/>
  <c r="R3887" i="73"/>
  <c r="R3888" i="73"/>
  <c r="R3889" i="73"/>
  <c r="R3890" i="73"/>
  <c r="R3891" i="73"/>
  <c r="R3892" i="73"/>
  <c r="R3893" i="73"/>
  <c r="R3894" i="73"/>
  <c r="R3895" i="73"/>
  <c r="R3896" i="73"/>
  <c r="R3897" i="73"/>
  <c r="R3898" i="73"/>
  <c r="R3899" i="73"/>
  <c r="R3900" i="73"/>
  <c r="R3901" i="73"/>
  <c r="R3902" i="73"/>
  <c r="R3903" i="73"/>
  <c r="R3904" i="73"/>
  <c r="R3905" i="73"/>
  <c r="R3906" i="73"/>
  <c r="R3907" i="73"/>
  <c r="R3908" i="73"/>
  <c r="R3909" i="73"/>
  <c r="R3910" i="73"/>
  <c r="R3911" i="73"/>
  <c r="R3912" i="73"/>
  <c r="R3913" i="73"/>
  <c r="R3914" i="73"/>
  <c r="R3915" i="73"/>
  <c r="R3916" i="73"/>
  <c r="R3917" i="73"/>
  <c r="R3918" i="73"/>
  <c r="R3919" i="73"/>
  <c r="R3920" i="73"/>
  <c r="R3921" i="73"/>
  <c r="R3922" i="73"/>
  <c r="R3923" i="73"/>
  <c r="R3924" i="73"/>
  <c r="R3925" i="73"/>
  <c r="R3926" i="73"/>
  <c r="R3927" i="73"/>
  <c r="R3928" i="73"/>
  <c r="R3929" i="73"/>
  <c r="R3930" i="73"/>
  <c r="R3931" i="73"/>
  <c r="R3932" i="73"/>
  <c r="R3933" i="73"/>
  <c r="R3934" i="73"/>
  <c r="R3935" i="73"/>
  <c r="R3936" i="73"/>
  <c r="R3937" i="73"/>
  <c r="R3938" i="73"/>
  <c r="R3939" i="73"/>
  <c r="R3940" i="73"/>
  <c r="R3941" i="73"/>
  <c r="R3942" i="73"/>
  <c r="R3943" i="73"/>
  <c r="R3944" i="73"/>
  <c r="R3945" i="73"/>
  <c r="R3946" i="73"/>
  <c r="R3947" i="73"/>
  <c r="R3948" i="73"/>
  <c r="R3949" i="73"/>
  <c r="R3950" i="73"/>
  <c r="R3951" i="73"/>
  <c r="R3952" i="73"/>
  <c r="R3953" i="73"/>
  <c r="R3954" i="73"/>
  <c r="R3955" i="73"/>
  <c r="R3956" i="73"/>
  <c r="R3957" i="73"/>
  <c r="R3958" i="73"/>
  <c r="R3959" i="73"/>
  <c r="R3960" i="73"/>
  <c r="R3961" i="73"/>
  <c r="R3962" i="73"/>
  <c r="R3963" i="73"/>
  <c r="R3964" i="73"/>
  <c r="R3965" i="73"/>
  <c r="R3966" i="73"/>
  <c r="R3967" i="73"/>
  <c r="R3968" i="73"/>
  <c r="R3969" i="73"/>
  <c r="R3970" i="73"/>
  <c r="R3971" i="73"/>
  <c r="R3972" i="73"/>
  <c r="R3973" i="73"/>
  <c r="R3974" i="73"/>
  <c r="R3975" i="73"/>
  <c r="R3976" i="73"/>
  <c r="R3977" i="73"/>
  <c r="R3978" i="73"/>
  <c r="R3979" i="73"/>
  <c r="R3980" i="73"/>
  <c r="R3981" i="73"/>
  <c r="R3982" i="73"/>
  <c r="R3983" i="73"/>
  <c r="R3984" i="73"/>
  <c r="R3985" i="73"/>
  <c r="R3986" i="73"/>
  <c r="R3987" i="73"/>
  <c r="R3988" i="73"/>
  <c r="R3989" i="73"/>
  <c r="R3990" i="73"/>
  <c r="R3991" i="73"/>
  <c r="R3992" i="73"/>
  <c r="R3993" i="73"/>
  <c r="R3994" i="73"/>
  <c r="R3995" i="73"/>
  <c r="R3996" i="73"/>
  <c r="R3997" i="73"/>
  <c r="R3998" i="73"/>
  <c r="R3999" i="73"/>
  <c r="R4000" i="73"/>
  <c r="R4001" i="73"/>
  <c r="R4002" i="73"/>
  <c r="R4003" i="73"/>
  <c r="R4004" i="73"/>
  <c r="R4005" i="73"/>
  <c r="R4006" i="73"/>
  <c r="R4007" i="73"/>
  <c r="R4008" i="73"/>
  <c r="R4009" i="73"/>
  <c r="R4010" i="73"/>
  <c r="R4011" i="73"/>
  <c r="R4012" i="73"/>
  <c r="R4013" i="73"/>
  <c r="R4014" i="73"/>
  <c r="R4015" i="73"/>
  <c r="R4016" i="73"/>
  <c r="R4017" i="73"/>
  <c r="R4018" i="73"/>
  <c r="R4019" i="73"/>
  <c r="R4020" i="73"/>
  <c r="R4021" i="73"/>
  <c r="R4022" i="73"/>
  <c r="R4023" i="73"/>
  <c r="R4024" i="73"/>
  <c r="R4025" i="73"/>
  <c r="R4026" i="73"/>
  <c r="R4027" i="73"/>
  <c r="R4028" i="73"/>
  <c r="R4029" i="73"/>
  <c r="R4030" i="73"/>
  <c r="R4031" i="73"/>
  <c r="R4032" i="73"/>
  <c r="R4033" i="73"/>
  <c r="R4034" i="73"/>
  <c r="R4035" i="73"/>
  <c r="R4036" i="73"/>
  <c r="R4037" i="73"/>
  <c r="R4038" i="73"/>
  <c r="R4039" i="73"/>
  <c r="R4040" i="73"/>
  <c r="R4041" i="73"/>
  <c r="R4042" i="73"/>
  <c r="R4043" i="73"/>
  <c r="R4044" i="73"/>
  <c r="R4045" i="73"/>
  <c r="R4046" i="73"/>
  <c r="R4047" i="73"/>
  <c r="R4048" i="73"/>
  <c r="R4049" i="73"/>
  <c r="R4050" i="73"/>
  <c r="R4051" i="73"/>
  <c r="R4052" i="73"/>
  <c r="R4053" i="73"/>
  <c r="R4054" i="73"/>
  <c r="R4055" i="73"/>
  <c r="R4056" i="73"/>
  <c r="R4057" i="73"/>
  <c r="R4058" i="73"/>
  <c r="R4059" i="73"/>
  <c r="R4060" i="73"/>
  <c r="R4061" i="73"/>
  <c r="R4062" i="73"/>
  <c r="R4063" i="73"/>
  <c r="R4064" i="73"/>
  <c r="R4065" i="73"/>
  <c r="R4066" i="73"/>
  <c r="R4067" i="73"/>
  <c r="R4068" i="73"/>
  <c r="R4069" i="73"/>
  <c r="R4070" i="73"/>
  <c r="R4071" i="73"/>
  <c r="R4072" i="73"/>
  <c r="R4073" i="73"/>
  <c r="R4074" i="73"/>
  <c r="R4075" i="73"/>
  <c r="R4076" i="73"/>
  <c r="R4077" i="73"/>
  <c r="R4078" i="73"/>
  <c r="R4079" i="73"/>
  <c r="R4080" i="73"/>
  <c r="R4081" i="73"/>
  <c r="R4082" i="73"/>
  <c r="R4083" i="73"/>
  <c r="R4084" i="73"/>
  <c r="R4085" i="73"/>
  <c r="R4086" i="73"/>
  <c r="R4087" i="73"/>
  <c r="R4088" i="73"/>
  <c r="R4089" i="73"/>
  <c r="R4090" i="73"/>
  <c r="R4091" i="73"/>
  <c r="R4092" i="73"/>
  <c r="R4093" i="73"/>
  <c r="R4094" i="73"/>
  <c r="R4095" i="73"/>
  <c r="R4096" i="73"/>
  <c r="R4097" i="73"/>
  <c r="R4098" i="73"/>
  <c r="R4099" i="73"/>
  <c r="R4100" i="73"/>
  <c r="R4101" i="73"/>
  <c r="R4102" i="73"/>
  <c r="R4103" i="73"/>
  <c r="R4104" i="73"/>
  <c r="R4105" i="73"/>
  <c r="R4106" i="73"/>
  <c r="R4107" i="73"/>
  <c r="R4108" i="73"/>
  <c r="R4109" i="73"/>
  <c r="R4110" i="73"/>
  <c r="R4111" i="73"/>
  <c r="R4112" i="73"/>
  <c r="R4113" i="73"/>
  <c r="R4114" i="73"/>
  <c r="R4115" i="73"/>
  <c r="R4116" i="73"/>
  <c r="R4117" i="73"/>
  <c r="R4118" i="73"/>
  <c r="R4119" i="73"/>
  <c r="R4120" i="73"/>
  <c r="R4121" i="73"/>
  <c r="R4122" i="73"/>
  <c r="R4123" i="73"/>
  <c r="R4124" i="73"/>
  <c r="R4125" i="73"/>
  <c r="R4126" i="73"/>
  <c r="R4127" i="73"/>
  <c r="R4128" i="73"/>
  <c r="R4129" i="73"/>
  <c r="R4130" i="73"/>
  <c r="R4131" i="73"/>
  <c r="R4132" i="73"/>
  <c r="R4133" i="73"/>
  <c r="R4134" i="73"/>
  <c r="R4135" i="73"/>
  <c r="R4136" i="73"/>
  <c r="R4137" i="73"/>
  <c r="R4138" i="73"/>
  <c r="R4139" i="73"/>
  <c r="R4140" i="73"/>
  <c r="R4141" i="73"/>
  <c r="R4142" i="73"/>
  <c r="R4143" i="73"/>
  <c r="R4144" i="73"/>
  <c r="R4145" i="73"/>
  <c r="R4146" i="73"/>
  <c r="R4147" i="73"/>
  <c r="R4148" i="73"/>
  <c r="R4149" i="73"/>
  <c r="R4150" i="73"/>
  <c r="R4151" i="73"/>
  <c r="R4152" i="73"/>
  <c r="R4153" i="73"/>
  <c r="R4154" i="73"/>
  <c r="R4155" i="73"/>
  <c r="R4156" i="73"/>
  <c r="R4157" i="73"/>
  <c r="R4158" i="73"/>
  <c r="R4159" i="73"/>
  <c r="R4160" i="73"/>
  <c r="R4161" i="73"/>
  <c r="R4162" i="73"/>
  <c r="R4163" i="73"/>
  <c r="R4164" i="73"/>
  <c r="R4165" i="73"/>
  <c r="R4166" i="73"/>
  <c r="R4167" i="73"/>
  <c r="R4168" i="73"/>
  <c r="R4169" i="73"/>
  <c r="R4170" i="73"/>
  <c r="R4171" i="73"/>
  <c r="R4172" i="73"/>
  <c r="R4173" i="73"/>
  <c r="R4174" i="73"/>
  <c r="R4175" i="73"/>
  <c r="R4176" i="73"/>
  <c r="R4177" i="73"/>
  <c r="R4178" i="73"/>
  <c r="R4179" i="73"/>
  <c r="R4180" i="73"/>
  <c r="R4181" i="73"/>
  <c r="R4182" i="73"/>
  <c r="R4183" i="73"/>
  <c r="R4184" i="73"/>
  <c r="R4185" i="73"/>
  <c r="R4186" i="73"/>
  <c r="R4187" i="73"/>
  <c r="R4188" i="73"/>
  <c r="R4189" i="73"/>
  <c r="R4190" i="73"/>
  <c r="R4191" i="73"/>
  <c r="R4192" i="73"/>
  <c r="R4193" i="73"/>
  <c r="R4194" i="73"/>
  <c r="R4195" i="73"/>
  <c r="R4196" i="73"/>
  <c r="R4197" i="73"/>
  <c r="R4198" i="73"/>
  <c r="R4199" i="73"/>
  <c r="R4200" i="73"/>
  <c r="R4201" i="73"/>
  <c r="R4202" i="73"/>
  <c r="R4203" i="73"/>
  <c r="R4204" i="73"/>
  <c r="R4205" i="73"/>
  <c r="R4206" i="73"/>
  <c r="R4207" i="73"/>
  <c r="R4208" i="73"/>
  <c r="R4209" i="73"/>
  <c r="R4210" i="73"/>
  <c r="R4211" i="73"/>
  <c r="R4212" i="73"/>
  <c r="R4213" i="73"/>
  <c r="R4214" i="73"/>
  <c r="R4215" i="73"/>
  <c r="R4216" i="73"/>
  <c r="R4217" i="73"/>
  <c r="R4218" i="73"/>
  <c r="R4219" i="73"/>
  <c r="R4220" i="73"/>
  <c r="R4221" i="73"/>
  <c r="R4222" i="73"/>
  <c r="R4223" i="73"/>
  <c r="R4224" i="73"/>
  <c r="R4225" i="73"/>
  <c r="R4226" i="73"/>
  <c r="R4227" i="73"/>
  <c r="R4228" i="73"/>
  <c r="R4229" i="73"/>
  <c r="R4230" i="73"/>
  <c r="R4231" i="73"/>
  <c r="R4232" i="73"/>
  <c r="R4233" i="73"/>
  <c r="R4234" i="73"/>
  <c r="R4235" i="73"/>
  <c r="R4236" i="73"/>
  <c r="R4237" i="73"/>
  <c r="R4238" i="73"/>
  <c r="R4239" i="73"/>
  <c r="R4240" i="73"/>
  <c r="R4241" i="73"/>
  <c r="R4242" i="73"/>
  <c r="R4243" i="73"/>
  <c r="R4244" i="73"/>
  <c r="R4245" i="73"/>
  <c r="R4246" i="73"/>
  <c r="R4247" i="73"/>
  <c r="R4248" i="73"/>
  <c r="R4249" i="73"/>
  <c r="R4250" i="73"/>
  <c r="R4251" i="73"/>
  <c r="R4252" i="73"/>
  <c r="R4253" i="73"/>
  <c r="R4254" i="73"/>
  <c r="R4255" i="73"/>
  <c r="R4256" i="73"/>
  <c r="R4257" i="73"/>
  <c r="R4258" i="73"/>
  <c r="R4259" i="73"/>
  <c r="R4260" i="73"/>
  <c r="R4261" i="73"/>
  <c r="R4262" i="73"/>
  <c r="R4263" i="73"/>
  <c r="R4264" i="73"/>
  <c r="R4265" i="73"/>
  <c r="R4266" i="73"/>
  <c r="R4267" i="73"/>
  <c r="R4268" i="73"/>
  <c r="R4269" i="73"/>
  <c r="R4270" i="73"/>
  <c r="R4271" i="73"/>
  <c r="R4272" i="73"/>
  <c r="R4273" i="73"/>
  <c r="R4274" i="73"/>
  <c r="R4275" i="73"/>
  <c r="R4276" i="73"/>
  <c r="R4277" i="73"/>
  <c r="R4278" i="73"/>
  <c r="R4279" i="73"/>
  <c r="R4280" i="73"/>
  <c r="R4281" i="73"/>
  <c r="R4282" i="73"/>
  <c r="R4283" i="73"/>
  <c r="R4284" i="73"/>
  <c r="R4285" i="73"/>
  <c r="R4286" i="73"/>
  <c r="R4287" i="73"/>
  <c r="R4288" i="73"/>
  <c r="R4289" i="73"/>
  <c r="R4290" i="73"/>
  <c r="R4291" i="73"/>
  <c r="R4292" i="73"/>
  <c r="R4293" i="73"/>
  <c r="R4294" i="73"/>
  <c r="R4295" i="73"/>
  <c r="R4296" i="73"/>
  <c r="R4297" i="73"/>
  <c r="R4298" i="73"/>
  <c r="R4299" i="73"/>
  <c r="R4300" i="73"/>
  <c r="R4301" i="73"/>
  <c r="R4302" i="73"/>
  <c r="R4303" i="73"/>
  <c r="R4304" i="73"/>
  <c r="R4305" i="73"/>
  <c r="R4306" i="73"/>
  <c r="R4307" i="73"/>
  <c r="R4308" i="73"/>
  <c r="R4309" i="73"/>
  <c r="R4310" i="73"/>
  <c r="R4311" i="73"/>
  <c r="R4312" i="73"/>
  <c r="R4313" i="73"/>
  <c r="R4314" i="73"/>
  <c r="R4315" i="73"/>
  <c r="R4316" i="73"/>
  <c r="R4317" i="73"/>
  <c r="R4318" i="73"/>
  <c r="R4319" i="73"/>
  <c r="R4320" i="73"/>
  <c r="R4321" i="73"/>
  <c r="R4322" i="73"/>
  <c r="R4323" i="73"/>
  <c r="R4324" i="73"/>
  <c r="R4325" i="73"/>
  <c r="R4326" i="73"/>
  <c r="R4327" i="73"/>
  <c r="R4328" i="73"/>
  <c r="R4329" i="73"/>
  <c r="R4330" i="73"/>
  <c r="R4331" i="73"/>
  <c r="R4332" i="73"/>
  <c r="R4333" i="73"/>
  <c r="R4334" i="73"/>
  <c r="R4335" i="73"/>
  <c r="R4336" i="73"/>
  <c r="R4337" i="73"/>
  <c r="R4338" i="73"/>
  <c r="R4339" i="73"/>
  <c r="R4340" i="73"/>
  <c r="R4341" i="73"/>
  <c r="R4342" i="73"/>
  <c r="R4343" i="73"/>
  <c r="R4344" i="73"/>
  <c r="R4345" i="73"/>
  <c r="R4346" i="73"/>
  <c r="R4347" i="73"/>
  <c r="R4348" i="73"/>
  <c r="R4349" i="73"/>
  <c r="R4350" i="73"/>
  <c r="R4351" i="73"/>
  <c r="R4352" i="73"/>
  <c r="R4353" i="73"/>
  <c r="R4354" i="73"/>
  <c r="R4355" i="73"/>
  <c r="R4356" i="73"/>
  <c r="R4357" i="73"/>
  <c r="R4358" i="73"/>
  <c r="R4359" i="73"/>
  <c r="R4360" i="73"/>
  <c r="R4361" i="73"/>
  <c r="R4362" i="73"/>
  <c r="R4363" i="73"/>
  <c r="R4364" i="73"/>
  <c r="R4365" i="73"/>
  <c r="R4366" i="73"/>
  <c r="R4367" i="73"/>
  <c r="R4368" i="73"/>
  <c r="R4369" i="73"/>
  <c r="R4370" i="73"/>
  <c r="R4371" i="73"/>
  <c r="R4372" i="73"/>
  <c r="R4373" i="73"/>
  <c r="R4374" i="73"/>
  <c r="R4375" i="73"/>
  <c r="R4376" i="73"/>
  <c r="R4377" i="73"/>
  <c r="R4378" i="73"/>
  <c r="R4379" i="73"/>
  <c r="R4380" i="73"/>
  <c r="R4381" i="73"/>
  <c r="R4382" i="73"/>
  <c r="R4383" i="73"/>
  <c r="R4384" i="73"/>
  <c r="R4385" i="73"/>
  <c r="R4386" i="73"/>
  <c r="R4387" i="73"/>
  <c r="R4388" i="73"/>
  <c r="R4389" i="73"/>
  <c r="R4390" i="73"/>
  <c r="R4391" i="73"/>
  <c r="R4392" i="73"/>
  <c r="R4393" i="73"/>
  <c r="R4394" i="73"/>
  <c r="R4395" i="73"/>
  <c r="R4396" i="73"/>
  <c r="R4397" i="73"/>
  <c r="R4398" i="73"/>
  <c r="R4399" i="73"/>
  <c r="R4400" i="73"/>
  <c r="R4401" i="73"/>
  <c r="R4402" i="73"/>
  <c r="R4403" i="73"/>
  <c r="R4404" i="73"/>
  <c r="R4405" i="73"/>
  <c r="R4406" i="73"/>
  <c r="R4407" i="73"/>
  <c r="R4408" i="73"/>
  <c r="R4409" i="73"/>
  <c r="R4410" i="73"/>
  <c r="R4411" i="73"/>
  <c r="R4412" i="73"/>
  <c r="R4413" i="73"/>
  <c r="R4414" i="73"/>
  <c r="R4415" i="73"/>
  <c r="R4416" i="73"/>
  <c r="R4417" i="73"/>
  <c r="R4418" i="73"/>
  <c r="R4419" i="73"/>
  <c r="R4420" i="73"/>
  <c r="R4421" i="73"/>
  <c r="R4422" i="73"/>
  <c r="R4423" i="73"/>
  <c r="R4424" i="73"/>
  <c r="R4425" i="73"/>
  <c r="R4426" i="73"/>
  <c r="R4427" i="73"/>
  <c r="R4428" i="73"/>
  <c r="R4429" i="73"/>
  <c r="R4430" i="73"/>
  <c r="R4431" i="73"/>
  <c r="R4432" i="73"/>
  <c r="R4433" i="73"/>
  <c r="R4434" i="73"/>
  <c r="R4435" i="73"/>
  <c r="R4436" i="73"/>
  <c r="R4437" i="73"/>
  <c r="R4438" i="73"/>
  <c r="R4439" i="73"/>
  <c r="R4440" i="73"/>
  <c r="R4441" i="73"/>
  <c r="R4442" i="73"/>
  <c r="R4443" i="73"/>
  <c r="R4444" i="73"/>
  <c r="R4445" i="73"/>
  <c r="R4446" i="73"/>
  <c r="R4447" i="73"/>
  <c r="R4448" i="73"/>
  <c r="R4449" i="73"/>
  <c r="R4450" i="73"/>
  <c r="R4451" i="73"/>
  <c r="R4452" i="73"/>
  <c r="R4453" i="73"/>
  <c r="R4454" i="73"/>
  <c r="R4455" i="73"/>
  <c r="R4456" i="73"/>
  <c r="R4457" i="73"/>
  <c r="R4458" i="73"/>
  <c r="R4459" i="73"/>
  <c r="R4460" i="73"/>
  <c r="R4461" i="73"/>
  <c r="R4462" i="73"/>
  <c r="R4463" i="73"/>
  <c r="R4464" i="73"/>
  <c r="R4465" i="73"/>
  <c r="R4466" i="73"/>
  <c r="R4467" i="73"/>
  <c r="R4468" i="73"/>
  <c r="R4469" i="73"/>
  <c r="R4470" i="73"/>
  <c r="R4471" i="73"/>
  <c r="R4472" i="73"/>
  <c r="R4473" i="73"/>
  <c r="R4474" i="73"/>
  <c r="R4475" i="73"/>
  <c r="R4476" i="73"/>
  <c r="R4477" i="73"/>
  <c r="R4478" i="73"/>
  <c r="R4479" i="73"/>
  <c r="R4480" i="73"/>
  <c r="R4481" i="73"/>
  <c r="R4482" i="73"/>
  <c r="R4483" i="73"/>
  <c r="R4484" i="73"/>
  <c r="R4485" i="73"/>
  <c r="R4486" i="73"/>
  <c r="R4487" i="73"/>
  <c r="R4488" i="73"/>
  <c r="R4489" i="73"/>
  <c r="R4490" i="73"/>
  <c r="R4491" i="73"/>
  <c r="R4492" i="73"/>
  <c r="R4493" i="73"/>
  <c r="R4494" i="73"/>
  <c r="R4495" i="73"/>
  <c r="R4496" i="73"/>
  <c r="R4497" i="73"/>
  <c r="R4498" i="73"/>
  <c r="R4499" i="73"/>
  <c r="R4500" i="73"/>
  <c r="R4501" i="73"/>
  <c r="R4502" i="73"/>
  <c r="R4503" i="73"/>
  <c r="R4504" i="73"/>
  <c r="R4505" i="73"/>
  <c r="R4506" i="73"/>
  <c r="R4507" i="73"/>
  <c r="R4508" i="73"/>
  <c r="R4509" i="73"/>
  <c r="R4510" i="73"/>
  <c r="R4511" i="73"/>
  <c r="R4512" i="73"/>
  <c r="R4513" i="73"/>
  <c r="R4514" i="73"/>
  <c r="R4515" i="73"/>
  <c r="R4516" i="73"/>
  <c r="R4517" i="73"/>
  <c r="R4518" i="73"/>
  <c r="R4519" i="73"/>
  <c r="R4520" i="73"/>
  <c r="R4521" i="73"/>
  <c r="R4522" i="73"/>
  <c r="R4523" i="73"/>
  <c r="R4524" i="73"/>
  <c r="R4525" i="73"/>
  <c r="R4526" i="73"/>
  <c r="R4527" i="73"/>
  <c r="R4528" i="73"/>
  <c r="R4529" i="73"/>
  <c r="R4530" i="73"/>
  <c r="R4531" i="73"/>
  <c r="R4532" i="73"/>
  <c r="R4533" i="73"/>
  <c r="R4534" i="73"/>
  <c r="R4535" i="73"/>
  <c r="R4536" i="73"/>
  <c r="R4537" i="73"/>
  <c r="R4538" i="73"/>
  <c r="R4539" i="73"/>
  <c r="R4540" i="73"/>
  <c r="R4541" i="73"/>
  <c r="R4542" i="73"/>
  <c r="R4543" i="73"/>
  <c r="R4544" i="73"/>
  <c r="R4545" i="73"/>
  <c r="R4546" i="73"/>
  <c r="R4547" i="73"/>
  <c r="R4548" i="73"/>
  <c r="R4549" i="73"/>
  <c r="R4550" i="73"/>
  <c r="R4551" i="73"/>
  <c r="R4552" i="73"/>
  <c r="R4553" i="73"/>
  <c r="R4554" i="73"/>
  <c r="R4555" i="73"/>
  <c r="R4556" i="73"/>
  <c r="R4557" i="73"/>
  <c r="R4558" i="73"/>
  <c r="R4559" i="73"/>
  <c r="R4560" i="73"/>
  <c r="R4561" i="73"/>
  <c r="R4562" i="73"/>
  <c r="R4563" i="73"/>
  <c r="R4564" i="73"/>
  <c r="R4565" i="73"/>
  <c r="R4566" i="73"/>
  <c r="R4567" i="73"/>
  <c r="R4568" i="73"/>
  <c r="R4569" i="73"/>
  <c r="R4570" i="73"/>
  <c r="R4571" i="73"/>
  <c r="R4572" i="73"/>
  <c r="R4573" i="73"/>
  <c r="R4574" i="73"/>
  <c r="R4575" i="73"/>
  <c r="R4576" i="73"/>
  <c r="R4577" i="73"/>
  <c r="R4578" i="73"/>
  <c r="R4579" i="73"/>
  <c r="R4580" i="73"/>
  <c r="R4581" i="73"/>
  <c r="R4582" i="73"/>
  <c r="R4583" i="73"/>
  <c r="R4584" i="73"/>
  <c r="R4585" i="73"/>
  <c r="R4586" i="73"/>
  <c r="R4587" i="73"/>
  <c r="R4588" i="73"/>
  <c r="R4589" i="73"/>
  <c r="R4590" i="73"/>
  <c r="R4591" i="73"/>
  <c r="R4592" i="73"/>
  <c r="R4593" i="73"/>
  <c r="R4594" i="73"/>
  <c r="R4595" i="73"/>
  <c r="R4596" i="73"/>
  <c r="R4597" i="73"/>
  <c r="R4598" i="73"/>
  <c r="R4599" i="73"/>
  <c r="R4600" i="73"/>
  <c r="R4601" i="73"/>
  <c r="R4602" i="73"/>
  <c r="R4603" i="73"/>
  <c r="R4604" i="73"/>
  <c r="R4605" i="73"/>
  <c r="R4606" i="73"/>
  <c r="R4607" i="73"/>
  <c r="R4608" i="73"/>
  <c r="R4609" i="73"/>
  <c r="R4610" i="73"/>
  <c r="R4612" i="73"/>
  <c r="R4613" i="73"/>
  <c r="R4614" i="73"/>
  <c r="R4615" i="73"/>
  <c r="R4616" i="73"/>
  <c r="R4617" i="73"/>
  <c r="R4618" i="73"/>
  <c r="R4619" i="73"/>
  <c r="R4620" i="73"/>
  <c r="R4621" i="73"/>
  <c r="R4622" i="73"/>
  <c r="R4623" i="73"/>
  <c r="R4624" i="73"/>
  <c r="R4625" i="73"/>
  <c r="R4626" i="73"/>
  <c r="R4627" i="73"/>
  <c r="R4628" i="73"/>
  <c r="R4629" i="73"/>
  <c r="R4630" i="73"/>
  <c r="R4631" i="73"/>
  <c r="R4632" i="73"/>
  <c r="R4633" i="73"/>
  <c r="R4634" i="73"/>
  <c r="R4635" i="73"/>
  <c r="R4636" i="73"/>
  <c r="R4637" i="73"/>
  <c r="R4638" i="73"/>
  <c r="R4639" i="73"/>
  <c r="R4640" i="73"/>
  <c r="R4641" i="73"/>
  <c r="R4642" i="73"/>
  <c r="R4643" i="73"/>
  <c r="R4644" i="73"/>
  <c r="R4645" i="73"/>
  <c r="R4646" i="73"/>
  <c r="R4647" i="73"/>
  <c r="R4648" i="73"/>
  <c r="R4649" i="73"/>
  <c r="R4650" i="73"/>
  <c r="R4651" i="73"/>
  <c r="R4652" i="73"/>
  <c r="R4653" i="73"/>
  <c r="R4654" i="73"/>
  <c r="R4655" i="73"/>
  <c r="R4656" i="73"/>
  <c r="R4657" i="73"/>
  <c r="R4658" i="73"/>
  <c r="R4659" i="73"/>
  <c r="R4660" i="73"/>
  <c r="R4661" i="73"/>
  <c r="R4662" i="73"/>
  <c r="R4663" i="73"/>
  <c r="R4664" i="73"/>
  <c r="R4665" i="73"/>
  <c r="R4666" i="73"/>
  <c r="R4667" i="73"/>
  <c r="R4668" i="73"/>
  <c r="R4669" i="73"/>
  <c r="R4670" i="73"/>
  <c r="R4671" i="73"/>
  <c r="R4672" i="73"/>
  <c r="R4673" i="73"/>
  <c r="R4674" i="73"/>
  <c r="R4675" i="73"/>
  <c r="R4676" i="73"/>
  <c r="R4677" i="73"/>
  <c r="R4678" i="73"/>
  <c r="R4679" i="73"/>
  <c r="R4680" i="73"/>
  <c r="R4681" i="73"/>
  <c r="R4682" i="73"/>
  <c r="R4683" i="73"/>
  <c r="R4684" i="73"/>
  <c r="R4685" i="73"/>
  <c r="R4686" i="73"/>
  <c r="R4687" i="73"/>
  <c r="R4688" i="73"/>
  <c r="R4689" i="73"/>
  <c r="R4690" i="73"/>
  <c r="R4691" i="73"/>
  <c r="R4692" i="73"/>
  <c r="R4693" i="73"/>
  <c r="R4694" i="73"/>
  <c r="R4695" i="73"/>
  <c r="R4696" i="73"/>
  <c r="R4697" i="73"/>
  <c r="R4698" i="73"/>
  <c r="R4699" i="73"/>
  <c r="R4700" i="73"/>
  <c r="R4701" i="73"/>
  <c r="R4702" i="73"/>
  <c r="R4703" i="73"/>
  <c r="R4704" i="73"/>
  <c r="R4705" i="73"/>
  <c r="R4706" i="73"/>
  <c r="R4707" i="73"/>
  <c r="R4708" i="73"/>
  <c r="R4709" i="73"/>
  <c r="R4710" i="73"/>
  <c r="R4711" i="73"/>
  <c r="R4712" i="73"/>
  <c r="R4713" i="73"/>
  <c r="R4714" i="73"/>
  <c r="R4715" i="73"/>
  <c r="R4716" i="73"/>
  <c r="R4717" i="73"/>
  <c r="R4718" i="73"/>
  <c r="R4719" i="73"/>
  <c r="R4720" i="73"/>
  <c r="R4721" i="73"/>
  <c r="R4722" i="73"/>
  <c r="R4723" i="73"/>
  <c r="R4724" i="73"/>
  <c r="R4725" i="73"/>
  <c r="R4726" i="73"/>
  <c r="R4727" i="73"/>
  <c r="R4728" i="73"/>
  <c r="R4729" i="73"/>
  <c r="R4730" i="73"/>
  <c r="R4731" i="73"/>
  <c r="R4732" i="73"/>
  <c r="R4733" i="73"/>
  <c r="R4734" i="73"/>
  <c r="R4735" i="73"/>
  <c r="R4736" i="73"/>
  <c r="R4737" i="73"/>
  <c r="R4738" i="73"/>
  <c r="R4739" i="73"/>
  <c r="R4740" i="73"/>
  <c r="R4741" i="73"/>
  <c r="R4742" i="73"/>
  <c r="R4743" i="73"/>
  <c r="R4744" i="73"/>
  <c r="R4745" i="73"/>
  <c r="R4746" i="73"/>
  <c r="R4747" i="73"/>
  <c r="R4748" i="73"/>
  <c r="R4749" i="73"/>
  <c r="R4750" i="73"/>
  <c r="R4751" i="73"/>
  <c r="R4752" i="73"/>
  <c r="R4753" i="73"/>
  <c r="R4754" i="73"/>
  <c r="R4755" i="73"/>
  <c r="R4756" i="73"/>
  <c r="R4757" i="73"/>
  <c r="R4758" i="73"/>
  <c r="R4759" i="73"/>
  <c r="R4760" i="73"/>
  <c r="R4761" i="73"/>
  <c r="R4762" i="73"/>
  <c r="R4763" i="73"/>
  <c r="R4764" i="73"/>
  <c r="R4765" i="73"/>
  <c r="R4766" i="73"/>
  <c r="R4767" i="73"/>
  <c r="R4768" i="73"/>
  <c r="R4769" i="73"/>
  <c r="R4770" i="73"/>
  <c r="R4771" i="73"/>
  <c r="R4772" i="73"/>
  <c r="R4773" i="73"/>
  <c r="R4774" i="73"/>
  <c r="R4775" i="73"/>
  <c r="R4776" i="73"/>
  <c r="R4777" i="73"/>
  <c r="R4778" i="73"/>
  <c r="R4779" i="73"/>
  <c r="R4780" i="73"/>
  <c r="R4781" i="73"/>
  <c r="R4782" i="73"/>
  <c r="R4783" i="73"/>
  <c r="R4784" i="73"/>
  <c r="R4785" i="73"/>
  <c r="R4786" i="73"/>
  <c r="R4787" i="73"/>
  <c r="R4788" i="73"/>
  <c r="R4789" i="73"/>
  <c r="R4790" i="73"/>
  <c r="R4791" i="73"/>
  <c r="R4792" i="73"/>
  <c r="R4793" i="73"/>
  <c r="R4794" i="73"/>
  <c r="R4795" i="73"/>
  <c r="R4796" i="73"/>
  <c r="R4797" i="73"/>
  <c r="R4798" i="73"/>
  <c r="R4799" i="73"/>
  <c r="R4800" i="73"/>
  <c r="R4801" i="73"/>
  <c r="R4802" i="73"/>
  <c r="R4803" i="73"/>
  <c r="R4804" i="73"/>
  <c r="R4805" i="73"/>
  <c r="R4806" i="73"/>
  <c r="R4807" i="73"/>
  <c r="R4808" i="73"/>
  <c r="R4809" i="73"/>
  <c r="R4810" i="73"/>
  <c r="R4811" i="73"/>
  <c r="R4812" i="73"/>
  <c r="R4813" i="73"/>
  <c r="R4814" i="73"/>
  <c r="R4815" i="73"/>
  <c r="R4816" i="73"/>
  <c r="R4817" i="73"/>
  <c r="R4818" i="73"/>
  <c r="R4819" i="73"/>
  <c r="R4820" i="73"/>
  <c r="R4821" i="73"/>
  <c r="R4822" i="73"/>
  <c r="R4823" i="73"/>
  <c r="R4824" i="73"/>
  <c r="R4825" i="73"/>
  <c r="R4826" i="73"/>
  <c r="R4827" i="73"/>
  <c r="R4828" i="73"/>
  <c r="R4829" i="73"/>
  <c r="R4830" i="73"/>
  <c r="R4831" i="73"/>
  <c r="R4832" i="73"/>
  <c r="R4833" i="73"/>
  <c r="R4834" i="73"/>
  <c r="R4835" i="73"/>
  <c r="R4836" i="73"/>
  <c r="R4837" i="73"/>
  <c r="R4838" i="73"/>
  <c r="R4839" i="73"/>
  <c r="R4840" i="73"/>
  <c r="R4841" i="73"/>
  <c r="R4842" i="73"/>
  <c r="R4843" i="73"/>
  <c r="R4844" i="73"/>
  <c r="R4845" i="73"/>
  <c r="R4846" i="73"/>
  <c r="R4847" i="73"/>
  <c r="R4848" i="73"/>
  <c r="R4849" i="73"/>
  <c r="R4850" i="73"/>
  <c r="R4851" i="73"/>
  <c r="R4852" i="73"/>
  <c r="R4853" i="73"/>
  <c r="R4854" i="73"/>
  <c r="R4855" i="73"/>
  <c r="R4856" i="73"/>
  <c r="R4857" i="73"/>
  <c r="R4858" i="73"/>
  <c r="R4859" i="73"/>
  <c r="R4860" i="73"/>
  <c r="R4861" i="73"/>
  <c r="R4862" i="73"/>
  <c r="R4863" i="73"/>
  <c r="R4864" i="73"/>
  <c r="R4865" i="73"/>
  <c r="R4866" i="73"/>
  <c r="R4867" i="73"/>
  <c r="R4868" i="73"/>
  <c r="R4869" i="73"/>
  <c r="R4870" i="73"/>
  <c r="R4871" i="73"/>
  <c r="R4872" i="73"/>
  <c r="R4873" i="73"/>
  <c r="R4874" i="73"/>
  <c r="R4875" i="73"/>
  <c r="R4876" i="73"/>
  <c r="R4877" i="73"/>
  <c r="R4878" i="73"/>
  <c r="R4879" i="73"/>
  <c r="R4880" i="73"/>
  <c r="R4881" i="73"/>
  <c r="R4882" i="73"/>
  <c r="R4883" i="73"/>
  <c r="R4884" i="73"/>
  <c r="R4885" i="73"/>
  <c r="R4886" i="73"/>
  <c r="R4887" i="73"/>
  <c r="R4888" i="73"/>
  <c r="R4889" i="73"/>
  <c r="R4890" i="73"/>
  <c r="R4891" i="73"/>
  <c r="R4892" i="73"/>
  <c r="R4893" i="73"/>
  <c r="R4894" i="73"/>
  <c r="R4895" i="73"/>
  <c r="R4896" i="73"/>
  <c r="R4897" i="73"/>
  <c r="R4898" i="73"/>
  <c r="R4899" i="73"/>
  <c r="R4900" i="73"/>
  <c r="R4901" i="73"/>
  <c r="R4902" i="73"/>
  <c r="R4903" i="73"/>
  <c r="R4904" i="73"/>
  <c r="R4905" i="73"/>
  <c r="R4906" i="73"/>
  <c r="R4907" i="73"/>
  <c r="R4908" i="73"/>
  <c r="R4909" i="73"/>
  <c r="R4910" i="73"/>
  <c r="R4911" i="73"/>
  <c r="R4912" i="73"/>
  <c r="R4913" i="73"/>
  <c r="R4914" i="73"/>
  <c r="R4915" i="73"/>
  <c r="R4916" i="73"/>
  <c r="R4917" i="73"/>
  <c r="R4918" i="73"/>
  <c r="R4919" i="73"/>
  <c r="R4920" i="73"/>
  <c r="R4921" i="73"/>
  <c r="R4922" i="73"/>
  <c r="R4923" i="73"/>
  <c r="R4924" i="73"/>
  <c r="R4925" i="73"/>
  <c r="R4926" i="73"/>
  <c r="R4927" i="73"/>
  <c r="R4928" i="73"/>
  <c r="R4929" i="73"/>
  <c r="R4930" i="73"/>
  <c r="R4931" i="73"/>
  <c r="R4932" i="73"/>
  <c r="R4933" i="73"/>
  <c r="R4934" i="73"/>
  <c r="R4935" i="73"/>
  <c r="R4936" i="73"/>
  <c r="R4937" i="73"/>
  <c r="R4938" i="73"/>
  <c r="R4939" i="73"/>
  <c r="R4940" i="73"/>
  <c r="R4941" i="73"/>
  <c r="R4942" i="73"/>
  <c r="R4943" i="73"/>
  <c r="R4944" i="73"/>
  <c r="R4945" i="73"/>
  <c r="R4946" i="73"/>
  <c r="R4947" i="73"/>
  <c r="R4948" i="73"/>
  <c r="R4949" i="73"/>
  <c r="R4950" i="73"/>
  <c r="R4951" i="73"/>
  <c r="R4952" i="73"/>
  <c r="R4953" i="73"/>
  <c r="R4954" i="73"/>
  <c r="R4955" i="73"/>
  <c r="R4956" i="73"/>
  <c r="R4957" i="73"/>
  <c r="R4958" i="73"/>
  <c r="R4959" i="73"/>
  <c r="R4960" i="73"/>
  <c r="R4961" i="73"/>
  <c r="R4962" i="73"/>
  <c r="R4963" i="73"/>
  <c r="R4964" i="73"/>
  <c r="R4965" i="73"/>
  <c r="R4966" i="73"/>
  <c r="R4967" i="73"/>
  <c r="R4968" i="73"/>
  <c r="R4969" i="73"/>
  <c r="R4970" i="73"/>
  <c r="R4971" i="73"/>
  <c r="R4972" i="73"/>
  <c r="R4973" i="73"/>
  <c r="R4974" i="73"/>
  <c r="R4975" i="73"/>
  <c r="R4976" i="73"/>
  <c r="R4977" i="73"/>
  <c r="R4978" i="73"/>
  <c r="R4979" i="73"/>
  <c r="R4980" i="73"/>
  <c r="R4981" i="73"/>
  <c r="R4982" i="73"/>
  <c r="R4983" i="73"/>
  <c r="R4984" i="73"/>
  <c r="R4985" i="73"/>
  <c r="R4986" i="73"/>
  <c r="R4987" i="73"/>
  <c r="R4988" i="73"/>
  <c r="R4989" i="73"/>
  <c r="R4990" i="73"/>
  <c r="R4991" i="73"/>
  <c r="R4992" i="73"/>
  <c r="R4993" i="73"/>
  <c r="R4994" i="73"/>
  <c r="R4995" i="73"/>
  <c r="R4996" i="73"/>
  <c r="R4997" i="73"/>
  <c r="R4998" i="73"/>
  <c r="R4999" i="73"/>
  <c r="R5000" i="73"/>
  <c r="R5001" i="73"/>
  <c r="R5002" i="73"/>
  <c r="R5003" i="73"/>
  <c r="R5004" i="73"/>
  <c r="R5005" i="73"/>
  <c r="R5006" i="73"/>
  <c r="R5007" i="73"/>
  <c r="R5008" i="73"/>
  <c r="R5009" i="73"/>
  <c r="R5010" i="73"/>
  <c r="R5011" i="73"/>
  <c r="R5012" i="73"/>
  <c r="R5013" i="73"/>
  <c r="R5014" i="73"/>
  <c r="R5015" i="73"/>
  <c r="R5016" i="73"/>
  <c r="R5017" i="73"/>
  <c r="R5018" i="73"/>
  <c r="R5019" i="73"/>
  <c r="R5020" i="73"/>
  <c r="R5021" i="73"/>
  <c r="R5022" i="73"/>
  <c r="R5023" i="73"/>
  <c r="R5024" i="73"/>
  <c r="R5025" i="73"/>
  <c r="R5026" i="73"/>
  <c r="R5027" i="73"/>
  <c r="R5028" i="73"/>
  <c r="R5029" i="73"/>
  <c r="R5030" i="73"/>
  <c r="R5031" i="73"/>
  <c r="R5032" i="73"/>
  <c r="R5033" i="73"/>
  <c r="R5034" i="73"/>
  <c r="R5035" i="73"/>
  <c r="R5036" i="73"/>
  <c r="R5037" i="73"/>
  <c r="R5038" i="73"/>
  <c r="R5039" i="73"/>
  <c r="R5040" i="73"/>
  <c r="R5041" i="73"/>
  <c r="R5042" i="73"/>
  <c r="R5043" i="73"/>
  <c r="R5044" i="73"/>
  <c r="R5045" i="73"/>
  <c r="R5046" i="73"/>
  <c r="R5047" i="73"/>
  <c r="R5048" i="73"/>
  <c r="R5049" i="73"/>
  <c r="R5050" i="73"/>
  <c r="R5051" i="73"/>
  <c r="R5052" i="73"/>
  <c r="R5053" i="73"/>
  <c r="R5054" i="73"/>
  <c r="R5055" i="73"/>
  <c r="R5056" i="73"/>
  <c r="R5057" i="73"/>
  <c r="R5058" i="73"/>
  <c r="R5059" i="73"/>
  <c r="R5060" i="73"/>
  <c r="R5061" i="73"/>
  <c r="R5062" i="73"/>
  <c r="R5063" i="73"/>
  <c r="R5064" i="73"/>
  <c r="R5065" i="73"/>
  <c r="R5066" i="73"/>
  <c r="R5067" i="73"/>
  <c r="O5061" i="73" l="1"/>
  <c r="N5061" i="73"/>
  <c r="O5053" i="73"/>
  <c r="N5053" i="73"/>
  <c r="O5045" i="73"/>
  <c r="N5045" i="73"/>
  <c r="O5037" i="73"/>
  <c r="N5037" i="73"/>
  <c r="O5029" i="73"/>
  <c r="N5029" i="73"/>
  <c r="O5021" i="73"/>
  <c r="N5021" i="73"/>
  <c r="O5013" i="73"/>
  <c r="N5013" i="73"/>
  <c r="O5005" i="73"/>
  <c r="N5005" i="73"/>
  <c r="O4997" i="73"/>
  <c r="N4997" i="73"/>
  <c r="O4989" i="73"/>
  <c r="N4989" i="73"/>
  <c r="O4981" i="73"/>
  <c r="N4981" i="73"/>
  <c r="O4973" i="73"/>
  <c r="N4973" i="73"/>
  <c r="O4965" i="73"/>
  <c r="N4965" i="73"/>
  <c r="O4957" i="73"/>
  <c r="N4957" i="73"/>
  <c r="P4957" i="73" s="1"/>
  <c r="O4949" i="73"/>
  <c r="N4949" i="73"/>
  <c r="O4941" i="73"/>
  <c r="N4941" i="73"/>
  <c r="O4933" i="73"/>
  <c r="N4933" i="73"/>
  <c r="O4925" i="73"/>
  <c r="N4925" i="73"/>
  <c r="P4925" i="73" s="1"/>
  <c r="O4917" i="73"/>
  <c r="N4917" i="73"/>
  <c r="O4909" i="73"/>
  <c r="N4909" i="73"/>
  <c r="O4901" i="73"/>
  <c r="N4901" i="73"/>
  <c r="O4893" i="73"/>
  <c r="N4893" i="73"/>
  <c r="P4893" i="73" s="1"/>
  <c r="O4885" i="73"/>
  <c r="N4885" i="73"/>
  <c r="O4877" i="73"/>
  <c r="N4877" i="73"/>
  <c r="O4869" i="73"/>
  <c r="N4869" i="73"/>
  <c r="O4861" i="73"/>
  <c r="N4861" i="73"/>
  <c r="O4853" i="73"/>
  <c r="N4853" i="73"/>
  <c r="O4845" i="73"/>
  <c r="N4845" i="73"/>
  <c r="O4837" i="73"/>
  <c r="N4837" i="73"/>
  <c r="O4829" i="73"/>
  <c r="N4829" i="73"/>
  <c r="O4821" i="73"/>
  <c r="N4821" i="73"/>
  <c r="O4813" i="73"/>
  <c r="N4813" i="73"/>
  <c r="O4805" i="73"/>
  <c r="N4805" i="73"/>
  <c r="O4797" i="73"/>
  <c r="N4797" i="73"/>
  <c r="O4789" i="73"/>
  <c r="N4789" i="73"/>
  <c r="O4781" i="73"/>
  <c r="N4781" i="73"/>
  <c r="O4773" i="73"/>
  <c r="N4773" i="73"/>
  <c r="O4765" i="73"/>
  <c r="N4765" i="73"/>
  <c r="O4757" i="73"/>
  <c r="N4757" i="73"/>
  <c r="O4749" i="73"/>
  <c r="N4749" i="73"/>
  <c r="O4741" i="73"/>
  <c r="N4741" i="73"/>
  <c r="O4733" i="73"/>
  <c r="N4733" i="73"/>
  <c r="O4725" i="73"/>
  <c r="N4725" i="73"/>
  <c r="O4717" i="73"/>
  <c r="N4717" i="73"/>
  <c r="O4709" i="73"/>
  <c r="N4709" i="73"/>
  <c r="O4701" i="73"/>
  <c r="N4701" i="73"/>
  <c r="O4693" i="73"/>
  <c r="N4693" i="73"/>
  <c r="O4685" i="73"/>
  <c r="N4685" i="73"/>
  <c r="O4677" i="73"/>
  <c r="N4677" i="73"/>
  <c r="O4669" i="73"/>
  <c r="N4669" i="73"/>
  <c r="O4661" i="73"/>
  <c r="N4661" i="73"/>
  <c r="O4653" i="73"/>
  <c r="N4653" i="73"/>
  <c r="O4645" i="73"/>
  <c r="N4645" i="73"/>
  <c r="O4637" i="73"/>
  <c r="N4637" i="73"/>
  <c r="O4629" i="73"/>
  <c r="N4629" i="73"/>
  <c r="O4621" i="73"/>
  <c r="N4621" i="73"/>
  <c r="O4613" i="73"/>
  <c r="N4613" i="73"/>
  <c r="O4604" i="73"/>
  <c r="N4604" i="73"/>
  <c r="O4596" i="73"/>
  <c r="N4596" i="73"/>
  <c r="O4588" i="73"/>
  <c r="N4588" i="73"/>
  <c r="O4580" i="73"/>
  <c r="N4580" i="73"/>
  <c r="O4572" i="73"/>
  <c r="N4572" i="73"/>
  <c r="O4564" i="73"/>
  <c r="N4564" i="73"/>
  <c r="O4556" i="73"/>
  <c r="N4556" i="73"/>
  <c r="O4548" i="73"/>
  <c r="N4548" i="73"/>
  <c r="O4540" i="73"/>
  <c r="N4540" i="73"/>
  <c r="O4532" i="73"/>
  <c r="N4532" i="73"/>
  <c r="O4524" i="73"/>
  <c r="N4524" i="73"/>
  <c r="O4516" i="73"/>
  <c r="N4516" i="73"/>
  <c r="O4508" i="73"/>
  <c r="N4508" i="73"/>
  <c r="O4500" i="73"/>
  <c r="N4500" i="73"/>
  <c r="O4492" i="73"/>
  <c r="N4492" i="73"/>
  <c r="O4484" i="73"/>
  <c r="N4484" i="73"/>
  <c r="O4476" i="73"/>
  <c r="N4476" i="73"/>
  <c r="O4468" i="73"/>
  <c r="N4468" i="73"/>
  <c r="O4460" i="73"/>
  <c r="N4460" i="73"/>
  <c r="O4452" i="73"/>
  <c r="N4452" i="73"/>
  <c r="O4444" i="73"/>
  <c r="N4444" i="73"/>
  <c r="O4436" i="73"/>
  <c r="N4436" i="73"/>
  <c r="O4428" i="73"/>
  <c r="N4428" i="73"/>
  <c r="O4420" i="73"/>
  <c r="N4420" i="73"/>
  <c r="O4412" i="73"/>
  <c r="N4412" i="73"/>
  <c r="O4404" i="73"/>
  <c r="N4404" i="73"/>
  <c r="O4396" i="73"/>
  <c r="N4396" i="73"/>
  <c r="O4388" i="73"/>
  <c r="N4388" i="73"/>
  <c r="O4380" i="73"/>
  <c r="N4380" i="73"/>
  <c r="O4372" i="73"/>
  <c r="N4372" i="73"/>
  <c r="O4364" i="73"/>
  <c r="N4364" i="73"/>
  <c r="O4356" i="73"/>
  <c r="N4356" i="73"/>
  <c r="O4348" i="73"/>
  <c r="N4348" i="73"/>
  <c r="O4340" i="73"/>
  <c r="N4340" i="73"/>
  <c r="O4332" i="73"/>
  <c r="N4332" i="73"/>
  <c r="O4324" i="73"/>
  <c r="N4324" i="73"/>
  <c r="O4316" i="73"/>
  <c r="N4316" i="73"/>
  <c r="O4308" i="73"/>
  <c r="N4308" i="73"/>
  <c r="O4300" i="73"/>
  <c r="N4300" i="73"/>
  <c r="O4292" i="73"/>
  <c r="N4292" i="73"/>
  <c r="O4284" i="73"/>
  <c r="N4284" i="73"/>
  <c r="O4276" i="73"/>
  <c r="N4276" i="73"/>
  <c r="O4268" i="73"/>
  <c r="N4268" i="73"/>
  <c r="O4260" i="73"/>
  <c r="N4260" i="73"/>
  <c r="O4252" i="73"/>
  <c r="N4252" i="73"/>
  <c r="O4244" i="73"/>
  <c r="N4244" i="73"/>
  <c r="O4236" i="73"/>
  <c r="N4236" i="73"/>
  <c r="O4228" i="73"/>
  <c r="N4228" i="73"/>
  <c r="O4220" i="73"/>
  <c r="N4220" i="73"/>
  <c r="O4212" i="73"/>
  <c r="N4212" i="73"/>
  <c r="O4204" i="73"/>
  <c r="N4204" i="73"/>
  <c r="O4196" i="73"/>
  <c r="N4196" i="73"/>
  <c r="O4188" i="73"/>
  <c r="N4188" i="73"/>
  <c r="O4180" i="73"/>
  <c r="N4180" i="73"/>
  <c r="O4172" i="73"/>
  <c r="N4172" i="73"/>
  <c r="O4164" i="73"/>
  <c r="N4164" i="73"/>
  <c r="O4156" i="73"/>
  <c r="N4156" i="73"/>
  <c r="O4148" i="73"/>
  <c r="N4148" i="73"/>
  <c r="O4140" i="73"/>
  <c r="N4140" i="73"/>
  <c r="O4132" i="73"/>
  <c r="N4132" i="73"/>
  <c r="O4124" i="73"/>
  <c r="N4124" i="73"/>
  <c r="O4116" i="73"/>
  <c r="N4116" i="73"/>
  <c r="O4108" i="73"/>
  <c r="N4108" i="73"/>
  <c r="O4100" i="73"/>
  <c r="N4100" i="73"/>
  <c r="O4092" i="73"/>
  <c r="N4092" i="73"/>
  <c r="O4084" i="73"/>
  <c r="N4084" i="73"/>
  <c r="O4076" i="73"/>
  <c r="N4076" i="73"/>
  <c r="O4068" i="73"/>
  <c r="N4068" i="73"/>
  <c r="O4060" i="73"/>
  <c r="N4060" i="73"/>
  <c r="O4052" i="73"/>
  <c r="N4052" i="73"/>
  <c r="O4044" i="73"/>
  <c r="N4044" i="73"/>
  <c r="O4036" i="73"/>
  <c r="N4036" i="73"/>
  <c r="O4028" i="73"/>
  <c r="N4028" i="73"/>
  <c r="O4020" i="73"/>
  <c r="N4020" i="73"/>
  <c r="O4012" i="73"/>
  <c r="N4012" i="73"/>
  <c r="O4004" i="73"/>
  <c r="N4004" i="73"/>
  <c r="O3996" i="73"/>
  <c r="N3996" i="73"/>
  <c r="O3988" i="73"/>
  <c r="N3988" i="73"/>
  <c r="O3980" i="73"/>
  <c r="N3980" i="73"/>
  <c r="O3972" i="73"/>
  <c r="N3972" i="73"/>
  <c r="O3964" i="73"/>
  <c r="N3964" i="73"/>
  <c r="O3956" i="73"/>
  <c r="N3956" i="73"/>
  <c r="O3948" i="73"/>
  <c r="N3948" i="73"/>
  <c r="O3940" i="73"/>
  <c r="N3940" i="73"/>
  <c r="O3932" i="73"/>
  <c r="N3932" i="73"/>
  <c r="O3924" i="73"/>
  <c r="N3924" i="73"/>
  <c r="O3916" i="73"/>
  <c r="N3916" i="73"/>
  <c r="O3908" i="73"/>
  <c r="N3908" i="73"/>
  <c r="O3900" i="73"/>
  <c r="N3900" i="73"/>
  <c r="O3892" i="73"/>
  <c r="N3892" i="73"/>
  <c r="O3884" i="73"/>
  <c r="N3884" i="73"/>
  <c r="O3876" i="73"/>
  <c r="N3876" i="73"/>
  <c r="O3868" i="73"/>
  <c r="N3868" i="73"/>
  <c r="O3860" i="73"/>
  <c r="N3860" i="73"/>
  <c r="O3852" i="73"/>
  <c r="N3852" i="73"/>
  <c r="O3844" i="73"/>
  <c r="N3844" i="73"/>
  <c r="O3836" i="73"/>
  <c r="N3836" i="73"/>
  <c r="O3828" i="73"/>
  <c r="N3828" i="73"/>
  <c r="O3820" i="73"/>
  <c r="N3820" i="73"/>
  <c r="O3812" i="73"/>
  <c r="N3812" i="73"/>
  <c r="O3804" i="73"/>
  <c r="N3804" i="73"/>
  <c r="O3796" i="73"/>
  <c r="N3796" i="73"/>
  <c r="O3788" i="73"/>
  <c r="N3788" i="73"/>
  <c r="O3780" i="73"/>
  <c r="N3780" i="73"/>
  <c r="O3772" i="73"/>
  <c r="N3772" i="73"/>
  <c r="O3764" i="73"/>
  <c r="N3764" i="73"/>
  <c r="O3756" i="73"/>
  <c r="N3756" i="73"/>
  <c r="O3748" i="73"/>
  <c r="N3748" i="73"/>
  <c r="O3740" i="73"/>
  <c r="N3740" i="73"/>
  <c r="O3732" i="73"/>
  <c r="N3732" i="73"/>
  <c r="O3724" i="73"/>
  <c r="N3724" i="73"/>
  <c r="O3716" i="73"/>
  <c r="N3716" i="73"/>
  <c r="O3708" i="73"/>
  <c r="N3708" i="73"/>
  <c r="O3700" i="73"/>
  <c r="N3700" i="73"/>
  <c r="O3692" i="73"/>
  <c r="N3692" i="73"/>
  <c r="O3684" i="73"/>
  <c r="N3684" i="73"/>
  <c r="O3676" i="73"/>
  <c r="N3676" i="73"/>
  <c r="O3668" i="73"/>
  <c r="N3668" i="73"/>
  <c r="O3660" i="73"/>
  <c r="N3660" i="73"/>
  <c r="O3652" i="73"/>
  <c r="N3652" i="73"/>
  <c r="O3644" i="73"/>
  <c r="N3644" i="73"/>
  <c r="O3636" i="73"/>
  <c r="N3636" i="73"/>
  <c r="O3628" i="73"/>
  <c r="N3628" i="73"/>
  <c r="O3620" i="73"/>
  <c r="N3620" i="73"/>
  <c r="O3612" i="73"/>
  <c r="N3612" i="73"/>
  <c r="O3604" i="73"/>
  <c r="N3604" i="73"/>
  <c r="O3596" i="73"/>
  <c r="N3596" i="73"/>
  <c r="O3588" i="73"/>
  <c r="N3588" i="73"/>
  <c r="O3580" i="73"/>
  <c r="N3580" i="73"/>
  <c r="O3572" i="73"/>
  <c r="N3572" i="73"/>
  <c r="O3564" i="73"/>
  <c r="N3564" i="73"/>
  <c r="O3556" i="73"/>
  <c r="N3556" i="73"/>
  <c r="O3548" i="73"/>
  <c r="N3548" i="73"/>
  <c r="O3540" i="73"/>
  <c r="N3540" i="73"/>
  <c r="O3532" i="73"/>
  <c r="N3532" i="73"/>
  <c r="O3524" i="73"/>
  <c r="N3524" i="73"/>
  <c r="O3516" i="73"/>
  <c r="N3516" i="73"/>
  <c r="O3508" i="73"/>
  <c r="N3508" i="73"/>
  <c r="O3500" i="73"/>
  <c r="N3500" i="73"/>
  <c r="O3492" i="73"/>
  <c r="N3492" i="73"/>
  <c r="O3484" i="73"/>
  <c r="N3484" i="73"/>
  <c r="O3476" i="73"/>
  <c r="N3476" i="73"/>
  <c r="O3468" i="73"/>
  <c r="N3468" i="73"/>
  <c r="O3460" i="73"/>
  <c r="N3460" i="73"/>
  <c r="O3452" i="73"/>
  <c r="N3452" i="73"/>
  <c r="O3444" i="73"/>
  <c r="N3444" i="73"/>
  <c r="O3436" i="73"/>
  <c r="N3436" i="73"/>
  <c r="O3428" i="73"/>
  <c r="N3428" i="73"/>
  <c r="O3420" i="73"/>
  <c r="N3420" i="73"/>
  <c r="O3412" i="73"/>
  <c r="N3412" i="73"/>
  <c r="O3404" i="73"/>
  <c r="N3404" i="73"/>
  <c r="O3396" i="73"/>
  <c r="N3396" i="73"/>
  <c r="O3388" i="73"/>
  <c r="N3388" i="73"/>
  <c r="O3380" i="73"/>
  <c r="N3380" i="73"/>
  <c r="O3372" i="73"/>
  <c r="N3372" i="73"/>
  <c r="O3364" i="73"/>
  <c r="N3364" i="73"/>
  <c r="O3356" i="73"/>
  <c r="N3356" i="73"/>
  <c r="O3348" i="73"/>
  <c r="N3348" i="73"/>
  <c r="O3340" i="73"/>
  <c r="N3340" i="73"/>
  <c r="O3332" i="73"/>
  <c r="N3332" i="73"/>
  <c r="O3324" i="73"/>
  <c r="N3324" i="73"/>
  <c r="O3316" i="73"/>
  <c r="N3316" i="73"/>
  <c r="O3308" i="73"/>
  <c r="N3308" i="73"/>
  <c r="O3300" i="73"/>
  <c r="N3300" i="73"/>
  <c r="O3292" i="73"/>
  <c r="N3292" i="73"/>
  <c r="O3284" i="73"/>
  <c r="N3284" i="73"/>
  <c r="O3276" i="73"/>
  <c r="N3276" i="73"/>
  <c r="O3268" i="73"/>
  <c r="N3268" i="73"/>
  <c r="O3260" i="73"/>
  <c r="N3260" i="73"/>
  <c r="O3252" i="73"/>
  <c r="N3252" i="73"/>
  <c r="O3244" i="73"/>
  <c r="N3244" i="73"/>
  <c r="O3236" i="73"/>
  <c r="N3236" i="73"/>
  <c r="O3228" i="73"/>
  <c r="N3228" i="73"/>
  <c r="O3220" i="73"/>
  <c r="N3220" i="73"/>
  <c r="O3212" i="73"/>
  <c r="N3212" i="73"/>
  <c r="O3204" i="73"/>
  <c r="N3204" i="73"/>
  <c r="O3196" i="73"/>
  <c r="N3196" i="73"/>
  <c r="O3188" i="73"/>
  <c r="N3188" i="73"/>
  <c r="O3180" i="73"/>
  <c r="N3180" i="73"/>
  <c r="O3172" i="73"/>
  <c r="N3172" i="73"/>
  <c r="O3164" i="73"/>
  <c r="N3164" i="73"/>
  <c r="O3156" i="73"/>
  <c r="N3156" i="73"/>
  <c r="O3148" i="73"/>
  <c r="N3148" i="73"/>
  <c r="O3140" i="73"/>
  <c r="N3140" i="73"/>
  <c r="O3132" i="73"/>
  <c r="N3132" i="73"/>
  <c r="O3124" i="73"/>
  <c r="N3124" i="73"/>
  <c r="O3116" i="73"/>
  <c r="N3116" i="73"/>
  <c r="O3108" i="73"/>
  <c r="N3108" i="73"/>
  <c r="O3100" i="73"/>
  <c r="N3100" i="73"/>
  <c r="O3092" i="73"/>
  <c r="N3092" i="73"/>
  <c r="O3084" i="73"/>
  <c r="N3084" i="73"/>
  <c r="O3076" i="73"/>
  <c r="N3076" i="73"/>
  <c r="O3068" i="73"/>
  <c r="N3068" i="73"/>
  <c r="O3060" i="73"/>
  <c r="N3060" i="73"/>
  <c r="O3052" i="73"/>
  <c r="N3052" i="73"/>
  <c r="O3044" i="73"/>
  <c r="N3044" i="73"/>
  <c r="O3036" i="73"/>
  <c r="N3036" i="73"/>
  <c r="O3028" i="73"/>
  <c r="N3028" i="73"/>
  <c r="O3020" i="73"/>
  <c r="N3020" i="73"/>
  <c r="O3012" i="73"/>
  <c r="N3012" i="73"/>
  <c r="O3004" i="73"/>
  <c r="N3004" i="73"/>
  <c r="O2996" i="73"/>
  <c r="N2996" i="73"/>
  <c r="O2988" i="73"/>
  <c r="N2988" i="73"/>
  <c r="O2980" i="73"/>
  <c r="N2980" i="73"/>
  <c r="O2972" i="73"/>
  <c r="N2972" i="73"/>
  <c r="O2964" i="73"/>
  <c r="N2964" i="73"/>
  <c r="O2956" i="73"/>
  <c r="N2956" i="73"/>
  <c r="O2948" i="73"/>
  <c r="N2948" i="73"/>
  <c r="O2940" i="73"/>
  <c r="N2940" i="73"/>
  <c r="O2932" i="73"/>
  <c r="N2932" i="73"/>
  <c r="O2924" i="73"/>
  <c r="N2924" i="73"/>
  <c r="O2916" i="73"/>
  <c r="N2916" i="73"/>
  <c r="O2908" i="73"/>
  <c r="N2908" i="73"/>
  <c r="O2900" i="73"/>
  <c r="N2900" i="73"/>
  <c r="O2892" i="73"/>
  <c r="N2892" i="73"/>
  <c r="O2884" i="73"/>
  <c r="N2884" i="73"/>
  <c r="O2876" i="73"/>
  <c r="N2876" i="73"/>
  <c r="O2868" i="73"/>
  <c r="N2868" i="73"/>
  <c r="O2860" i="73"/>
  <c r="N2860" i="73"/>
  <c r="O2852" i="73"/>
  <c r="N2852" i="73"/>
  <c r="O2844" i="73"/>
  <c r="N2844" i="73"/>
  <c r="O2836" i="73"/>
  <c r="N2836" i="73"/>
  <c r="O2828" i="73"/>
  <c r="N2828" i="73"/>
  <c r="O2820" i="73"/>
  <c r="N2820" i="73"/>
  <c r="O2812" i="73"/>
  <c r="N2812" i="73"/>
  <c r="O2804" i="73"/>
  <c r="N2804" i="73"/>
  <c r="O2796" i="73"/>
  <c r="N2796" i="73"/>
  <c r="O2788" i="73"/>
  <c r="N2788" i="73"/>
  <c r="O2780" i="73"/>
  <c r="N2780" i="73"/>
  <c r="O2772" i="73"/>
  <c r="N2772" i="73"/>
  <c r="O2764" i="73"/>
  <c r="N2764" i="73"/>
  <c r="O2756" i="73"/>
  <c r="N2756" i="73"/>
  <c r="O2748" i="73"/>
  <c r="N2748" i="73"/>
  <c r="O2740" i="73"/>
  <c r="N2740" i="73"/>
  <c r="O2732" i="73"/>
  <c r="N2732" i="73"/>
  <c r="O2724" i="73"/>
  <c r="N2724" i="73"/>
  <c r="O2716" i="73"/>
  <c r="N2716" i="73"/>
  <c r="O2708" i="73"/>
  <c r="N2708" i="73"/>
  <c r="O2700" i="73"/>
  <c r="N2700" i="73"/>
  <c r="O2692" i="73"/>
  <c r="N2692" i="73"/>
  <c r="O2684" i="73"/>
  <c r="N2684" i="73"/>
  <c r="O2676" i="73"/>
  <c r="N2676" i="73"/>
  <c r="O2668" i="73"/>
  <c r="N2668" i="73"/>
  <c r="O2660" i="73"/>
  <c r="N2660" i="73"/>
  <c r="O2652" i="73"/>
  <c r="N2652" i="73"/>
  <c r="O2644" i="73"/>
  <c r="N2644" i="73"/>
  <c r="O2636" i="73"/>
  <c r="N2636" i="73"/>
  <c r="O2628" i="73"/>
  <c r="N2628" i="73"/>
  <c r="O2620" i="73"/>
  <c r="N2620" i="73"/>
  <c r="O2612" i="73"/>
  <c r="N2612" i="73"/>
  <c r="O2604" i="73"/>
  <c r="N2604" i="73"/>
  <c r="O2596" i="73"/>
  <c r="N2596" i="73"/>
  <c r="O2588" i="73"/>
  <c r="N2588" i="73"/>
  <c r="O2580" i="73"/>
  <c r="N2580" i="73"/>
  <c r="O2572" i="73"/>
  <c r="N2572" i="73"/>
  <c r="O2564" i="73"/>
  <c r="N2564" i="73"/>
  <c r="O2556" i="73"/>
  <c r="N2556" i="73"/>
  <c r="O2548" i="73"/>
  <c r="N2548" i="73"/>
  <c r="O2540" i="73"/>
  <c r="N2540" i="73"/>
  <c r="O2532" i="73"/>
  <c r="N2532" i="73"/>
  <c r="O2524" i="73"/>
  <c r="N2524" i="73"/>
  <c r="O2516" i="73"/>
  <c r="N2516" i="73"/>
  <c r="O2508" i="73"/>
  <c r="N2508" i="73"/>
  <c r="O2500" i="73"/>
  <c r="N2500" i="73"/>
  <c r="O2492" i="73"/>
  <c r="N2492" i="73"/>
  <c r="O2484" i="73"/>
  <c r="N2484" i="73"/>
  <c r="O2476" i="73"/>
  <c r="N2476" i="73"/>
  <c r="O2468" i="73"/>
  <c r="N2468" i="73"/>
  <c r="O2460" i="73"/>
  <c r="N2460" i="73"/>
  <c r="O2452" i="73"/>
  <c r="N2452" i="73"/>
  <c r="O2444" i="73"/>
  <c r="N2444" i="73"/>
  <c r="O2436" i="73"/>
  <c r="N2436" i="73"/>
  <c r="O2428" i="73"/>
  <c r="N2428" i="73"/>
  <c r="O2420" i="73"/>
  <c r="N2420" i="73"/>
  <c r="O2412" i="73"/>
  <c r="N2412" i="73"/>
  <c r="O2404" i="73"/>
  <c r="N2404" i="73"/>
  <c r="O2396" i="73"/>
  <c r="N2396" i="73"/>
  <c r="O2388" i="73"/>
  <c r="N2388" i="73"/>
  <c r="O2380" i="73"/>
  <c r="N2380" i="73"/>
  <c r="O2372" i="73"/>
  <c r="N2372" i="73"/>
  <c r="O2364" i="73"/>
  <c r="N2364" i="73"/>
  <c r="O2356" i="73"/>
  <c r="N2356" i="73"/>
  <c r="O2348" i="73"/>
  <c r="N2348" i="73"/>
  <c r="O2340" i="73"/>
  <c r="N2340" i="73"/>
  <c r="O2332" i="73"/>
  <c r="N2332" i="73"/>
  <c r="O2324" i="73"/>
  <c r="N2324" i="73"/>
  <c r="O2316" i="73"/>
  <c r="N2316" i="73"/>
  <c r="O2308" i="73"/>
  <c r="N2308" i="73"/>
  <c r="O2300" i="73"/>
  <c r="N2300" i="73"/>
  <c r="O2292" i="73"/>
  <c r="N2292" i="73"/>
  <c r="O2284" i="73"/>
  <c r="N2284" i="73"/>
  <c r="O2276" i="73"/>
  <c r="N2276" i="73"/>
  <c r="O2268" i="73"/>
  <c r="N2268" i="73"/>
  <c r="O2260" i="73"/>
  <c r="N2260" i="73"/>
  <c r="O2252" i="73"/>
  <c r="N2252" i="73"/>
  <c r="O2244" i="73"/>
  <c r="N2244" i="73"/>
  <c r="O2236" i="73"/>
  <c r="N2236" i="73"/>
  <c r="O2228" i="73"/>
  <c r="N2228" i="73"/>
  <c r="O2220" i="73"/>
  <c r="N2220" i="73"/>
  <c r="O2212" i="73"/>
  <c r="N2212" i="73"/>
  <c r="O2204" i="73"/>
  <c r="N2204" i="73"/>
  <c r="O2196" i="73"/>
  <c r="N2196" i="73"/>
  <c r="O2188" i="73"/>
  <c r="N2188" i="73"/>
  <c r="O2180" i="73"/>
  <c r="N2180" i="73"/>
  <c r="O2172" i="73"/>
  <c r="N2172" i="73"/>
  <c r="O2164" i="73"/>
  <c r="N2164" i="73"/>
  <c r="O2156" i="73"/>
  <c r="N2156" i="73"/>
  <c r="O2148" i="73"/>
  <c r="N2148" i="73"/>
  <c r="O2140" i="73"/>
  <c r="N2140" i="73"/>
  <c r="O2132" i="73"/>
  <c r="N2132" i="73"/>
  <c r="O2124" i="73"/>
  <c r="N2124" i="73"/>
  <c r="O2116" i="73"/>
  <c r="N2116" i="73"/>
  <c r="O2108" i="73"/>
  <c r="N2108" i="73"/>
  <c r="O2100" i="73"/>
  <c r="N2100" i="73"/>
  <c r="O2092" i="73"/>
  <c r="N2092" i="73"/>
  <c r="O2084" i="73"/>
  <c r="N2084" i="73"/>
  <c r="O2076" i="73"/>
  <c r="N2076" i="73"/>
  <c r="O2068" i="73"/>
  <c r="N2068" i="73"/>
  <c r="O2060" i="73"/>
  <c r="N2060" i="73"/>
  <c r="O2052" i="73"/>
  <c r="N2052" i="73"/>
  <c r="O2044" i="73"/>
  <c r="N2044" i="73"/>
  <c r="O2036" i="73"/>
  <c r="N2036" i="73"/>
  <c r="O2028" i="73"/>
  <c r="N2028" i="73"/>
  <c r="O2020" i="73"/>
  <c r="N2020" i="73"/>
  <c r="O2012" i="73"/>
  <c r="N2012" i="73"/>
  <c r="O2004" i="73"/>
  <c r="N2004" i="73"/>
  <c r="O1996" i="73"/>
  <c r="N1996" i="73"/>
  <c r="O1988" i="73"/>
  <c r="N1988" i="73"/>
  <c r="O1980" i="73"/>
  <c r="N1980" i="73"/>
  <c r="O1972" i="73"/>
  <c r="N1972" i="73"/>
  <c r="O1964" i="73"/>
  <c r="N1964" i="73"/>
  <c r="O1956" i="73"/>
  <c r="N1956" i="73"/>
  <c r="O1948" i="73"/>
  <c r="N1948" i="73"/>
  <c r="O1940" i="73"/>
  <c r="N1940" i="73"/>
  <c r="O1932" i="73"/>
  <c r="N1932" i="73"/>
  <c r="O1924" i="73"/>
  <c r="N1924" i="73"/>
  <c r="O1916" i="73"/>
  <c r="N1916" i="73"/>
  <c r="O1908" i="73"/>
  <c r="N1908" i="73"/>
  <c r="O1900" i="73"/>
  <c r="N1900" i="73"/>
  <c r="O1892" i="73"/>
  <c r="N1892" i="73"/>
  <c r="O1884" i="73"/>
  <c r="N1884" i="73"/>
  <c r="O1876" i="73"/>
  <c r="N1876" i="73"/>
  <c r="O1868" i="73"/>
  <c r="N1868" i="73"/>
  <c r="O1860" i="73"/>
  <c r="N1860" i="73"/>
  <c r="O1852" i="73"/>
  <c r="N1852" i="73"/>
  <c r="O1844" i="73"/>
  <c r="N1844" i="73"/>
  <c r="O1836" i="73"/>
  <c r="N1836" i="73"/>
  <c r="O1828" i="73"/>
  <c r="N1828" i="73"/>
  <c r="O1820" i="73"/>
  <c r="N1820" i="73"/>
  <c r="O1812" i="73"/>
  <c r="N1812" i="73"/>
  <c r="O1804" i="73"/>
  <c r="N1804" i="73"/>
  <c r="O1796" i="73"/>
  <c r="N1796" i="73"/>
  <c r="O1788" i="73"/>
  <c r="N1788" i="73"/>
  <c r="O1780" i="73"/>
  <c r="N1780" i="73"/>
  <c r="O1772" i="73"/>
  <c r="N1772" i="73"/>
  <c r="O1764" i="73"/>
  <c r="N1764" i="73"/>
  <c r="O1756" i="73"/>
  <c r="N1756" i="73"/>
  <c r="O1748" i="73"/>
  <c r="N1748" i="73"/>
  <c r="O1740" i="73"/>
  <c r="N1740" i="73"/>
  <c r="O1732" i="73"/>
  <c r="N1732" i="73"/>
  <c r="O1724" i="73"/>
  <c r="N1724" i="73"/>
  <c r="O1716" i="73"/>
  <c r="N1716" i="73"/>
  <c r="O1708" i="73"/>
  <c r="N1708" i="73"/>
  <c r="O1700" i="73"/>
  <c r="N1700" i="73"/>
  <c r="O1692" i="73"/>
  <c r="N1692" i="73"/>
  <c r="O1684" i="73"/>
  <c r="N1684" i="73"/>
  <c r="O1676" i="73"/>
  <c r="N1676" i="73"/>
  <c r="O1668" i="73"/>
  <c r="N1668" i="73"/>
  <c r="O1660" i="73"/>
  <c r="N1660" i="73"/>
  <c r="O1652" i="73"/>
  <c r="N1652" i="73"/>
  <c r="O1644" i="73"/>
  <c r="N1644" i="73"/>
  <c r="O1636" i="73"/>
  <c r="N1636" i="73"/>
  <c r="O1628" i="73"/>
  <c r="N1628" i="73"/>
  <c r="O1620" i="73"/>
  <c r="N1620" i="73"/>
  <c r="O1612" i="73"/>
  <c r="N1612" i="73"/>
  <c r="O1604" i="73"/>
  <c r="N1604" i="73"/>
  <c r="O1596" i="73"/>
  <c r="N1596" i="73"/>
  <c r="O1588" i="73"/>
  <c r="N1588" i="73"/>
  <c r="O1580" i="73"/>
  <c r="N1580" i="73"/>
  <c r="O1572" i="73"/>
  <c r="N1572" i="73"/>
  <c r="O1564" i="73"/>
  <c r="N1564" i="73"/>
  <c r="O1556" i="73"/>
  <c r="N1556" i="73"/>
  <c r="O1548" i="73"/>
  <c r="N1548" i="73"/>
  <c r="O1540" i="73"/>
  <c r="N1540" i="73"/>
  <c r="O1532" i="73"/>
  <c r="N1532" i="73"/>
  <c r="O1524" i="73"/>
  <c r="N1524" i="73"/>
  <c r="O1516" i="73"/>
  <c r="N1516" i="73"/>
  <c r="O1508" i="73"/>
  <c r="N1508" i="73"/>
  <c r="O1500" i="73"/>
  <c r="N1500" i="73"/>
  <c r="O1492" i="73"/>
  <c r="N1492" i="73"/>
  <c r="O1484" i="73"/>
  <c r="N1484" i="73"/>
  <c r="O1476" i="73"/>
  <c r="N1476" i="73"/>
  <c r="O1468" i="73"/>
  <c r="N1468" i="73"/>
  <c r="O1460" i="73"/>
  <c r="N1460" i="73"/>
  <c r="O1452" i="73"/>
  <c r="N1452" i="73"/>
  <c r="O1444" i="73"/>
  <c r="N1444" i="73"/>
  <c r="O1436" i="73"/>
  <c r="N1436" i="73"/>
  <c r="O1428" i="73"/>
  <c r="N1428" i="73"/>
  <c r="O1420" i="73"/>
  <c r="N1420" i="73"/>
  <c r="O1412" i="73"/>
  <c r="N1412" i="73"/>
  <c r="O1404" i="73"/>
  <c r="N1404" i="73"/>
  <c r="O1396" i="73"/>
  <c r="N1396" i="73"/>
  <c r="O1388" i="73"/>
  <c r="N1388" i="73"/>
  <c r="O1380" i="73"/>
  <c r="N1380" i="73"/>
  <c r="O1372" i="73"/>
  <c r="N1372" i="73"/>
  <c r="O1364" i="73"/>
  <c r="N1364" i="73"/>
  <c r="O1356" i="73"/>
  <c r="N1356" i="73"/>
  <c r="O1348" i="73"/>
  <c r="N1348" i="73"/>
  <c r="O1340" i="73"/>
  <c r="N1340" i="73"/>
  <c r="O1332" i="73"/>
  <c r="N1332" i="73"/>
  <c r="O1324" i="73"/>
  <c r="N1324" i="73"/>
  <c r="O1316" i="73"/>
  <c r="N1316" i="73"/>
  <c r="O1308" i="73"/>
  <c r="N1308" i="73"/>
  <c r="O1300" i="73"/>
  <c r="N1300" i="73"/>
  <c r="O1292" i="73"/>
  <c r="N1292" i="73"/>
  <c r="O1284" i="73"/>
  <c r="N1284" i="73"/>
  <c r="O1276" i="73"/>
  <c r="N1276" i="73"/>
  <c r="O1268" i="73"/>
  <c r="N1268" i="73"/>
  <c r="O1260" i="73"/>
  <c r="N1260" i="73"/>
  <c r="O1252" i="73"/>
  <c r="N1252" i="73"/>
  <c r="O1244" i="73"/>
  <c r="N1244" i="73"/>
  <c r="O1236" i="73"/>
  <c r="N1236" i="73"/>
  <c r="O1228" i="73"/>
  <c r="N1228" i="73"/>
  <c r="O1220" i="73"/>
  <c r="N1220" i="73"/>
  <c r="O1212" i="73"/>
  <c r="N1212" i="73"/>
  <c r="O1204" i="73"/>
  <c r="N1204" i="73"/>
  <c r="O1196" i="73"/>
  <c r="N1196" i="73"/>
  <c r="O1188" i="73"/>
  <c r="N1188" i="73"/>
  <c r="O1180" i="73"/>
  <c r="N1180" i="73"/>
  <c r="O1172" i="73"/>
  <c r="N1172" i="73"/>
  <c r="O1164" i="73"/>
  <c r="N1164" i="73"/>
  <c r="O1156" i="73"/>
  <c r="N1156" i="73"/>
  <c r="O1148" i="73"/>
  <c r="N1148" i="73"/>
  <c r="O1140" i="73"/>
  <c r="N1140" i="73"/>
  <c r="O1132" i="73"/>
  <c r="N1132" i="73"/>
  <c r="O1124" i="73"/>
  <c r="N1124" i="73"/>
  <c r="O1116" i="73"/>
  <c r="N1116" i="73"/>
  <c r="O1108" i="73"/>
  <c r="N1108" i="73"/>
  <c r="O1100" i="73"/>
  <c r="N1100" i="73"/>
  <c r="O1092" i="73"/>
  <c r="N1092" i="73"/>
  <c r="O1084" i="73"/>
  <c r="N1084" i="73"/>
  <c r="O1076" i="73"/>
  <c r="N1076" i="73"/>
  <c r="O1068" i="73"/>
  <c r="N1068" i="73"/>
  <c r="O1060" i="73"/>
  <c r="N1060" i="73"/>
  <c r="O1052" i="73"/>
  <c r="N1052" i="73"/>
  <c r="O1044" i="73"/>
  <c r="N1044" i="73"/>
  <c r="O1036" i="73"/>
  <c r="N1036" i="73"/>
  <c r="O1028" i="73"/>
  <c r="N1028" i="73"/>
  <c r="O1020" i="73"/>
  <c r="N1020" i="73"/>
  <c r="O1012" i="73"/>
  <c r="N1012" i="73"/>
  <c r="O1004" i="73"/>
  <c r="N1004" i="73"/>
  <c r="O996" i="73"/>
  <c r="N996" i="73"/>
  <c r="O988" i="73"/>
  <c r="N988" i="73"/>
  <c r="O980" i="73"/>
  <c r="N980" i="73"/>
  <c r="O972" i="73"/>
  <c r="N972" i="73"/>
  <c r="O964" i="73"/>
  <c r="N964" i="73"/>
  <c r="O956" i="73"/>
  <c r="N956" i="73"/>
  <c r="O948" i="73"/>
  <c r="N948" i="73"/>
  <c r="O940" i="73"/>
  <c r="N940" i="73"/>
  <c r="O932" i="73"/>
  <c r="N932" i="73"/>
  <c r="O924" i="73"/>
  <c r="N924" i="73"/>
  <c r="O916" i="73"/>
  <c r="N916" i="73"/>
  <c r="O908" i="73"/>
  <c r="N908" i="73"/>
  <c r="O900" i="73"/>
  <c r="N900" i="73"/>
  <c r="O892" i="73"/>
  <c r="N892" i="73"/>
  <c r="O884" i="73"/>
  <c r="N884" i="73"/>
  <c r="O876" i="73"/>
  <c r="N876" i="73"/>
  <c r="O868" i="73"/>
  <c r="N868" i="73"/>
  <c r="O860" i="73"/>
  <c r="N860" i="73"/>
  <c r="O852" i="73"/>
  <c r="N852" i="73"/>
  <c r="O844" i="73"/>
  <c r="N844" i="73"/>
  <c r="O836" i="73"/>
  <c r="N836" i="73"/>
  <c r="O828" i="73"/>
  <c r="N828" i="73"/>
  <c r="O820" i="73"/>
  <c r="N820" i="73"/>
  <c r="O812" i="73"/>
  <c r="N812" i="73"/>
  <c r="O804" i="73"/>
  <c r="N804" i="73"/>
  <c r="O796" i="73"/>
  <c r="N796" i="73"/>
  <c r="O788" i="73"/>
  <c r="N788" i="73"/>
  <c r="O780" i="73"/>
  <c r="N780" i="73"/>
  <c r="O772" i="73"/>
  <c r="N772" i="73"/>
  <c r="O764" i="73"/>
  <c r="N764" i="73"/>
  <c r="O756" i="73"/>
  <c r="N756" i="73"/>
  <c r="O748" i="73"/>
  <c r="N748" i="73"/>
  <c r="O740" i="73"/>
  <c r="N740" i="73"/>
  <c r="O732" i="73"/>
  <c r="N732" i="73"/>
  <c r="O724" i="73"/>
  <c r="N724" i="73"/>
  <c r="O716" i="73"/>
  <c r="N716" i="73"/>
  <c r="O708" i="73"/>
  <c r="N708" i="73"/>
  <c r="O700" i="73"/>
  <c r="N700" i="73"/>
  <c r="O692" i="73"/>
  <c r="N692" i="73"/>
  <c r="O684" i="73"/>
  <c r="N684" i="73"/>
  <c r="O676" i="73"/>
  <c r="N676" i="73"/>
  <c r="O668" i="73"/>
  <c r="N668" i="73"/>
  <c r="O660" i="73"/>
  <c r="N660" i="73"/>
  <c r="O652" i="73"/>
  <c r="N652" i="73"/>
  <c r="O644" i="73"/>
  <c r="N644" i="73"/>
  <c r="O636" i="73"/>
  <c r="N636" i="73"/>
  <c r="O628" i="73"/>
  <c r="N628" i="73"/>
  <c r="O620" i="73"/>
  <c r="N620" i="73"/>
  <c r="O612" i="73"/>
  <c r="N612" i="73"/>
  <c r="O604" i="73"/>
  <c r="N604" i="73"/>
  <c r="O596" i="73"/>
  <c r="N596" i="73"/>
  <c r="O588" i="73"/>
  <c r="N588" i="73"/>
  <c r="O580" i="73"/>
  <c r="N580" i="73"/>
  <c r="O572" i="73"/>
  <c r="N572" i="73"/>
  <c r="O564" i="73"/>
  <c r="N564" i="73"/>
  <c r="O556" i="73"/>
  <c r="N556" i="73"/>
  <c r="O548" i="73"/>
  <c r="N548" i="73"/>
  <c r="O540" i="73"/>
  <c r="N540" i="73"/>
  <c r="O532" i="73"/>
  <c r="N532" i="73"/>
  <c r="O524" i="73"/>
  <c r="N524" i="73"/>
  <c r="O516" i="73"/>
  <c r="N516" i="73"/>
  <c r="O508" i="73"/>
  <c r="N508" i="73"/>
  <c r="O500" i="73"/>
  <c r="N500" i="73"/>
  <c r="O492" i="73"/>
  <c r="N492" i="73"/>
  <c r="O484" i="73"/>
  <c r="N484" i="73"/>
  <c r="O476" i="73"/>
  <c r="N476" i="73"/>
  <c r="O468" i="73"/>
  <c r="N468" i="73"/>
  <c r="O460" i="73"/>
  <c r="N460" i="73"/>
  <c r="O452" i="73"/>
  <c r="N452" i="73"/>
  <c r="O444" i="73"/>
  <c r="N444" i="73"/>
  <c r="O436" i="73"/>
  <c r="N436" i="73"/>
  <c r="O428" i="73"/>
  <c r="N428" i="73"/>
  <c r="O420" i="73"/>
  <c r="N420" i="73"/>
  <c r="O412" i="73"/>
  <c r="N412" i="73"/>
  <c r="O404" i="73"/>
  <c r="N404" i="73"/>
  <c r="O396" i="73"/>
  <c r="N396" i="73"/>
  <c r="O388" i="73"/>
  <c r="N388" i="73"/>
  <c r="O380" i="73"/>
  <c r="N380" i="73"/>
  <c r="O372" i="73"/>
  <c r="N372" i="73"/>
  <c r="O364" i="73"/>
  <c r="N364" i="73"/>
  <c r="O356" i="73"/>
  <c r="N356" i="73"/>
  <c r="O348" i="73"/>
  <c r="N348" i="73"/>
  <c r="O340" i="73"/>
  <c r="N340" i="73"/>
  <c r="O332" i="73"/>
  <c r="N332" i="73"/>
  <c r="O324" i="73"/>
  <c r="N324" i="73"/>
  <c r="O316" i="73"/>
  <c r="N316" i="73"/>
  <c r="O308" i="73"/>
  <c r="N308" i="73"/>
  <c r="O300" i="73"/>
  <c r="N300" i="73"/>
  <c r="O292" i="73"/>
  <c r="N292" i="73"/>
  <c r="O284" i="73"/>
  <c r="N284" i="73"/>
  <c r="O276" i="73"/>
  <c r="N276" i="73"/>
  <c r="O268" i="73"/>
  <c r="N268" i="73"/>
  <c r="O260" i="73"/>
  <c r="N260" i="73"/>
  <c r="O252" i="73"/>
  <c r="N252" i="73"/>
  <c r="O244" i="73"/>
  <c r="N244" i="73"/>
  <c r="O236" i="73"/>
  <c r="N236" i="73"/>
  <c r="O228" i="73"/>
  <c r="N228" i="73"/>
  <c r="O220" i="73"/>
  <c r="N220" i="73"/>
  <c r="O212" i="73"/>
  <c r="N212" i="73"/>
  <c r="O204" i="73"/>
  <c r="N204" i="73"/>
  <c r="O196" i="73"/>
  <c r="N196" i="73"/>
  <c r="O188" i="73"/>
  <c r="N188" i="73"/>
  <c r="O180" i="73"/>
  <c r="N180" i="73"/>
  <c r="O172" i="73"/>
  <c r="N172" i="73"/>
  <c r="O164" i="73"/>
  <c r="N164" i="73"/>
  <c r="O156" i="73"/>
  <c r="N156" i="73"/>
  <c r="O148" i="73"/>
  <c r="N148" i="73"/>
  <c r="O140" i="73"/>
  <c r="N140" i="73"/>
  <c r="O132" i="73"/>
  <c r="N132" i="73"/>
  <c r="O124" i="73"/>
  <c r="N124" i="73"/>
  <c r="O116" i="73"/>
  <c r="N116" i="73"/>
  <c r="O108" i="73"/>
  <c r="N108" i="73"/>
  <c r="O100" i="73"/>
  <c r="N100" i="73"/>
  <c r="O92" i="73"/>
  <c r="N92" i="73"/>
  <c r="O84" i="73"/>
  <c r="N84" i="73"/>
  <c r="O76" i="73"/>
  <c r="N76" i="73"/>
  <c r="O68" i="73"/>
  <c r="N68" i="73"/>
  <c r="O60" i="73"/>
  <c r="N60" i="73"/>
  <c r="O52" i="73"/>
  <c r="N52" i="73"/>
  <c r="O44" i="73"/>
  <c r="N44" i="73"/>
  <c r="O36" i="73"/>
  <c r="N36" i="73"/>
  <c r="O28" i="73"/>
  <c r="N28" i="73"/>
  <c r="O20" i="73"/>
  <c r="N20" i="73"/>
  <c r="O12" i="73"/>
  <c r="N12" i="73"/>
  <c r="O5060" i="73"/>
  <c r="N5060" i="73"/>
  <c r="O5052" i="73"/>
  <c r="N5052" i="73"/>
  <c r="O5044" i="73"/>
  <c r="N5044" i="73"/>
  <c r="O5036" i="73"/>
  <c r="N5036" i="73"/>
  <c r="O5028" i="73"/>
  <c r="N5028" i="73"/>
  <c r="O5020" i="73"/>
  <c r="N5020" i="73"/>
  <c r="O5012" i="73"/>
  <c r="N5012" i="73"/>
  <c r="O5004" i="73"/>
  <c r="N5004" i="73"/>
  <c r="O4996" i="73"/>
  <c r="N4996" i="73"/>
  <c r="O4988" i="73"/>
  <c r="N4988" i="73"/>
  <c r="O4980" i="73"/>
  <c r="N4980" i="73"/>
  <c r="O4972" i="73"/>
  <c r="N4972" i="73"/>
  <c r="O4964" i="73"/>
  <c r="N4964" i="73"/>
  <c r="O4956" i="73"/>
  <c r="N4956" i="73"/>
  <c r="O4948" i="73"/>
  <c r="N4948" i="73"/>
  <c r="O4940" i="73"/>
  <c r="N4940" i="73"/>
  <c r="O4932" i="73"/>
  <c r="N4932" i="73"/>
  <c r="O4924" i="73"/>
  <c r="N4924" i="73"/>
  <c r="O4916" i="73"/>
  <c r="N4916" i="73"/>
  <c r="O4908" i="73"/>
  <c r="N4908" i="73"/>
  <c r="O4900" i="73"/>
  <c r="N4900" i="73"/>
  <c r="O4892" i="73"/>
  <c r="N4892" i="73"/>
  <c r="O4884" i="73"/>
  <c r="N4884" i="73"/>
  <c r="O4876" i="73"/>
  <c r="N4876" i="73"/>
  <c r="O4868" i="73"/>
  <c r="N4868" i="73"/>
  <c r="O4860" i="73"/>
  <c r="N4860" i="73"/>
  <c r="O4852" i="73"/>
  <c r="N4852" i="73"/>
  <c r="O4844" i="73"/>
  <c r="N4844" i="73"/>
  <c r="O4836" i="73"/>
  <c r="N4836" i="73"/>
  <c r="O4828" i="73"/>
  <c r="N4828" i="73"/>
  <c r="O4820" i="73"/>
  <c r="N4820" i="73"/>
  <c r="O4812" i="73"/>
  <c r="N4812" i="73"/>
  <c r="O4804" i="73"/>
  <c r="N4804" i="73"/>
  <c r="O4796" i="73"/>
  <c r="N4796" i="73"/>
  <c r="O4788" i="73"/>
  <c r="N4788" i="73"/>
  <c r="O4780" i="73"/>
  <c r="N4780" i="73"/>
  <c r="O4772" i="73"/>
  <c r="N4772" i="73"/>
  <c r="O4764" i="73"/>
  <c r="N4764" i="73"/>
  <c r="O4756" i="73"/>
  <c r="N4756" i="73"/>
  <c r="O4748" i="73"/>
  <c r="N4748" i="73"/>
  <c r="O4740" i="73"/>
  <c r="N4740" i="73"/>
  <c r="O4732" i="73"/>
  <c r="N4732" i="73"/>
  <c r="O4724" i="73"/>
  <c r="N4724" i="73"/>
  <c r="O4716" i="73"/>
  <c r="N4716" i="73"/>
  <c r="O4708" i="73"/>
  <c r="N4708" i="73"/>
  <c r="O4700" i="73"/>
  <c r="N4700" i="73"/>
  <c r="O4692" i="73"/>
  <c r="N4692" i="73"/>
  <c r="O4684" i="73"/>
  <c r="N4684" i="73"/>
  <c r="O4676" i="73"/>
  <c r="N4676" i="73"/>
  <c r="O4668" i="73"/>
  <c r="N4668" i="73"/>
  <c r="O4660" i="73"/>
  <c r="N4660" i="73"/>
  <c r="O4652" i="73"/>
  <c r="N4652" i="73"/>
  <c r="O4644" i="73"/>
  <c r="N4644" i="73"/>
  <c r="O4636" i="73"/>
  <c r="N4636" i="73"/>
  <c r="O4628" i="73"/>
  <c r="N4628" i="73"/>
  <c r="O4620" i="73"/>
  <c r="N4620" i="73"/>
  <c r="O4612" i="73"/>
  <c r="N4612" i="73"/>
  <c r="O4603" i="73"/>
  <c r="N4603" i="73"/>
  <c r="O4595" i="73"/>
  <c r="N4595" i="73"/>
  <c r="O4587" i="73"/>
  <c r="N4587" i="73"/>
  <c r="O4579" i="73"/>
  <c r="N4579" i="73"/>
  <c r="O4571" i="73"/>
  <c r="N4571" i="73"/>
  <c r="O4563" i="73"/>
  <c r="N4563" i="73"/>
  <c r="O4555" i="73"/>
  <c r="N4555" i="73"/>
  <c r="O4547" i="73"/>
  <c r="N4547" i="73"/>
  <c r="O4539" i="73"/>
  <c r="N4539" i="73"/>
  <c r="O4531" i="73"/>
  <c r="N4531" i="73"/>
  <c r="O4523" i="73"/>
  <c r="N4523" i="73"/>
  <c r="O4515" i="73"/>
  <c r="N4515" i="73"/>
  <c r="O4507" i="73"/>
  <c r="N4507" i="73"/>
  <c r="O4499" i="73"/>
  <c r="N4499" i="73"/>
  <c r="O4491" i="73"/>
  <c r="N4491" i="73"/>
  <c r="O4483" i="73"/>
  <c r="N4483" i="73"/>
  <c r="O4475" i="73"/>
  <c r="N4475" i="73"/>
  <c r="O4467" i="73"/>
  <c r="N4467" i="73"/>
  <c r="O4459" i="73"/>
  <c r="N4459" i="73"/>
  <c r="O4451" i="73"/>
  <c r="N4451" i="73"/>
  <c r="O4443" i="73"/>
  <c r="N4443" i="73"/>
  <c r="O4435" i="73"/>
  <c r="N4435" i="73"/>
  <c r="O4427" i="73"/>
  <c r="N4427" i="73"/>
  <c r="O4419" i="73"/>
  <c r="N4419" i="73"/>
  <c r="O4411" i="73"/>
  <c r="N4411" i="73"/>
  <c r="O4403" i="73"/>
  <c r="N4403" i="73"/>
  <c r="O4395" i="73"/>
  <c r="N4395" i="73"/>
  <c r="O4387" i="73"/>
  <c r="N4387" i="73"/>
  <c r="O4379" i="73"/>
  <c r="N4379" i="73"/>
  <c r="O4371" i="73"/>
  <c r="N4371" i="73"/>
  <c r="O4363" i="73"/>
  <c r="N4363" i="73"/>
  <c r="O4355" i="73"/>
  <c r="N4355" i="73"/>
  <c r="O4347" i="73"/>
  <c r="N4347" i="73"/>
  <c r="O4339" i="73"/>
  <c r="N4339" i="73"/>
  <c r="O4331" i="73"/>
  <c r="N4331" i="73"/>
  <c r="O4323" i="73"/>
  <c r="N4323" i="73"/>
  <c r="O4315" i="73"/>
  <c r="N4315" i="73"/>
  <c r="O4307" i="73"/>
  <c r="N4307" i="73"/>
  <c r="O4299" i="73"/>
  <c r="N4299" i="73"/>
  <c r="O4291" i="73"/>
  <c r="N4291" i="73"/>
  <c r="O4283" i="73"/>
  <c r="N4283" i="73"/>
  <c r="O4275" i="73"/>
  <c r="N4275" i="73"/>
  <c r="O4267" i="73"/>
  <c r="N4267" i="73"/>
  <c r="O4259" i="73"/>
  <c r="N4259" i="73"/>
  <c r="O4251" i="73"/>
  <c r="N4251" i="73"/>
  <c r="O4243" i="73"/>
  <c r="N4243" i="73"/>
  <c r="O4235" i="73"/>
  <c r="N4235" i="73"/>
  <c r="O4227" i="73"/>
  <c r="N4227" i="73"/>
  <c r="O4219" i="73"/>
  <c r="N4219" i="73"/>
  <c r="O4211" i="73"/>
  <c r="N4211" i="73"/>
  <c r="O4203" i="73"/>
  <c r="N4203" i="73"/>
  <c r="O4195" i="73"/>
  <c r="N4195" i="73"/>
  <c r="O4187" i="73"/>
  <c r="N4187" i="73"/>
  <c r="O4179" i="73"/>
  <c r="N4179" i="73"/>
  <c r="O4171" i="73"/>
  <c r="N4171" i="73"/>
  <c r="O4163" i="73"/>
  <c r="N4163" i="73"/>
  <c r="O4155" i="73"/>
  <c r="N4155" i="73"/>
  <c r="O4147" i="73"/>
  <c r="N4147" i="73"/>
  <c r="O4139" i="73"/>
  <c r="N4139" i="73"/>
  <c r="O4131" i="73"/>
  <c r="N4131" i="73"/>
  <c r="O4123" i="73"/>
  <c r="N4123" i="73"/>
  <c r="O4115" i="73"/>
  <c r="N4115" i="73"/>
  <c r="O4107" i="73"/>
  <c r="N4107" i="73"/>
  <c r="O4099" i="73"/>
  <c r="N4099" i="73"/>
  <c r="O4091" i="73"/>
  <c r="N4091" i="73"/>
  <c r="O4083" i="73"/>
  <c r="N4083" i="73"/>
  <c r="O4075" i="73"/>
  <c r="N4075" i="73"/>
  <c r="O4067" i="73"/>
  <c r="N4067" i="73"/>
  <c r="O4059" i="73"/>
  <c r="N4059" i="73"/>
  <c r="O4051" i="73"/>
  <c r="N4051" i="73"/>
  <c r="O4043" i="73"/>
  <c r="N4043" i="73"/>
  <c r="O4035" i="73"/>
  <c r="N4035" i="73"/>
  <c r="O4027" i="73"/>
  <c r="N4027" i="73"/>
  <c r="O4019" i="73"/>
  <c r="N4019" i="73"/>
  <c r="O4011" i="73"/>
  <c r="N4011" i="73"/>
  <c r="O4003" i="73"/>
  <c r="N4003" i="73"/>
  <c r="O3995" i="73"/>
  <c r="N3995" i="73"/>
  <c r="O3987" i="73"/>
  <c r="N3987" i="73"/>
  <c r="O3979" i="73"/>
  <c r="N3979" i="73"/>
  <c r="O3971" i="73"/>
  <c r="N3971" i="73"/>
  <c r="O3963" i="73"/>
  <c r="N3963" i="73"/>
  <c r="O3955" i="73"/>
  <c r="N3955" i="73"/>
  <c r="O3947" i="73"/>
  <c r="N3947" i="73"/>
  <c r="O3939" i="73"/>
  <c r="N3939" i="73"/>
  <c r="O3931" i="73"/>
  <c r="N3931" i="73"/>
  <c r="O3923" i="73"/>
  <c r="N3923" i="73"/>
  <c r="O3915" i="73"/>
  <c r="N3915" i="73"/>
  <c r="O3907" i="73"/>
  <c r="N3907" i="73"/>
  <c r="O3899" i="73"/>
  <c r="N3899" i="73"/>
  <c r="O3891" i="73"/>
  <c r="N3891" i="73"/>
  <c r="O3883" i="73"/>
  <c r="N3883" i="73"/>
  <c r="O3875" i="73"/>
  <c r="N3875" i="73"/>
  <c r="O3867" i="73"/>
  <c r="N3867" i="73"/>
  <c r="O3859" i="73"/>
  <c r="N3859" i="73"/>
  <c r="O3851" i="73"/>
  <c r="N3851" i="73"/>
  <c r="O3843" i="73"/>
  <c r="N3843" i="73"/>
  <c r="O3835" i="73"/>
  <c r="N3835" i="73"/>
  <c r="O3827" i="73"/>
  <c r="N3827" i="73"/>
  <c r="O3819" i="73"/>
  <c r="N3819" i="73"/>
  <c r="O3811" i="73"/>
  <c r="N3811" i="73"/>
  <c r="O3803" i="73"/>
  <c r="N3803" i="73"/>
  <c r="O3795" i="73"/>
  <c r="N3795" i="73"/>
  <c r="O3787" i="73"/>
  <c r="N3787" i="73"/>
  <c r="O3779" i="73"/>
  <c r="N3779" i="73"/>
  <c r="O3771" i="73"/>
  <c r="N3771" i="73"/>
  <c r="O3763" i="73"/>
  <c r="N3763" i="73"/>
  <c r="O3755" i="73"/>
  <c r="N3755" i="73"/>
  <c r="O3747" i="73"/>
  <c r="N3747" i="73"/>
  <c r="O3739" i="73"/>
  <c r="N3739" i="73"/>
  <c r="O3731" i="73"/>
  <c r="N3731" i="73"/>
  <c r="O3723" i="73"/>
  <c r="N3723" i="73"/>
  <c r="O3715" i="73"/>
  <c r="N3715" i="73"/>
  <c r="O3707" i="73"/>
  <c r="N3707" i="73"/>
  <c r="O3699" i="73"/>
  <c r="N3699" i="73"/>
  <c r="O3691" i="73"/>
  <c r="N3691" i="73"/>
  <c r="O3683" i="73"/>
  <c r="N3683" i="73"/>
  <c r="O3675" i="73"/>
  <c r="N3675" i="73"/>
  <c r="O3667" i="73"/>
  <c r="N3667" i="73"/>
  <c r="O3659" i="73"/>
  <c r="N3659" i="73"/>
  <c r="O3651" i="73"/>
  <c r="N3651" i="73"/>
  <c r="O3643" i="73"/>
  <c r="N3643" i="73"/>
  <c r="O3635" i="73"/>
  <c r="N3635" i="73"/>
  <c r="O3627" i="73"/>
  <c r="N3627" i="73"/>
  <c r="O3619" i="73"/>
  <c r="N3619" i="73"/>
  <c r="O3611" i="73"/>
  <c r="N3611" i="73"/>
  <c r="O3603" i="73"/>
  <c r="N3603" i="73"/>
  <c r="O3595" i="73"/>
  <c r="N3595" i="73"/>
  <c r="O3587" i="73"/>
  <c r="N3587" i="73"/>
  <c r="O3579" i="73"/>
  <c r="N3579" i="73"/>
  <c r="O3571" i="73"/>
  <c r="N3571" i="73"/>
  <c r="O3563" i="73"/>
  <c r="N3563" i="73"/>
  <c r="O3555" i="73"/>
  <c r="N3555" i="73"/>
  <c r="O3547" i="73"/>
  <c r="N3547" i="73"/>
  <c r="O3539" i="73"/>
  <c r="N3539" i="73"/>
  <c r="O3531" i="73"/>
  <c r="N3531" i="73"/>
  <c r="O3523" i="73"/>
  <c r="N3523" i="73"/>
  <c r="O3515" i="73"/>
  <c r="N3515" i="73"/>
  <c r="O3507" i="73"/>
  <c r="N3507" i="73"/>
  <c r="O3499" i="73"/>
  <c r="N3499" i="73"/>
  <c r="O3491" i="73"/>
  <c r="N3491" i="73"/>
  <c r="O3483" i="73"/>
  <c r="N3483" i="73"/>
  <c r="O3475" i="73"/>
  <c r="N3475" i="73"/>
  <c r="O3467" i="73"/>
  <c r="N3467" i="73"/>
  <c r="O3459" i="73"/>
  <c r="N3459" i="73"/>
  <c r="O3451" i="73"/>
  <c r="N3451" i="73"/>
  <c r="O3443" i="73"/>
  <c r="N3443" i="73"/>
  <c r="O3435" i="73"/>
  <c r="N3435" i="73"/>
  <c r="O3427" i="73"/>
  <c r="N3427" i="73"/>
  <c r="O3419" i="73"/>
  <c r="N3419" i="73"/>
  <c r="O3411" i="73"/>
  <c r="N3411" i="73"/>
  <c r="O3403" i="73"/>
  <c r="N3403" i="73"/>
  <c r="O3395" i="73"/>
  <c r="N3395" i="73"/>
  <c r="O3387" i="73"/>
  <c r="N3387" i="73"/>
  <c r="O3379" i="73"/>
  <c r="N3379" i="73"/>
  <c r="O3371" i="73"/>
  <c r="N3371" i="73"/>
  <c r="O3363" i="73"/>
  <c r="N3363" i="73"/>
  <c r="O3355" i="73"/>
  <c r="N3355" i="73"/>
  <c r="O3347" i="73"/>
  <c r="N3347" i="73"/>
  <c r="O3339" i="73"/>
  <c r="N3339" i="73"/>
  <c r="O3331" i="73"/>
  <c r="N3331" i="73"/>
  <c r="O3323" i="73"/>
  <c r="N3323" i="73"/>
  <c r="O3315" i="73"/>
  <c r="N3315" i="73"/>
  <c r="O3307" i="73"/>
  <c r="N3307" i="73"/>
  <c r="O3299" i="73"/>
  <c r="N3299" i="73"/>
  <c r="O3291" i="73"/>
  <c r="N3291" i="73"/>
  <c r="O3283" i="73"/>
  <c r="N3283" i="73"/>
  <c r="O3275" i="73"/>
  <c r="N3275" i="73"/>
  <c r="O3267" i="73"/>
  <c r="N3267" i="73"/>
  <c r="O3259" i="73"/>
  <c r="N3259" i="73"/>
  <c r="O3251" i="73"/>
  <c r="N3251" i="73"/>
  <c r="O3243" i="73"/>
  <c r="N3243" i="73"/>
  <c r="O3235" i="73"/>
  <c r="N3235" i="73"/>
  <c r="O3227" i="73"/>
  <c r="N3227" i="73"/>
  <c r="O3219" i="73"/>
  <c r="N3219" i="73"/>
  <c r="O3211" i="73"/>
  <c r="N3211" i="73"/>
  <c r="O3203" i="73"/>
  <c r="N3203" i="73"/>
  <c r="O3195" i="73"/>
  <c r="N3195" i="73"/>
  <c r="O3187" i="73"/>
  <c r="N3187" i="73"/>
  <c r="O3179" i="73"/>
  <c r="N3179" i="73"/>
  <c r="O3171" i="73"/>
  <c r="N3171" i="73"/>
  <c r="O3163" i="73"/>
  <c r="N3163" i="73"/>
  <c r="O3155" i="73"/>
  <c r="N3155" i="73"/>
  <c r="O3147" i="73"/>
  <c r="N3147" i="73"/>
  <c r="O3139" i="73"/>
  <c r="N3139" i="73"/>
  <c r="O3131" i="73"/>
  <c r="N3131" i="73"/>
  <c r="O3123" i="73"/>
  <c r="N3123" i="73"/>
  <c r="O3115" i="73"/>
  <c r="N3115" i="73"/>
  <c r="O3107" i="73"/>
  <c r="N3107" i="73"/>
  <c r="O3099" i="73"/>
  <c r="N3099" i="73"/>
  <c r="O3091" i="73"/>
  <c r="N3091" i="73"/>
  <c r="O3083" i="73"/>
  <c r="N3083" i="73"/>
  <c r="O3075" i="73"/>
  <c r="N3075" i="73"/>
  <c r="O3067" i="73"/>
  <c r="N3067" i="73"/>
  <c r="O3059" i="73"/>
  <c r="N3059" i="73"/>
  <c r="O3051" i="73"/>
  <c r="N3051" i="73"/>
  <c r="O3043" i="73"/>
  <c r="N3043" i="73"/>
  <c r="O3035" i="73"/>
  <c r="N3035" i="73"/>
  <c r="O3027" i="73"/>
  <c r="N3027" i="73"/>
  <c r="O3019" i="73"/>
  <c r="N3019" i="73"/>
  <c r="O3011" i="73"/>
  <c r="N3011" i="73"/>
  <c r="O3003" i="73"/>
  <c r="N3003" i="73"/>
  <c r="O2995" i="73"/>
  <c r="N2995" i="73"/>
  <c r="O2987" i="73"/>
  <c r="N2987" i="73"/>
  <c r="O2979" i="73"/>
  <c r="N2979" i="73"/>
  <c r="O2971" i="73"/>
  <c r="N2971" i="73"/>
  <c r="O2963" i="73"/>
  <c r="N2963" i="73"/>
  <c r="O2955" i="73"/>
  <c r="N2955" i="73"/>
  <c r="O2947" i="73"/>
  <c r="N2947" i="73"/>
  <c r="O2939" i="73"/>
  <c r="N2939" i="73"/>
  <c r="O2931" i="73"/>
  <c r="N2931" i="73"/>
  <c r="O2923" i="73"/>
  <c r="N2923" i="73"/>
  <c r="O2915" i="73"/>
  <c r="N2915" i="73"/>
  <c r="O2907" i="73"/>
  <c r="N2907" i="73"/>
  <c r="O2899" i="73"/>
  <c r="N2899" i="73"/>
  <c r="O2891" i="73"/>
  <c r="N2891" i="73"/>
  <c r="O2883" i="73"/>
  <c r="N2883" i="73"/>
  <c r="O2875" i="73"/>
  <c r="N2875" i="73"/>
  <c r="O2867" i="73"/>
  <c r="N2867" i="73"/>
  <c r="O2859" i="73"/>
  <c r="N2859" i="73"/>
  <c r="O2851" i="73"/>
  <c r="N2851" i="73"/>
  <c r="O2843" i="73"/>
  <c r="N2843" i="73"/>
  <c r="O2835" i="73"/>
  <c r="N2835" i="73"/>
  <c r="O2827" i="73"/>
  <c r="N2827" i="73"/>
  <c r="O2819" i="73"/>
  <c r="N2819" i="73"/>
  <c r="O2811" i="73"/>
  <c r="N2811" i="73"/>
  <c r="O2803" i="73"/>
  <c r="N2803" i="73"/>
  <c r="O2795" i="73"/>
  <c r="N2795" i="73"/>
  <c r="O2787" i="73"/>
  <c r="N2787" i="73"/>
  <c r="O2779" i="73"/>
  <c r="N2779" i="73"/>
  <c r="O2771" i="73"/>
  <c r="N2771" i="73"/>
  <c r="O2763" i="73"/>
  <c r="N2763" i="73"/>
  <c r="O2755" i="73"/>
  <c r="N2755" i="73"/>
  <c r="O2747" i="73"/>
  <c r="N2747" i="73"/>
  <c r="O2739" i="73"/>
  <c r="N2739" i="73"/>
  <c r="O2731" i="73"/>
  <c r="N2731" i="73"/>
  <c r="O2723" i="73"/>
  <c r="N2723" i="73"/>
  <c r="O2715" i="73"/>
  <c r="N2715" i="73"/>
  <c r="O2707" i="73"/>
  <c r="N2707" i="73"/>
  <c r="O2699" i="73"/>
  <c r="N2699" i="73"/>
  <c r="O2691" i="73"/>
  <c r="N2691" i="73"/>
  <c r="O2683" i="73"/>
  <c r="N2683" i="73"/>
  <c r="O2675" i="73"/>
  <c r="N2675" i="73"/>
  <c r="O2667" i="73"/>
  <c r="N2667" i="73"/>
  <c r="O2659" i="73"/>
  <c r="N2659" i="73"/>
  <c r="O2651" i="73"/>
  <c r="N2651" i="73"/>
  <c r="O2643" i="73"/>
  <c r="N2643" i="73"/>
  <c r="O2635" i="73"/>
  <c r="N2635" i="73"/>
  <c r="O2627" i="73"/>
  <c r="N2627" i="73"/>
  <c r="O2619" i="73"/>
  <c r="N2619" i="73"/>
  <c r="O2611" i="73"/>
  <c r="N2611" i="73"/>
  <c r="O2603" i="73"/>
  <c r="N2603" i="73"/>
  <c r="O2595" i="73"/>
  <c r="N2595" i="73"/>
  <c r="O2587" i="73"/>
  <c r="N2587" i="73"/>
  <c r="O2579" i="73"/>
  <c r="N2579" i="73"/>
  <c r="O2571" i="73"/>
  <c r="N2571" i="73"/>
  <c r="O2563" i="73"/>
  <c r="N2563" i="73"/>
  <c r="O2555" i="73"/>
  <c r="N2555" i="73"/>
  <c r="O2547" i="73"/>
  <c r="N2547" i="73"/>
  <c r="O2539" i="73"/>
  <c r="N2539" i="73"/>
  <c r="O2531" i="73"/>
  <c r="N2531" i="73"/>
  <c r="O2523" i="73"/>
  <c r="N2523" i="73"/>
  <c r="O2515" i="73"/>
  <c r="N2515" i="73"/>
  <c r="O2507" i="73"/>
  <c r="N2507" i="73"/>
  <c r="O2499" i="73"/>
  <c r="N2499" i="73"/>
  <c r="O2491" i="73"/>
  <c r="N2491" i="73"/>
  <c r="O2483" i="73"/>
  <c r="N2483" i="73"/>
  <c r="O2475" i="73"/>
  <c r="N2475" i="73"/>
  <c r="O2467" i="73"/>
  <c r="N2467" i="73"/>
  <c r="O2459" i="73"/>
  <c r="N2459" i="73"/>
  <c r="O2451" i="73"/>
  <c r="N2451" i="73"/>
  <c r="O2443" i="73"/>
  <c r="N2443" i="73"/>
  <c r="O2435" i="73"/>
  <c r="N2435" i="73"/>
  <c r="O2427" i="73"/>
  <c r="N2427" i="73"/>
  <c r="O2419" i="73"/>
  <c r="N2419" i="73"/>
  <c r="O2411" i="73"/>
  <c r="N2411" i="73"/>
  <c r="O2403" i="73"/>
  <c r="N2403" i="73"/>
  <c r="O2395" i="73"/>
  <c r="N2395" i="73"/>
  <c r="O2387" i="73"/>
  <c r="N2387" i="73"/>
  <c r="O2379" i="73"/>
  <c r="N2379" i="73"/>
  <c r="O2371" i="73"/>
  <c r="N2371" i="73"/>
  <c r="O2363" i="73"/>
  <c r="N2363" i="73"/>
  <c r="O2355" i="73"/>
  <c r="N2355" i="73"/>
  <c r="O2347" i="73"/>
  <c r="N2347" i="73"/>
  <c r="O2339" i="73"/>
  <c r="N2339" i="73"/>
  <c r="O2331" i="73"/>
  <c r="N2331" i="73"/>
  <c r="O2323" i="73"/>
  <c r="N2323" i="73"/>
  <c r="O2315" i="73"/>
  <c r="N2315" i="73"/>
  <c r="O2307" i="73"/>
  <c r="N2307" i="73"/>
  <c r="O2299" i="73"/>
  <c r="N2299" i="73"/>
  <c r="O2291" i="73"/>
  <c r="N2291" i="73"/>
  <c r="O2283" i="73"/>
  <c r="N2283" i="73"/>
  <c r="O2275" i="73"/>
  <c r="N2275" i="73"/>
  <c r="O2267" i="73"/>
  <c r="N2267" i="73"/>
  <c r="O2259" i="73"/>
  <c r="N2259" i="73"/>
  <c r="O2251" i="73"/>
  <c r="N2251" i="73"/>
  <c r="O2243" i="73"/>
  <c r="N2243" i="73"/>
  <c r="O2235" i="73"/>
  <c r="N2235" i="73"/>
  <c r="O2227" i="73"/>
  <c r="N2227" i="73"/>
  <c r="O2219" i="73"/>
  <c r="N2219" i="73"/>
  <c r="O2211" i="73"/>
  <c r="N2211" i="73"/>
  <c r="O2203" i="73"/>
  <c r="N2203" i="73"/>
  <c r="O2195" i="73"/>
  <c r="N2195" i="73"/>
  <c r="O2187" i="73"/>
  <c r="N2187" i="73"/>
  <c r="O2179" i="73"/>
  <c r="N2179" i="73"/>
  <c r="O2171" i="73"/>
  <c r="N2171" i="73"/>
  <c r="O2163" i="73"/>
  <c r="N2163" i="73"/>
  <c r="O2155" i="73"/>
  <c r="N2155" i="73"/>
  <c r="O2147" i="73"/>
  <c r="N2147" i="73"/>
  <c r="O2139" i="73"/>
  <c r="N2139" i="73"/>
  <c r="O2131" i="73"/>
  <c r="N2131" i="73"/>
  <c r="O2123" i="73"/>
  <c r="N2123" i="73"/>
  <c r="O2115" i="73"/>
  <c r="N2115" i="73"/>
  <c r="O2107" i="73"/>
  <c r="N2107" i="73"/>
  <c r="O2099" i="73"/>
  <c r="N2099" i="73"/>
  <c r="O2091" i="73"/>
  <c r="N2091" i="73"/>
  <c r="O2083" i="73"/>
  <c r="N2083" i="73"/>
  <c r="O2075" i="73"/>
  <c r="N2075" i="73"/>
  <c r="O2067" i="73"/>
  <c r="N2067" i="73"/>
  <c r="O2059" i="73"/>
  <c r="N2059" i="73"/>
  <c r="O2051" i="73"/>
  <c r="N2051" i="73"/>
  <c r="O2043" i="73"/>
  <c r="N2043" i="73"/>
  <c r="O2035" i="73"/>
  <c r="N2035" i="73"/>
  <c r="O2027" i="73"/>
  <c r="N2027" i="73"/>
  <c r="O2019" i="73"/>
  <c r="N2019" i="73"/>
  <c r="O2011" i="73"/>
  <c r="N2011" i="73"/>
  <c r="O2003" i="73"/>
  <c r="N2003" i="73"/>
  <c r="O1995" i="73"/>
  <c r="N1995" i="73"/>
  <c r="O1987" i="73"/>
  <c r="N1987" i="73"/>
  <c r="O1979" i="73"/>
  <c r="N1979" i="73"/>
  <c r="O1971" i="73"/>
  <c r="N1971" i="73"/>
  <c r="O1963" i="73"/>
  <c r="N1963" i="73"/>
  <c r="O1955" i="73"/>
  <c r="N1955" i="73"/>
  <c r="O1947" i="73"/>
  <c r="N1947" i="73"/>
  <c r="O1939" i="73"/>
  <c r="N1939" i="73"/>
  <c r="O1931" i="73"/>
  <c r="N1931" i="73"/>
  <c r="O1923" i="73"/>
  <c r="N1923" i="73"/>
  <c r="O1915" i="73"/>
  <c r="N1915" i="73"/>
  <c r="O1907" i="73"/>
  <c r="N1907" i="73"/>
  <c r="O1899" i="73"/>
  <c r="N1899" i="73"/>
  <c r="O1891" i="73"/>
  <c r="N1891" i="73"/>
  <c r="O1883" i="73"/>
  <c r="N1883" i="73"/>
  <c r="O1875" i="73"/>
  <c r="N1875" i="73"/>
  <c r="O1867" i="73"/>
  <c r="N1867" i="73"/>
  <c r="O1859" i="73"/>
  <c r="N1859" i="73"/>
  <c r="O1851" i="73"/>
  <c r="N1851" i="73"/>
  <c r="O1843" i="73"/>
  <c r="N1843" i="73"/>
  <c r="O1835" i="73"/>
  <c r="N1835" i="73"/>
  <c r="O1827" i="73"/>
  <c r="N1827" i="73"/>
  <c r="O1819" i="73"/>
  <c r="N1819" i="73"/>
  <c r="O1811" i="73"/>
  <c r="N1811" i="73"/>
  <c r="O1803" i="73"/>
  <c r="N1803" i="73"/>
  <c r="O1795" i="73"/>
  <c r="N1795" i="73"/>
  <c r="O1787" i="73"/>
  <c r="N1787" i="73"/>
  <c r="O1779" i="73"/>
  <c r="N1779" i="73"/>
  <c r="O1771" i="73"/>
  <c r="N1771" i="73"/>
  <c r="O1763" i="73"/>
  <c r="N1763" i="73"/>
  <c r="O1755" i="73"/>
  <c r="N1755" i="73"/>
  <c r="O1747" i="73"/>
  <c r="N1747" i="73"/>
  <c r="O1739" i="73"/>
  <c r="N1739" i="73"/>
  <c r="O1731" i="73"/>
  <c r="N1731" i="73"/>
  <c r="O1723" i="73"/>
  <c r="N1723" i="73"/>
  <c r="O1715" i="73"/>
  <c r="N1715" i="73"/>
  <c r="O1707" i="73"/>
  <c r="N1707" i="73"/>
  <c r="O1699" i="73"/>
  <c r="N1699" i="73"/>
  <c r="O1691" i="73"/>
  <c r="N1691" i="73"/>
  <c r="O1683" i="73"/>
  <c r="N1683" i="73"/>
  <c r="O1675" i="73"/>
  <c r="N1675" i="73"/>
  <c r="O1667" i="73"/>
  <c r="N1667" i="73"/>
  <c r="O1659" i="73"/>
  <c r="N1659" i="73"/>
  <c r="O1651" i="73"/>
  <c r="N1651" i="73"/>
  <c r="O1643" i="73"/>
  <c r="N1643" i="73"/>
  <c r="O1635" i="73"/>
  <c r="N1635" i="73"/>
  <c r="O1627" i="73"/>
  <c r="N1627" i="73"/>
  <c r="O1619" i="73"/>
  <c r="N1619" i="73"/>
  <c r="O1611" i="73"/>
  <c r="N1611" i="73"/>
  <c r="O1603" i="73"/>
  <c r="N1603" i="73"/>
  <c r="O1595" i="73"/>
  <c r="N1595" i="73"/>
  <c r="O1587" i="73"/>
  <c r="N1587" i="73"/>
  <c r="O1579" i="73"/>
  <c r="N1579" i="73"/>
  <c r="O1571" i="73"/>
  <c r="N1571" i="73"/>
  <c r="O1563" i="73"/>
  <c r="N1563" i="73"/>
  <c r="O1555" i="73"/>
  <c r="N1555" i="73"/>
  <c r="O1547" i="73"/>
  <c r="N1547" i="73"/>
  <c r="O1539" i="73"/>
  <c r="N1539" i="73"/>
  <c r="O1531" i="73"/>
  <c r="N1531" i="73"/>
  <c r="O1523" i="73"/>
  <c r="N1523" i="73"/>
  <c r="O1515" i="73"/>
  <c r="N1515" i="73"/>
  <c r="O1507" i="73"/>
  <c r="N1507" i="73"/>
  <c r="O1499" i="73"/>
  <c r="N1499" i="73"/>
  <c r="O1491" i="73"/>
  <c r="N1491" i="73"/>
  <c r="O1483" i="73"/>
  <c r="N1483" i="73"/>
  <c r="O1475" i="73"/>
  <c r="N1475" i="73"/>
  <c r="O1467" i="73"/>
  <c r="N1467" i="73"/>
  <c r="O1459" i="73"/>
  <c r="N1459" i="73"/>
  <c r="O1451" i="73"/>
  <c r="N1451" i="73"/>
  <c r="O1443" i="73"/>
  <c r="N1443" i="73"/>
  <c r="O1435" i="73"/>
  <c r="N1435" i="73"/>
  <c r="O1427" i="73"/>
  <c r="N1427" i="73"/>
  <c r="O1419" i="73"/>
  <c r="N1419" i="73"/>
  <c r="O1411" i="73"/>
  <c r="N1411" i="73"/>
  <c r="O1403" i="73"/>
  <c r="N1403" i="73"/>
  <c r="O1395" i="73"/>
  <c r="N1395" i="73"/>
  <c r="O1387" i="73"/>
  <c r="N1387" i="73"/>
  <c r="O1379" i="73"/>
  <c r="N1379" i="73"/>
  <c r="O1371" i="73"/>
  <c r="N1371" i="73"/>
  <c r="O1363" i="73"/>
  <c r="N1363" i="73"/>
  <c r="O1355" i="73"/>
  <c r="N1355" i="73"/>
  <c r="O1347" i="73"/>
  <c r="N1347" i="73"/>
  <c r="O1339" i="73"/>
  <c r="N1339" i="73"/>
  <c r="O1331" i="73"/>
  <c r="N1331" i="73"/>
  <c r="O1323" i="73"/>
  <c r="N1323" i="73"/>
  <c r="O1315" i="73"/>
  <c r="N1315" i="73"/>
  <c r="O1307" i="73"/>
  <c r="N1307" i="73"/>
  <c r="O1299" i="73"/>
  <c r="N1299" i="73"/>
  <c r="O1291" i="73"/>
  <c r="N1291" i="73"/>
  <c r="O1283" i="73"/>
  <c r="N1283" i="73"/>
  <c r="O1275" i="73"/>
  <c r="N1275" i="73"/>
  <c r="O1267" i="73"/>
  <c r="N1267" i="73"/>
  <c r="O1259" i="73"/>
  <c r="N1259" i="73"/>
  <c r="O1251" i="73"/>
  <c r="N1251" i="73"/>
  <c r="O1243" i="73"/>
  <c r="N1243" i="73"/>
  <c r="O1235" i="73"/>
  <c r="N1235" i="73"/>
  <c r="O1227" i="73"/>
  <c r="N1227" i="73"/>
  <c r="O1219" i="73"/>
  <c r="N1219" i="73"/>
  <c r="O1211" i="73"/>
  <c r="N1211" i="73"/>
  <c r="O1203" i="73"/>
  <c r="N1203" i="73"/>
  <c r="O1195" i="73"/>
  <c r="N1195" i="73"/>
  <c r="O1187" i="73"/>
  <c r="N1187" i="73"/>
  <c r="O1179" i="73"/>
  <c r="N1179" i="73"/>
  <c r="O1171" i="73"/>
  <c r="N1171" i="73"/>
  <c r="O1163" i="73"/>
  <c r="N1163" i="73"/>
  <c r="O1155" i="73"/>
  <c r="N1155" i="73"/>
  <c r="O1147" i="73"/>
  <c r="N1147" i="73"/>
  <c r="O1139" i="73"/>
  <c r="N1139" i="73"/>
  <c r="O1131" i="73"/>
  <c r="N1131" i="73"/>
  <c r="O1123" i="73"/>
  <c r="N1123" i="73"/>
  <c r="O1115" i="73"/>
  <c r="N1115" i="73"/>
  <c r="O1107" i="73"/>
  <c r="N1107" i="73"/>
  <c r="O1099" i="73"/>
  <c r="N1099" i="73"/>
  <c r="O1091" i="73"/>
  <c r="N1091" i="73"/>
  <c r="O1083" i="73"/>
  <c r="N1083" i="73"/>
  <c r="O1075" i="73"/>
  <c r="N1075" i="73"/>
  <c r="O1067" i="73"/>
  <c r="N1067" i="73"/>
  <c r="O1059" i="73"/>
  <c r="N1059" i="73"/>
  <c r="O1051" i="73"/>
  <c r="N1051" i="73"/>
  <c r="O1043" i="73"/>
  <c r="N1043" i="73"/>
  <c r="O1035" i="73"/>
  <c r="N1035" i="73"/>
  <c r="O1027" i="73"/>
  <c r="N1027" i="73"/>
  <c r="O1019" i="73"/>
  <c r="N1019" i="73"/>
  <c r="O1011" i="73"/>
  <c r="N1011" i="73"/>
  <c r="O1003" i="73"/>
  <c r="N1003" i="73"/>
  <c r="O995" i="73"/>
  <c r="N995" i="73"/>
  <c r="O987" i="73"/>
  <c r="N987" i="73"/>
  <c r="O979" i="73"/>
  <c r="N979" i="73"/>
  <c r="O971" i="73"/>
  <c r="N971" i="73"/>
  <c r="O963" i="73"/>
  <c r="N963" i="73"/>
  <c r="O955" i="73"/>
  <c r="N955" i="73"/>
  <c r="O947" i="73"/>
  <c r="N947" i="73"/>
  <c r="O939" i="73"/>
  <c r="N939" i="73"/>
  <c r="O931" i="73"/>
  <c r="N931" i="73"/>
  <c r="O923" i="73"/>
  <c r="N923" i="73"/>
  <c r="O915" i="73"/>
  <c r="N915" i="73"/>
  <c r="O907" i="73"/>
  <c r="N907" i="73"/>
  <c r="O899" i="73"/>
  <c r="N899" i="73"/>
  <c r="O891" i="73"/>
  <c r="N891" i="73"/>
  <c r="O883" i="73"/>
  <c r="N883" i="73"/>
  <c r="O875" i="73"/>
  <c r="N875" i="73"/>
  <c r="O867" i="73"/>
  <c r="N867" i="73"/>
  <c r="O859" i="73"/>
  <c r="N859" i="73"/>
  <c r="O851" i="73"/>
  <c r="N851" i="73"/>
  <c r="O843" i="73"/>
  <c r="N843" i="73"/>
  <c r="O835" i="73"/>
  <c r="N835" i="73"/>
  <c r="O827" i="73"/>
  <c r="N827" i="73"/>
  <c r="O819" i="73"/>
  <c r="N819" i="73"/>
  <c r="O811" i="73"/>
  <c r="N811" i="73"/>
  <c r="O803" i="73"/>
  <c r="N803" i="73"/>
  <c r="O795" i="73"/>
  <c r="N795" i="73"/>
  <c r="O787" i="73"/>
  <c r="N787" i="73"/>
  <c r="O779" i="73"/>
  <c r="N779" i="73"/>
  <c r="O771" i="73"/>
  <c r="N771" i="73"/>
  <c r="O763" i="73"/>
  <c r="N763" i="73"/>
  <c r="O755" i="73"/>
  <c r="N755" i="73"/>
  <c r="O747" i="73"/>
  <c r="N747" i="73"/>
  <c r="O739" i="73"/>
  <c r="N739" i="73"/>
  <c r="O731" i="73"/>
  <c r="N731" i="73"/>
  <c r="O723" i="73"/>
  <c r="N723" i="73"/>
  <c r="O715" i="73"/>
  <c r="N715" i="73"/>
  <c r="O707" i="73"/>
  <c r="N707" i="73"/>
  <c r="O699" i="73"/>
  <c r="N699" i="73"/>
  <c r="O691" i="73"/>
  <c r="N691" i="73"/>
  <c r="O683" i="73"/>
  <c r="N683" i="73"/>
  <c r="O675" i="73"/>
  <c r="N675" i="73"/>
  <c r="O667" i="73"/>
  <c r="N667" i="73"/>
  <c r="O659" i="73"/>
  <c r="N659" i="73"/>
  <c r="O651" i="73"/>
  <c r="N651" i="73"/>
  <c r="O643" i="73"/>
  <c r="N643" i="73"/>
  <c r="O635" i="73"/>
  <c r="N635" i="73"/>
  <c r="O627" i="73"/>
  <c r="N627" i="73"/>
  <c r="O619" i="73"/>
  <c r="N619" i="73"/>
  <c r="O611" i="73"/>
  <c r="N611" i="73"/>
  <c r="O603" i="73"/>
  <c r="N603" i="73"/>
  <c r="O595" i="73"/>
  <c r="N595" i="73"/>
  <c r="O587" i="73"/>
  <c r="N587" i="73"/>
  <c r="O579" i="73"/>
  <c r="N579" i="73"/>
  <c r="O571" i="73"/>
  <c r="N571" i="73"/>
  <c r="O563" i="73"/>
  <c r="N563" i="73"/>
  <c r="O555" i="73"/>
  <c r="N555" i="73"/>
  <c r="O547" i="73"/>
  <c r="N547" i="73"/>
  <c r="O539" i="73"/>
  <c r="N539" i="73"/>
  <c r="O531" i="73"/>
  <c r="N531" i="73"/>
  <c r="O523" i="73"/>
  <c r="N523" i="73"/>
  <c r="O515" i="73"/>
  <c r="N515" i="73"/>
  <c r="O507" i="73"/>
  <c r="N507" i="73"/>
  <c r="O499" i="73"/>
  <c r="N499" i="73"/>
  <c r="O491" i="73"/>
  <c r="N491" i="73"/>
  <c r="O483" i="73"/>
  <c r="N483" i="73"/>
  <c r="O475" i="73"/>
  <c r="N475" i="73"/>
  <c r="O467" i="73"/>
  <c r="N467" i="73"/>
  <c r="O459" i="73"/>
  <c r="N459" i="73"/>
  <c r="O451" i="73"/>
  <c r="N451" i="73"/>
  <c r="O443" i="73"/>
  <c r="N443" i="73"/>
  <c r="O435" i="73"/>
  <c r="N435" i="73"/>
  <c r="O427" i="73"/>
  <c r="N427" i="73"/>
  <c r="O419" i="73"/>
  <c r="N419" i="73"/>
  <c r="O411" i="73"/>
  <c r="N411" i="73"/>
  <c r="O403" i="73"/>
  <c r="N403" i="73"/>
  <c r="O395" i="73"/>
  <c r="N395" i="73"/>
  <c r="O387" i="73"/>
  <c r="N387" i="73"/>
  <c r="O379" i="73"/>
  <c r="N379" i="73"/>
  <c r="O371" i="73"/>
  <c r="N371" i="73"/>
  <c r="O363" i="73"/>
  <c r="N363" i="73"/>
  <c r="O355" i="73"/>
  <c r="N355" i="73"/>
  <c r="O347" i="73"/>
  <c r="N347" i="73"/>
  <c r="O339" i="73"/>
  <c r="N339" i="73"/>
  <c r="O331" i="73"/>
  <c r="N331" i="73"/>
  <c r="O323" i="73"/>
  <c r="N323" i="73"/>
  <c r="O315" i="73"/>
  <c r="N315" i="73"/>
  <c r="O307" i="73"/>
  <c r="N307" i="73"/>
  <c r="O299" i="73"/>
  <c r="N299" i="73"/>
  <c r="O291" i="73"/>
  <c r="N291" i="73"/>
  <c r="O283" i="73"/>
  <c r="N283" i="73"/>
  <c r="O275" i="73"/>
  <c r="N275" i="73"/>
  <c r="O267" i="73"/>
  <c r="N267" i="73"/>
  <c r="O259" i="73"/>
  <c r="N259" i="73"/>
  <c r="O251" i="73"/>
  <c r="N251" i="73"/>
  <c r="O243" i="73"/>
  <c r="N243" i="73"/>
  <c r="O235" i="73"/>
  <c r="N235" i="73"/>
  <c r="O227" i="73"/>
  <c r="N227" i="73"/>
  <c r="O219" i="73"/>
  <c r="N219" i="73"/>
  <c r="O211" i="73"/>
  <c r="N211" i="73"/>
  <c r="O203" i="73"/>
  <c r="N203" i="73"/>
  <c r="O195" i="73"/>
  <c r="N195" i="73"/>
  <c r="O187" i="73"/>
  <c r="N187" i="73"/>
  <c r="O179" i="73"/>
  <c r="N179" i="73"/>
  <c r="O171" i="73"/>
  <c r="N171" i="73"/>
  <c r="O163" i="73"/>
  <c r="N163" i="73"/>
  <c r="O155" i="73"/>
  <c r="N155" i="73"/>
  <c r="O147" i="73"/>
  <c r="N147" i="73"/>
  <c r="O139" i="73"/>
  <c r="N139" i="73"/>
  <c r="O131" i="73"/>
  <c r="N131" i="73"/>
  <c r="O123" i="73"/>
  <c r="N123" i="73"/>
  <c r="O115" i="73"/>
  <c r="N115" i="73"/>
  <c r="O107" i="73"/>
  <c r="N107" i="73"/>
  <c r="O99" i="73"/>
  <c r="N99" i="73"/>
  <c r="O91" i="73"/>
  <c r="N91" i="73"/>
  <c r="O83" i="73"/>
  <c r="N83" i="73"/>
  <c r="O75" i="73"/>
  <c r="N75" i="73"/>
  <c r="O67" i="73"/>
  <c r="N67" i="73"/>
  <c r="O59" i="73"/>
  <c r="N59" i="73"/>
  <c r="O51" i="73"/>
  <c r="N51" i="73"/>
  <c r="O43" i="73"/>
  <c r="N43" i="73"/>
  <c r="O35" i="73"/>
  <c r="N35" i="73"/>
  <c r="O27" i="73"/>
  <c r="N27" i="73"/>
  <c r="O19" i="73"/>
  <c r="N19" i="73"/>
  <c r="O11" i="73"/>
  <c r="N11" i="73"/>
  <c r="O5067" i="73"/>
  <c r="N5067" i="73"/>
  <c r="O5059" i="73"/>
  <c r="N5059" i="73"/>
  <c r="O5051" i="73"/>
  <c r="N5051" i="73"/>
  <c r="O5043" i="73"/>
  <c r="N5043" i="73"/>
  <c r="O5035" i="73"/>
  <c r="N5035" i="73"/>
  <c r="O5027" i="73"/>
  <c r="N5027" i="73"/>
  <c r="O5019" i="73"/>
  <c r="N5019" i="73"/>
  <c r="O5011" i="73"/>
  <c r="N5011" i="73"/>
  <c r="O5003" i="73"/>
  <c r="N5003" i="73"/>
  <c r="O4995" i="73"/>
  <c r="N4995" i="73"/>
  <c r="O4987" i="73"/>
  <c r="N4987" i="73"/>
  <c r="O4979" i="73"/>
  <c r="N4979" i="73"/>
  <c r="O4971" i="73"/>
  <c r="N4971" i="73"/>
  <c r="O4963" i="73"/>
  <c r="N4963" i="73"/>
  <c r="O4955" i="73"/>
  <c r="N4955" i="73"/>
  <c r="O4947" i="73"/>
  <c r="N4947" i="73"/>
  <c r="O4939" i="73"/>
  <c r="N4939" i="73"/>
  <c r="O4931" i="73"/>
  <c r="N4931" i="73"/>
  <c r="O4923" i="73"/>
  <c r="N4923" i="73"/>
  <c r="O4915" i="73"/>
  <c r="N4915" i="73"/>
  <c r="O4907" i="73"/>
  <c r="N4907" i="73"/>
  <c r="O4899" i="73"/>
  <c r="N4899" i="73"/>
  <c r="O4891" i="73"/>
  <c r="N4891" i="73"/>
  <c r="O4883" i="73"/>
  <c r="N4883" i="73"/>
  <c r="O4875" i="73"/>
  <c r="N4875" i="73"/>
  <c r="O4867" i="73"/>
  <c r="N4867" i="73"/>
  <c r="O4859" i="73"/>
  <c r="N4859" i="73"/>
  <c r="O4851" i="73"/>
  <c r="N4851" i="73"/>
  <c r="O4843" i="73"/>
  <c r="N4843" i="73"/>
  <c r="O4835" i="73"/>
  <c r="N4835" i="73"/>
  <c r="O4827" i="73"/>
  <c r="N4827" i="73"/>
  <c r="O4819" i="73"/>
  <c r="N4819" i="73"/>
  <c r="O4811" i="73"/>
  <c r="N4811" i="73"/>
  <c r="O4803" i="73"/>
  <c r="N4803" i="73"/>
  <c r="O4795" i="73"/>
  <c r="N4795" i="73"/>
  <c r="O4787" i="73"/>
  <c r="N4787" i="73"/>
  <c r="O4779" i="73"/>
  <c r="N4779" i="73"/>
  <c r="O4771" i="73"/>
  <c r="N4771" i="73"/>
  <c r="O4763" i="73"/>
  <c r="N4763" i="73"/>
  <c r="O4755" i="73"/>
  <c r="N4755" i="73"/>
  <c r="O4747" i="73"/>
  <c r="N4747" i="73"/>
  <c r="O4739" i="73"/>
  <c r="N4739" i="73"/>
  <c r="O4731" i="73"/>
  <c r="N4731" i="73"/>
  <c r="O4723" i="73"/>
  <c r="N4723" i="73"/>
  <c r="O4715" i="73"/>
  <c r="N4715" i="73"/>
  <c r="O4707" i="73"/>
  <c r="N4707" i="73"/>
  <c r="O4699" i="73"/>
  <c r="N4699" i="73"/>
  <c r="O4691" i="73"/>
  <c r="N4691" i="73"/>
  <c r="O4683" i="73"/>
  <c r="N4683" i="73"/>
  <c r="O4675" i="73"/>
  <c r="N4675" i="73"/>
  <c r="O4667" i="73"/>
  <c r="N4667" i="73"/>
  <c r="O4659" i="73"/>
  <c r="N4659" i="73"/>
  <c r="O4651" i="73"/>
  <c r="N4651" i="73"/>
  <c r="O4643" i="73"/>
  <c r="N4643" i="73"/>
  <c r="O4635" i="73"/>
  <c r="N4635" i="73"/>
  <c r="O4627" i="73"/>
  <c r="N4627" i="73"/>
  <c r="O4619" i="73"/>
  <c r="N4619" i="73"/>
  <c r="O4610" i="73"/>
  <c r="N4610" i="73"/>
  <c r="O4602" i="73"/>
  <c r="N4602" i="73"/>
  <c r="O4594" i="73"/>
  <c r="N4594" i="73"/>
  <c r="O4586" i="73"/>
  <c r="N4586" i="73"/>
  <c r="O4578" i="73"/>
  <c r="N4578" i="73"/>
  <c r="O4570" i="73"/>
  <c r="N4570" i="73"/>
  <c r="O4562" i="73"/>
  <c r="N4562" i="73"/>
  <c r="O4554" i="73"/>
  <c r="N4554" i="73"/>
  <c r="O4546" i="73"/>
  <c r="N4546" i="73"/>
  <c r="O4538" i="73"/>
  <c r="N4538" i="73"/>
  <c r="O4530" i="73"/>
  <c r="N4530" i="73"/>
  <c r="O4522" i="73"/>
  <c r="N4522" i="73"/>
  <c r="O4514" i="73"/>
  <c r="N4514" i="73"/>
  <c r="O4506" i="73"/>
  <c r="N4506" i="73"/>
  <c r="O4498" i="73"/>
  <c r="N4498" i="73"/>
  <c r="O4490" i="73"/>
  <c r="N4490" i="73"/>
  <c r="O4482" i="73"/>
  <c r="N4482" i="73"/>
  <c r="O4474" i="73"/>
  <c r="N4474" i="73"/>
  <c r="O4466" i="73"/>
  <c r="N4466" i="73"/>
  <c r="O4458" i="73"/>
  <c r="N4458" i="73"/>
  <c r="O4450" i="73"/>
  <c r="N4450" i="73"/>
  <c r="O4442" i="73"/>
  <c r="N4442" i="73"/>
  <c r="O4434" i="73"/>
  <c r="N4434" i="73"/>
  <c r="O4426" i="73"/>
  <c r="N4426" i="73"/>
  <c r="O4418" i="73"/>
  <c r="N4418" i="73"/>
  <c r="O4410" i="73"/>
  <c r="N4410" i="73"/>
  <c r="O4402" i="73"/>
  <c r="N4402" i="73"/>
  <c r="O4394" i="73"/>
  <c r="N4394" i="73"/>
  <c r="O4386" i="73"/>
  <c r="N4386" i="73"/>
  <c r="O4378" i="73"/>
  <c r="N4378" i="73"/>
  <c r="O4370" i="73"/>
  <c r="N4370" i="73"/>
  <c r="O4362" i="73"/>
  <c r="N4362" i="73"/>
  <c r="O4354" i="73"/>
  <c r="N4354" i="73"/>
  <c r="O4346" i="73"/>
  <c r="N4346" i="73"/>
  <c r="O4338" i="73"/>
  <c r="N4338" i="73"/>
  <c r="O4330" i="73"/>
  <c r="N4330" i="73"/>
  <c r="O4322" i="73"/>
  <c r="N4322" i="73"/>
  <c r="O4314" i="73"/>
  <c r="N4314" i="73"/>
  <c r="O4306" i="73"/>
  <c r="N4306" i="73"/>
  <c r="O4298" i="73"/>
  <c r="N4298" i="73"/>
  <c r="O4290" i="73"/>
  <c r="N4290" i="73"/>
  <c r="O4282" i="73"/>
  <c r="N4282" i="73"/>
  <c r="O4274" i="73"/>
  <c r="N4274" i="73"/>
  <c r="O4266" i="73"/>
  <c r="N4266" i="73"/>
  <c r="O4258" i="73"/>
  <c r="N4258" i="73"/>
  <c r="O4250" i="73"/>
  <c r="N4250" i="73"/>
  <c r="O4242" i="73"/>
  <c r="N4242" i="73"/>
  <c r="O4234" i="73"/>
  <c r="N4234" i="73"/>
  <c r="O4226" i="73"/>
  <c r="N4226" i="73"/>
  <c r="O4218" i="73"/>
  <c r="N4218" i="73"/>
  <c r="O4210" i="73"/>
  <c r="N4210" i="73"/>
  <c r="O4202" i="73"/>
  <c r="N4202" i="73"/>
  <c r="O4194" i="73"/>
  <c r="N4194" i="73"/>
  <c r="O4186" i="73"/>
  <c r="N4186" i="73"/>
  <c r="O4178" i="73"/>
  <c r="N4178" i="73"/>
  <c r="O4170" i="73"/>
  <c r="N4170" i="73"/>
  <c r="O4162" i="73"/>
  <c r="N4162" i="73"/>
  <c r="O4154" i="73"/>
  <c r="N4154" i="73"/>
  <c r="O4146" i="73"/>
  <c r="N4146" i="73"/>
  <c r="O4138" i="73"/>
  <c r="N4138" i="73"/>
  <c r="O4130" i="73"/>
  <c r="N4130" i="73"/>
  <c r="O4122" i="73"/>
  <c r="N4122" i="73"/>
  <c r="O4114" i="73"/>
  <c r="N4114" i="73"/>
  <c r="O4106" i="73"/>
  <c r="N4106" i="73"/>
  <c r="O4098" i="73"/>
  <c r="N4098" i="73"/>
  <c r="O4090" i="73"/>
  <c r="N4090" i="73"/>
  <c r="O4082" i="73"/>
  <c r="N4082" i="73"/>
  <c r="O4074" i="73"/>
  <c r="N4074" i="73"/>
  <c r="O4066" i="73"/>
  <c r="N4066" i="73"/>
  <c r="O4058" i="73"/>
  <c r="N4058" i="73"/>
  <c r="O4050" i="73"/>
  <c r="N4050" i="73"/>
  <c r="O4042" i="73"/>
  <c r="N4042" i="73"/>
  <c r="O4034" i="73"/>
  <c r="N4034" i="73"/>
  <c r="O4026" i="73"/>
  <c r="N4026" i="73"/>
  <c r="O4018" i="73"/>
  <c r="N4018" i="73"/>
  <c r="O4010" i="73"/>
  <c r="N4010" i="73"/>
  <c r="O4002" i="73"/>
  <c r="N4002" i="73"/>
  <c r="O3994" i="73"/>
  <c r="N3994" i="73"/>
  <c r="O3986" i="73"/>
  <c r="N3986" i="73"/>
  <c r="O3978" i="73"/>
  <c r="N3978" i="73"/>
  <c r="O3970" i="73"/>
  <c r="N3970" i="73"/>
  <c r="O3962" i="73"/>
  <c r="N3962" i="73"/>
  <c r="O3954" i="73"/>
  <c r="N3954" i="73"/>
  <c r="O3946" i="73"/>
  <c r="N3946" i="73"/>
  <c r="O3938" i="73"/>
  <c r="N3938" i="73"/>
  <c r="O3930" i="73"/>
  <c r="N3930" i="73"/>
  <c r="O3922" i="73"/>
  <c r="N3922" i="73"/>
  <c r="O3914" i="73"/>
  <c r="N3914" i="73"/>
  <c r="O3906" i="73"/>
  <c r="N3906" i="73"/>
  <c r="O3898" i="73"/>
  <c r="N3898" i="73"/>
  <c r="O3890" i="73"/>
  <c r="N3890" i="73"/>
  <c r="O3882" i="73"/>
  <c r="N3882" i="73"/>
  <c r="O3874" i="73"/>
  <c r="N3874" i="73"/>
  <c r="O3866" i="73"/>
  <c r="N3866" i="73"/>
  <c r="O3858" i="73"/>
  <c r="N3858" i="73"/>
  <c r="O3850" i="73"/>
  <c r="N3850" i="73"/>
  <c r="O3842" i="73"/>
  <c r="N3842" i="73"/>
  <c r="O3834" i="73"/>
  <c r="N3834" i="73"/>
  <c r="O3826" i="73"/>
  <c r="N3826" i="73"/>
  <c r="O3818" i="73"/>
  <c r="N3818" i="73"/>
  <c r="O3810" i="73"/>
  <c r="N3810" i="73"/>
  <c r="O3802" i="73"/>
  <c r="N3802" i="73"/>
  <c r="O3794" i="73"/>
  <c r="N3794" i="73"/>
  <c r="O3786" i="73"/>
  <c r="N3786" i="73"/>
  <c r="O3778" i="73"/>
  <c r="N3778" i="73"/>
  <c r="O3770" i="73"/>
  <c r="N3770" i="73"/>
  <c r="O3762" i="73"/>
  <c r="N3762" i="73"/>
  <c r="O3754" i="73"/>
  <c r="N3754" i="73"/>
  <c r="O3746" i="73"/>
  <c r="N3746" i="73"/>
  <c r="O3738" i="73"/>
  <c r="N3738" i="73"/>
  <c r="O3730" i="73"/>
  <c r="N3730" i="73"/>
  <c r="O3722" i="73"/>
  <c r="N3722" i="73"/>
  <c r="O3714" i="73"/>
  <c r="N3714" i="73"/>
  <c r="O3706" i="73"/>
  <c r="N3706" i="73"/>
  <c r="O3698" i="73"/>
  <c r="N3698" i="73"/>
  <c r="O3690" i="73"/>
  <c r="N3690" i="73"/>
  <c r="O3682" i="73"/>
  <c r="N3682" i="73"/>
  <c r="O3674" i="73"/>
  <c r="N3674" i="73"/>
  <c r="O3666" i="73"/>
  <c r="N3666" i="73"/>
  <c r="O3658" i="73"/>
  <c r="N3658" i="73"/>
  <c r="O3650" i="73"/>
  <c r="N3650" i="73"/>
  <c r="O3642" i="73"/>
  <c r="N3642" i="73"/>
  <c r="O3634" i="73"/>
  <c r="N3634" i="73"/>
  <c r="O3626" i="73"/>
  <c r="N3626" i="73"/>
  <c r="O3618" i="73"/>
  <c r="N3618" i="73"/>
  <c r="O3610" i="73"/>
  <c r="N3610" i="73"/>
  <c r="O3602" i="73"/>
  <c r="N3602" i="73"/>
  <c r="O3594" i="73"/>
  <c r="N3594" i="73"/>
  <c r="O3586" i="73"/>
  <c r="N3586" i="73"/>
  <c r="O3578" i="73"/>
  <c r="N3578" i="73"/>
  <c r="O3570" i="73"/>
  <c r="N3570" i="73"/>
  <c r="O3562" i="73"/>
  <c r="N3562" i="73"/>
  <c r="O3554" i="73"/>
  <c r="N3554" i="73"/>
  <c r="O3546" i="73"/>
  <c r="N3546" i="73"/>
  <c r="O3538" i="73"/>
  <c r="N3538" i="73"/>
  <c r="O3530" i="73"/>
  <c r="N3530" i="73"/>
  <c r="O3522" i="73"/>
  <c r="N3522" i="73"/>
  <c r="O3514" i="73"/>
  <c r="N3514" i="73"/>
  <c r="O3506" i="73"/>
  <c r="N3506" i="73"/>
  <c r="O3498" i="73"/>
  <c r="N3498" i="73"/>
  <c r="O3490" i="73"/>
  <c r="N3490" i="73"/>
  <c r="O3482" i="73"/>
  <c r="N3482" i="73"/>
  <c r="O3474" i="73"/>
  <c r="N3474" i="73"/>
  <c r="O3466" i="73"/>
  <c r="N3466" i="73"/>
  <c r="O3458" i="73"/>
  <c r="N3458" i="73"/>
  <c r="O3450" i="73"/>
  <c r="N3450" i="73"/>
  <c r="O3442" i="73"/>
  <c r="N3442" i="73"/>
  <c r="O3434" i="73"/>
  <c r="N3434" i="73"/>
  <c r="O3426" i="73"/>
  <c r="N3426" i="73"/>
  <c r="O3418" i="73"/>
  <c r="N3418" i="73"/>
  <c r="O3410" i="73"/>
  <c r="N3410" i="73"/>
  <c r="O3402" i="73"/>
  <c r="N3402" i="73"/>
  <c r="O3394" i="73"/>
  <c r="N3394" i="73"/>
  <c r="O3386" i="73"/>
  <c r="N3386" i="73"/>
  <c r="O3378" i="73"/>
  <c r="N3378" i="73"/>
  <c r="O3370" i="73"/>
  <c r="N3370" i="73"/>
  <c r="O3362" i="73"/>
  <c r="N3362" i="73"/>
  <c r="O3354" i="73"/>
  <c r="N3354" i="73"/>
  <c r="O3346" i="73"/>
  <c r="N3346" i="73"/>
  <c r="O3338" i="73"/>
  <c r="N3338" i="73"/>
  <c r="O3330" i="73"/>
  <c r="N3330" i="73"/>
  <c r="O3322" i="73"/>
  <c r="N3322" i="73"/>
  <c r="O3314" i="73"/>
  <c r="N3314" i="73"/>
  <c r="O3306" i="73"/>
  <c r="N3306" i="73"/>
  <c r="O3298" i="73"/>
  <c r="N3298" i="73"/>
  <c r="O3290" i="73"/>
  <c r="N3290" i="73"/>
  <c r="O3282" i="73"/>
  <c r="N3282" i="73"/>
  <c r="O3274" i="73"/>
  <c r="N3274" i="73"/>
  <c r="O3266" i="73"/>
  <c r="N3266" i="73"/>
  <c r="O3258" i="73"/>
  <c r="N3258" i="73"/>
  <c r="O3250" i="73"/>
  <c r="N3250" i="73"/>
  <c r="O3242" i="73"/>
  <c r="N3242" i="73"/>
  <c r="O3234" i="73"/>
  <c r="N3234" i="73"/>
  <c r="O3226" i="73"/>
  <c r="N3226" i="73"/>
  <c r="O3218" i="73"/>
  <c r="N3218" i="73"/>
  <c r="O3210" i="73"/>
  <c r="N3210" i="73"/>
  <c r="O3202" i="73"/>
  <c r="N3202" i="73"/>
  <c r="O3194" i="73"/>
  <c r="N3194" i="73"/>
  <c r="O3186" i="73"/>
  <c r="N3186" i="73"/>
  <c r="O3178" i="73"/>
  <c r="N3178" i="73"/>
  <c r="O3170" i="73"/>
  <c r="N3170" i="73"/>
  <c r="O3162" i="73"/>
  <c r="N3162" i="73"/>
  <c r="O3154" i="73"/>
  <c r="N3154" i="73"/>
  <c r="O3146" i="73"/>
  <c r="N3146" i="73"/>
  <c r="O3138" i="73"/>
  <c r="N3138" i="73"/>
  <c r="O3130" i="73"/>
  <c r="N3130" i="73"/>
  <c r="O3122" i="73"/>
  <c r="N3122" i="73"/>
  <c r="O3114" i="73"/>
  <c r="N3114" i="73"/>
  <c r="O3106" i="73"/>
  <c r="N3106" i="73"/>
  <c r="O3098" i="73"/>
  <c r="N3098" i="73"/>
  <c r="O3090" i="73"/>
  <c r="N3090" i="73"/>
  <c r="O3082" i="73"/>
  <c r="N3082" i="73"/>
  <c r="O3074" i="73"/>
  <c r="N3074" i="73"/>
  <c r="O3066" i="73"/>
  <c r="N3066" i="73"/>
  <c r="O3058" i="73"/>
  <c r="N3058" i="73"/>
  <c r="O3050" i="73"/>
  <c r="N3050" i="73"/>
  <c r="O3042" i="73"/>
  <c r="N3042" i="73"/>
  <c r="O3034" i="73"/>
  <c r="N3034" i="73"/>
  <c r="O3026" i="73"/>
  <c r="N3026" i="73"/>
  <c r="O3018" i="73"/>
  <c r="N3018" i="73"/>
  <c r="O3010" i="73"/>
  <c r="N3010" i="73"/>
  <c r="O3002" i="73"/>
  <c r="N3002" i="73"/>
  <c r="O2994" i="73"/>
  <c r="N2994" i="73"/>
  <c r="O2986" i="73"/>
  <c r="N2986" i="73"/>
  <c r="O2978" i="73"/>
  <c r="N2978" i="73"/>
  <c r="O2970" i="73"/>
  <c r="N2970" i="73"/>
  <c r="O2962" i="73"/>
  <c r="N2962" i="73"/>
  <c r="O2954" i="73"/>
  <c r="N2954" i="73"/>
  <c r="O2946" i="73"/>
  <c r="N2946" i="73"/>
  <c r="O2938" i="73"/>
  <c r="N2938" i="73"/>
  <c r="O2930" i="73"/>
  <c r="N2930" i="73"/>
  <c r="O2922" i="73"/>
  <c r="N2922" i="73"/>
  <c r="O2914" i="73"/>
  <c r="N2914" i="73"/>
  <c r="O2906" i="73"/>
  <c r="N2906" i="73"/>
  <c r="O2898" i="73"/>
  <c r="N2898" i="73"/>
  <c r="O2890" i="73"/>
  <c r="N2890" i="73"/>
  <c r="O2882" i="73"/>
  <c r="N2882" i="73"/>
  <c r="O2874" i="73"/>
  <c r="N2874" i="73"/>
  <c r="O2866" i="73"/>
  <c r="N2866" i="73"/>
  <c r="O2858" i="73"/>
  <c r="N2858" i="73"/>
  <c r="O2850" i="73"/>
  <c r="N2850" i="73"/>
  <c r="O2842" i="73"/>
  <c r="N2842" i="73"/>
  <c r="O2834" i="73"/>
  <c r="N2834" i="73"/>
  <c r="O2826" i="73"/>
  <c r="N2826" i="73"/>
  <c r="O2818" i="73"/>
  <c r="N2818" i="73"/>
  <c r="O2810" i="73"/>
  <c r="N2810" i="73"/>
  <c r="O2802" i="73"/>
  <c r="N2802" i="73"/>
  <c r="O2794" i="73"/>
  <c r="N2794" i="73"/>
  <c r="O2786" i="73"/>
  <c r="N2786" i="73"/>
  <c r="O2778" i="73"/>
  <c r="N2778" i="73"/>
  <c r="O2770" i="73"/>
  <c r="N2770" i="73"/>
  <c r="O2762" i="73"/>
  <c r="N2762" i="73"/>
  <c r="O2754" i="73"/>
  <c r="N2754" i="73"/>
  <c r="O2746" i="73"/>
  <c r="N2746" i="73"/>
  <c r="O2738" i="73"/>
  <c r="N2738" i="73"/>
  <c r="O2730" i="73"/>
  <c r="N2730" i="73"/>
  <c r="O2722" i="73"/>
  <c r="N2722" i="73"/>
  <c r="O2714" i="73"/>
  <c r="N2714" i="73"/>
  <c r="O2706" i="73"/>
  <c r="N2706" i="73"/>
  <c r="O2698" i="73"/>
  <c r="N2698" i="73"/>
  <c r="O2690" i="73"/>
  <c r="N2690" i="73"/>
  <c r="O2682" i="73"/>
  <c r="N2682" i="73"/>
  <c r="O2674" i="73"/>
  <c r="N2674" i="73"/>
  <c r="O2666" i="73"/>
  <c r="N2666" i="73"/>
  <c r="O2658" i="73"/>
  <c r="N2658" i="73"/>
  <c r="O2650" i="73"/>
  <c r="N2650" i="73"/>
  <c r="O2642" i="73"/>
  <c r="N2642" i="73"/>
  <c r="O2634" i="73"/>
  <c r="N2634" i="73"/>
  <c r="O2626" i="73"/>
  <c r="N2626" i="73"/>
  <c r="O2618" i="73"/>
  <c r="N2618" i="73"/>
  <c r="O2610" i="73"/>
  <c r="N2610" i="73"/>
  <c r="O2602" i="73"/>
  <c r="N2602" i="73"/>
  <c r="O2594" i="73"/>
  <c r="N2594" i="73"/>
  <c r="O2586" i="73"/>
  <c r="N2586" i="73"/>
  <c r="O2578" i="73"/>
  <c r="N2578" i="73"/>
  <c r="O2570" i="73"/>
  <c r="N2570" i="73"/>
  <c r="O2562" i="73"/>
  <c r="N2562" i="73"/>
  <c r="O2554" i="73"/>
  <c r="N2554" i="73"/>
  <c r="O2546" i="73"/>
  <c r="N2546" i="73"/>
  <c r="O2538" i="73"/>
  <c r="N2538" i="73"/>
  <c r="O2530" i="73"/>
  <c r="N2530" i="73"/>
  <c r="O2522" i="73"/>
  <c r="N2522" i="73"/>
  <c r="O2514" i="73"/>
  <c r="N2514" i="73"/>
  <c r="O2506" i="73"/>
  <c r="N2506" i="73"/>
  <c r="O2498" i="73"/>
  <c r="N2498" i="73"/>
  <c r="O2490" i="73"/>
  <c r="N2490" i="73"/>
  <c r="O2482" i="73"/>
  <c r="N2482" i="73"/>
  <c r="O2474" i="73"/>
  <c r="N2474" i="73"/>
  <c r="O2466" i="73"/>
  <c r="N2466" i="73"/>
  <c r="O2458" i="73"/>
  <c r="N2458" i="73"/>
  <c r="O2450" i="73"/>
  <c r="N2450" i="73"/>
  <c r="O2442" i="73"/>
  <c r="N2442" i="73"/>
  <c r="O2434" i="73"/>
  <c r="N2434" i="73"/>
  <c r="O2426" i="73"/>
  <c r="N2426" i="73"/>
  <c r="O2418" i="73"/>
  <c r="N2418" i="73"/>
  <c r="O2410" i="73"/>
  <c r="N2410" i="73"/>
  <c r="O2402" i="73"/>
  <c r="N2402" i="73"/>
  <c r="O2394" i="73"/>
  <c r="N2394" i="73"/>
  <c r="O2386" i="73"/>
  <c r="N2386" i="73"/>
  <c r="O2378" i="73"/>
  <c r="N2378" i="73"/>
  <c r="O2370" i="73"/>
  <c r="N2370" i="73"/>
  <c r="O2362" i="73"/>
  <c r="N2362" i="73"/>
  <c r="O2354" i="73"/>
  <c r="N2354" i="73"/>
  <c r="O2346" i="73"/>
  <c r="N2346" i="73"/>
  <c r="O2338" i="73"/>
  <c r="N2338" i="73"/>
  <c r="O2330" i="73"/>
  <c r="N2330" i="73"/>
  <c r="O2322" i="73"/>
  <c r="N2322" i="73"/>
  <c r="O2314" i="73"/>
  <c r="N2314" i="73"/>
  <c r="O2306" i="73"/>
  <c r="N2306" i="73"/>
  <c r="O2298" i="73"/>
  <c r="N2298" i="73"/>
  <c r="O2290" i="73"/>
  <c r="N2290" i="73"/>
  <c r="O2282" i="73"/>
  <c r="N2282" i="73"/>
  <c r="O2274" i="73"/>
  <c r="N2274" i="73"/>
  <c r="O2266" i="73"/>
  <c r="N2266" i="73"/>
  <c r="O2258" i="73"/>
  <c r="N2258" i="73"/>
  <c r="O2250" i="73"/>
  <c r="N2250" i="73"/>
  <c r="O2242" i="73"/>
  <c r="N2242" i="73"/>
  <c r="O2234" i="73"/>
  <c r="N2234" i="73"/>
  <c r="O2226" i="73"/>
  <c r="N2226" i="73"/>
  <c r="O2218" i="73"/>
  <c r="N2218" i="73"/>
  <c r="O2210" i="73"/>
  <c r="N2210" i="73"/>
  <c r="O2202" i="73"/>
  <c r="N2202" i="73"/>
  <c r="O2194" i="73"/>
  <c r="N2194" i="73"/>
  <c r="O2186" i="73"/>
  <c r="N2186" i="73"/>
  <c r="O2178" i="73"/>
  <c r="N2178" i="73"/>
  <c r="O2170" i="73"/>
  <c r="N2170" i="73"/>
  <c r="O2162" i="73"/>
  <c r="N2162" i="73"/>
  <c r="O2154" i="73"/>
  <c r="N2154" i="73"/>
  <c r="O2146" i="73"/>
  <c r="N2146" i="73"/>
  <c r="O2138" i="73"/>
  <c r="N2138" i="73"/>
  <c r="O2130" i="73"/>
  <c r="N2130" i="73"/>
  <c r="O2122" i="73"/>
  <c r="N2122" i="73"/>
  <c r="O2114" i="73"/>
  <c r="N2114" i="73"/>
  <c r="O2106" i="73"/>
  <c r="N2106" i="73"/>
  <c r="O2098" i="73"/>
  <c r="N2098" i="73"/>
  <c r="O2090" i="73"/>
  <c r="N2090" i="73"/>
  <c r="O2082" i="73"/>
  <c r="N2082" i="73"/>
  <c r="O2074" i="73"/>
  <c r="N2074" i="73"/>
  <c r="O2066" i="73"/>
  <c r="N2066" i="73"/>
  <c r="O2058" i="73"/>
  <c r="N2058" i="73"/>
  <c r="O2050" i="73"/>
  <c r="N2050" i="73"/>
  <c r="O2042" i="73"/>
  <c r="N2042" i="73"/>
  <c r="O2034" i="73"/>
  <c r="N2034" i="73"/>
  <c r="O2026" i="73"/>
  <c r="N2026" i="73"/>
  <c r="O2018" i="73"/>
  <c r="N2018" i="73"/>
  <c r="O2010" i="73"/>
  <c r="N2010" i="73"/>
  <c r="O2002" i="73"/>
  <c r="N2002" i="73"/>
  <c r="O1994" i="73"/>
  <c r="N1994" i="73"/>
  <c r="O1986" i="73"/>
  <c r="N1986" i="73"/>
  <c r="O1978" i="73"/>
  <c r="N1978" i="73"/>
  <c r="O1970" i="73"/>
  <c r="N1970" i="73"/>
  <c r="O1962" i="73"/>
  <c r="N1962" i="73"/>
  <c r="O1954" i="73"/>
  <c r="N1954" i="73"/>
  <c r="O1946" i="73"/>
  <c r="N1946" i="73"/>
  <c r="O1938" i="73"/>
  <c r="N1938" i="73"/>
  <c r="O1930" i="73"/>
  <c r="N1930" i="73"/>
  <c r="O1922" i="73"/>
  <c r="N1922" i="73"/>
  <c r="O1914" i="73"/>
  <c r="N1914" i="73"/>
  <c r="O1906" i="73"/>
  <c r="N1906" i="73"/>
  <c r="O1898" i="73"/>
  <c r="N1898" i="73"/>
  <c r="O1890" i="73"/>
  <c r="N1890" i="73"/>
  <c r="O1882" i="73"/>
  <c r="N1882" i="73"/>
  <c r="O1874" i="73"/>
  <c r="N1874" i="73"/>
  <c r="O1866" i="73"/>
  <c r="N1866" i="73"/>
  <c r="O1858" i="73"/>
  <c r="N1858" i="73"/>
  <c r="O1850" i="73"/>
  <c r="N1850" i="73"/>
  <c r="O1842" i="73"/>
  <c r="N1842" i="73"/>
  <c r="O1834" i="73"/>
  <c r="N1834" i="73"/>
  <c r="O1826" i="73"/>
  <c r="N1826" i="73"/>
  <c r="O1818" i="73"/>
  <c r="N1818" i="73"/>
  <c r="O1810" i="73"/>
  <c r="N1810" i="73"/>
  <c r="O1802" i="73"/>
  <c r="N1802" i="73"/>
  <c r="O1794" i="73"/>
  <c r="N1794" i="73"/>
  <c r="O1786" i="73"/>
  <c r="N1786" i="73"/>
  <c r="O1778" i="73"/>
  <c r="N1778" i="73"/>
  <c r="O1770" i="73"/>
  <c r="N1770" i="73"/>
  <c r="O1762" i="73"/>
  <c r="N1762" i="73"/>
  <c r="O1754" i="73"/>
  <c r="N1754" i="73"/>
  <c r="O1746" i="73"/>
  <c r="N1746" i="73"/>
  <c r="O1738" i="73"/>
  <c r="N1738" i="73"/>
  <c r="O1730" i="73"/>
  <c r="N1730" i="73"/>
  <c r="O1722" i="73"/>
  <c r="N1722" i="73"/>
  <c r="O1714" i="73"/>
  <c r="N1714" i="73"/>
  <c r="O1706" i="73"/>
  <c r="N1706" i="73"/>
  <c r="O1698" i="73"/>
  <c r="N1698" i="73"/>
  <c r="O1690" i="73"/>
  <c r="N1690" i="73"/>
  <c r="O1682" i="73"/>
  <c r="N1682" i="73"/>
  <c r="O1674" i="73"/>
  <c r="N1674" i="73"/>
  <c r="O1666" i="73"/>
  <c r="N1666" i="73"/>
  <c r="O1658" i="73"/>
  <c r="N1658" i="73"/>
  <c r="O1650" i="73"/>
  <c r="N1650" i="73"/>
  <c r="O1642" i="73"/>
  <c r="N1642" i="73"/>
  <c r="O1634" i="73"/>
  <c r="N1634" i="73"/>
  <c r="O1626" i="73"/>
  <c r="N1626" i="73"/>
  <c r="O1618" i="73"/>
  <c r="N1618" i="73"/>
  <c r="O1610" i="73"/>
  <c r="N1610" i="73"/>
  <c r="O1602" i="73"/>
  <c r="N1602" i="73"/>
  <c r="O1594" i="73"/>
  <c r="N1594" i="73"/>
  <c r="O1586" i="73"/>
  <c r="N1586" i="73"/>
  <c r="O1578" i="73"/>
  <c r="N1578" i="73"/>
  <c r="O1570" i="73"/>
  <c r="N1570" i="73"/>
  <c r="O1562" i="73"/>
  <c r="N1562" i="73"/>
  <c r="O1554" i="73"/>
  <c r="N1554" i="73"/>
  <c r="O1546" i="73"/>
  <c r="N1546" i="73"/>
  <c r="O1538" i="73"/>
  <c r="N1538" i="73"/>
  <c r="O1530" i="73"/>
  <c r="N1530" i="73"/>
  <c r="O1522" i="73"/>
  <c r="N1522" i="73"/>
  <c r="O1514" i="73"/>
  <c r="N1514" i="73"/>
  <c r="O1506" i="73"/>
  <c r="N1506" i="73"/>
  <c r="O1498" i="73"/>
  <c r="N1498" i="73"/>
  <c r="O1490" i="73"/>
  <c r="N1490" i="73"/>
  <c r="O1482" i="73"/>
  <c r="N1482" i="73"/>
  <c r="O1474" i="73"/>
  <c r="N1474" i="73"/>
  <c r="O1466" i="73"/>
  <c r="N1466" i="73"/>
  <c r="O1458" i="73"/>
  <c r="N1458" i="73"/>
  <c r="O1450" i="73"/>
  <c r="N1450" i="73"/>
  <c r="O1442" i="73"/>
  <c r="N1442" i="73"/>
  <c r="O1434" i="73"/>
  <c r="N1434" i="73"/>
  <c r="O1426" i="73"/>
  <c r="N1426" i="73"/>
  <c r="O1418" i="73"/>
  <c r="N1418" i="73"/>
  <c r="O1410" i="73"/>
  <c r="N1410" i="73"/>
  <c r="O1402" i="73"/>
  <c r="N1402" i="73"/>
  <c r="O1394" i="73"/>
  <c r="N1394" i="73"/>
  <c r="O1386" i="73"/>
  <c r="N1386" i="73"/>
  <c r="O1378" i="73"/>
  <c r="N1378" i="73"/>
  <c r="O1370" i="73"/>
  <c r="N1370" i="73"/>
  <c r="O1362" i="73"/>
  <c r="N1362" i="73"/>
  <c r="O1354" i="73"/>
  <c r="N1354" i="73"/>
  <c r="O1346" i="73"/>
  <c r="N1346" i="73"/>
  <c r="O1338" i="73"/>
  <c r="N1338" i="73"/>
  <c r="O1330" i="73"/>
  <c r="N1330" i="73"/>
  <c r="O1322" i="73"/>
  <c r="N1322" i="73"/>
  <c r="O1314" i="73"/>
  <c r="N1314" i="73"/>
  <c r="O1306" i="73"/>
  <c r="N1306" i="73"/>
  <c r="O1298" i="73"/>
  <c r="N1298" i="73"/>
  <c r="O1290" i="73"/>
  <c r="N1290" i="73"/>
  <c r="O1282" i="73"/>
  <c r="N1282" i="73"/>
  <c r="O1274" i="73"/>
  <c r="N1274" i="73"/>
  <c r="O1266" i="73"/>
  <c r="N1266" i="73"/>
  <c r="O1258" i="73"/>
  <c r="N1258" i="73"/>
  <c r="O1250" i="73"/>
  <c r="N1250" i="73"/>
  <c r="O1242" i="73"/>
  <c r="N1242" i="73"/>
  <c r="O1234" i="73"/>
  <c r="N1234" i="73"/>
  <c r="O1226" i="73"/>
  <c r="N1226" i="73"/>
  <c r="O1218" i="73"/>
  <c r="N1218" i="73"/>
  <c r="O1210" i="73"/>
  <c r="N1210" i="73"/>
  <c r="O1202" i="73"/>
  <c r="N1202" i="73"/>
  <c r="O1194" i="73"/>
  <c r="N1194" i="73"/>
  <c r="O1186" i="73"/>
  <c r="N1186" i="73"/>
  <c r="O1178" i="73"/>
  <c r="N1178" i="73"/>
  <c r="O1170" i="73"/>
  <c r="N1170" i="73"/>
  <c r="O1162" i="73"/>
  <c r="N1162" i="73"/>
  <c r="O1154" i="73"/>
  <c r="N1154" i="73"/>
  <c r="O1146" i="73"/>
  <c r="N1146" i="73"/>
  <c r="O1138" i="73"/>
  <c r="N1138" i="73"/>
  <c r="O1130" i="73"/>
  <c r="N1130" i="73"/>
  <c r="O1122" i="73"/>
  <c r="N1122" i="73"/>
  <c r="O1114" i="73"/>
  <c r="N1114" i="73"/>
  <c r="O1106" i="73"/>
  <c r="N1106" i="73"/>
  <c r="O1098" i="73"/>
  <c r="N1098" i="73"/>
  <c r="O1090" i="73"/>
  <c r="N1090" i="73"/>
  <c r="O1082" i="73"/>
  <c r="N1082" i="73"/>
  <c r="O1074" i="73"/>
  <c r="N1074" i="73"/>
  <c r="O1066" i="73"/>
  <c r="N1066" i="73"/>
  <c r="O1058" i="73"/>
  <c r="N1058" i="73"/>
  <c r="O1050" i="73"/>
  <c r="N1050" i="73"/>
  <c r="O1042" i="73"/>
  <c r="N1042" i="73"/>
  <c r="O1034" i="73"/>
  <c r="N1034" i="73"/>
  <c r="O1026" i="73"/>
  <c r="N1026" i="73"/>
  <c r="O1018" i="73"/>
  <c r="N1018" i="73"/>
  <c r="O1010" i="73"/>
  <c r="N1010" i="73"/>
  <c r="O1002" i="73"/>
  <c r="N1002" i="73"/>
  <c r="O994" i="73"/>
  <c r="N994" i="73"/>
  <c r="O986" i="73"/>
  <c r="N986" i="73"/>
  <c r="O978" i="73"/>
  <c r="N978" i="73"/>
  <c r="O970" i="73"/>
  <c r="N970" i="73"/>
  <c r="O962" i="73"/>
  <c r="N962" i="73"/>
  <c r="O954" i="73"/>
  <c r="N954" i="73"/>
  <c r="O946" i="73"/>
  <c r="N946" i="73"/>
  <c r="O938" i="73"/>
  <c r="N938" i="73"/>
  <c r="O930" i="73"/>
  <c r="N930" i="73"/>
  <c r="O922" i="73"/>
  <c r="N922" i="73"/>
  <c r="O914" i="73"/>
  <c r="N914" i="73"/>
  <c r="O906" i="73"/>
  <c r="N906" i="73"/>
  <c r="O898" i="73"/>
  <c r="N898" i="73"/>
  <c r="O890" i="73"/>
  <c r="N890" i="73"/>
  <c r="O882" i="73"/>
  <c r="N882" i="73"/>
  <c r="O874" i="73"/>
  <c r="N874" i="73"/>
  <c r="O866" i="73"/>
  <c r="N866" i="73"/>
  <c r="O858" i="73"/>
  <c r="N858" i="73"/>
  <c r="O850" i="73"/>
  <c r="N850" i="73"/>
  <c r="O842" i="73"/>
  <c r="N842" i="73"/>
  <c r="O834" i="73"/>
  <c r="N834" i="73"/>
  <c r="O826" i="73"/>
  <c r="N826" i="73"/>
  <c r="O818" i="73"/>
  <c r="N818" i="73"/>
  <c r="O810" i="73"/>
  <c r="N810" i="73"/>
  <c r="O802" i="73"/>
  <c r="N802" i="73"/>
  <c r="O794" i="73"/>
  <c r="N794" i="73"/>
  <c r="O786" i="73"/>
  <c r="N786" i="73"/>
  <c r="O778" i="73"/>
  <c r="N778" i="73"/>
  <c r="O770" i="73"/>
  <c r="N770" i="73"/>
  <c r="O762" i="73"/>
  <c r="N762" i="73"/>
  <c r="O754" i="73"/>
  <c r="N754" i="73"/>
  <c r="O746" i="73"/>
  <c r="N746" i="73"/>
  <c r="O738" i="73"/>
  <c r="N738" i="73"/>
  <c r="O730" i="73"/>
  <c r="N730" i="73"/>
  <c r="O722" i="73"/>
  <c r="N722" i="73"/>
  <c r="O714" i="73"/>
  <c r="N714" i="73"/>
  <c r="O706" i="73"/>
  <c r="N706" i="73"/>
  <c r="O698" i="73"/>
  <c r="N698" i="73"/>
  <c r="O690" i="73"/>
  <c r="N690" i="73"/>
  <c r="O682" i="73"/>
  <c r="N682" i="73"/>
  <c r="O674" i="73"/>
  <c r="N674" i="73"/>
  <c r="O666" i="73"/>
  <c r="N666" i="73"/>
  <c r="O658" i="73"/>
  <c r="N658" i="73"/>
  <c r="O650" i="73"/>
  <c r="N650" i="73"/>
  <c r="O642" i="73"/>
  <c r="N642" i="73"/>
  <c r="O634" i="73"/>
  <c r="N634" i="73"/>
  <c r="O626" i="73"/>
  <c r="N626" i="73"/>
  <c r="O618" i="73"/>
  <c r="N618" i="73"/>
  <c r="O610" i="73"/>
  <c r="N610" i="73"/>
  <c r="O602" i="73"/>
  <c r="N602" i="73"/>
  <c r="O594" i="73"/>
  <c r="N594" i="73"/>
  <c r="O586" i="73"/>
  <c r="N586" i="73"/>
  <c r="O578" i="73"/>
  <c r="N578" i="73"/>
  <c r="O570" i="73"/>
  <c r="N570" i="73"/>
  <c r="O562" i="73"/>
  <c r="N562" i="73"/>
  <c r="O554" i="73"/>
  <c r="N554" i="73"/>
  <c r="O546" i="73"/>
  <c r="N546" i="73"/>
  <c r="O538" i="73"/>
  <c r="N538" i="73"/>
  <c r="O530" i="73"/>
  <c r="N530" i="73"/>
  <c r="O522" i="73"/>
  <c r="N522" i="73"/>
  <c r="O514" i="73"/>
  <c r="N514" i="73"/>
  <c r="O506" i="73"/>
  <c r="N506" i="73"/>
  <c r="O498" i="73"/>
  <c r="N498" i="73"/>
  <c r="O490" i="73"/>
  <c r="N490" i="73"/>
  <c r="O482" i="73"/>
  <c r="N482" i="73"/>
  <c r="O474" i="73"/>
  <c r="N474" i="73"/>
  <c r="O466" i="73"/>
  <c r="N466" i="73"/>
  <c r="O458" i="73"/>
  <c r="N458" i="73"/>
  <c r="O450" i="73"/>
  <c r="N450" i="73"/>
  <c r="O442" i="73"/>
  <c r="N442" i="73"/>
  <c r="O434" i="73"/>
  <c r="N434" i="73"/>
  <c r="O426" i="73"/>
  <c r="N426" i="73"/>
  <c r="O418" i="73"/>
  <c r="N418" i="73"/>
  <c r="O410" i="73"/>
  <c r="N410" i="73"/>
  <c r="O402" i="73"/>
  <c r="N402" i="73"/>
  <c r="O394" i="73"/>
  <c r="N394" i="73"/>
  <c r="O386" i="73"/>
  <c r="N386" i="73"/>
  <c r="O378" i="73"/>
  <c r="N378" i="73"/>
  <c r="O370" i="73"/>
  <c r="N370" i="73"/>
  <c r="O362" i="73"/>
  <c r="N362" i="73"/>
  <c r="O354" i="73"/>
  <c r="N354" i="73"/>
  <c r="O346" i="73"/>
  <c r="N346" i="73"/>
  <c r="O338" i="73"/>
  <c r="N338" i="73"/>
  <c r="O330" i="73"/>
  <c r="N330" i="73"/>
  <c r="O322" i="73"/>
  <c r="N322" i="73"/>
  <c r="O314" i="73"/>
  <c r="N314" i="73"/>
  <c r="O306" i="73"/>
  <c r="N306" i="73"/>
  <c r="O298" i="73"/>
  <c r="N298" i="73"/>
  <c r="O290" i="73"/>
  <c r="N290" i="73"/>
  <c r="O282" i="73"/>
  <c r="N282" i="73"/>
  <c r="O274" i="73"/>
  <c r="N274" i="73"/>
  <c r="O266" i="73"/>
  <c r="N266" i="73"/>
  <c r="O258" i="73"/>
  <c r="N258" i="73"/>
  <c r="O250" i="73"/>
  <c r="N250" i="73"/>
  <c r="O242" i="73"/>
  <c r="N242" i="73"/>
  <c r="O234" i="73"/>
  <c r="N234" i="73"/>
  <c r="O226" i="73"/>
  <c r="N226" i="73"/>
  <c r="O218" i="73"/>
  <c r="N218" i="73"/>
  <c r="O210" i="73"/>
  <c r="N210" i="73"/>
  <c r="O202" i="73"/>
  <c r="N202" i="73"/>
  <c r="O194" i="73"/>
  <c r="N194" i="73"/>
  <c r="O186" i="73"/>
  <c r="N186" i="73"/>
  <c r="O178" i="73"/>
  <c r="N178" i="73"/>
  <c r="O170" i="73"/>
  <c r="N170" i="73"/>
  <c r="O162" i="73"/>
  <c r="N162" i="73"/>
  <c r="O154" i="73"/>
  <c r="N154" i="73"/>
  <c r="O146" i="73"/>
  <c r="N146" i="73"/>
  <c r="O138" i="73"/>
  <c r="N138" i="73"/>
  <c r="O130" i="73"/>
  <c r="N130" i="73"/>
  <c r="O122" i="73"/>
  <c r="N122" i="73"/>
  <c r="O114" i="73"/>
  <c r="N114" i="73"/>
  <c r="O106" i="73"/>
  <c r="N106" i="73"/>
  <c r="O98" i="73"/>
  <c r="N98" i="73"/>
  <c r="O90" i="73"/>
  <c r="N90" i="73"/>
  <c r="O82" i="73"/>
  <c r="N82" i="73"/>
  <c r="O74" i="73"/>
  <c r="N74" i="73"/>
  <c r="O66" i="73"/>
  <c r="N66" i="73"/>
  <c r="O58" i="73"/>
  <c r="N58" i="73"/>
  <c r="O50" i="73"/>
  <c r="N50" i="73"/>
  <c r="O42" i="73"/>
  <c r="N42" i="73"/>
  <c r="O34" i="73"/>
  <c r="N34" i="73"/>
  <c r="O26" i="73"/>
  <c r="N26" i="73"/>
  <c r="O18" i="73"/>
  <c r="N18" i="73"/>
  <c r="O5066" i="73"/>
  <c r="N5066" i="73"/>
  <c r="O5058" i="73"/>
  <c r="N5058" i="73"/>
  <c r="O5050" i="73"/>
  <c r="N5050" i="73"/>
  <c r="O5042" i="73"/>
  <c r="N5042" i="73"/>
  <c r="O5034" i="73"/>
  <c r="N5034" i="73"/>
  <c r="O5026" i="73"/>
  <c r="N5026" i="73"/>
  <c r="O5018" i="73"/>
  <c r="N5018" i="73"/>
  <c r="O5010" i="73"/>
  <c r="N5010" i="73"/>
  <c r="O5002" i="73"/>
  <c r="N5002" i="73"/>
  <c r="O4994" i="73"/>
  <c r="N4994" i="73"/>
  <c r="O4986" i="73"/>
  <c r="N4986" i="73"/>
  <c r="O4978" i="73"/>
  <c r="N4978" i="73"/>
  <c r="O4970" i="73"/>
  <c r="N4970" i="73"/>
  <c r="O4962" i="73"/>
  <c r="N4962" i="73"/>
  <c r="O4954" i="73"/>
  <c r="N4954" i="73"/>
  <c r="O4946" i="73"/>
  <c r="N4946" i="73"/>
  <c r="O4938" i="73"/>
  <c r="N4938" i="73"/>
  <c r="O4930" i="73"/>
  <c r="N4930" i="73"/>
  <c r="O4922" i="73"/>
  <c r="N4922" i="73"/>
  <c r="O4914" i="73"/>
  <c r="N4914" i="73"/>
  <c r="O4906" i="73"/>
  <c r="N4906" i="73"/>
  <c r="O4898" i="73"/>
  <c r="N4898" i="73"/>
  <c r="O4890" i="73"/>
  <c r="N4890" i="73"/>
  <c r="O4882" i="73"/>
  <c r="N4882" i="73"/>
  <c r="O4874" i="73"/>
  <c r="N4874" i="73"/>
  <c r="O4866" i="73"/>
  <c r="N4866" i="73"/>
  <c r="O4858" i="73"/>
  <c r="N4858" i="73"/>
  <c r="O4850" i="73"/>
  <c r="N4850" i="73"/>
  <c r="O4842" i="73"/>
  <c r="N4842" i="73"/>
  <c r="O4834" i="73"/>
  <c r="N4834" i="73"/>
  <c r="O4826" i="73"/>
  <c r="N4826" i="73"/>
  <c r="O4818" i="73"/>
  <c r="N4818" i="73"/>
  <c r="O4810" i="73"/>
  <c r="N4810" i="73"/>
  <c r="O4802" i="73"/>
  <c r="N4802" i="73"/>
  <c r="O4794" i="73"/>
  <c r="N4794" i="73"/>
  <c r="O4786" i="73"/>
  <c r="N4786" i="73"/>
  <c r="O4778" i="73"/>
  <c r="N4778" i="73"/>
  <c r="O4770" i="73"/>
  <c r="N4770" i="73"/>
  <c r="O4762" i="73"/>
  <c r="N4762" i="73"/>
  <c r="O4754" i="73"/>
  <c r="N4754" i="73"/>
  <c r="O4746" i="73"/>
  <c r="N4746" i="73"/>
  <c r="O4738" i="73"/>
  <c r="N4738" i="73"/>
  <c r="O4730" i="73"/>
  <c r="N4730" i="73"/>
  <c r="O4722" i="73"/>
  <c r="N4722" i="73"/>
  <c r="O4714" i="73"/>
  <c r="N4714" i="73"/>
  <c r="O4706" i="73"/>
  <c r="N4706" i="73"/>
  <c r="O4698" i="73"/>
  <c r="N4698" i="73"/>
  <c r="O4690" i="73"/>
  <c r="N4690" i="73"/>
  <c r="O4682" i="73"/>
  <c r="N4682" i="73"/>
  <c r="O4674" i="73"/>
  <c r="N4674" i="73"/>
  <c r="O4666" i="73"/>
  <c r="N4666" i="73"/>
  <c r="O4658" i="73"/>
  <c r="N4658" i="73"/>
  <c r="O4650" i="73"/>
  <c r="N4650" i="73"/>
  <c r="O4642" i="73"/>
  <c r="N4642" i="73"/>
  <c r="O4634" i="73"/>
  <c r="N4634" i="73"/>
  <c r="O4626" i="73"/>
  <c r="N4626" i="73"/>
  <c r="O4618" i="73"/>
  <c r="N4618" i="73"/>
  <c r="O4609" i="73"/>
  <c r="N4609" i="73"/>
  <c r="O4601" i="73"/>
  <c r="N4601" i="73"/>
  <c r="O4593" i="73"/>
  <c r="N4593" i="73"/>
  <c r="O4585" i="73"/>
  <c r="N4585" i="73"/>
  <c r="O4577" i="73"/>
  <c r="N4577" i="73"/>
  <c r="O4569" i="73"/>
  <c r="N4569" i="73"/>
  <c r="O4561" i="73"/>
  <c r="N4561" i="73"/>
  <c r="O4553" i="73"/>
  <c r="N4553" i="73"/>
  <c r="O4545" i="73"/>
  <c r="N4545" i="73"/>
  <c r="O4537" i="73"/>
  <c r="N4537" i="73"/>
  <c r="O4529" i="73"/>
  <c r="N4529" i="73"/>
  <c r="O4521" i="73"/>
  <c r="N4521" i="73"/>
  <c r="O4513" i="73"/>
  <c r="N4513" i="73"/>
  <c r="O4505" i="73"/>
  <c r="N4505" i="73"/>
  <c r="O4497" i="73"/>
  <c r="N4497" i="73"/>
  <c r="O4489" i="73"/>
  <c r="N4489" i="73"/>
  <c r="O4481" i="73"/>
  <c r="N4481" i="73"/>
  <c r="O4473" i="73"/>
  <c r="N4473" i="73"/>
  <c r="O4465" i="73"/>
  <c r="N4465" i="73"/>
  <c r="O4457" i="73"/>
  <c r="N4457" i="73"/>
  <c r="O4449" i="73"/>
  <c r="N4449" i="73"/>
  <c r="O4441" i="73"/>
  <c r="N4441" i="73"/>
  <c r="O4433" i="73"/>
  <c r="N4433" i="73"/>
  <c r="O4425" i="73"/>
  <c r="N4425" i="73"/>
  <c r="O4417" i="73"/>
  <c r="N4417" i="73"/>
  <c r="O4409" i="73"/>
  <c r="N4409" i="73"/>
  <c r="O4401" i="73"/>
  <c r="N4401" i="73"/>
  <c r="O4393" i="73"/>
  <c r="N4393" i="73"/>
  <c r="O4385" i="73"/>
  <c r="N4385" i="73"/>
  <c r="O4377" i="73"/>
  <c r="N4377" i="73"/>
  <c r="O4369" i="73"/>
  <c r="N4369" i="73"/>
  <c r="O4361" i="73"/>
  <c r="N4361" i="73"/>
  <c r="O4353" i="73"/>
  <c r="N4353" i="73"/>
  <c r="O4345" i="73"/>
  <c r="N4345" i="73"/>
  <c r="O4337" i="73"/>
  <c r="N4337" i="73"/>
  <c r="O4329" i="73"/>
  <c r="N4329" i="73"/>
  <c r="O4321" i="73"/>
  <c r="N4321" i="73"/>
  <c r="O4313" i="73"/>
  <c r="N4313" i="73"/>
  <c r="O4305" i="73"/>
  <c r="N4305" i="73"/>
  <c r="O4297" i="73"/>
  <c r="N4297" i="73"/>
  <c r="O4289" i="73"/>
  <c r="N4289" i="73"/>
  <c r="O4281" i="73"/>
  <c r="N4281" i="73"/>
  <c r="O4273" i="73"/>
  <c r="N4273" i="73"/>
  <c r="O4265" i="73"/>
  <c r="N4265" i="73"/>
  <c r="O4257" i="73"/>
  <c r="N4257" i="73"/>
  <c r="O4249" i="73"/>
  <c r="N4249" i="73"/>
  <c r="O4241" i="73"/>
  <c r="N4241" i="73"/>
  <c r="O4233" i="73"/>
  <c r="N4233" i="73"/>
  <c r="O4225" i="73"/>
  <c r="N4225" i="73"/>
  <c r="O4217" i="73"/>
  <c r="N4217" i="73"/>
  <c r="O4209" i="73"/>
  <c r="N4209" i="73"/>
  <c r="O4201" i="73"/>
  <c r="N4201" i="73"/>
  <c r="O4193" i="73"/>
  <c r="N4193" i="73"/>
  <c r="O4185" i="73"/>
  <c r="N4185" i="73"/>
  <c r="O4177" i="73"/>
  <c r="N4177" i="73"/>
  <c r="O4169" i="73"/>
  <c r="N4169" i="73"/>
  <c r="O4161" i="73"/>
  <c r="N4161" i="73"/>
  <c r="O4153" i="73"/>
  <c r="N4153" i="73"/>
  <c r="O4145" i="73"/>
  <c r="N4145" i="73"/>
  <c r="O4137" i="73"/>
  <c r="N4137" i="73"/>
  <c r="O4129" i="73"/>
  <c r="N4129" i="73"/>
  <c r="O4121" i="73"/>
  <c r="N4121" i="73"/>
  <c r="O4113" i="73"/>
  <c r="N4113" i="73"/>
  <c r="O4105" i="73"/>
  <c r="N4105" i="73"/>
  <c r="O4097" i="73"/>
  <c r="N4097" i="73"/>
  <c r="O4089" i="73"/>
  <c r="N4089" i="73"/>
  <c r="O4081" i="73"/>
  <c r="N4081" i="73"/>
  <c r="O4073" i="73"/>
  <c r="N4073" i="73"/>
  <c r="O4065" i="73"/>
  <c r="N4065" i="73"/>
  <c r="O4057" i="73"/>
  <c r="N4057" i="73"/>
  <c r="O4049" i="73"/>
  <c r="N4049" i="73"/>
  <c r="O4041" i="73"/>
  <c r="N4041" i="73"/>
  <c r="O4033" i="73"/>
  <c r="N4033" i="73"/>
  <c r="O4025" i="73"/>
  <c r="N4025" i="73"/>
  <c r="O4017" i="73"/>
  <c r="N4017" i="73"/>
  <c r="O4009" i="73"/>
  <c r="N4009" i="73"/>
  <c r="O4001" i="73"/>
  <c r="N4001" i="73"/>
  <c r="O3993" i="73"/>
  <c r="N3993" i="73"/>
  <c r="O3985" i="73"/>
  <c r="N3985" i="73"/>
  <c r="O3977" i="73"/>
  <c r="N3977" i="73"/>
  <c r="O3969" i="73"/>
  <c r="N3969" i="73"/>
  <c r="O3961" i="73"/>
  <c r="N3961" i="73"/>
  <c r="O3953" i="73"/>
  <c r="N3953" i="73"/>
  <c r="O3945" i="73"/>
  <c r="N3945" i="73"/>
  <c r="O3937" i="73"/>
  <c r="N3937" i="73"/>
  <c r="O3929" i="73"/>
  <c r="N3929" i="73"/>
  <c r="O3921" i="73"/>
  <c r="N3921" i="73"/>
  <c r="O3913" i="73"/>
  <c r="N3913" i="73"/>
  <c r="O3905" i="73"/>
  <c r="N3905" i="73"/>
  <c r="O3897" i="73"/>
  <c r="N3897" i="73"/>
  <c r="O3889" i="73"/>
  <c r="N3889" i="73"/>
  <c r="O3881" i="73"/>
  <c r="N3881" i="73"/>
  <c r="O3873" i="73"/>
  <c r="N3873" i="73"/>
  <c r="O3865" i="73"/>
  <c r="N3865" i="73"/>
  <c r="O3857" i="73"/>
  <c r="N3857" i="73"/>
  <c r="O3849" i="73"/>
  <c r="N3849" i="73"/>
  <c r="O3841" i="73"/>
  <c r="N3841" i="73"/>
  <c r="O3833" i="73"/>
  <c r="N3833" i="73"/>
  <c r="O3825" i="73"/>
  <c r="N3825" i="73"/>
  <c r="O3817" i="73"/>
  <c r="N3817" i="73"/>
  <c r="O3809" i="73"/>
  <c r="N3809" i="73"/>
  <c r="O3801" i="73"/>
  <c r="N3801" i="73"/>
  <c r="O3793" i="73"/>
  <c r="N3793" i="73"/>
  <c r="O3785" i="73"/>
  <c r="N3785" i="73"/>
  <c r="O3777" i="73"/>
  <c r="N3777" i="73"/>
  <c r="O3769" i="73"/>
  <c r="N3769" i="73"/>
  <c r="O3761" i="73"/>
  <c r="N3761" i="73"/>
  <c r="O3753" i="73"/>
  <c r="N3753" i="73"/>
  <c r="O3745" i="73"/>
  <c r="N3745" i="73"/>
  <c r="O3737" i="73"/>
  <c r="N3737" i="73"/>
  <c r="O3729" i="73"/>
  <c r="N3729" i="73"/>
  <c r="O3721" i="73"/>
  <c r="N3721" i="73"/>
  <c r="O3713" i="73"/>
  <c r="N3713" i="73"/>
  <c r="O3705" i="73"/>
  <c r="N3705" i="73"/>
  <c r="O3697" i="73"/>
  <c r="N3697" i="73"/>
  <c r="O3689" i="73"/>
  <c r="N3689" i="73"/>
  <c r="O3681" i="73"/>
  <c r="N3681" i="73"/>
  <c r="O3673" i="73"/>
  <c r="N3673" i="73"/>
  <c r="O3665" i="73"/>
  <c r="N3665" i="73"/>
  <c r="O3657" i="73"/>
  <c r="N3657" i="73"/>
  <c r="O3649" i="73"/>
  <c r="N3649" i="73"/>
  <c r="O3641" i="73"/>
  <c r="N3641" i="73"/>
  <c r="O3633" i="73"/>
  <c r="N3633" i="73"/>
  <c r="O3625" i="73"/>
  <c r="N3625" i="73"/>
  <c r="O3617" i="73"/>
  <c r="N3617" i="73"/>
  <c r="O3609" i="73"/>
  <c r="N3609" i="73"/>
  <c r="O3601" i="73"/>
  <c r="N3601" i="73"/>
  <c r="O3593" i="73"/>
  <c r="N3593" i="73"/>
  <c r="O3585" i="73"/>
  <c r="N3585" i="73"/>
  <c r="O3577" i="73"/>
  <c r="N3577" i="73"/>
  <c r="O3569" i="73"/>
  <c r="N3569" i="73"/>
  <c r="O3561" i="73"/>
  <c r="N3561" i="73"/>
  <c r="O3553" i="73"/>
  <c r="N3553" i="73"/>
  <c r="O3545" i="73"/>
  <c r="N3545" i="73"/>
  <c r="O3537" i="73"/>
  <c r="N3537" i="73"/>
  <c r="O3529" i="73"/>
  <c r="N3529" i="73"/>
  <c r="O3521" i="73"/>
  <c r="N3521" i="73"/>
  <c r="O3513" i="73"/>
  <c r="N3513" i="73"/>
  <c r="O3505" i="73"/>
  <c r="N3505" i="73"/>
  <c r="O3497" i="73"/>
  <c r="N3497" i="73"/>
  <c r="O3489" i="73"/>
  <c r="N3489" i="73"/>
  <c r="O3481" i="73"/>
  <c r="N3481" i="73"/>
  <c r="O3473" i="73"/>
  <c r="N3473" i="73"/>
  <c r="O3465" i="73"/>
  <c r="N3465" i="73"/>
  <c r="O3457" i="73"/>
  <c r="N3457" i="73"/>
  <c r="O3449" i="73"/>
  <c r="N3449" i="73"/>
  <c r="O3441" i="73"/>
  <c r="N3441" i="73"/>
  <c r="O3433" i="73"/>
  <c r="N3433" i="73"/>
  <c r="O3425" i="73"/>
  <c r="N3425" i="73"/>
  <c r="O3417" i="73"/>
  <c r="N3417" i="73"/>
  <c r="O3409" i="73"/>
  <c r="N3409" i="73"/>
  <c r="O3401" i="73"/>
  <c r="N3401" i="73"/>
  <c r="O3393" i="73"/>
  <c r="N3393" i="73"/>
  <c r="O3385" i="73"/>
  <c r="N3385" i="73"/>
  <c r="O3377" i="73"/>
  <c r="N3377" i="73"/>
  <c r="O3369" i="73"/>
  <c r="N3369" i="73"/>
  <c r="O3361" i="73"/>
  <c r="N3361" i="73"/>
  <c r="O3353" i="73"/>
  <c r="N3353" i="73"/>
  <c r="O3345" i="73"/>
  <c r="N3345" i="73"/>
  <c r="O3337" i="73"/>
  <c r="N3337" i="73"/>
  <c r="O3329" i="73"/>
  <c r="N3329" i="73"/>
  <c r="O3321" i="73"/>
  <c r="N3321" i="73"/>
  <c r="O3313" i="73"/>
  <c r="N3313" i="73"/>
  <c r="O3305" i="73"/>
  <c r="N3305" i="73"/>
  <c r="O3297" i="73"/>
  <c r="N3297" i="73"/>
  <c r="O3289" i="73"/>
  <c r="N3289" i="73"/>
  <c r="O3281" i="73"/>
  <c r="N3281" i="73"/>
  <c r="O3273" i="73"/>
  <c r="N3273" i="73"/>
  <c r="O3265" i="73"/>
  <c r="N3265" i="73"/>
  <c r="O3257" i="73"/>
  <c r="N3257" i="73"/>
  <c r="O3249" i="73"/>
  <c r="N3249" i="73"/>
  <c r="O3241" i="73"/>
  <c r="N3241" i="73"/>
  <c r="O3233" i="73"/>
  <c r="N3233" i="73"/>
  <c r="O3225" i="73"/>
  <c r="N3225" i="73"/>
  <c r="O3217" i="73"/>
  <c r="N3217" i="73"/>
  <c r="O3209" i="73"/>
  <c r="N3209" i="73"/>
  <c r="O3201" i="73"/>
  <c r="N3201" i="73"/>
  <c r="O3193" i="73"/>
  <c r="N3193" i="73"/>
  <c r="O3185" i="73"/>
  <c r="N3185" i="73"/>
  <c r="O3177" i="73"/>
  <c r="N3177" i="73"/>
  <c r="O3169" i="73"/>
  <c r="N3169" i="73"/>
  <c r="O3161" i="73"/>
  <c r="N3161" i="73"/>
  <c r="O3153" i="73"/>
  <c r="N3153" i="73"/>
  <c r="O3145" i="73"/>
  <c r="N3145" i="73"/>
  <c r="O3137" i="73"/>
  <c r="N3137" i="73"/>
  <c r="O3129" i="73"/>
  <c r="N3129" i="73"/>
  <c r="O3121" i="73"/>
  <c r="N3121" i="73"/>
  <c r="O3113" i="73"/>
  <c r="N3113" i="73"/>
  <c r="O3105" i="73"/>
  <c r="N3105" i="73"/>
  <c r="O3097" i="73"/>
  <c r="N3097" i="73"/>
  <c r="O3089" i="73"/>
  <c r="N3089" i="73"/>
  <c r="O3081" i="73"/>
  <c r="N3081" i="73"/>
  <c r="O3073" i="73"/>
  <c r="N3073" i="73"/>
  <c r="O3065" i="73"/>
  <c r="N3065" i="73"/>
  <c r="O3057" i="73"/>
  <c r="N3057" i="73"/>
  <c r="O3049" i="73"/>
  <c r="N3049" i="73"/>
  <c r="O3041" i="73"/>
  <c r="N3041" i="73"/>
  <c r="O3033" i="73"/>
  <c r="N3033" i="73"/>
  <c r="O3025" i="73"/>
  <c r="N3025" i="73"/>
  <c r="O3017" i="73"/>
  <c r="N3017" i="73"/>
  <c r="O3009" i="73"/>
  <c r="N3009" i="73"/>
  <c r="O3001" i="73"/>
  <c r="N3001" i="73"/>
  <c r="O2993" i="73"/>
  <c r="N2993" i="73"/>
  <c r="O2985" i="73"/>
  <c r="N2985" i="73"/>
  <c r="O2977" i="73"/>
  <c r="N2977" i="73"/>
  <c r="O2969" i="73"/>
  <c r="N2969" i="73"/>
  <c r="O2961" i="73"/>
  <c r="N2961" i="73"/>
  <c r="O2953" i="73"/>
  <c r="N2953" i="73"/>
  <c r="O2945" i="73"/>
  <c r="N2945" i="73"/>
  <c r="O2937" i="73"/>
  <c r="N2937" i="73"/>
  <c r="O2929" i="73"/>
  <c r="N2929" i="73"/>
  <c r="O2921" i="73"/>
  <c r="N2921" i="73"/>
  <c r="O2913" i="73"/>
  <c r="N2913" i="73"/>
  <c r="O2905" i="73"/>
  <c r="N2905" i="73"/>
  <c r="O2897" i="73"/>
  <c r="N2897" i="73"/>
  <c r="O2889" i="73"/>
  <c r="N2889" i="73"/>
  <c r="O2881" i="73"/>
  <c r="N2881" i="73"/>
  <c r="O2873" i="73"/>
  <c r="N2873" i="73"/>
  <c r="O2865" i="73"/>
  <c r="N2865" i="73"/>
  <c r="O2857" i="73"/>
  <c r="N2857" i="73"/>
  <c r="O2849" i="73"/>
  <c r="N2849" i="73"/>
  <c r="O2841" i="73"/>
  <c r="N2841" i="73"/>
  <c r="O2833" i="73"/>
  <c r="N2833" i="73"/>
  <c r="O2825" i="73"/>
  <c r="N2825" i="73"/>
  <c r="O2817" i="73"/>
  <c r="N2817" i="73"/>
  <c r="O2809" i="73"/>
  <c r="N2809" i="73"/>
  <c r="O2801" i="73"/>
  <c r="N2801" i="73"/>
  <c r="O2793" i="73"/>
  <c r="N2793" i="73"/>
  <c r="O2785" i="73"/>
  <c r="N2785" i="73"/>
  <c r="O2777" i="73"/>
  <c r="N2777" i="73"/>
  <c r="O2769" i="73"/>
  <c r="N2769" i="73"/>
  <c r="O2761" i="73"/>
  <c r="N2761" i="73"/>
  <c r="O2753" i="73"/>
  <c r="N2753" i="73"/>
  <c r="O2745" i="73"/>
  <c r="N2745" i="73"/>
  <c r="O2737" i="73"/>
  <c r="N2737" i="73"/>
  <c r="O2729" i="73"/>
  <c r="N2729" i="73"/>
  <c r="O2721" i="73"/>
  <c r="N2721" i="73"/>
  <c r="O2713" i="73"/>
  <c r="N2713" i="73"/>
  <c r="O2705" i="73"/>
  <c r="N2705" i="73"/>
  <c r="O2697" i="73"/>
  <c r="N2697" i="73"/>
  <c r="O2689" i="73"/>
  <c r="N2689" i="73"/>
  <c r="O2681" i="73"/>
  <c r="N2681" i="73"/>
  <c r="O2673" i="73"/>
  <c r="N2673" i="73"/>
  <c r="O2665" i="73"/>
  <c r="N2665" i="73"/>
  <c r="O2657" i="73"/>
  <c r="N2657" i="73"/>
  <c r="O2649" i="73"/>
  <c r="N2649" i="73"/>
  <c r="O2641" i="73"/>
  <c r="N2641" i="73"/>
  <c r="O2633" i="73"/>
  <c r="N2633" i="73"/>
  <c r="O2625" i="73"/>
  <c r="N2625" i="73"/>
  <c r="O2617" i="73"/>
  <c r="N2617" i="73"/>
  <c r="O2609" i="73"/>
  <c r="N2609" i="73"/>
  <c r="O2601" i="73"/>
  <c r="N2601" i="73"/>
  <c r="O2593" i="73"/>
  <c r="N2593" i="73"/>
  <c r="O2585" i="73"/>
  <c r="N2585" i="73"/>
  <c r="O2577" i="73"/>
  <c r="N2577" i="73"/>
  <c r="O2569" i="73"/>
  <c r="N2569" i="73"/>
  <c r="O2561" i="73"/>
  <c r="N2561" i="73"/>
  <c r="O2553" i="73"/>
  <c r="N2553" i="73"/>
  <c r="O2545" i="73"/>
  <c r="N2545" i="73"/>
  <c r="O2537" i="73"/>
  <c r="N2537" i="73"/>
  <c r="O2529" i="73"/>
  <c r="N2529" i="73"/>
  <c r="O2521" i="73"/>
  <c r="N2521" i="73"/>
  <c r="O2513" i="73"/>
  <c r="N2513" i="73"/>
  <c r="O2505" i="73"/>
  <c r="N2505" i="73"/>
  <c r="O2497" i="73"/>
  <c r="N2497" i="73"/>
  <c r="O2489" i="73"/>
  <c r="N2489" i="73"/>
  <c r="O2481" i="73"/>
  <c r="N2481" i="73"/>
  <c r="O2473" i="73"/>
  <c r="N2473" i="73"/>
  <c r="O2465" i="73"/>
  <c r="N2465" i="73"/>
  <c r="O2457" i="73"/>
  <c r="N2457" i="73"/>
  <c r="O2449" i="73"/>
  <c r="N2449" i="73"/>
  <c r="O2441" i="73"/>
  <c r="N2441" i="73"/>
  <c r="O2433" i="73"/>
  <c r="N2433" i="73"/>
  <c r="O2425" i="73"/>
  <c r="N2425" i="73"/>
  <c r="O2417" i="73"/>
  <c r="N2417" i="73"/>
  <c r="O2409" i="73"/>
  <c r="N2409" i="73"/>
  <c r="O2401" i="73"/>
  <c r="N2401" i="73"/>
  <c r="O2393" i="73"/>
  <c r="N2393" i="73"/>
  <c r="O2385" i="73"/>
  <c r="N2385" i="73"/>
  <c r="O2377" i="73"/>
  <c r="N2377" i="73"/>
  <c r="O2369" i="73"/>
  <c r="N2369" i="73"/>
  <c r="O2361" i="73"/>
  <c r="N2361" i="73"/>
  <c r="O2353" i="73"/>
  <c r="N2353" i="73"/>
  <c r="O2345" i="73"/>
  <c r="N2345" i="73"/>
  <c r="O2337" i="73"/>
  <c r="N2337" i="73"/>
  <c r="O2329" i="73"/>
  <c r="N2329" i="73"/>
  <c r="O2321" i="73"/>
  <c r="N2321" i="73"/>
  <c r="O2313" i="73"/>
  <c r="N2313" i="73"/>
  <c r="O2305" i="73"/>
  <c r="N2305" i="73"/>
  <c r="O2297" i="73"/>
  <c r="N2297" i="73"/>
  <c r="O2289" i="73"/>
  <c r="N2289" i="73"/>
  <c r="O2281" i="73"/>
  <c r="N2281" i="73"/>
  <c r="O2273" i="73"/>
  <c r="N2273" i="73"/>
  <c r="O2265" i="73"/>
  <c r="N2265" i="73"/>
  <c r="O2257" i="73"/>
  <c r="N2257" i="73"/>
  <c r="O2249" i="73"/>
  <c r="N2249" i="73"/>
  <c r="O2241" i="73"/>
  <c r="N2241" i="73"/>
  <c r="O2233" i="73"/>
  <c r="N2233" i="73"/>
  <c r="O2225" i="73"/>
  <c r="N2225" i="73"/>
  <c r="O2217" i="73"/>
  <c r="N2217" i="73"/>
  <c r="O2209" i="73"/>
  <c r="N2209" i="73"/>
  <c r="O2201" i="73"/>
  <c r="N2201" i="73"/>
  <c r="O2193" i="73"/>
  <c r="N2193" i="73"/>
  <c r="O2185" i="73"/>
  <c r="N2185" i="73"/>
  <c r="O2177" i="73"/>
  <c r="N2177" i="73"/>
  <c r="O2169" i="73"/>
  <c r="N2169" i="73"/>
  <c r="O2161" i="73"/>
  <c r="N2161" i="73"/>
  <c r="O2153" i="73"/>
  <c r="N2153" i="73"/>
  <c r="O2145" i="73"/>
  <c r="N2145" i="73"/>
  <c r="O2137" i="73"/>
  <c r="N2137" i="73"/>
  <c r="O2129" i="73"/>
  <c r="N2129" i="73"/>
  <c r="O2121" i="73"/>
  <c r="N2121" i="73"/>
  <c r="O2113" i="73"/>
  <c r="N2113" i="73"/>
  <c r="O2105" i="73"/>
  <c r="N2105" i="73"/>
  <c r="O2097" i="73"/>
  <c r="N2097" i="73"/>
  <c r="O2089" i="73"/>
  <c r="N2089" i="73"/>
  <c r="O2081" i="73"/>
  <c r="N2081" i="73"/>
  <c r="O2073" i="73"/>
  <c r="N2073" i="73"/>
  <c r="O2065" i="73"/>
  <c r="N2065" i="73"/>
  <c r="O2057" i="73"/>
  <c r="N2057" i="73"/>
  <c r="O2049" i="73"/>
  <c r="N2049" i="73"/>
  <c r="O2041" i="73"/>
  <c r="N2041" i="73"/>
  <c r="O2033" i="73"/>
  <c r="N2033" i="73"/>
  <c r="O2025" i="73"/>
  <c r="N2025" i="73"/>
  <c r="O2017" i="73"/>
  <c r="N2017" i="73"/>
  <c r="O2009" i="73"/>
  <c r="N2009" i="73"/>
  <c r="O2001" i="73"/>
  <c r="N2001" i="73"/>
  <c r="O1993" i="73"/>
  <c r="N1993" i="73"/>
  <c r="O1985" i="73"/>
  <c r="N1985" i="73"/>
  <c r="O1977" i="73"/>
  <c r="N1977" i="73"/>
  <c r="O1969" i="73"/>
  <c r="N1969" i="73"/>
  <c r="O1961" i="73"/>
  <c r="N1961" i="73"/>
  <c r="O1953" i="73"/>
  <c r="N1953" i="73"/>
  <c r="O1945" i="73"/>
  <c r="N1945" i="73"/>
  <c r="O1937" i="73"/>
  <c r="N1937" i="73"/>
  <c r="O1929" i="73"/>
  <c r="N1929" i="73"/>
  <c r="O1921" i="73"/>
  <c r="N1921" i="73"/>
  <c r="O1913" i="73"/>
  <c r="N1913" i="73"/>
  <c r="O1905" i="73"/>
  <c r="N1905" i="73"/>
  <c r="O1897" i="73"/>
  <c r="N1897" i="73"/>
  <c r="O1889" i="73"/>
  <c r="N1889" i="73"/>
  <c r="O1881" i="73"/>
  <c r="N1881" i="73"/>
  <c r="O1873" i="73"/>
  <c r="N1873" i="73"/>
  <c r="O1865" i="73"/>
  <c r="N1865" i="73"/>
  <c r="O1857" i="73"/>
  <c r="N1857" i="73"/>
  <c r="O1849" i="73"/>
  <c r="N1849" i="73"/>
  <c r="O1841" i="73"/>
  <c r="N1841" i="73"/>
  <c r="O1833" i="73"/>
  <c r="N1833" i="73"/>
  <c r="O1825" i="73"/>
  <c r="N1825" i="73"/>
  <c r="O1817" i="73"/>
  <c r="N1817" i="73"/>
  <c r="O1809" i="73"/>
  <c r="N1809" i="73"/>
  <c r="O1801" i="73"/>
  <c r="N1801" i="73"/>
  <c r="O1793" i="73"/>
  <c r="N1793" i="73"/>
  <c r="O1785" i="73"/>
  <c r="N1785" i="73"/>
  <c r="O1777" i="73"/>
  <c r="N1777" i="73"/>
  <c r="O1769" i="73"/>
  <c r="N1769" i="73"/>
  <c r="O1761" i="73"/>
  <c r="N1761" i="73"/>
  <c r="O1753" i="73"/>
  <c r="N1753" i="73"/>
  <c r="O1745" i="73"/>
  <c r="N1745" i="73"/>
  <c r="O1737" i="73"/>
  <c r="N1737" i="73"/>
  <c r="O1729" i="73"/>
  <c r="N1729" i="73"/>
  <c r="O1721" i="73"/>
  <c r="N1721" i="73"/>
  <c r="O1713" i="73"/>
  <c r="N1713" i="73"/>
  <c r="O1705" i="73"/>
  <c r="N1705" i="73"/>
  <c r="O1697" i="73"/>
  <c r="N1697" i="73"/>
  <c r="O1689" i="73"/>
  <c r="N1689" i="73"/>
  <c r="O1681" i="73"/>
  <c r="N1681" i="73"/>
  <c r="O1673" i="73"/>
  <c r="N1673" i="73"/>
  <c r="O1665" i="73"/>
  <c r="N1665" i="73"/>
  <c r="O1657" i="73"/>
  <c r="N1657" i="73"/>
  <c r="O1649" i="73"/>
  <c r="N1649" i="73"/>
  <c r="O1641" i="73"/>
  <c r="N1641" i="73"/>
  <c r="O1633" i="73"/>
  <c r="N1633" i="73"/>
  <c r="O1625" i="73"/>
  <c r="N1625" i="73"/>
  <c r="O1617" i="73"/>
  <c r="N1617" i="73"/>
  <c r="O1609" i="73"/>
  <c r="N1609" i="73"/>
  <c r="O1601" i="73"/>
  <c r="N1601" i="73"/>
  <c r="O1593" i="73"/>
  <c r="N1593" i="73"/>
  <c r="O1585" i="73"/>
  <c r="N1585" i="73"/>
  <c r="O1577" i="73"/>
  <c r="N1577" i="73"/>
  <c r="O1569" i="73"/>
  <c r="N1569" i="73"/>
  <c r="O1561" i="73"/>
  <c r="N1561" i="73"/>
  <c r="O1553" i="73"/>
  <c r="N1553" i="73"/>
  <c r="O1545" i="73"/>
  <c r="N1545" i="73"/>
  <c r="O1537" i="73"/>
  <c r="N1537" i="73"/>
  <c r="O1529" i="73"/>
  <c r="N1529" i="73"/>
  <c r="O1521" i="73"/>
  <c r="N1521" i="73"/>
  <c r="O1513" i="73"/>
  <c r="N1513" i="73"/>
  <c r="O1505" i="73"/>
  <c r="N1505" i="73"/>
  <c r="O1497" i="73"/>
  <c r="N1497" i="73"/>
  <c r="O1489" i="73"/>
  <c r="N1489" i="73"/>
  <c r="O1481" i="73"/>
  <c r="N1481" i="73"/>
  <c r="O1473" i="73"/>
  <c r="N1473" i="73"/>
  <c r="O1465" i="73"/>
  <c r="N1465" i="73"/>
  <c r="O1457" i="73"/>
  <c r="N1457" i="73"/>
  <c r="O1449" i="73"/>
  <c r="N1449" i="73"/>
  <c r="O1441" i="73"/>
  <c r="N1441" i="73"/>
  <c r="O1433" i="73"/>
  <c r="N1433" i="73"/>
  <c r="O1425" i="73"/>
  <c r="N1425" i="73"/>
  <c r="O1417" i="73"/>
  <c r="N1417" i="73"/>
  <c r="O1409" i="73"/>
  <c r="N1409" i="73"/>
  <c r="O1401" i="73"/>
  <c r="N1401" i="73"/>
  <c r="O1393" i="73"/>
  <c r="N1393" i="73"/>
  <c r="O1385" i="73"/>
  <c r="N1385" i="73"/>
  <c r="O1377" i="73"/>
  <c r="N1377" i="73"/>
  <c r="O1369" i="73"/>
  <c r="N1369" i="73"/>
  <c r="O1361" i="73"/>
  <c r="N1361" i="73"/>
  <c r="O1353" i="73"/>
  <c r="N1353" i="73"/>
  <c r="O1345" i="73"/>
  <c r="N1345" i="73"/>
  <c r="O1337" i="73"/>
  <c r="N1337" i="73"/>
  <c r="O1329" i="73"/>
  <c r="N1329" i="73"/>
  <c r="O1321" i="73"/>
  <c r="N1321" i="73"/>
  <c r="O1313" i="73"/>
  <c r="N1313" i="73"/>
  <c r="O1305" i="73"/>
  <c r="N1305" i="73"/>
  <c r="O1297" i="73"/>
  <c r="N1297" i="73"/>
  <c r="O1289" i="73"/>
  <c r="N1289" i="73"/>
  <c r="O1281" i="73"/>
  <c r="N1281" i="73"/>
  <c r="O1273" i="73"/>
  <c r="N1273" i="73"/>
  <c r="O1265" i="73"/>
  <c r="N1265" i="73"/>
  <c r="O1257" i="73"/>
  <c r="N1257" i="73"/>
  <c r="O1249" i="73"/>
  <c r="N1249" i="73"/>
  <c r="O1241" i="73"/>
  <c r="N1241" i="73"/>
  <c r="O1233" i="73"/>
  <c r="N1233" i="73"/>
  <c r="O1225" i="73"/>
  <c r="N1225" i="73"/>
  <c r="O1217" i="73"/>
  <c r="N1217" i="73"/>
  <c r="O1209" i="73"/>
  <c r="N1209" i="73"/>
  <c r="O1201" i="73"/>
  <c r="N1201" i="73"/>
  <c r="O1193" i="73"/>
  <c r="N1193" i="73"/>
  <c r="O1185" i="73"/>
  <c r="N1185" i="73"/>
  <c r="O1177" i="73"/>
  <c r="N1177" i="73"/>
  <c r="O1169" i="73"/>
  <c r="N1169" i="73"/>
  <c r="O1161" i="73"/>
  <c r="N1161" i="73"/>
  <c r="O1153" i="73"/>
  <c r="N1153" i="73"/>
  <c r="O1145" i="73"/>
  <c r="N1145" i="73"/>
  <c r="O1137" i="73"/>
  <c r="N1137" i="73"/>
  <c r="O1129" i="73"/>
  <c r="N1129" i="73"/>
  <c r="O1121" i="73"/>
  <c r="N1121" i="73"/>
  <c r="O1113" i="73"/>
  <c r="N1113" i="73"/>
  <c r="O1105" i="73"/>
  <c r="N1105" i="73"/>
  <c r="O1097" i="73"/>
  <c r="N1097" i="73"/>
  <c r="O1089" i="73"/>
  <c r="N1089" i="73"/>
  <c r="O1081" i="73"/>
  <c r="N1081" i="73"/>
  <c r="O1073" i="73"/>
  <c r="N1073" i="73"/>
  <c r="O1065" i="73"/>
  <c r="N1065" i="73"/>
  <c r="O1057" i="73"/>
  <c r="N1057" i="73"/>
  <c r="O1049" i="73"/>
  <c r="N1049" i="73"/>
  <c r="O1041" i="73"/>
  <c r="N1041" i="73"/>
  <c r="O1033" i="73"/>
  <c r="N1033" i="73"/>
  <c r="O1025" i="73"/>
  <c r="N1025" i="73"/>
  <c r="O1017" i="73"/>
  <c r="N1017" i="73"/>
  <c r="O1009" i="73"/>
  <c r="N1009" i="73"/>
  <c r="O1001" i="73"/>
  <c r="N1001" i="73"/>
  <c r="O993" i="73"/>
  <c r="N993" i="73"/>
  <c r="O985" i="73"/>
  <c r="N985" i="73"/>
  <c r="O977" i="73"/>
  <c r="N977" i="73"/>
  <c r="O969" i="73"/>
  <c r="N969" i="73"/>
  <c r="O961" i="73"/>
  <c r="N961" i="73"/>
  <c r="O953" i="73"/>
  <c r="N953" i="73"/>
  <c r="O945" i="73"/>
  <c r="N945" i="73"/>
  <c r="O937" i="73"/>
  <c r="N937" i="73"/>
  <c r="O929" i="73"/>
  <c r="N929" i="73"/>
  <c r="O921" i="73"/>
  <c r="N921" i="73"/>
  <c r="O913" i="73"/>
  <c r="N913" i="73"/>
  <c r="O905" i="73"/>
  <c r="N905" i="73"/>
  <c r="O897" i="73"/>
  <c r="N897" i="73"/>
  <c r="O889" i="73"/>
  <c r="N889" i="73"/>
  <c r="O881" i="73"/>
  <c r="N881" i="73"/>
  <c r="O873" i="73"/>
  <c r="N873" i="73"/>
  <c r="O865" i="73"/>
  <c r="N865" i="73"/>
  <c r="O857" i="73"/>
  <c r="N857" i="73"/>
  <c r="O849" i="73"/>
  <c r="N849" i="73"/>
  <c r="O841" i="73"/>
  <c r="N841" i="73"/>
  <c r="O833" i="73"/>
  <c r="N833" i="73"/>
  <c r="O825" i="73"/>
  <c r="N825" i="73"/>
  <c r="O817" i="73"/>
  <c r="N817" i="73"/>
  <c r="O809" i="73"/>
  <c r="N809" i="73"/>
  <c r="O801" i="73"/>
  <c r="N801" i="73"/>
  <c r="O793" i="73"/>
  <c r="N793" i="73"/>
  <c r="O785" i="73"/>
  <c r="N785" i="73"/>
  <c r="O777" i="73"/>
  <c r="N777" i="73"/>
  <c r="O769" i="73"/>
  <c r="N769" i="73"/>
  <c r="O761" i="73"/>
  <c r="N761" i="73"/>
  <c r="O753" i="73"/>
  <c r="N753" i="73"/>
  <c r="O745" i="73"/>
  <c r="N745" i="73"/>
  <c r="O737" i="73"/>
  <c r="N737" i="73"/>
  <c r="O729" i="73"/>
  <c r="N729" i="73"/>
  <c r="O721" i="73"/>
  <c r="N721" i="73"/>
  <c r="O713" i="73"/>
  <c r="N713" i="73"/>
  <c r="O705" i="73"/>
  <c r="N705" i="73"/>
  <c r="O697" i="73"/>
  <c r="N697" i="73"/>
  <c r="O689" i="73"/>
  <c r="N689" i="73"/>
  <c r="O681" i="73"/>
  <c r="N681" i="73"/>
  <c r="O673" i="73"/>
  <c r="N673" i="73"/>
  <c r="O665" i="73"/>
  <c r="N665" i="73"/>
  <c r="O657" i="73"/>
  <c r="N657" i="73"/>
  <c r="O649" i="73"/>
  <c r="N649" i="73"/>
  <c r="O641" i="73"/>
  <c r="N641" i="73"/>
  <c r="O633" i="73"/>
  <c r="N633" i="73"/>
  <c r="O625" i="73"/>
  <c r="N625" i="73"/>
  <c r="O617" i="73"/>
  <c r="N617" i="73"/>
  <c r="O609" i="73"/>
  <c r="N609" i="73"/>
  <c r="O601" i="73"/>
  <c r="N601" i="73"/>
  <c r="O593" i="73"/>
  <c r="N593" i="73"/>
  <c r="O585" i="73"/>
  <c r="N585" i="73"/>
  <c r="O577" i="73"/>
  <c r="N577" i="73"/>
  <c r="O569" i="73"/>
  <c r="N569" i="73"/>
  <c r="O561" i="73"/>
  <c r="N561" i="73"/>
  <c r="O553" i="73"/>
  <c r="N553" i="73"/>
  <c r="O545" i="73"/>
  <c r="N545" i="73"/>
  <c r="O537" i="73"/>
  <c r="N537" i="73"/>
  <c r="O529" i="73"/>
  <c r="N529" i="73"/>
  <c r="O521" i="73"/>
  <c r="N521" i="73"/>
  <c r="O513" i="73"/>
  <c r="N513" i="73"/>
  <c r="O505" i="73"/>
  <c r="N505" i="73"/>
  <c r="O497" i="73"/>
  <c r="N497" i="73"/>
  <c r="O489" i="73"/>
  <c r="N489" i="73"/>
  <c r="O481" i="73"/>
  <c r="N481" i="73"/>
  <c r="O473" i="73"/>
  <c r="N473" i="73"/>
  <c r="O465" i="73"/>
  <c r="N465" i="73"/>
  <c r="O457" i="73"/>
  <c r="N457" i="73"/>
  <c r="O449" i="73"/>
  <c r="N449" i="73"/>
  <c r="O441" i="73"/>
  <c r="N441" i="73"/>
  <c r="O433" i="73"/>
  <c r="N433" i="73"/>
  <c r="O425" i="73"/>
  <c r="N425" i="73"/>
  <c r="O417" i="73"/>
  <c r="N417" i="73"/>
  <c r="O409" i="73"/>
  <c r="N409" i="73"/>
  <c r="O401" i="73"/>
  <c r="N401" i="73"/>
  <c r="O393" i="73"/>
  <c r="N393" i="73"/>
  <c r="O385" i="73"/>
  <c r="N385" i="73"/>
  <c r="O377" i="73"/>
  <c r="N377" i="73"/>
  <c r="O369" i="73"/>
  <c r="N369" i="73"/>
  <c r="O361" i="73"/>
  <c r="N361" i="73"/>
  <c r="O353" i="73"/>
  <c r="N353" i="73"/>
  <c r="O345" i="73"/>
  <c r="N345" i="73"/>
  <c r="O337" i="73"/>
  <c r="N337" i="73"/>
  <c r="O329" i="73"/>
  <c r="N329" i="73"/>
  <c r="O321" i="73"/>
  <c r="N321" i="73"/>
  <c r="O313" i="73"/>
  <c r="N313" i="73"/>
  <c r="O305" i="73"/>
  <c r="N305" i="73"/>
  <c r="O297" i="73"/>
  <c r="N297" i="73"/>
  <c r="O289" i="73"/>
  <c r="N289" i="73"/>
  <c r="O281" i="73"/>
  <c r="N281" i="73"/>
  <c r="O273" i="73"/>
  <c r="N273" i="73"/>
  <c r="O265" i="73"/>
  <c r="N265" i="73"/>
  <c r="O257" i="73"/>
  <c r="N257" i="73"/>
  <c r="O249" i="73"/>
  <c r="N249" i="73"/>
  <c r="O241" i="73"/>
  <c r="N241" i="73"/>
  <c r="O233" i="73"/>
  <c r="N233" i="73"/>
  <c r="O225" i="73"/>
  <c r="N225" i="73"/>
  <c r="O217" i="73"/>
  <c r="N217" i="73"/>
  <c r="O209" i="73"/>
  <c r="N209" i="73"/>
  <c r="O201" i="73"/>
  <c r="N201" i="73"/>
  <c r="O193" i="73"/>
  <c r="N193" i="73"/>
  <c r="O185" i="73"/>
  <c r="N185" i="73"/>
  <c r="O177" i="73"/>
  <c r="N177" i="73"/>
  <c r="O169" i="73"/>
  <c r="N169" i="73"/>
  <c r="O161" i="73"/>
  <c r="N161" i="73"/>
  <c r="O153" i="73"/>
  <c r="N153" i="73"/>
  <c r="O145" i="73"/>
  <c r="N145" i="73"/>
  <c r="O137" i="73"/>
  <c r="N137" i="73"/>
  <c r="O129" i="73"/>
  <c r="N129" i="73"/>
  <c r="O121" i="73"/>
  <c r="N121" i="73"/>
  <c r="O113" i="73"/>
  <c r="N113" i="73"/>
  <c r="O105" i="73"/>
  <c r="N105" i="73"/>
  <c r="O97" i="73"/>
  <c r="N97" i="73"/>
  <c r="O89" i="73"/>
  <c r="N89" i="73"/>
  <c r="O81" i="73"/>
  <c r="N81" i="73"/>
  <c r="O73" i="73"/>
  <c r="N73" i="73"/>
  <c r="O65" i="73"/>
  <c r="N65" i="73"/>
  <c r="O57" i="73"/>
  <c r="N57" i="73"/>
  <c r="O49" i="73"/>
  <c r="N49" i="73"/>
  <c r="O41" i="73"/>
  <c r="N41" i="73"/>
  <c r="O33" i="73"/>
  <c r="N33" i="73"/>
  <c r="O25" i="73"/>
  <c r="N25" i="73"/>
  <c r="O17" i="73"/>
  <c r="N17" i="73"/>
  <c r="O5065" i="73"/>
  <c r="N5065" i="73"/>
  <c r="O5057" i="73"/>
  <c r="N5057" i="73"/>
  <c r="O5049" i="73"/>
  <c r="N5049" i="73"/>
  <c r="O5041" i="73"/>
  <c r="N5041" i="73"/>
  <c r="O5033" i="73"/>
  <c r="N5033" i="73"/>
  <c r="O5025" i="73"/>
  <c r="N5025" i="73"/>
  <c r="O5017" i="73"/>
  <c r="N5017" i="73"/>
  <c r="O5009" i="73"/>
  <c r="N5009" i="73"/>
  <c r="O5001" i="73"/>
  <c r="N5001" i="73"/>
  <c r="O4993" i="73"/>
  <c r="N4993" i="73"/>
  <c r="O4985" i="73"/>
  <c r="N4985" i="73"/>
  <c r="O4977" i="73"/>
  <c r="N4977" i="73"/>
  <c r="O4969" i="73"/>
  <c r="N4969" i="73"/>
  <c r="O4961" i="73"/>
  <c r="N4961" i="73"/>
  <c r="O4953" i="73"/>
  <c r="N4953" i="73"/>
  <c r="O4945" i="73"/>
  <c r="N4945" i="73"/>
  <c r="O4937" i="73"/>
  <c r="N4937" i="73"/>
  <c r="O4929" i="73"/>
  <c r="N4929" i="73"/>
  <c r="O4921" i="73"/>
  <c r="N4921" i="73"/>
  <c r="O4913" i="73"/>
  <c r="N4913" i="73"/>
  <c r="O4905" i="73"/>
  <c r="N4905" i="73"/>
  <c r="O4897" i="73"/>
  <c r="N4897" i="73"/>
  <c r="O4889" i="73"/>
  <c r="N4889" i="73"/>
  <c r="O4881" i="73"/>
  <c r="N4881" i="73"/>
  <c r="O4873" i="73"/>
  <c r="N4873" i="73"/>
  <c r="O4865" i="73"/>
  <c r="N4865" i="73"/>
  <c r="O4857" i="73"/>
  <c r="N4857" i="73"/>
  <c r="O4849" i="73"/>
  <c r="N4849" i="73"/>
  <c r="O4841" i="73"/>
  <c r="N4841" i="73"/>
  <c r="O4833" i="73"/>
  <c r="N4833" i="73"/>
  <c r="O4825" i="73"/>
  <c r="N4825" i="73"/>
  <c r="O4817" i="73"/>
  <c r="N4817" i="73"/>
  <c r="O4809" i="73"/>
  <c r="N4809" i="73"/>
  <c r="O4801" i="73"/>
  <c r="N4801" i="73"/>
  <c r="O4793" i="73"/>
  <c r="N4793" i="73"/>
  <c r="O4785" i="73"/>
  <c r="N4785" i="73"/>
  <c r="O4777" i="73"/>
  <c r="N4777" i="73"/>
  <c r="O4769" i="73"/>
  <c r="N4769" i="73"/>
  <c r="O4761" i="73"/>
  <c r="N4761" i="73"/>
  <c r="O4753" i="73"/>
  <c r="N4753" i="73"/>
  <c r="O4745" i="73"/>
  <c r="N4745" i="73"/>
  <c r="O4737" i="73"/>
  <c r="N4737" i="73"/>
  <c r="O4729" i="73"/>
  <c r="N4729" i="73"/>
  <c r="O4721" i="73"/>
  <c r="N4721" i="73"/>
  <c r="O4713" i="73"/>
  <c r="N4713" i="73"/>
  <c r="O4705" i="73"/>
  <c r="N4705" i="73"/>
  <c r="O4697" i="73"/>
  <c r="N4697" i="73"/>
  <c r="O4689" i="73"/>
  <c r="N4689" i="73"/>
  <c r="O4681" i="73"/>
  <c r="N4681" i="73"/>
  <c r="O4673" i="73"/>
  <c r="N4673" i="73"/>
  <c r="O4665" i="73"/>
  <c r="N4665" i="73"/>
  <c r="O4657" i="73"/>
  <c r="N4657" i="73"/>
  <c r="O4649" i="73"/>
  <c r="N4649" i="73"/>
  <c r="O4641" i="73"/>
  <c r="N4641" i="73"/>
  <c r="O4633" i="73"/>
  <c r="N4633" i="73"/>
  <c r="O4625" i="73"/>
  <c r="N4625" i="73"/>
  <c r="O4617" i="73"/>
  <c r="N4617" i="73"/>
  <c r="O4608" i="73"/>
  <c r="N4608" i="73"/>
  <c r="O4600" i="73"/>
  <c r="N4600" i="73"/>
  <c r="O4592" i="73"/>
  <c r="N4592" i="73"/>
  <c r="O4584" i="73"/>
  <c r="N4584" i="73"/>
  <c r="O4576" i="73"/>
  <c r="N4576" i="73"/>
  <c r="O4568" i="73"/>
  <c r="N4568" i="73"/>
  <c r="O4560" i="73"/>
  <c r="N4560" i="73"/>
  <c r="O4552" i="73"/>
  <c r="N4552" i="73"/>
  <c r="O4544" i="73"/>
  <c r="N4544" i="73"/>
  <c r="O4536" i="73"/>
  <c r="N4536" i="73"/>
  <c r="O4528" i="73"/>
  <c r="N4528" i="73"/>
  <c r="O4520" i="73"/>
  <c r="N4520" i="73"/>
  <c r="O4512" i="73"/>
  <c r="N4512" i="73"/>
  <c r="O4504" i="73"/>
  <c r="N4504" i="73"/>
  <c r="O4496" i="73"/>
  <c r="N4496" i="73"/>
  <c r="O4488" i="73"/>
  <c r="N4488" i="73"/>
  <c r="O4480" i="73"/>
  <c r="N4480" i="73"/>
  <c r="O4472" i="73"/>
  <c r="N4472" i="73"/>
  <c r="O4464" i="73"/>
  <c r="N4464" i="73"/>
  <c r="O4456" i="73"/>
  <c r="N4456" i="73"/>
  <c r="O4448" i="73"/>
  <c r="N4448" i="73"/>
  <c r="O4440" i="73"/>
  <c r="N4440" i="73"/>
  <c r="O4432" i="73"/>
  <c r="N4432" i="73"/>
  <c r="O4424" i="73"/>
  <c r="N4424" i="73"/>
  <c r="O4416" i="73"/>
  <c r="N4416" i="73"/>
  <c r="O4408" i="73"/>
  <c r="N4408" i="73"/>
  <c r="O4400" i="73"/>
  <c r="N4400" i="73"/>
  <c r="O4392" i="73"/>
  <c r="N4392" i="73"/>
  <c r="O4384" i="73"/>
  <c r="N4384" i="73"/>
  <c r="O4376" i="73"/>
  <c r="N4376" i="73"/>
  <c r="O4368" i="73"/>
  <c r="N4368" i="73"/>
  <c r="O4360" i="73"/>
  <c r="N4360" i="73"/>
  <c r="O4352" i="73"/>
  <c r="N4352" i="73"/>
  <c r="O4344" i="73"/>
  <c r="N4344" i="73"/>
  <c r="O4336" i="73"/>
  <c r="N4336" i="73"/>
  <c r="O4328" i="73"/>
  <c r="N4328" i="73"/>
  <c r="O4320" i="73"/>
  <c r="N4320" i="73"/>
  <c r="O4312" i="73"/>
  <c r="N4312" i="73"/>
  <c r="O4304" i="73"/>
  <c r="N4304" i="73"/>
  <c r="O4296" i="73"/>
  <c r="N4296" i="73"/>
  <c r="O4288" i="73"/>
  <c r="N4288" i="73"/>
  <c r="O4280" i="73"/>
  <c r="N4280" i="73"/>
  <c r="O4272" i="73"/>
  <c r="N4272" i="73"/>
  <c r="O4264" i="73"/>
  <c r="N4264" i="73"/>
  <c r="O4256" i="73"/>
  <c r="N4256" i="73"/>
  <c r="O4248" i="73"/>
  <c r="N4248" i="73"/>
  <c r="O4240" i="73"/>
  <c r="N4240" i="73"/>
  <c r="O4232" i="73"/>
  <c r="N4232" i="73"/>
  <c r="O4224" i="73"/>
  <c r="N4224" i="73"/>
  <c r="O4216" i="73"/>
  <c r="N4216" i="73"/>
  <c r="O4208" i="73"/>
  <c r="N4208" i="73"/>
  <c r="O4200" i="73"/>
  <c r="N4200" i="73"/>
  <c r="O4192" i="73"/>
  <c r="N4192" i="73"/>
  <c r="O4184" i="73"/>
  <c r="N4184" i="73"/>
  <c r="O4176" i="73"/>
  <c r="N4176" i="73"/>
  <c r="O4168" i="73"/>
  <c r="N4168" i="73"/>
  <c r="O4160" i="73"/>
  <c r="N4160" i="73"/>
  <c r="O4152" i="73"/>
  <c r="N4152" i="73"/>
  <c r="O4144" i="73"/>
  <c r="N4144" i="73"/>
  <c r="O4136" i="73"/>
  <c r="N4136" i="73"/>
  <c r="O4128" i="73"/>
  <c r="N4128" i="73"/>
  <c r="O4120" i="73"/>
  <c r="N4120" i="73"/>
  <c r="O4112" i="73"/>
  <c r="N4112" i="73"/>
  <c r="O4104" i="73"/>
  <c r="N4104" i="73"/>
  <c r="O4096" i="73"/>
  <c r="N4096" i="73"/>
  <c r="O4088" i="73"/>
  <c r="N4088" i="73"/>
  <c r="O4080" i="73"/>
  <c r="N4080" i="73"/>
  <c r="O4072" i="73"/>
  <c r="N4072" i="73"/>
  <c r="O4064" i="73"/>
  <c r="N4064" i="73"/>
  <c r="O4056" i="73"/>
  <c r="N4056" i="73"/>
  <c r="O4048" i="73"/>
  <c r="N4048" i="73"/>
  <c r="O4040" i="73"/>
  <c r="N4040" i="73"/>
  <c r="O4032" i="73"/>
  <c r="N4032" i="73"/>
  <c r="O4024" i="73"/>
  <c r="N4024" i="73"/>
  <c r="O4016" i="73"/>
  <c r="N4016" i="73"/>
  <c r="O4008" i="73"/>
  <c r="N4008" i="73"/>
  <c r="O4000" i="73"/>
  <c r="N4000" i="73"/>
  <c r="O3992" i="73"/>
  <c r="N3992" i="73"/>
  <c r="O3984" i="73"/>
  <c r="N3984" i="73"/>
  <c r="O3976" i="73"/>
  <c r="N3976" i="73"/>
  <c r="O3968" i="73"/>
  <c r="N3968" i="73"/>
  <c r="O3960" i="73"/>
  <c r="N3960" i="73"/>
  <c r="O3952" i="73"/>
  <c r="N3952" i="73"/>
  <c r="O3944" i="73"/>
  <c r="N3944" i="73"/>
  <c r="O3936" i="73"/>
  <c r="N3936" i="73"/>
  <c r="O3928" i="73"/>
  <c r="N3928" i="73"/>
  <c r="O3920" i="73"/>
  <c r="N3920" i="73"/>
  <c r="O3912" i="73"/>
  <c r="N3912" i="73"/>
  <c r="O3904" i="73"/>
  <c r="N3904" i="73"/>
  <c r="O3896" i="73"/>
  <c r="N3896" i="73"/>
  <c r="O3888" i="73"/>
  <c r="N3888" i="73"/>
  <c r="O3880" i="73"/>
  <c r="N3880" i="73"/>
  <c r="O3872" i="73"/>
  <c r="N3872" i="73"/>
  <c r="O3864" i="73"/>
  <c r="N3864" i="73"/>
  <c r="O3856" i="73"/>
  <c r="N3856" i="73"/>
  <c r="O3848" i="73"/>
  <c r="N3848" i="73"/>
  <c r="O3840" i="73"/>
  <c r="N3840" i="73"/>
  <c r="O3832" i="73"/>
  <c r="N3832" i="73"/>
  <c r="O3824" i="73"/>
  <c r="N3824" i="73"/>
  <c r="O3816" i="73"/>
  <c r="N3816" i="73"/>
  <c r="O3808" i="73"/>
  <c r="N3808" i="73"/>
  <c r="O3800" i="73"/>
  <c r="N3800" i="73"/>
  <c r="O3792" i="73"/>
  <c r="N3792" i="73"/>
  <c r="O3784" i="73"/>
  <c r="N3784" i="73"/>
  <c r="O3776" i="73"/>
  <c r="N3776" i="73"/>
  <c r="O3768" i="73"/>
  <c r="N3768" i="73"/>
  <c r="O3760" i="73"/>
  <c r="N3760" i="73"/>
  <c r="O3752" i="73"/>
  <c r="N3752" i="73"/>
  <c r="O3744" i="73"/>
  <c r="N3744" i="73"/>
  <c r="O3736" i="73"/>
  <c r="N3736" i="73"/>
  <c r="O3728" i="73"/>
  <c r="N3728" i="73"/>
  <c r="O3720" i="73"/>
  <c r="N3720" i="73"/>
  <c r="O3712" i="73"/>
  <c r="N3712" i="73"/>
  <c r="O3704" i="73"/>
  <c r="N3704" i="73"/>
  <c r="O3696" i="73"/>
  <c r="N3696" i="73"/>
  <c r="O3688" i="73"/>
  <c r="N3688" i="73"/>
  <c r="O3680" i="73"/>
  <c r="N3680" i="73"/>
  <c r="O3672" i="73"/>
  <c r="N3672" i="73"/>
  <c r="O3664" i="73"/>
  <c r="N3664" i="73"/>
  <c r="O3656" i="73"/>
  <c r="N3656" i="73"/>
  <c r="O3648" i="73"/>
  <c r="N3648" i="73"/>
  <c r="O3640" i="73"/>
  <c r="N3640" i="73"/>
  <c r="O3632" i="73"/>
  <c r="N3632" i="73"/>
  <c r="O3624" i="73"/>
  <c r="N3624" i="73"/>
  <c r="O3616" i="73"/>
  <c r="N3616" i="73"/>
  <c r="O3608" i="73"/>
  <c r="N3608" i="73"/>
  <c r="O3600" i="73"/>
  <c r="N3600" i="73"/>
  <c r="O3592" i="73"/>
  <c r="N3592" i="73"/>
  <c r="O3584" i="73"/>
  <c r="N3584" i="73"/>
  <c r="O3576" i="73"/>
  <c r="N3576" i="73"/>
  <c r="O3568" i="73"/>
  <c r="N3568" i="73"/>
  <c r="O3560" i="73"/>
  <c r="N3560" i="73"/>
  <c r="O3552" i="73"/>
  <c r="N3552" i="73"/>
  <c r="O3544" i="73"/>
  <c r="N3544" i="73"/>
  <c r="O3536" i="73"/>
  <c r="N3536" i="73"/>
  <c r="O3528" i="73"/>
  <c r="N3528" i="73"/>
  <c r="O3520" i="73"/>
  <c r="N3520" i="73"/>
  <c r="O3512" i="73"/>
  <c r="N3512" i="73"/>
  <c r="O3504" i="73"/>
  <c r="N3504" i="73"/>
  <c r="O3496" i="73"/>
  <c r="N3496" i="73"/>
  <c r="O3488" i="73"/>
  <c r="N3488" i="73"/>
  <c r="O3480" i="73"/>
  <c r="N3480" i="73"/>
  <c r="O3472" i="73"/>
  <c r="N3472" i="73"/>
  <c r="O3464" i="73"/>
  <c r="N3464" i="73"/>
  <c r="O3456" i="73"/>
  <c r="N3456" i="73"/>
  <c r="O3448" i="73"/>
  <c r="N3448" i="73"/>
  <c r="O3440" i="73"/>
  <c r="N3440" i="73"/>
  <c r="O3432" i="73"/>
  <c r="N3432" i="73"/>
  <c r="O3424" i="73"/>
  <c r="N3424" i="73"/>
  <c r="O3416" i="73"/>
  <c r="N3416" i="73"/>
  <c r="O3408" i="73"/>
  <c r="N3408" i="73"/>
  <c r="O3400" i="73"/>
  <c r="N3400" i="73"/>
  <c r="O3392" i="73"/>
  <c r="N3392" i="73"/>
  <c r="O3384" i="73"/>
  <c r="N3384" i="73"/>
  <c r="O3376" i="73"/>
  <c r="N3376" i="73"/>
  <c r="O3368" i="73"/>
  <c r="N3368" i="73"/>
  <c r="O3360" i="73"/>
  <c r="N3360" i="73"/>
  <c r="O3352" i="73"/>
  <c r="N3352" i="73"/>
  <c r="O3344" i="73"/>
  <c r="N3344" i="73"/>
  <c r="O3336" i="73"/>
  <c r="N3336" i="73"/>
  <c r="O3328" i="73"/>
  <c r="N3328" i="73"/>
  <c r="O3320" i="73"/>
  <c r="N3320" i="73"/>
  <c r="O3312" i="73"/>
  <c r="N3312" i="73"/>
  <c r="O3304" i="73"/>
  <c r="N3304" i="73"/>
  <c r="O3296" i="73"/>
  <c r="N3296" i="73"/>
  <c r="O3288" i="73"/>
  <c r="N3288" i="73"/>
  <c r="O3280" i="73"/>
  <c r="N3280" i="73"/>
  <c r="O3272" i="73"/>
  <c r="N3272" i="73"/>
  <c r="O3264" i="73"/>
  <c r="N3264" i="73"/>
  <c r="O3256" i="73"/>
  <c r="N3256" i="73"/>
  <c r="O3248" i="73"/>
  <c r="N3248" i="73"/>
  <c r="O3240" i="73"/>
  <c r="N3240" i="73"/>
  <c r="O3232" i="73"/>
  <c r="N3232" i="73"/>
  <c r="O3224" i="73"/>
  <c r="N3224" i="73"/>
  <c r="O3216" i="73"/>
  <c r="N3216" i="73"/>
  <c r="O3208" i="73"/>
  <c r="N3208" i="73"/>
  <c r="O3200" i="73"/>
  <c r="N3200" i="73"/>
  <c r="O3192" i="73"/>
  <c r="N3192" i="73"/>
  <c r="O3184" i="73"/>
  <c r="N3184" i="73"/>
  <c r="O3176" i="73"/>
  <c r="N3176" i="73"/>
  <c r="O3168" i="73"/>
  <c r="N3168" i="73"/>
  <c r="O3160" i="73"/>
  <c r="N3160" i="73"/>
  <c r="O3152" i="73"/>
  <c r="N3152" i="73"/>
  <c r="O3144" i="73"/>
  <c r="N3144" i="73"/>
  <c r="O3136" i="73"/>
  <c r="N3136" i="73"/>
  <c r="O3128" i="73"/>
  <c r="N3128" i="73"/>
  <c r="O3120" i="73"/>
  <c r="N3120" i="73"/>
  <c r="O3112" i="73"/>
  <c r="N3112" i="73"/>
  <c r="O3104" i="73"/>
  <c r="N3104" i="73"/>
  <c r="O3096" i="73"/>
  <c r="N3096" i="73"/>
  <c r="O3088" i="73"/>
  <c r="N3088" i="73"/>
  <c r="O3080" i="73"/>
  <c r="N3080" i="73"/>
  <c r="O3072" i="73"/>
  <c r="N3072" i="73"/>
  <c r="O3064" i="73"/>
  <c r="N3064" i="73"/>
  <c r="O3056" i="73"/>
  <c r="N3056" i="73"/>
  <c r="O3048" i="73"/>
  <c r="N3048" i="73"/>
  <c r="O3040" i="73"/>
  <c r="N3040" i="73"/>
  <c r="O3032" i="73"/>
  <c r="N3032" i="73"/>
  <c r="O3024" i="73"/>
  <c r="N3024" i="73"/>
  <c r="O3016" i="73"/>
  <c r="N3016" i="73"/>
  <c r="O3008" i="73"/>
  <c r="N3008" i="73"/>
  <c r="O3000" i="73"/>
  <c r="N3000" i="73"/>
  <c r="O2992" i="73"/>
  <c r="N2992" i="73"/>
  <c r="O2984" i="73"/>
  <c r="N2984" i="73"/>
  <c r="O2976" i="73"/>
  <c r="N2976" i="73"/>
  <c r="O2968" i="73"/>
  <c r="N2968" i="73"/>
  <c r="O2960" i="73"/>
  <c r="N2960" i="73"/>
  <c r="O2952" i="73"/>
  <c r="N2952" i="73"/>
  <c r="O2944" i="73"/>
  <c r="N2944" i="73"/>
  <c r="O2936" i="73"/>
  <c r="N2936" i="73"/>
  <c r="O2928" i="73"/>
  <c r="N2928" i="73"/>
  <c r="O2920" i="73"/>
  <c r="N2920" i="73"/>
  <c r="O2912" i="73"/>
  <c r="N2912" i="73"/>
  <c r="O2904" i="73"/>
  <c r="N2904" i="73"/>
  <c r="O2896" i="73"/>
  <c r="N2896" i="73"/>
  <c r="O2888" i="73"/>
  <c r="N2888" i="73"/>
  <c r="O2880" i="73"/>
  <c r="N2880" i="73"/>
  <c r="O2872" i="73"/>
  <c r="N2872" i="73"/>
  <c r="O2864" i="73"/>
  <c r="N2864" i="73"/>
  <c r="O2856" i="73"/>
  <c r="N2856" i="73"/>
  <c r="O2848" i="73"/>
  <c r="N2848" i="73"/>
  <c r="O2840" i="73"/>
  <c r="N2840" i="73"/>
  <c r="O2832" i="73"/>
  <c r="N2832" i="73"/>
  <c r="O2824" i="73"/>
  <c r="N2824" i="73"/>
  <c r="O2816" i="73"/>
  <c r="N2816" i="73"/>
  <c r="O2808" i="73"/>
  <c r="N2808" i="73"/>
  <c r="O2800" i="73"/>
  <c r="N2800" i="73"/>
  <c r="O2792" i="73"/>
  <c r="N2792" i="73"/>
  <c r="O2784" i="73"/>
  <c r="N2784" i="73"/>
  <c r="O2776" i="73"/>
  <c r="N2776" i="73"/>
  <c r="O2768" i="73"/>
  <c r="N2768" i="73"/>
  <c r="O2760" i="73"/>
  <c r="N2760" i="73"/>
  <c r="O2752" i="73"/>
  <c r="N2752" i="73"/>
  <c r="O2744" i="73"/>
  <c r="N2744" i="73"/>
  <c r="O2736" i="73"/>
  <c r="N2736" i="73"/>
  <c r="O2728" i="73"/>
  <c r="N2728" i="73"/>
  <c r="O2720" i="73"/>
  <c r="N2720" i="73"/>
  <c r="O2712" i="73"/>
  <c r="N2712" i="73"/>
  <c r="O2704" i="73"/>
  <c r="N2704" i="73"/>
  <c r="O2696" i="73"/>
  <c r="N2696" i="73"/>
  <c r="O2688" i="73"/>
  <c r="N2688" i="73"/>
  <c r="O2680" i="73"/>
  <c r="N2680" i="73"/>
  <c r="O2672" i="73"/>
  <c r="N2672" i="73"/>
  <c r="O2664" i="73"/>
  <c r="N2664" i="73"/>
  <c r="O2656" i="73"/>
  <c r="N2656" i="73"/>
  <c r="O2648" i="73"/>
  <c r="N2648" i="73"/>
  <c r="O2640" i="73"/>
  <c r="N2640" i="73"/>
  <c r="O2632" i="73"/>
  <c r="N2632" i="73"/>
  <c r="O2624" i="73"/>
  <c r="N2624" i="73"/>
  <c r="O2616" i="73"/>
  <c r="N2616" i="73"/>
  <c r="O2608" i="73"/>
  <c r="N2608" i="73"/>
  <c r="O2600" i="73"/>
  <c r="N2600" i="73"/>
  <c r="O2592" i="73"/>
  <c r="N2592" i="73"/>
  <c r="O2584" i="73"/>
  <c r="N2584" i="73"/>
  <c r="O2576" i="73"/>
  <c r="N2576" i="73"/>
  <c r="O2568" i="73"/>
  <c r="N2568" i="73"/>
  <c r="O2560" i="73"/>
  <c r="N2560" i="73"/>
  <c r="O2552" i="73"/>
  <c r="N2552" i="73"/>
  <c r="O2544" i="73"/>
  <c r="N2544" i="73"/>
  <c r="O2536" i="73"/>
  <c r="N2536" i="73"/>
  <c r="O2528" i="73"/>
  <c r="N2528" i="73"/>
  <c r="O2520" i="73"/>
  <c r="N2520" i="73"/>
  <c r="O2512" i="73"/>
  <c r="N2512" i="73"/>
  <c r="O2504" i="73"/>
  <c r="N2504" i="73"/>
  <c r="O2496" i="73"/>
  <c r="N2496" i="73"/>
  <c r="O2488" i="73"/>
  <c r="N2488" i="73"/>
  <c r="O2480" i="73"/>
  <c r="N2480" i="73"/>
  <c r="O2472" i="73"/>
  <c r="N2472" i="73"/>
  <c r="O2464" i="73"/>
  <c r="N2464" i="73"/>
  <c r="O2456" i="73"/>
  <c r="N2456" i="73"/>
  <c r="O2448" i="73"/>
  <c r="N2448" i="73"/>
  <c r="O2440" i="73"/>
  <c r="N2440" i="73"/>
  <c r="O2432" i="73"/>
  <c r="N2432" i="73"/>
  <c r="O2424" i="73"/>
  <c r="N2424" i="73"/>
  <c r="O2416" i="73"/>
  <c r="N2416" i="73"/>
  <c r="O2408" i="73"/>
  <c r="N2408" i="73"/>
  <c r="O2400" i="73"/>
  <c r="N2400" i="73"/>
  <c r="O2392" i="73"/>
  <c r="N2392" i="73"/>
  <c r="O2384" i="73"/>
  <c r="N2384" i="73"/>
  <c r="O2376" i="73"/>
  <c r="N2376" i="73"/>
  <c r="O2368" i="73"/>
  <c r="N2368" i="73"/>
  <c r="O2360" i="73"/>
  <c r="N2360" i="73"/>
  <c r="O2352" i="73"/>
  <c r="N2352" i="73"/>
  <c r="O2344" i="73"/>
  <c r="N2344" i="73"/>
  <c r="O2336" i="73"/>
  <c r="N2336" i="73"/>
  <c r="O2328" i="73"/>
  <c r="N2328" i="73"/>
  <c r="O2320" i="73"/>
  <c r="N2320" i="73"/>
  <c r="O2312" i="73"/>
  <c r="N2312" i="73"/>
  <c r="O2304" i="73"/>
  <c r="N2304" i="73"/>
  <c r="O2296" i="73"/>
  <c r="N2296" i="73"/>
  <c r="O2288" i="73"/>
  <c r="N2288" i="73"/>
  <c r="O2280" i="73"/>
  <c r="N2280" i="73"/>
  <c r="O2272" i="73"/>
  <c r="N2272" i="73"/>
  <c r="O2264" i="73"/>
  <c r="N2264" i="73"/>
  <c r="O2256" i="73"/>
  <c r="N2256" i="73"/>
  <c r="O2248" i="73"/>
  <c r="N2248" i="73"/>
  <c r="O2240" i="73"/>
  <c r="N2240" i="73"/>
  <c r="O2232" i="73"/>
  <c r="N2232" i="73"/>
  <c r="O2224" i="73"/>
  <c r="N2224" i="73"/>
  <c r="O2216" i="73"/>
  <c r="N2216" i="73"/>
  <c r="O2208" i="73"/>
  <c r="N2208" i="73"/>
  <c r="O2200" i="73"/>
  <c r="N2200" i="73"/>
  <c r="O2192" i="73"/>
  <c r="N2192" i="73"/>
  <c r="O2184" i="73"/>
  <c r="N2184" i="73"/>
  <c r="O2176" i="73"/>
  <c r="N2176" i="73"/>
  <c r="O2168" i="73"/>
  <c r="N2168" i="73"/>
  <c r="O2160" i="73"/>
  <c r="N2160" i="73"/>
  <c r="O2152" i="73"/>
  <c r="N2152" i="73"/>
  <c r="O2144" i="73"/>
  <c r="N2144" i="73"/>
  <c r="O2136" i="73"/>
  <c r="N2136" i="73"/>
  <c r="O2128" i="73"/>
  <c r="N2128" i="73"/>
  <c r="O2120" i="73"/>
  <c r="N2120" i="73"/>
  <c r="O2112" i="73"/>
  <c r="N2112" i="73"/>
  <c r="O2104" i="73"/>
  <c r="N2104" i="73"/>
  <c r="O2096" i="73"/>
  <c r="N2096" i="73"/>
  <c r="O2088" i="73"/>
  <c r="N2088" i="73"/>
  <c r="O2080" i="73"/>
  <c r="N2080" i="73"/>
  <c r="O2072" i="73"/>
  <c r="N2072" i="73"/>
  <c r="O2064" i="73"/>
  <c r="N2064" i="73"/>
  <c r="O2056" i="73"/>
  <c r="N2056" i="73"/>
  <c r="O2048" i="73"/>
  <c r="N2048" i="73"/>
  <c r="O2040" i="73"/>
  <c r="N2040" i="73"/>
  <c r="O2032" i="73"/>
  <c r="N2032" i="73"/>
  <c r="O2024" i="73"/>
  <c r="N2024" i="73"/>
  <c r="O2016" i="73"/>
  <c r="N2016" i="73"/>
  <c r="O2008" i="73"/>
  <c r="N2008" i="73"/>
  <c r="O2000" i="73"/>
  <c r="N2000" i="73"/>
  <c r="O1992" i="73"/>
  <c r="N1992" i="73"/>
  <c r="O1984" i="73"/>
  <c r="N1984" i="73"/>
  <c r="O1976" i="73"/>
  <c r="N1976" i="73"/>
  <c r="O1968" i="73"/>
  <c r="N1968" i="73"/>
  <c r="O1960" i="73"/>
  <c r="N1960" i="73"/>
  <c r="O1952" i="73"/>
  <c r="N1952" i="73"/>
  <c r="O1944" i="73"/>
  <c r="N1944" i="73"/>
  <c r="O1936" i="73"/>
  <c r="N1936" i="73"/>
  <c r="O1928" i="73"/>
  <c r="N1928" i="73"/>
  <c r="O1920" i="73"/>
  <c r="N1920" i="73"/>
  <c r="O1912" i="73"/>
  <c r="N1912" i="73"/>
  <c r="O1904" i="73"/>
  <c r="N1904" i="73"/>
  <c r="O1896" i="73"/>
  <c r="N1896" i="73"/>
  <c r="O1888" i="73"/>
  <c r="N1888" i="73"/>
  <c r="O1880" i="73"/>
  <c r="N1880" i="73"/>
  <c r="O1872" i="73"/>
  <c r="N1872" i="73"/>
  <c r="O1864" i="73"/>
  <c r="N1864" i="73"/>
  <c r="O1856" i="73"/>
  <c r="N1856" i="73"/>
  <c r="O1848" i="73"/>
  <c r="N1848" i="73"/>
  <c r="O1840" i="73"/>
  <c r="N1840" i="73"/>
  <c r="O1832" i="73"/>
  <c r="N1832" i="73"/>
  <c r="O1824" i="73"/>
  <c r="N1824" i="73"/>
  <c r="O1816" i="73"/>
  <c r="N1816" i="73"/>
  <c r="O1808" i="73"/>
  <c r="N1808" i="73"/>
  <c r="O1800" i="73"/>
  <c r="N1800" i="73"/>
  <c r="O1792" i="73"/>
  <c r="N1792" i="73"/>
  <c r="O1784" i="73"/>
  <c r="N1784" i="73"/>
  <c r="O1776" i="73"/>
  <c r="N1776" i="73"/>
  <c r="O1768" i="73"/>
  <c r="N1768" i="73"/>
  <c r="O1760" i="73"/>
  <c r="N1760" i="73"/>
  <c r="O1752" i="73"/>
  <c r="N1752" i="73"/>
  <c r="O1744" i="73"/>
  <c r="N1744" i="73"/>
  <c r="O1736" i="73"/>
  <c r="N1736" i="73"/>
  <c r="O1728" i="73"/>
  <c r="N1728" i="73"/>
  <c r="O1720" i="73"/>
  <c r="N1720" i="73"/>
  <c r="O1712" i="73"/>
  <c r="N1712" i="73"/>
  <c r="O1704" i="73"/>
  <c r="N1704" i="73"/>
  <c r="O1696" i="73"/>
  <c r="N1696" i="73"/>
  <c r="O1688" i="73"/>
  <c r="N1688" i="73"/>
  <c r="O1680" i="73"/>
  <c r="N1680" i="73"/>
  <c r="O1672" i="73"/>
  <c r="N1672" i="73"/>
  <c r="O1664" i="73"/>
  <c r="N1664" i="73"/>
  <c r="O1656" i="73"/>
  <c r="N1656" i="73"/>
  <c r="O1648" i="73"/>
  <c r="N1648" i="73"/>
  <c r="O1640" i="73"/>
  <c r="N1640" i="73"/>
  <c r="O1632" i="73"/>
  <c r="N1632" i="73"/>
  <c r="O1624" i="73"/>
  <c r="N1624" i="73"/>
  <c r="O1616" i="73"/>
  <c r="N1616" i="73"/>
  <c r="O1608" i="73"/>
  <c r="N1608" i="73"/>
  <c r="O1600" i="73"/>
  <c r="N1600" i="73"/>
  <c r="O1592" i="73"/>
  <c r="N1592" i="73"/>
  <c r="O1584" i="73"/>
  <c r="N1584" i="73"/>
  <c r="O1576" i="73"/>
  <c r="N1576" i="73"/>
  <c r="O1568" i="73"/>
  <c r="N1568" i="73"/>
  <c r="O1560" i="73"/>
  <c r="N1560" i="73"/>
  <c r="O1552" i="73"/>
  <c r="N1552" i="73"/>
  <c r="O1544" i="73"/>
  <c r="N1544" i="73"/>
  <c r="O1536" i="73"/>
  <c r="N1536" i="73"/>
  <c r="O1528" i="73"/>
  <c r="N1528" i="73"/>
  <c r="O1520" i="73"/>
  <c r="N1520" i="73"/>
  <c r="O1512" i="73"/>
  <c r="N1512" i="73"/>
  <c r="O1504" i="73"/>
  <c r="N1504" i="73"/>
  <c r="O1496" i="73"/>
  <c r="N1496" i="73"/>
  <c r="O1488" i="73"/>
  <c r="N1488" i="73"/>
  <c r="O1480" i="73"/>
  <c r="N1480" i="73"/>
  <c r="O1472" i="73"/>
  <c r="N1472" i="73"/>
  <c r="O1464" i="73"/>
  <c r="N1464" i="73"/>
  <c r="O1456" i="73"/>
  <c r="N1456" i="73"/>
  <c r="O1448" i="73"/>
  <c r="N1448" i="73"/>
  <c r="O1440" i="73"/>
  <c r="N1440" i="73"/>
  <c r="O1432" i="73"/>
  <c r="N1432" i="73"/>
  <c r="O1424" i="73"/>
  <c r="N1424" i="73"/>
  <c r="O1416" i="73"/>
  <c r="N1416" i="73"/>
  <c r="O1408" i="73"/>
  <c r="N1408" i="73"/>
  <c r="O1400" i="73"/>
  <c r="N1400" i="73"/>
  <c r="O1392" i="73"/>
  <c r="N1392" i="73"/>
  <c r="O1384" i="73"/>
  <c r="N1384" i="73"/>
  <c r="O1376" i="73"/>
  <c r="N1376" i="73"/>
  <c r="O1368" i="73"/>
  <c r="N1368" i="73"/>
  <c r="O1360" i="73"/>
  <c r="N1360" i="73"/>
  <c r="O1352" i="73"/>
  <c r="N1352" i="73"/>
  <c r="O1344" i="73"/>
  <c r="N1344" i="73"/>
  <c r="O1336" i="73"/>
  <c r="N1336" i="73"/>
  <c r="O1328" i="73"/>
  <c r="N1328" i="73"/>
  <c r="O1320" i="73"/>
  <c r="N1320" i="73"/>
  <c r="O1312" i="73"/>
  <c r="N1312" i="73"/>
  <c r="O1304" i="73"/>
  <c r="N1304" i="73"/>
  <c r="O1296" i="73"/>
  <c r="N1296" i="73"/>
  <c r="O1288" i="73"/>
  <c r="N1288" i="73"/>
  <c r="O1280" i="73"/>
  <c r="N1280" i="73"/>
  <c r="O1272" i="73"/>
  <c r="N1272" i="73"/>
  <c r="O1264" i="73"/>
  <c r="N1264" i="73"/>
  <c r="O1256" i="73"/>
  <c r="N1256" i="73"/>
  <c r="O1248" i="73"/>
  <c r="N1248" i="73"/>
  <c r="O1240" i="73"/>
  <c r="N1240" i="73"/>
  <c r="O1232" i="73"/>
  <c r="N1232" i="73"/>
  <c r="O1224" i="73"/>
  <c r="N1224" i="73"/>
  <c r="O1216" i="73"/>
  <c r="N1216" i="73"/>
  <c r="O1208" i="73"/>
  <c r="N1208" i="73"/>
  <c r="O1200" i="73"/>
  <c r="N1200" i="73"/>
  <c r="O1192" i="73"/>
  <c r="N1192" i="73"/>
  <c r="O1184" i="73"/>
  <c r="N1184" i="73"/>
  <c r="O1176" i="73"/>
  <c r="N1176" i="73"/>
  <c r="O1168" i="73"/>
  <c r="N1168" i="73"/>
  <c r="O1160" i="73"/>
  <c r="N1160" i="73"/>
  <c r="O1152" i="73"/>
  <c r="N1152" i="73"/>
  <c r="O1144" i="73"/>
  <c r="N1144" i="73"/>
  <c r="O1136" i="73"/>
  <c r="N1136" i="73"/>
  <c r="O1128" i="73"/>
  <c r="N1128" i="73"/>
  <c r="O1120" i="73"/>
  <c r="N1120" i="73"/>
  <c r="O1112" i="73"/>
  <c r="N1112" i="73"/>
  <c r="O1104" i="73"/>
  <c r="N1104" i="73"/>
  <c r="O1096" i="73"/>
  <c r="N1096" i="73"/>
  <c r="O1088" i="73"/>
  <c r="N1088" i="73"/>
  <c r="O1080" i="73"/>
  <c r="N1080" i="73"/>
  <c r="O1072" i="73"/>
  <c r="N1072" i="73"/>
  <c r="O1064" i="73"/>
  <c r="N1064" i="73"/>
  <c r="O1056" i="73"/>
  <c r="N1056" i="73"/>
  <c r="O1048" i="73"/>
  <c r="N1048" i="73"/>
  <c r="O1040" i="73"/>
  <c r="N1040" i="73"/>
  <c r="O1032" i="73"/>
  <c r="N1032" i="73"/>
  <c r="O1024" i="73"/>
  <c r="N1024" i="73"/>
  <c r="O1016" i="73"/>
  <c r="N1016" i="73"/>
  <c r="O1008" i="73"/>
  <c r="N1008" i="73"/>
  <c r="O1000" i="73"/>
  <c r="N1000" i="73"/>
  <c r="O992" i="73"/>
  <c r="N992" i="73"/>
  <c r="O984" i="73"/>
  <c r="N984" i="73"/>
  <c r="O976" i="73"/>
  <c r="N976" i="73"/>
  <c r="O968" i="73"/>
  <c r="N968" i="73"/>
  <c r="O960" i="73"/>
  <c r="N960" i="73"/>
  <c r="O952" i="73"/>
  <c r="N952" i="73"/>
  <c r="O944" i="73"/>
  <c r="N944" i="73"/>
  <c r="O936" i="73"/>
  <c r="N936" i="73"/>
  <c r="O928" i="73"/>
  <c r="N928" i="73"/>
  <c r="O920" i="73"/>
  <c r="N920" i="73"/>
  <c r="O912" i="73"/>
  <c r="N912" i="73"/>
  <c r="O904" i="73"/>
  <c r="N904" i="73"/>
  <c r="O896" i="73"/>
  <c r="N896" i="73"/>
  <c r="O888" i="73"/>
  <c r="N888" i="73"/>
  <c r="O880" i="73"/>
  <c r="N880" i="73"/>
  <c r="O872" i="73"/>
  <c r="N872" i="73"/>
  <c r="O864" i="73"/>
  <c r="N864" i="73"/>
  <c r="O856" i="73"/>
  <c r="N856" i="73"/>
  <c r="O848" i="73"/>
  <c r="N848" i="73"/>
  <c r="O840" i="73"/>
  <c r="N840" i="73"/>
  <c r="O832" i="73"/>
  <c r="N832" i="73"/>
  <c r="O824" i="73"/>
  <c r="N824" i="73"/>
  <c r="O816" i="73"/>
  <c r="N816" i="73"/>
  <c r="O808" i="73"/>
  <c r="N808" i="73"/>
  <c r="O800" i="73"/>
  <c r="N800" i="73"/>
  <c r="O792" i="73"/>
  <c r="N792" i="73"/>
  <c r="O784" i="73"/>
  <c r="N784" i="73"/>
  <c r="O776" i="73"/>
  <c r="N776" i="73"/>
  <c r="O768" i="73"/>
  <c r="N768" i="73"/>
  <c r="O760" i="73"/>
  <c r="N760" i="73"/>
  <c r="O752" i="73"/>
  <c r="N752" i="73"/>
  <c r="O744" i="73"/>
  <c r="N744" i="73"/>
  <c r="O736" i="73"/>
  <c r="N736" i="73"/>
  <c r="O728" i="73"/>
  <c r="N728" i="73"/>
  <c r="O720" i="73"/>
  <c r="N720" i="73"/>
  <c r="O712" i="73"/>
  <c r="N712" i="73"/>
  <c r="O704" i="73"/>
  <c r="N704" i="73"/>
  <c r="O696" i="73"/>
  <c r="N696" i="73"/>
  <c r="O688" i="73"/>
  <c r="N688" i="73"/>
  <c r="O680" i="73"/>
  <c r="N680" i="73"/>
  <c r="O672" i="73"/>
  <c r="N672" i="73"/>
  <c r="O664" i="73"/>
  <c r="N664" i="73"/>
  <c r="O656" i="73"/>
  <c r="N656" i="73"/>
  <c r="O648" i="73"/>
  <c r="N648" i="73"/>
  <c r="O640" i="73"/>
  <c r="N640" i="73"/>
  <c r="O632" i="73"/>
  <c r="N632" i="73"/>
  <c r="O624" i="73"/>
  <c r="N624" i="73"/>
  <c r="O616" i="73"/>
  <c r="N616" i="73"/>
  <c r="O608" i="73"/>
  <c r="N608" i="73"/>
  <c r="O600" i="73"/>
  <c r="N600" i="73"/>
  <c r="O592" i="73"/>
  <c r="N592" i="73"/>
  <c r="O584" i="73"/>
  <c r="N584" i="73"/>
  <c r="O576" i="73"/>
  <c r="N576" i="73"/>
  <c r="O568" i="73"/>
  <c r="N568" i="73"/>
  <c r="O560" i="73"/>
  <c r="N560" i="73"/>
  <c r="O552" i="73"/>
  <c r="N552" i="73"/>
  <c r="O544" i="73"/>
  <c r="N544" i="73"/>
  <c r="O536" i="73"/>
  <c r="N536" i="73"/>
  <c r="O528" i="73"/>
  <c r="N528" i="73"/>
  <c r="O520" i="73"/>
  <c r="N520" i="73"/>
  <c r="O512" i="73"/>
  <c r="N512" i="73"/>
  <c r="O504" i="73"/>
  <c r="N504" i="73"/>
  <c r="O496" i="73"/>
  <c r="N496" i="73"/>
  <c r="O488" i="73"/>
  <c r="N488" i="73"/>
  <c r="O480" i="73"/>
  <c r="N480" i="73"/>
  <c r="O472" i="73"/>
  <c r="N472" i="73"/>
  <c r="O464" i="73"/>
  <c r="N464" i="73"/>
  <c r="O456" i="73"/>
  <c r="N456" i="73"/>
  <c r="O448" i="73"/>
  <c r="N448" i="73"/>
  <c r="O440" i="73"/>
  <c r="N440" i="73"/>
  <c r="O432" i="73"/>
  <c r="N432" i="73"/>
  <c r="O424" i="73"/>
  <c r="N424" i="73"/>
  <c r="O416" i="73"/>
  <c r="N416" i="73"/>
  <c r="O408" i="73"/>
  <c r="N408" i="73"/>
  <c r="O400" i="73"/>
  <c r="N400" i="73"/>
  <c r="O392" i="73"/>
  <c r="N392" i="73"/>
  <c r="O384" i="73"/>
  <c r="N384" i="73"/>
  <c r="O376" i="73"/>
  <c r="N376" i="73"/>
  <c r="O368" i="73"/>
  <c r="N368" i="73"/>
  <c r="O360" i="73"/>
  <c r="N360" i="73"/>
  <c r="O352" i="73"/>
  <c r="N352" i="73"/>
  <c r="O344" i="73"/>
  <c r="N344" i="73"/>
  <c r="O336" i="73"/>
  <c r="N336" i="73"/>
  <c r="O328" i="73"/>
  <c r="N328" i="73"/>
  <c r="O320" i="73"/>
  <c r="N320" i="73"/>
  <c r="O312" i="73"/>
  <c r="N312" i="73"/>
  <c r="O304" i="73"/>
  <c r="N304" i="73"/>
  <c r="O296" i="73"/>
  <c r="N296" i="73"/>
  <c r="O288" i="73"/>
  <c r="N288" i="73"/>
  <c r="O280" i="73"/>
  <c r="N280" i="73"/>
  <c r="O272" i="73"/>
  <c r="N272" i="73"/>
  <c r="O264" i="73"/>
  <c r="N264" i="73"/>
  <c r="O256" i="73"/>
  <c r="N256" i="73"/>
  <c r="O248" i="73"/>
  <c r="N248" i="73"/>
  <c r="O240" i="73"/>
  <c r="N240" i="73"/>
  <c r="O232" i="73"/>
  <c r="N232" i="73"/>
  <c r="O224" i="73"/>
  <c r="N224" i="73"/>
  <c r="O216" i="73"/>
  <c r="N216" i="73"/>
  <c r="O208" i="73"/>
  <c r="N208" i="73"/>
  <c r="O200" i="73"/>
  <c r="N200" i="73"/>
  <c r="O192" i="73"/>
  <c r="N192" i="73"/>
  <c r="O184" i="73"/>
  <c r="N184" i="73"/>
  <c r="O176" i="73"/>
  <c r="N176" i="73"/>
  <c r="O168" i="73"/>
  <c r="N168" i="73"/>
  <c r="O160" i="73"/>
  <c r="N160" i="73"/>
  <c r="O152" i="73"/>
  <c r="N152" i="73"/>
  <c r="O144" i="73"/>
  <c r="N144" i="73"/>
  <c r="O136" i="73"/>
  <c r="N136" i="73"/>
  <c r="O128" i="73"/>
  <c r="N128" i="73"/>
  <c r="O120" i="73"/>
  <c r="N120" i="73"/>
  <c r="O112" i="73"/>
  <c r="N112" i="73"/>
  <c r="O104" i="73"/>
  <c r="N104" i="73"/>
  <c r="O96" i="73"/>
  <c r="N96" i="73"/>
  <c r="O88" i="73"/>
  <c r="N88" i="73"/>
  <c r="O80" i="73"/>
  <c r="N80" i="73"/>
  <c r="O72" i="73"/>
  <c r="N72" i="73"/>
  <c r="O64" i="73"/>
  <c r="N64" i="73"/>
  <c r="O56" i="73"/>
  <c r="N56" i="73"/>
  <c r="O48" i="73"/>
  <c r="N48" i="73"/>
  <c r="O40" i="73"/>
  <c r="N40" i="73"/>
  <c r="O32" i="73"/>
  <c r="N32" i="73"/>
  <c r="O24" i="73"/>
  <c r="N24" i="73"/>
  <c r="O16" i="73"/>
  <c r="N16" i="73"/>
  <c r="O5064" i="73"/>
  <c r="N5064" i="73"/>
  <c r="O5056" i="73"/>
  <c r="N5056" i="73"/>
  <c r="O5048" i="73"/>
  <c r="N5048" i="73"/>
  <c r="O5040" i="73"/>
  <c r="N5040" i="73"/>
  <c r="O5032" i="73"/>
  <c r="N5032" i="73"/>
  <c r="O5024" i="73"/>
  <c r="N5024" i="73"/>
  <c r="O5016" i="73"/>
  <c r="N5016" i="73"/>
  <c r="O5008" i="73"/>
  <c r="N5008" i="73"/>
  <c r="O5000" i="73"/>
  <c r="N5000" i="73"/>
  <c r="O4992" i="73"/>
  <c r="N4992" i="73"/>
  <c r="O4984" i="73"/>
  <c r="N4984" i="73"/>
  <c r="O4976" i="73"/>
  <c r="N4976" i="73"/>
  <c r="O4968" i="73"/>
  <c r="N4968" i="73"/>
  <c r="N4960" i="73"/>
  <c r="O4960" i="73"/>
  <c r="O4952" i="73"/>
  <c r="N4952" i="73"/>
  <c r="O4944" i="73"/>
  <c r="N4944" i="73"/>
  <c r="O4936" i="73"/>
  <c r="N4936" i="73"/>
  <c r="O4928" i="73"/>
  <c r="N4928" i="73"/>
  <c r="O4920" i="73"/>
  <c r="N4920" i="73"/>
  <c r="O4912" i="73"/>
  <c r="N4912" i="73"/>
  <c r="O4904" i="73"/>
  <c r="N4904" i="73"/>
  <c r="O4896" i="73"/>
  <c r="N4896" i="73"/>
  <c r="O4888" i="73"/>
  <c r="N4888" i="73"/>
  <c r="O4880" i="73"/>
  <c r="N4880" i="73"/>
  <c r="O4872" i="73"/>
  <c r="N4872" i="73"/>
  <c r="O4864" i="73"/>
  <c r="N4864" i="73"/>
  <c r="O4856" i="73"/>
  <c r="N4856" i="73"/>
  <c r="O4848" i="73"/>
  <c r="N4848" i="73"/>
  <c r="O4840" i="73"/>
  <c r="N4840" i="73"/>
  <c r="O4832" i="73"/>
  <c r="N4832" i="73"/>
  <c r="O4824" i="73"/>
  <c r="N4824" i="73"/>
  <c r="O4816" i="73"/>
  <c r="N4816" i="73"/>
  <c r="O4808" i="73"/>
  <c r="N4808" i="73"/>
  <c r="O4800" i="73"/>
  <c r="N4800" i="73"/>
  <c r="O4792" i="73"/>
  <c r="N4792" i="73"/>
  <c r="O4784" i="73"/>
  <c r="N4784" i="73"/>
  <c r="O4776" i="73"/>
  <c r="N4776" i="73"/>
  <c r="O4768" i="73"/>
  <c r="N4768" i="73"/>
  <c r="O4760" i="73"/>
  <c r="N4760" i="73"/>
  <c r="O4752" i="73"/>
  <c r="N4752" i="73"/>
  <c r="O4744" i="73"/>
  <c r="N4744" i="73"/>
  <c r="O4736" i="73"/>
  <c r="N4736" i="73"/>
  <c r="O4728" i="73"/>
  <c r="N4728" i="73"/>
  <c r="O4720" i="73"/>
  <c r="N4720" i="73"/>
  <c r="O4712" i="73"/>
  <c r="N4712" i="73"/>
  <c r="O4704" i="73"/>
  <c r="N4704" i="73"/>
  <c r="O4696" i="73"/>
  <c r="N4696" i="73"/>
  <c r="O4688" i="73"/>
  <c r="N4688" i="73"/>
  <c r="O4680" i="73"/>
  <c r="N4680" i="73"/>
  <c r="O4672" i="73"/>
  <c r="N4672" i="73"/>
  <c r="O4664" i="73"/>
  <c r="N4664" i="73"/>
  <c r="O4656" i="73"/>
  <c r="N4656" i="73"/>
  <c r="O4648" i="73"/>
  <c r="N4648" i="73"/>
  <c r="O4640" i="73"/>
  <c r="N4640" i="73"/>
  <c r="O4632" i="73"/>
  <c r="N4632" i="73"/>
  <c r="O4624" i="73"/>
  <c r="N4624" i="73"/>
  <c r="O4616" i="73"/>
  <c r="N4616" i="73"/>
  <c r="O4607" i="73"/>
  <c r="N4607" i="73"/>
  <c r="O4599" i="73"/>
  <c r="N4599" i="73"/>
  <c r="O4591" i="73"/>
  <c r="N4591" i="73"/>
  <c r="O4583" i="73"/>
  <c r="N4583" i="73"/>
  <c r="O4575" i="73"/>
  <c r="N4575" i="73"/>
  <c r="O4567" i="73"/>
  <c r="N4567" i="73"/>
  <c r="O4559" i="73"/>
  <c r="N4559" i="73"/>
  <c r="O4551" i="73"/>
  <c r="N4551" i="73"/>
  <c r="O4543" i="73"/>
  <c r="N4543" i="73"/>
  <c r="O4535" i="73"/>
  <c r="N4535" i="73"/>
  <c r="O4527" i="73"/>
  <c r="N4527" i="73"/>
  <c r="O4519" i="73"/>
  <c r="N4519" i="73"/>
  <c r="O4511" i="73"/>
  <c r="N4511" i="73"/>
  <c r="O4503" i="73"/>
  <c r="N4503" i="73"/>
  <c r="O4495" i="73"/>
  <c r="N4495" i="73"/>
  <c r="O4487" i="73"/>
  <c r="N4487" i="73"/>
  <c r="O4479" i="73"/>
  <c r="N4479" i="73"/>
  <c r="O4471" i="73"/>
  <c r="N4471" i="73"/>
  <c r="O4463" i="73"/>
  <c r="N4463" i="73"/>
  <c r="O4455" i="73"/>
  <c r="N4455" i="73"/>
  <c r="O4447" i="73"/>
  <c r="N4447" i="73"/>
  <c r="O4439" i="73"/>
  <c r="N4439" i="73"/>
  <c r="O4431" i="73"/>
  <c r="N4431" i="73"/>
  <c r="O4423" i="73"/>
  <c r="N4423" i="73"/>
  <c r="O4415" i="73"/>
  <c r="N4415" i="73"/>
  <c r="O4407" i="73"/>
  <c r="N4407" i="73"/>
  <c r="O4399" i="73"/>
  <c r="N4399" i="73"/>
  <c r="O4391" i="73"/>
  <c r="N4391" i="73"/>
  <c r="O4383" i="73"/>
  <c r="N4383" i="73"/>
  <c r="O4375" i="73"/>
  <c r="N4375" i="73"/>
  <c r="O4367" i="73"/>
  <c r="N4367" i="73"/>
  <c r="O4359" i="73"/>
  <c r="N4359" i="73"/>
  <c r="O4351" i="73"/>
  <c r="N4351" i="73"/>
  <c r="O4343" i="73"/>
  <c r="N4343" i="73"/>
  <c r="O4335" i="73"/>
  <c r="N4335" i="73"/>
  <c r="O4327" i="73"/>
  <c r="N4327" i="73"/>
  <c r="O4319" i="73"/>
  <c r="N4319" i="73"/>
  <c r="O4311" i="73"/>
  <c r="N4311" i="73"/>
  <c r="O4303" i="73"/>
  <c r="N4303" i="73"/>
  <c r="O4295" i="73"/>
  <c r="N4295" i="73"/>
  <c r="O4287" i="73"/>
  <c r="N4287" i="73"/>
  <c r="O4279" i="73"/>
  <c r="N4279" i="73"/>
  <c r="O4271" i="73"/>
  <c r="N4271" i="73"/>
  <c r="O4263" i="73"/>
  <c r="N4263" i="73"/>
  <c r="O4255" i="73"/>
  <c r="N4255" i="73"/>
  <c r="O4247" i="73"/>
  <c r="N4247" i="73"/>
  <c r="O4239" i="73"/>
  <c r="N4239" i="73"/>
  <c r="O4231" i="73"/>
  <c r="N4231" i="73"/>
  <c r="O4223" i="73"/>
  <c r="N4223" i="73"/>
  <c r="O4215" i="73"/>
  <c r="N4215" i="73"/>
  <c r="O4207" i="73"/>
  <c r="N4207" i="73"/>
  <c r="O4199" i="73"/>
  <c r="N4199" i="73"/>
  <c r="O4191" i="73"/>
  <c r="N4191" i="73"/>
  <c r="O4183" i="73"/>
  <c r="N4183" i="73"/>
  <c r="O4175" i="73"/>
  <c r="N4175" i="73"/>
  <c r="O4167" i="73"/>
  <c r="N4167" i="73"/>
  <c r="O4159" i="73"/>
  <c r="N4159" i="73"/>
  <c r="O4151" i="73"/>
  <c r="N4151" i="73"/>
  <c r="O4143" i="73"/>
  <c r="N4143" i="73"/>
  <c r="O4135" i="73"/>
  <c r="N4135" i="73"/>
  <c r="O4127" i="73"/>
  <c r="N4127" i="73"/>
  <c r="O4119" i="73"/>
  <c r="N4119" i="73"/>
  <c r="O4111" i="73"/>
  <c r="N4111" i="73"/>
  <c r="O4103" i="73"/>
  <c r="N4103" i="73"/>
  <c r="O4095" i="73"/>
  <c r="N4095" i="73"/>
  <c r="O4087" i="73"/>
  <c r="N4087" i="73"/>
  <c r="O4079" i="73"/>
  <c r="N4079" i="73"/>
  <c r="O4071" i="73"/>
  <c r="N4071" i="73"/>
  <c r="O4063" i="73"/>
  <c r="N4063" i="73"/>
  <c r="O4055" i="73"/>
  <c r="N4055" i="73"/>
  <c r="O4047" i="73"/>
  <c r="N4047" i="73"/>
  <c r="O4039" i="73"/>
  <c r="N4039" i="73"/>
  <c r="O4031" i="73"/>
  <c r="N4031" i="73"/>
  <c r="O4023" i="73"/>
  <c r="N4023" i="73"/>
  <c r="O4015" i="73"/>
  <c r="N4015" i="73"/>
  <c r="O4007" i="73"/>
  <c r="N4007" i="73"/>
  <c r="O3999" i="73"/>
  <c r="N3999" i="73"/>
  <c r="O3991" i="73"/>
  <c r="N3991" i="73"/>
  <c r="O3983" i="73"/>
  <c r="N3983" i="73"/>
  <c r="O3975" i="73"/>
  <c r="N3975" i="73"/>
  <c r="O3967" i="73"/>
  <c r="N3967" i="73"/>
  <c r="O3959" i="73"/>
  <c r="N3959" i="73"/>
  <c r="O3951" i="73"/>
  <c r="N3951" i="73"/>
  <c r="O3943" i="73"/>
  <c r="N3943" i="73"/>
  <c r="O3935" i="73"/>
  <c r="N3935" i="73"/>
  <c r="O3927" i="73"/>
  <c r="N3927" i="73"/>
  <c r="O3919" i="73"/>
  <c r="N3919" i="73"/>
  <c r="O3911" i="73"/>
  <c r="N3911" i="73"/>
  <c r="O3903" i="73"/>
  <c r="N3903" i="73"/>
  <c r="O3895" i="73"/>
  <c r="N3895" i="73"/>
  <c r="O3887" i="73"/>
  <c r="N3887" i="73"/>
  <c r="O3879" i="73"/>
  <c r="N3879" i="73"/>
  <c r="O3871" i="73"/>
  <c r="N3871" i="73"/>
  <c r="O3863" i="73"/>
  <c r="N3863" i="73"/>
  <c r="O3855" i="73"/>
  <c r="N3855" i="73"/>
  <c r="O3847" i="73"/>
  <c r="N3847" i="73"/>
  <c r="O3839" i="73"/>
  <c r="N3839" i="73"/>
  <c r="O3831" i="73"/>
  <c r="N3831" i="73"/>
  <c r="O3823" i="73"/>
  <c r="N3823" i="73"/>
  <c r="O3815" i="73"/>
  <c r="N3815" i="73"/>
  <c r="O3807" i="73"/>
  <c r="N3807" i="73"/>
  <c r="O3799" i="73"/>
  <c r="N3799" i="73"/>
  <c r="O3791" i="73"/>
  <c r="N3791" i="73"/>
  <c r="O3783" i="73"/>
  <c r="N3783" i="73"/>
  <c r="O3775" i="73"/>
  <c r="N3775" i="73"/>
  <c r="O3767" i="73"/>
  <c r="N3767" i="73"/>
  <c r="O3759" i="73"/>
  <c r="N3759" i="73"/>
  <c r="O3751" i="73"/>
  <c r="N3751" i="73"/>
  <c r="O3743" i="73"/>
  <c r="N3743" i="73"/>
  <c r="O3735" i="73"/>
  <c r="N3735" i="73"/>
  <c r="O3727" i="73"/>
  <c r="N3727" i="73"/>
  <c r="O3719" i="73"/>
  <c r="N3719" i="73"/>
  <c r="O3711" i="73"/>
  <c r="N3711" i="73"/>
  <c r="O3703" i="73"/>
  <c r="N3703" i="73"/>
  <c r="O3695" i="73"/>
  <c r="N3695" i="73"/>
  <c r="O3687" i="73"/>
  <c r="N3687" i="73"/>
  <c r="O3679" i="73"/>
  <c r="N3679" i="73"/>
  <c r="O3671" i="73"/>
  <c r="N3671" i="73"/>
  <c r="O3663" i="73"/>
  <c r="N3663" i="73"/>
  <c r="O3655" i="73"/>
  <c r="N3655" i="73"/>
  <c r="O3647" i="73"/>
  <c r="N3647" i="73"/>
  <c r="O3639" i="73"/>
  <c r="N3639" i="73"/>
  <c r="O3631" i="73"/>
  <c r="N3631" i="73"/>
  <c r="O3623" i="73"/>
  <c r="N3623" i="73"/>
  <c r="O3615" i="73"/>
  <c r="N3615" i="73"/>
  <c r="O3607" i="73"/>
  <c r="N3607" i="73"/>
  <c r="O3599" i="73"/>
  <c r="N3599" i="73"/>
  <c r="O3591" i="73"/>
  <c r="N3591" i="73"/>
  <c r="O3583" i="73"/>
  <c r="N3583" i="73"/>
  <c r="O3575" i="73"/>
  <c r="N3575" i="73"/>
  <c r="O3567" i="73"/>
  <c r="N3567" i="73"/>
  <c r="O3559" i="73"/>
  <c r="N3559" i="73"/>
  <c r="O3551" i="73"/>
  <c r="N3551" i="73"/>
  <c r="O3543" i="73"/>
  <c r="N3543" i="73"/>
  <c r="O3535" i="73"/>
  <c r="N3535" i="73"/>
  <c r="O3527" i="73"/>
  <c r="N3527" i="73"/>
  <c r="O3519" i="73"/>
  <c r="N3519" i="73"/>
  <c r="O3511" i="73"/>
  <c r="N3511" i="73"/>
  <c r="O3503" i="73"/>
  <c r="N3503" i="73"/>
  <c r="O3495" i="73"/>
  <c r="N3495" i="73"/>
  <c r="O3487" i="73"/>
  <c r="N3487" i="73"/>
  <c r="O3479" i="73"/>
  <c r="N3479" i="73"/>
  <c r="O3471" i="73"/>
  <c r="N3471" i="73"/>
  <c r="O3463" i="73"/>
  <c r="N3463" i="73"/>
  <c r="O3455" i="73"/>
  <c r="N3455" i="73"/>
  <c r="O3447" i="73"/>
  <c r="N3447" i="73"/>
  <c r="O3439" i="73"/>
  <c r="N3439" i="73"/>
  <c r="O3431" i="73"/>
  <c r="N3431" i="73"/>
  <c r="O3423" i="73"/>
  <c r="N3423" i="73"/>
  <c r="O3415" i="73"/>
  <c r="N3415" i="73"/>
  <c r="O3407" i="73"/>
  <c r="N3407" i="73"/>
  <c r="O3399" i="73"/>
  <c r="N3399" i="73"/>
  <c r="O3391" i="73"/>
  <c r="N3391" i="73"/>
  <c r="O3383" i="73"/>
  <c r="N3383" i="73"/>
  <c r="O3375" i="73"/>
  <c r="N3375" i="73"/>
  <c r="O3367" i="73"/>
  <c r="N3367" i="73"/>
  <c r="O3359" i="73"/>
  <c r="N3359" i="73"/>
  <c r="O3351" i="73"/>
  <c r="N3351" i="73"/>
  <c r="O3343" i="73"/>
  <c r="N3343" i="73"/>
  <c r="O3335" i="73"/>
  <c r="N3335" i="73"/>
  <c r="O3327" i="73"/>
  <c r="N3327" i="73"/>
  <c r="O3319" i="73"/>
  <c r="N3319" i="73"/>
  <c r="O3311" i="73"/>
  <c r="N3311" i="73"/>
  <c r="O3303" i="73"/>
  <c r="N3303" i="73"/>
  <c r="O3295" i="73"/>
  <c r="N3295" i="73"/>
  <c r="O3287" i="73"/>
  <c r="N3287" i="73"/>
  <c r="O3279" i="73"/>
  <c r="N3279" i="73"/>
  <c r="O3271" i="73"/>
  <c r="N3271" i="73"/>
  <c r="O3263" i="73"/>
  <c r="N3263" i="73"/>
  <c r="O3255" i="73"/>
  <c r="N3255" i="73"/>
  <c r="O3247" i="73"/>
  <c r="N3247" i="73"/>
  <c r="O3239" i="73"/>
  <c r="N3239" i="73"/>
  <c r="O3231" i="73"/>
  <c r="N3231" i="73"/>
  <c r="O3223" i="73"/>
  <c r="N3223" i="73"/>
  <c r="O3215" i="73"/>
  <c r="N3215" i="73"/>
  <c r="O3207" i="73"/>
  <c r="N3207" i="73"/>
  <c r="O3199" i="73"/>
  <c r="N3199" i="73"/>
  <c r="O3191" i="73"/>
  <c r="N3191" i="73"/>
  <c r="O3183" i="73"/>
  <c r="N3183" i="73"/>
  <c r="O3175" i="73"/>
  <c r="N3175" i="73"/>
  <c r="O3167" i="73"/>
  <c r="N3167" i="73"/>
  <c r="O3159" i="73"/>
  <c r="N3159" i="73"/>
  <c r="O3151" i="73"/>
  <c r="N3151" i="73"/>
  <c r="O3143" i="73"/>
  <c r="N3143" i="73"/>
  <c r="O3135" i="73"/>
  <c r="N3135" i="73"/>
  <c r="O3127" i="73"/>
  <c r="N3127" i="73"/>
  <c r="O3119" i="73"/>
  <c r="N3119" i="73"/>
  <c r="O3111" i="73"/>
  <c r="N3111" i="73"/>
  <c r="O3103" i="73"/>
  <c r="N3103" i="73"/>
  <c r="O3095" i="73"/>
  <c r="N3095" i="73"/>
  <c r="O3087" i="73"/>
  <c r="N3087" i="73"/>
  <c r="O3079" i="73"/>
  <c r="N3079" i="73"/>
  <c r="O3071" i="73"/>
  <c r="N3071" i="73"/>
  <c r="O3063" i="73"/>
  <c r="N3063" i="73"/>
  <c r="O3055" i="73"/>
  <c r="N3055" i="73"/>
  <c r="O3047" i="73"/>
  <c r="N3047" i="73"/>
  <c r="O3039" i="73"/>
  <c r="N3039" i="73"/>
  <c r="O3031" i="73"/>
  <c r="N3031" i="73"/>
  <c r="O3023" i="73"/>
  <c r="N3023" i="73"/>
  <c r="O3015" i="73"/>
  <c r="N3015" i="73"/>
  <c r="O3007" i="73"/>
  <c r="N3007" i="73"/>
  <c r="O2999" i="73"/>
  <c r="N2999" i="73"/>
  <c r="O2991" i="73"/>
  <c r="N2991" i="73"/>
  <c r="O2983" i="73"/>
  <c r="N2983" i="73"/>
  <c r="O2975" i="73"/>
  <c r="N2975" i="73"/>
  <c r="O2967" i="73"/>
  <c r="N2967" i="73"/>
  <c r="O2959" i="73"/>
  <c r="N2959" i="73"/>
  <c r="O2951" i="73"/>
  <c r="N2951" i="73"/>
  <c r="O2943" i="73"/>
  <c r="N2943" i="73"/>
  <c r="O2935" i="73"/>
  <c r="N2935" i="73"/>
  <c r="O2927" i="73"/>
  <c r="N2927" i="73"/>
  <c r="O2919" i="73"/>
  <c r="N2919" i="73"/>
  <c r="O2911" i="73"/>
  <c r="N2911" i="73"/>
  <c r="O2903" i="73"/>
  <c r="N2903" i="73"/>
  <c r="O2895" i="73"/>
  <c r="N2895" i="73"/>
  <c r="O2887" i="73"/>
  <c r="N2887" i="73"/>
  <c r="O2879" i="73"/>
  <c r="N2879" i="73"/>
  <c r="O2871" i="73"/>
  <c r="N2871" i="73"/>
  <c r="O2863" i="73"/>
  <c r="N2863" i="73"/>
  <c r="O2855" i="73"/>
  <c r="N2855" i="73"/>
  <c r="O2847" i="73"/>
  <c r="N2847" i="73"/>
  <c r="O2839" i="73"/>
  <c r="N2839" i="73"/>
  <c r="O2831" i="73"/>
  <c r="N2831" i="73"/>
  <c r="O2823" i="73"/>
  <c r="N2823" i="73"/>
  <c r="O2815" i="73"/>
  <c r="N2815" i="73"/>
  <c r="O2807" i="73"/>
  <c r="N2807" i="73"/>
  <c r="O2799" i="73"/>
  <c r="N2799" i="73"/>
  <c r="O2791" i="73"/>
  <c r="N2791" i="73"/>
  <c r="O2783" i="73"/>
  <c r="N2783" i="73"/>
  <c r="O2775" i="73"/>
  <c r="N2775" i="73"/>
  <c r="O2767" i="73"/>
  <c r="N2767" i="73"/>
  <c r="O2759" i="73"/>
  <c r="N2759" i="73"/>
  <c r="O2751" i="73"/>
  <c r="N2751" i="73"/>
  <c r="O2743" i="73"/>
  <c r="N2743" i="73"/>
  <c r="O2735" i="73"/>
  <c r="N2735" i="73"/>
  <c r="O2727" i="73"/>
  <c r="N2727" i="73"/>
  <c r="O2719" i="73"/>
  <c r="N2719" i="73"/>
  <c r="O2711" i="73"/>
  <c r="N2711" i="73"/>
  <c r="O2703" i="73"/>
  <c r="N2703" i="73"/>
  <c r="O2695" i="73"/>
  <c r="N2695" i="73"/>
  <c r="O2687" i="73"/>
  <c r="N2687" i="73"/>
  <c r="O2679" i="73"/>
  <c r="N2679" i="73"/>
  <c r="O2671" i="73"/>
  <c r="N2671" i="73"/>
  <c r="O2663" i="73"/>
  <c r="N2663" i="73"/>
  <c r="O2655" i="73"/>
  <c r="N2655" i="73"/>
  <c r="O2647" i="73"/>
  <c r="N2647" i="73"/>
  <c r="O2639" i="73"/>
  <c r="N2639" i="73"/>
  <c r="O2631" i="73"/>
  <c r="N2631" i="73"/>
  <c r="O2623" i="73"/>
  <c r="N2623" i="73"/>
  <c r="O2615" i="73"/>
  <c r="N2615" i="73"/>
  <c r="O2607" i="73"/>
  <c r="N2607" i="73"/>
  <c r="O2599" i="73"/>
  <c r="N2599" i="73"/>
  <c r="O2591" i="73"/>
  <c r="N2591" i="73"/>
  <c r="O2583" i="73"/>
  <c r="N2583" i="73"/>
  <c r="O2575" i="73"/>
  <c r="N2575" i="73"/>
  <c r="O2567" i="73"/>
  <c r="N2567" i="73"/>
  <c r="O2559" i="73"/>
  <c r="N2559" i="73"/>
  <c r="O2551" i="73"/>
  <c r="N2551" i="73"/>
  <c r="O2543" i="73"/>
  <c r="N2543" i="73"/>
  <c r="O2535" i="73"/>
  <c r="N2535" i="73"/>
  <c r="O2527" i="73"/>
  <c r="N2527" i="73"/>
  <c r="O2519" i="73"/>
  <c r="N2519" i="73"/>
  <c r="O2511" i="73"/>
  <c r="N2511" i="73"/>
  <c r="O2503" i="73"/>
  <c r="N2503" i="73"/>
  <c r="O2495" i="73"/>
  <c r="N2495" i="73"/>
  <c r="O2487" i="73"/>
  <c r="N2487" i="73"/>
  <c r="O2479" i="73"/>
  <c r="N2479" i="73"/>
  <c r="O2471" i="73"/>
  <c r="N2471" i="73"/>
  <c r="O2463" i="73"/>
  <c r="N2463" i="73"/>
  <c r="O2455" i="73"/>
  <c r="N2455" i="73"/>
  <c r="O2447" i="73"/>
  <c r="N2447" i="73"/>
  <c r="O2439" i="73"/>
  <c r="N2439" i="73"/>
  <c r="O2431" i="73"/>
  <c r="N2431" i="73"/>
  <c r="O2423" i="73"/>
  <c r="N2423" i="73"/>
  <c r="O2415" i="73"/>
  <c r="N2415" i="73"/>
  <c r="O2407" i="73"/>
  <c r="N2407" i="73"/>
  <c r="O2399" i="73"/>
  <c r="N2399" i="73"/>
  <c r="O2391" i="73"/>
  <c r="N2391" i="73"/>
  <c r="O2383" i="73"/>
  <c r="N2383" i="73"/>
  <c r="O2375" i="73"/>
  <c r="N2375" i="73"/>
  <c r="O2367" i="73"/>
  <c r="N2367" i="73"/>
  <c r="O2359" i="73"/>
  <c r="N2359" i="73"/>
  <c r="O2351" i="73"/>
  <c r="N2351" i="73"/>
  <c r="O2343" i="73"/>
  <c r="N2343" i="73"/>
  <c r="O2335" i="73"/>
  <c r="N2335" i="73"/>
  <c r="O2327" i="73"/>
  <c r="N2327" i="73"/>
  <c r="O2319" i="73"/>
  <c r="N2319" i="73"/>
  <c r="O2311" i="73"/>
  <c r="N2311" i="73"/>
  <c r="O2303" i="73"/>
  <c r="N2303" i="73"/>
  <c r="O2295" i="73"/>
  <c r="N2295" i="73"/>
  <c r="O2287" i="73"/>
  <c r="N2287" i="73"/>
  <c r="O2279" i="73"/>
  <c r="N2279" i="73"/>
  <c r="O2271" i="73"/>
  <c r="N2271" i="73"/>
  <c r="O2263" i="73"/>
  <c r="N2263" i="73"/>
  <c r="O2255" i="73"/>
  <c r="N2255" i="73"/>
  <c r="O2247" i="73"/>
  <c r="N2247" i="73"/>
  <c r="O2239" i="73"/>
  <c r="N2239" i="73"/>
  <c r="O2231" i="73"/>
  <c r="N2231" i="73"/>
  <c r="O2223" i="73"/>
  <c r="N2223" i="73"/>
  <c r="O2215" i="73"/>
  <c r="N2215" i="73"/>
  <c r="O2207" i="73"/>
  <c r="N2207" i="73"/>
  <c r="O2199" i="73"/>
  <c r="N2199" i="73"/>
  <c r="O2191" i="73"/>
  <c r="N2191" i="73"/>
  <c r="O2183" i="73"/>
  <c r="N2183" i="73"/>
  <c r="O2175" i="73"/>
  <c r="N2175" i="73"/>
  <c r="O2167" i="73"/>
  <c r="N2167" i="73"/>
  <c r="O2159" i="73"/>
  <c r="N2159" i="73"/>
  <c r="O2151" i="73"/>
  <c r="N2151" i="73"/>
  <c r="O2143" i="73"/>
  <c r="N2143" i="73"/>
  <c r="O2135" i="73"/>
  <c r="N2135" i="73"/>
  <c r="O2127" i="73"/>
  <c r="N2127" i="73"/>
  <c r="O2119" i="73"/>
  <c r="N2119" i="73"/>
  <c r="O2111" i="73"/>
  <c r="N2111" i="73"/>
  <c r="O2103" i="73"/>
  <c r="N2103" i="73"/>
  <c r="O2095" i="73"/>
  <c r="N2095" i="73"/>
  <c r="O2087" i="73"/>
  <c r="N2087" i="73"/>
  <c r="O2079" i="73"/>
  <c r="N2079" i="73"/>
  <c r="O2071" i="73"/>
  <c r="N2071" i="73"/>
  <c r="O2063" i="73"/>
  <c r="N2063" i="73"/>
  <c r="O2055" i="73"/>
  <c r="N2055" i="73"/>
  <c r="O2047" i="73"/>
  <c r="N2047" i="73"/>
  <c r="O2039" i="73"/>
  <c r="N2039" i="73"/>
  <c r="O2031" i="73"/>
  <c r="N2031" i="73"/>
  <c r="O2023" i="73"/>
  <c r="N2023" i="73"/>
  <c r="O2015" i="73"/>
  <c r="N2015" i="73"/>
  <c r="O2007" i="73"/>
  <c r="N2007" i="73"/>
  <c r="O1999" i="73"/>
  <c r="N1999" i="73"/>
  <c r="O1991" i="73"/>
  <c r="N1991" i="73"/>
  <c r="O1983" i="73"/>
  <c r="N1983" i="73"/>
  <c r="O1975" i="73"/>
  <c r="N1975" i="73"/>
  <c r="O1967" i="73"/>
  <c r="N1967" i="73"/>
  <c r="O1959" i="73"/>
  <c r="N1959" i="73"/>
  <c r="O1951" i="73"/>
  <c r="N1951" i="73"/>
  <c r="O1943" i="73"/>
  <c r="N1943" i="73"/>
  <c r="O1935" i="73"/>
  <c r="N1935" i="73"/>
  <c r="O1927" i="73"/>
  <c r="N1927" i="73"/>
  <c r="O1919" i="73"/>
  <c r="N1919" i="73"/>
  <c r="O1911" i="73"/>
  <c r="N1911" i="73"/>
  <c r="O1903" i="73"/>
  <c r="N1903" i="73"/>
  <c r="O1895" i="73"/>
  <c r="N1895" i="73"/>
  <c r="O1887" i="73"/>
  <c r="N1887" i="73"/>
  <c r="O1879" i="73"/>
  <c r="N1879" i="73"/>
  <c r="O1871" i="73"/>
  <c r="N1871" i="73"/>
  <c r="O1863" i="73"/>
  <c r="N1863" i="73"/>
  <c r="O1855" i="73"/>
  <c r="N1855" i="73"/>
  <c r="O1847" i="73"/>
  <c r="N1847" i="73"/>
  <c r="O1839" i="73"/>
  <c r="N1839" i="73"/>
  <c r="O1831" i="73"/>
  <c r="N1831" i="73"/>
  <c r="O1823" i="73"/>
  <c r="N1823" i="73"/>
  <c r="O1815" i="73"/>
  <c r="N1815" i="73"/>
  <c r="O1807" i="73"/>
  <c r="N1807" i="73"/>
  <c r="O1799" i="73"/>
  <c r="N1799" i="73"/>
  <c r="O1791" i="73"/>
  <c r="N1791" i="73"/>
  <c r="O1783" i="73"/>
  <c r="N1783" i="73"/>
  <c r="O1775" i="73"/>
  <c r="N1775" i="73"/>
  <c r="O1767" i="73"/>
  <c r="N1767" i="73"/>
  <c r="O1759" i="73"/>
  <c r="N1759" i="73"/>
  <c r="O1751" i="73"/>
  <c r="N1751" i="73"/>
  <c r="O1743" i="73"/>
  <c r="N1743" i="73"/>
  <c r="O1735" i="73"/>
  <c r="N1735" i="73"/>
  <c r="O1727" i="73"/>
  <c r="N1727" i="73"/>
  <c r="O1719" i="73"/>
  <c r="N1719" i="73"/>
  <c r="O1711" i="73"/>
  <c r="N1711" i="73"/>
  <c r="O1703" i="73"/>
  <c r="N1703" i="73"/>
  <c r="O1695" i="73"/>
  <c r="N1695" i="73"/>
  <c r="O1687" i="73"/>
  <c r="N1687" i="73"/>
  <c r="O1679" i="73"/>
  <c r="N1679" i="73"/>
  <c r="O1671" i="73"/>
  <c r="N1671" i="73"/>
  <c r="N1663" i="73"/>
  <c r="O1663" i="73"/>
  <c r="O1655" i="73"/>
  <c r="N1655" i="73"/>
  <c r="O1647" i="73"/>
  <c r="N1647" i="73"/>
  <c r="O1639" i="73"/>
  <c r="N1639" i="73"/>
  <c r="O1631" i="73"/>
  <c r="N1631" i="73"/>
  <c r="O1623" i="73"/>
  <c r="N1623" i="73"/>
  <c r="O1615" i="73"/>
  <c r="N1615" i="73"/>
  <c r="O1607" i="73"/>
  <c r="N1607" i="73"/>
  <c r="O1599" i="73"/>
  <c r="N1599" i="73"/>
  <c r="O1591" i="73"/>
  <c r="N1591" i="73"/>
  <c r="O1583" i="73"/>
  <c r="N1583" i="73"/>
  <c r="O1575" i="73"/>
  <c r="N1575" i="73"/>
  <c r="O1567" i="73"/>
  <c r="N1567" i="73"/>
  <c r="O1559" i="73"/>
  <c r="N1559" i="73"/>
  <c r="O1551" i="73"/>
  <c r="N1551" i="73"/>
  <c r="O1543" i="73"/>
  <c r="N1543" i="73"/>
  <c r="O1535" i="73"/>
  <c r="N1535" i="73"/>
  <c r="O1527" i="73"/>
  <c r="N1527" i="73"/>
  <c r="O1519" i="73"/>
  <c r="N1519" i="73"/>
  <c r="O1511" i="73"/>
  <c r="N1511" i="73"/>
  <c r="O1503" i="73"/>
  <c r="N1503" i="73"/>
  <c r="O1495" i="73"/>
  <c r="N1495" i="73"/>
  <c r="O1487" i="73"/>
  <c r="N1487" i="73"/>
  <c r="O1479" i="73"/>
  <c r="N1479" i="73"/>
  <c r="O1471" i="73"/>
  <c r="N1471" i="73"/>
  <c r="O1463" i="73"/>
  <c r="N1463" i="73"/>
  <c r="O1455" i="73"/>
  <c r="N1455" i="73"/>
  <c r="O1447" i="73"/>
  <c r="N1447" i="73"/>
  <c r="O1439" i="73"/>
  <c r="N1439" i="73"/>
  <c r="O1431" i="73"/>
  <c r="N1431" i="73"/>
  <c r="O1423" i="73"/>
  <c r="N1423" i="73"/>
  <c r="O1415" i="73"/>
  <c r="N1415" i="73"/>
  <c r="N1407" i="73"/>
  <c r="O1407" i="73"/>
  <c r="O1399" i="73"/>
  <c r="N1399" i="73"/>
  <c r="O1391" i="73"/>
  <c r="N1391" i="73"/>
  <c r="O1383" i="73"/>
  <c r="N1383" i="73"/>
  <c r="O1375" i="73"/>
  <c r="N1375" i="73"/>
  <c r="O1367" i="73"/>
  <c r="N1367" i="73"/>
  <c r="O1359" i="73"/>
  <c r="N1359" i="73"/>
  <c r="O1351" i="73"/>
  <c r="N1351" i="73"/>
  <c r="N1343" i="73"/>
  <c r="O1343" i="73"/>
  <c r="O1335" i="73"/>
  <c r="N1335" i="73"/>
  <c r="O1327" i="73"/>
  <c r="N1327" i="73"/>
  <c r="O1319" i="73"/>
  <c r="N1319" i="73"/>
  <c r="O1311" i="73"/>
  <c r="N1311" i="73"/>
  <c r="O1303" i="73"/>
  <c r="N1303" i="73"/>
  <c r="O1295" i="73"/>
  <c r="N1295" i="73"/>
  <c r="O1287" i="73"/>
  <c r="N1287" i="73"/>
  <c r="O1279" i="73"/>
  <c r="N1279" i="73"/>
  <c r="O1271" i="73"/>
  <c r="N1271" i="73"/>
  <c r="O1263" i="73"/>
  <c r="N1263" i="73"/>
  <c r="O1255" i="73"/>
  <c r="N1255" i="73"/>
  <c r="O1247" i="73"/>
  <c r="N1247" i="73"/>
  <c r="O1239" i="73"/>
  <c r="N1239" i="73"/>
  <c r="O1231" i="73"/>
  <c r="N1231" i="73"/>
  <c r="O1223" i="73"/>
  <c r="N1223" i="73"/>
  <c r="O1215" i="73"/>
  <c r="N1215" i="73"/>
  <c r="O1207" i="73"/>
  <c r="N1207" i="73"/>
  <c r="O1199" i="73"/>
  <c r="N1199" i="73"/>
  <c r="O1191" i="73"/>
  <c r="N1191" i="73"/>
  <c r="O1183" i="73"/>
  <c r="N1183" i="73"/>
  <c r="O1175" i="73"/>
  <c r="N1175" i="73"/>
  <c r="O1167" i="73"/>
  <c r="N1167" i="73"/>
  <c r="O1159" i="73"/>
  <c r="N1159" i="73"/>
  <c r="O1151" i="73"/>
  <c r="N1151" i="73"/>
  <c r="O1143" i="73"/>
  <c r="N1143" i="73"/>
  <c r="O1135" i="73"/>
  <c r="N1135" i="73"/>
  <c r="O1127" i="73"/>
  <c r="N1127" i="73"/>
  <c r="O1119" i="73"/>
  <c r="N1119" i="73"/>
  <c r="O1111" i="73"/>
  <c r="N1111" i="73"/>
  <c r="O1103" i="73"/>
  <c r="N1103" i="73"/>
  <c r="O1095" i="73"/>
  <c r="N1095" i="73"/>
  <c r="N1087" i="73"/>
  <c r="O1087" i="73"/>
  <c r="O1079" i="73"/>
  <c r="N1079" i="73"/>
  <c r="O1071" i="73"/>
  <c r="N1071" i="73"/>
  <c r="O1063" i="73"/>
  <c r="N1063" i="73"/>
  <c r="O1055" i="73"/>
  <c r="N1055" i="73"/>
  <c r="O1047" i="73"/>
  <c r="N1047" i="73"/>
  <c r="O1039" i="73"/>
  <c r="N1039" i="73"/>
  <c r="O1031" i="73"/>
  <c r="N1031" i="73"/>
  <c r="O1023" i="73"/>
  <c r="N1023" i="73"/>
  <c r="O1015" i="73"/>
  <c r="N1015" i="73"/>
  <c r="O1007" i="73"/>
  <c r="N1007" i="73"/>
  <c r="O999" i="73"/>
  <c r="N999" i="73"/>
  <c r="O991" i="73"/>
  <c r="N991" i="73"/>
  <c r="O983" i="73"/>
  <c r="N983" i="73"/>
  <c r="O975" i="73"/>
  <c r="N975" i="73"/>
  <c r="O967" i="73"/>
  <c r="N967" i="73"/>
  <c r="O959" i="73"/>
  <c r="N959" i="73"/>
  <c r="O951" i="73"/>
  <c r="N951" i="73"/>
  <c r="O943" i="73"/>
  <c r="N943" i="73"/>
  <c r="O935" i="73"/>
  <c r="N935" i="73"/>
  <c r="O927" i="73"/>
  <c r="N927" i="73"/>
  <c r="O919" i="73"/>
  <c r="N919" i="73"/>
  <c r="O911" i="73"/>
  <c r="N911" i="73"/>
  <c r="O903" i="73"/>
  <c r="N903" i="73"/>
  <c r="O895" i="73"/>
  <c r="N895" i="73"/>
  <c r="O887" i="73"/>
  <c r="N887" i="73"/>
  <c r="O879" i="73"/>
  <c r="N879" i="73"/>
  <c r="O871" i="73"/>
  <c r="N871" i="73"/>
  <c r="O863" i="73"/>
  <c r="N863" i="73"/>
  <c r="O855" i="73"/>
  <c r="N855" i="73"/>
  <c r="O847" i="73"/>
  <c r="N847" i="73"/>
  <c r="O839" i="73"/>
  <c r="N839" i="73"/>
  <c r="O831" i="73"/>
  <c r="N831" i="73"/>
  <c r="O823" i="73"/>
  <c r="N823" i="73"/>
  <c r="O815" i="73"/>
  <c r="N815" i="73"/>
  <c r="O807" i="73"/>
  <c r="N807" i="73"/>
  <c r="O799" i="73"/>
  <c r="N799" i="73"/>
  <c r="O791" i="73"/>
  <c r="N791" i="73"/>
  <c r="O783" i="73"/>
  <c r="N783" i="73"/>
  <c r="O775" i="73"/>
  <c r="N775" i="73"/>
  <c r="O767" i="73"/>
  <c r="N767" i="73"/>
  <c r="O759" i="73"/>
  <c r="N759" i="73"/>
  <c r="O751" i="73"/>
  <c r="N751" i="73"/>
  <c r="O743" i="73"/>
  <c r="N743" i="73"/>
  <c r="O735" i="73"/>
  <c r="N735" i="73"/>
  <c r="O727" i="73"/>
  <c r="N727" i="73"/>
  <c r="O719" i="73"/>
  <c r="N719" i="73"/>
  <c r="O711" i="73"/>
  <c r="N711" i="73"/>
  <c r="O703" i="73"/>
  <c r="N703" i="73"/>
  <c r="O695" i="73"/>
  <c r="N695" i="73"/>
  <c r="O687" i="73"/>
  <c r="N687" i="73"/>
  <c r="O679" i="73"/>
  <c r="N679" i="73"/>
  <c r="O671" i="73"/>
  <c r="N671" i="73"/>
  <c r="O663" i="73"/>
  <c r="N663" i="73"/>
  <c r="O655" i="73"/>
  <c r="N655" i="73"/>
  <c r="O647" i="73"/>
  <c r="N647" i="73"/>
  <c r="N639" i="73"/>
  <c r="O639" i="73"/>
  <c r="O631" i="73"/>
  <c r="N631" i="73"/>
  <c r="O623" i="73"/>
  <c r="N623" i="73"/>
  <c r="O615" i="73"/>
  <c r="N615" i="73"/>
  <c r="O607" i="73"/>
  <c r="N607" i="73"/>
  <c r="O599" i="73"/>
  <c r="N599" i="73"/>
  <c r="O591" i="73"/>
  <c r="N591" i="73"/>
  <c r="O583" i="73"/>
  <c r="N583" i="73"/>
  <c r="O575" i="73"/>
  <c r="N575" i="73"/>
  <c r="O567" i="73"/>
  <c r="N567" i="73"/>
  <c r="O559" i="73"/>
  <c r="N559" i="73"/>
  <c r="O551" i="73"/>
  <c r="N551" i="73"/>
  <c r="O543" i="73"/>
  <c r="N543" i="73"/>
  <c r="O535" i="73"/>
  <c r="N535" i="73"/>
  <c r="O527" i="73"/>
  <c r="N527" i="73"/>
  <c r="O519" i="73"/>
  <c r="N519" i="73"/>
  <c r="O511" i="73"/>
  <c r="N511" i="73"/>
  <c r="O503" i="73"/>
  <c r="N503" i="73"/>
  <c r="O495" i="73"/>
  <c r="N495" i="73"/>
  <c r="O487" i="73"/>
  <c r="N487" i="73"/>
  <c r="O479" i="73"/>
  <c r="N479" i="73"/>
  <c r="O471" i="73"/>
  <c r="N471" i="73"/>
  <c r="O463" i="73"/>
  <c r="N463" i="73"/>
  <c r="O455" i="73"/>
  <c r="N455" i="73"/>
  <c r="O447" i="73"/>
  <c r="N447" i="73"/>
  <c r="O439" i="73"/>
  <c r="N439" i="73"/>
  <c r="O431" i="73"/>
  <c r="N431" i="73"/>
  <c r="O423" i="73"/>
  <c r="N423" i="73"/>
  <c r="O415" i="73"/>
  <c r="N415" i="73"/>
  <c r="O407" i="73"/>
  <c r="N407" i="73"/>
  <c r="O399" i="73"/>
  <c r="N399" i="73"/>
  <c r="O391" i="73"/>
  <c r="N391" i="73"/>
  <c r="N383" i="73"/>
  <c r="O383" i="73"/>
  <c r="O375" i="73"/>
  <c r="N375" i="73"/>
  <c r="O367" i="73"/>
  <c r="N367" i="73"/>
  <c r="O359" i="73"/>
  <c r="N359" i="73"/>
  <c r="O351" i="73"/>
  <c r="N351" i="73"/>
  <c r="O343" i="73"/>
  <c r="N343" i="73"/>
  <c r="O335" i="73"/>
  <c r="N335" i="73"/>
  <c r="O327" i="73"/>
  <c r="N327" i="73"/>
  <c r="O319" i="73"/>
  <c r="N319" i="73"/>
  <c r="O311" i="73"/>
  <c r="N311" i="73"/>
  <c r="O303" i="73"/>
  <c r="N303" i="73"/>
  <c r="O295" i="73"/>
  <c r="N295" i="73"/>
  <c r="O287" i="73"/>
  <c r="N287" i="73"/>
  <c r="O279" i="73"/>
  <c r="N279" i="73"/>
  <c r="O271" i="73"/>
  <c r="N271" i="73"/>
  <c r="O263" i="73"/>
  <c r="N263" i="73"/>
  <c r="O255" i="73"/>
  <c r="N255" i="73"/>
  <c r="O247" i="73"/>
  <c r="N247" i="73"/>
  <c r="O239" i="73"/>
  <c r="N239" i="73"/>
  <c r="O231" i="73"/>
  <c r="N231" i="73"/>
  <c r="O223" i="73"/>
  <c r="N223" i="73"/>
  <c r="O215" i="73"/>
  <c r="N215" i="73"/>
  <c r="O207" i="73"/>
  <c r="N207" i="73"/>
  <c r="O199" i="73"/>
  <c r="N199" i="73"/>
  <c r="O191" i="73"/>
  <c r="N191" i="73"/>
  <c r="O183" i="73"/>
  <c r="N183" i="73"/>
  <c r="O175" i="73"/>
  <c r="N175" i="73"/>
  <c r="O167" i="73"/>
  <c r="N167" i="73"/>
  <c r="O159" i="73"/>
  <c r="N159" i="73"/>
  <c r="O151" i="73"/>
  <c r="N151" i="73"/>
  <c r="O143" i="73"/>
  <c r="N143" i="73"/>
  <c r="O135" i="73"/>
  <c r="N135" i="73"/>
  <c r="O127" i="73"/>
  <c r="N127" i="73"/>
  <c r="O119" i="73"/>
  <c r="N119" i="73"/>
  <c r="O111" i="73"/>
  <c r="N111" i="73"/>
  <c r="O103" i="73"/>
  <c r="N103" i="73"/>
  <c r="O95" i="73"/>
  <c r="N95" i="73"/>
  <c r="O87" i="73"/>
  <c r="N87" i="73"/>
  <c r="O79" i="73"/>
  <c r="N79" i="73"/>
  <c r="O71" i="73"/>
  <c r="N71" i="73"/>
  <c r="N63" i="73"/>
  <c r="O63" i="73"/>
  <c r="O55" i="73"/>
  <c r="N55" i="73"/>
  <c r="O47" i="73"/>
  <c r="N47" i="73"/>
  <c r="O39" i="73"/>
  <c r="N39" i="73"/>
  <c r="O31" i="73"/>
  <c r="N31" i="73"/>
  <c r="O23" i="73"/>
  <c r="N23" i="73"/>
  <c r="O15" i="73"/>
  <c r="N15" i="73"/>
  <c r="O5063" i="73"/>
  <c r="N5063" i="73"/>
  <c r="O5055" i="73"/>
  <c r="N5055" i="73"/>
  <c r="O5047" i="73"/>
  <c r="N5047" i="73"/>
  <c r="O5039" i="73"/>
  <c r="N5039" i="73"/>
  <c r="O5031" i="73"/>
  <c r="N5031" i="73"/>
  <c r="O5023" i="73"/>
  <c r="N5023" i="73"/>
  <c r="O5015" i="73"/>
  <c r="N5015" i="73"/>
  <c r="O5007" i="73"/>
  <c r="N5007" i="73"/>
  <c r="O4999" i="73"/>
  <c r="N4999" i="73"/>
  <c r="O4991" i="73"/>
  <c r="N4991" i="73"/>
  <c r="O4983" i="73"/>
  <c r="N4983" i="73"/>
  <c r="O4975" i="73"/>
  <c r="N4975" i="73"/>
  <c r="O4967" i="73"/>
  <c r="N4967" i="73"/>
  <c r="O4959" i="73"/>
  <c r="N4959" i="73"/>
  <c r="O4951" i="73"/>
  <c r="N4951" i="73"/>
  <c r="O4943" i="73"/>
  <c r="N4943" i="73"/>
  <c r="O4935" i="73"/>
  <c r="N4935" i="73"/>
  <c r="O4927" i="73"/>
  <c r="N4927" i="73"/>
  <c r="O4919" i="73"/>
  <c r="N4919" i="73"/>
  <c r="O4911" i="73"/>
  <c r="N4911" i="73"/>
  <c r="O4903" i="73"/>
  <c r="N4903" i="73"/>
  <c r="O4895" i="73"/>
  <c r="N4895" i="73"/>
  <c r="O4887" i="73"/>
  <c r="N4887" i="73"/>
  <c r="O4879" i="73"/>
  <c r="N4879" i="73"/>
  <c r="O4871" i="73"/>
  <c r="N4871" i="73"/>
  <c r="O4863" i="73"/>
  <c r="N4863" i="73"/>
  <c r="O4855" i="73"/>
  <c r="N4855" i="73"/>
  <c r="O4847" i="73"/>
  <c r="N4847" i="73"/>
  <c r="O4839" i="73"/>
  <c r="N4839" i="73"/>
  <c r="O4831" i="73"/>
  <c r="N4831" i="73"/>
  <c r="O4823" i="73"/>
  <c r="N4823" i="73"/>
  <c r="O4815" i="73"/>
  <c r="N4815" i="73"/>
  <c r="O4807" i="73"/>
  <c r="N4807" i="73"/>
  <c r="O4799" i="73"/>
  <c r="N4799" i="73"/>
  <c r="O4791" i="73"/>
  <c r="N4791" i="73"/>
  <c r="O4783" i="73"/>
  <c r="N4783" i="73"/>
  <c r="O4775" i="73"/>
  <c r="N4775" i="73"/>
  <c r="O4767" i="73"/>
  <c r="N4767" i="73"/>
  <c r="O4759" i="73"/>
  <c r="N4759" i="73"/>
  <c r="O4751" i="73"/>
  <c r="N4751" i="73"/>
  <c r="O4743" i="73"/>
  <c r="N4743" i="73"/>
  <c r="O4735" i="73"/>
  <c r="N4735" i="73"/>
  <c r="O4727" i="73"/>
  <c r="N4727" i="73"/>
  <c r="O4719" i="73"/>
  <c r="N4719" i="73"/>
  <c r="O4711" i="73"/>
  <c r="N4711" i="73"/>
  <c r="O4703" i="73"/>
  <c r="N4703" i="73"/>
  <c r="O4695" i="73"/>
  <c r="N4695" i="73"/>
  <c r="O4687" i="73"/>
  <c r="N4687" i="73"/>
  <c r="O4679" i="73"/>
  <c r="N4679" i="73"/>
  <c r="O4671" i="73"/>
  <c r="N4671" i="73"/>
  <c r="O4663" i="73"/>
  <c r="N4663" i="73"/>
  <c r="O4655" i="73"/>
  <c r="N4655" i="73"/>
  <c r="O4647" i="73"/>
  <c r="N4647" i="73"/>
  <c r="O4639" i="73"/>
  <c r="N4639" i="73"/>
  <c r="O4631" i="73"/>
  <c r="N4631" i="73"/>
  <c r="O4623" i="73"/>
  <c r="N4623" i="73"/>
  <c r="O4615" i="73"/>
  <c r="N4615" i="73"/>
  <c r="O4606" i="73"/>
  <c r="N4606" i="73"/>
  <c r="O4598" i="73"/>
  <c r="N4598" i="73"/>
  <c r="O4590" i="73"/>
  <c r="N4590" i="73"/>
  <c r="O4582" i="73"/>
  <c r="N4582" i="73"/>
  <c r="O4574" i="73"/>
  <c r="N4574" i="73"/>
  <c r="O4566" i="73"/>
  <c r="N4566" i="73"/>
  <c r="O4558" i="73"/>
  <c r="N4558" i="73"/>
  <c r="O4550" i="73"/>
  <c r="N4550" i="73"/>
  <c r="O4542" i="73"/>
  <c r="N4542" i="73"/>
  <c r="O4534" i="73"/>
  <c r="N4534" i="73"/>
  <c r="O4526" i="73"/>
  <c r="N4526" i="73"/>
  <c r="O4518" i="73"/>
  <c r="N4518" i="73"/>
  <c r="O4510" i="73"/>
  <c r="N4510" i="73"/>
  <c r="O4502" i="73"/>
  <c r="N4502" i="73"/>
  <c r="O4494" i="73"/>
  <c r="N4494" i="73"/>
  <c r="O4486" i="73"/>
  <c r="N4486" i="73"/>
  <c r="O4478" i="73"/>
  <c r="N4478" i="73"/>
  <c r="O4470" i="73"/>
  <c r="N4470" i="73"/>
  <c r="O4462" i="73"/>
  <c r="N4462" i="73"/>
  <c r="O4454" i="73"/>
  <c r="N4454" i="73"/>
  <c r="O4446" i="73"/>
  <c r="N4446" i="73"/>
  <c r="O4438" i="73"/>
  <c r="N4438" i="73"/>
  <c r="O4430" i="73"/>
  <c r="N4430" i="73"/>
  <c r="O4422" i="73"/>
  <c r="N4422" i="73"/>
  <c r="O4414" i="73"/>
  <c r="N4414" i="73"/>
  <c r="O4406" i="73"/>
  <c r="N4406" i="73"/>
  <c r="O4398" i="73"/>
  <c r="N4398" i="73"/>
  <c r="O4390" i="73"/>
  <c r="N4390" i="73"/>
  <c r="O4382" i="73"/>
  <c r="N4382" i="73"/>
  <c r="O4374" i="73"/>
  <c r="N4374" i="73"/>
  <c r="O4366" i="73"/>
  <c r="N4366" i="73"/>
  <c r="O4358" i="73"/>
  <c r="N4358" i="73"/>
  <c r="O4350" i="73"/>
  <c r="N4350" i="73"/>
  <c r="O4342" i="73"/>
  <c r="N4342" i="73"/>
  <c r="O4334" i="73"/>
  <c r="N4334" i="73"/>
  <c r="O4326" i="73"/>
  <c r="N4326" i="73"/>
  <c r="O4318" i="73"/>
  <c r="N4318" i="73"/>
  <c r="O4310" i="73"/>
  <c r="N4310" i="73"/>
  <c r="O4302" i="73"/>
  <c r="N4302" i="73"/>
  <c r="O4294" i="73"/>
  <c r="N4294" i="73"/>
  <c r="O4286" i="73"/>
  <c r="N4286" i="73"/>
  <c r="O4278" i="73"/>
  <c r="N4278" i="73"/>
  <c r="O4270" i="73"/>
  <c r="N4270" i="73"/>
  <c r="O4262" i="73"/>
  <c r="N4262" i="73"/>
  <c r="O4254" i="73"/>
  <c r="N4254" i="73"/>
  <c r="O4246" i="73"/>
  <c r="N4246" i="73"/>
  <c r="O4238" i="73"/>
  <c r="N4238" i="73"/>
  <c r="O4230" i="73"/>
  <c r="N4230" i="73"/>
  <c r="O4222" i="73"/>
  <c r="N4222" i="73"/>
  <c r="O4214" i="73"/>
  <c r="N4214" i="73"/>
  <c r="O4206" i="73"/>
  <c r="N4206" i="73"/>
  <c r="O4198" i="73"/>
  <c r="N4198" i="73"/>
  <c r="O4190" i="73"/>
  <c r="N4190" i="73"/>
  <c r="O4182" i="73"/>
  <c r="N4182" i="73"/>
  <c r="O4174" i="73"/>
  <c r="N4174" i="73"/>
  <c r="O4166" i="73"/>
  <c r="N4166" i="73"/>
  <c r="O4158" i="73"/>
  <c r="N4158" i="73"/>
  <c r="O4150" i="73"/>
  <c r="N4150" i="73"/>
  <c r="O4142" i="73"/>
  <c r="N4142" i="73"/>
  <c r="O4134" i="73"/>
  <c r="N4134" i="73"/>
  <c r="O4126" i="73"/>
  <c r="N4126" i="73"/>
  <c r="O4118" i="73"/>
  <c r="N4118" i="73"/>
  <c r="O4110" i="73"/>
  <c r="N4110" i="73"/>
  <c r="O4102" i="73"/>
  <c r="N4102" i="73"/>
  <c r="O4094" i="73"/>
  <c r="N4094" i="73"/>
  <c r="O4086" i="73"/>
  <c r="N4086" i="73"/>
  <c r="O4078" i="73"/>
  <c r="N4078" i="73"/>
  <c r="O4070" i="73"/>
  <c r="N4070" i="73"/>
  <c r="O4062" i="73"/>
  <c r="N4062" i="73"/>
  <c r="O4054" i="73"/>
  <c r="N4054" i="73"/>
  <c r="O4046" i="73"/>
  <c r="N4046" i="73"/>
  <c r="O4038" i="73"/>
  <c r="N4038" i="73"/>
  <c r="O4030" i="73"/>
  <c r="N4030" i="73"/>
  <c r="O4022" i="73"/>
  <c r="N4022" i="73"/>
  <c r="O4014" i="73"/>
  <c r="N4014" i="73"/>
  <c r="O4006" i="73"/>
  <c r="N4006" i="73"/>
  <c r="O3998" i="73"/>
  <c r="N3998" i="73"/>
  <c r="O3990" i="73"/>
  <c r="N3990" i="73"/>
  <c r="O3982" i="73"/>
  <c r="N3982" i="73"/>
  <c r="O3974" i="73"/>
  <c r="N3974" i="73"/>
  <c r="O3966" i="73"/>
  <c r="N3966" i="73"/>
  <c r="O3958" i="73"/>
  <c r="N3958" i="73"/>
  <c r="O3950" i="73"/>
  <c r="N3950" i="73"/>
  <c r="O3942" i="73"/>
  <c r="N3942" i="73"/>
  <c r="O3934" i="73"/>
  <c r="N3934" i="73"/>
  <c r="O3926" i="73"/>
  <c r="N3926" i="73"/>
  <c r="O3918" i="73"/>
  <c r="N3918" i="73"/>
  <c r="O3910" i="73"/>
  <c r="N3910" i="73"/>
  <c r="O3902" i="73"/>
  <c r="N3902" i="73"/>
  <c r="O3894" i="73"/>
  <c r="N3894" i="73"/>
  <c r="O3886" i="73"/>
  <c r="N3886" i="73"/>
  <c r="O3878" i="73"/>
  <c r="N3878" i="73"/>
  <c r="O3870" i="73"/>
  <c r="N3870" i="73"/>
  <c r="O3862" i="73"/>
  <c r="N3862" i="73"/>
  <c r="O3854" i="73"/>
  <c r="N3854" i="73"/>
  <c r="O3846" i="73"/>
  <c r="N3846" i="73"/>
  <c r="O3838" i="73"/>
  <c r="N3838" i="73"/>
  <c r="O3830" i="73"/>
  <c r="N3830" i="73"/>
  <c r="O3822" i="73"/>
  <c r="N3822" i="73"/>
  <c r="O3814" i="73"/>
  <c r="N3814" i="73"/>
  <c r="O3806" i="73"/>
  <c r="N3806" i="73"/>
  <c r="O3798" i="73"/>
  <c r="N3798" i="73"/>
  <c r="O3790" i="73"/>
  <c r="N3790" i="73"/>
  <c r="O3782" i="73"/>
  <c r="N3782" i="73"/>
  <c r="O3774" i="73"/>
  <c r="N3774" i="73"/>
  <c r="O3766" i="73"/>
  <c r="N3766" i="73"/>
  <c r="O3758" i="73"/>
  <c r="N3758" i="73"/>
  <c r="O3750" i="73"/>
  <c r="N3750" i="73"/>
  <c r="O3742" i="73"/>
  <c r="N3742" i="73"/>
  <c r="O3734" i="73"/>
  <c r="N3734" i="73"/>
  <c r="O3726" i="73"/>
  <c r="N3726" i="73"/>
  <c r="O3718" i="73"/>
  <c r="N3718" i="73"/>
  <c r="O3710" i="73"/>
  <c r="N3710" i="73"/>
  <c r="O3702" i="73"/>
  <c r="N3702" i="73"/>
  <c r="O3694" i="73"/>
  <c r="N3694" i="73"/>
  <c r="O3686" i="73"/>
  <c r="N3686" i="73"/>
  <c r="O3678" i="73"/>
  <c r="N3678" i="73"/>
  <c r="O3670" i="73"/>
  <c r="N3670" i="73"/>
  <c r="O3662" i="73"/>
  <c r="N3662" i="73"/>
  <c r="O3654" i="73"/>
  <c r="N3654" i="73"/>
  <c r="O3646" i="73"/>
  <c r="N3646" i="73"/>
  <c r="O3638" i="73"/>
  <c r="N3638" i="73"/>
  <c r="O3630" i="73"/>
  <c r="N3630" i="73"/>
  <c r="O3622" i="73"/>
  <c r="N3622" i="73"/>
  <c r="O3614" i="73"/>
  <c r="N3614" i="73"/>
  <c r="O3606" i="73"/>
  <c r="N3606" i="73"/>
  <c r="O3598" i="73"/>
  <c r="N3598" i="73"/>
  <c r="O3590" i="73"/>
  <c r="N3590" i="73"/>
  <c r="O3582" i="73"/>
  <c r="N3582" i="73"/>
  <c r="O3574" i="73"/>
  <c r="N3574" i="73"/>
  <c r="O3566" i="73"/>
  <c r="N3566" i="73"/>
  <c r="O3558" i="73"/>
  <c r="N3558" i="73"/>
  <c r="O3550" i="73"/>
  <c r="N3550" i="73"/>
  <c r="O3542" i="73"/>
  <c r="N3542" i="73"/>
  <c r="O3534" i="73"/>
  <c r="N3534" i="73"/>
  <c r="O3526" i="73"/>
  <c r="N3526" i="73"/>
  <c r="O3518" i="73"/>
  <c r="N3518" i="73"/>
  <c r="O3510" i="73"/>
  <c r="N3510" i="73"/>
  <c r="O3502" i="73"/>
  <c r="N3502" i="73"/>
  <c r="O3494" i="73"/>
  <c r="N3494" i="73"/>
  <c r="O3486" i="73"/>
  <c r="N3486" i="73"/>
  <c r="O3478" i="73"/>
  <c r="N3478" i="73"/>
  <c r="O3470" i="73"/>
  <c r="N3470" i="73"/>
  <c r="O3462" i="73"/>
  <c r="N3462" i="73"/>
  <c r="O3454" i="73"/>
  <c r="N3454" i="73"/>
  <c r="O3446" i="73"/>
  <c r="N3446" i="73"/>
  <c r="O3438" i="73"/>
  <c r="N3438" i="73"/>
  <c r="O3430" i="73"/>
  <c r="N3430" i="73"/>
  <c r="O3422" i="73"/>
  <c r="N3422" i="73"/>
  <c r="O3414" i="73"/>
  <c r="N3414" i="73"/>
  <c r="O3406" i="73"/>
  <c r="N3406" i="73"/>
  <c r="O3398" i="73"/>
  <c r="N3398" i="73"/>
  <c r="O3390" i="73"/>
  <c r="N3390" i="73"/>
  <c r="O3382" i="73"/>
  <c r="N3382" i="73"/>
  <c r="O3374" i="73"/>
  <c r="N3374" i="73"/>
  <c r="O3366" i="73"/>
  <c r="N3366" i="73"/>
  <c r="O3358" i="73"/>
  <c r="N3358" i="73"/>
  <c r="O3350" i="73"/>
  <c r="N3350" i="73"/>
  <c r="O3342" i="73"/>
  <c r="N3342" i="73"/>
  <c r="O3334" i="73"/>
  <c r="N3334" i="73"/>
  <c r="O3326" i="73"/>
  <c r="N3326" i="73"/>
  <c r="O3318" i="73"/>
  <c r="N3318" i="73"/>
  <c r="O3310" i="73"/>
  <c r="N3310" i="73"/>
  <c r="O3302" i="73"/>
  <c r="N3302" i="73"/>
  <c r="O3294" i="73"/>
  <c r="N3294" i="73"/>
  <c r="O3286" i="73"/>
  <c r="N3286" i="73"/>
  <c r="O3278" i="73"/>
  <c r="N3278" i="73"/>
  <c r="O3270" i="73"/>
  <c r="N3270" i="73"/>
  <c r="O3262" i="73"/>
  <c r="N3262" i="73"/>
  <c r="O3254" i="73"/>
  <c r="N3254" i="73"/>
  <c r="O3246" i="73"/>
  <c r="N3246" i="73"/>
  <c r="O3238" i="73"/>
  <c r="N3238" i="73"/>
  <c r="O3230" i="73"/>
  <c r="N3230" i="73"/>
  <c r="O3222" i="73"/>
  <c r="N3222" i="73"/>
  <c r="O3214" i="73"/>
  <c r="N3214" i="73"/>
  <c r="O3206" i="73"/>
  <c r="N3206" i="73"/>
  <c r="O3198" i="73"/>
  <c r="N3198" i="73"/>
  <c r="O3190" i="73"/>
  <c r="N3190" i="73"/>
  <c r="O3182" i="73"/>
  <c r="N3182" i="73"/>
  <c r="O3174" i="73"/>
  <c r="N3174" i="73"/>
  <c r="O3166" i="73"/>
  <c r="N3166" i="73"/>
  <c r="O3158" i="73"/>
  <c r="N3158" i="73"/>
  <c r="O3150" i="73"/>
  <c r="N3150" i="73"/>
  <c r="O3142" i="73"/>
  <c r="N3142" i="73"/>
  <c r="O3134" i="73"/>
  <c r="N3134" i="73"/>
  <c r="O3126" i="73"/>
  <c r="N3126" i="73"/>
  <c r="O3118" i="73"/>
  <c r="N3118" i="73"/>
  <c r="O3110" i="73"/>
  <c r="N3110" i="73"/>
  <c r="O3102" i="73"/>
  <c r="N3102" i="73"/>
  <c r="O3094" i="73"/>
  <c r="N3094" i="73"/>
  <c r="O3086" i="73"/>
  <c r="N3086" i="73"/>
  <c r="O3078" i="73"/>
  <c r="N3078" i="73"/>
  <c r="O3070" i="73"/>
  <c r="N3070" i="73"/>
  <c r="O3062" i="73"/>
  <c r="N3062" i="73"/>
  <c r="O3054" i="73"/>
  <c r="N3054" i="73"/>
  <c r="O3046" i="73"/>
  <c r="N3046" i="73"/>
  <c r="O3038" i="73"/>
  <c r="N3038" i="73"/>
  <c r="O3030" i="73"/>
  <c r="N3030" i="73"/>
  <c r="O3022" i="73"/>
  <c r="N3022" i="73"/>
  <c r="O3014" i="73"/>
  <c r="N3014" i="73"/>
  <c r="O3006" i="73"/>
  <c r="N3006" i="73"/>
  <c r="O2998" i="73"/>
  <c r="N2998" i="73"/>
  <c r="O2990" i="73"/>
  <c r="N2990" i="73"/>
  <c r="O2982" i="73"/>
  <c r="N2982" i="73"/>
  <c r="O2974" i="73"/>
  <c r="N2974" i="73"/>
  <c r="O2966" i="73"/>
  <c r="N2966" i="73"/>
  <c r="O2958" i="73"/>
  <c r="N2958" i="73"/>
  <c r="O2950" i="73"/>
  <c r="N2950" i="73"/>
  <c r="O2942" i="73"/>
  <c r="N2942" i="73"/>
  <c r="O2934" i="73"/>
  <c r="N2934" i="73"/>
  <c r="O2926" i="73"/>
  <c r="N2926" i="73"/>
  <c r="O2918" i="73"/>
  <c r="N2918" i="73"/>
  <c r="O2910" i="73"/>
  <c r="N2910" i="73"/>
  <c r="O2902" i="73"/>
  <c r="N2902" i="73"/>
  <c r="O2894" i="73"/>
  <c r="N2894" i="73"/>
  <c r="O2886" i="73"/>
  <c r="N2886" i="73"/>
  <c r="O2878" i="73"/>
  <c r="N2878" i="73"/>
  <c r="O2870" i="73"/>
  <c r="N2870" i="73"/>
  <c r="O2862" i="73"/>
  <c r="N2862" i="73"/>
  <c r="O2854" i="73"/>
  <c r="N2854" i="73"/>
  <c r="O2846" i="73"/>
  <c r="N2846" i="73"/>
  <c r="O2838" i="73"/>
  <c r="N2838" i="73"/>
  <c r="O2830" i="73"/>
  <c r="N2830" i="73"/>
  <c r="O2822" i="73"/>
  <c r="N2822" i="73"/>
  <c r="O2814" i="73"/>
  <c r="N2814" i="73"/>
  <c r="O2806" i="73"/>
  <c r="N2806" i="73"/>
  <c r="O2798" i="73"/>
  <c r="N2798" i="73"/>
  <c r="O2790" i="73"/>
  <c r="N2790" i="73"/>
  <c r="O2782" i="73"/>
  <c r="N2782" i="73"/>
  <c r="O2774" i="73"/>
  <c r="N2774" i="73"/>
  <c r="O2766" i="73"/>
  <c r="N2766" i="73"/>
  <c r="O2758" i="73"/>
  <c r="N2758" i="73"/>
  <c r="O2750" i="73"/>
  <c r="N2750" i="73"/>
  <c r="O2742" i="73"/>
  <c r="N2742" i="73"/>
  <c r="O2734" i="73"/>
  <c r="N2734" i="73"/>
  <c r="O2726" i="73"/>
  <c r="N2726" i="73"/>
  <c r="O2718" i="73"/>
  <c r="N2718" i="73"/>
  <c r="O2710" i="73"/>
  <c r="N2710" i="73"/>
  <c r="O2702" i="73"/>
  <c r="N2702" i="73"/>
  <c r="O2694" i="73"/>
  <c r="N2694" i="73"/>
  <c r="O2686" i="73"/>
  <c r="N2686" i="73"/>
  <c r="O2678" i="73"/>
  <c r="N2678" i="73"/>
  <c r="O2670" i="73"/>
  <c r="N2670" i="73"/>
  <c r="O2662" i="73"/>
  <c r="N2662" i="73"/>
  <c r="O2654" i="73"/>
  <c r="N2654" i="73"/>
  <c r="O2646" i="73"/>
  <c r="N2646" i="73"/>
  <c r="O2638" i="73"/>
  <c r="N2638" i="73"/>
  <c r="O2630" i="73"/>
  <c r="N2630" i="73"/>
  <c r="O2622" i="73"/>
  <c r="N2622" i="73"/>
  <c r="O2614" i="73"/>
  <c r="N2614" i="73"/>
  <c r="O2606" i="73"/>
  <c r="N2606" i="73"/>
  <c r="O2598" i="73"/>
  <c r="N2598" i="73"/>
  <c r="O2590" i="73"/>
  <c r="N2590" i="73"/>
  <c r="O2582" i="73"/>
  <c r="N2582" i="73"/>
  <c r="O2574" i="73"/>
  <c r="N2574" i="73"/>
  <c r="O2566" i="73"/>
  <c r="N2566" i="73"/>
  <c r="O2558" i="73"/>
  <c r="N2558" i="73"/>
  <c r="O2550" i="73"/>
  <c r="N2550" i="73"/>
  <c r="O2542" i="73"/>
  <c r="N2542" i="73"/>
  <c r="O2534" i="73"/>
  <c r="N2534" i="73"/>
  <c r="O2526" i="73"/>
  <c r="N2526" i="73"/>
  <c r="O2518" i="73"/>
  <c r="N2518" i="73"/>
  <c r="O2510" i="73"/>
  <c r="N2510" i="73"/>
  <c r="O2502" i="73"/>
  <c r="N2502" i="73"/>
  <c r="O2494" i="73"/>
  <c r="N2494" i="73"/>
  <c r="O2486" i="73"/>
  <c r="N2486" i="73"/>
  <c r="O2478" i="73"/>
  <c r="N2478" i="73"/>
  <c r="O2470" i="73"/>
  <c r="N2470" i="73"/>
  <c r="O2462" i="73"/>
  <c r="N2462" i="73"/>
  <c r="O2454" i="73"/>
  <c r="N2454" i="73"/>
  <c r="O2446" i="73"/>
  <c r="N2446" i="73"/>
  <c r="O2438" i="73"/>
  <c r="N2438" i="73"/>
  <c r="O2430" i="73"/>
  <c r="N2430" i="73"/>
  <c r="O2422" i="73"/>
  <c r="N2422" i="73"/>
  <c r="O2414" i="73"/>
  <c r="N2414" i="73"/>
  <c r="O2406" i="73"/>
  <c r="N2406" i="73"/>
  <c r="O2398" i="73"/>
  <c r="N2398" i="73"/>
  <c r="O2390" i="73"/>
  <c r="N2390" i="73"/>
  <c r="O2382" i="73"/>
  <c r="N2382" i="73"/>
  <c r="O2374" i="73"/>
  <c r="N2374" i="73"/>
  <c r="O2366" i="73"/>
  <c r="N2366" i="73"/>
  <c r="O2358" i="73"/>
  <c r="N2358" i="73"/>
  <c r="O2350" i="73"/>
  <c r="N2350" i="73"/>
  <c r="O2342" i="73"/>
  <c r="N2342" i="73"/>
  <c r="O2334" i="73"/>
  <c r="N2334" i="73"/>
  <c r="O2326" i="73"/>
  <c r="N2326" i="73"/>
  <c r="O2318" i="73"/>
  <c r="N2318" i="73"/>
  <c r="O2310" i="73"/>
  <c r="N2310" i="73"/>
  <c r="O2302" i="73"/>
  <c r="N2302" i="73"/>
  <c r="O2294" i="73"/>
  <c r="N2294" i="73"/>
  <c r="O2286" i="73"/>
  <c r="N2286" i="73"/>
  <c r="O2278" i="73"/>
  <c r="N2278" i="73"/>
  <c r="O2270" i="73"/>
  <c r="N2270" i="73"/>
  <c r="O2262" i="73"/>
  <c r="N2262" i="73"/>
  <c r="O2254" i="73"/>
  <c r="N2254" i="73"/>
  <c r="O2246" i="73"/>
  <c r="N2246" i="73"/>
  <c r="O2238" i="73"/>
  <c r="N2238" i="73"/>
  <c r="O2230" i="73"/>
  <c r="N2230" i="73"/>
  <c r="O2222" i="73"/>
  <c r="N2222" i="73"/>
  <c r="O2214" i="73"/>
  <c r="N2214" i="73"/>
  <c r="O2206" i="73"/>
  <c r="N2206" i="73"/>
  <c r="O2198" i="73"/>
  <c r="N2198" i="73"/>
  <c r="O2190" i="73"/>
  <c r="N2190" i="73"/>
  <c r="O2182" i="73"/>
  <c r="N2182" i="73"/>
  <c r="O2174" i="73"/>
  <c r="N2174" i="73"/>
  <c r="O2166" i="73"/>
  <c r="N2166" i="73"/>
  <c r="O2158" i="73"/>
  <c r="N2158" i="73"/>
  <c r="O2150" i="73"/>
  <c r="N2150" i="73"/>
  <c r="O2142" i="73"/>
  <c r="N2142" i="73"/>
  <c r="O2134" i="73"/>
  <c r="N2134" i="73"/>
  <c r="O2126" i="73"/>
  <c r="N2126" i="73"/>
  <c r="O2118" i="73"/>
  <c r="N2118" i="73"/>
  <c r="O2110" i="73"/>
  <c r="N2110" i="73"/>
  <c r="O2102" i="73"/>
  <c r="N2102" i="73"/>
  <c r="O2094" i="73"/>
  <c r="N2094" i="73"/>
  <c r="O2086" i="73"/>
  <c r="N2086" i="73"/>
  <c r="O2078" i="73"/>
  <c r="N2078" i="73"/>
  <c r="O2070" i="73"/>
  <c r="N2070" i="73"/>
  <c r="O2062" i="73"/>
  <c r="N2062" i="73"/>
  <c r="O2054" i="73"/>
  <c r="N2054" i="73"/>
  <c r="O2046" i="73"/>
  <c r="N2046" i="73"/>
  <c r="O2038" i="73"/>
  <c r="N2038" i="73"/>
  <c r="O2030" i="73"/>
  <c r="N2030" i="73"/>
  <c r="O2022" i="73"/>
  <c r="N2022" i="73"/>
  <c r="O2014" i="73"/>
  <c r="N2014" i="73"/>
  <c r="O2006" i="73"/>
  <c r="N2006" i="73"/>
  <c r="O1998" i="73"/>
  <c r="N1998" i="73"/>
  <c r="O1990" i="73"/>
  <c r="N1990" i="73"/>
  <c r="O1982" i="73"/>
  <c r="N1982" i="73"/>
  <c r="O1974" i="73"/>
  <c r="N1974" i="73"/>
  <c r="O1966" i="73"/>
  <c r="N1966" i="73"/>
  <c r="O1958" i="73"/>
  <c r="N1958" i="73"/>
  <c r="O1950" i="73"/>
  <c r="N1950" i="73"/>
  <c r="O1942" i="73"/>
  <c r="N1942" i="73"/>
  <c r="O1934" i="73"/>
  <c r="N1934" i="73"/>
  <c r="O1926" i="73"/>
  <c r="N1926" i="73"/>
  <c r="O1918" i="73"/>
  <c r="N1918" i="73"/>
  <c r="O1910" i="73"/>
  <c r="N1910" i="73"/>
  <c r="O1902" i="73"/>
  <c r="N1902" i="73"/>
  <c r="O1894" i="73"/>
  <c r="N1894" i="73"/>
  <c r="O1886" i="73"/>
  <c r="N1886" i="73"/>
  <c r="O1878" i="73"/>
  <c r="N1878" i="73"/>
  <c r="O1870" i="73"/>
  <c r="N1870" i="73"/>
  <c r="O1862" i="73"/>
  <c r="N1862" i="73"/>
  <c r="O1854" i="73"/>
  <c r="N1854" i="73"/>
  <c r="O1846" i="73"/>
  <c r="N1846" i="73"/>
  <c r="O1838" i="73"/>
  <c r="N1838" i="73"/>
  <c r="O1830" i="73"/>
  <c r="N1830" i="73"/>
  <c r="O1822" i="73"/>
  <c r="N1822" i="73"/>
  <c r="O1814" i="73"/>
  <c r="N1814" i="73"/>
  <c r="O1806" i="73"/>
  <c r="N1806" i="73"/>
  <c r="O1798" i="73"/>
  <c r="N1798" i="73"/>
  <c r="O1790" i="73"/>
  <c r="N1790" i="73"/>
  <c r="O1782" i="73"/>
  <c r="N1782" i="73"/>
  <c r="O1774" i="73"/>
  <c r="N1774" i="73"/>
  <c r="O1766" i="73"/>
  <c r="N1766" i="73"/>
  <c r="O1758" i="73"/>
  <c r="N1758" i="73"/>
  <c r="N1750" i="73"/>
  <c r="O1750" i="73"/>
  <c r="O1742" i="73"/>
  <c r="N1742" i="73"/>
  <c r="O1734" i="73"/>
  <c r="N1734" i="73"/>
  <c r="O1726" i="73"/>
  <c r="N1726" i="73"/>
  <c r="O1718" i="73"/>
  <c r="N1718" i="73"/>
  <c r="O1710" i="73"/>
  <c r="N1710" i="73"/>
  <c r="O1702" i="73"/>
  <c r="N1702" i="73"/>
  <c r="O1694" i="73"/>
  <c r="N1694" i="73"/>
  <c r="N1686" i="73"/>
  <c r="O1686" i="73"/>
  <c r="O1678" i="73"/>
  <c r="N1678" i="73"/>
  <c r="O1670" i="73"/>
  <c r="N1670" i="73"/>
  <c r="O1662" i="73"/>
  <c r="N1662" i="73"/>
  <c r="O1654" i="73"/>
  <c r="N1654" i="73"/>
  <c r="O1646" i="73"/>
  <c r="N1646" i="73"/>
  <c r="O1638" i="73"/>
  <c r="N1638" i="73"/>
  <c r="O1630" i="73"/>
  <c r="N1630" i="73"/>
  <c r="O1622" i="73"/>
  <c r="N1622" i="73"/>
  <c r="O1614" i="73"/>
  <c r="N1614" i="73"/>
  <c r="O1606" i="73"/>
  <c r="N1606" i="73"/>
  <c r="O1598" i="73"/>
  <c r="N1598" i="73"/>
  <c r="O1590" i="73"/>
  <c r="N1590" i="73"/>
  <c r="O1582" i="73"/>
  <c r="N1582" i="73"/>
  <c r="O1574" i="73"/>
  <c r="N1574" i="73"/>
  <c r="O1566" i="73"/>
  <c r="N1566" i="73"/>
  <c r="O1558" i="73"/>
  <c r="N1558" i="73"/>
  <c r="O1550" i="73"/>
  <c r="N1550" i="73"/>
  <c r="O1542" i="73"/>
  <c r="N1542" i="73"/>
  <c r="O1534" i="73"/>
  <c r="N1534" i="73"/>
  <c r="O1526" i="73"/>
  <c r="N1526" i="73"/>
  <c r="O1518" i="73"/>
  <c r="N1518" i="73"/>
  <c r="O1510" i="73"/>
  <c r="N1510" i="73"/>
  <c r="O1502" i="73"/>
  <c r="N1502" i="73"/>
  <c r="O1494" i="73"/>
  <c r="N1494" i="73"/>
  <c r="O1486" i="73"/>
  <c r="N1486" i="73"/>
  <c r="O1478" i="73"/>
  <c r="N1478" i="73"/>
  <c r="O1470" i="73"/>
  <c r="N1470" i="73"/>
  <c r="O1462" i="73"/>
  <c r="N1462" i="73"/>
  <c r="O1454" i="73"/>
  <c r="N1454" i="73"/>
  <c r="O1446" i="73"/>
  <c r="N1446" i="73"/>
  <c r="O1438" i="73"/>
  <c r="N1438" i="73"/>
  <c r="N1430" i="73"/>
  <c r="O1430" i="73"/>
  <c r="O1422" i="73"/>
  <c r="N1422" i="73"/>
  <c r="O1414" i="73"/>
  <c r="N1414" i="73"/>
  <c r="O1406" i="73"/>
  <c r="N1406" i="73"/>
  <c r="O1398" i="73"/>
  <c r="N1398" i="73"/>
  <c r="O1390" i="73"/>
  <c r="N1390" i="73"/>
  <c r="O1382" i="73"/>
  <c r="N1382" i="73"/>
  <c r="O1374" i="73"/>
  <c r="N1374" i="73"/>
  <c r="O1366" i="73"/>
  <c r="N1366" i="73"/>
  <c r="O1358" i="73"/>
  <c r="N1358" i="73"/>
  <c r="O1350" i="73"/>
  <c r="N1350" i="73"/>
  <c r="O1342" i="73"/>
  <c r="N1342" i="73"/>
  <c r="O1334" i="73"/>
  <c r="N1334" i="73"/>
  <c r="O1326" i="73"/>
  <c r="N1326" i="73"/>
  <c r="O1318" i="73"/>
  <c r="N1318" i="73"/>
  <c r="O1310" i="73"/>
  <c r="N1310" i="73"/>
  <c r="O1302" i="73"/>
  <c r="N1302" i="73"/>
  <c r="O1294" i="73"/>
  <c r="N1294" i="73"/>
  <c r="O1286" i="73"/>
  <c r="N1286" i="73"/>
  <c r="O1278" i="73"/>
  <c r="N1278" i="73"/>
  <c r="O1270" i="73"/>
  <c r="N1270" i="73"/>
  <c r="O1262" i="73"/>
  <c r="N1262" i="73"/>
  <c r="O1254" i="73"/>
  <c r="N1254" i="73"/>
  <c r="O1246" i="73"/>
  <c r="N1246" i="73"/>
  <c r="O1238" i="73"/>
  <c r="N1238" i="73"/>
  <c r="O1230" i="73"/>
  <c r="N1230" i="73"/>
  <c r="O1222" i="73"/>
  <c r="N1222" i="73"/>
  <c r="O1214" i="73"/>
  <c r="N1214" i="73"/>
  <c r="O1206" i="73"/>
  <c r="N1206" i="73"/>
  <c r="O1198" i="73"/>
  <c r="N1198" i="73"/>
  <c r="O1190" i="73"/>
  <c r="N1190" i="73"/>
  <c r="O1182" i="73"/>
  <c r="N1182" i="73"/>
  <c r="O1174" i="73"/>
  <c r="N1174" i="73"/>
  <c r="O1166" i="73"/>
  <c r="N1166" i="73"/>
  <c r="O1158" i="73"/>
  <c r="N1158" i="73"/>
  <c r="O1150" i="73"/>
  <c r="N1150" i="73"/>
  <c r="O1142" i="73"/>
  <c r="N1142" i="73"/>
  <c r="O1134" i="73"/>
  <c r="N1134" i="73"/>
  <c r="O1126" i="73"/>
  <c r="N1126" i="73"/>
  <c r="O1118" i="73"/>
  <c r="N1118" i="73"/>
  <c r="O1110" i="73"/>
  <c r="N1110" i="73"/>
  <c r="O1102" i="73"/>
  <c r="N1102" i="73"/>
  <c r="O1094" i="73"/>
  <c r="N1094" i="73"/>
  <c r="O1086" i="73"/>
  <c r="N1086" i="73"/>
  <c r="O1078" i="73"/>
  <c r="N1078" i="73"/>
  <c r="O1070" i="73"/>
  <c r="N1070" i="73"/>
  <c r="O1062" i="73"/>
  <c r="N1062" i="73"/>
  <c r="O1054" i="73"/>
  <c r="N1054" i="73"/>
  <c r="O1046" i="73"/>
  <c r="N1046" i="73"/>
  <c r="O1038" i="73"/>
  <c r="N1038" i="73"/>
  <c r="O1030" i="73"/>
  <c r="N1030" i="73"/>
  <c r="O1022" i="73"/>
  <c r="N1022" i="73"/>
  <c r="O1014" i="73"/>
  <c r="N1014" i="73"/>
  <c r="O1006" i="73"/>
  <c r="N1006" i="73"/>
  <c r="O998" i="73"/>
  <c r="N998" i="73"/>
  <c r="O990" i="73"/>
  <c r="N990" i="73"/>
  <c r="N982" i="73"/>
  <c r="O982" i="73"/>
  <c r="O974" i="73"/>
  <c r="N974" i="73"/>
  <c r="O966" i="73"/>
  <c r="N966" i="73"/>
  <c r="O958" i="73"/>
  <c r="N958" i="73"/>
  <c r="O950" i="73"/>
  <c r="N950" i="73"/>
  <c r="O942" i="73"/>
  <c r="N942" i="73"/>
  <c r="O934" i="73"/>
  <c r="N934" i="73"/>
  <c r="O926" i="73"/>
  <c r="N926" i="73"/>
  <c r="N918" i="73"/>
  <c r="O918" i="73"/>
  <c r="O910" i="73"/>
  <c r="N910" i="73"/>
  <c r="O902" i="73"/>
  <c r="N902" i="73"/>
  <c r="O894" i="73"/>
  <c r="N894" i="73"/>
  <c r="O886" i="73"/>
  <c r="N886" i="73"/>
  <c r="O878" i="73"/>
  <c r="N878" i="73"/>
  <c r="O870" i="73"/>
  <c r="N870" i="73"/>
  <c r="O862" i="73"/>
  <c r="N862" i="73"/>
  <c r="O854" i="73"/>
  <c r="N854" i="73"/>
  <c r="O846" i="73"/>
  <c r="N846" i="73"/>
  <c r="O838" i="73"/>
  <c r="N838" i="73"/>
  <c r="O830" i="73"/>
  <c r="N830" i="73"/>
  <c r="O822" i="73"/>
  <c r="N822" i="73"/>
  <c r="O814" i="73"/>
  <c r="N814" i="73"/>
  <c r="O806" i="73"/>
  <c r="N806" i="73"/>
  <c r="O798" i="73"/>
  <c r="N798" i="73"/>
  <c r="O790" i="73"/>
  <c r="N790" i="73"/>
  <c r="O782" i="73"/>
  <c r="N782" i="73"/>
  <c r="O774" i="73"/>
  <c r="N774" i="73"/>
  <c r="O766" i="73"/>
  <c r="N766" i="73"/>
  <c r="O758" i="73"/>
  <c r="N758" i="73"/>
  <c r="O750" i="73"/>
  <c r="N750" i="73"/>
  <c r="O742" i="73"/>
  <c r="N742" i="73"/>
  <c r="O734" i="73"/>
  <c r="N734" i="73"/>
  <c r="N726" i="73"/>
  <c r="O726" i="73"/>
  <c r="O718" i="73"/>
  <c r="N718" i="73"/>
  <c r="O710" i="73"/>
  <c r="N710" i="73"/>
  <c r="O702" i="73"/>
  <c r="N702" i="73"/>
  <c r="O694" i="73"/>
  <c r="N694" i="73"/>
  <c r="O686" i="73"/>
  <c r="N686" i="73"/>
  <c r="O678" i="73"/>
  <c r="N678" i="73"/>
  <c r="O670" i="73"/>
  <c r="N670" i="73"/>
  <c r="N662" i="73"/>
  <c r="O662" i="73"/>
  <c r="O654" i="73"/>
  <c r="N654" i="73"/>
  <c r="O646" i="73"/>
  <c r="N646" i="73"/>
  <c r="O638" i="73"/>
  <c r="N638" i="73"/>
  <c r="O630" i="73"/>
  <c r="N630" i="73"/>
  <c r="O622" i="73"/>
  <c r="N622" i="73"/>
  <c r="O614" i="73"/>
  <c r="N614" i="73"/>
  <c r="O606" i="73"/>
  <c r="N606" i="73"/>
  <c r="O598" i="73"/>
  <c r="N598" i="73"/>
  <c r="O590" i="73"/>
  <c r="N590" i="73"/>
  <c r="O582" i="73"/>
  <c r="N582" i="73"/>
  <c r="O574" i="73"/>
  <c r="N574" i="73"/>
  <c r="O566" i="73"/>
  <c r="N566" i="73"/>
  <c r="O558" i="73"/>
  <c r="N558" i="73"/>
  <c r="O550" i="73"/>
  <c r="N550" i="73"/>
  <c r="O542" i="73"/>
  <c r="N542" i="73"/>
  <c r="O534" i="73"/>
  <c r="N534" i="73"/>
  <c r="O526" i="73"/>
  <c r="N526" i="73"/>
  <c r="O518" i="73"/>
  <c r="N518" i="73"/>
  <c r="O510" i="73"/>
  <c r="N510" i="73"/>
  <c r="O502" i="73"/>
  <c r="N502" i="73"/>
  <c r="O494" i="73"/>
  <c r="N494" i="73"/>
  <c r="O486" i="73"/>
  <c r="N486" i="73"/>
  <c r="O478" i="73"/>
  <c r="N478" i="73"/>
  <c r="O470" i="73"/>
  <c r="N470" i="73"/>
  <c r="O462" i="73"/>
  <c r="N462" i="73"/>
  <c r="O454" i="73"/>
  <c r="N454" i="73"/>
  <c r="O446" i="73"/>
  <c r="N446" i="73"/>
  <c r="O438" i="73"/>
  <c r="N438" i="73"/>
  <c r="O430" i="73"/>
  <c r="N430" i="73"/>
  <c r="O422" i="73"/>
  <c r="N422" i="73"/>
  <c r="O414" i="73"/>
  <c r="N414" i="73"/>
  <c r="N406" i="73"/>
  <c r="O406" i="73"/>
  <c r="O398" i="73"/>
  <c r="N398" i="73"/>
  <c r="O390" i="73"/>
  <c r="N390" i="73"/>
  <c r="O382" i="73"/>
  <c r="N382" i="73"/>
  <c r="O374" i="73"/>
  <c r="N374" i="73"/>
  <c r="O366" i="73"/>
  <c r="N366" i="73"/>
  <c r="O358" i="73"/>
  <c r="N358" i="73"/>
  <c r="O350" i="73"/>
  <c r="N350" i="73"/>
  <c r="O342" i="73"/>
  <c r="N342" i="73"/>
  <c r="O334" i="73"/>
  <c r="N334" i="73"/>
  <c r="O326" i="73"/>
  <c r="N326" i="73"/>
  <c r="O318" i="73"/>
  <c r="N318" i="73"/>
  <c r="O310" i="73"/>
  <c r="N310" i="73"/>
  <c r="O302" i="73"/>
  <c r="N302" i="73"/>
  <c r="O294" i="73"/>
  <c r="N294" i="73"/>
  <c r="O286" i="73"/>
  <c r="N286" i="73"/>
  <c r="O278" i="73"/>
  <c r="N278" i="73"/>
  <c r="O270" i="73"/>
  <c r="N270" i="73"/>
  <c r="O262" i="73"/>
  <c r="N262" i="73"/>
  <c r="O254" i="73"/>
  <c r="N254" i="73"/>
  <c r="O246" i="73"/>
  <c r="N246" i="73"/>
  <c r="O238" i="73"/>
  <c r="N238" i="73"/>
  <c r="O230" i="73"/>
  <c r="N230" i="73"/>
  <c r="O222" i="73"/>
  <c r="N222" i="73"/>
  <c r="N214" i="73"/>
  <c r="O214" i="73"/>
  <c r="O206" i="73"/>
  <c r="N206" i="73"/>
  <c r="O198" i="73"/>
  <c r="N198" i="73"/>
  <c r="O190" i="73"/>
  <c r="N190" i="73"/>
  <c r="O182" i="73"/>
  <c r="N182" i="73"/>
  <c r="O174" i="73"/>
  <c r="N174" i="73"/>
  <c r="O166" i="73"/>
  <c r="N166" i="73"/>
  <c r="O158" i="73"/>
  <c r="N158" i="73"/>
  <c r="N150" i="73"/>
  <c r="O150" i="73"/>
  <c r="O142" i="73"/>
  <c r="N142" i="73"/>
  <c r="O134" i="73"/>
  <c r="N134" i="73"/>
  <c r="O126" i="73"/>
  <c r="N126" i="73"/>
  <c r="O118" i="73"/>
  <c r="N118" i="73"/>
  <c r="O110" i="73"/>
  <c r="N110" i="73"/>
  <c r="O102" i="73"/>
  <c r="N102" i="73"/>
  <c r="O94" i="73"/>
  <c r="N94" i="73"/>
  <c r="O86" i="73"/>
  <c r="N86" i="73"/>
  <c r="O78" i="73"/>
  <c r="N78" i="73"/>
  <c r="O70" i="73"/>
  <c r="N70" i="73"/>
  <c r="O62" i="73"/>
  <c r="N62" i="73"/>
  <c r="O54" i="73"/>
  <c r="N54" i="73"/>
  <c r="O46" i="73"/>
  <c r="N46" i="73"/>
  <c r="O38" i="73"/>
  <c r="N38" i="73"/>
  <c r="O30" i="73"/>
  <c r="N30" i="73"/>
  <c r="O22" i="73"/>
  <c r="N22" i="73"/>
  <c r="O14" i="73"/>
  <c r="N14" i="73"/>
  <c r="O5062" i="73"/>
  <c r="N5062" i="73"/>
  <c r="O5054" i="73"/>
  <c r="N5054" i="73"/>
  <c r="O5046" i="73"/>
  <c r="N5046" i="73"/>
  <c r="O5038" i="73"/>
  <c r="N5038" i="73"/>
  <c r="O5030" i="73"/>
  <c r="N5030" i="73"/>
  <c r="O5022" i="73"/>
  <c r="N5022" i="73"/>
  <c r="O5014" i="73"/>
  <c r="N5014" i="73"/>
  <c r="O5006" i="73"/>
  <c r="N5006" i="73"/>
  <c r="O4998" i="73"/>
  <c r="N4998" i="73"/>
  <c r="O4990" i="73"/>
  <c r="N4990" i="73"/>
  <c r="O4982" i="73"/>
  <c r="N4982" i="73"/>
  <c r="O4974" i="73"/>
  <c r="N4974" i="73"/>
  <c r="O4966" i="73"/>
  <c r="N4966" i="73"/>
  <c r="O4958" i="73"/>
  <c r="N4958" i="73"/>
  <c r="O4950" i="73"/>
  <c r="N4950" i="73"/>
  <c r="O4942" i="73"/>
  <c r="N4942" i="73"/>
  <c r="O4934" i="73"/>
  <c r="N4934" i="73"/>
  <c r="O4926" i="73"/>
  <c r="N4926" i="73"/>
  <c r="O4918" i="73"/>
  <c r="N4918" i="73"/>
  <c r="O4910" i="73"/>
  <c r="N4910" i="73"/>
  <c r="O4902" i="73"/>
  <c r="N4902" i="73"/>
  <c r="O4894" i="73"/>
  <c r="N4894" i="73"/>
  <c r="O4886" i="73"/>
  <c r="N4886" i="73"/>
  <c r="O4878" i="73"/>
  <c r="N4878" i="73"/>
  <c r="O4870" i="73"/>
  <c r="N4870" i="73"/>
  <c r="O4862" i="73"/>
  <c r="N4862" i="73"/>
  <c r="O4854" i="73"/>
  <c r="N4854" i="73"/>
  <c r="O4846" i="73"/>
  <c r="N4846" i="73"/>
  <c r="O4838" i="73"/>
  <c r="N4838" i="73"/>
  <c r="O4830" i="73"/>
  <c r="N4830" i="73"/>
  <c r="O4822" i="73"/>
  <c r="N4822" i="73"/>
  <c r="O4814" i="73"/>
  <c r="N4814" i="73"/>
  <c r="O4806" i="73"/>
  <c r="N4806" i="73"/>
  <c r="O4798" i="73"/>
  <c r="N4798" i="73"/>
  <c r="O4790" i="73"/>
  <c r="N4790" i="73"/>
  <c r="O4782" i="73"/>
  <c r="N4782" i="73"/>
  <c r="O4774" i="73"/>
  <c r="N4774" i="73"/>
  <c r="O4766" i="73"/>
  <c r="N4766" i="73"/>
  <c r="O4758" i="73"/>
  <c r="N4758" i="73"/>
  <c r="O4750" i="73"/>
  <c r="N4750" i="73"/>
  <c r="O4742" i="73"/>
  <c r="N4742" i="73"/>
  <c r="O4734" i="73"/>
  <c r="N4734" i="73"/>
  <c r="O4726" i="73"/>
  <c r="N4726" i="73"/>
  <c r="O4718" i="73"/>
  <c r="N4718" i="73"/>
  <c r="O4710" i="73"/>
  <c r="N4710" i="73"/>
  <c r="O4702" i="73"/>
  <c r="N4702" i="73"/>
  <c r="O4694" i="73"/>
  <c r="N4694" i="73"/>
  <c r="O4686" i="73"/>
  <c r="N4686" i="73"/>
  <c r="O4678" i="73"/>
  <c r="N4678" i="73"/>
  <c r="O4670" i="73"/>
  <c r="N4670" i="73"/>
  <c r="O4662" i="73"/>
  <c r="N4662" i="73"/>
  <c r="O4654" i="73"/>
  <c r="N4654" i="73"/>
  <c r="O4646" i="73"/>
  <c r="N4646" i="73"/>
  <c r="O4638" i="73"/>
  <c r="N4638" i="73"/>
  <c r="O4630" i="73"/>
  <c r="N4630" i="73"/>
  <c r="O4622" i="73"/>
  <c r="N4622" i="73"/>
  <c r="O4614" i="73"/>
  <c r="N4614" i="73"/>
  <c r="O4605" i="73"/>
  <c r="N4605" i="73"/>
  <c r="O4597" i="73"/>
  <c r="N4597" i="73"/>
  <c r="O4589" i="73"/>
  <c r="N4589" i="73"/>
  <c r="O4581" i="73"/>
  <c r="N4581" i="73"/>
  <c r="O4573" i="73"/>
  <c r="N4573" i="73"/>
  <c r="O4565" i="73"/>
  <c r="N4565" i="73"/>
  <c r="O4557" i="73"/>
  <c r="N4557" i="73"/>
  <c r="O4549" i="73"/>
  <c r="N4549" i="73"/>
  <c r="O4541" i="73"/>
  <c r="N4541" i="73"/>
  <c r="O4533" i="73"/>
  <c r="N4533" i="73"/>
  <c r="O4525" i="73"/>
  <c r="N4525" i="73"/>
  <c r="O4517" i="73"/>
  <c r="N4517" i="73"/>
  <c r="O4509" i="73"/>
  <c r="N4509" i="73"/>
  <c r="O4501" i="73"/>
  <c r="N4501" i="73"/>
  <c r="O4493" i="73"/>
  <c r="N4493" i="73"/>
  <c r="O4485" i="73"/>
  <c r="N4485" i="73"/>
  <c r="O4477" i="73"/>
  <c r="N4477" i="73"/>
  <c r="O4469" i="73"/>
  <c r="N4469" i="73"/>
  <c r="O4461" i="73"/>
  <c r="N4461" i="73"/>
  <c r="O4453" i="73"/>
  <c r="N4453" i="73"/>
  <c r="O4445" i="73"/>
  <c r="N4445" i="73"/>
  <c r="O4437" i="73"/>
  <c r="N4437" i="73"/>
  <c r="O4429" i="73"/>
  <c r="N4429" i="73"/>
  <c r="O4421" i="73"/>
  <c r="N4421" i="73"/>
  <c r="O4413" i="73"/>
  <c r="N4413" i="73"/>
  <c r="O4405" i="73"/>
  <c r="N4405" i="73"/>
  <c r="O4397" i="73"/>
  <c r="N4397" i="73"/>
  <c r="O4389" i="73"/>
  <c r="N4389" i="73"/>
  <c r="O4381" i="73"/>
  <c r="N4381" i="73"/>
  <c r="O4373" i="73"/>
  <c r="N4373" i="73"/>
  <c r="O4365" i="73"/>
  <c r="N4365" i="73"/>
  <c r="O4357" i="73"/>
  <c r="N4357" i="73"/>
  <c r="O4349" i="73"/>
  <c r="N4349" i="73"/>
  <c r="O4341" i="73"/>
  <c r="N4341" i="73"/>
  <c r="O4333" i="73"/>
  <c r="N4333" i="73"/>
  <c r="O4325" i="73"/>
  <c r="N4325" i="73"/>
  <c r="O4317" i="73"/>
  <c r="N4317" i="73"/>
  <c r="O4309" i="73"/>
  <c r="N4309" i="73"/>
  <c r="O4301" i="73"/>
  <c r="N4301" i="73"/>
  <c r="O4293" i="73"/>
  <c r="N4293" i="73"/>
  <c r="O4285" i="73"/>
  <c r="N4285" i="73"/>
  <c r="O4277" i="73"/>
  <c r="N4277" i="73"/>
  <c r="O4269" i="73"/>
  <c r="N4269" i="73"/>
  <c r="O4261" i="73"/>
  <c r="N4261" i="73"/>
  <c r="O4253" i="73"/>
  <c r="N4253" i="73"/>
  <c r="O4245" i="73"/>
  <c r="N4245" i="73"/>
  <c r="O4237" i="73"/>
  <c r="N4237" i="73"/>
  <c r="O4229" i="73"/>
  <c r="N4229" i="73"/>
  <c r="O4221" i="73"/>
  <c r="N4221" i="73"/>
  <c r="O4213" i="73"/>
  <c r="N4213" i="73"/>
  <c r="O4205" i="73"/>
  <c r="N4205" i="73"/>
  <c r="O4197" i="73"/>
  <c r="N4197" i="73"/>
  <c r="O4189" i="73"/>
  <c r="N4189" i="73"/>
  <c r="O4181" i="73"/>
  <c r="N4181" i="73"/>
  <c r="O4173" i="73"/>
  <c r="N4173" i="73"/>
  <c r="O4165" i="73"/>
  <c r="N4165" i="73"/>
  <c r="O4157" i="73"/>
  <c r="N4157" i="73"/>
  <c r="O4149" i="73"/>
  <c r="N4149" i="73"/>
  <c r="O4141" i="73"/>
  <c r="N4141" i="73"/>
  <c r="O4133" i="73"/>
  <c r="N4133" i="73"/>
  <c r="O4125" i="73"/>
  <c r="N4125" i="73"/>
  <c r="O4117" i="73"/>
  <c r="N4117" i="73"/>
  <c r="O4109" i="73"/>
  <c r="N4109" i="73"/>
  <c r="O4101" i="73"/>
  <c r="N4101" i="73"/>
  <c r="O4093" i="73"/>
  <c r="N4093" i="73"/>
  <c r="O4085" i="73"/>
  <c r="N4085" i="73"/>
  <c r="O4077" i="73"/>
  <c r="N4077" i="73"/>
  <c r="O4069" i="73"/>
  <c r="N4069" i="73"/>
  <c r="O4061" i="73"/>
  <c r="N4061" i="73"/>
  <c r="O4053" i="73"/>
  <c r="N4053" i="73"/>
  <c r="O4045" i="73"/>
  <c r="N4045" i="73"/>
  <c r="O4037" i="73"/>
  <c r="N4037" i="73"/>
  <c r="O4029" i="73"/>
  <c r="N4029" i="73"/>
  <c r="O4021" i="73"/>
  <c r="N4021" i="73"/>
  <c r="O4013" i="73"/>
  <c r="N4013" i="73"/>
  <c r="O4005" i="73"/>
  <c r="N4005" i="73"/>
  <c r="O3997" i="73"/>
  <c r="N3997" i="73"/>
  <c r="O3989" i="73"/>
  <c r="N3989" i="73"/>
  <c r="O3981" i="73"/>
  <c r="N3981" i="73"/>
  <c r="O3973" i="73"/>
  <c r="N3973" i="73"/>
  <c r="O3965" i="73"/>
  <c r="N3965" i="73"/>
  <c r="O3957" i="73"/>
  <c r="N3957" i="73"/>
  <c r="O3949" i="73"/>
  <c r="N3949" i="73"/>
  <c r="O3941" i="73"/>
  <c r="N3941" i="73"/>
  <c r="O3933" i="73"/>
  <c r="N3933" i="73"/>
  <c r="O3925" i="73"/>
  <c r="N3925" i="73"/>
  <c r="O3917" i="73"/>
  <c r="N3917" i="73"/>
  <c r="O3909" i="73"/>
  <c r="N3909" i="73"/>
  <c r="O3901" i="73"/>
  <c r="N3901" i="73"/>
  <c r="O3893" i="73"/>
  <c r="N3893" i="73"/>
  <c r="O3885" i="73"/>
  <c r="N3885" i="73"/>
  <c r="O3877" i="73"/>
  <c r="N3877" i="73"/>
  <c r="O3869" i="73"/>
  <c r="N3869" i="73"/>
  <c r="O3861" i="73"/>
  <c r="N3861" i="73"/>
  <c r="O3853" i="73"/>
  <c r="N3853" i="73"/>
  <c r="O3845" i="73"/>
  <c r="N3845" i="73"/>
  <c r="O3837" i="73"/>
  <c r="N3837" i="73"/>
  <c r="O3829" i="73"/>
  <c r="N3829" i="73"/>
  <c r="O3821" i="73"/>
  <c r="N3821" i="73"/>
  <c r="O3813" i="73"/>
  <c r="N3813" i="73"/>
  <c r="O3805" i="73"/>
  <c r="N3805" i="73"/>
  <c r="O3797" i="73"/>
  <c r="N3797" i="73"/>
  <c r="O3789" i="73"/>
  <c r="N3789" i="73"/>
  <c r="O3781" i="73"/>
  <c r="N3781" i="73"/>
  <c r="O3773" i="73"/>
  <c r="N3773" i="73"/>
  <c r="O3765" i="73"/>
  <c r="N3765" i="73"/>
  <c r="O3757" i="73"/>
  <c r="N3757" i="73"/>
  <c r="O3749" i="73"/>
  <c r="N3749" i="73"/>
  <c r="O3741" i="73"/>
  <c r="N3741" i="73"/>
  <c r="O3733" i="73"/>
  <c r="N3733" i="73"/>
  <c r="O3725" i="73"/>
  <c r="N3725" i="73"/>
  <c r="O3717" i="73"/>
  <c r="N3717" i="73"/>
  <c r="O3709" i="73"/>
  <c r="N3709" i="73"/>
  <c r="O3701" i="73"/>
  <c r="N3701" i="73"/>
  <c r="O3693" i="73"/>
  <c r="N3693" i="73"/>
  <c r="O3685" i="73"/>
  <c r="N3685" i="73"/>
  <c r="O3677" i="73"/>
  <c r="N3677" i="73"/>
  <c r="O3669" i="73"/>
  <c r="N3669" i="73"/>
  <c r="O3661" i="73"/>
  <c r="N3661" i="73"/>
  <c r="O3653" i="73"/>
  <c r="N3653" i="73"/>
  <c r="O3645" i="73"/>
  <c r="N3645" i="73"/>
  <c r="O3637" i="73"/>
  <c r="N3637" i="73"/>
  <c r="O3629" i="73"/>
  <c r="N3629" i="73"/>
  <c r="O3621" i="73"/>
  <c r="N3621" i="73"/>
  <c r="O3613" i="73"/>
  <c r="N3613" i="73"/>
  <c r="O3605" i="73"/>
  <c r="N3605" i="73"/>
  <c r="O3597" i="73"/>
  <c r="N3597" i="73"/>
  <c r="O3589" i="73"/>
  <c r="N3589" i="73"/>
  <c r="O3581" i="73"/>
  <c r="N3581" i="73"/>
  <c r="O3573" i="73"/>
  <c r="N3573" i="73"/>
  <c r="O3565" i="73"/>
  <c r="N3565" i="73"/>
  <c r="O3557" i="73"/>
  <c r="N3557" i="73"/>
  <c r="O3549" i="73"/>
  <c r="N3549" i="73"/>
  <c r="O3541" i="73"/>
  <c r="N3541" i="73"/>
  <c r="O3533" i="73"/>
  <c r="N3533" i="73"/>
  <c r="O3525" i="73"/>
  <c r="N3525" i="73"/>
  <c r="O3517" i="73"/>
  <c r="N3517" i="73"/>
  <c r="O3509" i="73"/>
  <c r="N3509" i="73"/>
  <c r="O3501" i="73"/>
  <c r="N3501" i="73"/>
  <c r="O3493" i="73"/>
  <c r="N3493" i="73"/>
  <c r="O3485" i="73"/>
  <c r="N3485" i="73"/>
  <c r="O3477" i="73"/>
  <c r="N3477" i="73"/>
  <c r="O3469" i="73"/>
  <c r="N3469" i="73"/>
  <c r="O3461" i="73"/>
  <c r="N3461" i="73"/>
  <c r="O3453" i="73"/>
  <c r="N3453" i="73"/>
  <c r="O3445" i="73"/>
  <c r="N3445" i="73"/>
  <c r="O3437" i="73"/>
  <c r="N3437" i="73"/>
  <c r="O3429" i="73"/>
  <c r="N3429" i="73"/>
  <c r="O3421" i="73"/>
  <c r="N3421" i="73"/>
  <c r="O3413" i="73"/>
  <c r="N3413" i="73"/>
  <c r="O3405" i="73"/>
  <c r="N3405" i="73"/>
  <c r="O3397" i="73"/>
  <c r="N3397" i="73"/>
  <c r="O3389" i="73"/>
  <c r="N3389" i="73"/>
  <c r="O3381" i="73"/>
  <c r="N3381" i="73"/>
  <c r="O3373" i="73"/>
  <c r="N3373" i="73"/>
  <c r="O3365" i="73"/>
  <c r="N3365" i="73"/>
  <c r="O3357" i="73"/>
  <c r="N3357" i="73"/>
  <c r="O3349" i="73"/>
  <c r="N3349" i="73"/>
  <c r="O3341" i="73"/>
  <c r="N3341" i="73"/>
  <c r="O3333" i="73"/>
  <c r="N3333" i="73"/>
  <c r="O3325" i="73"/>
  <c r="N3325" i="73"/>
  <c r="O3317" i="73"/>
  <c r="N3317" i="73"/>
  <c r="O3309" i="73"/>
  <c r="N3309" i="73"/>
  <c r="O3301" i="73"/>
  <c r="N3301" i="73"/>
  <c r="O3293" i="73"/>
  <c r="N3293" i="73"/>
  <c r="O3285" i="73"/>
  <c r="N3285" i="73"/>
  <c r="O3277" i="73"/>
  <c r="N3277" i="73"/>
  <c r="O3269" i="73"/>
  <c r="N3269" i="73"/>
  <c r="O3261" i="73"/>
  <c r="N3261" i="73"/>
  <c r="O3253" i="73"/>
  <c r="N3253" i="73"/>
  <c r="O3245" i="73"/>
  <c r="N3245" i="73"/>
  <c r="O3237" i="73"/>
  <c r="N3237" i="73"/>
  <c r="O3229" i="73"/>
  <c r="N3229" i="73"/>
  <c r="O3221" i="73"/>
  <c r="N3221" i="73"/>
  <c r="O3213" i="73"/>
  <c r="N3213" i="73"/>
  <c r="O3205" i="73"/>
  <c r="N3205" i="73"/>
  <c r="O3197" i="73"/>
  <c r="N3197" i="73"/>
  <c r="O3189" i="73"/>
  <c r="N3189" i="73"/>
  <c r="O3181" i="73"/>
  <c r="N3181" i="73"/>
  <c r="O3173" i="73"/>
  <c r="N3173" i="73"/>
  <c r="O3165" i="73"/>
  <c r="N3165" i="73"/>
  <c r="O3157" i="73"/>
  <c r="N3157" i="73"/>
  <c r="O3149" i="73"/>
  <c r="N3149" i="73"/>
  <c r="O3141" i="73"/>
  <c r="N3141" i="73"/>
  <c r="O3133" i="73"/>
  <c r="N3133" i="73"/>
  <c r="O3125" i="73"/>
  <c r="N3125" i="73"/>
  <c r="O3117" i="73"/>
  <c r="N3117" i="73"/>
  <c r="O3109" i="73"/>
  <c r="N3109" i="73"/>
  <c r="O3101" i="73"/>
  <c r="N3101" i="73"/>
  <c r="O3093" i="73"/>
  <c r="N3093" i="73"/>
  <c r="O3085" i="73"/>
  <c r="N3085" i="73"/>
  <c r="O3077" i="73"/>
  <c r="N3077" i="73"/>
  <c r="O3069" i="73"/>
  <c r="N3069" i="73"/>
  <c r="O3061" i="73"/>
  <c r="N3061" i="73"/>
  <c r="O3053" i="73"/>
  <c r="N3053" i="73"/>
  <c r="O3045" i="73"/>
  <c r="N3045" i="73"/>
  <c r="O3037" i="73"/>
  <c r="N3037" i="73"/>
  <c r="O3029" i="73"/>
  <c r="N3029" i="73"/>
  <c r="O3021" i="73"/>
  <c r="N3021" i="73"/>
  <c r="O3013" i="73"/>
  <c r="N3013" i="73"/>
  <c r="O3005" i="73"/>
  <c r="N3005" i="73"/>
  <c r="O2997" i="73"/>
  <c r="N2997" i="73"/>
  <c r="O2989" i="73"/>
  <c r="N2989" i="73"/>
  <c r="O2981" i="73"/>
  <c r="N2981" i="73"/>
  <c r="O2973" i="73"/>
  <c r="N2973" i="73"/>
  <c r="O2965" i="73"/>
  <c r="N2965" i="73"/>
  <c r="O2957" i="73"/>
  <c r="N2957" i="73"/>
  <c r="O2949" i="73"/>
  <c r="N2949" i="73"/>
  <c r="O2941" i="73"/>
  <c r="N2941" i="73"/>
  <c r="O2933" i="73"/>
  <c r="N2933" i="73"/>
  <c r="O2925" i="73"/>
  <c r="N2925" i="73"/>
  <c r="O2917" i="73"/>
  <c r="N2917" i="73"/>
  <c r="O2909" i="73"/>
  <c r="N2909" i="73"/>
  <c r="O2901" i="73"/>
  <c r="N2901" i="73"/>
  <c r="O2893" i="73"/>
  <c r="N2893" i="73"/>
  <c r="O2885" i="73"/>
  <c r="N2885" i="73"/>
  <c r="O2877" i="73"/>
  <c r="N2877" i="73"/>
  <c r="O2869" i="73"/>
  <c r="N2869" i="73"/>
  <c r="O2861" i="73"/>
  <c r="N2861" i="73"/>
  <c r="O2853" i="73"/>
  <c r="N2853" i="73"/>
  <c r="O2845" i="73"/>
  <c r="N2845" i="73"/>
  <c r="O2837" i="73"/>
  <c r="N2837" i="73"/>
  <c r="O2829" i="73"/>
  <c r="N2829" i="73"/>
  <c r="O2821" i="73"/>
  <c r="N2821" i="73"/>
  <c r="O2813" i="73"/>
  <c r="N2813" i="73"/>
  <c r="O2805" i="73"/>
  <c r="N2805" i="73"/>
  <c r="O2797" i="73"/>
  <c r="N2797" i="73"/>
  <c r="O2789" i="73"/>
  <c r="N2789" i="73"/>
  <c r="O2781" i="73"/>
  <c r="N2781" i="73"/>
  <c r="O2773" i="73"/>
  <c r="N2773" i="73"/>
  <c r="O2765" i="73"/>
  <c r="N2765" i="73"/>
  <c r="O2757" i="73"/>
  <c r="N2757" i="73"/>
  <c r="O2749" i="73"/>
  <c r="N2749" i="73"/>
  <c r="O2741" i="73"/>
  <c r="N2741" i="73"/>
  <c r="O2733" i="73"/>
  <c r="N2733" i="73"/>
  <c r="O2725" i="73"/>
  <c r="N2725" i="73"/>
  <c r="O2717" i="73"/>
  <c r="N2717" i="73"/>
  <c r="O2709" i="73"/>
  <c r="N2709" i="73"/>
  <c r="O2701" i="73"/>
  <c r="N2701" i="73"/>
  <c r="O2693" i="73"/>
  <c r="N2693" i="73"/>
  <c r="O2685" i="73"/>
  <c r="N2685" i="73"/>
  <c r="O2677" i="73"/>
  <c r="N2677" i="73"/>
  <c r="O2669" i="73"/>
  <c r="N2669" i="73"/>
  <c r="O2661" i="73"/>
  <c r="N2661" i="73"/>
  <c r="O2653" i="73"/>
  <c r="N2653" i="73"/>
  <c r="O2645" i="73"/>
  <c r="N2645" i="73"/>
  <c r="O2637" i="73"/>
  <c r="N2637" i="73"/>
  <c r="O2629" i="73"/>
  <c r="N2629" i="73"/>
  <c r="O2621" i="73"/>
  <c r="N2621" i="73"/>
  <c r="O2613" i="73"/>
  <c r="N2613" i="73"/>
  <c r="O2605" i="73"/>
  <c r="N2605" i="73"/>
  <c r="O2597" i="73"/>
  <c r="N2597" i="73"/>
  <c r="O2589" i="73"/>
  <c r="N2589" i="73"/>
  <c r="O2581" i="73"/>
  <c r="N2581" i="73"/>
  <c r="O2573" i="73"/>
  <c r="N2573" i="73"/>
  <c r="O2565" i="73"/>
  <c r="N2565" i="73"/>
  <c r="O2557" i="73"/>
  <c r="N2557" i="73"/>
  <c r="O2549" i="73"/>
  <c r="N2549" i="73"/>
  <c r="O2541" i="73"/>
  <c r="N2541" i="73"/>
  <c r="O2533" i="73"/>
  <c r="N2533" i="73"/>
  <c r="O2525" i="73"/>
  <c r="N2525" i="73"/>
  <c r="O2517" i="73"/>
  <c r="N2517" i="73"/>
  <c r="O2509" i="73"/>
  <c r="N2509" i="73"/>
  <c r="O2501" i="73"/>
  <c r="N2501" i="73"/>
  <c r="O2493" i="73"/>
  <c r="N2493" i="73"/>
  <c r="O2485" i="73"/>
  <c r="N2485" i="73"/>
  <c r="O2477" i="73"/>
  <c r="N2477" i="73"/>
  <c r="O2469" i="73"/>
  <c r="N2469" i="73"/>
  <c r="O2461" i="73"/>
  <c r="N2461" i="73"/>
  <c r="O2453" i="73"/>
  <c r="N2453" i="73"/>
  <c r="O2445" i="73"/>
  <c r="N2445" i="73"/>
  <c r="O2437" i="73"/>
  <c r="N2437" i="73"/>
  <c r="O2429" i="73"/>
  <c r="N2429" i="73"/>
  <c r="O2421" i="73"/>
  <c r="N2421" i="73"/>
  <c r="O2413" i="73"/>
  <c r="N2413" i="73"/>
  <c r="O2405" i="73"/>
  <c r="N2405" i="73"/>
  <c r="O2397" i="73"/>
  <c r="N2397" i="73"/>
  <c r="O2389" i="73"/>
  <c r="N2389" i="73"/>
  <c r="O2381" i="73"/>
  <c r="N2381" i="73"/>
  <c r="O2373" i="73"/>
  <c r="N2373" i="73"/>
  <c r="O2365" i="73"/>
  <c r="N2365" i="73"/>
  <c r="O2357" i="73"/>
  <c r="N2357" i="73"/>
  <c r="O2349" i="73"/>
  <c r="N2349" i="73"/>
  <c r="O2341" i="73"/>
  <c r="N2341" i="73"/>
  <c r="O2333" i="73"/>
  <c r="N2333" i="73"/>
  <c r="O2325" i="73"/>
  <c r="N2325" i="73"/>
  <c r="O2317" i="73"/>
  <c r="N2317" i="73"/>
  <c r="O2309" i="73"/>
  <c r="N2309" i="73"/>
  <c r="O2301" i="73"/>
  <c r="N2301" i="73"/>
  <c r="O2293" i="73"/>
  <c r="N2293" i="73"/>
  <c r="O2285" i="73"/>
  <c r="N2285" i="73"/>
  <c r="O2277" i="73"/>
  <c r="N2277" i="73"/>
  <c r="O2269" i="73"/>
  <c r="N2269" i="73"/>
  <c r="O2261" i="73"/>
  <c r="N2261" i="73"/>
  <c r="O2253" i="73"/>
  <c r="N2253" i="73"/>
  <c r="O2245" i="73"/>
  <c r="N2245" i="73"/>
  <c r="O2237" i="73"/>
  <c r="N2237" i="73"/>
  <c r="O2229" i="73"/>
  <c r="N2229" i="73"/>
  <c r="O2221" i="73"/>
  <c r="N2221" i="73"/>
  <c r="O2213" i="73"/>
  <c r="N2213" i="73"/>
  <c r="O2205" i="73"/>
  <c r="N2205" i="73"/>
  <c r="O2197" i="73"/>
  <c r="N2197" i="73"/>
  <c r="O2189" i="73"/>
  <c r="N2189" i="73"/>
  <c r="O2181" i="73"/>
  <c r="N2181" i="73"/>
  <c r="O2173" i="73"/>
  <c r="N2173" i="73"/>
  <c r="O2165" i="73"/>
  <c r="N2165" i="73"/>
  <c r="O2157" i="73"/>
  <c r="N2157" i="73"/>
  <c r="O2149" i="73"/>
  <c r="N2149" i="73"/>
  <c r="O2141" i="73"/>
  <c r="N2141" i="73"/>
  <c r="O2133" i="73"/>
  <c r="N2133" i="73"/>
  <c r="O2125" i="73"/>
  <c r="N2125" i="73"/>
  <c r="O2117" i="73"/>
  <c r="N2117" i="73"/>
  <c r="O2109" i="73"/>
  <c r="N2109" i="73"/>
  <c r="O2101" i="73"/>
  <c r="N2101" i="73"/>
  <c r="O2093" i="73"/>
  <c r="N2093" i="73"/>
  <c r="O2085" i="73"/>
  <c r="N2085" i="73"/>
  <c r="O2077" i="73"/>
  <c r="N2077" i="73"/>
  <c r="O2069" i="73"/>
  <c r="N2069" i="73"/>
  <c r="O2061" i="73"/>
  <c r="N2061" i="73"/>
  <c r="O2053" i="73"/>
  <c r="N2053" i="73"/>
  <c r="O2045" i="73"/>
  <c r="N2045" i="73"/>
  <c r="O2037" i="73"/>
  <c r="N2037" i="73"/>
  <c r="N2029" i="73"/>
  <c r="O2029" i="73"/>
  <c r="O2021" i="73"/>
  <c r="N2021" i="73"/>
  <c r="O2013" i="73"/>
  <c r="N2013" i="73"/>
  <c r="O2005" i="73"/>
  <c r="N2005" i="73"/>
  <c r="O1997" i="73"/>
  <c r="N1997" i="73"/>
  <c r="O1989" i="73"/>
  <c r="N1989" i="73"/>
  <c r="O1981" i="73"/>
  <c r="N1981" i="73"/>
  <c r="O1973" i="73"/>
  <c r="N1973" i="73"/>
  <c r="O1965" i="73"/>
  <c r="N1965" i="73"/>
  <c r="O1957" i="73"/>
  <c r="N1957" i="73"/>
  <c r="O1949" i="73"/>
  <c r="N1949" i="73"/>
  <c r="O1941" i="73"/>
  <c r="N1941" i="73"/>
  <c r="O1933" i="73"/>
  <c r="N1933" i="73"/>
  <c r="O1925" i="73"/>
  <c r="N1925" i="73"/>
  <c r="O1917" i="73"/>
  <c r="N1917" i="73"/>
  <c r="O1909" i="73"/>
  <c r="N1909" i="73"/>
  <c r="O1901" i="73"/>
  <c r="N1901" i="73"/>
  <c r="O1893" i="73"/>
  <c r="N1893" i="73"/>
  <c r="O1885" i="73"/>
  <c r="N1885" i="73"/>
  <c r="O1877" i="73"/>
  <c r="N1877" i="73"/>
  <c r="O1869" i="73"/>
  <c r="N1869" i="73"/>
  <c r="O1861" i="73"/>
  <c r="N1861" i="73"/>
  <c r="O1853" i="73"/>
  <c r="N1853" i="73"/>
  <c r="O1845" i="73"/>
  <c r="N1845" i="73"/>
  <c r="O1837" i="73"/>
  <c r="N1837" i="73"/>
  <c r="O1829" i="73"/>
  <c r="N1829" i="73"/>
  <c r="O1821" i="73"/>
  <c r="N1821" i="73"/>
  <c r="O1813" i="73"/>
  <c r="N1813" i="73"/>
  <c r="O1805" i="73"/>
  <c r="N1805" i="73"/>
  <c r="O1797" i="73"/>
  <c r="N1797" i="73"/>
  <c r="O1789" i="73"/>
  <c r="N1789" i="73"/>
  <c r="O1781" i="73"/>
  <c r="N1781" i="73"/>
  <c r="N1773" i="73"/>
  <c r="O1773" i="73"/>
  <c r="O1765" i="73"/>
  <c r="N1765" i="73"/>
  <c r="O1757" i="73"/>
  <c r="N1757" i="73"/>
  <c r="O1749" i="73"/>
  <c r="N1749" i="73"/>
  <c r="O1741" i="73"/>
  <c r="N1741" i="73"/>
  <c r="O1733" i="73"/>
  <c r="N1733" i="73"/>
  <c r="O1725" i="73"/>
  <c r="N1725" i="73"/>
  <c r="O1717" i="73"/>
  <c r="N1717" i="73"/>
  <c r="O1709" i="73"/>
  <c r="N1709" i="73"/>
  <c r="O1701" i="73"/>
  <c r="N1701" i="73"/>
  <c r="O1693" i="73"/>
  <c r="N1693" i="73"/>
  <c r="O1685" i="73"/>
  <c r="N1685" i="73"/>
  <c r="O1677" i="73"/>
  <c r="N1677" i="73"/>
  <c r="O1669" i="73"/>
  <c r="N1669" i="73"/>
  <c r="O1661" i="73"/>
  <c r="N1661" i="73"/>
  <c r="O1653" i="73"/>
  <c r="N1653" i="73"/>
  <c r="O1645" i="73"/>
  <c r="N1645" i="73"/>
  <c r="O1637" i="73"/>
  <c r="N1637" i="73"/>
  <c r="O1629" i="73"/>
  <c r="N1629" i="73"/>
  <c r="O1621" i="73"/>
  <c r="N1621" i="73"/>
  <c r="O1613" i="73"/>
  <c r="N1613" i="73"/>
  <c r="O1605" i="73"/>
  <c r="N1605" i="73"/>
  <c r="O1597" i="73"/>
  <c r="N1597" i="73"/>
  <c r="O1589" i="73"/>
  <c r="N1589" i="73"/>
  <c r="N1581" i="73"/>
  <c r="O1581" i="73"/>
  <c r="O1573" i="73"/>
  <c r="N1573" i="73"/>
  <c r="O1565" i="73"/>
  <c r="N1565" i="73"/>
  <c r="O1557" i="73"/>
  <c r="N1557" i="73"/>
  <c r="O1549" i="73"/>
  <c r="N1549" i="73"/>
  <c r="O1541" i="73"/>
  <c r="N1541" i="73"/>
  <c r="O1533" i="73"/>
  <c r="N1533" i="73"/>
  <c r="O1525" i="73"/>
  <c r="N1525" i="73"/>
  <c r="O1517" i="73"/>
  <c r="N1517" i="73"/>
  <c r="O1509" i="73"/>
  <c r="N1509" i="73"/>
  <c r="O1501" i="73"/>
  <c r="N1501" i="73"/>
  <c r="O1493" i="73"/>
  <c r="N1493" i="73"/>
  <c r="O1485" i="73"/>
  <c r="N1485" i="73"/>
  <c r="O1477" i="73"/>
  <c r="N1477" i="73"/>
  <c r="O1469" i="73"/>
  <c r="N1469" i="73"/>
  <c r="O1461" i="73"/>
  <c r="N1461" i="73"/>
  <c r="O1453" i="73"/>
  <c r="N1453" i="73"/>
  <c r="O1445" i="73"/>
  <c r="N1445" i="73"/>
  <c r="O1437" i="73"/>
  <c r="N1437" i="73"/>
  <c r="O1429" i="73"/>
  <c r="N1429" i="73"/>
  <c r="O1421" i="73"/>
  <c r="N1421" i="73"/>
  <c r="O1413" i="73"/>
  <c r="N1413" i="73"/>
  <c r="O1405" i="73"/>
  <c r="N1405" i="73"/>
  <c r="O1397" i="73"/>
  <c r="N1397" i="73"/>
  <c r="O1389" i="73"/>
  <c r="N1389" i="73"/>
  <c r="O1381" i="73"/>
  <c r="N1381" i="73"/>
  <c r="O1373" i="73"/>
  <c r="N1373" i="73"/>
  <c r="O1365" i="73"/>
  <c r="N1365" i="73"/>
  <c r="O1357" i="73"/>
  <c r="N1357" i="73"/>
  <c r="O1349" i="73"/>
  <c r="N1349" i="73"/>
  <c r="O1341" i="73"/>
  <c r="N1341" i="73"/>
  <c r="O1333" i="73"/>
  <c r="N1333" i="73"/>
  <c r="N1325" i="73"/>
  <c r="O1325" i="73"/>
  <c r="O1317" i="73"/>
  <c r="N1317" i="73"/>
  <c r="O1309" i="73"/>
  <c r="N1309" i="73"/>
  <c r="O1301" i="73"/>
  <c r="N1301" i="73"/>
  <c r="O1293" i="73"/>
  <c r="N1293" i="73"/>
  <c r="O1285" i="73"/>
  <c r="N1285" i="73"/>
  <c r="O1277" i="73"/>
  <c r="N1277" i="73"/>
  <c r="O1269" i="73"/>
  <c r="N1269" i="73"/>
  <c r="N1261" i="73"/>
  <c r="O1261" i="73"/>
  <c r="O1253" i="73"/>
  <c r="N1253" i="73"/>
  <c r="O1245" i="73"/>
  <c r="N1245" i="73"/>
  <c r="O1237" i="73"/>
  <c r="N1237" i="73"/>
  <c r="O1229" i="73"/>
  <c r="N1229" i="73"/>
  <c r="O1221" i="73"/>
  <c r="N1221" i="73"/>
  <c r="O1213" i="73"/>
  <c r="N1213" i="73"/>
  <c r="O1205" i="73"/>
  <c r="N1205" i="73"/>
  <c r="O1197" i="73"/>
  <c r="N1197" i="73"/>
  <c r="O1189" i="73"/>
  <c r="N1189" i="73"/>
  <c r="O1181" i="73"/>
  <c r="N1181" i="73"/>
  <c r="O1173" i="73"/>
  <c r="N1173" i="73"/>
  <c r="O1165" i="73"/>
  <c r="N1165" i="73"/>
  <c r="O1157" i="73"/>
  <c r="N1157" i="73"/>
  <c r="O1149" i="73"/>
  <c r="N1149" i="73"/>
  <c r="O1141" i="73"/>
  <c r="N1141" i="73"/>
  <c r="O1133" i="73"/>
  <c r="N1133" i="73"/>
  <c r="O1125" i="73"/>
  <c r="N1125" i="73"/>
  <c r="O1117" i="73"/>
  <c r="N1117" i="73"/>
  <c r="O1109" i="73"/>
  <c r="N1109" i="73"/>
  <c r="O1101" i="73"/>
  <c r="N1101" i="73"/>
  <c r="O1093" i="73"/>
  <c r="N1093" i="73"/>
  <c r="O1085" i="73"/>
  <c r="N1085" i="73"/>
  <c r="O1077" i="73"/>
  <c r="N1077" i="73"/>
  <c r="N1069" i="73"/>
  <c r="O1069" i="73"/>
  <c r="O1061" i="73"/>
  <c r="N1061" i="73"/>
  <c r="O1053" i="73"/>
  <c r="N1053" i="73"/>
  <c r="O1045" i="73"/>
  <c r="N1045" i="73"/>
  <c r="O1037" i="73"/>
  <c r="N1037" i="73"/>
  <c r="O1029" i="73"/>
  <c r="N1029" i="73"/>
  <c r="O1021" i="73"/>
  <c r="N1021" i="73"/>
  <c r="O1013" i="73"/>
  <c r="N1013" i="73"/>
  <c r="N1005" i="73"/>
  <c r="O1005" i="73"/>
  <c r="O997" i="73"/>
  <c r="N997" i="73"/>
  <c r="O989" i="73"/>
  <c r="N989" i="73"/>
  <c r="O981" i="73"/>
  <c r="N981" i="73"/>
  <c r="O973" i="73"/>
  <c r="N973" i="73"/>
  <c r="O965" i="73"/>
  <c r="N965" i="73"/>
  <c r="O957" i="73"/>
  <c r="N957" i="73"/>
  <c r="O949" i="73"/>
  <c r="N949" i="73"/>
  <c r="O941" i="73"/>
  <c r="N941" i="73"/>
  <c r="O933" i="73"/>
  <c r="N933" i="73"/>
  <c r="O925" i="73"/>
  <c r="N925" i="73"/>
  <c r="O917" i="73"/>
  <c r="N917" i="73"/>
  <c r="O909" i="73"/>
  <c r="N909" i="73"/>
  <c r="O901" i="73"/>
  <c r="N901" i="73"/>
  <c r="O893" i="73"/>
  <c r="N893" i="73"/>
  <c r="O885" i="73"/>
  <c r="N885" i="73"/>
  <c r="O877" i="73"/>
  <c r="N877" i="73"/>
  <c r="O869" i="73"/>
  <c r="N869" i="73"/>
  <c r="O861" i="73"/>
  <c r="N861" i="73"/>
  <c r="O853" i="73"/>
  <c r="N853" i="73"/>
  <c r="O845" i="73"/>
  <c r="N845" i="73"/>
  <c r="O837" i="73"/>
  <c r="N837" i="73"/>
  <c r="O829" i="73"/>
  <c r="N829" i="73"/>
  <c r="O821" i="73"/>
  <c r="N821" i="73"/>
  <c r="O813" i="73"/>
  <c r="N813" i="73"/>
  <c r="O805" i="73"/>
  <c r="N805" i="73"/>
  <c r="O797" i="73"/>
  <c r="N797" i="73"/>
  <c r="O789" i="73"/>
  <c r="N789" i="73"/>
  <c r="O781" i="73"/>
  <c r="N781" i="73"/>
  <c r="O773" i="73"/>
  <c r="N773" i="73"/>
  <c r="O765" i="73"/>
  <c r="N765" i="73"/>
  <c r="O757" i="73"/>
  <c r="N757" i="73"/>
  <c r="N749" i="73"/>
  <c r="O749" i="73"/>
  <c r="O741" i="73"/>
  <c r="N741" i="73"/>
  <c r="O733" i="73"/>
  <c r="N733" i="73"/>
  <c r="O725" i="73"/>
  <c r="N725" i="73"/>
  <c r="O717" i="73"/>
  <c r="N717" i="73"/>
  <c r="O709" i="73"/>
  <c r="N709" i="73"/>
  <c r="O701" i="73"/>
  <c r="N701" i="73"/>
  <c r="O693" i="73"/>
  <c r="N693" i="73"/>
  <c r="O685" i="73"/>
  <c r="N685" i="73"/>
  <c r="O677" i="73"/>
  <c r="N677" i="73"/>
  <c r="O669" i="73"/>
  <c r="N669" i="73"/>
  <c r="O661" i="73"/>
  <c r="N661" i="73"/>
  <c r="O653" i="73"/>
  <c r="N653" i="73"/>
  <c r="O645" i="73"/>
  <c r="N645" i="73"/>
  <c r="O637" i="73"/>
  <c r="N637" i="73"/>
  <c r="O629" i="73"/>
  <c r="N629" i="73"/>
  <c r="O621" i="73"/>
  <c r="N621" i="73"/>
  <c r="O613" i="73"/>
  <c r="N613" i="73"/>
  <c r="O605" i="73"/>
  <c r="N605" i="73"/>
  <c r="O597" i="73"/>
  <c r="N597" i="73"/>
  <c r="O589" i="73"/>
  <c r="N589" i="73"/>
  <c r="O581" i="73"/>
  <c r="N581" i="73"/>
  <c r="O573" i="73"/>
  <c r="N573" i="73"/>
  <c r="O565" i="73"/>
  <c r="N565" i="73"/>
  <c r="O557" i="73"/>
  <c r="N557" i="73"/>
  <c r="O549" i="73"/>
  <c r="N549" i="73"/>
  <c r="O541" i="73"/>
  <c r="N541" i="73"/>
  <c r="O533" i="73"/>
  <c r="N533" i="73"/>
  <c r="O525" i="73"/>
  <c r="N525" i="73"/>
  <c r="O517" i="73"/>
  <c r="N517" i="73"/>
  <c r="O509" i="73"/>
  <c r="N509" i="73"/>
  <c r="O501" i="73"/>
  <c r="N501" i="73"/>
  <c r="O493" i="73"/>
  <c r="N493" i="73"/>
  <c r="O485" i="73"/>
  <c r="N485" i="73"/>
  <c r="O477" i="73"/>
  <c r="N477" i="73"/>
  <c r="O469" i="73"/>
  <c r="N469" i="73"/>
  <c r="O461" i="73"/>
  <c r="N461" i="73"/>
  <c r="O453" i="73"/>
  <c r="N453" i="73"/>
  <c r="O445" i="73"/>
  <c r="N445" i="73"/>
  <c r="O437" i="73"/>
  <c r="N437" i="73"/>
  <c r="O429" i="73"/>
  <c r="N429" i="73"/>
  <c r="O421" i="73"/>
  <c r="N421" i="73"/>
  <c r="O413" i="73"/>
  <c r="N413" i="73"/>
  <c r="O405" i="73"/>
  <c r="N405" i="73"/>
  <c r="O397" i="73"/>
  <c r="N397" i="73"/>
  <c r="O389" i="73"/>
  <c r="N389" i="73"/>
  <c r="O381" i="73"/>
  <c r="N381" i="73"/>
  <c r="O373" i="73"/>
  <c r="N373" i="73"/>
  <c r="O365" i="73"/>
  <c r="N365" i="73"/>
  <c r="O357" i="73"/>
  <c r="N357" i="73"/>
  <c r="O349" i="73"/>
  <c r="N349" i="73"/>
  <c r="O341" i="73"/>
  <c r="N341" i="73"/>
  <c r="O333" i="73"/>
  <c r="N333" i="73"/>
  <c r="O325" i="73"/>
  <c r="N325" i="73"/>
  <c r="O317" i="73"/>
  <c r="N317" i="73"/>
  <c r="O309" i="73"/>
  <c r="N309" i="73"/>
  <c r="N301" i="73"/>
  <c r="O301" i="73"/>
  <c r="O293" i="73"/>
  <c r="N293" i="73"/>
  <c r="O285" i="73"/>
  <c r="N285" i="73"/>
  <c r="O277" i="73"/>
  <c r="N277" i="73"/>
  <c r="O269" i="73"/>
  <c r="N269" i="73"/>
  <c r="O261" i="73"/>
  <c r="N261" i="73"/>
  <c r="O253" i="73"/>
  <c r="N253" i="73"/>
  <c r="O245" i="73"/>
  <c r="N245" i="73"/>
  <c r="O237" i="73"/>
  <c r="N237" i="73"/>
  <c r="O229" i="73"/>
  <c r="N229" i="73"/>
  <c r="O221" i="73"/>
  <c r="N221" i="73"/>
  <c r="O213" i="73"/>
  <c r="N213" i="73"/>
  <c r="O205" i="73"/>
  <c r="N205" i="73"/>
  <c r="O197" i="73"/>
  <c r="N197" i="73"/>
  <c r="O189" i="73"/>
  <c r="N189" i="73"/>
  <c r="O181" i="73"/>
  <c r="N181" i="73"/>
  <c r="O173" i="73"/>
  <c r="N173" i="73"/>
  <c r="O165" i="73"/>
  <c r="N165" i="73"/>
  <c r="O157" i="73"/>
  <c r="N157" i="73"/>
  <c r="O149" i="73"/>
  <c r="N149" i="73"/>
  <c r="O141" i="73"/>
  <c r="N141" i="73"/>
  <c r="O133" i="73"/>
  <c r="N133" i="73"/>
  <c r="O125" i="73"/>
  <c r="N125" i="73"/>
  <c r="O117" i="73"/>
  <c r="N117" i="73"/>
  <c r="O109" i="73"/>
  <c r="N109" i="73"/>
  <c r="O101" i="73"/>
  <c r="N101" i="73"/>
  <c r="O93" i="73"/>
  <c r="N93" i="73"/>
  <c r="O85" i="73"/>
  <c r="N85" i="73"/>
  <c r="O77" i="73"/>
  <c r="N77" i="73"/>
  <c r="O69" i="73"/>
  <c r="N69" i="73"/>
  <c r="O61" i="73"/>
  <c r="N61" i="73"/>
  <c r="O53" i="73"/>
  <c r="N53" i="73"/>
  <c r="N45" i="73"/>
  <c r="O45" i="73"/>
  <c r="O37" i="73"/>
  <c r="N37" i="73"/>
  <c r="O29" i="73"/>
  <c r="N29" i="73"/>
  <c r="O21" i="73"/>
  <c r="N21" i="73"/>
  <c r="O13" i="73"/>
  <c r="N13" i="73"/>
  <c r="G6" i="63"/>
  <c r="M18" i="63"/>
  <c r="N18" i="63"/>
  <c r="J18" i="63"/>
  <c r="R4" i="73"/>
  <c r="O4" i="73"/>
  <c r="N4" i="73"/>
  <c r="P4997" i="73" l="1"/>
  <c r="P5061" i="73"/>
  <c r="P4701" i="73"/>
  <c r="P4765" i="73"/>
  <c r="P37" i="73"/>
  <c r="Q37" i="73" s="1"/>
  <c r="P69" i="73"/>
  <c r="P101" i="73"/>
  <c r="Q101" i="73" s="1"/>
  <c r="P165" i="73"/>
  <c r="Q165" i="73" s="1"/>
  <c r="P197" i="73"/>
  <c r="P229" i="73"/>
  <c r="Q229" i="73" s="1"/>
  <c r="P261" i="73"/>
  <c r="P293" i="73"/>
  <c r="Q293" i="73" s="1"/>
  <c r="P357" i="73"/>
  <c r="Q357" i="73" s="1"/>
  <c r="P389" i="73"/>
  <c r="P421" i="73"/>
  <c r="Q421" i="73" s="1"/>
  <c r="P485" i="73"/>
  <c r="Q485" i="73" s="1"/>
  <c r="P517" i="73"/>
  <c r="P549" i="73"/>
  <c r="Q549" i="73" s="1"/>
  <c r="P581" i="73"/>
  <c r="P613" i="73"/>
  <c r="Q613" i="73" s="1"/>
  <c r="P645" i="73"/>
  <c r="P773" i="73"/>
  <c r="P805" i="73"/>
  <c r="Q805" i="73" s="1"/>
  <c r="P837" i="73"/>
  <c r="P869" i="73"/>
  <c r="Q869" i="73" s="1"/>
  <c r="P933" i="73"/>
  <c r="Q933" i="73" s="1"/>
  <c r="P1029" i="73"/>
  <c r="P1061" i="73"/>
  <c r="Q1061" i="73" s="1"/>
  <c r="P1093" i="73"/>
  <c r="P1253" i="73"/>
  <c r="Q1253" i="73" s="1"/>
  <c r="P1317" i="73"/>
  <c r="Q1317" i="73" s="1"/>
  <c r="P1381" i="73"/>
  <c r="Q1381" i="73" s="1"/>
  <c r="P1413" i="73"/>
  <c r="P1445" i="73"/>
  <c r="Q1445" i="73" s="1"/>
  <c r="P1477" i="73"/>
  <c r="P1509" i="73"/>
  <c r="Q1509" i="73" s="1"/>
  <c r="P1541" i="73"/>
  <c r="P1573" i="73"/>
  <c r="Q1573" i="73" s="1"/>
  <c r="P1605" i="73"/>
  <c r="P1669" i="73"/>
  <c r="P1701" i="73"/>
  <c r="Q1701" i="73" s="1"/>
  <c r="P1733" i="73"/>
  <c r="Q1733" i="73" s="1"/>
  <c r="P1765" i="73"/>
  <c r="Q1765" i="73" s="1"/>
  <c r="P1797" i="73"/>
  <c r="P1829" i="73"/>
  <c r="Q1829" i="73" s="1"/>
  <c r="P1861" i="73"/>
  <c r="P1893" i="73"/>
  <c r="Q1893" i="73" s="1"/>
  <c r="P1925" i="73"/>
  <c r="P1989" i="73"/>
  <c r="P2117" i="73"/>
  <c r="Q2117" i="73" s="1"/>
  <c r="P2149" i="73"/>
  <c r="Q2149" i="73" s="1"/>
  <c r="P2181" i="73"/>
  <c r="P2213" i="73"/>
  <c r="Q2213" i="73" s="1"/>
  <c r="P2277" i="73"/>
  <c r="Q2277" i="73" s="1"/>
  <c r="P2309" i="73"/>
  <c r="P2341" i="73"/>
  <c r="Q2341" i="73" s="1"/>
  <c r="P2373" i="73"/>
  <c r="P2437" i="73"/>
  <c r="Q2437" i="73" s="1"/>
  <c r="P2469" i="73"/>
  <c r="Q2469" i="73" s="1"/>
  <c r="P2533" i="73"/>
  <c r="Q2533" i="73" s="1"/>
  <c r="P2565" i="73"/>
  <c r="P2597" i="73"/>
  <c r="Q2597" i="73" s="1"/>
  <c r="P2661" i="73"/>
  <c r="Q2661" i="73" s="1"/>
  <c r="P2693" i="73"/>
  <c r="P2725" i="73"/>
  <c r="Q2725" i="73" s="1"/>
  <c r="P2821" i="73"/>
  <c r="P2853" i="73"/>
  <c r="Q2853" i="73" s="1"/>
  <c r="P29" i="73"/>
  <c r="P61" i="73"/>
  <c r="P93" i="73"/>
  <c r="P125" i="73"/>
  <c r="P157" i="73"/>
  <c r="P189" i="73"/>
  <c r="P221" i="73"/>
  <c r="Q221" i="73" s="1"/>
  <c r="P253" i="73"/>
  <c r="P285" i="73"/>
  <c r="P317" i="73"/>
  <c r="P349" i="73"/>
  <c r="P381" i="73"/>
  <c r="P413" i="73"/>
  <c r="P445" i="73"/>
  <c r="P509" i="73"/>
  <c r="Q509" i="73" s="1"/>
  <c r="P541" i="73"/>
  <c r="P573" i="73"/>
  <c r="P605" i="73"/>
  <c r="P637" i="73"/>
  <c r="P765" i="73"/>
  <c r="P797" i="73"/>
  <c r="P829" i="73"/>
  <c r="P861" i="73"/>
  <c r="Q861" i="73" s="1"/>
  <c r="P925" i="73"/>
  <c r="P1021" i="73"/>
  <c r="P1053" i="73"/>
  <c r="P1085" i="73"/>
  <c r="P1245" i="73"/>
  <c r="P1309" i="73"/>
  <c r="P1373" i="73"/>
  <c r="P1405" i="73"/>
  <c r="Q1405" i="73" s="1"/>
  <c r="P1437" i="73"/>
  <c r="P1469" i="73"/>
  <c r="P1501" i="73"/>
  <c r="P1533" i="73"/>
  <c r="P1565" i="73"/>
  <c r="P1597" i="73"/>
  <c r="P1661" i="73"/>
  <c r="P1725" i="73"/>
  <c r="Q1725" i="73" s="1"/>
  <c r="P1757" i="73"/>
  <c r="P1789" i="73"/>
  <c r="P1821" i="73"/>
  <c r="P1853" i="73"/>
  <c r="P1917" i="73"/>
  <c r="P1981" i="73"/>
  <c r="P2045" i="73"/>
  <c r="P2141" i="73"/>
  <c r="P2173" i="73"/>
  <c r="P2205" i="73"/>
  <c r="P2269" i="73"/>
  <c r="P2301" i="73"/>
  <c r="P2333" i="73"/>
  <c r="P2397" i="73"/>
  <c r="P2461" i="73"/>
  <c r="P2525" i="73"/>
  <c r="Q2525" i="73" s="1"/>
  <c r="P2557" i="73"/>
  <c r="P2589" i="73"/>
  <c r="P2621" i="73"/>
  <c r="P2653" i="73"/>
  <c r="P2685" i="73"/>
  <c r="P2717" i="73"/>
  <c r="P2813" i="73"/>
  <c r="P2845" i="73"/>
  <c r="Q2845" i="73" s="1"/>
  <c r="P2973" i="73"/>
  <c r="P3005" i="73"/>
  <c r="P3101" i="73"/>
  <c r="P3197" i="73"/>
  <c r="P3325" i="73"/>
  <c r="P3357" i="73"/>
  <c r="P3485" i="73"/>
  <c r="P3581" i="73"/>
  <c r="Q3581" i="73" s="1"/>
  <c r="P3613" i="73"/>
  <c r="P3645" i="73"/>
  <c r="P3677" i="73"/>
  <c r="P3709" i="73"/>
  <c r="P3773" i="73"/>
  <c r="P3805" i="73"/>
  <c r="P3837" i="73"/>
  <c r="P3869" i="73"/>
  <c r="Q3869" i="73" s="1"/>
  <c r="P3933" i="73"/>
  <c r="P4093" i="73"/>
  <c r="P4125" i="73"/>
  <c r="P4285" i="73"/>
  <c r="P4317" i="73"/>
  <c r="P4349" i="73"/>
  <c r="P4413" i="73"/>
  <c r="P4445" i="73"/>
  <c r="Q4445" i="73" s="1"/>
  <c r="P4509" i="73"/>
  <c r="P4702" i="73"/>
  <c r="P4766" i="73"/>
  <c r="P4894" i="73"/>
  <c r="P4926" i="73"/>
  <c r="P2917" i="73"/>
  <c r="Q2917" i="73" s="1"/>
  <c r="P2981" i="73"/>
  <c r="Q2981" i="73" s="1"/>
  <c r="P3013" i="73"/>
  <c r="Q3013" i="73" s="1"/>
  <c r="P3077" i="73"/>
  <c r="P3205" i="73"/>
  <c r="P3333" i="73"/>
  <c r="P3493" i="73"/>
  <c r="P3589" i="73"/>
  <c r="P3621" i="73"/>
  <c r="P3653" i="73"/>
  <c r="P3685" i="73"/>
  <c r="Q3685" i="73" s="1"/>
  <c r="P3717" i="73"/>
  <c r="P3781" i="73"/>
  <c r="P3813" i="73"/>
  <c r="P3845" i="73"/>
  <c r="P3877" i="73"/>
  <c r="P3941" i="73"/>
  <c r="P4101" i="73"/>
  <c r="P4133" i="73"/>
  <c r="Q4133" i="73" s="1"/>
  <c r="P4293" i="73"/>
  <c r="P4325" i="73"/>
  <c r="P4357" i="73"/>
  <c r="P4421" i="73"/>
  <c r="P4453" i="73"/>
  <c r="P4517" i="73"/>
  <c r="P4678" i="73"/>
  <c r="P4710" i="73"/>
  <c r="Q4710" i="73" s="1"/>
  <c r="P4774" i="73"/>
  <c r="P4870" i="73"/>
  <c r="P4902" i="73"/>
  <c r="P4934" i="73"/>
  <c r="P4966" i="73"/>
  <c r="P4998" i="73"/>
  <c r="P5062" i="73"/>
  <c r="P38" i="73"/>
  <c r="Q38" i="73" s="1"/>
  <c r="P70" i="73"/>
  <c r="P102" i="73"/>
  <c r="P166" i="73"/>
  <c r="P198" i="73"/>
  <c r="P230" i="73"/>
  <c r="P262" i="73"/>
  <c r="P294" i="73"/>
  <c r="P358" i="73"/>
  <c r="Q358" i="73" s="1"/>
  <c r="P390" i="73"/>
  <c r="P422" i="73"/>
  <c r="P486" i="73"/>
  <c r="P518" i="73"/>
  <c r="P550" i="73"/>
  <c r="P582" i="73"/>
  <c r="P614" i="73"/>
  <c r="P646" i="73"/>
  <c r="Q646" i="73" s="1"/>
  <c r="P774" i="73"/>
  <c r="P806" i="73"/>
  <c r="P838" i="73"/>
  <c r="P870" i="73"/>
  <c r="P934" i="73"/>
  <c r="P1030" i="73"/>
  <c r="P1062" i="73"/>
  <c r="P1094" i="73"/>
  <c r="Q1094" i="73" s="1"/>
  <c r="P1254" i="73"/>
  <c r="P1318" i="73"/>
  <c r="P1382" i="73"/>
  <c r="P1414" i="73"/>
  <c r="P1446" i="73"/>
  <c r="P1478" i="73"/>
  <c r="P1510" i="73"/>
  <c r="P1542" i="73"/>
  <c r="Q1542" i="73" s="1"/>
  <c r="P1574" i="73"/>
  <c r="P1606" i="73"/>
  <c r="P1670" i="73"/>
  <c r="P1702" i="73"/>
  <c r="P1734" i="73"/>
  <c r="P1766" i="73"/>
  <c r="P1798" i="73"/>
  <c r="P1830" i="73"/>
  <c r="Q1830" i="73" s="1"/>
  <c r="P1862" i="73"/>
  <c r="P1894" i="73"/>
  <c r="P1926" i="73"/>
  <c r="P1990" i="73"/>
  <c r="P2022" i="73"/>
  <c r="P2118" i="73"/>
  <c r="P2150" i="73"/>
  <c r="P2182" i="73"/>
  <c r="Q2182" i="73" s="1"/>
  <c r="P2214" i="73"/>
  <c r="P2278" i="73"/>
  <c r="P2310" i="73"/>
  <c r="P2342" i="73"/>
  <c r="P2374" i="73"/>
  <c r="P2438" i="73"/>
  <c r="P2470" i="73"/>
  <c r="P2534" i="73"/>
  <c r="Q2534" i="73" s="1"/>
  <c r="P2566" i="73"/>
  <c r="P2598" i="73"/>
  <c r="P2662" i="73"/>
  <c r="P2694" i="73"/>
  <c r="P2726" i="73"/>
  <c r="P2822" i="73"/>
  <c r="P2854" i="73"/>
  <c r="P2918" i="73"/>
  <c r="Q2918" i="73" s="1"/>
  <c r="P2982" i="73"/>
  <c r="P3014" i="73"/>
  <c r="P3078" i="73"/>
  <c r="P3206" i="73"/>
  <c r="P3334" i="73"/>
  <c r="P3494" i="73"/>
  <c r="P3590" i="73"/>
  <c r="P3622" i="73"/>
  <c r="Q3622" i="73" s="1"/>
  <c r="P3654" i="73"/>
  <c r="P3686" i="73"/>
  <c r="P3718" i="73"/>
  <c r="P3782" i="73"/>
  <c r="P3814" i="73"/>
  <c r="P3846" i="73"/>
  <c r="P3878" i="73"/>
  <c r="P3942" i="73"/>
  <c r="Q3942" i="73" s="1"/>
  <c r="P4102" i="73"/>
  <c r="P4134" i="73"/>
  <c r="P4294" i="73"/>
  <c r="P4326" i="73"/>
  <c r="P4358" i="73"/>
  <c r="P4422" i="73"/>
  <c r="P4454" i="73"/>
  <c r="P4518" i="73"/>
  <c r="Q4518" i="73" s="1"/>
  <c r="P4679" i="73"/>
  <c r="P4711" i="73"/>
  <c r="P4775" i="73"/>
  <c r="P4871" i="73"/>
  <c r="P4903" i="73"/>
  <c r="P4935" i="73"/>
  <c r="P4967" i="73"/>
  <c r="P4999" i="73"/>
  <c r="Q4999" i="73" s="1"/>
  <c r="P5063" i="73"/>
  <c r="P39" i="73"/>
  <c r="P71" i="73"/>
  <c r="P103" i="73"/>
  <c r="P167" i="73"/>
  <c r="P199" i="73"/>
  <c r="P231" i="73"/>
  <c r="P263" i="73"/>
  <c r="Q263" i="73" s="1"/>
  <c r="P295" i="73"/>
  <c r="P359" i="73"/>
  <c r="P391" i="73"/>
  <c r="P423" i="73"/>
  <c r="P487" i="73"/>
  <c r="P519" i="73"/>
  <c r="P551" i="73"/>
  <c r="P583" i="73"/>
  <c r="Q583" i="73" s="1"/>
  <c r="P615" i="73"/>
  <c r="P647" i="73"/>
  <c r="P775" i="73"/>
  <c r="P807" i="73"/>
  <c r="P839" i="73"/>
  <c r="P871" i="73"/>
  <c r="P935" i="73"/>
  <c r="P1031" i="73"/>
  <c r="Q1031" i="73" s="1"/>
  <c r="P1063" i="73"/>
  <c r="P1095" i="73"/>
  <c r="P1255" i="73"/>
  <c r="P1287" i="73"/>
  <c r="P1319" i="73"/>
  <c r="P1383" i="73"/>
  <c r="P1415" i="73"/>
  <c r="P1447" i="73"/>
  <c r="Q1447" i="73" s="1"/>
  <c r="P1479" i="73"/>
  <c r="P1511" i="73"/>
  <c r="P1543" i="73"/>
  <c r="P1575" i="73"/>
  <c r="P1607" i="73"/>
  <c r="P1671" i="73"/>
  <c r="P1703" i="73"/>
  <c r="P1735" i="73"/>
  <c r="Q1735" i="73" s="1"/>
  <c r="P1767" i="73"/>
  <c r="P1799" i="73"/>
  <c r="P1831" i="73"/>
  <c r="P1863" i="73"/>
  <c r="P1895" i="73"/>
  <c r="P1927" i="73"/>
  <c r="P1991" i="73"/>
  <c r="P2023" i="73"/>
  <c r="Q2023" i="73" s="1"/>
  <c r="P2119" i="73"/>
  <c r="P2151" i="73"/>
  <c r="P2183" i="73"/>
  <c r="P2215" i="73"/>
  <c r="P2279" i="73"/>
  <c r="P2311" i="73"/>
  <c r="P2343" i="73"/>
  <c r="P2375" i="73"/>
  <c r="Q2375" i="73" s="1"/>
  <c r="P2439" i="73"/>
  <c r="P2471" i="73"/>
  <c r="P2535" i="73"/>
  <c r="P2567" i="73"/>
  <c r="P2599" i="73"/>
  <c r="P2663" i="73"/>
  <c r="P2727" i="73"/>
  <c r="P2823" i="73"/>
  <c r="Q2823" i="73" s="1"/>
  <c r="P2855" i="73"/>
  <c r="P2919" i="73"/>
  <c r="P2983" i="73"/>
  <c r="P3015" i="73"/>
  <c r="P3079" i="73"/>
  <c r="P3175" i="73"/>
  <c r="P3207" i="73"/>
  <c r="P3335" i="73"/>
  <c r="Q3335" i="73" s="1"/>
  <c r="P3463" i="73"/>
  <c r="P3495" i="73"/>
  <c r="P3591" i="73"/>
  <c r="P3623" i="73"/>
  <c r="P3655" i="73"/>
  <c r="P3687" i="73"/>
  <c r="P3719" i="73"/>
  <c r="P3783" i="73"/>
  <c r="Q3783" i="73" s="1"/>
  <c r="P3815" i="73"/>
  <c r="P3847" i="73"/>
  <c r="P3879" i="73"/>
  <c r="P3943" i="73"/>
  <c r="P4103" i="73"/>
  <c r="P4135" i="73"/>
  <c r="P4295" i="73"/>
  <c r="P4327" i="73"/>
  <c r="Q4327" i="73" s="1"/>
  <c r="P4359" i="73"/>
  <c r="P4423" i="73"/>
  <c r="P4455" i="73"/>
  <c r="P4519" i="73"/>
  <c r="P4680" i="73"/>
  <c r="P4712" i="73"/>
  <c r="P4776" i="73"/>
  <c r="P4872" i="73"/>
  <c r="Q4872" i="73" s="1"/>
  <c r="P4904" i="73"/>
  <c r="P4936" i="73"/>
  <c r="P4968" i="73"/>
  <c r="P5000" i="73"/>
  <c r="P5064" i="73"/>
  <c r="P40" i="73"/>
  <c r="P72" i="73"/>
  <c r="P104" i="73"/>
  <c r="Q104" i="73" s="1"/>
  <c r="P168" i="73"/>
  <c r="P200" i="73"/>
  <c r="P232" i="73"/>
  <c r="P264" i="73"/>
  <c r="P296" i="73"/>
  <c r="P360" i="73"/>
  <c r="P392" i="73"/>
  <c r="P424" i="73"/>
  <c r="Q424" i="73" s="1"/>
  <c r="P488" i="73"/>
  <c r="P520" i="73"/>
  <c r="P552" i="73"/>
  <c r="P584" i="73"/>
  <c r="P616" i="73"/>
  <c r="P648" i="73"/>
  <c r="P776" i="73"/>
  <c r="P808" i="73"/>
  <c r="Q808" i="73" s="1"/>
  <c r="P840" i="73"/>
  <c r="P872" i="73"/>
  <c r="P936" i="73"/>
  <c r="P1032" i="73"/>
  <c r="P1064" i="73"/>
  <c r="P1096" i="73"/>
  <c r="P1256" i="73"/>
  <c r="P1288" i="73"/>
  <c r="Q1288" i="73" s="1"/>
  <c r="P1320" i="73"/>
  <c r="P1384" i="73"/>
  <c r="P1416" i="73"/>
  <c r="P1448" i="73"/>
  <c r="P1480" i="73"/>
  <c r="P1512" i="73"/>
  <c r="P1544" i="73"/>
  <c r="P1576" i="73"/>
  <c r="Q1576" i="73" s="1"/>
  <c r="P1608" i="73"/>
  <c r="P1672" i="73"/>
  <c r="P1704" i="73"/>
  <c r="P1736" i="73"/>
  <c r="P1768" i="73"/>
  <c r="P1800" i="73"/>
  <c r="P1832" i="73"/>
  <c r="P1864" i="73"/>
  <c r="Q1864" i="73" s="1"/>
  <c r="P1896" i="73"/>
  <c r="P1928" i="73"/>
  <c r="P1992" i="73"/>
  <c r="P2024" i="73"/>
  <c r="P2120" i="73"/>
  <c r="P2152" i="73"/>
  <c r="P2184" i="73"/>
  <c r="P2216" i="73"/>
  <c r="Q2216" i="73" s="1"/>
  <c r="P2280" i="73"/>
  <c r="P2312" i="73"/>
  <c r="P2344" i="73"/>
  <c r="P2376" i="73"/>
  <c r="P2440" i="73"/>
  <c r="P2472" i="73"/>
  <c r="P2536" i="73"/>
  <c r="P2568" i="73"/>
  <c r="Q2568" i="73" s="1"/>
  <c r="P2600" i="73"/>
  <c r="P2664" i="73"/>
  <c r="P2728" i="73"/>
  <c r="P2824" i="73"/>
  <c r="P2856" i="73"/>
  <c r="P2920" i="73"/>
  <c r="P2984" i="73"/>
  <c r="P3016" i="73"/>
  <c r="Q3016" i="73" s="1"/>
  <c r="P3080" i="73"/>
  <c r="P3176" i="73"/>
  <c r="P3208" i="73"/>
  <c r="P3336" i="73"/>
  <c r="P3464" i="73"/>
  <c r="P3496" i="73"/>
  <c r="P3592" i="73"/>
  <c r="P3624" i="73"/>
  <c r="Q3624" i="73" s="1"/>
  <c r="P3656" i="73"/>
  <c r="P3688" i="73"/>
  <c r="P3720" i="73"/>
  <c r="P3784" i="73"/>
  <c r="P3816" i="73"/>
  <c r="P3848" i="73"/>
  <c r="P3880" i="73"/>
  <c r="P3944" i="73"/>
  <c r="Q3944" i="73" s="1"/>
  <c r="P4104" i="73"/>
  <c r="P4136" i="73"/>
  <c r="P4296" i="73"/>
  <c r="P4328" i="73"/>
  <c r="P4360" i="73"/>
  <c r="P4424" i="73"/>
  <c r="P4456" i="73"/>
  <c r="P4520" i="73"/>
  <c r="Q4520" i="73" s="1"/>
  <c r="P4681" i="73"/>
  <c r="P4713" i="73"/>
  <c r="P4777" i="73"/>
  <c r="P4873" i="73"/>
  <c r="P4905" i="73"/>
  <c r="P4937" i="73"/>
  <c r="P4969" i="73"/>
  <c r="P5001" i="73"/>
  <c r="Q5001" i="73" s="1"/>
  <c r="P5065" i="73"/>
  <c r="P41" i="73"/>
  <c r="P73" i="73"/>
  <c r="P105" i="73"/>
  <c r="P169" i="73"/>
  <c r="P201" i="73"/>
  <c r="P233" i="73"/>
  <c r="P265" i="73"/>
  <c r="Q265" i="73" s="1"/>
  <c r="P297" i="73"/>
  <c r="P361" i="73"/>
  <c r="P4958" i="73"/>
  <c r="P2208" i="73"/>
  <c r="P2272" i="73"/>
  <c r="P2304" i="73"/>
  <c r="P2336" i="73"/>
  <c r="P2464" i="73"/>
  <c r="Q2464" i="73" s="1"/>
  <c r="P2528" i="73"/>
  <c r="P2560" i="73"/>
  <c r="P2592" i="73"/>
  <c r="P2656" i="73"/>
  <c r="P2688" i="73"/>
  <c r="P2720" i="73"/>
  <c r="P2816" i="73"/>
  <c r="P2848" i="73"/>
  <c r="Q2848" i="73" s="1"/>
  <c r="P2976" i="73"/>
  <c r="P3008" i="73"/>
  <c r="P3104" i="73"/>
  <c r="P3200" i="73"/>
  <c r="P3328" i="73"/>
  <c r="P3488" i="73"/>
  <c r="P3584" i="73"/>
  <c r="P3616" i="73"/>
  <c r="Q3616" i="73" s="1"/>
  <c r="P3648" i="73"/>
  <c r="P3680" i="73"/>
  <c r="P3712" i="73"/>
  <c r="P3776" i="73"/>
  <c r="P3808" i="73"/>
  <c r="P3840" i="73"/>
  <c r="P3872" i="73"/>
  <c r="P3936" i="73"/>
  <c r="Q3936" i="73" s="1"/>
  <c r="P4096" i="73"/>
  <c r="P4128" i="73"/>
  <c r="P4288" i="73"/>
  <c r="P4352" i="73"/>
  <c r="P1377" i="73"/>
  <c r="P1409" i="73"/>
  <c r="P1441" i="73"/>
  <c r="P1473" i="73"/>
  <c r="Q1473" i="73" s="1"/>
  <c r="P1505" i="73"/>
  <c r="P1537" i="73"/>
  <c r="P1569" i="73"/>
  <c r="P1601" i="73"/>
  <c r="P1665" i="73"/>
  <c r="P1729" i="73"/>
  <c r="P1761" i="73"/>
  <c r="P1793" i="73"/>
  <c r="Q1793" i="73" s="1"/>
  <c r="P1825" i="73"/>
  <c r="P1857" i="73"/>
  <c r="P1889" i="73"/>
  <c r="P1921" i="73"/>
  <c r="P1985" i="73"/>
  <c r="P2145" i="73"/>
  <c r="P2177" i="73"/>
  <c r="P2209" i="73"/>
  <c r="Q2209" i="73" s="1"/>
  <c r="P2273" i="73"/>
  <c r="P2305" i="73"/>
  <c r="P2337" i="73"/>
  <c r="P2465" i="73"/>
  <c r="P2529" i="73"/>
  <c r="P2561" i="73"/>
  <c r="P2593" i="73"/>
  <c r="P2657" i="73"/>
  <c r="Q2657" i="73" s="1"/>
  <c r="P2689" i="73"/>
  <c r="P2721" i="73"/>
  <c r="P2817" i="73"/>
  <c r="P2849" i="73"/>
  <c r="P2913" i="73"/>
  <c r="P2977" i="73"/>
  <c r="P3009" i="73"/>
  <c r="P3105" i="73"/>
  <c r="Q3105" i="73" s="1"/>
  <c r="P3201" i="73"/>
  <c r="P3329" i="73"/>
  <c r="P3489" i="73"/>
  <c r="P3585" i="73"/>
  <c r="P3617" i="73"/>
  <c r="P3649" i="73"/>
  <c r="P3681" i="73"/>
  <c r="P3713" i="73"/>
  <c r="Q3713" i="73" s="1"/>
  <c r="P3777" i="73"/>
  <c r="P3809" i="73"/>
  <c r="P3841" i="73"/>
  <c r="P3873" i="73"/>
  <c r="P3937" i="73"/>
  <c r="P4097" i="73"/>
  <c r="P4129" i="73"/>
  <c r="P4289" i="73"/>
  <c r="Q4289" i="73" s="1"/>
  <c r="P4321" i="73"/>
  <c r="P4353" i="73"/>
  <c r="P4417" i="73"/>
  <c r="P4449" i="73"/>
  <c r="P4513" i="73"/>
  <c r="P4706" i="73"/>
  <c r="P4770" i="73"/>
  <c r="P4866" i="73"/>
  <c r="Q4866" i="73" s="1"/>
  <c r="P4898" i="73"/>
  <c r="P4930" i="73"/>
  <c r="P4962" i="73"/>
  <c r="P4994" i="73"/>
  <c r="P5058" i="73"/>
  <c r="P34" i="73"/>
  <c r="P393" i="73"/>
  <c r="P425" i="73"/>
  <c r="P489" i="73"/>
  <c r="P521" i="73"/>
  <c r="P553" i="73"/>
  <c r="P585" i="73"/>
  <c r="P617" i="73"/>
  <c r="P649" i="73"/>
  <c r="P745" i="73"/>
  <c r="P777" i="73"/>
  <c r="P809" i="73"/>
  <c r="P841" i="73"/>
  <c r="P873" i="73"/>
  <c r="P937" i="73"/>
  <c r="P1033" i="73"/>
  <c r="P1065" i="73"/>
  <c r="P1097" i="73"/>
  <c r="P1257" i="73"/>
  <c r="P1289" i="73"/>
  <c r="P1321" i="73"/>
  <c r="P1385" i="73"/>
  <c r="P1417" i="73"/>
  <c r="P1449" i="73"/>
  <c r="P1481" i="73"/>
  <c r="P1513" i="73"/>
  <c r="P1545" i="73"/>
  <c r="P1577" i="73"/>
  <c r="P1609" i="73"/>
  <c r="P1641" i="73"/>
  <c r="P1673" i="73"/>
  <c r="P1705" i="73"/>
  <c r="P1737" i="73"/>
  <c r="P1769" i="73"/>
  <c r="P1801" i="73"/>
  <c r="Q1801" i="73" s="1"/>
  <c r="P1833" i="73"/>
  <c r="P1865" i="73"/>
  <c r="P1897" i="73"/>
  <c r="P1929" i="73"/>
  <c r="P1993" i="73"/>
  <c r="P2025" i="73"/>
  <c r="P2121" i="73"/>
  <c r="P2153" i="73"/>
  <c r="Q2153" i="73" s="1"/>
  <c r="P2185" i="73"/>
  <c r="P2217" i="73"/>
  <c r="P2281" i="73"/>
  <c r="P2313" i="73"/>
  <c r="P2345" i="73"/>
  <c r="P2377" i="73"/>
  <c r="P2441" i="73"/>
  <c r="P2473" i="73"/>
  <c r="Q2473" i="73" s="1"/>
  <c r="P2537" i="73"/>
  <c r="P2569" i="73"/>
  <c r="P2601" i="73"/>
  <c r="P2665" i="73"/>
  <c r="P2729" i="73"/>
  <c r="P2825" i="73"/>
  <c r="P2857" i="73"/>
  <c r="P2921" i="73"/>
  <c r="Q2921" i="73" s="1"/>
  <c r="P2985" i="73"/>
  <c r="P3017" i="73"/>
  <c r="P3081" i="73"/>
  <c r="P3177" i="73"/>
  <c r="P3209" i="73"/>
  <c r="P3337" i="73"/>
  <c r="P3465" i="73"/>
  <c r="P3497" i="73"/>
  <c r="Q3497" i="73" s="1"/>
  <c r="P3593" i="73"/>
  <c r="P3625" i="73"/>
  <c r="P3657" i="73"/>
  <c r="P3689" i="73"/>
  <c r="P3721" i="73"/>
  <c r="P3817" i="73"/>
  <c r="P3849" i="73"/>
  <c r="P3881" i="73"/>
  <c r="Q3881" i="73" s="1"/>
  <c r="P3945" i="73"/>
  <c r="P4105" i="73"/>
  <c r="P4137" i="73"/>
  <c r="P4297" i="73"/>
  <c r="P4329" i="73"/>
  <c r="P4361" i="73"/>
  <c r="P4425" i="73"/>
  <c r="P4457" i="73"/>
  <c r="Q4457" i="73" s="1"/>
  <c r="P4521" i="73"/>
  <c r="P4682" i="73"/>
  <c r="P4714" i="73"/>
  <c r="P4778" i="73"/>
  <c r="P4874" i="73"/>
  <c r="P4906" i="73"/>
  <c r="P4938" i="73"/>
  <c r="P4970" i="73"/>
  <c r="Q4970" i="73" s="1"/>
  <c r="P5002" i="73"/>
  <c r="P5066" i="73"/>
  <c r="P42" i="73"/>
  <c r="P74" i="73"/>
  <c r="P106" i="73"/>
  <c r="P170" i="73"/>
  <c r="P202" i="73"/>
  <c r="P234" i="73"/>
  <c r="Q234" i="73" s="1"/>
  <c r="P266" i="73"/>
  <c r="P298" i="73"/>
  <c r="P362" i="73"/>
  <c r="P394" i="73"/>
  <c r="P426" i="73"/>
  <c r="P490" i="73"/>
  <c r="P522" i="73"/>
  <c r="P554" i="73"/>
  <c r="Q554" i="73" s="1"/>
  <c r="P586" i="73"/>
  <c r="P618" i="73"/>
  <c r="P650" i="73"/>
  <c r="P746" i="73"/>
  <c r="P778" i="73"/>
  <c r="P810" i="73"/>
  <c r="P842" i="73"/>
  <c r="P874" i="73"/>
  <c r="Q874" i="73" s="1"/>
  <c r="P938" i="73"/>
  <c r="P1034" i="73"/>
  <c r="P1066" i="73"/>
  <c r="P1098" i="73"/>
  <c r="P1258" i="73"/>
  <c r="P1290" i="73"/>
  <c r="P1322" i="73"/>
  <c r="P1386" i="73"/>
  <c r="Q1386" i="73" s="1"/>
  <c r="P1418" i="73"/>
  <c r="P1450" i="73"/>
  <c r="P1482" i="73"/>
  <c r="P1514" i="73"/>
  <c r="P1546" i="73"/>
  <c r="P1578" i="73"/>
  <c r="P1610" i="73"/>
  <c r="P1642" i="73"/>
  <c r="Q1642" i="73" s="1"/>
  <c r="P1674" i="73"/>
  <c r="P1706" i="73"/>
  <c r="P1738" i="73"/>
  <c r="P1770" i="73"/>
  <c r="P1802" i="73"/>
  <c r="P1834" i="73"/>
  <c r="P1898" i="73"/>
  <c r="P1930" i="73"/>
  <c r="Q1930" i="73" s="1"/>
  <c r="P1994" i="73"/>
  <c r="P2026" i="73"/>
  <c r="P2122" i="73"/>
  <c r="P2154" i="73"/>
  <c r="P2186" i="73"/>
  <c r="P2218" i="73"/>
  <c r="P2314" i="73"/>
  <c r="P2346" i="73"/>
  <c r="Q2346" i="73" s="1"/>
  <c r="P2378" i="73"/>
  <c r="P2442" i="73"/>
  <c r="P2474" i="73"/>
  <c r="P2538" i="73"/>
  <c r="P2570" i="73"/>
  <c r="P2602" i="73"/>
  <c r="P2666" i="73"/>
  <c r="P2730" i="73"/>
  <c r="Q2730" i="73" s="1"/>
  <c r="P2826" i="73"/>
  <c r="P2858" i="73"/>
  <c r="P2922" i="73"/>
  <c r="P2986" i="73"/>
  <c r="P3018" i="73"/>
  <c r="P3082" i="73"/>
  <c r="P3178" i="73"/>
  <c r="P3210" i="73"/>
  <c r="Q3210" i="73" s="1"/>
  <c r="P3338" i="73"/>
  <c r="P3466" i="73"/>
  <c r="P3498" i="73"/>
  <c r="P3594" i="73"/>
  <c r="P3626" i="73"/>
  <c r="P3658" i="73"/>
  <c r="P3690" i="73"/>
  <c r="P3818" i="73"/>
  <c r="Q3818" i="73" s="1"/>
  <c r="P66" i="73"/>
  <c r="P98" i="73"/>
  <c r="P162" i="73"/>
  <c r="P194" i="73"/>
  <c r="P226" i="73"/>
  <c r="P258" i="73"/>
  <c r="P290" i="73"/>
  <c r="P354" i="73"/>
  <c r="Q354" i="73" s="1"/>
  <c r="P386" i="73"/>
  <c r="P418" i="73"/>
  <c r="P450" i="73"/>
  <c r="P514" i="73"/>
  <c r="P546" i="73"/>
  <c r="P578" i="73"/>
  <c r="P610" i="73"/>
  <c r="P642" i="73"/>
  <c r="Q642" i="73" s="1"/>
  <c r="P770" i="73"/>
  <c r="P802" i="73"/>
  <c r="P834" i="73"/>
  <c r="P866" i="73"/>
  <c r="P930" i="73"/>
  <c r="P1026" i="73"/>
  <c r="P1058" i="73"/>
  <c r="P1090" i="73"/>
  <c r="Q1090" i="73" s="1"/>
  <c r="P1250" i="73"/>
  <c r="P1314" i="73"/>
  <c r="P1378" i="73"/>
  <c r="P1410" i="73"/>
  <c r="P1442" i="73"/>
  <c r="P1474" i="73"/>
  <c r="P1506" i="73"/>
  <c r="P1538" i="73"/>
  <c r="Q1538" i="73" s="1"/>
  <c r="P1570" i="73"/>
  <c r="P1602" i="73"/>
  <c r="P1666" i="73"/>
  <c r="P1730" i="73"/>
  <c r="P1762" i="73"/>
  <c r="P1794" i="73"/>
  <c r="P1826" i="73"/>
  <c r="P1858" i="73"/>
  <c r="Q1858" i="73" s="1"/>
  <c r="P1890" i="73"/>
  <c r="P1922" i="73"/>
  <c r="P1986" i="73"/>
  <c r="P2114" i="73"/>
  <c r="P2146" i="73"/>
  <c r="P2178" i="73"/>
  <c r="P2210" i="73"/>
  <c r="P2274" i="73"/>
  <c r="Q2274" i="73" s="1"/>
  <c r="P2306" i="73"/>
  <c r="P2338" i="73"/>
  <c r="P2434" i="73"/>
  <c r="P2466" i="73"/>
  <c r="P2530" i="73"/>
  <c r="P2562" i="73"/>
  <c r="P2594" i="73"/>
  <c r="P2658" i="73"/>
  <c r="Q2658" i="73" s="1"/>
  <c r="P2690" i="73"/>
  <c r="P2722" i="73"/>
  <c r="P2818" i="73"/>
  <c r="P2850" i="73"/>
  <c r="P2914" i="73"/>
  <c r="P2978" i="73"/>
  <c r="P3010" i="73"/>
  <c r="P3106" i="73"/>
  <c r="Q3106" i="73" s="1"/>
  <c r="P3202" i="73"/>
  <c r="P3330" i="73"/>
  <c r="P3490" i="73"/>
  <c r="P3586" i="73"/>
  <c r="P3618" i="73"/>
  <c r="P3650" i="73"/>
  <c r="P3682" i="73"/>
  <c r="P3714" i="73"/>
  <c r="Q3714" i="73" s="1"/>
  <c r="P3778" i="73"/>
  <c r="P3810" i="73"/>
  <c r="P3842" i="73"/>
  <c r="P3874" i="73"/>
  <c r="P3938" i="73"/>
  <c r="P4098" i="73"/>
  <c r="P4130" i="73"/>
  <c r="P4290" i="73"/>
  <c r="Q4290" i="73" s="1"/>
  <c r="P4322" i="73"/>
  <c r="P4354" i="73"/>
  <c r="P4418" i="73"/>
  <c r="P4450" i="73"/>
  <c r="P4514" i="73"/>
  <c r="P3850" i="73"/>
  <c r="P3882" i="73"/>
  <c r="P3914" i="73"/>
  <c r="Q3914" i="73" s="1"/>
  <c r="P3946" i="73"/>
  <c r="P4106" i="73"/>
  <c r="P4138" i="73"/>
  <c r="P4298" i="73"/>
  <c r="P4330" i="73"/>
  <c r="P4362" i="73"/>
  <c r="P4426" i="73"/>
  <c r="P4458" i="73"/>
  <c r="Q4458" i="73" s="1"/>
  <c r="P4522" i="73"/>
  <c r="P4683" i="73"/>
  <c r="P4715" i="73"/>
  <c r="P4779" i="73"/>
  <c r="P4875" i="73"/>
  <c r="P4907" i="73"/>
  <c r="P4939" i="73"/>
  <c r="P4971" i="73"/>
  <c r="Q4971" i="73" s="1"/>
  <c r="P5003" i="73"/>
  <c r="P5067" i="73"/>
  <c r="P35" i="73"/>
  <c r="P67" i="73"/>
  <c r="P99" i="73"/>
  <c r="P163" i="73"/>
  <c r="P195" i="73"/>
  <c r="P227" i="73"/>
  <c r="Q227" i="73" s="1"/>
  <c r="P259" i="73"/>
  <c r="P291" i="73"/>
  <c r="P355" i="73"/>
  <c r="P387" i="73"/>
  <c r="P419" i="73"/>
  <c r="P451" i="73"/>
  <c r="P515" i="73"/>
  <c r="P547" i="73"/>
  <c r="Q547" i="73" s="1"/>
  <c r="P579" i="73"/>
  <c r="P611" i="73"/>
  <c r="P643" i="73"/>
  <c r="P771" i="73"/>
  <c r="P803" i="73"/>
  <c r="P835" i="73"/>
  <c r="P867" i="73"/>
  <c r="P931" i="73"/>
  <c r="Q931" i="73" s="1"/>
  <c r="P1027" i="73"/>
  <c r="P1059" i="73"/>
  <c r="P1091" i="73"/>
  <c r="P1251" i="73"/>
  <c r="P1315" i="73"/>
  <c r="P1379" i="73"/>
  <c r="P1411" i="73"/>
  <c r="P1443" i="73"/>
  <c r="Q1443" i="73" s="1"/>
  <c r="P1475" i="73"/>
  <c r="P1507" i="73"/>
  <c r="P1539" i="73"/>
  <c r="P1571" i="73"/>
  <c r="P1603" i="73"/>
  <c r="P1667" i="73"/>
  <c r="P1731" i="73"/>
  <c r="P1763" i="73"/>
  <c r="Q1763" i="73" s="1"/>
  <c r="P1795" i="73"/>
  <c r="P1827" i="73"/>
  <c r="P1859" i="73"/>
  <c r="P1891" i="73"/>
  <c r="P1923" i="73"/>
  <c r="P1987" i="73"/>
  <c r="P2115" i="73"/>
  <c r="P2147" i="73"/>
  <c r="Q2147" i="73" s="1"/>
  <c r="P2179" i="73"/>
  <c r="P2211" i="73"/>
  <c r="P2275" i="73"/>
  <c r="P2307" i="73"/>
  <c r="P2339" i="73"/>
  <c r="P2435" i="73"/>
  <c r="P2467" i="73"/>
  <c r="P2531" i="73"/>
  <c r="Q2531" i="73" s="1"/>
  <c r="P2563" i="73"/>
  <c r="P2595" i="73"/>
  <c r="P2659" i="73"/>
  <c r="P2691" i="73"/>
  <c r="P2723" i="73"/>
  <c r="P2819" i="73"/>
  <c r="P2851" i="73"/>
  <c r="P2915" i="73"/>
  <c r="Q2915" i="73" s="1"/>
  <c r="P2979" i="73"/>
  <c r="P3011" i="73"/>
  <c r="P3107" i="73"/>
  <c r="P3203" i="73"/>
  <c r="P3331" i="73"/>
  <c r="P3491" i="73"/>
  <c r="P3587" i="73"/>
  <c r="P3619" i="73"/>
  <c r="Q3619" i="73" s="1"/>
  <c r="P3651" i="73"/>
  <c r="P3683" i="73"/>
  <c r="P3715" i="73"/>
  <c r="P3779" i="73"/>
  <c r="P3811" i="73"/>
  <c r="P3843" i="73"/>
  <c r="P4707" i="73"/>
  <c r="P4771" i="73"/>
  <c r="Q4771" i="73" s="1"/>
  <c r="P4867" i="73"/>
  <c r="P4899" i="73"/>
  <c r="P4931" i="73"/>
  <c r="P4963" i="73"/>
  <c r="P4995" i="73"/>
  <c r="P5059" i="73"/>
  <c r="P27" i="73"/>
  <c r="P59" i="73"/>
  <c r="Q59" i="73" s="1"/>
  <c r="P91" i="73"/>
  <c r="P123" i="73"/>
  <c r="P155" i="73"/>
  <c r="P187" i="73"/>
  <c r="P219" i="73"/>
  <c r="P251" i="73"/>
  <c r="P283" i="73"/>
  <c r="P315" i="73"/>
  <c r="Q315" i="73" s="1"/>
  <c r="P347" i="73"/>
  <c r="P379" i="73"/>
  <c r="P411" i="73"/>
  <c r="P443" i="73"/>
  <c r="P507" i="73"/>
  <c r="P539" i="73"/>
  <c r="P571" i="73"/>
  <c r="P603" i="73"/>
  <c r="Q603" i="73" s="1"/>
  <c r="P635" i="73"/>
  <c r="P667" i="73"/>
  <c r="P763" i="73"/>
  <c r="P795" i="73"/>
  <c r="P827" i="73"/>
  <c r="P859" i="73"/>
  <c r="P923" i="73"/>
  <c r="P1019" i="73"/>
  <c r="Q1019" i="73" s="1"/>
  <c r="P1051" i="73"/>
  <c r="P3875" i="73"/>
  <c r="P3939" i="73"/>
  <c r="P4099" i="73"/>
  <c r="P4131" i="73"/>
  <c r="P4291" i="73"/>
  <c r="P4323" i="73"/>
  <c r="P4355" i="73"/>
  <c r="Q4355" i="73" s="1"/>
  <c r="P4419" i="73"/>
  <c r="P4451" i="73"/>
  <c r="P4515" i="73"/>
  <c r="P4708" i="73"/>
  <c r="P4772" i="73"/>
  <c r="P4868" i="73"/>
  <c r="P4900" i="73"/>
  <c r="P4932" i="73"/>
  <c r="Q4932" i="73" s="1"/>
  <c r="P4964" i="73"/>
  <c r="P4996" i="73"/>
  <c r="P5060" i="73"/>
  <c r="P36" i="73"/>
  <c r="P68" i="73"/>
  <c r="P100" i="73"/>
  <c r="P164" i="73"/>
  <c r="P196" i="73"/>
  <c r="Q196" i="73" s="1"/>
  <c r="P228" i="73"/>
  <c r="P260" i="73"/>
  <c r="P292" i="73"/>
  <c r="P356" i="73"/>
  <c r="P388" i="73"/>
  <c r="P420" i="73"/>
  <c r="P516" i="73"/>
  <c r="P548" i="73"/>
  <c r="Q548" i="73" s="1"/>
  <c r="P580" i="73"/>
  <c r="P612" i="73"/>
  <c r="P644" i="73"/>
  <c r="P772" i="73"/>
  <c r="P804" i="73"/>
  <c r="P836" i="73"/>
  <c r="P868" i="73"/>
  <c r="P932" i="73"/>
  <c r="Q932" i="73" s="1"/>
  <c r="P1028" i="73"/>
  <c r="P1060" i="73"/>
  <c r="P1092" i="73"/>
  <c r="P1252" i="73"/>
  <c r="P1316" i="73"/>
  <c r="P1380" i="73"/>
  <c r="P1412" i="73"/>
  <c r="P1444" i="73"/>
  <c r="Q1444" i="73" s="1"/>
  <c r="P1476" i="73"/>
  <c r="P1508" i="73"/>
  <c r="P1540" i="73"/>
  <c r="P1572" i="73"/>
  <c r="P1604" i="73"/>
  <c r="P1668" i="73"/>
  <c r="P1700" i="73"/>
  <c r="P1732" i="73"/>
  <c r="Q1732" i="73" s="1"/>
  <c r="P1764" i="73"/>
  <c r="P1796" i="73"/>
  <c r="P1828" i="73"/>
  <c r="P1860" i="73"/>
  <c r="P1892" i="73"/>
  <c r="P1924" i="73"/>
  <c r="P1988" i="73"/>
  <c r="P2116" i="73"/>
  <c r="Q2116" i="73" s="1"/>
  <c r="P2148" i="73"/>
  <c r="P2180" i="73"/>
  <c r="P2212" i="73"/>
  <c r="P2276" i="73"/>
  <c r="P2308" i="73"/>
  <c r="P2340" i="73"/>
  <c r="P2436" i="73"/>
  <c r="P2468" i="73"/>
  <c r="Q2468" i="73" s="1"/>
  <c r="P2532" i="73"/>
  <c r="P2564" i="73"/>
  <c r="P2596" i="73"/>
  <c r="P2660" i="73"/>
  <c r="P2692" i="73"/>
  <c r="P2724" i="73"/>
  <c r="P2820" i="73"/>
  <c r="P2852" i="73"/>
  <c r="Q2852" i="73" s="1"/>
  <c r="P2916" i="73"/>
  <c r="P2980" i="73"/>
  <c r="P4100" i="73"/>
  <c r="P4132" i="73"/>
  <c r="P4292" i="73"/>
  <c r="P4324" i="73"/>
  <c r="Q61" i="73"/>
  <c r="Q125" i="73"/>
  <c r="Q189" i="73"/>
  <c r="Q253" i="73"/>
  <c r="Q317" i="73"/>
  <c r="Q381" i="73"/>
  <c r="Q445" i="73"/>
  <c r="Q573" i="73"/>
  <c r="Q637" i="73"/>
  <c r="Q765" i="73"/>
  <c r="Q829" i="73"/>
  <c r="P4990" i="73"/>
  <c r="Q4990" i="73" s="1"/>
  <c r="P5054" i="73"/>
  <c r="Q5054" i="73" s="1"/>
  <c r="P30" i="73"/>
  <c r="P62" i="73"/>
  <c r="Q62" i="73" s="1"/>
  <c r="P1083" i="73"/>
  <c r="P1307" i="73"/>
  <c r="Q1307" i="73" s="1"/>
  <c r="P1371" i="73"/>
  <c r="P1403" i="73"/>
  <c r="P1435" i="73"/>
  <c r="P1467" i="73"/>
  <c r="P1499" i="73"/>
  <c r="P1531" i="73"/>
  <c r="Q1531" i="73" s="1"/>
  <c r="P1563" i="73"/>
  <c r="P1595" i="73"/>
  <c r="Q1595" i="73" s="1"/>
  <c r="P1659" i="73"/>
  <c r="P1723" i="73"/>
  <c r="P1755" i="73"/>
  <c r="P1787" i="73"/>
  <c r="P1819" i="73"/>
  <c r="P1851" i="73"/>
  <c r="Q1851" i="73" s="1"/>
  <c r="P1915" i="73"/>
  <c r="P1979" i="73"/>
  <c r="Q1979" i="73" s="1"/>
  <c r="P2043" i="73"/>
  <c r="P2139" i="73"/>
  <c r="P2171" i="73"/>
  <c r="P2203" i="73"/>
  <c r="P2267" i="73"/>
  <c r="P2299" i="73"/>
  <c r="Q2299" i="73" s="1"/>
  <c r="P2331" i="73"/>
  <c r="P2395" i="73"/>
  <c r="Q2395" i="73" s="1"/>
  <c r="P2459" i="73"/>
  <c r="P2523" i="73"/>
  <c r="P2555" i="73"/>
  <c r="P2587" i="73"/>
  <c r="P2619" i="73"/>
  <c r="P2651" i="73"/>
  <c r="Q2651" i="73" s="1"/>
  <c r="P2683" i="73"/>
  <c r="P2715" i="73"/>
  <c r="Q2715" i="73" s="1"/>
  <c r="P2843" i="73"/>
  <c r="P2971" i="73"/>
  <c r="P3003" i="73"/>
  <c r="P3099" i="73"/>
  <c r="P3195" i="73"/>
  <c r="P3355" i="73"/>
  <c r="Q3355" i="73" s="1"/>
  <c r="P3483" i="73"/>
  <c r="P3515" i="73"/>
  <c r="Q3515" i="73" s="1"/>
  <c r="P3579" i="73"/>
  <c r="P3611" i="73"/>
  <c r="P3643" i="73"/>
  <c r="P3675" i="73"/>
  <c r="P3707" i="73"/>
  <c r="P3771" i="73"/>
  <c r="Q3771" i="73" s="1"/>
  <c r="P3012" i="73"/>
  <c r="P3803" i="73"/>
  <c r="P3835" i="73"/>
  <c r="P3867" i="73"/>
  <c r="P4356" i="73"/>
  <c r="P4420" i="73"/>
  <c r="P4452" i="73"/>
  <c r="P4516" i="73"/>
  <c r="Q4516" i="73" s="1"/>
  <c r="P4677" i="73"/>
  <c r="P4709" i="73"/>
  <c r="Q4709" i="73" s="1"/>
  <c r="P4773" i="73"/>
  <c r="P4869" i="73"/>
  <c r="P4901" i="73"/>
  <c r="P4933" i="73"/>
  <c r="P4965" i="73"/>
  <c r="P94" i="73"/>
  <c r="P126" i="73"/>
  <c r="P158" i="73"/>
  <c r="Q158" i="73" s="1"/>
  <c r="P190" i="73"/>
  <c r="P222" i="73"/>
  <c r="P254" i="73"/>
  <c r="P286" i="73"/>
  <c r="P318" i="73"/>
  <c r="P350" i="73"/>
  <c r="Q350" i="73" s="1"/>
  <c r="P382" i="73"/>
  <c r="P414" i="73"/>
  <c r="Q414" i="73" s="1"/>
  <c r="P446" i="73"/>
  <c r="P510" i="73"/>
  <c r="P542" i="73"/>
  <c r="P574" i="73"/>
  <c r="Q574" i="73" s="1"/>
  <c r="P3931" i="73"/>
  <c r="P3963" i="73"/>
  <c r="Q3963" i="73" s="1"/>
  <c r="Q1021" i="73"/>
  <c r="Q1085" i="73"/>
  <c r="Q1469" i="73"/>
  <c r="Q1533" i="73"/>
  <c r="Q1597" i="73"/>
  <c r="Q1661" i="73"/>
  <c r="Q1789" i="73"/>
  <c r="Q1853" i="73"/>
  <c r="Q1917" i="73"/>
  <c r="Q1981" i="73"/>
  <c r="Q2045" i="73"/>
  <c r="P606" i="73"/>
  <c r="P638" i="73"/>
  <c r="P766" i="73"/>
  <c r="P798" i="73"/>
  <c r="P830" i="73"/>
  <c r="Q830" i="73" s="1"/>
  <c r="P862" i="73"/>
  <c r="P926" i="73"/>
  <c r="P1022" i="73"/>
  <c r="P1054" i="73"/>
  <c r="Q1054" i="73" s="1"/>
  <c r="P1086" i="73"/>
  <c r="P1246" i="73"/>
  <c r="Q1246" i="73" s="1"/>
  <c r="P1310" i="73"/>
  <c r="P1374" i="73"/>
  <c r="Q1374" i="73" s="1"/>
  <c r="P1406" i="73"/>
  <c r="P1438" i="73"/>
  <c r="P1470" i="73"/>
  <c r="P1502" i="73"/>
  <c r="P1534" i="73"/>
  <c r="P1566" i="73"/>
  <c r="Q1566" i="73" s="1"/>
  <c r="P1598" i="73"/>
  <c r="Q1598" i="73" s="1"/>
  <c r="P1662" i="73"/>
  <c r="Q1662" i="73" s="1"/>
  <c r="P1726" i="73"/>
  <c r="P1758" i="73"/>
  <c r="P1790" i="73"/>
  <c r="P1822" i="73"/>
  <c r="Q1822" i="73" s="1"/>
  <c r="P1854" i="73"/>
  <c r="P1918" i="73"/>
  <c r="Q1918" i="73" s="1"/>
  <c r="P1982" i="73"/>
  <c r="Q1982" i="73" s="1"/>
  <c r="P2046" i="73"/>
  <c r="Q2046" i="73" s="1"/>
  <c r="P2142" i="73"/>
  <c r="P2174" i="73"/>
  <c r="P2206" i="73"/>
  <c r="P2270" i="73"/>
  <c r="P2302" i="73"/>
  <c r="P2334" i="73"/>
  <c r="Q2334" i="73" s="1"/>
  <c r="P2398" i="73"/>
  <c r="P2462" i="73"/>
  <c r="Q2462" i="73" s="1"/>
  <c r="P2526" i="73"/>
  <c r="P2558" i="73"/>
  <c r="P2590" i="73"/>
  <c r="P2622" i="73"/>
  <c r="P2654" i="73"/>
  <c r="P2686" i="73"/>
  <c r="Q2686" i="73" s="1"/>
  <c r="P2718" i="73"/>
  <c r="Q2718" i="73" s="1"/>
  <c r="P2814" i="73"/>
  <c r="Q2814" i="73" s="1"/>
  <c r="P2846" i="73"/>
  <c r="P2974" i="73"/>
  <c r="P3006" i="73"/>
  <c r="P3102" i="73"/>
  <c r="Q3102" i="73" s="1"/>
  <c r="P3198" i="73"/>
  <c r="P3326" i="73"/>
  <c r="Q3326" i="73" s="1"/>
  <c r="P3486" i="73"/>
  <c r="Q3486" i="73" s="1"/>
  <c r="P3582" i="73"/>
  <c r="Q3582" i="73" s="1"/>
  <c r="P4123" i="73"/>
  <c r="P4283" i="73"/>
  <c r="P4315" i="73"/>
  <c r="P4347" i="73"/>
  <c r="Q3493" i="73"/>
  <c r="Q3621" i="73"/>
  <c r="Q3813" i="73"/>
  <c r="Q3877" i="73"/>
  <c r="Q3941" i="73"/>
  <c r="Q4325" i="73"/>
  <c r="Q4453" i="73"/>
  <c r="Q4517" i="73"/>
  <c r="Q4774" i="73"/>
  <c r="Q4902" i="73"/>
  <c r="P3614" i="73"/>
  <c r="P3646" i="73"/>
  <c r="Q3646" i="73" s="1"/>
  <c r="P3678" i="73"/>
  <c r="Q3678" i="73" s="1"/>
  <c r="P3710" i="73"/>
  <c r="P3774" i="73"/>
  <c r="Q3774" i="73" s="1"/>
  <c r="P3806" i="73"/>
  <c r="P3838" i="73"/>
  <c r="P3870" i="73"/>
  <c r="P3934" i="73"/>
  <c r="P4094" i="73"/>
  <c r="Q4094" i="73" s="1"/>
  <c r="P4126" i="73"/>
  <c r="Q4126" i="73" s="1"/>
  <c r="P4286" i="73"/>
  <c r="P4318" i="73"/>
  <c r="Q4318" i="73" s="1"/>
  <c r="P4350" i="73"/>
  <c r="Q4350" i="73" s="1"/>
  <c r="P4414" i="73"/>
  <c r="Q4414" i="73" s="1"/>
  <c r="P4446" i="73"/>
  <c r="P4510" i="73"/>
  <c r="P4703" i="73"/>
  <c r="Q4703" i="73" s="1"/>
  <c r="P4767" i="73"/>
  <c r="P4895" i="73"/>
  <c r="P4927" i="73"/>
  <c r="Q4927" i="73" s="1"/>
  <c r="P4959" i="73"/>
  <c r="Q4959" i="73" s="1"/>
  <c r="P4991" i="73"/>
  <c r="Q4991" i="73" s="1"/>
  <c r="P5055" i="73"/>
  <c r="P31" i="73"/>
  <c r="P95" i="73"/>
  <c r="Q95" i="73" s="1"/>
  <c r="P127" i="73"/>
  <c r="Q127" i="73" s="1"/>
  <c r="P159" i="73"/>
  <c r="P191" i="73"/>
  <c r="Q191" i="73" s="1"/>
  <c r="P223" i="73"/>
  <c r="Q223" i="73" s="1"/>
  <c r="P255" i="73"/>
  <c r="Q255" i="73" s="1"/>
  <c r="P287" i="73"/>
  <c r="P351" i="73"/>
  <c r="P415" i="73"/>
  <c r="Q415" i="73" s="1"/>
  <c r="P447" i="73"/>
  <c r="P511" i="73"/>
  <c r="P543" i="73"/>
  <c r="Q543" i="73" s="1"/>
  <c r="P575" i="73"/>
  <c r="Q575" i="73" s="1"/>
  <c r="P607" i="73"/>
  <c r="Q607" i="73" s="1"/>
  <c r="P767" i="73"/>
  <c r="P799" i="73"/>
  <c r="P831" i="73"/>
  <c r="Q831" i="73" s="1"/>
  <c r="P863" i="73"/>
  <c r="Q863" i="73" s="1"/>
  <c r="P927" i="73"/>
  <c r="P1023" i="73"/>
  <c r="Q1023" i="73" s="1"/>
  <c r="P1055" i="73"/>
  <c r="Q1055" i="73" s="1"/>
  <c r="P1247" i="73"/>
  <c r="Q1247" i="73" s="1"/>
  <c r="P1311" i="73"/>
  <c r="P1375" i="73"/>
  <c r="P1439" i="73"/>
  <c r="Q1439" i="73" s="1"/>
  <c r="P1471" i="73"/>
  <c r="Q1471" i="73" s="1"/>
  <c r="P1503" i="73"/>
  <c r="P1535" i="73"/>
  <c r="Q1535" i="73" s="1"/>
  <c r="P1567" i="73"/>
  <c r="Q1567" i="73" s="1"/>
  <c r="P1599" i="73"/>
  <c r="Q1599" i="73" s="1"/>
  <c r="P1727" i="73"/>
  <c r="P1759" i="73"/>
  <c r="P1791" i="73"/>
  <c r="Q1791" i="73" s="1"/>
  <c r="P1823" i="73"/>
  <c r="Q1823" i="73" s="1"/>
  <c r="P1855" i="73"/>
  <c r="P1887" i="73"/>
  <c r="Q1887" i="73" s="1"/>
  <c r="P1919" i="73"/>
  <c r="Q1919" i="73" s="1"/>
  <c r="P1983" i="73"/>
  <c r="Q1983" i="73" s="1"/>
  <c r="P2047" i="73"/>
  <c r="P2143" i="73"/>
  <c r="P2175" i="73"/>
  <c r="Q2175" i="73" s="1"/>
  <c r="P2207" i="73"/>
  <c r="Q2207" i="73" s="1"/>
  <c r="P2271" i="73"/>
  <c r="P2303" i="73"/>
  <c r="Q2303" i="73" s="1"/>
  <c r="P2335" i="73"/>
  <c r="Q2335" i="73" s="1"/>
  <c r="P2399" i="73"/>
  <c r="Q2399" i="73" s="1"/>
  <c r="P2463" i="73"/>
  <c r="P2527" i="73"/>
  <c r="P2559" i="73"/>
  <c r="Q2559" i="73" s="1"/>
  <c r="P2591" i="73"/>
  <c r="Q2591" i="73" s="1"/>
  <c r="P2623" i="73"/>
  <c r="P2655" i="73"/>
  <c r="Q2655" i="73" s="1"/>
  <c r="P2687" i="73"/>
  <c r="Q2687" i="73" s="1"/>
  <c r="P2719" i="73"/>
  <c r="Q2719" i="73" s="1"/>
  <c r="P2815" i="73"/>
  <c r="P2847" i="73"/>
  <c r="P2975" i="73"/>
  <c r="Q2975" i="73" s="1"/>
  <c r="P3007" i="73"/>
  <c r="Q3007" i="73" s="1"/>
  <c r="P3103" i="73"/>
  <c r="P3199" i="73"/>
  <c r="Q3199" i="73" s="1"/>
  <c r="P3327" i="73"/>
  <c r="Q3327" i="73" s="1"/>
  <c r="P3487" i="73"/>
  <c r="Q3487" i="73" s="1"/>
  <c r="P3583" i="73"/>
  <c r="P3615" i="73"/>
  <c r="P3647" i="73"/>
  <c r="Q3647" i="73" s="1"/>
  <c r="P3679" i="73"/>
  <c r="Q3679" i="73" s="1"/>
  <c r="P3711" i="73"/>
  <c r="P3775" i="73"/>
  <c r="Q3775" i="73" s="1"/>
  <c r="P3807" i="73"/>
  <c r="Q3807" i="73" s="1"/>
  <c r="P3839" i="73"/>
  <c r="Q3839" i="73" s="1"/>
  <c r="P3871" i="73"/>
  <c r="P3935" i="73"/>
  <c r="P4095" i="73"/>
  <c r="Q4095" i="73" s="1"/>
  <c r="P4127" i="73"/>
  <c r="P4287" i="73"/>
  <c r="P4319" i="73"/>
  <c r="Q4319" i="73" s="1"/>
  <c r="P4351" i="73"/>
  <c r="Q4351" i="73" s="1"/>
  <c r="P4415" i="73"/>
  <c r="Q4415" i="73" s="1"/>
  <c r="P4447" i="73"/>
  <c r="P4511" i="73"/>
  <c r="P4704" i="73"/>
  <c r="Q4704" i="73" s="1"/>
  <c r="P4768" i="73"/>
  <c r="P4896" i="73"/>
  <c r="P4928" i="73"/>
  <c r="Q4928" i="73" s="1"/>
  <c r="P4992" i="73"/>
  <c r="Q4992" i="73" s="1"/>
  <c r="P5056" i="73"/>
  <c r="Q5056" i="73" s="1"/>
  <c r="P32" i="73"/>
  <c r="P64" i="73"/>
  <c r="P96" i="73"/>
  <c r="Q96" i="73" s="1"/>
  <c r="P128" i="73"/>
  <c r="Q128" i="73" s="1"/>
  <c r="P160" i="73"/>
  <c r="P192" i="73"/>
  <c r="Q192" i="73" s="1"/>
  <c r="P224" i="73"/>
  <c r="P256" i="73"/>
  <c r="Q256" i="73" s="1"/>
  <c r="P288" i="73"/>
  <c r="P352" i="73"/>
  <c r="P384" i="73"/>
  <c r="Q384" i="73" s="1"/>
  <c r="P416" i="73"/>
  <c r="P448" i="73"/>
  <c r="P512" i="73"/>
  <c r="P544" i="73"/>
  <c r="Q544" i="73" s="1"/>
  <c r="P576" i="73"/>
  <c r="Q576" i="73" s="1"/>
  <c r="P608" i="73"/>
  <c r="P640" i="73"/>
  <c r="P768" i="73"/>
  <c r="Q768" i="73" s="1"/>
  <c r="P800" i="73"/>
  <c r="Q800" i="73" s="1"/>
  <c r="P832" i="73"/>
  <c r="P864" i="73"/>
  <c r="Q864" i="73" s="1"/>
  <c r="P928" i="73"/>
  <c r="Q928" i="73" s="1"/>
  <c r="P1024" i="73"/>
  <c r="Q1024" i="73" s="1"/>
  <c r="P1056" i="73"/>
  <c r="P1088" i="73"/>
  <c r="P1248" i="73"/>
  <c r="Q1248" i="73" s="1"/>
  <c r="P1312" i="73"/>
  <c r="P1376" i="73"/>
  <c r="P1408" i="73"/>
  <c r="Q1408" i="73" s="1"/>
  <c r="P1440" i="73"/>
  <c r="P1472" i="73"/>
  <c r="Q1472" i="73" s="1"/>
  <c r="P1504" i="73"/>
  <c r="P1536" i="73"/>
  <c r="P1568" i="73"/>
  <c r="Q1568" i="73" s="1"/>
  <c r="P1600" i="73"/>
  <c r="Q1600" i="73" s="1"/>
  <c r="P1664" i="73"/>
  <c r="P1728" i="73"/>
  <c r="P1760" i="73"/>
  <c r="P1792" i="73"/>
  <c r="Q1792" i="73" s="1"/>
  <c r="P1824" i="73"/>
  <c r="P1856" i="73"/>
  <c r="P1888" i="73"/>
  <c r="Q1888" i="73" s="1"/>
  <c r="P1920" i="73"/>
  <c r="Q1920" i="73" s="1"/>
  <c r="P1984" i="73"/>
  <c r="P2048" i="73"/>
  <c r="Q2048" i="73" s="1"/>
  <c r="P2144" i="73"/>
  <c r="Q2144" i="73" s="1"/>
  <c r="P2176" i="73"/>
  <c r="Q2176" i="73" s="1"/>
  <c r="P4320" i="73"/>
  <c r="P4416" i="73"/>
  <c r="P4448" i="73"/>
  <c r="Q4448" i="73" s="1"/>
  <c r="P4512" i="73"/>
  <c r="P4705" i="73"/>
  <c r="P4769" i="73"/>
  <c r="Q4769" i="73" s="1"/>
  <c r="P4897" i="73"/>
  <c r="Q4897" i="73" s="1"/>
  <c r="P4929" i="73"/>
  <c r="Q4929" i="73" s="1"/>
  <c r="P4961" i="73"/>
  <c r="P4993" i="73"/>
  <c r="P5057" i="73"/>
  <c r="Q5057" i="73" s="1"/>
  <c r="P33" i="73"/>
  <c r="Q33" i="73" s="1"/>
  <c r="P65" i="73"/>
  <c r="P97" i="73"/>
  <c r="Q97" i="73" s="1"/>
  <c r="P161" i="73"/>
  <c r="Q161" i="73" s="1"/>
  <c r="P193" i="73"/>
  <c r="Q193" i="73" s="1"/>
  <c r="P225" i="73"/>
  <c r="P257" i="73"/>
  <c r="P289" i="73"/>
  <c r="Q289" i="73" s="1"/>
  <c r="P353" i="73"/>
  <c r="P385" i="73"/>
  <c r="P417" i="73"/>
  <c r="Q417" i="73" s="1"/>
  <c r="P449" i="73"/>
  <c r="Q449" i="73" s="1"/>
  <c r="P513" i="73"/>
  <c r="Q513" i="73" s="1"/>
  <c r="P545" i="73"/>
  <c r="P577" i="73"/>
  <c r="P609" i="73"/>
  <c r="Q609" i="73" s="1"/>
  <c r="P641" i="73"/>
  <c r="Q641" i="73" s="1"/>
  <c r="P769" i="73"/>
  <c r="P801" i="73"/>
  <c r="Q801" i="73" s="1"/>
  <c r="P833" i="73"/>
  <c r="P865" i="73"/>
  <c r="Q865" i="73" s="1"/>
  <c r="P929" i="73"/>
  <c r="P1025" i="73"/>
  <c r="P1057" i="73"/>
  <c r="Q1057" i="73" s="1"/>
  <c r="P1089" i="73"/>
  <c r="P1249" i="73"/>
  <c r="P1313" i="73"/>
  <c r="Q1313" i="73" s="1"/>
  <c r="P4443" i="73"/>
  <c r="P4507" i="73"/>
  <c r="Q4507" i="73" s="1"/>
  <c r="P4700" i="73"/>
  <c r="P4764" i="73"/>
  <c r="P4892" i="73"/>
  <c r="Q4892" i="73" s="1"/>
  <c r="P4924" i="73"/>
  <c r="P4956" i="73"/>
  <c r="P4988" i="73"/>
  <c r="Q4988" i="73" s="1"/>
  <c r="P5052" i="73"/>
  <c r="P28" i="73"/>
  <c r="Q28" i="73" s="1"/>
  <c r="P60" i="73"/>
  <c r="P92" i="73"/>
  <c r="P124" i="73"/>
  <c r="Q124" i="73" s="1"/>
  <c r="P156" i="73"/>
  <c r="P188" i="73"/>
  <c r="P220" i="73"/>
  <c r="Q220" i="73" s="1"/>
  <c r="P252" i="73"/>
  <c r="P284" i="73"/>
  <c r="Q284" i="73" s="1"/>
  <c r="P316" i="73"/>
  <c r="P348" i="73"/>
  <c r="P380" i="73"/>
  <c r="Q380" i="73" s="1"/>
  <c r="P412" i="73"/>
  <c r="P444" i="73"/>
  <c r="P508" i="73"/>
  <c r="Q508" i="73" s="1"/>
  <c r="P540" i="73"/>
  <c r="P572" i="73"/>
  <c r="Q572" i="73" s="1"/>
  <c r="P2268" i="73"/>
  <c r="P2300" i="73"/>
  <c r="P2332" i="73"/>
  <c r="Q2332" i="73" s="1"/>
  <c r="P2396" i="73"/>
  <c r="P2460" i="73"/>
  <c r="P2524" i="73"/>
  <c r="Q2524" i="73" s="1"/>
  <c r="P2556" i="73"/>
  <c r="P2588" i="73"/>
  <c r="Q2588" i="73" s="1"/>
  <c r="P2620" i="73"/>
  <c r="P2652" i="73"/>
  <c r="P2684" i="73"/>
  <c r="Q2684" i="73" s="1"/>
  <c r="P2716" i="73"/>
  <c r="P2844" i="73"/>
  <c r="P2972" i="73"/>
  <c r="Q2972" i="73" s="1"/>
  <c r="P3004" i="73"/>
  <c r="P3100" i="73"/>
  <c r="Q3100" i="73" s="1"/>
  <c r="P3196" i="73"/>
  <c r="P3324" i="73"/>
  <c r="P3356" i="73"/>
  <c r="Q3356" i="73" s="1"/>
  <c r="P3484" i="73"/>
  <c r="P3516" i="73"/>
  <c r="P3580" i="73"/>
  <c r="Q3580" i="73" s="1"/>
  <c r="P3612" i="73"/>
  <c r="P3644" i="73"/>
  <c r="Q3644" i="73" s="1"/>
  <c r="P3676" i="73"/>
  <c r="P3708" i="73"/>
  <c r="P3772" i="73"/>
  <c r="Q3772" i="73" s="1"/>
  <c r="P3804" i="73"/>
  <c r="P3836" i="73"/>
  <c r="P3868" i="73"/>
  <c r="Q3868" i="73" s="1"/>
  <c r="P3932" i="73"/>
  <c r="P4092" i="73"/>
  <c r="Q4092" i="73" s="1"/>
  <c r="P4124" i="73"/>
  <c r="P4284" i="73"/>
  <c r="P4316" i="73"/>
  <c r="Q4316" i="73" s="1"/>
  <c r="P4348" i="73"/>
  <c r="P4412" i="73"/>
  <c r="P4444" i="73"/>
  <c r="Q4444" i="73" s="1"/>
  <c r="P4508" i="73"/>
  <c r="P3204" i="73"/>
  <c r="Q3204" i="73" s="1"/>
  <c r="P3332" i="73"/>
  <c r="P3492" i="73"/>
  <c r="P3588" i="73"/>
  <c r="Q3588" i="73" s="1"/>
  <c r="P3620" i="73"/>
  <c r="P3652" i="73"/>
  <c r="P3684" i="73"/>
  <c r="P3716" i="73"/>
  <c r="P3780" i="73"/>
  <c r="Q3780" i="73" s="1"/>
  <c r="P3812" i="73"/>
  <c r="P3844" i="73"/>
  <c r="P3876" i="73"/>
  <c r="Q3876" i="73" s="1"/>
  <c r="P3940" i="73"/>
  <c r="Q4966" i="73"/>
  <c r="P150" i="73"/>
  <c r="Q150" i="73" s="1"/>
  <c r="P214" i="73"/>
  <c r="Q214" i="73" s="1"/>
  <c r="P406" i="73"/>
  <c r="P662" i="73"/>
  <c r="P1430" i="73"/>
  <c r="P1750" i="73"/>
  <c r="Q1750" i="73" s="1"/>
  <c r="Q2173" i="73"/>
  <c r="Q2301" i="73"/>
  <c r="Q2557" i="73"/>
  <c r="Q2621" i="73"/>
  <c r="Q2685" i="73"/>
  <c r="Q2813" i="73"/>
  <c r="Q3005" i="73"/>
  <c r="Q3197" i="73"/>
  <c r="Q3325" i="73"/>
  <c r="Q3645" i="73"/>
  <c r="Q3709" i="73"/>
  <c r="Q3773" i="73"/>
  <c r="Q3837" i="73"/>
  <c r="Q4093" i="73"/>
  <c r="Q4285" i="73"/>
  <c r="Q4349" i="73"/>
  <c r="Q4413" i="73"/>
  <c r="Q4926" i="73"/>
  <c r="Q2302" i="73"/>
  <c r="Q4286" i="73"/>
  <c r="Q1510" i="73"/>
  <c r="Q1606" i="73"/>
  <c r="Q3654" i="73"/>
  <c r="P604" i="73"/>
  <c r="Q604" i="73" s="1"/>
  <c r="P636" i="73"/>
  <c r="Q636" i="73" s="1"/>
  <c r="P764" i="73"/>
  <c r="P796" i="73"/>
  <c r="Q796" i="73" s="1"/>
  <c r="P828" i="73"/>
  <c r="P860" i="73"/>
  <c r="Q860" i="73" s="1"/>
  <c r="P924" i="73"/>
  <c r="Q924" i="73" s="1"/>
  <c r="P1020" i="73"/>
  <c r="Q1020" i="73" s="1"/>
  <c r="P1052" i="73"/>
  <c r="Q1052" i="73" s="1"/>
  <c r="P1084" i="73"/>
  <c r="Q1084" i="73" s="1"/>
  <c r="P1308" i="73"/>
  <c r="P1372" i="73"/>
  <c r="Q1372" i="73" s="1"/>
  <c r="P1404" i="73"/>
  <c r="P1436" i="73"/>
  <c r="Q1436" i="73" s="1"/>
  <c r="P1468" i="73"/>
  <c r="Q1468" i="73" s="1"/>
  <c r="P1500" i="73"/>
  <c r="Q1500" i="73" s="1"/>
  <c r="P1532" i="73"/>
  <c r="Q1532" i="73" s="1"/>
  <c r="P1564" i="73"/>
  <c r="P1596" i="73"/>
  <c r="P1660" i="73"/>
  <c r="P1724" i="73"/>
  <c r="P1756" i="73"/>
  <c r="P1788" i="73"/>
  <c r="Q1788" i="73" s="1"/>
  <c r="P1820" i="73"/>
  <c r="Q1820" i="73" s="1"/>
  <c r="P1852" i="73"/>
  <c r="Q1852" i="73" s="1"/>
  <c r="P1916" i="73"/>
  <c r="Q1916" i="73" s="1"/>
  <c r="P1980" i="73"/>
  <c r="P2044" i="73"/>
  <c r="Q2044" i="73" s="1"/>
  <c r="P2140" i="73"/>
  <c r="P2172" i="73"/>
  <c r="Q2172" i="73" s="1"/>
  <c r="P2204" i="73"/>
  <c r="Q2204" i="73" s="1"/>
  <c r="P4989" i="73"/>
  <c r="P5053" i="73"/>
  <c r="Q5053" i="73" s="1"/>
  <c r="P77" i="73"/>
  <c r="Q77" i="73" s="1"/>
  <c r="P109" i="73"/>
  <c r="Q109" i="73" s="1"/>
  <c r="P173" i="73"/>
  <c r="Q173" i="73" s="1"/>
  <c r="P205" i="73"/>
  <c r="P237" i="73"/>
  <c r="Q237" i="73" s="1"/>
  <c r="P269" i="73"/>
  <c r="Q269" i="73" s="1"/>
  <c r="P365" i="73"/>
  <c r="Q365" i="73" s="1"/>
  <c r="P397" i="73"/>
  <c r="Q397" i="73" s="1"/>
  <c r="P429" i="73"/>
  <c r="Q429" i="73" s="1"/>
  <c r="P493" i="73"/>
  <c r="Q493" i="73" s="1"/>
  <c r="P525" i="73"/>
  <c r="Q525" i="73" s="1"/>
  <c r="P557" i="73"/>
  <c r="P589" i="73"/>
  <c r="Q589" i="73" s="1"/>
  <c r="P621" i="73"/>
  <c r="P653" i="73"/>
  <c r="Q653" i="73" s="1"/>
  <c r="P781" i="73"/>
  <c r="Q781" i="73" s="1"/>
  <c r="P813" i="73"/>
  <c r="Q813" i="73" s="1"/>
  <c r="P845" i="73"/>
  <c r="Q845" i="73" s="1"/>
  <c r="P877" i="73"/>
  <c r="Q877" i="73" s="1"/>
  <c r="P941" i="73"/>
  <c r="P1037" i="73"/>
  <c r="Q1037" i="73" s="1"/>
  <c r="P1101" i="73"/>
  <c r="Q1101" i="73" s="1"/>
  <c r="P1293" i="73"/>
  <c r="Q1293" i="73" s="1"/>
  <c r="P1357" i="73"/>
  <c r="Q1357" i="73" s="1"/>
  <c r="P1389" i="73"/>
  <c r="Q1389" i="73" s="1"/>
  <c r="P1421" i="73"/>
  <c r="P1453" i="73"/>
  <c r="Q1453" i="73" s="1"/>
  <c r="P1485" i="73"/>
  <c r="P1517" i="73"/>
  <c r="Q1517" i="73" s="1"/>
  <c r="P1549" i="73"/>
  <c r="Q1549" i="73" s="1"/>
  <c r="P1645" i="73"/>
  <c r="Q1645" i="73" s="1"/>
  <c r="P1677" i="73"/>
  <c r="Q1677" i="73" s="1"/>
  <c r="P1709" i="73"/>
  <c r="Q1709" i="73" s="1"/>
  <c r="P1741" i="73"/>
  <c r="Q1741" i="73" s="1"/>
  <c r="P1805" i="73"/>
  <c r="Q1805" i="73" s="1"/>
  <c r="P1837" i="73"/>
  <c r="P1901" i="73"/>
  <c r="Q1901" i="73" s="1"/>
  <c r="P1933" i="73"/>
  <c r="Q1933" i="73" s="1"/>
  <c r="P2125" i="73"/>
  <c r="Q2125" i="73" s="1"/>
  <c r="P2157" i="73"/>
  <c r="Q2157" i="73" s="1"/>
  <c r="P2189" i="73"/>
  <c r="Q2189" i="73" s="1"/>
  <c r="P2221" i="73"/>
  <c r="Q2221" i="73" s="1"/>
  <c r="P2253" i="73"/>
  <c r="Q2253" i="73" s="1"/>
  <c r="P2317" i="73"/>
  <c r="P2349" i="73"/>
  <c r="Q2349" i="73" s="1"/>
  <c r="P2381" i="73"/>
  <c r="Q2381" i="73" s="1"/>
  <c r="P2445" i="73"/>
  <c r="Q2445" i="73" s="1"/>
  <c r="P2477" i="73"/>
  <c r="Q2477" i="73" s="1"/>
  <c r="P2541" i="73"/>
  <c r="Q2541" i="73" s="1"/>
  <c r="P2573" i="73"/>
  <c r="Q2573" i="73" s="1"/>
  <c r="P2605" i="73"/>
  <c r="Q2605" i="73" s="1"/>
  <c r="P2669" i="73"/>
  <c r="P2733" i="73"/>
  <c r="Q2733" i="73" s="1"/>
  <c r="P2829" i="73"/>
  <c r="Q2829" i="73" s="1"/>
  <c r="P2861" i="73"/>
  <c r="Q2861" i="73" s="1"/>
  <c r="P2925" i="73"/>
  <c r="Q2925" i="73" s="1"/>
  <c r="P2989" i="73"/>
  <c r="Q2989" i="73" s="1"/>
  <c r="P3085" i="73"/>
  <c r="P3181" i="73"/>
  <c r="Q3181" i="73" s="1"/>
  <c r="P3213" i="73"/>
  <c r="P3341" i="73"/>
  <c r="Q3341" i="73" s="1"/>
  <c r="P3469" i="73"/>
  <c r="Q3469" i="73" s="1"/>
  <c r="P3501" i="73"/>
  <c r="Q3501" i="73" s="1"/>
  <c r="P3597" i="73"/>
  <c r="Q3597" i="73" s="1"/>
  <c r="P3629" i="73"/>
  <c r="Q3629" i="73" s="1"/>
  <c r="P3661" i="73"/>
  <c r="Q3661" i="73" s="1"/>
  <c r="P3693" i="73"/>
  <c r="Q3693" i="73" s="1"/>
  <c r="P3821" i="73"/>
  <c r="P3853" i="73"/>
  <c r="Q3853" i="73" s="1"/>
  <c r="P3885" i="73"/>
  <c r="Q3885" i="73" s="1"/>
  <c r="P3917" i="73"/>
  <c r="P3949" i="73"/>
  <c r="Q3949" i="73" s="1"/>
  <c r="P4109" i="73"/>
  <c r="Q4109" i="73" s="1"/>
  <c r="P4301" i="73"/>
  <c r="Q4301" i="73" s="1"/>
  <c r="P4333" i="73"/>
  <c r="Q4333" i="73" s="1"/>
  <c r="P4365" i="73"/>
  <c r="P4429" i="73"/>
  <c r="Q4429" i="73" s="1"/>
  <c r="P4461" i="73"/>
  <c r="Q4461" i="73" s="1"/>
  <c r="P4493" i="73"/>
  <c r="Q4493" i="73" s="1"/>
  <c r="P4525" i="73"/>
  <c r="Q4525" i="73" s="1"/>
  <c r="P4686" i="73"/>
  <c r="Q4686" i="73" s="1"/>
  <c r="P4718" i="73"/>
  <c r="Q4718" i="73" s="1"/>
  <c r="P4750" i="73"/>
  <c r="Q4750" i="73" s="1"/>
  <c r="P4782" i="73"/>
  <c r="P4878" i="73"/>
  <c r="Q4878" i="73" s="1"/>
  <c r="P4910" i="73"/>
  <c r="Q4910" i="73" s="1"/>
  <c r="P4942" i="73"/>
  <c r="Q4942" i="73" s="1"/>
  <c r="P4974" i="73"/>
  <c r="Q4974" i="73" s="1"/>
  <c r="P5006" i="73"/>
  <c r="Q5006" i="73" s="1"/>
  <c r="P5038" i="73"/>
  <c r="Q5038" i="73" s="1"/>
  <c r="P46" i="73"/>
  <c r="P78" i="73"/>
  <c r="Q78" i="73" s="1"/>
  <c r="P110" i="73"/>
  <c r="Q110" i="73" s="1"/>
  <c r="P174" i="73"/>
  <c r="Q174" i="73" s="1"/>
  <c r="P206" i="73"/>
  <c r="Q206" i="73" s="1"/>
  <c r="P238" i="73"/>
  <c r="Q238" i="73" s="1"/>
  <c r="P270" i="73"/>
  <c r="Q270" i="73" s="1"/>
  <c r="P302" i="73"/>
  <c r="Q302" i="73" s="1"/>
  <c r="P366" i="73"/>
  <c r="Q366" i="73" s="1"/>
  <c r="P398" i="73"/>
  <c r="P430" i="73"/>
  <c r="Q430" i="73" s="1"/>
  <c r="P494" i="73"/>
  <c r="Q494" i="73" s="1"/>
  <c r="P526" i="73"/>
  <c r="Q526" i="73" s="1"/>
  <c r="P558" i="73"/>
  <c r="Q558" i="73" s="1"/>
  <c r="P590" i="73"/>
  <c r="Q590" i="73" s="1"/>
  <c r="P622" i="73"/>
  <c r="Q622" i="73" s="1"/>
  <c r="P654" i="73"/>
  <c r="P750" i="73"/>
  <c r="P782" i="73"/>
  <c r="Q782" i="73" s="1"/>
  <c r="P814" i="73"/>
  <c r="Q814" i="73" s="1"/>
  <c r="P846" i="73"/>
  <c r="Q846" i="73" s="1"/>
  <c r="P878" i="73"/>
  <c r="P942" i="73"/>
  <c r="Q942" i="73" s="1"/>
  <c r="P1038" i="73"/>
  <c r="Q1038" i="73" s="1"/>
  <c r="P1070" i="73"/>
  <c r="Q1070" i="73" s="1"/>
  <c r="P1102" i="73"/>
  <c r="P1262" i="73"/>
  <c r="Q1262" i="73" s="1"/>
  <c r="P1294" i="73"/>
  <c r="Q1294" i="73" s="1"/>
  <c r="P1326" i="73"/>
  <c r="Q1326" i="73" s="1"/>
  <c r="P1358" i="73"/>
  <c r="Q1358" i="73" s="1"/>
  <c r="P1390" i="73"/>
  <c r="Q1390" i="73" s="1"/>
  <c r="P1422" i="73"/>
  <c r="Q1422" i="73" s="1"/>
  <c r="P1454" i="73"/>
  <c r="Q1454" i="73" s="1"/>
  <c r="P1486" i="73"/>
  <c r="P1518" i="73"/>
  <c r="Q1518" i="73" s="1"/>
  <c r="P1550" i="73"/>
  <c r="Q1550" i="73" s="1"/>
  <c r="P1582" i="73"/>
  <c r="Q1582" i="73" s="1"/>
  <c r="P1646" i="73"/>
  <c r="P1710" i="73"/>
  <c r="Q1710" i="73" s="1"/>
  <c r="P1742" i="73"/>
  <c r="Q1742" i="73" s="1"/>
  <c r="P1774" i="73"/>
  <c r="Q1774" i="73" s="1"/>
  <c r="P1806" i="73"/>
  <c r="P1838" i="73"/>
  <c r="Q1838" i="73" s="1"/>
  <c r="P1902" i="73"/>
  <c r="Q1902" i="73" s="1"/>
  <c r="P1934" i="73"/>
  <c r="Q1934" i="73" s="1"/>
  <c r="P2030" i="73"/>
  <c r="Q2030" i="73" s="1"/>
  <c r="P2126" i="73"/>
  <c r="Q2126" i="73" s="1"/>
  <c r="P2158" i="73"/>
  <c r="Q2158" i="73" s="1"/>
  <c r="P2190" i="73"/>
  <c r="Q2190" i="73" s="1"/>
  <c r="P2222" i="73"/>
  <c r="P2254" i="73"/>
  <c r="Q2254" i="73" s="1"/>
  <c r="P2318" i="73"/>
  <c r="Q2318" i="73" s="1"/>
  <c r="P2350" i="73"/>
  <c r="Q2350" i="73" s="1"/>
  <c r="P2382" i="73"/>
  <c r="Q2382" i="73" s="1"/>
  <c r="P2446" i="73"/>
  <c r="Q2446" i="73" s="1"/>
  <c r="P2478" i="73"/>
  <c r="Q2478" i="73" s="1"/>
  <c r="P2542" i="73"/>
  <c r="Q2542" i="73" s="1"/>
  <c r="P2574" i="73"/>
  <c r="P2606" i="73"/>
  <c r="Q2606" i="73" s="1"/>
  <c r="P2670" i="73"/>
  <c r="Q2670" i="73" s="1"/>
  <c r="P2734" i="73"/>
  <c r="P2830" i="73"/>
  <c r="Q2830" i="73" s="1"/>
  <c r="P2862" i="73"/>
  <c r="Q2862" i="73" s="1"/>
  <c r="P2926" i="73"/>
  <c r="Q2926" i="73" s="1"/>
  <c r="P2990" i="73"/>
  <c r="Q2990" i="73" s="1"/>
  <c r="P3086" i="73"/>
  <c r="P3182" i="73"/>
  <c r="Q3182" i="73" s="1"/>
  <c r="Q446" i="73"/>
  <c r="Q862" i="73"/>
  <c r="Q1470" i="73"/>
  <c r="P3214" i="73"/>
  <c r="Q3214" i="73" s="1"/>
  <c r="P3342" i="73"/>
  <c r="P3470" i="73"/>
  <c r="Q3470" i="73" s="1"/>
  <c r="P3502" i="73"/>
  <c r="Q3502" i="73" s="1"/>
  <c r="P3598" i="73"/>
  <c r="Q3598" i="73" s="1"/>
  <c r="P3630" i="73"/>
  <c r="P3662" i="73"/>
  <c r="Q3662" i="73" s="1"/>
  <c r="P3694" i="73"/>
  <c r="Q3694" i="73" s="1"/>
  <c r="P3822" i="73"/>
  <c r="Q3822" i="73" s="1"/>
  <c r="P3854" i="73"/>
  <c r="P3886" i="73"/>
  <c r="Q3886" i="73" s="1"/>
  <c r="P3918" i="73"/>
  <c r="Q3918" i="73" s="1"/>
  <c r="P3950" i="73"/>
  <c r="Q3950" i="73" s="1"/>
  <c r="P4110" i="73"/>
  <c r="Q4110" i="73" s="1"/>
  <c r="P4302" i="73"/>
  <c r="Q4302" i="73" s="1"/>
  <c r="P4334" i="73"/>
  <c r="Q4334" i="73" s="1"/>
  <c r="P4366" i="73"/>
  <c r="Q4366" i="73" s="1"/>
  <c r="P4430" i="73"/>
  <c r="P4462" i="73"/>
  <c r="Q4462" i="73" s="1"/>
  <c r="P4494" i="73"/>
  <c r="Q4494" i="73" s="1"/>
  <c r="P4526" i="73"/>
  <c r="Q4526" i="73" s="1"/>
  <c r="P4687" i="73"/>
  <c r="Q4687" i="73" s="1"/>
  <c r="P4719" i="73"/>
  <c r="Q4719" i="73" s="1"/>
  <c r="P4751" i="73"/>
  <c r="Q4751" i="73" s="1"/>
  <c r="P4783" i="73"/>
  <c r="Q4783" i="73" s="1"/>
  <c r="P4879" i="73"/>
  <c r="Q4879" i="73" s="1"/>
  <c r="P4911" i="73"/>
  <c r="Q4911" i="73" s="1"/>
  <c r="P4943" i="73"/>
  <c r="Q4943" i="73" s="1"/>
  <c r="P4975" i="73"/>
  <c r="Q4975" i="73" s="1"/>
  <c r="P5007" i="73"/>
  <c r="Q5007" i="73" s="1"/>
  <c r="P5039" i="73"/>
  <c r="Q5039" i="73" s="1"/>
  <c r="P47" i="73"/>
  <c r="Q47" i="73" s="1"/>
  <c r="P79" i="73"/>
  <c r="Q79" i="73" s="1"/>
  <c r="P111" i="73"/>
  <c r="Q111" i="73" s="1"/>
  <c r="P175" i="73"/>
  <c r="Q175" i="73" s="1"/>
  <c r="P207" i="73"/>
  <c r="Q207" i="73" s="1"/>
  <c r="P239" i="73"/>
  <c r="Q239" i="73" s="1"/>
  <c r="P271" i="73"/>
  <c r="Q271" i="73" s="1"/>
  <c r="P303" i="73"/>
  <c r="Q303" i="73" s="1"/>
  <c r="P367" i="73"/>
  <c r="Q367" i="73" s="1"/>
  <c r="P399" i="73"/>
  <c r="Q399" i="73" s="1"/>
  <c r="P431" i="73"/>
  <c r="Q431" i="73" s="1"/>
  <c r="P495" i="73"/>
  <c r="Q495" i="73" s="1"/>
  <c r="P527" i="73"/>
  <c r="P559" i="73"/>
  <c r="Q559" i="73" s="1"/>
  <c r="P591" i="73"/>
  <c r="Q591" i="73" s="1"/>
  <c r="P623" i="73"/>
  <c r="Q623" i="73" s="1"/>
  <c r="P655" i="73"/>
  <c r="Q655" i="73" s="1"/>
  <c r="P751" i="73"/>
  <c r="Q751" i="73" s="1"/>
  <c r="P783" i="73"/>
  <c r="P815" i="73"/>
  <c r="P847" i="73"/>
  <c r="Q847" i="73" s="1"/>
  <c r="P943" i="73"/>
  <c r="Q943" i="73" s="1"/>
  <c r="P1039" i="73"/>
  <c r="Q1039" i="73" s="1"/>
  <c r="P1071" i="73"/>
  <c r="Q1071" i="73" s="1"/>
  <c r="P1103" i="73"/>
  <c r="Q1103" i="73" s="1"/>
  <c r="P1263" i="73"/>
  <c r="Q1263" i="73" s="1"/>
  <c r="P1295" i="73"/>
  <c r="Q1295" i="73" s="1"/>
  <c r="P1327" i="73"/>
  <c r="Q1327" i="73" s="1"/>
  <c r="P1359" i="73"/>
  <c r="Q1359" i="73" s="1"/>
  <c r="P1391" i="73"/>
  <c r="Q1391" i="73" s="1"/>
  <c r="P1423" i="73"/>
  <c r="Q1423" i="73" s="1"/>
  <c r="P1455" i="73"/>
  <c r="P1487" i="73"/>
  <c r="Q1487" i="73" s="1"/>
  <c r="P1519" i="73"/>
  <c r="Q1519" i="73" s="1"/>
  <c r="P1551" i="73"/>
  <c r="Q1551" i="73" s="1"/>
  <c r="P1583" i="73"/>
  <c r="Q1583" i="73" s="1"/>
  <c r="P1647" i="73"/>
  <c r="Q1647" i="73" s="1"/>
  <c r="P1711" i="73"/>
  <c r="Q1711" i="73" s="1"/>
  <c r="P1743" i="73"/>
  <c r="Q1743" i="73" s="1"/>
  <c r="P1775" i="73"/>
  <c r="Q1775" i="73" s="1"/>
  <c r="P1807" i="73"/>
  <c r="Q1807" i="73" s="1"/>
  <c r="P1839" i="73"/>
  <c r="P1903" i="73"/>
  <c r="Q1903" i="73" s="1"/>
  <c r="P1935" i="73"/>
  <c r="P2031" i="73"/>
  <c r="Q2031" i="73" s="1"/>
  <c r="P2127" i="73"/>
  <c r="Q2127" i="73" s="1"/>
  <c r="P2159" i="73"/>
  <c r="Q2159" i="73" s="1"/>
  <c r="P2191" i="73"/>
  <c r="Q2191" i="73" s="1"/>
  <c r="P2223" i="73"/>
  <c r="Q2223" i="73" s="1"/>
  <c r="P2255" i="73"/>
  <c r="Q2255" i="73" s="1"/>
  <c r="P2319" i="73"/>
  <c r="P2351" i="73"/>
  <c r="Q2351" i="73" s="1"/>
  <c r="P2383" i="73"/>
  <c r="Q2383" i="73" s="1"/>
  <c r="P2447" i="73"/>
  <c r="Q2447" i="73" s="1"/>
  <c r="P2479" i="73"/>
  <c r="Q2479" i="73" s="1"/>
  <c r="P2543" i="73"/>
  <c r="Q2543" i="73" s="1"/>
  <c r="P2575" i="73"/>
  <c r="Q2575" i="73" s="1"/>
  <c r="P2607" i="73"/>
  <c r="P2671" i="73"/>
  <c r="Q2671" i="73" s="1"/>
  <c r="P2735" i="73"/>
  <c r="Q2735" i="73" s="1"/>
  <c r="P2831" i="73"/>
  <c r="Q2831" i="73" s="1"/>
  <c r="P2863" i="73"/>
  <c r="Q2863" i="73" s="1"/>
  <c r="P2927" i="73"/>
  <c r="Q2927" i="73" s="1"/>
  <c r="P2959" i="73"/>
  <c r="Q2959" i="73" s="1"/>
  <c r="P2991" i="73"/>
  <c r="Q2991" i="73" s="1"/>
  <c r="P3087" i="73"/>
  <c r="Q3087" i="73" s="1"/>
  <c r="P3183" i="73"/>
  <c r="Q3183" i="73" s="1"/>
  <c r="P3215" i="73"/>
  <c r="Q3215" i="73" s="1"/>
  <c r="P3343" i="73"/>
  <c r="Q3343" i="73" s="1"/>
  <c r="P3471" i="73"/>
  <c r="Q3471" i="73" s="1"/>
  <c r="P3503" i="73"/>
  <c r="Q3503" i="73" s="1"/>
  <c r="P3599" i="73"/>
  <c r="Q3599" i="73" s="1"/>
  <c r="P3631" i="73"/>
  <c r="Q3631" i="73" s="1"/>
  <c r="P3663" i="73"/>
  <c r="Q3663" i="73" s="1"/>
  <c r="P3695" i="73"/>
  <c r="P3823" i="73"/>
  <c r="Q3823" i="73" s="1"/>
  <c r="P3855" i="73"/>
  <c r="Q3855" i="73" s="1"/>
  <c r="P3887" i="73"/>
  <c r="Q3887" i="73" s="1"/>
  <c r="P3919" i="73"/>
  <c r="Q3919" i="73" s="1"/>
  <c r="P3951" i="73"/>
  <c r="Q3951" i="73" s="1"/>
  <c r="P4111" i="73"/>
  <c r="Q4111" i="73" s="1"/>
  <c r="P4303" i="73"/>
  <c r="Q4303" i="73" s="1"/>
  <c r="P4335" i="73"/>
  <c r="Q4335" i="73" s="1"/>
  <c r="P4367" i="73"/>
  <c r="Q4367" i="73" s="1"/>
  <c r="P4431" i="73"/>
  <c r="Q4431" i="73" s="1"/>
  <c r="P4463" i="73"/>
  <c r="Q4463" i="73" s="1"/>
  <c r="P4495" i="73"/>
  <c r="Q4495" i="73" s="1"/>
  <c r="P4527" i="73"/>
  <c r="Q4527" i="73" s="1"/>
  <c r="P4688" i="73"/>
  <c r="Q4688" i="73" s="1"/>
  <c r="P4720" i="73"/>
  <c r="Q4720" i="73" s="1"/>
  <c r="P4752" i="73"/>
  <c r="Q4752" i="73" s="1"/>
  <c r="P4784" i="73"/>
  <c r="Q4784" i="73" s="1"/>
  <c r="P4880" i="73"/>
  <c r="Q4880" i="73" s="1"/>
  <c r="P4912" i="73"/>
  <c r="Q4912" i="73" s="1"/>
  <c r="P4944" i="73"/>
  <c r="Q4944" i="73" s="1"/>
  <c r="P4976" i="73"/>
  <c r="Q4976" i="73" s="1"/>
  <c r="P5008" i="73"/>
  <c r="Q5008" i="73" s="1"/>
  <c r="P5040" i="73"/>
  <c r="Q5040" i="73" s="1"/>
  <c r="P16" i="73"/>
  <c r="P48" i="73"/>
  <c r="Q48" i="73" s="1"/>
  <c r="P80" i="73"/>
  <c r="Q80" i="73" s="1"/>
  <c r="P112" i="73"/>
  <c r="Q112" i="73" s="1"/>
  <c r="P176" i="73"/>
  <c r="Q176" i="73" s="1"/>
  <c r="P208" i="73"/>
  <c r="Q208" i="73" s="1"/>
  <c r="P240" i="73"/>
  <c r="Q240" i="73" s="1"/>
  <c r="P272" i="73"/>
  <c r="Q272" i="73" s="1"/>
  <c r="P304" i="73"/>
  <c r="Q304" i="73" s="1"/>
  <c r="P368" i="73"/>
  <c r="Q368" i="73" s="1"/>
  <c r="P400" i="73"/>
  <c r="Q400" i="73" s="1"/>
  <c r="P432" i="73"/>
  <c r="Q432" i="73" s="1"/>
  <c r="P496" i="73"/>
  <c r="Q496" i="73" s="1"/>
  <c r="P528" i="73"/>
  <c r="Q528" i="73" s="1"/>
  <c r="P560" i="73"/>
  <c r="Q560" i="73" s="1"/>
  <c r="P592" i="73"/>
  <c r="Q592" i="73" s="1"/>
  <c r="P624" i="73"/>
  <c r="P656" i="73"/>
  <c r="Q656" i="73" s="1"/>
  <c r="P752" i="73"/>
  <c r="Q752" i="73" s="1"/>
  <c r="P784" i="73"/>
  <c r="Q784" i="73" s="1"/>
  <c r="P816" i="73"/>
  <c r="P848" i="73"/>
  <c r="Q848" i="73" s="1"/>
  <c r="P944" i="73"/>
  <c r="Q944" i="73" s="1"/>
  <c r="P1040" i="73"/>
  <c r="Q1040" i="73" s="1"/>
  <c r="P1072" i="73"/>
  <c r="Q1072" i="73" s="1"/>
  <c r="P1264" i="73"/>
  <c r="Q1264" i="73" s="1"/>
  <c r="P1296" i="73"/>
  <c r="P1328" i="73"/>
  <c r="Q1328" i="73" s="1"/>
  <c r="P1360" i="73"/>
  <c r="Q1360" i="73" s="1"/>
  <c r="P1392" i="73"/>
  <c r="Q1392" i="73" s="1"/>
  <c r="P1424" i="73"/>
  <c r="Q1424" i="73" s="1"/>
  <c r="P1456" i="73"/>
  <c r="Q1456" i="73" s="1"/>
  <c r="P1488" i="73"/>
  <c r="P1520" i="73"/>
  <c r="Q1520" i="73" s="1"/>
  <c r="P1552" i="73"/>
  <c r="Q1552" i="73" s="1"/>
  <c r="P1584" i="73"/>
  <c r="Q1584" i="73" s="1"/>
  <c r="P1648" i="73"/>
  <c r="Q1648" i="73" s="1"/>
  <c r="P1712" i="73"/>
  <c r="Q1712" i="73" s="1"/>
  <c r="P1744" i="73"/>
  <c r="Q1744" i="73" s="1"/>
  <c r="P1776" i="73"/>
  <c r="Q1776" i="73" s="1"/>
  <c r="P1808" i="73"/>
  <c r="Q1808" i="73" s="1"/>
  <c r="P1840" i="73"/>
  <c r="Q1840" i="73" s="1"/>
  <c r="P1904" i="73"/>
  <c r="Q1904" i="73" s="1"/>
  <c r="P1936" i="73"/>
  <c r="Q1936" i="73" s="1"/>
  <c r="P2032" i="73"/>
  <c r="Q2032" i="73" s="1"/>
  <c r="P2128" i="73"/>
  <c r="Q2128" i="73" s="1"/>
  <c r="P2160" i="73"/>
  <c r="Q2160" i="73" s="1"/>
  <c r="P2192" i="73"/>
  <c r="Q2192" i="73" s="1"/>
  <c r="P2224" i="73"/>
  <c r="P2256" i="73"/>
  <c r="P2320" i="73"/>
  <c r="Q2320" i="73" s="1"/>
  <c r="P2352" i="73"/>
  <c r="Q2352" i="73" s="1"/>
  <c r="P2384" i="73"/>
  <c r="Q2384" i="73" s="1"/>
  <c r="P2448" i="73"/>
  <c r="Q2448" i="73" s="1"/>
  <c r="P2480" i="73"/>
  <c r="Q2480" i="73" s="1"/>
  <c r="P2544" i="73"/>
  <c r="Q2544" i="73" s="1"/>
  <c r="P2576" i="73"/>
  <c r="Q2576" i="73" s="1"/>
  <c r="P2608" i="73"/>
  <c r="Q2608" i="73" s="1"/>
  <c r="P2672" i="73"/>
  <c r="Q2672" i="73" s="1"/>
  <c r="P2736" i="73"/>
  <c r="Q2736" i="73" s="1"/>
  <c r="P2832" i="73"/>
  <c r="Q2832" i="73" s="1"/>
  <c r="P2864" i="73"/>
  <c r="Q2864" i="73" s="1"/>
  <c r="P2928" i="73"/>
  <c r="Q2928" i="73" s="1"/>
  <c r="P2960" i="73"/>
  <c r="Q2960" i="73" s="1"/>
  <c r="P2992" i="73"/>
  <c r="Q2992" i="73" s="1"/>
  <c r="P3088" i="73"/>
  <c r="Q3088" i="73" s="1"/>
  <c r="P3184" i="73"/>
  <c r="Q3184" i="73" s="1"/>
  <c r="P3344" i="73"/>
  <c r="Q3344" i="73" s="1"/>
  <c r="P3472" i="73"/>
  <c r="P3504" i="73"/>
  <c r="Q3504" i="73" s="1"/>
  <c r="P3600" i="73"/>
  <c r="Q3600" i="73" s="1"/>
  <c r="P3632" i="73"/>
  <c r="Q3632" i="73" s="1"/>
  <c r="P3664" i="73"/>
  <c r="Q3664" i="73" s="1"/>
  <c r="P3696" i="73"/>
  <c r="Q3696" i="73" s="1"/>
  <c r="P3824" i="73"/>
  <c r="Q3824" i="73" s="1"/>
  <c r="P3856" i="73"/>
  <c r="Q3856" i="73" s="1"/>
  <c r="P3888" i="73"/>
  <c r="Q3888" i="73" s="1"/>
  <c r="P3920" i="73"/>
  <c r="Q3920" i="73" s="1"/>
  <c r="P3952" i="73"/>
  <c r="Q3952" i="73" s="1"/>
  <c r="P4112" i="73"/>
  <c r="Q4112" i="73" s="1"/>
  <c r="P4304" i="73"/>
  <c r="Q4304" i="73" s="1"/>
  <c r="P4336" i="73"/>
  <c r="Q4336" i="73" s="1"/>
  <c r="P4368" i="73"/>
  <c r="Q4368" i="73" s="1"/>
  <c r="P4432" i="73"/>
  <c r="Q4432" i="73" s="1"/>
  <c r="P4464" i="73"/>
  <c r="Q4464" i="73" s="1"/>
  <c r="P4496" i="73"/>
  <c r="Q4496" i="73" s="1"/>
  <c r="P4528" i="73"/>
  <c r="Q4528" i="73" s="1"/>
  <c r="P4689" i="73"/>
  <c r="Q4689" i="73" s="1"/>
  <c r="P4721" i="73"/>
  <c r="Q4721" i="73" s="1"/>
  <c r="P4753" i="73"/>
  <c r="Q4753" i="73" s="1"/>
  <c r="P4785" i="73"/>
  <c r="Q4785" i="73" s="1"/>
  <c r="P4881" i="73"/>
  <c r="Q4881" i="73" s="1"/>
  <c r="P4913" i="73"/>
  <c r="Q4913" i="73" s="1"/>
  <c r="P4945" i="73"/>
  <c r="Q4945" i="73" s="1"/>
  <c r="P4977" i="73"/>
  <c r="Q4977" i="73" s="1"/>
  <c r="P5009" i="73"/>
  <c r="Q5009" i="73" s="1"/>
  <c r="P5041" i="73"/>
  <c r="Q5041" i="73" s="1"/>
  <c r="P17" i="73"/>
  <c r="Q17" i="73" s="1"/>
  <c r="P49" i="73"/>
  <c r="Q49" i="73" s="1"/>
  <c r="P81" i="73"/>
  <c r="Q81" i="73" s="1"/>
  <c r="P113" i="73"/>
  <c r="Q113" i="73" s="1"/>
  <c r="P145" i="73"/>
  <c r="Q145" i="73" s="1"/>
  <c r="P177" i="73"/>
  <c r="Q177" i="73" s="1"/>
  <c r="P209" i="73"/>
  <c r="Q209" i="73" s="1"/>
  <c r="P241" i="73"/>
  <c r="Q241" i="73" s="1"/>
  <c r="P273" i="73"/>
  <c r="Q273" i="73" s="1"/>
  <c r="P305" i="73"/>
  <c r="P369" i="73"/>
  <c r="Q369" i="73" s="1"/>
  <c r="P401" i="73"/>
  <c r="Q401" i="73" s="1"/>
  <c r="P433" i="73"/>
  <c r="Q433" i="73" s="1"/>
  <c r="P497" i="73"/>
  <c r="Q497" i="73" s="1"/>
  <c r="P529" i="73"/>
  <c r="Q529" i="73" s="1"/>
  <c r="P561" i="73"/>
  <c r="Q561" i="73" s="1"/>
  <c r="P593" i="73"/>
  <c r="P625" i="73"/>
  <c r="Q625" i="73" s="1"/>
  <c r="P657" i="73"/>
  <c r="Q657" i="73" s="1"/>
  <c r="P753" i="73"/>
  <c r="Q753" i="73" s="1"/>
  <c r="P785" i="73"/>
  <c r="Q785" i="73" s="1"/>
  <c r="P817" i="73"/>
  <c r="Q817" i="73" s="1"/>
  <c r="P849" i="73"/>
  <c r="Q849" i="73" s="1"/>
  <c r="P945" i="73"/>
  <c r="P1041" i="73"/>
  <c r="Q1041" i="73" s="1"/>
  <c r="P1073" i="73"/>
  <c r="Q1073" i="73" s="1"/>
  <c r="P1265" i="73"/>
  <c r="Q1265" i="73" s="1"/>
  <c r="P1297" i="73"/>
  <c r="Q1297" i="73" s="1"/>
  <c r="P1329" i="73"/>
  <c r="Q1329" i="73" s="1"/>
  <c r="P1361" i="73"/>
  <c r="Q1361" i="73" s="1"/>
  <c r="P1393" i="73"/>
  <c r="P1425" i="73"/>
  <c r="Q1425" i="73" s="1"/>
  <c r="P1457" i="73"/>
  <c r="Q1457" i="73" s="1"/>
  <c r="P1489" i="73"/>
  <c r="Q1489" i="73" s="1"/>
  <c r="P1521" i="73"/>
  <c r="Q1521" i="73" s="1"/>
  <c r="P1553" i="73"/>
  <c r="Q1553" i="73" s="1"/>
  <c r="P1585" i="73"/>
  <c r="Q1585" i="73" s="1"/>
  <c r="P1649" i="73"/>
  <c r="Q1649" i="73" s="1"/>
  <c r="P1713" i="73"/>
  <c r="Q1713" i="73" s="1"/>
  <c r="P1745" i="73"/>
  <c r="P1777" i="73"/>
  <c r="Q1777" i="73" s="1"/>
  <c r="P1809" i="73"/>
  <c r="Q1809" i="73" s="1"/>
  <c r="P1841" i="73"/>
  <c r="Q1841" i="73" s="1"/>
  <c r="P1905" i="73"/>
  <c r="Q1905" i="73" s="1"/>
  <c r="P1937" i="73"/>
  <c r="Q1937" i="73" s="1"/>
  <c r="P2033" i="73"/>
  <c r="Q2033" i="73" s="1"/>
  <c r="P2129" i="73"/>
  <c r="Q2129" i="73" s="1"/>
  <c r="P2161" i="73"/>
  <c r="Q2161" i="73" s="1"/>
  <c r="P2193" i="73"/>
  <c r="Q2193" i="73" s="1"/>
  <c r="P2225" i="73"/>
  <c r="Q2225" i="73" s="1"/>
  <c r="P2257" i="73"/>
  <c r="Q2257" i="73" s="1"/>
  <c r="P2321" i="73"/>
  <c r="Q2321" i="73" s="1"/>
  <c r="P2353" i="73"/>
  <c r="Q2353" i="73" s="1"/>
  <c r="P2385" i="73"/>
  <c r="Q2385" i="73" s="1"/>
  <c r="P2449" i="73"/>
  <c r="Q2449" i="73" s="1"/>
  <c r="P2481" i="73"/>
  <c r="Q2481" i="73" s="1"/>
  <c r="P2545" i="73"/>
  <c r="Q2545" i="73" s="1"/>
  <c r="P2577" i="73"/>
  <c r="Q2577" i="73" s="1"/>
  <c r="P2609" i="73"/>
  <c r="Q2609" i="73" s="1"/>
  <c r="P2673" i="73"/>
  <c r="Q2673" i="73" s="1"/>
  <c r="P2705" i="73"/>
  <c r="Q2705" i="73" s="1"/>
  <c r="P2737" i="73"/>
  <c r="Q2737" i="73" s="1"/>
  <c r="P2833" i="73"/>
  <c r="Q2833" i="73" s="1"/>
  <c r="P2865" i="73"/>
  <c r="Q2865" i="73" s="1"/>
  <c r="P2929" i="73"/>
  <c r="Q2929" i="73" s="1"/>
  <c r="P2961" i="73"/>
  <c r="Q2961" i="73" s="1"/>
  <c r="P2993" i="73"/>
  <c r="Q2993" i="73" s="1"/>
  <c r="P3089" i="73"/>
  <c r="P3185" i="73"/>
  <c r="Q3185" i="73" s="1"/>
  <c r="P3345" i="73"/>
  <c r="Q3345" i="73" s="1"/>
  <c r="P3473" i="73"/>
  <c r="Q3473" i="73" s="1"/>
  <c r="P3505" i="73"/>
  <c r="P3601" i="73"/>
  <c r="Q3601" i="73" s="1"/>
  <c r="P3633" i="73"/>
  <c r="Q3633" i="73" s="1"/>
  <c r="P3665" i="73"/>
  <c r="Q3665" i="73" s="1"/>
  <c r="P3697" i="73"/>
  <c r="Q3697" i="73" s="1"/>
  <c r="P3825" i="73"/>
  <c r="Q3825" i="73" s="1"/>
  <c r="P3857" i="73"/>
  <c r="Q3857" i="73" s="1"/>
  <c r="P3889" i="73"/>
  <c r="Q3889" i="73" s="1"/>
  <c r="P3921" i="73"/>
  <c r="P3953" i="73"/>
  <c r="Q3953" i="73" s="1"/>
  <c r="P4113" i="73"/>
  <c r="Q4113" i="73" s="1"/>
  <c r="P4305" i="73"/>
  <c r="Q4305" i="73" s="1"/>
  <c r="P4337" i="73"/>
  <c r="Q4337" i="73" s="1"/>
  <c r="P4369" i="73"/>
  <c r="Q4369" i="73" s="1"/>
  <c r="P4433" i="73"/>
  <c r="Q4433" i="73" s="1"/>
  <c r="P4497" i="73"/>
  <c r="Q4497" i="73" s="1"/>
  <c r="P4529" i="73"/>
  <c r="Q4529" i="73" s="1"/>
  <c r="P4690" i="73"/>
  <c r="P4722" i="73"/>
  <c r="Q4722" i="73" s="1"/>
  <c r="P4754" i="73"/>
  <c r="Q4754" i="73" s="1"/>
  <c r="P4786" i="73"/>
  <c r="Q4786" i="73" s="1"/>
  <c r="P4882" i="73"/>
  <c r="Q4882" i="73" s="1"/>
  <c r="P4914" i="73"/>
  <c r="Q4914" i="73" s="1"/>
  <c r="P4946" i="73"/>
  <c r="Q4946" i="73" s="1"/>
  <c r="P4978" i="73"/>
  <c r="Q4978" i="73" s="1"/>
  <c r="P5010" i="73"/>
  <c r="Q5010" i="73" s="1"/>
  <c r="P5042" i="73"/>
  <c r="Q5042" i="73" s="1"/>
  <c r="P18" i="73"/>
  <c r="Q18" i="73" s="1"/>
  <c r="P50" i="73"/>
  <c r="Q50" i="73" s="1"/>
  <c r="P82" i="73"/>
  <c r="Q82" i="73" s="1"/>
  <c r="P114" i="73"/>
  <c r="Q114" i="73" s="1"/>
  <c r="P146" i="73"/>
  <c r="Q146" i="73" s="1"/>
  <c r="P178" i="73"/>
  <c r="P210" i="73"/>
  <c r="Q210" i="73" s="1"/>
  <c r="P242" i="73"/>
  <c r="Q242" i="73" s="1"/>
  <c r="P274" i="73"/>
  <c r="Q274" i="73" s="1"/>
  <c r="P306" i="73"/>
  <c r="Q306" i="73" s="1"/>
  <c r="P370" i="73"/>
  <c r="Q370" i="73" s="1"/>
  <c r="P402" i="73"/>
  <c r="Q402" i="73" s="1"/>
  <c r="P434" i="73"/>
  <c r="Q434" i="73" s="1"/>
  <c r="P498" i="73"/>
  <c r="Q498" i="73" s="1"/>
  <c r="P530" i="73"/>
  <c r="Q530" i="73" s="1"/>
  <c r="P562" i="73"/>
  <c r="Q562" i="73" s="1"/>
  <c r="P594" i="73"/>
  <c r="Q594" i="73" s="1"/>
  <c r="Q582" i="73"/>
  <c r="Q774" i="73"/>
  <c r="Q1862" i="73"/>
  <c r="P626" i="73"/>
  <c r="Q626" i="73" s="1"/>
  <c r="P658" i="73"/>
  <c r="Q658" i="73" s="1"/>
  <c r="P754" i="73"/>
  <c r="Q754" i="73" s="1"/>
  <c r="P786" i="73"/>
  <c r="Q786" i="73" s="1"/>
  <c r="P818" i="73"/>
  <c r="Q818" i="73" s="1"/>
  <c r="P850" i="73"/>
  <c r="Q850" i="73" s="1"/>
  <c r="P946" i="73"/>
  <c r="Q946" i="73" s="1"/>
  <c r="P1042" i="73"/>
  <c r="Q1042" i="73" s="1"/>
  <c r="P1074" i="73"/>
  <c r="P1266" i="73"/>
  <c r="Q1266" i="73" s="1"/>
  <c r="P1298" i="73"/>
  <c r="Q1298" i="73" s="1"/>
  <c r="P1330" i="73"/>
  <c r="Q1330" i="73" s="1"/>
  <c r="P1362" i="73"/>
  <c r="Q1362" i="73" s="1"/>
  <c r="P1394" i="73"/>
  <c r="Q1394" i="73" s="1"/>
  <c r="P1426" i="73"/>
  <c r="Q1426" i="73" s="1"/>
  <c r="P1458" i="73"/>
  <c r="Q1458" i="73" s="1"/>
  <c r="P1490" i="73"/>
  <c r="Q1490" i="73" s="1"/>
  <c r="P1522" i="73"/>
  <c r="P1554" i="73"/>
  <c r="Q1554" i="73" s="1"/>
  <c r="P1586" i="73"/>
  <c r="Q1586" i="73" s="1"/>
  <c r="P1650" i="73"/>
  <c r="Q1650" i="73" s="1"/>
  <c r="P1714" i="73"/>
  <c r="Q1714" i="73" s="1"/>
  <c r="P1746" i="73"/>
  <c r="Q1746" i="73" s="1"/>
  <c r="P1778" i="73"/>
  <c r="Q1778" i="73" s="1"/>
  <c r="P1810" i="73"/>
  <c r="Q1810" i="73" s="1"/>
  <c r="P1842" i="73"/>
  <c r="Q1842" i="73" s="1"/>
  <c r="P1906" i="73"/>
  <c r="Q1906" i="73" s="1"/>
  <c r="P1938" i="73"/>
  <c r="Q1938" i="73" s="1"/>
  <c r="P2034" i="73"/>
  <c r="Q2034" i="73" s="1"/>
  <c r="P2130" i="73"/>
  <c r="Q2130" i="73" s="1"/>
  <c r="P2162" i="73"/>
  <c r="Q2162" i="73" s="1"/>
  <c r="P2194" i="73"/>
  <c r="Q2194" i="73" s="1"/>
  <c r="P2226" i="73"/>
  <c r="Q2226" i="73" s="1"/>
  <c r="P2258" i="73"/>
  <c r="Q2258" i="73" s="1"/>
  <c r="P2322" i="73"/>
  <c r="Q2322" i="73" s="1"/>
  <c r="P2354" i="73"/>
  <c r="Q2354" i="73" s="1"/>
  <c r="P2386" i="73"/>
  <c r="Q2386" i="73" s="1"/>
  <c r="P2450" i="73"/>
  <c r="Q2450" i="73" s="1"/>
  <c r="P2482" i="73"/>
  <c r="Q2482" i="73" s="1"/>
  <c r="P2546" i="73"/>
  <c r="Q2546" i="73" s="1"/>
  <c r="P2578" i="73"/>
  <c r="Q2578" i="73" s="1"/>
  <c r="P2610" i="73"/>
  <c r="Q2610" i="73" s="1"/>
  <c r="P2674" i="73"/>
  <c r="Q2674" i="73" s="1"/>
  <c r="P2706" i="73"/>
  <c r="Q2706" i="73" s="1"/>
  <c r="P2738" i="73"/>
  <c r="Q2738" i="73" s="1"/>
  <c r="P2834" i="73"/>
  <c r="Q2834" i="73" s="1"/>
  <c r="P2866" i="73"/>
  <c r="P2930" i="73"/>
  <c r="Q2930" i="73" s="1"/>
  <c r="P2962" i="73"/>
  <c r="Q2962" i="73" s="1"/>
  <c r="P2994" i="73"/>
  <c r="Q2994" i="73" s="1"/>
  <c r="P3090" i="73"/>
  <c r="Q3090" i="73" s="1"/>
  <c r="P3186" i="73"/>
  <c r="Q3186" i="73" s="1"/>
  <c r="P3346" i="73"/>
  <c r="Q3346" i="73" s="1"/>
  <c r="P3474" i="73"/>
  <c r="Q3474" i="73" s="1"/>
  <c r="P3506" i="73"/>
  <c r="Q3506" i="73" s="1"/>
  <c r="P3602" i="73"/>
  <c r="Q3602" i="73" s="1"/>
  <c r="P3634" i="73"/>
  <c r="Q3634" i="73" s="1"/>
  <c r="P3666" i="73"/>
  <c r="P3698" i="73"/>
  <c r="Q3698" i="73" s="1"/>
  <c r="P3762" i="73"/>
  <c r="Q3762" i="73" s="1"/>
  <c r="P3826" i="73"/>
  <c r="Q3826" i="73" s="1"/>
  <c r="P3858" i="73"/>
  <c r="Q3858" i="73" s="1"/>
  <c r="P3890" i="73"/>
  <c r="Q3890" i="73" s="1"/>
  <c r="P3922" i="73"/>
  <c r="Q3922" i="73" s="1"/>
  <c r="P3954" i="73"/>
  <c r="P4114" i="73"/>
  <c r="Q4114" i="73" s="1"/>
  <c r="P4306" i="73"/>
  <c r="Q4306" i="73" s="1"/>
  <c r="P4338" i="73"/>
  <c r="Q4338" i="73" s="1"/>
  <c r="P4370" i="73"/>
  <c r="Q4370" i="73" s="1"/>
  <c r="P4434" i="73"/>
  <c r="Q4434" i="73" s="1"/>
  <c r="P4498" i="73"/>
  <c r="Q4498" i="73" s="1"/>
  <c r="P4691" i="73"/>
  <c r="Q4691" i="73" s="1"/>
  <c r="P4755" i="73"/>
  <c r="P4787" i="73"/>
  <c r="Q4787" i="73" s="1"/>
  <c r="P4883" i="73"/>
  <c r="Q4883" i="73" s="1"/>
  <c r="P4915" i="73"/>
  <c r="Q4915" i="73" s="1"/>
  <c r="P4947" i="73"/>
  <c r="Q4947" i="73" s="1"/>
  <c r="P4979" i="73"/>
  <c r="Q4979" i="73" s="1"/>
  <c r="P5011" i="73"/>
  <c r="Q5011" i="73" s="1"/>
  <c r="P5043" i="73"/>
  <c r="Q5043" i="73" s="1"/>
  <c r="P43" i="73"/>
  <c r="Q43" i="73" s="1"/>
  <c r="P75" i="73"/>
  <c r="Q75" i="73" s="1"/>
  <c r="P107" i="73"/>
  <c r="Q107" i="73" s="1"/>
  <c r="P171" i="73"/>
  <c r="Q171" i="73" s="1"/>
  <c r="P203" i="73"/>
  <c r="Q203" i="73" s="1"/>
  <c r="P235" i="73"/>
  <c r="Q235" i="73" s="1"/>
  <c r="P267" i="73"/>
  <c r="Q267" i="73" s="1"/>
  <c r="P299" i="73"/>
  <c r="Q299" i="73" s="1"/>
  <c r="P363" i="73"/>
  <c r="Q363" i="73" s="1"/>
  <c r="P395" i="73"/>
  <c r="Q395" i="73" s="1"/>
  <c r="P427" i="73"/>
  <c r="Q427" i="73" s="1"/>
  <c r="P491" i="73"/>
  <c r="Q491" i="73" s="1"/>
  <c r="P523" i="73"/>
  <c r="Q523" i="73" s="1"/>
  <c r="P555" i="73"/>
  <c r="Q555" i="73" s="1"/>
  <c r="P587" i="73"/>
  <c r="Q587" i="73" s="1"/>
  <c r="P619" i="73"/>
  <c r="P651" i="73"/>
  <c r="P747" i="73"/>
  <c r="Q747" i="73" s="1"/>
  <c r="P779" i="73"/>
  <c r="Q779" i="73" s="1"/>
  <c r="P811" i="73"/>
  <c r="Q811" i="73" s="1"/>
  <c r="P843" i="73"/>
  <c r="Q843" i="73" s="1"/>
  <c r="P875" i="73"/>
  <c r="Q875" i="73" s="1"/>
  <c r="P939" i="73"/>
  <c r="Q939" i="73" s="1"/>
  <c r="P1035" i="73"/>
  <c r="Q1035" i="73" s="1"/>
  <c r="P1067" i="73"/>
  <c r="Q1067" i="73" s="1"/>
  <c r="P1099" i="73"/>
  <c r="Q1099" i="73" s="1"/>
  <c r="P1259" i="73"/>
  <c r="Q1259" i="73" s="1"/>
  <c r="P1291" i="73"/>
  <c r="Q1291" i="73" s="1"/>
  <c r="P1323" i="73"/>
  <c r="Q1323" i="73" s="1"/>
  <c r="P1355" i="73"/>
  <c r="Q1355" i="73" s="1"/>
  <c r="P1387" i="73"/>
  <c r="Q1387" i="73" s="1"/>
  <c r="P1419" i="73"/>
  <c r="Q1419" i="73" s="1"/>
  <c r="P1451" i="73"/>
  <c r="Q1451" i="73" s="1"/>
  <c r="P1483" i="73"/>
  <c r="Q1483" i="73" s="1"/>
  <c r="P1515" i="73"/>
  <c r="Q1515" i="73" s="1"/>
  <c r="P1547" i="73"/>
  <c r="Q1547" i="73" s="1"/>
  <c r="P1579" i="73"/>
  <c r="Q1579" i="73" s="1"/>
  <c r="P1611" i="73"/>
  <c r="Q1611" i="73" s="1"/>
  <c r="P1643" i="73"/>
  <c r="P1675" i="73"/>
  <c r="Q1675" i="73" s="1"/>
  <c r="P1707" i="73"/>
  <c r="P1739" i="73"/>
  <c r="Q1739" i="73" s="1"/>
  <c r="P1771" i="73"/>
  <c r="Q1771" i="73" s="1"/>
  <c r="P1803" i="73"/>
  <c r="Q1803" i="73" s="1"/>
  <c r="P1835" i="73"/>
  <c r="Q1835" i="73" s="1"/>
  <c r="P1899" i="73"/>
  <c r="Q1899" i="73" s="1"/>
  <c r="P1931" i="73"/>
  <c r="Q1931" i="73" s="1"/>
  <c r="P1995" i="73"/>
  <c r="Q1995" i="73" s="1"/>
  <c r="P2027" i="73"/>
  <c r="Q2027" i="73" s="1"/>
  <c r="P2123" i="73"/>
  <c r="Q2123" i="73" s="1"/>
  <c r="P2155" i="73"/>
  <c r="Q2155" i="73" s="1"/>
  <c r="P2187" i="73"/>
  <c r="Q2187" i="73" s="1"/>
  <c r="P2219" i="73"/>
  <c r="Q2219" i="73" s="1"/>
  <c r="P2251" i="73"/>
  <c r="Q2251" i="73" s="1"/>
  <c r="P2315" i="73"/>
  <c r="Q2315" i="73" s="1"/>
  <c r="P2347" i="73"/>
  <c r="Q2347" i="73" s="1"/>
  <c r="P2379" i="73"/>
  <c r="P2443" i="73"/>
  <c r="P2475" i="73"/>
  <c r="Q2475" i="73" s="1"/>
  <c r="P2539" i="73"/>
  <c r="Q2539" i="73" s="1"/>
  <c r="P2571" i="73"/>
  <c r="Q2571" i="73" s="1"/>
  <c r="P2603" i="73"/>
  <c r="Q2603" i="73" s="1"/>
  <c r="P2667" i="73"/>
  <c r="Q2667" i="73" s="1"/>
  <c r="P2731" i="73"/>
  <c r="Q2731" i="73" s="1"/>
  <c r="P2827" i="73"/>
  <c r="Q2827" i="73" s="1"/>
  <c r="P2859" i="73"/>
  <c r="Q2859" i="73" s="1"/>
  <c r="P2923" i="73"/>
  <c r="Q2923" i="73" s="1"/>
  <c r="P2987" i="73"/>
  <c r="Q2987" i="73" s="1"/>
  <c r="P3019" i="73"/>
  <c r="Q3019" i="73" s="1"/>
  <c r="P3083" i="73"/>
  <c r="Q3083" i="73" s="1"/>
  <c r="P3179" i="73"/>
  <c r="Q3179" i="73" s="1"/>
  <c r="P3211" i="73"/>
  <c r="Q3211" i="73" s="1"/>
  <c r="P3339" i="73"/>
  <c r="Q3339" i="73" s="1"/>
  <c r="P3467" i="73"/>
  <c r="Q3467" i="73" s="1"/>
  <c r="P3499" i="73"/>
  <c r="Q3499" i="73" s="1"/>
  <c r="P3595" i="73"/>
  <c r="Q3595" i="73" s="1"/>
  <c r="P3627" i="73"/>
  <c r="Q3627" i="73" s="1"/>
  <c r="P3659" i="73"/>
  <c r="Q3659" i="73" s="1"/>
  <c r="P3691" i="73"/>
  <c r="Q3691" i="73" s="1"/>
  <c r="P3819" i="73"/>
  <c r="Q3819" i="73" s="1"/>
  <c r="P3851" i="73"/>
  <c r="Q3851" i="73" s="1"/>
  <c r="P3883" i="73"/>
  <c r="Q3883" i="73" s="1"/>
  <c r="P3915" i="73"/>
  <c r="Q3915" i="73" s="1"/>
  <c r="P3947" i="73"/>
  <c r="Q3947" i="73" s="1"/>
  <c r="P4107" i="73"/>
  <c r="Q4107" i="73" s="1"/>
  <c r="P4139" i="73"/>
  <c r="Q4139" i="73" s="1"/>
  <c r="P4299" i="73"/>
  <c r="Q4299" i="73" s="1"/>
  <c r="P4331" i="73"/>
  <c r="Q4331" i="73" s="1"/>
  <c r="P4363" i="73"/>
  <c r="Q4363" i="73" s="1"/>
  <c r="P4427" i="73"/>
  <c r="Q4427" i="73" s="1"/>
  <c r="P4459" i="73"/>
  <c r="Q4459" i="73" s="1"/>
  <c r="P4491" i="73"/>
  <c r="Q4491" i="73" s="1"/>
  <c r="P4523" i="73"/>
  <c r="Q4523" i="73" s="1"/>
  <c r="P4684" i="73"/>
  <c r="Q4684" i="73" s="1"/>
  <c r="P4716" i="73"/>
  <c r="Q4716" i="73" s="1"/>
  <c r="P4748" i="73"/>
  <c r="Q4748" i="73" s="1"/>
  <c r="P4780" i="73"/>
  <c r="Q4780" i="73" s="1"/>
  <c r="P4876" i="73"/>
  <c r="Q4876" i="73" s="1"/>
  <c r="P4908" i="73"/>
  <c r="Q4908" i="73" s="1"/>
  <c r="P4940" i="73"/>
  <c r="Q4940" i="73" s="1"/>
  <c r="P4972" i="73"/>
  <c r="Q4972" i="73" s="1"/>
  <c r="P5004" i="73"/>
  <c r="Q5004" i="73" s="1"/>
  <c r="P44" i="73"/>
  <c r="Q44" i="73" s="1"/>
  <c r="P76" i="73"/>
  <c r="Q76" i="73" s="1"/>
  <c r="P108" i="73"/>
  <c r="Q108" i="73" s="1"/>
  <c r="P172" i="73"/>
  <c r="Q172" i="73" s="1"/>
  <c r="P204" i="73"/>
  <c r="Q204" i="73" s="1"/>
  <c r="P236" i="73"/>
  <c r="Q236" i="73" s="1"/>
  <c r="P268" i="73"/>
  <c r="Q268" i="73" s="1"/>
  <c r="P300" i="73"/>
  <c r="Q300" i="73" s="1"/>
  <c r="P364" i="73"/>
  <c r="Q364" i="73" s="1"/>
  <c r="P396" i="73"/>
  <c r="Q396" i="73" s="1"/>
  <c r="P428" i="73"/>
  <c r="P492" i="73"/>
  <c r="Q492" i="73" s="1"/>
  <c r="P524" i="73"/>
  <c r="Q524" i="73" s="1"/>
  <c r="P556" i="73"/>
  <c r="Q556" i="73" s="1"/>
  <c r="P588" i="73"/>
  <c r="Q588" i="73" s="1"/>
  <c r="P620" i="73"/>
  <c r="Q620" i="73" s="1"/>
  <c r="P652" i="73"/>
  <c r="Q652" i="73" s="1"/>
  <c r="P748" i="73"/>
  <c r="Q748" i="73" s="1"/>
  <c r="P780" i="73"/>
  <c r="Q780" i="73" s="1"/>
  <c r="P812" i="73"/>
  <c r="Q812" i="73" s="1"/>
  <c r="P844" i="73"/>
  <c r="Q844" i="73" s="1"/>
  <c r="P876" i="73"/>
  <c r="Q876" i="73" s="1"/>
  <c r="P940" i="73"/>
  <c r="Q940" i="73" s="1"/>
  <c r="P1036" i="73"/>
  <c r="Q1036" i="73" s="1"/>
  <c r="P1068" i="73"/>
  <c r="Q1068" i="73" s="1"/>
  <c r="P1100" i="73"/>
  <c r="Q1100" i="73" s="1"/>
  <c r="P1260" i="73"/>
  <c r="Q1260" i="73" s="1"/>
  <c r="P1292" i="73"/>
  <c r="Q1292" i="73" s="1"/>
  <c r="P1324" i="73"/>
  <c r="Q1324" i="73" s="1"/>
  <c r="P1356" i="73"/>
  <c r="Q1356" i="73" s="1"/>
  <c r="P1388" i="73"/>
  <c r="Q1388" i="73" s="1"/>
  <c r="P1420" i="73"/>
  <c r="Q1420" i="73" s="1"/>
  <c r="P1452" i="73"/>
  <c r="P1484" i="73"/>
  <c r="Q1484" i="73" s="1"/>
  <c r="P1516" i="73"/>
  <c r="P1548" i="73"/>
  <c r="Q1548" i="73" s="1"/>
  <c r="P1580" i="73"/>
  <c r="Q1580" i="73" s="1"/>
  <c r="P1612" i="73"/>
  <c r="Q1612" i="73" s="1"/>
  <c r="P1644" i="73"/>
  <c r="Q1644" i="73" s="1"/>
  <c r="P1676" i="73"/>
  <c r="Q1676" i="73" s="1"/>
  <c r="P1708" i="73"/>
  <c r="Q1708" i="73" s="1"/>
  <c r="P1740" i="73"/>
  <c r="Q1740" i="73" s="1"/>
  <c r="P1772" i="73"/>
  <c r="Q1772" i="73" s="1"/>
  <c r="P1804" i="73"/>
  <c r="Q1804" i="73" s="1"/>
  <c r="P1836" i="73"/>
  <c r="Q1836" i="73" s="1"/>
  <c r="P1900" i="73"/>
  <c r="Q1900" i="73" s="1"/>
  <c r="P1932" i="73"/>
  <c r="Q1932" i="73" s="1"/>
  <c r="P2028" i="73"/>
  <c r="Q2028" i="73" s="1"/>
  <c r="P2124" i="73"/>
  <c r="Q2124" i="73" s="1"/>
  <c r="P2156" i="73"/>
  <c r="Q2156" i="73" s="1"/>
  <c r="P2188" i="73"/>
  <c r="Q2188" i="73" s="1"/>
  <c r="P2220" i="73"/>
  <c r="Q2220" i="73" s="1"/>
  <c r="P2252" i="73"/>
  <c r="Q2252" i="73" s="1"/>
  <c r="P2316" i="73"/>
  <c r="Q2316" i="73" s="1"/>
  <c r="P2348" i="73"/>
  <c r="Q2348" i="73" s="1"/>
  <c r="P2380" i="73"/>
  <c r="Q2380" i="73" s="1"/>
  <c r="P2444" i="73"/>
  <c r="Q2444" i="73" s="1"/>
  <c r="P2476" i="73"/>
  <c r="Q2476" i="73" s="1"/>
  <c r="P2540" i="73"/>
  <c r="Q2540" i="73" s="1"/>
  <c r="P2572" i="73"/>
  <c r="Q2572" i="73" s="1"/>
  <c r="P2604" i="73"/>
  <c r="Q2604" i="73" s="1"/>
  <c r="P2668" i="73"/>
  <c r="Q2668" i="73" s="1"/>
  <c r="P2732" i="73"/>
  <c r="Q2732" i="73" s="1"/>
  <c r="P2828" i="73"/>
  <c r="Q2828" i="73" s="1"/>
  <c r="P2860" i="73"/>
  <c r="Q2860" i="73" s="1"/>
  <c r="P2924" i="73"/>
  <c r="Q2924" i="73" s="1"/>
  <c r="P2988" i="73"/>
  <c r="Q2988" i="73" s="1"/>
  <c r="P3084" i="73"/>
  <c r="Q3084" i="73" s="1"/>
  <c r="P3180" i="73"/>
  <c r="Q3180" i="73" s="1"/>
  <c r="P3212" i="73"/>
  <c r="Q3212" i="73" s="1"/>
  <c r="P3340" i="73"/>
  <c r="Q3340" i="73" s="1"/>
  <c r="P3468" i="73"/>
  <c r="Q3468" i="73" s="1"/>
  <c r="P3500" i="73"/>
  <c r="Q3500" i="73" s="1"/>
  <c r="P3596" i="73"/>
  <c r="Q3596" i="73" s="1"/>
  <c r="P3628" i="73"/>
  <c r="Q3628" i="73" s="1"/>
  <c r="P3660" i="73"/>
  <c r="Q3660" i="73" s="1"/>
  <c r="P3692" i="73"/>
  <c r="Q3692" i="73" s="1"/>
  <c r="P3820" i="73"/>
  <c r="Q3820" i="73" s="1"/>
  <c r="P3852" i="73"/>
  <c r="Q3852" i="73" s="1"/>
  <c r="P3884" i="73"/>
  <c r="Q3884" i="73" s="1"/>
  <c r="P3916" i="73"/>
  <c r="Q3916" i="73" s="1"/>
  <c r="P3948" i="73"/>
  <c r="Q3948" i="73" s="1"/>
  <c r="P4108" i="73"/>
  <c r="Q4108" i="73" s="1"/>
  <c r="P4140" i="73"/>
  <c r="Q4140" i="73" s="1"/>
  <c r="P4300" i="73"/>
  <c r="Q4300" i="73" s="1"/>
  <c r="P4332" i="73"/>
  <c r="Q4332" i="73" s="1"/>
  <c r="P4364" i="73"/>
  <c r="Q4364" i="73" s="1"/>
  <c r="P4428" i="73"/>
  <c r="Q4428" i="73" s="1"/>
  <c r="P4460" i="73"/>
  <c r="Q4460" i="73" s="1"/>
  <c r="P4492" i="73"/>
  <c r="Q4492" i="73" s="1"/>
  <c r="P4524" i="73"/>
  <c r="Q4524" i="73" s="1"/>
  <c r="P4685" i="73"/>
  <c r="Q4685" i="73" s="1"/>
  <c r="P4717" i="73"/>
  <c r="Q4717" i="73" s="1"/>
  <c r="P4749" i="73"/>
  <c r="Q4749" i="73" s="1"/>
  <c r="P4781" i="73"/>
  <c r="Q4781" i="73" s="1"/>
  <c r="P4877" i="73"/>
  <c r="Q4877" i="73" s="1"/>
  <c r="P4909" i="73"/>
  <c r="Q4909" i="73" s="1"/>
  <c r="P4941" i="73"/>
  <c r="Q4941" i="73" s="1"/>
  <c r="P4973" i="73"/>
  <c r="Q4973" i="73" s="1"/>
  <c r="P5005" i="73"/>
  <c r="Q5005" i="73" s="1"/>
  <c r="P5037" i="73"/>
  <c r="Q5037" i="73" s="1"/>
  <c r="Q750" i="73"/>
  <c r="Q1102" i="73"/>
  <c r="Q2574" i="73"/>
  <c r="Q2174" i="73"/>
  <c r="Q390" i="73"/>
  <c r="Q550" i="73"/>
  <c r="Q1254" i="73"/>
  <c r="Q1414" i="73"/>
  <c r="Q1670" i="73"/>
  <c r="Q1766" i="73"/>
  <c r="Q205" i="73"/>
  <c r="Q1421" i="73"/>
  <c r="Q1485" i="73"/>
  <c r="Q2317" i="73"/>
  <c r="Q3085" i="73"/>
  <c r="Q3213" i="73"/>
  <c r="Q3917" i="73"/>
  <c r="Q4365" i="73"/>
  <c r="Q46" i="73"/>
  <c r="Q398" i="73"/>
  <c r="Q1486" i="73"/>
  <c r="Q1646" i="73"/>
  <c r="Q2222" i="73"/>
  <c r="Q3342" i="73"/>
  <c r="Q3334" i="73"/>
  <c r="Q654" i="73"/>
  <c r="Q1806" i="73"/>
  <c r="Q3086" i="73"/>
  <c r="Q3854" i="73"/>
  <c r="Q4430" i="73"/>
  <c r="Q815" i="73"/>
  <c r="Q1455" i="73"/>
  <c r="Q1839" i="73"/>
  <c r="Q2607" i="73"/>
  <c r="Q3695" i="73"/>
  <c r="Q16" i="73"/>
  <c r="Q624" i="73"/>
  <c r="Q816" i="73"/>
  <c r="Q1296" i="73"/>
  <c r="Q1488" i="73"/>
  <c r="Q94" i="73"/>
  <c r="Q254" i="73"/>
  <c r="Q286" i="73"/>
  <c r="Q510" i="73"/>
  <c r="Q1086" i="73"/>
  <c r="Q1406" i="73"/>
  <c r="Q1534" i="73"/>
  <c r="Q1726" i="73"/>
  <c r="Q1790" i="73"/>
  <c r="Q1854" i="73"/>
  <c r="Q2558" i="73"/>
  <c r="Q2846" i="73"/>
  <c r="Q2974" i="73"/>
  <c r="Q3006" i="73"/>
  <c r="Q3198" i="73"/>
  <c r="Q3614" i="73"/>
  <c r="Q3870" i="73"/>
  <c r="Q4767" i="73"/>
  <c r="Q4895" i="73"/>
  <c r="Q5055" i="73"/>
  <c r="Q31" i="73"/>
  <c r="Q159" i="73"/>
  <c r="Q287" i="73"/>
  <c r="Q351" i="73"/>
  <c r="Q447" i="73"/>
  <c r="Q511" i="73"/>
  <c r="Q767" i="73"/>
  <c r="Q799" i="73"/>
  <c r="Q927" i="73"/>
  <c r="Q1311" i="73"/>
  <c r="Q1375" i="73"/>
  <c r="Q1503" i="73"/>
  <c r="Q1727" i="73"/>
  <c r="Q1759" i="73"/>
  <c r="Q294" i="73"/>
  <c r="Q806" i="73"/>
  <c r="Q838" i="73"/>
  <c r="Q1446" i="73"/>
  <c r="Q1702" i="73"/>
  <c r="Q1798" i="73"/>
  <c r="Q1926" i="73"/>
  <c r="Q1990" i="73"/>
  <c r="Q2022" i="73"/>
  <c r="Q2118" i="73"/>
  <c r="Q2278" i="73"/>
  <c r="Q2342" i="73"/>
  <c r="Q2374" i="73"/>
  <c r="Q2438" i="73"/>
  <c r="Q2470" i="73"/>
  <c r="Q2662" i="73"/>
  <c r="Q2822" i="73"/>
  <c r="Q2854" i="73"/>
  <c r="Q2982" i="73"/>
  <c r="Q3078" i="73"/>
  <c r="Q3494" i="73"/>
  <c r="Q3686" i="73"/>
  <c r="Q3718" i="73"/>
  <c r="Q3878" i="73"/>
  <c r="Q4102" i="73"/>
  <c r="Q4134" i="73"/>
  <c r="Q4326" i="73"/>
  <c r="Q4454" i="73"/>
  <c r="Q4903" i="73"/>
  <c r="Q2224" i="73"/>
  <c r="Q2256" i="73"/>
  <c r="Q3472" i="73"/>
  <c r="Q305" i="73"/>
  <c r="Q593" i="73"/>
  <c r="Q1745" i="73"/>
  <c r="Q3089" i="73"/>
  <c r="Q3921" i="73"/>
  <c r="Q178" i="73"/>
  <c r="Q1074" i="73"/>
  <c r="Q1522" i="73"/>
  <c r="Q2866" i="73"/>
  <c r="Q3954" i="73"/>
  <c r="Q4755" i="73"/>
  <c r="Q619" i="73"/>
  <c r="Q651" i="73"/>
  <c r="Q406" i="73"/>
  <c r="Q1430" i="73"/>
  <c r="Q1855" i="73"/>
  <c r="Q2047" i="73"/>
  <c r="Q2143" i="73"/>
  <c r="Q2271" i="73"/>
  <c r="Q2463" i="73"/>
  <c r="Q2527" i="73"/>
  <c r="Q2623" i="73"/>
  <c r="Q2815" i="73"/>
  <c r="Q2847" i="73"/>
  <c r="Q3103" i="73"/>
  <c r="Q3583" i="73"/>
  <c r="Q3615" i="73"/>
  <c r="Q3711" i="73"/>
  <c r="Q3871" i="73"/>
  <c r="Q3935" i="73"/>
  <c r="Q4127" i="73"/>
  <c r="Q4287" i="73"/>
  <c r="Q4447" i="73"/>
  <c r="Q4511" i="73"/>
  <c r="Q1643" i="73"/>
  <c r="Q2379" i="73"/>
  <c r="Q2443" i="73"/>
  <c r="Q428" i="73"/>
  <c r="Q1452" i="73"/>
  <c r="Q1516" i="73"/>
  <c r="Q557" i="73"/>
  <c r="Q621" i="73"/>
  <c r="Q941" i="73"/>
  <c r="Q1837" i="73"/>
  <c r="Q2669" i="73"/>
  <c r="Q3821" i="73"/>
  <c r="Q878" i="73"/>
  <c r="Q2734" i="73"/>
  <c r="Q527" i="73"/>
  <c r="Q783" i="73"/>
  <c r="Q1935" i="73"/>
  <c r="Q2319" i="73"/>
  <c r="Q1393" i="73"/>
  <c r="Q3505" i="73"/>
  <c r="Q4690" i="73"/>
  <c r="Q1707" i="73"/>
  <c r="P45" i="73"/>
  <c r="Q45" i="73" s="1"/>
  <c r="P301" i="73"/>
  <c r="Q301" i="73" s="1"/>
  <c r="P749" i="73"/>
  <c r="Q749" i="73" s="1"/>
  <c r="P1069" i="73"/>
  <c r="Q1069" i="73" s="1"/>
  <c r="P1261" i="73"/>
  <c r="Q1261" i="73" s="1"/>
  <c r="P1325" i="73"/>
  <c r="Q1325" i="73" s="1"/>
  <c r="P1581" i="73"/>
  <c r="Q1581" i="73" s="1"/>
  <c r="P1773" i="73"/>
  <c r="Q1773" i="73" s="1"/>
  <c r="P2029" i="73"/>
  <c r="Q2029" i="73" s="1"/>
  <c r="Q4782" i="73"/>
  <c r="Q3630" i="73"/>
  <c r="Q945" i="73"/>
  <c r="Q3666" i="73"/>
  <c r="P21" i="73"/>
  <c r="Q21" i="73" s="1"/>
  <c r="P53" i="73"/>
  <c r="Q53" i="73" s="1"/>
  <c r="P85" i="73"/>
  <c r="Q85" i="73" s="1"/>
  <c r="P117" i="73"/>
  <c r="Q117" i="73" s="1"/>
  <c r="P149" i="73"/>
  <c r="Q149" i="73" s="1"/>
  <c r="P181" i="73"/>
  <c r="Q181" i="73" s="1"/>
  <c r="P213" i="73"/>
  <c r="Q213" i="73" s="1"/>
  <c r="P245" i="73"/>
  <c r="Q245" i="73" s="1"/>
  <c r="P277" i="73"/>
  <c r="Q277" i="73" s="1"/>
  <c r="P309" i="73"/>
  <c r="Q309" i="73" s="1"/>
  <c r="P341" i="73"/>
  <c r="Q341" i="73" s="1"/>
  <c r="P373" i="73"/>
  <c r="Q373" i="73" s="1"/>
  <c r="P405" i="73"/>
  <c r="Q405" i="73" s="1"/>
  <c r="P437" i="73"/>
  <c r="Q437" i="73" s="1"/>
  <c r="P501" i="73"/>
  <c r="Q501" i="73" s="1"/>
  <c r="P533" i="73"/>
  <c r="Q533" i="73" s="1"/>
  <c r="P565" i="73"/>
  <c r="Q565" i="73" s="1"/>
  <c r="P597" i="73"/>
  <c r="Q597" i="73" s="1"/>
  <c r="P629" i="73"/>
  <c r="Q629" i="73" s="1"/>
  <c r="P661" i="73"/>
  <c r="Q661" i="73" s="1"/>
  <c r="P757" i="73"/>
  <c r="Q757" i="73" s="1"/>
  <c r="P789" i="73"/>
  <c r="Q789" i="73" s="1"/>
  <c r="P821" i="73"/>
  <c r="Q821" i="73" s="1"/>
  <c r="P853" i="73"/>
  <c r="Q853" i="73" s="1"/>
  <c r="P949" i="73"/>
  <c r="Q949" i="73" s="1"/>
  <c r="P1045" i="73"/>
  <c r="Q1045" i="73" s="1"/>
  <c r="P1077" i="73"/>
  <c r="Q1077" i="73" s="1"/>
  <c r="P1269" i="73"/>
  <c r="Q1269" i="73" s="1"/>
  <c r="P1301" i="73"/>
  <c r="Q1301" i="73" s="1"/>
  <c r="P1333" i="73"/>
  <c r="Q1333" i="73" s="1"/>
  <c r="P1365" i="73"/>
  <c r="Q1365" i="73" s="1"/>
  <c r="P1397" i="73"/>
  <c r="Q1397" i="73" s="1"/>
  <c r="P1429" i="73"/>
  <c r="Q1429" i="73" s="1"/>
  <c r="P1461" i="73"/>
  <c r="Q1461" i="73" s="1"/>
  <c r="P1493" i="73"/>
  <c r="Q1493" i="73" s="1"/>
  <c r="P1525" i="73"/>
  <c r="Q1525" i="73" s="1"/>
  <c r="P1557" i="73"/>
  <c r="Q1557" i="73" s="1"/>
  <c r="P1589" i="73"/>
  <c r="Q1589" i="73" s="1"/>
  <c r="P1653" i="73"/>
  <c r="Q1653" i="73" s="1"/>
  <c r="P1717" i="73"/>
  <c r="Q1717" i="73" s="1"/>
  <c r="P1749" i="73"/>
  <c r="Q1749" i="73" s="1"/>
  <c r="P1781" i="73"/>
  <c r="Q1781" i="73" s="1"/>
  <c r="P1813" i="73"/>
  <c r="Q1813" i="73" s="1"/>
  <c r="P1845" i="73"/>
  <c r="Q1845" i="73" s="1"/>
  <c r="P1909" i="73"/>
  <c r="Q1909" i="73" s="1"/>
  <c r="P1941" i="73"/>
  <c r="Q1941" i="73" s="1"/>
  <c r="P2037" i="73"/>
  <c r="Q2037" i="73" s="1"/>
  <c r="P2133" i="73"/>
  <c r="Q2133" i="73" s="1"/>
  <c r="P2165" i="73"/>
  <c r="Q2165" i="73" s="1"/>
  <c r="P2197" i="73"/>
  <c r="Q2197" i="73" s="1"/>
  <c r="P2229" i="73"/>
  <c r="Q2229" i="73" s="1"/>
  <c r="P2261" i="73"/>
  <c r="Q2261" i="73" s="1"/>
  <c r="P2325" i="73"/>
  <c r="Q2325" i="73" s="1"/>
  <c r="P2389" i="73"/>
  <c r="Q2389" i="73" s="1"/>
  <c r="P2453" i="73"/>
  <c r="Q2453" i="73" s="1"/>
  <c r="P2549" i="73"/>
  <c r="Q2549" i="73" s="1"/>
  <c r="P2581" i="73"/>
  <c r="Q2581" i="73" s="1"/>
  <c r="P2613" i="73"/>
  <c r="Q2613" i="73" s="1"/>
  <c r="P2677" i="73"/>
  <c r="Q2677" i="73" s="1"/>
  <c r="P2709" i="73"/>
  <c r="Q2709" i="73" s="1"/>
  <c r="P2741" i="73"/>
  <c r="Q2741" i="73" s="1"/>
  <c r="P2837" i="73"/>
  <c r="Q2837" i="73" s="1"/>
  <c r="P2869" i="73"/>
  <c r="Q2869" i="73" s="1"/>
  <c r="P2933" i="73"/>
  <c r="Q2933" i="73" s="1"/>
  <c r="P2965" i="73"/>
  <c r="Q2965" i="73" s="1"/>
  <c r="P2997" i="73"/>
  <c r="Q2997" i="73" s="1"/>
  <c r="P3093" i="73"/>
  <c r="Q3093" i="73" s="1"/>
  <c r="P3189" i="73"/>
  <c r="Q3189" i="73" s="1"/>
  <c r="P3349" i="73"/>
  <c r="Q3349" i="73" s="1"/>
  <c r="P3477" i="73"/>
  <c r="Q3477" i="73" s="1"/>
  <c r="P3509" i="73"/>
  <c r="Q3509" i="73" s="1"/>
  <c r="P3605" i="73"/>
  <c r="Q3605" i="73" s="1"/>
  <c r="P3637" i="73"/>
  <c r="Q3637" i="73" s="1"/>
  <c r="P3669" i="73"/>
  <c r="Q3669" i="73" s="1"/>
  <c r="P3701" i="73"/>
  <c r="Q3701" i="73" s="1"/>
  <c r="P3765" i="73"/>
  <c r="Q3765" i="73" s="1"/>
  <c r="P3829" i="73"/>
  <c r="Q3829" i="73" s="1"/>
  <c r="P3861" i="73"/>
  <c r="Q3861" i="73" s="1"/>
  <c r="P3925" i="73"/>
  <c r="Q3925" i="73" s="1"/>
  <c r="P3957" i="73"/>
  <c r="Q3957" i="73" s="1"/>
  <c r="P4117" i="73"/>
  <c r="Q4117" i="73" s="1"/>
  <c r="P4309" i="73"/>
  <c r="Q4309" i="73" s="1"/>
  <c r="P4341" i="73"/>
  <c r="Q4341" i="73" s="1"/>
  <c r="P4373" i="73"/>
  <c r="Q4373" i="73" s="1"/>
  <c r="P4437" i="73"/>
  <c r="Q4437" i="73" s="1"/>
  <c r="P4501" i="73"/>
  <c r="Q4501" i="73" s="1"/>
  <c r="P4694" i="73"/>
  <c r="Q4694" i="73" s="1"/>
  <c r="P4758" i="73"/>
  <c r="Q4758" i="73" s="1"/>
  <c r="P4790" i="73"/>
  <c r="Q4790" i="73" s="1"/>
  <c r="P4886" i="73"/>
  <c r="Q4886" i="73" s="1"/>
  <c r="P4918" i="73"/>
  <c r="Q4918" i="73" s="1"/>
  <c r="P4950" i="73"/>
  <c r="Q4950" i="73" s="1"/>
  <c r="P4982" i="73"/>
  <c r="Q4982" i="73" s="1"/>
  <c r="P5046" i="73"/>
  <c r="Q5046" i="73" s="1"/>
  <c r="P22" i="73"/>
  <c r="Q22" i="73" s="1"/>
  <c r="P54" i="73"/>
  <c r="Q54" i="73" s="1"/>
  <c r="P86" i="73"/>
  <c r="Q86" i="73" s="1"/>
  <c r="P118" i="73"/>
  <c r="Q118" i="73" s="1"/>
  <c r="P182" i="73"/>
  <c r="Q182" i="73" s="1"/>
  <c r="P246" i="73"/>
  <c r="Q246" i="73" s="1"/>
  <c r="P278" i="73"/>
  <c r="Q278" i="73" s="1"/>
  <c r="P310" i="73"/>
  <c r="Q310" i="73" s="1"/>
  <c r="P342" i="73"/>
  <c r="Q342" i="73" s="1"/>
  <c r="P374" i="73"/>
  <c r="Q374" i="73" s="1"/>
  <c r="P438" i="73"/>
  <c r="Q438" i="73" s="1"/>
  <c r="P502" i="73"/>
  <c r="Q502" i="73" s="1"/>
  <c r="P534" i="73"/>
  <c r="Q534" i="73" s="1"/>
  <c r="P566" i="73"/>
  <c r="Q566" i="73" s="1"/>
  <c r="P598" i="73"/>
  <c r="Q598" i="73" s="1"/>
  <c r="P630" i="73"/>
  <c r="Q630" i="73" s="1"/>
  <c r="P758" i="73"/>
  <c r="Q758" i="73" s="1"/>
  <c r="P790" i="73"/>
  <c r="Q790" i="73" s="1"/>
  <c r="P822" i="73"/>
  <c r="Q822" i="73" s="1"/>
  <c r="P854" i="73"/>
  <c r="Q854" i="73" s="1"/>
  <c r="P950" i="73"/>
  <c r="Q950" i="73" s="1"/>
  <c r="P1046" i="73"/>
  <c r="Q1046" i="73" s="1"/>
  <c r="P1078" i="73"/>
  <c r="Q1078" i="73" s="1"/>
  <c r="P1270" i="73"/>
  <c r="Q1270" i="73" s="1"/>
  <c r="P1302" i="73"/>
  <c r="Q1302" i="73" s="1"/>
  <c r="P1334" i="73"/>
  <c r="Q1334" i="73" s="1"/>
  <c r="P1366" i="73"/>
  <c r="Q1366" i="73" s="1"/>
  <c r="P1398" i="73"/>
  <c r="Q1398" i="73" s="1"/>
  <c r="P1462" i="73"/>
  <c r="Q1462" i="73" s="1"/>
  <c r="P1494" i="73"/>
  <c r="Q1494" i="73" s="1"/>
  <c r="P1526" i="73"/>
  <c r="Q1526" i="73" s="1"/>
  <c r="P1558" i="73"/>
  <c r="Q1558" i="73" s="1"/>
  <c r="P1590" i="73"/>
  <c r="Q1590" i="73" s="1"/>
  <c r="P1654" i="73"/>
  <c r="Q1654" i="73" s="1"/>
  <c r="P1718" i="73"/>
  <c r="Q1718" i="73" s="1"/>
  <c r="P1782" i="73"/>
  <c r="Q1782" i="73" s="1"/>
  <c r="P1814" i="73"/>
  <c r="Q1814" i="73" s="1"/>
  <c r="P1846" i="73"/>
  <c r="Q1846" i="73" s="1"/>
  <c r="P1910" i="73"/>
  <c r="Q1910" i="73" s="1"/>
  <c r="P1942" i="73"/>
  <c r="Q1942" i="73" s="1"/>
  <c r="P2038" i="73"/>
  <c r="Q2038" i="73" s="1"/>
  <c r="P2134" i="73"/>
  <c r="Q2134" i="73" s="1"/>
  <c r="P2166" i="73"/>
  <c r="Q2166" i="73" s="1"/>
  <c r="P2198" i="73"/>
  <c r="Q2198" i="73" s="1"/>
  <c r="P2262" i="73"/>
  <c r="Q2262" i="73" s="1"/>
  <c r="P2326" i="73"/>
  <c r="Q2326" i="73" s="1"/>
  <c r="P2390" i="73"/>
  <c r="Q2390" i="73" s="1"/>
  <c r="P2454" i="73"/>
  <c r="Q2454" i="73" s="1"/>
  <c r="P2550" i="73"/>
  <c r="Q2550" i="73" s="1"/>
  <c r="P2582" i="73"/>
  <c r="Q2582" i="73" s="1"/>
  <c r="P2614" i="73"/>
  <c r="Q2614" i="73" s="1"/>
  <c r="P2678" i="73"/>
  <c r="Q2678" i="73" s="1"/>
  <c r="P2710" i="73"/>
  <c r="Q2710" i="73" s="1"/>
  <c r="P2742" i="73"/>
  <c r="Q2742" i="73" s="1"/>
  <c r="P2838" i="73"/>
  <c r="Q2838" i="73" s="1"/>
  <c r="P2870" i="73"/>
  <c r="Q2870" i="73" s="1"/>
  <c r="P2934" i="73"/>
  <c r="Q2934" i="73" s="1"/>
  <c r="P2966" i="73"/>
  <c r="Q2966" i="73" s="1"/>
  <c r="P2998" i="73"/>
  <c r="Q2998" i="73" s="1"/>
  <c r="P3094" i="73"/>
  <c r="Q3094" i="73" s="1"/>
  <c r="P3190" i="73"/>
  <c r="Q3190" i="73" s="1"/>
  <c r="P3350" i="73"/>
  <c r="Q3350" i="73" s="1"/>
  <c r="P3478" i="73"/>
  <c r="Q3478" i="73" s="1"/>
  <c r="P3510" i="73"/>
  <c r="Q3510" i="73" s="1"/>
  <c r="P3606" i="73"/>
  <c r="Q3606" i="73" s="1"/>
  <c r="P3638" i="73"/>
  <c r="Q3638" i="73" s="1"/>
  <c r="P3670" i="73"/>
  <c r="Q3670" i="73" s="1"/>
  <c r="P3702" i="73"/>
  <c r="Q3702" i="73" s="1"/>
  <c r="P3766" i="73"/>
  <c r="Q3766" i="73" s="1"/>
  <c r="P3798" i="73"/>
  <c r="Q3798" i="73" s="1"/>
  <c r="P3830" i="73"/>
  <c r="Q3830" i="73" s="1"/>
  <c r="P3862" i="73"/>
  <c r="Q3862" i="73" s="1"/>
  <c r="P3926" i="73"/>
  <c r="Q3926" i="73" s="1"/>
  <c r="P3958" i="73"/>
  <c r="Q3958" i="73" s="1"/>
  <c r="P4118" i="73"/>
  <c r="Q4118" i="73" s="1"/>
  <c r="P4278" i="73"/>
  <c r="Q4278" i="73" s="1"/>
  <c r="P4310" i="73"/>
  <c r="Q4310" i="73" s="1"/>
  <c r="P4342" i="73"/>
  <c r="Q4342" i="73" s="1"/>
  <c r="P4438" i="73"/>
  <c r="Q4438" i="73" s="1"/>
  <c r="P4502" i="73"/>
  <c r="Q4502" i="73" s="1"/>
  <c r="P4695" i="73"/>
  <c r="Q4695" i="73" s="1"/>
  <c r="P4759" i="73"/>
  <c r="Q4759" i="73" s="1"/>
  <c r="P4791" i="73"/>
  <c r="Q4791" i="73" s="1"/>
  <c r="P4887" i="73"/>
  <c r="Q4887" i="73" s="1"/>
  <c r="P4919" i="73"/>
  <c r="Q4919" i="73" s="1"/>
  <c r="P4951" i="73"/>
  <c r="Q4951" i="73" s="1"/>
  <c r="P4983" i="73"/>
  <c r="Q4983" i="73" s="1"/>
  <c r="P5047" i="73"/>
  <c r="Q5047" i="73" s="1"/>
  <c r="P23" i="73"/>
  <c r="Q23" i="73" s="1"/>
  <c r="P55" i="73"/>
  <c r="Q55" i="73" s="1"/>
  <c r="P87" i="73"/>
  <c r="Q87" i="73" s="1"/>
  <c r="P119" i="73"/>
  <c r="Q119" i="73" s="1"/>
  <c r="P151" i="73"/>
  <c r="Q151" i="73" s="1"/>
  <c r="P183" i="73"/>
  <c r="Q183" i="73" s="1"/>
  <c r="P215" i="73"/>
  <c r="Q215" i="73" s="1"/>
  <c r="P247" i="73"/>
  <c r="Q247" i="73" s="1"/>
  <c r="P279" i="73"/>
  <c r="Q279" i="73" s="1"/>
  <c r="P311" i="73"/>
  <c r="Q311" i="73" s="1"/>
  <c r="P343" i="73"/>
  <c r="Q343" i="73" s="1"/>
  <c r="P375" i="73"/>
  <c r="Q375" i="73" s="1"/>
  <c r="P407" i="73"/>
  <c r="Q407" i="73" s="1"/>
  <c r="P439" i="73"/>
  <c r="Q439" i="73" s="1"/>
  <c r="P503" i="73"/>
  <c r="Q503" i="73" s="1"/>
  <c r="P535" i="73"/>
  <c r="Q535" i="73" s="1"/>
  <c r="P567" i="73"/>
  <c r="Q567" i="73" s="1"/>
  <c r="P599" i="73"/>
  <c r="Q599" i="73" s="1"/>
  <c r="P631" i="73"/>
  <c r="Q631" i="73" s="1"/>
  <c r="P663" i="73"/>
  <c r="Q663" i="73" s="1"/>
  <c r="P759" i="73"/>
  <c r="Q759" i="73" s="1"/>
  <c r="P791" i="73"/>
  <c r="Q791" i="73" s="1"/>
  <c r="P823" i="73"/>
  <c r="Q823" i="73" s="1"/>
  <c r="P855" i="73"/>
  <c r="Q855" i="73" s="1"/>
  <c r="P1047" i="73"/>
  <c r="Q1047" i="73" s="1"/>
  <c r="P1079" i="73"/>
  <c r="Q1079" i="73" s="1"/>
  <c r="P1271" i="73"/>
  <c r="Q1271" i="73" s="1"/>
  <c r="P1303" i="73"/>
  <c r="Q1303" i="73" s="1"/>
  <c r="P1367" i="73"/>
  <c r="Q1367" i="73" s="1"/>
  <c r="P1399" i="73"/>
  <c r="Q1399" i="73" s="1"/>
  <c r="P1431" i="73"/>
  <c r="Q1431" i="73" s="1"/>
  <c r="P1463" i="73"/>
  <c r="Q1463" i="73" s="1"/>
  <c r="P1495" i="73"/>
  <c r="Q1495" i="73" s="1"/>
  <c r="P1527" i="73"/>
  <c r="Q1527" i="73" s="1"/>
  <c r="P1559" i="73"/>
  <c r="Q1559" i="73" s="1"/>
  <c r="P1591" i="73"/>
  <c r="Q1591" i="73" s="1"/>
  <c r="P1655" i="73"/>
  <c r="Q1655" i="73" s="1"/>
  <c r="P1719" i="73"/>
  <c r="Q1719" i="73" s="1"/>
  <c r="P1751" i="73"/>
  <c r="Q1751" i="73" s="1"/>
  <c r="P1783" i="73"/>
  <c r="Q1783" i="73" s="1"/>
  <c r="P1815" i="73"/>
  <c r="Q1815" i="73" s="1"/>
  <c r="P1847" i="73"/>
  <c r="Q1847" i="73" s="1"/>
  <c r="P1911" i="73"/>
  <c r="Q1911" i="73" s="1"/>
  <c r="P1943" i="73"/>
  <c r="Q1943" i="73" s="1"/>
  <c r="P2039" i="73"/>
  <c r="Q2039" i="73" s="1"/>
  <c r="P2135" i="73"/>
  <c r="Q2135" i="73" s="1"/>
  <c r="P2167" i="73"/>
  <c r="Q2167" i="73" s="1"/>
  <c r="P2199" i="73"/>
  <c r="Q2199" i="73" s="1"/>
  <c r="P2263" i="73"/>
  <c r="Q2263" i="73" s="1"/>
  <c r="P2295" i="73"/>
  <c r="Q2295" i="73" s="1"/>
  <c r="P2327" i="73"/>
  <c r="Q2327" i="73" s="1"/>
  <c r="P2391" i="73"/>
  <c r="Q2391" i="73" s="1"/>
  <c r="P2455" i="73"/>
  <c r="Q2455" i="73" s="1"/>
  <c r="P2551" i="73"/>
  <c r="Q2551" i="73" s="1"/>
  <c r="P2583" i="73"/>
  <c r="Q2583" i="73" s="1"/>
  <c r="P2615" i="73"/>
  <c r="Q2615" i="73" s="1"/>
  <c r="P2679" i="73"/>
  <c r="Q2679" i="73" s="1"/>
  <c r="P2711" i="73"/>
  <c r="Q2711" i="73" s="1"/>
  <c r="P2743" i="73"/>
  <c r="Q2743" i="73" s="1"/>
  <c r="P2839" i="73"/>
  <c r="Q2839" i="73" s="1"/>
  <c r="P2871" i="73"/>
  <c r="Q2871" i="73" s="1"/>
  <c r="P2935" i="73"/>
  <c r="Q2935" i="73" s="1"/>
  <c r="P2967" i="73"/>
  <c r="Q2967" i="73" s="1"/>
  <c r="P2999" i="73"/>
  <c r="Q2999" i="73" s="1"/>
  <c r="P3095" i="73"/>
  <c r="Q3095" i="73" s="1"/>
  <c r="P3191" i="73"/>
  <c r="Q3191" i="73" s="1"/>
  <c r="P3351" i="73"/>
  <c r="Q3351" i="73" s="1"/>
  <c r="P3479" i="73"/>
  <c r="Q3479" i="73" s="1"/>
  <c r="P3511" i="73"/>
  <c r="Q3511" i="73" s="1"/>
  <c r="P3607" i="73"/>
  <c r="Q3607" i="73" s="1"/>
  <c r="P3639" i="73"/>
  <c r="Q3639" i="73" s="1"/>
  <c r="P3671" i="73"/>
  <c r="Q3671" i="73" s="1"/>
  <c r="P3703" i="73"/>
  <c r="Q3703" i="73" s="1"/>
  <c r="P3767" i="73"/>
  <c r="Q3767" i="73" s="1"/>
  <c r="P3799" i="73"/>
  <c r="Q3799" i="73" s="1"/>
  <c r="P3831" i="73"/>
  <c r="Q3831" i="73" s="1"/>
  <c r="P3863" i="73"/>
  <c r="Q3863" i="73" s="1"/>
  <c r="P3927" i="73"/>
  <c r="Q3927" i="73" s="1"/>
  <c r="P3959" i="73"/>
  <c r="Q3959" i="73" s="1"/>
  <c r="P4119" i="73"/>
  <c r="Q4119" i="73" s="1"/>
  <c r="P4279" i="73"/>
  <c r="Q4279" i="73" s="1"/>
  <c r="P4311" i="73"/>
  <c r="Q4311" i="73" s="1"/>
  <c r="P4343" i="73"/>
  <c r="Q4343" i="73" s="1"/>
  <c r="P4439" i="73"/>
  <c r="Q4439" i="73" s="1"/>
  <c r="P4503" i="73"/>
  <c r="Q4503" i="73" s="1"/>
  <c r="P4696" i="73"/>
  <c r="Q4696" i="73" s="1"/>
  <c r="P4760" i="73"/>
  <c r="Q4760" i="73" s="1"/>
  <c r="P4792" i="73"/>
  <c r="Q4792" i="73" s="1"/>
  <c r="P4888" i="73"/>
  <c r="Q4888" i="73" s="1"/>
  <c r="P4920" i="73"/>
  <c r="Q4920" i="73" s="1"/>
  <c r="P4952" i="73"/>
  <c r="Q4952" i="73" s="1"/>
  <c r="P4984" i="73"/>
  <c r="Q4984" i="73" s="1"/>
  <c r="P5048" i="73"/>
  <c r="Q5048" i="73" s="1"/>
  <c r="P24" i="73"/>
  <c r="Q24" i="73" s="1"/>
  <c r="P56" i="73"/>
  <c r="Q56" i="73" s="1"/>
  <c r="P88" i="73"/>
  <c r="Q88" i="73" s="1"/>
  <c r="P120" i="73"/>
  <c r="Q120" i="73" s="1"/>
  <c r="P152" i="73"/>
  <c r="Q152" i="73" s="1"/>
  <c r="P184" i="73"/>
  <c r="Q184" i="73" s="1"/>
  <c r="P216" i="73"/>
  <c r="Q216" i="73" s="1"/>
  <c r="P248" i="73"/>
  <c r="Q248" i="73" s="1"/>
  <c r="P280" i="73"/>
  <c r="Q280" i="73" s="1"/>
  <c r="P312" i="73"/>
  <c r="Q312" i="73" s="1"/>
  <c r="P344" i="73"/>
  <c r="Q344" i="73" s="1"/>
  <c r="P376" i="73"/>
  <c r="Q376" i="73" s="1"/>
  <c r="P408" i="73"/>
  <c r="Q408" i="73" s="1"/>
  <c r="P440" i="73"/>
  <c r="Q440" i="73" s="1"/>
  <c r="P504" i="73"/>
  <c r="Q504" i="73" s="1"/>
  <c r="P536" i="73"/>
  <c r="Q536" i="73" s="1"/>
  <c r="P568" i="73"/>
  <c r="Q568" i="73" s="1"/>
  <c r="P600" i="73"/>
  <c r="Q600" i="73" s="1"/>
  <c r="P632" i="73"/>
  <c r="Q632" i="73" s="1"/>
  <c r="P664" i="73"/>
  <c r="Q664" i="73" s="1"/>
  <c r="P760" i="73"/>
  <c r="Q760" i="73" s="1"/>
  <c r="P792" i="73"/>
  <c r="Q792" i="73" s="1"/>
  <c r="P824" i="73"/>
  <c r="Q824" i="73" s="1"/>
  <c r="P856" i="73"/>
  <c r="Q856" i="73" s="1"/>
  <c r="P920" i="73"/>
  <c r="Q920" i="73" s="1"/>
  <c r="P1016" i="73"/>
  <c r="Q1016" i="73" s="1"/>
  <c r="P1048" i="73"/>
  <c r="Q1048" i="73" s="1"/>
  <c r="P1080" i="73"/>
  <c r="Q1080" i="73" s="1"/>
  <c r="P1304" i="73"/>
  <c r="Q1304" i="73" s="1"/>
  <c r="P1368" i="73"/>
  <c r="Q1368" i="73" s="1"/>
  <c r="P1400" i="73"/>
  <c r="Q1400" i="73" s="1"/>
  <c r="P1432" i="73"/>
  <c r="Q1432" i="73" s="1"/>
  <c r="P1464" i="73"/>
  <c r="Q1464" i="73" s="1"/>
  <c r="P1496" i="73"/>
  <c r="Q1496" i="73" s="1"/>
  <c r="P1528" i="73"/>
  <c r="Q1528" i="73" s="1"/>
  <c r="P1560" i="73"/>
  <c r="Q1560" i="73" s="1"/>
  <c r="P1592" i="73"/>
  <c r="Q1592" i="73" s="1"/>
  <c r="P1656" i="73"/>
  <c r="Q1656" i="73" s="1"/>
  <c r="P1720" i="73"/>
  <c r="Q1720" i="73" s="1"/>
  <c r="P1752" i="73"/>
  <c r="Q1752" i="73" s="1"/>
  <c r="P1784" i="73"/>
  <c r="Q1784" i="73" s="1"/>
  <c r="P1816" i="73"/>
  <c r="Q1816" i="73" s="1"/>
  <c r="P1848" i="73"/>
  <c r="Q1848" i="73" s="1"/>
  <c r="P1912" i="73"/>
  <c r="Q1912" i="73" s="1"/>
  <c r="P1944" i="73"/>
  <c r="Q1944" i="73" s="1"/>
  <c r="P2040" i="73"/>
  <c r="Q2040" i="73" s="1"/>
  <c r="P2136" i="73"/>
  <c r="Q2136" i="73" s="1"/>
  <c r="P2168" i="73"/>
  <c r="Q2168" i="73" s="1"/>
  <c r="P2200" i="73"/>
  <c r="Q2200" i="73" s="1"/>
  <c r="P2264" i="73"/>
  <c r="Q2264" i="73" s="1"/>
  <c r="P2296" i="73"/>
  <c r="Q2296" i="73" s="1"/>
  <c r="P2328" i="73"/>
  <c r="Q2328" i="73" s="1"/>
  <c r="P2392" i="73"/>
  <c r="Q2392" i="73" s="1"/>
  <c r="P2456" i="73"/>
  <c r="Q2456" i="73" s="1"/>
  <c r="P2552" i="73"/>
  <c r="Q2552" i="73" s="1"/>
  <c r="P2584" i="73"/>
  <c r="Q2584" i="73" s="1"/>
  <c r="P2616" i="73"/>
  <c r="Q2616" i="73" s="1"/>
  <c r="P2680" i="73"/>
  <c r="Q2680" i="73" s="1"/>
  <c r="P2712" i="73"/>
  <c r="Q2712" i="73" s="1"/>
  <c r="P2744" i="73"/>
  <c r="Q2744" i="73" s="1"/>
  <c r="P2840" i="73"/>
  <c r="Q2840" i="73" s="1"/>
  <c r="P2872" i="73"/>
  <c r="Q2872" i="73" s="1"/>
  <c r="P2936" i="73"/>
  <c r="Q2936" i="73" s="1"/>
  <c r="P2968" i="73"/>
  <c r="Q2968" i="73" s="1"/>
  <c r="P3000" i="73"/>
  <c r="Q3000" i="73" s="1"/>
  <c r="P3096" i="73"/>
  <c r="Q3096" i="73" s="1"/>
  <c r="P3192" i="73"/>
  <c r="Q3192" i="73" s="1"/>
  <c r="P3352" i="73"/>
  <c r="Q3352" i="73" s="1"/>
  <c r="P3480" i="73"/>
  <c r="Q3480" i="73" s="1"/>
  <c r="P3512" i="73"/>
  <c r="Q3512" i="73" s="1"/>
  <c r="P3576" i="73"/>
  <c r="Q3576" i="73" s="1"/>
  <c r="P3608" i="73"/>
  <c r="Q3608" i="73" s="1"/>
  <c r="P3640" i="73"/>
  <c r="Q3640" i="73" s="1"/>
  <c r="P3672" i="73"/>
  <c r="Q3672" i="73" s="1"/>
  <c r="P3704" i="73"/>
  <c r="Q3704" i="73" s="1"/>
  <c r="P3768" i="73"/>
  <c r="Q3768" i="73" s="1"/>
  <c r="P3800" i="73"/>
  <c r="Q3800" i="73" s="1"/>
  <c r="P3832" i="73"/>
  <c r="Q3832" i="73" s="1"/>
  <c r="P3864" i="73"/>
  <c r="Q3864" i="73" s="1"/>
  <c r="P3928" i="73"/>
  <c r="Q3928" i="73" s="1"/>
  <c r="P3960" i="73"/>
  <c r="Q3960" i="73" s="1"/>
  <c r="Q29" i="73"/>
  <c r="Q93" i="73"/>
  <c r="Q541" i="73"/>
  <c r="Q605" i="73"/>
  <c r="Q925" i="73"/>
  <c r="Q1053" i="73"/>
  <c r="Q1245" i="73"/>
  <c r="Q1373" i="73"/>
  <c r="Q1437" i="73"/>
  <c r="Q1501" i="73"/>
  <c r="Q1565" i="73"/>
  <c r="Q1757" i="73"/>
  <c r="Q1821" i="73"/>
  <c r="Q2269" i="73"/>
  <c r="Q2333" i="73"/>
  <c r="Q2461" i="73"/>
  <c r="Q2973" i="73"/>
  <c r="Q3101" i="73"/>
  <c r="Q3805" i="73"/>
  <c r="Q4317" i="73"/>
  <c r="Q4509" i="73"/>
  <c r="Q4766" i="73"/>
  <c r="Q30" i="73"/>
  <c r="Q190" i="73"/>
  <c r="Q318" i="73"/>
  <c r="Q542" i="73"/>
  <c r="Q606" i="73"/>
  <c r="Q766" i="73"/>
  <c r="Q926" i="73"/>
  <c r="Q1022" i="73"/>
  <c r="Q1310" i="73"/>
  <c r="Q1438" i="73"/>
  <c r="Q1502" i="73"/>
  <c r="Q2206" i="73"/>
  <c r="Q2270" i="73"/>
  <c r="Q2526" i="73"/>
  <c r="Q2590" i="73"/>
  <c r="Q2622" i="73"/>
  <c r="Q3710" i="73"/>
  <c r="Q3838" i="73"/>
  <c r="Q3934" i="73"/>
  <c r="Q4446" i="73"/>
  <c r="Q4510" i="73"/>
  <c r="Q4768" i="73"/>
  <c r="Q4896" i="73"/>
  <c r="Q32" i="73"/>
  <c r="Q64" i="73"/>
  <c r="Q160" i="73"/>
  <c r="Q288" i="73"/>
  <c r="Q352" i="73"/>
  <c r="Q416" i="73"/>
  <c r="Q448" i="73"/>
  <c r="Q512" i="73"/>
  <c r="Q608" i="73"/>
  <c r="Q640" i="73"/>
  <c r="Q832" i="73"/>
  <c r="Q1056" i="73"/>
  <c r="Q1088" i="73"/>
  <c r="Q1312" i="73"/>
  <c r="Q1376" i="73"/>
  <c r="Q1440" i="73"/>
  <c r="Q1504" i="73"/>
  <c r="Q1536" i="73"/>
  <c r="Q1664" i="73"/>
  <c r="Q1728" i="73"/>
  <c r="Q1760" i="73"/>
  <c r="Q1824" i="73"/>
  <c r="Q1856" i="73"/>
  <c r="Q1984" i="73"/>
  <c r="Q2208" i="73"/>
  <c r="Q2272" i="73"/>
  <c r="Q2304" i="73"/>
  <c r="Q2336" i="73"/>
  <c r="Q2528" i="73"/>
  <c r="Q2560" i="73"/>
  <c r="Q2592" i="73"/>
  <c r="Q2656" i="73"/>
  <c r="Q2688" i="73"/>
  <c r="Q2720" i="73"/>
  <c r="Q2816" i="73"/>
  <c r="Q2976" i="73"/>
  <c r="Q3008" i="73"/>
  <c r="Q3104" i="73"/>
  <c r="Q3200" i="73"/>
  <c r="Q3328" i="73"/>
  <c r="Q3488" i="73"/>
  <c r="Q3584" i="73"/>
  <c r="Q3648" i="73"/>
  <c r="Q3680" i="73"/>
  <c r="Q3712" i="73"/>
  <c r="Q3776" i="73"/>
  <c r="Q3808" i="73"/>
  <c r="Q3840" i="73"/>
  <c r="Q3872" i="73"/>
  <c r="Q4096" i="73"/>
  <c r="Q4128" i="73"/>
  <c r="Q4288" i="73"/>
  <c r="Q4320" i="73"/>
  <c r="Q4352" i="73"/>
  <c r="Q4416" i="73"/>
  <c r="Q4512" i="73"/>
  <c r="Q4705" i="73"/>
  <c r="Q4961" i="73"/>
  <c r="Q4993" i="73"/>
  <c r="Q65" i="73"/>
  <c r="Q225" i="73"/>
  <c r="Q257" i="73"/>
  <c r="Q353" i="73"/>
  <c r="Q385" i="73"/>
  <c r="Q545" i="73"/>
  <c r="Q577" i="73"/>
  <c r="Q769" i="73"/>
  <c r="Q833" i="73"/>
  <c r="Q929" i="73"/>
  <c r="Q1025" i="73"/>
  <c r="Q1089" i="73"/>
  <c r="Q1249" i="73"/>
  <c r="Q1377" i="73"/>
  <c r="Q1409" i="73"/>
  <c r="Q1441" i="73"/>
  <c r="Q1505" i="73"/>
  <c r="Q157" i="73"/>
  <c r="Q285" i="73"/>
  <c r="Q349" i="73"/>
  <c r="Q413" i="73"/>
  <c r="Q797" i="73"/>
  <c r="Q1309" i="73"/>
  <c r="Q2141" i="73"/>
  <c r="Q2205" i="73"/>
  <c r="Q2397" i="73"/>
  <c r="Q2589" i="73"/>
  <c r="Q2653" i="73"/>
  <c r="Q2717" i="73"/>
  <c r="Q3357" i="73"/>
  <c r="Q3485" i="73"/>
  <c r="Q3613" i="73"/>
  <c r="Q3677" i="73"/>
  <c r="Q3933" i="73"/>
  <c r="Q4125" i="73"/>
  <c r="Q4702" i="73"/>
  <c r="Q4894" i="73"/>
  <c r="Q4958" i="73"/>
  <c r="Q126" i="73"/>
  <c r="Q222" i="73"/>
  <c r="Q382" i="73"/>
  <c r="Q638" i="73"/>
  <c r="Q798" i="73"/>
  <c r="Q1758" i="73"/>
  <c r="Q2142" i="73"/>
  <c r="Q2398" i="73"/>
  <c r="Q2654" i="73"/>
  <c r="Q3806" i="73"/>
  <c r="Q224" i="73"/>
  <c r="P63" i="73"/>
  <c r="Q63" i="73" s="1"/>
  <c r="P383" i="73"/>
  <c r="Q383" i="73" s="1"/>
  <c r="P639" i="73"/>
  <c r="Q639" i="73" s="1"/>
  <c r="P1087" i="73"/>
  <c r="Q1087" i="73" s="1"/>
  <c r="P1407" i="73"/>
  <c r="Q1407" i="73" s="1"/>
  <c r="P1663" i="73"/>
  <c r="Q1663" i="73" s="1"/>
  <c r="Q4935" i="73"/>
  <c r="Q4967" i="73"/>
  <c r="Q5063" i="73"/>
  <c r="Q39" i="73"/>
  <c r="Q71" i="73"/>
  <c r="Q103" i="73"/>
  <c r="Q167" i="73"/>
  <c r="Q199" i="73"/>
  <c r="Q231" i="73"/>
  <c r="Q295" i="73"/>
  <c r="Q359" i="73"/>
  <c r="Q391" i="73"/>
  <c r="Q423" i="73"/>
  <c r="Q487" i="73"/>
  <c r="Q519" i="73"/>
  <c r="Q551" i="73"/>
  <c r="Q615" i="73"/>
  <c r="Q647" i="73"/>
  <c r="Q775" i="73"/>
  <c r="Q807" i="73"/>
  <c r="Q839" i="73"/>
  <c r="Q871" i="73"/>
  <c r="Q935" i="73"/>
  <c r="Q1063" i="73"/>
  <c r="Q1095" i="73"/>
  <c r="Q1255" i="73"/>
  <c r="Q1287" i="73"/>
  <c r="Q1319" i="73"/>
  <c r="Q1383" i="73"/>
  <c r="Q1415" i="73"/>
  <c r="Q1479" i="73"/>
  <c r="Q1511" i="73"/>
  <c r="Q1543" i="73"/>
  <c r="Q1575" i="73"/>
  <c r="Q1607" i="73"/>
  <c r="Q1671" i="73"/>
  <c r="Q1703" i="73"/>
  <c r="Q1767" i="73"/>
  <c r="Q1799" i="73"/>
  <c r="Q1831" i="73"/>
  <c r="Q1863" i="73"/>
  <c r="Q1895" i="73"/>
  <c r="Q1927" i="73"/>
  <c r="Q1991" i="73"/>
  <c r="Q2119" i="73"/>
  <c r="Q2151" i="73"/>
  <c r="Q2183" i="73"/>
  <c r="Q2215" i="73"/>
  <c r="Q2279" i="73"/>
  <c r="Q2311" i="73"/>
  <c r="Q2343" i="73"/>
  <c r="Q2439" i="73"/>
  <c r="Q2471" i="73"/>
  <c r="Q2535" i="73"/>
  <c r="Q2567" i="73"/>
  <c r="Q2599" i="73"/>
  <c r="Q2663" i="73"/>
  <c r="Q2727" i="73"/>
  <c r="Q2855" i="73"/>
  <c r="Q2919" i="73"/>
  <c r="Q2983" i="73"/>
  <c r="Q3015" i="73"/>
  <c r="Q3079" i="73"/>
  <c r="Q3175" i="73"/>
  <c r="Q3207" i="73"/>
  <c r="Q3463" i="73"/>
  <c r="Q3495" i="73"/>
  <c r="Q3591" i="73"/>
  <c r="Q3623" i="73"/>
  <c r="Q3655" i="73"/>
  <c r="Q3687" i="73"/>
  <c r="Q3719" i="73"/>
  <c r="Q3815" i="73"/>
  <c r="Q3847" i="73"/>
  <c r="Q3879" i="73"/>
  <c r="Q3943" i="73"/>
  <c r="Q4103" i="73"/>
  <c r="Q4135" i="73"/>
  <c r="Q4295" i="73"/>
  <c r="Q4359" i="73"/>
  <c r="Q4423" i="73"/>
  <c r="Q4455" i="73"/>
  <c r="Q4519" i="73"/>
  <c r="Q4680" i="73"/>
  <c r="Q4712" i="73"/>
  <c r="Q4776" i="73"/>
  <c r="Q4904" i="73"/>
  <c r="Q4936" i="73"/>
  <c r="Q4968" i="73"/>
  <c r="Q5000" i="73"/>
  <c r="Q5064" i="73"/>
  <c r="Q40" i="73"/>
  <c r="Q72" i="73"/>
  <c r="Q168" i="73"/>
  <c r="Q200" i="73"/>
  <c r="Q232" i="73"/>
  <c r="Q264" i="73"/>
  <c r="Q296" i="73"/>
  <c r="Q360" i="73"/>
  <c r="Q392" i="73"/>
  <c r="Q488" i="73"/>
  <c r="Q520" i="73"/>
  <c r="Q552" i="73"/>
  <c r="Q584" i="73"/>
  <c r="Q616" i="73"/>
  <c r="Q648" i="73"/>
  <c r="Q776" i="73"/>
  <c r="Q840" i="73"/>
  <c r="Q872" i="73"/>
  <c r="Q936" i="73"/>
  <c r="Q1032" i="73"/>
  <c r="Q1064" i="73"/>
  <c r="Q1096" i="73"/>
  <c r="Q1256" i="73"/>
  <c r="Q1320" i="73"/>
  <c r="Q1384" i="73"/>
  <c r="Q1416" i="73"/>
  <c r="Q1448" i="73"/>
  <c r="Q1480" i="73"/>
  <c r="Q1512" i="73"/>
  <c r="Q1544" i="73"/>
  <c r="Q1608" i="73"/>
  <c r="Q1672" i="73"/>
  <c r="Q1704" i="73"/>
  <c r="Q1736" i="73"/>
  <c r="Q1768" i="73"/>
  <c r="Q1800" i="73"/>
  <c r="Q1832" i="73"/>
  <c r="Q1896" i="73"/>
  <c r="Q1928" i="73"/>
  <c r="Q1992" i="73"/>
  <c r="Q2024" i="73"/>
  <c r="Q2120" i="73"/>
  <c r="Q2152" i="73"/>
  <c r="Q2184" i="73"/>
  <c r="Q2280" i="73"/>
  <c r="Q2312" i="73"/>
  <c r="Q2344" i="73"/>
  <c r="Q2376" i="73"/>
  <c r="Q2440" i="73"/>
  <c r="Q2472" i="73"/>
  <c r="Q2536" i="73"/>
  <c r="Q2600" i="73"/>
  <c r="Q2664" i="73"/>
  <c r="Q2728" i="73"/>
  <c r="Q2824" i="73"/>
  <c r="Q2856" i="73"/>
  <c r="Q2920" i="73"/>
  <c r="Q2984" i="73"/>
  <c r="Q3080" i="73"/>
  <c r="Q3176" i="73"/>
  <c r="Q3208" i="73"/>
  <c r="Q3336" i="73"/>
  <c r="Q3464" i="73"/>
  <c r="Q3496" i="73"/>
  <c r="Q3592" i="73"/>
  <c r="Q3656" i="73"/>
  <c r="Q3688" i="73"/>
  <c r="Q3720" i="73"/>
  <c r="Q3784" i="73"/>
  <c r="Q3816" i="73"/>
  <c r="Q3848" i="73"/>
  <c r="Q3880" i="73"/>
  <c r="Q4104" i="73"/>
  <c r="Q4136" i="73"/>
  <c r="Q4296" i="73"/>
  <c r="Q4328" i="73"/>
  <c r="Q4360" i="73"/>
  <c r="Q4424" i="73"/>
  <c r="Q4456" i="73"/>
  <c r="Q4681" i="73"/>
  <c r="Q4713" i="73"/>
  <c r="Q4777" i="73"/>
  <c r="Q4873" i="73"/>
  <c r="Q4905" i="73"/>
  <c r="Q4937" i="73"/>
  <c r="Q4969" i="73"/>
  <c r="Q5065" i="73"/>
  <c r="Q41" i="73"/>
  <c r="Q73" i="73"/>
  <c r="Q105" i="73"/>
  <c r="Q169" i="73"/>
  <c r="Q201" i="73"/>
  <c r="Q233" i="73"/>
  <c r="Q297" i="73"/>
  <c r="Q361" i="73"/>
  <c r="Q393" i="73"/>
  <c r="Q425" i="73"/>
  <c r="Q489" i="73"/>
  <c r="Q521" i="73"/>
  <c r="Q553" i="73"/>
  <c r="Q585" i="73"/>
  <c r="Q617" i="73"/>
  <c r="Q649" i="73"/>
  <c r="Q745" i="73"/>
  <c r="Q777" i="73"/>
  <c r="Q809" i="73"/>
  <c r="Q841" i="73"/>
  <c r="Q873" i="73"/>
  <c r="Q937" i="73"/>
  <c r="Q1033" i="73"/>
  <c r="Q1065" i="73"/>
  <c r="Q1097" i="73"/>
  <c r="Q1257" i="73"/>
  <c r="Q1289" i="73"/>
  <c r="Q1321" i="73"/>
  <c r="Q1385" i="73"/>
  <c r="Q1417" i="73"/>
  <c r="Q1449" i="73"/>
  <c r="Q1481" i="73"/>
  <c r="Q1513" i="73"/>
  <c r="Q1545" i="73"/>
  <c r="Q1577" i="73"/>
  <c r="Q1609" i="73"/>
  <c r="Q662" i="73"/>
  <c r="Q69" i="73"/>
  <c r="Q197" i="73"/>
  <c r="Q261" i="73"/>
  <c r="Q389" i="73"/>
  <c r="Q517" i="73"/>
  <c r="Q581" i="73"/>
  <c r="Q645" i="73"/>
  <c r="Q773" i="73"/>
  <c r="Q837" i="73"/>
  <c r="Q1029" i="73"/>
  <c r="Q1093" i="73"/>
  <c r="Q1413" i="73"/>
  <c r="Q1477" i="73"/>
  <c r="Q1541" i="73"/>
  <c r="Q1605" i="73"/>
  <c r="Q1669" i="73"/>
  <c r="Q1797" i="73"/>
  <c r="Q1861" i="73"/>
  <c r="Q1925" i="73"/>
  <c r="Q1989" i="73"/>
  <c r="Q2181" i="73"/>
  <c r="Q2309" i="73"/>
  <c r="Q2373" i="73"/>
  <c r="Q2565" i="73"/>
  <c r="Q2693" i="73"/>
  <c r="Q2821" i="73"/>
  <c r="Q3077" i="73"/>
  <c r="Q3205" i="73"/>
  <c r="Q3333" i="73"/>
  <c r="Q3589" i="73"/>
  <c r="Q3653" i="73"/>
  <c r="Q3717" i="73"/>
  <c r="Q3781" i="73"/>
  <c r="Q3845" i="73"/>
  <c r="Q4101" i="73"/>
  <c r="Q4293" i="73"/>
  <c r="Q4357" i="73"/>
  <c r="Q4421" i="73"/>
  <c r="Q4678" i="73"/>
  <c r="Q4870" i="73"/>
  <c r="Q4934" i="73"/>
  <c r="Q4998" i="73"/>
  <c r="Q5062" i="73"/>
  <c r="Q70" i="73"/>
  <c r="Q102" i="73"/>
  <c r="Q166" i="73"/>
  <c r="Q198" i="73"/>
  <c r="Q230" i="73"/>
  <c r="Q262" i="73"/>
  <c r="Q422" i="73"/>
  <c r="Q486" i="73"/>
  <c r="Q518" i="73"/>
  <c r="Q614" i="73"/>
  <c r="Q870" i="73"/>
  <c r="Q934" i="73"/>
  <c r="Q1030" i="73"/>
  <c r="Q1062" i="73"/>
  <c r="Q1318" i="73"/>
  <c r="Q1382" i="73"/>
  <c r="Q1478" i="73"/>
  <c r="Q1574" i="73"/>
  <c r="Q1734" i="73"/>
  <c r="Q1894" i="73"/>
  <c r="Q2150" i="73"/>
  <c r="Q2214" i="73"/>
  <c r="Q2310" i="73"/>
  <c r="Q2566" i="73"/>
  <c r="Q2598" i="73"/>
  <c r="Q2694" i="73"/>
  <c r="Q2726" i="73"/>
  <c r="Q3014" i="73"/>
  <c r="Q3206" i="73"/>
  <c r="Q3590" i="73"/>
  <c r="Q3782" i="73"/>
  <c r="Q3814" i="73"/>
  <c r="Q3846" i="73"/>
  <c r="Q4294" i="73"/>
  <c r="Q4358" i="73"/>
  <c r="Q4422" i="73"/>
  <c r="Q4679" i="73"/>
  <c r="Q4711" i="73"/>
  <c r="Q4775" i="73"/>
  <c r="Q4871" i="73"/>
  <c r="P4120" i="73"/>
  <c r="Q4120" i="73" s="1"/>
  <c r="P4280" i="73"/>
  <c r="Q4280" i="73" s="1"/>
  <c r="P4312" i="73"/>
  <c r="Q4312" i="73" s="1"/>
  <c r="P4344" i="73"/>
  <c r="Q4344" i="73" s="1"/>
  <c r="P4440" i="73"/>
  <c r="Q4440" i="73" s="1"/>
  <c r="P4504" i="73"/>
  <c r="Q4504" i="73" s="1"/>
  <c r="P4697" i="73"/>
  <c r="Q4697" i="73" s="1"/>
  <c r="P4761" i="73"/>
  <c r="Q4761" i="73" s="1"/>
  <c r="P4793" i="73"/>
  <c r="Q4793" i="73" s="1"/>
  <c r="P4889" i="73"/>
  <c r="Q4889" i="73" s="1"/>
  <c r="P4921" i="73"/>
  <c r="Q4921" i="73" s="1"/>
  <c r="P4953" i="73"/>
  <c r="Q4953" i="73" s="1"/>
  <c r="P4985" i="73"/>
  <c r="Q4985" i="73" s="1"/>
  <c r="P5049" i="73"/>
  <c r="Q5049" i="73" s="1"/>
  <c r="P25" i="73"/>
  <c r="Q25" i="73" s="1"/>
  <c r="P57" i="73"/>
  <c r="Q57" i="73" s="1"/>
  <c r="P89" i="73"/>
  <c r="Q89" i="73" s="1"/>
  <c r="P121" i="73"/>
  <c r="Q121" i="73" s="1"/>
  <c r="P153" i="73"/>
  <c r="Q153" i="73" s="1"/>
  <c r="P185" i="73"/>
  <c r="Q185" i="73" s="1"/>
  <c r="P217" i="73"/>
  <c r="Q217" i="73" s="1"/>
  <c r="P249" i="73"/>
  <c r="Q249" i="73" s="1"/>
  <c r="P281" i="73"/>
  <c r="Q281" i="73" s="1"/>
  <c r="P313" i="73"/>
  <c r="Q313" i="73" s="1"/>
  <c r="P345" i="73"/>
  <c r="Q345" i="73" s="1"/>
  <c r="P377" i="73"/>
  <c r="Q377" i="73" s="1"/>
  <c r="P409" i="73"/>
  <c r="Q409" i="73" s="1"/>
  <c r="P441" i="73"/>
  <c r="Q441" i="73" s="1"/>
  <c r="P505" i="73"/>
  <c r="Q505" i="73" s="1"/>
  <c r="P537" i="73"/>
  <c r="Q537" i="73" s="1"/>
  <c r="P569" i="73"/>
  <c r="Q569" i="73" s="1"/>
  <c r="P601" i="73"/>
  <c r="Q601" i="73" s="1"/>
  <c r="P633" i="73"/>
  <c r="Q633" i="73" s="1"/>
  <c r="P665" i="73"/>
  <c r="Q665" i="73" s="1"/>
  <c r="P761" i="73"/>
  <c r="Q761" i="73" s="1"/>
  <c r="P793" i="73"/>
  <c r="Q793" i="73" s="1"/>
  <c r="P825" i="73"/>
  <c r="Q825" i="73" s="1"/>
  <c r="P857" i="73"/>
  <c r="Q857" i="73" s="1"/>
  <c r="P921" i="73"/>
  <c r="Q921" i="73" s="1"/>
  <c r="P1017" i="73"/>
  <c r="Q1017" i="73" s="1"/>
  <c r="P1049" i="73"/>
  <c r="Q1049" i="73" s="1"/>
  <c r="P1081" i="73"/>
  <c r="Q1081" i="73" s="1"/>
  <c r="P1305" i="73"/>
  <c r="Q1305" i="73" s="1"/>
  <c r="P1369" i="73"/>
  <c r="Q1369" i="73" s="1"/>
  <c r="P1401" i="73"/>
  <c r="Q1401" i="73" s="1"/>
  <c r="P1433" i="73"/>
  <c r="Q1433" i="73" s="1"/>
  <c r="P1465" i="73"/>
  <c r="Q1465" i="73" s="1"/>
  <c r="P1497" i="73"/>
  <c r="Q1497" i="73" s="1"/>
  <c r="P1529" i="73"/>
  <c r="Q1529" i="73" s="1"/>
  <c r="P1561" i="73"/>
  <c r="Q1561" i="73" s="1"/>
  <c r="P1593" i="73"/>
  <c r="Q1593" i="73" s="1"/>
  <c r="P1657" i="73"/>
  <c r="Q1657" i="73" s="1"/>
  <c r="P1721" i="73"/>
  <c r="Q1721" i="73" s="1"/>
  <c r="P1753" i="73"/>
  <c r="Q1753" i="73" s="1"/>
  <c r="P1785" i="73"/>
  <c r="Q1785" i="73" s="1"/>
  <c r="P1817" i="73"/>
  <c r="Q1817" i="73" s="1"/>
  <c r="P1849" i="73"/>
  <c r="Q1849" i="73" s="1"/>
  <c r="P1913" i="73"/>
  <c r="Q1913" i="73" s="1"/>
  <c r="P1945" i="73"/>
  <c r="Q1945" i="73" s="1"/>
  <c r="P1977" i="73"/>
  <c r="Q1977" i="73" s="1"/>
  <c r="P2041" i="73"/>
  <c r="Q2041" i="73" s="1"/>
  <c r="P2137" i="73"/>
  <c r="Q2137" i="73" s="1"/>
  <c r="P2169" i="73"/>
  <c r="Q2169" i="73" s="1"/>
  <c r="P2201" i="73"/>
  <c r="Q2201" i="73" s="1"/>
  <c r="P2265" i="73"/>
  <c r="Q2265" i="73" s="1"/>
  <c r="P2297" i="73"/>
  <c r="Q2297" i="73" s="1"/>
  <c r="P2329" i="73"/>
  <c r="Q2329" i="73" s="1"/>
  <c r="P2393" i="73"/>
  <c r="Q2393" i="73" s="1"/>
  <c r="P2457" i="73"/>
  <c r="Q2457" i="73" s="1"/>
  <c r="P2553" i="73"/>
  <c r="Q2553" i="73" s="1"/>
  <c r="P2585" i="73"/>
  <c r="Q2585" i="73" s="1"/>
  <c r="P2617" i="73"/>
  <c r="Q2617" i="73" s="1"/>
  <c r="P2681" i="73"/>
  <c r="Q2681" i="73" s="1"/>
  <c r="P2713" i="73"/>
  <c r="Q2713" i="73" s="1"/>
  <c r="P2745" i="73"/>
  <c r="Q2745" i="73" s="1"/>
  <c r="P2841" i="73"/>
  <c r="Q2841" i="73" s="1"/>
  <c r="P2969" i="73"/>
  <c r="Q2969" i="73" s="1"/>
  <c r="P3001" i="73"/>
  <c r="Q3001" i="73" s="1"/>
  <c r="P3097" i="73"/>
  <c r="Q3097" i="73" s="1"/>
  <c r="P3193" i="73"/>
  <c r="Q3193" i="73" s="1"/>
  <c r="P3353" i="73"/>
  <c r="Q3353" i="73" s="1"/>
  <c r="P3481" i="73"/>
  <c r="Q3481" i="73" s="1"/>
  <c r="P3513" i="73"/>
  <c r="Q3513" i="73" s="1"/>
  <c r="P3577" i="73"/>
  <c r="Q3577" i="73" s="1"/>
  <c r="P3609" i="73"/>
  <c r="Q3609" i="73" s="1"/>
  <c r="P3641" i="73"/>
  <c r="Q3641" i="73" s="1"/>
  <c r="P3673" i="73"/>
  <c r="Q3673" i="73" s="1"/>
  <c r="P3705" i="73"/>
  <c r="Q3705" i="73" s="1"/>
  <c r="P3769" i="73"/>
  <c r="Q3769" i="73" s="1"/>
  <c r="P3801" i="73"/>
  <c r="Q3801" i="73" s="1"/>
  <c r="P3833" i="73"/>
  <c r="Q3833" i="73" s="1"/>
  <c r="P3865" i="73"/>
  <c r="Q3865" i="73" s="1"/>
  <c r="P3929" i="73"/>
  <c r="Q3929" i="73" s="1"/>
  <c r="P3961" i="73"/>
  <c r="Q3961" i="73" s="1"/>
  <c r="P4121" i="73"/>
  <c r="Q4121" i="73" s="1"/>
  <c r="P4281" i="73"/>
  <c r="Q4281" i="73" s="1"/>
  <c r="P4313" i="73"/>
  <c r="Q4313" i="73" s="1"/>
  <c r="P4345" i="73"/>
  <c r="Q4345" i="73" s="1"/>
  <c r="P4441" i="73"/>
  <c r="Q4441" i="73" s="1"/>
  <c r="P4505" i="73"/>
  <c r="Q4505" i="73" s="1"/>
  <c r="P4698" i="73"/>
  <c r="Q4698" i="73" s="1"/>
  <c r="P4762" i="73"/>
  <c r="Q4762" i="73" s="1"/>
  <c r="P4794" i="73"/>
  <c r="Q4794" i="73" s="1"/>
  <c r="P4890" i="73"/>
  <c r="Q4890" i="73" s="1"/>
  <c r="P4922" i="73"/>
  <c r="Q4922" i="73" s="1"/>
  <c r="P4954" i="73"/>
  <c r="Q4954" i="73" s="1"/>
  <c r="P4986" i="73"/>
  <c r="Q4986" i="73" s="1"/>
  <c r="P5050" i="73"/>
  <c r="Q5050" i="73" s="1"/>
  <c r="P26" i="73"/>
  <c r="Q26" i="73" s="1"/>
  <c r="P58" i="73"/>
  <c r="Q58" i="73" s="1"/>
  <c r="P90" i="73"/>
  <c r="Q90" i="73" s="1"/>
  <c r="P122" i="73"/>
  <c r="Q122" i="73" s="1"/>
  <c r="P154" i="73"/>
  <c r="Q154" i="73" s="1"/>
  <c r="P186" i="73"/>
  <c r="Q186" i="73" s="1"/>
  <c r="P218" i="73"/>
  <c r="Q218" i="73" s="1"/>
  <c r="P250" i="73"/>
  <c r="Q250" i="73" s="1"/>
  <c r="P282" i="73"/>
  <c r="Q282" i="73" s="1"/>
  <c r="P314" i="73"/>
  <c r="Q314" i="73" s="1"/>
  <c r="P346" i="73"/>
  <c r="Q346" i="73" s="1"/>
  <c r="P378" i="73"/>
  <c r="Q378" i="73" s="1"/>
  <c r="P410" i="73"/>
  <c r="Q410" i="73" s="1"/>
  <c r="P442" i="73"/>
  <c r="Q442" i="73" s="1"/>
  <c r="P506" i="73"/>
  <c r="Q506" i="73" s="1"/>
  <c r="P538" i="73"/>
  <c r="Q538" i="73" s="1"/>
  <c r="P570" i="73"/>
  <c r="Q570" i="73" s="1"/>
  <c r="P602" i="73"/>
  <c r="Q602" i="73" s="1"/>
  <c r="P634" i="73"/>
  <c r="Q634" i="73" s="1"/>
  <c r="P666" i="73"/>
  <c r="Q666" i="73" s="1"/>
  <c r="P762" i="73"/>
  <c r="Q762" i="73" s="1"/>
  <c r="P794" i="73"/>
  <c r="Q794" i="73" s="1"/>
  <c r="P826" i="73"/>
  <c r="Q826" i="73" s="1"/>
  <c r="P858" i="73"/>
  <c r="Q858" i="73" s="1"/>
  <c r="P922" i="73"/>
  <c r="Q922" i="73" s="1"/>
  <c r="P1018" i="73"/>
  <c r="Q1018" i="73" s="1"/>
  <c r="P1050" i="73"/>
  <c r="Q1050" i="73" s="1"/>
  <c r="P1082" i="73"/>
  <c r="Q1082" i="73" s="1"/>
  <c r="P1306" i="73"/>
  <c r="Q1306" i="73" s="1"/>
  <c r="P1370" i="73"/>
  <c r="Q1370" i="73" s="1"/>
  <c r="P1402" i="73"/>
  <c r="Q1402" i="73" s="1"/>
  <c r="P1434" i="73"/>
  <c r="Q1434" i="73" s="1"/>
  <c r="P1466" i="73"/>
  <c r="Q1466" i="73" s="1"/>
  <c r="P1498" i="73"/>
  <c r="Q1498" i="73" s="1"/>
  <c r="P1530" i="73"/>
  <c r="Q1530" i="73" s="1"/>
  <c r="P1562" i="73"/>
  <c r="Q1562" i="73" s="1"/>
  <c r="P1594" i="73"/>
  <c r="Q1594" i="73" s="1"/>
  <c r="P1658" i="73"/>
  <c r="Q1658" i="73" s="1"/>
  <c r="P1722" i="73"/>
  <c r="Q1722" i="73" s="1"/>
  <c r="P1754" i="73"/>
  <c r="Q1754" i="73" s="1"/>
  <c r="P1786" i="73"/>
  <c r="Q1786" i="73" s="1"/>
  <c r="P1818" i="73"/>
  <c r="Q1818" i="73" s="1"/>
  <c r="P1850" i="73"/>
  <c r="Q1850" i="73" s="1"/>
  <c r="P1914" i="73"/>
  <c r="Q1914" i="73" s="1"/>
  <c r="P1946" i="73"/>
  <c r="Q1946" i="73" s="1"/>
  <c r="P1978" i="73"/>
  <c r="Q1978" i="73" s="1"/>
  <c r="P2042" i="73"/>
  <c r="Q2042" i="73" s="1"/>
  <c r="P2138" i="73"/>
  <c r="Q2138" i="73" s="1"/>
  <c r="P2170" i="73"/>
  <c r="Q2170" i="73" s="1"/>
  <c r="P2202" i="73"/>
  <c r="Q2202" i="73" s="1"/>
  <c r="P2266" i="73"/>
  <c r="Q2266" i="73" s="1"/>
  <c r="P2298" i="73"/>
  <c r="Q2298" i="73" s="1"/>
  <c r="P2330" i="73"/>
  <c r="Q2330" i="73" s="1"/>
  <c r="P2394" i="73"/>
  <c r="Q2394" i="73" s="1"/>
  <c r="P2458" i="73"/>
  <c r="Q2458" i="73" s="1"/>
  <c r="P2522" i="73"/>
  <c r="Q2522" i="73" s="1"/>
  <c r="P2554" i="73"/>
  <c r="Q2554" i="73" s="1"/>
  <c r="P2586" i="73"/>
  <c r="Q2586" i="73" s="1"/>
  <c r="P2618" i="73"/>
  <c r="Q2618" i="73" s="1"/>
  <c r="P2682" i="73"/>
  <c r="Q2682" i="73" s="1"/>
  <c r="P2714" i="73"/>
  <c r="Q2714" i="73" s="1"/>
  <c r="P2842" i="73"/>
  <c r="Q2842" i="73" s="1"/>
  <c r="P2970" i="73"/>
  <c r="Q2970" i="73" s="1"/>
  <c r="P3002" i="73"/>
  <c r="Q3002" i="73" s="1"/>
  <c r="P3098" i="73"/>
  <c r="Q3098" i="73" s="1"/>
  <c r="P3194" i="73"/>
  <c r="Q3194" i="73" s="1"/>
  <c r="P3354" i="73"/>
  <c r="Q3354" i="73" s="1"/>
  <c r="P3482" i="73"/>
  <c r="Q3482" i="73" s="1"/>
  <c r="P3514" i="73"/>
  <c r="Q3514" i="73" s="1"/>
  <c r="P3578" i="73"/>
  <c r="Q3578" i="73" s="1"/>
  <c r="P3610" i="73"/>
  <c r="Q3610" i="73" s="1"/>
  <c r="P3642" i="73"/>
  <c r="Q3642" i="73" s="1"/>
  <c r="P3674" i="73"/>
  <c r="Q3674" i="73" s="1"/>
  <c r="P3706" i="73"/>
  <c r="Q3706" i="73" s="1"/>
  <c r="P3770" i="73"/>
  <c r="Q3770" i="73" s="1"/>
  <c r="P3802" i="73"/>
  <c r="Q3802" i="73" s="1"/>
  <c r="P3834" i="73"/>
  <c r="Q3834" i="73" s="1"/>
  <c r="P3866" i="73"/>
  <c r="Q3866" i="73" s="1"/>
  <c r="P3930" i="73"/>
  <c r="Q3930" i="73" s="1"/>
  <c r="P3962" i="73"/>
  <c r="Q3962" i="73" s="1"/>
  <c r="P4122" i="73"/>
  <c r="Q4122" i="73" s="1"/>
  <c r="P4282" i="73"/>
  <c r="Q4282" i="73" s="1"/>
  <c r="P4314" i="73"/>
  <c r="Q4314" i="73" s="1"/>
  <c r="P4346" i="73"/>
  <c r="Q4346" i="73" s="1"/>
  <c r="P4442" i="73"/>
  <c r="Q4442" i="73" s="1"/>
  <c r="P4506" i="73"/>
  <c r="Q4506" i="73" s="1"/>
  <c r="P4699" i="73"/>
  <c r="Q4699" i="73" s="1"/>
  <c r="P4763" i="73"/>
  <c r="Q4763" i="73" s="1"/>
  <c r="P4891" i="73"/>
  <c r="Q4891" i="73" s="1"/>
  <c r="P4923" i="73"/>
  <c r="Q4923" i="73" s="1"/>
  <c r="P4955" i="73"/>
  <c r="Q4955" i="73" s="1"/>
  <c r="P4987" i="73"/>
  <c r="Q4987" i="73" s="1"/>
  <c r="P5051" i="73"/>
  <c r="Q5051" i="73" s="1"/>
  <c r="P19" i="73"/>
  <c r="Q19" i="73" s="1"/>
  <c r="P51" i="73"/>
  <c r="Q51" i="73" s="1"/>
  <c r="P83" i="73"/>
  <c r="Q83" i="73" s="1"/>
  <c r="P115" i="73"/>
  <c r="Q115" i="73" s="1"/>
  <c r="P147" i="73"/>
  <c r="Q147" i="73" s="1"/>
  <c r="P179" i="73"/>
  <c r="Q179" i="73" s="1"/>
  <c r="P211" i="73"/>
  <c r="Q211" i="73" s="1"/>
  <c r="P243" i="73"/>
  <c r="Q243" i="73" s="1"/>
  <c r="P275" i="73"/>
  <c r="Q275" i="73" s="1"/>
  <c r="P307" i="73"/>
  <c r="Q307" i="73" s="1"/>
  <c r="P371" i="73"/>
  <c r="Q371" i="73" s="1"/>
  <c r="P403" i="73"/>
  <c r="Q403" i="73" s="1"/>
  <c r="P435" i="73"/>
  <c r="Q435" i="73" s="1"/>
  <c r="P499" i="73"/>
  <c r="Q499" i="73" s="1"/>
  <c r="P531" i="73"/>
  <c r="Q531" i="73" s="1"/>
  <c r="P563" i="73"/>
  <c r="Q563" i="73" s="1"/>
  <c r="P595" i="73"/>
  <c r="Q595" i="73" s="1"/>
  <c r="P627" i="73"/>
  <c r="Q627" i="73" s="1"/>
  <c r="P659" i="73"/>
  <c r="Q659" i="73" s="1"/>
  <c r="P755" i="73"/>
  <c r="Q755" i="73" s="1"/>
  <c r="P787" i="73"/>
  <c r="Q787" i="73" s="1"/>
  <c r="P819" i="73"/>
  <c r="Q819" i="73" s="1"/>
  <c r="P851" i="73"/>
  <c r="Q851" i="73" s="1"/>
  <c r="P947" i="73"/>
  <c r="Q947" i="73" s="1"/>
  <c r="P1043" i="73"/>
  <c r="Q1043" i="73" s="1"/>
  <c r="P1075" i="73"/>
  <c r="Q1075" i="73" s="1"/>
  <c r="P1267" i="73"/>
  <c r="Q1267" i="73" s="1"/>
  <c r="P1299" i="73"/>
  <c r="Q1299" i="73" s="1"/>
  <c r="P1331" i="73"/>
  <c r="Q1331" i="73" s="1"/>
  <c r="P1363" i="73"/>
  <c r="Q1363" i="73" s="1"/>
  <c r="P1395" i="73"/>
  <c r="Q1395" i="73" s="1"/>
  <c r="P1427" i="73"/>
  <c r="Q1427" i="73" s="1"/>
  <c r="P1459" i="73"/>
  <c r="Q1459" i="73" s="1"/>
  <c r="P1491" i="73"/>
  <c r="Q1491" i="73" s="1"/>
  <c r="P1523" i="73"/>
  <c r="Q1523" i="73" s="1"/>
  <c r="P1555" i="73"/>
  <c r="Q1555" i="73" s="1"/>
  <c r="P1587" i="73"/>
  <c r="Q1587" i="73" s="1"/>
  <c r="P1651" i="73"/>
  <c r="Q1651" i="73" s="1"/>
  <c r="P1715" i="73"/>
  <c r="Q1715" i="73" s="1"/>
  <c r="P1747" i="73"/>
  <c r="Q1747" i="73" s="1"/>
  <c r="P1779" i="73"/>
  <c r="Q1779" i="73" s="1"/>
  <c r="P1811" i="73"/>
  <c r="Q1811" i="73" s="1"/>
  <c r="P1843" i="73"/>
  <c r="Q1843" i="73" s="1"/>
  <c r="P1907" i="73"/>
  <c r="Q1907" i="73" s="1"/>
  <c r="P1939" i="73"/>
  <c r="Q1939" i="73" s="1"/>
  <c r="P2035" i="73"/>
  <c r="Q2035" i="73" s="1"/>
  <c r="P2131" i="73"/>
  <c r="Q2131" i="73" s="1"/>
  <c r="P2163" i="73"/>
  <c r="Q2163" i="73" s="1"/>
  <c r="P2195" i="73"/>
  <c r="Q2195" i="73" s="1"/>
  <c r="P2227" i="73"/>
  <c r="Q2227" i="73" s="1"/>
  <c r="P2259" i="73"/>
  <c r="Q2259" i="73" s="1"/>
  <c r="P2323" i="73"/>
  <c r="Q2323" i="73" s="1"/>
  <c r="P2355" i="73"/>
  <c r="Q2355" i="73" s="1"/>
  <c r="P2387" i="73"/>
  <c r="Q2387" i="73" s="1"/>
  <c r="P2451" i="73"/>
  <c r="Q2451" i="73" s="1"/>
  <c r="P2547" i="73"/>
  <c r="Q2547" i="73" s="1"/>
  <c r="P2579" i="73"/>
  <c r="Q2579" i="73" s="1"/>
  <c r="P2611" i="73"/>
  <c r="Q2611" i="73" s="1"/>
  <c r="P2675" i="73"/>
  <c r="Q2675" i="73" s="1"/>
  <c r="P2707" i="73"/>
  <c r="Q2707" i="73" s="1"/>
  <c r="P2739" i="73"/>
  <c r="Q2739" i="73" s="1"/>
  <c r="P2835" i="73"/>
  <c r="Q2835" i="73" s="1"/>
  <c r="P2867" i="73"/>
  <c r="Q2867" i="73" s="1"/>
  <c r="P2931" i="73"/>
  <c r="Q2931" i="73" s="1"/>
  <c r="P2963" i="73"/>
  <c r="Q2963" i="73" s="1"/>
  <c r="P2995" i="73"/>
  <c r="Q2995" i="73" s="1"/>
  <c r="P3091" i="73"/>
  <c r="Q3091" i="73" s="1"/>
  <c r="P3187" i="73"/>
  <c r="Q3187" i="73" s="1"/>
  <c r="P3347" i="73"/>
  <c r="Q3347" i="73" s="1"/>
  <c r="P3475" i="73"/>
  <c r="Q3475" i="73" s="1"/>
  <c r="P3507" i="73"/>
  <c r="Q3507" i="73" s="1"/>
  <c r="P3603" i="73"/>
  <c r="Q3603" i="73" s="1"/>
  <c r="P3635" i="73"/>
  <c r="Q3635" i="73" s="1"/>
  <c r="P3667" i="73"/>
  <c r="Q3667" i="73" s="1"/>
  <c r="P3699" i="73"/>
  <c r="Q3699" i="73" s="1"/>
  <c r="P3763" i="73"/>
  <c r="Q3763" i="73" s="1"/>
  <c r="P3827" i="73"/>
  <c r="Q3827" i="73" s="1"/>
  <c r="P3859" i="73"/>
  <c r="Q3859" i="73" s="1"/>
  <c r="P3923" i="73"/>
  <c r="Q3923" i="73" s="1"/>
  <c r="P3955" i="73"/>
  <c r="Q3955" i="73" s="1"/>
  <c r="P4115" i="73"/>
  <c r="Q4115" i="73" s="1"/>
  <c r="P4307" i="73"/>
  <c r="Q4307" i="73" s="1"/>
  <c r="P4339" i="73"/>
  <c r="Q4339" i="73" s="1"/>
  <c r="P4371" i="73"/>
  <c r="Q4371" i="73" s="1"/>
  <c r="P4435" i="73"/>
  <c r="Q4435" i="73" s="1"/>
  <c r="P4499" i="73"/>
  <c r="Q4499" i="73" s="1"/>
  <c r="P4692" i="73"/>
  <c r="Q4692" i="73" s="1"/>
  <c r="P4756" i="73"/>
  <c r="Q4756" i="73" s="1"/>
  <c r="P4788" i="73"/>
  <c r="Q4788" i="73" s="1"/>
  <c r="P4884" i="73"/>
  <c r="Q4884" i="73" s="1"/>
  <c r="P4916" i="73"/>
  <c r="Q4916" i="73" s="1"/>
  <c r="P4948" i="73"/>
  <c r="Q4948" i="73" s="1"/>
  <c r="P4980" i="73"/>
  <c r="Q4980" i="73" s="1"/>
  <c r="P5012" i="73"/>
  <c r="Q5012" i="73" s="1"/>
  <c r="P5044" i="73"/>
  <c r="Q5044" i="73" s="1"/>
  <c r="P20" i="73"/>
  <c r="Q20" i="73" s="1"/>
  <c r="P52" i="73"/>
  <c r="Q52" i="73" s="1"/>
  <c r="P84" i="73"/>
  <c r="Q84" i="73" s="1"/>
  <c r="P116" i="73"/>
  <c r="Q116" i="73" s="1"/>
  <c r="P148" i="73"/>
  <c r="Q148" i="73" s="1"/>
  <c r="P180" i="73"/>
  <c r="Q180" i="73" s="1"/>
  <c r="P212" i="73"/>
  <c r="Q212" i="73" s="1"/>
  <c r="P244" i="73"/>
  <c r="Q244" i="73" s="1"/>
  <c r="P276" i="73"/>
  <c r="Q276" i="73" s="1"/>
  <c r="P308" i="73"/>
  <c r="Q308" i="73" s="1"/>
  <c r="P372" i="73"/>
  <c r="Q372" i="73" s="1"/>
  <c r="P404" i="73"/>
  <c r="Q404" i="73" s="1"/>
  <c r="P436" i="73"/>
  <c r="Q436" i="73" s="1"/>
  <c r="P500" i="73"/>
  <c r="Q500" i="73" s="1"/>
  <c r="P532" i="73"/>
  <c r="Q532" i="73" s="1"/>
  <c r="P564" i="73"/>
  <c r="Q564" i="73" s="1"/>
  <c r="P596" i="73"/>
  <c r="Q596" i="73" s="1"/>
  <c r="P628" i="73"/>
  <c r="Q628" i="73" s="1"/>
  <c r="P660" i="73"/>
  <c r="Q660" i="73" s="1"/>
  <c r="P756" i="73"/>
  <c r="Q756" i="73" s="1"/>
  <c r="P788" i="73"/>
  <c r="Q788" i="73" s="1"/>
  <c r="P820" i="73"/>
  <c r="Q820" i="73" s="1"/>
  <c r="P852" i="73"/>
  <c r="Q852" i="73" s="1"/>
  <c r="P948" i="73"/>
  <c r="Q948" i="73" s="1"/>
  <c r="P1044" i="73"/>
  <c r="Q1044" i="73" s="1"/>
  <c r="P1076" i="73"/>
  <c r="Q1076" i="73" s="1"/>
  <c r="P1268" i="73"/>
  <c r="Q1268" i="73" s="1"/>
  <c r="P1300" i="73"/>
  <c r="Q1300" i="73" s="1"/>
  <c r="P1332" i="73"/>
  <c r="Q1332" i="73" s="1"/>
  <c r="P1364" i="73"/>
  <c r="Q1364" i="73" s="1"/>
  <c r="P1396" i="73"/>
  <c r="Q1396" i="73" s="1"/>
  <c r="P1428" i="73"/>
  <c r="Q1428" i="73" s="1"/>
  <c r="P1460" i="73"/>
  <c r="Q1460" i="73" s="1"/>
  <c r="P1492" i="73"/>
  <c r="Q1492" i="73" s="1"/>
  <c r="P1524" i="73"/>
  <c r="Q1524" i="73" s="1"/>
  <c r="P1556" i="73"/>
  <c r="Q1556" i="73" s="1"/>
  <c r="P1588" i="73"/>
  <c r="Q1588" i="73" s="1"/>
  <c r="P1652" i="73"/>
  <c r="Q1652" i="73" s="1"/>
  <c r="P1716" i="73"/>
  <c r="Q1716" i="73" s="1"/>
  <c r="P1748" i="73"/>
  <c r="Q1748" i="73" s="1"/>
  <c r="P1780" i="73"/>
  <c r="Q1780" i="73" s="1"/>
  <c r="P1812" i="73"/>
  <c r="Q1812" i="73" s="1"/>
  <c r="P1844" i="73"/>
  <c r="Q1844" i="73" s="1"/>
  <c r="P1908" i="73"/>
  <c r="Q1908" i="73" s="1"/>
  <c r="P1940" i="73"/>
  <c r="Q1940" i="73" s="1"/>
  <c r="P2036" i="73"/>
  <c r="Q2036" i="73" s="1"/>
  <c r="P2132" i="73"/>
  <c r="Q2132" i="73" s="1"/>
  <c r="P2164" i="73"/>
  <c r="Q2164" i="73" s="1"/>
  <c r="P2196" i="73"/>
  <c r="Q2196" i="73" s="1"/>
  <c r="P2228" i="73"/>
  <c r="Q2228" i="73" s="1"/>
  <c r="P2260" i="73"/>
  <c r="Q2260" i="73" s="1"/>
  <c r="P2324" i="73"/>
  <c r="Q2324" i="73" s="1"/>
  <c r="P2356" i="73"/>
  <c r="Q2356" i="73" s="1"/>
  <c r="P2388" i="73"/>
  <c r="Q2388" i="73" s="1"/>
  <c r="P2452" i="73"/>
  <c r="Q2452" i="73" s="1"/>
  <c r="P2548" i="73"/>
  <c r="Q2548" i="73" s="1"/>
  <c r="P2580" i="73"/>
  <c r="Q2580" i="73" s="1"/>
  <c r="P2612" i="73"/>
  <c r="Q2612" i="73" s="1"/>
  <c r="P2676" i="73"/>
  <c r="Q2676" i="73" s="1"/>
  <c r="P2708" i="73"/>
  <c r="Q2708" i="73" s="1"/>
  <c r="P2740" i="73"/>
  <c r="Q2740" i="73" s="1"/>
  <c r="P2836" i="73"/>
  <c r="Q2836" i="73" s="1"/>
  <c r="P2868" i="73"/>
  <c r="Q2868" i="73" s="1"/>
  <c r="P2932" i="73"/>
  <c r="Q2932" i="73" s="1"/>
  <c r="P2964" i="73"/>
  <c r="Q2964" i="73" s="1"/>
  <c r="P2996" i="73"/>
  <c r="Q2996" i="73" s="1"/>
  <c r="P3092" i="73"/>
  <c r="Q3092" i="73" s="1"/>
  <c r="P3188" i="73"/>
  <c r="Q3188" i="73" s="1"/>
  <c r="P3348" i="73"/>
  <c r="Q3348" i="73" s="1"/>
  <c r="P3476" i="73"/>
  <c r="Q3476" i="73" s="1"/>
  <c r="P3508" i="73"/>
  <c r="Q3508" i="73" s="1"/>
  <c r="P3604" i="73"/>
  <c r="Q3604" i="73" s="1"/>
  <c r="P3636" i="73"/>
  <c r="Q3636" i="73" s="1"/>
  <c r="P3668" i="73"/>
  <c r="Q3668" i="73" s="1"/>
  <c r="P3700" i="73"/>
  <c r="Q3700" i="73" s="1"/>
  <c r="P3764" i="73"/>
  <c r="Q3764" i="73" s="1"/>
  <c r="P3828" i="73"/>
  <c r="Q3828" i="73" s="1"/>
  <c r="P3860" i="73"/>
  <c r="Q3860" i="73" s="1"/>
  <c r="P3924" i="73"/>
  <c r="Q3924" i="73" s="1"/>
  <c r="P3956" i="73"/>
  <c r="Q3956" i="73" s="1"/>
  <c r="P4116" i="73"/>
  <c r="Q4116" i="73" s="1"/>
  <c r="P4308" i="73"/>
  <c r="Q4308" i="73" s="1"/>
  <c r="P4340" i="73"/>
  <c r="Q4340" i="73" s="1"/>
  <c r="P4372" i="73"/>
  <c r="Q4372" i="73" s="1"/>
  <c r="P4436" i="73"/>
  <c r="Q4436" i="73" s="1"/>
  <c r="P4500" i="73"/>
  <c r="Q4500" i="73" s="1"/>
  <c r="P4693" i="73"/>
  <c r="Q4693" i="73" s="1"/>
  <c r="P4757" i="73"/>
  <c r="Q4757" i="73" s="1"/>
  <c r="P4789" i="73"/>
  <c r="Q4789" i="73" s="1"/>
  <c r="P4885" i="73"/>
  <c r="Q4885" i="73" s="1"/>
  <c r="P4917" i="73"/>
  <c r="Q4917" i="73" s="1"/>
  <c r="P4949" i="73"/>
  <c r="Q4949" i="73" s="1"/>
  <c r="P4981" i="73"/>
  <c r="Q4981" i="73" s="1"/>
  <c r="P5013" i="73"/>
  <c r="Q5013" i="73" s="1"/>
  <c r="P5045" i="73"/>
  <c r="Q5045" i="73" s="1"/>
  <c r="Q1537" i="73"/>
  <c r="Q1569" i="73"/>
  <c r="Q1601" i="73"/>
  <c r="Q1665" i="73"/>
  <c r="Q1729" i="73"/>
  <c r="Q1761" i="73"/>
  <c r="Q1825" i="73"/>
  <c r="Q1857" i="73"/>
  <c r="Q1889" i="73"/>
  <c r="Q1921" i="73"/>
  <c r="Q1985" i="73"/>
  <c r="Q2145" i="73"/>
  <c r="Q2177" i="73"/>
  <c r="Q2273" i="73"/>
  <c r="Q2305" i="73"/>
  <c r="Q2337" i="73"/>
  <c r="Q2465" i="73"/>
  <c r="Q2529" i="73"/>
  <c r="Q2561" i="73"/>
  <c r="Q2593" i="73"/>
  <c r="Q2689" i="73"/>
  <c r="Q2721" i="73"/>
  <c r="Q2817" i="73"/>
  <c r="Q2849" i="73"/>
  <c r="Q2913" i="73"/>
  <c r="Q2977" i="73"/>
  <c r="Q3009" i="73"/>
  <c r="Q3201" i="73"/>
  <c r="Q3329" i="73"/>
  <c r="Q3489" i="73"/>
  <c r="Q3585" i="73"/>
  <c r="Q3617" i="73"/>
  <c r="Q3649" i="73"/>
  <c r="Q3681" i="73"/>
  <c r="Q3777" i="73"/>
  <c r="Q3809" i="73"/>
  <c r="Q3841" i="73"/>
  <c r="Q3873" i="73"/>
  <c r="Q3937" i="73"/>
  <c r="Q4097" i="73"/>
  <c r="Q4129" i="73"/>
  <c r="Q4321" i="73"/>
  <c r="Q4353" i="73"/>
  <c r="Q4417" i="73"/>
  <c r="Q4449" i="73"/>
  <c r="Q4513" i="73"/>
  <c r="Q4706" i="73"/>
  <c r="Q4770" i="73"/>
  <c r="Q4898" i="73"/>
  <c r="Q4930" i="73"/>
  <c r="Q4962" i="73"/>
  <c r="Q4994" i="73"/>
  <c r="Q5058" i="73"/>
  <c r="Q34" i="73"/>
  <c r="Q66" i="73"/>
  <c r="Q98" i="73"/>
  <c r="Q162" i="73"/>
  <c r="Q194" i="73"/>
  <c r="Q226" i="73"/>
  <c r="Q258" i="73"/>
  <c r="Q290" i="73"/>
  <c r="Q386" i="73"/>
  <c r="Q418" i="73"/>
  <c r="Q450" i="73"/>
  <c r="Q514" i="73"/>
  <c r="Q546" i="73"/>
  <c r="Q578" i="73"/>
  <c r="Q610" i="73"/>
  <c r="Q770" i="73"/>
  <c r="Q802" i="73"/>
  <c r="Q834" i="73"/>
  <c r="Q866" i="73"/>
  <c r="Q930" i="73"/>
  <c r="Q1026" i="73"/>
  <c r="Q1058" i="73"/>
  <c r="Q1250" i="73"/>
  <c r="Q1314" i="73"/>
  <c r="Q1378" i="73"/>
  <c r="Q1410" i="73"/>
  <c r="Q1442" i="73"/>
  <c r="Q1474" i="73"/>
  <c r="Q1506" i="73"/>
  <c r="Q1570" i="73"/>
  <c r="Q1602" i="73"/>
  <c r="Q1666" i="73"/>
  <c r="Q1730" i="73"/>
  <c r="Q1762" i="73"/>
  <c r="Q1794" i="73"/>
  <c r="Q1826" i="73"/>
  <c r="Q1890" i="73"/>
  <c r="Q1922" i="73"/>
  <c r="Q1986" i="73"/>
  <c r="Q2114" i="73"/>
  <c r="Q2146" i="73"/>
  <c r="Q2178" i="73"/>
  <c r="Q2210" i="73"/>
  <c r="Q2306" i="73"/>
  <c r="Q2338" i="73"/>
  <c r="Q2434" i="73"/>
  <c r="Q2466" i="73"/>
  <c r="Q2530" i="73"/>
  <c r="Q2562" i="73"/>
  <c r="Q2594" i="73"/>
  <c r="Q2690" i="73"/>
  <c r="Q2722" i="73"/>
  <c r="Q2818" i="73"/>
  <c r="Q2850" i="73"/>
  <c r="Q2914" i="73"/>
  <c r="Q2978" i="73"/>
  <c r="Q3010" i="73"/>
  <c r="Q3202" i="73"/>
  <c r="Q3330" i="73"/>
  <c r="Q3490" i="73"/>
  <c r="Q3586" i="73"/>
  <c r="Q3618" i="73"/>
  <c r="Q3650" i="73"/>
  <c r="Q3682" i="73"/>
  <c r="Q3778" i="73"/>
  <c r="Q3810" i="73"/>
  <c r="Q3842" i="73"/>
  <c r="Q3874" i="73"/>
  <c r="Q3938" i="73"/>
  <c r="Q4098" i="73"/>
  <c r="Q4130" i="73"/>
  <c r="Q4322" i="73"/>
  <c r="Q4354" i="73"/>
  <c r="Q4418" i="73"/>
  <c r="Q4450" i="73"/>
  <c r="Q4514" i="73"/>
  <c r="Q4707" i="73"/>
  <c r="Q4867" i="73"/>
  <c r="Q4899" i="73"/>
  <c r="Q4931" i="73"/>
  <c r="Q4963" i="73"/>
  <c r="Q4995" i="73"/>
  <c r="Q5059" i="73"/>
  <c r="Q27" i="73"/>
  <c r="Q91" i="73"/>
  <c r="Q123" i="73"/>
  <c r="Q155" i="73"/>
  <c r="Q187" i="73"/>
  <c r="Q219" i="73"/>
  <c r="Q251" i="73"/>
  <c r="Q283" i="73"/>
  <c r="Q347" i="73"/>
  <c r="Q379" i="73"/>
  <c r="Q411" i="73"/>
  <c r="Q443" i="73"/>
  <c r="Q507" i="73"/>
  <c r="Q539" i="73"/>
  <c r="Q571" i="73"/>
  <c r="Q635" i="73"/>
  <c r="Q667" i="73"/>
  <c r="Q763" i="73"/>
  <c r="Q795" i="73"/>
  <c r="Q827" i="73"/>
  <c r="Q859" i="73"/>
  <c r="Q923" i="73"/>
  <c r="Q1051" i="73"/>
  <c r="Q1083" i="73"/>
  <c r="Q1371" i="73"/>
  <c r="Q1403" i="73"/>
  <c r="Q1435" i="73"/>
  <c r="Q1467" i="73"/>
  <c r="Q1499" i="73"/>
  <c r="Q1563" i="73"/>
  <c r="Q1659" i="73"/>
  <c r="Q1723" i="73"/>
  <c r="Q1755" i="73"/>
  <c r="Q1787" i="73"/>
  <c r="Q1819" i="73"/>
  <c r="Q1915" i="73"/>
  <c r="Q2043" i="73"/>
  <c r="Q2139" i="73"/>
  <c r="Q2171" i="73"/>
  <c r="Q2203" i="73"/>
  <c r="Q2267" i="73"/>
  <c r="Q2331" i="73"/>
  <c r="Q2459" i="73"/>
  <c r="Q2523" i="73"/>
  <c r="Q2555" i="73"/>
  <c r="Q2587" i="73"/>
  <c r="Q2619" i="73"/>
  <c r="Q2683" i="73"/>
  <c r="Q2843" i="73"/>
  <c r="Q2971" i="73"/>
  <c r="Q3003" i="73"/>
  <c r="Q3099" i="73"/>
  <c r="Q3195" i="73"/>
  <c r="Q3483" i="73"/>
  <c r="Q3579" i="73"/>
  <c r="Q3611" i="73"/>
  <c r="Q3643" i="73"/>
  <c r="Q3675" i="73"/>
  <c r="Q3707" i="73"/>
  <c r="Q3803" i="73"/>
  <c r="Q3835" i="73"/>
  <c r="Q3867" i="73"/>
  <c r="Q3931" i="73"/>
  <c r="Q4123" i="73"/>
  <c r="Q4283" i="73"/>
  <c r="Q4315" i="73"/>
  <c r="Q4347" i="73"/>
  <c r="Q4443" i="73"/>
  <c r="Q4700" i="73"/>
  <c r="Q4764" i="73"/>
  <c r="Q4924" i="73"/>
  <c r="Q4956" i="73"/>
  <c r="Q5052" i="73"/>
  <c r="Q60" i="73"/>
  <c r="Q92" i="73"/>
  <c r="Q156" i="73"/>
  <c r="Q188" i="73"/>
  <c r="Q252" i="73"/>
  <c r="Q316" i="73"/>
  <c r="Q348" i="73"/>
  <c r="Q412" i="73"/>
  <c r="Q444" i="73"/>
  <c r="Q540" i="73"/>
  <c r="Q764" i="73"/>
  <c r="Q828" i="73"/>
  <c r="Q1308" i="73"/>
  <c r="Q1404" i="73"/>
  <c r="Q1564" i="73"/>
  <c r="Q1596" i="73"/>
  <c r="Q1660" i="73"/>
  <c r="Q1724" i="73"/>
  <c r="Q1756" i="73"/>
  <c r="Q1980" i="73"/>
  <c r="Q2140" i="73"/>
  <c r="Q2268" i="73"/>
  <c r="Q2300" i="73"/>
  <c r="Q2396" i="73"/>
  <c r="Q2460" i="73"/>
  <c r="Q2556" i="73"/>
  <c r="Q2620" i="73"/>
  <c r="Q2652" i="73"/>
  <c r="Q2716" i="73"/>
  <c r="Q2844" i="73"/>
  <c r="Q3004" i="73"/>
  <c r="Q3196" i="73"/>
  <c r="Q3324" i="73"/>
  <c r="Q3484" i="73"/>
  <c r="Q3516" i="73"/>
  <c r="Q3612" i="73"/>
  <c r="Q3676" i="73"/>
  <c r="Q3708" i="73"/>
  <c r="Q3804" i="73"/>
  <c r="Q3836" i="73"/>
  <c r="Q3932" i="73"/>
  <c r="Q4124" i="73"/>
  <c r="Q4284" i="73"/>
  <c r="Q4348" i="73"/>
  <c r="Q4412" i="73"/>
  <c r="Q4508" i="73"/>
  <c r="Q4701" i="73"/>
  <c r="Q4765" i="73"/>
  <c r="Q4893" i="73"/>
  <c r="Q4925" i="73"/>
  <c r="Q4957" i="73"/>
  <c r="Q4989" i="73"/>
  <c r="P4960" i="73"/>
  <c r="Q4960" i="73" s="1"/>
  <c r="Q1641" i="73"/>
  <c r="Q1673" i="73"/>
  <c r="Q1705" i="73"/>
  <c r="Q1737" i="73"/>
  <c r="Q1769" i="73"/>
  <c r="Q1833" i="73"/>
  <c r="Q1865" i="73"/>
  <c r="Q1897" i="73"/>
  <c r="Q1929" i="73"/>
  <c r="Q1993" i="73"/>
  <c r="Q2025" i="73"/>
  <c r="Q2121" i="73"/>
  <c r="Q2185" i="73"/>
  <c r="Q2217" i="73"/>
  <c r="Q2281" i="73"/>
  <c r="Q2313" i="73"/>
  <c r="Q2345" i="73"/>
  <c r="Q2377" i="73"/>
  <c r="Q2441" i="73"/>
  <c r="Q2537" i="73"/>
  <c r="Q2569" i="73"/>
  <c r="Q2601" i="73"/>
  <c r="Q2665" i="73"/>
  <c r="Q2729" i="73"/>
  <c r="Q2825" i="73"/>
  <c r="Q2857" i="73"/>
  <c r="Q2985" i="73"/>
  <c r="Q3017" i="73"/>
  <c r="Q3081" i="73"/>
  <c r="Q3177" i="73"/>
  <c r="Q3209" i="73"/>
  <c r="Q3337" i="73"/>
  <c r="Q3465" i="73"/>
  <c r="Q3593" i="73"/>
  <c r="Q3625" i="73"/>
  <c r="Q3657" i="73"/>
  <c r="Q3689" i="73"/>
  <c r="Q3721" i="73"/>
  <c r="Q3817" i="73"/>
  <c r="Q3849" i="73"/>
  <c r="Q3945" i="73"/>
  <c r="Q4105" i="73"/>
  <c r="Q4137" i="73"/>
  <c r="Q4297" i="73"/>
  <c r="Q4329" i="73"/>
  <c r="Q4361" i="73"/>
  <c r="Q4425" i="73"/>
  <c r="Q4521" i="73"/>
  <c r="Q4682" i="73"/>
  <c r="Q4714" i="73"/>
  <c r="Q4778" i="73"/>
  <c r="Q4874" i="73"/>
  <c r="Q4906" i="73"/>
  <c r="Q4938" i="73"/>
  <c r="Q5002" i="73"/>
  <c r="Q5066" i="73"/>
  <c r="Q42" i="73"/>
  <c r="Q74" i="73"/>
  <c r="Q106" i="73"/>
  <c r="Q170" i="73"/>
  <c r="Q202" i="73"/>
  <c r="Q266" i="73"/>
  <c r="Q298" i="73"/>
  <c r="Q362" i="73"/>
  <c r="Q394" i="73"/>
  <c r="Q426" i="73"/>
  <c r="Q490" i="73"/>
  <c r="Q522" i="73"/>
  <c r="Q586" i="73"/>
  <c r="Q618" i="73"/>
  <c r="Q650" i="73"/>
  <c r="Q746" i="73"/>
  <c r="Q778" i="73"/>
  <c r="Q810" i="73"/>
  <c r="Q842" i="73"/>
  <c r="Q938" i="73"/>
  <c r="Q1034" i="73"/>
  <c r="Q1066" i="73"/>
  <c r="Q1098" i="73"/>
  <c r="Q1258" i="73"/>
  <c r="Q1290" i="73"/>
  <c r="Q1322" i="73"/>
  <c r="Q1418" i="73"/>
  <c r="Q1450" i="73"/>
  <c r="Q1482" i="73"/>
  <c r="Q1514" i="73"/>
  <c r="Q1546" i="73"/>
  <c r="Q1578" i="73"/>
  <c r="Q1610" i="73"/>
  <c r="Q1674" i="73"/>
  <c r="Q1706" i="73"/>
  <c r="Q1738" i="73"/>
  <c r="Q1770" i="73"/>
  <c r="Q1802" i="73"/>
  <c r="Q1834" i="73"/>
  <c r="Q1898" i="73"/>
  <c r="Q1994" i="73"/>
  <c r="Q2026" i="73"/>
  <c r="Q2122" i="73"/>
  <c r="Q2154" i="73"/>
  <c r="Q2186" i="73"/>
  <c r="Q2218" i="73"/>
  <c r="Q2314" i="73"/>
  <c r="Q2378" i="73"/>
  <c r="Q2442" i="73"/>
  <c r="Q2474" i="73"/>
  <c r="Q2538" i="73"/>
  <c r="Q2570" i="73"/>
  <c r="Q2602" i="73"/>
  <c r="Q2666" i="73"/>
  <c r="Q2826" i="73"/>
  <c r="Q2858" i="73"/>
  <c r="Q2922" i="73"/>
  <c r="Q2986" i="73"/>
  <c r="Q3018" i="73"/>
  <c r="Q3082" i="73"/>
  <c r="Q3178" i="73"/>
  <c r="Q3338" i="73"/>
  <c r="Q3466" i="73"/>
  <c r="Q3498" i="73"/>
  <c r="Q3594" i="73"/>
  <c r="Q3626" i="73"/>
  <c r="Q3658" i="73"/>
  <c r="Q3690" i="73"/>
  <c r="Q3850" i="73"/>
  <c r="Q3882" i="73"/>
  <c r="Q3946" i="73"/>
  <c r="Q4106" i="73"/>
  <c r="Q4138" i="73"/>
  <c r="Q4298" i="73"/>
  <c r="Q4330" i="73"/>
  <c r="Q4362" i="73"/>
  <c r="Q4426" i="73"/>
  <c r="Q4522" i="73"/>
  <c r="Q4683" i="73"/>
  <c r="Q4715" i="73"/>
  <c r="Q4779" i="73"/>
  <c r="Q4875" i="73"/>
  <c r="Q4907" i="73"/>
  <c r="Q4939" i="73"/>
  <c r="Q5003" i="73"/>
  <c r="Q5067" i="73"/>
  <c r="Q35" i="73"/>
  <c r="Q67" i="73"/>
  <c r="Q99" i="73"/>
  <c r="Q163" i="73"/>
  <c r="Q195" i="73"/>
  <c r="Q259" i="73"/>
  <c r="Q291" i="73"/>
  <c r="Q355" i="73"/>
  <c r="Q387" i="73"/>
  <c r="Q419" i="73"/>
  <c r="Q451" i="73"/>
  <c r="Q515" i="73"/>
  <c r="Q579" i="73"/>
  <c r="Q611" i="73"/>
  <c r="Q643" i="73"/>
  <c r="Q771" i="73"/>
  <c r="Q803" i="73"/>
  <c r="Q835" i="73"/>
  <c r="Q867" i="73"/>
  <c r="Q1027" i="73"/>
  <c r="Q1059" i="73"/>
  <c r="Q1091" i="73"/>
  <c r="Q1251" i="73"/>
  <c r="Q1315" i="73"/>
  <c r="Q1379" i="73"/>
  <c r="Q1411" i="73"/>
  <c r="Q1475" i="73"/>
  <c r="Q1507" i="73"/>
  <c r="Q1539" i="73"/>
  <c r="Q1571" i="73"/>
  <c r="Q1603" i="73"/>
  <c r="Q1667" i="73"/>
  <c r="Q1731" i="73"/>
  <c r="Q1795" i="73"/>
  <c r="Q1827" i="73"/>
  <c r="Q1859" i="73"/>
  <c r="Q1891" i="73"/>
  <c r="Q1923" i="73"/>
  <c r="Q1987" i="73"/>
  <c r="Q2115" i="73"/>
  <c r="Q2179" i="73"/>
  <c r="Q2211" i="73"/>
  <c r="Q2275" i="73"/>
  <c r="Q2307" i="73"/>
  <c r="Q2339" i="73"/>
  <c r="Q2435" i="73"/>
  <c r="Q2467" i="73"/>
  <c r="Q2563" i="73"/>
  <c r="Q2595" i="73"/>
  <c r="Q2659" i="73"/>
  <c r="Q2691" i="73"/>
  <c r="Q2723" i="73"/>
  <c r="Q2819" i="73"/>
  <c r="Q2851" i="73"/>
  <c r="Q2979" i="73"/>
  <c r="Q3011" i="73"/>
  <c r="Q3107" i="73"/>
  <c r="Q3203" i="73"/>
  <c r="Q3331" i="73"/>
  <c r="Q3491" i="73"/>
  <c r="Q3587" i="73"/>
  <c r="Q3651" i="73"/>
  <c r="Q3683" i="73"/>
  <c r="Q3715" i="73"/>
  <c r="Q3779" i="73"/>
  <c r="Q3811" i="73"/>
  <c r="Q3843" i="73"/>
  <c r="Q3875" i="73"/>
  <c r="Q3939" i="73"/>
  <c r="Q4099" i="73"/>
  <c r="Q4131" i="73"/>
  <c r="Q4291" i="73"/>
  <c r="Q4323" i="73"/>
  <c r="Q4419" i="73"/>
  <c r="Q4451" i="73"/>
  <c r="Q4515" i="73"/>
  <c r="Q4708" i="73"/>
  <c r="Q4772" i="73"/>
  <c r="Q4868" i="73"/>
  <c r="Q4900" i="73"/>
  <c r="Q4964" i="73"/>
  <c r="Q4996" i="73"/>
  <c r="Q5060" i="73"/>
  <c r="Q36" i="73"/>
  <c r="Q68" i="73"/>
  <c r="Q100" i="73"/>
  <c r="Q164" i="73"/>
  <c r="Q228" i="73"/>
  <c r="Q260" i="73"/>
  <c r="Q292" i="73"/>
  <c r="Q356" i="73"/>
  <c r="Q388" i="73"/>
  <c r="Q420" i="73"/>
  <c r="Q516" i="73"/>
  <c r="Q580" i="73"/>
  <c r="Q612" i="73"/>
  <c r="Q644" i="73"/>
  <c r="Q772" i="73"/>
  <c r="Q804" i="73"/>
  <c r="Q836" i="73"/>
  <c r="Q868" i="73"/>
  <c r="Q1028" i="73"/>
  <c r="Q1060" i="73"/>
  <c r="Q1092" i="73"/>
  <c r="Q1252" i="73"/>
  <c r="Q1316" i="73"/>
  <c r="Q1380" i="73"/>
  <c r="Q1412" i="73"/>
  <c r="Q1476" i="73"/>
  <c r="Q1508" i="73"/>
  <c r="Q1540" i="73"/>
  <c r="Q1572" i="73"/>
  <c r="Q1604" i="73"/>
  <c r="Q1668" i="73"/>
  <c r="Q1700" i="73"/>
  <c r="Q1764" i="73"/>
  <c r="Q1796" i="73"/>
  <c r="Q1828" i="73"/>
  <c r="Q1860" i="73"/>
  <c r="Q1892" i="73"/>
  <c r="Q1924" i="73"/>
  <c r="Q1988" i="73"/>
  <c r="Q2148" i="73"/>
  <c r="Q2180" i="73"/>
  <c r="Q2212" i="73"/>
  <c r="Q2276" i="73"/>
  <c r="Q2308" i="73"/>
  <c r="Q2340" i="73"/>
  <c r="Q2436" i="73"/>
  <c r="Q2532" i="73"/>
  <c r="Q2564" i="73"/>
  <c r="Q2596" i="73"/>
  <c r="Q2660" i="73"/>
  <c r="Q2692" i="73"/>
  <c r="Q2724" i="73"/>
  <c r="Q2820" i="73"/>
  <c r="Q2916" i="73"/>
  <c r="Q2980" i="73"/>
  <c r="Q3012" i="73"/>
  <c r="Q3332" i="73"/>
  <c r="Q3492" i="73"/>
  <c r="Q3620" i="73"/>
  <c r="Q3652" i="73"/>
  <c r="Q3684" i="73"/>
  <c r="Q3716" i="73"/>
  <c r="Q3812" i="73"/>
  <c r="Q3844" i="73"/>
  <c r="Q3940" i="73"/>
  <c r="Q4100" i="73"/>
  <c r="Q4132" i="73"/>
  <c r="Q4292" i="73"/>
  <c r="Q4324" i="73"/>
  <c r="Q4356" i="73"/>
  <c r="Q4420" i="73"/>
  <c r="Q4452" i="73"/>
  <c r="Q4677" i="73"/>
  <c r="Q4773" i="73"/>
  <c r="Q4869" i="73"/>
  <c r="Q4901" i="73"/>
  <c r="Q4933" i="73"/>
  <c r="Q4965" i="73"/>
  <c r="Q4997" i="73"/>
  <c r="Q5061" i="73"/>
  <c r="H18" i="63"/>
  <c r="K18" i="63" s="1"/>
  <c r="L18" i="63"/>
  <c r="B8" i="32"/>
  <c r="B16" i="32"/>
  <c r="B9" i="32"/>
  <c r="B17" i="32"/>
  <c r="B10" i="32"/>
  <c r="B18" i="32"/>
  <c r="B11" i="32"/>
  <c r="B19" i="32"/>
  <c r="B12" i="32"/>
  <c r="B7" i="32"/>
  <c r="B13" i="32"/>
  <c r="B15" i="32"/>
  <c r="B14" i="32"/>
  <c r="F11" i="63" l="1"/>
  <c r="F19" i="63"/>
  <c r="F20" i="63"/>
  <c r="F21" i="63"/>
  <c r="F22" i="63"/>
  <c r="F23" i="63"/>
  <c r="F24" i="63"/>
  <c r="F25" i="63"/>
  <c r="F26" i="63"/>
  <c r="F27" i="63"/>
  <c r="F28" i="63"/>
  <c r="F29" i="63"/>
  <c r="F30" i="63"/>
  <c r="F31" i="63"/>
  <c r="F32" i="63"/>
  <c r="F33" i="63"/>
  <c r="F34" i="63"/>
  <c r="F35" i="63"/>
  <c r="F36" i="63"/>
  <c r="F37" i="63"/>
  <c r="F38" i="63"/>
  <c r="F39" i="63"/>
  <c r="F40" i="63"/>
  <c r="F41" i="63"/>
  <c r="F42" i="63"/>
  <c r="F43" i="63"/>
  <c r="F44" i="63"/>
  <c r="F45" i="63"/>
  <c r="F46" i="63"/>
  <c r="F47" i="63"/>
  <c r="F48" i="63"/>
  <c r="F49" i="63"/>
  <c r="F50" i="63"/>
  <c r="F51" i="63"/>
  <c r="F52" i="63"/>
  <c r="F53" i="63"/>
  <c r="F54" i="63"/>
  <c r="F55" i="63"/>
  <c r="F56" i="63"/>
  <c r="F57" i="63"/>
  <c r="F58" i="63"/>
  <c r="F60" i="63"/>
  <c r="F61" i="63"/>
  <c r="F62" i="63"/>
  <c r="F63" i="63"/>
  <c r="F64" i="63"/>
  <c r="F65" i="63"/>
  <c r="F66" i="63"/>
  <c r="F67" i="63"/>
  <c r="F68" i="63"/>
  <c r="F69" i="63"/>
  <c r="F70" i="63"/>
  <c r="F71" i="63"/>
  <c r="F72" i="63"/>
  <c r="F73" i="63"/>
  <c r="F74" i="63"/>
  <c r="F75" i="63"/>
  <c r="F76" i="63"/>
  <c r="F77" i="63"/>
  <c r="F78" i="63"/>
  <c r="F79" i="63"/>
  <c r="F80" i="63"/>
  <c r="F81" i="63"/>
  <c r="F82" i="63"/>
  <c r="F83" i="63"/>
  <c r="F84" i="63"/>
  <c r="F85" i="63"/>
  <c r="F86" i="63"/>
  <c r="F87" i="63"/>
  <c r="F88" i="63"/>
  <c r="F89" i="63"/>
  <c r="F90" i="63"/>
  <c r="F91" i="63"/>
  <c r="F92" i="63"/>
  <c r="F93" i="63"/>
  <c r="F94" i="63"/>
  <c r="F95" i="63"/>
  <c r="F96" i="63"/>
  <c r="F97" i="63"/>
  <c r="F99" i="63"/>
  <c r="F100" i="63"/>
  <c r="F101" i="63"/>
  <c r="F102" i="63"/>
  <c r="F103" i="63"/>
  <c r="F104" i="63"/>
  <c r="F105" i="63"/>
  <c r="F106" i="63"/>
  <c r="F107" i="63"/>
  <c r="F108" i="63"/>
  <c r="F109" i="63"/>
  <c r="F110" i="63"/>
  <c r="F111" i="63"/>
  <c r="F112" i="63"/>
  <c r="F113" i="63"/>
  <c r="F114" i="63"/>
  <c r="F115" i="63"/>
  <c r="F116" i="63"/>
  <c r="F117" i="63"/>
  <c r="F118" i="63"/>
  <c r="F119" i="63"/>
  <c r="F120" i="63"/>
  <c r="F121" i="63"/>
  <c r="F122" i="63"/>
  <c r="F123" i="63"/>
  <c r="F124" i="63"/>
  <c r="F125" i="63"/>
  <c r="F126" i="63"/>
  <c r="F128" i="63"/>
  <c r="F129" i="63"/>
  <c r="F131" i="63"/>
  <c r="F132" i="63"/>
  <c r="F133" i="63"/>
  <c r="F134" i="63"/>
  <c r="F135" i="63"/>
  <c r="F136" i="63"/>
  <c r="F137" i="63"/>
  <c r="F138" i="63"/>
  <c r="F139" i="63"/>
  <c r="F140" i="63"/>
  <c r="F141" i="63"/>
  <c r="F143" i="63"/>
  <c r="F144" i="63"/>
  <c r="F145" i="63"/>
  <c r="F146" i="63"/>
  <c r="F147" i="63"/>
  <c r="F148" i="63"/>
  <c r="F149" i="63"/>
  <c r="F150" i="63"/>
  <c r="F151" i="63"/>
  <c r="F152" i="63"/>
  <c r="F153" i="63"/>
  <c r="F154" i="63"/>
  <c r="F155" i="63"/>
  <c r="F156" i="63"/>
  <c r="F157" i="63"/>
  <c r="F158" i="63"/>
  <c r="F159" i="63"/>
  <c r="F160" i="63"/>
  <c r="F161" i="63"/>
  <c r="F162" i="63"/>
  <c r="F163" i="63"/>
  <c r="F164" i="63"/>
  <c r="F165" i="63"/>
  <c r="F166" i="63"/>
  <c r="F168" i="63"/>
  <c r="F169" i="63"/>
  <c r="F170" i="63"/>
  <c r="F171" i="63"/>
  <c r="F172" i="63"/>
  <c r="F173" i="63"/>
  <c r="F174" i="63"/>
  <c r="F175" i="63"/>
  <c r="F176" i="63"/>
  <c r="F177" i="63"/>
  <c r="F178" i="63"/>
  <c r="F179" i="63"/>
  <c r="F180" i="63"/>
  <c r="F181" i="63"/>
  <c r="F182" i="63"/>
  <c r="F183" i="63"/>
  <c r="F184" i="63"/>
  <c r="F186" i="63"/>
  <c r="F187" i="63"/>
  <c r="F188" i="63"/>
  <c r="F189" i="63"/>
  <c r="F190" i="63"/>
  <c r="F191" i="63"/>
  <c r="F192" i="63"/>
  <c r="F193" i="63"/>
  <c r="F194" i="63"/>
  <c r="F195" i="63"/>
  <c r="F196" i="63"/>
  <c r="F197" i="63"/>
  <c r="F198" i="63"/>
  <c r="F199" i="63"/>
  <c r="F200" i="63"/>
  <c r="F201" i="63"/>
  <c r="F202" i="63"/>
  <c r="F203" i="63"/>
  <c r="F204" i="63"/>
  <c r="F205" i="63"/>
  <c r="F206" i="63"/>
  <c r="F207" i="63"/>
  <c r="F208" i="63"/>
  <c r="F12" i="63"/>
  <c r="F13" i="63"/>
  <c r="F14" i="63"/>
  <c r="F15" i="63"/>
  <c r="F16" i="63"/>
  <c r="F17" i="63"/>
  <c r="H11" i="63" l="1"/>
  <c r="L11" i="63"/>
  <c r="J11" i="63"/>
  <c r="I11" i="63"/>
  <c r="M207" i="63"/>
  <c r="N207" i="63"/>
  <c r="L207" i="63"/>
  <c r="J207" i="63"/>
  <c r="I207" i="63"/>
  <c r="H207" i="63"/>
  <c r="M13" i="63"/>
  <c r="N13" i="63"/>
  <c r="J13" i="63"/>
  <c r="H13" i="63"/>
  <c r="L13" i="63"/>
  <c r="I13" i="63"/>
  <c r="M194" i="63"/>
  <c r="N194" i="63"/>
  <c r="H194" i="63"/>
  <c r="L194" i="63"/>
  <c r="J194" i="63"/>
  <c r="I194" i="63"/>
  <c r="M178" i="63"/>
  <c r="N178" i="63"/>
  <c r="H178" i="63"/>
  <c r="J178" i="63"/>
  <c r="L178" i="63"/>
  <c r="I178" i="63"/>
  <c r="M162" i="63"/>
  <c r="N162" i="63"/>
  <c r="H162" i="63"/>
  <c r="L162" i="63"/>
  <c r="J162" i="63"/>
  <c r="I162" i="63"/>
  <c r="M146" i="63"/>
  <c r="N146" i="63"/>
  <c r="H146" i="63"/>
  <c r="J146" i="63"/>
  <c r="L146" i="63"/>
  <c r="I146" i="63"/>
  <c r="M138" i="63"/>
  <c r="N138" i="63"/>
  <c r="H138" i="63"/>
  <c r="L138" i="63"/>
  <c r="J138" i="63"/>
  <c r="I138" i="63"/>
  <c r="M122" i="63"/>
  <c r="N122" i="63"/>
  <c r="L122" i="63"/>
  <c r="H122" i="63"/>
  <c r="J122" i="63"/>
  <c r="I122" i="63"/>
  <c r="M107" i="63"/>
  <c r="N107" i="63"/>
  <c r="J107" i="63"/>
  <c r="H107" i="63"/>
  <c r="L107" i="63"/>
  <c r="I107" i="63"/>
  <c r="M91" i="63"/>
  <c r="N91" i="63"/>
  <c r="J91" i="63"/>
  <c r="L91" i="63"/>
  <c r="H91" i="63"/>
  <c r="I91" i="63"/>
  <c r="M76" i="63"/>
  <c r="N76" i="63"/>
  <c r="J76" i="63"/>
  <c r="H76" i="63"/>
  <c r="L76" i="63"/>
  <c r="I76" i="63"/>
  <c r="M68" i="63"/>
  <c r="N68" i="63"/>
  <c r="J68" i="63"/>
  <c r="L68" i="63"/>
  <c r="H68" i="63"/>
  <c r="I68" i="63"/>
  <c r="M44" i="63"/>
  <c r="N44" i="63"/>
  <c r="J44" i="63"/>
  <c r="H44" i="63"/>
  <c r="L44" i="63"/>
  <c r="I44" i="63"/>
  <c r="M28" i="63"/>
  <c r="N28" i="63"/>
  <c r="J28" i="63"/>
  <c r="L28" i="63"/>
  <c r="H28" i="63"/>
  <c r="I28" i="63"/>
  <c r="L12" i="63"/>
  <c r="N12" i="63"/>
  <c r="J12" i="63"/>
  <c r="M12" i="63"/>
  <c r="I12" i="63"/>
  <c r="H12" i="63"/>
  <c r="N201" i="63"/>
  <c r="L201" i="63"/>
  <c r="J201" i="63"/>
  <c r="M201" i="63"/>
  <c r="I201" i="63"/>
  <c r="H201" i="63"/>
  <c r="N193" i="63"/>
  <c r="M193" i="63"/>
  <c r="L193" i="63"/>
  <c r="J193" i="63"/>
  <c r="I193" i="63"/>
  <c r="H193" i="63"/>
  <c r="N177" i="63"/>
  <c r="M177" i="63"/>
  <c r="L177" i="63"/>
  <c r="J177" i="63"/>
  <c r="I177" i="63"/>
  <c r="H177" i="63"/>
  <c r="N169" i="63"/>
  <c r="L169" i="63"/>
  <c r="M169" i="63"/>
  <c r="J169" i="63"/>
  <c r="I169" i="63"/>
  <c r="H169" i="63"/>
  <c r="N161" i="63"/>
  <c r="M161" i="63"/>
  <c r="L161" i="63"/>
  <c r="J161" i="63"/>
  <c r="I161" i="63"/>
  <c r="H161" i="63"/>
  <c r="N153" i="63"/>
  <c r="M153" i="63"/>
  <c r="L153" i="63"/>
  <c r="J153" i="63"/>
  <c r="I153" i="63"/>
  <c r="H153" i="63"/>
  <c r="N145" i="63"/>
  <c r="M145" i="63"/>
  <c r="L145" i="63"/>
  <c r="J145" i="63"/>
  <c r="I145" i="63"/>
  <c r="H145" i="63"/>
  <c r="N137" i="63"/>
  <c r="L137" i="63"/>
  <c r="J137" i="63"/>
  <c r="I137" i="63"/>
  <c r="M137" i="63"/>
  <c r="H137" i="63"/>
  <c r="N129" i="63"/>
  <c r="M129" i="63"/>
  <c r="L129" i="63"/>
  <c r="J129" i="63"/>
  <c r="I129" i="63"/>
  <c r="H129" i="63"/>
  <c r="N121" i="63"/>
  <c r="J121" i="63"/>
  <c r="M121" i="63"/>
  <c r="L121" i="63"/>
  <c r="I121" i="63"/>
  <c r="H121" i="63"/>
  <c r="N114" i="63"/>
  <c r="J114" i="63"/>
  <c r="M114" i="63"/>
  <c r="L114" i="63"/>
  <c r="I114" i="63"/>
  <c r="H114" i="63"/>
  <c r="N106" i="63"/>
  <c r="J106" i="63"/>
  <c r="L106" i="63"/>
  <c r="M106" i="63"/>
  <c r="I106" i="63"/>
  <c r="H106" i="63"/>
  <c r="N90" i="63"/>
  <c r="J90" i="63"/>
  <c r="M90" i="63"/>
  <c r="L90" i="63"/>
  <c r="I90" i="63"/>
  <c r="H90" i="63"/>
  <c r="N82" i="63"/>
  <c r="J82" i="63"/>
  <c r="M82" i="63"/>
  <c r="L82" i="63"/>
  <c r="I82" i="63"/>
  <c r="H82" i="63"/>
  <c r="L75" i="63"/>
  <c r="N75" i="63"/>
  <c r="J75" i="63"/>
  <c r="M75" i="63"/>
  <c r="I75" i="63"/>
  <c r="H75" i="63"/>
  <c r="L67" i="63"/>
  <c r="N67" i="63"/>
  <c r="M67" i="63"/>
  <c r="J67" i="63"/>
  <c r="I67" i="63"/>
  <c r="H67" i="63"/>
  <c r="L51" i="63"/>
  <c r="N51" i="63"/>
  <c r="J51" i="63"/>
  <c r="M51" i="63"/>
  <c r="I51" i="63"/>
  <c r="H51" i="63"/>
  <c r="L43" i="63"/>
  <c r="N43" i="63"/>
  <c r="J43" i="63"/>
  <c r="M43" i="63"/>
  <c r="I43" i="63"/>
  <c r="H43" i="63"/>
  <c r="L35" i="63"/>
  <c r="N35" i="63"/>
  <c r="J35" i="63"/>
  <c r="M35" i="63"/>
  <c r="I35" i="63"/>
  <c r="H35" i="63"/>
  <c r="L27" i="63"/>
  <c r="N27" i="63"/>
  <c r="J27" i="63"/>
  <c r="M27" i="63"/>
  <c r="I27" i="63"/>
  <c r="H27" i="63"/>
  <c r="L20" i="63"/>
  <c r="N20" i="63"/>
  <c r="J20" i="63"/>
  <c r="M20" i="63"/>
  <c r="I20" i="63"/>
  <c r="H20" i="63"/>
  <c r="M191" i="63"/>
  <c r="N191" i="63"/>
  <c r="L191" i="63"/>
  <c r="J191" i="63"/>
  <c r="I191" i="63"/>
  <c r="H191" i="63"/>
  <c r="M202" i="63"/>
  <c r="N202" i="63"/>
  <c r="H202" i="63"/>
  <c r="L202" i="63"/>
  <c r="J202" i="63"/>
  <c r="I202" i="63"/>
  <c r="M186" i="63"/>
  <c r="N186" i="63"/>
  <c r="L186" i="63"/>
  <c r="H186" i="63"/>
  <c r="J186" i="63"/>
  <c r="I186" i="63"/>
  <c r="M170" i="63"/>
  <c r="N170" i="63"/>
  <c r="H170" i="63"/>
  <c r="L170" i="63"/>
  <c r="J170" i="63"/>
  <c r="I170" i="63"/>
  <c r="M154" i="63"/>
  <c r="N154" i="63"/>
  <c r="L154" i="63"/>
  <c r="H154" i="63"/>
  <c r="J154" i="63"/>
  <c r="I154" i="63"/>
  <c r="M115" i="63"/>
  <c r="N115" i="63"/>
  <c r="J115" i="63"/>
  <c r="H115" i="63"/>
  <c r="L115" i="63"/>
  <c r="I115" i="63"/>
  <c r="M99" i="63"/>
  <c r="N99" i="63"/>
  <c r="J99" i="63"/>
  <c r="H99" i="63"/>
  <c r="L99" i="63"/>
  <c r="I99" i="63"/>
  <c r="M83" i="63"/>
  <c r="N83" i="63"/>
  <c r="J83" i="63"/>
  <c r="H83" i="63"/>
  <c r="L83" i="63"/>
  <c r="I83" i="63"/>
  <c r="M60" i="63"/>
  <c r="N60" i="63"/>
  <c r="L60" i="63"/>
  <c r="J60" i="63"/>
  <c r="H60" i="63"/>
  <c r="I60" i="63"/>
  <c r="M52" i="63"/>
  <c r="N52" i="63"/>
  <c r="J52" i="63"/>
  <c r="L52" i="63"/>
  <c r="H52" i="63"/>
  <c r="I52" i="63"/>
  <c r="M36" i="63"/>
  <c r="N36" i="63"/>
  <c r="L36" i="63"/>
  <c r="J36" i="63"/>
  <c r="H36" i="63"/>
  <c r="I36" i="63"/>
  <c r="M21" i="63"/>
  <c r="N21" i="63"/>
  <c r="J21" i="63"/>
  <c r="L21" i="63"/>
  <c r="H21" i="63"/>
  <c r="I21" i="63"/>
  <c r="N208" i="63"/>
  <c r="M208" i="63"/>
  <c r="L208" i="63"/>
  <c r="J208" i="63"/>
  <c r="I208" i="63"/>
  <c r="H208" i="63"/>
  <c r="N200" i="63"/>
  <c r="M200" i="63"/>
  <c r="L200" i="63"/>
  <c r="J200" i="63"/>
  <c r="I200" i="63"/>
  <c r="H200" i="63"/>
  <c r="N192" i="63"/>
  <c r="M192" i="63"/>
  <c r="L192" i="63"/>
  <c r="J192" i="63"/>
  <c r="I192" i="63"/>
  <c r="H192" i="63"/>
  <c r="N184" i="63"/>
  <c r="M184" i="63"/>
  <c r="L184" i="63"/>
  <c r="P184" i="63"/>
  <c r="J184" i="63"/>
  <c r="I184" i="63"/>
  <c r="H184" i="63"/>
  <c r="N176" i="63"/>
  <c r="M176" i="63"/>
  <c r="L176" i="63"/>
  <c r="J176" i="63"/>
  <c r="I176" i="63"/>
  <c r="H176" i="63"/>
  <c r="N168" i="63"/>
  <c r="M168" i="63"/>
  <c r="L168" i="63"/>
  <c r="J168" i="63"/>
  <c r="I168" i="63"/>
  <c r="H168" i="63"/>
  <c r="N160" i="63"/>
  <c r="M160" i="63"/>
  <c r="L160" i="63"/>
  <c r="J160" i="63"/>
  <c r="I160" i="63"/>
  <c r="H160" i="63"/>
  <c r="N152" i="63"/>
  <c r="M152" i="63"/>
  <c r="L152" i="63"/>
  <c r="J152" i="63"/>
  <c r="I152" i="63"/>
  <c r="H152" i="63"/>
  <c r="N144" i="63"/>
  <c r="M144" i="63"/>
  <c r="L144" i="63"/>
  <c r="J144" i="63"/>
  <c r="I144" i="63"/>
  <c r="H144" i="63"/>
  <c r="N136" i="63"/>
  <c r="M136" i="63"/>
  <c r="L136" i="63"/>
  <c r="J136" i="63"/>
  <c r="I136" i="63"/>
  <c r="H136" i="63"/>
  <c r="N128" i="63"/>
  <c r="M128" i="63"/>
  <c r="L128" i="63"/>
  <c r="J128" i="63"/>
  <c r="I128" i="63"/>
  <c r="H128" i="63"/>
  <c r="N120" i="63"/>
  <c r="M120" i="63"/>
  <c r="L120" i="63"/>
  <c r="J120" i="63"/>
  <c r="I120" i="63"/>
  <c r="H120" i="63"/>
  <c r="N113" i="63"/>
  <c r="M113" i="63"/>
  <c r="L113" i="63"/>
  <c r="J113" i="63"/>
  <c r="I113" i="63"/>
  <c r="H113" i="63"/>
  <c r="N105" i="63"/>
  <c r="M105" i="63"/>
  <c r="L105" i="63"/>
  <c r="J105" i="63"/>
  <c r="I105" i="63"/>
  <c r="H105" i="63"/>
  <c r="N97" i="63"/>
  <c r="M97" i="63"/>
  <c r="L97" i="63"/>
  <c r="I97" i="63"/>
  <c r="J97" i="63"/>
  <c r="H97" i="63"/>
  <c r="N89" i="63"/>
  <c r="M89" i="63"/>
  <c r="L89" i="63"/>
  <c r="J89" i="63"/>
  <c r="I89" i="63"/>
  <c r="H89" i="63"/>
  <c r="N81" i="63"/>
  <c r="M81" i="63"/>
  <c r="L81" i="63"/>
  <c r="J81" i="63"/>
  <c r="I81" i="63"/>
  <c r="H81" i="63"/>
  <c r="N74" i="63"/>
  <c r="M74" i="63"/>
  <c r="L74" i="63"/>
  <c r="J74" i="63"/>
  <c r="I74" i="63"/>
  <c r="H74" i="63"/>
  <c r="N66" i="63"/>
  <c r="M66" i="63"/>
  <c r="L66" i="63"/>
  <c r="I66" i="63"/>
  <c r="J66" i="63"/>
  <c r="H66" i="63"/>
  <c r="N58" i="63"/>
  <c r="M58" i="63"/>
  <c r="L58" i="63"/>
  <c r="J58" i="63"/>
  <c r="I58" i="63"/>
  <c r="H58" i="63"/>
  <c r="N50" i="63"/>
  <c r="M50" i="63"/>
  <c r="L50" i="63"/>
  <c r="J50" i="63"/>
  <c r="I50" i="63"/>
  <c r="H50" i="63"/>
  <c r="N42" i="63"/>
  <c r="M42" i="63"/>
  <c r="L42" i="63"/>
  <c r="J42" i="63"/>
  <c r="I42" i="63"/>
  <c r="H42" i="63"/>
  <c r="N34" i="63"/>
  <c r="M34" i="63"/>
  <c r="L34" i="63"/>
  <c r="I34" i="63"/>
  <c r="J34" i="63"/>
  <c r="H34" i="63"/>
  <c r="N26" i="63"/>
  <c r="M26" i="63"/>
  <c r="L26" i="63"/>
  <c r="P26" i="63"/>
  <c r="J26" i="63"/>
  <c r="I26" i="63"/>
  <c r="H26" i="63"/>
  <c r="N19" i="63"/>
  <c r="M19" i="63"/>
  <c r="L19" i="63"/>
  <c r="J19" i="63"/>
  <c r="I19" i="63"/>
  <c r="H19" i="63"/>
  <c r="M199" i="63"/>
  <c r="L199" i="63"/>
  <c r="N199" i="63"/>
  <c r="J199" i="63"/>
  <c r="I199" i="63"/>
  <c r="H199" i="63"/>
  <c r="M151" i="63"/>
  <c r="L151" i="63"/>
  <c r="N151" i="63"/>
  <c r="J151" i="63"/>
  <c r="I151" i="63"/>
  <c r="H151" i="63"/>
  <c r="M135" i="63"/>
  <c r="L135" i="63"/>
  <c r="J135" i="63"/>
  <c r="N135" i="63"/>
  <c r="I135" i="63"/>
  <c r="H135" i="63"/>
  <c r="M88" i="63"/>
  <c r="L88" i="63"/>
  <c r="N88" i="63"/>
  <c r="J88" i="63"/>
  <c r="I88" i="63"/>
  <c r="H88" i="63"/>
  <c r="M65" i="63"/>
  <c r="L65" i="63"/>
  <c r="N65" i="63"/>
  <c r="J65" i="63"/>
  <c r="I65" i="63"/>
  <c r="H65" i="63"/>
  <c r="M41" i="63"/>
  <c r="L41" i="63"/>
  <c r="J41" i="63"/>
  <c r="N41" i="63"/>
  <c r="I41" i="63"/>
  <c r="H41" i="63"/>
  <c r="N11" i="63"/>
  <c r="M11" i="63"/>
  <c r="M17" i="63"/>
  <c r="L17" i="63"/>
  <c r="N17" i="63"/>
  <c r="J17" i="63"/>
  <c r="I17" i="63"/>
  <c r="H17" i="63"/>
  <c r="M206" i="63"/>
  <c r="P206" i="63"/>
  <c r="N206" i="63"/>
  <c r="J206" i="63"/>
  <c r="I206" i="63"/>
  <c r="H206" i="63"/>
  <c r="L206" i="63"/>
  <c r="M198" i="63"/>
  <c r="N198" i="63"/>
  <c r="J198" i="63"/>
  <c r="L198" i="63"/>
  <c r="I198" i="63"/>
  <c r="H198" i="63"/>
  <c r="M190" i="63"/>
  <c r="N190" i="63"/>
  <c r="L190" i="63"/>
  <c r="J190" i="63"/>
  <c r="I190" i="63"/>
  <c r="H190" i="63"/>
  <c r="M182" i="63"/>
  <c r="N182" i="63"/>
  <c r="J182" i="63"/>
  <c r="I182" i="63"/>
  <c r="H182" i="63"/>
  <c r="L182" i="63"/>
  <c r="M174" i="63"/>
  <c r="N174" i="63"/>
  <c r="J174" i="63"/>
  <c r="I174" i="63"/>
  <c r="H174" i="63"/>
  <c r="L174" i="63"/>
  <c r="M166" i="63"/>
  <c r="N166" i="63"/>
  <c r="J166" i="63"/>
  <c r="L166" i="63"/>
  <c r="I166" i="63"/>
  <c r="H166" i="63"/>
  <c r="M158" i="63"/>
  <c r="L158" i="63"/>
  <c r="J158" i="63"/>
  <c r="I158" i="63"/>
  <c r="H158" i="63"/>
  <c r="N158" i="63"/>
  <c r="M150" i="63"/>
  <c r="P150" i="63"/>
  <c r="N150" i="63"/>
  <c r="J150" i="63"/>
  <c r="I150" i="63"/>
  <c r="H150" i="63"/>
  <c r="L150" i="63"/>
  <c r="M134" i="63"/>
  <c r="N134" i="63"/>
  <c r="J134" i="63"/>
  <c r="L134" i="63"/>
  <c r="I134" i="63"/>
  <c r="H134" i="63"/>
  <c r="M126" i="63"/>
  <c r="L126" i="63"/>
  <c r="J126" i="63"/>
  <c r="N126" i="63"/>
  <c r="I126" i="63"/>
  <c r="H126" i="63"/>
  <c r="M119" i="63"/>
  <c r="N119" i="63"/>
  <c r="J119" i="63"/>
  <c r="I119" i="63"/>
  <c r="H119" i="63"/>
  <c r="L119" i="63"/>
  <c r="M111" i="63"/>
  <c r="N111" i="63"/>
  <c r="J111" i="63"/>
  <c r="I111" i="63"/>
  <c r="H111" i="63"/>
  <c r="L111" i="63"/>
  <c r="M103" i="63"/>
  <c r="N103" i="63"/>
  <c r="J103" i="63"/>
  <c r="L103" i="63"/>
  <c r="I103" i="63"/>
  <c r="H103" i="63"/>
  <c r="M95" i="63"/>
  <c r="J95" i="63"/>
  <c r="N95" i="63"/>
  <c r="L95" i="63"/>
  <c r="I95" i="63"/>
  <c r="H95" i="63"/>
  <c r="M87" i="63"/>
  <c r="N87" i="63"/>
  <c r="J87" i="63"/>
  <c r="I87" i="63"/>
  <c r="H87" i="63"/>
  <c r="L87" i="63"/>
  <c r="M79" i="63"/>
  <c r="N79" i="63"/>
  <c r="J79" i="63"/>
  <c r="I79" i="63"/>
  <c r="H79" i="63"/>
  <c r="L79" i="63"/>
  <c r="M72" i="63"/>
  <c r="L72" i="63"/>
  <c r="J72" i="63"/>
  <c r="N72" i="63"/>
  <c r="I72" i="63"/>
  <c r="H72" i="63"/>
  <c r="M64" i="63"/>
  <c r="L64" i="63"/>
  <c r="J64" i="63"/>
  <c r="I64" i="63"/>
  <c r="H64" i="63"/>
  <c r="N64" i="63"/>
  <c r="M56" i="63"/>
  <c r="L56" i="63"/>
  <c r="N56" i="63"/>
  <c r="J56" i="63"/>
  <c r="I56" i="63"/>
  <c r="H56" i="63"/>
  <c r="M48" i="63"/>
  <c r="L48" i="63"/>
  <c r="N48" i="63"/>
  <c r="J48" i="63"/>
  <c r="I48" i="63"/>
  <c r="H48" i="63"/>
  <c r="M40" i="63"/>
  <c r="L40" i="63"/>
  <c r="N40" i="63"/>
  <c r="J40" i="63"/>
  <c r="I40" i="63"/>
  <c r="H40" i="63"/>
  <c r="M32" i="63"/>
  <c r="L32" i="63"/>
  <c r="J32" i="63"/>
  <c r="N32" i="63"/>
  <c r="I32" i="63"/>
  <c r="H32" i="63"/>
  <c r="M175" i="63"/>
  <c r="L175" i="63"/>
  <c r="N175" i="63"/>
  <c r="J175" i="63"/>
  <c r="I175" i="63"/>
  <c r="H175" i="63"/>
  <c r="M143" i="63"/>
  <c r="N143" i="63"/>
  <c r="L143" i="63"/>
  <c r="J143" i="63"/>
  <c r="I143" i="63"/>
  <c r="H143" i="63"/>
  <c r="M112" i="63"/>
  <c r="L112" i="63"/>
  <c r="N112" i="63"/>
  <c r="J112" i="63"/>
  <c r="I112" i="63"/>
  <c r="H112" i="63"/>
  <c r="M96" i="63"/>
  <c r="N96" i="63"/>
  <c r="L96" i="63"/>
  <c r="J96" i="63"/>
  <c r="I96" i="63"/>
  <c r="H96" i="63"/>
  <c r="M73" i="63"/>
  <c r="L73" i="63"/>
  <c r="J73" i="63"/>
  <c r="I73" i="63"/>
  <c r="H73" i="63"/>
  <c r="N73" i="63"/>
  <c r="M49" i="63"/>
  <c r="L49" i="63"/>
  <c r="N49" i="63"/>
  <c r="J49" i="63"/>
  <c r="I49" i="63"/>
  <c r="H49" i="63"/>
  <c r="M25" i="63"/>
  <c r="L25" i="63"/>
  <c r="N25" i="63"/>
  <c r="J25" i="63"/>
  <c r="I25" i="63"/>
  <c r="H25" i="63"/>
  <c r="N16" i="63"/>
  <c r="M16" i="63"/>
  <c r="L16" i="63"/>
  <c r="J16" i="63"/>
  <c r="I16" i="63"/>
  <c r="H16" i="63"/>
  <c r="N197" i="63"/>
  <c r="M197" i="63"/>
  <c r="L197" i="63"/>
  <c r="J197" i="63"/>
  <c r="I197" i="63"/>
  <c r="H197" i="63"/>
  <c r="N181" i="63"/>
  <c r="M181" i="63"/>
  <c r="L181" i="63"/>
  <c r="J181" i="63"/>
  <c r="I181" i="63"/>
  <c r="H181" i="63"/>
  <c r="N165" i="63"/>
  <c r="M165" i="63"/>
  <c r="L165" i="63"/>
  <c r="J165" i="63"/>
  <c r="I165" i="63"/>
  <c r="H165" i="63"/>
  <c r="N149" i="63"/>
  <c r="M149" i="63"/>
  <c r="L149" i="63"/>
  <c r="J149" i="63"/>
  <c r="I149" i="63"/>
  <c r="H149" i="63"/>
  <c r="N125" i="63"/>
  <c r="M125" i="63"/>
  <c r="L125" i="63"/>
  <c r="J125" i="63"/>
  <c r="I125" i="63"/>
  <c r="H125" i="63"/>
  <c r="N110" i="63"/>
  <c r="M110" i="63"/>
  <c r="L110" i="63"/>
  <c r="J110" i="63"/>
  <c r="I110" i="63"/>
  <c r="H110" i="63"/>
  <c r="N94" i="63"/>
  <c r="M94" i="63"/>
  <c r="L94" i="63"/>
  <c r="J94" i="63"/>
  <c r="I94" i="63"/>
  <c r="H94" i="63"/>
  <c r="N71" i="63"/>
  <c r="M71" i="63"/>
  <c r="L71" i="63"/>
  <c r="J71" i="63"/>
  <c r="I71" i="63"/>
  <c r="H71" i="63"/>
  <c r="N55" i="63"/>
  <c r="M55" i="63"/>
  <c r="L55" i="63"/>
  <c r="J55" i="63"/>
  <c r="I55" i="63"/>
  <c r="H55" i="63"/>
  <c r="N39" i="63"/>
  <c r="M39" i="63"/>
  <c r="L39" i="63"/>
  <c r="J39" i="63"/>
  <c r="I39" i="63"/>
  <c r="H39" i="63"/>
  <c r="N24" i="63"/>
  <c r="M24" i="63"/>
  <c r="L24" i="63"/>
  <c r="J24" i="63"/>
  <c r="I24" i="63"/>
  <c r="H24" i="63"/>
  <c r="L15" i="63"/>
  <c r="N15" i="63"/>
  <c r="M15" i="63"/>
  <c r="J15" i="63"/>
  <c r="I15" i="63"/>
  <c r="H15" i="63"/>
  <c r="N204" i="63"/>
  <c r="L204" i="63"/>
  <c r="M204" i="63"/>
  <c r="I204" i="63"/>
  <c r="H204" i="63"/>
  <c r="J204" i="63"/>
  <c r="L196" i="63"/>
  <c r="M196" i="63"/>
  <c r="N196" i="63"/>
  <c r="I196" i="63"/>
  <c r="H196" i="63"/>
  <c r="J196" i="63"/>
  <c r="L188" i="63"/>
  <c r="N188" i="63"/>
  <c r="I188" i="63"/>
  <c r="H188" i="63"/>
  <c r="M188" i="63"/>
  <c r="J188" i="63"/>
  <c r="L180" i="63"/>
  <c r="M180" i="63"/>
  <c r="N180" i="63"/>
  <c r="I180" i="63"/>
  <c r="H180" i="63"/>
  <c r="J180" i="63"/>
  <c r="M172" i="63"/>
  <c r="L172" i="63"/>
  <c r="N172" i="63"/>
  <c r="I172" i="63"/>
  <c r="H172" i="63"/>
  <c r="J172" i="63"/>
  <c r="N164" i="63"/>
  <c r="L164" i="63"/>
  <c r="M164" i="63"/>
  <c r="I164" i="63"/>
  <c r="H164" i="63"/>
  <c r="J164" i="63"/>
  <c r="L156" i="63"/>
  <c r="N156" i="63"/>
  <c r="M156" i="63"/>
  <c r="I156" i="63"/>
  <c r="H156" i="63"/>
  <c r="J156" i="63"/>
  <c r="M148" i="63"/>
  <c r="L148" i="63"/>
  <c r="I148" i="63"/>
  <c r="H148" i="63"/>
  <c r="N148" i="63"/>
  <c r="J148" i="63"/>
  <c r="N140" i="63"/>
  <c r="L140" i="63"/>
  <c r="M140" i="63"/>
  <c r="I140" i="63"/>
  <c r="H140" i="63"/>
  <c r="J140" i="63"/>
  <c r="P132" i="63"/>
  <c r="L132" i="63"/>
  <c r="M132" i="63"/>
  <c r="N132" i="63"/>
  <c r="I132" i="63"/>
  <c r="H132" i="63"/>
  <c r="J132" i="63"/>
  <c r="L124" i="63"/>
  <c r="N124" i="63"/>
  <c r="I124" i="63"/>
  <c r="H124" i="63"/>
  <c r="M124" i="63"/>
  <c r="J124" i="63"/>
  <c r="L117" i="63"/>
  <c r="M117" i="63"/>
  <c r="I117" i="63"/>
  <c r="N117" i="63"/>
  <c r="H117" i="63"/>
  <c r="J117" i="63"/>
  <c r="M109" i="63"/>
  <c r="L109" i="63"/>
  <c r="N109" i="63"/>
  <c r="J109" i="63"/>
  <c r="I109" i="63"/>
  <c r="H109" i="63"/>
  <c r="N101" i="63"/>
  <c r="L101" i="63"/>
  <c r="M101" i="63"/>
  <c r="I101" i="63"/>
  <c r="H101" i="63"/>
  <c r="J101" i="63"/>
  <c r="L93" i="63"/>
  <c r="N93" i="63"/>
  <c r="I93" i="63"/>
  <c r="H93" i="63"/>
  <c r="M93" i="63"/>
  <c r="J93" i="63"/>
  <c r="M85" i="63"/>
  <c r="L85" i="63"/>
  <c r="I85" i="63"/>
  <c r="H85" i="63"/>
  <c r="J85" i="63"/>
  <c r="N85" i="63"/>
  <c r="P77" i="63"/>
  <c r="N77" i="63"/>
  <c r="L77" i="63"/>
  <c r="M77" i="63"/>
  <c r="J77" i="63"/>
  <c r="I77" i="63"/>
  <c r="H77" i="63"/>
  <c r="L70" i="63"/>
  <c r="M70" i="63"/>
  <c r="N70" i="63"/>
  <c r="I70" i="63"/>
  <c r="H70" i="63"/>
  <c r="J70" i="63"/>
  <c r="L62" i="63"/>
  <c r="N62" i="63"/>
  <c r="M62" i="63"/>
  <c r="I62" i="63"/>
  <c r="H62" i="63"/>
  <c r="J62" i="63"/>
  <c r="L54" i="63"/>
  <c r="M54" i="63"/>
  <c r="I54" i="63"/>
  <c r="H54" i="63"/>
  <c r="J54" i="63"/>
  <c r="N54" i="63"/>
  <c r="L46" i="63"/>
  <c r="M46" i="63"/>
  <c r="N46" i="63"/>
  <c r="J46" i="63"/>
  <c r="I46" i="63"/>
  <c r="H46" i="63"/>
  <c r="L38" i="63"/>
  <c r="N38" i="63"/>
  <c r="M38" i="63"/>
  <c r="I38" i="63"/>
  <c r="H38" i="63"/>
  <c r="J38" i="63"/>
  <c r="L30" i="63"/>
  <c r="N30" i="63"/>
  <c r="I30" i="63"/>
  <c r="H30" i="63"/>
  <c r="M30" i="63"/>
  <c r="J30" i="63"/>
  <c r="L23" i="63"/>
  <c r="M23" i="63"/>
  <c r="N23" i="63"/>
  <c r="I23" i="63"/>
  <c r="H23" i="63"/>
  <c r="J23" i="63"/>
  <c r="M183" i="63"/>
  <c r="N183" i="63"/>
  <c r="L183" i="63"/>
  <c r="J183" i="63"/>
  <c r="I183" i="63"/>
  <c r="H183" i="63"/>
  <c r="M159" i="63"/>
  <c r="N159" i="63"/>
  <c r="L159" i="63"/>
  <c r="J159" i="63"/>
  <c r="I159" i="63"/>
  <c r="H159" i="63"/>
  <c r="M104" i="63"/>
  <c r="L104" i="63"/>
  <c r="J104" i="63"/>
  <c r="N104" i="63"/>
  <c r="I104" i="63"/>
  <c r="H104" i="63"/>
  <c r="M80" i="63"/>
  <c r="N80" i="63"/>
  <c r="L80" i="63"/>
  <c r="J80" i="63"/>
  <c r="I80" i="63"/>
  <c r="H80" i="63"/>
  <c r="M57" i="63"/>
  <c r="L57" i="63"/>
  <c r="N57" i="63"/>
  <c r="J57" i="63"/>
  <c r="I57" i="63"/>
  <c r="H57" i="63"/>
  <c r="M33" i="63"/>
  <c r="L33" i="63"/>
  <c r="N33" i="63"/>
  <c r="J33" i="63"/>
  <c r="I33" i="63"/>
  <c r="H33" i="63"/>
  <c r="N205" i="63"/>
  <c r="M205" i="63"/>
  <c r="L205" i="63"/>
  <c r="J205" i="63"/>
  <c r="I205" i="63"/>
  <c r="H205" i="63"/>
  <c r="N189" i="63"/>
  <c r="M189" i="63"/>
  <c r="L189" i="63"/>
  <c r="J189" i="63"/>
  <c r="I189" i="63"/>
  <c r="H189" i="63"/>
  <c r="N173" i="63"/>
  <c r="M173" i="63"/>
  <c r="L173" i="63"/>
  <c r="J173" i="63"/>
  <c r="I173" i="63"/>
  <c r="H173" i="63"/>
  <c r="N157" i="63"/>
  <c r="M157" i="63"/>
  <c r="L157" i="63"/>
  <c r="J157" i="63"/>
  <c r="I157" i="63"/>
  <c r="H157" i="63"/>
  <c r="N141" i="63"/>
  <c r="M141" i="63"/>
  <c r="L141" i="63"/>
  <c r="J141" i="63"/>
  <c r="I141" i="63"/>
  <c r="H141" i="63"/>
  <c r="N133" i="63"/>
  <c r="M133" i="63"/>
  <c r="L133" i="63"/>
  <c r="J133" i="63"/>
  <c r="I133" i="63"/>
  <c r="H133" i="63"/>
  <c r="N118" i="63"/>
  <c r="M118" i="63"/>
  <c r="L118" i="63"/>
  <c r="J118" i="63"/>
  <c r="I118" i="63"/>
  <c r="H118" i="63"/>
  <c r="N102" i="63"/>
  <c r="M102" i="63"/>
  <c r="L102" i="63"/>
  <c r="J102" i="63"/>
  <c r="I102" i="63"/>
  <c r="H102" i="63"/>
  <c r="N86" i="63"/>
  <c r="M86" i="63"/>
  <c r="L86" i="63"/>
  <c r="J86" i="63"/>
  <c r="I86" i="63"/>
  <c r="H86" i="63"/>
  <c r="N78" i="63"/>
  <c r="M78" i="63"/>
  <c r="L78" i="63"/>
  <c r="J78" i="63"/>
  <c r="I78" i="63"/>
  <c r="H78" i="63"/>
  <c r="N63" i="63"/>
  <c r="M63" i="63"/>
  <c r="L63" i="63"/>
  <c r="J63" i="63"/>
  <c r="I63" i="63"/>
  <c r="H63" i="63"/>
  <c r="N47" i="63"/>
  <c r="M47" i="63"/>
  <c r="L47" i="63"/>
  <c r="J47" i="63"/>
  <c r="I47" i="63"/>
  <c r="H47" i="63"/>
  <c r="N31" i="63"/>
  <c r="M31" i="63"/>
  <c r="L31" i="63"/>
  <c r="J31" i="63"/>
  <c r="I31" i="63"/>
  <c r="H31" i="63"/>
  <c r="N14" i="63"/>
  <c r="L14" i="63"/>
  <c r="J14" i="63"/>
  <c r="M14" i="63"/>
  <c r="I14" i="63"/>
  <c r="H14" i="63"/>
  <c r="N203" i="63"/>
  <c r="L203" i="63"/>
  <c r="M203" i="63"/>
  <c r="I203" i="63"/>
  <c r="H203" i="63"/>
  <c r="J203" i="63"/>
  <c r="N195" i="63"/>
  <c r="L195" i="63"/>
  <c r="M195" i="63"/>
  <c r="I195" i="63"/>
  <c r="H195" i="63"/>
  <c r="J195" i="63"/>
  <c r="N187" i="63"/>
  <c r="L187" i="63"/>
  <c r="M187" i="63"/>
  <c r="I187" i="63"/>
  <c r="H187" i="63"/>
  <c r="J187" i="63"/>
  <c r="N179" i="63"/>
  <c r="L179" i="63"/>
  <c r="I179" i="63"/>
  <c r="H179" i="63"/>
  <c r="M179" i="63"/>
  <c r="J179" i="63"/>
  <c r="N171" i="63"/>
  <c r="M171" i="63"/>
  <c r="L171" i="63"/>
  <c r="I171" i="63"/>
  <c r="H171" i="63"/>
  <c r="J171" i="63"/>
  <c r="N163" i="63"/>
  <c r="L163" i="63"/>
  <c r="M163" i="63"/>
  <c r="I163" i="63"/>
  <c r="H163" i="63"/>
  <c r="J163" i="63"/>
  <c r="N155" i="63"/>
  <c r="L155" i="63"/>
  <c r="M155" i="63"/>
  <c r="I155" i="63"/>
  <c r="H155" i="63"/>
  <c r="J155" i="63"/>
  <c r="N147" i="63"/>
  <c r="L147" i="63"/>
  <c r="M147" i="63"/>
  <c r="I147" i="63"/>
  <c r="H147" i="63"/>
  <c r="J147" i="63"/>
  <c r="N139" i="63"/>
  <c r="L139" i="63"/>
  <c r="M139" i="63"/>
  <c r="I139" i="63"/>
  <c r="H139" i="63"/>
  <c r="J139" i="63"/>
  <c r="N131" i="63"/>
  <c r="L131" i="63"/>
  <c r="M131" i="63"/>
  <c r="I131" i="63"/>
  <c r="H131" i="63"/>
  <c r="J131" i="63"/>
  <c r="N123" i="63"/>
  <c r="L123" i="63"/>
  <c r="M123" i="63"/>
  <c r="I123" i="63"/>
  <c r="H123" i="63"/>
  <c r="J123" i="63"/>
  <c r="N116" i="63"/>
  <c r="L116" i="63"/>
  <c r="J116" i="63"/>
  <c r="I116" i="63"/>
  <c r="H116" i="63"/>
  <c r="M116" i="63"/>
  <c r="N108" i="63"/>
  <c r="M108" i="63"/>
  <c r="L108" i="63"/>
  <c r="J108" i="63"/>
  <c r="I108" i="63"/>
  <c r="H108" i="63"/>
  <c r="N100" i="63"/>
  <c r="L100" i="63"/>
  <c r="J100" i="63"/>
  <c r="M100" i="63"/>
  <c r="I100" i="63"/>
  <c r="H100" i="63"/>
  <c r="N92" i="63"/>
  <c r="L92" i="63"/>
  <c r="M92" i="63"/>
  <c r="J92" i="63"/>
  <c r="I92" i="63"/>
  <c r="H92" i="63"/>
  <c r="N84" i="63"/>
  <c r="L84" i="63"/>
  <c r="J84" i="63"/>
  <c r="I84" i="63"/>
  <c r="H84" i="63"/>
  <c r="M84" i="63"/>
  <c r="N69" i="63"/>
  <c r="M69" i="63"/>
  <c r="J69" i="63"/>
  <c r="L69" i="63"/>
  <c r="I69" i="63"/>
  <c r="H69" i="63"/>
  <c r="N61" i="63"/>
  <c r="L61" i="63"/>
  <c r="J61" i="63"/>
  <c r="M61" i="63"/>
  <c r="I61" i="63"/>
  <c r="H61" i="63"/>
  <c r="N53" i="63"/>
  <c r="J53" i="63"/>
  <c r="I53" i="63"/>
  <c r="H53" i="63"/>
  <c r="L53" i="63"/>
  <c r="M53" i="63"/>
  <c r="N45" i="63"/>
  <c r="M45" i="63"/>
  <c r="J45" i="63"/>
  <c r="L45" i="63"/>
  <c r="I45" i="63"/>
  <c r="H45" i="63"/>
  <c r="N37" i="63"/>
  <c r="L37" i="63"/>
  <c r="J37" i="63"/>
  <c r="M37" i="63"/>
  <c r="I37" i="63"/>
  <c r="H37" i="63"/>
  <c r="N29" i="63"/>
  <c r="M29" i="63"/>
  <c r="J29" i="63"/>
  <c r="L29" i="63"/>
  <c r="I29" i="63"/>
  <c r="H29" i="63"/>
  <c r="N22" i="63"/>
  <c r="J22" i="63"/>
  <c r="I22" i="63"/>
  <c r="H22" i="63"/>
  <c r="M22" i="63"/>
  <c r="L22" i="63"/>
  <c r="U150" i="63"/>
  <c r="AD150" i="63" s="1"/>
  <c r="S150" i="63"/>
  <c r="AB150" i="63" s="1"/>
  <c r="Y150" i="63"/>
  <c r="AH150" i="63" s="1"/>
  <c r="W150" i="63"/>
  <c r="AF150" i="63" s="1"/>
  <c r="T150" i="63"/>
  <c r="AC150" i="63" s="1"/>
  <c r="X150" i="63"/>
  <c r="AG150" i="63" s="1"/>
  <c r="U132" i="63"/>
  <c r="AD132" i="63" s="1"/>
  <c r="S132" i="63"/>
  <c r="AB132" i="63" s="1"/>
  <c r="Y132" i="63"/>
  <c r="AH132" i="63" s="1"/>
  <c r="W132" i="63"/>
  <c r="AF132" i="63" s="1"/>
  <c r="T132" i="63"/>
  <c r="AC132" i="63" s="1"/>
  <c r="X132" i="63"/>
  <c r="AG132" i="63" s="1"/>
  <c r="U77" i="63"/>
  <c r="AD77" i="63" s="1"/>
  <c r="S77" i="63"/>
  <c r="AB77" i="63" s="1"/>
  <c r="Y77" i="63"/>
  <c r="AH77" i="63" s="1"/>
  <c r="W77" i="63"/>
  <c r="AF77" i="63" s="1"/>
  <c r="T77" i="63"/>
  <c r="AC77" i="63" s="1"/>
  <c r="X77" i="63"/>
  <c r="AG77" i="63" s="1"/>
  <c r="T26" i="63"/>
  <c r="X26" i="63"/>
  <c r="U26" i="63"/>
  <c r="S26" i="63"/>
  <c r="Y26" i="63"/>
  <c r="W26" i="63"/>
  <c r="T184" i="63"/>
  <c r="AC184" i="63" s="1"/>
  <c r="X184" i="63"/>
  <c r="AG184" i="63" s="1"/>
  <c r="U184" i="63"/>
  <c r="AD184" i="63" s="1"/>
  <c r="S184" i="63"/>
  <c r="AB184" i="63" s="1"/>
  <c r="Y184" i="63"/>
  <c r="AH184" i="63" s="1"/>
  <c r="W184" i="63"/>
  <c r="AF184" i="63" s="1"/>
  <c r="AC26" i="63" l="1"/>
  <c r="L6" i="63"/>
  <c r="M6" i="63"/>
  <c r="N6" i="63"/>
  <c r="AF26" i="63"/>
  <c r="AH26" i="63"/>
  <c r="AB26" i="63"/>
  <c r="H6" i="63"/>
  <c r="I6" i="63"/>
  <c r="AD26" i="63"/>
  <c r="AG26" i="63"/>
  <c r="J6" i="63"/>
  <c r="K162" i="63"/>
  <c r="K22" i="63"/>
  <c r="K69" i="63"/>
  <c r="K102" i="63"/>
  <c r="K33" i="63"/>
  <c r="K121" i="63"/>
  <c r="K171" i="63"/>
  <c r="K26" i="63"/>
  <c r="K89" i="63"/>
  <c r="K152" i="63"/>
  <c r="K36" i="63"/>
  <c r="K169" i="63"/>
  <c r="K14" i="63"/>
  <c r="K133" i="63"/>
  <c r="K80" i="63"/>
  <c r="K46" i="63"/>
  <c r="K109" i="63"/>
  <c r="K124" i="63"/>
  <c r="K188" i="63"/>
  <c r="K55" i="63"/>
  <c r="K197" i="63"/>
  <c r="K182" i="63"/>
  <c r="K107" i="63"/>
  <c r="K85" i="63"/>
  <c r="K140" i="63"/>
  <c r="K148" i="63"/>
  <c r="K204" i="63"/>
  <c r="K71" i="63"/>
  <c r="K16" i="63"/>
  <c r="K175" i="63"/>
  <c r="K87" i="63"/>
  <c r="K150" i="63"/>
  <c r="K117" i="63"/>
  <c r="K180" i="63"/>
  <c r="K84" i="63"/>
  <c r="K147" i="63"/>
  <c r="K155" i="63"/>
  <c r="K118" i="63"/>
  <c r="K57" i="63"/>
  <c r="K39" i="63"/>
  <c r="K126" i="63"/>
  <c r="K50" i="63"/>
  <c r="K113" i="63"/>
  <c r="K176" i="63"/>
  <c r="K99" i="63"/>
  <c r="K67" i="63"/>
  <c r="K129" i="63"/>
  <c r="K193" i="63"/>
  <c r="K83" i="63"/>
  <c r="K96" i="63"/>
  <c r="K48" i="63"/>
  <c r="K119" i="63"/>
  <c r="K91" i="63"/>
  <c r="K125" i="63"/>
  <c r="K41" i="63"/>
  <c r="K186" i="63"/>
  <c r="K202" i="63"/>
  <c r="K43" i="63"/>
  <c r="K106" i="63"/>
  <c r="K13" i="63"/>
  <c r="K63" i="63"/>
  <c r="K173" i="63"/>
  <c r="K159" i="63"/>
  <c r="K11" i="63"/>
  <c r="K19" i="63"/>
  <c r="K81" i="63"/>
  <c r="K144" i="63"/>
  <c r="K208" i="63"/>
  <c r="K35" i="63"/>
  <c r="K161" i="63"/>
  <c r="K108" i="63"/>
  <c r="K179" i="63"/>
  <c r="K25" i="63"/>
  <c r="K158" i="63"/>
  <c r="K17" i="63"/>
  <c r="K153" i="63"/>
  <c r="K37" i="63"/>
  <c r="K45" i="63"/>
  <c r="K53" i="63"/>
  <c r="K100" i="63"/>
  <c r="K163" i="63"/>
  <c r="K47" i="63"/>
  <c r="K157" i="63"/>
  <c r="K70" i="63"/>
  <c r="K132" i="63"/>
  <c r="K196" i="63"/>
  <c r="K110" i="63"/>
  <c r="K40" i="63"/>
  <c r="K103" i="63"/>
  <c r="K111" i="63"/>
  <c r="K166" i="63"/>
  <c r="K174" i="63"/>
  <c r="K88" i="63"/>
  <c r="K42" i="63"/>
  <c r="K105" i="63"/>
  <c r="K168" i="63"/>
  <c r="K60" i="63"/>
  <c r="K146" i="63"/>
  <c r="K207" i="63"/>
  <c r="K29" i="63"/>
  <c r="K92" i="63"/>
  <c r="K31" i="63"/>
  <c r="K141" i="63"/>
  <c r="K104" i="63"/>
  <c r="K62" i="63"/>
  <c r="K94" i="63"/>
  <c r="K49" i="63"/>
  <c r="K73" i="63"/>
  <c r="K32" i="63"/>
  <c r="K95" i="63"/>
  <c r="K65" i="63"/>
  <c r="K34" i="63"/>
  <c r="K97" i="63"/>
  <c r="K160" i="63"/>
  <c r="K52" i="63"/>
  <c r="K51" i="63"/>
  <c r="K114" i="63"/>
  <c r="K177" i="63"/>
  <c r="K122" i="63"/>
  <c r="K138" i="63"/>
  <c r="K139" i="63"/>
  <c r="K54" i="63"/>
  <c r="K172" i="63"/>
  <c r="K21" i="63"/>
  <c r="K131" i="63"/>
  <c r="K195" i="63"/>
  <c r="K203" i="63"/>
  <c r="K38" i="63"/>
  <c r="K101" i="63"/>
  <c r="K164" i="63"/>
  <c r="K181" i="63"/>
  <c r="K72" i="63"/>
  <c r="K79" i="63"/>
  <c r="K134" i="63"/>
  <c r="K198" i="63"/>
  <c r="K206" i="63"/>
  <c r="K199" i="63"/>
  <c r="K74" i="63"/>
  <c r="K136" i="63"/>
  <c r="K200" i="63"/>
  <c r="K154" i="63"/>
  <c r="K170" i="63"/>
  <c r="K27" i="63"/>
  <c r="K90" i="63"/>
  <c r="K68" i="63"/>
  <c r="K76" i="63"/>
  <c r="K61" i="63"/>
  <c r="K123" i="63"/>
  <c r="K86" i="63"/>
  <c r="K205" i="63"/>
  <c r="K156" i="63"/>
  <c r="K24" i="63"/>
  <c r="K165" i="63"/>
  <c r="K143" i="63"/>
  <c r="K190" i="63"/>
  <c r="K151" i="63"/>
  <c r="K66" i="63"/>
  <c r="K128" i="63"/>
  <c r="K192" i="63"/>
  <c r="K20" i="63"/>
  <c r="K82" i="63"/>
  <c r="K145" i="63"/>
  <c r="K194" i="63"/>
  <c r="K116" i="63"/>
  <c r="K187" i="63"/>
  <c r="K78" i="63"/>
  <c r="K189" i="63"/>
  <c r="K183" i="63"/>
  <c r="K23" i="63"/>
  <c r="K30" i="63"/>
  <c r="K77" i="63"/>
  <c r="K93" i="63"/>
  <c r="K15" i="63"/>
  <c r="K149" i="63"/>
  <c r="K112" i="63"/>
  <c r="K56" i="63"/>
  <c r="K64" i="63"/>
  <c r="O11" i="63"/>
  <c r="K135" i="63"/>
  <c r="K58" i="63"/>
  <c r="K120" i="63"/>
  <c r="K184" i="63"/>
  <c r="K115" i="63"/>
  <c r="K191" i="63"/>
  <c r="K75" i="63"/>
  <c r="K137" i="63"/>
  <c r="K201" i="63"/>
  <c r="K12" i="63"/>
  <c r="K28" i="63"/>
  <c r="K44" i="63"/>
  <c r="K178" i="63"/>
  <c r="AJ132" i="63"/>
  <c r="AE77" i="63"/>
  <c r="AJ77" i="63"/>
  <c r="O77" i="63"/>
  <c r="R77" i="63" s="1"/>
  <c r="O85" i="63"/>
  <c r="AE132" i="63"/>
  <c r="V150" i="63"/>
  <c r="Z132" i="63"/>
  <c r="V132" i="63"/>
  <c r="V77" i="63"/>
  <c r="Z150" i="63"/>
  <c r="AI150" i="63"/>
  <c r="V26" i="63"/>
  <c r="O137" i="63"/>
  <c r="O141" i="63"/>
  <c r="AE184" i="63"/>
  <c r="Z26" i="63"/>
  <c r="O87" i="63"/>
  <c r="O134" i="63"/>
  <c r="O184" i="63"/>
  <c r="Q184" i="63" s="1"/>
  <c r="O136" i="63"/>
  <c r="V184" i="63"/>
  <c r="AI184" i="63"/>
  <c r="AI132" i="63"/>
  <c r="AK150" i="63"/>
  <c r="AI77" i="63"/>
  <c r="AK77" i="63"/>
  <c r="O89" i="63"/>
  <c r="O132" i="63"/>
  <c r="R132" i="63" s="1"/>
  <c r="Z184" i="63"/>
  <c r="Z77" i="63"/>
  <c r="AK184" i="63"/>
  <c r="O88" i="63"/>
  <c r="O91" i="63"/>
  <c r="AL77" i="63"/>
  <c r="AL132" i="63"/>
  <c r="O133" i="63"/>
  <c r="O90" i="63"/>
  <c r="AE150" i="63"/>
  <c r="O26" i="63"/>
  <c r="O83" i="63"/>
  <c r="O131" i="63"/>
  <c r="AK132" i="63"/>
  <c r="O86" i="63"/>
  <c r="O150" i="63"/>
  <c r="AL184" i="63"/>
  <c r="O135" i="63"/>
  <c r="O165" i="63"/>
  <c r="O18" i="63"/>
  <c r="O84" i="63"/>
  <c r="AL150" i="63"/>
  <c r="AJ150" i="63"/>
  <c r="AJ184" i="63"/>
  <c r="AK26" i="63" l="1"/>
  <c r="AI26" i="63"/>
  <c r="AL26" i="63"/>
  <c r="AE26" i="63"/>
  <c r="AJ26" i="63"/>
  <c r="K6" i="63"/>
  <c r="Q26" i="63"/>
  <c r="O176" i="63"/>
  <c r="O74" i="63"/>
  <c r="Q77" i="63"/>
  <c r="O67" i="63"/>
  <c r="O108" i="63"/>
  <c r="O27" i="63"/>
  <c r="AA132" i="63"/>
  <c r="Q132" i="63"/>
  <c r="O54" i="63"/>
  <c r="O32" i="63"/>
  <c r="O158" i="63"/>
  <c r="O106" i="63"/>
  <c r="AA77" i="63"/>
  <c r="AA150" i="63"/>
  <c r="O161" i="63"/>
  <c r="O72" i="63"/>
  <c r="O115" i="63"/>
  <c r="O73" i="63"/>
  <c r="AM150" i="63"/>
  <c r="AN150" i="63" s="1"/>
  <c r="O208" i="63"/>
  <c r="O116" i="63"/>
  <c r="O24" i="63"/>
  <c r="O172" i="63"/>
  <c r="O12" i="63"/>
  <c r="AM77" i="63"/>
  <c r="AN77" i="63" s="1"/>
  <c r="O33" i="63"/>
  <c r="AA26" i="63"/>
  <c r="AA184" i="63"/>
  <c r="AM132" i="63"/>
  <c r="AN132" i="63" s="1"/>
  <c r="O207" i="63"/>
  <c r="O45" i="63"/>
  <c r="O155" i="63"/>
  <c r="O178" i="63"/>
  <c r="O47" i="63"/>
  <c r="R184" i="63"/>
  <c r="O109" i="63"/>
  <c r="O64" i="63"/>
  <c r="R26" i="63"/>
  <c r="AM184" i="63"/>
  <c r="AN184" i="63" s="1"/>
  <c r="R150" i="63"/>
  <c r="Q150" i="63"/>
  <c r="AP150" i="63" l="1"/>
  <c r="AP77" i="63"/>
  <c r="AP184" i="63"/>
  <c r="AP132" i="63"/>
  <c r="AM26" i="63"/>
  <c r="AN26" i="63" l="1"/>
  <c r="AP26" i="63" l="1"/>
  <c r="G167" i="63" l="1"/>
  <c r="F167" i="63" s="1"/>
  <c r="G142" i="63"/>
  <c r="F142" i="63" s="1"/>
  <c r="G127" i="63"/>
  <c r="F127" i="63" s="1"/>
  <c r="G185" i="63"/>
  <c r="F185" i="63" s="1"/>
  <c r="G98" i="63"/>
  <c r="F98" i="63" s="1"/>
  <c r="G130" i="63"/>
  <c r="F130" i="63" s="1"/>
  <c r="E36" i="7"/>
  <c r="C59" i="35" l="1"/>
  <c r="C67" i="35"/>
  <c r="C75" i="35"/>
  <c r="C83" i="35"/>
  <c r="C91" i="35"/>
  <c r="C99" i="35"/>
  <c r="C107" i="35"/>
  <c r="C115" i="35"/>
  <c r="C123" i="35"/>
  <c r="C131" i="35"/>
  <c r="C139" i="35"/>
  <c r="C147" i="35"/>
  <c r="C155" i="35"/>
  <c r="C163" i="35"/>
  <c r="B54" i="35"/>
  <c r="B62" i="35"/>
  <c r="C52" i="35"/>
  <c r="C60" i="35"/>
  <c r="C68" i="35"/>
  <c r="C76" i="35"/>
  <c r="C84" i="35"/>
  <c r="C92" i="35"/>
  <c r="C100" i="35"/>
  <c r="C108" i="35"/>
  <c r="C116" i="35"/>
  <c r="C124" i="35"/>
  <c r="C132" i="35"/>
  <c r="C140" i="35"/>
  <c r="C148" i="35"/>
  <c r="C156" i="35"/>
  <c r="C164" i="35"/>
  <c r="B55" i="35"/>
  <c r="B63" i="35"/>
  <c r="C53" i="35"/>
  <c r="C61" i="35"/>
  <c r="C69" i="35"/>
  <c r="C77" i="35"/>
  <c r="C85" i="35"/>
  <c r="C93" i="35"/>
  <c r="C101" i="35"/>
  <c r="C109" i="35"/>
  <c r="C117" i="35"/>
  <c r="C125" i="35"/>
  <c r="C133" i="35"/>
  <c r="C141" i="35"/>
  <c r="C54" i="35"/>
  <c r="C62" i="35"/>
  <c r="C70" i="35"/>
  <c r="C78" i="35"/>
  <c r="C86" i="35"/>
  <c r="C94" i="35"/>
  <c r="C102" i="35"/>
  <c r="C110" i="35"/>
  <c r="C118" i="35"/>
  <c r="C126" i="35"/>
  <c r="C134" i="35"/>
  <c r="C142" i="35"/>
  <c r="C150" i="35"/>
  <c r="C158" i="35"/>
  <c r="C166" i="35"/>
  <c r="C55" i="35"/>
  <c r="C63" i="35"/>
  <c r="C71" i="35"/>
  <c r="C79" i="35"/>
  <c r="C87" i="35"/>
  <c r="C95" i="35"/>
  <c r="C103" i="35"/>
  <c r="C111" i="35"/>
  <c r="C119" i="35"/>
  <c r="C127" i="35"/>
  <c r="C135" i="35"/>
  <c r="C143" i="35"/>
  <c r="C151" i="35"/>
  <c r="C159" i="35"/>
  <c r="C167" i="35"/>
  <c r="B58" i="35"/>
  <c r="B66" i="35"/>
  <c r="B74" i="35"/>
  <c r="B82" i="35"/>
  <c r="C56" i="35"/>
  <c r="C64" i="35"/>
  <c r="C72" i="35"/>
  <c r="C80" i="35"/>
  <c r="C88" i="35"/>
  <c r="C96" i="35"/>
  <c r="C104" i="35"/>
  <c r="C112" i="35"/>
  <c r="C120" i="35"/>
  <c r="C128" i="35"/>
  <c r="C136" i="35"/>
  <c r="C144" i="35"/>
  <c r="C152" i="35"/>
  <c r="C160" i="35"/>
  <c r="C168" i="35"/>
  <c r="B59" i="35"/>
  <c r="B67" i="35"/>
  <c r="B75" i="35"/>
  <c r="C57" i="35"/>
  <c r="C65" i="35"/>
  <c r="C73" i="35"/>
  <c r="C81" i="35"/>
  <c r="C89" i="35"/>
  <c r="C97" i="35"/>
  <c r="C105" i="35"/>
  <c r="C113" i="35"/>
  <c r="C121" i="35"/>
  <c r="C129" i="35"/>
  <c r="C137" i="35"/>
  <c r="C145" i="35"/>
  <c r="C153" i="35"/>
  <c r="C161" i="35"/>
  <c r="C169" i="35"/>
  <c r="B52" i="35"/>
  <c r="B60" i="35"/>
  <c r="B68" i="35"/>
  <c r="B76" i="35"/>
  <c r="B84" i="35"/>
  <c r="B92" i="35"/>
  <c r="B100" i="35"/>
  <c r="B108" i="35"/>
  <c r="C82" i="35"/>
  <c r="C146" i="35"/>
  <c r="B61" i="35"/>
  <c r="B77" i="35"/>
  <c r="B87" i="35"/>
  <c r="B96" i="35"/>
  <c r="B105" i="35"/>
  <c r="B114" i="35"/>
  <c r="B122" i="35"/>
  <c r="B130" i="35"/>
  <c r="B138" i="35"/>
  <c r="B146" i="35"/>
  <c r="B154" i="35"/>
  <c r="B162" i="35"/>
  <c r="B147" i="35"/>
  <c r="B163" i="35"/>
  <c r="C162" i="35"/>
  <c r="B101" i="35"/>
  <c r="B134" i="35"/>
  <c r="B166" i="35"/>
  <c r="B86" i="35"/>
  <c r="B145" i="35"/>
  <c r="C90" i="35"/>
  <c r="C149" i="35"/>
  <c r="B64" i="35"/>
  <c r="B78" i="35"/>
  <c r="B88" i="35"/>
  <c r="B97" i="35"/>
  <c r="B106" i="35"/>
  <c r="B115" i="35"/>
  <c r="B123" i="35"/>
  <c r="B131" i="35"/>
  <c r="B139" i="35"/>
  <c r="B155" i="35"/>
  <c r="C114" i="35"/>
  <c r="B91" i="35"/>
  <c r="B126" i="35"/>
  <c r="B158" i="35"/>
  <c r="B104" i="35"/>
  <c r="C98" i="35"/>
  <c r="C154" i="35"/>
  <c r="B65" i="35"/>
  <c r="B79" i="35"/>
  <c r="B89" i="35"/>
  <c r="B98" i="35"/>
  <c r="B107" i="35"/>
  <c r="B116" i="35"/>
  <c r="B124" i="35"/>
  <c r="B132" i="35"/>
  <c r="B140" i="35"/>
  <c r="B148" i="35"/>
  <c r="B156" i="35"/>
  <c r="B164" i="35"/>
  <c r="B157" i="35"/>
  <c r="B81" i="35"/>
  <c r="B118" i="35"/>
  <c r="B150" i="35"/>
  <c r="B73" i="35"/>
  <c r="B129" i="35"/>
  <c r="C106" i="35"/>
  <c r="C157" i="35"/>
  <c r="B69" i="35"/>
  <c r="B80" i="35"/>
  <c r="B90" i="35"/>
  <c r="B99" i="35"/>
  <c r="B109" i="35"/>
  <c r="B117" i="35"/>
  <c r="B125" i="35"/>
  <c r="B133" i="35"/>
  <c r="B141" i="35"/>
  <c r="B149" i="35"/>
  <c r="B165" i="35"/>
  <c r="B70" i="35"/>
  <c r="B110" i="35"/>
  <c r="B142" i="35"/>
  <c r="C138" i="35"/>
  <c r="B113" i="35"/>
  <c r="B153" i="35"/>
  <c r="C58" i="35"/>
  <c r="C122" i="35"/>
  <c r="C165" i="35"/>
  <c r="B53" i="35"/>
  <c r="B71" i="35"/>
  <c r="B83" i="35"/>
  <c r="B93" i="35"/>
  <c r="B102" i="35"/>
  <c r="B111" i="35"/>
  <c r="B119" i="35"/>
  <c r="B127" i="35"/>
  <c r="B135" i="35"/>
  <c r="B143" i="35"/>
  <c r="B151" i="35"/>
  <c r="B159" i="35"/>
  <c r="B167" i="35"/>
  <c r="B128" i="35"/>
  <c r="B144" i="35"/>
  <c r="B160" i="35"/>
  <c r="B57" i="35"/>
  <c r="B121" i="35"/>
  <c r="B161" i="35"/>
  <c r="C66" i="35"/>
  <c r="C130" i="35"/>
  <c r="B56" i="35"/>
  <c r="B72" i="35"/>
  <c r="B85" i="35"/>
  <c r="B94" i="35"/>
  <c r="B103" i="35"/>
  <c r="B112" i="35"/>
  <c r="B120" i="35"/>
  <c r="B136" i="35"/>
  <c r="B152" i="35"/>
  <c r="B168" i="35"/>
  <c r="C74" i="35"/>
  <c r="B95" i="35"/>
  <c r="B137" i="35"/>
  <c r="B169" i="35"/>
  <c r="M185" i="63"/>
  <c r="S185" i="63"/>
  <c r="L185" i="63"/>
  <c r="Y185" i="63"/>
  <c r="AH185" i="63" s="1"/>
  <c r="J185" i="63"/>
  <c r="X185" i="63"/>
  <c r="AG185" i="63" s="1"/>
  <c r="I185" i="63"/>
  <c r="T185" i="63"/>
  <c r="AC185" i="63" s="1"/>
  <c r="H185" i="63"/>
  <c r="W185" i="63"/>
  <c r="P185" i="63"/>
  <c r="N185" i="63"/>
  <c r="U185" i="63"/>
  <c r="AD185" i="63" s="1"/>
  <c r="J127" i="63"/>
  <c r="X127" i="63"/>
  <c r="AG127" i="63" s="1"/>
  <c r="I127" i="63"/>
  <c r="W127" i="63"/>
  <c r="H127" i="63"/>
  <c r="T127" i="63"/>
  <c r="AC127" i="63" s="1"/>
  <c r="M127" i="63"/>
  <c r="U127" i="63"/>
  <c r="AD127" i="63" s="1"/>
  <c r="P127" i="63"/>
  <c r="N127" i="63"/>
  <c r="S127" i="63"/>
  <c r="L127" i="63"/>
  <c r="Y127" i="63"/>
  <c r="AH127" i="63" s="1"/>
  <c r="H142" i="63"/>
  <c r="S142" i="63"/>
  <c r="L142" i="63"/>
  <c r="Y142" i="63"/>
  <c r="AH142" i="63" s="1"/>
  <c r="W142" i="63"/>
  <c r="M142" i="63"/>
  <c r="P142" i="63"/>
  <c r="U142" i="63"/>
  <c r="AD142" i="63" s="1"/>
  <c r="N142" i="63"/>
  <c r="J142" i="63"/>
  <c r="I142" i="63"/>
  <c r="X142" i="63"/>
  <c r="AG142" i="63" s="1"/>
  <c r="T142" i="63"/>
  <c r="AC142" i="63" s="1"/>
  <c r="N130" i="63"/>
  <c r="X130" i="63"/>
  <c r="AG130" i="63" s="1"/>
  <c r="H130" i="63"/>
  <c r="U130" i="63"/>
  <c r="AD130" i="63" s="1"/>
  <c r="L130" i="63"/>
  <c r="S130" i="63"/>
  <c r="J130" i="63"/>
  <c r="I130" i="63"/>
  <c r="Y130" i="63"/>
  <c r="AH130" i="63" s="1"/>
  <c r="M130" i="63"/>
  <c r="W130" i="63"/>
  <c r="P130" i="63"/>
  <c r="T130" i="63"/>
  <c r="AC130" i="63" s="1"/>
  <c r="H167" i="63"/>
  <c r="U167" i="63"/>
  <c r="AD167" i="63" s="1"/>
  <c r="N167" i="63"/>
  <c r="S167" i="63"/>
  <c r="Y167" i="63"/>
  <c r="AH167" i="63" s="1"/>
  <c r="M167" i="63"/>
  <c r="W167" i="63"/>
  <c r="P167" i="63"/>
  <c r="T167" i="63"/>
  <c r="AC167" i="63" s="1"/>
  <c r="L167" i="63"/>
  <c r="J167" i="63"/>
  <c r="I167" i="63"/>
  <c r="X167" i="63"/>
  <c r="AG167" i="63" s="1"/>
  <c r="H98" i="63"/>
  <c r="T98" i="63"/>
  <c r="AC98" i="63" s="1"/>
  <c r="X98" i="63"/>
  <c r="AG98" i="63" s="1"/>
  <c r="P98" i="63"/>
  <c r="N98" i="63"/>
  <c r="J98" i="63"/>
  <c r="U98" i="63"/>
  <c r="AD98" i="63" s="1"/>
  <c r="M98" i="63"/>
  <c r="L98" i="63"/>
  <c r="Y98" i="63"/>
  <c r="AH98" i="63" s="1"/>
  <c r="I98" i="63"/>
  <c r="W98" i="63"/>
  <c r="S98" i="63"/>
  <c r="O30" i="63"/>
  <c r="O139" i="63"/>
  <c r="O100" i="63"/>
  <c r="O204" i="63"/>
  <c r="O206" i="63"/>
  <c r="O126" i="63"/>
  <c r="O66" i="63"/>
  <c r="O175" i="63"/>
  <c r="O201" i="63"/>
  <c r="O180" i="63"/>
  <c r="O58" i="63"/>
  <c r="O189" i="63"/>
  <c r="O193" i="63"/>
  <c r="O119" i="63"/>
  <c r="O20" i="63"/>
  <c r="O168" i="63"/>
  <c r="O192" i="63"/>
  <c r="O149" i="63"/>
  <c r="O159" i="63"/>
  <c r="O190" i="63"/>
  <c r="O191" i="63"/>
  <c r="O125" i="63"/>
  <c r="O75" i="63"/>
  <c r="O117" i="63"/>
  <c r="O103" i="63"/>
  <c r="O28" i="63"/>
  <c r="O195" i="63"/>
  <c r="O50" i="63"/>
  <c r="O14" i="63"/>
  <c r="O156" i="63"/>
  <c r="O42" i="63"/>
  <c r="O181" i="63"/>
  <c r="O97" i="63"/>
  <c r="O128" i="63"/>
  <c r="O179" i="63"/>
  <c r="O82" i="63"/>
  <c r="O13" i="63"/>
  <c r="O197" i="63"/>
  <c r="O202" i="63"/>
  <c r="O203" i="63"/>
  <c r="O23" i="63"/>
  <c r="O34" i="63"/>
  <c r="O114" i="63"/>
  <c r="O36" i="63"/>
  <c r="O29" i="63"/>
  <c r="O39" i="63"/>
  <c r="O79" i="63"/>
  <c r="O21" i="63"/>
  <c r="O194" i="63"/>
  <c r="O171" i="63"/>
  <c r="O153" i="63"/>
  <c r="O51" i="63"/>
  <c r="O111" i="63"/>
  <c r="O122" i="63"/>
  <c r="O56" i="63"/>
  <c r="O174" i="63"/>
  <c r="O95" i="63"/>
  <c r="O94" i="63"/>
  <c r="O177" i="63"/>
  <c r="O31" i="63"/>
  <c r="O129" i="63"/>
  <c r="O146" i="63"/>
  <c r="O41" i="63"/>
  <c r="O61" i="63"/>
  <c r="O164" i="63"/>
  <c r="O15" i="63"/>
  <c r="O138" i="63"/>
  <c r="O160" i="63"/>
  <c r="O188" i="63"/>
  <c r="O49" i="63"/>
  <c r="O25" i="63"/>
  <c r="O107" i="63"/>
  <c r="O157" i="63"/>
  <c r="O69" i="63"/>
  <c r="O68" i="63"/>
  <c r="O140" i="63"/>
  <c r="O112" i="63"/>
  <c r="O70" i="63"/>
  <c r="O118" i="63"/>
  <c r="O99" i="63"/>
  <c r="O121" i="63"/>
  <c r="O71" i="63"/>
  <c r="O152" i="63"/>
  <c r="O40" i="63"/>
  <c r="O93" i="63"/>
  <c r="O162" i="63"/>
  <c r="O38" i="63"/>
  <c r="O105" i="63"/>
  <c r="O187" i="63"/>
  <c r="O151" i="63"/>
  <c r="O200" i="63"/>
  <c r="O55" i="63"/>
  <c r="O44" i="63"/>
  <c r="O92" i="63"/>
  <c r="O62" i="63"/>
  <c r="O143" i="63"/>
  <c r="O76" i="63"/>
  <c r="O205" i="63"/>
  <c r="O43" i="63"/>
  <c r="O186" i="63"/>
  <c r="O170" i="63"/>
  <c r="O48" i="63"/>
  <c r="O17" i="63"/>
  <c r="O148" i="63"/>
  <c r="O169" i="63"/>
  <c r="O80" i="63"/>
  <c r="O182" i="63"/>
  <c r="O113" i="63"/>
  <c r="O53" i="63"/>
  <c r="O46" i="63"/>
  <c r="O16" i="63"/>
  <c r="O60" i="63"/>
  <c r="O37" i="63"/>
  <c r="O198" i="63"/>
  <c r="O63" i="63"/>
  <c r="O173" i="63"/>
  <c r="O22" i="63"/>
  <c r="O101" i="63"/>
  <c r="O96" i="63"/>
  <c r="O52" i="63"/>
  <c r="O145" i="63"/>
  <c r="O196" i="63"/>
  <c r="O102" i="63"/>
  <c r="O124" i="63"/>
  <c r="O199" i="63"/>
  <c r="O166" i="63"/>
  <c r="O19" i="63"/>
  <c r="O120" i="63"/>
  <c r="O57" i="63"/>
  <c r="O65" i="63"/>
  <c r="O123" i="63"/>
  <c r="O104" i="63"/>
  <c r="O144" i="63"/>
  <c r="O154" i="63"/>
  <c r="O183" i="63"/>
  <c r="O81" i="63"/>
  <c r="O110" i="63"/>
  <c r="O35" i="63"/>
  <c r="O78" i="63"/>
  <c r="O163" i="63"/>
  <c r="O147" i="63"/>
  <c r="O6" i="63" l="1"/>
  <c r="AL167" i="63"/>
  <c r="AK167" i="63"/>
  <c r="AL185" i="63"/>
  <c r="AL98" i="63"/>
  <c r="O167" i="63"/>
  <c r="Q167" i="63" s="1"/>
  <c r="AK185" i="63"/>
  <c r="AK142" i="63"/>
  <c r="AL127" i="63"/>
  <c r="AK130" i="63"/>
  <c r="AK98" i="63"/>
  <c r="AB167" i="63"/>
  <c r="V167" i="63"/>
  <c r="AB127" i="63"/>
  <c r="V127" i="63"/>
  <c r="AF142" i="63"/>
  <c r="AI142" i="63" s="1"/>
  <c r="Z142" i="63"/>
  <c r="AB98" i="63"/>
  <c r="V98" i="63"/>
  <c r="AF98" i="63"/>
  <c r="AI98" i="63" s="1"/>
  <c r="Z98" i="63"/>
  <c r="K167" i="63"/>
  <c r="AB130" i="63"/>
  <c r="V130" i="63"/>
  <c r="O142" i="63"/>
  <c r="Q142" i="63" s="1"/>
  <c r="O130" i="63"/>
  <c r="Q130" i="63" s="1"/>
  <c r="AB142" i="63"/>
  <c r="V142" i="63"/>
  <c r="AF167" i="63"/>
  <c r="AI167" i="63" s="1"/>
  <c r="Z167" i="63"/>
  <c r="AL130" i="63"/>
  <c r="K142" i="63"/>
  <c r="AK127" i="63"/>
  <c r="O185" i="63"/>
  <c r="Q185" i="63" s="1"/>
  <c r="O98" i="63"/>
  <c r="Q98" i="63" s="1"/>
  <c r="K98" i="63"/>
  <c r="AF130" i="63"/>
  <c r="AI130" i="63" s="1"/>
  <c r="Z130" i="63"/>
  <c r="K130" i="63"/>
  <c r="AL142" i="63"/>
  <c r="K127" i="63"/>
  <c r="AF185" i="63"/>
  <c r="AI185" i="63" s="1"/>
  <c r="Z185" i="63"/>
  <c r="V185" i="63"/>
  <c r="AB185" i="63"/>
  <c r="O127" i="63"/>
  <c r="Q127" i="63" s="1"/>
  <c r="AF127" i="63"/>
  <c r="AI127" i="63" s="1"/>
  <c r="Z127" i="63"/>
  <c r="K185" i="63"/>
  <c r="B5" i="7"/>
  <c r="B4" i="63" s="1"/>
  <c r="R167" i="63" l="1"/>
  <c r="R130" i="63"/>
  <c r="R142" i="63"/>
  <c r="AA130" i="63"/>
  <c r="AA142" i="63"/>
  <c r="R185" i="63"/>
  <c r="AJ142" i="63"/>
  <c r="AM142" i="63" s="1"/>
  <c r="AN142" i="63" s="1"/>
  <c r="AE142" i="63"/>
  <c r="R127" i="63"/>
  <c r="AE167" i="63"/>
  <c r="AJ167" i="63"/>
  <c r="AM167" i="63" s="1"/>
  <c r="AN167" i="63" s="1"/>
  <c r="AA98" i="63"/>
  <c r="AA185" i="63"/>
  <c r="AJ130" i="63"/>
  <c r="AM130" i="63" s="1"/>
  <c r="AN130" i="63" s="1"/>
  <c r="AE130" i="63"/>
  <c r="R98" i="63"/>
  <c r="AA127" i="63"/>
  <c r="AJ185" i="63"/>
  <c r="AM185" i="63" s="1"/>
  <c r="AN185" i="63" s="1"/>
  <c r="AE185" i="63"/>
  <c r="AJ98" i="63"/>
  <c r="AM98" i="63" s="1"/>
  <c r="AN98" i="63" s="1"/>
  <c r="AE98" i="63"/>
  <c r="AJ127" i="63"/>
  <c r="AM127" i="63" s="1"/>
  <c r="AN127" i="63" s="1"/>
  <c r="AE127" i="63"/>
  <c r="AA167" i="63"/>
  <c r="B4" i="79"/>
  <c r="A2" i="79"/>
  <c r="AP98" i="63" l="1"/>
  <c r="AP130" i="63"/>
  <c r="AP142" i="63"/>
  <c r="AP185" i="63"/>
  <c r="AP127" i="63"/>
  <c r="AP167" i="63"/>
  <c r="L9" i="63"/>
  <c r="H9" i="63"/>
  <c r="A1" i="32" l="1"/>
  <c r="A1" i="34"/>
  <c r="A1" i="35"/>
  <c r="E37" i="7" l="1"/>
  <c r="E35" i="7"/>
  <c r="B21" i="7" l="1"/>
  <c r="A2" i="35" l="1"/>
  <c r="A2" i="34"/>
  <c r="E8" i="63" l="1"/>
  <c r="B16" i="7" l="1"/>
  <c r="B17" i="7" l="1"/>
  <c r="B30" i="7" l="1"/>
  <c r="B20" i="32" l="1"/>
  <c r="P18" i="63" l="1"/>
  <c r="P126" i="63"/>
  <c r="Q126" i="63" s="1"/>
  <c r="Q18" i="63" l="1"/>
  <c r="R18" i="63"/>
  <c r="R126" i="63"/>
  <c r="R206" i="63"/>
  <c r="Q206" i="63"/>
  <c r="P66" i="63" l="1"/>
  <c r="P175" i="63" l="1"/>
  <c r="R66" i="63"/>
  <c r="Q66" i="63"/>
  <c r="R175" i="63" l="1"/>
  <c r="Q175" i="63"/>
  <c r="G59" i="63" l="1"/>
  <c r="F59" i="63" l="1"/>
  <c r="N59" i="63" s="1"/>
  <c r="G7" i="63"/>
  <c r="G8" i="63" s="1"/>
  <c r="J59" i="63" l="1"/>
  <c r="J7" i="63" s="1"/>
  <c r="J8" i="63" s="1"/>
  <c r="L59" i="63"/>
  <c r="L7" i="63" s="1"/>
  <c r="L8" i="63" s="1"/>
  <c r="X59" i="63"/>
  <c r="AG59" i="63" s="1"/>
  <c r="H59" i="63"/>
  <c r="H7" i="63" s="1"/>
  <c r="H8" i="63" s="1"/>
  <c r="W59" i="63"/>
  <c r="AF59" i="63" s="1"/>
  <c r="M59" i="63"/>
  <c r="S59" i="63"/>
  <c r="AB59" i="63" s="1"/>
  <c r="Y59" i="63"/>
  <c r="AH59" i="63" s="1"/>
  <c r="P59" i="63"/>
  <c r="I59" i="63"/>
  <c r="T59" i="63"/>
  <c r="AC59" i="63" s="1"/>
  <c r="U59" i="63"/>
  <c r="AD59" i="63" s="1"/>
  <c r="N7" i="63"/>
  <c r="N8" i="63" s="1"/>
  <c r="M7" i="63"/>
  <c r="M8" i="63" s="1"/>
  <c r="F7" i="63"/>
  <c r="F6" i="63"/>
  <c r="K59" i="63" l="1"/>
  <c r="K7" i="63" s="1"/>
  <c r="C17" i="7" s="1"/>
  <c r="AK59" i="63"/>
  <c r="O59" i="63"/>
  <c r="O7" i="63" s="1"/>
  <c r="AL59" i="63"/>
  <c r="AI59" i="63"/>
  <c r="Z59" i="63"/>
  <c r="I7" i="63"/>
  <c r="I8" i="63" s="1"/>
  <c r="V59" i="63"/>
  <c r="F8" i="63"/>
  <c r="AJ59" i="63"/>
  <c r="AE59" i="63"/>
  <c r="K8" i="63" l="1"/>
  <c r="AM59" i="63"/>
  <c r="AN59" i="63" s="1"/>
  <c r="AA59" i="63"/>
  <c r="R59" i="63"/>
  <c r="Q59" i="63"/>
  <c r="D17" i="7"/>
  <c r="C30" i="7"/>
  <c r="O8" i="63"/>
  <c r="C16" i="7"/>
  <c r="D16" i="7" s="1"/>
  <c r="AP59" i="63" l="1"/>
  <c r="Y18" i="63"/>
  <c r="AH18" i="63" s="1"/>
  <c r="W18" i="63"/>
  <c r="X18" i="63"/>
  <c r="AG18" i="63" s="1"/>
  <c r="Y66" i="63"/>
  <c r="AH66" i="63" s="1"/>
  <c r="X66" i="63"/>
  <c r="AG66" i="63" s="1"/>
  <c r="X126" i="63"/>
  <c r="AG126" i="63" s="1"/>
  <c r="W126" i="63"/>
  <c r="W66" i="63"/>
  <c r="Y175" i="63"/>
  <c r="AH175" i="63" s="1"/>
  <c r="W175" i="63"/>
  <c r="Y126" i="63"/>
  <c r="AH126" i="63" s="1"/>
  <c r="W206" i="63"/>
  <c r="X206" i="63"/>
  <c r="AG206" i="63" s="1"/>
  <c r="Y206" i="63"/>
  <c r="AH206" i="63" s="1"/>
  <c r="X175" i="63"/>
  <c r="AG175" i="63" s="1"/>
  <c r="Z66" i="63" l="1"/>
  <c r="AF66" i="63"/>
  <c r="AI66" i="63" s="1"/>
  <c r="AF126" i="63"/>
  <c r="AI126" i="63" s="1"/>
  <c r="Z126" i="63"/>
  <c r="T18" i="63"/>
  <c r="AC18" i="63" s="1"/>
  <c r="AK18" i="63" s="1"/>
  <c r="U18" i="63"/>
  <c r="AD18" i="63" s="1"/>
  <c r="AL18" i="63" s="1"/>
  <c r="S18" i="63"/>
  <c r="S66" i="63"/>
  <c r="U126" i="63"/>
  <c r="AD126" i="63" s="1"/>
  <c r="AL126" i="63" s="1"/>
  <c r="T175" i="63"/>
  <c r="AC175" i="63" s="1"/>
  <c r="AK175" i="63" s="1"/>
  <c r="S126" i="63"/>
  <c r="T206" i="63"/>
  <c r="AC206" i="63" s="1"/>
  <c r="AK206" i="63" s="1"/>
  <c r="T126" i="63"/>
  <c r="AC126" i="63" s="1"/>
  <c r="AK126" i="63" s="1"/>
  <c r="T66" i="63"/>
  <c r="AC66" i="63" s="1"/>
  <c r="AK66" i="63" s="1"/>
  <c r="S175" i="63"/>
  <c r="U175" i="63"/>
  <c r="AD175" i="63" s="1"/>
  <c r="AL175" i="63" s="1"/>
  <c r="U66" i="63"/>
  <c r="AD66" i="63" s="1"/>
  <c r="AL66" i="63" s="1"/>
  <c r="U206" i="63"/>
  <c r="AD206" i="63" s="1"/>
  <c r="AL206" i="63" s="1"/>
  <c r="S206" i="63"/>
  <c r="AF206" i="63"/>
  <c r="AI206" i="63" s="1"/>
  <c r="Z206" i="63"/>
  <c r="AF175" i="63"/>
  <c r="AI175" i="63" s="1"/>
  <c r="Z175" i="63"/>
  <c r="AF18" i="63"/>
  <c r="AI18" i="63" s="1"/>
  <c r="Z18" i="63"/>
  <c r="AB66" i="63" l="1"/>
  <c r="V66" i="63"/>
  <c r="AA66" i="63" s="1"/>
  <c r="AB175" i="63"/>
  <c r="V175" i="63"/>
  <c r="AA175" i="63" s="1"/>
  <c r="AB18" i="63"/>
  <c r="V18" i="63"/>
  <c r="AA18" i="63" s="1"/>
  <c r="AB206" i="63"/>
  <c r="V206" i="63"/>
  <c r="AA206" i="63" s="1"/>
  <c r="V126" i="63"/>
  <c r="AA126" i="63" s="1"/>
  <c r="AB126" i="63"/>
  <c r="AJ206" i="63" l="1"/>
  <c r="AM206" i="63" s="1"/>
  <c r="AN206" i="63" s="1"/>
  <c r="AP206" i="63" s="1"/>
  <c r="AE206" i="63"/>
  <c r="AE18" i="63"/>
  <c r="AJ18" i="63"/>
  <c r="AM18" i="63" s="1"/>
  <c r="AN18" i="63" s="1"/>
  <c r="AE175" i="63"/>
  <c r="AJ175" i="63"/>
  <c r="AM175" i="63" s="1"/>
  <c r="AN175" i="63" s="1"/>
  <c r="AJ126" i="63"/>
  <c r="AM126" i="63" s="1"/>
  <c r="AN126" i="63" s="1"/>
  <c r="AE126" i="63"/>
  <c r="AE66" i="63"/>
  <c r="AJ66" i="63"/>
  <c r="AM66" i="63" s="1"/>
  <c r="AN66" i="63" s="1"/>
  <c r="AP175" i="63" l="1"/>
  <c r="AP126" i="63"/>
  <c r="AP18" i="63"/>
  <c r="AP66" i="63"/>
  <c r="P49" i="63"/>
  <c r="R49" i="63" s="1"/>
  <c r="Q49" i="63" l="1"/>
  <c r="P133" i="63" l="1"/>
  <c r="R133" i="63" l="1"/>
  <c r="Q133" i="63"/>
  <c r="P157" i="63" l="1"/>
  <c r="R157" i="63" s="1"/>
  <c r="Q157" i="63" l="1"/>
  <c r="P134" i="63" l="1"/>
  <c r="Q134" i="63" l="1"/>
  <c r="R134" i="63"/>
  <c r="P147" i="63" l="1"/>
  <c r="R147" i="63" s="1"/>
  <c r="Q147" i="63" l="1"/>
  <c r="P85" i="63" l="1"/>
  <c r="R85" i="63" l="1"/>
  <c r="Q85" i="63"/>
  <c r="P146" i="63" l="1"/>
  <c r="Q146" i="63" s="1"/>
  <c r="R146" i="63" l="1"/>
  <c r="P95" i="63" l="1"/>
  <c r="Q95" i="63" s="1"/>
  <c r="R95" i="63" l="1"/>
  <c r="P78" i="63" l="1"/>
  <c r="R78" i="63" s="1"/>
  <c r="Q78" i="63" l="1"/>
  <c r="P128" i="63" l="1"/>
  <c r="R128" i="63" s="1"/>
  <c r="Q128" i="63" l="1"/>
  <c r="P166" i="63" l="1"/>
  <c r="R166" i="63" s="1"/>
  <c r="Q166" i="63" l="1"/>
  <c r="P36" i="63" l="1"/>
  <c r="R36" i="63" s="1"/>
  <c r="Q36" i="63" l="1"/>
  <c r="P153" i="63" l="1"/>
  <c r="R153" i="63" s="1"/>
  <c r="Q153" i="63" l="1"/>
  <c r="P58" i="63" l="1"/>
  <c r="R58" i="63" s="1"/>
  <c r="Q58" i="63" l="1"/>
  <c r="P46" i="63" l="1"/>
  <c r="Q46" i="63" l="1"/>
  <c r="R46" i="63"/>
  <c r="P30" i="63" l="1"/>
  <c r="R30" i="63" s="1"/>
  <c r="Q30" i="63" l="1"/>
  <c r="P154" i="63" l="1"/>
  <c r="R154" i="63" l="1"/>
  <c r="Q154" i="63"/>
  <c r="P42" i="63" l="1"/>
  <c r="R42" i="63" s="1"/>
  <c r="Q42" i="63" l="1"/>
  <c r="P163" i="63" l="1"/>
  <c r="Q163" i="63" l="1"/>
  <c r="R163" i="63"/>
  <c r="P100" i="63" l="1"/>
  <c r="Q100" i="63" l="1"/>
  <c r="R100" i="63"/>
  <c r="P196" i="63" l="1"/>
  <c r="R196" i="63" s="1"/>
  <c r="Q196" i="63" l="1"/>
  <c r="P193" i="63" l="1"/>
  <c r="R193" i="63" s="1"/>
  <c r="Q193" i="63" l="1"/>
  <c r="P61" i="63" l="1"/>
  <c r="R61" i="63" s="1"/>
  <c r="Q61" i="63" l="1"/>
  <c r="P23" i="63" l="1"/>
  <c r="P70" i="63"/>
  <c r="R70" i="63" s="1"/>
  <c r="Q23" i="63" l="1"/>
  <c r="R23" i="63"/>
  <c r="Q70" i="63"/>
  <c r="P82" i="63" l="1"/>
  <c r="R82" i="63" s="1"/>
  <c r="Q82" i="63" l="1"/>
  <c r="P136" i="63" l="1"/>
  <c r="R136" i="63" s="1"/>
  <c r="Q136" i="63" l="1"/>
  <c r="P182" i="63" l="1"/>
  <c r="P81" i="63" l="1"/>
  <c r="R182" i="63"/>
  <c r="Q182" i="63"/>
  <c r="P90" i="63" l="1"/>
  <c r="Q81" i="63"/>
  <c r="R81" i="63"/>
  <c r="Q90" i="63" l="1"/>
  <c r="R90" i="63"/>
  <c r="P11" i="63" l="1"/>
  <c r="R11" i="63" s="1"/>
  <c r="Q11" i="63" l="1"/>
  <c r="P148" i="63" l="1"/>
  <c r="R148" i="63" l="1"/>
  <c r="Q148" i="63"/>
  <c r="P190" i="63" l="1"/>
  <c r="R190" i="63" l="1"/>
  <c r="Q190" i="63"/>
  <c r="P16" i="63" l="1"/>
  <c r="R16" i="63" s="1"/>
  <c r="Q16" i="63" l="1"/>
  <c r="P110" i="63" l="1"/>
  <c r="Q110" i="63" l="1"/>
  <c r="R110" i="63"/>
  <c r="P44" i="63" l="1"/>
  <c r="R44" i="63" s="1"/>
  <c r="Q44" i="63" l="1"/>
  <c r="P76" i="63" l="1"/>
  <c r="R76" i="63" s="1"/>
  <c r="Q76" i="63" l="1"/>
  <c r="P183" i="63" l="1"/>
  <c r="R183" i="63" s="1"/>
  <c r="Q183" i="63" l="1"/>
  <c r="P93" i="63" l="1"/>
  <c r="R93" i="63" s="1"/>
  <c r="Q93" i="63" l="1"/>
  <c r="P29" i="63" l="1"/>
  <c r="R29" i="63" l="1"/>
  <c r="Q29" i="63"/>
  <c r="P114" i="63" l="1"/>
  <c r="R114" i="63" s="1"/>
  <c r="Q114" i="63" l="1"/>
  <c r="P137" i="63" l="1"/>
  <c r="R137" i="63" s="1"/>
  <c r="Q137" i="63" l="1"/>
  <c r="P94" i="63" l="1"/>
  <c r="R94" i="63" s="1"/>
  <c r="Q94" i="63" l="1"/>
  <c r="P96" i="63" l="1"/>
  <c r="R96" i="63" l="1"/>
  <c r="Q96" i="63"/>
  <c r="P120" i="63" l="1"/>
  <c r="R120" i="63" s="1"/>
  <c r="Q120" i="63" l="1"/>
  <c r="P169" i="63" l="1"/>
  <c r="R169" i="63" s="1"/>
  <c r="Q169" i="63" l="1"/>
  <c r="P37" i="63" l="1"/>
  <c r="R37" i="63" s="1"/>
  <c r="Q37" i="63" l="1"/>
  <c r="P55" i="63" l="1"/>
  <c r="R55" i="63" l="1"/>
  <c r="Q55" i="63"/>
  <c r="P202" i="63" l="1"/>
  <c r="Q202" i="63" l="1"/>
  <c r="R202" i="63"/>
  <c r="P79" i="63" l="1"/>
  <c r="Q79" i="63" l="1"/>
  <c r="R79" i="63"/>
  <c r="P80" i="63" l="1"/>
  <c r="R80" i="63" l="1"/>
  <c r="Q80" i="63"/>
  <c r="P198" i="63" l="1"/>
  <c r="R198" i="63" s="1"/>
  <c r="Q198" i="63" l="1"/>
  <c r="P88" i="63" l="1"/>
  <c r="R88" i="63" s="1"/>
  <c r="Q88" i="63" l="1"/>
  <c r="P14" i="63" l="1"/>
  <c r="R14" i="63" s="1"/>
  <c r="Q14" i="63" l="1"/>
  <c r="P138" i="63" l="1"/>
  <c r="R138" i="63" s="1"/>
  <c r="Q138" i="63" l="1"/>
  <c r="P121" i="63" l="1"/>
  <c r="R121" i="63" l="1"/>
  <c r="Q121" i="63"/>
  <c r="P125" i="63" l="1"/>
  <c r="R125" i="63" l="1"/>
  <c r="Q125" i="63"/>
  <c r="P145" i="63" l="1"/>
  <c r="R145" i="63" s="1"/>
  <c r="Q145" i="63" l="1"/>
  <c r="P129" i="63" l="1"/>
  <c r="Q129" i="63" l="1"/>
  <c r="R129" i="63"/>
  <c r="P194" i="63" l="1"/>
  <c r="R194" i="63" s="1"/>
  <c r="Q194" i="63" l="1"/>
  <c r="P102" i="63" l="1"/>
  <c r="R102" i="63" l="1"/>
  <c r="Q102" i="63"/>
  <c r="P186" i="63" l="1"/>
  <c r="R186" i="63" l="1"/>
  <c r="Q186" i="63"/>
  <c r="P39" i="63" l="1"/>
  <c r="R39" i="63" l="1"/>
  <c r="Q39" i="63"/>
  <c r="P97" i="63" l="1"/>
  <c r="R97" i="63" s="1"/>
  <c r="Q97" i="63" l="1"/>
  <c r="P203" i="63"/>
  <c r="Q203" i="63" l="1"/>
  <c r="R203" i="63"/>
  <c r="P159" i="63" l="1"/>
  <c r="R159" i="63" s="1"/>
  <c r="Q159" i="63" l="1"/>
  <c r="P170" i="63" l="1"/>
  <c r="R170" i="63" s="1"/>
  <c r="Q170" i="63" l="1"/>
  <c r="P179" i="63" l="1"/>
  <c r="R179" i="63" s="1"/>
  <c r="Q179" i="63" l="1"/>
  <c r="P20" i="63" l="1"/>
  <c r="R20" i="63" s="1"/>
  <c r="Q20" i="63" l="1"/>
  <c r="P199" i="63" l="1"/>
  <c r="Q199" i="63" s="1"/>
  <c r="R199" i="63" l="1"/>
  <c r="P189" i="63" l="1"/>
  <c r="Q189" i="63" l="1"/>
  <c r="R189" i="63"/>
  <c r="P35" i="63"/>
  <c r="Q35" i="63" l="1"/>
  <c r="R35" i="63"/>
  <c r="P162" i="63" l="1"/>
  <c r="R162" i="63" s="1"/>
  <c r="P5416" i="73" l="1"/>
  <c r="Q5416" i="73" s="1"/>
  <c r="P5417" i="73"/>
  <c r="Q5417" i="73" s="1"/>
  <c r="P5077" i="73"/>
  <c r="Q162" i="63"/>
  <c r="P53" i="63"/>
  <c r="Q5077" i="73" l="1"/>
  <c r="C12" i="32"/>
  <c r="D12" i="32" s="1"/>
  <c r="Q53" i="63"/>
  <c r="R53" i="63"/>
  <c r="P325" i="73" l="1"/>
  <c r="Q325" i="73" s="1"/>
  <c r="P144" i="73"/>
  <c r="Q144" i="73" s="1"/>
  <c r="P1185" i="73"/>
  <c r="Q1185" i="73" s="1"/>
  <c r="P3054" i="73"/>
  <c r="Q3054" i="73" s="1"/>
  <c r="P4231" i="73"/>
  <c r="Q4231" i="73" s="1"/>
  <c r="P4475" i="73"/>
  <c r="Q4475" i="73" s="1"/>
  <c r="P4810" i="73"/>
  <c r="Q4810" i="73" s="1"/>
  <c r="P5280" i="73"/>
  <c r="Q5280" i="73" s="1"/>
  <c r="P685" i="73"/>
  <c r="Q685" i="73" s="1"/>
  <c r="P320" i="73"/>
  <c r="Q320" i="73" s="1"/>
  <c r="P322" i="73"/>
  <c r="Q322" i="73" s="1"/>
  <c r="P3134" i="73"/>
  <c r="Q3134" i="73" s="1"/>
  <c r="P4383" i="73"/>
  <c r="Q4383" i="73" s="1"/>
  <c r="P3425" i="73"/>
  <c r="Q3425" i="73" s="1"/>
  <c r="P893" i="73"/>
  <c r="Q893" i="73" s="1"/>
  <c r="P328" i="73"/>
  <c r="Q328" i="73" s="1"/>
  <c r="P330" i="73"/>
  <c r="Q330" i="73" s="1"/>
  <c r="P3055" i="73"/>
  <c r="Q3055" i="73" s="1"/>
  <c r="P4471" i="73"/>
  <c r="Q4471" i="73" s="1"/>
  <c r="P4469" i="73"/>
  <c r="Q4469" i="73" s="1"/>
  <c r="P4806" i="73"/>
  <c r="Q4806" i="73" s="1"/>
  <c r="P4807" i="73"/>
  <c r="Q4807" i="73" s="1"/>
  <c r="P326" i="73"/>
  <c r="Q326" i="73" s="1"/>
  <c r="P1184" i="73"/>
  <c r="Q1184" i="73" s="1"/>
  <c r="P323" i="73"/>
  <c r="Q323" i="73" s="1"/>
  <c r="P3233" i="73"/>
  <c r="Q3233" i="73" s="1"/>
  <c r="P4000" i="73"/>
  <c r="Q4000" i="73" s="1"/>
  <c r="P4808" i="73"/>
  <c r="Q4808" i="73" s="1"/>
  <c r="P5278" i="73"/>
  <c r="Q5278" i="73" s="1"/>
  <c r="P5279" i="73"/>
  <c r="Q5279" i="73" s="1"/>
  <c r="P319" i="73"/>
  <c r="Q319" i="73" s="1"/>
  <c r="P1872" i="73"/>
  <c r="Q1872" i="73" s="1"/>
  <c r="P331" i="73"/>
  <c r="Q331" i="73" s="1"/>
  <c r="P3234" i="73"/>
  <c r="Q3234" i="73" s="1"/>
  <c r="P4232" i="73"/>
  <c r="Q4232" i="73" s="1"/>
  <c r="P327" i="73"/>
  <c r="Q327" i="73" s="1"/>
  <c r="P2056" i="73"/>
  <c r="Q2056" i="73" s="1"/>
  <c r="P723" i="73"/>
  <c r="Q723" i="73" s="1"/>
  <c r="P3426" i="73"/>
  <c r="Q3426" i="73" s="1"/>
  <c r="P4472" i="73"/>
  <c r="Q4472" i="73" s="1"/>
  <c r="P1871" i="73"/>
  <c r="Q1871" i="73" s="1"/>
  <c r="P321" i="73"/>
  <c r="Q321" i="73" s="1"/>
  <c r="P3053" i="73"/>
  <c r="Q3053" i="73" s="1"/>
  <c r="P4382" i="73"/>
  <c r="Q4382" i="73" s="1"/>
  <c r="P4473" i="73"/>
  <c r="Q4473" i="73" s="1"/>
  <c r="P4809" i="73"/>
  <c r="Q4809" i="73" s="1"/>
  <c r="P2055" i="73"/>
  <c r="Q2055" i="73" s="1"/>
  <c r="P329" i="73"/>
  <c r="Q329" i="73" s="1"/>
  <c r="P324" i="73"/>
  <c r="Q324" i="73" s="1"/>
  <c r="P4470" i="73"/>
  <c r="Q4470" i="73" s="1"/>
  <c r="P4474" i="73"/>
  <c r="Q4474" i="73" s="1"/>
  <c r="P113" i="63"/>
  <c r="R113" i="63" s="1"/>
  <c r="Q113" i="63" l="1"/>
  <c r="P195" i="63" l="1"/>
  <c r="Q195" i="63" l="1"/>
  <c r="R195" i="63"/>
  <c r="P151" i="63" l="1"/>
  <c r="R151" i="63" l="1"/>
  <c r="Q151" i="63"/>
  <c r="P207" i="63" l="1"/>
  <c r="R207" i="63" s="1"/>
  <c r="Q207" i="63" l="1"/>
  <c r="P73" i="63" l="1"/>
  <c r="R73" i="63" s="1"/>
  <c r="Q73" i="63" l="1"/>
  <c r="P161" i="63" l="1"/>
  <c r="R161" i="63" s="1"/>
  <c r="Q161" i="63" l="1"/>
  <c r="P116" i="63" l="1"/>
  <c r="P5160" i="73" l="1"/>
  <c r="Q5160" i="73" s="1"/>
  <c r="P5264" i="73"/>
  <c r="Q5264" i="73" s="1"/>
  <c r="P5161" i="73"/>
  <c r="Q5161" i="73" s="1"/>
  <c r="P5114" i="73"/>
  <c r="P5514" i="73"/>
  <c r="Q5514" i="73" s="1"/>
  <c r="P5115" i="73"/>
  <c r="Q5115" i="73" s="1"/>
  <c r="P5116" i="73"/>
  <c r="Q5116" i="73" s="1"/>
  <c r="P5348" i="73"/>
  <c r="Q5348" i="73" s="1"/>
  <c r="P5444" i="73"/>
  <c r="Q5444" i="73" s="1"/>
  <c r="P5349" i="73"/>
  <c r="Q5349" i="73" s="1"/>
  <c r="P5445" i="73"/>
  <c r="Q5445" i="73" s="1"/>
  <c r="P5158" i="73"/>
  <c r="Q5158" i="73" s="1"/>
  <c r="P5159" i="73"/>
  <c r="Q5159" i="73" s="1"/>
  <c r="P5175" i="73"/>
  <c r="Q5175" i="73" s="1"/>
  <c r="P5263" i="73"/>
  <c r="Q5263" i="73" s="1"/>
  <c r="R116" i="63"/>
  <c r="Q116" i="63"/>
  <c r="Q5114" i="73" l="1"/>
  <c r="P149" i="63"/>
  <c r="P2909" i="73" l="1"/>
  <c r="Q2909" i="73" s="1"/>
  <c r="P2908" i="73"/>
  <c r="Q149" i="63"/>
  <c r="R149" i="63"/>
  <c r="Q2908" i="73" l="1"/>
  <c r="C18" i="32"/>
  <c r="D18" i="32" s="1"/>
  <c r="P5424" i="73"/>
  <c r="Q5424" i="73" s="1"/>
  <c r="P5432" i="73"/>
  <c r="Q5432" i="73" s="1"/>
  <c r="P5440" i="73"/>
  <c r="Q5440" i="73" s="1"/>
  <c r="P5337" i="73"/>
  <c r="Q5337" i="73" s="1"/>
  <c r="P5425" i="73"/>
  <c r="Q5425" i="73" s="1"/>
  <c r="P5433" i="73"/>
  <c r="Q5433" i="73" s="1"/>
  <c r="P5338" i="73"/>
  <c r="Q5338" i="73" s="1"/>
  <c r="P5426" i="73"/>
  <c r="Q5426" i="73" s="1"/>
  <c r="P5434" i="73"/>
  <c r="Q5434" i="73" s="1"/>
  <c r="P5139" i="73"/>
  <c r="Q5139" i="73" s="1"/>
  <c r="P5163" i="73"/>
  <c r="Q5163" i="73" s="1"/>
  <c r="P5339" i="73"/>
  <c r="Q5339" i="73" s="1"/>
  <c r="P5427" i="73"/>
  <c r="Q5427" i="73" s="1"/>
  <c r="P5435" i="73"/>
  <c r="Q5435" i="73" s="1"/>
  <c r="P5092" i="73"/>
  <c r="P5140" i="73"/>
  <c r="Q5140" i="73" s="1"/>
  <c r="P5428" i="73"/>
  <c r="Q5428" i="73" s="1"/>
  <c r="P5436" i="73"/>
  <c r="Q5436" i="73" s="1"/>
  <c r="P5500" i="73"/>
  <c r="Q5500" i="73" s="1"/>
  <c r="P5093" i="73"/>
  <c r="Q5093" i="73" s="1"/>
  <c r="P5429" i="73"/>
  <c r="Q5429" i="73" s="1"/>
  <c r="P5437" i="73"/>
  <c r="Q5437" i="73" s="1"/>
  <c r="P5501" i="73"/>
  <c r="Q5501" i="73" s="1"/>
  <c r="P5094" i="73"/>
  <c r="Q5094" i="73" s="1"/>
  <c r="P5422" i="73"/>
  <c r="Q5422" i="73" s="1"/>
  <c r="P5430" i="73"/>
  <c r="Q5430" i="73" s="1"/>
  <c r="P5438" i="73"/>
  <c r="Q5438" i="73" s="1"/>
  <c r="P5095" i="73"/>
  <c r="Q5095" i="73" s="1"/>
  <c r="P5423" i="73"/>
  <c r="Q5423" i="73" s="1"/>
  <c r="P5431" i="73"/>
  <c r="Q5431" i="73" s="1"/>
  <c r="P5439" i="73"/>
  <c r="Q5439" i="73" s="1"/>
  <c r="P917" i="73" l="1"/>
  <c r="Q917" i="73" s="1"/>
  <c r="P4673" i="73"/>
  <c r="Q4673" i="73" s="1"/>
  <c r="P703" i="73"/>
  <c r="Q703" i="73" s="1"/>
  <c r="P4179" i="73"/>
  <c r="Q4179" i="73" s="1"/>
  <c r="P2085" i="73"/>
  <c r="Q2085" i="73" s="1"/>
  <c r="P4178" i="73"/>
  <c r="Q4178" i="73" s="1"/>
  <c r="P484" i="73"/>
  <c r="Q484" i="73" s="1"/>
  <c r="P3268" i="73"/>
  <c r="Q3268" i="73" s="1"/>
  <c r="P4663" i="73"/>
  <c r="Q4663" i="73" s="1"/>
  <c r="P3758" i="73"/>
  <c r="Q3758" i="73" s="1"/>
  <c r="P4674" i="73"/>
  <c r="Q4674" i="73" s="1"/>
  <c r="P4175" i="73"/>
  <c r="Q4175" i="73" s="1"/>
  <c r="P2086" i="73"/>
  <c r="Q2086" i="73" s="1"/>
  <c r="P4075" i="73"/>
  <c r="Q4075" i="73" s="1"/>
  <c r="P1216" i="73"/>
  <c r="Q1216" i="73" s="1"/>
  <c r="P3757" i="73"/>
  <c r="Q3757" i="73" s="1"/>
  <c r="P1244" i="73"/>
  <c r="Q1244" i="73" s="1"/>
  <c r="P919" i="73"/>
  <c r="Q919" i="73" s="1"/>
  <c r="P4675" i="73"/>
  <c r="Q4675" i="73" s="1"/>
  <c r="P2646" i="73"/>
  <c r="Q2646" i="73" s="1"/>
  <c r="P3755" i="73"/>
  <c r="Q3755" i="73" s="1"/>
  <c r="P4177" i="73"/>
  <c r="Q4177" i="73" s="1"/>
  <c r="P2647" i="73"/>
  <c r="Q2647" i="73" s="1"/>
  <c r="P3387" i="73"/>
  <c r="Q3387" i="73" s="1"/>
  <c r="P4182" i="73"/>
  <c r="Q4182" i="73" s="1"/>
  <c r="P3756" i="73"/>
  <c r="Q3756" i="73" s="1"/>
  <c r="P744" i="73"/>
  <c r="Q744" i="73" s="1"/>
  <c r="P4676" i="73"/>
  <c r="Q4676" i="73" s="1"/>
  <c r="P1219" i="73"/>
  <c r="Q1219" i="73" s="1"/>
  <c r="P1214" i="73"/>
  <c r="Q1214" i="73" s="1"/>
  <c r="P3911" i="73"/>
  <c r="Q3911" i="73" s="1"/>
  <c r="P2088" i="73"/>
  <c r="Q2088" i="73" s="1"/>
  <c r="P4669" i="73"/>
  <c r="Q4669" i="73" s="1"/>
  <c r="P3266" i="73"/>
  <c r="Q3266" i="73" s="1"/>
  <c r="P742" i="73"/>
  <c r="Q742" i="73" s="1"/>
  <c r="P4666" i="73"/>
  <c r="Q4666" i="73" s="1"/>
  <c r="P918" i="73"/>
  <c r="Q918" i="73" s="1"/>
  <c r="P4181" i="73"/>
  <c r="Q4181" i="73" s="1"/>
  <c r="P4180" i="73"/>
  <c r="Q4180" i="73" s="1"/>
  <c r="P2082" i="73"/>
  <c r="Q2082" i="73" s="1"/>
  <c r="P4845" i="73"/>
  <c r="Q4845" i="73" s="1"/>
  <c r="P1148" i="73"/>
  <c r="Q1148" i="73" s="1"/>
  <c r="P4668" i="73"/>
  <c r="Q4668" i="73" s="1"/>
  <c r="P4664" i="73"/>
  <c r="Q4664" i="73" s="1"/>
  <c r="P2083" i="73"/>
  <c r="Q2083" i="73" s="1"/>
  <c r="P704" i="73"/>
  <c r="Q704" i="73" s="1"/>
  <c r="P4407" i="73"/>
  <c r="Q4407" i="73" s="1"/>
  <c r="P1215" i="73"/>
  <c r="Q1215" i="73" s="1"/>
  <c r="P4076" i="73"/>
  <c r="Q4076" i="73" s="1"/>
  <c r="P4671" i="73"/>
  <c r="Q4671" i="73" s="1"/>
  <c r="P2084" i="73"/>
  <c r="Q2084" i="73" s="1"/>
  <c r="P2080" i="73"/>
  <c r="Q2080" i="73" s="1"/>
  <c r="P2087" i="73"/>
  <c r="Q2087" i="73" s="1"/>
  <c r="P3388" i="73"/>
  <c r="Q3388" i="73" s="1"/>
  <c r="P1218" i="73"/>
  <c r="Q1218" i="73" s="1"/>
  <c r="P3160" i="73"/>
  <c r="Q3160" i="73" s="1"/>
  <c r="P2021" i="73"/>
  <c r="Q2021" i="73" s="1"/>
  <c r="P4074" i="73"/>
  <c r="Q4074" i="73" s="1"/>
  <c r="P3269" i="73"/>
  <c r="Q3269" i="73" s="1"/>
  <c r="P4665" i="73"/>
  <c r="Q4665" i="73" s="1"/>
  <c r="P4073" i="73"/>
  <c r="Q4073" i="73" s="1"/>
  <c r="P2081" i="73"/>
  <c r="Q2081" i="73" s="1"/>
  <c r="P4409" i="73"/>
  <c r="Q4409" i="73" s="1"/>
  <c r="P4408" i="73"/>
  <c r="Q4408" i="73" s="1"/>
  <c r="P959" i="73"/>
  <c r="Q959" i="73" s="1"/>
  <c r="P2648" i="73"/>
  <c r="Q2648" i="73" s="1"/>
  <c r="P3910" i="73"/>
  <c r="Q3910" i="73" s="1"/>
  <c r="P4670" i="73"/>
  <c r="Q4670" i="73" s="1"/>
  <c r="P743" i="73"/>
  <c r="Q743" i="73" s="1"/>
  <c r="P4667" i="73"/>
  <c r="Q4667" i="73" s="1"/>
  <c r="P3161" i="73"/>
  <c r="Q3161" i="73" s="1"/>
  <c r="P702" i="73"/>
  <c r="Q702" i="73" s="1"/>
  <c r="P4410" i="73"/>
  <c r="Q4410" i="73" s="1"/>
  <c r="P4842" i="73"/>
  <c r="Q4842" i="73" s="1"/>
  <c r="P3270" i="73"/>
  <c r="Q3270" i="73" s="1"/>
  <c r="P4176" i="73"/>
  <c r="Q4176" i="73" s="1"/>
  <c r="P1213" i="73"/>
  <c r="Q1213" i="73" s="1"/>
  <c r="P3754" i="73"/>
  <c r="Q3754" i="73" s="1"/>
  <c r="P1243" i="73"/>
  <c r="Q1243" i="73" s="1"/>
  <c r="P4843" i="73"/>
  <c r="Q4843" i="73" s="1"/>
  <c r="P4672" i="73"/>
  <c r="Q4672" i="73" s="1"/>
  <c r="P1217" i="73"/>
  <c r="Q1217" i="73" s="1"/>
  <c r="P4844" i="73"/>
  <c r="Q4844" i="73" s="1"/>
  <c r="P3267" i="73"/>
  <c r="Q3267" i="73" s="1"/>
  <c r="P2249" i="73"/>
  <c r="Q2249" i="73" s="1"/>
  <c r="P3159" i="73"/>
  <c r="Q3159" i="73" s="1"/>
  <c r="Q5092" i="73"/>
  <c r="P2891" i="73" l="1"/>
  <c r="Q2891" i="73" l="1"/>
  <c r="C15" i="32"/>
  <c r="D15" i="32" s="1"/>
  <c r="P48" i="63"/>
  <c r="R48" i="63" s="1"/>
  <c r="P17" i="63"/>
  <c r="P733" i="73" l="1"/>
  <c r="Q733" i="73" s="1"/>
  <c r="P1194" i="73"/>
  <c r="Q1194" i="73" s="1"/>
  <c r="P4478" i="73"/>
  <c r="Q4478" i="73" s="1"/>
  <c r="P4653" i="73"/>
  <c r="Q4653" i="73" s="1"/>
  <c r="P1686" i="73"/>
  <c r="Q1686" i="73" s="1"/>
  <c r="P988" i="73"/>
  <c r="Q988" i="73" s="1"/>
  <c r="P4544" i="73"/>
  <c r="Q4544" i="73" s="1"/>
  <c r="P5236" i="73"/>
  <c r="Q5236" i="73" s="1"/>
  <c r="P2247" i="73"/>
  <c r="Q2247" i="73" s="1"/>
  <c r="P2639" i="73"/>
  <c r="Q2639" i="73" s="1"/>
  <c r="P4386" i="73"/>
  <c r="Q4386" i="73" s="1"/>
  <c r="P5382" i="73"/>
  <c r="Q5382" i="73" s="1"/>
  <c r="P913" i="73"/>
  <c r="Q913" i="73" s="1"/>
  <c r="P2068" i="73"/>
  <c r="Q2068" i="73" s="1"/>
  <c r="P3435" i="73"/>
  <c r="Q3435" i="73" s="1"/>
  <c r="P1205" i="73"/>
  <c r="Q1205" i="73" s="1"/>
  <c r="P2018" i="73"/>
  <c r="Q2018" i="73" s="1"/>
  <c r="P4391" i="73"/>
  <c r="Q4391" i="73" s="1"/>
  <c r="P5232" i="73"/>
  <c r="Q5232" i="73" s="1"/>
  <c r="P1207" i="73"/>
  <c r="Q1207" i="73" s="1"/>
  <c r="P3446" i="73"/>
  <c r="Q3446" i="73" s="1"/>
  <c r="P3433" i="73"/>
  <c r="Q3433" i="73" s="1"/>
  <c r="P4828" i="73"/>
  <c r="Q4828" i="73" s="1"/>
  <c r="P2064" i="73"/>
  <c r="Q2064" i="73" s="1"/>
  <c r="P2633" i="73"/>
  <c r="Q2633" i="73" s="1"/>
  <c r="P4387" i="73"/>
  <c r="Q4387" i="73" s="1"/>
  <c r="P727" i="73"/>
  <c r="Q727" i="73" s="1"/>
  <c r="P3245" i="73"/>
  <c r="Q3245" i="73" s="1"/>
  <c r="P4401" i="73"/>
  <c r="Q4401" i="73" s="1"/>
  <c r="P5227" i="73"/>
  <c r="Q5227" i="73" s="1"/>
  <c r="P2013" i="73"/>
  <c r="Q2013" i="73" s="1"/>
  <c r="P907" i="73"/>
  <c r="Q907" i="73" s="1"/>
  <c r="P4623" i="73"/>
  <c r="Q4623" i="73" s="1"/>
  <c r="P5235" i="73"/>
  <c r="Q5235" i="73" s="1"/>
  <c r="P903" i="73"/>
  <c r="Q903" i="73" s="1"/>
  <c r="P2630" i="73"/>
  <c r="Q2630" i="73" s="1"/>
  <c r="P4489" i="73"/>
  <c r="Q4489" i="73" s="1"/>
  <c r="P5237" i="73"/>
  <c r="Q5237" i="73" s="1"/>
  <c r="P1200" i="73"/>
  <c r="Q1200" i="73" s="1"/>
  <c r="P3296" i="73"/>
  <c r="Q3296" i="73" s="1"/>
  <c r="P3445" i="73"/>
  <c r="Q3445" i="73" s="1"/>
  <c r="P5239" i="73"/>
  <c r="Q5239" i="73" s="1"/>
  <c r="P730" i="73"/>
  <c r="Q730" i="73" s="1"/>
  <c r="P2643" i="73"/>
  <c r="Q2643" i="73" s="1"/>
  <c r="P4069" i="73"/>
  <c r="Q4069" i="73" s="1"/>
  <c r="P902" i="73"/>
  <c r="Q902" i="73" s="1"/>
  <c r="P1635" i="73"/>
  <c r="Q1635" i="73" s="1"/>
  <c r="P4168" i="73"/>
  <c r="Q4168" i="73" s="1"/>
  <c r="P5233" i="73"/>
  <c r="Q5233" i="73" s="1"/>
  <c r="P728" i="73"/>
  <c r="Q728" i="73" s="1"/>
  <c r="P3431" i="73"/>
  <c r="Q3431" i="73" s="1"/>
  <c r="P4482" i="73"/>
  <c r="Q4482" i="73" s="1"/>
  <c r="P4821" i="73"/>
  <c r="Q4821" i="73" s="1"/>
  <c r="P1337" i="73"/>
  <c r="Q1337" i="73" s="1"/>
  <c r="P2810" i="73"/>
  <c r="Q2810" i="73" s="1"/>
  <c r="P4476" i="73"/>
  <c r="Q4476" i="73" s="1"/>
  <c r="P2007" i="73"/>
  <c r="Q2007" i="73" s="1"/>
  <c r="P908" i="73"/>
  <c r="Q908" i="73" s="1"/>
  <c r="P3986" i="73"/>
  <c r="Q3986" i="73" s="1"/>
  <c r="P4484" i="73"/>
  <c r="Q4484" i="73" s="1"/>
  <c r="P1193" i="73"/>
  <c r="Q1193" i="73" s="1"/>
  <c r="P5241" i="73"/>
  <c r="Q5241" i="73" s="1"/>
  <c r="P1206" i="73"/>
  <c r="Q1206" i="73" s="1"/>
  <c r="P732" i="73"/>
  <c r="Q732" i="73" s="1"/>
  <c r="P4488" i="73"/>
  <c r="Q4488" i="73" s="1"/>
  <c r="P5228" i="73"/>
  <c r="Q5228" i="73" s="1"/>
  <c r="P2063" i="73"/>
  <c r="Q2063" i="73" s="1"/>
  <c r="P2631" i="73"/>
  <c r="Q2631" i="73" s="1"/>
  <c r="P4250" i="73"/>
  <c r="Q4250" i="73" s="1"/>
  <c r="P5238" i="73"/>
  <c r="Q5238" i="73" s="1"/>
  <c r="P905" i="73"/>
  <c r="Q905" i="73" s="1"/>
  <c r="P2004" i="73"/>
  <c r="Q2004" i="73" s="1"/>
  <c r="P4731" i="73"/>
  <c r="Q4731" i="73" s="1"/>
  <c r="P1197" i="73"/>
  <c r="Q1197" i="73" s="1"/>
  <c r="P2010" i="73"/>
  <c r="Q2010" i="73" s="1"/>
  <c r="P3441" i="73"/>
  <c r="Q3441" i="73" s="1"/>
  <c r="P4832" i="73"/>
  <c r="Q4832" i="73" s="1"/>
  <c r="P2062" i="73"/>
  <c r="Q2062" i="73" s="1"/>
  <c r="P2636" i="73"/>
  <c r="Q2636" i="73" s="1"/>
  <c r="P3443" i="73"/>
  <c r="Q3443" i="73" s="1"/>
  <c r="P4834" i="73"/>
  <c r="Q4834" i="73" s="1"/>
  <c r="P2016" i="73"/>
  <c r="Q2016" i="73" s="1"/>
  <c r="P2417" i="73"/>
  <c r="Q2417" i="73" s="1"/>
  <c r="P4251" i="73"/>
  <c r="Q4251" i="73" s="1"/>
  <c r="P4822" i="73"/>
  <c r="Q4822" i="73" s="1"/>
  <c r="P914" i="73"/>
  <c r="Q914" i="73" s="1"/>
  <c r="P4390" i="73"/>
  <c r="Q4390" i="73" s="1"/>
  <c r="P4477" i="73"/>
  <c r="Q4477" i="73" s="1"/>
  <c r="P904" i="73"/>
  <c r="Q904" i="73" s="1"/>
  <c r="P2416" i="73"/>
  <c r="Q2416" i="73" s="1"/>
  <c r="P4650" i="73"/>
  <c r="Q4650" i="73" s="1"/>
  <c r="P2943" i="73"/>
  <c r="Q2943" i="73" s="1"/>
  <c r="P910" i="73"/>
  <c r="Q910" i="73" s="1"/>
  <c r="P3444" i="73"/>
  <c r="Q3444" i="73" s="1"/>
  <c r="P735" i="73"/>
  <c r="Q735" i="73" s="1"/>
  <c r="P900" i="73"/>
  <c r="Q900" i="73" s="1"/>
  <c r="P4481" i="73"/>
  <c r="Q4481" i="73" s="1"/>
  <c r="P5229" i="73"/>
  <c r="Q5229" i="73" s="1"/>
  <c r="P1192" i="73"/>
  <c r="Q1192" i="73" s="1"/>
  <c r="P2640" i="73"/>
  <c r="Q2640" i="73" s="1"/>
  <c r="P3434" i="73"/>
  <c r="Q3434" i="73" s="1"/>
  <c r="P5231" i="73"/>
  <c r="Q5231" i="73" s="1"/>
  <c r="P698" i="73"/>
  <c r="Q698" i="73" s="1"/>
  <c r="P2635" i="73"/>
  <c r="Q2635" i="73" s="1"/>
  <c r="P4013" i="73"/>
  <c r="Q4013" i="73" s="1"/>
  <c r="P734" i="73"/>
  <c r="Q734" i="73" s="1"/>
  <c r="P1203" i="73"/>
  <c r="Q1203" i="73" s="1"/>
  <c r="P3744" i="73"/>
  <c r="Q3744" i="73" s="1"/>
  <c r="P4833" i="73"/>
  <c r="Q4833" i="73" s="1"/>
  <c r="P1199" i="73"/>
  <c r="Q1199" i="73" s="1"/>
  <c r="P3438" i="73"/>
  <c r="Q3438" i="73" s="1"/>
  <c r="P3405" i="73"/>
  <c r="Q3405" i="73" s="1"/>
  <c r="P4835" i="73"/>
  <c r="Q4835" i="73" s="1"/>
  <c r="P1201" i="73"/>
  <c r="Q1201" i="73" s="1"/>
  <c r="P2642" i="73"/>
  <c r="Q2642" i="73" s="1"/>
  <c r="P4396" i="73"/>
  <c r="Q4396" i="73" s="1"/>
  <c r="P1965" i="73"/>
  <c r="Q1965" i="73" s="1"/>
  <c r="P731" i="73"/>
  <c r="Q731" i="73" s="1"/>
  <c r="P4479" i="73"/>
  <c r="Q4479" i="73" s="1"/>
  <c r="P5305" i="73"/>
  <c r="Q5305" i="73" s="1"/>
  <c r="P697" i="73"/>
  <c r="Q697" i="73" s="1"/>
  <c r="P2641" i="73"/>
  <c r="Q2641" i="73" s="1"/>
  <c r="P4395" i="73"/>
  <c r="Q4395" i="73" s="1"/>
  <c r="P472" i="73"/>
  <c r="Q472" i="73" s="1"/>
  <c r="P2003" i="73"/>
  <c r="Q2003" i="73" s="1"/>
  <c r="P2005" i="73"/>
  <c r="Q2005" i="73" s="1"/>
  <c r="P2015" i="73"/>
  <c r="Q2015" i="73" s="1"/>
  <c r="P2415" i="73"/>
  <c r="Q2415" i="73" s="1"/>
  <c r="P4170" i="73"/>
  <c r="Q4170" i="73" s="1"/>
  <c r="P5230" i="73"/>
  <c r="Q5230" i="73" s="1"/>
  <c r="P737" i="73"/>
  <c r="Q737" i="73" s="1"/>
  <c r="P3153" i="73"/>
  <c r="Q3153" i="73" s="1"/>
  <c r="P4651" i="73"/>
  <c r="Q4651" i="73" s="1"/>
  <c r="P909" i="73"/>
  <c r="Q909" i="73" s="1"/>
  <c r="P1338" i="73"/>
  <c r="Q1338" i="73" s="1"/>
  <c r="P4654" i="73"/>
  <c r="Q4654" i="73" s="1"/>
  <c r="P4824" i="73"/>
  <c r="Q4824" i="73" s="1"/>
  <c r="P2014" i="73"/>
  <c r="Q2014" i="73" s="1"/>
  <c r="P2500" i="73"/>
  <c r="Q2500" i="73" s="1"/>
  <c r="P4656" i="73"/>
  <c r="Q4656" i="73" s="1"/>
  <c r="P4826" i="73"/>
  <c r="Q4826" i="73" s="1"/>
  <c r="P696" i="73"/>
  <c r="Q696" i="73" s="1"/>
  <c r="P3247" i="73"/>
  <c r="Q3247" i="73" s="1"/>
  <c r="P4402" i="73"/>
  <c r="Q4402" i="73" s="1"/>
  <c r="P4820" i="73"/>
  <c r="Q4820" i="73" s="1"/>
  <c r="P906" i="73"/>
  <c r="Q906" i="73" s="1"/>
  <c r="P3437" i="73"/>
  <c r="Q3437" i="73" s="1"/>
  <c r="P4397" i="73"/>
  <c r="Q4397" i="73" s="1"/>
  <c r="P958" i="73"/>
  <c r="Q958" i="73" s="1"/>
  <c r="P2011" i="73"/>
  <c r="Q2011" i="73" s="1"/>
  <c r="P4400" i="73"/>
  <c r="Q4400" i="73" s="1"/>
  <c r="P5234" i="73"/>
  <c r="Q5234" i="73" s="1"/>
  <c r="P2009" i="73"/>
  <c r="Q2009" i="73" s="1"/>
  <c r="P1196" i="73"/>
  <c r="Q1196" i="73" s="1"/>
  <c r="P4394" i="73"/>
  <c r="Q4394" i="73" s="1"/>
  <c r="P4388" i="73"/>
  <c r="Q4388" i="73" s="1"/>
  <c r="P332" i="73"/>
  <c r="P912" i="73"/>
  <c r="Q912" i="73" s="1"/>
  <c r="P2632" i="73"/>
  <c r="Q2632" i="73" s="1"/>
  <c r="P4730" i="73"/>
  <c r="Q4730" i="73" s="1"/>
  <c r="P4823" i="73"/>
  <c r="Q4823" i="73" s="1"/>
  <c r="P2065" i="73"/>
  <c r="Q2065" i="73" s="1"/>
  <c r="P2012" i="73"/>
  <c r="Q2012" i="73" s="1"/>
  <c r="P3436" i="73"/>
  <c r="Q3436" i="73" s="1"/>
  <c r="P694" i="73"/>
  <c r="Q694" i="73" s="1"/>
  <c r="P1195" i="73"/>
  <c r="Q1195" i="73" s="1"/>
  <c r="P3442" i="73"/>
  <c r="Q3442" i="73" s="1"/>
  <c r="P4825" i="73"/>
  <c r="Q4825" i="73" s="1"/>
  <c r="P1191" i="73"/>
  <c r="Q1191" i="73" s="1"/>
  <c r="P3246" i="73"/>
  <c r="Q3246" i="73" s="1"/>
  <c r="P4657" i="73"/>
  <c r="Q4657" i="73" s="1"/>
  <c r="P4827" i="73"/>
  <c r="Q4827" i="73" s="1"/>
  <c r="P2008" i="73"/>
  <c r="Q2008" i="73" s="1"/>
  <c r="P3440" i="73"/>
  <c r="Q3440" i="73" s="1"/>
  <c r="P4171" i="73"/>
  <c r="Q4171" i="73" s="1"/>
  <c r="P1685" i="73"/>
  <c r="Q1685" i="73" s="1"/>
  <c r="P2066" i="73"/>
  <c r="Q2066" i="73" s="1"/>
  <c r="P4399" i="73"/>
  <c r="Q4399" i="73" s="1"/>
  <c r="P5240" i="73"/>
  <c r="Q5240" i="73" s="1"/>
  <c r="P695" i="73"/>
  <c r="Q695" i="73" s="1"/>
  <c r="P2637" i="73"/>
  <c r="Q2637" i="73" s="1"/>
  <c r="P4393" i="73"/>
  <c r="Q4393" i="73" s="1"/>
  <c r="P4829" i="73"/>
  <c r="Q4829" i="73" s="1"/>
  <c r="P986" i="73"/>
  <c r="Q986" i="73" s="1"/>
  <c r="P4398" i="73"/>
  <c r="Q4398" i="73" s="1"/>
  <c r="P4485" i="73"/>
  <c r="Q4485" i="73" s="1"/>
  <c r="P5383" i="73"/>
  <c r="Q5383" i="73" s="1"/>
  <c r="P4392" i="73"/>
  <c r="Q4392" i="73" s="1"/>
  <c r="P4487" i="73"/>
  <c r="Q4487" i="73" s="1"/>
  <c r="P729" i="73"/>
  <c r="Q729" i="73" s="1"/>
  <c r="P3057" i="73"/>
  <c r="Q3057" i="73" s="1"/>
  <c r="P4483" i="73"/>
  <c r="Q4483" i="73" s="1"/>
  <c r="P901" i="73"/>
  <c r="Q901" i="73" s="1"/>
  <c r="P1202" i="73"/>
  <c r="Q1202" i="73" s="1"/>
  <c r="P4486" i="73"/>
  <c r="Q4486" i="73" s="1"/>
  <c r="P4816" i="73"/>
  <c r="Q4816" i="73" s="1"/>
  <c r="P2006" i="73"/>
  <c r="Q2006" i="73" s="1"/>
  <c r="P1204" i="73"/>
  <c r="Q1204" i="73" s="1"/>
  <c r="P4648" i="73"/>
  <c r="Q4648" i="73" s="1"/>
  <c r="P4818" i="73"/>
  <c r="Q4818" i="73" s="1"/>
  <c r="P2634" i="73"/>
  <c r="Q2634" i="73" s="1"/>
  <c r="P1687" i="73"/>
  <c r="Q1687" i="73" s="1"/>
  <c r="P2017" i="73"/>
  <c r="Q2017" i="73" s="1"/>
  <c r="P1684" i="73"/>
  <c r="Q1684" i="73" s="1"/>
  <c r="P4652" i="73"/>
  <c r="Q4652" i="73" s="1"/>
  <c r="P2061" i="73"/>
  <c r="Q2061" i="73" s="1"/>
  <c r="P987" i="73"/>
  <c r="Q987" i="73" s="1"/>
  <c r="P4655" i="73"/>
  <c r="Q4655" i="73" s="1"/>
  <c r="P4817" i="73"/>
  <c r="Q4817" i="73" s="1"/>
  <c r="P911" i="73"/>
  <c r="Q911" i="73" s="1"/>
  <c r="P2638" i="73"/>
  <c r="Q2638" i="73" s="1"/>
  <c r="P4649" i="73"/>
  <c r="Q4649" i="73" s="1"/>
  <c r="P4819" i="73"/>
  <c r="Q4819" i="73" s="1"/>
  <c r="P1208" i="73"/>
  <c r="Q1208" i="73" s="1"/>
  <c r="P3432" i="73"/>
  <c r="Q3432" i="73" s="1"/>
  <c r="P3987" i="73"/>
  <c r="Q3987" i="73" s="1"/>
  <c r="P4830" i="73"/>
  <c r="Q4830" i="73" s="1"/>
  <c r="P898" i="73"/>
  <c r="Q898" i="73" s="1"/>
  <c r="P4389" i="73"/>
  <c r="Q4389" i="73" s="1"/>
  <c r="P2246" i="73"/>
  <c r="Q2246" i="73" s="1"/>
  <c r="P2644" i="73"/>
  <c r="Q2644" i="73" s="1"/>
  <c r="P4169" i="73"/>
  <c r="Q4169" i="73" s="1"/>
  <c r="P5226" i="73"/>
  <c r="Q5226" i="73" s="1"/>
  <c r="P736" i="73"/>
  <c r="Q736" i="73" s="1"/>
  <c r="P3439" i="73"/>
  <c r="Q3439" i="73" s="1"/>
  <c r="P4490" i="73"/>
  <c r="Q4490" i="73" s="1"/>
  <c r="P1198" i="73"/>
  <c r="Q1198" i="73" s="1"/>
  <c r="P2067" i="73"/>
  <c r="Q2067" i="73" s="1"/>
  <c r="P4480" i="73"/>
  <c r="Q4480" i="73" s="1"/>
  <c r="P4831" i="73"/>
  <c r="Q4831" i="73" s="1"/>
  <c r="P899" i="73"/>
  <c r="Q899" i="73" s="1"/>
  <c r="Q48" i="63"/>
  <c r="R17" i="63"/>
  <c r="Q17" i="63"/>
  <c r="Q332" i="73" l="1"/>
  <c r="P131" i="63"/>
  <c r="P187" i="63"/>
  <c r="R187" i="63" s="1"/>
  <c r="R131" i="63" l="1"/>
  <c r="Q131" i="63"/>
  <c r="Q187" i="63"/>
  <c r="P106" i="63" l="1"/>
  <c r="Q106" i="63" l="1"/>
  <c r="R106" i="63"/>
  <c r="P197" i="63" l="1"/>
  <c r="R197" i="63" s="1"/>
  <c r="Q197" i="63" l="1"/>
  <c r="P5096" i="73" l="1"/>
  <c r="P5104" i="73"/>
  <c r="Q5104" i="73" s="1"/>
  <c r="P5112" i="73"/>
  <c r="Q5112" i="73" s="1"/>
  <c r="P5144" i="73"/>
  <c r="Q5144" i="73" s="1"/>
  <c r="P5152" i="73"/>
  <c r="Q5152" i="73" s="1"/>
  <c r="P5168" i="73"/>
  <c r="Q5168" i="73" s="1"/>
  <c r="P5248" i="73"/>
  <c r="Q5248" i="73" s="1"/>
  <c r="P5256" i="73"/>
  <c r="Q5256" i="73" s="1"/>
  <c r="P5344" i="73"/>
  <c r="Q5344" i="73" s="1"/>
  <c r="P5097" i="73"/>
  <c r="Q5097" i="73" s="1"/>
  <c r="P5105" i="73"/>
  <c r="Q5105" i="73" s="1"/>
  <c r="P5113" i="73"/>
  <c r="Q5113" i="73" s="1"/>
  <c r="P5145" i="73"/>
  <c r="Q5145" i="73" s="1"/>
  <c r="P5153" i="73"/>
  <c r="Q5153" i="73" s="1"/>
  <c r="P5169" i="73"/>
  <c r="Q5169" i="73" s="1"/>
  <c r="P5249" i="73"/>
  <c r="Q5249" i="73" s="1"/>
  <c r="P5257" i="73"/>
  <c r="Q5257" i="73" s="1"/>
  <c r="P5441" i="73"/>
  <c r="Q5441" i="73" s="1"/>
  <c r="P5098" i="73"/>
  <c r="Q5098" i="73" s="1"/>
  <c r="P5106" i="73"/>
  <c r="Q5106" i="73" s="1"/>
  <c r="P5146" i="73"/>
  <c r="Q5146" i="73" s="1"/>
  <c r="P5154" i="73"/>
  <c r="Q5154" i="73" s="1"/>
  <c r="P5170" i="73"/>
  <c r="Q5170" i="73" s="1"/>
  <c r="P5250" i="73"/>
  <c r="Q5250" i="73" s="1"/>
  <c r="P5258" i="73"/>
  <c r="Q5258" i="73" s="1"/>
  <c r="P5442" i="73"/>
  <c r="Q5442" i="73" s="1"/>
  <c r="P5099" i="73"/>
  <c r="Q5099" i="73" s="1"/>
  <c r="P5107" i="73"/>
  <c r="Q5107" i="73" s="1"/>
  <c r="P5147" i="73"/>
  <c r="Q5147" i="73" s="1"/>
  <c r="P5155" i="73"/>
  <c r="Q5155" i="73" s="1"/>
  <c r="P5171" i="73"/>
  <c r="Q5171" i="73" s="1"/>
  <c r="P5251" i="73"/>
  <c r="Q5251" i="73" s="1"/>
  <c r="P5259" i="73"/>
  <c r="Q5259" i="73" s="1"/>
  <c r="P5443" i="73"/>
  <c r="Q5443" i="73" s="1"/>
  <c r="P5100" i="73"/>
  <c r="Q5100" i="73" s="1"/>
  <c r="P5108" i="73"/>
  <c r="Q5108" i="73" s="1"/>
  <c r="P5148" i="73"/>
  <c r="Q5148" i="73" s="1"/>
  <c r="P5156" i="73"/>
  <c r="Q5156" i="73" s="1"/>
  <c r="P5164" i="73"/>
  <c r="Q5164" i="73" s="1"/>
  <c r="P5172" i="73"/>
  <c r="Q5172" i="73" s="1"/>
  <c r="P5252" i="73"/>
  <c r="Q5252" i="73" s="1"/>
  <c r="P5260" i="73"/>
  <c r="Q5260" i="73" s="1"/>
  <c r="P5340" i="73"/>
  <c r="Q5340" i="73" s="1"/>
  <c r="P5101" i="73"/>
  <c r="Q5101" i="73" s="1"/>
  <c r="P5109" i="73"/>
  <c r="Q5109" i="73" s="1"/>
  <c r="P5141" i="73"/>
  <c r="Q5141" i="73" s="1"/>
  <c r="P5149" i="73"/>
  <c r="Q5149" i="73" s="1"/>
  <c r="P5157" i="73"/>
  <c r="Q5157" i="73" s="1"/>
  <c r="P5165" i="73"/>
  <c r="Q5165" i="73" s="1"/>
  <c r="P5173" i="73"/>
  <c r="Q5173" i="73" s="1"/>
  <c r="P5253" i="73"/>
  <c r="Q5253" i="73" s="1"/>
  <c r="P5261" i="73"/>
  <c r="Q5261" i="73" s="1"/>
  <c r="P5341" i="73"/>
  <c r="Q5341" i="73" s="1"/>
  <c r="P5102" i="73"/>
  <c r="Q5102" i="73" s="1"/>
  <c r="P5110" i="73"/>
  <c r="Q5110" i="73" s="1"/>
  <c r="P5142" i="73"/>
  <c r="Q5142" i="73" s="1"/>
  <c r="P5150" i="73"/>
  <c r="Q5150" i="73" s="1"/>
  <c r="P5166" i="73"/>
  <c r="Q5166" i="73" s="1"/>
  <c r="P5174" i="73"/>
  <c r="Q5174" i="73" s="1"/>
  <c r="P5254" i="73"/>
  <c r="Q5254" i="73" s="1"/>
  <c r="P5262" i="73"/>
  <c r="Q5262" i="73" s="1"/>
  <c r="P5342" i="73"/>
  <c r="Q5342" i="73" s="1"/>
  <c r="P5502" i="73"/>
  <c r="Q5502" i="73" s="1"/>
  <c r="P5103" i="73"/>
  <c r="Q5103" i="73" s="1"/>
  <c r="P5111" i="73"/>
  <c r="Q5111" i="73" s="1"/>
  <c r="P5143" i="73"/>
  <c r="Q5143" i="73" s="1"/>
  <c r="P5151" i="73"/>
  <c r="Q5151" i="73" s="1"/>
  <c r="P5167" i="73"/>
  <c r="Q5167" i="73" s="1"/>
  <c r="P5255" i="73"/>
  <c r="Q5255" i="73" s="1"/>
  <c r="P5343" i="73"/>
  <c r="Q5343" i="73" s="1"/>
  <c r="Q5096" i="73" l="1"/>
  <c r="P5080" i="73"/>
  <c r="Q5080" i="73" s="1"/>
  <c r="P5081" i="73"/>
  <c r="Q5081" i="73" s="1"/>
  <c r="P5137" i="73"/>
  <c r="Q5137" i="73" s="1"/>
  <c r="P5082" i="73"/>
  <c r="Q5082" i="73" s="1"/>
  <c r="P5418" i="73"/>
  <c r="Q5418" i="73" s="1"/>
  <c r="P5083" i="73"/>
  <c r="Q5083" i="73" s="1"/>
  <c r="P5084" i="73"/>
  <c r="Q5084" i="73" s="1"/>
  <c r="P5085" i="73"/>
  <c r="Q5085" i="73" s="1"/>
  <c r="P5245" i="73"/>
  <c r="Q5245" i="73" s="1"/>
  <c r="P5078" i="73"/>
  <c r="P5086" i="73"/>
  <c r="Q5086" i="73" s="1"/>
  <c r="P5246" i="73"/>
  <c r="Q5246" i="73" s="1"/>
  <c r="P5079" i="73"/>
  <c r="Q5079" i="73" s="1"/>
  <c r="P5087" i="73"/>
  <c r="Q5087" i="73" s="1"/>
  <c r="Q5078" i="73" l="1"/>
  <c r="P2902" i="73"/>
  <c r="Q2902" i="73" s="1"/>
  <c r="P2896" i="73"/>
  <c r="Q2896" i="73" s="1"/>
  <c r="P2895" i="73"/>
  <c r="Q2895" i="73" s="1"/>
  <c r="P2904" i="73"/>
  <c r="Q2904" i="73" s="1"/>
  <c r="P2903" i="73"/>
  <c r="Q2903" i="73" s="1"/>
  <c r="P2897" i="73"/>
  <c r="Q2897" i="73" s="1"/>
  <c r="P2892" i="73"/>
  <c r="P2893" i="73"/>
  <c r="Q2893" i="73" s="1"/>
  <c r="P2905" i="73"/>
  <c r="Q2905" i="73" s="1"/>
  <c r="P2899" i="73"/>
  <c r="Q2899" i="73" s="1"/>
  <c r="P2900" i="73"/>
  <c r="Q2900" i="73" s="1"/>
  <c r="P2901" i="73"/>
  <c r="Q2901" i="73" s="1"/>
  <c r="P2898" i="73"/>
  <c r="Q2898" i="73" s="1"/>
  <c r="P2894" i="73"/>
  <c r="Q2894" i="73" s="1"/>
  <c r="P2906" i="73"/>
  <c r="Q2906" i="73" s="1"/>
  <c r="Q2892" i="73" l="1"/>
  <c r="P2886" i="73"/>
  <c r="Q2886" i="73" s="1"/>
  <c r="P2879" i="73"/>
  <c r="Q2879" i="73" s="1"/>
  <c r="P2880" i="73"/>
  <c r="Q2880" i="73" s="1"/>
  <c r="P2881" i="73"/>
  <c r="Q2881" i="73" s="1"/>
  <c r="P2882" i="73"/>
  <c r="Q2882" i="73" s="1"/>
  <c r="P2889" i="73"/>
  <c r="Q2889" i="73" s="1"/>
  <c r="P2883" i="73"/>
  <c r="Q2883" i="73" s="1"/>
  <c r="P2884" i="73"/>
  <c r="Q2884" i="73" s="1"/>
  <c r="P2888" i="73"/>
  <c r="Q2888" i="73" s="1"/>
  <c r="P2885" i="73"/>
  <c r="Q2885" i="73" s="1"/>
  <c r="P2887" i="73"/>
  <c r="Q2887" i="73" s="1"/>
  <c r="P2878" i="73"/>
  <c r="P2890" i="73"/>
  <c r="Q2890" i="73" s="1"/>
  <c r="P92" i="63"/>
  <c r="R92" i="63" s="1"/>
  <c r="P5537" i="73" l="1"/>
  <c r="Q5537" i="73" s="1"/>
  <c r="P5541" i="73"/>
  <c r="Q5541" i="73" s="1"/>
  <c r="P5536" i="73"/>
  <c r="P5540" i="73"/>
  <c r="Q5540" i="73" s="1"/>
  <c r="P5539" i="73"/>
  <c r="Q5539" i="73" s="1"/>
  <c r="P5538" i="73"/>
  <c r="Q5538" i="73" s="1"/>
  <c r="Q2878" i="73"/>
  <c r="C13" i="32"/>
  <c r="D13" i="32" s="1"/>
  <c r="P5075" i="73"/>
  <c r="P5136" i="73"/>
  <c r="P5176" i="73"/>
  <c r="Q5176" i="73" s="1"/>
  <c r="P5408" i="73"/>
  <c r="Q5408" i="73" s="1"/>
  <c r="P5480" i="73"/>
  <c r="Q5480" i="73" s="1"/>
  <c r="P5177" i="73"/>
  <c r="Q5177" i="73" s="1"/>
  <c r="P5409" i="73"/>
  <c r="Q5409" i="73" s="1"/>
  <c r="P5481" i="73"/>
  <c r="Q5481" i="73" s="1"/>
  <c r="P5410" i="73"/>
  <c r="Q5410" i="73" s="1"/>
  <c r="P5323" i="73"/>
  <c r="Q5323" i="73" s="1"/>
  <c r="P5411" i="73"/>
  <c r="Q5411" i="73" s="1"/>
  <c r="P5475" i="73"/>
  <c r="Q5475" i="73" s="1"/>
  <c r="P5476" i="73"/>
  <c r="Q5476" i="73" s="1"/>
  <c r="P5405" i="73"/>
  <c r="Q5405" i="73" s="1"/>
  <c r="P5477" i="73"/>
  <c r="Q5477" i="73" s="1"/>
  <c r="P5406" i="73"/>
  <c r="Q5406" i="73" s="1"/>
  <c r="P5478" i="73"/>
  <c r="Q5478" i="73" s="1"/>
  <c r="P5407" i="73"/>
  <c r="Q5407" i="73" s="1"/>
  <c r="P5479" i="73"/>
  <c r="Q5479" i="73" s="1"/>
  <c r="P5072" i="73"/>
  <c r="Q5072" i="73" s="1"/>
  <c r="P5320" i="73"/>
  <c r="Q5320" i="73" s="1"/>
  <c r="P5400" i="73"/>
  <c r="Q5400" i="73" s="1"/>
  <c r="P5073" i="73"/>
  <c r="Q5073" i="73" s="1"/>
  <c r="P5321" i="73"/>
  <c r="Q5321" i="73" s="1"/>
  <c r="P5401" i="73"/>
  <c r="Q5401" i="73" s="1"/>
  <c r="P5074" i="73"/>
  <c r="Q5074" i="73" s="1"/>
  <c r="P5322" i="73"/>
  <c r="Q5322" i="73" s="1"/>
  <c r="P5402" i="73"/>
  <c r="Q5402" i="73" s="1"/>
  <c r="P5474" i="73"/>
  <c r="Q5474" i="73" s="1"/>
  <c r="P5403" i="73"/>
  <c r="Q5403" i="73" s="1"/>
  <c r="P5068" i="73"/>
  <c r="P5244" i="73"/>
  <c r="Q5244" i="73" s="1"/>
  <c r="P5404" i="73"/>
  <c r="Q5404" i="73" s="1"/>
  <c r="P5069" i="73"/>
  <c r="Q5069" i="73" s="1"/>
  <c r="P5070" i="73"/>
  <c r="Q5070" i="73" s="1"/>
  <c r="P5071" i="73"/>
  <c r="Q5071" i="73" s="1"/>
  <c r="P5135" i="73"/>
  <c r="Q5135" i="73" s="1"/>
  <c r="Q92" i="63"/>
  <c r="Q5536" i="73" l="1"/>
  <c r="C16" i="32"/>
  <c r="D16" i="32" s="1"/>
  <c r="P1678" i="73"/>
  <c r="P4588" i="73"/>
  <c r="Q4588" i="73" s="1"/>
  <c r="P1683" i="73"/>
  <c r="Q1683" i="73" s="1"/>
  <c r="P463" i="73"/>
  <c r="Q463" i="73" s="1"/>
  <c r="P3240" i="73"/>
  <c r="Q3240" i="73" s="1"/>
  <c r="P4620" i="73"/>
  <c r="Q4620" i="73" s="1"/>
  <c r="P2405" i="73"/>
  <c r="Q2405" i="73" s="1"/>
  <c r="P3726" i="73"/>
  <c r="Q3726" i="73" s="1"/>
  <c r="P454" i="73"/>
  <c r="Q454" i="73" s="1"/>
  <c r="P3287" i="73"/>
  <c r="Q3287" i="73" s="1"/>
  <c r="P4611" i="73"/>
  <c r="Q4611" i="73" s="1"/>
  <c r="P2002" i="73"/>
  <c r="Q2002" i="73" s="1"/>
  <c r="P3306" i="73"/>
  <c r="Q3306" i="73" s="1"/>
  <c r="P5289" i="73"/>
  <c r="Q5289" i="73" s="1"/>
  <c r="P2058" i="73"/>
  <c r="Q2058" i="73" s="1"/>
  <c r="P2403" i="73"/>
  <c r="Q2403" i="73" s="1"/>
  <c r="P4811" i="73"/>
  <c r="Q4811" i="73" s="1"/>
  <c r="P459" i="73"/>
  <c r="Q459" i="73" s="1"/>
  <c r="P2747" i="73"/>
  <c r="Q2747" i="73" s="1"/>
  <c r="P1272" i="73"/>
  <c r="P5297" i="73"/>
  <c r="Q5297" i="73" s="1"/>
  <c r="P3292" i="73"/>
  <c r="Q3292" i="73" s="1"/>
  <c r="P2937" i="73"/>
  <c r="Q2937" i="73" s="1"/>
  <c r="P3309" i="73"/>
  <c r="Q3309" i="73" s="1"/>
  <c r="P3528" i="73"/>
  <c r="Q3528" i="73" s="1"/>
  <c r="P460" i="73"/>
  <c r="Q460" i="73" s="1"/>
  <c r="P3291" i="73"/>
  <c r="Q3291" i="73" s="1"/>
  <c r="P3236" i="73"/>
  <c r="Q3236" i="73" s="1"/>
  <c r="P4617" i="73"/>
  <c r="Q4617" i="73" s="1"/>
  <c r="P2404" i="73"/>
  <c r="Q2404" i="73" s="1"/>
  <c r="P3239" i="73"/>
  <c r="Q3239" i="73" s="1"/>
  <c r="P3787" i="73"/>
  <c r="Q3787" i="73" s="1"/>
  <c r="P5300" i="73"/>
  <c r="Q5300" i="73" s="1"/>
  <c r="P5200" i="73"/>
  <c r="Q5200" i="73" s="1"/>
  <c r="P4615" i="73"/>
  <c r="Q4615" i="73" s="1"/>
  <c r="P1680" i="73"/>
  <c r="Q1680" i="73" s="1"/>
  <c r="P1186" i="73"/>
  <c r="Q1186" i="73" s="1"/>
  <c r="P3536" i="73"/>
  <c r="Q3536" i="73" s="1"/>
  <c r="P3893" i="73"/>
  <c r="Q3893" i="73" s="1"/>
  <c r="P984" i="73"/>
  <c r="Q984" i="73" s="1"/>
  <c r="P458" i="73"/>
  <c r="Q458" i="73" s="1"/>
  <c r="P5291" i="73"/>
  <c r="Q5291" i="73" s="1"/>
  <c r="P3285" i="73"/>
  <c r="Q3285" i="73" s="1"/>
  <c r="P1114" i="73"/>
  <c r="Q1114" i="73" s="1"/>
  <c r="P2938" i="73"/>
  <c r="Q2938" i="73" s="1"/>
  <c r="P5202" i="73"/>
  <c r="Q5202" i="73" s="1"/>
  <c r="P3294" i="73"/>
  <c r="Q3294" i="73" s="1"/>
  <c r="P3538" i="73"/>
  <c r="Q3538" i="73" s="1"/>
  <c r="P985" i="73"/>
  <c r="Q985" i="73" s="1"/>
  <c r="P468" i="73"/>
  <c r="Q468" i="73" s="1"/>
  <c r="P5298" i="73"/>
  <c r="Q5298" i="73" s="1"/>
  <c r="P2773" i="73"/>
  <c r="Q2773" i="73" s="1"/>
  <c r="P4614" i="73"/>
  <c r="Q4614" i="73" s="1"/>
  <c r="P3526" i="73"/>
  <c r="Q3526" i="73" s="1"/>
  <c r="P3427" i="73"/>
  <c r="Q3427" i="73" s="1"/>
  <c r="P2941" i="73"/>
  <c r="Q2941" i="73" s="1"/>
  <c r="P3527" i="73"/>
  <c r="Q3527" i="73" s="1"/>
  <c r="P467" i="73"/>
  <c r="Q467" i="73" s="1"/>
  <c r="P2755" i="73"/>
  <c r="Q2755" i="73" s="1"/>
  <c r="P5301" i="73"/>
  <c r="Q5301" i="73" s="1"/>
  <c r="P3290" i="73"/>
  <c r="Q3290" i="73" s="1"/>
  <c r="P4616" i="73"/>
  <c r="Q4616" i="73" s="1"/>
  <c r="P3529" i="73"/>
  <c r="Q3529" i="73" s="1"/>
  <c r="P5299" i="73"/>
  <c r="Q5299" i="73" s="1"/>
  <c r="P3282" i="73"/>
  <c r="Q3282" i="73" s="1"/>
  <c r="P456" i="73"/>
  <c r="Q456" i="73" s="1"/>
  <c r="P2753" i="73"/>
  <c r="Q2753" i="73" s="1"/>
  <c r="P5293" i="73"/>
  <c r="Q5293" i="73" s="1"/>
  <c r="P3284" i="73"/>
  <c r="Q3284" i="73" s="1"/>
  <c r="P3363" i="73"/>
  <c r="Q3363" i="73" s="1"/>
  <c r="P5199" i="73"/>
  <c r="Q5199" i="73" s="1"/>
  <c r="P2771" i="73"/>
  <c r="Q2771" i="73" s="1"/>
  <c r="P3308" i="73"/>
  <c r="Q3308" i="73" s="1"/>
  <c r="P3534" i="73"/>
  <c r="Q3534" i="73" s="1"/>
  <c r="P983" i="73"/>
  <c r="Q983" i="73" s="1"/>
  <c r="P3288" i="73"/>
  <c r="Q3288" i="73" s="1"/>
  <c r="P3525" i="73"/>
  <c r="Q3525" i="73" s="1"/>
  <c r="P2772" i="73"/>
  <c r="Q2772" i="73" s="1"/>
  <c r="P3235" i="73"/>
  <c r="Q3235" i="73" s="1"/>
  <c r="P5294" i="73"/>
  <c r="Q5294" i="73" s="1"/>
  <c r="P2407" i="73"/>
  <c r="Q2407" i="73" s="1"/>
  <c r="P3786" i="73"/>
  <c r="Q3786" i="73" s="1"/>
  <c r="P5295" i="73"/>
  <c r="Q5295" i="73" s="1"/>
  <c r="P2751" i="73"/>
  <c r="Q2751" i="73" s="1"/>
  <c r="P4186" i="73"/>
  <c r="Q4186" i="73" s="1"/>
  <c r="P4612" i="73"/>
  <c r="Q4612" i="73" s="1"/>
  <c r="P2775" i="73"/>
  <c r="Q2775" i="73" s="1"/>
  <c r="P4618" i="73"/>
  <c r="Q4618" i="73" s="1"/>
  <c r="P3237" i="73"/>
  <c r="Q3237" i="73" s="1"/>
  <c r="P3535" i="73"/>
  <c r="Q3535" i="73" s="1"/>
  <c r="P455" i="73"/>
  <c r="Q455" i="73" s="1"/>
  <c r="P3539" i="73"/>
  <c r="Q3539" i="73" s="1"/>
  <c r="P3293" i="73"/>
  <c r="Q3293" i="73" s="1"/>
  <c r="P4727" i="73"/>
  <c r="Q4727" i="73" s="1"/>
  <c r="P465" i="73"/>
  <c r="Q465" i="73" s="1"/>
  <c r="P3289" i="73"/>
  <c r="Q3289" i="73" s="1"/>
  <c r="P5296" i="73"/>
  <c r="Q5296" i="73" s="1"/>
  <c r="P2749" i="73"/>
  <c r="Q2749" i="73" s="1"/>
  <c r="P3894" i="73"/>
  <c r="Q3894" i="73" s="1"/>
  <c r="P462" i="73"/>
  <c r="Q462" i="73" s="1"/>
  <c r="P3295" i="73"/>
  <c r="Q3295" i="73" s="1"/>
  <c r="P4619" i="73"/>
  <c r="Q4619" i="73" s="1"/>
  <c r="P686" i="73"/>
  <c r="Q686" i="73" s="1"/>
  <c r="P3524" i="73"/>
  <c r="Q3524" i="73" s="1"/>
  <c r="P982" i="73"/>
  <c r="Q982" i="73" s="1"/>
  <c r="P2752" i="73"/>
  <c r="Q2752" i="73" s="1"/>
  <c r="P2408" i="73"/>
  <c r="Q2408" i="73" s="1"/>
  <c r="P4621" i="73"/>
  <c r="Q4621" i="73" s="1"/>
  <c r="P3785" i="73"/>
  <c r="P3530" i="73"/>
  <c r="Q3530" i="73" s="1"/>
  <c r="P5290" i="73"/>
  <c r="Q5290" i="73" s="1"/>
  <c r="P2409" i="73"/>
  <c r="Q2409" i="73" s="1"/>
  <c r="P4613" i="73"/>
  <c r="Q4613" i="73" s="1"/>
  <c r="P3531" i="73"/>
  <c r="Q3531" i="73" s="1"/>
  <c r="P466" i="73"/>
  <c r="Q466" i="73" s="1"/>
  <c r="P461" i="73"/>
  <c r="Q461" i="73" s="1"/>
  <c r="P3135" i="73"/>
  <c r="Q3135" i="73" s="1"/>
  <c r="P3563" i="73"/>
  <c r="Q3563" i="73" s="1"/>
  <c r="P2748" i="73"/>
  <c r="Q2748" i="73" s="1"/>
  <c r="P2939" i="73"/>
  <c r="Q2939" i="73" s="1"/>
  <c r="P5292" i="73"/>
  <c r="Q5292" i="73" s="1"/>
  <c r="P3310" i="73"/>
  <c r="Q3310" i="73" s="1"/>
  <c r="P3562" i="73"/>
  <c r="Q3562" i="73" s="1"/>
  <c r="P1113" i="73"/>
  <c r="Q1113" i="73" s="1"/>
  <c r="P2746" i="73"/>
  <c r="Q2746" i="73" s="1"/>
  <c r="P5302" i="73"/>
  <c r="Q5302" i="73" s="1"/>
  <c r="P1681" i="73"/>
  <c r="Q1681" i="73" s="1"/>
  <c r="P2754" i="73"/>
  <c r="Q2754" i="73" s="1"/>
  <c r="P5201" i="73"/>
  <c r="Q5201" i="73" s="1"/>
  <c r="P2057" i="73"/>
  <c r="Q2057" i="73" s="1"/>
  <c r="P2770" i="73"/>
  <c r="Q2770" i="73" s="1"/>
  <c r="P3238" i="73"/>
  <c r="Q3238" i="73" s="1"/>
  <c r="P457" i="73"/>
  <c r="Q457" i="73" s="1"/>
  <c r="P5288" i="73"/>
  <c r="Q5288" i="73" s="1"/>
  <c r="P1679" i="73"/>
  <c r="Q1679" i="73" s="1"/>
  <c r="P3533" i="73"/>
  <c r="Q3533" i="73" s="1"/>
  <c r="P3283" i="73"/>
  <c r="Q3283" i="73" s="1"/>
  <c r="P2940" i="73"/>
  <c r="Q2940" i="73" s="1"/>
  <c r="P3532" i="73"/>
  <c r="Q3532" i="73" s="1"/>
  <c r="P3307" i="73"/>
  <c r="Q3307" i="73" s="1"/>
  <c r="P469" i="73"/>
  <c r="Q469" i="73" s="1"/>
  <c r="P1682" i="73"/>
  <c r="Q1682" i="73" s="1"/>
  <c r="P2750" i="73"/>
  <c r="Q2750" i="73" s="1"/>
  <c r="P2774" i="73"/>
  <c r="Q2774" i="73" s="1"/>
  <c r="P3537" i="73"/>
  <c r="Q3537" i="73" s="1"/>
  <c r="P3286" i="73"/>
  <c r="Q3286" i="73" s="1"/>
  <c r="P2406" i="73"/>
  <c r="Q2406" i="73" s="1"/>
  <c r="P464" i="73"/>
  <c r="Q464" i="73" s="1"/>
  <c r="P2769" i="73"/>
  <c r="Q2769" i="73" s="1"/>
  <c r="Q5136" i="73"/>
  <c r="Q5068" i="73"/>
  <c r="Q5075" i="73"/>
  <c r="C9" i="32"/>
  <c r="D9" i="32" s="1"/>
  <c r="P5517" i="73" l="1"/>
  <c r="Q5517" i="73" s="1"/>
  <c r="P1124" i="73"/>
  <c r="Q1124" i="73" s="1"/>
  <c r="P3379" i="73"/>
  <c r="Q3379" i="73" s="1"/>
  <c r="P3257" i="73"/>
  <c r="Q3257" i="73" s="1"/>
  <c r="P2951" i="73"/>
  <c r="Q2951" i="73" s="1"/>
  <c r="P3074" i="73"/>
  <c r="Q3074" i="73" s="1"/>
  <c r="P3568" i="73"/>
  <c r="Q3568" i="73" s="1"/>
  <c r="P3792" i="73"/>
  <c r="Q3792" i="73" s="1"/>
  <c r="P4567" i="73"/>
  <c r="Q4567" i="73" s="1"/>
  <c r="P3571" i="73"/>
  <c r="Q3571" i="73" s="1"/>
  <c r="P3545" i="73"/>
  <c r="Q3545" i="73" s="1"/>
  <c r="P5204" i="73"/>
  <c r="Q5204" i="73" s="1"/>
  <c r="P4743" i="73"/>
  <c r="Q4743" i="73" s="1"/>
  <c r="P2429" i="73"/>
  <c r="Q2429" i="73" s="1"/>
  <c r="P2948" i="73"/>
  <c r="Q2948" i="73" s="1"/>
  <c r="P1349" i="73"/>
  <c r="Q1349" i="73" s="1"/>
  <c r="P1973" i="73"/>
  <c r="Q1973" i="73" s="1"/>
  <c r="P4632" i="73"/>
  <c r="Q4632" i="73" s="1"/>
  <c r="P2423" i="73"/>
  <c r="Q2423" i="73" s="1"/>
  <c r="P4560" i="73"/>
  <c r="Q4560" i="73" s="1"/>
  <c r="P3569" i="73"/>
  <c r="Q3569" i="73" s="1"/>
  <c r="P3788" i="73"/>
  <c r="Q3788" i="73" s="1"/>
  <c r="P4072" i="73"/>
  <c r="Q4072" i="73" s="1"/>
  <c r="P3251" i="73"/>
  <c r="Q3251" i="73" s="1"/>
  <c r="P3570" i="73"/>
  <c r="Q3570" i="73" s="1"/>
  <c r="P5312" i="73"/>
  <c r="Q5312" i="73" s="1"/>
  <c r="P5384" i="73"/>
  <c r="Q5384" i="73" s="1"/>
  <c r="P997" i="73"/>
  <c r="Q997" i="73" s="1"/>
  <c r="P3796" i="73"/>
  <c r="Q3796" i="73" s="1"/>
  <c r="P10" i="73"/>
  <c r="Q10" i="73" s="1"/>
  <c r="P2954" i="73"/>
  <c r="Q2954" i="73" s="1"/>
  <c r="P2424" i="73"/>
  <c r="Q2424" i="73" s="1"/>
  <c r="P3261" i="73"/>
  <c r="Q3261" i="73" s="1"/>
  <c r="P3277" i="73"/>
  <c r="Q3277" i="73" s="1"/>
  <c r="P3301" i="73"/>
  <c r="Q3301" i="73" s="1"/>
  <c r="P2505" i="73"/>
  <c r="Q2505" i="73" s="1"/>
  <c r="P4563" i="73"/>
  <c r="Q4563" i="73" s="1"/>
  <c r="P1240" i="73"/>
  <c r="Q1240" i="73" s="1"/>
  <c r="P2427" i="73"/>
  <c r="Q2427" i="73" s="1"/>
  <c r="P13" i="73"/>
  <c r="Q13" i="73" s="1"/>
  <c r="P3317" i="73"/>
  <c r="Q3317" i="73" s="1"/>
  <c r="P4839" i="73"/>
  <c r="Q4839" i="73" s="1"/>
  <c r="P2955" i="73"/>
  <c r="Q2955" i="73" s="1"/>
  <c r="P991" i="73"/>
  <c r="Q991" i="73" s="1"/>
  <c r="P1119" i="73"/>
  <c r="Q1119" i="73" s="1"/>
  <c r="P7" i="73"/>
  <c r="Q7" i="73" s="1"/>
  <c r="P4736" i="73"/>
  <c r="Q4736" i="73" s="1"/>
  <c r="P2070" i="73"/>
  <c r="Q2070" i="73" s="1"/>
  <c r="P1281" i="73"/>
  <c r="Q1281" i="73" s="1"/>
  <c r="P1278" i="73"/>
  <c r="Q1278" i="73" s="1"/>
  <c r="P4545" i="73"/>
  <c r="Q4545" i="73" s="1"/>
  <c r="P4071" i="73"/>
  <c r="Q4071" i="73" s="1"/>
  <c r="P2419" i="73"/>
  <c r="Q2419" i="73" s="1"/>
  <c r="P3794" i="73"/>
  <c r="Q3794" i="73" s="1"/>
  <c r="P4633" i="73"/>
  <c r="Q4633" i="73" s="1"/>
  <c r="P916" i="73"/>
  <c r="Q916" i="73" s="1"/>
  <c r="P3543" i="73"/>
  <c r="Q3543" i="73" s="1"/>
  <c r="P2074" i="73"/>
  <c r="Q2074" i="73" s="1"/>
  <c r="P2947" i="73"/>
  <c r="Q2947" i="73" s="1"/>
  <c r="P14" i="73"/>
  <c r="Q14" i="73" s="1"/>
  <c r="P1347" i="73"/>
  <c r="Q1347" i="73" s="1"/>
  <c r="P3322" i="73"/>
  <c r="Q3322" i="73" s="1"/>
  <c r="P4740" i="73"/>
  <c r="Q4740" i="73" s="1"/>
  <c r="P3297" i="73"/>
  <c r="Q3297" i="73" s="1"/>
  <c r="P5519" i="73"/>
  <c r="Q5519" i="73" s="1"/>
  <c r="P3567" i="73"/>
  <c r="Q3567" i="73" s="1"/>
  <c r="P4090" i="73"/>
  <c r="Q4090" i="73" s="1"/>
  <c r="P4630" i="73"/>
  <c r="Q4630" i="73" s="1"/>
  <c r="P3034" i="73"/>
  <c r="Q3034" i="73" s="1"/>
  <c r="P3552" i="73"/>
  <c r="Q3552" i="73" s="1"/>
  <c r="P4732" i="73"/>
  <c r="Q4732" i="73" s="1"/>
  <c r="P3549" i="73"/>
  <c r="Q3549" i="73" s="1"/>
  <c r="P4404" i="73"/>
  <c r="Q4404" i="73" s="1"/>
  <c r="P4634" i="73"/>
  <c r="Q4634" i="73" s="1"/>
  <c r="P5" i="73"/>
  <c r="Q5" i="73" s="1"/>
  <c r="P1239" i="73"/>
  <c r="Q1239" i="73" s="1"/>
  <c r="P4661" i="73"/>
  <c r="Q4661" i="73" s="1"/>
  <c r="P1285" i="73"/>
  <c r="Q1285" i="73" s="1"/>
  <c r="P1341" i="73"/>
  <c r="Q1341" i="73" s="1"/>
  <c r="P1697" i="73"/>
  <c r="Q1697" i="73" s="1"/>
  <c r="P2073" i="73"/>
  <c r="Q2073" i="73" s="1"/>
  <c r="P739" i="73"/>
  <c r="Q739" i="73" s="1"/>
  <c r="P3752" i="73"/>
  <c r="Q3752" i="73" s="1"/>
  <c r="P2076" i="73"/>
  <c r="Q2076" i="73" s="1"/>
  <c r="P4173" i="73"/>
  <c r="Q4173" i="73" s="1"/>
  <c r="P5211" i="73"/>
  <c r="Q5211" i="73" s="1"/>
  <c r="P3749" i="73"/>
  <c r="Q3749" i="73" s="1"/>
  <c r="P3546" i="73"/>
  <c r="Q3546" i="73" s="1"/>
  <c r="P5033" i="73"/>
  <c r="Q5033" i="73" s="1"/>
  <c r="P2503" i="73"/>
  <c r="Q2503" i="73" s="1"/>
  <c r="P5207" i="73"/>
  <c r="Q5207" i="73" s="1"/>
  <c r="P2762" i="73"/>
  <c r="Q2762" i="73" s="1"/>
  <c r="P3407" i="73"/>
  <c r="Q3407" i="73" s="1"/>
  <c r="P2645" i="73"/>
  <c r="Q2645" i="73" s="1"/>
  <c r="P4631" i="73"/>
  <c r="Q4631" i="73" s="1"/>
  <c r="P2787" i="73"/>
  <c r="Q2787" i="73" s="1"/>
  <c r="P3384" i="73"/>
  <c r="Q3384" i="73" s="1"/>
  <c r="P3448" i="73"/>
  <c r="Q3448" i="73" s="1"/>
  <c r="P1116" i="73"/>
  <c r="Q1116" i="73" s="1"/>
  <c r="P3750" i="73"/>
  <c r="Q3750" i="73" s="1"/>
  <c r="P5205" i="73"/>
  <c r="Q5205" i="73" s="1"/>
  <c r="P4252" i="73"/>
  <c r="Q4252" i="73" s="1"/>
  <c r="P1126" i="73"/>
  <c r="Q1126" i="73" s="1"/>
  <c r="P481" i="73"/>
  <c r="Q481" i="73" s="1"/>
  <c r="P6" i="73"/>
  <c r="Q6" i="73" s="1"/>
  <c r="P3574" i="73"/>
  <c r="Q3574" i="73" s="1"/>
  <c r="P479" i="73"/>
  <c r="Q479" i="73" s="1"/>
  <c r="P699" i="73"/>
  <c r="Q699" i="73" s="1"/>
  <c r="P915" i="73"/>
  <c r="Q915" i="73" s="1"/>
  <c r="P3747" i="73"/>
  <c r="Q3747" i="73" s="1"/>
  <c r="P3751" i="73"/>
  <c r="Q3751" i="73" s="1"/>
  <c r="P1970" i="73"/>
  <c r="Q1970" i="73" s="1"/>
  <c r="P740" i="73"/>
  <c r="Q740" i="73" s="1"/>
  <c r="P1274" i="73"/>
  <c r="Q1274" i="73" s="1"/>
  <c r="P1343" i="73"/>
  <c r="Q1343" i="73" s="1"/>
  <c r="P1351" i="73"/>
  <c r="Q1351" i="73" s="1"/>
  <c r="P1695" i="73"/>
  <c r="Q1695" i="73" s="1"/>
  <c r="P2071" i="73"/>
  <c r="Q2071" i="73" s="1"/>
  <c r="P11" i="73"/>
  <c r="Q11" i="73" s="1"/>
  <c r="P1340" i="73"/>
  <c r="Q1340" i="73" s="1"/>
  <c r="P1160" i="73"/>
  <c r="Q1160" i="73" s="1"/>
  <c r="P2432" i="73"/>
  <c r="Q2432" i="73" s="1"/>
  <c r="P1971" i="73"/>
  <c r="Q1971" i="73" s="1"/>
  <c r="P1127" i="73"/>
  <c r="Q1127" i="73" s="1"/>
  <c r="P5217" i="73"/>
  <c r="Q5217" i="73" s="1"/>
  <c r="P2944" i="73"/>
  <c r="Q2944" i="73" s="1"/>
  <c r="P3745" i="73"/>
  <c r="Q3745" i="73" s="1"/>
  <c r="P476" i="73"/>
  <c r="Q476" i="73" s="1"/>
  <c r="P5520" i="73"/>
  <c r="Q5520" i="73" s="1"/>
  <c r="P3748" i="73"/>
  <c r="Q3748" i="73" s="1"/>
  <c r="P5208" i="73"/>
  <c r="Q5208" i="73" s="1"/>
  <c r="P4635" i="73"/>
  <c r="Q4635" i="73" s="1"/>
  <c r="P3544" i="73"/>
  <c r="Q3544" i="73" s="1"/>
  <c r="P4660" i="73"/>
  <c r="Q4660" i="73" s="1"/>
  <c r="P2072" i="73"/>
  <c r="Q2072" i="73" s="1"/>
  <c r="P5389" i="73"/>
  <c r="Q5389" i="73" s="1"/>
  <c r="P4836" i="73"/>
  <c r="Q4836" i="73" s="1"/>
  <c r="P2426" i="73"/>
  <c r="Q2426" i="73" s="1"/>
  <c r="P473" i="73"/>
  <c r="Q473" i="73" s="1"/>
  <c r="P1123" i="73"/>
  <c r="Q1123" i="73" s="1"/>
  <c r="P1352" i="73"/>
  <c r="Q1352" i="73" s="1"/>
  <c r="P1353" i="73"/>
  <c r="Q1353" i="73" s="1"/>
  <c r="P1689" i="73"/>
  <c r="Q1689" i="73" s="1"/>
  <c r="P2421" i="73"/>
  <c r="Q2421" i="73" s="1"/>
  <c r="P2501" i="73"/>
  <c r="Q2501" i="73" s="1"/>
  <c r="P995" i="73"/>
  <c r="Q995" i="73" s="1"/>
  <c r="P3903" i="73"/>
  <c r="Q3903" i="73" s="1"/>
  <c r="P3316" i="73"/>
  <c r="Q3316" i="73" s="1"/>
  <c r="P4837" i="73"/>
  <c r="Q4837" i="73" s="1"/>
  <c r="P999" i="73"/>
  <c r="Q999" i="73" s="1"/>
  <c r="P5030" i="73"/>
  <c r="Q5030" i="73" s="1"/>
  <c r="P4841" i="73"/>
  <c r="Q4841" i="73" s="1"/>
  <c r="P2020" i="73"/>
  <c r="Q2020" i="73" s="1"/>
  <c r="P1118" i="73"/>
  <c r="Q1118" i="73" s="1"/>
  <c r="P4172" i="73"/>
  <c r="Q4172" i="73" s="1"/>
  <c r="P1000" i="73"/>
  <c r="Q1000" i="73" s="1"/>
  <c r="P1121" i="73"/>
  <c r="Q1121" i="73" s="1"/>
  <c r="P3035" i="73"/>
  <c r="Q3035" i="73" s="1"/>
  <c r="P4556" i="73"/>
  <c r="Q4556" i="73" s="1"/>
  <c r="P3793" i="73"/>
  <c r="Q3793" i="73" s="1"/>
  <c r="P3542" i="73"/>
  <c r="Q3542" i="73" s="1"/>
  <c r="P3550" i="73"/>
  <c r="Q3550" i="73" s="1"/>
  <c r="P3566" i="73"/>
  <c r="Q3566" i="73" s="1"/>
  <c r="P4658" i="73"/>
  <c r="Q4658" i="73" s="1"/>
  <c r="P2785" i="73"/>
  <c r="Q2785" i="73" s="1"/>
  <c r="P480" i="73"/>
  <c r="Q480" i="73" s="1"/>
  <c r="P1234" i="73"/>
  <c r="Q1234" i="73" s="1"/>
  <c r="P3036" i="73"/>
  <c r="Q3036" i="73" s="1"/>
  <c r="P482" i="73"/>
  <c r="Q482" i="73" s="1"/>
  <c r="P15" i="73"/>
  <c r="Q15" i="73" s="1"/>
  <c r="P483" i="73"/>
  <c r="Q483" i="73" s="1"/>
  <c r="P2766" i="73"/>
  <c r="Q2766" i="73" s="1"/>
  <c r="P3025" i="73"/>
  <c r="Q3025" i="73" s="1"/>
  <c r="P2075" i="73"/>
  <c r="Q2075" i="73" s="1"/>
  <c r="P3252" i="73"/>
  <c r="Q3252" i="73" s="1"/>
  <c r="P1284" i="73"/>
  <c r="Q1284" i="73" s="1"/>
  <c r="P2360" i="73"/>
  <c r="Q2360" i="73" s="1"/>
  <c r="P3253" i="73"/>
  <c r="Q3253" i="73" s="1"/>
  <c r="P1275" i="73"/>
  <c r="Q1275" i="73" s="1"/>
  <c r="P1283" i="73"/>
  <c r="Q1283" i="73" s="1"/>
  <c r="P1339" i="73"/>
  <c r="Q1339" i="73" s="1"/>
  <c r="P1691" i="73"/>
  <c r="Q1691" i="73" s="1"/>
  <c r="P4745" i="73"/>
  <c r="Q4745" i="73" s="1"/>
  <c r="P701" i="73"/>
  <c r="Q701" i="73" s="1"/>
  <c r="P1238" i="73"/>
  <c r="Q1238" i="73" s="1"/>
  <c r="P3311" i="73"/>
  <c r="Q3311" i="73" s="1"/>
  <c r="P3027" i="73"/>
  <c r="Q3027" i="73" s="1"/>
  <c r="P478" i="73"/>
  <c r="Q478" i="73" s="1"/>
  <c r="P4744" i="73"/>
  <c r="Q4744" i="73" s="1"/>
  <c r="P1967" i="73"/>
  <c r="Q1967" i="73" s="1"/>
  <c r="P4070" i="73"/>
  <c r="Q4070" i="73" s="1"/>
  <c r="P3385" i="73"/>
  <c r="Q3385" i="73" s="1"/>
  <c r="P5203" i="73"/>
  <c r="Q5203" i="73" s="1"/>
  <c r="P4838" i="73"/>
  <c r="Q4838" i="73" s="1"/>
  <c r="P5210" i="73"/>
  <c r="Q5210" i="73" s="1"/>
  <c r="P4628" i="73"/>
  <c r="Q4628" i="73" s="1"/>
  <c r="P5311" i="73"/>
  <c r="Q5311" i="73" s="1"/>
  <c r="P5391" i="73"/>
  <c r="Q5391" i="73" s="1"/>
  <c r="P3313" i="73"/>
  <c r="Q3313" i="73" s="1"/>
  <c r="P2078" i="73"/>
  <c r="Q2078" i="73" s="1"/>
  <c r="P1690" i="73"/>
  <c r="Q1690" i="73" s="1"/>
  <c r="P3028" i="73"/>
  <c r="Q3028" i="73" s="1"/>
  <c r="P2950" i="73"/>
  <c r="Q2950" i="73" s="1"/>
  <c r="P2764" i="73"/>
  <c r="Q2764" i="73" s="1"/>
  <c r="P1276" i="73"/>
  <c r="Q1276" i="73" s="1"/>
  <c r="P1972" i="73"/>
  <c r="Q1972" i="73" s="1"/>
  <c r="P2760" i="73"/>
  <c r="Q2760" i="73" s="1"/>
  <c r="P2784" i="73"/>
  <c r="Q2784" i="73" s="1"/>
  <c r="P2757" i="73"/>
  <c r="Q2757" i="73" s="1"/>
  <c r="P2420" i="73"/>
  <c r="Q2420" i="73" s="1"/>
  <c r="P1125" i="73"/>
  <c r="Q1125" i="73" s="1"/>
  <c r="P8" i="73"/>
  <c r="Q8" i="73" s="1"/>
  <c r="P477" i="73"/>
  <c r="Q477" i="73" s="1"/>
  <c r="P3263" i="73"/>
  <c r="Q3263" i="73" s="1"/>
  <c r="P3278" i="73"/>
  <c r="Q3278" i="73" s="1"/>
  <c r="P990" i="73"/>
  <c r="Q990" i="73" s="1"/>
  <c r="P1210" i="73"/>
  <c r="Q1210" i="73" s="1"/>
  <c r="P5314" i="73"/>
  <c r="Q5314" i="73" s="1"/>
  <c r="P3908" i="73"/>
  <c r="Q3908" i="73" s="1"/>
  <c r="P998" i="73"/>
  <c r="Q998" i="73" s="1"/>
  <c r="P4625" i="73"/>
  <c r="Q4625" i="73" s="1"/>
  <c r="P5028" i="73"/>
  <c r="Q5028" i="73" s="1"/>
  <c r="P4405" i="73"/>
  <c r="Q4405" i="73" s="1"/>
  <c r="P4546" i="73"/>
  <c r="Q4546" i="73" s="1"/>
  <c r="P4562" i="73"/>
  <c r="Q4562" i="73" s="1"/>
  <c r="P4626" i="73"/>
  <c r="Q4626" i="73" s="1"/>
  <c r="P5313" i="73"/>
  <c r="Q5313" i="73" s="1"/>
  <c r="P3909" i="73"/>
  <c r="Q3909" i="73" s="1"/>
  <c r="P4739" i="73"/>
  <c r="Q4739" i="73" s="1"/>
  <c r="P3029" i="73"/>
  <c r="Q3029" i="73" s="1"/>
  <c r="P3319" i="73"/>
  <c r="Q3319" i="73" s="1"/>
  <c r="P2765" i="73"/>
  <c r="Q2765" i="73" s="1"/>
  <c r="P475" i="73"/>
  <c r="Q475" i="73" s="1"/>
  <c r="P2758" i="73"/>
  <c r="Q2758" i="73" s="1"/>
  <c r="P2945" i="73"/>
  <c r="Q2945" i="73" s="1"/>
  <c r="P4406" i="73"/>
  <c r="Q4406" i="73" s="1"/>
  <c r="P5031" i="73"/>
  <c r="Q5031" i="73" s="1"/>
  <c r="P741" i="73"/>
  <c r="Q741" i="73" s="1"/>
  <c r="P2761" i="73"/>
  <c r="Q2761" i="73" s="1"/>
  <c r="P2779" i="73"/>
  <c r="Q2779" i="73" s="1"/>
  <c r="P3320" i="73"/>
  <c r="Q3320" i="73" s="1"/>
  <c r="P3030" i="73"/>
  <c r="Q3030" i="73" s="1"/>
  <c r="P3254" i="73"/>
  <c r="Q3254" i="73" s="1"/>
  <c r="P3262" i="73"/>
  <c r="Q3262" i="73" s="1"/>
  <c r="P3318" i="73"/>
  <c r="Q3318" i="73" s="1"/>
  <c r="P2108" i="73"/>
  <c r="Q2108" i="73" s="1"/>
  <c r="P3789" i="73"/>
  <c r="Q3789" i="73" s="1"/>
  <c r="P3564" i="73"/>
  <c r="Q3564" i="73" s="1"/>
  <c r="P2504" i="73"/>
  <c r="Q2504" i="73" s="1"/>
  <c r="P993" i="73"/>
  <c r="Q993" i="73" s="1"/>
  <c r="P4624" i="73"/>
  <c r="Q4624" i="73" s="1"/>
  <c r="P3791" i="73"/>
  <c r="Q3791" i="73" s="1"/>
  <c r="P4174" i="73"/>
  <c r="Q4174" i="73" s="1"/>
  <c r="P3265" i="73"/>
  <c r="Q3265" i="73" s="1"/>
  <c r="P2079" i="73"/>
  <c r="Q2079" i="73" s="1"/>
  <c r="P1242" i="73"/>
  <c r="Q1242" i="73" s="1"/>
  <c r="P1279" i="73"/>
  <c r="Q1279" i="73" s="1"/>
  <c r="P5388" i="73"/>
  <c r="Q5388" i="73" s="1"/>
  <c r="P5306" i="73"/>
  <c r="Q5306" i="73" s="1"/>
  <c r="P1968" i="73"/>
  <c r="Q1968" i="73" s="1"/>
  <c r="P2956" i="73"/>
  <c r="Q2956" i="73" s="1"/>
  <c r="P2428" i="73"/>
  <c r="Q2428" i="73" s="1"/>
  <c r="P2422" i="73"/>
  <c r="Q2422" i="73" s="1"/>
  <c r="P3447" i="73"/>
  <c r="Q3447" i="73" s="1"/>
  <c r="P3274" i="73"/>
  <c r="Q3274" i="73" s="1"/>
  <c r="P4566" i="73"/>
  <c r="Q4566" i="73" s="1"/>
  <c r="P4735" i="73"/>
  <c r="Q4735" i="73" s="1"/>
  <c r="P2811" i="73"/>
  <c r="Q2811" i="73" s="1"/>
  <c r="P3905" i="73"/>
  <c r="Q3905" i="73" s="1"/>
  <c r="P4201" i="73"/>
  <c r="Q4201" i="73" s="1"/>
  <c r="P4561" i="73"/>
  <c r="Q4561" i="73" s="1"/>
  <c r="P3990" i="73"/>
  <c r="Q3990" i="73" s="1"/>
  <c r="P2019" i="73"/>
  <c r="Q2019" i="73" s="1"/>
  <c r="P3380" i="73"/>
  <c r="Q3380" i="73" s="1"/>
  <c r="P3406" i="73"/>
  <c r="Q3406" i="73" s="1"/>
  <c r="P3156" i="73"/>
  <c r="Q3156" i="73" s="1"/>
  <c r="P738" i="73"/>
  <c r="Q738" i="73" s="1"/>
  <c r="P994" i="73"/>
  <c r="Q994" i="73" s="1"/>
  <c r="P3248" i="73"/>
  <c r="Q3248" i="73" s="1"/>
  <c r="P3264" i="73"/>
  <c r="Q3264" i="73" s="1"/>
  <c r="P474" i="73"/>
  <c r="Q474" i="73" s="1"/>
  <c r="P3541" i="73"/>
  <c r="Q3541" i="73" s="1"/>
  <c r="P1236" i="73"/>
  <c r="Q1236" i="73" s="1"/>
  <c r="P4742" i="73"/>
  <c r="Q4742" i="73" s="1"/>
  <c r="P1277" i="73"/>
  <c r="Q1277" i="73" s="1"/>
  <c r="P2953" i="73"/>
  <c r="Q2953" i="73" s="1"/>
  <c r="P2425" i="73"/>
  <c r="Q2425" i="73" s="1"/>
  <c r="P2782" i="73"/>
  <c r="Q2782" i="73" s="1"/>
  <c r="P1966" i="73"/>
  <c r="Q1966" i="73" s="1"/>
  <c r="P4555" i="73"/>
  <c r="P12" i="73"/>
  <c r="Q12" i="73" s="1"/>
  <c r="P3260" i="73"/>
  <c r="Q3260" i="73" s="1"/>
  <c r="P3323" i="73"/>
  <c r="Q3323" i="73" s="1"/>
  <c r="P3904" i="73"/>
  <c r="Q3904" i="73" s="1"/>
  <c r="P3155" i="73"/>
  <c r="Q3155" i="73" s="1"/>
  <c r="P4014" i="73"/>
  <c r="Q4014" i="73" s="1"/>
  <c r="P3899" i="73"/>
  <c r="Q3899" i="73" s="1"/>
  <c r="P3907" i="73"/>
  <c r="Q3907" i="73" s="1"/>
  <c r="P3033" i="73"/>
  <c r="Q3033" i="73" s="1"/>
  <c r="P1120" i="73"/>
  <c r="Q1120" i="73" s="1"/>
  <c r="P700" i="73"/>
  <c r="Q700" i="73" s="1"/>
  <c r="P3547" i="73"/>
  <c r="Q3547" i="73" s="1"/>
  <c r="P4253" i="73"/>
  <c r="Q4253" i="73" s="1"/>
  <c r="P4202" i="73"/>
  <c r="Q4202" i="73" s="1"/>
  <c r="P4662" i="73"/>
  <c r="Q4662" i="73" s="1"/>
  <c r="P4734" i="73"/>
  <c r="Q4734" i="73" s="1"/>
  <c r="P3386" i="73"/>
  <c r="Q3386" i="73" s="1"/>
  <c r="P3551" i="73"/>
  <c r="Q3551" i="73" s="1"/>
  <c r="P3895" i="73"/>
  <c r="Q3895" i="73" s="1"/>
  <c r="P3276" i="73"/>
  <c r="Q3276" i="73" s="1"/>
  <c r="P9" i="73"/>
  <c r="Q9" i="73" s="1"/>
  <c r="P3026" i="73"/>
  <c r="Q3026" i="73" s="1"/>
  <c r="P1273" i="73"/>
  <c r="Q1273" i="73" s="1"/>
  <c r="P2431" i="73"/>
  <c r="Q2431" i="73" s="1"/>
  <c r="P5387" i="73"/>
  <c r="Q5387" i="73" s="1"/>
  <c r="P2502" i="73"/>
  <c r="Q2502" i="73" s="1"/>
  <c r="P3790" i="73"/>
  <c r="Q3790" i="73" s="1"/>
  <c r="P4403" i="73"/>
  <c r="Q4403" i="73" s="1"/>
  <c r="P5518" i="73"/>
  <c r="Q5518" i="73" s="1"/>
  <c r="P1699" i="73"/>
  <c r="Q1699" i="73" s="1"/>
  <c r="P3037" i="73"/>
  <c r="Q3037" i="73" s="1"/>
  <c r="P1235" i="73"/>
  <c r="Q1235" i="73" s="1"/>
  <c r="P1688" i="73"/>
  <c r="Q1688" i="73" s="1"/>
  <c r="P1696" i="73"/>
  <c r="Q1696" i="73" s="1"/>
  <c r="P3255" i="73"/>
  <c r="Q3255" i="73" s="1"/>
  <c r="P3279" i="73"/>
  <c r="Q3279" i="73" s="1"/>
  <c r="P2783" i="73"/>
  <c r="Q2783" i="73" s="1"/>
  <c r="P2777" i="73"/>
  <c r="Q2777" i="73" s="1"/>
  <c r="P1209" i="73"/>
  <c r="Q1209" i="73" s="1"/>
  <c r="P3896" i="73"/>
  <c r="Q3896" i="73" s="1"/>
  <c r="P4627" i="73"/>
  <c r="Q4627" i="73" s="1"/>
  <c r="P4564" i="73"/>
  <c r="Q4564" i="73" s="1"/>
  <c r="P3897" i="73"/>
  <c r="Q3897" i="73" s="1"/>
  <c r="P4565" i="73"/>
  <c r="Q4565" i="73" s="1"/>
  <c r="P4629" i="73"/>
  <c r="Q4629" i="73" s="1"/>
  <c r="P4733" i="73"/>
  <c r="Q4733" i="73" s="1"/>
  <c r="P992" i="73"/>
  <c r="Q992" i="73" s="1"/>
  <c r="P1001" i="73"/>
  <c r="Q1001" i="73" s="1"/>
  <c r="P1348" i="73"/>
  <c r="Q1348" i="73" s="1"/>
  <c r="P2418" i="73"/>
  <c r="Q2418" i="73" s="1"/>
  <c r="P3383" i="73"/>
  <c r="Q3383" i="73" s="1"/>
  <c r="P2781" i="73"/>
  <c r="Q2781" i="73" s="1"/>
  <c r="P3032" i="73"/>
  <c r="Q3032" i="73" s="1"/>
  <c r="P3275" i="73"/>
  <c r="Q3275" i="73" s="1"/>
  <c r="P3315" i="73"/>
  <c r="Q3315" i="73" s="1"/>
  <c r="P4840" i="73"/>
  <c r="Q4840" i="73" s="1"/>
  <c r="P4559" i="73"/>
  <c r="Q4559" i="73" s="1"/>
  <c r="P3299" i="73"/>
  <c r="Q3299" i="73" s="1"/>
  <c r="P1344" i="73"/>
  <c r="Q1344" i="73" s="1"/>
  <c r="P1345" i="73"/>
  <c r="Q1345" i="73" s="1"/>
  <c r="P1286" i="73"/>
  <c r="Q1286" i="73" s="1"/>
  <c r="P1342" i="73"/>
  <c r="Q1342" i="73" s="1"/>
  <c r="P1350" i="73"/>
  <c r="Q1350" i="73" s="1"/>
  <c r="P1698" i="73"/>
  <c r="Q1698" i="73" s="1"/>
  <c r="P2949" i="73"/>
  <c r="Q2949" i="73" s="1"/>
  <c r="P5308" i="73"/>
  <c r="Q5308" i="73" s="1"/>
  <c r="P989" i="73"/>
  <c r="Q989" i="73" s="1"/>
  <c r="P3906" i="73"/>
  <c r="Q3906" i="73" s="1"/>
  <c r="P3573" i="73"/>
  <c r="Q3573" i="73" s="1"/>
  <c r="P4737" i="73"/>
  <c r="Q4737" i="73" s="1"/>
  <c r="P3795" i="73"/>
  <c r="Q3795" i="73" s="1"/>
  <c r="P4746" i="73"/>
  <c r="Q4746" i="73" s="1"/>
  <c r="P5309" i="73"/>
  <c r="Q5309" i="73" s="1"/>
  <c r="P5386" i="73"/>
  <c r="Q5386" i="73" s="1"/>
  <c r="P3988" i="73"/>
  <c r="Q3988" i="73" s="1"/>
  <c r="P1241" i="73"/>
  <c r="Q1241" i="73" s="1"/>
  <c r="P5385" i="73"/>
  <c r="Q5385" i="73" s="1"/>
  <c r="P5029" i="73"/>
  <c r="Q5029" i="73" s="1"/>
  <c r="P5216" i="73"/>
  <c r="Q5216" i="73" s="1"/>
  <c r="P4659" i="73"/>
  <c r="Q4659" i="73" s="1"/>
  <c r="P3540" i="73"/>
  <c r="Q3540" i="73" s="1"/>
  <c r="P3548" i="73"/>
  <c r="Q3548" i="73" s="1"/>
  <c r="P3572" i="73"/>
  <c r="Q3572" i="73" s="1"/>
  <c r="P1692" i="73"/>
  <c r="Q1692" i="73" s="1"/>
  <c r="P1117" i="73"/>
  <c r="Q1117" i="73" s="1"/>
  <c r="P1694" i="73"/>
  <c r="Q1694" i="73" s="1"/>
  <c r="P3249" i="73"/>
  <c r="Q3249" i="73" s="1"/>
  <c r="P4741" i="73"/>
  <c r="Q4741" i="73" s="1"/>
  <c r="P2957" i="73"/>
  <c r="Q2957" i="73" s="1"/>
  <c r="P5209" i="73"/>
  <c r="Q5209" i="73" s="1"/>
  <c r="P3298" i="73"/>
  <c r="Q3298" i="73" s="1"/>
  <c r="P2778" i="73"/>
  <c r="Q2778" i="73" s="1"/>
  <c r="P3273" i="73"/>
  <c r="P5516" i="73"/>
  <c r="Q5516" i="73" s="1"/>
  <c r="P3382" i="73"/>
  <c r="Q3382" i="73" s="1"/>
  <c r="P3312" i="73"/>
  <c r="Q3312" i="73" s="1"/>
  <c r="P2958" i="73"/>
  <c r="Q2958" i="73" s="1"/>
  <c r="P2780" i="73"/>
  <c r="Q2780" i="73" s="1"/>
  <c r="P3031" i="73"/>
  <c r="Q3031" i="73" s="1"/>
  <c r="P3154" i="73"/>
  <c r="Q3154" i="73" s="1"/>
  <c r="P3258" i="73"/>
  <c r="Q3258" i="73" s="1"/>
  <c r="P2946" i="73"/>
  <c r="Q2946" i="73" s="1"/>
  <c r="P3902" i="73"/>
  <c r="Q3902" i="73" s="1"/>
  <c r="P1122" i="73"/>
  <c r="Q1122" i="73" s="1"/>
  <c r="P3565" i="73"/>
  <c r="Q3565" i="73" s="1"/>
  <c r="P5393" i="73"/>
  <c r="Q5393" i="73" s="1"/>
  <c r="P5213" i="73"/>
  <c r="Q5213" i="73" s="1"/>
  <c r="P4557" i="73"/>
  <c r="Q4557" i="73" s="1"/>
  <c r="P1233" i="73"/>
  <c r="Q1233" i="73" s="1"/>
  <c r="P3300" i="73"/>
  <c r="Q3300" i="73" s="1"/>
  <c r="P4" i="73"/>
  <c r="P3900" i="73"/>
  <c r="Q3900" i="73" s="1"/>
  <c r="P1969" i="73"/>
  <c r="Q1969" i="73" s="1"/>
  <c r="P2763" i="73"/>
  <c r="Q2763" i="73" s="1"/>
  <c r="P3575" i="73"/>
  <c r="Q3575" i="73" s="1"/>
  <c r="P3314" i="73"/>
  <c r="Q3314" i="73" s="1"/>
  <c r="P2952" i="73"/>
  <c r="Q2952" i="73" s="1"/>
  <c r="P3259" i="73"/>
  <c r="Q3259" i="73" s="1"/>
  <c r="P3746" i="73"/>
  <c r="Q3746" i="73" s="1"/>
  <c r="P3898" i="73"/>
  <c r="Q3898" i="73" s="1"/>
  <c r="P2430" i="73"/>
  <c r="Q2430" i="73" s="1"/>
  <c r="P5206" i="73"/>
  <c r="Q5206" i="73" s="1"/>
  <c r="P2069" i="73"/>
  <c r="Q2069" i="73" s="1"/>
  <c r="P2756" i="73"/>
  <c r="Q2756" i="73" s="1"/>
  <c r="P996" i="73"/>
  <c r="Q996" i="73" s="1"/>
  <c r="P1282" i="73"/>
  <c r="Q1282" i="73" s="1"/>
  <c r="P1346" i="73"/>
  <c r="Q1346" i="73" s="1"/>
  <c r="P1354" i="73"/>
  <c r="Q1354" i="73" s="1"/>
  <c r="P3381" i="73"/>
  <c r="Q3381" i="73" s="1"/>
  <c r="P4558" i="73"/>
  <c r="Q4558" i="73" s="1"/>
  <c r="P2786" i="73"/>
  <c r="Q2786" i="73" s="1"/>
  <c r="P3901" i="73"/>
  <c r="Q3901" i="73" s="1"/>
  <c r="P5392" i="73"/>
  <c r="Q5392" i="73" s="1"/>
  <c r="P5212" i="73"/>
  <c r="Q5212" i="73" s="1"/>
  <c r="P5032" i="73"/>
  <c r="Q5032" i="73" s="1"/>
  <c r="P4738" i="73"/>
  <c r="Q4738" i="73" s="1"/>
  <c r="P3256" i="73"/>
  <c r="Q3256" i="73" s="1"/>
  <c r="P4254" i="73"/>
  <c r="Q4254" i="73" s="1"/>
  <c r="P3075" i="73"/>
  <c r="Q3075" i="73" s="1"/>
  <c r="P2759" i="73"/>
  <c r="Q2759" i="73" s="1"/>
  <c r="P5390" i="73"/>
  <c r="Q5390" i="73" s="1"/>
  <c r="P1237" i="73"/>
  <c r="Q1237" i="73" s="1"/>
  <c r="P2776" i="73"/>
  <c r="Q2776" i="73" s="1"/>
  <c r="P5215" i="73"/>
  <c r="Q5215" i="73" s="1"/>
  <c r="P5218" i="73"/>
  <c r="Q5218" i="73" s="1"/>
  <c r="P5307" i="73"/>
  <c r="Q5307" i="73" s="1"/>
  <c r="P5310" i="73"/>
  <c r="Q5310" i="73" s="1"/>
  <c r="P2077" i="73"/>
  <c r="Q2077" i="73" s="1"/>
  <c r="P1693" i="73"/>
  <c r="Q1693" i="73" s="1"/>
  <c r="P3989" i="73"/>
  <c r="Q3989" i="73" s="1"/>
  <c r="P1280" i="73"/>
  <c r="Q1280" i="73" s="1"/>
  <c r="P4200" i="73"/>
  <c r="Q4200" i="73" s="1"/>
  <c r="P3250" i="73"/>
  <c r="Q3250" i="73" s="1"/>
  <c r="P1002" i="73"/>
  <c r="Q1002" i="73" s="1"/>
  <c r="P5214" i="73"/>
  <c r="Q5214" i="73" s="1"/>
  <c r="P3280" i="73"/>
  <c r="Q3280" i="73" s="1"/>
  <c r="P3797" i="73"/>
  <c r="Q3797" i="73" s="1"/>
  <c r="P3321" i="73"/>
  <c r="Q3321" i="73" s="1"/>
  <c r="P5521" i="73"/>
  <c r="P5546" i="73"/>
  <c r="Q5546" i="73" s="1"/>
  <c r="P5547" i="73"/>
  <c r="Q5547" i="73" s="1"/>
  <c r="Q1678" i="73"/>
  <c r="Q3785" i="73"/>
  <c r="Q1272" i="73"/>
  <c r="P3226" i="73"/>
  <c r="Q3226" i="73" s="1"/>
  <c r="P3115" i="73"/>
  <c r="Q3115" i="73" s="1"/>
  <c r="P5286" i="73"/>
  <c r="Q5286" i="73" s="1"/>
  <c r="P4223" i="73"/>
  <c r="Q4223" i="73" s="1"/>
  <c r="P5287" i="73"/>
  <c r="Q5287" i="73" s="1"/>
  <c r="P3520" i="73"/>
  <c r="Q3520" i="73" s="1"/>
  <c r="P975" i="73"/>
  <c r="Q975" i="73" s="1"/>
  <c r="P3521" i="73"/>
  <c r="Q3521" i="73" s="1"/>
  <c r="P976" i="73"/>
  <c r="Q976" i="73" s="1"/>
  <c r="P3522" i="73"/>
  <c r="Q3522" i="73" s="1"/>
  <c r="P1178" i="73"/>
  <c r="Q1178" i="73" s="1"/>
  <c r="P3523" i="73"/>
  <c r="Q3523" i="73" s="1"/>
  <c r="P3114" i="73"/>
  <c r="Q3114" i="73" s="1"/>
  <c r="P4724" i="73"/>
  <c r="Q4724" i="73" s="1"/>
  <c r="P2875" i="73"/>
  <c r="Q2875" i="73" s="1"/>
  <c r="P2876" i="73"/>
  <c r="Q2876" i="73" s="1"/>
  <c r="P2874" i="73"/>
  <c r="P139" i="63" l="1"/>
  <c r="Q3273" i="73"/>
  <c r="P43" i="63"/>
  <c r="R43" i="63" s="1"/>
  <c r="P192" i="63"/>
  <c r="R192" i="63" s="1"/>
  <c r="P191" i="63"/>
  <c r="Q191" i="63" s="1"/>
  <c r="Q4555" i="73"/>
  <c r="P33" i="63"/>
  <c r="Q5521" i="73"/>
  <c r="C10" i="32"/>
  <c r="D10" i="32" s="1"/>
  <c r="P118" i="63"/>
  <c r="Q4" i="73"/>
  <c r="Q2874" i="73"/>
  <c r="C8" i="32"/>
  <c r="D8" i="32" s="1"/>
  <c r="P119" i="63"/>
  <c r="R119" i="63" s="1"/>
  <c r="Q43" i="63" l="1"/>
  <c r="Q33" i="63"/>
  <c r="R33" i="63"/>
  <c r="R191" i="63"/>
  <c r="Q192" i="63"/>
  <c r="R118" i="63"/>
  <c r="Q118" i="63"/>
  <c r="P129" i="73"/>
  <c r="Q129" i="73" s="1"/>
  <c r="P3129" i="73"/>
  <c r="Q3129" i="73" s="1"/>
  <c r="P5461" i="73"/>
  <c r="Q5461" i="73" s="1"/>
  <c r="P1630" i="73"/>
  <c r="Q1630" i="73" s="1"/>
  <c r="P5456" i="73"/>
  <c r="Q5456" i="73" s="1"/>
  <c r="P2792" i="73"/>
  <c r="Q2792" i="73" s="1"/>
  <c r="P5460" i="73"/>
  <c r="Q5460" i="73" s="1"/>
  <c r="P5451" i="73"/>
  <c r="Q5451" i="73" s="1"/>
  <c r="P3560" i="73"/>
  <c r="Q3560" i="73" s="1"/>
  <c r="P3117" i="73"/>
  <c r="Q3117" i="73" s="1"/>
  <c r="P4379" i="73"/>
  <c r="Q4379" i="73" s="1"/>
  <c r="P3048" i="73"/>
  <c r="Q3048" i="73" s="1"/>
  <c r="P2796" i="73"/>
  <c r="Q2796" i="73" s="1"/>
  <c r="P1999" i="73"/>
  <c r="Q1999" i="73" s="1"/>
  <c r="P3049" i="73"/>
  <c r="Q3049" i="73" s="1"/>
  <c r="P2053" i="73"/>
  <c r="Q2053" i="73" s="1"/>
  <c r="P3128" i="73"/>
  <c r="Q3128" i="73" s="1"/>
  <c r="P5267" i="73"/>
  <c r="Q5267" i="73" s="1"/>
  <c r="P683" i="73"/>
  <c r="Q683" i="73" s="1"/>
  <c r="P3362" i="73"/>
  <c r="Q3362" i="73" s="1"/>
  <c r="P5455" i="73"/>
  <c r="Q5455" i="73" s="1"/>
  <c r="P889" i="73"/>
  <c r="Q889" i="73" s="1"/>
  <c r="P1870" i="73"/>
  <c r="Q1870" i="73" s="1"/>
  <c r="P2697" i="73"/>
  <c r="Q2697" i="73" s="1"/>
  <c r="P5270" i="73"/>
  <c r="Q5270" i="73" s="1"/>
  <c r="P453" i="73"/>
  <c r="Q453" i="73" s="1"/>
  <c r="P4381" i="73"/>
  <c r="Q4381" i="73" s="1"/>
  <c r="P3126" i="73"/>
  <c r="Q3126" i="73" s="1"/>
  <c r="P4725" i="73"/>
  <c r="Q4725" i="73" s="1"/>
  <c r="P3042" i="73"/>
  <c r="Q3042" i="73" s="1"/>
  <c r="P3125" i="73"/>
  <c r="Q3125" i="73" s="1"/>
  <c r="P890" i="73"/>
  <c r="Q890" i="73" s="1"/>
  <c r="P3050" i="73"/>
  <c r="Q3050" i="73" s="1"/>
  <c r="P2000" i="73"/>
  <c r="Q2000" i="73" s="1"/>
  <c r="P3121" i="73"/>
  <c r="Q3121" i="73" s="1"/>
  <c r="P4378" i="73"/>
  <c r="Q4378" i="73" s="1"/>
  <c r="P4224" i="73"/>
  <c r="Q4224" i="73" s="1"/>
  <c r="P5449" i="73"/>
  <c r="Q5449" i="73" s="1"/>
  <c r="P5268" i="73"/>
  <c r="Q5268" i="73" s="1"/>
  <c r="P5452" i="73"/>
  <c r="Q5452" i="73" s="1"/>
  <c r="P5271" i="73"/>
  <c r="Q5271" i="73" s="1"/>
  <c r="P3052" i="73"/>
  <c r="Q3052" i="73" s="1"/>
  <c r="P3123" i="73"/>
  <c r="Q3123" i="73" s="1"/>
  <c r="P3060" i="73"/>
  <c r="Q3060" i="73" s="1"/>
  <c r="P891" i="73"/>
  <c r="Q891" i="73" s="1"/>
  <c r="P977" i="73"/>
  <c r="Q977" i="73" s="1"/>
  <c r="P2698" i="73"/>
  <c r="Q2698" i="73" s="1"/>
  <c r="P1179" i="73"/>
  <c r="Q1179" i="73" s="1"/>
  <c r="P1998" i="73"/>
  <c r="Q1998" i="73" s="1"/>
  <c r="P5274" i="73"/>
  <c r="Q5274" i="73" s="1"/>
  <c r="P3127" i="73"/>
  <c r="Q3127" i="73" s="1"/>
  <c r="P5265" i="73"/>
  <c r="Q5265" i="73" s="1"/>
  <c r="P3561" i="73"/>
  <c r="Q3561" i="73" s="1"/>
  <c r="P3303" i="73"/>
  <c r="Q3303" i="73" s="1"/>
  <c r="P2804" i="73"/>
  <c r="Q2804" i="73" s="1"/>
  <c r="P3051" i="73"/>
  <c r="Q3051" i="73" s="1"/>
  <c r="P978" i="73"/>
  <c r="Q978" i="73" s="1"/>
  <c r="P3122" i="73"/>
  <c r="Q3122" i="73" s="1"/>
  <c r="P5453" i="73"/>
  <c r="Q5453" i="73" s="1"/>
  <c r="P2797" i="73"/>
  <c r="Q2797" i="73" s="1"/>
  <c r="P4226" i="73"/>
  <c r="Q4226" i="73" s="1"/>
  <c r="P2799" i="73"/>
  <c r="Q2799" i="73" s="1"/>
  <c r="P2805" i="73"/>
  <c r="Q2805" i="73" s="1"/>
  <c r="P1131" i="73"/>
  <c r="Q1131" i="73" s="1"/>
  <c r="P2699" i="73"/>
  <c r="Q2699" i="73" s="1"/>
  <c r="P3118" i="73"/>
  <c r="Q3118" i="73" s="1"/>
  <c r="P1961" i="73"/>
  <c r="Q1961" i="73" s="1"/>
  <c r="P1133" i="73"/>
  <c r="Q1133" i="73" s="1"/>
  <c r="P5459" i="73"/>
  <c r="Q5459" i="73" s="1"/>
  <c r="P5450" i="73"/>
  <c r="Q5450" i="73" s="1"/>
  <c r="P2357" i="73"/>
  <c r="Q2357" i="73" s="1"/>
  <c r="P3044" i="73"/>
  <c r="Q3044" i="73" s="1"/>
  <c r="P3227" i="73"/>
  <c r="Q3227" i="73" s="1"/>
  <c r="P2054" i="73"/>
  <c r="Q2054" i="73" s="1"/>
  <c r="P5269" i="73"/>
  <c r="Q5269" i="73" s="1"/>
  <c r="P3229" i="73"/>
  <c r="Q3229" i="73" s="1"/>
  <c r="P4377" i="73"/>
  <c r="Q4377" i="73" s="1"/>
  <c r="P3047" i="73"/>
  <c r="Q3047" i="73" s="1"/>
  <c r="P3422" i="73"/>
  <c r="Q3422" i="73" s="1"/>
  <c r="P3040" i="73"/>
  <c r="Q3040" i="73" s="1"/>
  <c r="P3041" i="73"/>
  <c r="Q3041" i="73" s="1"/>
  <c r="P4225" i="73"/>
  <c r="Q4225" i="73" s="1"/>
  <c r="P3059" i="73"/>
  <c r="Q3059" i="73" s="1"/>
  <c r="P3124" i="73"/>
  <c r="Q3124" i="73" s="1"/>
  <c r="P4805" i="73"/>
  <c r="Q4805" i="73" s="1"/>
  <c r="P4148" i="73"/>
  <c r="Q4148" i="73" s="1"/>
  <c r="P5276" i="73"/>
  <c r="Q5276" i="73" s="1"/>
  <c r="P3228" i="73"/>
  <c r="Q3228" i="73" s="1"/>
  <c r="P2052" i="73"/>
  <c r="Q2052" i="73" s="1"/>
  <c r="P2702" i="73"/>
  <c r="Q2702" i="73" s="1"/>
  <c r="P4380" i="73"/>
  <c r="Q4380" i="73" s="1"/>
  <c r="P1180" i="73"/>
  <c r="Q1180" i="73" s="1"/>
  <c r="P2798" i="73"/>
  <c r="Q2798" i="73" s="1"/>
  <c r="P3116" i="73"/>
  <c r="Q3116" i="73" s="1"/>
  <c r="P4647" i="73"/>
  <c r="P2800" i="73"/>
  <c r="Q2800" i="73" s="1"/>
  <c r="P2801" i="73"/>
  <c r="Q2801" i="73" s="1"/>
  <c r="P3043" i="73"/>
  <c r="Q3043" i="73" s="1"/>
  <c r="P2701" i="73"/>
  <c r="Q2701" i="73" s="1"/>
  <c r="P5266" i="73"/>
  <c r="Q5266" i="73" s="1"/>
  <c r="P3120" i="73"/>
  <c r="Q3120" i="73" s="1"/>
  <c r="P2791" i="73"/>
  <c r="Q2791" i="73" s="1"/>
  <c r="P5457" i="73"/>
  <c r="Q5457" i="73" s="1"/>
  <c r="P1132" i="73"/>
  <c r="Q1132" i="73" s="1"/>
  <c r="P2704" i="73"/>
  <c r="Q2704" i="73" s="1"/>
  <c r="P3045" i="73"/>
  <c r="Q3045" i="73" s="1"/>
  <c r="P4147" i="73"/>
  <c r="Q4147" i="73" s="1"/>
  <c r="P2794" i="73"/>
  <c r="Q2794" i="73" s="1"/>
  <c r="P3061" i="73"/>
  <c r="Q3061" i="73" s="1"/>
  <c r="P2001" i="73"/>
  <c r="Q2001" i="73" s="1"/>
  <c r="P2802" i="73"/>
  <c r="Q2802" i="73" s="1"/>
  <c r="P5454" i="73"/>
  <c r="Q5454" i="73" s="1"/>
  <c r="P1181" i="73"/>
  <c r="Q1181" i="73" s="1"/>
  <c r="P4587" i="73"/>
  <c r="Q4587" i="73" s="1"/>
  <c r="P2695" i="73"/>
  <c r="P5458" i="73"/>
  <c r="Q5458" i="73" s="1"/>
  <c r="P2358" i="73"/>
  <c r="Q2358" i="73" s="1"/>
  <c r="P4228" i="73"/>
  <c r="Q4228" i="73" s="1"/>
  <c r="P1182" i="73"/>
  <c r="Q1182" i="73" s="1"/>
  <c r="P2793" i="73"/>
  <c r="Q2793" i="73" s="1"/>
  <c r="P682" i="73"/>
  <c r="Q682" i="73" s="1"/>
  <c r="P2696" i="73"/>
  <c r="Q2696" i="73" s="1"/>
  <c r="P5275" i="73"/>
  <c r="Q5275" i="73" s="1"/>
  <c r="P4468" i="73"/>
  <c r="Q4468" i="73" s="1"/>
  <c r="P3361" i="73"/>
  <c r="Q3361" i="73" s="1"/>
  <c r="P3046" i="73"/>
  <c r="Q3046" i="73" s="1"/>
  <c r="P3725" i="73"/>
  <c r="Q3725" i="73" s="1"/>
  <c r="P2795" i="73"/>
  <c r="Q2795" i="73" s="1"/>
  <c r="P3119" i="73"/>
  <c r="Q3119" i="73" s="1"/>
  <c r="P2700" i="73"/>
  <c r="Q2700" i="73" s="1"/>
  <c r="P2803" i="73"/>
  <c r="Q2803" i="73" s="1"/>
  <c r="P892" i="73"/>
  <c r="Q892" i="73" s="1"/>
  <c r="P1183" i="73"/>
  <c r="Q1183" i="73" s="1"/>
  <c r="P5273" i="73"/>
  <c r="Q5273" i="73" s="1"/>
  <c r="P3423" i="73"/>
  <c r="Q3423" i="73" s="1"/>
  <c r="P4804" i="73"/>
  <c r="Q4804" i="73" s="1"/>
  <c r="P2703" i="73"/>
  <c r="Q2703" i="73" s="1"/>
  <c r="P5272" i="73"/>
  <c r="Q5272" i="73" s="1"/>
  <c r="P3424" i="73"/>
  <c r="Q3424" i="73" s="1"/>
  <c r="P4227" i="73"/>
  <c r="Q4227" i="73" s="1"/>
  <c r="P1869" i="73"/>
  <c r="Q1869" i="73" s="1"/>
  <c r="R139" i="63"/>
  <c r="Q139" i="63"/>
  <c r="P2626" i="73"/>
  <c r="Q2626" i="73" s="1"/>
  <c r="P3517" i="73"/>
  <c r="P4029" i="73"/>
  <c r="Q4029" i="73" s="1"/>
  <c r="P2230" i="73"/>
  <c r="Q2230" i="73" s="1"/>
  <c r="P336" i="73"/>
  <c r="Q336" i="73" s="1"/>
  <c r="P671" i="73"/>
  <c r="Q671" i="73" s="1"/>
  <c r="P3518" i="73"/>
  <c r="Q3518" i="73" s="1"/>
  <c r="P4796" i="73"/>
  <c r="Q4796" i="73" s="1"/>
  <c r="P4801" i="73"/>
  <c r="Q4801" i="73" s="1"/>
  <c r="P3969" i="73"/>
  <c r="Q3969" i="73" s="1"/>
  <c r="P711" i="73"/>
  <c r="Q711" i="73" s="1"/>
  <c r="P954" i="73"/>
  <c r="Q954" i="73" s="1"/>
  <c r="P4144" i="73"/>
  <c r="Q4144" i="73" s="1"/>
  <c r="P5221" i="73"/>
  <c r="Q5221" i="73" s="1"/>
  <c r="P712" i="73"/>
  <c r="Q712" i="73" s="1"/>
  <c r="P3419" i="73"/>
  <c r="Q3419" i="73" s="1"/>
  <c r="P4375" i="73"/>
  <c r="Q4375" i="73" s="1"/>
  <c r="P1172" i="73"/>
  <c r="Q1172" i="73" s="1"/>
  <c r="P971" i="73"/>
  <c r="Q971" i="73" s="1"/>
  <c r="P5222" i="73"/>
  <c r="Q5222" i="73" s="1"/>
  <c r="P887" i="73"/>
  <c r="Q887" i="73" s="1"/>
  <c r="P1176" i="73"/>
  <c r="Q1176" i="73" s="1"/>
  <c r="P4467" i="73"/>
  <c r="Q4467" i="73" s="1"/>
  <c r="P717" i="73"/>
  <c r="Q717" i="73" s="1"/>
  <c r="P673" i="73"/>
  <c r="Q673" i="73" s="1"/>
  <c r="P3724" i="73"/>
  <c r="Q3724" i="73" s="1"/>
  <c r="P710" i="73"/>
  <c r="Q710" i="73" s="1"/>
  <c r="P972" i="73"/>
  <c r="Q972" i="73" s="1"/>
  <c r="P886" i="73"/>
  <c r="Q886" i="73" s="1"/>
  <c r="P4146" i="73"/>
  <c r="Q4146" i="73" s="1"/>
  <c r="P1004" i="73"/>
  <c r="Q1004" i="73" s="1"/>
  <c r="P720" i="73"/>
  <c r="Q720" i="73" s="1"/>
  <c r="P4143" i="73"/>
  <c r="Q4143" i="73" s="1"/>
  <c r="P340" i="73"/>
  <c r="Q340" i="73" s="1"/>
  <c r="P2400" i="73"/>
  <c r="Q2400" i="73" s="1"/>
  <c r="P5224" i="73"/>
  <c r="Q5224" i="73" s="1"/>
  <c r="P1129" i="73"/>
  <c r="Q1129" i="73" s="1"/>
  <c r="P1175" i="73"/>
  <c r="Q1175" i="73" s="1"/>
  <c r="P2624" i="73"/>
  <c r="Q2624" i="73" s="1"/>
  <c r="P713" i="73"/>
  <c r="Q713" i="73" s="1"/>
  <c r="P4636" i="73"/>
  <c r="Q4636" i="73" s="1"/>
  <c r="P4799" i="73"/>
  <c r="Q4799" i="73" s="1"/>
  <c r="P333" i="73"/>
  <c r="P3222" i="73"/>
  <c r="Q3222" i="73" s="1"/>
  <c r="P677" i="73"/>
  <c r="Q677" i="73" s="1"/>
  <c r="P3223" i="73"/>
  <c r="Q3223" i="73" s="1"/>
  <c r="P1177" i="73"/>
  <c r="Q1177" i="73" s="1"/>
  <c r="P4221" i="73"/>
  <c r="Q4221" i="73" s="1"/>
  <c r="P335" i="73"/>
  <c r="Q335" i="73" s="1"/>
  <c r="P674" i="73"/>
  <c r="Q674" i="73" s="1"/>
  <c r="P5197" i="73"/>
  <c r="Q5197" i="73" s="1"/>
  <c r="P679" i="73"/>
  <c r="Q679" i="73" s="1"/>
  <c r="P4222" i="73"/>
  <c r="Q4222" i="73" s="1"/>
  <c r="P721" i="73"/>
  <c r="Q721" i="73" s="1"/>
  <c r="P681" i="73"/>
  <c r="Q681" i="73" s="1"/>
  <c r="P882" i="73"/>
  <c r="Q882" i="73" s="1"/>
  <c r="P4053" i="73"/>
  <c r="Q4053" i="73" s="1"/>
  <c r="P4797" i="73"/>
  <c r="Q4797" i="73" s="1"/>
  <c r="P888" i="73"/>
  <c r="Q888" i="73" s="1"/>
  <c r="P5196" i="73"/>
  <c r="Q5196" i="73" s="1"/>
  <c r="P2401" i="73"/>
  <c r="Q2401" i="73" s="1"/>
  <c r="P3225" i="73"/>
  <c r="Q3225" i="73" s="1"/>
  <c r="P722" i="73"/>
  <c r="Q722" i="73" s="1"/>
  <c r="P4798" i="73"/>
  <c r="Q4798" i="73" s="1"/>
  <c r="P4376" i="73"/>
  <c r="Q4376" i="73" s="1"/>
  <c r="P1221" i="73"/>
  <c r="Q1221" i="73" s="1"/>
  <c r="P1996" i="73"/>
  <c r="P1174" i="73"/>
  <c r="Q1174" i="73" s="1"/>
  <c r="P884" i="73"/>
  <c r="Q884" i="73" s="1"/>
  <c r="P2050" i="73"/>
  <c r="Q2050" i="73" s="1"/>
  <c r="P5225" i="73"/>
  <c r="Q5225" i="73" s="1"/>
  <c r="P337" i="73"/>
  <c r="Q337" i="73" s="1"/>
  <c r="P675" i="73"/>
  <c r="Q675" i="73" s="1"/>
  <c r="P5223" i="73"/>
  <c r="Q5223" i="73" s="1"/>
  <c r="P680" i="73"/>
  <c r="Q680" i="73" s="1"/>
  <c r="P4145" i="73"/>
  <c r="Q4145" i="73" s="1"/>
  <c r="P2790" i="73"/>
  <c r="Q2790" i="73" s="1"/>
  <c r="P715" i="73"/>
  <c r="Q715" i="73" s="1"/>
  <c r="P1173" i="73"/>
  <c r="Q1173" i="73" s="1"/>
  <c r="P719" i="73"/>
  <c r="Q719" i="73" s="1"/>
  <c r="P974" i="73"/>
  <c r="Q974" i="73" s="1"/>
  <c r="P3058" i="73"/>
  <c r="Q3058" i="73" s="1"/>
  <c r="P1171" i="73"/>
  <c r="Q1171" i="73" s="1"/>
  <c r="P5195" i="73"/>
  <c r="Q5195" i="73" s="1"/>
  <c r="P2051" i="73"/>
  <c r="Q2051" i="73" s="1"/>
  <c r="P4803" i="73"/>
  <c r="Q4803" i="73" s="1"/>
  <c r="P3421" i="73"/>
  <c r="Q3421" i="73" s="1"/>
  <c r="P4028" i="73"/>
  <c r="Q4028" i="73" s="1"/>
  <c r="P879" i="73"/>
  <c r="Q879" i="73" s="1"/>
  <c r="P709" i="73"/>
  <c r="Q709" i="73" s="1"/>
  <c r="P885" i="73"/>
  <c r="Q885" i="73" s="1"/>
  <c r="P714" i="73"/>
  <c r="Q714" i="73" s="1"/>
  <c r="P3420" i="73"/>
  <c r="Q3420" i="73" s="1"/>
  <c r="P1997" i="73"/>
  <c r="Q1997" i="73" s="1"/>
  <c r="P973" i="73"/>
  <c r="Q973" i="73" s="1"/>
  <c r="P1005" i="73"/>
  <c r="Q1005" i="73" s="1"/>
  <c r="P3224" i="73"/>
  <c r="Q3224" i="73" s="1"/>
  <c r="P883" i="73"/>
  <c r="Q883" i="73" s="1"/>
  <c r="P708" i="73"/>
  <c r="Q708" i="73" s="1"/>
  <c r="P880" i="73"/>
  <c r="Q880" i="73" s="1"/>
  <c r="P4530" i="73"/>
  <c r="Q4530" i="73" s="1"/>
  <c r="P339" i="73"/>
  <c r="Q339" i="73" s="1"/>
  <c r="P334" i="73"/>
  <c r="Q334" i="73" s="1"/>
  <c r="P2625" i="73"/>
  <c r="Q2625" i="73" s="1"/>
  <c r="P670" i="73"/>
  <c r="Q670" i="73" s="1"/>
  <c r="P678" i="73"/>
  <c r="Q678" i="73" s="1"/>
  <c r="P716" i="73"/>
  <c r="Q716" i="73" s="1"/>
  <c r="P2627" i="73"/>
  <c r="Q2627" i="73" s="1"/>
  <c r="P707" i="73"/>
  <c r="Q707" i="73" s="1"/>
  <c r="P4802" i="73"/>
  <c r="Q4802" i="73" s="1"/>
  <c r="P1130" i="73"/>
  <c r="Q1130" i="73" s="1"/>
  <c r="P718" i="73"/>
  <c r="Q718" i="73" s="1"/>
  <c r="P3519" i="73"/>
  <c r="Q3519" i="73" s="1"/>
  <c r="P881" i="73"/>
  <c r="Q881" i="73" s="1"/>
  <c r="P4800" i="73"/>
  <c r="Q4800" i="73" s="1"/>
  <c r="P4054" i="73"/>
  <c r="Q4054" i="73" s="1"/>
  <c r="P676" i="73"/>
  <c r="Q676" i="73" s="1"/>
  <c r="P4374" i="73"/>
  <c r="Q4374" i="73" s="1"/>
  <c r="P672" i="73"/>
  <c r="Q672" i="73" s="1"/>
  <c r="P338" i="73"/>
  <c r="Q338" i="73" s="1"/>
  <c r="Q119" i="63"/>
  <c r="Q4647" i="73" l="1"/>
  <c r="P51" i="63"/>
  <c r="Q2695" i="73"/>
  <c r="P180" i="63"/>
  <c r="Q1996" i="73"/>
  <c r="P83" i="63"/>
  <c r="Q333" i="73"/>
  <c r="P117" i="63"/>
  <c r="Q3517" i="73"/>
  <c r="P123" i="63"/>
  <c r="P5088" i="73"/>
  <c r="P5184" i="73"/>
  <c r="Q5184" i="73" s="1"/>
  <c r="P5328" i="73"/>
  <c r="Q5328" i="73" s="1"/>
  <c r="P5336" i="73"/>
  <c r="Q5336" i="73" s="1"/>
  <c r="P5488" i="73"/>
  <c r="Q5488" i="73" s="1"/>
  <c r="P5496" i="73"/>
  <c r="Q5496" i="73" s="1"/>
  <c r="P5089" i="73"/>
  <c r="Q5089" i="73" s="1"/>
  <c r="P5185" i="73"/>
  <c r="Q5185" i="73" s="1"/>
  <c r="P5329" i="73"/>
  <c r="Q5329" i="73" s="1"/>
  <c r="P5489" i="73"/>
  <c r="Q5489" i="73" s="1"/>
  <c r="P5497" i="73"/>
  <c r="Q5497" i="73" s="1"/>
  <c r="P5090" i="73"/>
  <c r="Q5090" i="73" s="1"/>
  <c r="P5138" i="73"/>
  <c r="Q5138" i="73" s="1"/>
  <c r="P5162" i="73"/>
  <c r="Q5162" i="73" s="1"/>
  <c r="P5178" i="73"/>
  <c r="Q5178" i="73" s="1"/>
  <c r="P5186" i="73"/>
  <c r="Q5186" i="73" s="1"/>
  <c r="P5330" i="73"/>
  <c r="Q5330" i="73" s="1"/>
  <c r="P5490" i="73"/>
  <c r="Q5490" i="73" s="1"/>
  <c r="P5498" i="73"/>
  <c r="Q5498" i="73" s="1"/>
  <c r="P5091" i="73"/>
  <c r="Q5091" i="73" s="1"/>
  <c r="P5179" i="73"/>
  <c r="Q5179" i="73" s="1"/>
  <c r="P5187" i="73"/>
  <c r="Q5187" i="73" s="1"/>
  <c r="P5331" i="73"/>
  <c r="Q5331" i="73" s="1"/>
  <c r="P5419" i="73"/>
  <c r="Q5419" i="73" s="1"/>
  <c r="P5491" i="73"/>
  <c r="Q5491" i="73" s="1"/>
  <c r="P5499" i="73"/>
  <c r="Q5499" i="73" s="1"/>
  <c r="P5180" i="73"/>
  <c r="Q5180" i="73" s="1"/>
  <c r="P5332" i="73"/>
  <c r="Q5332" i="73" s="1"/>
  <c r="P5420" i="73"/>
  <c r="Q5420" i="73" s="1"/>
  <c r="P5484" i="73"/>
  <c r="Q5484" i="73" s="1"/>
  <c r="P5492" i="73"/>
  <c r="Q5492" i="73" s="1"/>
  <c r="P5181" i="73"/>
  <c r="Q5181" i="73" s="1"/>
  <c r="P5325" i="73"/>
  <c r="Q5325" i="73" s="1"/>
  <c r="P5333" i="73"/>
  <c r="Q5333" i="73" s="1"/>
  <c r="P5421" i="73"/>
  <c r="Q5421" i="73" s="1"/>
  <c r="P5485" i="73"/>
  <c r="Q5485" i="73" s="1"/>
  <c r="P5493" i="73"/>
  <c r="Q5493" i="73" s="1"/>
  <c r="P5182" i="73"/>
  <c r="Q5182" i="73" s="1"/>
  <c r="P5326" i="73"/>
  <c r="Q5326" i="73" s="1"/>
  <c r="P5334" i="73"/>
  <c r="Q5334" i="73" s="1"/>
  <c r="P5486" i="73"/>
  <c r="Q5486" i="73" s="1"/>
  <c r="P5494" i="73"/>
  <c r="Q5494" i="73" s="1"/>
  <c r="P5183" i="73"/>
  <c r="Q5183" i="73" s="1"/>
  <c r="P5247" i="73"/>
  <c r="Q5247" i="73" s="1"/>
  <c r="P5327" i="73"/>
  <c r="Q5327" i="73" s="1"/>
  <c r="P5335" i="73"/>
  <c r="Q5335" i="73" s="1"/>
  <c r="P5487" i="73"/>
  <c r="Q5487" i="73" s="1"/>
  <c r="P5495" i="73"/>
  <c r="Q5495" i="73" s="1"/>
  <c r="P143" i="63"/>
  <c r="R143" i="63" s="1"/>
  <c r="Q180" i="63" l="1"/>
  <c r="R180" i="63"/>
  <c r="Q51" i="63"/>
  <c r="R51" i="63"/>
  <c r="Q123" i="63"/>
  <c r="R123" i="63"/>
  <c r="Q117" i="63"/>
  <c r="R117" i="63"/>
  <c r="Q83" i="63"/>
  <c r="R83" i="63"/>
  <c r="Q5088" i="73"/>
  <c r="C14" i="32"/>
  <c r="D14" i="32" s="1"/>
  <c r="P5482" i="73"/>
  <c r="Q5482" i="73" s="1"/>
  <c r="P5483" i="73"/>
  <c r="Q5483" i="73" s="1"/>
  <c r="P5076" i="73"/>
  <c r="P5324" i="73"/>
  <c r="Q5324" i="73" s="1"/>
  <c r="P5412" i="73"/>
  <c r="Q5412" i="73" s="1"/>
  <c r="P5413" i="73"/>
  <c r="Q5413" i="73" s="1"/>
  <c r="P5414" i="73"/>
  <c r="Q5414" i="73" s="1"/>
  <c r="P5415" i="73"/>
  <c r="Q5415" i="73" s="1"/>
  <c r="P45" i="63"/>
  <c r="Q143" i="63"/>
  <c r="P5545" i="73" l="1"/>
  <c r="Q5545" i="73" s="1"/>
  <c r="P5544" i="73"/>
  <c r="Q5544" i="73" s="1"/>
  <c r="P5543" i="73"/>
  <c r="Q5543" i="73" s="1"/>
  <c r="P5542" i="73"/>
  <c r="Q5542" i="73" s="1"/>
  <c r="P5533" i="73"/>
  <c r="Q5533" i="73" s="1"/>
  <c r="P5532" i="73"/>
  <c r="Q5532" i="73" s="1"/>
  <c r="P5534" i="73"/>
  <c r="Q5534" i="73" s="1"/>
  <c r="P5531" i="73"/>
  <c r="Q5531" i="73" s="1"/>
  <c r="P5535" i="73"/>
  <c r="Q5535" i="73" s="1"/>
  <c r="Q5076" i="73"/>
  <c r="P693" i="73"/>
  <c r="Q693" i="73" s="1"/>
  <c r="P2237" i="73"/>
  <c r="Q2237" i="73" s="1"/>
  <c r="P1150" i="73"/>
  <c r="Q1150" i="73" s="1"/>
  <c r="P895" i="73"/>
  <c r="Q895" i="73" s="1"/>
  <c r="P1335" i="73"/>
  <c r="P1144" i="73"/>
  <c r="Q1144" i="73" s="1"/>
  <c r="P689" i="73"/>
  <c r="Q689" i="73" s="1"/>
  <c r="P1873" i="73"/>
  <c r="Q1873" i="73" s="1"/>
  <c r="P1634" i="73"/>
  <c r="Q1634" i="73" s="1"/>
  <c r="P1139" i="73"/>
  <c r="Q1139" i="73" s="1"/>
  <c r="P2107" i="73"/>
  <c r="Q2107" i="73" s="1"/>
  <c r="P2492" i="73"/>
  <c r="Q2492" i="73" s="1"/>
  <c r="P2413" i="73"/>
  <c r="Q2413" i="73" s="1"/>
  <c r="P1156" i="73"/>
  <c r="Q1156" i="73" s="1"/>
  <c r="P3366" i="73"/>
  <c r="Q3366" i="73" s="1"/>
  <c r="P2807" i="73"/>
  <c r="Q2807" i="73" s="1"/>
  <c r="P956" i="73"/>
  <c r="Q956" i="73" s="1"/>
  <c r="P3152" i="73"/>
  <c r="Q3152" i="73" s="1"/>
  <c r="P3073" i="73"/>
  <c r="Q3073" i="73" s="1"/>
  <c r="P2498" i="73"/>
  <c r="Q2498" i="73" s="1"/>
  <c r="P2499" i="73"/>
  <c r="Q2499" i="73" s="1"/>
  <c r="P3742" i="73"/>
  <c r="Q3742" i="73" s="1"/>
  <c r="P4166" i="73"/>
  <c r="Q4166" i="73" s="1"/>
  <c r="P4590" i="73"/>
  <c r="Q4590" i="73" s="1"/>
  <c r="P3975" i="73"/>
  <c r="Q3975" i="73" s="1"/>
  <c r="P4151" i="73"/>
  <c r="Q4151" i="73" s="1"/>
  <c r="P4543" i="73"/>
  <c r="Q4543" i="73" s="1"/>
  <c r="P3984" i="73"/>
  <c r="Q3984" i="73" s="1"/>
  <c r="P4160" i="73"/>
  <c r="Q4160" i="73" s="1"/>
  <c r="P4600" i="73"/>
  <c r="Q4600" i="73" s="1"/>
  <c r="P3985" i="73"/>
  <c r="Q3985" i="73" s="1"/>
  <c r="P4161" i="73"/>
  <c r="Q4161" i="73" s="1"/>
  <c r="P4593" i="73"/>
  <c r="Q4593" i="73" s="1"/>
  <c r="P4002" i="73"/>
  <c r="Q4002" i="73" s="1"/>
  <c r="P4234" i="73"/>
  <c r="Q4234" i="73" s="1"/>
  <c r="P3739" i="73"/>
  <c r="Q3739" i="73" s="1"/>
  <c r="P4155" i="73"/>
  <c r="Q4155" i="73" s="1"/>
  <c r="P4571" i="73"/>
  <c r="Q4571" i="73" s="1"/>
  <c r="P4004" i="73"/>
  <c r="Q4004" i="73" s="1"/>
  <c r="P4196" i="73"/>
  <c r="Q4196" i="73" s="1"/>
  <c r="P3397" i="73"/>
  <c r="Q3397" i="73" s="1"/>
  <c r="P4085" i="73"/>
  <c r="Q4085" i="73" s="1"/>
  <c r="P4541" i="73"/>
  <c r="Q4541" i="73" s="1"/>
  <c r="P5025" i="73"/>
  <c r="Q5025" i="73" s="1"/>
  <c r="P4850" i="73"/>
  <c r="Q4850" i="73" s="1"/>
  <c r="P4812" i="73"/>
  <c r="Q4812" i="73" s="1"/>
  <c r="P5470" i="73"/>
  <c r="Q5470" i="73" s="1"/>
  <c r="P725" i="73"/>
  <c r="Q725" i="73" s="1"/>
  <c r="P2245" i="73"/>
  <c r="Q2245" i="73" s="1"/>
  <c r="P1158" i="73"/>
  <c r="Q1158" i="73" s="1"/>
  <c r="P1007" i="73"/>
  <c r="Q1007" i="73" s="1"/>
  <c r="P1631" i="73"/>
  <c r="Q1631" i="73" s="1"/>
  <c r="P1152" i="73"/>
  <c r="Q1152" i="73" s="1"/>
  <c r="P897" i="73"/>
  <c r="Q897" i="73" s="1"/>
  <c r="P2233" i="73"/>
  <c r="Q2233" i="73" s="1"/>
  <c r="P1874" i="73"/>
  <c r="Q1874" i="73" s="1"/>
  <c r="P1147" i="73"/>
  <c r="Q1147" i="73" s="1"/>
  <c r="P2235" i="73"/>
  <c r="Q2235" i="73" s="1"/>
  <c r="P3068" i="73"/>
  <c r="Q3068" i="73" s="1"/>
  <c r="P2493" i="73"/>
  <c r="Q2493" i="73" s="1"/>
  <c r="P2414" i="73"/>
  <c r="Q2414" i="73" s="1"/>
  <c r="P3374" i="73"/>
  <c r="Q3374" i="73" s="1"/>
  <c r="P3063" i="73"/>
  <c r="Q3063" i="73" s="1"/>
  <c r="P2496" i="73"/>
  <c r="Q2496" i="73" s="1"/>
  <c r="P3368" i="73"/>
  <c r="Q3368" i="73" s="1"/>
  <c r="P3137" i="73"/>
  <c r="Q3137" i="73" s="1"/>
  <c r="P3066" i="73"/>
  <c r="Q3066" i="73" s="1"/>
  <c r="P3067" i="73"/>
  <c r="Q3067" i="73" s="1"/>
  <c r="P3974" i="73"/>
  <c r="Q3974" i="73" s="1"/>
  <c r="P4190" i="73"/>
  <c r="Q4190" i="73" s="1"/>
  <c r="P4598" i="73"/>
  <c r="Q4598" i="73" s="1"/>
  <c r="P3983" i="73"/>
  <c r="Q3983" i="73" s="1"/>
  <c r="P4159" i="73"/>
  <c r="Q4159" i="73" s="1"/>
  <c r="P4591" i="73"/>
  <c r="Q4591" i="73" s="1"/>
  <c r="P4008" i="73"/>
  <c r="Q4008" i="73" s="1"/>
  <c r="P4192" i="73"/>
  <c r="Q4192" i="73" s="1"/>
  <c r="P4728" i="73"/>
  <c r="Q4728" i="73" s="1"/>
  <c r="P4001" i="73"/>
  <c r="Q4001" i="73" s="1"/>
  <c r="P4193" i="73"/>
  <c r="Q4193" i="73" s="1"/>
  <c r="P4601" i="73"/>
  <c r="Q4601" i="73" s="1"/>
  <c r="P4010" i="73"/>
  <c r="Q4010" i="73" s="1"/>
  <c r="P4242" i="73"/>
  <c r="Q4242" i="73" s="1"/>
  <c r="P3971" i="73"/>
  <c r="Q3971" i="73" s="1"/>
  <c r="P4163" i="73"/>
  <c r="Q4163" i="73" s="1"/>
  <c r="P4595" i="73"/>
  <c r="Q4595" i="73" s="1"/>
  <c r="P4012" i="73"/>
  <c r="Q4012" i="73" s="1"/>
  <c r="P4236" i="73"/>
  <c r="Q4236" i="73" s="1"/>
  <c r="P3450" i="73"/>
  <c r="Q3450" i="73" s="1"/>
  <c r="P4157" i="73"/>
  <c r="Q4157" i="73" s="1"/>
  <c r="P4573" i="73"/>
  <c r="Q4573" i="73" s="1"/>
  <c r="P5304" i="73"/>
  <c r="Q5304" i="73" s="1"/>
  <c r="P5018" i="73"/>
  <c r="Q5018" i="73" s="1"/>
  <c r="P4852" i="73"/>
  <c r="Q4852" i="73" s="1"/>
  <c r="P4813" i="73"/>
  <c r="Q4813" i="73" s="1"/>
  <c r="P957" i="73"/>
  <c r="Q957" i="73" s="1"/>
  <c r="P470" i="73"/>
  <c r="Q470" i="73" s="1"/>
  <c r="P1190" i="73"/>
  <c r="Q1190" i="73" s="1"/>
  <c r="P1135" i="73"/>
  <c r="Q1135" i="73" s="1"/>
  <c r="P2231" i="73"/>
  <c r="Q2231" i="73" s="1"/>
  <c r="P1224" i="73"/>
  <c r="Q1224" i="73" s="1"/>
  <c r="P1009" i="73"/>
  <c r="Q1009" i="73" s="1"/>
  <c r="P2241" i="73"/>
  <c r="Q2241" i="73" s="1"/>
  <c r="P1962" i="73"/>
  <c r="Q1962" i="73" s="1"/>
  <c r="P1155" i="73"/>
  <c r="Q1155" i="73" s="1"/>
  <c r="P2243" i="73"/>
  <c r="Q2243" i="73" s="1"/>
  <c r="P3140" i="73"/>
  <c r="Q3140" i="73" s="1"/>
  <c r="P2629" i="73"/>
  <c r="Q2629" i="73" s="1"/>
  <c r="P2494" i="73"/>
  <c r="Q2494" i="73" s="1"/>
  <c r="P3398" i="73"/>
  <c r="Q3398" i="73" s="1"/>
  <c r="P3071" i="73"/>
  <c r="Q3071" i="73" s="1"/>
  <c r="P2808" i="73"/>
  <c r="Q2808" i="73" s="1"/>
  <c r="P3376" i="73"/>
  <c r="Q3376" i="73" s="1"/>
  <c r="P3145" i="73"/>
  <c r="Q3145" i="73" s="1"/>
  <c r="P3138" i="73"/>
  <c r="Q3138" i="73" s="1"/>
  <c r="P3139" i="73"/>
  <c r="Q3139" i="73" s="1"/>
  <c r="P3982" i="73"/>
  <c r="Q3982" i="73" s="1"/>
  <c r="P4198" i="73"/>
  <c r="Q4198" i="73" s="1"/>
  <c r="P4622" i="73"/>
  <c r="P4007" i="73"/>
  <c r="Q4007" i="73" s="1"/>
  <c r="P4167" i="73"/>
  <c r="Q4167" i="73" s="1"/>
  <c r="P4599" i="73"/>
  <c r="Q4599" i="73" s="1"/>
  <c r="P4032" i="73"/>
  <c r="Q4032" i="73" s="1"/>
  <c r="P4240" i="73"/>
  <c r="Q4240" i="73" s="1"/>
  <c r="P3393" i="73"/>
  <c r="Q3393" i="73" s="1"/>
  <c r="P4009" i="73"/>
  <c r="Q4009" i="73" s="1"/>
  <c r="P4233" i="73"/>
  <c r="Q4233" i="73" s="1"/>
  <c r="P4729" i="73"/>
  <c r="Q4729" i="73" s="1"/>
  <c r="P4058" i="73"/>
  <c r="Q4058" i="73" s="1"/>
  <c r="P4538" i="73"/>
  <c r="Q4538" i="73" s="1"/>
  <c r="P3979" i="73"/>
  <c r="Q3979" i="73" s="1"/>
  <c r="P4187" i="73"/>
  <c r="Q4187" i="73" s="1"/>
  <c r="P4603" i="73"/>
  <c r="Q4603" i="73" s="1"/>
  <c r="P4060" i="73"/>
  <c r="Q4060" i="73" s="1"/>
  <c r="P4244" i="73"/>
  <c r="Q4244" i="73" s="1"/>
  <c r="P3733" i="73"/>
  <c r="Q3733" i="73" s="1"/>
  <c r="P4165" i="73"/>
  <c r="Q4165" i="73" s="1"/>
  <c r="P4589" i="73"/>
  <c r="Q4589" i="73" s="1"/>
  <c r="P5026" i="73"/>
  <c r="Q5026" i="73" s="1"/>
  <c r="P5466" i="73"/>
  <c r="Q5466" i="73" s="1"/>
  <c r="P5020" i="73"/>
  <c r="Q5020" i="73" s="1"/>
  <c r="P5021" i="73"/>
  <c r="Q5021" i="73" s="1"/>
  <c r="P4814" i="73"/>
  <c r="Q4814" i="73" s="1"/>
  <c r="P5463" i="73"/>
  <c r="Q5463" i="73" s="1"/>
  <c r="P1141" i="73"/>
  <c r="Q1141" i="73" s="1"/>
  <c r="P726" i="73"/>
  <c r="Q726" i="73" s="1"/>
  <c r="P1222" i="73"/>
  <c r="P1143" i="73"/>
  <c r="Q1143" i="73" s="1"/>
  <c r="P2239" i="73"/>
  <c r="Q2239" i="73" s="1"/>
  <c r="P1232" i="73"/>
  <c r="Q1232" i="73" s="1"/>
  <c r="P1137" i="73"/>
  <c r="Q1137" i="73" s="1"/>
  <c r="P690" i="73"/>
  <c r="Q690" i="73" s="1"/>
  <c r="P2234" i="73"/>
  <c r="Q2234" i="73" s="1"/>
  <c r="P1187" i="73"/>
  <c r="Q1187" i="73" s="1"/>
  <c r="P1140" i="73"/>
  <c r="Q1140" i="73" s="1"/>
  <c r="P3148" i="73"/>
  <c r="Q3148" i="73" s="1"/>
  <c r="P3069" i="73"/>
  <c r="Q3069" i="73" s="1"/>
  <c r="P2942" i="73"/>
  <c r="P3430" i="73"/>
  <c r="Q3430" i="73" s="1"/>
  <c r="P3143" i="73"/>
  <c r="Q3143" i="73" s="1"/>
  <c r="P3056" i="73"/>
  <c r="P3400" i="73"/>
  <c r="Q3400" i="73" s="1"/>
  <c r="P3241" i="73"/>
  <c r="Q3241" i="73" s="1"/>
  <c r="P3146" i="73"/>
  <c r="Q3146" i="73" s="1"/>
  <c r="P3147" i="73"/>
  <c r="Q3147" i="73" s="1"/>
  <c r="P4006" i="73"/>
  <c r="Q4006" i="73" s="1"/>
  <c r="P4238" i="73"/>
  <c r="Q4238" i="73" s="1"/>
  <c r="P4638" i="73"/>
  <c r="Q4638" i="73" s="1"/>
  <c r="P4031" i="73"/>
  <c r="Q4031" i="73" s="1"/>
  <c r="P4191" i="73"/>
  <c r="Q4191" i="73" s="1"/>
  <c r="P3403" i="73"/>
  <c r="Q3403" i="73" s="1"/>
  <c r="P4056" i="73"/>
  <c r="Q4056" i="73" s="1"/>
  <c r="P4248" i="73"/>
  <c r="Q4248" i="73" s="1"/>
  <c r="P3404" i="73"/>
  <c r="Q3404" i="73" s="1"/>
  <c r="P4057" i="73"/>
  <c r="Q4057" i="73" s="1"/>
  <c r="P4241" i="73"/>
  <c r="Q4241" i="73" s="1"/>
  <c r="P3394" i="73"/>
  <c r="Q3394" i="73" s="1"/>
  <c r="P4066" i="73"/>
  <c r="Q4066" i="73" s="1"/>
  <c r="P4570" i="73"/>
  <c r="Q4570" i="73" s="1"/>
  <c r="P4003" i="73"/>
  <c r="Q4003" i="73" s="1"/>
  <c r="P4195" i="73"/>
  <c r="Q4195" i="73" s="1"/>
  <c r="P3396" i="73"/>
  <c r="Q3396" i="73" s="1"/>
  <c r="P4068" i="73"/>
  <c r="Q4068" i="73" s="1"/>
  <c r="P4532" i="73"/>
  <c r="Q4532" i="73" s="1"/>
  <c r="P3741" i="73"/>
  <c r="Q3741" i="73" s="1"/>
  <c r="P4189" i="73"/>
  <c r="Q4189" i="73" s="1"/>
  <c r="P4597" i="73"/>
  <c r="Q4597" i="73" s="1"/>
  <c r="P5281" i="73"/>
  <c r="Q5281" i="73" s="1"/>
  <c r="P5022" i="73"/>
  <c r="Q5022" i="73" s="1"/>
  <c r="P4815" i="73"/>
  <c r="Q4815" i="73" s="1"/>
  <c r="P1149" i="73"/>
  <c r="Q1149" i="73" s="1"/>
  <c r="P894" i="73"/>
  <c r="P1230" i="73"/>
  <c r="Q1230" i="73" s="1"/>
  <c r="P1151" i="73"/>
  <c r="Q1151" i="73" s="1"/>
  <c r="P688" i="73"/>
  <c r="Q688" i="73" s="1"/>
  <c r="P1336" i="73"/>
  <c r="Q1336" i="73" s="1"/>
  <c r="P1145" i="73"/>
  <c r="Q1145" i="73" s="1"/>
  <c r="P1138" i="73"/>
  <c r="Q1138" i="73" s="1"/>
  <c r="P2242" i="73"/>
  <c r="Q2242" i="73" s="1"/>
  <c r="P1227" i="73"/>
  <c r="Q1227" i="73" s="1"/>
  <c r="P1876" i="73"/>
  <c r="Q1876" i="73" s="1"/>
  <c r="P3244" i="73"/>
  <c r="Q3244" i="73" s="1"/>
  <c r="P3141" i="73"/>
  <c r="Q3141" i="73" s="1"/>
  <c r="P3062" i="73"/>
  <c r="Q3062" i="73" s="1"/>
  <c r="P692" i="73"/>
  <c r="Q692" i="73" s="1"/>
  <c r="P3151" i="73"/>
  <c r="Q3151" i="73" s="1"/>
  <c r="P3064" i="73"/>
  <c r="Q3064" i="73" s="1"/>
  <c r="P2060" i="73"/>
  <c r="Q2060" i="73" s="1"/>
  <c r="P3369" i="73"/>
  <c r="Q3369" i="73" s="1"/>
  <c r="P3242" i="73"/>
  <c r="Q3242" i="73" s="1"/>
  <c r="P3243" i="73"/>
  <c r="Q3243" i="73" s="1"/>
  <c r="P4062" i="73"/>
  <c r="Q4062" i="73" s="1"/>
  <c r="P4246" i="73"/>
  <c r="Q4246" i="73" s="1"/>
  <c r="P3402" i="73"/>
  <c r="Q3402" i="73" s="1"/>
  <c r="P4055" i="73"/>
  <c r="Q4055" i="73" s="1"/>
  <c r="P4199" i="73"/>
  <c r="Q4199" i="73" s="1"/>
  <c r="P3428" i="73"/>
  <c r="Q3428" i="73" s="1"/>
  <c r="P4064" i="73"/>
  <c r="Q4064" i="73" s="1"/>
  <c r="P4384" i="73"/>
  <c r="Q4384" i="73" s="1"/>
  <c r="P3429" i="73"/>
  <c r="Q3429" i="73" s="1"/>
  <c r="P4065" i="73"/>
  <c r="Q4065" i="73" s="1"/>
  <c r="P4249" i="73"/>
  <c r="Q4249" i="73" s="1"/>
  <c r="P3730" i="73"/>
  <c r="Q3730" i="73" s="1"/>
  <c r="P4082" i="73"/>
  <c r="Q4082" i="73" s="1"/>
  <c r="P4594" i="73"/>
  <c r="Q4594" i="73" s="1"/>
  <c r="P4011" i="73"/>
  <c r="Q4011" i="73" s="1"/>
  <c r="P4235" i="73"/>
  <c r="Q4235" i="73" s="1"/>
  <c r="P3732" i="73"/>
  <c r="Q3732" i="73" s="1"/>
  <c r="P4084" i="73"/>
  <c r="Q4084" i="73" s="1"/>
  <c r="P4540" i="73"/>
  <c r="Q4540" i="73" s="1"/>
  <c r="P3973" i="73"/>
  <c r="Q3973" i="73" s="1"/>
  <c r="P4197" i="73"/>
  <c r="Q4197" i="73" s="1"/>
  <c r="P4637" i="73"/>
  <c r="Q4637" i="73" s="1"/>
  <c r="P5464" i="73"/>
  <c r="Q5464" i="73" s="1"/>
  <c r="P5122" i="73"/>
  <c r="Q5122" i="73" s="1"/>
  <c r="P5023" i="73"/>
  <c r="Q5023" i="73" s="1"/>
  <c r="P5303" i="73"/>
  <c r="Q5303" i="73" s="1"/>
  <c r="P1157" i="73"/>
  <c r="Q1157" i="73" s="1"/>
  <c r="P1006" i="73"/>
  <c r="Q1006" i="73" s="1"/>
  <c r="P2238" i="73"/>
  <c r="Q2238" i="73" s="1"/>
  <c r="P1159" i="73"/>
  <c r="Q1159" i="73" s="1"/>
  <c r="P896" i="73"/>
  <c r="Q896" i="73" s="1"/>
  <c r="P1632" i="73"/>
  <c r="Q1632" i="73" s="1"/>
  <c r="P1153" i="73"/>
  <c r="Q1153" i="73" s="1"/>
  <c r="P1146" i="73"/>
  <c r="Q1146" i="73" s="1"/>
  <c r="P2282" i="73"/>
  <c r="Q2282" i="73" s="1"/>
  <c r="P1875" i="73"/>
  <c r="Q1875" i="73" s="1"/>
  <c r="P1964" i="73"/>
  <c r="Q1964" i="73" s="1"/>
  <c r="P3364" i="73"/>
  <c r="Q3364" i="73" s="1"/>
  <c r="P3149" i="73"/>
  <c r="Q3149" i="73" s="1"/>
  <c r="P3070" i="73"/>
  <c r="Q3070" i="73" s="1"/>
  <c r="P1228" i="73"/>
  <c r="Q1228" i="73" s="1"/>
  <c r="P3367" i="73"/>
  <c r="Q3367" i="73" s="1"/>
  <c r="P3072" i="73"/>
  <c r="Q3072" i="73" s="1"/>
  <c r="P2497" i="73"/>
  <c r="Q2497" i="73" s="1"/>
  <c r="P3377" i="73"/>
  <c r="Q3377" i="73" s="1"/>
  <c r="P3370" i="73"/>
  <c r="Q3370" i="73" s="1"/>
  <c r="P3371" i="73"/>
  <c r="Q3371" i="73" s="1"/>
  <c r="P4086" i="73"/>
  <c r="Q4086" i="73" s="1"/>
  <c r="P4534" i="73"/>
  <c r="Q4534" i="73" s="1"/>
  <c r="P3727" i="73"/>
  <c r="Q3727" i="73" s="1"/>
  <c r="P4063" i="73"/>
  <c r="Q4063" i="73" s="1"/>
  <c r="P4239" i="73"/>
  <c r="Q4239" i="73" s="1"/>
  <c r="P3728" i="73"/>
  <c r="Q3728" i="73" s="1"/>
  <c r="P4080" i="73"/>
  <c r="Q4080" i="73" s="1"/>
  <c r="P4536" i="73"/>
  <c r="Q4536" i="73" s="1"/>
  <c r="P3729" i="73"/>
  <c r="Q3729" i="73" s="1"/>
  <c r="P4081" i="73"/>
  <c r="Q4081" i="73" s="1"/>
  <c r="P4385" i="73"/>
  <c r="Q4385" i="73" s="1"/>
  <c r="P3738" i="73"/>
  <c r="Q3738" i="73" s="1"/>
  <c r="P4154" i="73"/>
  <c r="Q4154" i="73" s="1"/>
  <c r="P4602" i="73"/>
  <c r="Q4602" i="73" s="1"/>
  <c r="P4059" i="73"/>
  <c r="Q4059" i="73" s="1"/>
  <c r="P4243" i="73"/>
  <c r="Q4243" i="73" s="1"/>
  <c r="P3740" i="73"/>
  <c r="Q3740" i="73" s="1"/>
  <c r="P4156" i="73"/>
  <c r="Q4156" i="73" s="1"/>
  <c r="P4572" i="73"/>
  <c r="Q4572" i="73" s="1"/>
  <c r="P3981" i="73"/>
  <c r="Q3981" i="73" s="1"/>
  <c r="P4237" i="73"/>
  <c r="Q4237" i="73" s="1"/>
  <c r="P5016" i="73"/>
  <c r="Q5016" i="73" s="1"/>
  <c r="P5465" i="73"/>
  <c r="Q5465" i="73" s="1"/>
  <c r="P4851" i="73"/>
  <c r="Q4851" i="73" s="1"/>
  <c r="P5467" i="73"/>
  <c r="Q5467" i="73" s="1"/>
  <c r="P1189" i="73"/>
  <c r="Q1189" i="73" s="1"/>
  <c r="P1134" i="73"/>
  <c r="P471" i="73"/>
  <c r="Q471" i="73" s="1"/>
  <c r="P1223" i="73"/>
  <c r="Q1223" i="73" s="1"/>
  <c r="P1008" i="73"/>
  <c r="Q1008" i="73" s="1"/>
  <c r="P2232" i="73"/>
  <c r="Q2232" i="73" s="1"/>
  <c r="P1225" i="73"/>
  <c r="Q1225" i="73" s="1"/>
  <c r="P1154" i="73"/>
  <c r="Q1154" i="73" s="1"/>
  <c r="P691" i="73"/>
  <c r="Q691" i="73" s="1"/>
  <c r="P1963" i="73"/>
  <c r="Q1963" i="73" s="1"/>
  <c r="P2236" i="73"/>
  <c r="Q2236" i="73" s="1"/>
  <c r="P3372" i="73"/>
  <c r="Q3372" i="73" s="1"/>
  <c r="P3365" i="73"/>
  <c r="Q3365" i="73" s="1"/>
  <c r="P3142" i="73"/>
  <c r="Q3142" i="73" s="1"/>
  <c r="P2359" i="73"/>
  <c r="Q2359" i="73" s="1"/>
  <c r="P3375" i="73"/>
  <c r="Q3375" i="73" s="1"/>
  <c r="P3136" i="73"/>
  <c r="Q3136" i="73" s="1"/>
  <c r="P2809" i="73"/>
  <c r="Q2809" i="73" s="1"/>
  <c r="P1188" i="73"/>
  <c r="Q1188" i="73" s="1"/>
  <c r="P724" i="73"/>
  <c r="Q724" i="73" s="1"/>
  <c r="P3401" i="73"/>
  <c r="Q3401" i="73" s="1"/>
  <c r="P4150" i="73"/>
  <c r="Q4150" i="73" s="1"/>
  <c r="P4542" i="73"/>
  <c r="Q4542" i="73" s="1"/>
  <c r="P3735" i="73"/>
  <c r="Q3735" i="73" s="1"/>
  <c r="P4079" i="73"/>
  <c r="Q4079" i="73" s="1"/>
  <c r="P4247" i="73"/>
  <c r="Q4247" i="73" s="1"/>
  <c r="P3736" i="73"/>
  <c r="Q3736" i="73" s="1"/>
  <c r="P4088" i="73"/>
  <c r="Q4088" i="73" s="1"/>
  <c r="P4568" i="73"/>
  <c r="Q4568" i="73" s="1"/>
  <c r="P3737" i="73"/>
  <c r="Q3737" i="73" s="1"/>
  <c r="P4089" i="73"/>
  <c r="Q4089" i="73" s="1"/>
  <c r="P4537" i="73"/>
  <c r="Q4537" i="73" s="1"/>
  <c r="P3970" i="73"/>
  <c r="Q3970" i="73" s="1"/>
  <c r="P4162" i="73"/>
  <c r="Q4162" i="73" s="1"/>
  <c r="P3395" i="73"/>
  <c r="Q3395" i="73" s="1"/>
  <c r="P4067" i="73"/>
  <c r="Q4067" i="73" s="1"/>
  <c r="P4531" i="73"/>
  <c r="Q4531" i="73" s="1"/>
  <c r="P3972" i="73"/>
  <c r="Q3972" i="73" s="1"/>
  <c r="P4164" i="73"/>
  <c r="Q4164" i="73" s="1"/>
  <c r="P4596" i="73"/>
  <c r="Q4596" i="73" s="1"/>
  <c r="P4005" i="73"/>
  <c r="Q4005" i="73" s="1"/>
  <c r="P4245" i="73"/>
  <c r="Q4245" i="73" s="1"/>
  <c r="P5024" i="73"/>
  <c r="Q5024" i="73" s="1"/>
  <c r="P5019" i="73"/>
  <c r="Q5019" i="73" s="1"/>
  <c r="P5468" i="73"/>
  <c r="Q5468" i="73" s="1"/>
  <c r="P1229" i="73"/>
  <c r="Q1229" i="73" s="1"/>
  <c r="P1142" i="73"/>
  <c r="Q1142" i="73" s="1"/>
  <c r="P687" i="73"/>
  <c r="Q687" i="73" s="1"/>
  <c r="P1231" i="73"/>
  <c r="Q1231" i="73" s="1"/>
  <c r="P1136" i="73"/>
  <c r="Q1136" i="73" s="1"/>
  <c r="P2240" i="73"/>
  <c r="Q2240" i="73" s="1"/>
  <c r="P1633" i="73"/>
  <c r="Q1633" i="73" s="1"/>
  <c r="P1226" i="73"/>
  <c r="Q1226" i="73" s="1"/>
  <c r="P1115" i="73"/>
  <c r="Q1115" i="73" s="1"/>
  <c r="P2059" i="73"/>
  <c r="Q2059" i="73" s="1"/>
  <c r="P2412" i="73"/>
  <c r="Q2412" i="73" s="1"/>
  <c r="P2244" i="73"/>
  <c r="Q2244" i="73" s="1"/>
  <c r="P3373" i="73"/>
  <c r="Q3373" i="73" s="1"/>
  <c r="P3150" i="73"/>
  <c r="Q3150" i="73" s="1"/>
  <c r="P2495" i="73"/>
  <c r="Q2495" i="73" s="1"/>
  <c r="P3399" i="73"/>
  <c r="Q3399" i="73" s="1"/>
  <c r="P3144" i="73"/>
  <c r="Q3144" i="73" s="1"/>
  <c r="P3065" i="73"/>
  <c r="Q3065" i="73" s="1"/>
  <c r="P2410" i="73"/>
  <c r="Q2410" i="73" s="1"/>
  <c r="P2411" i="73"/>
  <c r="Q2411" i="73" s="1"/>
  <c r="P3734" i="73"/>
  <c r="Q3734" i="73" s="1"/>
  <c r="P4158" i="73"/>
  <c r="Q4158" i="73" s="1"/>
  <c r="P4574" i="73"/>
  <c r="Q4574" i="73" s="1"/>
  <c r="P3743" i="73"/>
  <c r="Q3743" i="73" s="1"/>
  <c r="P4087" i="73"/>
  <c r="Q4087" i="73" s="1"/>
  <c r="P4535" i="73"/>
  <c r="Q4535" i="73" s="1"/>
  <c r="P3976" i="73"/>
  <c r="Q3976" i="73" s="1"/>
  <c r="P4152" i="73"/>
  <c r="Q4152" i="73" s="1"/>
  <c r="P4592" i="73"/>
  <c r="Q4592" i="73" s="1"/>
  <c r="P3977" i="73"/>
  <c r="Q3977" i="73" s="1"/>
  <c r="P4153" i="73"/>
  <c r="Q4153" i="73" s="1"/>
  <c r="P4569" i="73"/>
  <c r="Q4569" i="73" s="1"/>
  <c r="P3978" i="73"/>
  <c r="Q3978" i="73" s="1"/>
  <c r="P4194" i="73"/>
  <c r="Q4194" i="73" s="1"/>
  <c r="P3731" i="73"/>
  <c r="Q3731" i="73" s="1"/>
  <c r="P4083" i="73"/>
  <c r="Q4083" i="73" s="1"/>
  <c r="P4539" i="73"/>
  <c r="Q4539" i="73" s="1"/>
  <c r="P3980" i="73"/>
  <c r="Q3980" i="73" s="1"/>
  <c r="P4188" i="73"/>
  <c r="Q4188" i="73" s="1"/>
  <c r="P3378" i="73"/>
  <c r="Q3378" i="73" s="1"/>
  <c r="P4061" i="73"/>
  <c r="Q4061" i="73" s="1"/>
  <c r="P4533" i="73"/>
  <c r="Q4533" i="73" s="1"/>
  <c r="P5017" i="73"/>
  <c r="Q5017" i="73" s="1"/>
  <c r="P5027" i="73"/>
  <c r="Q5027" i="73" s="1"/>
  <c r="P5469" i="73"/>
  <c r="Q5469" i="73" s="1"/>
  <c r="P5462" i="73"/>
  <c r="R45" i="63"/>
  <c r="Q45" i="63"/>
  <c r="Q4622" i="73" l="1"/>
  <c r="P99" i="63"/>
  <c r="Q2942" i="73"/>
  <c r="P107" i="63"/>
  <c r="Q1335" i="73"/>
  <c r="P52" i="63"/>
  <c r="Q1134" i="73"/>
  <c r="P204" i="63"/>
  <c r="Q1222" i="73"/>
  <c r="P57" i="63"/>
  <c r="Q3056" i="73"/>
  <c r="P181" i="63"/>
  <c r="Q5462" i="73"/>
  <c r="P47" i="63"/>
  <c r="P2877" i="73"/>
  <c r="Q894" i="73"/>
  <c r="P141" i="63"/>
  <c r="P5504" i="73"/>
  <c r="Q5504" i="73" s="1"/>
  <c r="P5512" i="73"/>
  <c r="Q5512" i="73" s="1"/>
  <c r="P5345" i="73"/>
  <c r="P5505" i="73"/>
  <c r="Q5505" i="73" s="1"/>
  <c r="P5513" i="73"/>
  <c r="Q5513" i="73" s="1"/>
  <c r="P5346" i="73"/>
  <c r="Q5346" i="73" s="1"/>
  <c r="P5506" i="73"/>
  <c r="Q5506" i="73" s="1"/>
  <c r="P5347" i="73"/>
  <c r="Q5347" i="73" s="1"/>
  <c r="P5507" i="73"/>
  <c r="Q5507" i="73" s="1"/>
  <c r="P5508" i="73"/>
  <c r="Q5508" i="73" s="1"/>
  <c r="P5509" i="73"/>
  <c r="Q5509" i="73" s="1"/>
  <c r="P5510" i="73"/>
  <c r="Q5510" i="73" s="1"/>
  <c r="P5503" i="73"/>
  <c r="Q5503" i="73" s="1"/>
  <c r="P5511" i="73"/>
  <c r="Q5511" i="73" s="1"/>
  <c r="P5120" i="73"/>
  <c r="Q5120" i="73" s="1"/>
  <c r="P5192" i="73"/>
  <c r="Q5192" i="73" s="1"/>
  <c r="P5352" i="73"/>
  <c r="Q5352" i="73" s="1"/>
  <c r="P5360" i="73"/>
  <c r="Q5360" i="73" s="1"/>
  <c r="P5448" i="73"/>
  <c r="Q5448" i="73" s="1"/>
  <c r="P5193" i="73"/>
  <c r="Q5193" i="73" s="1"/>
  <c r="P5353" i="73"/>
  <c r="Q5353" i="73" s="1"/>
  <c r="P5361" i="73"/>
  <c r="Q5361" i="73" s="1"/>
  <c r="P5194" i="73"/>
  <c r="Q5194" i="73" s="1"/>
  <c r="P5354" i="73"/>
  <c r="Q5354" i="73" s="1"/>
  <c r="P5362" i="73"/>
  <c r="Q5362" i="73" s="1"/>
  <c r="P5355" i="73"/>
  <c r="Q5355" i="73" s="1"/>
  <c r="P5363" i="73"/>
  <c r="Q5363" i="73" s="1"/>
  <c r="P5515" i="73"/>
  <c r="Q5515" i="73" s="1"/>
  <c r="P5188" i="73"/>
  <c r="Q5188" i="73" s="1"/>
  <c r="P5356" i="73"/>
  <c r="Q5356" i="73" s="1"/>
  <c r="P5364" i="73"/>
  <c r="Q5364" i="73" s="1"/>
  <c r="P5117" i="73"/>
  <c r="P5189" i="73"/>
  <c r="Q5189" i="73" s="1"/>
  <c r="P5357" i="73"/>
  <c r="Q5357" i="73" s="1"/>
  <c r="P5118" i="73"/>
  <c r="Q5118" i="73" s="1"/>
  <c r="P5190" i="73"/>
  <c r="Q5190" i="73" s="1"/>
  <c r="P5350" i="73"/>
  <c r="Q5350" i="73" s="1"/>
  <c r="P5358" i="73"/>
  <c r="Q5358" i="73" s="1"/>
  <c r="P5446" i="73"/>
  <c r="Q5446" i="73" s="1"/>
  <c r="P5119" i="73"/>
  <c r="Q5119" i="73" s="1"/>
  <c r="P5191" i="73"/>
  <c r="Q5191" i="73" s="1"/>
  <c r="P5351" i="73"/>
  <c r="Q5351" i="73" s="1"/>
  <c r="P5359" i="73"/>
  <c r="Q5359" i="73" s="1"/>
  <c r="P5447" i="73"/>
  <c r="Q5447" i="73" s="1"/>
  <c r="P15" i="63"/>
  <c r="Q2877" i="73" l="1"/>
  <c r="C11" i="32"/>
  <c r="D11" i="32" s="1"/>
  <c r="Q5117" i="73"/>
  <c r="R204" i="63"/>
  <c r="Q204" i="63"/>
  <c r="R47" i="63"/>
  <c r="Q47" i="63"/>
  <c r="Q52" i="63"/>
  <c r="R52" i="63"/>
  <c r="Q181" i="63"/>
  <c r="R181" i="63"/>
  <c r="R107" i="63"/>
  <c r="Q107" i="63"/>
  <c r="Q5345" i="73"/>
  <c r="R141" i="63"/>
  <c r="Q141" i="63"/>
  <c r="Q57" i="63"/>
  <c r="R57" i="63"/>
  <c r="R99" i="63"/>
  <c r="Q99" i="63"/>
  <c r="P27" i="63"/>
  <c r="R15" i="63"/>
  <c r="Q15" i="63"/>
  <c r="P3133" i="73" l="1"/>
  <c r="Q3133" i="73" s="1"/>
  <c r="P3024" i="73"/>
  <c r="Q3024" i="73" s="1"/>
  <c r="P3131" i="73"/>
  <c r="Q3131" i="73" s="1"/>
  <c r="P981" i="73"/>
  <c r="Q981" i="73" s="1"/>
  <c r="P2628" i="73"/>
  <c r="Q2628" i="73" s="1"/>
  <c r="P2402" i="73"/>
  <c r="Q2402" i="73" s="1"/>
  <c r="P5277" i="73"/>
  <c r="P3231" i="73"/>
  <c r="Q3231" i="73" s="1"/>
  <c r="P2491" i="73"/>
  <c r="Q2491" i="73" s="1"/>
  <c r="P5198" i="73"/>
  <c r="P1112" i="73"/>
  <c r="Q1112" i="73" s="1"/>
  <c r="P3230" i="73"/>
  <c r="Q3230" i="73" s="1"/>
  <c r="P3891" i="73"/>
  <c r="Q3891" i="73" s="1"/>
  <c r="P136" i="73"/>
  <c r="Q136" i="73" s="1"/>
  <c r="P3022" i="73"/>
  <c r="Q3022" i="73" s="1"/>
  <c r="P980" i="73"/>
  <c r="Q980" i="73" s="1"/>
  <c r="P4229" i="73"/>
  <c r="Q4229" i="73" s="1"/>
  <c r="P141" i="73"/>
  <c r="Q141" i="73" s="1"/>
  <c r="P979" i="73"/>
  <c r="Q979" i="73" s="1"/>
  <c r="P3305" i="73"/>
  <c r="Q3305" i="73" s="1"/>
  <c r="P1110" i="73"/>
  <c r="Q1110" i="73" s="1"/>
  <c r="P133" i="73"/>
  <c r="Q133" i="73" s="1"/>
  <c r="P4726" i="73"/>
  <c r="Q4726" i="73" s="1"/>
  <c r="P5381" i="73"/>
  <c r="Q5381" i="73" s="1"/>
  <c r="P1111" i="73"/>
  <c r="Q1111" i="73" s="1"/>
  <c r="P955" i="73"/>
  <c r="Q955" i="73" s="1"/>
  <c r="P3281" i="73"/>
  <c r="P142" i="73"/>
  <c r="Q142" i="73" s="1"/>
  <c r="P143" i="73"/>
  <c r="Q143" i="73" s="1"/>
  <c r="P139" i="73"/>
  <c r="Q139" i="73" s="1"/>
  <c r="P2806" i="73"/>
  <c r="Q2806" i="73" s="1"/>
  <c r="P4230" i="73"/>
  <c r="Q4230" i="73" s="1"/>
  <c r="P130" i="73"/>
  <c r="P3023" i="73"/>
  <c r="Q3023" i="73" s="1"/>
  <c r="P135" i="73"/>
  <c r="Q135" i="73" s="1"/>
  <c r="P131" i="73"/>
  <c r="Q131" i="73" s="1"/>
  <c r="P684" i="73"/>
  <c r="Q684" i="73" s="1"/>
  <c r="P3304" i="73"/>
  <c r="Q3304" i="73" s="1"/>
  <c r="P134" i="73"/>
  <c r="Q134" i="73" s="1"/>
  <c r="P3132" i="73"/>
  <c r="Q3132" i="73" s="1"/>
  <c r="P3130" i="73"/>
  <c r="Q3130" i="73" s="1"/>
  <c r="P2106" i="73"/>
  <c r="Q2106" i="73" s="1"/>
  <c r="P132" i="73"/>
  <c r="Q132" i="73" s="1"/>
  <c r="P3232" i="73"/>
  <c r="Q3232" i="73" s="1"/>
  <c r="P4030" i="73"/>
  <c r="Q4030" i="73" s="1"/>
  <c r="P137" i="73"/>
  <c r="Q137" i="73" s="1"/>
  <c r="P140" i="73"/>
  <c r="Q140" i="73" s="1"/>
  <c r="P3892" i="73"/>
  <c r="Q3892" i="73" s="1"/>
  <c r="P4149" i="73"/>
  <c r="Q4149" i="73" s="1"/>
  <c r="P138" i="73"/>
  <c r="Q138" i="73" s="1"/>
  <c r="P2912" i="73"/>
  <c r="Q2912" i="73" s="1"/>
  <c r="P2910" i="73"/>
  <c r="P2911" i="73"/>
  <c r="Q2911" i="73" s="1"/>
  <c r="P2907" i="73"/>
  <c r="R27" i="63"/>
  <c r="Q27" i="63"/>
  <c r="P108" i="63"/>
  <c r="Q5277" i="73" l="1"/>
  <c r="P172" i="63"/>
  <c r="Q2910" i="73"/>
  <c r="C19" i="32"/>
  <c r="D19" i="32" s="1"/>
  <c r="Q3281" i="73"/>
  <c r="P124" i="63"/>
  <c r="Q2907" i="73"/>
  <c r="C17" i="32"/>
  <c r="D17" i="32" s="1"/>
  <c r="Q5198" i="73"/>
  <c r="P32" i="63"/>
  <c r="P28" i="63"/>
  <c r="Q130" i="73"/>
  <c r="Q108" i="63"/>
  <c r="R108" i="63"/>
  <c r="P5527" i="73" l="1"/>
  <c r="Q5527" i="73" s="1"/>
  <c r="P5528" i="73"/>
  <c r="Q5528" i="73" s="1"/>
  <c r="P5524" i="73"/>
  <c r="Q5524" i="73" s="1"/>
  <c r="P5525" i="73"/>
  <c r="Q5525" i="73" s="1"/>
  <c r="P5530" i="73"/>
  <c r="Q5530" i="73" s="1"/>
  <c r="P5529" i="73"/>
  <c r="Q5529" i="73" s="1"/>
  <c r="P5526" i="73"/>
  <c r="Q5526" i="73" s="1"/>
  <c r="P4264" i="73"/>
  <c r="Q4264" i="73" s="1"/>
  <c r="P2512" i="73"/>
  <c r="Q2512" i="73" s="1"/>
  <c r="P2509" i="73"/>
  <c r="Q2509" i="73" s="1"/>
  <c r="P5395" i="73"/>
  <c r="Q5395" i="73" s="1"/>
  <c r="P4263" i="73"/>
  <c r="Q4263" i="73" s="1"/>
  <c r="P2513" i="73"/>
  <c r="Q2513" i="73" s="1"/>
  <c r="P2112" i="73"/>
  <c r="Q2112" i="73" s="1"/>
  <c r="P2519" i="73"/>
  <c r="Q2519" i="73" s="1"/>
  <c r="P4262" i="73"/>
  <c r="Q4262" i="73" s="1"/>
  <c r="P2113" i="73"/>
  <c r="Q2113" i="73" s="1"/>
  <c r="P4643" i="73"/>
  <c r="Q4643" i="73" s="1"/>
  <c r="P2510" i="73"/>
  <c r="Q2510" i="73" s="1"/>
  <c r="P4605" i="73"/>
  <c r="Q4605" i="73" s="1"/>
  <c r="P2110" i="73"/>
  <c r="Q2110" i="73" s="1"/>
  <c r="P4258" i="73"/>
  <c r="Q4258" i="73" s="1"/>
  <c r="P3991" i="73"/>
  <c r="Q3991" i="73" s="1"/>
  <c r="P3158" i="73"/>
  <c r="Q3158" i="73" s="1"/>
  <c r="P1637" i="73"/>
  <c r="Q1637" i="73" s="1"/>
  <c r="P3753" i="73"/>
  <c r="Q3753" i="73" s="1"/>
  <c r="P2515" i="73"/>
  <c r="Q2515" i="73" s="1"/>
  <c r="P2788" i="73"/>
  <c r="Q2788" i="73" s="1"/>
  <c r="P4259" i="73"/>
  <c r="Q4259" i="73" s="1"/>
  <c r="P4639" i="73"/>
  <c r="P1212" i="73"/>
  <c r="Q1212" i="73" s="1"/>
  <c r="P4645" i="73"/>
  <c r="Q4645" i="73" s="1"/>
  <c r="P4644" i="73"/>
  <c r="Q4644" i="73" s="1"/>
  <c r="P1003" i="73"/>
  <c r="Q1003" i="73" s="1"/>
  <c r="P4260" i="73"/>
  <c r="Q4260" i="73" s="1"/>
  <c r="P4608" i="73"/>
  <c r="Q4608" i="73" s="1"/>
  <c r="P2361" i="73"/>
  <c r="P2111" i="73"/>
  <c r="Q2111" i="73" s="1"/>
  <c r="P4642" i="73"/>
  <c r="Q4642" i="73" s="1"/>
  <c r="P4575" i="73"/>
  <c r="P3157" i="73"/>
  <c r="Q3157" i="73" s="1"/>
  <c r="P1638" i="73"/>
  <c r="Q1638" i="73" s="1"/>
  <c r="P4609" i="73"/>
  <c r="Q4609" i="73" s="1"/>
  <c r="P3076" i="73"/>
  <c r="P4256" i="73"/>
  <c r="Q4256" i="73" s="1"/>
  <c r="P1636" i="73"/>
  <c r="Q1636" i="73" s="1"/>
  <c r="P5315" i="73"/>
  <c r="Q5315" i="73" s="1"/>
  <c r="P4266" i="73"/>
  <c r="Q4266" i="73" s="1"/>
  <c r="P2371" i="73"/>
  <c r="Q2371" i="73" s="1"/>
  <c r="P2508" i="73"/>
  <c r="Q2508" i="73" s="1"/>
  <c r="P1877" i="73"/>
  <c r="Q1877" i="73" s="1"/>
  <c r="P4257" i="73"/>
  <c r="Q4257" i="73" s="1"/>
  <c r="P2362" i="73"/>
  <c r="Q2362" i="73" s="1"/>
  <c r="P2248" i="73"/>
  <c r="P4267" i="73"/>
  <c r="Q4267" i="73" s="1"/>
  <c r="P3039" i="73"/>
  <c r="Q3039" i="73" s="1"/>
  <c r="P4203" i="73"/>
  <c r="Q4203" i="73" s="1"/>
  <c r="P2518" i="73"/>
  <c r="Q2518" i="73" s="1"/>
  <c r="P1639" i="73"/>
  <c r="Q1639" i="73" s="1"/>
  <c r="P2363" i="73"/>
  <c r="Q2363" i="73" s="1"/>
  <c r="P4255" i="73"/>
  <c r="Q4255" i="73" s="1"/>
  <c r="P2517" i="73"/>
  <c r="Q2517" i="73" s="1"/>
  <c r="P1128" i="73"/>
  <c r="Q1128" i="73" s="1"/>
  <c r="P2506" i="73"/>
  <c r="Q2506" i="73" s="1"/>
  <c r="P2368" i="73"/>
  <c r="Q2368" i="73" s="1"/>
  <c r="P1211" i="73"/>
  <c r="Q1211" i="73" s="1"/>
  <c r="P4268" i="73"/>
  <c r="Q4268" i="73" s="1"/>
  <c r="P4640" i="73"/>
  <c r="Q4640" i="73" s="1"/>
  <c r="P2367" i="73"/>
  <c r="Q2367" i="73" s="1"/>
  <c r="P2516" i="73"/>
  <c r="Q2516" i="73" s="1"/>
  <c r="P4261" i="73"/>
  <c r="Q4261" i="73" s="1"/>
  <c r="P4607" i="73"/>
  <c r="Q4607" i="73" s="1"/>
  <c r="P2366" i="73"/>
  <c r="Q2366" i="73" s="1"/>
  <c r="P5394" i="73"/>
  <c r="Q5394" i="73" s="1"/>
  <c r="P4606" i="73"/>
  <c r="Q4606" i="73" s="1"/>
  <c r="P5396" i="73"/>
  <c r="Q5396" i="73" s="1"/>
  <c r="P2514" i="73"/>
  <c r="Q2514" i="73" s="1"/>
  <c r="P2365" i="73"/>
  <c r="Q2365" i="73" s="1"/>
  <c r="P1975" i="73"/>
  <c r="Q1975" i="73" s="1"/>
  <c r="P4610" i="73"/>
  <c r="Q4610" i="73" s="1"/>
  <c r="P2369" i="73"/>
  <c r="Q2369" i="73" s="1"/>
  <c r="P2789" i="73"/>
  <c r="Q2789" i="73" s="1"/>
  <c r="P4265" i="73"/>
  <c r="Q4265" i="73" s="1"/>
  <c r="P4646" i="73"/>
  <c r="Q4646" i="73" s="1"/>
  <c r="P3038" i="73"/>
  <c r="Q3038" i="73" s="1"/>
  <c r="P2364" i="73"/>
  <c r="Q2364" i="73" s="1"/>
  <c r="P4604" i="73"/>
  <c r="Q4604" i="73" s="1"/>
  <c r="P2507" i="73"/>
  <c r="Q2507" i="73" s="1"/>
  <c r="P2511" i="73"/>
  <c r="Q2511" i="73" s="1"/>
  <c r="P2109" i="73"/>
  <c r="Q2109" i="73" s="1"/>
  <c r="P4269" i="73"/>
  <c r="Q4269" i="73" s="1"/>
  <c r="P2370" i="73"/>
  <c r="Q2370" i="73" s="1"/>
  <c r="P1974" i="73"/>
  <c r="Q1974" i="73" s="1"/>
  <c r="P4641" i="73"/>
  <c r="Q4641" i="73" s="1"/>
  <c r="P2767" i="73"/>
  <c r="Q124" i="63"/>
  <c r="R124" i="63"/>
  <c r="P3414" i="73"/>
  <c r="Q3414" i="73" s="1"/>
  <c r="P3761" i="73"/>
  <c r="Q3761" i="73" s="1"/>
  <c r="P4857" i="73"/>
  <c r="Q4857" i="73" s="1"/>
  <c r="P964" i="73"/>
  <c r="Q964" i="73" s="1"/>
  <c r="P4213" i="73"/>
  <c r="Q4213" i="73" s="1"/>
  <c r="P2812" i="73"/>
  <c r="P4551" i="73"/>
  <c r="Q4551" i="73" s="1"/>
  <c r="P4205" i="73"/>
  <c r="Q4205" i="73" s="1"/>
  <c r="P4214" i="73"/>
  <c r="Q4214" i="73" s="1"/>
  <c r="P1880" i="73"/>
  <c r="Q1880" i="73" s="1"/>
  <c r="P3451" i="73"/>
  <c r="Q3451" i="73" s="1"/>
  <c r="P4211" i="73"/>
  <c r="Q4211" i="73" s="1"/>
  <c r="P3166" i="73"/>
  <c r="Q3166" i="73" s="1"/>
  <c r="P4860" i="73"/>
  <c r="Q4860" i="73" s="1"/>
  <c r="P3912" i="73"/>
  <c r="P2294" i="73"/>
  <c r="Q2294" i="73" s="1"/>
  <c r="P2650" i="73"/>
  <c r="Q2650" i="73" s="1"/>
  <c r="P3459" i="73"/>
  <c r="Q3459" i="73" s="1"/>
  <c r="P4861" i="73"/>
  <c r="Q4861" i="73" s="1"/>
  <c r="P4207" i="73"/>
  <c r="Q4207" i="73" s="1"/>
  <c r="P4855" i="73"/>
  <c r="Q4855" i="73" s="1"/>
  <c r="P4091" i="73"/>
  <c r="Q4091" i="73" s="1"/>
  <c r="P4016" i="73"/>
  <c r="Q4016" i="73" s="1"/>
  <c r="P3454" i="73"/>
  <c r="Q3454" i="73" s="1"/>
  <c r="P3458" i="73"/>
  <c r="Q3458" i="73" s="1"/>
  <c r="P3415" i="73"/>
  <c r="Q3415" i="73" s="1"/>
  <c r="P4273" i="73"/>
  <c r="Q4273" i="73" s="1"/>
  <c r="P5130" i="73"/>
  <c r="Q5130" i="73" s="1"/>
  <c r="P4271" i="73"/>
  <c r="Q4271" i="73" s="1"/>
  <c r="P2250" i="73"/>
  <c r="Q2250" i="73" s="1"/>
  <c r="P4208" i="73"/>
  <c r="Q4208" i="73" s="1"/>
  <c r="P1220" i="73"/>
  <c r="Q1220" i="73" s="1"/>
  <c r="P4048" i="73"/>
  <c r="Q4048" i="73" s="1"/>
  <c r="P5128" i="73"/>
  <c r="Q5128" i="73" s="1"/>
  <c r="P4554" i="73"/>
  <c r="Q4554" i="73" s="1"/>
  <c r="P2289" i="73"/>
  <c r="Q2289" i="73" s="1"/>
  <c r="P4270" i="73"/>
  <c r="Q4270" i="73" s="1"/>
  <c r="P4020" i="73"/>
  <c r="Q4020" i="73" s="1"/>
  <c r="P3272" i="73"/>
  <c r="Q3272" i="73" s="1"/>
  <c r="P4846" i="73"/>
  <c r="Q4846" i="73" s="1"/>
  <c r="P4041" i="73"/>
  <c r="Q4041" i="73" s="1"/>
  <c r="P2288" i="73"/>
  <c r="Q2288" i="73" s="1"/>
  <c r="P3998" i="73"/>
  <c r="Q3998" i="73" s="1"/>
  <c r="P4411" i="73"/>
  <c r="P4854" i="73"/>
  <c r="Q4854" i="73" s="1"/>
  <c r="P3457" i="73"/>
  <c r="Q3457" i="73" s="1"/>
  <c r="P2287" i="73"/>
  <c r="Q2287" i="73" s="1"/>
  <c r="P2293" i="73"/>
  <c r="Q2293" i="73" s="1"/>
  <c r="P4209" i="73"/>
  <c r="Q4209" i="73" s="1"/>
  <c r="P4046" i="73"/>
  <c r="Q4046" i="73" s="1"/>
  <c r="P966" i="73"/>
  <c r="Q966" i="73" s="1"/>
  <c r="P3456" i="73"/>
  <c r="Q3456" i="73" s="1"/>
  <c r="P4050" i="73"/>
  <c r="Q4050" i="73" s="1"/>
  <c r="P5123" i="73"/>
  <c r="Q5123" i="73" s="1"/>
  <c r="P4210" i="73"/>
  <c r="Q4210" i="73" s="1"/>
  <c r="P3455" i="73"/>
  <c r="Q3455" i="73" s="1"/>
  <c r="P4580" i="73"/>
  <c r="Q4580" i="73" s="1"/>
  <c r="P1012" i="73"/>
  <c r="Q1012" i="73" s="1"/>
  <c r="P3993" i="73"/>
  <c r="Q3993" i="73" s="1"/>
  <c r="P5129" i="73"/>
  <c r="Q5129" i="73" s="1"/>
  <c r="P1640" i="73"/>
  <c r="Q1640" i="73" s="1"/>
  <c r="P1011" i="73"/>
  <c r="Q1011" i="73" s="1"/>
  <c r="P4039" i="73"/>
  <c r="Q4039" i="73" s="1"/>
  <c r="P3411" i="73"/>
  <c r="Q3411" i="73" s="1"/>
  <c r="P3462" i="73"/>
  <c r="Q3462" i="73" s="1"/>
  <c r="P2286" i="73"/>
  <c r="Q2286" i="73" s="1"/>
  <c r="P3409" i="73"/>
  <c r="Q3409" i="73" s="1"/>
  <c r="P1010" i="73"/>
  <c r="P3413" i="73"/>
  <c r="Q3413" i="73" s="1"/>
  <c r="P4044" i="73"/>
  <c r="Q4044" i="73" s="1"/>
  <c r="P4847" i="73"/>
  <c r="Q4847" i="73" s="1"/>
  <c r="P4042" i="73"/>
  <c r="Q4042" i="73" s="1"/>
  <c r="P3389" i="73"/>
  <c r="Q3389" i="73" s="1"/>
  <c r="P705" i="73"/>
  <c r="Q705" i="73" s="1"/>
  <c r="P3995" i="73"/>
  <c r="Q3995" i="73" s="1"/>
  <c r="P3913" i="73"/>
  <c r="Q3913" i="73" s="1"/>
  <c r="P1879" i="73"/>
  <c r="Q1879" i="73" s="1"/>
  <c r="P3170" i="73"/>
  <c r="Q3170" i="73" s="1"/>
  <c r="P4019" i="73"/>
  <c r="Q4019" i="73" s="1"/>
  <c r="P5132" i="73"/>
  <c r="Q5132" i="73" s="1"/>
  <c r="P4045" i="73"/>
  <c r="Q4045" i="73" s="1"/>
  <c r="P3999" i="73"/>
  <c r="Q3999" i="73" s="1"/>
  <c r="P965" i="73"/>
  <c r="Q965" i="73" s="1"/>
  <c r="P2520" i="73"/>
  <c r="Q2520" i="73" s="1"/>
  <c r="P4577" i="73"/>
  <c r="Q4577" i="73" s="1"/>
  <c r="P5242" i="73"/>
  <c r="Q5242" i="73" s="1"/>
  <c r="P1164" i="73"/>
  <c r="Q1164" i="73" s="1"/>
  <c r="P3172" i="73"/>
  <c r="Q3172" i="73" s="1"/>
  <c r="P3760" i="73"/>
  <c r="Q3760" i="73" s="1"/>
  <c r="P4277" i="73"/>
  <c r="Q4277" i="73" s="1"/>
  <c r="P4047" i="73"/>
  <c r="Q4047" i="73" s="1"/>
  <c r="P962" i="73"/>
  <c r="Q962" i="73" s="1"/>
  <c r="P4036" i="73"/>
  <c r="Q4036" i="73" s="1"/>
  <c r="P1883" i="73"/>
  <c r="Q1883" i="73" s="1"/>
  <c r="P4183" i="73"/>
  <c r="Q4183" i="73" s="1"/>
  <c r="P3997" i="73"/>
  <c r="Q3997" i="73" s="1"/>
  <c r="P1015" i="73"/>
  <c r="Q1015" i="73" s="1"/>
  <c r="P4547" i="73"/>
  <c r="P3163" i="73"/>
  <c r="Q3163" i="73" s="1"/>
  <c r="P2283" i="73"/>
  <c r="P4204" i="73"/>
  <c r="Q4204" i="73" s="1"/>
  <c r="P3410" i="73"/>
  <c r="Q3410" i="73" s="1"/>
  <c r="P961" i="73"/>
  <c r="Q961" i="73" s="1"/>
  <c r="P4038" i="73"/>
  <c r="Q4038" i="73" s="1"/>
  <c r="P4579" i="73"/>
  <c r="Q4579" i="73" s="1"/>
  <c r="P5125" i="73"/>
  <c r="Q5125" i="73" s="1"/>
  <c r="P5131" i="73"/>
  <c r="Q5131" i="73" s="1"/>
  <c r="P4553" i="73"/>
  <c r="Q4553" i="73" s="1"/>
  <c r="P1166" i="73"/>
  <c r="Q1166" i="73" s="1"/>
  <c r="P2433" i="73"/>
  <c r="P4274" i="73"/>
  <c r="Q4274" i="73" s="1"/>
  <c r="P5316" i="73"/>
  <c r="Q5316" i="73" s="1"/>
  <c r="P3453" i="73"/>
  <c r="Q3453" i="73" s="1"/>
  <c r="P4272" i="73"/>
  <c r="Q4272" i="73" s="1"/>
  <c r="P5397" i="73"/>
  <c r="Q5397" i="73" s="1"/>
  <c r="P4552" i="73"/>
  <c r="Q4552" i="73" s="1"/>
  <c r="P1884" i="73"/>
  <c r="Q1884" i="73" s="1"/>
  <c r="P4549" i="73"/>
  <c r="Q4549" i="73" s="1"/>
  <c r="P2284" i="73"/>
  <c r="Q2284" i="73" s="1"/>
  <c r="P3992" i="73"/>
  <c r="Q3992" i="73" s="1"/>
  <c r="P4848" i="73"/>
  <c r="Q4848" i="73" s="1"/>
  <c r="P1162" i="73"/>
  <c r="Q1162" i="73" s="1"/>
  <c r="P4021" i="73"/>
  <c r="Q4021" i="73" s="1"/>
  <c r="P4040" i="73"/>
  <c r="Q4040" i="73" s="1"/>
  <c r="P3390" i="73"/>
  <c r="Q3390" i="73" s="1"/>
  <c r="P4856" i="73"/>
  <c r="Q4856" i="73" s="1"/>
  <c r="P4865" i="73"/>
  <c r="Q4865" i="73" s="1"/>
  <c r="P1882" i="73"/>
  <c r="Q1882" i="73" s="1"/>
  <c r="P3759" i="73"/>
  <c r="Q3759" i="73" s="1"/>
  <c r="P4212" i="73"/>
  <c r="Q4212" i="73" s="1"/>
  <c r="P4863" i="73"/>
  <c r="Q4863" i="73" s="1"/>
  <c r="P2089" i="73"/>
  <c r="Q2089" i="73" s="1"/>
  <c r="P4276" i="73"/>
  <c r="Q4276" i="73" s="1"/>
  <c r="P960" i="73"/>
  <c r="Q960" i="73" s="1"/>
  <c r="P3171" i="73"/>
  <c r="Q3171" i="73" s="1"/>
  <c r="P4043" i="73"/>
  <c r="Q4043" i="73" s="1"/>
  <c r="P5127" i="73"/>
  <c r="Q5127" i="73" s="1"/>
  <c r="P3996" i="73"/>
  <c r="Q3996" i="73" s="1"/>
  <c r="P4033" i="73"/>
  <c r="Q4033" i="73" s="1"/>
  <c r="P1885" i="73"/>
  <c r="Q1885" i="73" s="1"/>
  <c r="P4018" i="73"/>
  <c r="Q4018" i="73" s="1"/>
  <c r="P3167" i="73"/>
  <c r="Q3167" i="73" s="1"/>
  <c r="P4747" i="73"/>
  <c r="Q4747" i="73" s="1"/>
  <c r="P3174" i="73"/>
  <c r="Q3174" i="73" s="1"/>
  <c r="P4576" i="73"/>
  <c r="Q4576" i="73" s="1"/>
  <c r="P4858" i="73"/>
  <c r="Q4858" i="73" s="1"/>
  <c r="P3165" i="73"/>
  <c r="Q3165" i="73" s="1"/>
  <c r="P4849" i="73"/>
  <c r="Q4849" i="73" s="1"/>
  <c r="P4035" i="73"/>
  <c r="Q4035" i="73" s="1"/>
  <c r="P3391" i="73"/>
  <c r="Q3391" i="73" s="1"/>
  <c r="P5034" i="73"/>
  <c r="Q5034" i="73" s="1"/>
  <c r="P5133" i="73"/>
  <c r="Q5133" i="73" s="1"/>
  <c r="P2291" i="73"/>
  <c r="Q2291" i="73" s="1"/>
  <c r="P4215" i="73"/>
  <c r="Q4215" i="73" s="1"/>
  <c r="P4037" i="73"/>
  <c r="Q4037" i="73" s="1"/>
  <c r="P1014" i="73"/>
  <c r="Q1014" i="73" s="1"/>
  <c r="P2521" i="73"/>
  <c r="Q2521" i="73" s="1"/>
  <c r="P5126" i="73"/>
  <c r="Q5126" i="73" s="1"/>
  <c r="P1881" i="73"/>
  <c r="Q1881" i="73" s="1"/>
  <c r="P4206" i="73"/>
  <c r="Q4206" i="73" s="1"/>
  <c r="P3460" i="73"/>
  <c r="Q3460" i="73" s="1"/>
  <c r="P1013" i="73"/>
  <c r="Q1013" i="73" s="1"/>
  <c r="P1165" i="73"/>
  <c r="Q1165" i="73" s="1"/>
  <c r="P3168" i="73"/>
  <c r="Q3168" i="73" s="1"/>
  <c r="P3994" i="73"/>
  <c r="Q3994" i="73" s="1"/>
  <c r="P1976" i="73"/>
  <c r="Q1976" i="73" s="1"/>
  <c r="P4275" i="73"/>
  <c r="Q4275" i="73" s="1"/>
  <c r="P3169" i="73"/>
  <c r="Q3169" i="73" s="1"/>
  <c r="P4853" i="73"/>
  <c r="P3271" i="73"/>
  <c r="Q3271" i="73" s="1"/>
  <c r="P4049" i="73"/>
  <c r="Q4049" i="73" s="1"/>
  <c r="P4859" i="73"/>
  <c r="Q4859" i="73" s="1"/>
  <c r="P3416" i="73"/>
  <c r="Q3416" i="73" s="1"/>
  <c r="P5035" i="73"/>
  <c r="Q5035" i="73" s="1"/>
  <c r="P3164" i="73"/>
  <c r="Q3164" i="73" s="1"/>
  <c r="P3162" i="73"/>
  <c r="Q3162" i="73" s="1"/>
  <c r="P4862" i="73"/>
  <c r="Q4862" i="73" s="1"/>
  <c r="P963" i="73"/>
  <c r="Q963" i="73" s="1"/>
  <c r="P3173" i="73"/>
  <c r="Q3173" i="73" s="1"/>
  <c r="P4024" i="73"/>
  <c r="Q4024" i="73" s="1"/>
  <c r="P4864" i="73"/>
  <c r="Q4864" i="73" s="1"/>
  <c r="P2372" i="73"/>
  <c r="Q2372" i="73" s="1"/>
  <c r="P4017" i="73"/>
  <c r="Q4017" i="73" s="1"/>
  <c r="P1878" i="73"/>
  <c r="Q1878" i="73" s="1"/>
  <c r="P2290" i="73"/>
  <c r="Q2290" i="73" s="1"/>
  <c r="P4015" i="73"/>
  <c r="P4548" i="73"/>
  <c r="Q4548" i="73" s="1"/>
  <c r="P2292" i="73"/>
  <c r="Q2292" i="73" s="1"/>
  <c r="P1886" i="73"/>
  <c r="Q1886" i="73" s="1"/>
  <c r="P2649" i="73"/>
  <c r="P4578" i="73"/>
  <c r="Q4578" i="73" s="1"/>
  <c r="P1163" i="73"/>
  <c r="Q1163" i="73" s="1"/>
  <c r="P3461" i="73"/>
  <c r="Q3461" i="73" s="1"/>
  <c r="P4550" i="73"/>
  <c r="Q4550" i="73" s="1"/>
  <c r="P2285" i="73"/>
  <c r="Q2285" i="73" s="1"/>
  <c r="P3408" i="73"/>
  <c r="Q3408" i="73" s="1"/>
  <c r="P4034" i="73"/>
  <c r="Q4034" i="73" s="1"/>
  <c r="P5036" i="73"/>
  <c r="Q5036" i="73" s="1"/>
  <c r="P4022" i="73"/>
  <c r="Q4022" i="73" s="1"/>
  <c r="P5124" i="73"/>
  <c r="Q5124" i="73" s="1"/>
  <c r="P4023" i="73"/>
  <c r="Q4023" i="73" s="1"/>
  <c r="P3452" i="73"/>
  <c r="Q3452" i="73" s="1"/>
  <c r="P1161" i="73"/>
  <c r="P3412" i="73"/>
  <c r="Q3412" i="73" s="1"/>
  <c r="R28" i="63"/>
  <c r="Q28" i="63"/>
  <c r="Q172" i="63"/>
  <c r="R172" i="63"/>
  <c r="R32" i="63"/>
  <c r="Q32" i="63"/>
  <c r="P5472" i="73"/>
  <c r="Q5472" i="73" s="1"/>
  <c r="P5473" i="73"/>
  <c r="Q5473" i="73" s="1"/>
  <c r="P5243" i="73"/>
  <c r="Q5243" i="73" s="1"/>
  <c r="P5317" i="73"/>
  <c r="Q5317" i="73" s="1"/>
  <c r="P5134" i="73"/>
  <c r="P5318" i="73"/>
  <c r="Q5318" i="73" s="1"/>
  <c r="P5398" i="73"/>
  <c r="Q5398" i="73" s="1"/>
  <c r="P5319" i="73"/>
  <c r="Q5319" i="73" s="1"/>
  <c r="P5399" i="73"/>
  <c r="Q5399" i="73" s="1"/>
  <c r="P5471" i="73"/>
  <c r="Q5471" i="73" s="1"/>
  <c r="P140" i="63"/>
  <c r="Q2248" i="73" l="1"/>
  <c r="P21" i="63"/>
  <c r="Q4639" i="73"/>
  <c r="P176" i="63"/>
  <c r="Q2767" i="73"/>
  <c r="P38" i="63"/>
  <c r="Q2283" i="73"/>
  <c r="P75" i="63"/>
  <c r="Q1010" i="73"/>
  <c r="P74" i="63"/>
  <c r="Q4411" i="73"/>
  <c r="P86" i="63"/>
  <c r="Q2361" i="73"/>
  <c r="P60" i="63"/>
  <c r="Q2649" i="73"/>
  <c r="P135" i="63"/>
  <c r="Q2812" i="73"/>
  <c r="P173" i="63"/>
  <c r="Q1161" i="73"/>
  <c r="P63" i="63"/>
  <c r="Q3076" i="73"/>
  <c r="P205" i="63"/>
  <c r="Q4015" i="73"/>
  <c r="P69" i="63"/>
  <c r="Q4547" i="73"/>
  <c r="P158" i="63"/>
  <c r="Q4853" i="73"/>
  <c r="P67" i="63"/>
  <c r="Q2433" i="73"/>
  <c r="P164" i="63"/>
  <c r="Q3912" i="73"/>
  <c r="P31" i="63"/>
  <c r="Q4575" i="73"/>
  <c r="P109" i="63"/>
  <c r="Q5134" i="73"/>
  <c r="P24" i="63"/>
  <c r="P84" i="63"/>
  <c r="P68" i="63"/>
  <c r="Q140" i="63"/>
  <c r="R140" i="63"/>
  <c r="P12" i="63"/>
  <c r="R69" i="63" l="1"/>
  <c r="Q69" i="63"/>
  <c r="R135" i="63"/>
  <c r="Q135" i="63"/>
  <c r="R75" i="63"/>
  <c r="Q75" i="63"/>
  <c r="R164" i="63"/>
  <c r="Q164" i="63"/>
  <c r="R60" i="63"/>
  <c r="Q60" i="63"/>
  <c r="R38" i="63"/>
  <c r="Q38" i="63"/>
  <c r="R205" i="63"/>
  <c r="Q205" i="63"/>
  <c r="Q63" i="63"/>
  <c r="R63" i="63"/>
  <c r="Q176" i="63"/>
  <c r="R176" i="63"/>
  <c r="R67" i="63"/>
  <c r="Q67" i="63"/>
  <c r="Q86" i="63"/>
  <c r="R86" i="63"/>
  <c r="Q109" i="63"/>
  <c r="R109" i="63"/>
  <c r="Q173" i="63"/>
  <c r="R173" i="63"/>
  <c r="Q21" i="63"/>
  <c r="R21" i="63"/>
  <c r="Q31" i="63"/>
  <c r="R31" i="63"/>
  <c r="R158" i="63"/>
  <c r="Q158" i="63"/>
  <c r="R74" i="63"/>
  <c r="Q74" i="63"/>
  <c r="R24" i="63"/>
  <c r="Q24" i="63"/>
  <c r="Q84" i="63"/>
  <c r="R84" i="63"/>
  <c r="R68" i="63"/>
  <c r="Q68" i="63"/>
  <c r="Q12" i="63"/>
  <c r="R12" i="63"/>
  <c r="P2873" i="73" l="1"/>
  <c r="Q2873" i="73" l="1"/>
  <c r="P34" i="63"/>
  <c r="C7" i="32"/>
  <c r="D7" i="32" l="1"/>
  <c r="C20" i="32"/>
  <c r="D20" i="32" s="1"/>
  <c r="R34" i="63"/>
  <c r="Q34" i="63"/>
  <c r="P5522" i="73" l="1"/>
  <c r="Q5522" i="73" s="1"/>
  <c r="P5523" i="73"/>
  <c r="Q5523" i="73" s="1"/>
  <c r="P1957" i="73"/>
  <c r="Q1957" i="73" s="1"/>
  <c r="P3021" i="73"/>
  <c r="Q3021" i="73" s="1"/>
  <c r="P3556" i="73"/>
  <c r="Q3556" i="73" s="1"/>
  <c r="P2103" i="73"/>
  <c r="Q2103" i="73" s="1"/>
  <c r="P3360" i="73"/>
  <c r="Q3360" i="73" s="1"/>
  <c r="P5370" i="73"/>
  <c r="Q5370" i="73" s="1"/>
  <c r="P1953" i="73"/>
  <c r="Q1953" i="73" s="1"/>
  <c r="P4142" i="73"/>
  <c r="Q4142" i="73" s="1"/>
  <c r="P5375" i="73"/>
  <c r="Q5375" i="73" s="1"/>
  <c r="P1626" i="73"/>
  <c r="Q1626" i="73" s="1"/>
  <c r="P4584" i="73"/>
  <c r="Q4584" i="73" s="1"/>
  <c r="P1615" i="73"/>
  <c r="Q1615" i="73" s="1"/>
  <c r="P1108" i="73"/>
  <c r="Q1108" i="73" s="1"/>
  <c r="P5121" i="73"/>
  <c r="P1168" i="73"/>
  <c r="Q1168" i="73" s="1"/>
  <c r="P3113" i="73"/>
  <c r="Q3113" i="73" s="1"/>
  <c r="P1629" i="73"/>
  <c r="Q1629" i="73" s="1"/>
  <c r="P2092" i="73"/>
  <c r="Q2092" i="73" s="1"/>
  <c r="P4723" i="73"/>
  <c r="P1169" i="73"/>
  <c r="Q1169" i="73" s="1"/>
  <c r="P3558" i="73"/>
  <c r="Q3558" i="73" s="1"/>
  <c r="P5015" i="73"/>
  <c r="Q5015" i="73" s="1"/>
  <c r="P5365" i="73"/>
  <c r="P2102" i="73"/>
  <c r="Q2102" i="73" s="1"/>
  <c r="P2487" i="73"/>
  <c r="Q2487" i="73" s="1"/>
  <c r="P4581" i="73"/>
  <c r="P1960" i="73"/>
  <c r="Q1960" i="73" s="1"/>
  <c r="P3218" i="73"/>
  <c r="Q3218" i="73" s="1"/>
  <c r="P5220" i="73"/>
  <c r="Q5220" i="73" s="1"/>
  <c r="P1618" i="73"/>
  <c r="Q1618" i="73" s="1"/>
  <c r="P4216" i="73"/>
  <c r="P5374" i="73"/>
  <c r="Q5374" i="73" s="1"/>
  <c r="P1867" i="73"/>
  <c r="Q1867" i="73" s="1"/>
  <c r="P3554" i="73"/>
  <c r="Q3554" i="73" s="1"/>
  <c r="P1104" i="73"/>
  <c r="P5219" i="73"/>
  <c r="P969" i="73"/>
  <c r="Q969" i="73" s="1"/>
  <c r="P2483" i="73"/>
  <c r="P1958" i="73"/>
  <c r="Q1958" i="73" s="1"/>
  <c r="P3302" i="73"/>
  <c r="P4077" i="73"/>
  <c r="P970" i="73"/>
  <c r="Q970" i="73" s="1"/>
  <c r="P3417" i="73"/>
  <c r="P4185" i="73"/>
  <c r="Q4185" i="73" s="1"/>
  <c r="P4141" i="73"/>
  <c r="P2095" i="73"/>
  <c r="Q2095" i="73" s="1"/>
  <c r="P3216" i="73"/>
  <c r="P5282" i="73"/>
  <c r="P1625" i="73"/>
  <c r="Q1625" i="73" s="1"/>
  <c r="P4078" i="73"/>
  <c r="Q4078" i="73" s="1"/>
  <c r="P5014" i="73"/>
  <c r="P1627" i="73"/>
  <c r="Q1627" i="73" s="1"/>
  <c r="P4585" i="73"/>
  <c r="Q4585" i="73" s="1"/>
  <c r="P1109" i="73"/>
  <c r="Q1109" i="73" s="1"/>
  <c r="P3020" i="73"/>
  <c r="P4027" i="73"/>
  <c r="Q4027" i="73" s="1"/>
  <c r="P953" i="73"/>
  <c r="Q953" i="73" s="1"/>
  <c r="P1956" i="73"/>
  <c r="Q1956" i="73" s="1"/>
  <c r="P5380" i="73"/>
  <c r="Q5380" i="73" s="1"/>
  <c r="P2105" i="73"/>
  <c r="Q2105" i="73" s="1"/>
  <c r="P3967" i="73"/>
  <c r="Q3967" i="73" s="1"/>
  <c r="P1951" i="73"/>
  <c r="Q1951" i="73" s="1"/>
  <c r="P2768" i="73"/>
  <c r="P5377" i="73"/>
  <c r="Q5377" i="73" s="1"/>
  <c r="P2098" i="73"/>
  <c r="Q2098" i="73" s="1"/>
  <c r="P4466" i="73"/>
  <c r="Q4466" i="73" s="1"/>
  <c r="P1952" i="73"/>
  <c r="Q1952" i="73" s="1"/>
  <c r="P2490" i="73"/>
  <c r="Q2490" i="73" s="1"/>
  <c r="P5379" i="73"/>
  <c r="Q5379" i="73" s="1"/>
  <c r="P1170" i="73"/>
  <c r="Q1170" i="73" s="1"/>
  <c r="P4184" i="73"/>
  <c r="P669" i="73"/>
  <c r="Q669" i="73" s="1"/>
  <c r="P2484" i="73"/>
  <c r="Q2484" i="73" s="1"/>
  <c r="P3723" i="73"/>
  <c r="Q3723" i="73" s="1"/>
  <c r="P1614" i="73"/>
  <c r="Q1614" i="73" s="1"/>
  <c r="P2100" i="73"/>
  <c r="Q2100" i="73" s="1"/>
  <c r="P4220" i="73"/>
  <c r="Q4220" i="73" s="1"/>
  <c r="P2097" i="73"/>
  <c r="Q2097" i="73" s="1"/>
  <c r="P3559" i="73"/>
  <c r="Q3559" i="73" s="1"/>
  <c r="P5366" i="73"/>
  <c r="Q5366" i="73" s="1"/>
  <c r="P1954" i="73"/>
  <c r="Q1954" i="73" s="1"/>
  <c r="P3553" i="73"/>
  <c r="P1616" i="73"/>
  <c r="Q1616" i="73" s="1"/>
  <c r="P3217" i="73"/>
  <c r="Q3217" i="73" s="1"/>
  <c r="P5283" i="73"/>
  <c r="Q5283" i="73" s="1"/>
  <c r="P2099" i="73"/>
  <c r="Q2099" i="73" s="1"/>
  <c r="P3112" i="73"/>
  <c r="Q3112" i="73" s="1"/>
  <c r="P1617" i="73"/>
  <c r="Q1617" i="73" s="1"/>
  <c r="P3966" i="73"/>
  <c r="Q3966" i="73" s="1"/>
  <c r="P5373" i="73"/>
  <c r="Q5373" i="73" s="1"/>
  <c r="P1619" i="73"/>
  <c r="Q1619" i="73" s="1"/>
  <c r="P4465" i="73"/>
  <c r="P2101" i="73"/>
  <c r="Q2101" i="73" s="1"/>
  <c r="P3221" i="73"/>
  <c r="Q3221" i="73" s="1"/>
  <c r="P4052" i="73"/>
  <c r="Q4052" i="73" s="1"/>
  <c r="P1167" i="73"/>
  <c r="P452" i="73"/>
  <c r="P4795" i="73"/>
  <c r="P1866" i="73"/>
  <c r="P3418" i="73"/>
  <c r="Q3418" i="73" s="1"/>
  <c r="P5285" i="73"/>
  <c r="Q5285" i="73" s="1"/>
  <c r="P1955" i="73"/>
  <c r="Q1955" i="73" s="1"/>
  <c r="P4026" i="73"/>
  <c r="Q4026" i="73" s="1"/>
  <c r="P1105" i="73"/>
  <c r="Q1105" i="73" s="1"/>
  <c r="P3219" i="73"/>
  <c r="Q3219" i="73" s="1"/>
  <c r="P1949" i="73"/>
  <c r="Q1949" i="73" s="1"/>
  <c r="P2485" i="73"/>
  <c r="Q2485" i="73" s="1"/>
  <c r="P3449" i="73"/>
  <c r="P5371" i="73"/>
  <c r="Q5371" i="73" s="1"/>
  <c r="P1106" i="73"/>
  <c r="Q1106" i="73" s="1"/>
  <c r="P3968" i="73"/>
  <c r="Q3968" i="73" s="1"/>
  <c r="P5367" i="73"/>
  <c r="Q5367" i="73" s="1"/>
  <c r="P1628" i="73"/>
  <c r="Q1628" i="73" s="1"/>
  <c r="P3555" i="73"/>
  <c r="Q3555" i="73" s="1"/>
  <c r="P967" i="73"/>
  <c r="P3359" i="73"/>
  <c r="Q3359" i="73" s="1"/>
  <c r="P5376" i="73"/>
  <c r="Q5376" i="73" s="1"/>
  <c r="P968" i="73"/>
  <c r="Q968" i="73" s="1"/>
  <c r="P2489" i="73"/>
  <c r="Q2489" i="73" s="1"/>
  <c r="P5372" i="73"/>
  <c r="Q5372" i="73" s="1"/>
  <c r="P1947" i="73"/>
  <c r="P3722" i="73"/>
  <c r="P1621" i="73"/>
  <c r="Q1621" i="73" s="1"/>
  <c r="P3220" i="73"/>
  <c r="Q3220" i="73" s="1"/>
  <c r="P4219" i="73"/>
  <c r="Q4219" i="73" s="1"/>
  <c r="P706" i="73"/>
  <c r="P4583" i="73"/>
  <c r="Q4583" i="73" s="1"/>
  <c r="P2094" i="73"/>
  <c r="Q2094" i="73" s="1"/>
  <c r="P3358" i="73"/>
  <c r="P1107" i="73"/>
  <c r="Q1107" i="73" s="1"/>
  <c r="P4217" i="73"/>
  <c r="Q4217" i="73" s="1"/>
  <c r="P2093" i="73"/>
  <c r="Q2093" i="73" s="1"/>
  <c r="P3109" i="73"/>
  <c r="Q3109" i="73" s="1"/>
  <c r="P3964" i="73"/>
  <c r="P952" i="73"/>
  <c r="Q952" i="73" s="1"/>
  <c r="P3392" i="73"/>
  <c r="P5378" i="73"/>
  <c r="Q5378" i="73" s="1"/>
  <c r="P2104" i="73"/>
  <c r="Q2104" i="73" s="1"/>
  <c r="P1868" i="73"/>
  <c r="Q1868" i="73" s="1"/>
  <c r="P1613" i="73"/>
  <c r="P3108" i="73"/>
  <c r="P4051" i="73"/>
  <c r="P1950" i="73"/>
  <c r="Q1950" i="73" s="1"/>
  <c r="P3110" i="73"/>
  <c r="Q3110" i="73" s="1"/>
  <c r="P3965" i="73"/>
  <c r="Q3965" i="73" s="1"/>
  <c r="P2090" i="73"/>
  <c r="P4025" i="73"/>
  <c r="P1959" i="73"/>
  <c r="Q1959" i="73" s="1"/>
  <c r="P668" i="73"/>
  <c r="P4586" i="73"/>
  <c r="Q4586" i="73" s="1"/>
  <c r="P951" i="73"/>
  <c r="P3111" i="73"/>
  <c r="Q3111" i="73" s="1"/>
  <c r="P5368" i="73"/>
  <c r="Q5368" i="73" s="1"/>
  <c r="P2096" i="73"/>
  <c r="Q2096" i="73" s="1"/>
  <c r="P1620" i="73"/>
  <c r="Q1620" i="73" s="1"/>
  <c r="P5284" i="73"/>
  <c r="Q5284" i="73" s="1"/>
  <c r="P2049" i="73"/>
  <c r="P4582" i="73"/>
  <c r="Q4582" i="73" s="1"/>
  <c r="P1622" i="73"/>
  <c r="Q1622" i="73" s="1"/>
  <c r="P2486" i="73"/>
  <c r="Q2486" i="73" s="1"/>
  <c r="P3557" i="73"/>
  <c r="Q3557" i="73" s="1"/>
  <c r="P1623" i="73"/>
  <c r="Q1623" i="73" s="1"/>
  <c r="P2488" i="73"/>
  <c r="Q2488" i="73" s="1"/>
  <c r="P5369" i="73"/>
  <c r="Q5369" i="73" s="1"/>
  <c r="P2091" i="73"/>
  <c r="Q2091" i="73" s="1"/>
  <c r="P4218" i="73"/>
  <c r="Q4218" i="73" s="1"/>
  <c r="P1624" i="73"/>
  <c r="Q1624" i="73" s="1"/>
  <c r="P1948" i="73"/>
  <c r="Q1948" i="73" s="1"/>
  <c r="Q3392" i="73" l="1"/>
  <c r="P111" i="63"/>
  <c r="Q1167" i="73"/>
  <c r="P89" i="63"/>
  <c r="Q5282" i="73"/>
  <c r="P54" i="63"/>
  <c r="Q3302" i="73"/>
  <c r="P13" i="63"/>
  <c r="Q951" i="73"/>
  <c r="P64" i="63"/>
  <c r="Q4184" i="73"/>
  <c r="P112" i="63"/>
  <c r="Q2768" i="73"/>
  <c r="P152" i="63"/>
  <c r="P200" i="63"/>
  <c r="Q3020" i="73"/>
  <c r="Q3216" i="73"/>
  <c r="P40" i="63"/>
  <c r="Q4216" i="73"/>
  <c r="P174" i="63"/>
  <c r="Q5365" i="73"/>
  <c r="P155" i="63"/>
  <c r="Q4051" i="73"/>
  <c r="P104" i="63"/>
  <c r="Q3964" i="73"/>
  <c r="P160" i="63"/>
  <c r="Q706" i="73"/>
  <c r="P188" i="63"/>
  <c r="Q2483" i="73"/>
  <c r="P177" i="63"/>
  <c r="Q5121" i="73"/>
  <c r="P72" i="63"/>
  <c r="P25" i="63"/>
  <c r="Q3108" i="73"/>
  <c r="Q4141" i="73"/>
  <c r="P19" i="63"/>
  <c r="Q1613" i="73"/>
  <c r="P171" i="63"/>
  <c r="Q3449" i="73"/>
  <c r="P71" i="63"/>
  <c r="Q4465" i="73"/>
  <c r="P101" i="63"/>
  <c r="P91" i="63"/>
  <c r="Q5219" i="73"/>
  <c r="P208" i="63"/>
  <c r="Q668" i="73"/>
  <c r="Q4025" i="73"/>
  <c r="P65" i="63"/>
  <c r="P41" i="63"/>
  <c r="Q967" i="73"/>
  <c r="Q1866" i="73"/>
  <c r="P62" i="63"/>
  <c r="Q5014" i="73"/>
  <c r="P115" i="63"/>
  <c r="P165" i="63"/>
  <c r="Q3417" i="73"/>
  <c r="Q1104" i="73"/>
  <c r="P201" i="63"/>
  <c r="P56" i="63"/>
  <c r="Q4723" i="73"/>
  <c r="Q2090" i="73"/>
  <c r="P168" i="63"/>
  <c r="Q3722" i="73"/>
  <c r="P105" i="63"/>
  <c r="Q4795" i="73"/>
  <c r="P87" i="63"/>
  <c r="Q3553" i="73"/>
  <c r="P144" i="63"/>
  <c r="Q4581" i="73"/>
  <c r="P178" i="63"/>
  <c r="Q2049" i="73"/>
  <c r="P50" i="63"/>
  <c r="P103" i="63"/>
  <c r="Q3358" i="73"/>
  <c r="Q1947" i="73"/>
  <c r="P156" i="63"/>
  <c r="P122" i="63"/>
  <c r="Q452" i="73"/>
  <c r="Q4077" i="73"/>
  <c r="P22" i="63"/>
  <c r="R50" i="63" l="1"/>
  <c r="Q50" i="63"/>
  <c r="R65" i="63"/>
  <c r="Q65" i="63"/>
  <c r="R72" i="63"/>
  <c r="Q72" i="63"/>
  <c r="R104" i="63"/>
  <c r="Q104" i="63"/>
  <c r="P7" i="63"/>
  <c r="Q7" i="63" s="1"/>
  <c r="R13" i="63"/>
  <c r="Q13" i="63"/>
  <c r="Q22" i="63"/>
  <c r="R22" i="63"/>
  <c r="R105" i="63"/>
  <c r="Q105" i="63"/>
  <c r="Q71" i="63"/>
  <c r="R71" i="63"/>
  <c r="Q165" i="63"/>
  <c r="R165" i="63"/>
  <c r="Q200" i="63"/>
  <c r="R200" i="63"/>
  <c r="R168" i="63"/>
  <c r="Q168" i="63"/>
  <c r="Q171" i="63"/>
  <c r="R171" i="63"/>
  <c r="Q155" i="63"/>
  <c r="R155" i="63"/>
  <c r="Q152" i="63"/>
  <c r="R152" i="63"/>
  <c r="R54" i="63"/>
  <c r="Q54" i="63"/>
  <c r="Q178" i="63"/>
  <c r="R178" i="63"/>
  <c r="R115" i="63"/>
  <c r="Q115" i="63"/>
  <c r="R177" i="63"/>
  <c r="Q177" i="63"/>
  <c r="Q122" i="63"/>
  <c r="R122" i="63"/>
  <c r="Q208" i="63"/>
  <c r="R208" i="63"/>
  <c r="R144" i="63"/>
  <c r="Q144" i="63"/>
  <c r="Q19" i="63"/>
  <c r="R19" i="63"/>
  <c r="R174" i="63"/>
  <c r="Q174" i="63"/>
  <c r="R112" i="63"/>
  <c r="Q112" i="63"/>
  <c r="R89" i="63"/>
  <c r="Q89" i="63"/>
  <c r="Q156" i="63"/>
  <c r="R156" i="63"/>
  <c r="R62" i="63"/>
  <c r="Q62" i="63"/>
  <c r="Q188" i="63"/>
  <c r="R188" i="63"/>
  <c r="Q56" i="63"/>
  <c r="R56" i="63"/>
  <c r="Q91" i="63"/>
  <c r="R91" i="63"/>
  <c r="R201" i="63"/>
  <c r="Q201" i="63"/>
  <c r="R160" i="63"/>
  <c r="R6" i="63" s="1"/>
  <c r="P6" i="63"/>
  <c r="Q160" i="63"/>
  <c r="R40" i="63"/>
  <c r="Q40" i="63"/>
  <c r="R64" i="63"/>
  <c r="Q64" i="63"/>
  <c r="Q111" i="63"/>
  <c r="R111" i="63"/>
  <c r="Q87" i="63"/>
  <c r="R87" i="63"/>
  <c r="R101" i="63"/>
  <c r="Q101" i="63"/>
  <c r="R103" i="63"/>
  <c r="Q103" i="63"/>
  <c r="Q41" i="63"/>
  <c r="R41" i="63"/>
  <c r="Q25" i="63"/>
  <c r="R25" i="63"/>
  <c r="B15" i="7" l="1"/>
  <c r="R7" i="63"/>
  <c r="C15" i="7" s="1"/>
  <c r="C27" i="7" s="1"/>
  <c r="Q6" i="63"/>
  <c r="P8" i="63"/>
  <c r="R8" i="63" l="1"/>
  <c r="D15" i="7"/>
  <c r="B22" i="7" s="1"/>
  <c r="B23" i="7" s="1"/>
  <c r="B27" i="7"/>
  <c r="D27" i="7" l="1"/>
  <c r="W34" i="63"/>
  <c r="Y34" i="63"/>
  <c r="AH34" i="63" s="1"/>
  <c r="X34" i="63"/>
  <c r="AG34" i="63" s="1"/>
  <c r="W176" i="63"/>
  <c r="Y135" i="63"/>
  <c r="AH135" i="63" s="1"/>
  <c r="Y173" i="63"/>
  <c r="AH173" i="63" s="1"/>
  <c r="X15" i="63"/>
  <c r="AG15" i="63" s="1"/>
  <c r="W21" i="63"/>
  <c r="Y29" i="63"/>
  <c r="AH29" i="63" s="1"/>
  <c r="W11" i="63"/>
  <c r="Y83" i="63"/>
  <c r="AH83" i="63" s="1"/>
  <c r="W128" i="63"/>
  <c r="Y108" i="63"/>
  <c r="AH108" i="63" s="1"/>
  <c r="Y165" i="63"/>
  <c r="AH165" i="63" s="1"/>
  <c r="W188" i="63"/>
  <c r="X42" i="63"/>
  <c r="AG42" i="63" s="1"/>
  <c r="X20" i="63"/>
  <c r="AG20" i="63" s="1"/>
  <c r="Y30" i="63"/>
  <c r="AH30" i="63" s="1"/>
  <c r="Y115" i="63"/>
  <c r="AH115" i="63" s="1"/>
  <c r="Y70" i="63"/>
  <c r="AH70" i="63" s="1"/>
  <c r="X39" i="63"/>
  <c r="AG39" i="63" s="1"/>
  <c r="X163" i="63"/>
  <c r="AG163" i="63" s="1"/>
  <c r="Y11" i="63"/>
  <c r="W181" i="63"/>
  <c r="X110" i="63"/>
  <c r="AG110" i="63" s="1"/>
  <c r="X81" i="63"/>
  <c r="AG81" i="63" s="1"/>
  <c r="Y154" i="63"/>
  <c r="AH154" i="63" s="1"/>
  <c r="W180" i="63"/>
  <c r="X189" i="63"/>
  <c r="AG189" i="63" s="1"/>
  <c r="W52" i="63"/>
  <c r="W154" i="63"/>
  <c r="X169" i="63"/>
  <c r="AG169" i="63" s="1"/>
  <c r="Y103" i="63"/>
  <c r="AH103" i="63" s="1"/>
  <c r="X103" i="63"/>
  <c r="AG103" i="63" s="1"/>
  <c r="W109" i="63"/>
  <c r="Y164" i="63"/>
  <c r="AH164" i="63" s="1"/>
  <c r="Y61" i="63"/>
  <c r="AH61" i="63" s="1"/>
  <c r="W40" i="63"/>
  <c r="X76" i="63"/>
  <c r="AG76" i="63" s="1"/>
  <c r="W171" i="63"/>
  <c r="W31" i="63"/>
  <c r="X134" i="63"/>
  <c r="AG134" i="63" s="1"/>
  <c r="Y205" i="63"/>
  <c r="AH205" i="63" s="1"/>
  <c r="Y128" i="63"/>
  <c r="AH128" i="63" s="1"/>
  <c r="W133" i="63"/>
  <c r="Y146" i="63"/>
  <c r="AH146" i="63" s="1"/>
  <c r="X137" i="63"/>
  <c r="AG137" i="63" s="1"/>
  <c r="X173" i="63"/>
  <c r="AG173" i="63" s="1"/>
  <c r="W161" i="63"/>
  <c r="X207" i="63"/>
  <c r="AG207" i="63" s="1"/>
  <c r="W151" i="63"/>
  <c r="Y148" i="63"/>
  <c r="AH148" i="63" s="1"/>
  <c r="W131" i="63"/>
  <c r="W141" i="63"/>
  <c r="Y85" i="63"/>
  <c r="AH85" i="63" s="1"/>
  <c r="X43" i="63"/>
  <c r="AG43" i="63" s="1"/>
  <c r="W90" i="63"/>
  <c r="W199" i="63"/>
  <c r="X181" i="63"/>
  <c r="AG181" i="63" s="1"/>
  <c r="X118" i="63"/>
  <c r="AG118" i="63" s="1"/>
  <c r="Y73" i="63"/>
  <c r="AH73" i="63" s="1"/>
  <c r="W62" i="63"/>
  <c r="W49" i="63"/>
  <c r="Y120" i="63"/>
  <c r="AH120" i="63" s="1"/>
  <c r="W70" i="63"/>
  <c r="W143" i="63"/>
  <c r="W47" i="63"/>
  <c r="Y153" i="63"/>
  <c r="AH153" i="63" s="1"/>
  <c r="W201" i="63"/>
  <c r="X145" i="63"/>
  <c r="AG145" i="63" s="1"/>
  <c r="X171" i="63"/>
  <c r="AG171" i="63" s="1"/>
  <c r="W137" i="63"/>
  <c r="X157" i="63"/>
  <c r="AG157" i="63" s="1"/>
  <c r="Y123" i="63"/>
  <c r="AH123" i="63" s="1"/>
  <c r="W200" i="63"/>
  <c r="Y156" i="63"/>
  <c r="AH156" i="63" s="1"/>
  <c r="W17" i="63"/>
  <c r="X179" i="63"/>
  <c r="AG179" i="63" s="1"/>
  <c r="X51" i="63"/>
  <c r="AG51" i="63" s="1"/>
  <c r="Y62" i="63"/>
  <c r="AH62" i="63" s="1"/>
  <c r="W158" i="63"/>
  <c r="X90" i="63"/>
  <c r="AG90" i="63" s="1"/>
  <c r="X147" i="63"/>
  <c r="AG147" i="63" s="1"/>
  <c r="Y16" i="63"/>
  <c r="AH16" i="63" s="1"/>
  <c r="W84" i="63"/>
  <c r="Y76" i="63"/>
  <c r="AH76" i="63" s="1"/>
  <c r="X202" i="63"/>
  <c r="AG202" i="63" s="1"/>
  <c r="X74" i="63"/>
  <c r="AG74" i="63" s="1"/>
  <c r="W33" i="63"/>
  <c r="Y57" i="63"/>
  <c r="AH57" i="63" s="1"/>
  <c r="X99" i="63"/>
  <c r="AG99" i="63" s="1"/>
  <c r="X70" i="63"/>
  <c r="AG70" i="63" s="1"/>
  <c r="X182" i="63"/>
  <c r="AG182" i="63" s="1"/>
  <c r="Y186" i="63"/>
  <c r="AH186" i="63" s="1"/>
  <c r="X203" i="63"/>
  <c r="AG203" i="63" s="1"/>
  <c r="W144" i="63"/>
  <c r="Y191" i="63"/>
  <c r="AH191" i="63" s="1"/>
  <c r="W110" i="63"/>
  <c r="W189" i="63"/>
  <c r="X151" i="63"/>
  <c r="AG151" i="63" s="1"/>
  <c r="X57" i="63"/>
  <c r="AG57" i="63" s="1"/>
  <c r="X161" i="63"/>
  <c r="AG161" i="63" s="1"/>
  <c r="Y177" i="63"/>
  <c r="AH177" i="63" s="1"/>
  <c r="X16" i="63"/>
  <c r="AG16" i="63" s="1"/>
  <c r="X160" i="63"/>
  <c r="AG160" i="63" s="1"/>
  <c r="X14" i="63"/>
  <c r="AG14" i="63" s="1"/>
  <c r="X123" i="63"/>
  <c r="AG123" i="63" s="1"/>
  <c r="W205" i="63"/>
  <c r="X91" i="63"/>
  <c r="AG91" i="63" s="1"/>
  <c r="W15" i="63"/>
  <c r="Y79" i="63"/>
  <c r="AH79" i="63" s="1"/>
  <c r="W125" i="63"/>
  <c r="W192" i="63"/>
  <c r="C28" i="7"/>
  <c r="C29" i="7" s="1"/>
  <c r="C31" i="7" s="1"/>
  <c r="Y74" i="63"/>
  <c r="AH74" i="63" s="1"/>
  <c r="Y113" i="63"/>
  <c r="AH113" i="63" s="1"/>
  <c r="Y174" i="63"/>
  <c r="AH174" i="63" s="1"/>
  <c r="Y158" i="63"/>
  <c r="AH158" i="63" s="1"/>
  <c r="W73" i="63"/>
  <c r="W168" i="63"/>
  <c r="W198" i="63"/>
  <c r="X141" i="63"/>
  <c r="AG141" i="63" s="1"/>
  <c r="W65" i="63"/>
  <c r="Y100" i="63"/>
  <c r="AH100" i="63" s="1"/>
  <c r="W197" i="63"/>
  <c r="X131" i="63"/>
  <c r="AG131" i="63" s="1"/>
  <c r="Y48" i="63"/>
  <c r="AH48" i="63" s="1"/>
  <c r="Y129" i="63"/>
  <c r="AH129" i="63" s="1"/>
  <c r="W117" i="63"/>
  <c r="Y152" i="63"/>
  <c r="AH152" i="63" s="1"/>
  <c r="X80" i="63"/>
  <c r="AG80" i="63" s="1"/>
  <c r="W72" i="63"/>
  <c r="X195" i="63"/>
  <c r="AG195" i="63" s="1"/>
  <c r="X38" i="63"/>
  <c r="AG38" i="63" s="1"/>
  <c r="X47" i="63"/>
  <c r="AG47" i="63" s="1"/>
  <c r="Y166" i="63"/>
  <c r="AH166" i="63" s="1"/>
  <c r="Y97" i="63"/>
  <c r="AH97" i="63" s="1"/>
  <c r="X144" i="63"/>
  <c r="AG144" i="63" s="1"/>
  <c r="X69" i="63"/>
  <c r="AG69" i="63" s="1"/>
  <c r="Y53" i="63"/>
  <c r="AH53" i="63" s="1"/>
  <c r="Y141" i="63"/>
  <c r="AH141" i="63" s="1"/>
  <c r="Y35" i="63"/>
  <c r="AH35" i="63" s="1"/>
  <c r="W164" i="63"/>
  <c r="Y51" i="63"/>
  <c r="AH51" i="63" s="1"/>
  <c r="W196" i="63"/>
  <c r="Y168" i="63"/>
  <c r="AH168" i="63" s="1"/>
  <c r="X106" i="63"/>
  <c r="AG106" i="63" s="1"/>
  <c r="W43" i="63"/>
  <c r="W115" i="63"/>
  <c r="Y28" i="63"/>
  <c r="AH28" i="63" s="1"/>
  <c r="Y134" i="63"/>
  <c r="AH134" i="63" s="1"/>
  <c r="W68" i="63"/>
  <c r="X154" i="63"/>
  <c r="AG154" i="63" s="1"/>
  <c r="X135" i="63"/>
  <c r="AG135" i="63" s="1"/>
  <c r="X201" i="63"/>
  <c r="AG201" i="63" s="1"/>
  <c r="X67" i="63"/>
  <c r="AG67" i="63" s="1"/>
  <c r="W163" i="63"/>
  <c r="W177" i="63"/>
  <c r="Y15" i="63"/>
  <c r="AH15" i="63" s="1"/>
  <c r="W207" i="63"/>
  <c r="X84" i="63"/>
  <c r="AG84" i="63" s="1"/>
  <c r="W50" i="63"/>
  <c r="X158" i="63"/>
  <c r="AG158" i="63" s="1"/>
  <c r="W42" i="63"/>
  <c r="X146" i="63"/>
  <c r="AG146" i="63" s="1"/>
  <c r="Y202" i="63"/>
  <c r="AH202" i="63" s="1"/>
  <c r="X199" i="63"/>
  <c r="AG199" i="63" s="1"/>
  <c r="W169" i="63"/>
  <c r="X23" i="63"/>
  <c r="AG23" i="63" s="1"/>
  <c r="X54" i="63"/>
  <c r="AG54" i="63" s="1"/>
  <c r="Y46" i="63"/>
  <c r="AH46" i="63" s="1"/>
  <c r="X208" i="63"/>
  <c r="AG208" i="63" s="1"/>
  <c r="X58" i="63"/>
  <c r="AG58" i="63" s="1"/>
  <c r="X83" i="63"/>
  <c r="AG83" i="63" s="1"/>
  <c r="X24" i="63"/>
  <c r="AG24" i="63" s="1"/>
  <c r="W82" i="63"/>
  <c r="Y63" i="63"/>
  <c r="AH63" i="63" s="1"/>
  <c r="Y105" i="63"/>
  <c r="AH105" i="63" s="1"/>
  <c r="Y93" i="63"/>
  <c r="AH93" i="63" s="1"/>
  <c r="W182" i="63"/>
  <c r="X55" i="63"/>
  <c r="AG55" i="63" s="1"/>
  <c r="Y147" i="63"/>
  <c r="AH147" i="63" s="1"/>
  <c r="Y23" i="63"/>
  <c r="AH23" i="63" s="1"/>
  <c r="X183" i="63"/>
  <c r="AG183" i="63" s="1"/>
  <c r="Y139" i="63"/>
  <c r="AH139" i="63" s="1"/>
  <c r="Y88" i="63"/>
  <c r="AH88" i="63" s="1"/>
  <c r="X136" i="63"/>
  <c r="AG136" i="63" s="1"/>
  <c r="X129" i="63"/>
  <c r="AG129" i="63" s="1"/>
  <c r="W41" i="63"/>
  <c r="Y189" i="63"/>
  <c r="AH189" i="63" s="1"/>
  <c r="W46" i="63"/>
  <c r="W93" i="63"/>
  <c r="W186" i="63"/>
  <c r="Y45" i="63"/>
  <c r="AH45" i="63" s="1"/>
  <c r="Y171" i="63"/>
  <c r="AH171" i="63" s="1"/>
  <c r="W174" i="63"/>
  <c r="Y178" i="63"/>
  <c r="AH178" i="63" s="1"/>
  <c r="X125" i="63"/>
  <c r="AG125" i="63" s="1"/>
  <c r="X13" i="63"/>
  <c r="AG13" i="63" s="1"/>
  <c r="W208" i="63"/>
  <c r="X111" i="63"/>
  <c r="AG111" i="63" s="1"/>
  <c r="Y197" i="63"/>
  <c r="AH197" i="63" s="1"/>
  <c r="Y155" i="63"/>
  <c r="AH155" i="63" s="1"/>
  <c r="X152" i="63"/>
  <c r="AG152" i="63" s="1"/>
  <c r="W106" i="63"/>
  <c r="X143" i="63"/>
  <c r="AG143" i="63" s="1"/>
  <c r="X33" i="63"/>
  <c r="AG33" i="63" s="1"/>
  <c r="Y14" i="63"/>
  <c r="AH14" i="63" s="1"/>
  <c r="Y94" i="63"/>
  <c r="AH94" i="63" s="1"/>
  <c r="Y80" i="63"/>
  <c r="AH80" i="63" s="1"/>
  <c r="Y192" i="63"/>
  <c r="AH192" i="63" s="1"/>
  <c r="Y47" i="63"/>
  <c r="AH47" i="63" s="1"/>
  <c r="W146" i="63"/>
  <c r="W124" i="63"/>
  <c r="X194" i="63"/>
  <c r="AG194" i="63" s="1"/>
  <c r="Y37" i="63"/>
  <c r="AH37" i="63" s="1"/>
  <c r="Y41" i="63"/>
  <c r="AH41" i="63" s="1"/>
  <c r="Y161" i="63"/>
  <c r="AH161" i="63" s="1"/>
  <c r="W85" i="63"/>
  <c r="X140" i="63"/>
  <c r="AG140" i="63" s="1"/>
  <c r="W113" i="63"/>
  <c r="Y176" i="63"/>
  <c r="AH176" i="63" s="1"/>
  <c r="X204" i="63"/>
  <c r="AG204" i="63" s="1"/>
  <c r="Y90" i="63"/>
  <c r="AH90" i="63" s="1"/>
  <c r="W179" i="63"/>
  <c r="Y145" i="63"/>
  <c r="AH145" i="63" s="1"/>
  <c r="Y125" i="63"/>
  <c r="AH125" i="63" s="1"/>
  <c r="X162" i="63"/>
  <c r="AG162" i="63" s="1"/>
  <c r="Y68" i="63"/>
  <c r="AH68" i="63" s="1"/>
  <c r="Y13" i="63"/>
  <c r="AH13" i="63" s="1"/>
  <c r="Y187" i="63"/>
  <c r="AH187" i="63" s="1"/>
  <c r="X19" i="63"/>
  <c r="AG19" i="63" s="1"/>
  <c r="W88" i="63"/>
  <c r="X168" i="63"/>
  <c r="AG168" i="63" s="1"/>
  <c r="Y109" i="63"/>
  <c r="AH109" i="63" s="1"/>
  <c r="Y33" i="63"/>
  <c r="AH33" i="63" s="1"/>
  <c r="Y196" i="63"/>
  <c r="AH196" i="63" s="1"/>
  <c r="W140" i="63"/>
  <c r="W156" i="63"/>
  <c r="X197" i="63"/>
  <c r="AG197" i="63" s="1"/>
  <c r="W58" i="63"/>
  <c r="W83" i="63"/>
  <c r="Y84" i="63"/>
  <c r="AH84" i="63" s="1"/>
  <c r="X95" i="63"/>
  <c r="AG95" i="63" s="1"/>
  <c r="X21" i="63"/>
  <c r="AG21" i="63" s="1"/>
  <c r="Y89" i="63"/>
  <c r="AH89" i="63" s="1"/>
  <c r="X46" i="63"/>
  <c r="AG46" i="63" s="1"/>
  <c r="X192" i="63"/>
  <c r="AG192" i="63" s="1"/>
  <c r="W28" i="63"/>
  <c r="X205" i="63"/>
  <c r="AG205" i="63" s="1"/>
  <c r="X50" i="63"/>
  <c r="AG50" i="63" s="1"/>
  <c r="W24" i="63"/>
  <c r="W145" i="63"/>
  <c r="X82" i="63"/>
  <c r="AG82" i="63" s="1"/>
  <c r="X115" i="63"/>
  <c r="AG115" i="63" s="1"/>
  <c r="Y95" i="63"/>
  <c r="AH95" i="63" s="1"/>
  <c r="X30" i="63"/>
  <c r="AG30" i="63" s="1"/>
  <c r="Y81" i="63"/>
  <c r="AH81" i="63" s="1"/>
  <c r="Y25" i="63"/>
  <c r="AH25" i="63" s="1"/>
  <c r="W80" i="63"/>
  <c r="X191" i="63"/>
  <c r="AG191" i="63" s="1"/>
  <c r="W108" i="63"/>
  <c r="W191" i="63"/>
  <c r="Y200" i="63"/>
  <c r="AH200" i="63" s="1"/>
  <c r="W173" i="63"/>
  <c r="Y169" i="63"/>
  <c r="AH169" i="63" s="1"/>
  <c r="W153" i="63"/>
  <c r="X11" i="63"/>
  <c r="X89" i="63"/>
  <c r="AG89" i="63" s="1"/>
  <c r="Y201" i="63"/>
  <c r="AH201" i="63" s="1"/>
  <c r="W152" i="63"/>
  <c r="Y163" i="63"/>
  <c r="AH163" i="63" s="1"/>
  <c r="X41" i="63"/>
  <c r="AG41" i="63" s="1"/>
  <c r="X198" i="63"/>
  <c r="AG198" i="63" s="1"/>
  <c r="X122" i="63"/>
  <c r="AG122" i="63" s="1"/>
  <c r="W19" i="63"/>
  <c r="W60" i="63"/>
  <c r="Y72" i="63"/>
  <c r="AH72" i="63" s="1"/>
  <c r="W148" i="63"/>
  <c r="X177" i="63"/>
  <c r="AG177" i="63" s="1"/>
  <c r="Y116" i="63"/>
  <c r="AH116" i="63" s="1"/>
  <c r="Y75" i="63"/>
  <c r="AH75" i="63" s="1"/>
  <c r="W20" i="63"/>
  <c r="W203" i="63"/>
  <c r="X119" i="63"/>
  <c r="AG119" i="63" s="1"/>
  <c r="W14" i="63"/>
  <c r="Y172" i="63"/>
  <c r="AH172" i="63" s="1"/>
  <c r="X36" i="63"/>
  <c r="X94" i="63"/>
  <c r="AG94" i="63" s="1"/>
  <c r="W166" i="63"/>
  <c r="X187" i="63"/>
  <c r="AG187" i="63" s="1"/>
  <c r="Y122" i="63"/>
  <c r="AH122" i="63" s="1"/>
  <c r="W100" i="63"/>
  <c r="W120" i="63"/>
  <c r="X138" i="63"/>
  <c r="AG138" i="63" s="1"/>
  <c r="X68" i="63"/>
  <c r="AG68" i="63" s="1"/>
  <c r="W194" i="63"/>
  <c r="X120" i="63"/>
  <c r="AG120" i="63" s="1"/>
  <c r="X180" i="63"/>
  <c r="AG180" i="63" s="1"/>
  <c r="W13" i="63"/>
  <c r="W119" i="63"/>
  <c r="Y133" i="63"/>
  <c r="AH133" i="63" s="1"/>
  <c r="X176" i="63"/>
  <c r="AG176" i="63" s="1"/>
  <c r="X32" i="63"/>
  <c r="AG32" i="63" s="1"/>
  <c r="Y101" i="63"/>
  <c r="AH101" i="63" s="1"/>
  <c r="X25" i="63"/>
  <c r="AG25" i="63" s="1"/>
  <c r="W122" i="63"/>
  <c r="W53" i="63"/>
  <c r="W102" i="63"/>
  <c r="X196" i="63"/>
  <c r="AG196" i="63" s="1"/>
  <c r="W157" i="63"/>
  <c r="Y92" i="63"/>
  <c r="AH92" i="63" s="1"/>
  <c r="Y140" i="63"/>
  <c r="AH140" i="63" s="1"/>
  <c r="W78" i="63"/>
  <c r="X170" i="63"/>
  <c r="AG170" i="63" s="1"/>
  <c r="X17" i="63"/>
  <c r="AG17" i="63" s="1"/>
  <c r="X87" i="63"/>
  <c r="AG87" i="63" s="1"/>
  <c r="W38" i="63"/>
  <c r="Y179" i="63"/>
  <c r="AH179" i="63" s="1"/>
  <c r="X52" i="63"/>
  <c r="AG52" i="63" s="1"/>
  <c r="X48" i="63"/>
  <c r="AG48" i="63" s="1"/>
  <c r="Y27" i="63"/>
  <c r="AH27" i="63" s="1"/>
  <c r="Y182" i="63"/>
  <c r="AH182" i="63" s="1"/>
  <c r="W55" i="63"/>
  <c r="W30" i="63"/>
  <c r="Y114" i="63"/>
  <c r="AH114" i="63" s="1"/>
  <c r="Y54" i="63"/>
  <c r="AH54" i="63" s="1"/>
  <c r="W118" i="63"/>
  <c r="W170" i="63"/>
  <c r="W25" i="63"/>
  <c r="Y204" i="63"/>
  <c r="AH204" i="63" s="1"/>
  <c r="W136" i="63"/>
  <c r="B28" i="7"/>
  <c r="Y99" i="63"/>
  <c r="AH99" i="63" s="1"/>
  <c r="W37" i="63"/>
  <c r="X155" i="63"/>
  <c r="AG155" i="63" s="1"/>
  <c r="Y136" i="63"/>
  <c r="AH136" i="63" s="1"/>
  <c r="X65" i="63"/>
  <c r="AG65" i="63" s="1"/>
  <c r="Y131" i="63"/>
  <c r="AH131" i="63" s="1"/>
  <c r="X63" i="63"/>
  <c r="AG63" i="63" s="1"/>
  <c r="W36" i="63"/>
  <c r="Y21" i="63"/>
  <c r="AH21" i="63" s="1"/>
  <c r="X35" i="63"/>
  <c r="AG35" i="63" s="1"/>
  <c r="Y110" i="63"/>
  <c r="AH110" i="63" s="1"/>
  <c r="Y44" i="63"/>
  <c r="AH44" i="63" s="1"/>
  <c r="X133" i="63"/>
  <c r="AG133" i="63" s="1"/>
  <c r="X124" i="63"/>
  <c r="AG124" i="63" s="1"/>
  <c r="Y208" i="63"/>
  <c r="AH208" i="63" s="1"/>
  <c r="X190" i="63"/>
  <c r="AG190" i="63" s="1"/>
  <c r="X56" i="63"/>
  <c r="AG56" i="63" s="1"/>
  <c r="X105" i="63"/>
  <c r="AG105" i="63" s="1"/>
  <c r="W75" i="63"/>
  <c r="X101" i="63"/>
  <c r="AG101" i="63" s="1"/>
  <c r="W99" i="63"/>
  <c r="X108" i="63"/>
  <c r="AG108" i="63" s="1"/>
  <c r="Y65" i="63"/>
  <c r="AH65" i="63" s="1"/>
  <c r="X62" i="63"/>
  <c r="AG62" i="63" s="1"/>
  <c r="X71" i="63"/>
  <c r="AG71" i="63" s="1"/>
  <c r="Y71" i="63"/>
  <c r="AH71" i="63" s="1"/>
  <c r="X139" i="63"/>
  <c r="AG139" i="63" s="1"/>
  <c r="W97" i="63"/>
  <c r="Y50" i="63"/>
  <c r="AH50" i="63" s="1"/>
  <c r="W178" i="63"/>
  <c r="W147" i="63"/>
  <c r="X45" i="63"/>
  <c r="AG45" i="63" s="1"/>
  <c r="W202" i="63"/>
  <c r="Y157" i="63"/>
  <c r="AH157" i="63" s="1"/>
  <c r="W63" i="63"/>
  <c r="X37" i="63"/>
  <c r="AG37" i="63" s="1"/>
  <c r="X148" i="63"/>
  <c r="AG148" i="63" s="1"/>
  <c r="X172" i="63"/>
  <c r="AG172" i="63" s="1"/>
  <c r="Y32" i="63"/>
  <c r="AH32" i="63" s="1"/>
  <c r="Y36" i="63"/>
  <c r="X97" i="63"/>
  <c r="AG97" i="63" s="1"/>
  <c r="Y194" i="63"/>
  <c r="AH194" i="63" s="1"/>
  <c r="W129" i="63"/>
  <c r="Y56" i="63"/>
  <c r="AH56" i="63" s="1"/>
  <c r="Y183" i="63"/>
  <c r="AH183" i="63" s="1"/>
  <c r="W195" i="63"/>
  <c r="Y149" i="63"/>
  <c r="AH149" i="63" s="1"/>
  <c r="W172" i="63"/>
  <c r="Y82" i="63"/>
  <c r="AH82" i="63" s="1"/>
  <c r="Y104" i="63"/>
  <c r="AH104" i="63" s="1"/>
  <c r="Y203" i="63"/>
  <c r="AH203" i="63" s="1"/>
  <c r="X73" i="63"/>
  <c r="AG73" i="63" s="1"/>
  <c r="Y31" i="63"/>
  <c r="AH31" i="63" s="1"/>
  <c r="X113" i="63"/>
  <c r="AG113" i="63" s="1"/>
  <c r="W56" i="63"/>
  <c r="Y12" i="63"/>
  <c r="AH12" i="63" s="1"/>
  <c r="X85" i="63"/>
  <c r="AG85" i="63" s="1"/>
  <c r="X28" i="63"/>
  <c r="AG28" i="63" s="1"/>
  <c r="W103" i="63"/>
  <c r="Y20" i="63"/>
  <c r="AH20" i="63" s="1"/>
  <c r="Y107" i="63"/>
  <c r="AH107" i="63" s="1"/>
  <c r="W23" i="63"/>
  <c r="X188" i="63"/>
  <c r="AG188" i="63" s="1"/>
  <c r="Y159" i="63"/>
  <c r="AH159" i="63" s="1"/>
  <c r="X27" i="63"/>
  <c r="AG27" i="63" s="1"/>
  <c r="Y102" i="63"/>
  <c r="AH102" i="63" s="1"/>
  <c r="W16" i="63"/>
  <c r="X186" i="63"/>
  <c r="AG186" i="63" s="1"/>
  <c r="W96" i="63"/>
  <c r="Y117" i="63"/>
  <c r="AH117" i="63" s="1"/>
  <c r="X60" i="63"/>
  <c r="AG60" i="63" s="1"/>
  <c r="W48" i="63"/>
  <c r="W134" i="63"/>
  <c r="X72" i="63"/>
  <c r="AG72" i="63" s="1"/>
  <c r="W149" i="63"/>
  <c r="Y52" i="63"/>
  <c r="AH52" i="63" s="1"/>
  <c r="X109" i="63"/>
  <c r="AG109" i="63" s="1"/>
  <c r="Y160" i="63"/>
  <c r="AH160" i="63" s="1"/>
  <c r="Y91" i="63"/>
  <c r="AH91" i="63" s="1"/>
  <c r="Y193" i="63"/>
  <c r="AH193" i="63" s="1"/>
  <c r="X164" i="63"/>
  <c r="AG164" i="63" s="1"/>
  <c r="Y55" i="63"/>
  <c r="AH55" i="63" s="1"/>
  <c r="Y170" i="63"/>
  <c r="AH170" i="63" s="1"/>
  <c r="X159" i="63"/>
  <c r="AG159" i="63" s="1"/>
  <c r="Y49" i="63"/>
  <c r="AH49" i="63" s="1"/>
  <c r="W105" i="63"/>
  <c r="X61" i="63"/>
  <c r="AG61" i="63" s="1"/>
  <c r="W54" i="63"/>
  <c r="X116" i="63"/>
  <c r="AG116" i="63" s="1"/>
  <c r="X29" i="63"/>
  <c r="AG29" i="63" s="1"/>
  <c r="W81" i="63"/>
  <c r="Y162" i="63"/>
  <c r="AH162" i="63" s="1"/>
  <c r="X86" i="63"/>
  <c r="AG86" i="63" s="1"/>
  <c r="W44" i="63"/>
  <c r="X117" i="63"/>
  <c r="AG117" i="63" s="1"/>
  <c r="W116" i="63"/>
  <c r="Y69" i="63"/>
  <c r="AH69" i="63" s="1"/>
  <c r="W183" i="63"/>
  <c r="W86" i="63"/>
  <c r="X102" i="63"/>
  <c r="AG102" i="63" s="1"/>
  <c r="W190" i="63"/>
  <c r="Y42" i="63"/>
  <c r="AH42" i="63" s="1"/>
  <c r="W138" i="63"/>
  <c r="X75" i="63"/>
  <c r="AG75" i="63" s="1"/>
  <c r="Y111" i="63"/>
  <c r="AH111" i="63" s="1"/>
  <c r="W165" i="63"/>
  <c r="X49" i="63"/>
  <c r="AG49" i="63" s="1"/>
  <c r="X12" i="63"/>
  <c r="AG12" i="63" s="1"/>
  <c r="Y43" i="63"/>
  <c r="AH43" i="63" s="1"/>
  <c r="Y17" i="63"/>
  <c r="AH17" i="63" s="1"/>
  <c r="Y207" i="63"/>
  <c r="AH207" i="63" s="1"/>
  <c r="W67" i="63"/>
  <c r="X22" i="63"/>
  <c r="AG22" i="63" s="1"/>
  <c r="X114" i="63"/>
  <c r="AG114" i="63" s="1"/>
  <c r="W193" i="63"/>
  <c r="X149" i="63"/>
  <c r="AG149" i="63" s="1"/>
  <c r="W187" i="63"/>
  <c r="W155" i="63"/>
  <c r="Y137" i="63"/>
  <c r="AH137" i="63" s="1"/>
  <c r="W61" i="63"/>
  <c r="W135" i="63"/>
  <c r="W111" i="63"/>
  <c r="Y198" i="63"/>
  <c r="AH198" i="63" s="1"/>
  <c r="W45" i="63"/>
  <c r="W29" i="63"/>
  <c r="X104" i="63"/>
  <c r="AG104" i="63" s="1"/>
  <c r="X44" i="63"/>
  <c r="AG44" i="63" s="1"/>
  <c r="X200" i="63"/>
  <c r="AG200" i="63" s="1"/>
  <c r="W57" i="63"/>
  <c r="X121" i="63"/>
  <c r="AG121" i="63" s="1"/>
  <c r="W160" i="63"/>
  <c r="X156" i="63"/>
  <c r="AG156" i="63" s="1"/>
  <c r="W32" i="63"/>
  <c r="Y60" i="63"/>
  <c r="AH60" i="63" s="1"/>
  <c r="X107" i="63"/>
  <c r="AG107" i="63" s="1"/>
  <c r="Y151" i="63"/>
  <c r="AH151" i="63" s="1"/>
  <c r="W39" i="63"/>
  <c r="W71" i="63"/>
  <c r="X93" i="63"/>
  <c r="AG93" i="63" s="1"/>
  <c r="Y195" i="63"/>
  <c r="AH195" i="63" s="1"/>
  <c r="X40" i="63"/>
  <c r="AG40" i="63" s="1"/>
  <c r="X178" i="63"/>
  <c r="AG178" i="63" s="1"/>
  <c r="W159" i="63"/>
  <c r="Y22" i="63"/>
  <c r="AH22" i="63" s="1"/>
  <c r="Y58" i="63"/>
  <c r="AH58" i="63" s="1"/>
  <c r="W114" i="63"/>
  <c r="W162" i="63"/>
  <c r="Y138" i="63"/>
  <c r="AH138" i="63" s="1"/>
  <c r="W139" i="63"/>
  <c r="W12" i="63"/>
  <c r="Y124" i="63"/>
  <c r="AH124" i="63" s="1"/>
  <c r="X64" i="63"/>
  <c r="AG64" i="63" s="1"/>
  <c r="W76" i="63"/>
  <c r="X79" i="63"/>
  <c r="AG79" i="63" s="1"/>
  <c r="W121" i="63"/>
  <c r="Y144" i="63"/>
  <c r="AH144" i="63" s="1"/>
  <c r="X96" i="63"/>
  <c r="AG96" i="63" s="1"/>
  <c r="W107" i="63"/>
  <c r="W89" i="63"/>
  <c r="X31" i="63"/>
  <c r="AG31" i="63" s="1"/>
  <c r="Y86" i="63"/>
  <c r="AH86" i="63" s="1"/>
  <c r="X112" i="63"/>
  <c r="AG112" i="63" s="1"/>
  <c r="Y190" i="63"/>
  <c r="AH190" i="63" s="1"/>
  <c r="W27" i="63"/>
  <c r="X128" i="63"/>
  <c r="AG128" i="63" s="1"/>
  <c r="W94" i="63"/>
  <c r="W22" i="63"/>
  <c r="W79" i="63"/>
  <c r="Y181" i="63"/>
  <c r="AH181" i="63" s="1"/>
  <c r="Y40" i="63"/>
  <c r="AH40" i="63" s="1"/>
  <c r="Y87" i="63"/>
  <c r="AH87" i="63" s="1"/>
  <c r="Y67" i="63"/>
  <c r="AH67" i="63" s="1"/>
  <c r="W91" i="63"/>
  <c r="X174" i="63"/>
  <c r="AG174" i="63" s="1"/>
  <c r="X53" i="63"/>
  <c r="AG53" i="63" s="1"/>
  <c r="Y112" i="63"/>
  <c r="AH112" i="63" s="1"/>
  <c r="X165" i="63"/>
  <c r="AG165" i="63" s="1"/>
  <c r="X153" i="63"/>
  <c r="AG153" i="63" s="1"/>
  <c r="Y143" i="63"/>
  <c r="AH143" i="63" s="1"/>
  <c r="W92" i="63"/>
  <c r="W101" i="63"/>
  <c r="Y24" i="63"/>
  <c r="AH24" i="63" s="1"/>
  <c r="X88" i="63"/>
  <c r="AG88" i="63" s="1"/>
  <c r="W112" i="63"/>
  <c r="Y188" i="63"/>
  <c r="AH188" i="63" s="1"/>
  <c r="W87" i="63"/>
  <c r="W69" i="63"/>
  <c r="X100" i="63"/>
  <c r="AG100" i="63" s="1"/>
  <c r="Y64" i="63"/>
  <c r="AH64" i="63" s="1"/>
  <c r="Y119" i="63"/>
  <c r="AH119" i="63" s="1"/>
  <c r="W204" i="63"/>
  <c r="W74" i="63"/>
  <c r="Y39" i="63"/>
  <c r="AH39" i="63" s="1"/>
  <c r="W64" i="63"/>
  <c r="Y38" i="63"/>
  <c r="AH38" i="63" s="1"/>
  <c r="Y78" i="63"/>
  <c r="AH78" i="63" s="1"/>
  <c r="Y19" i="63"/>
  <c r="AH19" i="63" s="1"/>
  <c r="Y199" i="63"/>
  <c r="AH199" i="63" s="1"/>
  <c r="W95" i="63"/>
  <c r="Y118" i="63"/>
  <c r="AH118" i="63" s="1"/>
  <c r="W104" i="63"/>
  <c r="Y96" i="63"/>
  <c r="AH96" i="63" s="1"/>
  <c r="X92" i="63"/>
  <c r="AG92" i="63" s="1"/>
  <c r="X78" i="63"/>
  <c r="AG78" i="63" s="1"/>
  <c r="W123" i="63"/>
  <c r="X166" i="63"/>
  <c r="AG166" i="63" s="1"/>
  <c r="W51" i="63"/>
  <c r="Y121" i="63"/>
  <c r="AH121" i="63" s="1"/>
  <c r="X193" i="63"/>
  <c r="AG193" i="63" s="1"/>
  <c r="W35" i="63"/>
  <c r="Y180" i="63"/>
  <c r="AH180" i="63" s="1"/>
  <c r="Y106" i="63"/>
  <c r="AH106" i="63" s="1"/>
  <c r="D28" i="7" l="1"/>
  <c r="AF104" i="63"/>
  <c r="AI104" i="63" s="1"/>
  <c r="Z104" i="63"/>
  <c r="Z76" i="63"/>
  <c r="AF76" i="63"/>
  <c r="AI76" i="63" s="1"/>
  <c r="Z39" i="63"/>
  <c r="AF39" i="63"/>
  <c r="AI39" i="63" s="1"/>
  <c r="Z57" i="63"/>
  <c r="AF57" i="63"/>
  <c r="AI57" i="63" s="1"/>
  <c r="Z135" i="63"/>
  <c r="AF135" i="63"/>
  <c r="AI135" i="63" s="1"/>
  <c r="AF134" i="63"/>
  <c r="AI134" i="63" s="1"/>
  <c r="Z134" i="63"/>
  <c r="AF202" i="63"/>
  <c r="AI202" i="63" s="1"/>
  <c r="Z202" i="63"/>
  <c r="Z38" i="63"/>
  <c r="AF38" i="63"/>
  <c r="AI38" i="63" s="1"/>
  <c r="Z120" i="63"/>
  <c r="AF120" i="63"/>
  <c r="AI120" i="63" s="1"/>
  <c r="Z14" i="63"/>
  <c r="AF14" i="63"/>
  <c r="AI14" i="63" s="1"/>
  <c r="Z108" i="63"/>
  <c r="AF108" i="63"/>
  <c r="AI108" i="63" s="1"/>
  <c r="Z140" i="63"/>
  <c r="AF140" i="63"/>
  <c r="AI140" i="63" s="1"/>
  <c r="AF124" i="63"/>
  <c r="AI124" i="63" s="1"/>
  <c r="Z124" i="63"/>
  <c r="Z177" i="63"/>
  <c r="AF177" i="63"/>
  <c r="AI177" i="63" s="1"/>
  <c r="AF15" i="63"/>
  <c r="AI15" i="63" s="1"/>
  <c r="Z15" i="63"/>
  <c r="AF62" i="63"/>
  <c r="AI62" i="63" s="1"/>
  <c r="Z62" i="63"/>
  <c r="AF141" i="63"/>
  <c r="AI141" i="63" s="1"/>
  <c r="Z141" i="63"/>
  <c r="AF40" i="63"/>
  <c r="AI40" i="63" s="1"/>
  <c r="Z40" i="63"/>
  <c r="Z52" i="63"/>
  <c r="AF52" i="63"/>
  <c r="AI52" i="63" s="1"/>
  <c r="Z74" i="63"/>
  <c r="AF74" i="63"/>
  <c r="AI74" i="63" s="1"/>
  <c r="Z112" i="63"/>
  <c r="AF112" i="63"/>
  <c r="AI112" i="63" s="1"/>
  <c r="AF79" i="63"/>
  <c r="AI79" i="63" s="1"/>
  <c r="Z79" i="63"/>
  <c r="AF61" i="63"/>
  <c r="AI61" i="63" s="1"/>
  <c r="Z61" i="63"/>
  <c r="Z67" i="63"/>
  <c r="AF67" i="63"/>
  <c r="AI67" i="63" s="1"/>
  <c r="Z116" i="63"/>
  <c r="AF116" i="63"/>
  <c r="AI116" i="63" s="1"/>
  <c r="Z54" i="63"/>
  <c r="AF54" i="63"/>
  <c r="AI54" i="63" s="1"/>
  <c r="AF48" i="63"/>
  <c r="AI48" i="63" s="1"/>
  <c r="Z48" i="63"/>
  <c r="AF172" i="63"/>
  <c r="AI172" i="63" s="1"/>
  <c r="Z172" i="63"/>
  <c r="AH36" i="63"/>
  <c r="AH6" i="63" s="1"/>
  <c r="Y6" i="63"/>
  <c r="W6" i="63"/>
  <c r="Z36" i="63"/>
  <c r="AF36" i="63"/>
  <c r="AF30" i="63"/>
  <c r="AI30" i="63" s="1"/>
  <c r="Z30" i="63"/>
  <c r="Z102" i="63"/>
  <c r="AF102" i="63"/>
  <c r="AI102" i="63" s="1"/>
  <c r="AF119" i="63"/>
  <c r="AI119" i="63" s="1"/>
  <c r="Z119" i="63"/>
  <c r="Z100" i="63"/>
  <c r="AF100" i="63"/>
  <c r="AI100" i="63" s="1"/>
  <c r="AF60" i="63"/>
  <c r="AI60" i="63" s="1"/>
  <c r="Z60" i="63"/>
  <c r="AF145" i="63"/>
  <c r="AI145" i="63" s="1"/>
  <c r="Z145" i="63"/>
  <c r="AF113" i="63"/>
  <c r="AI113" i="63" s="1"/>
  <c r="Z113" i="63"/>
  <c r="AF146" i="63"/>
  <c r="AI146" i="63" s="1"/>
  <c r="Z146" i="63"/>
  <c r="Z106" i="63"/>
  <c r="AF106" i="63"/>
  <c r="AI106" i="63" s="1"/>
  <c r="AF41" i="63"/>
  <c r="AI41" i="63" s="1"/>
  <c r="Z41" i="63"/>
  <c r="AF163" i="63"/>
  <c r="AI163" i="63" s="1"/>
  <c r="Z163" i="63"/>
  <c r="AF115" i="63"/>
  <c r="AI115" i="63" s="1"/>
  <c r="Z115" i="63"/>
  <c r="Z197" i="63"/>
  <c r="AF197" i="63"/>
  <c r="AI197" i="63" s="1"/>
  <c r="AF84" i="63"/>
  <c r="AI84" i="63" s="1"/>
  <c r="Z84" i="63"/>
  <c r="AF17" i="63"/>
  <c r="AI17" i="63" s="1"/>
  <c r="Z17" i="63"/>
  <c r="AF201" i="63"/>
  <c r="AI201" i="63" s="1"/>
  <c r="Z201" i="63"/>
  <c r="AF131" i="63"/>
  <c r="AI131" i="63" s="1"/>
  <c r="Z131" i="63"/>
  <c r="AF133" i="63"/>
  <c r="AI133" i="63" s="1"/>
  <c r="Z133" i="63"/>
  <c r="AF51" i="63"/>
  <c r="AI51" i="63" s="1"/>
  <c r="Z51" i="63"/>
  <c r="AF95" i="63"/>
  <c r="AI95" i="63" s="1"/>
  <c r="Z95" i="63"/>
  <c r="AF204" i="63"/>
  <c r="AI204" i="63" s="1"/>
  <c r="Z204" i="63"/>
  <c r="Z22" i="63"/>
  <c r="AF22" i="63"/>
  <c r="AI22" i="63" s="1"/>
  <c r="Z89" i="63"/>
  <c r="AF89" i="63"/>
  <c r="AI89" i="63" s="1"/>
  <c r="Z159" i="63"/>
  <c r="AF159" i="63"/>
  <c r="AI159" i="63" s="1"/>
  <c r="AF138" i="63"/>
  <c r="AI138" i="63" s="1"/>
  <c r="Z138" i="63"/>
  <c r="AF56" i="63"/>
  <c r="AI56" i="63" s="1"/>
  <c r="Z56" i="63"/>
  <c r="AF147" i="63"/>
  <c r="AI147" i="63" s="1"/>
  <c r="Z147" i="63"/>
  <c r="Z136" i="63"/>
  <c r="AF136" i="63"/>
  <c r="AI136" i="63" s="1"/>
  <c r="AF55" i="63"/>
  <c r="AI55" i="63" s="1"/>
  <c r="Z55" i="63"/>
  <c r="Z53" i="63"/>
  <c r="AF53" i="63"/>
  <c r="AI53" i="63" s="1"/>
  <c r="AF13" i="63"/>
  <c r="AI13" i="63" s="1"/>
  <c r="Z13" i="63"/>
  <c r="Z203" i="63"/>
  <c r="AF203" i="63"/>
  <c r="AI203" i="63" s="1"/>
  <c r="Z19" i="63"/>
  <c r="AF19" i="63"/>
  <c r="AI19" i="63" s="1"/>
  <c r="AG11" i="63"/>
  <c r="AG7" i="63" s="1"/>
  <c r="X7" i="63"/>
  <c r="AF80" i="63"/>
  <c r="AI80" i="63" s="1"/>
  <c r="Z80" i="63"/>
  <c r="Z24" i="63"/>
  <c r="AF24" i="63"/>
  <c r="AI24" i="63" s="1"/>
  <c r="AF174" i="63"/>
  <c r="AI174" i="63" s="1"/>
  <c r="Z174" i="63"/>
  <c r="AF182" i="63"/>
  <c r="AI182" i="63" s="1"/>
  <c r="Z182" i="63"/>
  <c r="AF42" i="63"/>
  <c r="AI42" i="63" s="1"/>
  <c r="Z42" i="63"/>
  <c r="Z43" i="63"/>
  <c r="AF43" i="63"/>
  <c r="AI43" i="63" s="1"/>
  <c r="Z72" i="63"/>
  <c r="AF72" i="63"/>
  <c r="AI72" i="63" s="1"/>
  <c r="AF205" i="63"/>
  <c r="AI205" i="63" s="1"/>
  <c r="Z205" i="63"/>
  <c r="Z180" i="63"/>
  <c r="AF180" i="63"/>
  <c r="AI180" i="63" s="1"/>
  <c r="Z128" i="63"/>
  <c r="AF128" i="63"/>
  <c r="AI128" i="63" s="1"/>
  <c r="Z176" i="63"/>
  <c r="AF176" i="63"/>
  <c r="AI176" i="63" s="1"/>
  <c r="AF94" i="63"/>
  <c r="AI94" i="63" s="1"/>
  <c r="Z94" i="63"/>
  <c r="AF107" i="63"/>
  <c r="AI107" i="63" s="1"/>
  <c r="Z107" i="63"/>
  <c r="AF12" i="63"/>
  <c r="AI12" i="63" s="1"/>
  <c r="Z12" i="63"/>
  <c r="AF155" i="63"/>
  <c r="AI155" i="63" s="1"/>
  <c r="Z155" i="63"/>
  <c r="AF44" i="63"/>
  <c r="AI44" i="63" s="1"/>
  <c r="Z44" i="63"/>
  <c r="AF105" i="63"/>
  <c r="AI105" i="63" s="1"/>
  <c r="Z105" i="63"/>
  <c r="AF23" i="63"/>
  <c r="AI23" i="63" s="1"/>
  <c r="Z23" i="63"/>
  <c r="AF195" i="63"/>
  <c r="AI195" i="63" s="1"/>
  <c r="Z195" i="63"/>
  <c r="Z178" i="63"/>
  <c r="AF178" i="63"/>
  <c r="AI178" i="63" s="1"/>
  <c r="AF122" i="63"/>
  <c r="AI122" i="63" s="1"/>
  <c r="Z122" i="63"/>
  <c r="AF20" i="63"/>
  <c r="AI20" i="63" s="1"/>
  <c r="Z20" i="63"/>
  <c r="AF153" i="63"/>
  <c r="AI153" i="63" s="1"/>
  <c r="Z153" i="63"/>
  <c r="AF85" i="63"/>
  <c r="AI85" i="63" s="1"/>
  <c r="Z85" i="63"/>
  <c r="AF65" i="63"/>
  <c r="AI65" i="63" s="1"/>
  <c r="Z65" i="63"/>
  <c r="AF189" i="63"/>
  <c r="AI189" i="63" s="1"/>
  <c r="Z189" i="63"/>
  <c r="AF200" i="63"/>
  <c r="AI200" i="63" s="1"/>
  <c r="Z200" i="63"/>
  <c r="AF47" i="63"/>
  <c r="AI47" i="63" s="1"/>
  <c r="Z47" i="63"/>
  <c r="Z151" i="63"/>
  <c r="AF151" i="63"/>
  <c r="AI151" i="63" s="1"/>
  <c r="AF109" i="63"/>
  <c r="AI109" i="63" s="1"/>
  <c r="Z109" i="63"/>
  <c r="Z123" i="63"/>
  <c r="AF123" i="63"/>
  <c r="AI123" i="63" s="1"/>
  <c r="Z101" i="63"/>
  <c r="AF101" i="63"/>
  <c r="AI101" i="63" s="1"/>
  <c r="Z91" i="63"/>
  <c r="AF91" i="63"/>
  <c r="AI91" i="63" s="1"/>
  <c r="Z139" i="63"/>
  <c r="AF139" i="63"/>
  <c r="AI139" i="63" s="1"/>
  <c r="AF32" i="63"/>
  <c r="AI32" i="63" s="1"/>
  <c r="Z32" i="63"/>
  <c r="AF29" i="63"/>
  <c r="AI29" i="63" s="1"/>
  <c r="Z29" i="63"/>
  <c r="Z187" i="63"/>
  <c r="AF187" i="63"/>
  <c r="AI187" i="63" s="1"/>
  <c r="Z190" i="63"/>
  <c r="AF190" i="63"/>
  <c r="AI190" i="63" s="1"/>
  <c r="Z96" i="63"/>
  <c r="AF96" i="63"/>
  <c r="AI96" i="63" s="1"/>
  <c r="AF99" i="63"/>
  <c r="AI99" i="63" s="1"/>
  <c r="Z99" i="63"/>
  <c r="AF25" i="63"/>
  <c r="AI25" i="63" s="1"/>
  <c r="Z25" i="63"/>
  <c r="AF78" i="63"/>
  <c r="AI78" i="63" s="1"/>
  <c r="Z78" i="63"/>
  <c r="AF166" i="63"/>
  <c r="AI166" i="63" s="1"/>
  <c r="Z166" i="63"/>
  <c r="Z83" i="63"/>
  <c r="AF83" i="63"/>
  <c r="AI83" i="63" s="1"/>
  <c r="AF50" i="63"/>
  <c r="AI50" i="63" s="1"/>
  <c r="Z50" i="63"/>
  <c r="S34" i="63"/>
  <c r="U34" i="63"/>
  <c r="AD34" i="63" s="1"/>
  <c r="AL34" i="63" s="1"/>
  <c r="T34" i="63"/>
  <c r="AC34" i="63" s="1"/>
  <c r="AK34" i="63" s="1"/>
  <c r="U32" i="63"/>
  <c r="AD32" i="63" s="1"/>
  <c r="AL32" i="63" s="1"/>
  <c r="U102" i="63"/>
  <c r="AD102" i="63" s="1"/>
  <c r="AL102" i="63" s="1"/>
  <c r="S19" i="63"/>
  <c r="T173" i="63"/>
  <c r="AC173" i="63" s="1"/>
  <c r="AK173" i="63" s="1"/>
  <c r="U157" i="63"/>
  <c r="AD157" i="63" s="1"/>
  <c r="AL157" i="63" s="1"/>
  <c r="U11" i="63"/>
  <c r="U65" i="63"/>
  <c r="AD65" i="63" s="1"/>
  <c r="AL65" i="63" s="1"/>
  <c r="U42" i="63"/>
  <c r="AD42" i="63" s="1"/>
  <c r="AL42" i="63" s="1"/>
  <c r="T52" i="63"/>
  <c r="AC52" i="63" s="1"/>
  <c r="AK52" i="63" s="1"/>
  <c r="U120" i="63"/>
  <c r="AD120" i="63" s="1"/>
  <c r="AL120" i="63" s="1"/>
  <c r="S113" i="63"/>
  <c r="U49" i="63"/>
  <c r="AD49" i="63" s="1"/>
  <c r="AL49" i="63" s="1"/>
  <c r="S122" i="63"/>
  <c r="S67" i="63"/>
  <c r="T176" i="63"/>
  <c r="AC176" i="63" s="1"/>
  <c r="AK176" i="63" s="1"/>
  <c r="S12" i="63"/>
  <c r="U46" i="63"/>
  <c r="AD46" i="63" s="1"/>
  <c r="AL46" i="63" s="1"/>
  <c r="T152" i="63"/>
  <c r="AC152" i="63" s="1"/>
  <c r="AK152" i="63" s="1"/>
  <c r="U194" i="63"/>
  <c r="AD194" i="63" s="1"/>
  <c r="AL194" i="63" s="1"/>
  <c r="U23" i="63"/>
  <c r="AD23" i="63" s="1"/>
  <c r="AL23" i="63" s="1"/>
  <c r="S75" i="63"/>
  <c r="T33" i="63"/>
  <c r="AC33" i="63" s="1"/>
  <c r="AK33" i="63" s="1"/>
  <c r="T24" i="63"/>
  <c r="AC24" i="63" s="1"/>
  <c r="AK24" i="63" s="1"/>
  <c r="S114" i="63"/>
  <c r="T92" i="63"/>
  <c r="AC92" i="63" s="1"/>
  <c r="AK92" i="63" s="1"/>
  <c r="U128" i="63"/>
  <c r="AD128" i="63" s="1"/>
  <c r="AL128" i="63" s="1"/>
  <c r="U97" i="63"/>
  <c r="AD97" i="63" s="1"/>
  <c r="AL97" i="63" s="1"/>
  <c r="T11" i="63"/>
  <c r="T158" i="63"/>
  <c r="AC158" i="63" s="1"/>
  <c r="AK158" i="63" s="1"/>
  <c r="T102" i="63"/>
  <c r="AC102" i="63" s="1"/>
  <c r="AK102" i="63" s="1"/>
  <c r="T45" i="63"/>
  <c r="AC45" i="63" s="1"/>
  <c r="AK45" i="63" s="1"/>
  <c r="S90" i="63"/>
  <c r="T67" i="63"/>
  <c r="AC67" i="63" s="1"/>
  <c r="AK67" i="63" s="1"/>
  <c r="S194" i="63"/>
  <c r="T101" i="63"/>
  <c r="AC101" i="63" s="1"/>
  <c r="AK101" i="63" s="1"/>
  <c r="U169" i="63"/>
  <c r="AD169" i="63" s="1"/>
  <c r="AL169" i="63" s="1"/>
  <c r="S52" i="63"/>
  <c r="S199" i="63"/>
  <c r="U45" i="63"/>
  <c r="AD45" i="63" s="1"/>
  <c r="AL45" i="63" s="1"/>
  <c r="S203" i="63"/>
  <c r="S190" i="63"/>
  <c r="T13" i="63"/>
  <c r="AC13" i="63" s="1"/>
  <c r="AK13" i="63" s="1"/>
  <c r="U43" i="63"/>
  <c r="AD43" i="63" s="1"/>
  <c r="AL43" i="63" s="1"/>
  <c r="U121" i="63"/>
  <c r="AD121" i="63" s="1"/>
  <c r="AL121" i="63" s="1"/>
  <c r="U180" i="63"/>
  <c r="AD180" i="63" s="1"/>
  <c r="AL180" i="63" s="1"/>
  <c r="T54" i="63"/>
  <c r="AC54" i="63" s="1"/>
  <c r="AK54" i="63" s="1"/>
  <c r="S166" i="63"/>
  <c r="U89" i="63"/>
  <c r="AD89" i="63" s="1"/>
  <c r="AL89" i="63" s="1"/>
  <c r="U170" i="63"/>
  <c r="AD170" i="63" s="1"/>
  <c r="AL170" i="63" s="1"/>
  <c r="U125" i="63"/>
  <c r="AD125" i="63" s="1"/>
  <c r="AL125" i="63" s="1"/>
  <c r="S39" i="63"/>
  <c r="U16" i="63"/>
  <c r="AD16" i="63" s="1"/>
  <c r="AL16" i="63" s="1"/>
  <c r="S168" i="63"/>
  <c r="S72" i="63"/>
  <c r="U162" i="63"/>
  <c r="AD162" i="63" s="1"/>
  <c r="AL162" i="63" s="1"/>
  <c r="T22" i="63"/>
  <c r="AC22" i="63" s="1"/>
  <c r="AK22" i="63" s="1"/>
  <c r="S60" i="63"/>
  <c r="S205" i="63"/>
  <c r="T43" i="63"/>
  <c r="AC43" i="63" s="1"/>
  <c r="AK43" i="63" s="1"/>
  <c r="T178" i="63"/>
  <c r="AC178" i="63" s="1"/>
  <c r="AK178" i="63" s="1"/>
  <c r="T12" i="63"/>
  <c r="AC12" i="63" s="1"/>
  <c r="AK12" i="63" s="1"/>
  <c r="T205" i="63"/>
  <c r="AC205" i="63" s="1"/>
  <c r="AK205" i="63" s="1"/>
  <c r="U94" i="63"/>
  <c r="AD94" i="63" s="1"/>
  <c r="AL94" i="63" s="1"/>
  <c r="T177" i="63"/>
  <c r="AC177" i="63" s="1"/>
  <c r="AK177" i="63" s="1"/>
  <c r="S178" i="63"/>
  <c r="T70" i="63"/>
  <c r="AC70" i="63" s="1"/>
  <c r="AK70" i="63" s="1"/>
  <c r="U204" i="63"/>
  <c r="AD204" i="63" s="1"/>
  <c r="AL204" i="63" s="1"/>
  <c r="T47" i="63"/>
  <c r="AC47" i="63" s="1"/>
  <c r="AK47" i="63" s="1"/>
  <c r="S89" i="63"/>
  <c r="S69" i="63"/>
  <c r="T148" i="63"/>
  <c r="AC148" i="63" s="1"/>
  <c r="AK148" i="63" s="1"/>
  <c r="U63" i="63"/>
  <c r="AD63" i="63" s="1"/>
  <c r="AL63" i="63" s="1"/>
  <c r="U88" i="63"/>
  <c r="AD88" i="63" s="1"/>
  <c r="AL88" i="63" s="1"/>
  <c r="U149" i="63"/>
  <c r="AD149" i="63" s="1"/>
  <c r="AL149" i="63" s="1"/>
  <c r="U178" i="63"/>
  <c r="AD178" i="63" s="1"/>
  <c r="AL178" i="63" s="1"/>
  <c r="T204" i="63"/>
  <c r="AC204" i="63" s="1"/>
  <c r="AK204" i="63" s="1"/>
  <c r="U112" i="63"/>
  <c r="AD112" i="63" s="1"/>
  <c r="AL112" i="63" s="1"/>
  <c r="U165" i="63"/>
  <c r="AD165" i="63" s="1"/>
  <c r="AL165" i="63" s="1"/>
  <c r="S179" i="63"/>
  <c r="S74" i="63"/>
  <c r="T123" i="63"/>
  <c r="AC123" i="63" s="1"/>
  <c r="AK123" i="63" s="1"/>
  <c r="S149" i="63"/>
  <c r="T155" i="63"/>
  <c r="AC155" i="63" s="1"/>
  <c r="AK155" i="63" s="1"/>
  <c r="S196" i="63"/>
  <c r="T120" i="63"/>
  <c r="AC120" i="63" s="1"/>
  <c r="AK120" i="63" s="1"/>
  <c r="S23" i="63"/>
  <c r="U177" i="63"/>
  <c r="AD177" i="63" s="1"/>
  <c r="AL177" i="63" s="1"/>
  <c r="U73" i="63"/>
  <c r="AD73" i="63" s="1"/>
  <c r="AL73" i="63" s="1"/>
  <c r="T114" i="63"/>
  <c r="AC114" i="63" s="1"/>
  <c r="AK114" i="63" s="1"/>
  <c r="T207" i="63"/>
  <c r="AC207" i="63" s="1"/>
  <c r="AK207" i="63" s="1"/>
  <c r="S38" i="63"/>
  <c r="S164" i="63"/>
  <c r="T195" i="63"/>
  <c r="AC195" i="63" s="1"/>
  <c r="AK195" i="63" s="1"/>
  <c r="U163" i="63"/>
  <c r="AD163" i="63" s="1"/>
  <c r="AL163" i="63" s="1"/>
  <c r="U123" i="63"/>
  <c r="AD123" i="63" s="1"/>
  <c r="AL123" i="63" s="1"/>
  <c r="U182" i="63"/>
  <c r="AD182" i="63" s="1"/>
  <c r="AL182" i="63" s="1"/>
  <c r="S57" i="63"/>
  <c r="S173" i="63"/>
  <c r="T72" i="63"/>
  <c r="AC72" i="63" s="1"/>
  <c r="AK72" i="63" s="1"/>
  <c r="U92" i="63"/>
  <c r="AD92" i="63" s="1"/>
  <c r="AL92" i="63" s="1"/>
  <c r="T14" i="63"/>
  <c r="AC14" i="63" s="1"/>
  <c r="AK14" i="63" s="1"/>
  <c r="S124" i="63"/>
  <c r="S109" i="63"/>
  <c r="U124" i="63"/>
  <c r="AD124" i="63" s="1"/>
  <c r="AL124" i="63" s="1"/>
  <c r="S147" i="63"/>
  <c r="U140" i="63"/>
  <c r="AD140" i="63" s="1"/>
  <c r="AL140" i="63" s="1"/>
  <c r="U147" i="63"/>
  <c r="AD147" i="63" s="1"/>
  <c r="AL147" i="63" s="1"/>
  <c r="S162" i="63"/>
  <c r="U35" i="63"/>
  <c r="AD35" i="63" s="1"/>
  <c r="AL35" i="63" s="1"/>
  <c r="T194" i="63"/>
  <c r="AC194" i="63" s="1"/>
  <c r="AK194" i="63" s="1"/>
  <c r="T104" i="63"/>
  <c r="AC104" i="63" s="1"/>
  <c r="AK104" i="63" s="1"/>
  <c r="S177" i="63"/>
  <c r="T118" i="63"/>
  <c r="AC118" i="63" s="1"/>
  <c r="AK118" i="63" s="1"/>
  <c r="S61" i="63"/>
  <c r="U144" i="63"/>
  <c r="AD144" i="63" s="1"/>
  <c r="AL144" i="63" s="1"/>
  <c r="U139" i="63"/>
  <c r="AD139" i="63" s="1"/>
  <c r="AL139" i="63" s="1"/>
  <c r="S41" i="63"/>
  <c r="S204" i="63"/>
  <c r="T73" i="63"/>
  <c r="AC73" i="63" s="1"/>
  <c r="AK73" i="63" s="1"/>
  <c r="T81" i="63"/>
  <c r="AC81" i="63" s="1"/>
  <c r="AK81" i="63" s="1"/>
  <c r="U104" i="63"/>
  <c r="AD104" i="63" s="1"/>
  <c r="AL104" i="63" s="1"/>
  <c r="U41" i="63"/>
  <c r="AD41" i="63" s="1"/>
  <c r="AL41" i="63" s="1"/>
  <c r="T198" i="63"/>
  <c r="AC198" i="63" s="1"/>
  <c r="AK198" i="63" s="1"/>
  <c r="U75" i="63"/>
  <c r="AD75" i="63" s="1"/>
  <c r="AL75" i="63" s="1"/>
  <c r="T39" i="63"/>
  <c r="AC39" i="63" s="1"/>
  <c r="AK39" i="63" s="1"/>
  <c r="U19" i="63"/>
  <c r="AD19" i="63" s="1"/>
  <c r="AL19" i="63" s="1"/>
  <c r="T20" i="63"/>
  <c r="AC20" i="63" s="1"/>
  <c r="AK20" i="63" s="1"/>
  <c r="T68" i="63"/>
  <c r="AC68" i="63" s="1"/>
  <c r="AK68" i="63" s="1"/>
  <c r="T128" i="63"/>
  <c r="AC128" i="63" s="1"/>
  <c r="AK128" i="63" s="1"/>
  <c r="T95" i="63"/>
  <c r="AC95" i="63" s="1"/>
  <c r="AK95" i="63" s="1"/>
  <c r="T170" i="63"/>
  <c r="AC170" i="63" s="1"/>
  <c r="AK170" i="63" s="1"/>
  <c r="T85" i="63"/>
  <c r="AC85" i="63" s="1"/>
  <c r="AK85" i="63" s="1"/>
  <c r="T37" i="63"/>
  <c r="AC37" i="63" s="1"/>
  <c r="AK37" i="63" s="1"/>
  <c r="T112" i="63"/>
  <c r="AC112" i="63" s="1"/>
  <c r="AK112" i="63" s="1"/>
  <c r="S156" i="63"/>
  <c r="T208" i="63"/>
  <c r="AC208" i="63" s="1"/>
  <c r="AK208" i="63" s="1"/>
  <c r="S139" i="63"/>
  <c r="S78" i="63"/>
  <c r="S180" i="63"/>
  <c r="U111" i="63"/>
  <c r="AD111" i="63" s="1"/>
  <c r="AL111" i="63" s="1"/>
  <c r="U174" i="63"/>
  <c r="AD174" i="63" s="1"/>
  <c r="AL174" i="63" s="1"/>
  <c r="U195" i="63"/>
  <c r="AD195" i="63" s="1"/>
  <c r="AL195" i="63" s="1"/>
  <c r="T172" i="63"/>
  <c r="AC172" i="63" s="1"/>
  <c r="AK172" i="63" s="1"/>
  <c r="T55" i="63"/>
  <c r="AC55" i="63" s="1"/>
  <c r="AK55" i="63" s="1"/>
  <c r="U148" i="63"/>
  <c r="AD148" i="63" s="1"/>
  <c r="AL148" i="63" s="1"/>
  <c r="S88" i="63"/>
  <c r="T46" i="63"/>
  <c r="AC46" i="63" s="1"/>
  <c r="AK46" i="63" s="1"/>
  <c r="U109" i="63"/>
  <c r="AD109" i="63" s="1"/>
  <c r="AL109" i="63" s="1"/>
  <c r="S29" i="63"/>
  <c r="S46" i="63"/>
  <c r="T57" i="63"/>
  <c r="AC57" i="63" s="1"/>
  <c r="AK57" i="63" s="1"/>
  <c r="S165" i="63"/>
  <c r="T109" i="63"/>
  <c r="AC109" i="63" s="1"/>
  <c r="AK109" i="63" s="1"/>
  <c r="S25" i="63"/>
  <c r="U146" i="63"/>
  <c r="AD146" i="63" s="1"/>
  <c r="AL146" i="63" s="1"/>
  <c r="S92" i="63"/>
  <c r="S31" i="63"/>
  <c r="U24" i="63"/>
  <c r="AD24" i="63" s="1"/>
  <c r="AL24" i="63" s="1"/>
  <c r="T58" i="63"/>
  <c r="AC58" i="63" s="1"/>
  <c r="AK58" i="63" s="1"/>
  <c r="T143" i="63"/>
  <c r="AC143" i="63" s="1"/>
  <c r="AK143" i="63" s="1"/>
  <c r="S138" i="63"/>
  <c r="T65" i="63"/>
  <c r="AC65" i="63" s="1"/>
  <c r="AK65" i="63" s="1"/>
  <c r="U86" i="63"/>
  <c r="AD86" i="63" s="1"/>
  <c r="AL86" i="63" s="1"/>
  <c r="S112" i="63"/>
  <c r="S35" i="63"/>
  <c r="U82" i="63"/>
  <c r="AD82" i="63" s="1"/>
  <c r="AL82" i="63" s="1"/>
  <c r="U93" i="63"/>
  <c r="AD93" i="63" s="1"/>
  <c r="AL93" i="63" s="1"/>
  <c r="S32" i="63"/>
  <c r="S16" i="63"/>
  <c r="U87" i="63"/>
  <c r="AD87" i="63" s="1"/>
  <c r="AL87" i="63" s="1"/>
  <c r="T30" i="63"/>
  <c r="AC30" i="63" s="1"/>
  <c r="AK30" i="63" s="1"/>
  <c r="T203" i="63"/>
  <c r="AC203" i="63" s="1"/>
  <c r="AK203" i="63" s="1"/>
  <c r="U22" i="63"/>
  <c r="AD22" i="63" s="1"/>
  <c r="AL22" i="63" s="1"/>
  <c r="U96" i="63"/>
  <c r="AD96" i="63" s="1"/>
  <c r="AL96" i="63" s="1"/>
  <c r="T153" i="63"/>
  <c r="AC153" i="63" s="1"/>
  <c r="AK153" i="63" s="1"/>
  <c r="U44" i="63"/>
  <c r="AD44" i="63" s="1"/>
  <c r="AL44" i="63" s="1"/>
  <c r="S193" i="63"/>
  <c r="U85" i="63"/>
  <c r="AD85" i="63" s="1"/>
  <c r="AL85" i="63" s="1"/>
  <c r="S42" i="63"/>
  <c r="S120" i="63"/>
  <c r="S106" i="63"/>
  <c r="S71" i="63"/>
  <c r="S91" i="63"/>
  <c r="T87" i="63"/>
  <c r="AC87" i="63" s="1"/>
  <c r="AK87" i="63" s="1"/>
  <c r="T53" i="63"/>
  <c r="AC53" i="63" s="1"/>
  <c r="AK53" i="63" s="1"/>
  <c r="T199" i="63"/>
  <c r="AC199" i="63" s="1"/>
  <c r="AK199" i="63" s="1"/>
  <c r="S48" i="63"/>
  <c r="T121" i="63"/>
  <c r="AC121" i="63" s="1"/>
  <c r="AK121" i="63" s="1"/>
  <c r="U17" i="63"/>
  <c r="AD17" i="63" s="1"/>
  <c r="AL17" i="63" s="1"/>
  <c r="S24" i="63"/>
  <c r="U114" i="63"/>
  <c r="AD114" i="63" s="1"/>
  <c r="AL114" i="63" s="1"/>
  <c r="T44" i="63"/>
  <c r="AC44" i="63" s="1"/>
  <c r="AK44" i="63" s="1"/>
  <c r="S181" i="63"/>
  <c r="U74" i="63"/>
  <c r="AD74" i="63" s="1"/>
  <c r="AL74" i="63" s="1"/>
  <c r="T193" i="63"/>
  <c r="AC193" i="63" s="1"/>
  <c r="AK193" i="63" s="1"/>
  <c r="T49" i="63"/>
  <c r="AC49" i="63" s="1"/>
  <c r="AK49" i="63" s="1"/>
  <c r="S103" i="63"/>
  <c r="S84" i="63"/>
  <c r="T63" i="63"/>
  <c r="AC63" i="63" s="1"/>
  <c r="AK63" i="63" s="1"/>
  <c r="S118" i="63"/>
  <c r="S176" i="63"/>
  <c r="T50" i="63"/>
  <c r="AC50" i="63" s="1"/>
  <c r="AK50" i="63" s="1"/>
  <c r="T190" i="63"/>
  <c r="AC190" i="63" s="1"/>
  <c r="AK190" i="63" s="1"/>
  <c r="U50" i="63"/>
  <c r="AD50" i="63" s="1"/>
  <c r="AL50" i="63" s="1"/>
  <c r="U71" i="63"/>
  <c r="AD71" i="63" s="1"/>
  <c r="AL71" i="63" s="1"/>
  <c r="S45" i="63"/>
  <c r="T157" i="63"/>
  <c r="AC157" i="63" s="1"/>
  <c r="AK157" i="63" s="1"/>
  <c r="T16" i="63"/>
  <c r="AC16" i="63" s="1"/>
  <c r="AK16" i="63" s="1"/>
  <c r="T110" i="63"/>
  <c r="AC110" i="63" s="1"/>
  <c r="AK110" i="63" s="1"/>
  <c r="T74" i="63"/>
  <c r="AC74" i="63" s="1"/>
  <c r="AK74" i="63" s="1"/>
  <c r="T182" i="63"/>
  <c r="AC182" i="63" s="1"/>
  <c r="AK182" i="63" s="1"/>
  <c r="U198" i="63"/>
  <c r="AD198" i="63" s="1"/>
  <c r="AL198" i="63" s="1"/>
  <c r="U15" i="63"/>
  <c r="AD15" i="63" s="1"/>
  <c r="AL15" i="63" s="1"/>
  <c r="T145" i="63"/>
  <c r="AC145" i="63" s="1"/>
  <c r="AK145" i="63" s="1"/>
  <c r="T79" i="63"/>
  <c r="AC79" i="63" s="1"/>
  <c r="AK79" i="63" s="1"/>
  <c r="T80" i="63"/>
  <c r="AC80" i="63" s="1"/>
  <c r="AK80" i="63" s="1"/>
  <c r="T146" i="63"/>
  <c r="AC146" i="63" s="1"/>
  <c r="AK146" i="63" s="1"/>
  <c r="S37" i="63"/>
  <c r="S174" i="63"/>
  <c r="T48" i="63"/>
  <c r="AC48" i="63" s="1"/>
  <c r="AK48" i="63" s="1"/>
  <c r="U191" i="63"/>
  <c r="AD191" i="63" s="1"/>
  <c r="AL191" i="63" s="1"/>
  <c r="S100" i="63"/>
  <c r="T64" i="63"/>
  <c r="AC64" i="63" s="1"/>
  <c r="AK64" i="63" s="1"/>
  <c r="T165" i="63"/>
  <c r="AC165" i="63" s="1"/>
  <c r="AK165" i="63" s="1"/>
  <c r="S83" i="63"/>
  <c r="S152" i="63"/>
  <c r="U39" i="63"/>
  <c r="AD39" i="63" s="1"/>
  <c r="AL39" i="63" s="1"/>
  <c r="U12" i="63"/>
  <c r="AD12" i="63" s="1"/>
  <c r="AL12" i="63" s="1"/>
  <c r="S62" i="63"/>
  <c r="T124" i="63"/>
  <c r="AC124" i="63" s="1"/>
  <c r="AK124" i="63" s="1"/>
  <c r="T21" i="63"/>
  <c r="AC21" i="63" s="1"/>
  <c r="AK21" i="63" s="1"/>
  <c r="T29" i="63"/>
  <c r="AC29" i="63" s="1"/>
  <c r="AK29" i="63" s="1"/>
  <c r="T60" i="63"/>
  <c r="AC60" i="63" s="1"/>
  <c r="AK60" i="63" s="1"/>
  <c r="U31" i="63"/>
  <c r="AD31" i="63" s="1"/>
  <c r="AL31" i="63" s="1"/>
  <c r="S70" i="63"/>
  <c r="S87" i="63"/>
  <c r="U38" i="63"/>
  <c r="AD38" i="63" s="1"/>
  <c r="AL38" i="63" s="1"/>
  <c r="S119" i="63"/>
  <c r="T61" i="63"/>
  <c r="AC61" i="63" s="1"/>
  <c r="AK61" i="63" s="1"/>
  <c r="U153" i="63"/>
  <c r="AD153" i="63" s="1"/>
  <c r="AL153" i="63" s="1"/>
  <c r="S65" i="63"/>
  <c r="S40" i="63"/>
  <c r="T179" i="63"/>
  <c r="AC179" i="63" s="1"/>
  <c r="AK179" i="63" s="1"/>
  <c r="T113" i="63"/>
  <c r="AC113" i="63" s="1"/>
  <c r="AK113" i="63" s="1"/>
  <c r="U176" i="63"/>
  <c r="AD176" i="63" s="1"/>
  <c r="AL176" i="63" s="1"/>
  <c r="S157" i="63"/>
  <c r="S73" i="63"/>
  <c r="U171" i="63"/>
  <c r="AD171" i="63" s="1"/>
  <c r="AL171" i="63" s="1"/>
  <c r="T56" i="63"/>
  <c r="AC56" i="63" s="1"/>
  <c r="AK56" i="63" s="1"/>
  <c r="U155" i="63"/>
  <c r="AD155" i="63" s="1"/>
  <c r="AL155" i="63" s="1"/>
  <c r="T119" i="63"/>
  <c r="AC119" i="63" s="1"/>
  <c r="AK119" i="63" s="1"/>
  <c r="U110" i="63"/>
  <c r="AD110" i="63" s="1"/>
  <c r="AL110" i="63" s="1"/>
  <c r="S182" i="63"/>
  <c r="U95" i="63"/>
  <c r="AD95" i="63" s="1"/>
  <c r="AL95" i="63" s="1"/>
  <c r="U60" i="63"/>
  <c r="AD60" i="63" s="1"/>
  <c r="AL60" i="63" s="1"/>
  <c r="U122" i="63"/>
  <c r="AD122" i="63" s="1"/>
  <c r="AL122" i="63" s="1"/>
  <c r="U81" i="63"/>
  <c r="AD81" i="63" s="1"/>
  <c r="AL81" i="63" s="1"/>
  <c r="U54" i="63"/>
  <c r="AD54" i="63" s="1"/>
  <c r="AL54" i="63" s="1"/>
  <c r="T94" i="63"/>
  <c r="AC94" i="63" s="1"/>
  <c r="AK94" i="63" s="1"/>
  <c r="T15" i="63"/>
  <c r="AC15" i="63" s="1"/>
  <c r="AK15" i="63" s="1"/>
  <c r="S158" i="63"/>
  <c r="U51" i="63"/>
  <c r="AD51" i="63" s="1"/>
  <c r="AL51" i="63" s="1"/>
  <c r="T191" i="63"/>
  <c r="AC191" i="63" s="1"/>
  <c r="AK191" i="63" s="1"/>
  <c r="U79" i="63"/>
  <c r="AD79" i="63" s="1"/>
  <c r="AL79" i="63" s="1"/>
  <c r="U193" i="63"/>
  <c r="AD193" i="63" s="1"/>
  <c r="AL193" i="63" s="1"/>
  <c r="U72" i="63"/>
  <c r="AD72" i="63" s="1"/>
  <c r="AL72" i="63" s="1"/>
  <c r="S131" i="63"/>
  <c r="S63" i="63"/>
  <c r="U156" i="63"/>
  <c r="AD156" i="63" s="1"/>
  <c r="AL156" i="63" s="1"/>
  <c r="S99" i="63"/>
  <c r="T183" i="63"/>
  <c r="AC183" i="63" s="1"/>
  <c r="AK183" i="63" s="1"/>
  <c r="T86" i="63"/>
  <c r="AC86" i="63" s="1"/>
  <c r="AK86" i="63" s="1"/>
  <c r="U84" i="63"/>
  <c r="AD84" i="63" s="1"/>
  <c r="AL84" i="63" s="1"/>
  <c r="U131" i="63"/>
  <c r="AD131" i="63" s="1"/>
  <c r="AL131" i="63" s="1"/>
  <c r="T139" i="63"/>
  <c r="AC139" i="63" s="1"/>
  <c r="AK139" i="63" s="1"/>
  <c r="U55" i="63"/>
  <c r="AD55" i="63" s="1"/>
  <c r="AL55" i="63" s="1"/>
  <c r="T192" i="63"/>
  <c r="AC192" i="63" s="1"/>
  <c r="AK192" i="63" s="1"/>
  <c r="S86" i="63"/>
  <c r="T180" i="63"/>
  <c r="AC180" i="63" s="1"/>
  <c r="AK180" i="63" s="1"/>
  <c r="S102" i="63"/>
  <c r="U47" i="63"/>
  <c r="AD47" i="63" s="1"/>
  <c r="AL47" i="63" s="1"/>
  <c r="U190" i="63"/>
  <c r="AD190" i="63" s="1"/>
  <c r="AL190" i="63" s="1"/>
  <c r="U181" i="63"/>
  <c r="AD181" i="63" s="1"/>
  <c r="AL181" i="63" s="1"/>
  <c r="T93" i="63"/>
  <c r="AC93" i="63" s="1"/>
  <c r="AK93" i="63" s="1"/>
  <c r="T166" i="63"/>
  <c r="AC166" i="63" s="1"/>
  <c r="AK166" i="63" s="1"/>
  <c r="U115" i="63"/>
  <c r="AD115" i="63" s="1"/>
  <c r="AL115" i="63" s="1"/>
  <c r="T181" i="63"/>
  <c r="AC181" i="63" s="1"/>
  <c r="AK181" i="63" s="1"/>
  <c r="S43" i="63"/>
  <c r="U145" i="63"/>
  <c r="AD145" i="63" s="1"/>
  <c r="AL145" i="63" s="1"/>
  <c r="S82" i="63"/>
  <c r="T174" i="63"/>
  <c r="AC174" i="63" s="1"/>
  <c r="AK174" i="63" s="1"/>
  <c r="S125" i="63"/>
  <c r="U53" i="63"/>
  <c r="AD53" i="63" s="1"/>
  <c r="AL53" i="63" s="1"/>
  <c r="T78" i="63"/>
  <c r="AC78" i="63" s="1"/>
  <c r="AK78" i="63" s="1"/>
  <c r="S110" i="63"/>
  <c r="S47" i="63"/>
  <c r="U78" i="63"/>
  <c r="AD78" i="63" s="1"/>
  <c r="AL78" i="63" s="1"/>
  <c r="U62" i="63"/>
  <c r="AD62" i="63" s="1"/>
  <c r="AL62" i="63" s="1"/>
  <c r="T168" i="63"/>
  <c r="AC168" i="63" s="1"/>
  <c r="AK168" i="63" s="1"/>
  <c r="S21" i="63"/>
  <c r="T25" i="63"/>
  <c r="AC25" i="63" s="1"/>
  <c r="AK25" i="63" s="1"/>
  <c r="T156" i="63"/>
  <c r="AC156" i="63" s="1"/>
  <c r="AK156" i="63" s="1"/>
  <c r="U196" i="63"/>
  <c r="AD196" i="63" s="1"/>
  <c r="AL196" i="63" s="1"/>
  <c r="S64" i="63"/>
  <c r="S191" i="63"/>
  <c r="U107" i="63"/>
  <c r="AD107" i="63" s="1"/>
  <c r="AL107" i="63" s="1"/>
  <c r="T31" i="63"/>
  <c r="AC31" i="63" s="1"/>
  <c r="AK31" i="63" s="1"/>
  <c r="S105" i="63"/>
  <c r="U58" i="63"/>
  <c r="AD58" i="63" s="1"/>
  <c r="AL58" i="63" s="1"/>
  <c r="U101" i="63"/>
  <c r="AD101" i="63" s="1"/>
  <c r="AL101" i="63" s="1"/>
  <c r="S54" i="63"/>
  <c r="S171" i="63"/>
  <c r="S133" i="63"/>
  <c r="T38" i="63"/>
  <c r="AC38" i="63" s="1"/>
  <c r="AK38" i="63" s="1"/>
  <c r="U133" i="63"/>
  <c r="AD133" i="63" s="1"/>
  <c r="AL133" i="63" s="1"/>
  <c r="T41" i="63"/>
  <c r="AC41" i="63" s="1"/>
  <c r="AK41" i="63" s="1"/>
  <c r="T42" i="63"/>
  <c r="AC42" i="63" s="1"/>
  <c r="AK42" i="63" s="1"/>
  <c r="T83" i="63"/>
  <c r="AC83" i="63" s="1"/>
  <c r="AK83" i="63" s="1"/>
  <c r="S172" i="63"/>
  <c r="T115" i="63"/>
  <c r="AC115" i="63" s="1"/>
  <c r="AK115" i="63" s="1"/>
  <c r="U83" i="63"/>
  <c r="AD83" i="63" s="1"/>
  <c r="AL83" i="63" s="1"/>
  <c r="S161" i="63"/>
  <c r="T89" i="63"/>
  <c r="AC89" i="63" s="1"/>
  <c r="AK89" i="63" s="1"/>
  <c r="S22" i="63"/>
  <c r="U70" i="63"/>
  <c r="AD70" i="63" s="1"/>
  <c r="AL70" i="63" s="1"/>
  <c r="T106" i="63"/>
  <c r="AC106" i="63" s="1"/>
  <c r="AK106" i="63" s="1"/>
  <c r="U14" i="63"/>
  <c r="AD14" i="63" s="1"/>
  <c r="AL14" i="63" s="1"/>
  <c r="U183" i="63"/>
  <c r="AD183" i="63" s="1"/>
  <c r="AL183" i="63" s="1"/>
  <c r="U100" i="63"/>
  <c r="AD100" i="63" s="1"/>
  <c r="AL100" i="63" s="1"/>
  <c r="U61" i="63"/>
  <c r="AD61" i="63" s="1"/>
  <c r="AL61" i="63" s="1"/>
  <c r="T163" i="63"/>
  <c r="AC163" i="63" s="1"/>
  <c r="AK163" i="63" s="1"/>
  <c r="S50" i="63"/>
  <c r="T149" i="63"/>
  <c r="AC149" i="63" s="1"/>
  <c r="AK149" i="63" s="1"/>
  <c r="U68" i="63"/>
  <c r="AD68" i="63" s="1"/>
  <c r="AL68" i="63" s="1"/>
  <c r="U207" i="63"/>
  <c r="AD207" i="63" s="1"/>
  <c r="AL207" i="63" s="1"/>
  <c r="S148" i="63"/>
  <c r="U64" i="63"/>
  <c r="AD64" i="63" s="1"/>
  <c r="AL64" i="63" s="1"/>
  <c r="T169" i="63"/>
  <c r="AC169" i="63" s="1"/>
  <c r="AK169" i="63" s="1"/>
  <c r="S153" i="63"/>
  <c r="U48" i="63"/>
  <c r="AD48" i="63" s="1"/>
  <c r="AL48" i="63" s="1"/>
  <c r="S107" i="63"/>
  <c r="S68" i="63"/>
  <c r="S58" i="63"/>
  <c r="U192" i="63"/>
  <c r="AD192" i="63" s="1"/>
  <c r="AL192" i="63" s="1"/>
  <c r="T105" i="63"/>
  <c r="AC105" i="63" s="1"/>
  <c r="AK105" i="63" s="1"/>
  <c r="T51" i="63"/>
  <c r="AC51" i="63" s="1"/>
  <c r="AK51" i="63" s="1"/>
  <c r="U203" i="63"/>
  <c r="AD203" i="63" s="1"/>
  <c r="AL203" i="63" s="1"/>
  <c r="T82" i="63"/>
  <c r="AC82" i="63" s="1"/>
  <c r="AK82" i="63" s="1"/>
  <c r="U166" i="63"/>
  <c r="AD166" i="63" s="1"/>
  <c r="AL166" i="63" s="1"/>
  <c r="U164" i="63"/>
  <c r="AD164" i="63" s="1"/>
  <c r="AL164" i="63" s="1"/>
  <c r="S97" i="63"/>
  <c r="U33" i="63"/>
  <c r="AD33" i="63" s="1"/>
  <c r="AL33" i="63" s="1"/>
  <c r="S208" i="63"/>
  <c r="S81" i="63"/>
  <c r="T125" i="63"/>
  <c r="AC125" i="63" s="1"/>
  <c r="AK125" i="63" s="1"/>
  <c r="T147" i="63"/>
  <c r="AC147" i="63" s="1"/>
  <c r="AK147" i="63" s="1"/>
  <c r="S155" i="63"/>
  <c r="T154" i="63"/>
  <c r="AC154" i="63" s="1"/>
  <c r="AK154" i="63" s="1"/>
  <c r="S115" i="63"/>
  <c r="S146" i="63"/>
  <c r="T129" i="63"/>
  <c r="AC129" i="63" s="1"/>
  <c r="AK129" i="63" s="1"/>
  <c r="S53" i="63"/>
  <c r="T171" i="63"/>
  <c r="AC171" i="63" s="1"/>
  <c r="AK171" i="63" s="1"/>
  <c r="U119" i="63"/>
  <c r="AD119" i="63" s="1"/>
  <c r="AL119" i="63" s="1"/>
  <c r="S85" i="63"/>
  <c r="U57" i="63"/>
  <c r="AD57" i="63" s="1"/>
  <c r="AL57" i="63" s="1"/>
  <c r="S129" i="63"/>
  <c r="S55" i="63"/>
  <c r="U151" i="63"/>
  <c r="AD151" i="63" s="1"/>
  <c r="AL151" i="63" s="1"/>
  <c r="T96" i="63"/>
  <c r="AC96" i="63" s="1"/>
  <c r="AK96" i="63" s="1"/>
  <c r="U106" i="63"/>
  <c r="AD106" i="63" s="1"/>
  <c r="AL106" i="63" s="1"/>
  <c r="U172" i="63"/>
  <c r="AD172" i="63" s="1"/>
  <c r="AL172" i="63" s="1"/>
  <c r="S151" i="63"/>
  <c r="S144" i="63"/>
  <c r="U40" i="63"/>
  <c r="AD40" i="63" s="1"/>
  <c r="AL40" i="63" s="1"/>
  <c r="S94" i="63"/>
  <c r="S30" i="63"/>
  <c r="U161" i="63"/>
  <c r="AD161" i="63" s="1"/>
  <c r="AL161" i="63" s="1"/>
  <c r="U168" i="63"/>
  <c r="AD168" i="63" s="1"/>
  <c r="AL168" i="63" s="1"/>
  <c r="U91" i="63"/>
  <c r="AD91" i="63" s="1"/>
  <c r="AL91" i="63" s="1"/>
  <c r="S169" i="63"/>
  <c r="T111" i="63"/>
  <c r="AC111" i="63" s="1"/>
  <c r="AK111" i="63" s="1"/>
  <c r="T35" i="63"/>
  <c r="AC35" i="63" s="1"/>
  <c r="AK35" i="63" s="1"/>
  <c r="U129" i="63"/>
  <c r="AD129" i="63" s="1"/>
  <c r="AL129" i="63" s="1"/>
  <c r="U103" i="63"/>
  <c r="AD103" i="63" s="1"/>
  <c r="AL103" i="63" s="1"/>
  <c r="S104" i="63"/>
  <c r="U205" i="63"/>
  <c r="AD205" i="63" s="1"/>
  <c r="AL205" i="63" s="1"/>
  <c r="S33" i="63"/>
  <c r="U152" i="63"/>
  <c r="AD152" i="63" s="1"/>
  <c r="AL152" i="63" s="1"/>
  <c r="T202" i="63"/>
  <c r="AC202" i="63" s="1"/>
  <c r="AK202" i="63" s="1"/>
  <c r="T90" i="63"/>
  <c r="AC90" i="63" s="1"/>
  <c r="AK90" i="63" s="1"/>
  <c r="T164" i="63"/>
  <c r="AC164" i="63" s="1"/>
  <c r="AK164" i="63" s="1"/>
  <c r="S20" i="63"/>
  <c r="U52" i="63"/>
  <c r="AD52" i="63" s="1"/>
  <c r="AL52" i="63" s="1"/>
  <c r="T140" i="63"/>
  <c r="AC140" i="63" s="1"/>
  <c r="AK140" i="63" s="1"/>
  <c r="U29" i="63"/>
  <c r="AD29" i="63" s="1"/>
  <c r="AL29" i="63" s="1"/>
  <c r="S15" i="63"/>
  <c r="T107" i="63"/>
  <c r="AC107" i="63" s="1"/>
  <c r="AK107" i="63" s="1"/>
  <c r="U30" i="63"/>
  <c r="AD30" i="63" s="1"/>
  <c r="AL30" i="63" s="1"/>
  <c r="T161" i="63"/>
  <c r="AC161" i="63" s="1"/>
  <c r="AK161" i="63" s="1"/>
  <c r="U28" i="63"/>
  <c r="AD28" i="63" s="1"/>
  <c r="AL28" i="63" s="1"/>
  <c r="U202" i="63"/>
  <c r="AD202" i="63" s="1"/>
  <c r="AL202" i="63" s="1"/>
  <c r="S140" i="63"/>
  <c r="S95" i="63"/>
  <c r="S56" i="63"/>
  <c r="T151" i="63"/>
  <c r="AC151" i="63" s="1"/>
  <c r="AK151" i="63" s="1"/>
  <c r="U80" i="63"/>
  <c r="AD80" i="63" s="1"/>
  <c r="AL80" i="63" s="1"/>
  <c r="S202" i="63"/>
  <c r="S195" i="63"/>
  <c r="T133" i="63"/>
  <c r="AC133" i="63" s="1"/>
  <c r="AK133" i="63" s="1"/>
  <c r="U154" i="63"/>
  <c r="AD154" i="63" s="1"/>
  <c r="AL154" i="63" s="1"/>
  <c r="S143" i="63"/>
  <c r="S49" i="63"/>
  <c r="S207" i="63"/>
  <c r="U113" i="63"/>
  <c r="AD113" i="63" s="1"/>
  <c r="AL113" i="63" s="1"/>
  <c r="S123" i="63"/>
  <c r="U105" i="63"/>
  <c r="AD105" i="63" s="1"/>
  <c r="AL105" i="63" s="1"/>
  <c r="T32" i="63"/>
  <c r="AC32" i="63" s="1"/>
  <c r="AK32" i="63" s="1"/>
  <c r="T23" i="63"/>
  <c r="AC23" i="63" s="1"/>
  <c r="AK23" i="63" s="1"/>
  <c r="T122" i="63"/>
  <c r="AC122" i="63" s="1"/>
  <c r="AK122" i="63" s="1"/>
  <c r="T40" i="63"/>
  <c r="AC40" i="63" s="1"/>
  <c r="AK40" i="63" s="1"/>
  <c r="S198" i="63"/>
  <c r="S79" i="63"/>
  <c r="T100" i="63"/>
  <c r="AC100" i="63" s="1"/>
  <c r="AK100" i="63" s="1"/>
  <c r="S170" i="63"/>
  <c r="T75" i="63"/>
  <c r="AC75" i="63" s="1"/>
  <c r="AK75" i="63" s="1"/>
  <c r="S80" i="63"/>
  <c r="U138" i="63"/>
  <c r="AD138" i="63" s="1"/>
  <c r="AL138" i="63" s="1"/>
  <c r="U13" i="63"/>
  <c r="AD13" i="63" s="1"/>
  <c r="AL13" i="63" s="1"/>
  <c r="U25" i="63"/>
  <c r="AD25" i="63" s="1"/>
  <c r="AL25" i="63" s="1"/>
  <c r="S14" i="63"/>
  <c r="U143" i="63"/>
  <c r="AD143" i="63" s="1"/>
  <c r="AL143" i="63" s="1"/>
  <c r="T91" i="63"/>
  <c r="AC91" i="63" s="1"/>
  <c r="AK91" i="63" s="1"/>
  <c r="U21" i="63"/>
  <c r="AD21" i="63" s="1"/>
  <c r="AL21" i="63" s="1"/>
  <c r="S192" i="63"/>
  <c r="S44" i="63"/>
  <c r="T88" i="63"/>
  <c r="AC88" i="63" s="1"/>
  <c r="AK88" i="63" s="1"/>
  <c r="S96" i="63"/>
  <c r="U199" i="63"/>
  <c r="AD199" i="63" s="1"/>
  <c r="AL199" i="63" s="1"/>
  <c r="U179" i="63"/>
  <c r="AD179" i="63" s="1"/>
  <c r="AL179" i="63" s="1"/>
  <c r="U27" i="63"/>
  <c r="AD27" i="63" s="1"/>
  <c r="AL27" i="63" s="1"/>
  <c r="T19" i="63"/>
  <c r="AC19" i="63" s="1"/>
  <c r="AK19" i="63" s="1"/>
  <c r="S183" i="63"/>
  <c r="U37" i="63"/>
  <c r="AD37" i="63" s="1"/>
  <c r="AL37" i="63" s="1"/>
  <c r="T196" i="63"/>
  <c r="AC196" i="63" s="1"/>
  <c r="AK196" i="63" s="1"/>
  <c r="T99" i="63"/>
  <c r="AC99" i="63" s="1"/>
  <c r="AK99" i="63" s="1"/>
  <c r="T62" i="63"/>
  <c r="AC62" i="63" s="1"/>
  <c r="AK62" i="63" s="1"/>
  <c r="T84" i="63"/>
  <c r="AC84" i="63" s="1"/>
  <c r="AK84" i="63" s="1"/>
  <c r="U90" i="63"/>
  <c r="AD90" i="63" s="1"/>
  <c r="AL90" i="63" s="1"/>
  <c r="U20" i="63"/>
  <c r="AD20" i="63" s="1"/>
  <c r="AL20" i="63" s="1"/>
  <c r="U208" i="63"/>
  <c r="AD208" i="63" s="1"/>
  <c r="AL208" i="63" s="1"/>
  <c r="T103" i="63"/>
  <c r="AC103" i="63" s="1"/>
  <c r="AK103" i="63" s="1"/>
  <c r="T17" i="63"/>
  <c r="AC17" i="63" s="1"/>
  <c r="AK17" i="63" s="1"/>
  <c r="S121" i="63"/>
  <c r="S154" i="63"/>
  <c r="S27" i="63"/>
  <c r="U118" i="63"/>
  <c r="AD118" i="63" s="1"/>
  <c r="AL118" i="63" s="1"/>
  <c r="U56" i="63"/>
  <c r="AD56" i="63" s="1"/>
  <c r="AL56" i="63" s="1"/>
  <c r="S101" i="63"/>
  <c r="S28" i="63"/>
  <c r="T162" i="63"/>
  <c r="AC162" i="63" s="1"/>
  <c r="AK162" i="63" s="1"/>
  <c r="S11" i="63"/>
  <c r="S145" i="63"/>
  <c r="T97" i="63"/>
  <c r="AC97" i="63" s="1"/>
  <c r="AK97" i="63" s="1"/>
  <c r="T131" i="63"/>
  <c r="AC131" i="63" s="1"/>
  <c r="AK131" i="63" s="1"/>
  <c r="T27" i="63"/>
  <c r="AC27" i="63" s="1"/>
  <c r="AK27" i="63" s="1"/>
  <c r="S93" i="63"/>
  <c r="T71" i="63"/>
  <c r="AC71" i="63" s="1"/>
  <c r="AK71" i="63" s="1"/>
  <c r="S17" i="63"/>
  <c r="S163" i="63"/>
  <c r="S128" i="63"/>
  <c r="T28" i="63"/>
  <c r="AC28" i="63" s="1"/>
  <c r="AK28" i="63" s="1"/>
  <c r="T69" i="63"/>
  <c r="AC69" i="63" s="1"/>
  <c r="AK69" i="63" s="1"/>
  <c r="S111" i="63"/>
  <c r="U158" i="63"/>
  <c r="AD158" i="63" s="1"/>
  <c r="AL158" i="63" s="1"/>
  <c r="S51" i="63"/>
  <c r="S13" i="63"/>
  <c r="T144" i="63"/>
  <c r="AC144" i="63" s="1"/>
  <c r="AK144" i="63" s="1"/>
  <c r="T138" i="63"/>
  <c r="AC138" i="63" s="1"/>
  <c r="AK138" i="63" s="1"/>
  <c r="U69" i="63"/>
  <c r="AD69" i="63" s="1"/>
  <c r="AL69" i="63" s="1"/>
  <c r="U173" i="63"/>
  <c r="AD173" i="63" s="1"/>
  <c r="AL173" i="63" s="1"/>
  <c r="U99" i="63"/>
  <c r="AD99" i="63" s="1"/>
  <c r="AL99" i="63" s="1"/>
  <c r="U67" i="63"/>
  <c r="AD67" i="63" s="1"/>
  <c r="AL67" i="63" s="1"/>
  <c r="Z110" i="63"/>
  <c r="AF110" i="63"/>
  <c r="AI110" i="63" s="1"/>
  <c r="Z143" i="63"/>
  <c r="AF143" i="63"/>
  <c r="AI143" i="63" s="1"/>
  <c r="Z199" i="63"/>
  <c r="AF199" i="63"/>
  <c r="AI199" i="63" s="1"/>
  <c r="AF11" i="63"/>
  <c r="Z11" i="63"/>
  <c r="W7" i="63"/>
  <c r="AF92" i="63"/>
  <c r="AI92" i="63" s="1"/>
  <c r="Z92" i="63"/>
  <c r="Z27" i="63"/>
  <c r="AF27" i="63"/>
  <c r="AI27" i="63" s="1"/>
  <c r="AF45" i="63"/>
  <c r="AI45" i="63" s="1"/>
  <c r="Z45" i="63"/>
  <c r="AF97" i="63"/>
  <c r="AI97" i="63" s="1"/>
  <c r="Z97" i="63"/>
  <c r="Z170" i="63"/>
  <c r="AF170" i="63"/>
  <c r="AI170" i="63" s="1"/>
  <c r="AF194" i="63"/>
  <c r="AI194" i="63" s="1"/>
  <c r="Z194" i="63"/>
  <c r="Z173" i="63"/>
  <c r="AF173" i="63"/>
  <c r="AI173" i="63" s="1"/>
  <c r="AF28" i="63"/>
  <c r="AI28" i="63" s="1"/>
  <c r="Z28" i="63"/>
  <c r="AF58" i="63"/>
  <c r="AI58" i="63" s="1"/>
  <c r="Z58" i="63"/>
  <c r="AF88" i="63"/>
  <c r="AI88" i="63" s="1"/>
  <c r="Z88" i="63"/>
  <c r="Z179" i="63"/>
  <c r="AF179" i="63"/>
  <c r="AI179" i="63" s="1"/>
  <c r="Z186" i="63"/>
  <c r="AF186" i="63"/>
  <c r="AI186" i="63" s="1"/>
  <c r="AF196" i="63"/>
  <c r="AI196" i="63" s="1"/>
  <c r="Z196" i="63"/>
  <c r="AF117" i="63"/>
  <c r="AI117" i="63" s="1"/>
  <c r="Z117" i="63"/>
  <c r="Z198" i="63"/>
  <c r="AF198" i="63"/>
  <c r="AI198" i="63" s="1"/>
  <c r="AF192" i="63"/>
  <c r="AI192" i="63" s="1"/>
  <c r="Z192" i="63"/>
  <c r="AF33" i="63"/>
  <c r="AI33" i="63" s="1"/>
  <c r="Z33" i="63"/>
  <c r="AF158" i="63"/>
  <c r="AI158" i="63" s="1"/>
  <c r="Z158" i="63"/>
  <c r="Z70" i="63"/>
  <c r="AF70" i="63"/>
  <c r="AI70" i="63" s="1"/>
  <c r="AF90" i="63"/>
  <c r="AI90" i="63" s="1"/>
  <c r="Z90" i="63"/>
  <c r="AF161" i="63"/>
  <c r="AI161" i="63" s="1"/>
  <c r="Z161" i="63"/>
  <c r="Z31" i="63"/>
  <c r="AF31" i="63"/>
  <c r="AI31" i="63" s="1"/>
  <c r="AF34" i="63"/>
  <c r="AI34" i="63" s="1"/>
  <c r="Z34" i="63"/>
  <c r="AF69" i="63"/>
  <c r="AI69" i="63" s="1"/>
  <c r="Z69" i="63"/>
  <c r="AF121" i="63"/>
  <c r="AI121" i="63" s="1"/>
  <c r="Z121" i="63"/>
  <c r="AF162" i="63"/>
  <c r="AI162" i="63" s="1"/>
  <c r="Z162" i="63"/>
  <c r="AF160" i="63"/>
  <c r="AI160" i="63" s="1"/>
  <c r="Z160" i="63"/>
  <c r="Z193" i="63"/>
  <c r="AF193" i="63"/>
  <c r="AI193" i="63" s="1"/>
  <c r="AF86" i="63"/>
  <c r="AI86" i="63" s="1"/>
  <c r="Z86" i="63"/>
  <c r="AF81" i="63"/>
  <c r="AI81" i="63" s="1"/>
  <c r="Z81" i="63"/>
  <c r="AF149" i="63"/>
  <c r="AI149" i="63" s="1"/>
  <c r="Z149" i="63"/>
  <c r="AF16" i="63"/>
  <c r="AI16" i="63" s="1"/>
  <c r="Z16" i="63"/>
  <c r="AF103" i="63"/>
  <c r="AI103" i="63" s="1"/>
  <c r="Z103" i="63"/>
  <c r="Z129" i="63"/>
  <c r="AF129" i="63"/>
  <c r="AI129" i="63" s="1"/>
  <c r="AF63" i="63"/>
  <c r="AI63" i="63" s="1"/>
  <c r="Z63" i="63"/>
  <c r="AF75" i="63"/>
  <c r="AI75" i="63" s="1"/>
  <c r="Z75" i="63"/>
  <c r="AF118" i="63"/>
  <c r="AI118" i="63" s="1"/>
  <c r="Z118" i="63"/>
  <c r="AG36" i="63"/>
  <c r="AG6" i="63" s="1"/>
  <c r="X6" i="63"/>
  <c r="Z208" i="63"/>
  <c r="AF208" i="63"/>
  <c r="AI208" i="63" s="1"/>
  <c r="Z93" i="63"/>
  <c r="AF93" i="63"/>
  <c r="AI93" i="63" s="1"/>
  <c r="AF82" i="63"/>
  <c r="AI82" i="63" s="1"/>
  <c r="Z82" i="63"/>
  <c r="AF169" i="63"/>
  <c r="AI169" i="63" s="1"/>
  <c r="Z169" i="63"/>
  <c r="Z207" i="63"/>
  <c r="AF207" i="63"/>
  <c r="AI207" i="63" s="1"/>
  <c r="AF68" i="63"/>
  <c r="AI68" i="63" s="1"/>
  <c r="Z68" i="63"/>
  <c r="Z168" i="63"/>
  <c r="AF168" i="63"/>
  <c r="AI168" i="63" s="1"/>
  <c r="AF125" i="63"/>
  <c r="AI125" i="63" s="1"/>
  <c r="Z125" i="63"/>
  <c r="Z144" i="63"/>
  <c r="AF144" i="63"/>
  <c r="AI144" i="63" s="1"/>
  <c r="AF137" i="63"/>
  <c r="AI137" i="63" s="1"/>
  <c r="Z137" i="63"/>
  <c r="AF171" i="63"/>
  <c r="AI171" i="63" s="1"/>
  <c r="Z171" i="63"/>
  <c r="Z181" i="63"/>
  <c r="AF181" i="63"/>
  <c r="AI181" i="63" s="1"/>
  <c r="AF21" i="63"/>
  <c r="AI21" i="63" s="1"/>
  <c r="Z21" i="63"/>
  <c r="B29" i="7"/>
  <c r="AF35" i="63"/>
  <c r="AI35" i="63" s="1"/>
  <c r="Z35" i="63"/>
  <c r="Z64" i="63"/>
  <c r="AF64" i="63"/>
  <c r="AI64" i="63" s="1"/>
  <c r="Z87" i="63"/>
  <c r="AF87" i="63"/>
  <c r="AI87" i="63" s="1"/>
  <c r="Z114" i="63"/>
  <c r="AF114" i="63"/>
  <c r="AI114" i="63" s="1"/>
  <c r="Z71" i="63"/>
  <c r="AF71" i="63"/>
  <c r="AI71" i="63" s="1"/>
  <c r="Z111" i="63"/>
  <c r="AF111" i="63"/>
  <c r="AI111" i="63" s="1"/>
  <c r="AF165" i="63"/>
  <c r="AI165" i="63" s="1"/>
  <c r="Z165" i="63"/>
  <c r="AF183" i="63"/>
  <c r="AI183" i="63" s="1"/>
  <c r="Z183" i="63"/>
  <c r="AF37" i="63"/>
  <c r="AI37" i="63" s="1"/>
  <c r="Z37" i="63"/>
  <c r="Z157" i="63"/>
  <c r="AF157" i="63"/>
  <c r="AI157" i="63" s="1"/>
  <c r="AF148" i="63"/>
  <c r="AI148" i="63" s="1"/>
  <c r="Z148" i="63"/>
  <c r="Z152" i="63"/>
  <c r="AF152" i="63"/>
  <c r="AI152" i="63" s="1"/>
  <c r="Z191" i="63"/>
  <c r="AF191" i="63"/>
  <c r="AI191" i="63" s="1"/>
  <c r="Z156" i="63"/>
  <c r="AF156" i="63"/>
  <c r="AI156" i="63" s="1"/>
  <c r="AF46" i="63"/>
  <c r="AI46" i="63" s="1"/>
  <c r="Z46" i="63"/>
  <c r="AF164" i="63"/>
  <c r="AI164" i="63" s="1"/>
  <c r="Z164" i="63"/>
  <c r="AF73" i="63"/>
  <c r="AI73" i="63" s="1"/>
  <c r="Z73" i="63"/>
  <c r="Z49" i="63"/>
  <c r="AF49" i="63"/>
  <c r="AI49" i="63" s="1"/>
  <c r="Z154" i="63"/>
  <c r="AF154" i="63"/>
  <c r="AI154" i="63" s="1"/>
  <c r="Y7" i="63"/>
  <c r="AH11" i="63"/>
  <c r="AH7" i="63" s="1"/>
  <c r="AF188" i="63"/>
  <c r="AI188" i="63" s="1"/>
  <c r="Z188" i="63"/>
  <c r="X8" i="63" l="1"/>
  <c r="AG8" i="63"/>
  <c r="AF7" i="63"/>
  <c r="AI11" i="63"/>
  <c r="AI7" i="63" s="1"/>
  <c r="V111" i="63"/>
  <c r="AA111" i="63" s="1"/>
  <c r="AB111" i="63"/>
  <c r="V104" i="63"/>
  <c r="AA104" i="63" s="1"/>
  <c r="AB104" i="63"/>
  <c r="V53" i="63"/>
  <c r="AA53" i="63" s="1"/>
  <c r="AB53" i="63"/>
  <c r="AB81" i="63"/>
  <c r="V81" i="63"/>
  <c r="AA81" i="63" s="1"/>
  <c r="AB161" i="63"/>
  <c r="V161" i="63"/>
  <c r="AA161" i="63" s="1"/>
  <c r="V82" i="63"/>
  <c r="AA82" i="63" s="1"/>
  <c r="AB82" i="63"/>
  <c r="AB40" i="63"/>
  <c r="V40" i="63"/>
  <c r="AA40" i="63" s="1"/>
  <c r="V152" i="63"/>
  <c r="AA152" i="63" s="1"/>
  <c r="AB152" i="63"/>
  <c r="AB37" i="63"/>
  <c r="V37" i="63"/>
  <c r="AA37" i="63" s="1"/>
  <c r="AB25" i="63"/>
  <c r="V25" i="63"/>
  <c r="AA25" i="63" s="1"/>
  <c r="AB88" i="63"/>
  <c r="V88" i="63"/>
  <c r="AA88" i="63" s="1"/>
  <c r="AB78" i="63"/>
  <c r="V78" i="63"/>
  <c r="AA78" i="63" s="1"/>
  <c r="AB61" i="63"/>
  <c r="V61" i="63"/>
  <c r="AA61" i="63" s="1"/>
  <c r="V173" i="63"/>
  <c r="AA173" i="63" s="1"/>
  <c r="AB173" i="63"/>
  <c r="AB149" i="63"/>
  <c r="V149" i="63"/>
  <c r="AA149" i="63" s="1"/>
  <c r="V205" i="63"/>
  <c r="AA205" i="63" s="1"/>
  <c r="AB205" i="63"/>
  <c r="V194" i="63"/>
  <c r="AA194" i="63" s="1"/>
  <c r="AB194" i="63"/>
  <c r="AB170" i="63"/>
  <c r="V170" i="63"/>
  <c r="AA170" i="63" s="1"/>
  <c r="AB195" i="63"/>
  <c r="V195" i="63"/>
  <c r="AA195" i="63" s="1"/>
  <c r="AB20" i="63"/>
  <c r="V20" i="63"/>
  <c r="AA20" i="63" s="1"/>
  <c r="AB30" i="63"/>
  <c r="V30" i="63"/>
  <c r="AA30" i="63" s="1"/>
  <c r="AB208" i="63"/>
  <c r="V208" i="63"/>
  <c r="AA208" i="63" s="1"/>
  <c r="AB133" i="63"/>
  <c r="V133" i="63"/>
  <c r="AA133" i="63" s="1"/>
  <c r="V191" i="63"/>
  <c r="AA191" i="63" s="1"/>
  <c r="AB191" i="63"/>
  <c r="AB65" i="63"/>
  <c r="V65" i="63"/>
  <c r="AA65" i="63" s="1"/>
  <c r="V83" i="63"/>
  <c r="AA83" i="63" s="1"/>
  <c r="AB83" i="63"/>
  <c r="V176" i="63"/>
  <c r="AA176" i="63" s="1"/>
  <c r="AB176" i="63"/>
  <c r="AB181" i="63"/>
  <c r="V181" i="63"/>
  <c r="AA181" i="63" s="1"/>
  <c r="V193" i="63"/>
  <c r="AA193" i="63" s="1"/>
  <c r="AB193" i="63"/>
  <c r="AB16" i="63"/>
  <c r="V16" i="63"/>
  <c r="AA16" i="63" s="1"/>
  <c r="AB138" i="63"/>
  <c r="V138" i="63"/>
  <c r="AA138" i="63" s="1"/>
  <c r="AB139" i="63"/>
  <c r="V139" i="63"/>
  <c r="AA139" i="63" s="1"/>
  <c r="V147" i="63"/>
  <c r="AA147" i="63" s="1"/>
  <c r="AB147" i="63"/>
  <c r="AB57" i="63"/>
  <c r="V57" i="63"/>
  <c r="AA57" i="63" s="1"/>
  <c r="AB178" i="63"/>
  <c r="V178" i="63"/>
  <c r="AA178" i="63" s="1"/>
  <c r="V60" i="63"/>
  <c r="AA60" i="63" s="1"/>
  <c r="AB60" i="63"/>
  <c r="AB190" i="63"/>
  <c r="V190" i="63"/>
  <c r="AA190" i="63" s="1"/>
  <c r="V27" i="63"/>
  <c r="AA27" i="63" s="1"/>
  <c r="AB27" i="63"/>
  <c r="AB123" i="63"/>
  <c r="V123" i="63"/>
  <c r="AA123" i="63" s="1"/>
  <c r="AB202" i="63"/>
  <c r="V202" i="63"/>
  <c r="AA202" i="63" s="1"/>
  <c r="V94" i="63"/>
  <c r="AA94" i="63" s="1"/>
  <c r="AB94" i="63"/>
  <c r="AB55" i="63"/>
  <c r="V55" i="63"/>
  <c r="AA55" i="63" s="1"/>
  <c r="AB146" i="63"/>
  <c r="V146" i="63"/>
  <c r="AA146" i="63" s="1"/>
  <c r="V148" i="63"/>
  <c r="AA148" i="63" s="1"/>
  <c r="AB148" i="63"/>
  <c r="AB171" i="63"/>
  <c r="V171" i="63"/>
  <c r="AA171" i="63" s="1"/>
  <c r="V64" i="63"/>
  <c r="AA64" i="63" s="1"/>
  <c r="AB64" i="63"/>
  <c r="V47" i="63"/>
  <c r="AA47" i="63" s="1"/>
  <c r="AB47" i="63"/>
  <c r="V43" i="63"/>
  <c r="AA43" i="63" s="1"/>
  <c r="AB43" i="63"/>
  <c r="AB102" i="63"/>
  <c r="V102" i="63"/>
  <c r="AA102" i="63" s="1"/>
  <c r="V118" i="63"/>
  <c r="AA118" i="63" s="1"/>
  <c r="AB118" i="63"/>
  <c r="AB32" i="63"/>
  <c r="V32" i="63"/>
  <c r="AA32" i="63" s="1"/>
  <c r="AB165" i="63"/>
  <c r="V165" i="63"/>
  <c r="AA165" i="63" s="1"/>
  <c r="V177" i="63"/>
  <c r="AA177" i="63" s="1"/>
  <c r="AB177" i="63"/>
  <c r="V74" i="63"/>
  <c r="AA74" i="63" s="1"/>
  <c r="AB74" i="63"/>
  <c r="AB203" i="63"/>
  <c r="V203" i="63"/>
  <c r="AA203" i="63" s="1"/>
  <c r="AB90" i="63"/>
  <c r="V90" i="63"/>
  <c r="AA90" i="63" s="1"/>
  <c r="V114" i="63"/>
  <c r="AA114" i="63" s="1"/>
  <c r="AB114" i="63"/>
  <c r="V12" i="63"/>
  <c r="AA12" i="63" s="1"/>
  <c r="AB12" i="63"/>
  <c r="AB128" i="63"/>
  <c r="V128" i="63"/>
  <c r="AA128" i="63" s="1"/>
  <c r="AB145" i="63"/>
  <c r="V145" i="63"/>
  <c r="AA145" i="63" s="1"/>
  <c r="AB154" i="63"/>
  <c r="V154" i="63"/>
  <c r="AA154" i="63" s="1"/>
  <c r="AB14" i="63"/>
  <c r="V14" i="63"/>
  <c r="AA14" i="63" s="1"/>
  <c r="AB79" i="63"/>
  <c r="V79" i="63"/>
  <c r="AA79" i="63" s="1"/>
  <c r="V129" i="63"/>
  <c r="AA129" i="63" s="1"/>
  <c r="AB129" i="63"/>
  <c r="AB115" i="63"/>
  <c r="V115" i="63"/>
  <c r="AA115" i="63" s="1"/>
  <c r="V97" i="63"/>
  <c r="AA97" i="63" s="1"/>
  <c r="AB97" i="63"/>
  <c r="AB58" i="63"/>
  <c r="V58" i="63"/>
  <c r="AA58" i="63" s="1"/>
  <c r="AB172" i="63"/>
  <c r="V172" i="63"/>
  <c r="AA172" i="63" s="1"/>
  <c r="AB54" i="63"/>
  <c r="V54" i="63"/>
  <c r="AA54" i="63" s="1"/>
  <c r="V110" i="63"/>
  <c r="AA110" i="63" s="1"/>
  <c r="AB110" i="63"/>
  <c r="V73" i="63"/>
  <c r="AA73" i="63" s="1"/>
  <c r="AB73" i="63"/>
  <c r="V91" i="63"/>
  <c r="AA91" i="63" s="1"/>
  <c r="AB91" i="63"/>
  <c r="V156" i="63"/>
  <c r="AA156" i="63" s="1"/>
  <c r="AB156" i="63"/>
  <c r="AB109" i="63"/>
  <c r="V109" i="63"/>
  <c r="AA109" i="63" s="1"/>
  <c r="AB179" i="63"/>
  <c r="V179" i="63"/>
  <c r="AA179" i="63" s="1"/>
  <c r="AB166" i="63"/>
  <c r="V166" i="63"/>
  <c r="AA166" i="63" s="1"/>
  <c r="AF6" i="63"/>
  <c r="AI36" i="63"/>
  <c r="AI6" i="63" s="1"/>
  <c r="AB163" i="63"/>
  <c r="V163" i="63"/>
  <c r="AA163" i="63" s="1"/>
  <c r="S7" i="63"/>
  <c r="AB11" i="63"/>
  <c r="V11" i="63"/>
  <c r="AB121" i="63"/>
  <c r="V121" i="63"/>
  <c r="AA121" i="63" s="1"/>
  <c r="AB96" i="63"/>
  <c r="V96" i="63"/>
  <c r="AA96" i="63" s="1"/>
  <c r="AB198" i="63"/>
  <c r="V198" i="63"/>
  <c r="AA198" i="63" s="1"/>
  <c r="V207" i="63"/>
  <c r="AA207" i="63" s="1"/>
  <c r="AB207" i="63"/>
  <c r="V144" i="63"/>
  <c r="AA144" i="63" s="1"/>
  <c r="AB144" i="63"/>
  <c r="V68" i="63"/>
  <c r="AA68" i="63" s="1"/>
  <c r="AB68" i="63"/>
  <c r="V86" i="63"/>
  <c r="AA86" i="63" s="1"/>
  <c r="AB86" i="63"/>
  <c r="AB99" i="63"/>
  <c r="V99" i="63"/>
  <c r="AA99" i="63" s="1"/>
  <c r="AB157" i="63"/>
  <c r="V157" i="63"/>
  <c r="AA157" i="63" s="1"/>
  <c r="V119" i="63"/>
  <c r="AA119" i="63" s="1"/>
  <c r="AB119" i="63"/>
  <c r="V100" i="63"/>
  <c r="AA100" i="63" s="1"/>
  <c r="AB100" i="63"/>
  <c r="V45" i="63"/>
  <c r="AA45" i="63" s="1"/>
  <c r="AB45" i="63"/>
  <c r="AB84" i="63"/>
  <c r="V84" i="63"/>
  <c r="AA84" i="63" s="1"/>
  <c r="AB24" i="63"/>
  <c r="V24" i="63"/>
  <c r="AA24" i="63" s="1"/>
  <c r="V71" i="63"/>
  <c r="AA71" i="63" s="1"/>
  <c r="AB71" i="63"/>
  <c r="AB46" i="63"/>
  <c r="V46" i="63"/>
  <c r="AA46" i="63" s="1"/>
  <c r="V204" i="63"/>
  <c r="AA204" i="63" s="1"/>
  <c r="AB204" i="63"/>
  <c r="V124" i="63"/>
  <c r="AA124" i="63" s="1"/>
  <c r="AB124" i="63"/>
  <c r="AB23" i="63"/>
  <c r="V23" i="63"/>
  <c r="AA23" i="63" s="1"/>
  <c r="V69" i="63"/>
  <c r="AA69" i="63" s="1"/>
  <c r="AB69" i="63"/>
  <c r="AB72" i="63"/>
  <c r="V72" i="63"/>
  <c r="AA72" i="63" s="1"/>
  <c r="V199" i="63"/>
  <c r="AA199" i="63" s="1"/>
  <c r="AB199" i="63"/>
  <c r="AB67" i="63"/>
  <c r="V67" i="63"/>
  <c r="AA67" i="63" s="1"/>
  <c r="U7" i="63"/>
  <c r="AD11" i="63"/>
  <c r="AB34" i="63"/>
  <c r="V34" i="63"/>
  <c r="AA34" i="63" s="1"/>
  <c r="Z6" i="63"/>
  <c r="V13" i="63"/>
  <c r="AA13" i="63" s="1"/>
  <c r="AB13" i="63"/>
  <c r="AB17" i="63"/>
  <c r="V17" i="63"/>
  <c r="AA17" i="63" s="1"/>
  <c r="V49" i="63"/>
  <c r="AA49" i="63" s="1"/>
  <c r="AB49" i="63"/>
  <c r="AB56" i="63"/>
  <c r="V56" i="63"/>
  <c r="AA56" i="63" s="1"/>
  <c r="AB15" i="63"/>
  <c r="V15" i="63"/>
  <c r="AA15" i="63" s="1"/>
  <c r="AB169" i="63"/>
  <c r="V169" i="63"/>
  <c r="AA169" i="63" s="1"/>
  <c r="V151" i="63"/>
  <c r="AA151" i="63" s="1"/>
  <c r="AB151" i="63"/>
  <c r="V85" i="63"/>
  <c r="AA85" i="63" s="1"/>
  <c r="AB85" i="63"/>
  <c r="AB155" i="63"/>
  <c r="V155" i="63"/>
  <c r="AA155" i="63" s="1"/>
  <c r="AB107" i="63"/>
  <c r="V107" i="63"/>
  <c r="AA107" i="63" s="1"/>
  <c r="V158" i="63"/>
  <c r="AA158" i="63" s="1"/>
  <c r="AB158" i="63"/>
  <c r="AB182" i="63"/>
  <c r="V182" i="63"/>
  <c r="AA182" i="63" s="1"/>
  <c r="AB62" i="63"/>
  <c r="V62" i="63"/>
  <c r="AA62" i="63" s="1"/>
  <c r="AB103" i="63"/>
  <c r="V103" i="63"/>
  <c r="AA103" i="63" s="1"/>
  <c r="AB106" i="63"/>
  <c r="V106" i="63"/>
  <c r="AA106" i="63" s="1"/>
  <c r="V35" i="63"/>
  <c r="AA35" i="63" s="1"/>
  <c r="AB35" i="63"/>
  <c r="V31" i="63"/>
  <c r="AA31" i="63" s="1"/>
  <c r="AB31" i="63"/>
  <c r="V29" i="63"/>
  <c r="AA29" i="63" s="1"/>
  <c r="AB29" i="63"/>
  <c r="AB41" i="63"/>
  <c r="V41" i="63"/>
  <c r="AA41" i="63" s="1"/>
  <c r="AB89" i="63"/>
  <c r="V89" i="63"/>
  <c r="AA89" i="63" s="1"/>
  <c r="V168" i="63"/>
  <c r="AA168" i="63" s="1"/>
  <c r="AB168" i="63"/>
  <c r="AB52" i="63"/>
  <c r="V52" i="63"/>
  <c r="AA52" i="63" s="1"/>
  <c r="V75" i="63"/>
  <c r="AA75" i="63" s="1"/>
  <c r="AB75" i="63"/>
  <c r="V122" i="63"/>
  <c r="AA122" i="63" s="1"/>
  <c r="AB122" i="63"/>
  <c r="W8" i="63"/>
  <c r="V51" i="63"/>
  <c r="AA51" i="63" s="1"/>
  <c r="AB51" i="63"/>
  <c r="AB28" i="63"/>
  <c r="V28" i="63"/>
  <c r="AA28" i="63" s="1"/>
  <c r="V44" i="63"/>
  <c r="AA44" i="63" s="1"/>
  <c r="AB44" i="63"/>
  <c r="AB143" i="63"/>
  <c r="V143" i="63"/>
  <c r="AA143" i="63" s="1"/>
  <c r="V95" i="63"/>
  <c r="AA95" i="63" s="1"/>
  <c r="AB95" i="63"/>
  <c r="AB33" i="63"/>
  <c r="V33" i="63"/>
  <c r="AA33" i="63" s="1"/>
  <c r="V50" i="63"/>
  <c r="AA50" i="63" s="1"/>
  <c r="AB50" i="63"/>
  <c r="AB22" i="63"/>
  <c r="V22" i="63"/>
  <c r="AA22" i="63" s="1"/>
  <c r="V105" i="63"/>
  <c r="AA105" i="63" s="1"/>
  <c r="AB105" i="63"/>
  <c r="AB21" i="63"/>
  <c r="V21" i="63"/>
  <c r="AA21" i="63" s="1"/>
  <c r="AB125" i="63"/>
  <c r="V125" i="63"/>
  <c r="AA125" i="63" s="1"/>
  <c r="V63" i="63"/>
  <c r="AA63" i="63" s="1"/>
  <c r="AB63" i="63"/>
  <c r="V87" i="63"/>
  <c r="AA87" i="63" s="1"/>
  <c r="AB87" i="63"/>
  <c r="V120" i="63"/>
  <c r="AA120" i="63" s="1"/>
  <c r="AB120" i="63"/>
  <c r="V112" i="63"/>
  <c r="AA112" i="63" s="1"/>
  <c r="AB112" i="63"/>
  <c r="V92" i="63"/>
  <c r="AA92" i="63" s="1"/>
  <c r="AB92" i="63"/>
  <c r="AB162" i="63"/>
  <c r="V162" i="63"/>
  <c r="AA162" i="63" s="1"/>
  <c r="AB164" i="63"/>
  <c r="V164" i="63"/>
  <c r="AA164" i="63" s="1"/>
  <c r="V196" i="63"/>
  <c r="AA196" i="63" s="1"/>
  <c r="AB196" i="63"/>
  <c r="AC11" i="63"/>
  <c r="T7" i="63"/>
  <c r="Y8" i="63"/>
  <c r="B31" i="7"/>
  <c r="D29" i="7"/>
  <c r="Z7" i="63"/>
  <c r="V93" i="63"/>
  <c r="AA93" i="63" s="1"/>
  <c r="AB93" i="63"/>
  <c r="V101" i="63"/>
  <c r="AA101" i="63" s="1"/>
  <c r="AB101" i="63"/>
  <c r="AB183" i="63"/>
  <c r="V183" i="63"/>
  <c r="AA183" i="63" s="1"/>
  <c r="V192" i="63"/>
  <c r="AA192" i="63" s="1"/>
  <c r="AB192" i="63"/>
  <c r="V80" i="63"/>
  <c r="AA80" i="63" s="1"/>
  <c r="AB80" i="63"/>
  <c r="AB140" i="63"/>
  <c r="V140" i="63"/>
  <c r="AA140" i="63" s="1"/>
  <c r="AB153" i="63"/>
  <c r="V153" i="63"/>
  <c r="AA153" i="63" s="1"/>
  <c r="V131" i="63"/>
  <c r="AA131" i="63" s="1"/>
  <c r="AB131" i="63"/>
  <c r="V70" i="63"/>
  <c r="AA70" i="63" s="1"/>
  <c r="AB70" i="63"/>
  <c r="V174" i="63"/>
  <c r="AA174" i="63" s="1"/>
  <c r="AB174" i="63"/>
  <c r="AB48" i="63"/>
  <c r="V48" i="63"/>
  <c r="AA48" i="63" s="1"/>
  <c r="AB42" i="63"/>
  <c r="V42" i="63"/>
  <c r="AA42" i="63" s="1"/>
  <c r="V180" i="63"/>
  <c r="AA180" i="63" s="1"/>
  <c r="AB180" i="63"/>
  <c r="V38" i="63"/>
  <c r="AA38" i="63" s="1"/>
  <c r="AB38" i="63"/>
  <c r="AB39" i="63"/>
  <c r="V39" i="63"/>
  <c r="AA39" i="63" s="1"/>
  <c r="V113" i="63"/>
  <c r="AA113" i="63" s="1"/>
  <c r="AB113" i="63"/>
  <c r="V19" i="63"/>
  <c r="AA19" i="63" s="1"/>
  <c r="AB19" i="63"/>
  <c r="AH8" i="63"/>
  <c r="AI8" i="63" l="1"/>
  <c r="AF8" i="63"/>
  <c r="AJ42" i="63"/>
  <c r="AM42" i="63" s="1"/>
  <c r="AN42" i="63" s="1"/>
  <c r="AE42" i="63"/>
  <c r="AE164" i="63"/>
  <c r="AJ164" i="63"/>
  <c r="AM164" i="63" s="1"/>
  <c r="AN164" i="63" s="1"/>
  <c r="AJ21" i="63"/>
  <c r="AM21" i="63" s="1"/>
  <c r="AN21" i="63" s="1"/>
  <c r="AE21" i="63"/>
  <c r="AJ33" i="63"/>
  <c r="AM33" i="63" s="1"/>
  <c r="AN33" i="63" s="1"/>
  <c r="AE33" i="63"/>
  <c r="AE28" i="63"/>
  <c r="AJ28" i="63"/>
  <c r="AM28" i="63" s="1"/>
  <c r="AN28" i="63" s="1"/>
  <c r="AE29" i="63"/>
  <c r="AJ29" i="63"/>
  <c r="AM29" i="63" s="1"/>
  <c r="AN29" i="63" s="1"/>
  <c r="AJ46" i="63"/>
  <c r="AM46" i="63" s="1"/>
  <c r="AN46" i="63" s="1"/>
  <c r="AE46" i="63"/>
  <c r="AJ99" i="63"/>
  <c r="AM99" i="63" s="1"/>
  <c r="AN99" i="63" s="1"/>
  <c r="AE99" i="63"/>
  <c r="AJ11" i="63"/>
  <c r="AE11" i="63"/>
  <c r="AB7" i="63"/>
  <c r="AJ73" i="63"/>
  <c r="AM73" i="63" s="1"/>
  <c r="AN73" i="63" s="1"/>
  <c r="AE73" i="63"/>
  <c r="AJ47" i="63"/>
  <c r="AM47" i="63" s="1"/>
  <c r="AN47" i="63" s="1"/>
  <c r="AE47" i="63"/>
  <c r="AJ176" i="63"/>
  <c r="AM176" i="63" s="1"/>
  <c r="AN176" i="63" s="1"/>
  <c r="AE176" i="63"/>
  <c r="AJ53" i="63"/>
  <c r="AM53" i="63" s="1"/>
  <c r="AN53" i="63" s="1"/>
  <c r="AE53" i="63"/>
  <c r="U201" i="63"/>
  <c r="AD201" i="63" s="1"/>
  <c r="AL201" i="63" s="1"/>
  <c r="T136" i="63"/>
  <c r="AC136" i="63" s="1"/>
  <c r="AK136" i="63" s="1"/>
  <c r="U141" i="63"/>
  <c r="AD141" i="63" s="1"/>
  <c r="AL141" i="63" s="1"/>
  <c r="U108" i="63"/>
  <c r="AD108" i="63" s="1"/>
  <c r="AL108" i="63" s="1"/>
  <c r="S159" i="63"/>
  <c r="T187" i="63"/>
  <c r="AC187" i="63" s="1"/>
  <c r="AK187" i="63" s="1"/>
  <c r="T36" i="63"/>
  <c r="S160" i="63"/>
  <c r="U117" i="63"/>
  <c r="AD117" i="63" s="1"/>
  <c r="AL117" i="63" s="1"/>
  <c r="T135" i="63"/>
  <c r="AC135" i="63" s="1"/>
  <c r="AK135" i="63" s="1"/>
  <c r="U187" i="63"/>
  <c r="AD187" i="63" s="1"/>
  <c r="AL187" i="63" s="1"/>
  <c r="U134" i="63"/>
  <c r="AD134" i="63" s="1"/>
  <c r="AL134" i="63" s="1"/>
  <c r="U116" i="63"/>
  <c r="AD116" i="63" s="1"/>
  <c r="AL116" i="63" s="1"/>
  <c r="S187" i="63"/>
  <c r="S76" i="63"/>
  <c r="U160" i="63"/>
  <c r="AD160" i="63" s="1"/>
  <c r="AL160" i="63" s="1"/>
  <c r="S186" i="63"/>
  <c r="T189" i="63"/>
  <c r="AC189" i="63" s="1"/>
  <c r="AK189" i="63" s="1"/>
  <c r="U137" i="63"/>
  <c r="AD137" i="63" s="1"/>
  <c r="AL137" i="63" s="1"/>
  <c r="S189" i="63"/>
  <c r="U135" i="63"/>
  <c r="AD135" i="63" s="1"/>
  <c r="AL135" i="63" s="1"/>
  <c r="U186" i="63"/>
  <c r="AD186" i="63" s="1"/>
  <c r="AL186" i="63" s="1"/>
  <c r="S197" i="63"/>
  <c r="U189" i="63"/>
  <c r="AD189" i="63" s="1"/>
  <c r="AL189" i="63" s="1"/>
  <c r="S201" i="63"/>
  <c r="T117" i="63"/>
  <c r="AC117" i="63" s="1"/>
  <c r="AK117" i="63" s="1"/>
  <c r="U159" i="63"/>
  <c r="AD159" i="63" s="1"/>
  <c r="AL159" i="63" s="1"/>
  <c r="S137" i="63"/>
  <c r="U200" i="63"/>
  <c r="AD200" i="63" s="1"/>
  <c r="AL200" i="63" s="1"/>
  <c r="S188" i="63"/>
  <c r="S116" i="63"/>
  <c r="U197" i="63"/>
  <c r="AD197" i="63" s="1"/>
  <c r="AL197" i="63" s="1"/>
  <c r="T134" i="63"/>
  <c r="AC134" i="63" s="1"/>
  <c r="AK134" i="63" s="1"/>
  <c r="U36" i="63"/>
  <c r="S36" i="63"/>
  <c r="U76" i="63"/>
  <c r="AD76" i="63" s="1"/>
  <c r="AL76" i="63" s="1"/>
  <c r="S136" i="63"/>
  <c r="T160" i="63"/>
  <c r="AC160" i="63" s="1"/>
  <c r="AK160" i="63" s="1"/>
  <c r="T188" i="63"/>
  <c r="AC188" i="63" s="1"/>
  <c r="AK188" i="63" s="1"/>
  <c r="S134" i="63"/>
  <c r="T76" i="63"/>
  <c r="AC76" i="63" s="1"/>
  <c r="AK76" i="63" s="1"/>
  <c r="S117" i="63"/>
  <c r="S141" i="63"/>
  <c r="S200" i="63"/>
  <c r="T201" i="63"/>
  <c r="AC201" i="63" s="1"/>
  <c r="AK201" i="63" s="1"/>
  <c r="T108" i="63"/>
  <c r="AC108" i="63" s="1"/>
  <c r="AK108" i="63" s="1"/>
  <c r="T186" i="63"/>
  <c r="AC186" i="63" s="1"/>
  <c r="AK186" i="63" s="1"/>
  <c r="T159" i="63"/>
  <c r="AC159" i="63" s="1"/>
  <c r="AK159" i="63" s="1"/>
  <c r="T141" i="63"/>
  <c r="AC141" i="63" s="1"/>
  <c r="AK141" i="63" s="1"/>
  <c r="T116" i="63"/>
  <c r="AC116" i="63" s="1"/>
  <c r="AK116" i="63" s="1"/>
  <c r="T197" i="63"/>
  <c r="AC197" i="63" s="1"/>
  <c r="AK197" i="63" s="1"/>
  <c r="S135" i="63"/>
  <c r="S108" i="63"/>
  <c r="U188" i="63"/>
  <c r="AD188" i="63" s="1"/>
  <c r="AL188" i="63" s="1"/>
  <c r="T200" i="63"/>
  <c r="AC200" i="63" s="1"/>
  <c r="AK200" i="63" s="1"/>
  <c r="U136" i="63"/>
  <c r="AD136" i="63" s="1"/>
  <c r="AL136" i="63" s="1"/>
  <c r="T137" i="63"/>
  <c r="AC137" i="63" s="1"/>
  <c r="AK137" i="63" s="1"/>
  <c r="AE87" i="63"/>
  <c r="AJ87" i="63"/>
  <c r="AM87" i="63" s="1"/>
  <c r="AN87" i="63" s="1"/>
  <c r="AE105" i="63"/>
  <c r="AJ105" i="63"/>
  <c r="AM105" i="63" s="1"/>
  <c r="AN105" i="63" s="1"/>
  <c r="AJ95" i="63"/>
  <c r="AM95" i="63" s="1"/>
  <c r="AN95" i="63" s="1"/>
  <c r="AE95" i="63"/>
  <c r="AJ51" i="63"/>
  <c r="AM51" i="63" s="1"/>
  <c r="AN51" i="63" s="1"/>
  <c r="AE51" i="63"/>
  <c r="AE52" i="63"/>
  <c r="AJ52" i="63"/>
  <c r="AM52" i="63" s="1"/>
  <c r="AN52" i="63" s="1"/>
  <c r="AJ103" i="63"/>
  <c r="AM103" i="63" s="1"/>
  <c r="AN103" i="63" s="1"/>
  <c r="AE103" i="63"/>
  <c r="AJ107" i="63"/>
  <c r="AM107" i="63" s="1"/>
  <c r="AN107" i="63" s="1"/>
  <c r="AE107" i="63"/>
  <c r="AJ169" i="63"/>
  <c r="AM169" i="63" s="1"/>
  <c r="AN169" i="63" s="1"/>
  <c r="AE169" i="63"/>
  <c r="AJ17" i="63"/>
  <c r="AM17" i="63" s="1"/>
  <c r="AN17" i="63" s="1"/>
  <c r="AE17" i="63"/>
  <c r="AJ71" i="63"/>
  <c r="AM71" i="63" s="1"/>
  <c r="AN71" i="63" s="1"/>
  <c r="AE71" i="63"/>
  <c r="AE100" i="63"/>
  <c r="AJ100" i="63"/>
  <c r="AM100" i="63" s="1"/>
  <c r="AN100" i="63" s="1"/>
  <c r="AE86" i="63"/>
  <c r="AJ86" i="63"/>
  <c r="AM86" i="63" s="1"/>
  <c r="AN86" i="63" s="1"/>
  <c r="AE179" i="63"/>
  <c r="AJ179" i="63"/>
  <c r="AM179" i="63" s="1"/>
  <c r="AN179" i="63" s="1"/>
  <c r="AJ58" i="63"/>
  <c r="AM58" i="63" s="1"/>
  <c r="AN58" i="63" s="1"/>
  <c r="AE58" i="63"/>
  <c r="AJ79" i="63"/>
  <c r="AM79" i="63" s="1"/>
  <c r="AN79" i="63" s="1"/>
  <c r="AE79" i="63"/>
  <c r="AJ128" i="63"/>
  <c r="AM128" i="63" s="1"/>
  <c r="AN128" i="63" s="1"/>
  <c r="AE128" i="63"/>
  <c r="AE203" i="63"/>
  <c r="AJ203" i="63"/>
  <c r="AM203" i="63" s="1"/>
  <c r="AN203" i="63" s="1"/>
  <c r="AE32" i="63"/>
  <c r="AJ32" i="63"/>
  <c r="AM32" i="63" s="1"/>
  <c r="AN32" i="63" s="1"/>
  <c r="AJ146" i="63"/>
  <c r="AM146" i="63" s="1"/>
  <c r="AN146" i="63" s="1"/>
  <c r="AE146" i="63"/>
  <c r="AJ123" i="63"/>
  <c r="AM123" i="63" s="1"/>
  <c r="AN123" i="63" s="1"/>
  <c r="AE123" i="63"/>
  <c r="AJ178" i="63"/>
  <c r="AM178" i="63" s="1"/>
  <c r="AN178" i="63" s="1"/>
  <c r="AE178" i="63"/>
  <c r="AJ138" i="63"/>
  <c r="AM138" i="63" s="1"/>
  <c r="AN138" i="63" s="1"/>
  <c r="AE138" i="63"/>
  <c r="AE133" i="63"/>
  <c r="AJ133" i="63"/>
  <c r="AM133" i="63" s="1"/>
  <c r="AN133" i="63" s="1"/>
  <c r="AJ195" i="63"/>
  <c r="AM195" i="63" s="1"/>
  <c r="AN195" i="63" s="1"/>
  <c r="AE195" i="63"/>
  <c r="AJ149" i="63"/>
  <c r="AM149" i="63" s="1"/>
  <c r="AN149" i="63" s="1"/>
  <c r="AE149" i="63"/>
  <c r="AE88" i="63"/>
  <c r="AJ88" i="63"/>
  <c r="AM88" i="63" s="1"/>
  <c r="AN88" i="63" s="1"/>
  <c r="AJ40" i="63"/>
  <c r="AM40" i="63" s="1"/>
  <c r="AN40" i="63" s="1"/>
  <c r="AE40" i="63"/>
  <c r="AE39" i="63"/>
  <c r="AJ39" i="63"/>
  <c r="AM39" i="63" s="1"/>
  <c r="AN39" i="63" s="1"/>
  <c r="AE48" i="63"/>
  <c r="AJ48" i="63"/>
  <c r="AM48" i="63" s="1"/>
  <c r="AN48" i="63" s="1"/>
  <c r="AJ153" i="63"/>
  <c r="AM153" i="63" s="1"/>
  <c r="AN153" i="63" s="1"/>
  <c r="AE153" i="63"/>
  <c r="AJ183" i="63"/>
  <c r="AM183" i="63" s="1"/>
  <c r="AN183" i="63" s="1"/>
  <c r="AE183" i="63"/>
  <c r="AJ162" i="63"/>
  <c r="AM162" i="63" s="1"/>
  <c r="AN162" i="63" s="1"/>
  <c r="AE162" i="63"/>
  <c r="AJ168" i="63"/>
  <c r="AM168" i="63" s="1"/>
  <c r="AN168" i="63" s="1"/>
  <c r="AE168" i="63"/>
  <c r="AE31" i="63"/>
  <c r="AJ31" i="63"/>
  <c r="AM31" i="63" s="1"/>
  <c r="AN31" i="63" s="1"/>
  <c r="AE13" i="63"/>
  <c r="AJ13" i="63"/>
  <c r="AM13" i="63" s="1"/>
  <c r="AN13" i="63" s="1"/>
  <c r="AJ67" i="63"/>
  <c r="AM67" i="63" s="1"/>
  <c r="AN67" i="63" s="1"/>
  <c r="AE67" i="63"/>
  <c r="AJ23" i="63"/>
  <c r="AM23" i="63" s="1"/>
  <c r="AN23" i="63" s="1"/>
  <c r="AE23" i="63"/>
  <c r="AE198" i="63"/>
  <c r="AJ198" i="63"/>
  <c r="AM198" i="63" s="1"/>
  <c r="AN198" i="63" s="1"/>
  <c r="AJ110" i="63"/>
  <c r="AM110" i="63" s="1"/>
  <c r="AN110" i="63" s="1"/>
  <c r="AE110" i="63"/>
  <c r="AJ97" i="63"/>
  <c r="AM97" i="63" s="1"/>
  <c r="AN97" i="63" s="1"/>
  <c r="AE97" i="63"/>
  <c r="AE12" i="63"/>
  <c r="AJ12" i="63"/>
  <c r="AM12" i="63" s="1"/>
  <c r="AN12" i="63" s="1"/>
  <c r="AJ74" i="63"/>
  <c r="AM74" i="63" s="1"/>
  <c r="AN74" i="63" s="1"/>
  <c r="AE74" i="63"/>
  <c r="AJ118" i="63"/>
  <c r="AM118" i="63" s="1"/>
  <c r="AN118" i="63" s="1"/>
  <c r="AE118" i="63"/>
  <c r="AE64" i="63"/>
  <c r="AJ64" i="63"/>
  <c r="AM64" i="63" s="1"/>
  <c r="AN64" i="63" s="1"/>
  <c r="AE27" i="63"/>
  <c r="AJ27" i="63"/>
  <c r="AM27" i="63" s="1"/>
  <c r="AN27" i="63" s="1"/>
  <c r="AJ83" i="63"/>
  <c r="AM83" i="63" s="1"/>
  <c r="AN83" i="63" s="1"/>
  <c r="AE83" i="63"/>
  <c r="AE173" i="63"/>
  <c r="AJ173" i="63"/>
  <c r="AM173" i="63" s="1"/>
  <c r="AN173" i="63" s="1"/>
  <c r="AJ82" i="63"/>
  <c r="AM82" i="63" s="1"/>
  <c r="AN82" i="63" s="1"/>
  <c r="AE82" i="63"/>
  <c r="AJ104" i="63"/>
  <c r="AM104" i="63" s="1"/>
  <c r="AN104" i="63" s="1"/>
  <c r="AE104" i="63"/>
  <c r="AJ38" i="63"/>
  <c r="AM38" i="63" s="1"/>
  <c r="AN38" i="63" s="1"/>
  <c r="AE38" i="63"/>
  <c r="AE174" i="63"/>
  <c r="AJ174" i="63"/>
  <c r="AM174" i="63" s="1"/>
  <c r="AN174" i="63" s="1"/>
  <c r="AE101" i="63"/>
  <c r="AJ101" i="63"/>
  <c r="AM101" i="63" s="1"/>
  <c r="AN101" i="63" s="1"/>
  <c r="AJ92" i="63"/>
  <c r="AM92" i="63" s="1"/>
  <c r="AN92" i="63" s="1"/>
  <c r="AE92" i="63"/>
  <c r="AJ63" i="63"/>
  <c r="AM63" i="63" s="1"/>
  <c r="AN63" i="63" s="1"/>
  <c r="AE63" i="63"/>
  <c r="AE62" i="63"/>
  <c r="AJ62" i="63"/>
  <c r="AM62" i="63" s="1"/>
  <c r="AN62" i="63" s="1"/>
  <c r="AJ155" i="63"/>
  <c r="AM155" i="63" s="1"/>
  <c r="AN155" i="63" s="1"/>
  <c r="AE155" i="63"/>
  <c r="AE15" i="63"/>
  <c r="AJ15" i="63"/>
  <c r="AM15" i="63" s="1"/>
  <c r="AN15" i="63" s="1"/>
  <c r="AE199" i="63"/>
  <c r="AJ199" i="63"/>
  <c r="AM199" i="63" s="1"/>
  <c r="AN199" i="63" s="1"/>
  <c r="AJ124" i="63"/>
  <c r="AM124" i="63" s="1"/>
  <c r="AN124" i="63" s="1"/>
  <c r="AE124" i="63"/>
  <c r="AJ119" i="63"/>
  <c r="AM119" i="63" s="1"/>
  <c r="AN119" i="63" s="1"/>
  <c r="AE119" i="63"/>
  <c r="AE68" i="63"/>
  <c r="AJ68" i="63"/>
  <c r="AM68" i="63" s="1"/>
  <c r="AN68" i="63" s="1"/>
  <c r="AJ163" i="63"/>
  <c r="AM163" i="63" s="1"/>
  <c r="AN163" i="63" s="1"/>
  <c r="AE163" i="63"/>
  <c r="AJ109" i="63"/>
  <c r="AM109" i="63" s="1"/>
  <c r="AN109" i="63" s="1"/>
  <c r="AE109" i="63"/>
  <c r="AJ14" i="63"/>
  <c r="AM14" i="63" s="1"/>
  <c r="AN14" i="63" s="1"/>
  <c r="AE14" i="63"/>
  <c r="AJ55" i="63"/>
  <c r="AM55" i="63" s="1"/>
  <c r="AN55" i="63" s="1"/>
  <c r="AE55" i="63"/>
  <c r="AE57" i="63"/>
  <c r="AJ57" i="63"/>
  <c r="AM57" i="63" s="1"/>
  <c r="AN57" i="63" s="1"/>
  <c r="AJ16" i="63"/>
  <c r="AM16" i="63" s="1"/>
  <c r="AN16" i="63" s="1"/>
  <c r="AE16" i="63"/>
  <c r="AJ208" i="63"/>
  <c r="AM208" i="63" s="1"/>
  <c r="AN208" i="63" s="1"/>
  <c r="AE208" i="63"/>
  <c r="AJ170" i="63"/>
  <c r="AM170" i="63" s="1"/>
  <c r="AN170" i="63" s="1"/>
  <c r="AE170" i="63"/>
  <c r="AJ25" i="63"/>
  <c r="AM25" i="63" s="1"/>
  <c r="AN25" i="63" s="1"/>
  <c r="AE25" i="63"/>
  <c r="AE140" i="63"/>
  <c r="AJ140" i="63"/>
  <c r="AM140" i="63" s="1"/>
  <c r="AN140" i="63" s="1"/>
  <c r="AK11" i="63"/>
  <c r="AK7" i="63" s="1"/>
  <c r="AC7" i="63"/>
  <c r="AE22" i="63"/>
  <c r="AJ22" i="63"/>
  <c r="AM22" i="63" s="1"/>
  <c r="AN22" i="63" s="1"/>
  <c r="AJ143" i="63"/>
  <c r="AM143" i="63" s="1"/>
  <c r="AN143" i="63" s="1"/>
  <c r="AE143" i="63"/>
  <c r="AE122" i="63"/>
  <c r="AJ122" i="63"/>
  <c r="AM122" i="63" s="1"/>
  <c r="AN122" i="63" s="1"/>
  <c r="AE35" i="63"/>
  <c r="AJ35" i="63"/>
  <c r="AM35" i="63" s="1"/>
  <c r="AN35" i="63" s="1"/>
  <c r="AJ85" i="63"/>
  <c r="AM85" i="63" s="1"/>
  <c r="AN85" i="63" s="1"/>
  <c r="AE85" i="63"/>
  <c r="Z8" i="63"/>
  <c r="AE24" i="63"/>
  <c r="AJ24" i="63"/>
  <c r="AM24" i="63" s="1"/>
  <c r="AN24" i="63" s="1"/>
  <c r="AE96" i="63"/>
  <c r="AJ96" i="63"/>
  <c r="AM96" i="63" s="1"/>
  <c r="AN96" i="63" s="1"/>
  <c r="AE156" i="63"/>
  <c r="AJ156" i="63"/>
  <c r="AM156" i="63" s="1"/>
  <c r="AN156" i="63" s="1"/>
  <c r="AJ114" i="63"/>
  <c r="AM114" i="63" s="1"/>
  <c r="AN114" i="63" s="1"/>
  <c r="AE114" i="63"/>
  <c r="AJ177" i="63"/>
  <c r="AM177" i="63" s="1"/>
  <c r="AN177" i="63" s="1"/>
  <c r="AE177" i="63"/>
  <c r="AJ94" i="63"/>
  <c r="AM94" i="63" s="1"/>
  <c r="AN94" i="63" s="1"/>
  <c r="AE94" i="63"/>
  <c r="AE147" i="63"/>
  <c r="AJ147" i="63"/>
  <c r="AM147" i="63" s="1"/>
  <c r="AN147" i="63" s="1"/>
  <c r="AJ193" i="63"/>
  <c r="AM193" i="63" s="1"/>
  <c r="AN193" i="63" s="1"/>
  <c r="AE193" i="63"/>
  <c r="AJ194" i="63"/>
  <c r="AM194" i="63" s="1"/>
  <c r="AN194" i="63" s="1"/>
  <c r="AE194" i="63"/>
  <c r="AE111" i="63"/>
  <c r="AJ111" i="63"/>
  <c r="AM111" i="63" s="1"/>
  <c r="AN111" i="63" s="1"/>
  <c r="AJ19" i="63"/>
  <c r="AM19" i="63" s="1"/>
  <c r="AN19" i="63" s="1"/>
  <c r="AE19" i="63"/>
  <c r="AJ180" i="63"/>
  <c r="AM180" i="63" s="1"/>
  <c r="AN180" i="63" s="1"/>
  <c r="AE180" i="63"/>
  <c r="AJ70" i="63"/>
  <c r="AM70" i="63" s="1"/>
  <c r="AN70" i="63" s="1"/>
  <c r="AE70" i="63"/>
  <c r="AE80" i="63"/>
  <c r="AJ80" i="63"/>
  <c r="AM80" i="63" s="1"/>
  <c r="AN80" i="63" s="1"/>
  <c r="AJ93" i="63"/>
  <c r="AM93" i="63" s="1"/>
  <c r="AN93" i="63" s="1"/>
  <c r="AE93" i="63"/>
  <c r="AE196" i="63"/>
  <c r="AJ196" i="63"/>
  <c r="AM196" i="63" s="1"/>
  <c r="AN196" i="63" s="1"/>
  <c r="AJ112" i="63"/>
  <c r="AM112" i="63" s="1"/>
  <c r="AN112" i="63" s="1"/>
  <c r="AE112" i="63"/>
  <c r="AE50" i="63"/>
  <c r="AJ50" i="63"/>
  <c r="AM50" i="63" s="1"/>
  <c r="AN50" i="63" s="1"/>
  <c r="AE44" i="63"/>
  <c r="AJ44" i="63"/>
  <c r="AM44" i="63" s="1"/>
  <c r="AN44" i="63" s="1"/>
  <c r="AJ89" i="63"/>
  <c r="AM89" i="63" s="1"/>
  <c r="AN89" i="63" s="1"/>
  <c r="AE89" i="63"/>
  <c r="AE182" i="63"/>
  <c r="AJ182" i="63"/>
  <c r="AM182" i="63" s="1"/>
  <c r="AN182" i="63" s="1"/>
  <c r="AE56" i="63"/>
  <c r="AJ56" i="63"/>
  <c r="AM56" i="63" s="1"/>
  <c r="AN56" i="63" s="1"/>
  <c r="AE204" i="63"/>
  <c r="AJ204" i="63"/>
  <c r="AM204" i="63" s="1"/>
  <c r="AN204" i="63" s="1"/>
  <c r="AE144" i="63"/>
  <c r="AJ144" i="63"/>
  <c r="AM144" i="63" s="1"/>
  <c r="AN144" i="63" s="1"/>
  <c r="AE54" i="63"/>
  <c r="AJ54" i="63"/>
  <c r="AM54" i="63" s="1"/>
  <c r="AN54" i="63" s="1"/>
  <c r="AJ115" i="63"/>
  <c r="AM115" i="63" s="1"/>
  <c r="AN115" i="63" s="1"/>
  <c r="AE115" i="63"/>
  <c r="AE154" i="63"/>
  <c r="AJ154" i="63"/>
  <c r="AM154" i="63" s="1"/>
  <c r="AN154" i="63" s="1"/>
  <c r="AJ102" i="63"/>
  <c r="AM102" i="63" s="1"/>
  <c r="AN102" i="63" s="1"/>
  <c r="AE102" i="63"/>
  <c r="AJ171" i="63"/>
  <c r="AM171" i="63" s="1"/>
  <c r="AN171" i="63" s="1"/>
  <c r="AE171" i="63"/>
  <c r="AJ190" i="63"/>
  <c r="AM190" i="63" s="1"/>
  <c r="AN190" i="63" s="1"/>
  <c r="AE190" i="63"/>
  <c r="AJ65" i="63"/>
  <c r="AM65" i="63" s="1"/>
  <c r="AN65" i="63" s="1"/>
  <c r="AE65" i="63"/>
  <c r="AJ30" i="63"/>
  <c r="AM30" i="63" s="1"/>
  <c r="AN30" i="63" s="1"/>
  <c r="AE30" i="63"/>
  <c r="AE61" i="63"/>
  <c r="AJ61" i="63"/>
  <c r="AM61" i="63" s="1"/>
  <c r="AN61" i="63" s="1"/>
  <c r="AJ37" i="63"/>
  <c r="AM37" i="63" s="1"/>
  <c r="AN37" i="63" s="1"/>
  <c r="AE37" i="63"/>
  <c r="AE161" i="63"/>
  <c r="AJ161" i="63"/>
  <c r="AM161" i="63" s="1"/>
  <c r="AN161" i="63" s="1"/>
  <c r="AE125" i="63"/>
  <c r="AJ125" i="63"/>
  <c r="AM125" i="63" s="1"/>
  <c r="AN125" i="63" s="1"/>
  <c r="AJ75" i="63"/>
  <c r="AM75" i="63" s="1"/>
  <c r="AN75" i="63" s="1"/>
  <c r="AE75" i="63"/>
  <c r="AE158" i="63"/>
  <c r="AJ158" i="63"/>
  <c r="AM158" i="63" s="1"/>
  <c r="AN158" i="63" s="1"/>
  <c r="AE151" i="63"/>
  <c r="AJ151" i="63"/>
  <c r="AM151" i="63" s="1"/>
  <c r="AN151" i="63" s="1"/>
  <c r="AE49" i="63"/>
  <c r="AJ49" i="63"/>
  <c r="AM49" i="63" s="1"/>
  <c r="AN49" i="63" s="1"/>
  <c r="AE34" i="63"/>
  <c r="AJ34" i="63"/>
  <c r="AM34" i="63" s="1"/>
  <c r="AN34" i="63" s="1"/>
  <c r="AJ72" i="63"/>
  <c r="AM72" i="63" s="1"/>
  <c r="AN72" i="63" s="1"/>
  <c r="AE72" i="63"/>
  <c r="AJ84" i="63"/>
  <c r="AM84" i="63" s="1"/>
  <c r="AN84" i="63" s="1"/>
  <c r="AE84" i="63"/>
  <c r="AE157" i="63"/>
  <c r="AJ157" i="63"/>
  <c r="AM157" i="63" s="1"/>
  <c r="AN157" i="63" s="1"/>
  <c r="AE121" i="63"/>
  <c r="AJ121" i="63"/>
  <c r="AM121" i="63" s="1"/>
  <c r="AN121" i="63" s="1"/>
  <c r="AJ91" i="63"/>
  <c r="AM91" i="63" s="1"/>
  <c r="AN91" i="63" s="1"/>
  <c r="AE91" i="63"/>
  <c r="AE129" i="63"/>
  <c r="AJ129" i="63"/>
  <c r="AM129" i="63" s="1"/>
  <c r="AN129" i="63" s="1"/>
  <c r="AE43" i="63"/>
  <c r="AJ43" i="63"/>
  <c r="AM43" i="63" s="1"/>
  <c r="AN43" i="63" s="1"/>
  <c r="AE148" i="63"/>
  <c r="AJ148" i="63"/>
  <c r="AM148" i="63" s="1"/>
  <c r="AN148" i="63" s="1"/>
  <c r="AE60" i="63"/>
  <c r="AJ60" i="63"/>
  <c r="AM60" i="63" s="1"/>
  <c r="AN60" i="63" s="1"/>
  <c r="AJ191" i="63"/>
  <c r="AM191" i="63" s="1"/>
  <c r="AN191" i="63" s="1"/>
  <c r="AE191" i="63"/>
  <c r="AJ205" i="63"/>
  <c r="AM205" i="63" s="1"/>
  <c r="AN205" i="63" s="1"/>
  <c r="AE205" i="63"/>
  <c r="AJ152" i="63"/>
  <c r="AM152" i="63" s="1"/>
  <c r="AN152" i="63" s="1"/>
  <c r="AE152" i="63"/>
  <c r="AJ113" i="63"/>
  <c r="AM113" i="63" s="1"/>
  <c r="AN113" i="63" s="1"/>
  <c r="AE113" i="63"/>
  <c r="AJ131" i="63"/>
  <c r="AM131" i="63" s="1"/>
  <c r="AN131" i="63" s="1"/>
  <c r="AE131" i="63"/>
  <c r="AJ192" i="63"/>
  <c r="AM192" i="63" s="1"/>
  <c r="AN192" i="63" s="1"/>
  <c r="AE192" i="63"/>
  <c r="AJ120" i="63"/>
  <c r="AM120" i="63" s="1"/>
  <c r="AN120" i="63" s="1"/>
  <c r="AE120" i="63"/>
  <c r="AE41" i="63"/>
  <c r="AJ41" i="63"/>
  <c r="AM41" i="63" s="1"/>
  <c r="AN41" i="63" s="1"/>
  <c r="AE106" i="63"/>
  <c r="AJ106" i="63"/>
  <c r="AM106" i="63" s="1"/>
  <c r="AN106" i="63" s="1"/>
  <c r="AD7" i="63"/>
  <c r="AL11" i="63"/>
  <c r="AL7" i="63" s="1"/>
  <c r="AE69" i="63"/>
  <c r="AJ69" i="63"/>
  <c r="AM69" i="63" s="1"/>
  <c r="AN69" i="63" s="1"/>
  <c r="AE45" i="63"/>
  <c r="AJ45" i="63"/>
  <c r="AM45" i="63" s="1"/>
  <c r="AN45" i="63" s="1"/>
  <c r="AJ207" i="63"/>
  <c r="AM207" i="63" s="1"/>
  <c r="AN207" i="63" s="1"/>
  <c r="AE207" i="63"/>
  <c r="AA11" i="63"/>
  <c r="AA7" i="63" s="1"/>
  <c r="V7" i="63"/>
  <c r="AJ166" i="63"/>
  <c r="AM166" i="63" s="1"/>
  <c r="AN166" i="63" s="1"/>
  <c r="AE166" i="63"/>
  <c r="AE172" i="63"/>
  <c r="AJ172" i="63"/>
  <c r="AM172" i="63" s="1"/>
  <c r="AN172" i="63" s="1"/>
  <c r="AE145" i="63"/>
  <c r="AJ145" i="63"/>
  <c r="AM145" i="63" s="1"/>
  <c r="AN145" i="63" s="1"/>
  <c r="AE90" i="63"/>
  <c r="AJ90" i="63"/>
  <c r="AM90" i="63" s="1"/>
  <c r="AN90" i="63" s="1"/>
  <c r="AE165" i="63"/>
  <c r="AJ165" i="63"/>
  <c r="AM165" i="63" s="1"/>
  <c r="AN165" i="63" s="1"/>
  <c r="AJ202" i="63"/>
  <c r="AM202" i="63" s="1"/>
  <c r="AN202" i="63" s="1"/>
  <c r="AE202" i="63"/>
  <c r="AE139" i="63"/>
  <c r="AJ139" i="63"/>
  <c r="AM139" i="63" s="1"/>
  <c r="AN139" i="63" s="1"/>
  <c r="AJ181" i="63"/>
  <c r="AM181" i="63" s="1"/>
  <c r="AN181" i="63" s="1"/>
  <c r="AE181" i="63"/>
  <c r="AJ20" i="63"/>
  <c r="AM20" i="63" s="1"/>
  <c r="AN20" i="63" s="1"/>
  <c r="AE20" i="63"/>
  <c r="AE78" i="63"/>
  <c r="AJ78" i="63"/>
  <c r="AM78" i="63" s="1"/>
  <c r="AN78" i="63" s="1"/>
  <c r="AJ81" i="63"/>
  <c r="AM81" i="63" s="1"/>
  <c r="AN81" i="63" s="1"/>
  <c r="AE81" i="63"/>
  <c r="D14" i="35" l="1"/>
  <c r="D36" i="35"/>
  <c r="D140" i="35"/>
  <c r="D42" i="35"/>
  <c r="D114" i="35"/>
  <c r="D128" i="35"/>
  <c r="D175" i="35"/>
  <c r="D127" i="35"/>
  <c r="D19" i="35"/>
  <c r="D146" i="35"/>
  <c r="D55" i="35"/>
  <c r="D31" i="35"/>
  <c r="D73" i="35"/>
  <c r="D65" i="35"/>
  <c r="D136" i="35"/>
  <c r="D123" i="35"/>
  <c r="D51" i="35"/>
  <c r="D62" i="35"/>
  <c r="D92" i="35"/>
  <c r="V135" i="63"/>
  <c r="AA135" i="63" s="1"/>
  <c r="AB135" i="63"/>
  <c r="AB200" i="63"/>
  <c r="V200" i="63"/>
  <c r="AA200" i="63" s="1"/>
  <c r="AB137" i="63"/>
  <c r="V137" i="63"/>
  <c r="AA137" i="63" s="1"/>
  <c r="AB189" i="63"/>
  <c r="V189" i="63"/>
  <c r="AA189" i="63" s="1"/>
  <c r="D88" i="35"/>
  <c r="D26" i="35"/>
  <c r="D153" i="35"/>
  <c r="D25" i="35"/>
  <c r="D171" i="35"/>
  <c r="D184" i="35"/>
  <c r="D23" i="35"/>
  <c r="D91" i="35"/>
  <c r="D79" i="35"/>
  <c r="D161" i="35"/>
  <c r="D172" i="35"/>
  <c r="D103" i="35"/>
  <c r="D16" i="35"/>
  <c r="D59" i="35"/>
  <c r="D10" i="35"/>
  <c r="D20" i="35"/>
  <c r="D7" i="35"/>
  <c r="D41" i="35"/>
  <c r="D182" i="35"/>
  <c r="D160" i="35"/>
  <c r="D45" i="35"/>
  <c r="D77" i="35"/>
  <c r="AB141" i="63"/>
  <c r="V141" i="63"/>
  <c r="AA141" i="63" s="1"/>
  <c r="AB36" i="63"/>
  <c r="S6" i="63"/>
  <c r="S8" i="63" s="1"/>
  <c r="V36" i="63"/>
  <c r="D40" i="35"/>
  <c r="D109" i="35"/>
  <c r="D50" i="35"/>
  <c r="D78" i="35"/>
  <c r="D162" i="35"/>
  <c r="D124" i="35"/>
  <c r="D129" i="35"/>
  <c r="D95" i="35"/>
  <c r="D116" i="35"/>
  <c r="D134" i="35"/>
  <c r="D144" i="35"/>
  <c r="D137" i="35"/>
  <c r="D183" i="35"/>
  <c r="D37" i="35"/>
  <c r="D131" i="35"/>
  <c r="D139" i="35"/>
  <c r="D75" i="35"/>
  <c r="D152" i="35"/>
  <c r="D48" i="35"/>
  <c r="D82" i="35"/>
  <c r="D93" i="35"/>
  <c r="D17" i="35"/>
  <c r="D150" i="35"/>
  <c r="C9" i="34"/>
  <c r="D133" i="35"/>
  <c r="B9" i="34" s="1"/>
  <c r="D159" i="35"/>
  <c r="D12" i="35"/>
  <c r="AB117" i="63"/>
  <c r="V117" i="63"/>
  <c r="AA117" i="63" s="1"/>
  <c r="AD36" i="63"/>
  <c r="U6" i="63"/>
  <c r="U8" i="63" s="1"/>
  <c r="D39" i="35"/>
  <c r="D15" i="35"/>
  <c r="D149" i="35"/>
  <c r="D101" i="35"/>
  <c r="D178" i="35"/>
  <c r="D157" i="35"/>
  <c r="D71" i="35"/>
  <c r="D185" i="35"/>
  <c r="D117" i="35"/>
  <c r="D170" i="35"/>
  <c r="D74" i="35"/>
  <c r="D57" i="35"/>
  <c r="D83" i="35"/>
  <c r="D13" i="35"/>
  <c r="D28" i="35"/>
  <c r="D90" i="35"/>
  <c r="D56" i="35"/>
  <c r="D32" i="35"/>
  <c r="D76" i="35"/>
  <c r="V201" i="63"/>
  <c r="AA201" i="63" s="1"/>
  <c r="AB201" i="63"/>
  <c r="AB186" i="63"/>
  <c r="V186" i="63"/>
  <c r="AA186" i="63" s="1"/>
  <c r="D64" i="35"/>
  <c r="D22" i="35"/>
  <c r="D147" i="35"/>
  <c r="D61" i="35"/>
  <c r="D177" i="35"/>
  <c r="V108" i="63"/>
  <c r="AA108" i="63" s="1"/>
  <c r="AB108" i="63"/>
  <c r="V159" i="63"/>
  <c r="AA159" i="63" s="1"/>
  <c r="AB159" i="63"/>
  <c r="D154" i="35"/>
  <c r="D141" i="35"/>
  <c r="D186" i="35"/>
  <c r="D9" i="35"/>
  <c r="D108" i="35"/>
  <c r="D138" i="35"/>
  <c r="D72" i="35"/>
  <c r="D87" i="35"/>
  <c r="D58" i="35"/>
  <c r="D145" i="35"/>
  <c r="D174" i="35"/>
  <c r="D112" i="35"/>
  <c r="D115" i="35"/>
  <c r="D151" i="35"/>
  <c r="C18" i="34"/>
  <c r="D44" i="35"/>
  <c r="B18" i="34" s="1"/>
  <c r="V134" i="63"/>
  <c r="AA134" i="63" s="1"/>
  <c r="AB134" i="63"/>
  <c r="AB160" i="63"/>
  <c r="V160" i="63"/>
  <c r="AA160" i="63" s="1"/>
  <c r="D135" i="35"/>
  <c r="D158" i="35"/>
  <c r="D24" i="35"/>
  <c r="V136" i="63"/>
  <c r="AA136" i="63" s="1"/>
  <c r="AB136" i="63"/>
  <c r="D80" i="35"/>
  <c r="D34" i="35"/>
  <c r="D43" i="35"/>
  <c r="D181" i="35"/>
  <c r="D102" i="35"/>
  <c r="D81" i="35"/>
  <c r="D63" i="35"/>
  <c r="D30" i="35"/>
  <c r="D169" i="35"/>
  <c r="D104" i="35"/>
  <c r="D84" i="35"/>
  <c r="D111" i="35"/>
  <c r="D125" i="35"/>
  <c r="D54" i="35"/>
  <c r="D156" i="35"/>
  <c r="D155" i="35"/>
  <c r="D8" i="35"/>
  <c r="D118" i="35"/>
  <c r="D89" i="35"/>
  <c r="AB116" i="63"/>
  <c r="V116" i="63"/>
  <c r="AA116" i="63" s="1"/>
  <c r="AB197" i="63"/>
  <c r="V197" i="63"/>
  <c r="AA197" i="63" s="1"/>
  <c r="V76" i="63"/>
  <c r="AA76" i="63" s="1"/>
  <c r="AB76" i="63"/>
  <c r="T6" i="63"/>
  <c r="T8" i="63" s="1"/>
  <c r="AC36" i="63"/>
  <c r="D46" i="35"/>
  <c r="AE7" i="63"/>
  <c r="D21" i="35"/>
  <c r="D66" i="35"/>
  <c r="D173" i="35"/>
  <c r="D94" i="35"/>
  <c r="D68" i="35"/>
  <c r="D38" i="35"/>
  <c r="D52" i="35"/>
  <c r="D49" i="35"/>
  <c r="D70" i="35"/>
  <c r="D100" i="35"/>
  <c r="D86" i="35"/>
  <c r="D148" i="35"/>
  <c r="D60" i="35"/>
  <c r="D132" i="35"/>
  <c r="D110" i="35"/>
  <c r="D27" i="35"/>
  <c r="D53" i="35"/>
  <c r="D47" i="35"/>
  <c r="D163" i="35"/>
  <c r="D18" i="35"/>
  <c r="D11" i="35"/>
  <c r="D98" i="35"/>
  <c r="D113" i="35"/>
  <c r="D107" i="35"/>
  <c r="D99" i="35"/>
  <c r="D164" i="35"/>
  <c r="D33" i="35"/>
  <c r="D130" i="35"/>
  <c r="D69" i="35"/>
  <c r="D96" i="35"/>
  <c r="D85" i="35"/>
  <c r="AB188" i="63"/>
  <c r="V188" i="63"/>
  <c r="AA188" i="63" s="1"/>
  <c r="V187" i="63"/>
  <c r="AA187" i="63" s="1"/>
  <c r="AB187" i="63"/>
  <c r="AM11" i="63"/>
  <c r="AJ7" i="63"/>
  <c r="D35" i="35"/>
  <c r="AP33" i="63" l="1"/>
  <c r="F26" i="35" s="1"/>
  <c r="AP48" i="63"/>
  <c r="F41" i="35" s="1"/>
  <c r="AP118" i="63"/>
  <c r="F107" i="35" s="1"/>
  <c r="AP148" i="63"/>
  <c r="F132" i="35" s="1"/>
  <c r="AP23" i="63"/>
  <c r="F17" i="35" s="1"/>
  <c r="AP203" i="63"/>
  <c r="F182" i="35" s="1"/>
  <c r="AP61" i="63"/>
  <c r="F53" i="35" s="1"/>
  <c r="AP50" i="63"/>
  <c r="F43" i="35" s="1"/>
  <c r="AP65" i="63"/>
  <c r="F57" i="35" s="1"/>
  <c r="AP78" i="63"/>
  <c r="F68" i="35" s="1"/>
  <c r="AP165" i="63"/>
  <c r="F148" i="35" s="1"/>
  <c r="AP152" i="63"/>
  <c r="F135" i="35" s="1"/>
  <c r="AP35" i="63"/>
  <c r="F28" i="35" s="1"/>
  <c r="AP120" i="63"/>
  <c r="F109" i="35" s="1"/>
  <c r="AP24" i="63"/>
  <c r="F18" i="35" s="1"/>
  <c r="AP198" i="63"/>
  <c r="F177" i="35" s="1"/>
  <c r="AP104" i="63"/>
  <c r="F93" i="35" s="1"/>
  <c r="AP166" i="63"/>
  <c r="F149" i="35" s="1"/>
  <c r="AP56" i="63"/>
  <c r="F49" i="35" s="1"/>
  <c r="AP28" i="63"/>
  <c r="F21" i="35" s="1"/>
  <c r="AP17" i="63"/>
  <c r="F12" i="35" s="1"/>
  <c r="AP146" i="63"/>
  <c r="F130" i="35" s="1"/>
  <c r="AP16" i="63"/>
  <c r="F11" i="35" s="1"/>
  <c r="AP143" i="63"/>
  <c r="F127" i="35" s="1"/>
  <c r="AP100" i="63"/>
  <c r="F89" i="35" s="1"/>
  <c r="AP129" i="63"/>
  <c r="F116" i="35" s="1"/>
  <c r="AP139" i="63"/>
  <c r="F124" i="35" s="1"/>
  <c r="AP179" i="63"/>
  <c r="F160" i="35" s="1"/>
  <c r="AP68" i="63"/>
  <c r="F59" i="35" s="1"/>
  <c r="AP153" i="63"/>
  <c r="F136" i="35" s="1"/>
  <c r="AP43" i="63"/>
  <c r="F36" i="35" s="1"/>
  <c r="AP131" i="63"/>
  <c r="F117" i="35" s="1"/>
  <c r="AP71" i="63"/>
  <c r="F62" i="35" s="1"/>
  <c r="AP125" i="63"/>
  <c r="F114" i="35" s="1"/>
  <c r="AP20" i="63"/>
  <c r="F14" i="35" s="1"/>
  <c r="AP79" i="63"/>
  <c r="F69" i="35" s="1"/>
  <c r="AP183" i="63"/>
  <c r="F164" i="35" s="1"/>
  <c r="B17" i="34"/>
  <c r="AP140" i="63"/>
  <c r="F125" i="35" s="1"/>
  <c r="AP97" i="63"/>
  <c r="F87" i="35" s="1"/>
  <c r="AP73" i="63"/>
  <c r="F64" i="35" s="1"/>
  <c r="AP112" i="63"/>
  <c r="F101" i="35" s="1"/>
  <c r="AP47" i="63"/>
  <c r="F40" i="35" s="1"/>
  <c r="AP163" i="63"/>
  <c r="F146" i="35" s="1"/>
  <c r="AP196" i="63"/>
  <c r="F175" i="35" s="1"/>
  <c r="AP34" i="63"/>
  <c r="F27" i="35" s="1"/>
  <c r="AP173" i="63"/>
  <c r="F155" i="35" s="1"/>
  <c r="AP195" i="63"/>
  <c r="F174" i="35" s="1"/>
  <c r="AP14" i="63"/>
  <c r="F9" i="35" s="1"/>
  <c r="AP70" i="63"/>
  <c r="F61" i="35" s="1"/>
  <c r="AP170" i="63"/>
  <c r="F152" i="35" s="1"/>
  <c r="AP145" i="63"/>
  <c r="F129" i="35" s="1"/>
  <c r="AP15" i="63"/>
  <c r="F10" i="35" s="1"/>
  <c r="AP114" i="63"/>
  <c r="F103" i="35" s="1"/>
  <c r="AP83" i="63"/>
  <c r="F73" i="35" s="1"/>
  <c r="C12" i="34"/>
  <c r="AP85" i="63"/>
  <c r="F75" i="35" s="1"/>
  <c r="AP180" i="63"/>
  <c r="F161" i="35" s="1"/>
  <c r="AP99" i="63"/>
  <c r="F88" i="35" s="1"/>
  <c r="AP58" i="63"/>
  <c r="F51" i="35" s="1"/>
  <c r="AP74" i="63"/>
  <c r="F65" i="35" s="1"/>
  <c r="AP105" i="63"/>
  <c r="F94" i="35" s="1"/>
  <c r="AP174" i="63"/>
  <c r="F156" i="35" s="1"/>
  <c r="AP122" i="63"/>
  <c r="F111" i="35" s="1"/>
  <c r="AP128" i="63"/>
  <c r="F115" i="35" s="1"/>
  <c r="AP82" i="63"/>
  <c r="F72" i="35" s="1"/>
  <c r="AP207" i="63"/>
  <c r="F185" i="35" s="1"/>
  <c r="AP151" i="63"/>
  <c r="F134" i="35" s="1"/>
  <c r="AP87" i="63"/>
  <c r="F77" i="35" s="1"/>
  <c r="AP110" i="63"/>
  <c r="F99" i="35" s="1"/>
  <c r="AP109" i="63"/>
  <c r="F98" i="35" s="1"/>
  <c r="AP69" i="63"/>
  <c r="F60" i="35" s="1"/>
  <c r="C17" i="34"/>
  <c r="AP204" i="63"/>
  <c r="F183" i="35" s="1"/>
  <c r="AP205" i="63"/>
  <c r="F184" i="35" s="1"/>
  <c r="AP171" i="63"/>
  <c r="F153" i="35" s="1"/>
  <c r="AP37" i="63"/>
  <c r="F30" i="35" s="1"/>
  <c r="AP80" i="63"/>
  <c r="F70" i="35" s="1"/>
  <c r="AP53" i="63"/>
  <c r="F46" i="35" s="1"/>
  <c r="B19" i="34"/>
  <c r="AP94" i="63"/>
  <c r="F84" i="35" s="1"/>
  <c r="AP202" i="63"/>
  <c r="F181" i="35" s="1"/>
  <c r="AP90" i="63"/>
  <c r="F80" i="35" s="1"/>
  <c r="AP51" i="63"/>
  <c r="F44" i="35" s="1"/>
  <c r="D18" i="34" s="1"/>
  <c r="E18" i="34" s="1"/>
  <c r="AP123" i="63"/>
  <c r="F112" i="35" s="1"/>
  <c r="AP101" i="63"/>
  <c r="F90" i="35" s="1"/>
  <c r="AP93" i="63"/>
  <c r="F83" i="35" s="1"/>
  <c r="AP81" i="63"/>
  <c r="F71" i="35" s="1"/>
  <c r="AP178" i="63"/>
  <c r="F159" i="35" s="1"/>
  <c r="AP49" i="63"/>
  <c r="F42" i="35" s="1"/>
  <c r="AP38" i="63"/>
  <c r="F31" i="35" s="1"/>
  <c r="AP25" i="63"/>
  <c r="F19" i="35" s="1"/>
  <c r="AP44" i="63"/>
  <c r="F37" i="35" s="1"/>
  <c r="AP181" i="63"/>
  <c r="F162" i="35" s="1"/>
  <c r="AP30" i="63"/>
  <c r="F23" i="35" s="1"/>
  <c r="AP32" i="63"/>
  <c r="F25" i="35" s="1"/>
  <c r="AP144" i="63"/>
  <c r="F128" i="35" s="1"/>
  <c r="AJ197" i="63"/>
  <c r="AM197" i="63" s="1"/>
  <c r="AN197" i="63" s="1"/>
  <c r="AE197" i="63"/>
  <c r="AP95" i="63"/>
  <c r="F85" i="35" s="1"/>
  <c r="AP124" i="63"/>
  <c r="F113" i="35" s="1"/>
  <c r="AP121" i="63"/>
  <c r="F110" i="35" s="1"/>
  <c r="AP60" i="63"/>
  <c r="F52" i="35" s="1"/>
  <c r="AE116" i="63"/>
  <c r="AJ116" i="63"/>
  <c r="AM116" i="63" s="1"/>
  <c r="AN116" i="63" s="1"/>
  <c r="AP62" i="63"/>
  <c r="F54" i="35" s="1"/>
  <c r="AP91" i="63"/>
  <c r="F81" i="35" s="1"/>
  <c r="AP162" i="63"/>
  <c r="F145" i="35" s="1"/>
  <c r="AP158" i="63"/>
  <c r="F141" i="35" s="1"/>
  <c r="AE108" i="63"/>
  <c r="AJ108" i="63"/>
  <c r="AM108" i="63" s="1"/>
  <c r="AN108" i="63" s="1"/>
  <c r="AP164" i="63"/>
  <c r="F147" i="35" s="1"/>
  <c r="AP39" i="63"/>
  <c r="F32" i="35" s="1"/>
  <c r="AP191" i="63"/>
  <c r="F170" i="35" s="1"/>
  <c r="AP21" i="63"/>
  <c r="F15" i="35" s="1"/>
  <c r="AP149" i="63"/>
  <c r="F133" i="35" s="1"/>
  <c r="D9" i="34" s="1"/>
  <c r="E9" i="34" s="1"/>
  <c r="AP156" i="63"/>
  <c r="F139" i="35" s="1"/>
  <c r="AP106" i="63"/>
  <c r="F95" i="35" s="1"/>
  <c r="V6" i="63"/>
  <c r="V8" i="63" s="1"/>
  <c r="AA36" i="63"/>
  <c r="AA6" i="63" s="1"/>
  <c r="AA8" i="63" s="1"/>
  <c r="AP52" i="63"/>
  <c r="F45" i="35" s="1"/>
  <c r="AP22" i="63"/>
  <c r="F16" i="35" s="1"/>
  <c r="AP192" i="63"/>
  <c r="F171" i="35" s="1"/>
  <c r="AE189" i="63"/>
  <c r="AJ189" i="63"/>
  <c r="AM189" i="63" s="1"/>
  <c r="AN189" i="63" s="1"/>
  <c r="AP138" i="63"/>
  <c r="F123" i="35" s="1"/>
  <c r="C19" i="34"/>
  <c r="AE136" i="63"/>
  <c r="AJ136" i="63"/>
  <c r="AM136" i="63" s="1"/>
  <c r="AN136" i="63" s="1"/>
  <c r="AJ186" i="63"/>
  <c r="AM186" i="63" s="1"/>
  <c r="AN186" i="63" s="1"/>
  <c r="AE186" i="63"/>
  <c r="AB6" i="63"/>
  <c r="AB8" i="63" s="1"/>
  <c r="AJ36" i="63"/>
  <c r="AE36" i="63"/>
  <c r="AJ137" i="63"/>
  <c r="AM137" i="63" s="1"/>
  <c r="AN137" i="63" s="1"/>
  <c r="AE137" i="63"/>
  <c r="AM7" i="63"/>
  <c r="AN11" i="63"/>
  <c r="AP107" i="63"/>
  <c r="F96" i="35" s="1"/>
  <c r="AP45" i="63"/>
  <c r="F38" i="35" s="1"/>
  <c r="B11" i="34"/>
  <c r="AE76" i="63"/>
  <c r="AJ76" i="63"/>
  <c r="AM76" i="63" s="1"/>
  <c r="AN76" i="63" s="1"/>
  <c r="B13" i="34"/>
  <c r="AP113" i="63"/>
  <c r="F102" i="35" s="1"/>
  <c r="AP67" i="63"/>
  <c r="F58" i="35" s="1"/>
  <c r="AP172" i="63"/>
  <c r="F154" i="35" s="1"/>
  <c r="AP29" i="63"/>
  <c r="F22" i="35" s="1"/>
  <c r="AJ201" i="63"/>
  <c r="AM201" i="63" s="1"/>
  <c r="AN201" i="63" s="1"/>
  <c r="AE201" i="63"/>
  <c r="AP64" i="63"/>
  <c r="F56" i="35" s="1"/>
  <c r="B12" i="34"/>
  <c r="AP46" i="63"/>
  <c r="F39" i="35" s="1"/>
  <c r="AP168" i="63"/>
  <c r="F150" i="35" s="1"/>
  <c r="AP147" i="63"/>
  <c r="F131" i="35" s="1"/>
  <c r="AJ187" i="63"/>
  <c r="AM187" i="63" s="1"/>
  <c r="AN187" i="63" s="1"/>
  <c r="AE187" i="63"/>
  <c r="AP40" i="63"/>
  <c r="F33" i="35" s="1"/>
  <c r="AP182" i="63"/>
  <c r="F163" i="35" s="1"/>
  <c r="AP96" i="63"/>
  <c r="F86" i="35" s="1"/>
  <c r="AP194" i="63"/>
  <c r="F173" i="35" s="1"/>
  <c r="C11" i="34"/>
  <c r="AP133" i="63"/>
  <c r="F118" i="35" s="1"/>
  <c r="AP115" i="63"/>
  <c r="F104" i="35" s="1"/>
  <c r="C13" i="34"/>
  <c r="AP41" i="63"/>
  <c r="F34" i="35" s="1"/>
  <c r="AP31" i="63"/>
  <c r="F24" i="35" s="1"/>
  <c r="AP169" i="63"/>
  <c r="F151" i="35" s="1"/>
  <c r="AP155" i="63"/>
  <c r="F138" i="35" s="1"/>
  <c r="AP19" i="63"/>
  <c r="F13" i="35" s="1"/>
  <c r="AP176" i="63"/>
  <c r="F157" i="35" s="1"/>
  <c r="AP92" i="63"/>
  <c r="F82" i="35" s="1"/>
  <c r="AP154" i="63"/>
  <c r="F137" i="35" s="1"/>
  <c r="AP88" i="63"/>
  <c r="F78" i="35" s="1"/>
  <c r="AE141" i="63"/>
  <c r="AJ141" i="63"/>
  <c r="AM141" i="63" s="1"/>
  <c r="AN141" i="63" s="1"/>
  <c r="AP12" i="63"/>
  <c r="F7" i="35" s="1"/>
  <c r="AP89" i="63"/>
  <c r="F79" i="35" s="1"/>
  <c r="AE200" i="63"/>
  <c r="AJ200" i="63"/>
  <c r="AM200" i="63" s="1"/>
  <c r="AN200" i="63" s="1"/>
  <c r="AK36" i="63"/>
  <c r="AK6" i="63" s="1"/>
  <c r="AK8" i="63" s="1"/>
  <c r="AC6" i="63"/>
  <c r="AC8" i="63" s="1"/>
  <c r="AP72" i="63"/>
  <c r="F63" i="35" s="1"/>
  <c r="AP208" i="63"/>
  <c r="F186" i="35" s="1"/>
  <c r="AP86" i="63"/>
  <c r="F76" i="35" s="1"/>
  <c r="AP84" i="63"/>
  <c r="F74" i="35" s="1"/>
  <c r="B7" i="34"/>
  <c r="AJ135" i="63"/>
  <c r="AM135" i="63" s="1"/>
  <c r="AN135" i="63" s="1"/>
  <c r="AE135" i="63"/>
  <c r="AJ160" i="63"/>
  <c r="AM160" i="63" s="1"/>
  <c r="AN160" i="63" s="1"/>
  <c r="AE160" i="63"/>
  <c r="AE159" i="63"/>
  <c r="AJ159" i="63"/>
  <c r="AM159" i="63" s="1"/>
  <c r="AN159" i="63" s="1"/>
  <c r="C7" i="34"/>
  <c r="C10" i="34"/>
  <c r="AP193" i="63"/>
  <c r="F172" i="35" s="1"/>
  <c r="AJ117" i="63"/>
  <c r="AM117" i="63" s="1"/>
  <c r="AN117" i="63" s="1"/>
  <c r="AE117" i="63"/>
  <c r="AP42" i="63"/>
  <c r="F35" i="35" s="1"/>
  <c r="AJ188" i="63"/>
  <c r="AM188" i="63" s="1"/>
  <c r="AN188" i="63" s="1"/>
  <c r="AE188" i="63"/>
  <c r="AP54" i="63"/>
  <c r="F47" i="35" s="1"/>
  <c r="AP111" i="63"/>
  <c r="F100" i="35" s="1"/>
  <c r="AP75" i="63"/>
  <c r="F66" i="35" s="1"/>
  <c r="AP13" i="63"/>
  <c r="F8" i="35" s="1"/>
  <c r="AP190" i="63"/>
  <c r="F169" i="35" s="1"/>
  <c r="AP177" i="63"/>
  <c r="F158" i="35" s="1"/>
  <c r="AJ134" i="63"/>
  <c r="AM134" i="63" s="1"/>
  <c r="AN134" i="63" s="1"/>
  <c r="AE134" i="63"/>
  <c r="AP119" i="63"/>
  <c r="F108" i="35" s="1"/>
  <c r="AP199" i="63"/>
  <c r="F178" i="35" s="1"/>
  <c r="AD6" i="63"/>
  <c r="AD8" i="63" s="1"/>
  <c r="AL36" i="63"/>
  <c r="AL6" i="63" s="1"/>
  <c r="AL8" i="63" s="1"/>
  <c r="AP55" i="63"/>
  <c r="F48" i="35" s="1"/>
  <c r="AP161" i="63"/>
  <c r="F144" i="35" s="1"/>
  <c r="AP57" i="63"/>
  <c r="F50" i="35" s="1"/>
  <c r="B10" i="34"/>
  <c r="AP27" i="63"/>
  <c r="F20" i="35" s="1"/>
  <c r="AP102" i="63"/>
  <c r="F91" i="35" s="1"/>
  <c r="AP103" i="63"/>
  <c r="F92" i="35" s="1"/>
  <c r="AP63" i="63"/>
  <c r="F55" i="35" s="1"/>
  <c r="AP157" i="63"/>
  <c r="F140" i="35" s="1"/>
  <c r="D12" i="34" l="1"/>
  <c r="E12" i="34" s="1"/>
  <c r="D10" i="34"/>
  <c r="E10" i="34" s="1"/>
  <c r="D7" i="34"/>
  <c r="E7" i="34" s="1"/>
  <c r="D11" i="34"/>
  <c r="E11" i="34" s="1"/>
  <c r="D13" i="34"/>
  <c r="E13" i="34" s="1"/>
  <c r="D180" i="35"/>
  <c r="AM36" i="63"/>
  <c r="AJ6" i="63"/>
  <c r="AJ8" i="63" s="1"/>
  <c r="D97" i="35"/>
  <c r="D17" i="34"/>
  <c r="E17" i="34" s="1"/>
  <c r="D179" i="35"/>
  <c r="D166" i="35"/>
  <c r="D142" i="35"/>
  <c r="D168" i="35"/>
  <c r="D119" i="35"/>
  <c r="D167" i="35"/>
  <c r="D6" i="35"/>
  <c r="AN7" i="63"/>
  <c r="D165" i="35"/>
  <c r="D121" i="35"/>
  <c r="D143" i="35"/>
  <c r="D19" i="34"/>
  <c r="E19" i="34" s="1"/>
  <c r="D176" i="35"/>
  <c r="D126" i="35"/>
  <c r="D106" i="35"/>
  <c r="D67" i="35"/>
  <c r="D122" i="35"/>
  <c r="D105" i="35"/>
  <c r="D120" i="35"/>
  <c r="AE6" i="63"/>
  <c r="AE8" i="63" s="1"/>
  <c r="AP108" i="63" l="1"/>
  <c r="F97" i="35" s="1"/>
  <c r="B8" i="34"/>
  <c r="B14" i="34"/>
  <c r="AP141" i="63"/>
  <c r="F126" i="35" s="1"/>
  <c r="AP117" i="63"/>
  <c r="F106" i="35" s="1"/>
  <c r="AP188" i="63"/>
  <c r="F167" i="35" s="1"/>
  <c r="AP116" i="63"/>
  <c r="F105" i="35" s="1"/>
  <c r="C8" i="34"/>
  <c r="AP134" i="63"/>
  <c r="F119" i="35" s="1"/>
  <c r="AP187" i="63"/>
  <c r="F166" i="35" s="1"/>
  <c r="AP11" i="63"/>
  <c r="AP7" i="63" s="1"/>
  <c r="AP76" i="63"/>
  <c r="F67" i="35" s="1"/>
  <c r="AP189" i="63"/>
  <c r="F168" i="35" s="1"/>
  <c r="AP201" i="63"/>
  <c r="F180" i="35" s="1"/>
  <c r="AP135" i="63"/>
  <c r="F120" i="35" s="1"/>
  <c r="AP186" i="63"/>
  <c r="F165" i="35" s="1"/>
  <c r="AP159" i="63"/>
  <c r="F142" i="35" s="1"/>
  <c r="C14" i="34"/>
  <c r="AP160" i="63"/>
  <c r="F143" i="35" s="1"/>
  <c r="B15" i="34"/>
  <c r="C15" i="34"/>
  <c r="AP136" i="63"/>
  <c r="F121" i="35" s="1"/>
  <c r="AP137" i="63"/>
  <c r="F122" i="35" s="1"/>
  <c r="AP197" i="63"/>
  <c r="F176" i="35" s="1"/>
  <c r="F6" i="35"/>
  <c r="AP200" i="63"/>
  <c r="F179" i="35" s="1"/>
  <c r="AN36" i="63"/>
  <c r="AM6" i="63"/>
  <c r="AM8" i="63" s="1"/>
  <c r="D8" i="34" l="1"/>
  <c r="E8" i="34" s="1"/>
  <c r="D14" i="34"/>
  <c r="E14" i="34" s="1"/>
  <c r="D15" i="34"/>
  <c r="E15" i="34" s="1"/>
  <c r="D29" i="35"/>
  <c r="AN6" i="63"/>
  <c r="AN8" i="63" s="1"/>
  <c r="AP36" i="63" l="1"/>
  <c r="AP6" i="63" s="1"/>
  <c r="AP8" i="63" s="1"/>
  <c r="D4" i="35"/>
  <c r="B16" i="34"/>
  <c r="B5" i="34" s="1"/>
  <c r="C16" i="34"/>
  <c r="C5" i="34" s="1"/>
  <c r="E4" i="35"/>
  <c r="F29" i="35" l="1"/>
  <c r="D16" i="34" s="1"/>
  <c r="F4" i="35" l="1"/>
  <c r="D5" i="34"/>
  <c r="E16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tc={1382B33E-4384-48F4-B817-2615BAADC3F7}</author>
    <author>tc={D19B7548-64B6-47B1-ACB4-A9E4242D1EE0}</author>
  </authors>
  <commentList>
    <comment ref="B6" authorId="0" shapeId="0" xr:uid="{1382B33E-4384-48F4-B817-2615BAADC3F7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According to TAC 355.1315, prior fiscal year.</t>
      </text>
    </comment>
    <comment ref="B7" authorId="1" shapeId="0" xr:uid="{D19B7548-64B6-47B1-ACB4-A9E4242D1EE0}">
      <text>
        <t>[Threaded comment]
Your version of Excel allows you to read this threaded comment; however, any edits to it will get removed if the file is opened in a newer version of Excel. Learn more: https://go.microsoft.com/fwlink/?linkid=870924
Comment:
    SFY 2024 Blended Rate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All RAPPS Providers" description="Connection to the 'All RAPPS Providers' query in the workbook." type="5" refreshedVersion="6" background="1" saveData="1">
    <dbPr connection="Provider=Microsoft.Mashup.OleDb.1;Data Source=$Workbook$;Location=All RAPPS Providers;Extended Properties=&quot;&quot;" command="SELECT * FROM [All RAPPS Providers]"/>
  </connection>
  <connection id="2" xr16:uid="{54E4632F-20C5-49D3-A941-E9F6A32E4718}" keepAlive="1" name="Query - All RHCs" description="Connection to the 'All RHCs' query in the workbook." type="5" refreshedVersion="8" background="1" saveData="1">
    <dbPr connection="Provider=Microsoft.Mashup.OleDb.1;Data Source=$Workbook$;Location=&quot;All RHCs&quot;;Extended Properties=&quot;&quot;" command="SELECT * FROM [All RHCs]"/>
  </connection>
  <connection id="3" xr16:uid="{7075B882-3933-49BB-94B1-22AD5023E9CA}" keepAlive="1" name="Query - All RHCs (2)" description="Connection to the 'All RHCs (2)' query in the workbook." type="5" refreshedVersion="8" background="1" saveData="1">
    <dbPr connection="Provider=Microsoft.Mashup.OleDb.1;Data Source=$Workbook$;Location=&quot;All RHCs (2)&quot;;Extended Properties=&quot;&quot;" command="SELECT * FROM [All RHCs (2)]"/>
  </connection>
  <connection id="4" xr16:uid="{00000000-0015-0000-FFFF-FFFF01000000}" keepAlive="1" name="Query - CaseloadbyPlanCode" description="Connection to the 'CaseloadbyPlanCode' query in the workbook." type="5" refreshedVersion="6" background="1" saveData="1">
    <dbPr connection="Provider=Microsoft.Mashup.OleDb.1;Data Source=$Workbook$;Location=CaseloadbyPlanCode;Extended Properties=&quot;&quot;" command="SELECT * FROM [CaseloadbyPlanCode]"/>
  </connection>
  <connection id="5" xr16:uid="{00000000-0015-0000-FFFF-FFFF02000000}" keepAlive="1" name="Query - Component1Summary" description="Connection to the 'Component1Summary' query in the workbook." type="5" refreshedVersion="6" background="1">
    <dbPr connection="Provider=Microsoft.Mashup.OleDb.1;Data Source=$Workbook$;Location=Component1Summary;Extended Properties=&quot;&quot;" command="SELECT * FROM [Component1Summary]"/>
  </connection>
  <connection id="6" xr16:uid="{6097E6E9-EDFF-4B15-A98E-ACF98B7265D6}" keepAlive="1" name="Query - Table1" description="Connection to the 'Table1' query in the workbook." type="5" refreshedVersion="0" background="1">
    <dbPr connection="Provider=Microsoft.Mashup.OleDb.1;Data Source=$Workbook$;Location=Table1;Extended Properties=&quot;&quot;" command="SELECT * FROM [Table1]"/>
  </connection>
  <connection id="7" xr16:uid="{C7181BF2-3AC6-4633-91EA-0DBD0CC79E3E}" keepAlive="1" name="Query - Table1 (2)" description="Connection to the 'Table1 (2)' query in the workbook." type="5" refreshedVersion="0" background="1">
    <dbPr connection="Provider=Microsoft.Mashup.OleDb.1;Data Source=$Workbook$;Location=&quot;Table1 (2)&quot;;Extended Properties=&quot;&quot;" command="SELECT * FROM [Table1 (2)]"/>
  </connection>
  <connection id="8" xr16:uid="{59F408B1-C08C-4A71-8E5A-0D78FABE504C}" keepAlive="1" name="Query - Table2" description="Connection to the 'Table2' query in the workbook." type="5" refreshedVersion="0" background="1">
    <dbPr connection="Provider=Microsoft.Mashup.OleDb.1;Data Source=$Workbook$;Location=Table2;Extended Properties=&quot;&quot;" command="SELECT * FROM [Table2]"/>
  </connection>
  <connection id="9" xr16:uid="{D7ADF094-7102-4445-B5B5-7B1BD5584B74}" keepAlive="1" name="Query - Table2 (2)" description="Connection to the 'Table2 (2)' query in the workbook." type="5" refreshedVersion="0" background="1">
    <dbPr connection="Provider=Microsoft.Mashup.OleDb.1;Data Source=$Workbook$;Location=&quot;Table2 (2)&quot;;Extended Properties=&quot;&quot;" command="SELECT * FROM [Table2 (2)]"/>
  </connection>
  <connection id="10" xr16:uid="{C2EFE798-EBA4-46BE-9345-7313A966FF53}" keepAlive="1" name="Query - Table3" description="Connection to the 'Table3' query in the workbook." type="5" refreshedVersion="0" background="1">
    <dbPr connection="Provider=Microsoft.Mashup.OleDb.1;Data Source=$Workbook$;Location=Table3;Extended Properties=&quot;&quot;" command="SELECT * FROM [Table3]"/>
  </connection>
  <connection id="11" xr16:uid="{C5A955A0-1B2C-4402-8097-5DA5C0A2DF2C}" keepAlive="1" name="Query - Table3 (2)" description="Connection to the 'Table3 (2)' query in the workbook." type="5" refreshedVersion="0" background="1">
    <dbPr connection="Provider=Microsoft.Mashup.OleDb.1;Data Source=$Workbook$;Location=&quot;Table3 (2)&quot;;Extended Properties=&quot;&quot;" command="SELECT * FROM [Table3 (2)]"/>
  </connection>
  <connection id="12" xr16:uid="{7F7AA7FB-706A-4646-B086-9445659AE9CC}" keepAlive="1" name="Query - Table4" description="Connection to the 'Table4' query in the workbook." type="5" refreshedVersion="0" background="1">
    <dbPr connection="Provider=Microsoft.Mashup.OleDb.1;Data Source=$Workbook$;Location=Table4;Extended Properties=&quot;&quot;" command="SELECT * FROM [Table4]"/>
  </connection>
  <connection id="13" xr16:uid="{560A8228-4F1E-4AC7-B99C-82BE52A51374}" keepAlive="1" name="Query - Table4 (2)" description="Connection to the 'Table4 (2)' query in the workbook." type="5" refreshedVersion="0" background="1">
    <dbPr connection="Provider=Microsoft.Mashup.OleDb.1;Data Source=$Workbook$;Location=&quot;Table4 (2)&quot;;Extended Properties=&quot;&quot;" command="SELECT * FROM [Table4 (2)]"/>
  </connection>
  <connection id="14" xr16:uid="{B3DE0A74-83DD-40B3-B3F5-7E5DC07D6F2F}" keepAlive="1" name="Query - Table5" description="Connection to the 'Table5' query in the workbook." type="5" refreshedVersion="0" background="1">
    <dbPr connection="Provider=Microsoft.Mashup.OleDb.1;Data Source=$Workbook$;Location=Table5;Extended Properties=&quot;&quot;" command="SELECT * FROM [Table5]"/>
  </connection>
  <connection id="15" xr16:uid="{AB0EA00B-7D1B-4478-AD76-A86F04D19FA1}" keepAlive="1" name="Query - Table5 (2)" description="Connection to the 'Table5 (2)' query in the workbook." type="5" refreshedVersion="0" background="1">
    <dbPr connection="Provider=Microsoft.Mashup.OleDb.1;Data Source=$Workbook$;Location=&quot;Table5 (2)&quot;;Extended Properties=&quot;&quot;" command="SELECT * FROM [Table5 (2)]"/>
  </connection>
  <connection id="16" xr16:uid="{C64DEF48-A7CE-4FC1-A7C1-E2C8419EFB39}" keepAlive="1" name="Query - Table6" description="Connection to the 'Table6' query in the workbook." type="5" refreshedVersion="0" background="1">
    <dbPr connection="Provider=Microsoft.Mashup.OleDb.1;Data Source=$Workbook$;Location=Table6;Extended Properties=&quot;&quot;" command="SELECT * FROM [Table6]"/>
  </connection>
  <connection id="17" xr16:uid="{96EE2EDC-A37E-4959-AD37-66242C0CCF8E}" keepAlive="1" name="Query - Table6 (2)" description="Connection to the 'Table6 (2)' query in the workbook." type="5" refreshedVersion="0" background="1">
    <dbPr connection="Provider=Microsoft.Mashup.OleDb.1;Data Source=$Workbook$;Location=&quot;Table6 (2)&quot;;Extended Properties=&quot;&quot;" command="SELECT * FROM [Table6 (2)]"/>
  </connection>
  <connection id="18" xr16:uid="{B5579759-CB1F-4F61-AF9B-C73749493D38}" keepAlive="1" name="Query - Table7" description="Connection to the 'Table7' query in the workbook." type="5" refreshedVersion="0" background="1">
    <dbPr connection="Provider=Microsoft.Mashup.OleDb.1;Data Source=$Workbook$;Location=Table7;Extended Properties=&quot;&quot;" command="SELECT * FROM [Table7]"/>
  </connection>
  <connection id="19" xr16:uid="{2C825AA4-9BCB-49B6-9EA7-F2DF902BD365}" keepAlive="1" name="Query - Table7 (2)" description="Connection to the 'Table7 (2)' query in the workbook." type="5" refreshedVersion="0" background="1">
    <dbPr connection="Provider=Microsoft.Mashup.OleDb.1;Data Source=$Workbook$;Location=&quot;Table7 (2)&quot;;Extended Properties=&quot;&quot;" command="SELECT * FROM [Table7 (2)]"/>
  </connection>
</connections>
</file>

<file path=xl/sharedStrings.xml><?xml version="1.0" encoding="utf-8"?>
<sst xmlns="http://schemas.openxmlformats.org/spreadsheetml/2006/main" count="40469" uniqueCount="1628">
  <si>
    <t>RAPPS Assumptions</t>
  </si>
  <si>
    <t>Year</t>
  </si>
  <si>
    <t>State Fiscal Year:</t>
  </si>
  <si>
    <t>Last Updated:</t>
  </si>
  <si>
    <t>Data Period:</t>
  </si>
  <si>
    <t>9/1/2021-8/31/2022</t>
  </si>
  <si>
    <t>Federal Share of FMAP</t>
  </si>
  <si>
    <t>Component 1 Percentage</t>
  </si>
  <si>
    <t>Component 2 Percentage</t>
  </si>
  <si>
    <t>IGT Buffer</t>
  </si>
  <si>
    <t>Summary of Data Needed for Component Calculations:</t>
  </si>
  <si>
    <t>Freestanding</t>
  </si>
  <si>
    <t>Hospital-Based</t>
  </si>
  <si>
    <t>Total</t>
  </si>
  <si>
    <t>Medicare UPL Room</t>
  </si>
  <si>
    <t>Trended Medicaid Payments</t>
  </si>
  <si>
    <t>Trended Units</t>
  </si>
  <si>
    <t>Component 2 Rate Calculation:</t>
  </si>
  <si>
    <t>Component 2</t>
  </si>
  <si>
    <t>Percentage of Pool</t>
  </si>
  <si>
    <t>Total Payments</t>
  </si>
  <si>
    <t>Component 2 Rate</t>
  </si>
  <si>
    <t>Component 1 Dollar Per Unit Calculation:</t>
  </si>
  <si>
    <t>Component 2 Estimate (Rate*Trended Medicaid Payment)</t>
  </si>
  <si>
    <t>Remaining UPL Room</t>
  </si>
  <si>
    <t>Component 1 Rate (Remaining UPL Room divided by units)</t>
  </si>
  <si>
    <t>MCO Fees:</t>
  </si>
  <si>
    <t>Premium Tax</t>
  </si>
  <si>
    <t>Risk Margin</t>
  </si>
  <si>
    <t>Admin</t>
  </si>
  <si>
    <t>STAR</t>
  </si>
  <si>
    <t>STAR+PLUS</t>
  </si>
  <si>
    <t>STAR Kids</t>
  </si>
  <si>
    <t>In-Network</t>
  </si>
  <si>
    <t>Y</t>
  </si>
  <si>
    <t>Applied?</t>
  </si>
  <si>
    <t>NPI</t>
  </si>
  <si>
    <t>Provider Name</t>
  </si>
  <si>
    <t>SDA</t>
  </si>
  <si>
    <t>Program</t>
  </si>
  <si>
    <t>RiskGroupName</t>
  </si>
  <si>
    <t>SumOfPaid Without DPPs</t>
  </si>
  <si>
    <t>SumOfUnits</t>
  </si>
  <si>
    <t>SumOfDistinct Claims</t>
  </si>
  <si>
    <t>SumOfSFY24 Estimated Payment 5/04/23</t>
  </si>
  <si>
    <t>Actuarial Factor 06/20/2023</t>
  </si>
  <si>
    <t>Medicare Number</t>
  </si>
  <si>
    <t>Hospital Based or Freestanding</t>
  </si>
  <si>
    <t>Medicare Rate in CR</t>
  </si>
  <si>
    <t>Medicare Rate in CR?</t>
  </si>
  <si>
    <t>Trended Medicare Pricing for RHCs with a CR</t>
  </si>
  <si>
    <t>Trended Medicare Pricing for all RHCs</t>
  </si>
  <si>
    <t>Trended Medicare Gap</t>
  </si>
  <si>
    <t>1003439811</t>
  </si>
  <si>
    <t>ELECTRA HOSPITAL DISTRICT-ELECTRA MEDICAL CLINIC</t>
  </si>
  <si>
    <t>MRSA West</t>
  </si>
  <si>
    <t>AAPCA</t>
  </si>
  <si>
    <t>673486</t>
  </si>
  <si>
    <t>RURAL HEALTH CLINIC - HOSPITAL BASED</t>
  </si>
  <si>
    <t>Age 1-5 Child</t>
  </si>
  <si>
    <t>Age 15-18 Child</t>
  </si>
  <si>
    <t>Age 19-20 Child</t>
  </si>
  <si>
    <t>Age 6-14 Child</t>
  </si>
  <si>
    <t>Pregnant Women</t>
  </si>
  <si>
    <t>TANF Adult</t>
  </si>
  <si>
    <t>STAR Kids 15-20</t>
  </si>
  <si>
    <t>STAR Kids 6-14</t>
  </si>
  <si>
    <t>IDD &gt;21</t>
  </si>
  <si>
    <t>Medicaid Only HCBS</t>
  </si>
  <si>
    <t>Medicaid Only OCC</t>
  </si>
  <si>
    <t>1013909936</t>
  </si>
  <si>
    <t>JACK COUNTY HOSPITAL DISTRICT-JACK COUNTY MEDICAL CLINIC</t>
  </si>
  <si>
    <t>Dallas</t>
  </si>
  <si>
    <t>673404</t>
  </si>
  <si>
    <t>Medicaid Only Nursing Facility</t>
  </si>
  <si>
    <t>Harris</t>
  </si>
  <si>
    <t>Lubbock</t>
  </si>
  <si>
    <t>Under Age 1 Child</t>
  </si>
  <si>
    <t>MRSA Central</t>
  </si>
  <si>
    <t>MRSA Northeast</t>
  </si>
  <si>
    <t>MDCP Waiver</t>
  </si>
  <si>
    <t>STAR Kids 1-5</t>
  </si>
  <si>
    <t>MBCCP</t>
  </si>
  <si>
    <t>Nueces</t>
  </si>
  <si>
    <t>Tarrant</t>
  </si>
  <si>
    <t>Travis</t>
  </si>
  <si>
    <t>1013916287</t>
  </si>
  <si>
    <t>GONZALES HEALTHCARE SYSTEMS-SIEVERS MEDICAL CLINIC</t>
  </si>
  <si>
    <t>Bexar</t>
  </si>
  <si>
    <t>453456</t>
  </si>
  <si>
    <t>Hidalgo</t>
  </si>
  <si>
    <t>1023173507</t>
  </si>
  <si>
    <t>STARR COUNTY HOSPITAL  DISTRICT-STARR COUNTY MEMORIAL HOSPITAL</t>
  </si>
  <si>
    <t>458812</t>
  </si>
  <si>
    <t>IDD Waiver</t>
  </si>
  <si>
    <t>Jefferson</t>
  </si>
  <si>
    <t>1033641105</t>
  </si>
  <si>
    <t>Trinity Clinic-Christus Trinity Clinic</t>
  </si>
  <si>
    <t>673811</t>
  </si>
  <si>
    <t>RURAL HEALTH CLINIC - FREESTANDING/I</t>
  </si>
  <si>
    <t>YES Waiver</t>
  </si>
  <si>
    <t>1033687900</t>
  </si>
  <si>
    <t>GAINESVILLE COMMUNITY HOSPITAL, INC.-COOKE COUNTY MEDICAL CENTER</t>
  </si>
  <si>
    <t>458896</t>
  </si>
  <si>
    <t>STAR Kids &lt;1</t>
  </si>
  <si>
    <t>1043289804</t>
  </si>
  <si>
    <t>Christus Spohn Family Health Center-Freer</t>
  </si>
  <si>
    <t>458855</t>
  </si>
  <si>
    <t>1043719560</t>
  </si>
  <si>
    <t>Jacksonville Hospital, LLC</t>
  </si>
  <si>
    <t>458888</t>
  </si>
  <si>
    <t>1063436525</t>
  </si>
  <si>
    <t>TERRY MEMORIAL HOSPITAL DISTRICT-BROWNFIELD REGIONAL MEDICAL CENTER</t>
  </si>
  <si>
    <t>458821</t>
  </si>
  <si>
    <t>1063485548</t>
  </si>
  <si>
    <t>Christus Health Southeast Texas-St Elizabeth Hospital Family</t>
  </si>
  <si>
    <t>453426</t>
  </si>
  <si>
    <t>1063630937</t>
  </si>
  <si>
    <t>HEALTH TEXAS PROVIDER NETWORK-</t>
  </si>
  <si>
    <t>673931</t>
  </si>
  <si>
    <t>1073579942</t>
  </si>
  <si>
    <t>PREFERRED HOSPITAL LEASING VAN HORN INC-VAN HORN RURAL HEALTH CLINIC</t>
  </si>
  <si>
    <t>453462</t>
  </si>
  <si>
    <t>El Paso</t>
  </si>
  <si>
    <t>1073654935</t>
  </si>
  <si>
    <t>PECOS VALLEY RURAL HEALTH CLINIC</t>
  </si>
  <si>
    <t>458579</t>
  </si>
  <si>
    <t>1073763439</t>
  </si>
  <si>
    <t>CRANE COUNTY HOSPITAL DISTRICT</t>
  </si>
  <si>
    <t>453423</t>
  </si>
  <si>
    <t>1083602940</t>
  </si>
  <si>
    <t>METHODIST HOSPITAL LEVELLAND-LEVELLAND CLINIC NORTH</t>
  </si>
  <si>
    <t>458815</t>
  </si>
  <si>
    <t>1093263501</t>
  </si>
  <si>
    <t>FREESTONE HOSPITAL DISTRICT-FREESTONE HEALTH CLINIC</t>
  </si>
  <si>
    <t>458502</t>
  </si>
  <si>
    <t>1104238047</t>
  </si>
  <si>
    <t>HAMLIN HOSPITAL DISTRICT-HAMLIN MEDICAL CLINIC</t>
  </si>
  <si>
    <t>673949</t>
  </si>
  <si>
    <t>1104808112</t>
  </si>
  <si>
    <t>FISHER COUNTY HOSPITAL DISTRICT-CLEARFORK HEALTH CENTER</t>
  </si>
  <si>
    <t>458779</t>
  </si>
  <si>
    <t>1114221199</t>
  </si>
  <si>
    <t>COMANCHE COUNTY MEDICAL CENTER COMPANY-DOCTORS MEDICAL CENTER</t>
  </si>
  <si>
    <t>458562</t>
  </si>
  <si>
    <t>1114255833</t>
  </si>
  <si>
    <t>CAHRMC LLC-</t>
  </si>
  <si>
    <t>458804</t>
  </si>
  <si>
    <t>1114370632</t>
  </si>
  <si>
    <t>NAVARRO HOSPITAL LP-NAVARRO REGIONAL HOSPITAL</t>
  </si>
  <si>
    <t>673456</t>
  </si>
  <si>
    <t>1124012935</t>
  </si>
  <si>
    <t>HUNT REGIONAL MEDICAL PARTNERS-</t>
  </si>
  <si>
    <t>1124054069</t>
  </si>
  <si>
    <t>ANDREWS COUNTY HOSPITAL DISTRICT-ANDREWS FAMILY MEDICINE</t>
  </si>
  <si>
    <t>458655</t>
  </si>
  <si>
    <t>1134113855</t>
  </si>
  <si>
    <t>MEDICAL CLINIC OF HONDO-MEDINA HEALTHCARE SYSTEM MEDINA REGIONAL HOSPITAL</t>
  </si>
  <si>
    <t>453981</t>
  </si>
  <si>
    <t>1134186356</t>
  </si>
  <si>
    <t>KNOX COUNTY HOSPITAL DISTRICT-KNOX COUNTY HOSPITAL CLINIC</t>
  </si>
  <si>
    <t>458833</t>
  </si>
  <si>
    <t>1134313083</t>
  </si>
  <si>
    <t>673822</t>
  </si>
  <si>
    <t>1144324211</t>
  </si>
  <si>
    <t>FRIONA RURAL HEALTH CLINIC-</t>
  </si>
  <si>
    <t>673418</t>
  </si>
  <si>
    <t>1144325481</t>
  </si>
  <si>
    <t>ASCENSION SETON-CHILDRENS CARE A VAN</t>
  </si>
  <si>
    <t>458845</t>
  </si>
  <si>
    <t>1154805687</t>
  </si>
  <si>
    <t>COUNTY OF WARD-</t>
  </si>
  <si>
    <t>673475</t>
  </si>
  <si>
    <t>1164445094</t>
  </si>
  <si>
    <t>458844</t>
  </si>
  <si>
    <t>1174533103</t>
  </si>
  <si>
    <t>DALLAM HARTLEY COUNTIES HOSPITAL DISTRICT-DALHART FAMILY MEDICINE CLINIC</t>
  </si>
  <si>
    <t>458816</t>
  </si>
  <si>
    <t>1174982540</t>
  </si>
  <si>
    <t>ROLLING PLAINS MEMORIAL HOSPITAL-</t>
  </si>
  <si>
    <t>673439</t>
  </si>
  <si>
    <t>1184057598</t>
  </si>
  <si>
    <t>STONEWALL MEMORIAL HOSPITAL DISTRICT-STONEWALL MEMORIAL HOSPITAL</t>
  </si>
  <si>
    <t>453986</t>
  </si>
  <si>
    <t>1184941346</t>
  </si>
  <si>
    <t>HOMETOWN HEALTHCARE LLC-</t>
  </si>
  <si>
    <t>673909</t>
  </si>
  <si>
    <t>1194777540</t>
  </si>
  <si>
    <t>FALLS COMMUNITY HOSPITAL AND CLINIC INC-FCHC ROSEBUD CLINIC</t>
  </si>
  <si>
    <t>458870</t>
  </si>
  <si>
    <t>1205263134</t>
  </si>
  <si>
    <t>ASCENSION SETON-ASCENSION SETON KINGSLAND HEALTH CENTER</t>
  </si>
  <si>
    <t>673450</t>
  </si>
  <si>
    <t>1205335726</t>
  </si>
  <si>
    <t>Quitman Hospital, LLC</t>
  </si>
  <si>
    <t>453447</t>
  </si>
  <si>
    <t>1215545561</t>
  </si>
  <si>
    <t>COMANCHE COUNTY MEDICAL CENTER COMPANY-DUBLIN FAMILY MEDICINE</t>
  </si>
  <si>
    <t>673499</t>
  </si>
  <si>
    <t>1215983598</t>
  </si>
  <si>
    <t>REFUGIO RURAL HEALTH CLINIC</t>
  </si>
  <si>
    <t>453441</t>
  </si>
  <si>
    <t>1225095441</t>
  </si>
  <si>
    <t>KNOX COUNTY HOSPITAL DISTRICT-MUNDAY CLINIC</t>
  </si>
  <si>
    <t>458835</t>
  </si>
  <si>
    <t>1235234576</t>
  </si>
  <si>
    <t>ASCENSION SETON-DBA SHL PROFESSIONAL SUPPORT SERVICES</t>
  </si>
  <si>
    <t>458819</t>
  </si>
  <si>
    <t>1235737008</t>
  </si>
  <si>
    <t>JACK COUNTY HOSPITAL DISTRICT-FCH RURAL HEALTH CLINIC GRAHAM</t>
  </si>
  <si>
    <t>673497</t>
  </si>
  <si>
    <t>1245526961</t>
  </si>
  <si>
    <t>SWISHER MEMORIAL HEALTHCARE SYSTEM-TULIA RURAL HEALTH CLINIC</t>
  </si>
  <si>
    <t>458694</t>
  </si>
  <si>
    <t>1255977211</t>
  </si>
  <si>
    <t>FRIO HOSPITAL ASSOCIATION-FRIO REGIONAL PRIMARY CARE &amp; URGENT CARE CLINIC</t>
  </si>
  <si>
    <t>673493</t>
  </si>
  <si>
    <t>1275727125</t>
  </si>
  <si>
    <t>673825</t>
  </si>
  <si>
    <t>1275988669</t>
  </si>
  <si>
    <t>BIG BEND HOSPITAL CORPORATION-</t>
  </si>
  <si>
    <t>673457</t>
  </si>
  <si>
    <t>1285631945</t>
  </si>
  <si>
    <t>TYLER COUNTY HOSPITAL DISTRICT-TCH FAMILY MEDICAL CLINIC</t>
  </si>
  <si>
    <t>458705</t>
  </si>
  <si>
    <t>1306345764</t>
  </si>
  <si>
    <t>458852</t>
  </si>
  <si>
    <t>1306849633</t>
  </si>
  <si>
    <t>COUNTY OF YOAKUM-WEST TEXAS MEDICAL CENTER</t>
  </si>
  <si>
    <t>458811</t>
  </si>
  <si>
    <t>1306970439</t>
  </si>
  <si>
    <t>LYNN COUNTY HOSPITAL DISTRICT-</t>
  </si>
  <si>
    <t>673421</t>
  </si>
  <si>
    <t>1306989322</t>
  </si>
  <si>
    <t>NORTHEAST TEXAS RURAL HEALTH</t>
  </si>
  <si>
    <t>453460</t>
  </si>
  <si>
    <t>1316962103</t>
  </si>
  <si>
    <t>SCURRY COUNTY HOSPITAL DISTRICT-COGDELL FAMILY CLINIC</t>
  </si>
  <si>
    <t>458827</t>
  </si>
  <si>
    <t>1326589409</t>
  </si>
  <si>
    <t>WILSON COUNTY MEMORIAL HOSPITAL DISTRICT-CONNALLY MEMORIAL MEDICAL CENTER CONALLY MEMORIAL</t>
  </si>
  <si>
    <t>673442</t>
  </si>
  <si>
    <t>1336537661</t>
  </si>
  <si>
    <t>MOORE COUNTY HOSPITAL DISTRICT-</t>
  </si>
  <si>
    <t>673411</t>
  </si>
  <si>
    <t>1336547587</t>
  </si>
  <si>
    <t>STONEWALL MEMORIAL HOSPITAL-</t>
  </si>
  <si>
    <t>673426</t>
  </si>
  <si>
    <t>1336560382</t>
  </si>
  <si>
    <t>STEPHENS MEMORIAL HOSPITAL DISTRICT-BRECKENRIDGE MEDICAL CENTER</t>
  </si>
  <si>
    <t>458881</t>
  </si>
  <si>
    <t>1336590462</t>
  </si>
  <si>
    <t>PROVIDENCE HEALTH ALLIANCE-PROVIDENCE FAMILY HEALTH CLINIC-HILLSBORO</t>
  </si>
  <si>
    <t>458913</t>
  </si>
  <si>
    <t>1356308423</t>
  </si>
  <si>
    <t>LAMB HEALTHCARE CENTER-LHC FAMILY MEDICINE</t>
  </si>
  <si>
    <t>458836</t>
  </si>
  <si>
    <t>1356607824</t>
  </si>
  <si>
    <t>PREFERRED HOSPITAL LEASING COLEMAN INC-COLEMAN MEDICAL ASSOCIATES</t>
  </si>
  <si>
    <t>673402</t>
  </si>
  <si>
    <t>1356682298</t>
  </si>
  <si>
    <t>ASCENSION SETON-ASCENSION SETON LULING HEALTH CENTER</t>
  </si>
  <si>
    <t>673449</t>
  </si>
  <si>
    <t>1366507477</t>
  </si>
  <si>
    <t>458713</t>
  </si>
  <si>
    <t>1376844936</t>
  </si>
  <si>
    <t>SCOTT &amp; WHITE HOSPITAL  MARBLE FALLS-BAYLOR SCOTT &amp; WHITE MEDICAL CENTER MARBLE FALLS</t>
  </si>
  <si>
    <t>458693</t>
  </si>
  <si>
    <t>1386751394</t>
  </si>
  <si>
    <t>MEDICAL CLINIC OF CASTROVILLE-MEDINA HEALTHCARE SYSTEM, MEDINA REGIONAL HOSPITAL</t>
  </si>
  <si>
    <t>458872</t>
  </si>
  <si>
    <t>1396939146</t>
  </si>
  <si>
    <t>673886</t>
  </si>
  <si>
    <t>1407355860</t>
  </si>
  <si>
    <t>Carthage Hospital, LLC</t>
  </si>
  <si>
    <t>673408</t>
  </si>
  <si>
    <t>1407893316</t>
  </si>
  <si>
    <t>PREFERRED HOSPITAL LEASING INC-COLLINGSWORTH FAMILY MEDICINE</t>
  </si>
  <si>
    <t>458842</t>
  </si>
  <si>
    <t>1417489956</t>
  </si>
  <si>
    <t>JACK COUNTY HOSPITAL DISTRICT - FCH RURAL HEALTH CLINIC BOWIE</t>
  </si>
  <si>
    <t>673454</t>
  </si>
  <si>
    <t>1417498585</t>
  </si>
  <si>
    <t>WILSON COUNTY MEMORIAL HOSPITAL DISTRICT-DBA CONNALLY MEMORIAL MEDICAL CENTER DBA CONNALLY</t>
  </si>
  <si>
    <t>673441</t>
  </si>
  <si>
    <t>1417965286</t>
  </si>
  <si>
    <t>PLAINVIEW RURAL HEALTHCLINIC-COVENANT HEALTHCARE CENTER PLAINVIEW</t>
  </si>
  <si>
    <t>673992</t>
  </si>
  <si>
    <t>1417985086</t>
  </si>
  <si>
    <t>PREFERRED HOSPITAL LEASING ELDORADO INC</t>
  </si>
  <si>
    <t>458823</t>
  </si>
  <si>
    <t>1427334077</t>
  </si>
  <si>
    <t>EL CAMPO MEMORIAL HOSPITAL-</t>
  </si>
  <si>
    <t>453463</t>
  </si>
  <si>
    <t>1427539691</t>
  </si>
  <si>
    <t>SOUTH LIMESTONE HOSPITAL DISTRICT-</t>
  </si>
  <si>
    <t>673480</t>
  </si>
  <si>
    <t>1437178357</t>
  </si>
  <si>
    <t>LOCKNEY GENERAL HOSPITAL DISTRICT-COGDELL CLINIC</t>
  </si>
  <si>
    <t>458838</t>
  </si>
  <si>
    <t>1437714987</t>
  </si>
  <si>
    <t>ASCENSION SETON-ASCENSION SETON ELGIN HEALTH CENTER</t>
  </si>
  <si>
    <t>673484</t>
  </si>
  <si>
    <t>1457307175</t>
  </si>
  <si>
    <t>PECOS COUNTY MEMORIAL HOSPITAL-FAMILY CARE CENTER</t>
  </si>
  <si>
    <t>458547</t>
  </si>
  <si>
    <t>1457337800</t>
  </si>
  <si>
    <t>HEART OF TEXAS HEALTHCARE SYSTEM-BRADY MEDICAL CLINIC</t>
  </si>
  <si>
    <t>458828</t>
  </si>
  <si>
    <t>1467495184</t>
  </si>
  <si>
    <t>WOODSBORO MEDICAL CLINIC</t>
  </si>
  <si>
    <t>673982</t>
  </si>
  <si>
    <t>1467742254</t>
  </si>
  <si>
    <t>ELECTRA HOSPITAL DISTRICT-IOWA PARK CLINIC</t>
  </si>
  <si>
    <t>673425</t>
  </si>
  <si>
    <t>1467799262</t>
  </si>
  <si>
    <t>DALLAM-HARTLEY COUNTIES HOSPITAL DISTRICT-HIGH COUNTRY COMMUNITY RURAL HEALTH CLINIC</t>
  </si>
  <si>
    <t>673409</t>
  </si>
  <si>
    <t>1467879569</t>
  </si>
  <si>
    <t>MEMORIAL HOSPITAL CLINIC SOUTH-MEMORIAL HOSPITAL</t>
  </si>
  <si>
    <t>673435</t>
  </si>
  <si>
    <t>1487088118</t>
  </si>
  <si>
    <t>DEWITT MEDICAL DISTRICT-</t>
  </si>
  <si>
    <t>673452</t>
  </si>
  <si>
    <t>1497153589</t>
  </si>
  <si>
    <t>MEMORIAL MEDICAL CENTER-</t>
  </si>
  <si>
    <t>673422</t>
  </si>
  <si>
    <t>1497254858</t>
  </si>
  <si>
    <t>Pittsburg Hospital, LLC</t>
  </si>
  <si>
    <t>458850</t>
  </si>
  <si>
    <t>1497750962</t>
  </si>
  <si>
    <t>MUENSTER HOSPITAL DISTRICT</t>
  </si>
  <si>
    <t>458784</t>
  </si>
  <si>
    <t>1497949341</t>
  </si>
  <si>
    <t>673823</t>
  </si>
  <si>
    <t>1508339219</t>
  </si>
  <si>
    <t>NOCONA HOSPITAL DISTRICT-NGH RURAL HEALTH CLINIC NOCONA</t>
  </si>
  <si>
    <t>673471</t>
  </si>
  <si>
    <t>1508386921</t>
  </si>
  <si>
    <t>673494</t>
  </si>
  <si>
    <t>1508855313</t>
  </si>
  <si>
    <t>METHODIST HOSPITAL LEVELLAND-LEVELLAND CLINIC</t>
  </si>
  <si>
    <t>673988</t>
  </si>
  <si>
    <t>1518032879</t>
  </si>
  <si>
    <t>LOCKNEY GENERAL HOSPITAL DISTRICT-COGDELL CLINIC BRISCOE COUNTY</t>
  </si>
  <si>
    <t>458875</t>
  </si>
  <si>
    <t>1518411644</t>
  </si>
  <si>
    <t>HEMPHILL COUNTY HOSPITAL DISTRICT-HARVESTER  FAMILY MEDICAL CLINIC</t>
  </si>
  <si>
    <t>673458</t>
  </si>
  <si>
    <t>1518465616</t>
  </si>
  <si>
    <t>EL CAMPO MEMORIAL HOSPITAL-MID COAST MEDICAL CENTER</t>
  </si>
  <si>
    <t>673466</t>
  </si>
  <si>
    <t>1518900778</t>
  </si>
  <si>
    <t>CORYELL COUNTY MEMORIAL HOSPITAL AUTHORITY-MILLS COUNTY  MEDICAL CLINIC</t>
  </si>
  <si>
    <t>458530</t>
  </si>
  <si>
    <t>1518976836</t>
  </si>
  <si>
    <t>MITCHELL COUNTY HOSPITAL DISTRICT-FAMILY MEDICAL ASSOCIATES</t>
  </si>
  <si>
    <t>453403</t>
  </si>
  <si>
    <t>1528015815</t>
  </si>
  <si>
    <t>DAWSON COUNTY HOSPITAL DISTRICT-MEDICAL ARTS HEALTH CLINIC</t>
  </si>
  <si>
    <t>453466</t>
  </si>
  <si>
    <t>1528030285</t>
  </si>
  <si>
    <t>CHRISTUS HEALTH SOUTHEAST TEXAS-CHRISTUS JASPER MEMORIAL HOSPITAL</t>
  </si>
  <si>
    <t>453480</t>
  </si>
  <si>
    <t>1528557410</t>
  </si>
  <si>
    <t>OCHILTREE HOSPITAL DISTRICT-THE DE WITT FAMILY PRACTICE</t>
  </si>
  <si>
    <t>673473</t>
  </si>
  <si>
    <t>1538123617</t>
  </si>
  <si>
    <t>BALLINGER MEMORIAL HOSPITAL DISTRICT-BALLINGER HOSPITAL CLINIC</t>
  </si>
  <si>
    <t>458867</t>
  </si>
  <si>
    <t>1538150370</t>
  </si>
  <si>
    <t>FAMILY CARE CLINIC</t>
  </si>
  <si>
    <t>458617</t>
  </si>
  <si>
    <t>1538486790</t>
  </si>
  <si>
    <t>673888</t>
  </si>
  <si>
    <t>1538624143</t>
  </si>
  <si>
    <t>673478</t>
  </si>
  <si>
    <t>1558311241</t>
  </si>
  <si>
    <t>FALLS COMMUNITY HOSPITAL AND CLINIC-FCHC BREMOND CLINIC</t>
  </si>
  <si>
    <t>458527</t>
  </si>
  <si>
    <t>1558313171</t>
  </si>
  <si>
    <t>MEDICAL CENTER OF DIMMITT</t>
  </si>
  <si>
    <t>458679</t>
  </si>
  <si>
    <t>1558474999</t>
  </si>
  <si>
    <t>COLUMBUS COMMUNITY HOSPITAL-COLUMBUS MEDICAL CLINIC</t>
  </si>
  <si>
    <t>458608</t>
  </si>
  <si>
    <t>1568080364</t>
  </si>
  <si>
    <t>453883</t>
  </si>
  <si>
    <t>1578729653</t>
  </si>
  <si>
    <t>PREFERRED HOSPITAL LEASING JUNCTION INC-JUNCTION MEDICAL CLINIC</t>
  </si>
  <si>
    <t>458531</t>
  </si>
  <si>
    <t>1588672448</t>
  </si>
  <si>
    <t>COUNTY OF WARD-SANDHILLS FAMILY CLINIC</t>
  </si>
  <si>
    <t>458685</t>
  </si>
  <si>
    <t>1619233368</t>
  </si>
  <si>
    <t>OLNEY HAMILTON HOSPITAL DISTRICT-</t>
  </si>
  <si>
    <t>673413</t>
  </si>
  <si>
    <t>1619565595</t>
  </si>
  <si>
    <t>METHODIST HOSPITAL PLAINVIEW TEXAS</t>
  </si>
  <si>
    <t>678554</t>
  </si>
  <si>
    <t>1619968054</t>
  </si>
  <si>
    <t>COUNTY OF YOAKUM-PLAINS CLINIC</t>
  </si>
  <si>
    <t>458810</t>
  </si>
  <si>
    <t>1629173737</t>
  </si>
  <si>
    <t>FALLS COMMUNITY HOSPITAL AND CLINIC-FALLS COMMUNITY HOSPITAL &amp; RHC</t>
  </si>
  <si>
    <t>453977</t>
  </si>
  <si>
    <t>1629215041</t>
  </si>
  <si>
    <t>HAMILTON COUNTY HOSPITAL DISTRICT-</t>
  </si>
  <si>
    <t xml:space="preserve"> 458895</t>
  </si>
  <si>
    <t>1639511207</t>
  </si>
  <si>
    <t>SCOTT AND WHITE CLINIC JOHNSON CITY</t>
  </si>
  <si>
    <t>673417</t>
  </si>
  <si>
    <t>1639678030</t>
  </si>
  <si>
    <t>458854</t>
  </si>
  <si>
    <t>1639697949</t>
  </si>
  <si>
    <t>ASCENSION SETON-ASCENSION SETON LOCKHART FAMILY HEALTH CENTER SOUT</t>
  </si>
  <si>
    <t>673463</t>
  </si>
  <si>
    <t>1639735335</t>
  </si>
  <si>
    <t>ADVENTHEALTH FAMILY MEDICINE RURAL HEALTH CLINICS,-ADVENTHEALTH FAMILY MEDICINE CLINIC LAMPASAS</t>
  </si>
  <si>
    <t>458905</t>
  </si>
  <si>
    <t>1659360279</t>
  </si>
  <si>
    <t>METHODIST HOSPITAL LEVELLAND-FAMILY MEDICINE OF LEVELLAND</t>
  </si>
  <si>
    <t>458605</t>
  </si>
  <si>
    <t>1659722197</t>
  </si>
  <si>
    <t>UVALDE COUNTY HOSPITAL AUTHORITY-</t>
  </si>
  <si>
    <t>563820</t>
  </si>
  <si>
    <t>1659770030</t>
  </si>
  <si>
    <t>673423</t>
  </si>
  <si>
    <t>1659812725</t>
  </si>
  <si>
    <t>WILSON COUNTY MEMORIAL HOSPITAL DISTRICT-</t>
  </si>
  <si>
    <t>673440</t>
  </si>
  <si>
    <t>1669468617</t>
  </si>
  <si>
    <t>SOUTH LIMESTONE HOSPITAL DISTRICT-FAMILY MED CENTER-GROESBECK</t>
  </si>
  <si>
    <t>453984</t>
  </si>
  <si>
    <t>1679560866</t>
  </si>
  <si>
    <t>MARTIN COUNTY HOSPITAL DISTRICT-</t>
  </si>
  <si>
    <t>458868</t>
  </si>
  <si>
    <t>1679562961</t>
  </si>
  <si>
    <t>FAMILY PRACTICE RURAL HEALTH</t>
  </si>
  <si>
    <t xml:space="preserve"> 458540</t>
  </si>
  <si>
    <t>1679926992</t>
  </si>
  <si>
    <t>LIBERTY COUNTY HOSPITAL DISTRICT NO 1-LIBERTY DAYTON MEDICAL CLINIC</t>
  </si>
  <si>
    <t>673428</t>
  </si>
  <si>
    <t>1679992911</t>
  </si>
  <si>
    <t>STONEWALL MEMORIAL HOSPITAL-KENT COUNTY RURAL HEALTH CLINIC</t>
  </si>
  <si>
    <t>458789</t>
  </si>
  <si>
    <t>1689659765</t>
  </si>
  <si>
    <t>PALO PINTO COUNTY HOSPITAL DISTRICT-</t>
  </si>
  <si>
    <t>458653</t>
  </si>
  <si>
    <t>1689872020</t>
  </si>
  <si>
    <t>GPCH LLC-FRITCH MEDICAL CLINIC</t>
  </si>
  <si>
    <t>458778</t>
  </si>
  <si>
    <t>1699010371</t>
  </si>
  <si>
    <t>ANDREWS COUNTY HOSPITAL DISTRICT-</t>
  </si>
  <si>
    <t>673420</t>
  </si>
  <si>
    <t>1699076257</t>
  </si>
  <si>
    <t>SCOTT AND WHITE HOSPITAL MARBLE FALLS-BAYLOR SCOTT AND WHITE CLINIC LLANO</t>
  </si>
  <si>
    <t>453413</t>
  </si>
  <si>
    <t>1699134882</t>
  </si>
  <si>
    <t>673930</t>
  </si>
  <si>
    <t>1699332338</t>
  </si>
  <si>
    <t>ADVENTHEALTH FAMILY MEDICINE RURAL HEALTH CLINICS-ADVENTHEALTH FAMILY MEDICINE CLINIC COPPERAS COVE</t>
  </si>
  <si>
    <t>673920</t>
  </si>
  <si>
    <t>1699947408</t>
  </si>
  <si>
    <t>ASCENSION SETON-ASCENSION SETON LAMPASAS HEALTH CENTER</t>
  </si>
  <si>
    <t>458887</t>
  </si>
  <si>
    <t>1700392602</t>
  </si>
  <si>
    <t>ASCENSION SETON-ASCENSION SETON BASTROP HEALTH CENTER</t>
  </si>
  <si>
    <t>673470</t>
  </si>
  <si>
    <t>1710135553</t>
  </si>
  <si>
    <t>HAMILTON COUNTY HOSPITAL DISTRICT-HICO CLINIC</t>
  </si>
  <si>
    <t>673869</t>
  </si>
  <si>
    <t>1710539465</t>
  </si>
  <si>
    <t>673482</t>
  </si>
  <si>
    <t>1710974225</t>
  </si>
  <si>
    <t>FAMILY MEDICAL CLINIC OF HANSFORD COUNTY</t>
  </si>
  <si>
    <t>458707</t>
  </si>
  <si>
    <t>1720404924</t>
  </si>
  <si>
    <t>HEMPHILL COUNTY HOSPITAL DISTRICT-</t>
  </si>
  <si>
    <t>673459</t>
  </si>
  <si>
    <t>1720540255</t>
  </si>
  <si>
    <t>BOSQUE COUNTY HOSPITAL DISTRICT-GOODALL-WITCHER CLINIC IN WHITNEY</t>
  </si>
  <si>
    <t>673436</t>
  </si>
  <si>
    <t>1730480393</t>
  </si>
  <si>
    <t>SCOTT AND WHITE HOSPITAL MARBLE FALLS-BAYLOR SCOTT AND WHITE CLINIC KINGSLAND</t>
  </si>
  <si>
    <t>458686</t>
  </si>
  <si>
    <t>1730557026</t>
  </si>
  <si>
    <t>673432</t>
  </si>
  <si>
    <t>1730635202</t>
  </si>
  <si>
    <t>673453</t>
  </si>
  <si>
    <t>1730695594</t>
  </si>
  <si>
    <t>ASCENSION SETON-ASCENSION SETON SMITHVILLE HEALTH CENTER</t>
  </si>
  <si>
    <t>673469</t>
  </si>
  <si>
    <t>1740358803</t>
  </si>
  <si>
    <t>BAYLOR COUNTY HOSPITAL DISTRICT-SEYMOUR HOSPITAL</t>
  </si>
  <si>
    <t>458573</t>
  </si>
  <si>
    <t>1770082299</t>
  </si>
  <si>
    <t>458891</t>
  </si>
  <si>
    <t>1790723468</t>
  </si>
  <si>
    <t>HEALTHTEXAS PROVIDER NETWORK-</t>
  </si>
  <si>
    <t>453870</t>
  </si>
  <si>
    <t>1811135080</t>
  </si>
  <si>
    <t>EL PASO COUNTY HOSPITAL DISTRICT-UNIVERSITY MEDICAL CENTER OF EL PASO</t>
  </si>
  <si>
    <t>458619</t>
  </si>
  <si>
    <t>1811256696</t>
  </si>
  <si>
    <t>PREFERRED HOSPITAL LEASING HEMPHILL INC-</t>
  </si>
  <si>
    <t>673401</t>
  </si>
  <si>
    <t>1811987027</t>
  </si>
  <si>
    <t>DEAF SMITH COUNTY HOSPITAL DISTRICT-HEREFORD HEALTH CLINIC</t>
  </si>
  <si>
    <t>458831</t>
  </si>
  <si>
    <t>1811999337</t>
  </si>
  <si>
    <t>GONZALES HEALTHCARE SYSTEMS-WAELDER MEDICAL CLINIC</t>
  </si>
  <si>
    <t>453481</t>
  </si>
  <si>
    <t>1821277211</t>
  </si>
  <si>
    <t>HARDEMAN COUNTY MEMORIAL HOSP-</t>
  </si>
  <si>
    <t>458848</t>
  </si>
  <si>
    <t>1821399767</t>
  </si>
  <si>
    <t>SCOTT AND WHITE HOSPITAL MARBLE FALLS-BAYLOR SCOTT AND WHITE CLINIC HORSESHOE BAY</t>
  </si>
  <si>
    <t>458839</t>
  </si>
  <si>
    <t>1821422551</t>
  </si>
  <si>
    <t>673451</t>
  </si>
  <si>
    <t>1821484320</t>
  </si>
  <si>
    <t>PREFERRED HOSPITAL LEASING MULESHOE, INC-MEDICAL CLINIC OF MULESHOE</t>
  </si>
  <si>
    <t>673430</t>
  </si>
  <si>
    <t>1831567122</t>
  </si>
  <si>
    <t>DEWITT MEDICAL DISTRICT-GOLIAD FAMILY PRACTICE</t>
  </si>
  <si>
    <t>673433</t>
  </si>
  <si>
    <t>1831674209</t>
  </si>
  <si>
    <t>JACK COUNTY HOSPITAL DISTRICT - FCH RURAL HEALTH CLINIC ALVORD</t>
  </si>
  <si>
    <t>673468</t>
  </si>
  <si>
    <t>1841752375</t>
  </si>
  <si>
    <t>BOSQUE COUNTY HOSPITAL DISTRICT-GOODALL-WITCHER CLINIC IN CLIFTON</t>
  </si>
  <si>
    <t>673995</t>
  </si>
  <si>
    <t>1851695316</t>
  </si>
  <si>
    <t>PECOS COUNTY MEMORIAL HOSPITAL-FAMILY CARE CENTER WALK IN CLINIC</t>
  </si>
  <si>
    <t>458894</t>
  </si>
  <si>
    <t>1861958274</t>
  </si>
  <si>
    <t>HUNT REGIONAL MEDICAL PARTNERS-FAMILY PRACTICE AT LIVE OAK</t>
  </si>
  <si>
    <t>453918</t>
  </si>
  <si>
    <t>1861991226</t>
  </si>
  <si>
    <t>673400</t>
  </si>
  <si>
    <t>1871512228</t>
  </si>
  <si>
    <t>ASCENSION SETON-ASCENSION SETON BERTRAM HEALTH CENTER</t>
  </si>
  <si>
    <t>458876</t>
  </si>
  <si>
    <t>1871590653</t>
  </si>
  <si>
    <t>OCHILTREE HOSPITAL DISTRICT-PERRYTON HEALTH CENTER</t>
  </si>
  <si>
    <t>458750</t>
  </si>
  <si>
    <t>1881911030</t>
  </si>
  <si>
    <t>HOMETOWN HEALTHCARE LLC-GARFIELD MEDICAL CLINIC</t>
  </si>
  <si>
    <t>458927</t>
  </si>
  <si>
    <t>1891124640</t>
  </si>
  <si>
    <t>VAL VERDE HOSPITAL CORPORATION-VAL VERDE REGIONAL MEDICAL CENTER RHC</t>
  </si>
  <si>
    <t>673431</t>
  </si>
  <si>
    <t>1891126959</t>
  </si>
  <si>
    <t>UVALDE MEDICAL AND SURGICAL ASSOCIATES-</t>
  </si>
  <si>
    <t>673437</t>
  </si>
  <si>
    <t>1891737920</t>
  </si>
  <si>
    <t>ANSON HOSPITAL DISTRICT-ANSON FAMILY WELLNESS CLINIC</t>
  </si>
  <si>
    <t>673989</t>
  </si>
  <si>
    <t>1902107568</t>
  </si>
  <si>
    <t>SCOTT AND WHITE HOSPITAL MARBLE FALLS-BAYLOR SCOTT AND WHITE CLINIC SAN SABA</t>
  </si>
  <si>
    <t>458799</t>
  </si>
  <si>
    <t>1902384951</t>
  </si>
  <si>
    <t>SCOTT &amp; WHITE CLINIC-BAYLOR SCOTT &amp; WHITE - THE BRENHAM CLINIC</t>
  </si>
  <si>
    <t>673942</t>
  </si>
  <si>
    <t>1902995525</t>
  </si>
  <si>
    <t>CHILDRESS COUNTY HOSPITAL DISTRICT-FOX RURAL HEALTH CLINIC</t>
  </si>
  <si>
    <t>453996</t>
  </si>
  <si>
    <t>1912425000</t>
  </si>
  <si>
    <t>ASCENSION SETON-ASCENSION SETON LOCKHART FAMILY HEALTH CENTER CHUR</t>
  </si>
  <si>
    <t>673462</t>
  </si>
  <si>
    <t>1922057561</t>
  </si>
  <si>
    <t>GRAHAM HOSPITAL DISTRICT-YOUNG COUNTY FAMILY CLINIC</t>
  </si>
  <si>
    <t>458851</t>
  </si>
  <si>
    <t>1922206606</t>
  </si>
  <si>
    <t>SUTTON COUNTY HOSPITAL DISTRICT-SONORA MEDICAL CLINIC</t>
  </si>
  <si>
    <t>458877</t>
  </si>
  <si>
    <t>1932158367</t>
  </si>
  <si>
    <t>COLUMBUS COMMUNITY HOSPITAL-FOUR OAKS MEDICAL CLINIC</t>
  </si>
  <si>
    <t>453415</t>
  </si>
  <si>
    <t>1932426772</t>
  </si>
  <si>
    <t>HARDEMAN COUNTY MEMORIAL HOSP-HARDEMAN COUNTY CLINIC</t>
  </si>
  <si>
    <t>458893</t>
  </si>
  <si>
    <t>1932608452</t>
  </si>
  <si>
    <t>673444</t>
  </si>
  <si>
    <t>1942425343</t>
  </si>
  <si>
    <t>OLNEY HAMILTON HOSPITAL DISTRICT-LOVETT MEREDITH RURAL HEALTH CLINIC</t>
  </si>
  <si>
    <t>458863</t>
  </si>
  <si>
    <t>1942773874</t>
  </si>
  <si>
    <t>EL CAMPO MEMORIAL HOSPITAL-MID COAST MEDICAL CLINIC-PALACIOS</t>
  </si>
  <si>
    <t>458820</t>
  </si>
  <si>
    <t>1942898846</t>
  </si>
  <si>
    <t>GPCH LLC-GOLDEN PLAINS RURAL HEALTH CLINIC</t>
  </si>
  <si>
    <t>673498</t>
  </si>
  <si>
    <t>1952328924</t>
  </si>
  <si>
    <t>ASENSION SETON-CHILDREN'S CARE-A-VAN</t>
  </si>
  <si>
    <t>458825</t>
  </si>
  <si>
    <t>1952453946</t>
  </si>
  <si>
    <t>MEDICAL CLINIC OF DEVINE</t>
  </si>
  <si>
    <t>453982</t>
  </si>
  <si>
    <t>1952800310</t>
  </si>
  <si>
    <t>HENDERSON HOSPITAL LLC-UT HEALTH EAST TEXAS HENDERSON HOSPITAL</t>
  </si>
  <si>
    <t>458714</t>
  </si>
  <si>
    <t>1972830008</t>
  </si>
  <si>
    <t>673455</t>
  </si>
  <si>
    <t>1992748693</t>
  </si>
  <si>
    <t>JACKSON MEDICAL CLINIC</t>
  </si>
  <si>
    <t>458736</t>
  </si>
  <si>
    <t>1104293737</t>
  </si>
  <si>
    <t>678557</t>
  </si>
  <si>
    <t>1225676604</t>
  </si>
  <si>
    <t>DISCOVERY MEDICAL NETWORK MATAGORDA LLC-MATAGORDA MEDICAL GROUP</t>
  </si>
  <si>
    <t>673947</t>
  </si>
  <si>
    <t>1427005578</t>
  </si>
  <si>
    <t>AUSTWELL-TIVOLI MEDICAL CLINIC</t>
  </si>
  <si>
    <t>458813</t>
  </si>
  <si>
    <t>1780298547</t>
  </si>
  <si>
    <t>CORYELL COUNTY MEMORIAL HOSPITAL AUTHORITY-</t>
  </si>
  <si>
    <t>678556</t>
  </si>
  <si>
    <t>1023631306</t>
  </si>
  <si>
    <t>EASTLAND MEMORIAL HOSPITAL DISTRICT-EMH REGIONAL HEALTHCARE CLINIC</t>
  </si>
  <si>
    <t>673490</t>
  </si>
  <si>
    <t>1194349217</t>
  </si>
  <si>
    <t>357549</t>
  </si>
  <si>
    <t>1770081028</t>
  </si>
  <si>
    <t>SWEENY HOSPITAL DISTRICT-WEST COLUMBIA RURAL HEALTH CLINIC</t>
  </si>
  <si>
    <t>673461</t>
  </si>
  <si>
    <t>Rural Access to Primary and Preventative Services</t>
  </si>
  <si>
    <t>Payment Calculation</t>
  </si>
  <si>
    <t>Free-Standing RHC</t>
  </si>
  <si>
    <t>Hospital-Based RHC</t>
  </si>
  <si>
    <t>Provider Information</t>
  </si>
  <si>
    <t>Eligibility: Minimum of 30 Encounters</t>
  </si>
  <si>
    <t>Medicaid as % of Medicare Before RAPPS
(If Qualified=N, 0)</t>
  </si>
  <si>
    <t>Component 1 - Estimated RAPPS Payment before Fees
(RHC Estimated Component 1 Payment)</t>
  </si>
  <si>
    <t>Component 2 - Estimated RAPPS Payment before Fees
(RHC Estimated Component 2 Payment)</t>
  </si>
  <si>
    <t>Estimated RAPPS Payment RHC Receives</t>
  </si>
  <si>
    <t>Component 1 - Estimated RAPPS after Fees</t>
  </si>
  <si>
    <t>Component 2 - Estimated RAPPS after Fees</t>
  </si>
  <si>
    <t>Estimated Total RAPPS with Fees</t>
  </si>
  <si>
    <t>Intergovernmental Transfer (IGT) Information</t>
  </si>
  <si>
    <t>National Provider Identifier (NPI)</t>
  </si>
  <si>
    <t>Provider</t>
  </si>
  <si>
    <t>Service Delivery Area (SDA)</t>
  </si>
  <si>
    <t>Rural Health Clinic (RHC) Class</t>
  </si>
  <si>
    <t>Qualified?</t>
  </si>
  <si>
    <t>Encounters (Sum of Distinct Claims)</t>
  </si>
  <si>
    <t>Total Units</t>
  </si>
  <si>
    <t>Medicare Equivalent</t>
  </si>
  <si>
    <t>Medicaid as % of Medicare</t>
  </si>
  <si>
    <t>Maximum DPP Payment (Medicare Equivalent - Medicaid Payments)</t>
  </si>
  <si>
    <t>Suggested Total IGT for Declaration of Intent after 10% 
(12 months)</t>
  </si>
  <si>
    <t>First Suggested IGT Payment
(1st 6 months)</t>
  </si>
  <si>
    <t>Second Suggested IGT Payment
(2nd 6 months)</t>
  </si>
  <si>
    <t>COUNTY OF YOAKUM WEST TEXAS MEDICAL CENTER</t>
  </si>
  <si>
    <t>Graham Hospital District Young County Family Center</t>
  </si>
  <si>
    <t>COUNTY OF YOAKUM PLAINS CLINIC</t>
  </si>
  <si>
    <t xml:space="preserve">Muenster Memorial Hospital Family Health Clinic </t>
  </si>
  <si>
    <t>FOX RURAL HEALTH CLINIC FOX RURAL HEALTH CLINIC</t>
  </si>
  <si>
    <t>Scurry County Hospital District  Cogdell Family Clinic</t>
  </si>
  <si>
    <t>Bosque County Hospital District Goodall-Witcher Clinic in Clifton</t>
  </si>
  <si>
    <t>Scurry County Hospital District Cogdell Specialty Clinic</t>
  </si>
  <si>
    <t>Bosque County Hospital District Goodall-Witcher Clinic in Whitney</t>
  </si>
  <si>
    <t xml:space="preserve">Family Medicine Center </t>
  </si>
  <si>
    <t xml:space="preserve">Rettig Family Health Care  </t>
  </si>
  <si>
    <t xml:space="preserve">Kosse Community Health Clinic </t>
  </si>
  <si>
    <t>Frio Hospital Association Ready Care Dilley</t>
  </si>
  <si>
    <t xml:space="preserve">Jackson County Medical Clinic </t>
  </si>
  <si>
    <t xml:space="preserve">Columbus Medical Clinic </t>
  </si>
  <si>
    <t>Discovery Medical Network, Matagorda LLC Matagorda Medical Group</t>
  </si>
  <si>
    <t xml:space="preserve">Four Oaks Medical Clinic </t>
  </si>
  <si>
    <t>Starr County Memorial Hospital SCMH Roma Family Health Clinic</t>
  </si>
  <si>
    <t xml:space="preserve">Starr County Memorial Hospital  Rural Health Clinic Rio Grande City </t>
  </si>
  <si>
    <t xml:space="preserve">Andrews Family Medicine </t>
  </si>
  <si>
    <t xml:space="preserve">Quick Care Clinic </t>
  </si>
  <si>
    <t>Hardeman County Memorial Hospital Hardeman County Rural Health Clinic</t>
  </si>
  <si>
    <t>Hardeman County Memorial Hospital Foard County Medical Clinic</t>
  </si>
  <si>
    <t>Dawson County Hospital District Medical Arts Health Clinic</t>
  </si>
  <si>
    <t>Liberty County Hospital District No.1 Liberty Dayton Medical Clinic</t>
  </si>
  <si>
    <t>Hamlin Hospital District Hamlin Medical Clinic</t>
  </si>
  <si>
    <t>WJ Mangold Memorial Hospital Cogdell Clinic - Lockney</t>
  </si>
  <si>
    <t xml:space="preserve">Cogdell Clinic - Briscoe County </t>
  </si>
  <si>
    <t>CASTRO COUNTY HOSPITAL DISTRICT MEDICAL CENTER OF DIMMITT</t>
  </si>
  <si>
    <t>Sandhills Family Clinic Sandhills Family Clinic</t>
  </si>
  <si>
    <t>Sandhills Family Clinic East Sandhills Family Clinic East</t>
  </si>
  <si>
    <t>Knox County Hospital District Knox City Clinic</t>
  </si>
  <si>
    <t>Knox County Hospital District Munday Clinic</t>
  </si>
  <si>
    <t xml:space="preserve">Breckenridge Medical Center </t>
  </si>
  <si>
    <t>SUTTON COUNTY HOSPITAL DISTRICT SONORA MEDICAL CLINIC</t>
  </si>
  <si>
    <t xml:space="preserve">Rice Medical Associates Eagle Lake </t>
  </si>
  <si>
    <t xml:space="preserve">Rice Medical Associates - East Bernard </t>
  </si>
  <si>
    <t>Deaf Smith County Hospital District Hereford Health Clinic</t>
  </si>
  <si>
    <t>JACK COUNTY HOSPITAL DISTRICT FAITH RURAL HEALTH CLINIC</t>
  </si>
  <si>
    <t>JACK COUNTY HOSPITAL DISTRICT FAITH RURAL HEALTH CLINIC BOWIE</t>
  </si>
  <si>
    <t>JACK COUNTY HOSPITAL DISTRICT FAITH RURAL HEALTH CLINIC ALVORD</t>
  </si>
  <si>
    <t>JACK COUNTY HOSPITAL DISTRICT FAITH RURAL HEALTH CLINIC GRAHAM</t>
  </si>
  <si>
    <t xml:space="preserve">Fritch Medical Clinic </t>
  </si>
  <si>
    <t xml:space="preserve">Golden Plains Rural Health Clinic </t>
  </si>
  <si>
    <t xml:space="preserve">PECOS COUNTY MEMORIAL HOSPITAL-FAMILY CARE CENTER </t>
  </si>
  <si>
    <t xml:space="preserve">PECOS COUNTY MEMORIAL HOSPITAL-FAMILY CARE CENTER WALK IN CLNIC </t>
  </si>
  <si>
    <t>Comanche County Medical Center Dublin Family Medicine</t>
  </si>
  <si>
    <t>Comanche County Medical Center Doctors Medical Center</t>
  </si>
  <si>
    <t>1134720931</t>
  </si>
  <si>
    <t>678555</t>
  </si>
  <si>
    <t>Comanche County Medical Center Rising Star Clinic</t>
  </si>
  <si>
    <t>Woodsboro Medical Clinic Woodsboro Medical Clinic</t>
  </si>
  <si>
    <t>Refugio Rural Health Clinic Refugio Rural Health Clinic</t>
  </si>
  <si>
    <t>Ascension Seton  Ascension Seton Luling Family Health Center</t>
  </si>
  <si>
    <t>Ascension Seton  Ascension Seton Kingsland Health Center</t>
  </si>
  <si>
    <t>Ascension Seton  Childrens Care-A-Van</t>
  </si>
  <si>
    <t>Ascension Seton  Ascension Seton Bastrop Health Center</t>
  </si>
  <si>
    <t>Austwell Tivoli Medical Clinic Austwell Tivoli Medical Clinic</t>
  </si>
  <si>
    <t>Ascension Seton  Ascension Seton Bertram Health Center</t>
  </si>
  <si>
    <t>Ascension Seton  Ascension Seton Burnet Health Center</t>
  </si>
  <si>
    <t>Ascension Seton  Ascension Seton Lampasas Health Center</t>
  </si>
  <si>
    <t>Ascension Seton  Ascension Seton Lockhart Family Health Center at Colorado</t>
  </si>
  <si>
    <t>Ascension Seton  Ascension Seton Lockhart Family Medicine at South Commerce</t>
  </si>
  <si>
    <t>Ascension Seton  Ascension Seton Lockhart Family Health Center at South Church</t>
  </si>
  <si>
    <t>Ascension Seton  Ascension Seton Smithville Health Center</t>
  </si>
  <si>
    <t>Ascension Seton  Children's Care-A-Van</t>
  </si>
  <si>
    <t>Ascension Seton  Ascension Seton Elgin Health Center</t>
  </si>
  <si>
    <t>Providence Health Alliance  Providence Family Health Clinic-Hillsboro</t>
  </si>
  <si>
    <t>1518216902</t>
  </si>
  <si>
    <t>673406</t>
  </si>
  <si>
    <t xml:space="preserve">PECOS COUNTY MEMORIAL HOSPITAL - SANDERSON RURAL HEALTH CENTER </t>
  </si>
  <si>
    <t xml:space="preserve">Reeves Regional Rural Health Clinic </t>
  </si>
  <si>
    <t>Electra Hospital District Iowa Park Rural Health Clinic</t>
  </si>
  <si>
    <t>Seminole Hospital District of Gaines County Seminole Family Medical Clinic</t>
  </si>
  <si>
    <t xml:space="preserve">Tyler County Hospital Family Medical Clinic </t>
  </si>
  <si>
    <t xml:space="preserve">Tulia Rural Health Clinic </t>
  </si>
  <si>
    <t>Carthage Hospital, LLC UT Health East Texas Carthage Hospital</t>
  </si>
  <si>
    <t>Henderson Hospital, LLC UT Health East Texas Henderson Hospital</t>
  </si>
  <si>
    <t>Jacksonville Hospital, LLC UT Health East Texas Jacksonville Hospital</t>
  </si>
  <si>
    <t>Pittsburg Hospital, LLC UT Health East Texas Pittsburg Hospital</t>
  </si>
  <si>
    <t>Quitman Hospital, LLC UT Health East Texas Quitman Hospital</t>
  </si>
  <si>
    <t>Quitman Hospital, LLC UTHealth East Texas Canton Physician Clinic</t>
  </si>
  <si>
    <t>VAL VERDE REGIONAL MEDICAL CENTER RURAL HEALTH CLINIC VAL VERDE REGIONAL MEDICAL CENTER RURAL HEALTH CLINIC</t>
  </si>
  <si>
    <t>Preferred Hospital Leasing Coleman, Inc. Coleman Medical Associates</t>
  </si>
  <si>
    <t>Preferred Hospital Leasing, Inc. Collingsworth Family Medicine</t>
  </si>
  <si>
    <t>Preferred Hospital Leasing Van Horn, Inc. Van Horn Rural Health Clinic</t>
  </si>
  <si>
    <t>Preferred Hospital Leasing Eldorado, Inc. Schleicher County Family Clinic</t>
  </si>
  <si>
    <t>Preferred Hospital Leasing Junction, Inc. Junction Medical Clinic</t>
  </si>
  <si>
    <t>1043815186</t>
  </si>
  <si>
    <t>678559</t>
  </si>
  <si>
    <t>Preferred Hospital Leasing Junction, Inc. Rocksprings Medical Clinic</t>
  </si>
  <si>
    <t>Preferred Hospital Leasing Muleshoe, Inc. Medical Clinic of Muleshoe</t>
  </si>
  <si>
    <t xml:space="preserve">Parmer County Community Hospital, Inc./ Friona Rural Health Clinic </t>
  </si>
  <si>
    <t>Preferred Hospital Leasing Hemphill, Inc. Toledo Bend Family Medicine</t>
  </si>
  <si>
    <t>Preferred Hospital Leasing Shamrock, Inc. Family Care Clinic</t>
  </si>
  <si>
    <t>Family Practice Clinic of Mills County Family Practice Clinic of Mills County</t>
  </si>
  <si>
    <t>Hico Rural Health Clinic Hico Clinic</t>
  </si>
  <si>
    <t>Hamilton Rural Health Clinc Family Practice Rural Health Clinic</t>
  </si>
  <si>
    <t>OCHILTREE HOSPITAL DISTRICT PERRYTON HEALTH CENTER</t>
  </si>
  <si>
    <t>OCHILTREE HOSPITAL DISTRICT DEWITT FAMILY PRACTICE</t>
  </si>
  <si>
    <t xml:space="preserve">Baylor Scott &amp; White Clinic - Brenham North Park </t>
  </si>
  <si>
    <t xml:space="preserve">Baylor Scott &amp; White Clinic - Horseshoe Bay </t>
  </si>
  <si>
    <t>Moore County Family Health Clinic Moore County Hospital District</t>
  </si>
  <si>
    <t xml:space="preserve">Baylor Scott &amp; White Clinic - Johnson City </t>
  </si>
  <si>
    <t xml:space="preserve">Baylor Scott &amp; White Clinic - Kingsland </t>
  </si>
  <si>
    <t xml:space="preserve">Baylor Scott &amp; White Clinic - Hoerster </t>
  </si>
  <si>
    <t xml:space="preserve">Baylor Scott &amp; White Clinic - Marble Falls </t>
  </si>
  <si>
    <t xml:space="preserve">Baylor Scott &amp; White Clinic - San Saba </t>
  </si>
  <si>
    <t xml:space="preserve">Primary Care Associates - Greenville </t>
  </si>
  <si>
    <t xml:space="preserve">Primary Care Associates - Royse City </t>
  </si>
  <si>
    <t>Electra Hospital District Electra Medical Clinic</t>
  </si>
  <si>
    <t xml:space="preserve">Uvalde Medical and Surgical Associates  Uvalde Medical and Surgical Associates </t>
  </si>
  <si>
    <t>Covenant Healthcare Center Plainview Methodist Hospital Plainview Texas dba Covenant Healthcare Center Plainview</t>
  </si>
  <si>
    <t>Levelland Clinic Methodist Hospital Levelland dba Levelland Clinic</t>
  </si>
  <si>
    <t>Levelland Clinic North Methodist Hospital Levelland dba Levelland Clinic North</t>
  </si>
  <si>
    <t>Family Medicine of Levelland Methodist Hospital Levelland dba Family Medicine of Levelland</t>
  </si>
  <si>
    <t>Covenant West Texas Family Medicine Covenant West Texas Family Medicine (RHC)</t>
  </si>
  <si>
    <t>Coryell County Memorial Hospital Authority Coryell Health Medical Clinic - Mills County</t>
  </si>
  <si>
    <t>Coryell County Memorial Hospital Authority Coryell Health Medical Clinic - Moody</t>
  </si>
  <si>
    <t>1750901070</t>
  </si>
  <si>
    <t>678561</t>
  </si>
  <si>
    <t>Dimmit Regional Hospital  Dimmit Regional Hospital Rural Health Clinic</t>
  </si>
  <si>
    <t>Crane County Hospital District Crane County Rural Health Clinic</t>
  </si>
  <si>
    <t xml:space="preserve">Christus Health Southeast Texas-Christus Jasper Memorial Hospital                  </t>
  </si>
  <si>
    <t>1568082477</t>
  </si>
  <si>
    <t>678560</t>
  </si>
  <si>
    <t>Dimmit Regional Hospital Dimmit Regional Hospital Rural Health Clinic</t>
  </si>
  <si>
    <t xml:space="preserve">Christus Health Southeast Texas-St Elizabeth Hospital Family                       </t>
  </si>
  <si>
    <t>Eastland Memorial Hospital District dba EMH Regional Healthcare Clinic EMH Regional Healthcare Clinic</t>
  </si>
  <si>
    <t xml:space="preserve">Christus Spohn Family Health Center-Freer          </t>
  </si>
  <si>
    <t xml:space="preserve">Trinity Clinic-Christus Trinity Clinic                            </t>
  </si>
  <si>
    <t>NOCONA HOSPITAL DISTRICT NGH RURAL HEALTH CLINIC - NOCONA</t>
  </si>
  <si>
    <t xml:space="preserve">OLNEY-HAMILTON HOSPITAL DISTRICT </t>
  </si>
  <si>
    <t>OLNEY-HAMILTON HOSPITAL DISTRICT LOVETT MEREDITH RURAL HEALTH CLINIC</t>
  </si>
  <si>
    <t>1760005953</t>
  </si>
  <si>
    <t>678550</t>
  </si>
  <si>
    <t>Eastland Memorial Hospital District Walnut Street CLinic Walnut Street Clinic</t>
  </si>
  <si>
    <t>Anson Hospital District Anson Family Wellness Clinic</t>
  </si>
  <si>
    <t xml:space="preserve">UVALDE COUNTY HOSPITAL AUTHORITY SABINAL CLINIC </t>
  </si>
  <si>
    <t xml:space="preserve">Family Medical Associates </t>
  </si>
  <si>
    <t>Brownfield Regional Medical Center Rural Health Clinic Brownfield Regional Medical Center Rural Health Clinic</t>
  </si>
  <si>
    <t xml:space="preserve">GAINESVILLE COMMUNITY HOSPITAL, INC  NTMC HEALTH COMPLETE CARE </t>
  </si>
  <si>
    <t xml:space="preserve">Family Wellness Clinic Tahoka  Family Wellness Clinic Tahoka RHC </t>
  </si>
  <si>
    <t>El Paso County Hospital District University Medical Center of El Paso - Fabens Clinic</t>
  </si>
  <si>
    <t>1851912752</t>
  </si>
  <si>
    <t>673491</t>
  </si>
  <si>
    <t>Family Wellness Clinic O'Donnell Family Wellness Clinic O'Donnell RHC</t>
  </si>
  <si>
    <t xml:space="preserve">Canadian Family Physicians Clinic a Division of Hemphill County Hospital District  </t>
  </si>
  <si>
    <t xml:space="preserve">Harvester Family Medical Clinic a Division of Hemphill County Hospital District </t>
  </si>
  <si>
    <t xml:space="preserve">Clearfork Health Center </t>
  </si>
  <si>
    <t>Medical Clinic of Hondo Medical Clinic of Hondo</t>
  </si>
  <si>
    <t>Medical Clinic of Devine Medical Clinic of Devine</t>
  </si>
  <si>
    <t>Medical Clinic of Castroville Medical Clinic of Castroville</t>
  </si>
  <si>
    <t xml:space="preserve">Gonzales Healthcare Systems - Sievers Medical Clinic </t>
  </si>
  <si>
    <t xml:space="preserve">GONZALES HEALTHCARE SYSTEMS-WAELDER MEDICAL CLINIC                             </t>
  </si>
  <si>
    <t>AdventHealth Family Medicine Rural Health Clinics, Inc.  AdventHealth Family Medicine Clinic</t>
  </si>
  <si>
    <t>AdventHealth Family Medicine Rural Health Clinics, Inc. AdventHealth Family Medicine Clinic</t>
  </si>
  <si>
    <t>Baylor County Hospital District Seymour Hospital Rural Health Clinic</t>
  </si>
  <si>
    <t>Palo Pinto Hospital District dba Community Care Center Community Care Center</t>
  </si>
  <si>
    <t xml:space="preserve">Dalhart Family Medicine Clinic </t>
  </si>
  <si>
    <t xml:space="preserve">High Country Community RHC </t>
  </si>
  <si>
    <t>Fairfield Hospital District Freestone Health Clinic</t>
  </si>
  <si>
    <t>1871599829</t>
  </si>
  <si>
    <t>450108</t>
  </si>
  <si>
    <t>Connally Memorial Medical Center Connally Memorial Medical Center</t>
  </si>
  <si>
    <t>El Campo Memorial Hospital Mid Coast Medical Clinic RHC</t>
  </si>
  <si>
    <t>El Campo Memorial Hospital Mid Coast Medical Clinic - Palacios</t>
  </si>
  <si>
    <t>El Campo Memorial Hospital El Campo Memorial Hospital - RHC</t>
  </si>
  <si>
    <t>DeWitt Medical District Cuero Medical Clinic</t>
  </si>
  <si>
    <t>El Campo Memorial Hospital Mid Coast Well Care Ganado</t>
  </si>
  <si>
    <t>DeWitt Medical District Goliad Family Practice</t>
  </si>
  <si>
    <t>DeWitt Medical District Kenedy Family Practice</t>
  </si>
  <si>
    <t>DeWitt Medical District Yorktown Medical Clinic</t>
  </si>
  <si>
    <t>DeWitt Medical District Parkside Family Clinic</t>
  </si>
  <si>
    <t>El Campo Memorial Hospital Mid Coast Well Care - Wharton</t>
  </si>
  <si>
    <t>El Campo Memorial Hospital Mid Coast Well Care HealthPlex</t>
  </si>
  <si>
    <t>Big Bend Regional Health Center Big Bend Regional Health Center</t>
  </si>
  <si>
    <t>Lamb County Hospital Lamb Healthcare Center</t>
  </si>
  <si>
    <t>1295339315</t>
  </si>
  <si>
    <t>678562</t>
  </si>
  <si>
    <t>Haskell County Hospital District Haskell Rural Health Clinic</t>
  </si>
  <si>
    <t>1427633866</t>
  </si>
  <si>
    <t>678563</t>
  </si>
  <si>
    <t>El Campo Memorial Hospital Mid Coast Well Care - Mason</t>
  </si>
  <si>
    <t>Hunt Regional Medical Partners Family Practice at Leonard</t>
  </si>
  <si>
    <t>Hunt Regional Medical Center Family Practice at Liveoak</t>
  </si>
  <si>
    <t>Hunt Regional Medical Partners Family Practice at Westlake</t>
  </si>
  <si>
    <t>Hunt Regional Medical Partners Family Practice at Emory</t>
  </si>
  <si>
    <t>TITUS COUNTY HOSPITAL DISTRICT FAMILY CARE CENTER - HARTS BLUFF</t>
  </si>
  <si>
    <t xml:space="preserve">Kent County RHC </t>
  </si>
  <si>
    <t xml:space="preserve">Spur Rural Health Clinic </t>
  </si>
  <si>
    <t xml:space="preserve">Stonewall Rural Health Clinic </t>
  </si>
  <si>
    <t>Ballinger Hospital Clinic Ballinger Memorial Hospital District DBA Ballinger Hospital Clinic</t>
  </si>
  <si>
    <t xml:space="preserve">Family Medical Clinic of Hansford County </t>
  </si>
  <si>
    <t>Rolling Plains Memorial Hospital RPMH Rural Health Clinic</t>
  </si>
  <si>
    <t xml:space="preserve">Hometown Healthcare </t>
  </si>
  <si>
    <t xml:space="preserve">Memorial Medical Clinic </t>
  </si>
  <si>
    <t xml:space="preserve">Martin County Hospital District-Martin CO Family Clinic </t>
  </si>
  <si>
    <t xml:space="preserve">Brady Medical Clinic </t>
  </si>
  <si>
    <t>Falls Community Hospital and Clinic Falls Community Hospital and Clinic Marlin RHC</t>
  </si>
  <si>
    <t xml:space="preserve">FCHC Rosebud Medical Clinic  </t>
  </si>
  <si>
    <t xml:space="preserve">FCHC BREMOND CLINIC </t>
  </si>
  <si>
    <t>Sweeny Hospital District West Columbia Rural Health Clinic</t>
  </si>
  <si>
    <t>Navarro Family Clinic Navarro Family Clinic</t>
  </si>
  <si>
    <t>Navarro Pediatrics Clinic Navarro Pediatrics Clinic</t>
  </si>
  <si>
    <t xml:space="preserve">Average SDA Medicare as a Percentage of Medicaid
</t>
  </si>
  <si>
    <t>For Providers that did not have a Medicare Cost Report</t>
  </si>
  <si>
    <t>Trended Medicaid Payment</t>
  </si>
  <si>
    <t>Trended Medicare Payment</t>
  </si>
  <si>
    <t>Average Medicare as a percent of Medicaid</t>
  </si>
  <si>
    <t>IGT by Provider</t>
  </si>
  <si>
    <t>IGT Recommendations by SDA</t>
  </si>
  <si>
    <t>DPP-IGT</t>
  </si>
  <si>
    <t>First Suggested IGT Payment</t>
  </si>
  <si>
    <t>Second Suggested IGT Payment</t>
  </si>
  <si>
    <t>Cutback</t>
  </si>
  <si>
    <t>Opt-Outs</t>
  </si>
  <si>
    <t>1255370474</t>
  </si>
  <si>
    <t>458681</t>
  </si>
  <si>
    <t xml:space="preserve">McCamey Hospital RHC </t>
  </si>
  <si>
    <t>*RHC is Closing</t>
  </si>
  <si>
    <t>S-1 Part I L1.00 C2.00</t>
  </si>
  <si>
    <t>S-1 Part I L1.00 C1.00</t>
  </si>
  <si>
    <t>S-1 Part I L4.00 C1.00</t>
  </si>
  <si>
    <t>S-1 Part I L4.00 C2.00</t>
  </si>
  <si>
    <t>C Parts I &amp; II Clinic L7.00 C1.00</t>
  </si>
  <si>
    <t>Count</t>
  </si>
  <si>
    <t>ASCENSION MEDICAL GROUP PROVIDENCE H</t>
  </si>
  <si>
    <t>144.68</t>
  </si>
  <si>
    <t>CHRISTUS TRINITY CLINIC - EMORY</t>
  </si>
  <si>
    <t>127.98</t>
  </si>
  <si>
    <t>CHRISTUS TRINITY CLINIC - MINEOLA</t>
  </si>
  <si>
    <t>152.73</t>
  </si>
  <si>
    <t>CHRISTUS TRINITY CLINIC-HOLLY LAKES</t>
  </si>
  <si>
    <t>207.02</t>
  </si>
  <si>
    <t>673955</t>
  </si>
  <si>
    <t>CLARKSVILLE FAMILY CLINIC</t>
  </si>
  <si>
    <t>191.42</t>
  </si>
  <si>
    <t>673933</t>
  </si>
  <si>
    <t>WHITNEY FAMILY MEDICINE</t>
  </si>
  <si>
    <t>135.41</t>
  </si>
  <si>
    <t>673821</t>
  </si>
  <si>
    <t>BORGER MEDICAL CLINIC</t>
  </si>
  <si>
    <t>225.82</t>
  </si>
  <si>
    <t>453812</t>
  </si>
  <si>
    <t>FAMILY HEALTH CENTER L.L.P.</t>
  </si>
  <si>
    <t>103.19</t>
  </si>
  <si>
    <t>453818</t>
  </si>
  <si>
    <t>DR. JOHN G. PREDDY</t>
  </si>
  <si>
    <t>101.99</t>
  </si>
  <si>
    <t>453826</t>
  </si>
  <si>
    <t>STOCKDALE FAMILY MEDICAL CLINIC</t>
  </si>
  <si>
    <t>120.13</t>
  </si>
  <si>
    <t>453832</t>
  </si>
  <si>
    <t>EDUARDO MORENO M.D. RURAL HEALTHCLIN</t>
  </si>
  <si>
    <t>119.52</t>
  </si>
  <si>
    <t>453835</t>
  </si>
  <si>
    <t>UVALDE FAMILY PRACTICE ASSOCIATION</t>
  </si>
  <si>
    <t>132.59</t>
  </si>
  <si>
    <t>453849</t>
  </si>
  <si>
    <t>FAMILY MEDICAL SPECIALTY</t>
  </si>
  <si>
    <t>163.2</t>
  </si>
  <si>
    <t>453862</t>
  </si>
  <si>
    <t>COMM HLTH CLINIC STEPHENVILLE</t>
  </si>
  <si>
    <t>122.53</t>
  </si>
  <si>
    <t>HTPN PCA  GREENVILLE</t>
  </si>
  <si>
    <t>185.48</t>
  </si>
  <si>
    <t>453888</t>
  </si>
  <si>
    <t>INTERNAL MEDICINE CLINIC OF UVALDE</t>
  </si>
  <si>
    <t>117.48</t>
  </si>
  <si>
    <t>453892</t>
  </si>
  <si>
    <t>LIBERTY MEDICAL RURAL HEALTH CLINIC</t>
  </si>
  <si>
    <t>91.84</t>
  </si>
  <si>
    <t>453922</t>
  </si>
  <si>
    <t>SEARS MEDICAL ASSOCIATES</t>
  </si>
  <si>
    <t>102.11</t>
  </si>
  <si>
    <t>453936</t>
  </si>
  <si>
    <t>SAGE FAMILY MEDICINE ASSOCIATES  PA</t>
  </si>
  <si>
    <t>126.38</t>
  </si>
  <si>
    <t>453944</t>
  </si>
  <si>
    <t>DUMAS FAMILY PRACTICE</t>
  </si>
  <si>
    <t>127.89</t>
  </si>
  <si>
    <t>453953</t>
  </si>
  <si>
    <t>SINTON PEDIATRIC CENTER</t>
  </si>
  <si>
    <t>453956</t>
  </si>
  <si>
    <t>ALICE PEDIATRIC CLINIC</t>
  </si>
  <si>
    <t>453957</t>
  </si>
  <si>
    <t>PORT LAVACA CLINIC ASSOCIATES  PA</t>
  </si>
  <si>
    <t>125.75</t>
  </si>
  <si>
    <t>ADVENTHEALTH FAMILY MEDICINE RHC</t>
  </si>
  <si>
    <t>167.66</t>
  </si>
  <si>
    <t>458912</t>
  </si>
  <si>
    <t>WAGNER MEDICAL CLINIC LLP</t>
  </si>
  <si>
    <t>149.98</t>
  </si>
  <si>
    <t>458923</t>
  </si>
  <si>
    <t>PORT ISABEL HEALTH CLINIC</t>
  </si>
  <si>
    <t>162.55</t>
  </si>
  <si>
    <t>HOMETOWN HEALTHCARE</t>
  </si>
  <si>
    <t>142.87</t>
  </si>
  <si>
    <t>458940</t>
  </si>
  <si>
    <t>CADENHEAD RURAL HEALTH CLINIC</t>
  </si>
  <si>
    <t>85.97</t>
  </si>
  <si>
    <t>458965</t>
  </si>
  <si>
    <t>JOURDANTON FAMILY HEALTH CENTER</t>
  </si>
  <si>
    <t>157.42</t>
  </si>
  <si>
    <t>458970</t>
  </si>
  <si>
    <t>NEW BRAUNFELS PEDIATRIC ASSOCIATES</t>
  </si>
  <si>
    <t>458986</t>
  </si>
  <si>
    <t>SOUTH PADRE ISLAND PEDIATRIC CENTER</t>
  </si>
  <si>
    <t>458987</t>
  </si>
  <si>
    <t>YELED SHALOM</t>
  </si>
  <si>
    <t>673810</t>
  </si>
  <si>
    <t>CLARENDON FAMILY MEDICAL CENTER</t>
  </si>
  <si>
    <t>111.5</t>
  </si>
  <si>
    <t>673819</t>
  </si>
  <si>
    <t>FAMILY CARE CLINIC OF CLAUDE</t>
  </si>
  <si>
    <t>262</t>
  </si>
  <si>
    <t>673834</t>
  </si>
  <si>
    <t>PALMER MEDICAL CLINIC</t>
  </si>
  <si>
    <t>673835</t>
  </si>
  <si>
    <t>JJP FAMILY PRACTICE  LLC</t>
  </si>
  <si>
    <t>123.42</t>
  </si>
  <si>
    <t>673844</t>
  </si>
  <si>
    <t>BUNA MEDICAL CLINIC</t>
  </si>
  <si>
    <t>116.66</t>
  </si>
  <si>
    <t>673854</t>
  </si>
  <si>
    <t>GROVETON FAMILY MEDICAL CLINIC</t>
  </si>
  <si>
    <t>116.2</t>
  </si>
  <si>
    <t>673855</t>
  </si>
  <si>
    <t>THE CHILDRENS CLINC OF DIMMIT &amp; ZAV</t>
  </si>
  <si>
    <t>673857</t>
  </si>
  <si>
    <t>ROBSTOWN FAMILY CLINIC</t>
  </si>
  <si>
    <t>144.82</t>
  </si>
  <si>
    <t>673858</t>
  </si>
  <si>
    <t>TAFT FAMILY CLINIC</t>
  </si>
  <si>
    <t>157.23</t>
  </si>
  <si>
    <t>673865</t>
  </si>
  <si>
    <t>FAMILY HEALTHCARE NEWTON</t>
  </si>
  <si>
    <t>82.69</t>
  </si>
  <si>
    <t>673880</t>
  </si>
  <si>
    <t>FAMILY HEALTH CARE KIRBYVILLE</t>
  </si>
  <si>
    <t>84.11</t>
  </si>
  <si>
    <t>673887</t>
  </si>
  <si>
    <t>STEVE AHMED  M.D. PA</t>
  </si>
  <si>
    <t>673889</t>
  </si>
  <si>
    <t>CRANE MEDICAL CLINIC</t>
  </si>
  <si>
    <t>132.55</t>
  </si>
  <si>
    <t>673899</t>
  </si>
  <si>
    <t>FRED HEALTH CARE PLLC</t>
  </si>
  <si>
    <t>113.79</t>
  </si>
  <si>
    <t>673904</t>
  </si>
  <si>
    <t>COSTAL MEDICAL CLINIC</t>
  </si>
  <si>
    <t>673908</t>
  </si>
  <si>
    <t>THE CHILDRENS CLINIC OF DIMMIT &amp; ZA</t>
  </si>
  <si>
    <t>673910</t>
  </si>
  <si>
    <t>COVENANT FAMILY HEATLHCARE CENTER</t>
  </si>
  <si>
    <t>59.3</t>
  </si>
  <si>
    <t>673911</t>
  </si>
  <si>
    <t>SLATON FAMILY MEDICAL CLINIC</t>
  </si>
  <si>
    <t>117.74</t>
  </si>
  <si>
    <t>673913</t>
  </si>
  <si>
    <t>FAMILY HEALHTCARE WOODVILLE</t>
  </si>
  <si>
    <t>69.56</t>
  </si>
  <si>
    <t>673919</t>
  </si>
  <si>
    <t>PUCKETT FAMILY CLINIC  PC</t>
  </si>
  <si>
    <t>103.25</t>
  </si>
  <si>
    <t>673922</t>
  </si>
  <si>
    <t>THE PEDIATRIC CARE CENTER</t>
  </si>
  <si>
    <t>673929</t>
  </si>
  <si>
    <t>THE PEDIATRIC CARE</t>
  </si>
  <si>
    <t>673932</t>
  </si>
  <si>
    <t>BROWN FAMILY HEALTH CENTER  INC</t>
  </si>
  <si>
    <t>247.55</t>
  </si>
  <si>
    <t>673934</t>
  </si>
  <si>
    <t>FRANKLIN COUNTY RURAL HEALTH CLINIC</t>
  </si>
  <si>
    <t>129.18</t>
  </si>
  <si>
    <t>673935</t>
  </si>
  <si>
    <t>BIS COMMUNITY CLINIC</t>
  </si>
  <si>
    <t>254.54</t>
  </si>
  <si>
    <t>673939</t>
  </si>
  <si>
    <t>ALTO FAMILY MEDICAL CLINIC</t>
  </si>
  <si>
    <t>137.07</t>
  </si>
  <si>
    <t>BRENHAM RURAL HEALTH CLINIC</t>
  </si>
  <si>
    <t>208.53</t>
  </si>
  <si>
    <t>673943</t>
  </si>
  <si>
    <t>PERMIAN PREMIER HEALTH SERVICES  INC</t>
  </si>
  <si>
    <t>167.9</t>
  </si>
  <si>
    <t>673945</t>
  </si>
  <si>
    <t>BRENHAM FAMILY PRACTICE AND OBSTETRI</t>
  </si>
  <si>
    <t>141.59</t>
  </si>
  <si>
    <t>673946</t>
  </si>
  <si>
    <t>ZAVALLA FAMILY MEDICAL CLINIC</t>
  </si>
  <si>
    <t>133.12</t>
  </si>
  <si>
    <t>MATAGORDA MEDICAL GROUP</t>
  </si>
  <si>
    <t>245.21</t>
  </si>
  <si>
    <t>673948</t>
  </si>
  <si>
    <t>RED RIVER URGENT CARE</t>
  </si>
  <si>
    <t>673951</t>
  </si>
  <si>
    <t>SUDAN MEDICAL CLINIC</t>
  </si>
  <si>
    <t>214.96</t>
  </si>
  <si>
    <t>673953</t>
  </si>
  <si>
    <t>JR FAMILY HEALTHCARE  PLLC DBA HOUST</t>
  </si>
  <si>
    <t>106.54</t>
  </si>
  <si>
    <t>673957</t>
  </si>
  <si>
    <t>PARIS LAKES HEALTH GROUP  INC.</t>
  </si>
  <si>
    <t>673958</t>
  </si>
  <si>
    <t>KIDS CLINIC OF PARIS  LLC</t>
  </si>
  <si>
    <t>673959</t>
  </si>
  <si>
    <t>LUNA MEDICAL</t>
  </si>
  <si>
    <t>673960</t>
  </si>
  <si>
    <t>CORNERSTONE FAMILY MEDICINE  PLLC</t>
  </si>
  <si>
    <t>673962</t>
  </si>
  <si>
    <t>FAMILY CARE</t>
  </si>
  <si>
    <t>673963</t>
  </si>
  <si>
    <t>VALLEY PEDIATRIC</t>
  </si>
  <si>
    <t>673964</t>
  </si>
  <si>
    <t>VALLEY HEALTH CLINIC</t>
  </si>
  <si>
    <t>HUNT REGIONAL MEDICAL PARTNERS-LEONA</t>
  </si>
  <si>
    <t>105.53</t>
  </si>
  <si>
    <t>HUNT REGIONAL MEDICAL-LIVE OAK</t>
  </si>
  <si>
    <t>107.27</t>
  </si>
  <si>
    <t>458910</t>
  </si>
  <si>
    <t>COMPLETE HEALTHCARE SERVICES-JASPER</t>
  </si>
  <si>
    <t>587.75</t>
  </si>
  <si>
    <t>458973</t>
  </si>
  <si>
    <t>HUNT REGIONAL MEDICAL PARTNERS-WESTL</t>
  </si>
  <si>
    <t>117.93</t>
  </si>
  <si>
    <t>458974</t>
  </si>
  <si>
    <t>TEARE MEMORIAL CLINIC</t>
  </si>
  <si>
    <t>160.29</t>
  </si>
  <si>
    <t>673841</t>
  </si>
  <si>
    <t>FAMILY HEALTH CENTER OF OZONA</t>
  </si>
  <si>
    <t>286.59</t>
  </si>
  <si>
    <t>673902</t>
  </si>
  <si>
    <t>CAMPBELL CLINIC</t>
  </si>
  <si>
    <t>157.61</t>
  </si>
  <si>
    <t>HUNT REGIONAL MEDICAL PARTNERS-EMORY</t>
  </si>
  <si>
    <t>140.29</t>
  </si>
  <si>
    <t>673938</t>
  </si>
  <si>
    <t>STRATFORD FAMILY MEDICAL CLINIC</t>
  </si>
  <si>
    <t>116.62</t>
  </si>
  <si>
    <t>HAMLIN MEDICAL CLINIC</t>
  </si>
  <si>
    <t>257.64</t>
  </si>
  <si>
    <t>453955</t>
  </si>
  <si>
    <t>ALPINE MEDICAL CENTER</t>
  </si>
  <si>
    <t>132.34</t>
  </si>
  <si>
    <t>673830</t>
  </si>
  <si>
    <t>DUBLIN FAMILY MEDICINE</t>
  </si>
  <si>
    <t>458956</t>
  </si>
  <si>
    <t>PLAINVIEW CHILDRENS RHC</t>
  </si>
  <si>
    <t>673912</t>
  </si>
  <si>
    <t>PRESIDIO MEDICAL CENTER</t>
  </si>
  <si>
    <t>673924</t>
  </si>
  <si>
    <t>GOLDEN PLAINS RURAL HEALTH CLINIC</t>
  </si>
  <si>
    <t>111.59</t>
  </si>
  <si>
    <t>673950</t>
  </si>
  <si>
    <t>SUDAN MEDICAL CLINIC - MULESHOE LOCA</t>
  </si>
  <si>
    <t>673952</t>
  </si>
  <si>
    <t>WEST TEXAS FAMILY MEDICINE</t>
  </si>
  <si>
    <t>673954</t>
  </si>
  <si>
    <t>139.73</t>
  </si>
  <si>
    <t>673937</t>
  </si>
  <si>
    <t>COMPLETE HEALTHCARE SERVICES RHC - R</t>
  </si>
  <si>
    <t>673941</t>
  </si>
  <si>
    <t>STAMFORD FAMILY HEALTH CENTER</t>
  </si>
  <si>
    <t>221.18</t>
  </si>
  <si>
    <t>453963</t>
  </si>
  <si>
    <t>CHRISTUS TRINITY CLINIC</t>
  </si>
  <si>
    <t>453962</t>
  </si>
  <si>
    <t>RIO HONDO MEDICINE</t>
  </si>
  <si>
    <t>37.24</t>
  </si>
  <si>
    <t>458934</t>
  </si>
  <si>
    <t>LOS FRESNOS MEDICINE</t>
  </si>
  <si>
    <t>29.57</t>
  </si>
  <si>
    <t>673891</t>
  </si>
  <si>
    <t>PEDIATRICS PRACTICE ASSOCIATION</t>
  </si>
  <si>
    <t>673893</t>
  </si>
  <si>
    <t>PEDIATRIC PRACTICE ASSOCIATION</t>
  </si>
  <si>
    <t>673895</t>
  </si>
  <si>
    <t>ONE SOURCE HEALTH CENTER - EARLY</t>
  </si>
  <si>
    <t>106.03</t>
  </si>
  <si>
    <t>673915</t>
  </si>
  <si>
    <t>673944</t>
  </si>
  <si>
    <t>BELLVILLE RURAL HEALTH CLINIC</t>
  </si>
  <si>
    <t>117.57</t>
  </si>
  <si>
    <t>673876</t>
  </si>
  <si>
    <t>DEWEYVILLE RURAL HEALTH CLINIC</t>
  </si>
  <si>
    <t>S-2 Part I L3.00 C2.00/Hospital CCN</t>
  </si>
  <si>
    <t>S-2 Part I L3.00 C1.00/Hospital Name</t>
  </si>
  <si>
    <t>S-2 Part I L20.00 C1.00/FYB</t>
  </si>
  <si>
    <t>S-2 Part I L20.00 C2.00/FYE</t>
  </si>
  <si>
    <t>S-2 Part I L15.00 C1.00/RHC I Name</t>
  </si>
  <si>
    <t>M-3 Title XVIII RHC I L7.00 C1.00/RHC I rate</t>
  </si>
  <si>
    <t>S-2 Part I L15.00 C2.00/RHC 1 CCN</t>
  </si>
  <si>
    <t>450143</t>
  </si>
  <si>
    <t>ASCENSION SETON SMITHVILLE</t>
  </si>
  <si>
    <t>ASCENSION SETON SMITHVILLE HEALTH CE</t>
  </si>
  <si>
    <t>318.39</t>
  </si>
  <si>
    <t>450196</t>
  </si>
  <si>
    <t>PARIS REGIONAL MEDICAL CENTER</t>
  </si>
  <si>
    <t>RHC - PARIS</t>
  </si>
  <si>
    <t>132.9</t>
  </si>
  <si>
    <t>458639</t>
  </si>
  <si>
    <t>450235</t>
  </si>
  <si>
    <t>GONZALES HEALTHCARE SYSTEMS</t>
  </si>
  <si>
    <t>SIEVERS RURAL HEALTH CLINIC</t>
  </si>
  <si>
    <t>227.33</t>
  </si>
  <si>
    <t>450347</t>
  </si>
  <si>
    <t>HUNTSVILLE MEMORIAL</t>
  </si>
  <si>
    <t>HMH CLINIC</t>
  </si>
  <si>
    <t>253.9</t>
  </si>
  <si>
    <t>673976</t>
  </si>
  <si>
    <t>450411</t>
  </si>
  <si>
    <t>EASTLAND MEMORIAL HOSPITAL</t>
  </si>
  <si>
    <t>REGIONAL HEALTHCARE CLINIC</t>
  </si>
  <si>
    <t>166.76</t>
  </si>
  <si>
    <t>450460</t>
  </si>
  <si>
    <t>TYLER COUNTY HOSPITAL</t>
  </si>
  <si>
    <t>TCH FAMILY MEDICAL CLINIC</t>
  </si>
  <si>
    <t>232.42</t>
  </si>
  <si>
    <t>450539</t>
  </si>
  <si>
    <t>COVENANT HOSPITAL PLAINVIEW</t>
  </si>
  <si>
    <t>RHC DIMMITT RD PLV</t>
  </si>
  <si>
    <t>379.95</t>
  </si>
  <si>
    <t>450573</t>
  </si>
  <si>
    <t>JASPER MEMORIAL HOSPITAL</t>
  </si>
  <si>
    <t>RHC JASPER</t>
  </si>
  <si>
    <t>273.24</t>
  </si>
  <si>
    <t>450586</t>
  </si>
  <si>
    <t>BAYLOR COUNTY HOSPITAL DISTRICT</t>
  </si>
  <si>
    <t>BAYLOR COUNTY RHC - SEYMOUR</t>
  </si>
  <si>
    <t>262.71</t>
  </si>
  <si>
    <t>450641</t>
  </si>
  <si>
    <t>NOCONA GENERAL HOSPITAL</t>
  </si>
  <si>
    <t>NOCONA RURAL HEALTH CLINIC</t>
  </si>
  <si>
    <t>116.59</t>
  </si>
  <si>
    <t>450755</t>
  </si>
  <si>
    <t>COVENANT HOSPITAL LEVELLAND</t>
  </si>
  <si>
    <t>LEVELLAND CLINIC SOUTH</t>
  </si>
  <si>
    <t>278.24</t>
  </si>
  <si>
    <t>450828</t>
  </si>
  <si>
    <t>CHRISTUS SPOHN ALICE</t>
  </si>
  <si>
    <t>FREER</t>
  </si>
  <si>
    <t>143.22</t>
  </si>
  <si>
    <t>451315</t>
  </si>
  <si>
    <t>NORTH RUNNELS HOSPITAL DISTRICT</t>
  </si>
  <si>
    <t>NRH CLINIC</t>
  </si>
  <si>
    <t>275.07</t>
  </si>
  <si>
    <t>458865</t>
  </si>
  <si>
    <t>451335</t>
  </si>
  <si>
    <t>MUENSTER MEMORIAL HOSPITAL</t>
  </si>
  <si>
    <t>FAMILY HEALTH CLINIC</t>
  </si>
  <si>
    <t>393.32</t>
  </si>
  <si>
    <t>451364</t>
  </si>
  <si>
    <t>OTTO KAISER MEMORIAL HOSPITAL</t>
  </si>
  <si>
    <t>KAISER FAMILY PRACTICE</t>
  </si>
  <si>
    <t>199.15</t>
  </si>
  <si>
    <t>673483</t>
  </si>
  <si>
    <t>451365</t>
  </si>
  <si>
    <t>ASCENSION SETON HIGHLAND LAKES</t>
  </si>
  <si>
    <t>ASCENSION SETON BURNET HEALTH CENTER</t>
  </si>
  <si>
    <t>396.32</t>
  </si>
  <si>
    <t>451371</t>
  </si>
  <si>
    <t>ASCENSION SETON EDGAR B DAVIS</t>
  </si>
  <si>
    <t>ASCENSION SETON LOCKHART FAMILY HEAL</t>
  </si>
  <si>
    <t>193.89</t>
  </si>
  <si>
    <t>451385</t>
  </si>
  <si>
    <t>GOODALL-WITCHER HOSPITAL AUTHORITY</t>
  </si>
  <si>
    <t>CLIFTON MEDICAL CLINIC</t>
  </si>
  <si>
    <t>306.34</t>
  </si>
  <si>
    <t>451386</t>
  </si>
  <si>
    <t>MOORE COUNTY HOSP. DBA DUMAS MEM HOS</t>
  </si>
  <si>
    <t>MOORE COUNTY FAMILY CLINIC</t>
  </si>
  <si>
    <t>247.58</t>
  </si>
  <si>
    <t>451387</t>
  </si>
  <si>
    <t>UVALDE MEMORIAL HOSPITAL</t>
  </si>
  <si>
    <t>UVALDE MEDICAL &amp; SURGICAL ASSOCIATES</t>
  </si>
  <si>
    <t>233.32</t>
  </si>
  <si>
    <t>450241</t>
  </si>
  <si>
    <t>FAITH COMMUNITY HOSPITAL</t>
  </si>
  <si>
    <t>JACK COUNTY MEDICAL CLINIC</t>
  </si>
  <si>
    <t>267.59</t>
  </si>
  <si>
    <t>451334</t>
  </si>
  <si>
    <t>PARKVIEW HOSPITAL</t>
  </si>
  <si>
    <t>PARKVIEW RURAL HEALTH CLINIC</t>
  </si>
  <si>
    <t>251.68</t>
  </si>
  <si>
    <t>673427</t>
  </si>
  <si>
    <t>451380</t>
  </si>
  <si>
    <t>UT HEALTH EAST TEXAS QUITMAN HOSPITA</t>
  </si>
  <si>
    <t>ETMC QUITMAN RHC QUITMAN</t>
  </si>
  <si>
    <t>264.89</t>
  </si>
  <si>
    <t>670108</t>
  </si>
  <si>
    <t>BAYLOR SCOTT &amp; WHITE - MARBLE FALLS</t>
  </si>
  <si>
    <t>MARBLE FALLS RHC</t>
  </si>
  <si>
    <t>259.26</t>
  </si>
  <si>
    <t>450370</t>
  </si>
  <si>
    <t>COLUMBUS COMMUNITY HOSPITAL</t>
  </si>
  <si>
    <t>FOUR OAKS MEDICAL CENTER</t>
  </si>
  <si>
    <t>203.54</t>
  </si>
  <si>
    <t>451333</t>
  </si>
  <si>
    <t>MARTIN COUNTY HOSPITAL</t>
  </si>
  <si>
    <t>MARTIN RHC</t>
  </si>
  <si>
    <t>352.16</t>
  </si>
  <si>
    <t>450078</t>
  </si>
  <si>
    <t>ANSON GENERAL HOSPITAL</t>
  </si>
  <si>
    <t>ANSON FAMILY WELLNESS CLINIC</t>
  </si>
  <si>
    <t>169.85</t>
  </si>
  <si>
    <t>450400</t>
  </si>
  <si>
    <t>PARKVIEW REGIONAL HOSPITAL</t>
  </si>
  <si>
    <t>PARKVIEW MEDICAL &amp; SURGICAL CLINIC</t>
  </si>
  <si>
    <t>172.22</t>
  </si>
  <si>
    <t>673999</t>
  </si>
  <si>
    <t>450489</t>
  </si>
  <si>
    <t>MEDICAL ARTS HOSPITAL</t>
  </si>
  <si>
    <t>MEDICAL ARTS HEALTH CLINIC</t>
  </si>
  <si>
    <t>260.34</t>
  </si>
  <si>
    <t>451338</t>
  </si>
  <si>
    <t>CULBERSON HOSPITAL</t>
  </si>
  <si>
    <t>VAN HORN RURAL HEALTH CLINIC</t>
  </si>
  <si>
    <t>357.93</t>
  </si>
  <si>
    <t>451340</t>
  </si>
  <si>
    <t>SHAMROCK GENERAL HOSPITAL</t>
  </si>
  <si>
    <t>317.36</t>
  </si>
  <si>
    <t>451348</t>
  </si>
  <si>
    <t>HEART OF TEXAS HEALTHCARE SYSTEM</t>
  </si>
  <si>
    <t>BRADY MEDICAL CLINIC</t>
  </si>
  <si>
    <t>255.12</t>
  </si>
  <si>
    <t>451354</t>
  </si>
  <si>
    <t>OLNEY HAMILTON HOSPITAL DISTRICT</t>
  </si>
  <si>
    <t>LOVETT-MEREDITH RHC</t>
  </si>
  <si>
    <t>268.96</t>
  </si>
  <si>
    <t>450090</t>
  </si>
  <si>
    <t>NORTH TEXAS MEDICAL CENTER</t>
  </si>
  <si>
    <t>NORTH TEXAS MEDICAL CENTER RHC</t>
  </si>
  <si>
    <t>314.91</t>
  </si>
  <si>
    <t>450099</t>
  </si>
  <si>
    <t>PAMPA REGIONAL MEDICAL CENTER</t>
  </si>
  <si>
    <t>139.93</t>
  </si>
  <si>
    <t>673492</t>
  </si>
  <si>
    <t>450447</t>
  </si>
  <si>
    <t>NAVARRO REGIONAL HOSPITAL</t>
  </si>
  <si>
    <t>NAVARRO FAMILY CLINIC</t>
  </si>
  <si>
    <t>258.84</t>
  </si>
  <si>
    <t>450694</t>
  </si>
  <si>
    <t>EL CAMPO MEMORIAL HOSPITAL</t>
  </si>
  <si>
    <t>RHC I - EL CAMPO</t>
  </si>
  <si>
    <t>231.43</t>
  </si>
  <si>
    <t>451304</t>
  </si>
  <si>
    <t>SCHLEICHER COUNTY MEDICAL CENTER</t>
  </si>
  <si>
    <t>SCHLEICHER COUNTY CLINIC</t>
  </si>
  <si>
    <t>327.4</t>
  </si>
  <si>
    <t>451307</t>
  </si>
  <si>
    <t>IRAAN GENERAL HOSPITAL DISTRICT</t>
  </si>
  <si>
    <t>IRAAN GENERAL HOSITAL DISTRICT</t>
  </si>
  <si>
    <t>435.03</t>
  </si>
  <si>
    <t>673474</t>
  </si>
  <si>
    <t>451308</t>
  </si>
  <si>
    <t>YOAKUM COUNTY HOSPITAL</t>
  </si>
  <si>
    <t>WEST TEXAS RHC</t>
  </si>
  <si>
    <t>261.16</t>
  </si>
  <si>
    <t>451312</t>
  </si>
  <si>
    <t>RICE MEDICAL CENTER</t>
  </si>
  <si>
    <t>THOMAS CLINIC</t>
  </si>
  <si>
    <t>301.23</t>
  </si>
  <si>
    <t>451313</t>
  </si>
  <si>
    <t>FISHER COUNTY HOSPITAL DISTRICT</t>
  </si>
  <si>
    <t>CLEARFORK RURAL HEALTH CLINIC</t>
  </si>
  <si>
    <t>266.47</t>
  </si>
  <si>
    <t>451317</t>
  </si>
  <si>
    <t>REFUGIO MEMORIAL HOSPITAL</t>
  </si>
  <si>
    <t>174.61</t>
  </si>
  <si>
    <t>451324</t>
  </si>
  <si>
    <t>LILLIAN M. HUDSPETH MEMORIAL HOSP.</t>
  </si>
  <si>
    <t>SONORA MEDICAL CLINIC</t>
  </si>
  <si>
    <t>178.18</t>
  </si>
  <si>
    <t>451328</t>
  </si>
  <si>
    <t>RICELAND MEDICAL CENTER</t>
  </si>
  <si>
    <t>236.94</t>
  </si>
  <si>
    <t>458874</t>
  </si>
  <si>
    <t>451339</t>
  </si>
  <si>
    <t>THROCKMORTON COUNTY HOSPITAL</t>
  </si>
  <si>
    <t>THROCKMORTON RURAL HEALTH CLINIC</t>
  </si>
  <si>
    <t>240.99</t>
  </si>
  <si>
    <t>458683</t>
  </si>
  <si>
    <t>451349</t>
  </si>
  <si>
    <t>SWISHER MEMORIAL HEALTHCARE SYSTEM</t>
  </si>
  <si>
    <t>TULIA RURAL HEALTH CLINIC</t>
  </si>
  <si>
    <t>191.25</t>
  </si>
  <si>
    <t>451356</t>
  </si>
  <si>
    <t>MEMORIAL MEDICAL CENTER</t>
  </si>
  <si>
    <t>MEMORIAL MEDICAL CLINIC</t>
  </si>
  <si>
    <t>170.75</t>
  </si>
  <si>
    <t>451369</t>
  </si>
  <si>
    <t>GOLDEN PLAINS COMMUNITY HOSPITAL</t>
  </si>
  <si>
    <t>FRITCH MEDICAL CLINIC</t>
  </si>
  <si>
    <t>188.73</t>
  </si>
  <si>
    <t>451373</t>
  </si>
  <si>
    <t>WARD MEMORIAL HOSPITAL</t>
  </si>
  <si>
    <t>SANDHILLS FAMILY CLINIC</t>
  </si>
  <si>
    <t>187.05</t>
  </si>
  <si>
    <t>458684</t>
  </si>
  <si>
    <t>451376</t>
  </si>
  <si>
    <t>LAVACA MEDICAL CENTER</t>
  </si>
  <si>
    <t>LAVACA HEALTH CLINIC - LAVACA</t>
  </si>
  <si>
    <t>235.75</t>
  </si>
  <si>
    <t>673994</t>
  </si>
  <si>
    <t>451377</t>
  </si>
  <si>
    <t>REEVES COUNTY HOSPITAL</t>
  </si>
  <si>
    <t>PECOS VALLEY RHC</t>
  </si>
  <si>
    <t>285.48</t>
  </si>
  <si>
    <t>451382</t>
  </si>
  <si>
    <t>COMANCHE COUNTY MEDICAL CENTER</t>
  </si>
  <si>
    <t>DOCTORS MEDICAL CENTER CLINIC</t>
  </si>
  <si>
    <t>252.33</t>
  </si>
  <si>
    <t>451384</t>
  </si>
  <si>
    <t>D.M. COGDELL MEMORIAL HOSPITAL</t>
  </si>
  <si>
    <t>D.M. COGDELL RHC</t>
  </si>
  <si>
    <t>313.14</t>
  </si>
  <si>
    <t>451389</t>
  </si>
  <si>
    <t>PECOS COUNTY MEMORIAL HOSPITAL</t>
  </si>
  <si>
    <t>FT STOCKTON RHC</t>
  </si>
  <si>
    <t>431.82</t>
  </si>
  <si>
    <t>451391</t>
  </si>
  <si>
    <t>FRIO REGIONAL HOSPITAL</t>
  </si>
  <si>
    <t>FRIO PRIMARY CARE &amp; URGENT CARE CLIN</t>
  </si>
  <si>
    <t>315.78</t>
  </si>
  <si>
    <t>451393</t>
  </si>
  <si>
    <t>CROCKETT MEDICAL CENTER</t>
  </si>
  <si>
    <t>CROCKETT MEDICAL CENTER CLINIC</t>
  </si>
  <si>
    <t>366.81</t>
  </si>
  <si>
    <t>673467</t>
  </si>
  <si>
    <t>451367</t>
  </si>
  <si>
    <t>UT HEALTH EAST TEXAS PITTSBURG</t>
  </si>
  <si>
    <t>181.51</t>
  </si>
  <si>
    <t>450194</t>
  </si>
  <si>
    <t>UT HEALTH EAST TEXAS JACKSONVILLE</t>
  </si>
  <si>
    <t>297.16</t>
  </si>
  <si>
    <t>450024</t>
  </si>
  <si>
    <t>UNIVERSITY MEDICAL CENTER OF EL PASO</t>
  </si>
  <si>
    <t>UNIVERSITY MEDICAL CENTER-FABENS</t>
  </si>
  <si>
    <t>104.46</t>
  </si>
  <si>
    <t>450055</t>
  </si>
  <si>
    <t>ROLLING PLAINS MEMORIAL HOSPITAL</t>
  </si>
  <si>
    <t>ROLLING PLAINS MEMORIAL HOSPITAL RHC</t>
  </si>
  <si>
    <t>318.11</t>
  </si>
  <si>
    <t>450080</t>
  </si>
  <si>
    <t>TITUS REGIONAL MEDICAL CENTER</t>
  </si>
  <si>
    <t>NORTHEAST TEXAS RURAL HEALTH CLINC</t>
  </si>
  <si>
    <t>140.79</t>
  </si>
  <si>
    <t>450085</t>
  </si>
  <si>
    <t>GRAHAM REGIONAL MEDICAL CENTER</t>
  </si>
  <si>
    <t>YOUNG COUNTY RHC</t>
  </si>
  <si>
    <t>229.24</t>
  </si>
  <si>
    <t>CONNALLY MEMORIAL MEDICAL CENTER</t>
  </si>
  <si>
    <t>RHC NORTH</t>
  </si>
  <si>
    <t>146.05</t>
  </si>
  <si>
    <t>450144</t>
  </si>
  <si>
    <t>PERMIAN REGIONAL MEDICAL CENTER</t>
  </si>
  <si>
    <t>ANDREWS FAMILY HEALTH CENTER</t>
  </si>
  <si>
    <t>361.99</t>
  </si>
  <si>
    <t>450155</t>
  </si>
  <si>
    <t>HEREFORD REGIONAL MEDICAL CTR</t>
  </si>
  <si>
    <t>HEREFORD HEALTH CLINIC</t>
  </si>
  <si>
    <t>234.81</t>
  </si>
  <si>
    <t>450369</t>
  </si>
  <si>
    <t>CHILDRESS REGIONAL MEDICAL CENTER</t>
  </si>
  <si>
    <t>FOX RURAL HEALTH CLINIC</t>
  </si>
  <si>
    <t>172.26</t>
  </si>
  <si>
    <t>450399</t>
  </si>
  <si>
    <t>BROWNFIELD REGIONAL MEDICAL CENTER</t>
  </si>
  <si>
    <t>BRMC CLINIC</t>
  </si>
  <si>
    <t>185.02</t>
  </si>
  <si>
    <t>450475</t>
  </si>
  <si>
    <t>UT HEALTH EAST TEXAS HENDERSON HOSPI</t>
  </si>
  <si>
    <t>FAMILY HEALTH CENTER</t>
  </si>
  <si>
    <t>247.91</t>
  </si>
  <si>
    <t>450498</t>
  </si>
  <si>
    <t>STEPHENS MEMORIAL HOSPITAL</t>
  </si>
  <si>
    <t>STEPHENS COUNTY MEDICAL CLINIC</t>
  </si>
  <si>
    <t>193.32</t>
  </si>
  <si>
    <t>450565</t>
  </si>
  <si>
    <t>PALO PINTO GENERAL HOSPITAL</t>
  </si>
  <si>
    <t>WEST TOWN RURAL HEALTH CLINIC</t>
  </si>
  <si>
    <t>448.83</t>
  </si>
  <si>
    <t>450578</t>
  </si>
  <si>
    <t>HEMPHILL COUNTY HOSPITAL</t>
  </si>
  <si>
    <t>CANADIAN FAMILY PHYSICIANS</t>
  </si>
  <si>
    <t>289.98</t>
  </si>
  <si>
    <t>450597</t>
  </si>
  <si>
    <t>CUERO COMMUNITY HOSPITAL</t>
  </si>
  <si>
    <t>PARKSIDE FAMILY CLINIC</t>
  </si>
  <si>
    <t>199.27</t>
  </si>
  <si>
    <t>450654</t>
  </si>
  <si>
    <t>STARR COUNTY MEMORIAL HOSPITAL</t>
  </si>
  <si>
    <t>RIO GRANDE RURAL HEALTH CLINIC</t>
  </si>
  <si>
    <t>243.67</t>
  </si>
  <si>
    <t>450658</t>
  </si>
  <si>
    <t>FREESTONE MEDICAL CENTER</t>
  </si>
  <si>
    <t>FREESTONE HEALTH CLINIC</t>
  </si>
  <si>
    <t>287.41</t>
  </si>
  <si>
    <t>450698</t>
  </si>
  <si>
    <t>LAMB HEALTHCARE CENTER</t>
  </si>
  <si>
    <t>139.36</t>
  </si>
  <si>
    <t>451300</t>
  </si>
  <si>
    <t>PARMER COUNTY COMMUNITY HOSPITAL</t>
  </si>
  <si>
    <t>FRIONA RURAL HEALTH CLINIC</t>
  </si>
  <si>
    <t>210.82</t>
  </si>
  <si>
    <t>451301</t>
  </si>
  <si>
    <t>REAGAN MEMORIAL HOSPITAL</t>
  </si>
  <si>
    <t>HICKMAN RURAL HEALTH CLINIC</t>
  </si>
  <si>
    <t>284.05</t>
  </si>
  <si>
    <t>673438</t>
  </si>
  <si>
    <t>451303</t>
  </si>
  <si>
    <t>LIMESTONE MEDICAL CENTER</t>
  </si>
  <si>
    <t>FAMILY MEDICINE CENTER</t>
  </si>
  <si>
    <t>241.16</t>
  </si>
  <si>
    <t>451306</t>
  </si>
  <si>
    <t>KIMBLE HOSPITAL</t>
  </si>
  <si>
    <t>JUNCTION RURAL HEALTH CLINIC</t>
  </si>
  <si>
    <t>280.27</t>
  </si>
  <si>
    <t>451309</t>
  </si>
  <si>
    <t>MCCAMEY COUNTY HOSPITAL DISTRICT</t>
  </si>
  <si>
    <t>MCCAMEY FAMILY PRACTICE</t>
  </si>
  <si>
    <t>300.69</t>
  </si>
  <si>
    <t>451310</t>
  </si>
  <si>
    <t>BALLINGER MEMORIAL HOSPITAL</t>
  </si>
  <si>
    <t>BALLINGER HOSPITAL CLINIC</t>
  </si>
  <si>
    <t>353.52</t>
  </si>
  <si>
    <t>451311</t>
  </si>
  <si>
    <t>SWEENY COMMUNITY HOSPITAL</t>
  </si>
  <si>
    <t>WEST COLUMBIA RURAL HEALTH CLINIC</t>
  </si>
  <si>
    <t>381.19</t>
  </si>
  <si>
    <t>451314</t>
  </si>
  <si>
    <t>MEMORIAL HOSPITAL</t>
  </si>
  <si>
    <t>WINKLER COUNTY RHC</t>
  </si>
  <si>
    <t>624.13</t>
  </si>
  <si>
    <t>458557</t>
  </si>
  <si>
    <t>451318</t>
  </si>
  <si>
    <t>STONEWALL MEMORIAL HOSPITAL</t>
  </si>
  <si>
    <t>STONEWALL RURAL HEALTH CLINIC</t>
  </si>
  <si>
    <t>391.37</t>
  </si>
  <si>
    <t>451325</t>
  </si>
  <si>
    <t>CONCHO COUNTY HOSPITAL</t>
  </si>
  <si>
    <t>CONCHO MEDICAL CLINIC</t>
  </si>
  <si>
    <t>371.1</t>
  </si>
  <si>
    <t>673487</t>
  </si>
  <si>
    <t>451329</t>
  </si>
  <si>
    <t>RANKIN COUNTY HOSPITAL DISTRICT</t>
  </si>
  <si>
    <t>RANKIN RURAL HEALTH CLINIC</t>
  </si>
  <si>
    <t>470.73</t>
  </si>
  <si>
    <t>673460</t>
  </si>
  <si>
    <t>451330</t>
  </si>
  <si>
    <t>MEDINA REGIONAL HOSPITAL</t>
  </si>
  <si>
    <t>MEDINA CLINICS OF HONDO #1</t>
  </si>
  <si>
    <t>142.85</t>
  </si>
  <si>
    <t>451337</t>
  </si>
  <si>
    <t>W.J. MANGOLD MEMORIAL HOSPITAL</t>
  </si>
  <si>
    <t>COGDELL CLINIC</t>
  </si>
  <si>
    <t>209.14</t>
  </si>
  <si>
    <t>451341</t>
  </si>
  <si>
    <t>HASKELL MEMORIAL HOSPITAL</t>
  </si>
  <si>
    <t>472.57</t>
  </si>
  <si>
    <t>673481</t>
  </si>
  <si>
    <t>451342</t>
  </si>
  <si>
    <t>MITCHELL COUNTY HOSPITAL</t>
  </si>
  <si>
    <t>FAMILY MEDICAL ASSOCIATES</t>
  </si>
  <si>
    <t>200.6</t>
  </si>
  <si>
    <t>451343</t>
  </si>
  <si>
    <t>ELECTRA MEMORIAL HOSPITAL</t>
  </si>
  <si>
    <t>IOWA PARK CLINIC RHC</t>
  </si>
  <si>
    <t>295.17</t>
  </si>
  <si>
    <t>451344</t>
  </si>
  <si>
    <t>HANSFORD COUNTY HOSPITAL DISTRICT</t>
  </si>
  <si>
    <t>FAMILY MEDICAL CLINIC OF HANSFORD</t>
  </si>
  <si>
    <t>204.66</t>
  </si>
  <si>
    <t>451347</t>
  </si>
  <si>
    <t>COLEMAN COUNTY MEDICAL CENTER</t>
  </si>
  <si>
    <t>COLEMAN MEDICAL ASSOCIATES</t>
  </si>
  <si>
    <t>108.32</t>
  </si>
  <si>
    <t>451350</t>
  </si>
  <si>
    <t>PLAINS MEMORIAL HOSPITAL</t>
  </si>
  <si>
    <t>242.43</t>
  </si>
  <si>
    <t>451351</t>
  </si>
  <si>
    <t>LYNN COUNTY HOSPITAL</t>
  </si>
  <si>
    <t>LYNN COUNTY FAMILY WELLNESS RHC</t>
  </si>
  <si>
    <t>232.27</t>
  </si>
  <si>
    <t>451353</t>
  </si>
  <si>
    <t>CRANE RHC</t>
  </si>
  <si>
    <t>220.33</t>
  </si>
  <si>
    <t>451355</t>
  </si>
  <si>
    <t>COLLINGSWORTH GENERAL HOSPITAL</t>
  </si>
  <si>
    <t>COLLINGSWORTH FAMILY CLINIC</t>
  </si>
  <si>
    <t>243.88</t>
  </si>
  <si>
    <t>451358</t>
  </si>
  <si>
    <t>MEMORIAL HOSPITAL-SEMINOLE</t>
  </si>
  <si>
    <t>MEMORIAL HOSPITAL CLINIC SOUTH</t>
  </si>
  <si>
    <t>213.54</t>
  </si>
  <si>
    <t>451359</t>
  </si>
  <si>
    <t>OCHILTREE GENERAL HOSPITAL</t>
  </si>
  <si>
    <t>PERRYTON HEALTH CENTER</t>
  </si>
  <si>
    <t>218.4</t>
  </si>
  <si>
    <t>451363</t>
  </si>
  <si>
    <t>JACKSON COUNTY HOSPITAL</t>
  </si>
  <si>
    <t>JACKSON MEDICAL CLINIC OF EDNA</t>
  </si>
  <si>
    <t>194.23</t>
  </si>
  <si>
    <t>451366</t>
  </si>
  <si>
    <t>COCHRAN MEMORIAL HOSPITAL</t>
  </si>
  <si>
    <t>MORTON RHC</t>
  </si>
  <si>
    <t>222.82</t>
  </si>
  <si>
    <t>458809</t>
  </si>
  <si>
    <t>451372</t>
  </si>
  <si>
    <t>MULESHOE AREA MEDICAL CENTER</t>
  </si>
  <si>
    <t>MULESHOE FAMILY MEDICAL CENTER</t>
  </si>
  <si>
    <t>194.45</t>
  </si>
  <si>
    <t>458652</t>
  </si>
  <si>
    <t>451375</t>
  </si>
  <si>
    <t>LIBERTY-DAYTON REGIONAL MEDICAL CENT</t>
  </si>
  <si>
    <t>LIBERTY-DAYTON MEDICAL CLINIC</t>
  </si>
  <si>
    <t>159.3</t>
  </si>
  <si>
    <t>451378</t>
  </si>
  <si>
    <t>BIG BEND REGIONAL MED CTR</t>
  </si>
  <si>
    <t>BBRMC RHC</t>
  </si>
  <si>
    <t>280.4</t>
  </si>
  <si>
    <t>451392</t>
  </si>
  <si>
    <t>HAMILTON GENERAL HOSPITAL</t>
  </si>
  <si>
    <t>FAMILY PRACTICE RHC</t>
  </si>
  <si>
    <t>261.69</t>
  </si>
  <si>
    <t>458540</t>
  </si>
  <si>
    <t>451394</t>
  </si>
  <si>
    <t>KNOX COUNTY HOSPITAL</t>
  </si>
  <si>
    <t>KNOX COUNTY HOSPITAL CLINIC</t>
  </si>
  <si>
    <t>278.44</t>
  </si>
  <si>
    <t>450348</t>
  </si>
  <si>
    <t>FALLS COMMUNITY HOSPITAL AND CLINIC</t>
  </si>
  <si>
    <t>FCHC MARLIN CLINIC</t>
  </si>
  <si>
    <t>219.95</t>
  </si>
  <si>
    <t>450210</t>
  </si>
  <si>
    <t>UT HEALTH EAST TEXAS CARTHAGE HOSPIT</t>
  </si>
  <si>
    <t>ETMC FIRST PHYS CLINIC CARTHAGE 1</t>
  </si>
  <si>
    <t>303.35</t>
  </si>
  <si>
    <t>458846</t>
  </si>
  <si>
    <t>451331</t>
  </si>
  <si>
    <t>COON MEMORIAL HOSPITAL</t>
  </si>
  <si>
    <t>DALHART FAMILY MEDICAL CLINIC</t>
  </si>
  <si>
    <t>292.1</t>
  </si>
  <si>
    <t>451379</t>
  </si>
  <si>
    <t>CORYELL MEMORIAL HOSPITAL</t>
  </si>
  <si>
    <t>MILLS COUNTY MEDICAL CLINIC</t>
  </si>
  <si>
    <t>260.79</t>
  </si>
  <si>
    <t>450154</t>
  </si>
  <si>
    <t>VAL VERDE REGIONAL MEDICAL CENTER</t>
  </si>
  <si>
    <t>294.34</t>
  </si>
  <si>
    <t>450082</t>
  </si>
  <si>
    <t>CHRISTUS SPOHN HOSPITAL BEEVILLE</t>
  </si>
  <si>
    <t>CHRISTUS SPOHN BEE WOMENS HEALTH CE</t>
  </si>
  <si>
    <t>164.71</t>
  </si>
  <si>
    <t>458771</t>
  </si>
  <si>
    <t>451345</t>
  </si>
  <si>
    <t>CROSBYTON CLINIC HOSPITAL</t>
  </si>
  <si>
    <t>CROSBYTON CLINIC HOSPITAL RHC</t>
  </si>
  <si>
    <t>152.56</t>
  </si>
  <si>
    <t>458829</t>
  </si>
  <si>
    <t>450219</t>
  </si>
  <si>
    <t>LLANO MEMORIAL HOSPITAL</t>
  </si>
  <si>
    <t>LLANO RHC</t>
  </si>
  <si>
    <t>220.4</t>
  </si>
  <si>
    <t>450243</t>
  </si>
  <si>
    <t>HAMLIN MEMORIAL HOSPITAL</t>
  </si>
  <si>
    <t>150.22</t>
  </si>
  <si>
    <t>673424</t>
  </si>
  <si>
    <t>450746</t>
  </si>
  <si>
    <t>173.94</t>
  </si>
  <si>
    <t>670126</t>
  </si>
  <si>
    <t>246.3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</si>
</sst>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_(* #,##0_);_(* \(#,##0\);_(* &quot;-&quot;??_);_(@_)"/>
    <numFmt numFmtId="167" formatCode="[$-409]mmm\-yy;@"/>
  </numFmts>
  <fonts count="35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sz val="12"/>
      <color theme="1"/>
      <name val="Verdana"/>
      <family val="2"/>
    </font>
    <font>
      <sz val="12"/>
      <color theme="1"/>
      <name val="Verdana"/>
      <family val="2"/>
    </font>
    <font>
      <sz val="12"/>
      <color theme="1"/>
      <name val="Verdana"/>
      <family val="2"/>
    </font>
    <font>
      <sz val="12"/>
      <color theme="1"/>
      <name val="Verdana"/>
      <family val="2"/>
    </font>
    <font>
      <sz val="12"/>
      <color theme="1"/>
      <name val="Verdana"/>
      <family val="2"/>
    </font>
    <font>
      <sz val="12"/>
      <color theme="1"/>
      <name val="Verdana"/>
      <family val="2"/>
    </font>
    <font>
      <sz val="12"/>
      <color theme="1"/>
      <name val="Verdana"/>
      <family val="2"/>
    </font>
    <font>
      <sz val="12"/>
      <color theme="1"/>
      <name val="Verdana"/>
      <family val="2"/>
    </font>
    <font>
      <sz val="12"/>
      <color theme="1"/>
      <name val="Verdan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Times New Roman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theme="4" tint="0.39997558519241921"/>
      </top>
      <bottom/>
      <diagonal/>
    </border>
    <border>
      <left/>
      <right style="medium">
        <color indexed="64"/>
      </right>
      <top style="thin">
        <color theme="4" tint="0.39997558519241921"/>
      </top>
      <bottom/>
      <diagonal/>
    </border>
    <border>
      <left style="medium">
        <color indexed="64"/>
      </left>
      <right/>
      <top style="double">
        <color theme="4"/>
      </top>
      <bottom style="medium">
        <color indexed="64"/>
      </bottom>
      <diagonal/>
    </border>
    <border>
      <left/>
      <right/>
      <top style="double">
        <color theme="4"/>
      </top>
      <bottom style="medium">
        <color indexed="64"/>
      </bottom>
      <diagonal/>
    </border>
    <border>
      <left/>
      <right style="medium">
        <color indexed="64"/>
      </right>
      <top style="double">
        <color theme="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42">
    <xf numFmtId="0" fontId="0" fillId="0" borderId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3" fillId="0" borderId="0"/>
    <xf numFmtId="167" fontId="24" fillId="0" borderId="0"/>
    <xf numFmtId="9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3" fillId="0" borderId="0"/>
    <xf numFmtId="0" fontId="19" fillId="0" borderId="0"/>
    <xf numFmtId="9" fontId="19" fillId="0" borderId="0" applyFont="0" applyFill="0" applyBorder="0" applyAlignment="0" applyProtection="0"/>
    <xf numFmtId="0" fontId="10" fillId="0" borderId="0"/>
    <xf numFmtId="0" fontId="19" fillId="0" borderId="0"/>
    <xf numFmtId="0" fontId="9" fillId="0" borderId="0"/>
    <xf numFmtId="0" fontId="25" fillId="0" borderId="0"/>
    <xf numFmtId="9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5" fillId="0" borderId="0"/>
    <xf numFmtId="9" fontId="34" fillId="0" borderId="0" applyFont="0" applyFill="0" applyBorder="0" applyAlignment="0" applyProtection="0"/>
    <xf numFmtId="0" fontId="2" fillId="0" borderId="0"/>
    <xf numFmtId="0" fontId="1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23">
    <xf numFmtId="0" fontId="0" fillId="0" borderId="0" xfId="0"/>
    <xf numFmtId="0" fontId="11" fillId="0" borderId="0" xfId="0" applyFon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right"/>
    </xf>
    <xf numFmtId="0" fontId="0" fillId="0" borderId="0" xfId="0" quotePrefix="1"/>
    <xf numFmtId="0" fontId="16" fillId="0" borderId="0" xfId="0" applyFont="1"/>
    <xf numFmtId="0" fontId="17" fillId="0" borderId="0" xfId="0" applyFont="1"/>
    <xf numFmtId="166" fontId="0" fillId="0" borderId="3" xfId="7" applyNumberFormat="1" applyFont="1" applyBorder="1"/>
    <xf numFmtId="166" fontId="0" fillId="0" borderId="0" xfId="7" applyNumberFormat="1" applyFont="1"/>
    <xf numFmtId="166" fontId="0" fillId="0" borderId="0" xfId="0" applyNumberFormat="1"/>
    <xf numFmtId="164" fontId="0" fillId="0" borderId="4" xfId="0" applyNumberFormat="1" applyBorder="1"/>
    <xf numFmtId="0" fontId="12" fillId="0" borderId="14" xfId="0" applyFont="1" applyBorder="1" applyAlignment="1">
      <alignment horizontal="center" wrapText="1"/>
    </xf>
    <xf numFmtId="0" fontId="12" fillId="0" borderId="17" xfId="0" applyFont="1" applyBorder="1" applyAlignment="1">
      <alignment horizontal="center" wrapText="1"/>
    </xf>
    <xf numFmtId="0" fontId="12" fillId="0" borderId="15" xfId="0" applyFont="1" applyBorder="1" applyAlignment="1">
      <alignment horizontal="center" wrapText="1"/>
    </xf>
    <xf numFmtId="166" fontId="0" fillId="5" borderId="23" xfId="7" applyNumberFormat="1" applyFont="1" applyFill="1" applyBorder="1"/>
    <xf numFmtId="0" fontId="27" fillId="0" borderId="0" xfId="0" applyFont="1"/>
    <xf numFmtId="0" fontId="21" fillId="0" borderId="0" xfId="0" applyFont="1"/>
    <xf numFmtId="14" fontId="0" fillId="0" borderId="0" xfId="0" applyNumberFormat="1"/>
    <xf numFmtId="0" fontId="28" fillId="0" borderId="0" xfId="20" applyFont="1" applyAlignment="1">
      <alignment wrapText="1"/>
    </xf>
    <xf numFmtId="0" fontId="29" fillId="7" borderId="0" xfId="20" applyFont="1" applyFill="1" applyAlignment="1">
      <alignment wrapText="1"/>
    </xf>
    <xf numFmtId="0" fontId="30" fillId="0" borderId="0" xfId="0" applyFont="1" applyAlignment="1">
      <alignment wrapText="1"/>
    </xf>
    <xf numFmtId="0" fontId="28" fillId="0" borderId="0" xfId="20" applyFont="1"/>
    <xf numFmtId="0" fontId="30" fillId="0" borderId="0" xfId="0" applyFont="1"/>
    <xf numFmtId="0" fontId="28" fillId="0" borderId="0" xfId="0" applyFont="1"/>
    <xf numFmtId="43" fontId="29" fillId="7" borderId="0" xfId="7" applyFont="1" applyFill="1" applyAlignment="1">
      <alignment wrapText="1"/>
    </xf>
    <xf numFmtId="43" fontId="30" fillId="0" borderId="0" xfId="7" applyFont="1" applyAlignment="1"/>
    <xf numFmtId="43" fontId="28" fillId="0" borderId="0" xfId="7" applyFont="1" applyAlignment="1"/>
    <xf numFmtId="0" fontId="13" fillId="0" borderId="0" xfId="0" quotePrefix="1" applyFont="1"/>
    <xf numFmtId="0" fontId="12" fillId="0" borderId="16" xfId="0" applyFont="1" applyBorder="1" applyAlignment="1">
      <alignment horizontal="center" wrapText="1"/>
    </xf>
    <xf numFmtId="0" fontId="21" fillId="0" borderId="26" xfId="0" applyFont="1" applyBorder="1"/>
    <xf numFmtId="0" fontId="21" fillId="0" borderId="26" xfId="0" applyFont="1" applyBorder="1" applyAlignment="1">
      <alignment wrapText="1"/>
    </xf>
    <xf numFmtId="9" fontId="0" fillId="0" borderId="26" xfId="0" applyNumberFormat="1" applyBorder="1"/>
    <xf numFmtId="164" fontId="0" fillId="0" borderId="26" xfId="0" applyNumberFormat="1" applyBorder="1"/>
    <xf numFmtId="0" fontId="0" fillId="0" borderId="9" xfId="0" applyBorder="1"/>
    <xf numFmtId="0" fontId="0" fillId="0" borderId="10" xfId="0" applyBorder="1"/>
    <xf numFmtId="0" fontId="0" fillId="0" borderId="25" xfId="0" applyBorder="1"/>
    <xf numFmtId="0" fontId="0" fillId="0" borderId="28" xfId="0" applyBorder="1"/>
    <xf numFmtId="0" fontId="0" fillId="0" borderId="22" xfId="0" applyBorder="1"/>
    <xf numFmtId="166" fontId="0" fillId="0" borderId="21" xfId="7" applyNumberFormat="1" applyFont="1" applyBorder="1"/>
    <xf numFmtId="0" fontId="0" fillId="0" borderId="24" xfId="0" applyBorder="1"/>
    <xf numFmtId="0" fontId="12" fillId="7" borderId="8" xfId="0" applyFont="1" applyFill="1" applyBorder="1"/>
    <xf numFmtId="0" fontId="12" fillId="7" borderId="9" xfId="0" applyFont="1" applyFill="1" applyBorder="1"/>
    <xf numFmtId="166" fontId="12" fillId="7" borderId="9" xfId="7" applyNumberFormat="1" applyFont="1" applyFill="1" applyBorder="1"/>
    <xf numFmtId="0" fontId="12" fillId="7" borderId="25" xfId="0" applyFont="1" applyFill="1" applyBorder="1"/>
    <xf numFmtId="0" fontId="12" fillId="7" borderId="0" xfId="0" applyFont="1" applyFill="1"/>
    <xf numFmtId="166" fontId="12" fillId="7" borderId="0" xfId="7" applyNumberFormat="1" applyFont="1" applyFill="1" applyBorder="1"/>
    <xf numFmtId="0" fontId="12" fillId="7" borderId="22" xfId="0" applyFont="1" applyFill="1" applyBorder="1"/>
    <xf numFmtId="166" fontId="12" fillId="7" borderId="21" xfId="7" applyNumberFormat="1" applyFont="1" applyFill="1" applyBorder="1"/>
    <xf numFmtId="10" fontId="12" fillId="7" borderId="9" xfId="17" applyNumberFormat="1" applyFont="1" applyFill="1" applyBorder="1"/>
    <xf numFmtId="10" fontId="12" fillId="7" borderId="0" xfId="17" applyNumberFormat="1" applyFont="1" applyFill="1" applyBorder="1"/>
    <xf numFmtId="164" fontId="0" fillId="0" borderId="28" xfId="0" applyNumberFormat="1" applyBorder="1"/>
    <xf numFmtId="0" fontId="20" fillId="0" borderId="8" xfId="0" applyFont="1" applyBorder="1"/>
    <xf numFmtId="164" fontId="0" fillId="0" borderId="28" xfId="6" applyNumberFormat="1" applyFont="1" applyBorder="1"/>
    <xf numFmtId="164" fontId="0" fillId="0" borderId="0" xfId="0" applyNumberFormat="1"/>
    <xf numFmtId="9" fontId="0" fillId="2" borderId="26" xfId="0" applyNumberFormat="1" applyFill="1" applyBorder="1"/>
    <xf numFmtId="164" fontId="0" fillId="0" borderId="0" xfId="6" applyNumberFormat="1" applyFont="1" applyBorder="1"/>
    <xf numFmtId="0" fontId="0" fillId="2" borderId="26" xfId="0" applyFill="1" applyBorder="1" applyAlignment="1">
      <alignment horizontal="right"/>
    </xf>
    <xf numFmtId="14" fontId="0" fillId="2" borderId="26" xfId="0" applyNumberFormat="1" applyFill="1" applyBorder="1" applyAlignment="1">
      <alignment horizontal="right"/>
    </xf>
    <xf numFmtId="10" fontId="0" fillId="2" borderId="26" xfId="0" applyNumberFormat="1" applyFill="1" applyBorder="1"/>
    <xf numFmtId="9" fontId="0" fillId="0" borderId="28" xfId="0" applyNumberFormat="1" applyBorder="1"/>
    <xf numFmtId="10" fontId="12" fillId="7" borderId="24" xfId="17" applyNumberFormat="1" applyFont="1" applyFill="1" applyBorder="1"/>
    <xf numFmtId="0" fontId="0" fillId="0" borderId="25" xfId="0" applyBorder="1" applyAlignment="1">
      <alignment wrapText="1"/>
    </xf>
    <xf numFmtId="44" fontId="0" fillId="0" borderId="0" xfId="0" applyNumberFormat="1"/>
    <xf numFmtId="44" fontId="12" fillId="7" borderId="21" xfId="6" applyFont="1" applyFill="1" applyBorder="1"/>
    <xf numFmtId="0" fontId="0" fillId="0" borderId="22" xfId="0" applyBorder="1" applyAlignment="1">
      <alignment wrapText="1"/>
    </xf>
    <xf numFmtId="0" fontId="12" fillId="0" borderId="28" xfId="0" applyFont="1" applyBorder="1"/>
    <xf numFmtId="166" fontId="0" fillId="0" borderId="24" xfId="7" applyNumberFormat="1" applyFont="1" applyBorder="1"/>
    <xf numFmtId="10" fontId="0" fillId="0" borderId="0" xfId="0" applyNumberFormat="1"/>
    <xf numFmtId="10" fontId="0" fillId="0" borderId="0" xfId="17" applyNumberFormat="1" applyFont="1" applyBorder="1"/>
    <xf numFmtId="165" fontId="0" fillId="0" borderId="0" xfId="17" applyNumberFormat="1" applyFont="1" applyBorder="1"/>
    <xf numFmtId="10" fontId="0" fillId="0" borderId="28" xfId="0" applyNumberFormat="1" applyBorder="1"/>
    <xf numFmtId="10" fontId="0" fillId="0" borderId="21" xfId="0" applyNumberFormat="1" applyBorder="1"/>
    <xf numFmtId="10" fontId="0" fillId="0" borderId="21" xfId="17" applyNumberFormat="1" applyFont="1" applyBorder="1"/>
    <xf numFmtId="165" fontId="0" fillId="0" borderId="21" xfId="17" applyNumberFormat="1" applyFont="1" applyBorder="1"/>
    <xf numFmtId="10" fontId="0" fillId="0" borderId="24" xfId="0" applyNumberFormat="1" applyBorder="1"/>
    <xf numFmtId="0" fontId="12" fillId="0" borderId="2" xfId="0" applyFont="1" applyBorder="1" applyAlignment="1">
      <alignment horizontal="center" wrapText="1"/>
    </xf>
    <xf numFmtId="164" fontId="0" fillId="0" borderId="30" xfId="0" applyNumberFormat="1" applyBorder="1"/>
    <xf numFmtId="166" fontId="12" fillId="7" borderId="31" xfId="7" applyNumberFormat="1" applyFont="1" applyFill="1" applyBorder="1"/>
    <xf numFmtId="166" fontId="12" fillId="7" borderId="32" xfId="7" applyNumberFormat="1" applyFont="1" applyFill="1" applyBorder="1"/>
    <xf numFmtId="166" fontId="12" fillId="7" borderId="33" xfId="7" applyNumberFormat="1" applyFont="1" applyFill="1" applyBorder="1"/>
    <xf numFmtId="0" fontId="22" fillId="6" borderId="1" xfId="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center" wrapText="1"/>
    </xf>
    <xf numFmtId="164" fontId="0" fillId="0" borderId="20" xfId="0" applyNumberFormat="1" applyBorder="1"/>
    <xf numFmtId="0" fontId="21" fillId="0" borderId="29" xfId="0" applyFont="1" applyBorder="1" applyAlignment="1">
      <alignment horizontal="center"/>
    </xf>
    <xf numFmtId="0" fontId="21" fillId="0" borderId="3" xfId="0" applyFont="1" applyBorder="1"/>
    <xf numFmtId="0" fontId="21" fillId="0" borderId="4" xfId="0" applyFont="1" applyBorder="1" applyAlignment="1">
      <alignment wrapText="1"/>
    </xf>
    <xf numFmtId="166" fontId="12" fillId="7" borderId="10" xfId="7" applyNumberFormat="1" applyFont="1" applyFill="1" applyBorder="1"/>
    <xf numFmtId="166" fontId="12" fillId="7" borderId="28" xfId="7" applyNumberFormat="1" applyFont="1" applyFill="1" applyBorder="1"/>
    <xf numFmtId="166" fontId="12" fillId="7" borderId="24" xfId="7" applyNumberFormat="1" applyFont="1" applyFill="1" applyBorder="1"/>
    <xf numFmtId="166" fontId="12" fillId="7" borderId="8" xfId="7" applyNumberFormat="1" applyFont="1" applyFill="1" applyBorder="1"/>
    <xf numFmtId="166" fontId="12" fillId="7" borderId="25" xfId="7" applyNumberFormat="1" applyFont="1" applyFill="1" applyBorder="1"/>
    <xf numFmtId="166" fontId="12" fillId="7" borderId="22" xfId="7" applyNumberFormat="1" applyFont="1" applyFill="1" applyBorder="1"/>
    <xf numFmtId="164" fontId="0" fillId="0" borderId="3" xfId="0" applyNumberFormat="1" applyBorder="1"/>
    <xf numFmtId="0" fontId="22" fillId="0" borderId="5" xfId="0" applyFont="1" applyBorder="1" applyAlignment="1">
      <alignment horizontal="center" wrapText="1"/>
    </xf>
    <xf numFmtId="0" fontId="22" fillId="0" borderId="7" xfId="0" applyFont="1" applyBorder="1" applyAlignment="1">
      <alignment horizontal="center" wrapText="1"/>
    </xf>
    <xf numFmtId="0" fontId="12" fillId="0" borderId="7" xfId="0" applyFont="1" applyBorder="1" applyAlignment="1">
      <alignment horizontal="center"/>
    </xf>
    <xf numFmtId="0" fontId="12" fillId="0" borderId="7" xfId="0" applyFont="1" applyBorder="1" applyAlignment="1">
      <alignment horizontal="center" wrapText="1"/>
    </xf>
    <xf numFmtId="0" fontId="12" fillId="0" borderId="6" xfId="0" applyFont="1" applyBorder="1" applyAlignment="1">
      <alignment horizontal="center" wrapText="1"/>
    </xf>
    <xf numFmtId="0" fontId="31" fillId="0" borderId="0" xfId="0" applyFont="1"/>
    <xf numFmtId="0" fontId="32" fillId="0" borderId="0" xfId="0" applyFont="1"/>
    <xf numFmtId="44" fontId="21" fillId="0" borderId="3" xfId="6" applyFont="1" applyFill="1" applyBorder="1"/>
    <xf numFmtId="44" fontId="21" fillId="0" borderId="4" xfId="6" applyFont="1" applyFill="1" applyBorder="1"/>
    <xf numFmtId="0" fontId="12" fillId="0" borderId="5" xfId="0" applyFont="1" applyBorder="1" applyAlignment="1">
      <alignment horizontal="center" wrapText="1"/>
    </xf>
    <xf numFmtId="0" fontId="14" fillId="4" borderId="8" xfId="0" applyFont="1" applyFill="1" applyBorder="1"/>
    <xf numFmtId="0" fontId="14" fillId="4" borderId="9" xfId="0" applyFont="1" applyFill="1" applyBorder="1" applyAlignment="1">
      <alignment wrapText="1"/>
    </xf>
    <xf numFmtId="0" fontId="14" fillId="4" borderId="10" xfId="0" applyFont="1" applyFill="1" applyBorder="1" applyAlignment="1">
      <alignment wrapText="1"/>
    </xf>
    <xf numFmtId="0" fontId="0" fillId="5" borderId="34" xfId="0" applyFill="1" applyBorder="1"/>
    <xf numFmtId="9" fontId="0" fillId="5" borderId="35" xfId="17" applyFont="1" applyFill="1" applyBorder="1"/>
    <xf numFmtId="0" fontId="0" fillId="3" borderId="34" xfId="0" applyFill="1" applyBorder="1"/>
    <xf numFmtId="9" fontId="0" fillId="3" borderId="35" xfId="17" applyFont="1" applyFill="1" applyBorder="1"/>
    <xf numFmtId="0" fontId="12" fillId="0" borderId="36" xfId="0" applyFont="1" applyBorder="1"/>
    <xf numFmtId="166" fontId="12" fillId="0" borderId="37" xfId="0" applyNumberFormat="1" applyFont="1" applyBorder="1"/>
    <xf numFmtId="9" fontId="12" fillId="0" borderId="38" xfId="0" applyNumberFormat="1" applyFont="1" applyBorder="1"/>
    <xf numFmtId="164" fontId="21" fillId="0" borderId="4" xfId="6" applyNumberFormat="1" applyFont="1" applyFill="1" applyBorder="1" applyAlignment="1">
      <alignment horizontal="center"/>
    </xf>
    <xf numFmtId="43" fontId="0" fillId="0" borderId="0" xfId="7" applyFont="1"/>
    <xf numFmtId="0" fontId="12" fillId="0" borderId="39" xfId="0" applyFont="1" applyBorder="1" applyAlignment="1">
      <alignment horizontal="center" wrapText="1"/>
    </xf>
    <xf numFmtId="0" fontId="12" fillId="0" borderId="40" xfId="0" applyFont="1" applyBorder="1" applyAlignment="1">
      <alignment horizontal="center" wrapText="1"/>
    </xf>
    <xf numFmtId="0" fontId="21" fillId="0" borderId="41" xfId="0" applyFont="1" applyBorder="1"/>
    <xf numFmtId="0" fontId="21" fillId="0" borderId="42" xfId="0" applyFont="1" applyBorder="1"/>
    <xf numFmtId="0" fontId="21" fillId="0" borderId="42" xfId="0" applyFont="1" applyBorder="1" applyAlignment="1">
      <alignment wrapText="1"/>
    </xf>
    <xf numFmtId="0" fontId="21" fillId="0" borderId="43" xfId="0" applyFont="1" applyBorder="1" applyAlignment="1">
      <alignment wrapText="1"/>
    </xf>
    <xf numFmtId="0" fontId="21" fillId="0" borderId="44" xfId="0" applyFont="1" applyBorder="1" applyAlignment="1">
      <alignment horizontal="center"/>
    </xf>
    <xf numFmtId="166" fontId="21" fillId="0" borderId="30" xfId="7" applyNumberFormat="1" applyFont="1" applyBorder="1" applyAlignment="1">
      <alignment horizontal="center"/>
    </xf>
    <xf numFmtId="166" fontId="0" fillId="0" borderId="26" xfId="7" applyNumberFormat="1" applyFont="1" applyBorder="1"/>
    <xf numFmtId="0" fontId="22" fillId="0" borderId="2" xfId="0" applyFont="1" applyBorder="1" applyAlignment="1">
      <alignment horizontal="center" wrapText="1"/>
    </xf>
    <xf numFmtId="0" fontId="12" fillId="3" borderId="16" xfId="0" applyFont="1" applyFill="1" applyBorder="1" applyAlignment="1">
      <alignment horizontal="center" wrapText="1"/>
    </xf>
    <xf numFmtId="164" fontId="0" fillId="0" borderId="29" xfId="6" applyNumberFormat="1" applyFont="1" applyFill="1" applyBorder="1"/>
    <xf numFmtId="0" fontId="22" fillId="0" borderId="6" xfId="0" applyFont="1" applyBorder="1" applyAlignment="1">
      <alignment horizontal="center" wrapText="1"/>
    </xf>
    <xf numFmtId="166" fontId="21" fillId="0" borderId="4" xfId="7" applyNumberFormat="1" applyFont="1" applyBorder="1" applyAlignment="1">
      <alignment horizontal="center"/>
    </xf>
    <xf numFmtId="166" fontId="21" fillId="0" borderId="43" xfId="7" applyNumberFormat="1" applyFont="1" applyBorder="1" applyAlignment="1">
      <alignment horizontal="center"/>
    </xf>
    <xf numFmtId="9" fontId="0" fillId="0" borderId="0" xfId="17" applyFont="1"/>
    <xf numFmtId="164" fontId="12" fillId="8" borderId="0" xfId="6" applyNumberFormat="1" applyFont="1" applyFill="1" applyBorder="1" applyAlignment="1">
      <alignment wrapText="1"/>
    </xf>
    <xf numFmtId="0" fontId="12" fillId="8" borderId="0" xfId="0" applyFont="1" applyFill="1" applyAlignment="1">
      <alignment wrapText="1"/>
    </xf>
    <xf numFmtId="0" fontId="0" fillId="0" borderId="0" xfId="0" applyAlignment="1">
      <alignment wrapText="1"/>
    </xf>
    <xf numFmtId="44" fontId="0" fillId="0" borderId="0" xfId="6" applyFont="1" applyBorder="1"/>
    <xf numFmtId="0" fontId="12" fillId="0" borderId="8" xfId="0" applyFont="1" applyBorder="1"/>
    <xf numFmtId="44" fontId="12" fillId="0" borderId="9" xfId="6" applyFont="1" applyBorder="1"/>
    <xf numFmtId="9" fontId="0" fillId="0" borderId="10" xfId="17" applyFont="1" applyBorder="1"/>
    <xf numFmtId="0" fontId="12" fillId="8" borderId="25" xfId="0" applyFont="1" applyFill="1" applyBorder="1" applyAlignment="1">
      <alignment wrapText="1"/>
    </xf>
    <xf numFmtId="0" fontId="12" fillId="8" borderId="0" xfId="0" applyFont="1" applyFill="1" applyAlignment="1">
      <alignment horizontal="left" wrapText="1"/>
    </xf>
    <xf numFmtId="9" fontId="12" fillId="8" borderId="28" xfId="17" applyFont="1" applyFill="1" applyBorder="1"/>
    <xf numFmtId="9" fontId="0" fillId="0" borderId="28" xfId="17" applyFont="1" applyBorder="1"/>
    <xf numFmtId="44" fontId="0" fillId="0" borderId="21" xfId="6" applyFont="1" applyBorder="1"/>
    <xf numFmtId="9" fontId="0" fillId="0" borderId="24" xfId="17" applyFont="1" applyBorder="1"/>
    <xf numFmtId="0" fontId="22" fillId="8" borderId="0" xfId="0" applyFont="1" applyFill="1" applyAlignment="1">
      <alignment horizontal="center"/>
    </xf>
    <xf numFmtId="0" fontId="12" fillId="8" borderId="0" xfId="0" applyFont="1" applyFill="1" applyAlignment="1">
      <alignment horizontal="center" wrapText="1"/>
    </xf>
    <xf numFmtId="0" fontId="22" fillId="0" borderId="8" xfId="0" applyFont="1" applyBorder="1"/>
    <xf numFmtId="0" fontId="22" fillId="0" borderId="9" xfId="0" applyFont="1" applyBorder="1"/>
    <xf numFmtId="0" fontId="22" fillId="8" borderId="25" xfId="0" applyFont="1" applyFill="1" applyBorder="1" applyAlignment="1">
      <alignment horizontal="center"/>
    </xf>
    <xf numFmtId="0" fontId="12" fillId="0" borderId="0" xfId="0" applyFont="1" applyAlignment="1">
      <alignment horizontal="center" wrapText="1"/>
    </xf>
    <xf numFmtId="44" fontId="12" fillId="0" borderId="10" xfId="6" applyFont="1" applyBorder="1"/>
    <xf numFmtId="0" fontId="12" fillId="8" borderId="28" xfId="0" applyFont="1" applyFill="1" applyBorder="1" applyAlignment="1">
      <alignment wrapText="1"/>
    </xf>
    <xf numFmtId="44" fontId="0" fillId="0" borderId="28" xfId="6" applyFont="1" applyBorder="1"/>
    <xf numFmtId="44" fontId="21" fillId="0" borderId="45" xfId="6" applyFont="1" applyFill="1" applyBorder="1"/>
    <xf numFmtId="0" fontId="12" fillId="0" borderId="26" xfId="0" applyFont="1" applyBorder="1" applyAlignment="1">
      <alignment horizontal="center" wrapText="1"/>
    </xf>
    <xf numFmtId="0" fontId="0" fillId="0" borderId="26" xfId="0" applyBorder="1"/>
    <xf numFmtId="0" fontId="2" fillId="0" borderId="0" xfId="37" applyAlignment="1">
      <alignment horizontal="center" vertical="center" wrapText="1"/>
    </xf>
    <xf numFmtId="0" fontId="2" fillId="0" borderId="0" xfId="37" applyAlignment="1">
      <alignment wrapText="1"/>
    </xf>
    <xf numFmtId="0" fontId="2" fillId="0" borderId="0" xfId="37"/>
    <xf numFmtId="14" fontId="2" fillId="0" borderId="0" xfId="37" applyNumberFormat="1"/>
    <xf numFmtId="14" fontId="2" fillId="0" borderId="0" xfId="37" applyNumberFormat="1" applyAlignment="1">
      <alignment horizontal="center" vertical="center" wrapText="1"/>
    </xf>
    <xf numFmtId="14" fontId="2" fillId="0" borderId="0" xfId="37" applyNumberFormat="1" applyAlignment="1">
      <alignment wrapText="1"/>
    </xf>
    <xf numFmtId="49" fontId="2" fillId="0" borderId="0" xfId="37" applyNumberFormat="1" applyAlignment="1">
      <alignment horizontal="center" vertical="center" wrapText="1"/>
    </xf>
    <xf numFmtId="49" fontId="2" fillId="0" borderId="0" xfId="37" applyNumberFormat="1"/>
    <xf numFmtId="49" fontId="2" fillId="0" borderId="0" xfId="37" applyNumberFormat="1" applyAlignment="1">
      <alignment wrapText="1"/>
    </xf>
    <xf numFmtId="43" fontId="28" fillId="0" borderId="0" xfId="7" applyFont="1" applyFill="1" applyAlignment="1"/>
    <xf numFmtId="43" fontId="28" fillId="0" borderId="0" xfId="20" applyNumberFormat="1" applyFont="1"/>
    <xf numFmtId="2" fontId="2" fillId="0" borderId="0" xfId="37" applyNumberFormat="1"/>
    <xf numFmtId="166" fontId="21" fillId="0" borderId="30" xfId="7" applyNumberFormat="1" applyFont="1" applyFill="1" applyBorder="1" applyAlignment="1">
      <alignment horizontal="center"/>
    </xf>
    <xf numFmtId="166" fontId="0" fillId="0" borderId="26" xfId="7" applyNumberFormat="1" applyFont="1" applyFill="1" applyBorder="1"/>
    <xf numFmtId="164" fontId="21" fillId="0" borderId="3" xfId="6" applyNumberFormat="1" applyFont="1" applyFill="1" applyBorder="1"/>
    <xf numFmtId="164" fontId="21" fillId="0" borderId="26" xfId="6" applyNumberFormat="1" applyFont="1" applyFill="1" applyBorder="1"/>
    <xf numFmtId="0" fontId="0" fillId="0" borderId="21" xfId="0" applyBorder="1" applyAlignment="1">
      <alignment wrapText="1"/>
    </xf>
    <xf numFmtId="0" fontId="0" fillId="0" borderId="21" xfId="0" applyBorder="1"/>
    <xf numFmtId="44" fontId="0" fillId="0" borderId="24" xfId="6" applyFont="1" applyBorder="1"/>
    <xf numFmtId="49" fontId="21" fillId="0" borderId="26" xfId="0" applyNumberFormat="1" applyFont="1" applyBorder="1"/>
    <xf numFmtId="49" fontId="18" fillId="0" borderId="0" xfId="0" applyNumberFormat="1" applyFont="1"/>
    <xf numFmtId="49" fontId="0" fillId="0" borderId="0" xfId="0" applyNumberFormat="1"/>
    <xf numFmtId="49" fontId="12" fillId="7" borderId="9" xfId="0" applyNumberFormat="1" applyFont="1" applyFill="1" applyBorder="1"/>
    <xf numFmtId="49" fontId="12" fillId="7" borderId="0" xfId="0" applyNumberFormat="1" applyFont="1" applyFill="1"/>
    <xf numFmtId="49" fontId="22" fillId="0" borderId="26" xfId="0" applyNumberFormat="1" applyFont="1" applyBorder="1" applyAlignment="1">
      <alignment horizontal="center" wrapText="1"/>
    </xf>
    <xf numFmtId="49" fontId="0" fillId="0" borderId="26" xfId="0" applyNumberFormat="1" applyBorder="1"/>
    <xf numFmtId="49" fontId="27" fillId="0" borderId="0" xfId="0" applyNumberFormat="1" applyFont="1"/>
    <xf numFmtId="49" fontId="32" fillId="0" borderId="0" xfId="0" applyNumberFormat="1" applyFont="1"/>
    <xf numFmtId="49" fontId="12" fillId="7" borderId="8" xfId="0" applyNumberFormat="1" applyFont="1" applyFill="1" applyBorder="1"/>
    <xf numFmtId="49" fontId="12" fillId="7" borderId="25" xfId="0" applyNumberFormat="1" applyFont="1" applyFill="1" applyBorder="1"/>
    <xf numFmtId="0" fontId="27" fillId="0" borderId="0" xfId="0" applyFont="1" applyAlignment="1">
      <alignment wrapText="1"/>
    </xf>
    <xf numFmtId="49" fontId="21" fillId="0" borderId="25" xfId="0" applyNumberFormat="1" applyFont="1" applyBorder="1"/>
    <xf numFmtId="49" fontId="0" fillId="0" borderId="25" xfId="0" applyNumberFormat="1" applyBorder="1"/>
    <xf numFmtId="49" fontId="0" fillId="0" borderId="22" xfId="0" applyNumberFormat="1" applyBorder="1"/>
    <xf numFmtId="49" fontId="21" fillId="0" borderId="0" xfId="0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2" fontId="0" fillId="0" borderId="0" xfId="0" applyNumberFormat="1"/>
    <xf numFmtId="2" fontId="28" fillId="0" borderId="0" xfId="20" applyNumberFormat="1" applyFont="1"/>
    <xf numFmtId="2" fontId="30" fillId="0" borderId="0" xfId="7" applyNumberFormat="1" applyFont="1" applyAlignment="1"/>
    <xf numFmtId="0" fontId="17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2" fillId="7" borderId="9" xfId="0" applyFont="1" applyFill="1" applyBorder="1" applyAlignment="1">
      <alignment wrapText="1"/>
    </xf>
    <xf numFmtId="0" fontId="12" fillId="7" borderId="0" xfId="0" applyFont="1" applyFill="1" applyAlignment="1">
      <alignment wrapText="1"/>
    </xf>
    <xf numFmtId="0" fontId="0" fillId="0" borderId="26" xfId="0" applyBorder="1" applyAlignment="1">
      <alignment wrapText="1"/>
    </xf>
    <xf numFmtId="2" fontId="1" fillId="0" borderId="0" xfId="37" applyNumberFormat="1" applyFont="1" applyAlignment="1">
      <alignment horizontal="center" vertical="center" wrapText="1"/>
    </xf>
    <xf numFmtId="49" fontId="1" fillId="9" borderId="0" xfId="37" applyNumberFormat="1" applyFont="1" applyFill="1"/>
    <xf numFmtId="49" fontId="22" fillId="6" borderId="46" xfId="0" applyNumberFormat="1" applyFont="1" applyFill="1" applyBorder="1" applyAlignment="1">
      <alignment horizontal="center" wrapText="1"/>
    </xf>
    <xf numFmtId="49" fontId="22" fillId="6" borderId="47" xfId="0" applyNumberFormat="1" applyFont="1" applyFill="1" applyBorder="1" applyAlignment="1">
      <alignment horizontal="center" wrapText="1"/>
    </xf>
    <xf numFmtId="49" fontId="22" fillId="6" borderId="48" xfId="0" applyNumberFormat="1" applyFont="1" applyFill="1" applyBorder="1" applyAlignment="1">
      <alignment horizontal="center" wrapText="1"/>
    </xf>
    <xf numFmtId="0" fontId="22" fillId="6" borderId="21" xfId="0" applyFont="1" applyFill="1" applyBorder="1" applyAlignment="1">
      <alignment horizontal="center" wrapText="1"/>
    </xf>
    <xf numFmtId="0" fontId="22" fillId="6" borderId="24" xfId="0" applyFont="1" applyFill="1" applyBorder="1" applyAlignment="1">
      <alignment horizontal="center" wrapText="1"/>
    </xf>
    <xf numFmtId="0" fontId="22" fillId="6" borderId="11" xfId="0" applyFont="1" applyFill="1" applyBorder="1" applyAlignment="1">
      <alignment horizontal="center" vertical="center" wrapText="1"/>
    </xf>
    <xf numFmtId="0" fontId="22" fillId="6" borderId="13" xfId="0" applyFont="1" applyFill="1" applyBorder="1" applyAlignment="1">
      <alignment horizontal="center" vertical="center"/>
    </xf>
    <xf numFmtId="0" fontId="22" fillId="6" borderId="12" xfId="0" applyFont="1" applyFill="1" applyBorder="1" applyAlignment="1">
      <alignment horizontal="center" vertical="center"/>
    </xf>
    <xf numFmtId="0" fontId="22" fillId="6" borderId="18" xfId="0" applyFont="1" applyFill="1" applyBorder="1" applyAlignment="1">
      <alignment horizontal="center" vertical="center" wrapText="1"/>
    </xf>
    <xf numFmtId="0" fontId="22" fillId="6" borderId="0" xfId="0" applyFont="1" applyFill="1" applyAlignment="1">
      <alignment horizontal="center" vertical="center" wrapText="1"/>
    </xf>
    <xf numFmtId="0" fontId="22" fillId="6" borderId="19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wrapText="1"/>
    </xf>
    <xf numFmtId="0" fontId="22" fillId="6" borderId="13" xfId="0" applyFont="1" applyFill="1" applyBorder="1" applyAlignment="1">
      <alignment horizontal="center" wrapText="1"/>
    </xf>
    <xf numFmtId="0" fontId="22" fillId="6" borderId="12" xfId="0" applyFont="1" applyFill="1" applyBorder="1" applyAlignment="1">
      <alignment horizontal="center" wrapText="1"/>
    </xf>
    <xf numFmtId="0" fontId="22" fillId="6" borderId="8" xfId="0" applyFont="1" applyFill="1" applyBorder="1" applyAlignment="1">
      <alignment horizontal="center" wrapText="1"/>
    </xf>
    <xf numFmtId="0" fontId="22" fillId="6" borderId="9" xfId="0" applyFont="1" applyFill="1" applyBorder="1" applyAlignment="1">
      <alignment horizontal="center" wrapText="1"/>
    </xf>
    <xf numFmtId="0" fontId="22" fillId="6" borderId="10" xfId="0" applyFont="1" applyFill="1" applyBorder="1" applyAlignment="1">
      <alignment horizontal="center" wrapText="1"/>
    </xf>
    <xf numFmtId="0" fontId="22" fillId="6" borderId="11" xfId="0" applyFont="1" applyFill="1" applyBorder="1" applyAlignment="1">
      <alignment horizontal="center" vertical="center"/>
    </xf>
  </cellXfs>
  <cellStyles count="42">
    <cellStyle name="Comma" xfId="7" builtinId="3"/>
    <cellStyle name="Comma 2" xfId="2" xr:uid="{00000000-0005-0000-0000-000001000000}"/>
    <cellStyle name="Comma 2 2" xfId="12" xr:uid="{DCDB2E15-F102-413C-B570-0576D4151E78}"/>
    <cellStyle name="Comma 2 3" xfId="40" xr:uid="{5EF4C5AE-D761-4375-AD4D-1AF3A1B12C4B}"/>
    <cellStyle name="Comma 3" xfId="14" xr:uid="{EE4A18B0-F049-4C44-9F7E-C7287ADE29DA}"/>
    <cellStyle name="Comma 4" xfId="26" xr:uid="{9AADE70F-2ADE-41BF-A527-17BA75BBD72A}"/>
    <cellStyle name="Comma 5" xfId="41" xr:uid="{2C2466EC-1BF4-49A3-BE41-2C6572F4E62B}"/>
    <cellStyle name="Currency" xfId="6" builtinId="4"/>
    <cellStyle name="Currency 2" xfId="3" xr:uid="{00000000-0005-0000-0000-000003000000}"/>
    <cellStyle name="Currency 3" xfId="24" xr:uid="{3BA269ED-2FCB-4735-B82D-52EC73A10D7B}"/>
    <cellStyle name="Normal" xfId="0" builtinId="0"/>
    <cellStyle name="Normal 10" xfId="31" xr:uid="{C18DA391-9B1A-4B97-AD72-A18A311438AD}"/>
    <cellStyle name="Normal 11" xfId="32" xr:uid="{550AB479-FFFE-4C55-9CA4-AF561D5D9076}"/>
    <cellStyle name="Normal 12" xfId="38" xr:uid="{D1F7D502-9B1F-41FF-A295-01D0B25D30C6}"/>
    <cellStyle name="Normal 2" xfId="1" xr:uid="{00000000-0005-0000-0000-000005000000}"/>
    <cellStyle name="Normal 2 2" xfId="10" xr:uid="{6994D17F-0F74-47A2-AB55-01BA0C1AC20A}"/>
    <cellStyle name="Normal 2 2 2" xfId="35" xr:uid="{83CBD093-AD1B-4139-9909-A8AF9EADAA79}"/>
    <cellStyle name="Normal 2 2 3" xfId="37" xr:uid="{E53EE4A7-04AB-42CC-8664-0768166A2F79}"/>
    <cellStyle name="Normal 2 3" xfId="15" xr:uid="{9E111F30-AB6E-45D9-A220-EA9E9D4B5FB3}"/>
    <cellStyle name="Normal 2 3 2" xfId="28" xr:uid="{6A091B82-25CC-43D5-BB11-7CDA335E406E}"/>
    <cellStyle name="Normal 2 4" xfId="21" xr:uid="{85D5389C-0656-4213-A218-33068B50D14A}"/>
    <cellStyle name="Normal 3" xfId="9" xr:uid="{334AB967-B74B-4A72-A4F2-2FA11DD3B38B}"/>
    <cellStyle name="Normal 3 2" xfId="19" xr:uid="{07E97FA7-3BE8-4458-80BF-FB2C93A083E7}"/>
    <cellStyle name="Normal 3 3" xfId="29" xr:uid="{634087B6-BA0F-4919-A2CF-3D0861255348}"/>
    <cellStyle name="Normal 3 4" xfId="5" xr:uid="{00000000-0005-0000-0000-000006000000}"/>
    <cellStyle name="Normal 4" xfId="13" xr:uid="{D717F027-D989-4A43-A7BA-26B2AA185BEB}"/>
    <cellStyle name="Normal 4 2" xfId="16" xr:uid="{B7397047-B119-43CE-81F9-46BC3243C2A5}"/>
    <cellStyle name="Normal 4 3" xfId="27" xr:uid="{368F3BDB-02B5-4E75-A909-7748D383BD6C}"/>
    <cellStyle name="Normal 4 4" xfId="33" xr:uid="{99D4D1AC-B649-409C-8757-285846647F01}"/>
    <cellStyle name="Normal 4 5" xfId="34" xr:uid="{E16159BA-308E-4182-B3A3-921A292EA8E1}"/>
    <cellStyle name="Normal 5" xfId="8" xr:uid="{01CA88B8-3F31-4430-B146-D98A4BBBD573}"/>
    <cellStyle name="Normal 6" xfId="18" xr:uid="{4A472558-C6F1-47AB-BD74-663C1428A65B}"/>
    <cellStyle name="Normal 7" xfId="20" xr:uid="{BFA728FA-87EC-472E-8387-57E78A47F91E}"/>
    <cellStyle name="Normal 8" xfId="23" xr:uid="{5A4A7390-45C4-4780-826E-5D3A3644374D}"/>
    <cellStyle name="Normal 9" xfId="30" xr:uid="{DED60C0C-0419-47DD-9730-AA4B68A55393}"/>
    <cellStyle name="Percent" xfId="17" builtinId="5"/>
    <cellStyle name="Percent 2" xfId="4" xr:uid="{00000000-0005-0000-0000-000007000000}"/>
    <cellStyle name="Percent 2 2" xfId="11" xr:uid="{AE6A4257-17C8-4058-AB2C-C729C2F56779}"/>
    <cellStyle name="Percent 2 3" xfId="36" xr:uid="{899902E5-2FD2-4332-BB14-6815F2A7CE03}"/>
    <cellStyle name="Percent 3" xfId="22" xr:uid="{49EF020C-7D2F-4671-8DC8-F8A4ED4C1E72}"/>
    <cellStyle name="Percent 4" xfId="25" xr:uid="{4EE07F0E-B6B4-46C4-B5B1-D034357776B5}"/>
    <cellStyle name="Percent 6 2" xfId="39" xr:uid="{B58DE778-F052-4216-96B0-C134EFC6AC2B}"/>
  </cellStyles>
  <dxfs count="49"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19" formatCode="m/d/yyyy"/>
      <alignment horizontal="general" vertical="bottom" textRotation="0" wrapText="1" indent="0" justifyLastLine="0" shrinkToFit="0" readingOrder="0"/>
    </dxf>
    <dxf>
      <numFmt numFmtId="19" formatCode="m/d/yyyy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2" formatCode="0.00"/>
    </dxf>
    <dxf>
      <numFmt numFmtId="19" formatCode="m/d/yyyy"/>
    </dxf>
    <dxf>
      <numFmt numFmtId="19" formatCode="m/d/yyyy"/>
    </dxf>
    <dxf>
      <numFmt numFmtId="19" formatCode="m/d/yyyy"/>
    </dxf>
    <dxf>
      <numFmt numFmtId="0" formatCode="General"/>
    </dxf>
    <dxf>
      <alignment horizontal="general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</font>
      <numFmt numFmtId="2" formatCode="0.00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family val="2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customXml" Target="../customXml/item1.xml"/><Relationship Id="rId21" Type="http://schemas.openxmlformats.org/officeDocument/2006/relationships/externalLink" Target="externalLinks/externalLink12.xml"/><Relationship Id="rId34" Type="http://schemas.openxmlformats.org/officeDocument/2006/relationships/connections" Target="connections.xml"/><Relationship Id="rId42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microsoft.com/office/2017/10/relationships/person" Target="persons/person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styles" Target="styles.xml"/><Relationship Id="rId43" Type="http://schemas.openxmlformats.org/officeDocument/2006/relationships/customXml" Target="../customXml/item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theme" Target="theme/theme1.xml"/><Relationship Id="rId3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.5.12%20-%2008-01-804%20-%205-15-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dheinemann01/Desktop/2021%20Qualifications/DY10%20DSH_UC%20Application%20Master%20WIP_mf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hsc-sp.hhsea.txnet.state.tx.us/Users/iblaine/Documents/Medicaid/2014/Texas/Review%20Models/5-4-2014/2013%20UC%20RW%20-%20Master%20-%205.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hsc-sp.hhsea.txnet.state.tx.us/Users/iblaine/Documents/Medicaid/2014/Texas/Review%20Models/4-30-2014/UC%20Check%20Tool%20Mar.%2018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mfine01/AppData/Local/Microsoft/Windows/INetCache/Content.Outlook/FBN3LC0B/UC_DY1_FinalRecon_EY2016%20(3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rcantu05/Desktop/DSH%20Audits/2011/Amended%20March%202015/Master/1310%20Final%20Revised%2003112015%20Statewide%20DSH%20Master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tuary%20Analysis\Supplemental%20Programs\RAPPS\202109%20-%20SFY22\RHC%20Pct%20Medicare%20and%20ACR%2020200312%20-%20w.survey%20result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sgovind01/Documents/El%20Paso%20Managed%20Care%20Rates%20UMC%20Proposal/URI%20Applications/MRSA%20West%20SDA/MRSA%20West%20Application%20-%2095%25%20Compliance%20with%20Actuarial%20Adjustment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sites/hhsc/fs/ra/hs/RAH_ShareDrive/Supplemental%20Payments/Provider%20Finance%20-%20RAPPS/RAPPS%202023/RAPPS%20Model%20Internal_SFY23_v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Louisiana/Case%20Mix/Rates/2005%20January%201/Final%20Release%20#1/Final January 1, 2005 Rate Fil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sites/hhsc/fs/ra/hs/RAH_ShareDrive/HRA/UPL/IP&amp;OP%20MCO%20UPL%20for%20UHRIP/2022%20UPLs%20without%20UHRIP/UPL_20210901-20220831_IP_R06_TX_02_wo_UHRI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hsc-sp.hhsea.txnet.state.tx.us/Documents%20and%20Settings/bcastillo1/Local%20Settings/Temporary%20Internet%20Files/Content.IE5/LFJB5X0E/255296_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Documents%20and%20Settings/xding/Desktop/Report%20Docs/TylerFiles/Model%20Template_Draft_Compar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00R1004VFSRV01.txhhsc.txnet.state.tx.us\MyDocs1$\AC%20&amp;%20Hosp\UHRIP\PGY3\Actuarial\SFY20%20UHRIP%20Workbook%20-%2020190424%20PRELIM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arepoint.txhhsc.txnet.state.tx.us/sites/fs/ra/hs/DSHUC_Applications/8_MasterApplications/DY%206-B%20Application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Duban01/Downloads/RAPPS%20Suggested%20IGT%20by%20Provider%20and%20SDA_SFY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sites/hhsc/fs/ra/hs/RAH_ShareDrive/HRA/UPL/2022/IMD/UPL_20210901_20220831_IMD_R06_TX_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sites/hhsc/fs/ra/hs/RAH_ShareDrive/HRA/UPL/2022/IP%20Hosp/IP%20MCO/UPL_20210901-20220831_IP_R06_TX_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hsc-sp.hhsea.txnet.state.tx.us/AC%20&amp;%20Hosp/DSH/2008%20DSH/DSH2008ADJUSTE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sites/pf/hs/RAH_ShareDrive/Supplemental%20Payments/Rate%20Analysis%20-%20UHRIP%20-%20CHIRP/PGY7%20-%20CHIRP/Calculation/CHIRP_SFY2024_Calculation%20INTER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Data/State%20Data/Louisiana/Case%20Mix/Rates/2010%20July%201/July%201%20rates%20with%20Rebase/NH%20July%201,%202010%20Rates%20with%20Rebase%20201006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AC%20&amp;%20Hosp/DRM/Modeling%20Requests%20FY%202021/NAIP%20Reduction/NAIP%20UPL%20Reduction%20Calculation_Revised_December20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sgovind01/Documents/El%20Paso%20Managed%20Care%20Rates%20UMC%20Proposal/URI%20Applications/Bexar%20SDA/Bexar%20SDA%20Application%20-%2095%25%20Compliance%20Version%20with%20Actuarial%20Adjustme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SFY 2008 DSH TZF"/>
      <sheetName val="SFY 2008 DSH Urban TZG"/>
      <sheetName val="SFY 2008 DSH Rural TZH"/>
      <sheetName val="SFY 2008 DSH TZI"/>
      <sheetName val="Emai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tion"/>
      <sheetName val="Cost Summary"/>
      <sheetName val="Adjustments Summary"/>
      <sheetName val="Schedule 1"/>
      <sheetName val="Schedule 2 "/>
      <sheetName val="Hospital Data"/>
      <sheetName val="Hospital Data 2"/>
      <sheetName val="Medicare Cost Report"/>
      <sheetName val="Sched 3-Charity Costs"/>
      <sheetName val="Sched 3-CostReptCharity"/>
      <sheetName val="Sched 4-DSH State Pmt Cap"/>
      <sheetName val="Sched 4 Cost Rept Cost Calc"/>
      <sheetName val="Sched 4 Cost Rept UninsuredCost"/>
      <sheetName val="404 Report Medicaid Claims Data"/>
      <sheetName val="Medicaid Claims Data"/>
      <sheetName val="C Part I B Part I G-2"/>
      <sheetName val="S-3 Part I D-1 D-4"/>
      <sheetName val="Prepop"/>
      <sheetName val="Master TPI"/>
      <sheetName val="Master Contact List"/>
      <sheetName val="Data All Providers"/>
      <sheetName val="B Part I Col 24"/>
      <sheetName val="C Part I Col 4"/>
      <sheetName val="C Part I Col 6"/>
      <sheetName val="C Part I Col 7"/>
      <sheetName val="C Part I Col 8"/>
      <sheetName val="D-1 Col 1 Ln 26"/>
      <sheetName val="D-4 Col 1&amp;2 Ln61 66 62"/>
      <sheetName val="S-3 Part I Col 8"/>
      <sheetName val="WS_S10"/>
      <sheetName val="G-2 Col 1&amp;3 Ln28"/>
      <sheetName val="GME Payments"/>
      <sheetName val="MCO Day Adjustment (subtract)"/>
      <sheetName val="FFS Day Adjustment (subtract)"/>
      <sheetName val="FFS PPE Adjustment (add)"/>
      <sheetName val="MCO PPE Adjustment (add)"/>
      <sheetName val="FFS IP Xover Day Adj (subtract)"/>
      <sheetName val="MCO IP Xover Day Adj (subtract)"/>
      <sheetName val="UHRIP Adj"/>
      <sheetName val="Cost Report Settlements"/>
      <sheetName val="FFS Rural Pymts SDA Adj"/>
      <sheetName val="MCORural SDA Adjust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Progress Summary"/>
      <sheetName val="Macros"/>
      <sheetName val="1 - Imported Files"/>
      <sheetName val="0 - Template Checks"/>
      <sheetName val="Checks"/>
      <sheetName val="2 - Report Card"/>
      <sheetName val="Application Tracker"/>
      <sheetName val="UC Summary"/>
      <sheetName val="3 - Review Tracker"/>
      <sheetName val="HSL Info"/>
      <sheetName val="DSH QUAL."/>
      <sheetName val="Contact Info"/>
      <sheetName val="SCH 2 SUM"/>
      <sheetName val="Certification"/>
      <sheetName val="Cost Summary"/>
      <sheetName val="Adjustments Summary"/>
      <sheetName val="Schedule 1"/>
      <sheetName val="Schedule 2 "/>
      <sheetName val="Schedule 3"/>
      <sheetName val="Sched3-DSH2013Application"/>
      <sheetName val="HHSC Requested info."/>
      <sheetName val="HHSC Requested info. 2"/>
      <sheetName val="Sched3-Cost Rept Collection"/>
      <sheetName val="Sched3-Cost Rept Hospital Costs"/>
      <sheetName val="Sched3-Cost Rept Uninsured Cost"/>
      <sheetName val="Sched 3-HSL"/>
      <sheetName val="Sched 3-HSL (UC)"/>
      <sheetName val="DSH"/>
      <sheetName val="Pharmacies"/>
      <sheetName val="NonDSH "/>
      <sheetName val="Dsh Data for UC Paymen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0 - List of Template Checks"/>
      <sheetName val="STEP 1 - Module"/>
      <sheetName val="1 - List of Imported Files"/>
      <sheetName val="2 - Report Card"/>
      <sheetName val="3 - Review Tracker"/>
      <sheetName val="UC Payments"/>
      <sheetName val="Checks"/>
      <sheetName val="Certification Check"/>
      <sheetName val="Data -&gt;"/>
      <sheetName val="Certification"/>
      <sheetName val="Cost Summary"/>
      <sheetName val="Sched1-Instructions"/>
      <sheetName val="Cost Center Crosswalk"/>
      <sheetName val="Schedule 1"/>
      <sheetName val="Schedule 2"/>
      <sheetName val="Schedule 3"/>
      <sheetName val="Sched3-Instructions"/>
      <sheetName val="Sched3-Cost Rept Collection"/>
      <sheetName val="Sched3-DSH2012Application"/>
      <sheetName val="Sched3-Cost Rept Hospital Costs"/>
      <sheetName val="Sched3-Cost Rept Uninsured Cost"/>
      <sheetName val="Sched3-DSH HSL"/>
      <sheetName val="DSH2012 HOSPITAL COSTRPTPERIOD"/>
      <sheetName val="Non-DSH"/>
      <sheetName val="DSH"/>
      <sheetName val="Pharmacies"/>
      <sheetName val="Dsh Data for UC Pay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 Final Reconciliation"/>
      <sheetName val="UC Final Reconciliation wo OI"/>
      <sheetName val="UC Final Recon wo OI and MCR"/>
      <sheetName val="IMD"/>
      <sheetName val="Other Payments"/>
      <sheetName val="Provider List"/>
      <sheetName val="DSH Results w Addendum"/>
      <sheetName val="TPL Analysis"/>
      <sheetName val="Austin Summary"/>
      <sheetName val="Big Spring Summary"/>
      <sheetName val="El Paso Summary"/>
      <sheetName val="North Texas Summary"/>
      <sheetName val="Rio Grande Summary"/>
      <sheetName val="Rusk Summary"/>
      <sheetName val="San Antonio Summary"/>
      <sheetName val="Terrell Summary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S"/>
      <sheetName val="DSH Year Data"/>
      <sheetName val="CR Year Data"/>
      <sheetName val="CR Year RHC Data"/>
      <sheetName val="CR Year Alloc to DSH Year"/>
      <sheetName val="DSH Year Totals"/>
      <sheetName val="Notes"/>
      <sheetName val="Estimated HSL FFY 2011"/>
      <sheetName val="Report on Verifications"/>
      <sheetName val="Annual Reporting Requirements"/>
      <sheetName val="CR Year RHC Alloc to DSH Year"/>
      <sheetName val="DSH Year RHC Totals"/>
      <sheetName val="DSH Year Combined Totals"/>
      <sheetName val="Annual Reporting Requirements 2"/>
      <sheetName val="Report on Verifications 2"/>
      <sheetName val="Expanded Data Summary"/>
      <sheetName val="TPL Analysi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MAP"/>
      <sheetName val="Notes"/>
      <sheetName val="DPP Summary"/>
      <sheetName val="Summary"/>
      <sheetName val="Survey Results"/>
      <sheetName val="By Provider-No ExclusionsMCR"/>
      <sheetName val="T1015 and OV codes"/>
      <sheetName val="By Provider-No ExclusionsAC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SA West"/>
      <sheetName val="Participants"/>
      <sheetName val="Sheet3"/>
      <sheetName val="95% Class Test"/>
      <sheetName val="IGT Sufficiency"/>
      <sheetName val="Hospital Classes"/>
      <sheetName val="MRSA West Actuarial Adjustment"/>
      <sheetName val="Budget Neutrality Adjustment"/>
      <sheetName val="MRSA West Application - 95% C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S_IGT Exhibit"/>
      <sheetName val="CMS_IGT Exhibit -Update"/>
      <sheetName val="Actuarial Report"/>
      <sheetName val="Updates"/>
      <sheetName val="Assumptions"/>
      <sheetName val="IGT by SDA"/>
      <sheetName val="IGT by Provider"/>
      <sheetName val="IGT Collection - June"/>
      <sheetName val="RAPPS Payment Calc"/>
      <sheetName val="SFY24 Provider List"/>
      <sheetName val="Opt Outs"/>
      <sheetName val="FOR ACTUARY TO MCO_V2"/>
      <sheetName val="Avg SDA MCR as % of MCD"/>
      <sheetName val="PivotofAA_Data"/>
      <sheetName val="RolledUp_AA_Data"/>
      <sheetName val="Data and Mdcr Calculation"/>
      <sheetName val="FreeStand_MedicareCRs"/>
      <sheetName val="HospitalBased_Mdcr_Rates"/>
      <sheetName val="actuarial factor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 Attestation"/>
      <sheetName val="Overview &amp; Instructions"/>
      <sheetName val="Data Dictionary"/>
      <sheetName val="Required State Input"/>
      <sheetName val="IP Cost"/>
      <sheetName val="IP Payment"/>
      <sheetName val="IP DRG"/>
      <sheetName val="IP Per Diem"/>
      <sheetName val="UPL Demonstration Summary"/>
      <sheetName val="_Controls"/>
      <sheetName val="LKUP"/>
      <sheetName val="Optional_Sheet_1"/>
      <sheetName val="Optional_Sheet_2"/>
      <sheetName val="Optional_Sheet_3"/>
      <sheetName val="Optional_Sheet_4"/>
      <sheetName val="Optional_Sheet_5"/>
      <sheetName val="Optional_Sheet_6"/>
      <sheetName val="Optional_Sheet_7"/>
      <sheetName val="Optional_Sheet_8"/>
      <sheetName val="Optional_Sheet_9"/>
      <sheetName val="Optional_Sheet_10"/>
      <sheetName val="Optional_Sheet_11"/>
      <sheetName val="Optional_Sheet_12"/>
      <sheetName val="Optional_Sheet_13"/>
      <sheetName val="Optional_Sheet_14"/>
      <sheetName val="Optional_Sheet_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6"/>
      <sheetName val="A7I"/>
      <sheetName val="A7III"/>
      <sheetName val="A8"/>
      <sheetName val="A81"/>
      <sheetName val="A82"/>
      <sheetName val="A83I"/>
      <sheetName val="A83III"/>
      <sheetName val="A83V"/>
      <sheetName val="A8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"/>
      <sheetName val="Claims Data"/>
      <sheetName val="Enrollment Data"/>
      <sheetName val="Assumptions"/>
      <sheetName val="Exhibit 1"/>
      <sheetName val="Exhibit 2"/>
      <sheetName val="Exhibit 3"/>
      <sheetName val="Exhibit 4.1"/>
      <sheetName val="Exhibit 4.2"/>
      <sheetName val="dis00"/>
      <sheetName val="Check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tals"/>
      <sheetName val="assumptions"/>
      <sheetName val="Bexar"/>
      <sheetName val="Dallas"/>
      <sheetName val="El Paso"/>
      <sheetName val="Harris"/>
      <sheetName val="Hidalgo"/>
      <sheetName val="Jefferson"/>
      <sheetName val="Lubbock"/>
      <sheetName val="MRSA Central"/>
      <sheetName val="MRSA Northeast"/>
      <sheetName val="MRSA West"/>
      <sheetName val="Nueces"/>
      <sheetName val="Tarrant"/>
      <sheetName val="Trav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tion"/>
      <sheetName val="Cost Summary"/>
      <sheetName val="Adjustments Summary"/>
      <sheetName val="Schedule 1"/>
      <sheetName val="Schedule 2 "/>
      <sheetName val="Schedule 3"/>
      <sheetName val="Hospital Data"/>
      <sheetName val="Hospital Data 2"/>
      <sheetName val="Sched3-Cost Rept Collection"/>
      <sheetName val="Sched3-Cost Rept Hospital Costs"/>
      <sheetName val="Sched3-Cost Rept Uninsured Cost"/>
      <sheetName val="Sched3-CostReptUninsured(IMDEx)"/>
      <sheetName val="Sched 3-HSL"/>
      <sheetName val="Sched 3-HSL No Other Insurance"/>
      <sheetName val="Sched 3-HSL(IMD Exclusion)"/>
      <sheetName val="Sched 3-HSL(IMD Exclusion)No OI"/>
      <sheetName val="Sched3HSL prepopdata"/>
      <sheetName val="2018 Medicaid Claims Data"/>
      <sheetName val="C Part I B Part I G-2"/>
      <sheetName val="S-3 Part I D-1 D-4"/>
      <sheetName val="PrePop"/>
      <sheetName val="Sched 3 HSL DSH Report"/>
      <sheetName val="UC Report"/>
      <sheetName val="2018 Master Contact List"/>
      <sheetName val="Data All Providers 2018"/>
      <sheetName val="B Part I Col 24"/>
      <sheetName val="C Part I 4"/>
      <sheetName val="C Part I 6"/>
      <sheetName val="C Part I 7"/>
      <sheetName val="C Part I 8"/>
      <sheetName val="D-1 Col 1 Ln 26"/>
      <sheetName val="D-4 Col 1&amp;2 Ln61 66 62"/>
      <sheetName val="S-3 Part I Col 8"/>
      <sheetName val="G-2 Col 1&amp;3 Ln28"/>
      <sheetName val="GME Payments2016"/>
      <sheetName val="MCO Day Adjustment (subtract)"/>
      <sheetName val="FFS Day Adjustment (subtract)"/>
      <sheetName val="FFS PPE Adjustment (add)"/>
      <sheetName val="MCO PPE Adjustment (add)"/>
      <sheetName val="SDA Adjustment Percentages"/>
      <sheetName val="Cost Report Settlements"/>
      <sheetName val="Master TPI 2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T by Provider"/>
      <sheetName val="IGT by SDA"/>
    </sheetNames>
    <sheetDataSet>
      <sheetData sheetId="0">
        <row r="1">
          <cell r="A1" t="str">
            <v>Rural Access to Primary and Preventative Services</v>
          </cell>
        </row>
        <row r="2">
          <cell r="A2" t="str">
            <v>Year 3 (State Fiscal Year 2024)</v>
          </cell>
        </row>
        <row r="3">
          <cell r="A3" t="str">
            <v>IGT by Provider</v>
          </cell>
        </row>
        <row r="4">
          <cell r="A4" t="str">
            <v>Total</v>
          </cell>
          <cell r="E4">
            <v>5403788.2600000026</v>
          </cell>
        </row>
        <row r="5">
          <cell r="A5" t="str">
            <v>NPI</v>
          </cell>
          <cell r="E5" t="str">
            <v>First Suggested IGT Payment
(1st 6 months)</v>
          </cell>
        </row>
        <row r="6">
          <cell r="A6" t="str">
            <v>1306849633</v>
          </cell>
          <cell r="E6">
            <v>56703.040000000001</v>
          </cell>
        </row>
        <row r="7">
          <cell r="A7" t="str">
            <v>1922057561</v>
          </cell>
          <cell r="E7">
            <v>34201.449999999997</v>
          </cell>
        </row>
        <row r="8">
          <cell r="A8" t="str">
            <v>1619968054</v>
          </cell>
          <cell r="E8">
            <v>12152.96</v>
          </cell>
        </row>
        <row r="9">
          <cell r="A9" t="str">
            <v>1497750962</v>
          </cell>
          <cell r="E9">
            <v>6622.46</v>
          </cell>
        </row>
        <row r="10">
          <cell r="A10" t="str">
            <v>1902995525</v>
          </cell>
          <cell r="E10">
            <v>106473.42</v>
          </cell>
        </row>
        <row r="11">
          <cell r="A11" t="str">
            <v>1316962103</v>
          </cell>
          <cell r="E11">
            <v>69943.649999999994</v>
          </cell>
        </row>
        <row r="12">
          <cell r="A12" t="str">
            <v>1841752375</v>
          </cell>
          <cell r="E12">
            <v>57348.42</v>
          </cell>
        </row>
        <row r="13">
          <cell r="A13" t="str">
            <v>1720540255</v>
          </cell>
          <cell r="E13">
            <v>31639.77</v>
          </cell>
        </row>
        <row r="14">
          <cell r="A14" t="str">
            <v>1669468617</v>
          </cell>
          <cell r="E14">
            <v>27191.99</v>
          </cell>
        </row>
        <row r="15">
          <cell r="A15" t="str">
            <v>1427539691</v>
          </cell>
          <cell r="E15">
            <v>13110.68</v>
          </cell>
        </row>
        <row r="16">
          <cell r="A16" t="str">
            <v>1710539465</v>
          </cell>
          <cell r="E16">
            <v>3125.81</v>
          </cell>
        </row>
        <row r="17">
          <cell r="A17" t="str">
            <v>1255977211</v>
          </cell>
          <cell r="E17">
            <v>6413.12</v>
          </cell>
        </row>
        <row r="18">
          <cell r="A18" t="str">
            <v>1992748693</v>
          </cell>
          <cell r="E18">
            <v>73140.05</v>
          </cell>
        </row>
        <row r="19">
          <cell r="A19" t="str">
            <v>1558474999</v>
          </cell>
          <cell r="E19">
            <v>98328.4</v>
          </cell>
        </row>
        <row r="20">
          <cell r="A20" t="str">
            <v>1932158367</v>
          </cell>
          <cell r="E20">
            <v>3552.82</v>
          </cell>
        </row>
        <row r="21">
          <cell r="A21" t="str">
            <v>1023173507</v>
          </cell>
          <cell r="E21">
            <v>21165.39</v>
          </cell>
        </row>
        <row r="22">
          <cell r="A22" t="str">
            <v>1366507477</v>
          </cell>
          <cell r="E22">
            <v>8224.5300000000007</v>
          </cell>
        </row>
        <row r="23">
          <cell r="A23" t="str">
            <v>1124054069</v>
          </cell>
          <cell r="E23">
            <v>68581.53</v>
          </cell>
        </row>
        <row r="24">
          <cell r="A24" t="str">
            <v>1699010371</v>
          </cell>
          <cell r="E24">
            <v>23619.18</v>
          </cell>
        </row>
        <row r="25">
          <cell r="A25" t="str">
            <v>1932426772</v>
          </cell>
          <cell r="E25">
            <v>16247.95</v>
          </cell>
        </row>
        <row r="26">
          <cell r="A26" t="str">
            <v>1821277211</v>
          </cell>
          <cell r="E26">
            <v>2464.11</v>
          </cell>
        </row>
        <row r="27">
          <cell r="A27" t="str">
            <v>1528015815</v>
          </cell>
          <cell r="E27">
            <v>69663.94</v>
          </cell>
        </row>
        <row r="28">
          <cell r="A28" t="str">
            <v>1679926992</v>
          </cell>
          <cell r="E28">
            <v>14702.28</v>
          </cell>
        </row>
        <row r="29">
          <cell r="A29" t="str">
            <v>1104238047</v>
          </cell>
          <cell r="E29">
            <v>5933.79</v>
          </cell>
        </row>
        <row r="30">
          <cell r="A30" t="str">
            <v>1437178357</v>
          </cell>
          <cell r="E30">
            <v>27150.78</v>
          </cell>
        </row>
        <row r="31">
          <cell r="A31" t="str">
            <v>1518032879</v>
          </cell>
          <cell r="E31">
            <v>6624.9</v>
          </cell>
        </row>
        <row r="32">
          <cell r="A32" t="str">
            <v>1558313171</v>
          </cell>
          <cell r="E32">
            <v>42047.54</v>
          </cell>
        </row>
        <row r="33">
          <cell r="A33" t="str">
            <v>1588672448</v>
          </cell>
          <cell r="E33">
            <v>33355.17</v>
          </cell>
        </row>
        <row r="34">
          <cell r="A34" t="str">
            <v>1154805687</v>
          </cell>
          <cell r="E34">
            <v>19605.07</v>
          </cell>
        </row>
        <row r="35">
          <cell r="A35" t="str">
            <v>1134186356</v>
          </cell>
          <cell r="E35">
            <v>11268.73</v>
          </cell>
        </row>
        <row r="36">
          <cell r="A36" t="str">
            <v>1225095441</v>
          </cell>
          <cell r="E36">
            <v>5180.25</v>
          </cell>
        </row>
        <row r="37">
          <cell r="A37" t="str">
            <v>1336560382</v>
          </cell>
          <cell r="E37">
            <v>16950.32</v>
          </cell>
        </row>
        <row r="38">
          <cell r="A38" t="str">
            <v>1922206606</v>
          </cell>
          <cell r="E38">
            <v>12304.75</v>
          </cell>
        </row>
        <row r="39">
          <cell r="A39" t="str">
            <v>1114255833</v>
          </cell>
          <cell r="E39">
            <v>17640.95</v>
          </cell>
        </row>
        <row r="40">
          <cell r="A40" t="str">
            <v>1972830008</v>
          </cell>
          <cell r="E40">
            <v>12739.21</v>
          </cell>
        </row>
        <row r="41">
          <cell r="A41" t="str">
            <v>1811987027</v>
          </cell>
          <cell r="E41">
            <v>132635.17000000001</v>
          </cell>
        </row>
        <row r="42">
          <cell r="A42" t="str">
            <v>1013909936</v>
          </cell>
          <cell r="E42">
            <v>42181.37</v>
          </cell>
        </row>
        <row r="43">
          <cell r="A43" t="str">
            <v>1417489956</v>
          </cell>
          <cell r="E43">
            <v>36584.120000000003</v>
          </cell>
        </row>
        <row r="44">
          <cell r="A44" t="str">
            <v>1831674209</v>
          </cell>
          <cell r="E44">
            <v>15144.28</v>
          </cell>
        </row>
        <row r="45">
          <cell r="A45" t="str">
            <v>1235737008</v>
          </cell>
          <cell r="E45">
            <v>29903.360000000001</v>
          </cell>
        </row>
        <row r="46">
          <cell r="A46" t="str">
            <v>1689872020</v>
          </cell>
          <cell r="E46">
            <v>5503.75</v>
          </cell>
        </row>
        <row r="47">
          <cell r="A47" t="str">
            <v>1942898846</v>
          </cell>
          <cell r="E47">
            <v>24765.65</v>
          </cell>
        </row>
        <row r="48">
          <cell r="A48" t="str">
            <v>1457307175</v>
          </cell>
          <cell r="E48">
            <v>41735.800000000003</v>
          </cell>
        </row>
        <row r="49">
          <cell r="A49" t="str">
            <v>1851695316</v>
          </cell>
          <cell r="E49">
            <v>32328.13</v>
          </cell>
        </row>
        <row r="50">
          <cell r="A50" t="str">
            <v>1215545561</v>
          </cell>
          <cell r="E50">
            <v>12591.63</v>
          </cell>
        </row>
        <row r="51">
          <cell r="A51" t="str">
            <v>1114221199</v>
          </cell>
          <cell r="E51">
            <v>26567.07</v>
          </cell>
        </row>
        <row r="52">
          <cell r="A52" t="str">
            <v>1467495184</v>
          </cell>
          <cell r="E52">
            <v>1678.95</v>
          </cell>
        </row>
        <row r="53">
          <cell r="A53" t="str">
            <v>1215983598</v>
          </cell>
          <cell r="E53">
            <v>7630.46</v>
          </cell>
        </row>
        <row r="54">
          <cell r="A54" t="str">
            <v>1356682298</v>
          </cell>
          <cell r="E54">
            <v>12250.93</v>
          </cell>
        </row>
        <row r="55">
          <cell r="A55" t="str">
            <v>1205263134</v>
          </cell>
          <cell r="E55">
            <v>1910.32</v>
          </cell>
        </row>
        <row r="56">
          <cell r="A56" t="str">
            <v>1144325481</v>
          </cell>
          <cell r="E56">
            <v>6163.12</v>
          </cell>
        </row>
        <row r="57">
          <cell r="A57" t="str">
            <v>1700392602</v>
          </cell>
          <cell r="E57">
            <v>12315.92</v>
          </cell>
        </row>
        <row r="58">
          <cell r="A58" t="str">
            <v>1871512228</v>
          </cell>
          <cell r="E58">
            <v>2230.63</v>
          </cell>
        </row>
        <row r="59">
          <cell r="A59" t="str">
            <v>1952328924</v>
          </cell>
          <cell r="E59">
            <v>21358.44</v>
          </cell>
        </row>
        <row r="60">
          <cell r="A60" t="str">
            <v>1699947408</v>
          </cell>
          <cell r="E60">
            <v>3215.1</v>
          </cell>
        </row>
        <row r="61">
          <cell r="A61" t="str">
            <v>1235234576</v>
          </cell>
          <cell r="E61">
            <v>92215.51</v>
          </cell>
        </row>
        <row r="62">
          <cell r="A62" t="str">
            <v>1639697949</v>
          </cell>
          <cell r="E62">
            <v>4425.71</v>
          </cell>
        </row>
        <row r="63">
          <cell r="A63" t="str">
            <v>1912425000</v>
          </cell>
          <cell r="E63">
            <v>3017.09</v>
          </cell>
        </row>
        <row r="64">
          <cell r="A64" t="str">
            <v>1730695594</v>
          </cell>
          <cell r="E64">
            <v>13225.56</v>
          </cell>
        </row>
        <row r="65">
          <cell r="A65" t="str">
            <v>1164445094</v>
          </cell>
          <cell r="E65">
            <v>4346.25</v>
          </cell>
        </row>
        <row r="66">
          <cell r="A66" t="str">
            <v>1437714987</v>
          </cell>
          <cell r="E66">
            <v>2947.72</v>
          </cell>
        </row>
        <row r="67">
          <cell r="A67" t="str">
            <v>1336590462</v>
          </cell>
          <cell r="E67">
            <v>91332.68</v>
          </cell>
        </row>
        <row r="68">
          <cell r="A68" t="str">
            <v>1073654935</v>
          </cell>
          <cell r="E68">
            <v>81410.399999999994</v>
          </cell>
        </row>
        <row r="69">
          <cell r="A69" t="str">
            <v>1467742254</v>
          </cell>
          <cell r="E69">
            <v>32444.57</v>
          </cell>
        </row>
        <row r="70">
          <cell r="A70" t="str">
            <v>1467879569</v>
          </cell>
          <cell r="E70">
            <v>101868.75</v>
          </cell>
        </row>
        <row r="71">
          <cell r="A71" t="str">
            <v>1285631945</v>
          </cell>
          <cell r="E71">
            <v>10721.64</v>
          </cell>
        </row>
        <row r="72">
          <cell r="A72" t="str">
            <v>1245526961</v>
          </cell>
          <cell r="E72">
            <v>30124.6</v>
          </cell>
        </row>
        <row r="73">
          <cell r="A73" t="str">
            <v>1407355860</v>
          </cell>
          <cell r="E73">
            <v>34099.800000000003</v>
          </cell>
        </row>
        <row r="74">
          <cell r="A74" t="str">
            <v>1952800310</v>
          </cell>
          <cell r="E74">
            <v>118262.84</v>
          </cell>
        </row>
        <row r="75">
          <cell r="A75" t="str">
            <v>1043719560</v>
          </cell>
          <cell r="E75">
            <v>34632.080000000002</v>
          </cell>
        </row>
        <row r="76">
          <cell r="A76" t="str">
            <v>1770082299</v>
          </cell>
          <cell r="E76">
            <v>33116.71</v>
          </cell>
        </row>
        <row r="77">
          <cell r="A77" t="str">
            <v>1861991226</v>
          </cell>
          <cell r="E77">
            <v>171493.01</v>
          </cell>
        </row>
        <row r="78">
          <cell r="A78" t="str">
            <v>1497254858</v>
          </cell>
          <cell r="E78">
            <v>73859.100000000006</v>
          </cell>
        </row>
        <row r="79">
          <cell r="A79" t="str">
            <v>1205335726</v>
          </cell>
          <cell r="E79">
            <v>52732.53</v>
          </cell>
        </row>
        <row r="80">
          <cell r="A80" t="str">
            <v>1306345764</v>
          </cell>
          <cell r="E80">
            <v>11561.86</v>
          </cell>
        </row>
        <row r="81">
          <cell r="A81" t="str">
            <v>1932608452</v>
          </cell>
          <cell r="E81">
            <v>3951.7</v>
          </cell>
        </row>
        <row r="82">
          <cell r="A82" t="str">
            <v>1891124640</v>
          </cell>
          <cell r="E82">
            <v>109556.45</v>
          </cell>
        </row>
        <row r="83">
          <cell r="A83" t="str">
            <v>1356607824</v>
          </cell>
          <cell r="E83">
            <v>38859.35</v>
          </cell>
        </row>
        <row r="84">
          <cell r="A84" t="str">
            <v>1407893316</v>
          </cell>
          <cell r="E84">
            <v>12517.22</v>
          </cell>
        </row>
        <row r="85">
          <cell r="A85" t="str">
            <v>1073579942</v>
          </cell>
          <cell r="E85">
            <v>12743.68</v>
          </cell>
        </row>
        <row r="86">
          <cell r="A86" t="str">
            <v>1417985086</v>
          </cell>
          <cell r="E86">
            <v>7044.96</v>
          </cell>
        </row>
        <row r="87">
          <cell r="A87" t="str">
            <v>1578729653</v>
          </cell>
          <cell r="E87">
            <v>16869.939999999999</v>
          </cell>
        </row>
        <row r="88">
          <cell r="A88" t="str">
            <v>1821484320</v>
          </cell>
          <cell r="E88">
            <v>10917.52</v>
          </cell>
        </row>
        <row r="89">
          <cell r="A89" t="str">
            <v>1144324211</v>
          </cell>
          <cell r="E89">
            <v>16732.18</v>
          </cell>
        </row>
        <row r="90">
          <cell r="A90" t="str">
            <v>1811256696</v>
          </cell>
          <cell r="E90">
            <v>17729.810000000001</v>
          </cell>
        </row>
        <row r="91">
          <cell r="A91" t="str">
            <v>1538150370</v>
          </cell>
          <cell r="E91">
            <v>10376.41</v>
          </cell>
        </row>
        <row r="92">
          <cell r="A92" t="str">
            <v>1629215041</v>
          </cell>
          <cell r="E92">
            <v>11149.2</v>
          </cell>
        </row>
        <row r="93">
          <cell r="A93" t="str">
            <v>1710135553</v>
          </cell>
          <cell r="E93">
            <v>9287.7800000000007</v>
          </cell>
        </row>
        <row r="94">
          <cell r="A94" t="str">
            <v>1679562961</v>
          </cell>
          <cell r="E94">
            <v>28413.01</v>
          </cell>
        </row>
        <row r="95">
          <cell r="A95" t="str">
            <v>1871590653</v>
          </cell>
          <cell r="E95">
            <v>34529.519999999997</v>
          </cell>
        </row>
        <row r="96">
          <cell r="A96" t="str">
            <v>1528557410</v>
          </cell>
          <cell r="E96">
            <v>17391.29</v>
          </cell>
        </row>
        <row r="97">
          <cell r="A97" t="str">
            <v>1902384951</v>
          </cell>
          <cell r="E97">
            <v>49303.09</v>
          </cell>
        </row>
        <row r="98">
          <cell r="A98" t="str">
            <v>1821399767</v>
          </cell>
          <cell r="E98">
            <v>1479.58</v>
          </cell>
        </row>
        <row r="99">
          <cell r="A99" t="str">
            <v>1336537661</v>
          </cell>
          <cell r="E99">
            <v>75468.97</v>
          </cell>
        </row>
        <row r="100">
          <cell r="A100" t="str">
            <v>1639511207</v>
          </cell>
          <cell r="E100">
            <v>4429.75</v>
          </cell>
        </row>
        <row r="101">
          <cell r="A101" t="str">
            <v>1730480393</v>
          </cell>
          <cell r="E101">
            <v>19613.150000000001</v>
          </cell>
        </row>
        <row r="102">
          <cell r="A102" t="str">
            <v>1699076257</v>
          </cell>
          <cell r="E102">
            <v>18266.080000000002</v>
          </cell>
        </row>
        <row r="103">
          <cell r="A103" t="str">
            <v>1376844936</v>
          </cell>
          <cell r="E103">
            <v>78994.759999999995</v>
          </cell>
        </row>
        <row r="104">
          <cell r="A104" t="str">
            <v>1902107568</v>
          </cell>
          <cell r="E104">
            <v>16369.88</v>
          </cell>
        </row>
        <row r="105">
          <cell r="A105" t="str">
            <v>1790723468</v>
          </cell>
          <cell r="E105">
            <v>26115.56</v>
          </cell>
        </row>
        <row r="106">
          <cell r="A106" t="str">
            <v>1063630937</v>
          </cell>
          <cell r="E106">
            <v>514.15</v>
          </cell>
        </row>
        <row r="107">
          <cell r="A107" t="str">
            <v>1003439811</v>
          </cell>
          <cell r="E107">
            <v>2935.07</v>
          </cell>
        </row>
        <row r="108">
          <cell r="A108" t="str">
            <v>1891126959</v>
          </cell>
          <cell r="E108">
            <v>3876.53</v>
          </cell>
        </row>
        <row r="109">
          <cell r="A109" t="str">
            <v>1417965286</v>
          </cell>
          <cell r="E109">
            <v>91528.97</v>
          </cell>
        </row>
        <row r="110">
          <cell r="A110" t="str">
            <v>1508855313</v>
          </cell>
          <cell r="E110">
            <v>84468.99</v>
          </cell>
        </row>
        <row r="111">
          <cell r="A111" t="str">
            <v>1083602940</v>
          </cell>
          <cell r="E111">
            <v>22499.59</v>
          </cell>
        </row>
        <row r="112">
          <cell r="A112" t="str">
            <v>1659360279</v>
          </cell>
          <cell r="E112">
            <v>65306.22</v>
          </cell>
        </row>
        <row r="113">
          <cell r="A113" t="str">
            <v>1619565595</v>
          </cell>
          <cell r="E113">
            <v>3234.25</v>
          </cell>
        </row>
        <row r="114">
          <cell r="A114" t="str">
            <v>1518900778</v>
          </cell>
          <cell r="E114">
            <v>2511.44</v>
          </cell>
        </row>
        <row r="115">
          <cell r="A115" t="str">
            <v>1073763439</v>
          </cell>
          <cell r="E115">
            <v>14411.21</v>
          </cell>
        </row>
        <row r="116">
          <cell r="A116" t="str">
            <v>1528030285</v>
          </cell>
          <cell r="E116">
            <v>13349</v>
          </cell>
        </row>
        <row r="117">
          <cell r="A117" t="str">
            <v>1063485548</v>
          </cell>
          <cell r="E117">
            <v>3681.08</v>
          </cell>
        </row>
        <row r="118">
          <cell r="A118" t="str">
            <v>1043289804</v>
          </cell>
          <cell r="E118">
            <v>3472.45</v>
          </cell>
        </row>
        <row r="119">
          <cell r="A119" t="str">
            <v>1033641105</v>
          </cell>
          <cell r="E119">
            <v>16894.96</v>
          </cell>
        </row>
        <row r="120">
          <cell r="A120" t="str">
            <v>1497949341</v>
          </cell>
          <cell r="E120">
            <v>10822.56</v>
          </cell>
        </row>
        <row r="121">
          <cell r="A121" t="str">
            <v>1275727125</v>
          </cell>
          <cell r="E121">
            <v>16168.18</v>
          </cell>
        </row>
        <row r="122">
          <cell r="A122" t="str">
            <v>1396939146</v>
          </cell>
          <cell r="E122">
            <v>4310.28</v>
          </cell>
        </row>
        <row r="123">
          <cell r="A123" t="str">
            <v>1508339219</v>
          </cell>
          <cell r="E123">
            <v>17361.75</v>
          </cell>
        </row>
        <row r="124">
          <cell r="A124" t="str">
            <v>1619233368</v>
          </cell>
          <cell r="E124">
            <v>1633.94</v>
          </cell>
        </row>
        <row r="125">
          <cell r="A125" t="str">
            <v>1942425343</v>
          </cell>
          <cell r="E125">
            <v>26141.24</v>
          </cell>
        </row>
        <row r="126">
          <cell r="A126" t="str">
            <v>1134313083</v>
          </cell>
          <cell r="E126">
            <v>29834.42</v>
          </cell>
        </row>
        <row r="127">
          <cell r="A127" t="str">
            <v>1891737920</v>
          </cell>
          <cell r="E127">
            <v>12584.6</v>
          </cell>
        </row>
        <row r="128">
          <cell r="A128" t="str">
            <v>1659722197</v>
          </cell>
          <cell r="E128">
            <v>5521.41</v>
          </cell>
        </row>
        <row r="129">
          <cell r="A129" t="str">
            <v>1518976836</v>
          </cell>
          <cell r="E129">
            <v>16680.419999999998</v>
          </cell>
        </row>
        <row r="130">
          <cell r="A130" t="str">
            <v>1063436525</v>
          </cell>
          <cell r="E130">
            <v>77285.25</v>
          </cell>
        </row>
        <row r="131">
          <cell r="A131" t="str">
            <v>1033687900</v>
          </cell>
          <cell r="E131">
            <v>93842.98</v>
          </cell>
        </row>
        <row r="132">
          <cell r="A132" t="str">
            <v>1306970439</v>
          </cell>
          <cell r="E132">
            <v>10275.969999999999</v>
          </cell>
        </row>
        <row r="133">
          <cell r="A133" t="str">
            <v>1811135080</v>
          </cell>
          <cell r="E133">
            <v>10383.74</v>
          </cell>
        </row>
        <row r="134">
          <cell r="A134" t="str">
            <v>1720404924</v>
          </cell>
          <cell r="E134">
            <v>11335.18</v>
          </cell>
        </row>
        <row r="135">
          <cell r="A135" t="str">
            <v>1518411644</v>
          </cell>
          <cell r="E135">
            <v>9912.94</v>
          </cell>
        </row>
        <row r="136">
          <cell r="A136" t="str">
            <v>1104808112</v>
          </cell>
          <cell r="E136">
            <v>10109.83</v>
          </cell>
        </row>
        <row r="137">
          <cell r="A137" t="str">
            <v>1134113855</v>
          </cell>
          <cell r="E137">
            <v>113598.93</v>
          </cell>
        </row>
        <row r="138">
          <cell r="A138" t="str">
            <v>1952453946</v>
          </cell>
          <cell r="E138">
            <v>35066.36</v>
          </cell>
        </row>
        <row r="139">
          <cell r="A139" t="str">
            <v>1386751394</v>
          </cell>
          <cell r="E139">
            <v>24927.26</v>
          </cell>
        </row>
        <row r="140">
          <cell r="A140" t="str">
            <v>1013916287</v>
          </cell>
          <cell r="E140">
            <v>168712.39</v>
          </cell>
        </row>
        <row r="141">
          <cell r="A141" t="str">
            <v>1811999337</v>
          </cell>
          <cell r="E141">
            <v>5867.01</v>
          </cell>
        </row>
        <row r="142">
          <cell r="A142" t="str">
            <v>1639735335</v>
          </cell>
          <cell r="E142">
            <v>58794.31</v>
          </cell>
        </row>
        <row r="143">
          <cell r="A143" t="str">
            <v>1699332338</v>
          </cell>
          <cell r="E143">
            <v>27637.61</v>
          </cell>
        </row>
        <row r="144">
          <cell r="A144" t="str">
            <v>1740358803</v>
          </cell>
          <cell r="E144">
            <v>39781.93</v>
          </cell>
        </row>
        <row r="145">
          <cell r="A145" t="str">
            <v>1689659765</v>
          </cell>
          <cell r="E145">
            <v>85266.19</v>
          </cell>
        </row>
        <row r="146">
          <cell r="A146" t="str">
            <v>1174533103</v>
          </cell>
          <cell r="E146">
            <v>25916.97</v>
          </cell>
        </row>
        <row r="147">
          <cell r="A147" t="str">
            <v>1467799262</v>
          </cell>
          <cell r="E147">
            <v>21562.25</v>
          </cell>
        </row>
        <row r="148">
          <cell r="A148" t="str">
            <v>1639678030</v>
          </cell>
          <cell r="E148">
            <v>42872.9</v>
          </cell>
        </row>
        <row r="149">
          <cell r="A149" t="str">
            <v>1093263501</v>
          </cell>
          <cell r="E149">
            <v>48562.41</v>
          </cell>
        </row>
        <row r="150">
          <cell r="A150" t="str">
            <v>1417498585</v>
          </cell>
          <cell r="E150">
            <v>6513.25</v>
          </cell>
        </row>
        <row r="151">
          <cell r="A151" t="str">
            <v>1427334077</v>
          </cell>
          <cell r="E151">
            <v>77095.77</v>
          </cell>
        </row>
        <row r="152">
          <cell r="A152" t="str">
            <v>1659812725</v>
          </cell>
          <cell r="E152">
            <v>19619.599999999999</v>
          </cell>
        </row>
        <row r="153">
          <cell r="A153" t="str">
            <v>1326589409</v>
          </cell>
          <cell r="E153">
            <v>9796.89</v>
          </cell>
        </row>
        <row r="154">
          <cell r="A154" t="str">
            <v>1942773874</v>
          </cell>
          <cell r="E154">
            <v>13824.93</v>
          </cell>
        </row>
        <row r="155">
          <cell r="A155" t="str">
            <v>1518465616</v>
          </cell>
          <cell r="E155">
            <v>20478.2</v>
          </cell>
        </row>
        <row r="156">
          <cell r="A156" t="str">
            <v>1730557026</v>
          </cell>
          <cell r="E156">
            <v>65768.320000000007</v>
          </cell>
        </row>
        <row r="157">
          <cell r="A157" t="str">
            <v>1831567122</v>
          </cell>
          <cell r="E157">
            <v>671.3</v>
          </cell>
        </row>
        <row r="158">
          <cell r="A158" t="str">
            <v>1487088118</v>
          </cell>
          <cell r="E158">
            <v>17475.77</v>
          </cell>
        </row>
        <row r="159">
          <cell r="A159" t="str">
            <v>1821422551</v>
          </cell>
          <cell r="E159">
            <v>6157.53</v>
          </cell>
        </row>
        <row r="160">
          <cell r="A160" t="str">
            <v>1659770030</v>
          </cell>
          <cell r="E160">
            <v>65034.1</v>
          </cell>
        </row>
        <row r="161">
          <cell r="A161" t="str">
            <v>1508386921</v>
          </cell>
          <cell r="E161">
            <v>1413.71</v>
          </cell>
        </row>
        <row r="162">
          <cell r="A162" t="str">
            <v>1538624143</v>
          </cell>
          <cell r="E162">
            <v>20598.8</v>
          </cell>
        </row>
        <row r="163">
          <cell r="A163" t="str">
            <v>1275988669</v>
          </cell>
          <cell r="E163">
            <v>16800.75</v>
          </cell>
        </row>
        <row r="164">
          <cell r="A164" t="str">
            <v>1356308423</v>
          </cell>
          <cell r="E164">
            <v>69525</v>
          </cell>
        </row>
        <row r="165">
          <cell r="A165" t="str">
            <v>1568080364</v>
          </cell>
          <cell r="E165">
            <v>3958.69</v>
          </cell>
        </row>
        <row r="166">
          <cell r="A166" t="str">
            <v>1861958274</v>
          </cell>
          <cell r="E166">
            <v>33944.42</v>
          </cell>
        </row>
        <row r="167">
          <cell r="A167" t="str">
            <v>1124012935</v>
          </cell>
          <cell r="E167">
            <v>28326.55</v>
          </cell>
        </row>
        <row r="168">
          <cell r="A168" t="str">
            <v>1699134882</v>
          </cell>
          <cell r="E168">
            <v>1292.25</v>
          </cell>
        </row>
        <row r="169">
          <cell r="A169" t="str">
            <v>1306989322</v>
          </cell>
          <cell r="E169">
            <v>2974.07</v>
          </cell>
        </row>
        <row r="170">
          <cell r="A170" t="str">
            <v>1679992911</v>
          </cell>
          <cell r="E170">
            <v>1641.6</v>
          </cell>
        </row>
        <row r="171">
          <cell r="A171" t="str">
            <v>1336547587</v>
          </cell>
          <cell r="E171">
            <v>3765.15</v>
          </cell>
        </row>
        <row r="172">
          <cell r="A172" t="str">
            <v>1184057598</v>
          </cell>
          <cell r="E172">
            <v>4707.99</v>
          </cell>
        </row>
        <row r="173">
          <cell r="A173" t="str">
            <v>1538123617</v>
          </cell>
          <cell r="E173">
            <v>24291.32</v>
          </cell>
        </row>
        <row r="174">
          <cell r="A174" t="str">
            <v>1710974225</v>
          </cell>
          <cell r="E174">
            <v>27998.05</v>
          </cell>
        </row>
        <row r="175">
          <cell r="A175" t="str">
            <v>1174982540</v>
          </cell>
          <cell r="E175">
            <v>71046.45</v>
          </cell>
        </row>
        <row r="176">
          <cell r="A176" t="str">
            <v>1881911030</v>
          </cell>
          <cell r="E176">
            <v>15828.23</v>
          </cell>
        </row>
        <row r="177">
          <cell r="A177" t="str">
            <v>1497153589</v>
          </cell>
          <cell r="E177">
            <v>20589.55</v>
          </cell>
        </row>
        <row r="178">
          <cell r="A178" t="str">
            <v>1679560866</v>
          </cell>
          <cell r="E178">
            <v>9582.6299999999992</v>
          </cell>
        </row>
        <row r="179">
          <cell r="A179" t="str">
            <v>1538486790</v>
          </cell>
          <cell r="E179">
            <v>5455.2</v>
          </cell>
        </row>
        <row r="180">
          <cell r="A180" t="str">
            <v>1184941346</v>
          </cell>
          <cell r="E180">
            <v>12751.87</v>
          </cell>
        </row>
        <row r="181">
          <cell r="A181" t="str">
            <v>1457337800</v>
          </cell>
          <cell r="E181">
            <v>17117.939999999999</v>
          </cell>
        </row>
        <row r="182">
          <cell r="A182" t="str">
            <v>1629173737</v>
          </cell>
          <cell r="E182">
            <v>33509.15</v>
          </cell>
        </row>
        <row r="183">
          <cell r="A183" t="str">
            <v>1194777540</v>
          </cell>
          <cell r="E183">
            <v>4627.51</v>
          </cell>
        </row>
        <row r="184">
          <cell r="A184" t="str">
            <v>1558311241</v>
          </cell>
          <cell r="E184">
            <v>5570.8</v>
          </cell>
        </row>
        <row r="185">
          <cell r="A185" t="str">
            <v>1730635202</v>
          </cell>
          <cell r="E185">
            <v>29228.75</v>
          </cell>
        </row>
        <row r="186">
          <cell r="A186" t="str">
            <v>1114370632</v>
          </cell>
          <cell r="E186">
            <v>93289.19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 Attestation"/>
      <sheetName val="Overview &amp; Instructions"/>
      <sheetName val="Data Dictionary"/>
      <sheetName val="Required State Input"/>
      <sheetName val="IMD"/>
      <sheetName val="UPL Demonstration Summary"/>
      <sheetName val="_Controls"/>
      <sheetName val="LKUP"/>
      <sheetName val="Optional_Sheet_1"/>
      <sheetName val="Optional_Sheet_2"/>
      <sheetName val="Optional_Sheet_3"/>
      <sheetName val="Optional_Sheet_4"/>
      <sheetName val="Optional_Sheet_5"/>
      <sheetName val="Optional_Sheet_6"/>
      <sheetName val="Optional_Sheet_7"/>
      <sheetName val="Optional_Sheet_8"/>
      <sheetName val="Optional_Sheet_9"/>
      <sheetName val="Optional_Sheet_10"/>
      <sheetName val="Optional_Sheet_11"/>
      <sheetName val="Optional_Sheet_12"/>
      <sheetName val="Optional_Sheet_13"/>
      <sheetName val="Optional_Sheet_14"/>
      <sheetName val="Optional_Sheet_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 Attestation"/>
      <sheetName val="Overview &amp; Instructions"/>
      <sheetName val="Data Dictionary"/>
      <sheetName val="Required State Input"/>
      <sheetName val="IP Cost"/>
      <sheetName val="IP Payment"/>
      <sheetName val="IP DRG"/>
      <sheetName val="IP Per Diem"/>
      <sheetName val="UPL Demonstration Summary"/>
      <sheetName val="_Controls"/>
      <sheetName val="LKUP"/>
      <sheetName val="Optional_Sheet_1"/>
      <sheetName val="Optional_Sheet_2"/>
      <sheetName val="Optional_Sheet_3"/>
      <sheetName val="Optional_Sheet_4"/>
      <sheetName val="Optional_Sheet_5"/>
      <sheetName val="Optional_Sheet_6"/>
      <sheetName val="Optional_Sheet_7"/>
      <sheetName val="Optional_Sheet_8"/>
      <sheetName val="Optional_Sheet_9"/>
      <sheetName val="Optional_Sheet_10"/>
      <sheetName val="Optional_Sheet_11"/>
      <sheetName val="Optional_Sheet_12"/>
      <sheetName val="Optional_Sheet_13"/>
      <sheetName val="Optional_Sheet_14"/>
      <sheetName val="Optional_Sheet_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UPL"/>
      <sheetName val="Henry3"/>
      <sheetName val="DIS00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"/>
      <sheetName val="IGT Commitment Suggestions"/>
      <sheetName val="Summary"/>
      <sheetName val="90% of ACR"/>
      <sheetName val="CHIRP Payment Calc"/>
      <sheetName val="FeeCalc"/>
      <sheetName val="Actuarial Report"/>
      <sheetName val="2023 IP UPL Data"/>
      <sheetName val="2023 OP UPL Data"/>
      <sheetName val="2023 IMD UPL Data"/>
      <sheetName val="ACR Model"/>
      <sheetName val="Scenario Summary"/>
      <sheetName val="UHRIP Individual Payment Levels"/>
      <sheetName val="IP UHRIP-only"/>
      <sheetName val="OP UHRIP-only"/>
      <sheetName val="Total Dollars"/>
      <sheetName val="Avg Increase by SDA and Class"/>
      <sheetName val="IP UHRIP Payment Levels"/>
      <sheetName val="OP UHRIP Payment Levels"/>
      <sheetName val="IP ACIA Payment Levels"/>
      <sheetName val="OP ACIA Payment Levels"/>
      <sheetName val="IP CHIRP Payment Levels - All"/>
      <sheetName val="OP CHIRP Payment Levels - All"/>
      <sheetName val="Revised Question 19b"/>
      <sheetName val="Revised Q21 Hospital Rates"/>
      <sheetName val="Actuarial Forecast"/>
      <sheetName val="2023 Master TPI List"/>
      <sheetName val="Final PGY4 AA Payment Summary"/>
      <sheetName val="MCO IMD Query from 2021 U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IP Wind-Down Revised Dec 2020"/>
      <sheetName val="Base Payment Calculation"/>
      <sheetName val="Original NAIP Wind-down"/>
      <sheetName val="NAIP 2017-2021"/>
    </sheetNames>
    <sheetDataSet>
      <sheetData sheetId="0"/>
      <sheetData sheetId="1"/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ar"/>
      <sheetName val="Analysis"/>
      <sheetName val="Hospital Classes"/>
      <sheetName val="IGT Sufficiency"/>
      <sheetName val="Bexar Actuarial Adjustment"/>
      <sheetName val="Budget Neutrality Adjustment"/>
      <sheetName val="Data Validation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Duban,Holly (HHSC)" id="{305A3B69-7B9A-449A-8D47-0F7175AD7C57}" userId="Duban,Holly (HHSC)" providerId="None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E6AF4734-F468-4336-99D9-CCB6D9C7C5F0}" autoFormatId="16" applyNumberFormats="0" applyBorderFormats="0" applyFontFormats="0" applyPatternFormats="0" applyAlignmentFormats="0" applyWidthHeightFormats="0">
  <queryTableRefresh nextId="15">
    <queryTableFields count="7">
      <queryTableField id="3" name="Column2" tableColumnId="3"/>
      <queryTableField id="4" name="Column3" tableColumnId="4"/>
      <queryTableField id="1" name="RHC Number" tableColumnId="1"/>
      <queryTableField id="2" name="Column1" tableColumnId="2"/>
      <queryTableField id="7" name="1" tableColumnId="7"/>
      <queryTableField id="9" name="18" tableColumnId="9"/>
      <queryTableField id="8" name="17" tableColumnId="8"/>
    </queryTableFields>
    <queryTableDeletedFields count="2">
      <deletedField name="Column4"/>
      <deletedField name="Column5"/>
    </queryTableDeletedFields>
  </queryTableRefresh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4B82B51-2589-41B0-95EC-38E0A07B096C}" name="Table1" displayName="Table1" ref="A3:R5547" totalsRowShown="0" headerRowDxfId="48" dataDxfId="47" headerRowCellStyle="Normal 7">
  <autoFilter ref="A3:R5547" xr:uid="{7D81B3C7-6688-4E5C-81C3-2AC44291C910}"/>
  <tableColumns count="18">
    <tableColumn id="1" xr3:uid="{15BB63FF-DCB9-4F08-9685-3A327A362CF8}" name="NPI" dataDxfId="46" dataCellStyle="Normal 7"/>
    <tableColumn id="2" xr3:uid="{E86F17CA-7120-4BF4-BBE0-1F06BF773144}" name="Provider Name" dataDxfId="45" dataCellStyle="Normal 7"/>
    <tableColumn id="3" xr3:uid="{DD696739-BF20-4FE5-BE8F-D932990196CB}" name="SDA" dataDxfId="44" dataCellStyle="Normal 7"/>
    <tableColumn id="4" xr3:uid="{7CF30BA0-786C-4E41-91CF-56BEEE0757A4}" name="Program" dataDxfId="43" dataCellStyle="Normal 7"/>
    <tableColumn id="5" xr3:uid="{5C8C2E58-BA33-4451-BBE9-08F2582FC717}" name="RiskGroupName" dataDxfId="42" dataCellStyle="Normal 7"/>
    <tableColumn id="7" xr3:uid="{FDD86B41-2269-41A9-A06C-A97F00895C59}" name="SumOfPaid Without DPPs" dataDxfId="41" dataCellStyle="Comma"/>
    <tableColumn id="8" xr3:uid="{66F3B235-2AD9-4A7E-B27C-BEA83B442985}" name="SumOfUnits" dataDxfId="40" dataCellStyle="Normal 7"/>
    <tableColumn id="9" xr3:uid="{2594A364-84E1-48CC-B3C4-E840B73B0B81}" name="SumOfDistinct Claims" dataDxfId="39" dataCellStyle="Normal 7"/>
    <tableColumn id="6" xr3:uid="{72C7936E-8CB3-4C70-AFD0-55FF2492DC88}" name="SumOfSFY24 Estimated Payment 5/04/23" dataDxfId="38" dataCellStyle="Normal 7"/>
    <tableColumn id="12" xr3:uid="{E2647EC0-B198-4DFD-ABE0-E64D585BA510}" name="Actuarial Factor 06/20/2023" dataDxfId="37" dataCellStyle="Normal 7"/>
    <tableColumn id="26" xr3:uid="{AAFEAD3B-AC84-4C3C-91FC-D01CD538B124}" name="Medicare Number" dataDxfId="36" dataCellStyle="Normal 7"/>
    <tableColumn id="27" xr3:uid="{9CB13A12-906B-4C81-BF5E-928305A2883A}" name="Hospital Based or Freestanding" dataDxfId="35" dataCellStyle="Normal 7"/>
    <tableColumn id="14" xr3:uid="{6452677B-4665-4F6B-ACA4-EF9C40962AA6}" name="Medicare Rate in CR" dataDxfId="34" dataCellStyle="Normal 7">
      <calculatedColumnFormula>IFERROR(IFERROR(INDEX(FreeStand_Medicare!E:E,MATCH(Table1[[#This Row],[Medicare Number]],FreeStand_Medicare!A:A,0)),INDEX(HospBased_Medicare_CR!F:F,MATCH(Table1[[#This Row],[Medicare Number]],HospBased_Medicare_CR!G:G,0))),0)</calculatedColumnFormula>
    </tableColumn>
    <tableColumn id="29" xr3:uid="{162CDD32-FE18-4601-B13D-F5035F62B8A6}" name="Medicare Rate in CR?" dataDxfId="33">
      <calculatedColumnFormula>IFERROR(IF(Table1[[#This Row],[Medicare Rate in CR]]&gt;0,"Y","N"),"N")</calculatedColumnFormula>
    </tableColumn>
    <tableColumn id="30" xr3:uid="{F0523B60-D7F1-4D65-AD54-6C5F0E072BB9}" name="Trended Medicare Pricing for RHCs with a CR" dataDxfId="32" dataCellStyle="Comma">
      <calculatedColumnFormula>Table1[[#This Row],[Medicare Rate in CR]]*Table1[[#This Row],[SumOfUnits]]*Table1[[#This Row],[Actuarial Factor 06/20/2023]]</calculatedColumnFormula>
    </tableColumn>
    <tableColumn id="31" xr3:uid="{92BFE15A-76F8-4361-A4C6-E505502D6EE7}" name="Trended Medicare Pricing for all RHCs" dataDxfId="31" dataCellStyle="Comma">
      <calculatedColumnFormula>IF(Table1[[#This Row],[Medicare Rate in CR?]]="Y",Table1[Trended Medicare Pricing for RHCs with a CR],INDEX('Avg SDA MCR as % of MCD'!D:D,MATCH(Table1[[#This Row],[SDA]],'Avg SDA MCR as % of MCD'!A:A,0))*Table1[[#This Row],[SumOfSFY24 Estimated Payment 5/04/23]])</calculatedColumnFormula>
    </tableColumn>
    <tableColumn id="32" xr3:uid="{5D4D3CC8-5011-444E-A65E-7241C76DAC53}" name="Trended Medicare Gap" dataDxfId="30" dataCellStyle="Comma">
      <calculatedColumnFormula>Table1[[#This Row],[Trended Medicare Pricing for all RHCs]]-Table1[[#This Row],[SumOfSFY24 Estimated Payment 5/04/23]]</calculatedColumnFormula>
    </tableColumn>
    <tableColumn id="33" xr3:uid="{BB60E76C-B2B8-40B7-96DE-506CD33E64BB}" name="Trended Units" dataDxfId="29">
      <calculatedColumnFormula>Table1[[#This Row],[SumOfUnits]]*Table1[[#This Row],[Actuarial Factor 06/20/2023]]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3070073-B374-48C1-89A5-0BD7BE05EB98}" name="Table15" displayName="Table15" ref="A1:F103" totalsRowShown="0" headerRowDxfId="13">
  <autoFilter ref="A1:F103" xr:uid="{00000000-0009-0000-0100-000001000000}"/>
  <tableColumns count="6">
    <tableColumn id="3" xr3:uid="{4B31C96F-7DB8-4E6D-AF4F-4C15483B996C}" name="S-1 Part I L1.00 C2.00" dataDxfId="12"/>
    <tableColumn id="4" xr3:uid="{8EB23DB7-0E29-4CCF-9742-CAA09E0CB708}" name="S-1 Part I L1.00 C1.00"/>
    <tableColumn id="1" xr3:uid="{5B4966A7-BD73-4F77-A55E-A35C9E2E09E7}" name="S-1 Part I L4.00 C1.00" dataDxfId="11"/>
    <tableColumn id="2" xr3:uid="{4BC0B724-D953-4EC3-91CD-2B0C985F741D}" name="S-1 Part I L4.00 C2.00" dataDxfId="10"/>
    <tableColumn id="7" xr3:uid="{29019A7A-762A-4AAF-B679-F8B93C02B348}" name="C Parts I &amp; II Clinic L7.00 C1.00" dataDxfId="9"/>
    <tableColumn id="9" xr3:uid="{4FF36FE7-36A4-46D4-AF75-DCE7F1C63E17}" name="Count" dataDxfId="8">
      <calculatedColumnFormula>COUNTIF($A$2:A2,A2)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5AAFE06-7FC4-4CBD-9438-5D2CAD2B8FB3}" name="All_RHCs7" displayName="All_RHCs7" ref="A1:G119" tableType="queryTable" totalsRowShown="0" dataDxfId="7">
  <autoFilter ref="A1:G119" xr:uid="{A6930439-04BC-42F2-A624-AAFF28043726}"/>
  <tableColumns count="7">
    <tableColumn id="3" xr3:uid="{0BA32CD8-2C63-4B41-8119-2349357DA4D6}" uniqueName="3" name="S-2 Part I L3.00 C2.00/Hospital CCN" queryTableFieldId="3" dataDxfId="6"/>
    <tableColumn id="4" xr3:uid="{21A32045-F0D6-4A38-A798-E4DA7EE7E1CC}" uniqueName="4" name="S-2 Part I L3.00 C1.00/Hospital Name" queryTableFieldId="4" dataDxfId="5"/>
    <tableColumn id="1" xr3:uid="{0D2885FD-FEC9-445F-80E2-7C1961B98DC3}" uniqueName="1" name="S-2 Part I L20.00 C1.00/FYB" queryTableFieldId="1" dataDxfId="4"/>
    <tableColumn id="2" xr3:uid="{DFA657C1-7B9B-476D-82FA-61570B9670F9}" uniqueName="2" name="S-2 Part I L20.00 C2.00/FYE" queryTableFieldId="2" dataDxfId="3"/>
    <tableColumn id="7" xr3:uid="{A6A1CD87-CC40-48E6-8541-AAF72F86DAF8}" uniqueName="7" name="S-2 Part I L15.00 C1.00/RHC I Name" queryTableFieldId="7" dataDxfId="2"/>
    <tableColumn id="9" xr3:uid="{29D7149F-4990-450B-B28B-464DE618B8F2}" uniqueName="9" name="M-3 Title XVIII RHC I L7.00 C1.00/RHC I rate" queryTableFieldId="9" dataDxfId="1"/>
    <tableColumn id="8" xr3:uid="{ADB9ECFF-DCB0-413C-883C-84F9B131AD34}" uniqueName="8" name="S-2 Part I L15.00 C2.00/RHC 1 CCN" queryTableFieldId="8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6" dT="2023-03-14T15:34:33.30" personId="{305A3B69-7B9A-449A-8D47-0F7175AD7C57}" id="{1382B33E-4384-48F4-B817-2615BAADC3F7}">
    <text>According to TAC 355.1315, prior fiscal year.</text>
  </threadedComment>
  <threadedComment ref="B7" dT="2023-03-14T15:34:04.35" personId="{305A3B69-7B9A-449A-8D47-0F7175AD7C57}" id="{D19B7548-64B6-47B1-ACB4-A9E4242D1EE0}">
    <text>SFY 2024 Blended Rate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E37"/>
  <sheetViews>
    <sheetView zoomScale="120" zoomScaleNormal="120" workbookViewId="0">
      <selection activeCell="C6" sqref="C6"/>
    </sheetView>
  </sheetViews>
  <sheetFormatPr defaultRowHeight="15" x14ac:dyDescent="0.25"/>
  <cols>
    <col min="1" max="1" width="31.85546875" customWidth="1"/>
    <col min="2" max="2" width="21.7109375" customWidth="1"/>
    <col min="3" max="3" width="16" customWidth="1"/>
    <col min="4" max="4" width="16.85546875" customWidth="1"/>
    <col min="6" max="6" width="11" bestFit="1" customWidth="1"/>
    <col min="7" max="7" width="17" customWidth="1"/>
  </cols>
  <sheetData>
    <row r="1" spans="1:4" ht="18.75" x14ac:dyDescent="0.3">
      <c r="A1" s="16" t="s">
        <v>0</v>
      </c>
    </row>
    <row r="2" spans="1:4" ht="18.75" x14ac:dyDescent="0.3">
      <c r="A2" s="16"/>
    </row>
    <row r="3" spans="1:4" ht="15.75" x14ac:dyDescent="0.25">
      <c r="A3" s="3" t="s">
        <v>1</v>
      </c>
      <c r="B3" s="57">
        <v>3</v>
      </c>
    </row>
    <row r="4" spans="1:4" ht="15.75" x14ac:dyDescent="0.25">
      <c r="A4" s="3" t="s">
        <v>2</v>
      </c>
      <c r="B4" s="57">
        <v>2024</v>
      </c>
    </row>
    <row r="5" spans="1:4" ht="15.75" x14ac:dyDescent="0.25">
      <c r="A5" s="3" t="s">
        <v>3</v>
      </c>
      <c r="B5" s="58">
        <f ca="1">TODAY()</f>
        <v>45238</v>
      </c>
    </row>
    <row r="6" spans="1:4" ht="15.75" x14ac:dyDescent="0.25">
      <c r="A6" s="3" t="s">
        <v>4</v>
      </c>
      <c r="B6" s="57" t="s">
        <v>5</v>
      </c>
      <c r="C6">
        <f>1-FMAP_FedShr</f>
        <v>0.39290000000000003</v>
      </c>
    </row>
    <row r="7" spans="1:4" ht="15.75" x14ac:dyDescent="0.25">
      <c r="A7" s="3" t="s">
        <v>6</v>
      </c>
      <c r="B7" s="59">
        <v>0.60709999999999997</v>
      </c>
    </row>
    <row r="8" spans="1:4" ht="15.75" x14ac:dyDescent="0.25">
      <c r="A8" s="28" t="s">
        <v>7</v>
      </c>
      <c r="B8" s="55">
        <v>0.75</v>
      </c>
    </row>
    <row r="9" spans="1:4" ht="15.75" x14ac:dyDescent="0.25">
      <c r="A9" s="28" t="s">
        <v>8</v>
      </c>
      <c r="B9" s="55">
        <v>0.25</v>
      </c>
    </row>
    <row r="10" spans="1:4" ht="15.75" x14ac:dyDescent="0.25">
      <c r="A10" s="28" t="s">
        <v>9</v>
      </c>
      <c r="B10" s="55">
        <v>0.1</v>
      </c>
    </row>
    <row r="11" spans="1:4" x14ac:dyDescent="0.25">
      <c r="A11" s="5"/>
    </row>
    <row r="12" spans="1:4" ht="15.75" thickBot="1" x14ac:dyDescent="0.3"/>
    <row r="13" spans="1:4" x14ac:dyDescent="0.25">
      <c r="A13" s="52" t="s">
        <v>10</v>
      </c>
      <c r="B13" s="34"/>
      <c r="C13" s="34"/>
      <c r="D13" s="35"/>
    </row>
    <row r="14" spans="1:4" x14ac:dyDescent="0.25">
      <c r="A14" s="36"/>
      <c r="B14" s="2" t="s">
        <v>11</v>
      </c>
      <c r="C14" s="2" t="s">
        <v>12</v>
      </c>
      <c r="D14" s="66" t="s">
        <v>13</v>
      </c>
    </row>
    <row r="15" spans="1:4" x14ac:dyDescent="0.25">
      <c r="A15" s="36" t="s">
        <v>14</v>
      </c>
      <c r="B15" s="56">
        <f>'RAPPS Payment Calc'!R6</f>
        <v>2073528.7098616278</v>
      </c>
      <c r="C15" s="56">
        <f>'RAPPS Payment Calc'!R7</f>
        <v>24361992.702894263</v>
      </c>
      <c r="D15" s="51">
        <f>SUM(B15:C15)</f>
        <v>26435521.412755892</v>
      </c>
    </row>
    <row r="16" spans="1:4" x14ac:dyDescent="0.25">
      <c r="A16" s="36" t="s">
        <v>15</v>
      </c>
      <c r="B16" s="56">
        <f>'RAPPS Payment Calc'!O6</f>
        <v>4923191.0394267393</v>
      </c>
      <c r="C16" s="56">
        <f>'RAPPS Payment Calc'!O7</f>
        <v>65635450.587016068</v>
      </c>
      <c r="D16" s="51">
        <f t="shared" ref="D16:D17" si="0">SUM(B16:C16)</f>
        <v>70558641.626442805</v>
      </c>
    </row>
    <row r="17" spans="1:4" ht="15.75" thickBot="1" x14ac:dyDescent="0.3">
      <c r="A17" s="38" t="s">
        <v>16</v>
      </c>
      <c r="B17" s="39">
        <f>'RAPPS Payment Calc'!K6</f>
        <v>46832.288954597956</v>
      </c>
      <c r="C17" s="39">
        <f>'RAPPS Payment Calc'!K7</f>
        <v>375539.69983364467</v>
      </c>
      <c r="D17" s="67">
        <f t="shared" si="0"/>
        <v>422371.98878824263</v>
      </c>
    </row>
    <row r="18" spans="1:4" ht="15.75" thickBot="1" x14ac:dyDescent="0.3"/>
    <row r="19" spans="1:4" x14ac:dyDescent="0.25">
      <c r="A19" s="52" t="s">
        <v>17</v>
      </c>
      <c r="B19" s="35"/>
    </row>
    <row r="20" spans="1:4" x14ac:dyDescent="0.25">
      <c r="A20" s="36"/>
      <c r="B20" s="37" t="s">
        <v>18</v>
      </c>
    </row>
    <row r="21" spans="1:4" x14ac:dyDescent="0.25">
      <c r="A21" s="36" t="s">
        <v>19</v>
      </c>
      <c r="B21" s="60">
        <f>Comp2_Weight</f>
        <v>0.25</v>
      </c>
    </row>
    <row r="22" spans="1:4" x14ac:dyDescent="0.25">
      <c r="A22" s="36" t="s">
        <v>20</v>
      </c>
      <c r="B22" s="53">
        <f>D15*Comp2_Weight</f>
        <v>6608880.3531889729</v>
      </c>
    </row>
    <row r="23" spans="1:4" ht="15.75" thickBot="1" x14ac:dyDescent="0.3">
      <c r="A23" s="38" t="s">
        <v>21</v>
      </c>
      <c r="B23" s="61">
        <f>ROUND(B22/D16,4)</f>
        <v>9.3700000000000006E-2</v>
      </c>
    </row>
    <row r="24" spans="1:4" ht="15.75" thickBot="1" x14ac:dyDescent="0.3"/>
    <row r="25" spans="1:4" x14ac:dyDescent="0.25">
      <c r="A25" s="52" t="s">
        <v>22</v>
      </c>
      <c r="B25" s="34"/>
      <c r="C25" s="34"/>
      <c r="D25" s="35"/>
    </row>
    <row r="26" spans="1:4" x14ac:dyDescent="0.25">
      <c r="A26" s="36"/>
      <c r="B26" s="2" t="s">
        <v>11</v>
      </c>
      <c r="C26" s="2" t="s">
        <v>12</v>
      </c>
      <c r="D26" s="66" t="s">
        <v>13</v>
      </c>
    </row>
    <row r="27" spans="1:4" x14ac:dyDescent="0.25">
      <c r="A27" s="36" t="s">
        <v>14</v>
      </c>
      <c r="B27" s="54">
        <f>B15</f>
        <v>2073528.7098616278</v>
      </c>
      <c r="C27" s="54">
        <f>C15</f>
        <v>24361992.702894263</v>
      </c>
      <c r="D27" s="51">
        <f>SUM(B27:C27)</f>
        <v>26435521.412755892</v>
      </c>
    </row>
    <row r="28" spans="1:4" ht="45" x14ac:dyDescent="0.25">
      <c r="A28" s="62" t="s">
        <v>23</v>
      </c>
      <c r="B28" s="63">
        <f>Comp2_Rate*B16</f>
        <v>461303.00039428548</v>
      </c>
      <c r="C28" s="63">
        <f>Comp2_Rate*C16</f>
        <v>6150041.7200034056</v>
      </c>
      <c r="D28" s="51">
        <f>SUM(B28:C28)</f>
        <v>6611344.7203976912</v>
      </c>
    </row>
    <row r="29" spans="1:4" x14ac:dyDescent="0.25">
      <c r="A29" s="36" t="s">
        <v>24</v>
      </c>
      <c r="B29" s="63">
        <f>B27-B28</f>
        <v>1612225.7094673424</v>
      </c>
      <c r="C29" s="63">
        <f>C27-C28</f>
        <v>18211950.982890859</v>
      </c>
      <c r="D29" s="51">
        <f>SUM(B29:C29)</f>
        <v>19824176.692358203</v>
      </c>
    </row>
    <row r="30" spans="1:4" x14ac:dyDescent="0.25">
      <c r="A30" s="36" t="s">
        <v>16</v>
      </c>
      <c r="B30" s="10">
        <f>B17</f>
        <v>46832.288954597956</v>
      </c>
      <c r="C30" s="10">
        <f>C17</f>
        <v>375539.69983364467</v>
      </c>
      <c r="D30" s="37"/>
    </row>
    <row r="31" spans="1:4" ht="30.75" thickBot="1" x14ac:dyDescent="0.3">
      <c r="A31" s="65" t="s">
        <v>25</v>
      </c>
      <c r="B31" s="64">
        <f>ROUND(B29/B30,2)</f>
        <v>34.43</v>
      </c>
      <c r="C31" s="64">
        <f>ROUND(C29/C30,2)</f>
        <v>48.5</v>
      </c>
      <c r="D31" s="40"/>
    </row>
    <row r="32" spans="1:4" ht="15.75" thickBot="1" x14ac:dyDescent="0.3"/>
    <row r="33" spans="1:5" x14ac:dyDescent="0.25">
      <c r="A33" s="52" t="s">
        <v>26</v>
      </c>
      <c r="B33" s="34"/>
      <c r="C33" s="34"/>
      <c r="D33" s="34"/>
      <c r="E33" s="35"/>
    </row>
    <row r="34" spans="1:5" x14ac:dyDescent="0.25">
      <c r="A34" s="36"/>
      <c r="B34" s="2" t="s">
        <v>27</v>
      </c>
      <c r="C34" s="2" t="s">
        <v>28</v>
      </c>
      <c r="D34" s="2" t="s">
        <v>29</v>
      </c>
      <c r="E34" s="66" t="s">
        <v>13</v>
      </c>
    </row>
    <row r="35" spans="1:5" x14ac:dyDescent="0.25">
      <c r="A35" s="36" t="s">
        <v>30</v>
      </c>
      <c r="B35" s="68">
        <v>1.7500000000000002E-2</v>
      </c>
      <c r="C35" s="69">
        <v>1.4999999999999999E-2</v>
      </c>
      <c r="D35" s="70">
        <v>2.5000000000000001E-2</v>
      </c>
      <c r="E35" s="71">
        <f>SUM(B35:D35)</f>
        <v>5.7500000000000002E-2</v>
      </c>
    </row>
    <row r="36" spans="1:5" x14ac:dyDescent="0.25">
      <c r="A36" s="36" t="s">
        <v>31</v>
      </c>
      <c r="B36" s="68">
        <v>1.7500000000000002E-2</v>
      </c>
      <c r="C36" s="69">
        <v>1.7500000000000002E-2</v>
      </c>
      <c r="D36" s="70">
        <v>2.5000000000000001E-2</v>
      </c>
      <c r="E36" s="71">
        <f>SUM(B36:D36)</f>
        <v>6.0000000000000005E-2</v>
      </c>
    </row>
    <row r="37" spans="1:5" ht="15.75" thickBot="1" x14ac:dyDescent="0.3">
      <c r="A37" s="38" t="s">
        <v>32</v>
      </c>
      <c r="B37" s="72">
        <v>1.7500000000000002E-2</v>
      </c>
      <c r="C37" s="73">
        <v>1.7500000000000002E-2</v>
      </c>
      <c r="D37" s="74">
        <v>2.5000000000000001E-2</v>
      </c>
      <c r="E37" s="75">
        <f t="shared" ref="E37" si="1">SUM(B37:D37)</f>
        <v>6.0000000000000005E-2</v>
      </c>
    </row>
  </sheetData>
  <pageMargins left="0.7" right="0.7" top="0.75" bottom="0.75" header="0.3" footer="0.3"/>
  <pageSetup scale="83" orientation="landscape" r:id="rId1"/>
  <headerFooter>
    <oddHeader>&amp;LRural Access to Primary and Preventative Services (RAPPS)
Year 2&amp;C&amp;A</oddHeader>
    <oddFooter>&amp;CUpdated June 14, 2022</oddFooter>
  </headerFooter>
  <colBreaks count="1" manualBreakCount="1">
    <brk id="13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6FB3D-AD9F-4E84-90A6-FC26BF2E596A}">
  <sheetPr>
    <tabColor rgb="FF7030A0"/>
    <pageSetUpPr fitToPage="1"/>
  </sheetPr>
  <dimension ref="A1:S1047280"/>
  <sheetViews>
    <sheetView zoomScaleNormal="100" workbookViewId="0">
      <selection activeCell="R5" sqref="R5"/>
    </sheetView>
  </sheetViews>
  <sheetFormatPr defaultColWidth="9.140625" defaultRowHeight="15" x14ac:dyDescent="0.25"/>
  <cols>
    <col min="1" max="1" width="20" style="23" customWidth="1"/>
    <col min="2" max="2" width="46.42578125" style="23" customWidth="1"/>
    <col min="3" max="3" width="24.42578125" style="23" customWidth="1"/>
    <col min="4" max="4" width="13.42578125" style="23" customWidth="1"/>
    <col min="5" max="5" width="23.7109375" style="23" customWidth="1"/>
    <col min="6" max="6" width="16.7109375" style="194" customWidth="1"/>
    <col min="7" max="7" width="15.85546875" style="23" customWidth="1"/>
    <col min="8" max="10" width="18" style="23" customWidth="1"/>
    <col min="11" max="11" width="13.7109375" style="23" customWidth="1"/>
    <col min="12" max="12" width="44.42578125" customWidth="1"/>
    <col min="13" max="13" width="30.140625" style="23" customWidth="1"/>
    <col min="14" max="14" width="18" style="23" customWidth="1"/>
    <col min="15" max="15" width="22.140625" style="24" customWidth="1"/>
    <col min="16" max="16" width="17.42578125" style="24" customWidth="1"/>
    <col min="17" max="17" width="26.42578125" style="27" customWidth="1"/>
    <col min="18" max="18" width="22.85546875" style="24" customWidth="1"/>
    <col min="19" max="19" width="19.7109375" style="26" customWidth="1"/>
    <col min="20" max="20" width="11.85546875" style="23" customWidth="1"/>
    <col min="21" max="16384" width="9.140625" style="23"/>
  </cols>
  <sheetData>
    <row r="1" spans="1:19" x14ac:dyDescent="0.25">
      <c r="A1" s="23" t="s">
        <v>33</v>
      </c>
      <c r="B1" s="23" t="s">
        <v>34</v>
      </c>
      <c r="L1" s="23"/>
      <c r="N1" s="24"/>
      <c r="P1" s="27"/>
      <c r="Q1" s="24"/>
      <c r="R1" s="26"/>
      <c r="S1" s="23"/>
    </row>
    <row r="2" spans="1:19" x14ac:dyDescent="0.25">
      <c r="A2" s="23" t="s">
        <v>35</v>
      </c>
      <c r="B2" s="23" t="s">
        <v>34</v>
      </c>
      <c r="L2" s="23"/>
      <c r="N2" s="24"/>
      <c r="P2" s="27"/>
      <c r="Q2" s="24"/>
      <c r="R2" s="26"/>
      <c r="S2" s="23"/>
    </row>
    <row r="3" spans="1:19" s="21" customFormat="1" ht="39" x14ac:dyDescent="0.25">
      <c r="A3" s="19" t="s">
        <v>36</v>
      </c>
      <c r="B3" s="22" t="s">
        <v>37</v>
      </c>
      <c r="C3" s="19" t="s">
        <v>38</v>
      </c>
      <c r="D3" s="19" t="s">
        <v>39</v>
      </c>
      <c r="E3" s="19" t="s">
        <v>40</v>
      </c>
      <c r="F3" s="194" t="s">
        <v>41</v>
      </c>
      <c r="G3" s="19" t="s">
        <v>42</v>
      </c>
      <c r="H3" s="19" t="s">
        <v>43</v>
      </c>
      <c r="I3" s="19" t="s">
        <v>44</v>
      </c>
      <c r="J3" s="19" t="s">
        <v>45</v>
      </c>
      <c r="K3" s="20" t="s">
        <v>46</v>
      </c>
      <c r="L3" s="20" t="s">
        <v>47</v>
      </c>
      <c r="M3" s="20" t="s">
        <v>48</v>
      </c>
      <c r="N3" s="20" t="s">
        <v>49</v>
      </c>
      <c r="O3" s="25" t="s">
        <v>50</v>
      </c>
      <c r="P3" s="20" t="s">
        <v>51</v>
      </c>
      <c r="Q3" s="25" t="s">
        <v>52</v>
      </c>
      <c r="R3" s="25" t="s">
        <v>16</v>
      </c>
    </row>
    <row r="4" spans="1:19" x14ac:dyDescent="0.25">
      <c r="A4" s="192" t="s">
        <v>53</v>
      </c>
      <c r="B4" s="193" t="s">
        <v>54</v>
      </c>
      <c r="C4" s="192" t="s">
        <v>55</v>
      </c>
      <c r="D4" s="192" t="s">
        <v>30</v>
      </c>
      <c r="E4" s="192" t="s">
        <v>56</v>
      </c>
      <c r="F4" s="194">
        <v>346.29</v>
      </c>
      <c r="G4">
        <v>6</v>
      </c>
      <c r="H4">
        <v>6</v>
      </c>
      <c r="I4" s="167">
        <v>371.36779185460807</v>
      </c>
      <c r="J4" s="22">
        <v>1.0724184696485837</v>
      </c>
      <c r="K4" s="22" t="s">
        <v>57</v>
      </c>
      <c r="L4" s="22" t="s">
        <v>58</v>
      </c>
      <c r="M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" s="24" t="str">
        <f>IFERROR(IF(Table1[[#This Row],[Medicare Rate in CR]]&gt;0,"Y","N"),"N")</f>
        <v>N</v>
      </c>
      <c r="O4" s="166">
        <f>Table1[[#This Row],[Medicare Rate in CR]]*Table1[[#This Row],[SumOfUnits]]*Table1[[#This Row],[Actuarial Factor 06/20/2023]]</f>
        <v>0</v>
      </c>
      <c r="P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538.66777777527068</v>
      </c>
      <c r="Q4" s="166">
        <f>Table1[[#This Row],[Trended Medicare Pricing for all RHCs]]-Table1[[#This Row],[SumOfSFY24 Estimated Payment 5/04/23]]</f>
        <v>167.29998592066261</v>
      </c>
      <c r="R4" s="24">
        <f>Table1[[#This Row],[SumOfUnits]]*Table1[[#This Row],[Actuarial Factor 06/20/2023]]</f>
        <v>6.4345108178915016</v>
      </c>
      <c r="S4" s="23"/>
    </row>
    <row r="5" spans="1:19" x14ac:dyDescent="0.25">
      <c r="A5" s="192" t="s">
        <v>53</v>
      </c>
      <c r="B5" s="193" t="s">
        <v>54</v>
      </c>
      <c r="C5" s="192" t="s">
        <v>55</v>
      </c>
      <c r="D5" s="192" t="s">
        <v>30</v>
      </c>
      <c r="E5" s="192" t="s">
        <v>59</v>
      </c>
      <c r="F5" s="194">
        <v>993.42000000000019</v>
      </c>
      <c r="G5">
        <v>16</v>
      </c>
      <c r="H5">
        <v>16</v>
      </c>
      <c r="I5" s="167">
        <v>1015.9906250042453</v>
      </c>
      <c r="J5" s="22">
        <v>1.0227201234163246</v>
      </c>
      <c r="K5" s="22" t="s">
        <v>57</v>
      </c>
      <c r="L5" s="22" t="s">
        <v>58</v>
      </c>
      <c r="M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" s="24" t="str">
        <f>IFERROR(IF(Table1[[#This Row],[Medicare Rate in CR]]&gt;0,"Y","N"),"N")</f>
        <v>N</v>
      </c>
      <c r="O5" s="166">
        <f>Table1[[#This Row],[Medicare Rate in CR]]*Table1[[#This Row],[SumOfUnits]]*Table1[[#This Row],[Actuarial Factor 06/20/2023]]</f>
        <v>0</v>
      </c>
      <c r="P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1473.6911068093054</v>
      </c>
      <c r="Q5" s="166">
        <f>Table1[[#This Row],[Trended Medicare Pricing for all RHCs]]-Table1[[#This Row],[SumOfSFY24 Estimated Payment 5/04/23]]</f>
        <v>457.70048180506012</v>
      </c>
      <c r="R5" s="24">
        <f>Table1[[#This Row],[SumOfUnits]]*Table1[[#This Row],[Actuarial Factor 06/20/2023]]</f>
        <v>16.363521974661193</v>
      </c>
      <c r="S5" s="23"/>
    </row>
    <row r="6" spans="1:19" x14ac:dyDescent="0.25">
      <c r="A6" s="192" t="s">
        <v>53</v>
      </c>
      <c r="B6" s="193" t="s">
        <v>54</v>
      </c>
      <c r="C6" s="192" t="s">
        <v>55</v>
      </c>
      <c r="D6" s="192" t="s">
        <v>30</v>
      </c>
      <c r="E6" s="192" t="s">
        <v>60</v>
      </c>
      <c r="F6" s="194">
        <v>2913.83</v>
      </c>
      <c r="G6">
        <v>47</v>
      </c>
      <c r="H6">
        <v>47</v>
      </c>
      <c r="I6" s="167">
        <v>2647.6406089502598</v>
      </c>
      <c r="J6" s="22">
        <v>0.90864621784738975</v>
      </c>
      <c r="K6" s="22" t="s">
        <v>57</v>
      </c>
      <c r="L6" s="22" t="s">
        <v>58</v>
      </c>
      <c r="M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" s="24" t="str">
        <f>IFERROR(IF(Table1[[#This Row],[Medicare Rate in CR]]&gt;0,"Y","N"),"N")</f>
        <v>N</v>
      </c>
      <c r="O6" s="166">
        <f>Table1[[#This Row],[Medicare Rate in CR]]*Table1[[#This Row],[SumOfUnits]]*Table1[[#This Row],[Actuarial Factor 06/20/2023]]</f>
        <v>0</v>
      </c>
      <c r="P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3840.3941172398791</v>
      </c>
      <c r="Q6" s="166">
        <f>Table1[[#This Row],[Trended Medicare Pricing for all RHCs]]-Table1[[#This Row],[SumOfSFY24 Estimated Payment 5/04/23]]</f>
        <v>1192.7535082896193</v>
      </c>
      <c r="R6" s="24">
        <f>Table1[[#This Row],[SumOfUnits]]*Table1[[#This Row],[Actuarial Factor 06/20/2023]]</f>
        <v>42.706372238827321</v>
      </c>
      <c r="S6" s="23"/>
    </row>
    <row r="7" spans="1:19" x14ac:dyDescent="0.25">
      <c r="A7" s="192" t="s">
        <v>53</v>
      </c>
      <c r="B7" s="193" t="s">
        <v>54</v>
      </c>
      <c r="C7" s="192" t="s">
        <v>55</v>
      </c>
      <c r="D7" s="192" t="s">
        <v>30</v>
      </c>
      <c r="E7" s="192" t="s">
        <v>61</v>
      </c>
      <c r="F7" s="194">
        <v>129.46</v>
      </c>
      <c r="G7">
        <v>2</v>
      </c>
      <c r="H7">
        <v>2</v>
      </c>
      <c r="I7" s="167">
        <v>117.63333936252309</v>
      </c>
      <c r="J7" s="22">
        <v>0.90864621784738975</v>
      </c>
      <c r="K7" s="22" t="s">
        <v>57</v>
      </c>
      <c r="L7" s="22" t="s">
        <v>58</v>
      </c>
      <c r="M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" s="24" t="str">
        <f>IFERROR(IF(Table1[[#This Row],[Medicare Rate in CR]]&gt;0,"Y","N"),"N")</f>
        <v>N</v>
      </c>
      <c r="O7" s="166">
        <f>Table1[[#This Row],[Medicare Rate in CR]]*Table1[[#This Row],[SumOfUnits]]*Table1[[#This Row],[Actuarial Factor 06/20/2023]]</f>
        <v>0</v>
      </c>
      <c r="P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170.62677727179513</v>
      </c>
      <c r="Q7" s="166">
        <f>Table1[[#This Row],[Trended Medicare Pricing for all RHCs]]-Table1[[#This Row],[SumOfSFY24 Estimated Payment 5/04/23]]</f>
        <v>52.993437909272046</v>
      </c>
      <c r="R7" s="24">
        <f>Table1[[#This Row],[SumOfUnits]]*Table1[[#This Row],[Actuarial Factor 06/20/2023]]</f>
        <v>1.8172924356947795</v>
      </c>
      <c r="S7" s="23"/>
    </row>
    <row r="8" spans="1:19" x14ac:dyDescent="0.25">
      <c r="A8" s="192" t="s">
        <v>53</v>
      </c>
      <c r="B8" s="193" t="s">
        <v>54</v>
      </c>
      <c r="C8" s="192" t="s">
        <v>55</v>
      </c>
      <c r="D8" s="192" t="s">
        <v>30</v>
      </c>
      <c r="E8" s="192" t="s">
        <v>62</v>
      </c>
      <c r="F8" s="194">
        <v>5656.2699999999923</v>
      </c>
      <c r="G8">
        <v>93</v>
      </c>
      <c r="H8">
        <v>93</v>
      </c>
      <c r="I8" s="167">
        <v>5931.7975833740875</v>
      </c>
      <c r="J8" s="22">
        <v>1.0487118866981413</v>
      </c>
      <c r="K8" s="22" t="s">
        <v>57</v>
      </c>
      <c r="L8" s="22" t="s">
        <v>58</v>
      </c>
      <c r="M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" s="24" t="str">
        <f>IFERROR(IF(Table1[[#This Row],[Medicare Rate in CR]]&gt;0,"Y","N"),"N")</f>
        <v>N</v>
      </c>
      <c r="O8" s="166">
        <f>Table1[[#This Row],[Medicare Rate in CR]]*Table1[[#This Row],[SumOfUnits]]*Table1[[#This Row],[Actuarial Factor 06/20/2023]]</f>
        <v>0</v>
      </c>
      <c r="P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8604.0531584381461</v>
      </c>
      <c r="Q8" s="166">
        <f>Table1[[#This Row],[Trended Medicare Pricing for all RHCs]]-Table1[[#This Row],[SumOfSFY24 Estimated Payment 5/04/23]]</f>
        <v>2672.2555750640586</v>
      </c>
      <c r="R8" s="24">
        <f>Table1[[#This Row],[SumOfUnits]]*Table1[[#This Row],[Actuarial Factor 06/20/2023]]</f>
        <v>97.530205462927142</v>
      </c>
      <c r="S8" s="23"/>
    </row>
    <row r="9" spans="1:19" x14ac:dyDescent="0.25">
      <c r="A9" s="192" t="s">
        <v>53</v>
      </c>
      <c r="B9" s="193" t="s">
        <v>54</v>
      </c>
      <c r="C9" s="192" t="s">
        <v>55</v>
      </c>
      <c r="D9" s="192" t="s">
        <v>30</v>
      </c>
      <c r="E9" s="192" t="s">
        <v>63</v>
      </c>
      <c r="F9" s="194">
        <v>712.31000000000006</v>
      </c>
      <c r="G9">
        <v>12</v>
      </c>
      <c r="H9">
        <v>12</v>
      </c>
      <c r="I9" s="167">
        <v>714.19438347122662</v>
      </c>
      <c r="J9" s="22">
        <v>1.0026454541859957</v>
      </c>
      <c r="K9" s="22" t="s">
        <v>57</v>
      </c>
      <c r="L9" s="22" t="s">
        <v>58</v>
      </c>
      <c r="M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" s="24" t="str">
        <f>IFERROR(IF(Table1[[#This Row],[Medicare Rate in CR]]&gt;0,"Y","N"),"N")</f>
        <v>N</v>
      </c>
      <c r="O9" s="166">
        <f>Table1[[#This Row],[Medicare Rate in CR]]*Table1[[#This Row],[SumOfUnits]]*Table1[[#This Row],[Actuarial Factor 06/20/2023]]</f>
        <v>0</v>
      </c>
      <c r="P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1035.93663716169</v>
      </c>
      <c r="Q9" s="166">
        <f>Table1[[#This Row],[Trended Medicare Pricing for all RHCs]]-Table1[[#This Row],[SumOfSFY24 Estimated Payment 5/04/23]]</f>
        <v>321.74225369046337</v>
      </c>
      <c r="R9" s="24">
        <f>Table1[[#This Row],[SumOfUnits]]*Table1[[#This Row],[Actuarial Factor 06/20/2023]]</f>
        <v>12.031745450231949</v>
      </c>
      <c r="S9" s="23"/>
    </row>
    <row r="10" spans="1:19" x14ac:dyDescent="0.25">
      <c r="A10" s="192" t="s">
        <v>53</v>
      </c>
      <c r="B10" s="193" t="s">
        <v>54</v>
      </c>
      <c r="C10" s="192" t="s">
        <v>55</v>
      </c>
      <c r="D10" s="192" t="s">
        <v>30</v>
      </c>
      <c r="E10" s="192" t="s">
        <v>64</v>
      </c>
      <c r="F10" s="194">
        <v>1785.9299999999998</v>
      </c>
      <c r="G10">
        <v>31</v>
      </c>
      <c r="H10">
        <v>31</v>
      </c>
      <c r="I10" s="167">
        <v>1750.924615432773</v>
      </c>
      <c r="J10" s="22">
        <v>0.98039935240058296</v>
      </c>
      <c r="K10" s="22" t="s">
        <v>57</v>
      </c>
      <c r="L10" s="22" t="s">
        <v>58</v>
      </c>
      <c r="M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" s="24" t="str">
        <f>IFERROR(IF(Table1[[#This Row],[Medicare Rate in CR]]&gt;0,"Y","N"),"N")</f>
        <v>N</v>
      </c>
      <c r="O10" s="166">
        <f>Table1[[#This Row],[Medicare Rate in CR]]*Table1[[#This Row],[SumOfUnits]]*Table1[[#This Row],[Actuarial Factor 06/20/2023]]</f>
        <v>0</v>
      </c>
      <c r="P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2539.7104766060206</v>
      </c>
      <c r="Q10" s="166">
        <f>Table1[[#This Row],[Trended Medicare Pricing for all RHCs]]-Table1[[#This Row],[SumOfSFY24 Estimated Payment 5/04/23]]</f>
        <v>788.78586117324767</v>
      </c>
      <c r="R10" s="24">
        <f>Table1[[#This Row],[SumOfUnits]]*Table1[[#This Row],[Actuarial Factor 06/20/2023]]</f>
        <v>30.392379924418073</v>
      </c>
      <c r="S10" s="23"/>
    </row>
    <row r="11" spans="1:19" x14ac:dyDescent="0.25">
      <c r="A11" s="192" t="s">
        <v>53</v>
      </c>
      <c r="B11" s="193" t="s">
        <v>54</v>
      </c>
      <c r="C11" s="192" t="s">
        <v>55</v>
      </c>
      <c r="D11" s="192" t="s">
        <v>32</v>
      </c>
      <c r="E11" s="192" t="s">
        <v>65</v>
      </c>
      <c r="F11" s="194">
        <v>184.51999999999998</v>
      </c>
      <c r="G11">
        <v>5</v>
      </c>
      <c r="H11">
        <v>5</v>
      </c>
      <c r="I11" s="167">
        <v>229.07505008061599</v>
      </c>
      <c r="J11" s="22">
        <v>1.241464611319185</v>
      </c>
      <c r="K11" s="22" t="s">
        <v>57</v>
      </c>
      <c r="L11" s="22" t="s">
        <v>58</v>
      </c>
      <c r="M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" s="24" t="str">
        <f>IFERROR(IF(Table1[[#This Row],[Medicare Rate in CR]]&gt;0,"Y","N"),"N")</f>
        <v>N</v>
      </c>
      <c r="O11" s="166">
        <f>Table1[[#This Row],[Medicare Rate in CR]]*Table1[[#This Row],[SumOfUnits]]*Table1[[#This Row],[Actuarial Factor 06/20/2023]]</f>
        <v>0</v>
      </c>
      <c r="P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332.27261727369722</v>
      </c>
      <c r="Q11" s="166">
        <f>Table1[[#This Row],[Trended Medicare Pricing for all RHCs]]-Table1[[#This Row],[SumOfSFY24 Estimated Payment 5/04/23]]</f>
        <v>103.19756719308123</v>
      </c>
      <c r="R11" s="24">
        <f>Table1[[#This Row],[SumOfUnits]]*Table1[[#This Row],[Actuarial Factor 06/20/2023]]</f>
        <v>6.207323056595925</v>
      </c>
      <c r="S11" s="23"/>
    </row>
    <row r="12" spans="1:19" x14ac:dyDescent="0.25">
      <c r="A12" s="192" t="s">
        <v>53</v>
      </c>
      <c r="B12" s="193" t="s">
        <v>54</v>
      </c>
      <c r="C12" s="192" t="s">
        <v>55</v>
      </c>
      <c r="D12" s="192" t="s">
        <v>32</v>
      </c>
      <c r="E12" s="192" t="s">
        <v>66</v>
      </c>
      <c r="F12" s="194">
        <v>305.11</v>
      </c>
      <c r="G12">
        <v>5</v>
      </c>
      <c r="H12">
        <v>5</v>
      </c>
      <c r="I12" s="167">
        <v>325.80561523604189</v>
      </c>
      <c r="J12" s="22">
        <v>1.0678300129004028</v>
      </c>
      <c r="K12" s="22" t="s">
        <v>57</v>
      </c>
      <c r="L12" s="22" t="s">
        <v>58</v>
      </c>
      <c r="M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" s="24" t="str">
        <f>IFERROR(IF(Table1[[#This Row],[Medicare Rate in CR]]&gt;0,"Y","N"),"N")</f>
        <v>N</v>
      </c>
      <c r="O12" s="166">
        <f>Table1[[#This Row],[Medicare Rate in CR]]*Table1[[#This Row],[SumOfUnits]]*Table1[[#This Row],[Actuarial Factor 06/20/2023]]</f>
        <v>0</v>
      </c>
      <c r="P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472.57998834377338</v>
      </c>
      <c r="Q12" s="166">
        <f>Table1[[#This Row],[Trended Medicare Pricing for all RHCs]]-Table1[[#This Row],[SumOfSFY24 Estimated Payment 5/04/23]]</f>
        <v>146.77437310773149</v>
      </c>
      <c r="R12" s="24">
        <f>Table1[[#This Row],[SumOfUnits]]*Table1[[#This Row],[Actuarial Factor 06/20/2023]]</f>
        <v>5.3391500645020145</v>
      </c>
      <c r="S12" s="23"/>
    </row>
    <row r="13" spans="1:19" x14ac:dyDescent="0.25">
      <c r="A13" s="192" t="s">
        <v>53</v>
      </c>
      <c r="B13" s="193" t="s">
        <v>54</v>
      </c>
      <c r="C13" s="192" t="s">
        <v>55</v>
      </c>
      <c r="D13" s="192" t="s">
        <v>31</v>
      </c>
      <c r="E13" s="192" t="s">
        <v>67</v>
      </c>
      <c r="F13" s="194">
        <v>117.1</v>
      </c>
      <c r="G13">
        <v>2</v>
      </c>
      <c r="H13">
        <v>2</v>
      </c>
      <c r="I13" s="167">
        <v>132.58002522496091</v>
      </c>
      <c r="J13" s="22">
        <v>1.1321949207938591</v>
      </c>
      <c r="K13" s="22" t="s">
        <v>57</v>
      </c>
      <c r="L13" s="22" t="s">
        <v>58</v>
      </c>
      <c r="M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" s="24" t="str">
        <f>IFERROR(IF(Table1[[#This Row],[Medicare Rate in CR]]&gt;0,"Y","N"),"N")</f>
        <v>N</v>
      </c>
      <c r="O13" s="166">
        <f>Table1[[#This Row],[Medicare Rate in CR]]*Table1[[#This Row],[SumOfUnits]]*Table1[[#This Row],[Actuarial Factor 06/20/2023]]</f>
        <v>0</v>
      </c>
      <c r="P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192.30689664460425</v>
      </c>
      <c r="Q13" s="166">
        <f>Table1[[#This Row],[Trended Medicare Pricing for all RHCs]]-Table1[[#This Row],[SumOfSFY24 Estimated Payment 5/04/23]]</f>
        <v>59.726871419643345</v>
      </c>
      <c r="R13" s="24">
        <f>Table1[[#This Row],[SumOfUnits]]*Table1[[#This Row],[Actuarial Factor 06/20/2023]]</f>
        <v>2.2643898415877182</v>
      </c>
      <c r="S13" s="23"/>
    </row>
    <row r="14" spans="1:19" x14ac:dyDescent="0.25">
      <c r="A14" s="192" t="s">
        <v>53</v>
      </c>
      <c r="B14" s="193" t="s">
        <v>54</v>
      </c>
      <c r="C14" s="192" t="s">
        <v>55</v>
      </c>
      <c r="D14" s="192" t="s">
        <v>31</v>
      </c>
      <c r="E14" s="192" t="s">
        <v>68</v>
      </c>
      <c r="F14" s="194">
        <v>369.84000000000003</v>
      </c>
      <c r="G14">
        <v>6</v>
      </c>
      <c r="H14">
        <v>6</v>
      </c>
      <c r="I14" s="167">
        <v>398.63458650544749</v>
      </c>
      <c r="J14" s="22">
        <v>1.0778568746091484</v>
      </c>
      <c r="K14" s="22" t="s">
        <v>57</v>
      </c>
      <c r="L14" s="22" t="s">
        <v>58</v>
      </c>
      <c r="M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4" s="24" t="str">
        <f>IFERROR(IF(Table1[[#This Row],[Medicare Rate in CR]]&gt;0,"Y","N"),"N")</f>
        <v>N</v>
      </c>
      <c r="O14" s="166">
        <f>Table1[[#This Row],[Medicare Rate in CR]]*Table1[[#This Row],[SumOfUnits]]*Table1[[#This Row],[Actuarial Factor 06/20/2023]]</f>
        <v>0</v>
      </c>
      <c r="P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578.21817499273482</v>
      </c>
      <c r="Q14" s="166">
        <f>Table1[[#This Row],[Trended Medicare Pricing for all RHCs]]-Table1[[#This Row],[SumOfSFY24 Estimated Payment 5/04/23]]</f>
        <v>179.58358848728733</v>
      </c>
      <c r="R14" s="24">
        <f>Table1[[#This Row],[SumOfUnits]]*Table1[[#This Row],[Actuarial Factor 06/20/2023]]</f>
        <v>6.4671412476548902</v>
      </c>
      <c r="S14" s="23"/>
    </row>
    <row r="15" spans="1:19" x14ac:dyDescent="0.25">
      <c r="A15" s="192" t="s">
        <v>53</v>
      </c>
      <c r="B15" s="193" t="s">
        <v>54</v>
      </c>
      <c r="C15" s="192" t="s">
        <v>55</v>
      </c>
      <c r="D15" s="192" t="s">
        <v>31</v>
      </c>
      <c r="E15" s="192" t="s">
        <v>69</v>
      </c>
      <c r="F15" s="194">
        <v>2416.1599999999994</v>
      </c>
      <c r="G15">
        <v>40</v>
      </c>
      <c r="H15">
        <v>40</v>
      </c>
      <c r="I15" s="167">
        <v>2530.8016726612523</v>
      </c>
      <c r="J15" s="22">
        <v>1.0474478812087167</v>
      </c>
      <c r="K15" s="22" t="s">
        <v>57</v>
      </c>
      <c r="L15" s="22" t="s">
        <v>58</v>
      </c>
      <c r="M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5" s="24" t="str">
        <f>IFERROR(IF(Table1[[#This Row],[Medicare Rate in CR]]&gt;0,"Y","N"),"N")</f>
        <v>N</v>
      </c>
      <c r="O15" s="166">
        <f>Table1[[#This Row],[Medicare Rate in CR]]*Table1[[#This Row],[SumOfUnits]]*Table1[[#This Row],[Actuarial Factor 06/20/2023]]</f>
        <v>0</v>
      </c>
      <c r="P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3670.9196190500461</v>
      </c>
      <c r="Q15" s="166">
        <f>Table1[[#This Row],[Trended Medicare Pricing for all RHCs]]-Table1[[#This Row],[SumOfSFY24 Estimated Payment 5/04/23]]</f>
        <v>1140.1179463887938</v>
      </c>
      <c r="R15" s="24">
        <f>Table1[[#This Row],[SumOfUnits]]*Table1[[#This Row],[Actuarial Factor 06/20/2023]]</f>
        <v>41.897915248348667</v>
      </c>
      <c r="S15" s="23"/>
    </row>
    <row r="16" spans="1:19" x14ac:dyDescent="0.25">
      <c r="A16" s="192" t="s">
        <v>70</v>
      </c>
      <c r="B16" s="193" t="s">
        <v>71</v>
      </c>
      <c r="C16" s="192" t="s">
        <v>72</v>
      </c>
      <c r="D16" s="192" t="s">
        <v>30</v>
      </c>
      <c r="E16" s="192" t="s">
        <v>59</v>
      </c>
      <c r="F16" s="194">
        <v>812.65298255757921</v>
      </c>
      <c r="G16">
        <v>7</v>
      </c>
      <c r="H16">
        <v>7</v>
      </c>
      <c r="I16" s="167">
        <v>937.2672397570567</v>
      </c>
      <c r="J16" s="22">
        <v>1.1533425211918769</v>
      </c>
      <c r="K16" s="22" t="s">
        <v>73</v>
      </c>
      <c r="L16" s="22" t="s">
        <v>58</v>
      </c>
      <c r="M16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16" s="24" t="str">
        <f>IFERROR(IF(Table1[[#This Row],[Medicare Rate in CR]]&gt;0,"Y","N"),"N")</f>
        <v>Y</v>
      </c>
      <c r="O16" s="166">
        <f>Table1[[#This Row],[Medicare Rate in CR]]*Table1[[#This Row],[SumOfUnits]]*Table1[[#This Row],[Actuarial Factor 06/20/2023]]</f>
        <v>2160.36047672014</v>
      </c>
      <c r="P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2160.36047672014</v>
      </c>
      <c r="Q16" s="166">
        <f>Table1[[#This Row],[Trended Medicare Pricing for all RHCs]]-Table1[[#This Row],[SumOfSFY24 Estimated Payment 5/04/23]]</f>
        <v>1223.0932369630832</v>
      </c>
      <c r="R16" s="24">
        <f>Table1[[#This Row],[SumOfUnits]]*Table1[[#This Row],[Actuarial Factor 06/20/2023]]</f>
        <v>8.0733976483431373</v>
      </c>
      <c r="S16" s="23"/>
    </row>
    <row r="17" spans="1:19" x14ac:dyDescent="0.25">
      <c r="A17" s="192" t="s">
        <v>70</v>
      </c>
      <c r="B17" s="193" t="s">
        <v>71</v>
      </c>
      <c r="C17" s="192" t="s">
        <v>72</v>
      </c>
      <c r="D17" s="192" t="s">
        <v>30</v>
      </c>
      <c r="E17" s="192" t="s">
        <v>60</v>
      </c>
      <c r="F17" s="194">
        <v>464.37313289004527</v>
      </c>
      <c r="G17">
        <v>4</v>
      </c>
      <c r="H17">
        <v>4</v>
      </c>
      <c r="I17" s="167">
        <v>473.19258844690472</v>
      </c>
      <c r="J17" s="22">
        <v>1.0189921744653296</v>
      </c>
      <c r="K17" s="22" t="s">
        <v>73</v>
      </c>
      <c r="L17" s="22" t="s">
        <v>58</v>
      </c>
      <c r="M17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17" s="24" t="str">
        <f>IFERROR(IF(Table1[[#This Row],[Medicare Rate in CR]]&gt;0,"Y","N"),"N")</f>
        <v>Y</v>
      </c>
      <c r="O17" s="166">
        <f>Table1[[#This Row],[Medicare Rate in CR]]*Table1[[#This Row],[SumOfUnits]]*Table1[[#This Row],[Actuarial Factor 06/20/2023]]</f>
        <v>1090.68846386071</v>
      </c>
      <c r="P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1090.68846386071</v>
      </c>
      <c r="Q17" s="166">
        <f>Table1[[#This Row],[Trended Medicare Pricing for all RHCs]]-Table1[[#This Row],[SumOfSFY24 Estimated Payment 5/04/23]]</f>
        <v>617.49587541380538</v>
      </c>
      <c r="R17" s="24">
        <f>Table1[[#This Row],[SumOfUnits]]*Table1[[#This Row],[Actuarial Factor 06/20/2023]]</f>
        <v>4.0759686978613185</v>
      </c>
      <c r="S17" s="23"/>
    </row>
    <row r="18" spans="1:19" x14ac:dyDescent="0.25">
      <c r="A18" s="192" t="s">
        <v>70</v>
      </c>
      <c r="B18" s="193" t="s">
        <v>71</v>
      </c>
      <c r="C18" s="192" t="s">
        <v>72</v>
      </c>
      <c r="D18" s="192" t="s">
        <v>30</v>
      </c>
      <c r="E18" s="192" t="s">
        <v>62</v>
      </c>
      <c r="F18" s="194">
        <v>232.18656644502263</v>
      </c>
      <c r="G18">
        <v>2</v>
      </c>
      <c r="H18">
        <v>2</v>
      </c>
      <c r="I18" s="167">
        <v>272.55703257004495</v>
      </c>
      <c r="J18" s="22">
        <v>1.1738708089065146</v>
      </c>
      <c r="K18" s="22" t="s">
        <v>73</v>
      </c>
      <c r="L18" s="22" t="s">
        <v>58</v>
      </c>
      <c r="M18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18" s="24" t="str">
        <f>IFERROR(IF(Table1[[#This Row],[Medicare Rate in CR]]&gt;0,"Y","N"),"N")</f>
        <v>Y</v>
      </c>
      <c r="O18" s="166">
        <f>Table1[[#This Row],[Medicare Rate in CR]]*Table1[[#This Row],[SumOfUnits]]*Table1[[#This Row],[Actuarial Factor 06/20/2023]]</f>
        <v>628.23217951058848</v>
      </c>
      <c r="P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628.23217951058848</v>
      </c>
      <c r="Q18" s="166">
        <f>Table1[[#This Row],[Trended Medicare Pricing for all RHCs]]-Table1[[#This Row],[SumOfSFY24 Estimated Payment 5/04/23]]</f>
        <v>355.67514694054353</v>
      </c>
      <c r="R18" s="24">
        <f>Table1[[#This Row],[SumOfUnits]]*Table1[[#This Row],[Actuarial Factor 06/20/2023]]</f>
        <v>2.3477416178130293</v>
      </c>
      <c r="S18" s="23"/>
    </row>
    <row r="19" spans="1:19" x14ac:dyDescent="0.25">
      <c r="A19" s="192" t="s">
        <v>70</v>
      </c>
      <c r="B19" s="193" t="s">
        <v>71</v>
      </c>
      <c r="C19" s="192" t="s">
        <v>72</v>
      </c>
      <c r="D19" s="192" t="s">
        <v>31</v>
      </c>
      <c r="E19" s="192" t="s">
        <v>74</v>
      </c>
      <c r="F19" s="194">
        <v>1748.7135010118527</v>
      </c>
      <c r="G19">
        <v>15</v>
      </c>
      <c r="H19">
        <v>15</v>
      </c>
      <c r="I19" s="167">
        <v>1745.588565517671</v>
      </c>
      <c r="J19" s="22">
        <v>0.99821300888203035</v>
      </c>
      <c r="K19" s="22" t="s">
        <v>73</v>
      </c>
      <c r="L19" s="22" t="s">
        <v>58</v>
      </c>
      <c r="M19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19" s="24" t="str">
        <f>IFERROR(IF(Table1[[#This Row],[Medicare Rate in CR]]&gt;0,"Y","N"),"N")</f>
        <v>Y</v>
      </c>
      <c r="O19" s="166">
        <f>Table1[[#This Row],[Medicare Rate in CR]]*Table1[[#This Row],[SumOfUnits]]*Table1[[#This Row],[Actuarial Factor 06/20/2023]]</f>
        <v>4006.677285701137</v>
      </c>
      <c r="P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4006.677285701137</v>
      </c>
      <c r="Q19" s="166">
        <f>Table1[[#This Row],[Trended Medicare Pricing for all RHCs]]-Table1[[#This Row],[SumOfSFY24 Estimated Payment 5/04/23]]</f>
        <v>2261.0887201834657</v>
      </c>
      <c r="R19" s="24">
        <f>Table1[[#This Row],[SumOfUnits]]*Table1[[#This Row],[Actuarial Factor 06/20/2023]]</f>
        <v>14.973195133230455</v>
      </c>
      <c r="S19" s="23"/>
    </row>
    <row r="20" spans="1:19" x14ac:dyDescent="0.25">
      <c r="A20" s="192" t="s">
        <v>70</v>
      </c>
      <c r="B20" s="193" t="s">
        <v>71</v>
      </c>
      <c r="C20" s="192" t="s">
        <v>72</v>
      </c>
      <c r="D20" s="192" t="s">
        <v>31</v>
      </c>
      <c r="E20" s="192" t="s">
        <v>69</v>
      </c>
      <c r="F20" s="194">
        <v>232.18656644502263</v>
      </c>
      <c r="G20">
        <v>2</v>
      </c>
      <c r="H20">
        <v>2</v>
      </c>
      <c r="I20" s="167">
        <v>240.84583642286515</v>
      </c>
      <c r="J20" s="22">
        <v>1.0372944486428455</v>
      </c>
      <c r="K20" s="22" t="s">
        <v>73</v>
      </c>
      <c r="L20" s="22" t="s">
        <v>58</v>
      </c>
      <c r="M20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20" s="24" t="str">
        <f>IFERROR(IF(Table1[[#This Row],[Medicare Rate in CR]]&gt;0,"Y","N"),"N")</f>
        <v>Y</v>
      </c>
      <c r="O20" s="166">
        <f>Table1[[#This Row],[Medicare Rate in CR]]*Table1[[#This Row],[SumOfUnits]]*Table1[[#This Row],[Actuarial Factor 06/20/2023]]</f>
        <v>555.13924302467797</v>
      </c>
      <c r="P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555.13924302467797</v>
      </c>
      <c r="Q20" s="166">
        <f>Table1[[#This Row],[Trended Medicare Pricing for all RHCs]]-Table1[[#This Row],[SumOfSFY24 Estimated Payment 5/04/23]]</f>
        <v>314.29340660181282</v>
      </c>
      <c r="R20" s="24">
        <f>Table1[[#This Row],[SumOfUnits]]*Table1[[#This Row],[Actuarial Factor 06/20/2023]]</f>
        <v>2.074588897285691</v>
      </c>
      <c r="S20" s="23"/>
    </row>
    <row r="21" spans="1:19" x14ac:dyDescent="0.25">
      <c r="A21" s="192" t="s">
        <v>70</v>
      </c>
      <c r="B21" s="193" t="s">
        <v>71</v>
      </c>
      <c r="C21" s="192" t="s">
        <v>75</v>
      </c>
      <c r="D21" s="192" t="s">
        <v>30</v>
      </c>
      <c r="E21" s="192" t="s">
        <v>62</v>
      </c>
      <c r="F21" s="194">
        <v>1393.1193986701355</v>
      </c>
      <c r="G21">
        <v>12</v>
      </c>
      <c r="H21">
        <v>12</v>
      </c>
      <c r="I21" s="167">
        <v>1428.4567804597077</v>
      </c>
      <c r="J21" s="22">
        <v>1.0253656519486449</v>
      </c>
      <c r="K21" s="22" t="s">
        <v>73</v>
      </c>
      <c r="L21" s="22" t="s">
        <v>58</v>
      </c>
      <c r="M21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21" s="24" t="str">
        <f>IFERROR(IF(Table1[[#This Row],[Medicare Rate in CR]]&gt;0,"Y","N"),"N")</f>
        <v>Y</v>
      </c>
      <c r="O21" s="166">
        <f>Table1[[#This Row],[Medicare Rate in CR]]*Table1[[#This Row],[SumOfUnits]]*Table1[[#This Row],[Actuarial Factor 06/20/2023]]</f>
        <v>3292.5311376592549</v>
      </c>
      <c r="P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3292.5311376592549</v>
      </c>
      <c r="Q21" s="166">
        <f>Table1[[#This Row],[Trended Medicare Pricing for all RHCs]]-Table1[[#This Row],[SumOfSFY24 Estimated Payment 5/04/23]]</f>
        <v>1864.0743571995472</v>
      </c>
      <c r="R21" s="24">
        <f>Table1[[#This Row],[SumOfUnits]]*Table1[[#This Row],[Actuarial Factor 06/20/2023]]</f>
        <v>12.304387823383738</v>
      </c>
      <c r="S21" s="23"/>
    </row>
    <row r="22" spans="1:19" x14ac:dyDescent="0.25">
      <c r="A22" s="192" t="s">
        <v>70</v>
      </c>
      <c r="B22" s="193" t="s">
        <v>71</v>
      </c>
      <c r="C22" s="192" t="s">
        <v>76</v>
      </c>
      <c r="D22" s="192" t="s">
        <v>30</v>
      </c>
      <c r="E22" s="192" t="s">
        <v>63</v>
      </c>
      <c r="F22" s="194">
        <v>590.21875301146758</v>
      </c>
      <c r="G22">
        <v>5</v>
      </c>
      <c r="H22">
        <v>5</v>
      </c>
      <c r="I22" s="167">
        <v>595.26268744852928</v>
      </c>
      <c r="J22" s="22">
        <v>1.0085458728841232</v>
      </c>
      <c r="K22" s="22" t="s">
        <v>73</v>
      </c>
      <c r="L22" s="22" t="s">
        <v>58</v>
      </c>
      <c r="M22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22" s="24" t="str">
        <f>IFERROR(IF(Table1[[#This Row],[Medicare Rate in CR]]&gt;0,"Y","N"),"N")</f>
        <v>Y</v>
      </c>
      <c r="O22" s="166">
        <f>Table1[[#This Row],[Medicare Rate in CR]]*Table1[[#This Row],[SumOfUnits]]*Table1[[#This Row],[Actuarial Factor 06/20/2023]]</f>
        <v>1349.3839506253125</v>
      </c>
      <c r="P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1349.3839506253125</v>
      </c>
      <c r="Q22" s="166">
        <f>Table1[[#This Row],[Trended Medicare Pricing for all RHCs]]-Table1[[#This Row],[SumOfSFY24 Estimated Payment 5/04/23]]</f>
        <v>754.12126317678326</v>
      </c>
      <c r="R22" s="24">
        <f>Table1[[#This Row],[SumOfUnits]]*Table1[[#This Row],[Actuarial Factor 06/20/2023]]</f>
        <v>5.0427293644206159</v>
      </c>
      <c r="S22" s="23"/>
    </row>
    <row r="23" spans="1:19" x14ac:dyDescent="0.25">
      <c r="A23" s="192" t="s">
        <v>70</v>
      </c>
      <c r="B23" s="193" t="s">
        <v>71</v>
      </c>
      <c r="C23" s="192" t="s">
        <v>76</v>
      </c>
      <c r="D23" s="192" t="s">
        <v>30</v>
      </c>
      <c r="E23" s="192" t="s">
        <v>77</v>
      </c>
      <c r="F23" s="194">
        <v>118.53136744723909</v>
      </c>
      <c r="G23">
        <v>1</v>
      </c>
      <c r="H23">
        <v>1</v>
      </c>
      <c r="I23" s="167">
        <v>158.68505959438301</v>
      </c>
      <c r="J23" s="22">
        <v>1.3387600515535873</v>
      </c>
      <c r="K23" s="22" t="s">
        <v>73</v>
      </c>
      <c r="L23" s="22" t="s">
        <v>58</v>
      </c>
      <c r="M23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23" s="24" t="str">
        <f>IFERROR(IF(Table1[[#This Row],[Medicare Rate in CR]]&gt;0,"Y","N"),"N")</f>
        <v>Y</v>
      </c>
      <c r="O23" s="166">
        <f>Table1[[#This Row],[Medicare Rate in CR]]*Table1[[#This Row],[SumOfUnits]]*Table1[[#This Row],[Actuarial Factor 06/20/2023]]</f>
        <v>358.23880219522442</v>
      </c>
      <c r="P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358.23880219522442</v>
      </c>
      <c r="Q23" s="166">
        <f>Table1[[#This Row],[Trended Medicare Pricing for all RHCs]]-Table1[[#This Row],[SumOfSFY24 Estimated Payment 5/04/23]]</f>
        <v>199.55374260084142</v>
      </c>
      <c r="R23" s="24">
        <f>Table1[[#This Row],[SumOfUnits]]*Table1[[#This Row],[Actuarial Factor 06/20/2023]]</f>
        <v>1.3387600515535873</v>
      </c>
      <c r="S23" s="23"/>
    </row>
    <row r="24" spans="1:19" x14ac:dyDescent="0.25">
      <c r="A24" s="192" t="s">
        <v>70</v>
      </c>
      <c r="B24" s="193" t="s">
        <v>71</v>
      </c>
      <c r="C24" s="192" t="s">
        <v>78</v>
      </c>
      <c r="D24" s="192" t="s">
        <v>30</v>
      </c>
      <c r="E24" s="192" t="s">
        <v>59</v>
      </c>
      <c r="F24" s="194">
        <v>116.09328322251132</v>
      </c>
      <c r="G24">
        <v>1</v>
      </c>
      <c r="H24">
        <v>1</v>
      </c>
      <c r="I24" s="167">
        <v>108.4290554326731</v>
      </c>
      <c r="J24" s="22">
        <v>0.93398216006047052</v>
      </c>
      <c r="K24" s="22" t="s">
        <v>73</v>
      </c>
      <c r="L24" s="22" t="s">
        <v>58</v>
      </c>
      <c r="M24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24" s="24" t="str">
        <f>IFERROR(IF(Table1[[#This Row],[Medicare Rate in CR]]&gt;0,"Y","N"),"N")</f>
        <v>Y</v>
      </c>
      <c r="O24" s="166">
        <f>Table1[[#This Row],[Medicare Rate in CR]]*Table1[[#This Row],[SumOfUnits]]*Table1[[#This Row],[Actuarial Factor 06/20/2023]]</f>
        <v>249.92428621058127</v>
      </c>
      <c r="P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249.92428621058127</v>
      </c>
      <c r="Q24" s="166">
        <f>Table1[[#This Row],[Trended Medicare Pricing for all RHCs]]-Table1[[#This Row],[SumOfSFY24 Estimated Payment 5/04/23]]</f>
        <v>141.49523077790818</v>
      </c>
      <c r="R24" s="24">
        <f>Table1[[#This Row],[SumOfUnits]]*Table1[[#This Row],[Actuarial Factor 06/20/2023]]</f>
        <v>0.93398216006047052</v>
      </c>
      <c r="S24" s="23"/>
    </row>
    <row r="25" spans="1:19" x14ac:dyDescent="0.25">
      <c r="A25" s="192" t="s">
        <v>70</v>
      </c>
      <c r="B25" s="193" t="s">
        <v>71</v>
      </c>
      <c r="C25" s="192" t="s">
        <v>78</v>
      </c>
      <c r="D25" s="192" t="s">
        <v>30</v>
      </c>
      <c r="E25" s="192" t="s">
        <v>60</v>
      </c>
      <c r="F25" s="194">
        <v>928.74626578009054</v>
      </c>
      <c r="G25">
        <v>8</v>
      </c>
      <c r="H25">
        <v>8</v>
      </c>
      <c r="I25" s="167">
        <v>761.14547751920281</v>
      </c>
      <c r="J25" s="22">
        <v>0.81954082138880713</v>
      </c>
      <c r="K25" s="22" t="s">
        <v>73</v>
      </c>
      <c r="L25" s="22" t="s">
        <v>58</v>
      </c>
      <c r="M25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25" s="24" t="str">
        <f>IFERROR(IF(Table1[[#This Row],[Medicare Rate in CR]]&gt;0,"Y","N"),"N")</f>
        <v>Y</v>
      </c>
      <c r="O25" s="166">
        <f>Table1[[#This Row],[Medicare Rate in CR]]*Table1[[#This Row],[SumOfUnits]]*Table1[[#This Row],[Actuarial Factor 06/20/2023]]</f>
        <v>1754.407427163447</v>
      </c>
      <c r="P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1754.407427163447</v>
      </c>
      <c r="Q25" s="166">
        <f>Table1[[#This Row],[Trended Medicare Pricing for all RHCs]]-Table1[[#This Row],[SumOfSFY24 Estimated Payment 5/04/23]]</f>
        <v>993.26194964424417</v>
      </c>
      <c r="R25" s="24">
        <f>Table1[[#This Row],[SumOfUnits]]*Table1[[#This Row],[Actuarial Factor 06/20/2023]]</f>
        <v>6.556326571110457</v>
      </c>
      <c r="S25" s="23"/>
    </row>
    <row r="26" spans="1:19" x14ac:dyDescent="0.25">
      <c r="A26" s="192" t="s">
        <v>70</v>
      </c>
      <c r="B26" s="193" t="s">
        <v>71</v>
      </c>
      <c r="C26" s="192" t="s">
        <v>78</v>
      </c>
      <c r="D26" s="192" t="s">
        <v>30</v>
      </c>
      <c r="E26" s="192" t="s">
        <v>63</v>
      </c>
      <c r="F26" s="194">
        <v>464.37313289004527</v>
      </c>
      <c r="G26">
        <v>4</v>
      </c>
      <c r="H26">
        <v>4</v>
      </c>
      <c r="I26" s="167">
        <v>434.88805235794126</v>
      </c>
      <c r="J26" s="22">
        <v>0.93650562781571278</v>
      </c>
      <c r="K26" s="22" t="s">
        <v>73</v>
      </c>
      <c r="L26" s="22" t="s">
        <v>58</v>
      </c>
      <c r="M26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26" s="24" t="str">
        <f>IFERROR(IF(Table1[[#This Row],[Medicare Rate in CR]]&gt;0,"Y","N"),"N")</f>
        <v>Y</v>
      </c>
      <c r="O26" s="166">
        <f>Table1[[#This Row],[Medicare Rate in CR]]*Table1[[#This Row],[SumOfUnits]]*Table1[[#This Row],[Actuarial Factor 06/20/2023]]</f>
        <v>1002.3981637888262</v>
      </c>
      <c r="P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1002.3981637888262</v>
      </c>
      <c r="Q26" s="166">
        <f>Table1[[#This Row],[Trended Medicare Pricing for all RHCs]]-Table1[[#This Row],[SumOfSFY24 Estimated Payment 5/04/23]]</f>
        <v>567.51011143088499</v>
      </c>
      <c r="R26" s="24">
        <f>Table1[[#This Row],[SumOfUnits]]*Table1[[#This Row],[Actuarial Factor 06/20/2023]]</f>
        <v>3.7460225112628511</v>
      </c>
      <c r="S26" s="23"/>
    </row>
    <row r="27" spans="1:19" x14ac:dyDescent="0.25">
      <c r="A27" s="192" t="s">
        <v>70</v>
      </c>
      <c r="B27" s="193" t="s">
        <v>71</v>
      </c>
      <c r="C27" s="192" t="s">
        <v>78</v>
      </c>
      <c r="D27" s="192" t="s">
        <v>31</v>
      </c>
      <c r="E27" s="192" t="s">
        <v>68</v>
      </c>
      <c r="F27" s="194">
        <v>232.18656644502263</v>
      </c>
      <c r="G27">
        <v>2</v>
      </c>
      <c r="H27">
        <v>2</v>
      </c>
      <c r="I27" s="167">
        <v>220.96641676684021</v>
      </c>
      <c r="J27" s="22">
        <v>0.95167614625612229</v>
      </c>
      <c r="K27" s="22" t="s">
        <v>73</v>
      </c>
      <c r="L27" s="22" t="s">
        <v>58</v>
      </c>
      <c r="M27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27" s="24" t="str">
        <f>IFERROR(IF(Table1[[#This Row],[Medicare Rate in CR]]&gt;0,"Y","N"),"N")</f>
        <v>Y</v>
      </c>
      <c r="O27" s="166">
        <f>Table1[[#This Row],[Medicare Rate in CR]]*Table1[[#This Row],[SumOfUnits]]*Table1[[#This Row],[Actuarial Factor 06/20/2023]]</f>
        <v>509.3180399533515</v>
      </c>
      <c r="P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509.3180399533515</v>
      </c>
      <c r="Q27" s="166">
        <f>Table1[[#This Row],[Trended Medicare Pricing for all RHCs]]-Table1[[#This Row],[SumOfSFY24 Estimated Payment 5/04/23]]</f>
        <v>288.35162318651129</v>
      </c>
      <c r="R27" s="24">
        <f>Table1[[#This Row],[SumOfUnits]]*Table1[[#This Row],[Actuarial Factor 06/20/2023]]</f>
        <v>1.9033522925122446</v>
      </c>
      <c r="S27" s="23"/>
    </row>
    <row r="28" spans="1:19" x14ac:dyDescent="0.25">
      <c r="A28" s="192" t="s">
        <v>70</v>
      </c>
      <c r="B28" s="193" t="s">
        <v>71</v>
      </c>
      <c r="C28" s="192" t="s">
        <v>78</v>
      </c>
      <c r="D28" s="192" t="s">
        <v>31</v>
      </c>
      <c r="E28" s="192" t="s">
        <v>69</v>
      </c>
      <c r="F28" s="194">
        <v>118.53136744723909</v>
      </c>
      <c r="G28">
        <v>1</v>
      </c>
      <c r="H28">
        <v>1</v>
      </c>
      <c r="I28" s="167">
        <v>126.88714158831347</v>
      </c>
      <c r="J28" s="22">
        <v>1.0704942018389665</v>
      </c>
      <c r="K28" s="22" t="s">
        <v>73</v>
      </c>
      <c r="L28" s="22" t="s">
        <v>58</v>
      </c>
      <c r="M28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28" s="24" t="str">
        <f>IFERROR(IF(Table1[[#This Row],[Medicare Rate in CR]]&gt;0,"Y","N"),"N")</f>
        <v>Y</v>
      </c>
      <c r="O28" s="166">
        <f>Table1[[#This Row],[Medicare Rate in CR]]*Table1[[#This Row],[SumOfUnits]]*Table1[[#This Row],[Actuarial Factor 06/20/2023]]</f>
        <v>286.45354347008902</v>
      </c>
      <c r="P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286.45354347008902</v>
      </c>
      <c r="Q28" s="166">
        <f>Table1[[#This Row],[Trended Medicare Pricing for all RHCs]]-Table1[[#This Row],[SumOfSFY24 Estimated Payment 5/04/23]]</f>
        <v>159.56640188177556</v>
      </c>
      <c r="R28" s="24">
        <f>Table1[[#This Row],[SumOfUnits]]*Table1[[#This Row],[Actuarial Factor 06/20/2023]]</f>
        <v>1.0704942018389665</v>
      </c>
      <c r="S28" s="23"/>
    </row>
    <row r="29" spans="1:19" x14ac:dyDescent="0.25">
      <c r="A29" s="192" t="s">
        <v>70</v>
      </c>
      <c r="B29" s="193" t="s">
        <v>71</v>
      </c>
      <c r="C29" s="192" t="s">
        <v>79</v>
      </c>
      <c r="D29" s="192" t="s">
        <v>30</v>
      </c>
      <c r="E29" s="192" t="s">
        <v>56</v>
      </c>
      <c r="F29" s="194">
        <v>348.27984966753394</v>
      </c>
      <c r="G29">
        <v>3</v>
      </c>
      <c r="H29">
        <v>3</v>
      </c>
      <c r="I29" s="167">
        <v>381.3805876857229</v>
      </c>
      <c r="J29" s="22">
        <v>1.0950406348509303</v>
      </c>
      <c r="K29" s="22" t="s">
        <v>73</v>
      </c>
      <c r="L29" s="22" t="s">
        <v>58</v>
      </c>
      <c r="M29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29" s="24" t="str">
        <f>IFERROR(IF(Table1[[#This Row],[Medicare Rate in CR]]&gt;0,"Y","N"),"N")</f>
        <v>Y</v>
      </c>
      <c r="O29" s="166">
        <f>Table1[[#This Row],[Medicare Rate in CR]]*Table1[[#This Row],[SumOfUnits]]*Table1[[#This Row],[Actuarial Factor 06/20/2023]]</f>
        <v>879.06577043928132</v>
      </c>
      <c r="P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879.06577043928132</v>
      </c>
      <c r="Q29" s="166">
        <f>Table1[[#This Row],[Trended Medicare Pricing for all RHCs]]-Table1[[#This Row],[SumOfSFY24 Estimated Payment 5/04/23]]</f>
        <v>497.68518275355842</v>
      </c>
      <c r="R29" s="24">
        <f>Table1[[#This Row],[SumOfUnits]]*Table1[[#This Row],[Actuarial Factor 06/20/2023]]</f>
        <v>3.2851219045527911</v>
      </c>
      <c r="S29" s="23"/>
    </row>
    <row r="30" spans="1:19" x14ac:dyDescent="0.25">
      <c r="A30" s="192" t="s">
        <v>70</v>
      </c>
      <c r="B30" s="193" t="s">
        <v>71</v>
      </c>
      <c r="C30" s="192" t="s">
        <v>79</v>
      </c>
      <c r="D30" s="192" t="s">
        <v>30</v>
      </c>
      <c r="E30" s="192" t="s">
        <v>59</v>
      </c>
      <c r="F30" s="194">
        <v>2326.741832899681</v>
      </c>
      <c r="G30">
        <v>20</v>
      </c>
      <c r="H30">
        <v>20</v>
      </c>
      <c r="I30" s="167">
        <v>2221.8683006352653</v>
      </c>
      <c r="J30" s="22">
        <v>0.95492687208287386</v>
      </c>
      <c r="K30" s="22" t="s">
        <v>73</v>
      </c>
      <c r="L30" s="22" t="s">
        <v>58</v>
      </c>
      <c r="M30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30" s="24" t="str">
        <f>IFERROR(IF(Table1[[#This Row],[Medicare Rate in CR]]&gt;0,"Y","N"),"N")</f>
        <v>Y</v>
      </c>
      <c r="O30" s="166">
        <f>Table1[[#This Row],[Medicare Rate in CR]]*Table1[[#This Row],[SumOfUnits]]*Table1[[#This Row],[Actuarial Factor 06/20/2023]]</f>
        <v>5110.5776340131233</v>
      </c>
      <c r="P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5110.5776340131233</v>
      </c>
      <c r="Q30" s="166">
        <f>Table1[[#This Row],[Trended Medicare Pricing for all RHCs]]-Table1[[#This Row],[SumOfSFY24 Estimated Payment 5/04/23]]</f>
        <v>2888.709333377858</v>
      </c>
      <c r="R30" s="24">
        <f>Table1[[#This Row],[SumOfUnits]]*Table1[[#This Row],[Actuarial Factor 06/20/2023]]</f>
        <v>19.098537441657477</v>
      </c>
      <c r="S30" s="23"/>
    </row>
    <row r="31" spans="1:19" x14ac:dyDescent="0.25">
      <c r="A31" s="192" t="s">
        <v>70</v>
      </c>
      <c r="B31" s="193" t="s">
        <v>71</v>
      </c>
      <c r="C31" s="192" t="s">
        <v>79</v>
      </c>
      <c r="D31" s="192" t="s">
        <v>30</v>
      </c>
      <c r="E31" s="192" t="s">
        <v>60</v>
      </c>
      <c r="F31" s="194">
        <v>348.27984966753394</v>
      </c>
      <c r="G31">
        <v>3</v>
      </c>
      <c r="H31">
        <v>3</v>
      </c>
      <c r="I31" s="167">
        <v>293.8428639298877</v>
      </c>
      <c r="J31" s="22">
        <v>0.84369757311652838</v>
      </c>
      <c r="K31" s="22" t="s">
        <v>73</v>
      </c>
      <c r="L31" s="22" t="s">
        <v>58</v>
      </c>
      <c r="M31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31" s="24" t="str">
        <f>IFERROR(IF(Table1[[#This Row],[Medicare Rate in CR]]&gt;0,"Y","N"),"N")</f>
        <v>Y</v>
      </c>
      <c r="O31" s="166">
        <f>Table1[[#This Row],[Medicare Rate in CR]]*Table1[[#This Row],[SumOfUnits]]*Table1[[#This Row],[Actuarial Factor 06/20/2023]]</f>
        <v>677.29510077075543</v>
      </c>
      <c r="P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677.29510077075543</v>
      </c>
      <c r="Q31" s="166">
        <f>Table1[[#This Row],[Trended Medicare Pricing for all RHCs]]-Table1[[#This Row],[SumOfSFY24 Estimated Payment 5/04/23]]</f>
        <v>383.45223684086773</v>
      </c>
      <c r="R31" s="24">
        <f>Table1[[#This Row],[SumOfUnits]]*Table1[[#This Row],[Actuarial Factor 06/20/2023]]</f>
        <v>2.5310927193495854</v>
      </c>
      <c r="S31" s="23"/>
    </row>
    <row r="32" spans="1:19" x14ac:dyDescent="0.25">
      <c r="A32" s="192" t="s">
        <v>70</v>
      </c>
      <c r="B32" s="193" t="s">
        <v>71</v>
      </c>
      <c r="C32" s="192" t="s">
        <v>79</v>
      </c>
      <c r="D32" s="192" t="s">
        <v>30</v>
      </c>
      <c r="E32" s="192" t="s">
        <v>61</v>
      </c>
      <c r="F32" s="194">
        <v>234.62465066975039</v>
      </c>
      <c r="G32">
        <v>2</v>
      </c>
      <c r="H32">
        <v>2</v>
      </c>
      <c r="I32" s="167">
        <v>197.95224836338167</v>
      </c>
      <c r="J32" s="22">
        <v>0.84369757311652838</v>
      </c>
      <c r="K32" s="22" t="s">
        <v>73</v>
      </c>
      <c r="L32" s="22" t="s">
        <v>58</v>
      </c>
      <c r="M32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32" s="24" t="str">
        <f>IFERROR(IF(Table1[[#This Row],[Medicare Rate in CR]]&gt;0,"Y","N"),"N")</f>
        <v>Y</v>
      </c>
      <c r="O32" s="166">
        <f>Table1[[#This Row],[Medicare Rate in CR]]*Table1[[#This Row],[SumOfUnits]]*Table1[[#This Row],[Actuarial Factor 06/20/2023]]</f>
        <v>451.53006718050364</v>
      </c>
      <c r="P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451.53006718050364</v>
      </c>
      <c r="Q32" s="166">
        <f>Table1[[#This Row],[Trended Medicare Pricing for all RHCs]]-Table1[[#This Row],[SumOfSFY24 Estimated Payment 5/04/23]]</f>
        <v>253.57781881712197</v>
      </c>
      <c r="R32" s="24">
        <f>Table1[[#This Row],[SumOfUnits]]*Table1[[#This Row],[Actuarial Factor 06/20/2023]]</f>
        <v>1.6873951462330568</v>
      </c>
      <c r="S32" s="23"/>
    </row>
    <row r="33" spans="1:19" x14ac:dyDescent="0.25">
      <c r="A33" s="192" t="s">
        <v>70</v>
      </c>
      <c r="B33" s="193" t="s">
        <v>71</v>
      </c>
      <c r="C33" s="192" t="s">
        <v>79</v>
      </c>
      <c r="D33" s="192" t="s">
        <v>30</v>
      </c>
      <c r="E33" s="192" t="s">
        <v>62</v>
      </c>
      <c r="F33" s="194">
        <v>1044.8395490026019</v>
      </c>
      <c r="G33">
        <v>9</v>
      </c>
      <c r="H33">
        <v>9</v>
      </c>
      <c r="I33" s="167">
        <v>1059.1990555982579</v>
      </c>
      <c r="J33" s="22">
        <v>1.0137432648001921</v>
      </c>
      <c r="K33" s="22" t="s">
        <v>73</v>
      </c>
      <c r="L33" s="22" t="s">
        <v>58</v>
      </c>
      <c r="M33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33" s="24" t="str">
        <f>IFERROR(IF(Table1[[#This Row],[Medicare Rate in CR]]&gt;0,"Y","N"),"N")</f>
        <v>Y</v>
      </c>
      <c r="O33" s="166">
        <f>Table1[[#This Row],[Medicare Rate in CR]]*Table1[[#This Row],[SumOfUnits]]*Table1[[#This Row],[Actuarial Factor 06/20/2023]]</f>
        <v>2441.4080420509504</v>
      </c>
      <c r="P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2441.4080420509504</v>
      </c>
      <c r="Q33" s="166">
        <f>Table1[[#This Row],[Trended Medicare Pricing for all RHCs]]-Table1[[#This Row],[SumOfSFY24 Estimated Payment 5/04/23]]</f>
        <v>1382.2089864526924</v>
      </c>
      <c r="R33" s="24">
        <f>Table1[[#This Row],[SumOfUnits]]*Table1[[#This Row],[Actuarial Factor 06/20/2023]]</f>
        <v>9.1236893832017287</v>
      </c>
      <c r="S33" s="23"/>
    </row>
    <row r="34" spans="1:19" x14ac:dyDescent="0.25">
      <c r="A34" s="192" t="s">
        <v>70</v>
      </c>
      <c r="B34" s="193" t="s">
        <v>71</v>
      </c>
      <c r="C34" s="192" t="s">
        <v>79</v>
      </c>
      <c r="D34" s="192" t="s">
        <v>30</v>
      </c>
      <c r="E34" s="192" t="s">
        <v>63</v>
      </c>
      <c r="F34" s="194">
        <v>16536.455623012469</v>
      </c>
      <c r="G34">
        <v>143</v>
      </c>
      <c r="H34">
        <v>143</v>
      </c>
      <c r="I34" s="167">
        <v>15689.707614116029</v>
      </c>
      <c r="J34" s="22">
        <v>0.94879507264434049</v>
      </c>
      <c r="K34" s="22" t="s">
        <v>73</v>
      </c>
      <c r="L34" s="22" t="s">
        <v>58</v>
      </c>
      <c r="M34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34" s="24" t="str">
        <f>IFERROR(IF(Table1[[#This Row],[Medicare Rate in CR]]&gt;0,"Y","N"),"N")</f>
        <v>Y</v>
      </c>
      <c r="O34" s="166">
        <f>Table1[[#This Row],[Medicare Rate in CR]]*Table1[[#This Row],[SumOfUnits]]*Table1[[#This Row],[Actuarial Factor 06/20/2023]]</f>
        <v>36305.994508912561</v>
      </c>
      <c r="P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36305.994508912561</v>
      </c>
      <c r="Q34" s="166">
        <f>Table1[[#This Row],[Trended Medicare Pricing for all RHCs]]-Table1[[#This Row],[SumOfSFY24 Estimated Payment 5/04/23]]</f>
        <v>20616.286894796533</v>
      </c>
      <c r="R34" s="24">
        <f>Table1[[#This Row],[SumOfUnits]]*Table1[[#This Row],[Actuarial Factor 06/20/2023]]</f>
        <v>135.67769538814068</v>
      </c>
      <c r="S34" s="23"/>
    </row>
    <row r="35" spans="1:19" x14ac:dyDescent="0.25">
      <c r="A35" s="192" t="s">
        <v>70</v>
      </c>
      <c r="B35" s="193" t="s">
        <v>71</v>
      </c>
      <c r="C35" s="192" t="s">
        <v>79</v>
      </c>
      <c r="D35" s="192" t="s">
        <v>30</v>
      </c>
      <c r="E35" s="192" t="s">
        <v>64</v>
      </c>
      <c r="F35" s="194">
        <v>1044.8395490026019</v>
      </c>
      <c r="G35">
        <v>9</v>
      </c>
      <c r="H35">
        <v>9</v>
      </c>
      <c r="I35" s="167">
        <v>999.6975702982561</v>
      </c>
      <c r="J35" s="22">
        <v>0.95679530053448103</v>
      </c>
      <c r="K35" s="22" t="s">
        <v>73</v>
      </c>
      <c r="L35" s="22" t="s">
        <v>58</v>
      </c>
      <c r="M35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35" s="24" t="str">
        <f>IFERROR(IF(Table1[[#This Row],[Medicare Rate in CR]]&gt;0,"Y","N"),"N")</f>
        <v>Y</v>
      </c>
      <c r="O35" s="166">
        <f>Table1[[#This Row],[Medicare Rate in CR]]*Table1[[#This Row],[SumOfUnits]]*Table1[[#This Row],[Actuarial Factor 06/20/2023]]</f>
        <v>2304.2596902301962</v>
      </c>
      <c r="P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2304.2596902301962</v>
      </c>
      <c r="Q35" s="166">
        <f>Table1[[#This Row],[Trended Medicare Pricing for all RHCs]]-Table1[[#This Row],[SumOfSFY24 Estimated Payment 5/04/23]]</f>
        <v>1304.5621199319401</v>
      </c>
      <c r="R35" s="24">
        <f>Table1[[#This Row],[SumOfUnits]]*Table1[[#This Row],[Actuarial Factor 06/20/2023]]</f>
        <v>8.6111577048103296</v>
      </c>
      <c r="S35" s="23"/>
    </row>
    <row r="36" spans="1:19" x14ac:dyDescent="0.25">
      <c r="A36" s="192" t="s">
        <v>70</v>
      </c>
      <c r="B36" s="193" t="s">
        <v>71</v>
      </c>
      <c r="C36" s="192" t="s">
        <v>79</v>
      </c>
      <c r="D36" s="192" t="s">
        <v>30</v>
      </c>
      <c r="E36" s="192" t="s">
        <v>77</v>
      </c>
      <c r="F36" s="194">
        <v>7660.335357039613</v>
      </c>
      <c r="G36">
        <v>66</v>
      </c>
      <c r="H36">
        <v>66</v>
      </c>
      <c r="I36" s="167">
        <v>9790.4209826372426</v>
      </c>
      <c r="J36" s="22">
        <v>1.2780668895442215</v>
      </c>
      <c r="K36" s="22" t="s">
        <v>73</v>
      </c>
      <c r="L36" s="22" t="s">
        <v>58</v>
      </c>
      <c r="M36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36" s="24" t="str">
        <f>IFERROR(IF(Table1[[#This Row],[Medicare Rate in CR]]&gt;0,"Y","N"),"N")</f>
        <v>Y</v>
      </c>
      <c r="O36" s="166">
        <f>Table1[[#This Row],[Medicare Rate in CR]]*Table1[[#This Row],[SumOfUnits]]*Table1[[#This Row],[Actuarial Factor 06/20/2023]]</f>
        <v>22571.862652227122</v>
      </c>
      <c r="P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22571.862652227122</v>
      </c>
      <c r="Q36" s="166">
        <f>Table1[[#This Row],[Trended Medicare Pricing for all RHCs]]-Table1[[#This Row],[SumOfSFY24 Estimated Payment 5/04/23]]</f>
        <v>12781.44166958988</v>
      </c>
      <c r="R36" s="24">
        <f>Table1[[#This Row],[SumOfUnits]]*Table1[[#This Row],[Actuarial Factor 06/20/2023]]</f>
        <v>84.352414709918619</v>
      </c>
      <c r="S36" s="23"/>
    </row>
    <row r="37" spans="1:19" x14ac:dyDescent="0.25">
      <c r="A37" s="192" t="s">
        <v>70</v>
      </c>
      <c r="B37" s="193" t="s">
        <v>71</v>
      </c>
      <c r="C37" s="192" t="s">
        <v>55</v>
      </c>
      <c r="D37" s="192" t="s">
        <v>30</v>
      </c>
      <c r="E37" s="192" t="s">
        <v>56</v>
      </c>
      <c r="F37" s="194">
        <v>2701.1564035848501</v>
      </c>
      <c r="G37">
        <v>26</v>
      </c>
      <c r="H37">
        <v>26</v>
      </c>
      <c r="I37" s="167">
        <v>2896.7700166139371</v>
      </c>
      <c r="J37" s="22">
        <v>1.0724184696485837</v>
      </c>
      <c r="K37" s="22" t="s">
        <v>73</v>
      </c>
      <c r="L37" s="22" t="s">
        <v>58</v>
      </c>
      <c r="M37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37" s="24" t="str">
        <f>IFERROR(IF(Table1[[#This Row],[Medicare Rate in CR]]&gt;0,"Y","N"),"N")</f>
        <v>Y</v>
      </c>
      <c r="O37" s="166">
        <f>Table1[[#This Row],[Medicare Rate in CR]]*Table1[[#This Row],[SumOfUnits]]*Table1[[#This Row],[Actuarial Factor 06/20/2023]]</f>
        <v>7461.1799156248762</v>
      </c>
      <c r="P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7461.1799156248762</v>
      </c>
      <c r="Q37" s="166">
        <f>Table1[[#This Row],[Trended Medicare Pricing for all RHCs]]-Table1[[#This Row],[SumOfSFY24 Estimated Payment 5/04/23]]</f>
        <v>4564.4098990109396</v>
      </c>
      <c r="R37" s="24">
        <f>Table1[[#This Row],[SumOfUnits]]*Table1[[#This Row],[Actuarial Factor 06/20/2023]]</f>
        <v>27.882880210863174</v>
      </c>
      <c r="S37" s="23"/>
    </row>
    <row r="38" spans="1:19" x14ac:dyDescent="0.25">
      <c r="A38" s="192" t="s">
        <v>70</v>
      </c>
      <c r="B38" s="193" t="s">
        <v>71</v>
      </c>
      <c r="C38" s="192" t="s">
        <v>55</v>
      </c>
      <c r="D38" s="192" t="s">
        <v>30</v>
      </c>
      <c r="E38" s="192" t="s">
        <v>59</v>
      </c>
      <c r="F38" s="194">
        <v>49662.956538498394</v>
      </c>
      <c r="G38">
        <v>431</v>
      </c>
      <c r="H38">
        <v>431</v>
      </c>
      <c r="I38" s="167">
        <v>50791.305040272644</v>
      </c>
      <c r="J38" s="22">
        <v>1.0227201234163246</v>
      </c>
      <c r="K38" s="22" t="s">
        <v>73</v>
      </c>
      <c r="L38" s="22" t="s">
        <v>58</v>
      </c>
      <c r="M38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38" s="24" t="str">
        <f>IFERROR(IF(Table1[[#This Row],[Medicare Rate in CR]]&gt;0,"Y","N"),"N")</f>
        <v>Y</v>
      </c>
      <c r="O38" s="166">
        <f>Table1[[#This Row],[Medicare Rate in CR]]*Table1[[#This Row],[SumOfUnits]]*Table1[[#This Row],[Actuarial Factor 06/20/2023]]</f>
        <v>117951.63114256391</v>
      </c>
      <c r="P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117951.63114256391</v>
      </c>
      <c r="Q38" s="166">
        <f>Table1[[#This Row],[Trended Medicare Pricing for all RHCs]]-Table1[[#This Row],[SumOfSFY24 Estimated Payment 5/04/23]]</f>
        <v>67160.326102291263</v>
      </c>
      <c r="R38" s="24">
        <f>Table1[[#This Row],[SumOfUnits]]*Table1[[#This Row],[Actuarial Factor 06/20/2023]]</f>
        <v>440.79237319243589</v>
      </c>
      <c r="S38" s="23"/>
    </row>
    <row r="39" spans="1:19" x14ac:dyDescent="0.25">
      <c r="A39" s="192" t="s">
        <v>70</v>
      </c>
      <c r="B39" s="193" t="s">
        <v>71</v>
      </c>
      <c r="C39" s="192" t="s">
        <v>55</v>
      </c>
      <c r="D39" s="192" t="s">
        <v>30</v>
      </c>
      <c r="E39" s="192" t="s">
        <v>60</v>
      </c>
      <c r="F39" s="194">
        <v>31681.680639876686</v>
      </c>
      <c r="G39">
        <v>284</v>
      </c>
      <c r="H39">
        <v>284</v>
      </c>
      <c r="I39" s="167">
        <v>28787.439288472822</v>
      </c>
      <c r="J39" s="22">
        <v>0.90864621784738975</v>
      </c>
      <c r="K39" s="22" t="s">
        <v>73</v>
      </c>
      <c r="L39" s="22" t="s">
        <v>58</v>
      </c>
      <c r="M39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39" s="24" t="str">
        <f>IFERROR(IF(Table1[[#This Row],[Medicare Rate in CR]]&gt;0,"Y","N"),"N")</f>
        <v>Y</v>
      </c>
      <c r="O39" s="166">
        <f>Table1[[#This Row],[Medicare Rate in CR]]*Table1[[#This Row],[SumOfUnits]]*Table1[[#This Row],[Actuarial Factor 06/20/2023]]</f>
        <v>69053.07816719437</v>
      </c>
      <c r="P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69053.07816719437</v>
      </c>
      <c r="Q39" s="166">
        <f>Table1[[#This Row],[Trended Medicare Pricing for all RHCs]]-Table1[[#This Row],[SumOfSFY24 Estimated Payment 5/04/23]]</f>
        <v>40265.638878721547</v>
      </c>
      <c r="R39" s="24">
        <f>Table1[[#This Row],[SumOfUnits]]*Table1[[#This Row],[Actuarial Factor 06/20/2023]]</f>
        <v>258.05552586865866</v>
      </c>
      <c r="S39" s="23"/>
    </row>
    <row r="40" spans="1:19" x14ac:dyDescent="0.25">
      <c r="A40" s="192" t="s">
        <v>70</v>
      </c>
      <c r="B40" s="193" t="s">
        <v>71</v>
      </c>
      <c r="C40" s="192" t="s">
        <v>55</v>
      </c>
      <c r="D40" s="192" t="s">
        <v>30</v>
      </c>
      <c r="E40" s="192" t="s">
        <v>61</v>
      </c>
      <c r="F40" s="194">
        <v>4308.7019369760028</v>
      </c>
      <c r="G40">
        <v>39</v>
      </c>
      <c r="H40">
        <v>39</v>
      </c>
      <c r="I40" s="167">
        <v>3915.085718864967</v>
      </c>
      <c r="J40" s="22">
        <v>0.90864621784738975</v>
      </c>
      <c r="K40" s="22" t="s">
        <v>73</v>
      </c>
      <c r="L40" s="22" t="s">
        <v>58</v>
      </c>
      <c r="M40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40" s="24" t="str">
        <f>IFERROR(IF(Table1[[#This Row],[Medicare Rate in CR]]&gt;0,"Y","N"),"N")</f>
        <v>Y</v>
      </c>
      <c r="O40" s="166">
        <f>Table1[[#This Row],[Medicare Rate in CR]]*Table1[[#This Row],[SumOfUnits]]*Table1[[#This Row],[Actuarial Factor 06/20/2023]]</f>
        <v>9482.6410159175357</v>
      </c>
      <c r="P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9482.6410159175357</v>
      </c>
      <c r="Q40" s="166">
        <f>Table1[[#This Row],[Trended Medicare Pricing for all RHCs]]-Table1[[#This Row],[SumOfSFY24 Estimated Payment 5/04/23]]</f>
        <v>5567.5552970525687</v>
      </c>
      <c r="R40" s="24">
        <f>Table1[[#This Row],[SumOfUnits]]*Table1[[#This Row],[Actuarial Factor 06/20/2023]]</f>
        <v>35.437202496048201</v>
      </c>
      <c r="S40" s="23"/>
    </row>
    <row r="41" spans="1:19" x14ac:dyDescent="0.25">
      <c r="A41" s="192" t="s">
        <v>70</v>
      </c>
      <c r="B41" s="193" t="s">
        <v>71</v>
      </c>
      <c r="C41" s="192" t="s">
        <v>55</v>
      </c>
      <c r="D41" s="192" t="s">
        <v>30</v>
      </c>
      <c r="E41" s="192" t="s">
        <v>62</v>
      </c>
      <c r="F41" s="194">
        <v>79678.30779608665</v>
      </c>
      <c r="G41">
        <v>694</v>
      </c>
      <c r="H41">
        <v>694</v>
      </c>
      <c r="I41" s="167">
        <v>83559.588497749253</v>
      </c>
      <c r="J41" s="22">
        <v>1.0487118866981413</v>
      </c>
      <c r="K41" s="22" t="s">
        <v>73</v>
      </c>
      <c r="L41" s="22" t="s">
        <v>58</v>
      </c>
      <c r="M41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41" s="24" t="str">
        <f>IFERROR(IF(Table1[[#This Row],[Medicare Rate in CR]]&gt;0,"Y","N"),"N")</f>
        <v>Y</v>
      </c>
      <c r="O41" s="166">
        <f>Table1[[#This Row],[Medicare Rate in CR]]*Table1[[#This Row],[SumOfUnits]]*Table1[[#This Row],[Actuarial Factor 06/20/2023]]</f>
        <v>194753.62075051959</v>
      </c>
      <c r="P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194753.62075051959</v>
      </c>
      <c r="Q41" s="166">
        <f>Table1[[#This Row],[Trended Medicare Pricing for all RHCs]]-Table1[[#This Row],[SumOfSFY24 Estimated Payment 5/04/23]]</f>
        <v>111194.03225277034</v>
      </c>
      <c r="R41" s="24">
        <f>Table1[[#This Row],[SumOfUnits]]*Table1[[#This Row],[Actuarial Factor 06/20/2023]]</f>
        <v>727.80604936851012</v>
      </c>
      <c r="S41" s="23"/>
    </row>
    <row r="42" spans="1:19" x14ac:dyDescent="0.25">
      <c r="A42" s="192" t="s">
        <v>70</v>
      </c>
      <c r="B42" s="193" t="s">
        <v>71</v>
      </c>
      <c r="C42" s="192" t="s">
        <v>55</v>
      </c>
      <c r="D42" s="192" t="s">
        <v>30</v>
      </c>
      <c r="E42" s="192" t="s">
        <v>63</v>
      </c>
      <c r="F42" s="194">
        <v>52792.705020718648</v>
      </c>
      <c r="G42">
        <v>461</v>
      </c>
      <c r="H42">
        <v>461</v>
      </c>
      <c r="I42" s="167">
        <v>52932.365703205745</v>
      </c>
      <c r="J42" s="22">
        <v>1.0026454541859957</v>
      </c>
      <c r="K42" s="22" t="s">
        <v>73</v>
      </c>
      <c r="L42" s="22" t="s">
        <v>58</v>
      </c>
      <c r="M42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42" s="24" t="str">
        <f>IFERROR(IF(Table1[[#This Row],[Medicare Rate in CR]]&gt;0,"Y","N"),"N")</f>
        <v>Y</v>
      </c>
      <c r="O42" s="166">
        <f>Table1[[#This Row],[Medicare Rate in CR]]*Table1[[#This Row],[SumOfUnits]]*Table1[[#This Row],[Actuarial Factor 06/20/2023]]</f>
        <v>123685.33055647569</v>
      </c>
      <c r="P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123685.33055647569</v>
      </c>
      <c r="Q42" s="166">
        <f>Table1[[#This Row],[Trended Medicare Pricing for all RHCs]]-Table1[[#This Row],[SumOfSFY24 Estimated Payment 5/04/23]]</f>
        <v>70752.96485326995</v>
      </c>
      <c r="R42" s="24">
        <f>Table1[[#This Row],[SumOfUnits]]*Table1[[#This Row],[Actuarial Factor 06/20/2023]]</f>
        <v>462.21955437974401</v>
      </c>
      <c r="S42" s="23"/>
    </row>
    <row r="43" spans="1:19" x14ac:dyDescent="0.25">
      <c r="A43" s="192" t="s">
        <v>70</v>
      </c>
      <c r="B43" s="193" t="s">
        <v>71</v>
      </c>
      <c r="C43" s="192" t="s">
        <v>55</v>
      </c>
      <c r="D43" s="192" t="s">
        <v>30</v>
      </c>
      <c r="E43" s="192" t="s">
        <v>64</v>
      </c>
      <c r="F43" s="194">
        <v>17813.47210176356</v>
      </c>
      <c r="G43">
        <v>153</v>
      </c>
      <c r="H43">
        <v>153</v>
      </c>
      <c r="I43" s="167">
        <v>17464.316512574846</v>
      </c>
      <c r="J43" s="22">
        <v>0.98039935240058296</v>
      </c>
      <c r="K43" s="22" t="s">
        <v>73</v>
      </c>
      <c r="L43" s="22" t="s">
        <v>58</v>
      </c>
      <c r="M43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43" s="24" t="str">
        <f>IFERROR(IF(Table1[[#This Row],[Medicare Rate in CR]]&gt;0,"Y","N"),"N")</f>
        <v>Y</v>
      </c>
      <c r="O43" s="166">
        <f>Table1[[#This Row],[Medicare Rate in CR]]*Table1[[#This Row],[SumOfUnits]]*Table1[[#This Row],[Actuarial Factor 06/20/2023]]</f>
        <v>40138.794594457409</v>
      </c>
      <c r="P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40138.794594457409</v>
      </c>
      <c r="Q43" s="166">
        <f>Table1[[#This Row],[Trended Medicare Pricing for all RHCs]]-Table1[[#This Row],[SumOfSFY24 Estimated Payment 5/04/23]]</f>
        <v>22674.478081882564</v>
      </c>
      <c r="R43" s="24">
        <f>Table1[[#This Row],[SumOfUnits]]*Table1[[#This Row],[Actuarial Factor 06/20/2023]]</f>
        <v>150.00110091728919</v>
      </c>
      <c r="S43" s="23"/>
    </row>
    <row r="44" spans="1:19" x14ac:dyDescent="0.25">
      <c r="A44" s="192" t="s">
        <v>70</v>
      </c>
      <c r="B44" s="193" t="s">
        <v>71</v>
      </c>
      <c r="C44" s="192" t="s">
        <v>55</v>
      </c>
      <c r="D44" s="192" t="s">
        <v>30</v>
      </c>
      <c r="E44" s="192" t="s">
        <v>77</v>
      </c>
      <c r="F44" s="194">
        <v>28177.989785101734</v>
      </c>
      <c r="G44">
        <v>243</v>
      </c>
      <c r="H44">
        <v>243</v>
      </c>
      <c r="I44" s="167">
        <v>35692.828072520482</v>
      </c>
      <c r="J44" s="22">
        <v>1.2666917812352958</v>
      </c>
      <c r="K44" s="22" t="s">
        <v>73</v>
      </c>
      <c r="L44" s="22" t="s">
        <v>58</v>
      </c>
      <c r="M44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44" s="24" t="str">
        <f>IFERROR(IF(Table1[[#This Row],[Medicare Rate in CR]]&gt;0,"Y","N"),"N")</f>
        <v>Y</v>
      </c>
      <c r="O44" s="166">
        <f>Table1[[#This Row],[Medicare Rate in CR]]*Table1[[#This Row],[SumOfUnits]]*Table1[[#This Row],[Actuarial Factor 06/20/2023]]</f>
        <v>82365.835059002929</v>
      </c>
      <c r="P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82365.835059002929</v>
      </c>
      <c r="Q44" s="166">
        <f>Table1[[#This Row],[Trended Medicare Pricing for all RHCs]]-Table1[[#This Row],[SumOfSFY24 Estimated Payment 5/04/23]]</f>
        <v>46673.006986482447</v>
      </c>
      <c r="R44" s="24">
        <f>Table1[[#This Row],[SumOfUnits]]*Table1[[#This Row],[Actuarial Factor 06/20/2023]]</f>
        <v>307.80610284017689</v>
      </c>
      <c r="S44" s="23"/>
    </row>
    <row r="45" spans="1:19" x14ac:dyDescent="0.25">
      <c r="A45" s="192" t="s">
        <v>70</v>
      </c>
      <c r="B45" s="193" t="s">
        <v>71</v>
      </c>
      <c r="C45" s="192" t="s">
        <v>55</v>
      </c>
      <c r="D45" s="192" t="s">
        <v>32</v>
      </c>
      <c r="E45" s="192" t="s">
        <v>80</v>
      </c>
      <c r="F45" s="194">
        <v>116.09328322251132</v>
      </c>
      <c r="G45">
        <v>1</v>
      </c>
      <c r="H45">
        <v>1</v>
      </c>
      <c r="I45" s="167">
        <v>149.72604333719991</v>
      </c>
      <c r="J45" s="22">
        <v>1.2897046166764534</v>
      </c>
      <c r="K45" s="22" t="s">
        <v>73</v>
      </c>
      <c r="L45" s="22" t="s">
        <v>58</v>
      </c>
      <c r="M45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45" s="24" t="str">
        <f>IFERROR(IF(Table1[[#This Row],[Medicare Rate in CR]]&gt;0,"Y","N"),"N")</f>
        <v>Y</v>
      </c>
      <c r="O45" s="166">
        <f>Table1[[#This Row],[Medicare Rate in CR]]*Table1[[#This Row],[SumOfUnits]]*Table1[[#This Row],[Actuarial Factor 06/20/2023]]</f>
        <v>345.11205837645213</v>
      </c>
      <c r="P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345.11205837645213</v>
      </c>
      <c r="Q45" s="166">
        <f>Table1[[#This Row],[Trended Medicare Pricing for all RHCs]]-Table1[[#This Row],[SumOfSFY24 Estimated Payment 5/04/23]]</f>
        <v>195.38601503925221</v>
      </c>
      <c r="R45" s="24">
        <f>Table1[[#This Row],[SumOfUnits]]*Table1[[#This Row],[Actuarial Factor 06/20/2023]]</f>
        <v>1.2897046166764534</v>
      </c>
      <c r="S45" s="23"/>
    </row>
    <row r="46" spans="1:19" x14ac:dyDescent="0.25">
      <c r="A46" s="192" t="s">
        <v>70</v>
      </c>
      <c r="B46" s="193" t="s">
        <v>71</v>
      </c>
      <c r="C46" s="192" t="s">
        <v>55</v>
      </c>
      <c r="D46" s="192" t="s">
        <v>32</v>
      </c>
      <c r="E46" s="192" t="s">
        <v>81</v>
      </c>
      <c r="F46" s="194">
        <v>1395.5574828948631</v>
      </c>
      <c r="G46">
        <v>12</v>
      </c>
      <c r="H46">
        <v>12</v>
      </c>
      <c r="I46" s="167">
        <v>1442.9627778948832</v>
      </c>
      <c r="J46" s="22">
        <v>1.0339687154281063</v>
      </c>
      <c r="K46" s="22" t="s">
        <v>73</v>
      </c>
      <c r="L46" s="22" t="s">
        <v>58</v>
      </c>
      <c r="M46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46" s="24" t="str">
        <f>IFERROR(IF(Table1[[#This Row],[Medicare Rate in CR]]&gt;0,"Y","N"),"N")</f>
        <v>Y</v>
      </c>
      <c r="O46" s="166">
        <f>Table1[[#This Row],[Medicare Rate in CR]]*Table1[[#This Row],[SumOfUnits]]*Table1[[#This Row],[Actuarial Factor 06/20/2023]]</f>
        <v>3320.1562627368835</v>
      </c>
      <c r="P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3320.1562627368835</v>
      </c>
      <c r="Q46" s="166">
        <f>Table1[[#This Row],[Trended Medicare Pricing for all RHCs]]-Table1[[#This Row],[SumOfSFY24 Estimated Payment 5/04/23]]</f>
        <v>1877.1934848420003</v>
      </c>
      <c r="R46" s="24">
        <f>Table1[[#This Row],[SumOfUnits]]*Table1[[#This Row],[Actuarial Factor 06/20/2023]]</f>
        <v>12.407624585137276</v>
      </c>
      <c r="S46" s="23"/>
    </row>
    <row r="47" spans="1:19" x14ac:dyDescent="0.25">
      <c r="A47" s="192" t="s">
        <v>70</v>
      </c>
      <c r="B47" s="193" t="s">
        <v>71</v>
      </c>
      <c r="C47" s="192" t="s">
        <v>55</v>
      </c>
      <c r="D47" s="192" t="s">
        <v>32</v>
      </c>
      <c r="E47" s="192" t="s">
        <v>65</v>
      </c>
      <c r="F47" s="194">
        <v>1395.5574828948634</v>
      </c>
      <c r="G47">
        <v>12</v>
      </c>
      <c r="H47">
        <v>12</v>
      </c>
      <c r="I47" s="167">
        <v>1732.5352280756517</v>
      </c>
      <c r="J47" s="22">
        <v>1.241464611319185</v>
      </c>
      <c r="K47" s="22" t="s">
        <v>73</v>
      </c>
      <c r="L47" s="22" t="s">
        <v>58</v>
      </c>
      <c r="M47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47" s="24" t="str">
        <f>IFERROR(IF(Table1[[#This Row],[Medicare Rate in CR]]&gt;0,"Y","N"),"N")</f>
        <v>Y</v>
      </c>
      <c r="O47" s="166">
        <f>Table1[[#This Row],[Medicare Rate in CR]]*Table1[[#This Row],[SumOfUnits]]*Table1[[#This Row],[Actuarial Factor 06/20/2023]]</f>
        <v>3986.4421841148082</v>
      </c>
      <c r="P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3986.4421841148082</v>
      </c>
      <c r="Q47" s="166">
        <f>Table1[[#This Row],[Trended Medicare Pricing for all RHCs]]-Table1[[#This Row],[SumOfSFY24 Estimated Payment 5/04/23]]</f>
        <v>2253.9069560391563</v>
      </c>
      <c r="R47" s="24">
        <f>Table1[[#This Row],[SumOfUnits]]*Table1[[#This Row],[Actuarial Factor 06/20/2023]]</f>
        <v>14.897575335830219</v>
      </c>
      <c r="S47" s="23"/>
    </row>
    <row r="48" spans="1:19" x14ac:dyDescent="0.25">
      <c r="A48" s="192" t="s">
        <v>70</v>
      </c>
      <c r="B48" s="193" t="s">
        <v>71</v>
      </c>
      <c r="C48" s="192" t="s">
        <v>55</v>
      </c>
      <c r="D48" s="192" t="s">
        <v>32</v>
      </c>
      <c r="E48" s="192" t="s">
        <v>66</v>
      </c>
      <c r="F48" s="194">
        <v>2413.3564614050292</v>
      </c>
      <c r="G48">
        <v>21</v>
      </c>
      <c r="H48">
        <v>21</v>
      </c>
      <c r="I48" s="167">
        <v>2577.0544613154029</v>
      </c>
      <c r="J48" s="22">
        <v>1.0678300129004028</v>
      </c>
      <c r="K48" s="22" t="s">
        <v>73</v>
      </c>
      <c r="L48" s="22" t="s">
        <v>58</v>
      </c>
      <c r="M48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48" s="24" t="str">
        <f>IFERROR(IF(Table1[[#This Row],[Medicare Rate in CR]]&gt;0,"Y","N"),"N")</f>
        <v>Y</v>
      </c>
      <c r="O48" s="166">
        <f>Table1[[#This Row],[Medicare Rate in CR]]*Table1[[#This Row],[SumOfUnits]]*Table1[[#This Row],[Actuarial Factor 06/20/2023]]</f>
        <v>6000.5532961923936</v>
      </c>
      <c r="P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6000.5532961923936</v>
      </c>
      <c r="Q48" s="166">
        <f>Table1[[#This Row],[Trended Medicare Pricing for all RHCs]]-Table1[[#This Row],[SumOfSFY24 Estimated Payment 5/04/23]]</f>
        <v>3423.4988348769907</v>
      </c>
      <c r="R48" s="24">
        <f>Table1[[#This Row],[SumOfUnits]]*Table1[[#This Row],[Actuarial Factor 06/20/2023]]</f>
        <v>22.424430270908459</v>
      </c>
      <c r="S48" s="23"/>
    </row>
    <row r="49" spans="1:19" x14ac:dyDescent="0.25">
      <c r="A49" s="192" t="s">
        <v>70</v>
      </c>
      <c r="B49" s="193" t="s">
        <v>71</v>
      </c>
      <c r="C49" s="192" t="s">
        <v>55</v>
      </c>
      <c r="D49" s="192" t="s">
        <v>31</v>
      </c>
      <c r="E49" s="192" t="s">
        <v>82</v>
      </c>
      <c r="F49" s="194">
        <v>116.09328322251132</v>
      </c>
      <c r="G49">
        <v>1</v>
      </c>
      <c r="H49">
        <v>1</v>
      </c>
      <c r="I49" s="167">
        <v>133.75211131112857</v>
      </c>
      <c r="J49" s="22">
        <v>1.1521089558193585</v>
      </c>
      <c r="K49" s="22" t="s">
        <v>73</v>
      </c>
      <c r="L49" s="22" t="s">
        <v>58</v>
      </c>
      <c r="M49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49" s="24" t="str">
        <f>IFERROR(IF(Table1[[#This Row],[Medicare Rate in CR]]&gt;0,"Y","N"),"N")</f>
        <v>Y</v>
      </c>
      <c r="O49" s="166">
        <f>Table1[[#This Row],[Medicare Rate in CR]]*Table1[[#This Row],[SumOfUnits]]*Table1[[#This Row],[Actuarial Factor 06/20/2023]]</f>
        <v>308.29283548770212</v>
      </c>
      <c r="P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308.29283548770212</v>
      </c>
      <c r="Q49" s="166">
        <f>Table1[[#This Row],[Trended Medicare Pricing for all RHCs]]-Table1[[#This Row],[SumOfSFY24 Estimated Payment 5/04/23]]</f>
        <v>174.54072417657355</v>
      </c>
      <c r="R49" s="24">
        <f>Table1[[#This Row],[SumOfUnits]]*Table1[[#This Row],[Actuarial Factor 06/20/2023]]</f>
        <v>1.1521089558193585</v>
      </c>
      <c r="S49" s="23"/>
    </row>
    <row r="50" spans="1:19" x14ac:dyDescent="0.25">
      <c r="A50" s="192" t="s">
        <v>70</v>
      </c>
      <c r="B50" s="193" t="s">
        <v>71</v>
      </c>
      <c r="C50" s="192" t="s">
        <v>55</v>
      </c>
      <c r="D50" s="192" t="s">
        <v>31</v>
      </c>
      <c r="E50" s="192" t="s">
        <v>68</v>
      </c>
      <c r="F50" s="194">
        <v>2217.9628023513533</v>
      </c>
      <c r="G50">
        <v>19</v>
      </c>
      <c r="H50">
        <v>19</v>
      </c>
      <c r="I50" s="167">
        <v>2390.6464541417781</v>
      </c>
      <c r="J50" s="22">
        <v>1.0778568746091484</v>
      </c>
      <c r="K50" s="22" t="s">
        <v>73</v>
      </c>
      <c r="L50" s="22" t="s">
        <v>58</v>
      </c>
      <c r="M50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50" s="24" t="str">
        <f>IFERROR(IF(Table1[[#This Row],[Medicare Rate in CR]]&gt;0,"Y","N"),"N")</f>
        <v>Y</v>
      </c>
      <c r="O50" s="166">
        <f>Table1[[#This Row],[Medicare Rate in CR]]*Table1[[#This Row],[SumOfUnits]]*Table1[[#This Row],[Actuarial Factor 06/20/2023]]</f>
        <v>5480.050700456577</v>
      </c>
      <c r="P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5480.050700456577</v>
      </c>
      <c r="Q50" s="166">
        <f>Table1[[#This Row],[Trended Medicare Pricing for all RHCs]]-Table1[[#This Row],[SumOfSFY24 Estimated Payment 5/04/23]]</f>
        <v>3089.4042463147989</v>
      </c>
      <c r="R50" s="24">
        <f>Table1[[#This Row],[SumOfUnits]]*Table1[[#This Row],[Actuarial Factor 06/20/2023]]</f>
        <v>20.479280617573821</v>
      </c>
      <c r="S50" s="23"/>
    </row>
    <row r="51" spans="1:19" x14ac:dyDescent="0.25">
      <c r="A51" s="192" t="s">
        <v>70</v>
      </c>
      <c r="B51" s="193" t="s">
        <v>71</v>
      </c>
      <c r="C51" s="192" t="s">
        <v>55</v>
      </c>
      <c r="D51" s="192" t="s">
        <v>31</v>
      </c>
      <c r="E51" s="192" t="s">
        <v>74</v>
      </c>
      <c r="F51" s="194">
        <v>12799.518165173002</v>
      </c>
      <c r="G51">
        <v>110</v>
      </c>
      <c r="H51">
        <v>110</v>
      </c>
      <c r="I51" s="167">
        <v>13276.307170206708</v>
      </c>
      <c r="J51" s="22">
        <v>1.0372505432533414</v>
      </c>
      <c r="K51" s="22" t="s">
        <v>73</v>
      </c>
      <c r="L51" s="22" t="s">
        <v>58</v>
      </c>
      <c r="M51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51" s="24" t="str">
        <f>IFERROR(IF(Table1[[#This Row],[Medicare Rate in CR]]&gt;0,"Y","N"),"N")</f>
        <v>Y</v>
      </c>
      <c r="O51" s="166">
        <f>Table1[[#This Row],[Medicare Rate in CR]]*Table1[[#This Row],[SumOfUnits]]*Table1[[#This Row],[Actuarial Factor 06/20/2023]]</f>
        <v>30531.366015607779</v>
      </c>
      <c r="P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30531.366015607779</v>
      </c>
      <c r="Q51" s="166">
        <f>Table1[[#This Row],[Trended Medicare Pricing for all RHCs]]-Table1[[#This Row],[SumOfSFY24 Estimated Payment 5/04/23]]</f>
        <v>17255.058845401072</v>
      </c>
      <c r="R51" s="24">
        <f>Table1[[#This Row],[SumOfUnits]]*Table1[[#This Row],[Actuarial Factor 06/20/2023]]</f>
        <v>114.09755975786756</v>
      </c>
      <c r="S51" s="23"/>
    </row>
    <row r="52" spans="1:19" x14ac:dyDescent="0.25">
      <c r="A52" s="192" t="s">
        <v>70</v>
      </c>
      <c r="B52" s="193" t="s">
        <v>71</v>
      </c>
      <c r="C52" s="192" t="s">
        <v>55</v>
      </c>
      <c r="D52" s="192" t="s">
        <v>31</v>
      </c>
      <c r="E52" s="192" t="s">
        <v>69</v>
      </c>
      <c r="F52" s="194">
        <v>23263.640743953034</v>
      </c>
      <c r="G52">
        <v>202</v>
      </c>
      <c r="H52">
        <v>202</v>
      </c>
      <c r="I52" s="167">
        <v>24367.451206454378</v>
      </c>
      <c r="J52" s="22">
        <v>1.0474478812087167</v>
      </c>
      <c r="K52" s="22" t="s">
        <v>73</v>
      </c>
      <c r="L52" s="22" t="s">
        <v>58</v>
      </c>
      <c r="M52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52" s="24" t="str">
        <f>IFERROR(IF(Table1[[#This Row],[Medicare Rate in CR]]&gt;0,"Y","N"),"N")</f>
        <v>Y</v>
      </c>
      <c r="O52" s="166">
        <f>Table1[[#This Row],[Medicare Rate in CR]]*Table1[[#This Row],[SumOfUnits]]*Table1[[#This Row],[Actuarial Factor 06/20/2023]]</f>
        <v>56617.888863593376</v>
      </c>
      <c r="P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56617.888863593376</v>
      </c>
      <c r="Q52" s="166">
        <f>Table1[[#This Row],[Trended Medicare Pricing for all RHCs]]-Table1[[#This Row],[SumOfSFY24 Estimated Payment 5/04/23]]</f>
        <v>32250.437657138998</v>
      </c>
      <c r="R52" s="24">
        <f>Table1[[#This Row],[SumOfUnits]]*Table1[[#This Row],[Actuarial Factor 06/20/2023]]</f>
        <v>211.58447200416077</v>
      </c>
      <c r="S52" s="23"/>
    </row>
    <row r="53" spans="1:19" x14ac:dyDescent="0.25">
      <c r="A53" s="192" t="s">
        <v>70</v>
      </c>
      <c r="B53" s="193" t="s">
        <v>71</v>
      </c>
      <c r="C53" s="192" t="s">
        <v>83</v>
      </c>
      <c r="D53" s="192" t="s">
        <v>30</v>
      </c>
      <c r="E53" s="192" t="s">
        <v>64</v>
      </c>
      <c r="F53" s="194">
        <v>111.87241013780476</v>
      </c>
      <c r="G53">
        <v>1</v>
      </c>
      <c r="H53">
        <v>1</v>
      </c>
      <c r="I53" s="167">
        <v>108.1961680774275</v>
      </c>
      <c r="J53" s="22">
        <v>0.96713897505337676</v>
      </c>
      <c r="K53" s="22" t="s">
        <v>73</v>
      </c>
      <c r="L53" s="22" t="s">
        <v>58</v>
      </c>
      <c r="M53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53" s="24" t="str">
        <f>IFERROR(IF(Table1[[#This Row],[Medicare Rate in CR]]&gt;0,"Y","N"),"N")</f>
        <v>Y</v>
      </c>
      <c r="O53" s="166">
        <f>Table1[[#This Row],[Medicare Rate in CR]]*Table1[[#This Row],[SumOfUnits]]*Table1[[#This Row],[Actuarial Factor 06/20/2023]]</f>
        <v>258.79671833453307</v>
      </c>
      <c r="P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258.79671833453307</v>
      </c>
      <c r="Q53" s="166">
        <f>Table1[[#This Row],[Trended Medicare Pricing for all RHCs]]-Table1[[#This Row],[SumOfSFY24 Estimated Payment 5/04/23]]</f>
        <v>150.60055025710557</v>
      </c>
      <c r="R53" s="24">
        <f>Table1[[#This Row],[SumOfUnits]]*Table1[[#This Row],[Actuarial Factor 06/20/2023]]</f>
        <v>0.96713897505337676</v>
      </c>
      <c r="S53" s="23"/>
    </row>
    <row r="54" spans="1:19" x14ac:dyDescent="0.25">
      <c r="A54" s="192" t="s">
        <v>70</v>
      </c>
      <c r="B54" s="193" t="s">
        <v>71</v>
      </c>
      <c r="C54" s="192" t="s">
        <v>84</v>
      </c>
      <c r="D54" s="192" t="s">
        <v>30</v>
      </c>
      <c r="E54" s="192" t="s">
        <v>59</v>
      </c>
      <c r="F54" s="194">
        <v>5211.7856798689418</v>
      </c>
      <c r="G54">
        <v>45</v>
      </c>
      <c r="H54">
        <v>45</v>
      </c>
      <c r="I54" s="167">
        <v>5660.0159427326726</v>
      </c>
      <c r="J54" s="22">
        <v>1.0860032032005971</v>
      </c>
      <c r="K54" s="22" t="s">
        <v>73</v>
      </c>
      <c r="L54" s="22" t="s">
        <v>58</v>
      </c>
      <c r="M54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54" s="24" t="str">
        <f>IFERROR(IF(Table1[[#This Row],[Medicare Rate in CR]]&gt;0,"Y","N"),"N")</f>
        <v>Y</v>
      </c>
      <c r="O54" s="166">
        <f>Table1[[#This Row],[Medicare Rate in CR]]*Table1[[#This Row],[SumOfUnits]]*Table1[[#This Row],[Actuarial Factor 06/20/2023]]</f>
        <v>13077.16187150015</v>
      </c>
      <c r="P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13077.16187150015</v>
      </c>
      <c r="Q54" s="166">
        <f>Table1[[#This Row],[Trended Medicare Pricing for all RHCs]]-Table1[[#This Row],[SumOfSFY24 Estimated Payment 5/04/23]]</f>
        <v>7417.145928767477</v>
      </c>
      <c r="R54" s="24">
        <f>Table1[[#This Row],[SumOfUnits]]*Table1[[#This Row],[Actuarial Factor 06/20/2023]]</f>
        <v>48.870144144026867</v>
      </c>
      <c r="S54" s="23"/>
    </row>
    <row r="55" spans="1:19" x14ac:dyDescent="0.25">
      <c r="A55" s="192" t="s">
        <v>70</v>
      </c>
      <c r="B55" s="193" t="s">
        <v>71</v>
      </c>
      <c r="C55" s="192" t="s">
        <v>84</v>
      </c>
      <c r="D55" s="192" t="s">
        <v>30</v>
      </c>
      <c r="E55" s="192" t="s">
        <v>60</v>
      </c>
      <c r="F55" s="194">
        <v>590.2187530114677</v>
      </c>
      <c r="G55">
        <v>5</v>
      </c>
      <c r="H55">
        <v>5</v>
      </c>
      <c r="I55" s="167">
        <v>568.26270932477917</v>
      </c>
      <c r="J55" s="22">
        <v>0.96280015913648564</v>
      </c>
      <c r="K55" s="22" t="s">
        <v>73</v>
      </c>
      <c r="L55" s="22" t="s">
        <v>58</v>
      </c>
      <c r="M55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55" s="24" t="str">
        <f>IFERROR(IF(Table1[[#This Row],[Medicare Rate in CR]]&gt;0,"Y","N"),"N")</f>
        <v>Y</v>
      </c>
      <c r="O55" s="166">
        <f>Table1[[#This Row],[Medicare Rate in CR]]*Table1[[#This Row],[SumOfUnits]]*Table1[[#This Row],[Actuarial Factor 06/20/2023]]</f>
        <v>1288.1784729166609</v>
      </c>
      <c r="P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1288.1784729166609</v>
      </c>
      <c r="Q55" s="166">
        <f>Table1[[#This Row],[Trended Medicare Pricing for all RHCs]]-Table1[[#This Row],[SumOfSFY24 Estimated Payment 5/04/23]]</f>
        <v>719.91576359188173</v>
      </c>
      <c r="R55" s="24">
        <f>Table1[[#This Row],[SumOfUnits]]*Table1[[#This Row],[Actuarial Factor 06/20/2023]]</f>
        <v>4.8140007956824284</v>
      </c>
      <c r="S55" s="23"/>
    </row>
    <row r="56" spans="1:19" x14ac:dyDescent="0.25">
      <c r="A56" s="192" t="s">
        <v>70</v>
      </c>
      <c r="B56" s="193" t="s">
        <v>71</v>
      </c>
      <c r="C56" s="192" t="s">
        <v>84</v>
      </c>
      <c r="D56" s="192" t="s">
        <v>30</v>
      </c>
      <c r="E56" s="192" t="s">
        <v>61</v>
      </c>
      <c r="F56" s="194">
        <v>348.27984966753394</v>
      </c>
      <c r="G56">
        <v>3</v>
      </c>
      <c r="H56">
        <v>3</v>
      </c>
      <c r="I56" s="167">
        <v>335.32389468393296</v>
      </c>
      <c r="J56" s="22">
        <v>0.96280015913648564</v>
      </c>
      <c r="K56" s="22" t="s">
        <v>73</v>
      </c>
      <c r="L56" s="22" t="s">
        <v>58</v>
      </c>
      <c r="M56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56" s="24" t="str">
        <f>IFERROR(IF(Table1[[#This Row],[Medicare Rate in CR]]&gt;0,"Y","N"),"N")</f>
        <v>Y</v>
      </c>
      <c r="O56" s="166">
        <f>Table1[[#This Row],[Medicare Rate in CR]]*Table1[[#This Row],[SumOfUnits]]*Table1[[#This Row],[Actuarial Factor 06/20/2023]]</f>
        <v>772.90708374999656</v>
      </c>
      <c r="P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772.90708374999656</v>
      </c>
      <c r="Q56" s="166">
        <f>Table1[[#This Row],[Trended Medicare Pricing for all RHCs]]-Table1[[#This Row],[SumOfSFY24 Estimated Payment 5/04/23]]</f>
        <v>437.5831890660636</v>
      </c>
      <c r="R56" s="24">
        <f>Table1[[#This Row],[SumOfUnits]]*Table1[[#This Row],[Actuarial Factor 06/20/2023]]</f>
        <v>2.8884004774094567</v>
      </c>
      <c r="S56" s="23"/>
    </row>
    <row r="57" spans="1:19" x14ac:dyDescent="0.25">
      <c r="A57" s="192" t="s">
        <v>70</v>
      </c>
      <c r="B57" s="193" t="s">
        <v>71</v>
      </c>
      <c r="C57" s="192" t="s">
        <v>84</v>
      </c>
      <c r="D57" s="192" t="s">
        <v>30</v>
      </c>
      <c r="E57" s="192" t="s">
        <v>62</v>
      </c>
      <c r="F57" s="194">
        <v>5124.6024862677077</v>
      </c>
      <c r="G57">
        <v>45</v>
      </c>
      <c r="H57">
        <v>45</v>
      </c>
      <c r="I57" s="167">
        <v>5662.6035991298086</v>
      </c>
      <c r="J57" s="22">
        <v>1.1049839698403479</v>
      </c>
      <c r="K57" s="22" t="s">
        <v>73</v>
      </c>
      <c r="L57" s="22" t="s">
        <v>58</v>
      </c>
      <c r="M57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57" s="24" t="str">
        <f>IFERROR(IF(Table1[[#This Row],[Medicare Rate in CR]]&gt;0,"Y","N"),"N")</f>
        <v>Y</v>
      </c>
      <c r="O57" s="166">
        <f>Table1[[#This Row],[Medicare Rate in CR]]*Table1[[#This Row],[SumOfUnits]]*Table1[[#This Row],[Actuarial Factor 06/20/2023]]</f>
        <v>13305.719722031039</v>
      </c>
      <c r="P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13305.719722031039</v>
      </c>
      <c r="Q57" s="166">
        <f>Table1[[#This Row],[Trended Medicare Pricing for all RHCs]]-Table1[[#This Row],[SumOfSFY24 Estimated Payment 5/04/23]]</f>
        <v>7643.1161229012305</v>
      </c>
      <c r="R57" s="24">
        <f>Table1[[#This Row],[SumOfUnits]]*Table1[[#This Row],[Actuarial Factor 06/20/2023]]</f>
        <v>49.724278642815655</v>
      </c>
      <c r="S57" s="23"/>
    </row>
    <row r="58" spans="1:19" x14ac:dyDescent="0.25">
      <c r="A58" s="192" t="s">
        <v>70</v>
      </c>
      <c r="B58" s="193" t="s">
        <v>71</v>
      </c>
      <c r="C58" s="192" t="s">
        <v>84</v>
      </c>
      <c r="D58" s="192" t="s">
        <v>30</v>
      </c>
      <c r="E58" s="192" t="s">
        <v>63</v>
      </c>
      <c r="F58" s="194">
        <v>10174.356750505942</v>
      </c>
      <c r="G58">
        <v>89</v>
      </c>
      <c r="H58">
        <v>89</v>
      </c>
      <c r="I58" s="167">
        <v>10207.013674904545</v>
      </c>
      <c r="J58" s="22">
        <v>1.0032097286540478</v>
      </c>
      <c r="K58" s="22" t="s">
        <v>73</v>
      </c>
      <c r="L58" s="22" t="s">
        <v>58</v>
      </c>
      <c r="M58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58" s="24" t="str">
        <f>IFERROR(IF(Table1[[#This Row],[Medicare Rate in CR]]&gt;0,"Y","N"),"N")</f>
        <v>Y</v>
      </c>
      <c r="O58" s="166">
        <f>Table1[[#This Row],[Medicare Rate in CR]]*Table1[[#This Row],[SumOfUnits]]*Table1[[#This Row],[Actuarial Factor 06/20/2023]]</f>
        <v>23891.95132485776</v>
      </c>
      <c r="P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23891.95132485776</v>
      </c>
      <c r="Q58" s="166">
        <f>Table1[[#This Row],[Trended Medicare Pricing for all RHCs]]-Table1[[#This Row],[SumOfSFY24 Estimated Payment 5/04/23]]</f>
        <v>13684.937649953215</v>
      </c>
      <c r="R58" s="24">
        <f>Table1[[#This Row],[SumOfUnits]]*Table1[[#This Row],[Actuarial Factor 06/20/2023]]</f>
        <v>89.28566585021025</v>
      </c>
      <c r="S58" s="23"/>
    </row>
    <row r="59" spans="1:19" x14ac:dyDescent="0.25">
      <c r="A59" s="192" t="s">
        <v>70</v>
      </c>
      <c r="B59" s="193" t="s">
        <v>71</v>
      </c>
      <c r="C59" s="192" t="s">
        <v>84</v>
      </c>
      <c r="D59" s="192" t="s">
        <v>30</v>
      </c>
      <c r="E59" s="192" t="s">
        <v>64</v>
      </c>
      <c r="F59" s="194">
        <v>2383.8778066878663</v>
      </c>
      <c r="G59">
        <v>21</v>
      </c>
      <c r="H59">
        <v>21</v>
      </c>
      <c r="I59" s="167">
        <v>2450.2461377673217</v>
      </c>
      <c r="J59" s="22">
        <v>1.0278404920307835</v>
      </c>
      <c r="K59" s="22" t="s">
        <v>73</v>
      </c>
      <c r="L59" s="22" t="s">
        <v>58</v>
      </c>
      <c r="M59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59" s="24" t="str">
        <f>IFERROR(IF(Table1[[#This Row],[Medicare Rate in CR]]&gt;0,"Y","N"),"N")</f>
        <v>Y</v>
      </c>
      <c r="O59" s="166">
        <f>Table1[[#This Row],[Medicare Rate in CR]]*Table1[[#This Row],[SumOfUnits]]*Table1[[#This Row],[Actuarial Factor 06/20/2023]]</f>
        <v>5775.836582512864</v>
      </c>
      <c r="P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5775.836582512864</v>
      </c>
      <c r="Q59" s="166">
        <f>Table1[[#This Row],[Trended Medicare Pricing for all RHCs]]-Table1[[#This Row],[SumOfSFY24 Estimated Payment 5/04/23]]</f>
        <v>3325.5904447455423</v>
      </c>
      <c r="R59" s="24">
        <f>Table1[[#This Row],[SumOfUnits]]*Table1[[#This Row],[Actuarial Factor 06/20/2023]]</f>
        <v>21.584650332646454</v>
      </c>
      <c r="S59" s="23"/>
    </row>
    <row r="60" spans="1:19" x14ac:dyDescent="0.25">
      <c r="A60" s="192" t="s">
        <v>70</v>
      </c>
      <c r="B60" s="193" t="s">
        <v>71</v>
      </c>
      <c r="C60" s="192" t="s">
        <v>84</v>
      </c>
      <c r="D60" s="192" t="s">
        <v>30</v>
      </c>
      <c r="E60" s="192" t="s">
        <v>77</v>
      </c>
      <c r="F60" s="194">
        <v>3497.4270020237045</v>
      </c>
      <c r="G60">
        <v>30</v>
      </c>
      <c r="H60">
        <v>30</v>
      </c>
      <c r="I60" s="167">
        <v>4994.2203739571951</v>
      </c>
      <c r="J60" s="22">
        <v>1.4279698678678372</v>
      </c>
      <c r="K60" s="22" t="s">
        <v>73</v>
      </c>
      <c r="L60" s="22" t="s">
        <v>58</v>
      </c>
      <c r="M60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60" s="24" t="str">
        <f>IFERROR(IF(Table1[[#This Row],[Medicare Rate in CR]]&gt;0,"Y","N"),"N")</f>
        <v>Y</v>
      </c>
      <c r="O60" s="166">
        <f>Table1[[#This Row],[Medicare Rate in CR]]*Table1[[#This Row],[SumOfUnits]]*Table1[[#This Row],[Actuarial Factor 06/20/2023]]</f>
        <v>11463.313708282634</v>
      </c>
      <c r="P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11463.313708282634</v>
      </c>
      <c r="Q60" s="166">
        <f>Table1[[#This Row],[Trended Medicare Pricing for all RHCs]]-Table1[[#This Row],[SumOfSFY24 Estimated Payment 5/04/23]]</f>
        <v>6469.0933343254392</v>
      </c>
      <c r="R60" s="24">
        <f>Table1[[#This Row],[SumOfUnits]]*Table1[[#This Row],[Actuarial Factor 06/20/2023]]</f>
        <v>42.839096036035116</v>
      </c>
      <c r="S60" s="23"/>
    </row>
    <row r="61" spans="1:19" x14ac:dyDescent="0.25">
      <c r="A61" s="192" t="s">
        <v>70</v>
      </c>
      <c r="B61" s="193" t="s">
        <v>71</v>
      </c>
      <c r="C61" s="192" t="s">
        <v>84</v>
      </c>
      <c r="D61" s="192" t="s">
        <v>31</v>
      </c>
      <c r="E61" s="192" t="s">
        <v>68</v>
      </c>
      <c r="F61" s="194">
        <v>348.27984966753394</v>
      </c>
      <c r="G61">
        <v>3</v>
      </c>
      <c r="H61">
        <v>3</v>
      </c>
      <c r="I61" s="167">
        <v>401.74445578521761</v>
      </c>
      <c r="J61" s="22">
        <v>1.1535104777629848</v>
      </c>
      <c r="K61" s="22" t="s">
        <v>73</v>
      </c>
      <c r="L61" s="22" t="s">
        <v>58</v>
      </c>
      <c r="M61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61" s="24" t="str">
        <f>IFERROR(IF(Table1[[#This Row],[Medicare Rate in CR]]&gt;0,"Y","N"),"N")</f>
        <v>Y</v>
      </c>
      <c r="O61" s="166">
        <f>Table1[[#This Row],[Medicare Rate in CR]]*Table1[[#This Row],[SumOfUnits]]*Table1[[#This Row],[Actuarial Factor 06/20/2023]]</f>
        <v>926.00360623379129</v>
      </c>
      <c r="P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926.00360623379129</v>
      </c>
      <c r="Q61" s="166">
        <f>Table1[[#This Row],[Trended Medicare Pricing for all RHCs]]-Table1[[#This Row],[SumOfSFY24 Estimated Payment 5/04/23]]</f>
        <v>524.25915044857368</v>
      </c>
      <c r="R61" s="24">
        <f>Table1[[#This Row],[SumOfUnits]]*Table1[[#This Row],[Actuarial Factor 06/20/2023]]</f>
        <v>3.4605314332889545</v>
      </c>
      <c r="S61" s="23"/>
    </row>
    <row r="62" spans="1:19" x14ac:dyDescent="0.25">
      <c r="A62" s="192" t="s">
        <v>70</v>
      </c>
      <c r="B62" s="193" t="s">
        <v>71</v>
      </c>
      <c r="C62" s="192" t="s">
        <v>84</v>
      </c>
      <c r="D62" s="192" t="s">
        <v>31</v>
      </c>
      <c r="E62" s="192" t="s">
        <v>74</v>
      </c>
      <c r="F62" s="194">
        <v>7671.9090295846663</v>
      </c>
      <c r="G62">
        <v>66</v>
      </c>
      <c r="H62">
        <v>66</v>
      </c>
      <c r="I62" s="167">
        <v>8188.144800219764</v>
      </c>
      <c r="J62" s="22">
        <v>1.0672890891490465</v>
      </c>
      <c r="K62" s="22" t="s">
        <v>73</v>
      </c>
      <c r="L62" s="22" t="s">
        <v>58</v>
      </c>
      <c r="M62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62" s="24" t="str">
        <f>IFERROR(IF(Table1[[#This Row],[Medicare Rate in CR]]&gt;0,"Y","N"),"N")</f>
        <v>Y</v>
      </c>
      <c r="O62" s="166">
        <f>Table1[[#This Row],[Medicare Rate in CR]]*Table1[[#This Row],[SumOfUnits]]*Table1[[#This Row],[Actuarial Factor 06/20/2023]]</f>
        <v>18849.328566115961</v>
      </c>
      <c r="P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18849.328566115961</v>
      </c>
      <c r="Q62" s="166">
        <f>Table1[[#This Row],[Trended Medicare Pricing for all RHCs]]-Table1[[#This Row],[SumOfSFY24 Estimated Payment 5/04/23]]</f>
        <v>10661.183765896196</v>
      </c>
      <c r="R62" s="24">
        <f>Table1[[#This Row],[SumOfUnits]]*Table1[[#This Row],[Actuarial Factor 06/20/2023]]</f>
        <v>70.441079883837077</v>
      </c>
      <c r="S62" s="23"/>
    </row>
    <row r="63" spans="1:19" x14ac:dyDescent="0.25">
      <c r="A63" s="192" t="s">
        <v>70</v>
      </c>
      <c r="B63" s="193" t="s">
        <v>71</v>
      </c>
      <c r="C63" s="192" t="s">
        <v>84</v>
      </c>
      <c r="D63" s="192" t="s">
        <v>31</v>
      </c>
      <c r="E63" s="192" t="s">
        <v>69</v>
      </c>
      <c r="F63" s="194">
        <v>4655.9217500240902</v>
      </c>
      <c r="G63">
        <v>40</v>
      </c>
      <c r="H63">
        <v>40</v>
      </c>
      <c r="I63" s="167">
        <v>4930.7199039977886</v>
      </c>
      <c r="J63" s="22">
        <v>1.0590212139996289</v>
      </c>
      <c r="K63" s="22" t="s">
        <v>73</v>
      </c>
      <c r="L63" s="22" t="s">
        <v>58</v>
      </c>
      <c r="M63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63" s="24" t="str">
        <f>IFERROR(IF(Table1[[#This Row],[Medicare Rate in CR]]&gt;0,"Y","N"),"N")</f>
        <v>Y</v>
      </c>
      <c r="O63" s="166">
        <f>Table1[[#This Row],[Medicare Rate in CR]]*Table1[[#This Row],[SumOfUnits]]*Table1[[#This Row],[Actuarial Factor 06/20/2023]]</f>
        <v>11335.339466166426</v>
      </c>
      <c r="P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11335.339466166426</v>
      </c>
      <c r="Q63" s="166">
        <f>Table1[[#This Row],[Trended Medicare Pricing for all RHCs]]-Table1[[#This Row],[SumOfSFY24 Estimated Payment 5/04/23]]</f>
        <v>6404.6195621686375</v>
      </c>
      <c r="R63" s="24">
        <f>Table1[[#This Row],[SumOfUnits]]*Table1[[#This Row],[Actuarial Factor 06/20/2023]]</f>
        <v>42.360848559985158</v>
      </c>
      <c r="S63" s="23"/>
    </row>
    <row r="64" spans="1:19" x14ac:dyDescent="0.25">
      <c r="A64" s="192" t="s">
        <v>70</v>
      </c>
      <c r="B64" s="193" t="s">
        <v>71</v>
      </c>
      <c r="C64" s="192" t="s">
        <v>85</v>
      </c>
      <c r="D64" s="192" t="s">
        <v>30</v>
      </c>
      <c r="E64" s="192" t="s">
        <v>59</v>
      </c>
      <c r="F64" s="194">
        <v>118.53136744723909</v>
      </c>
      <c r="G64">
        <v>1</v>
      </c>
      <c r="H64">
        <v>1</v>
      </c>
      <c r="I64" s="167">
        <v>106.32366019765797</v>
      </c>
      <c r="J64" s="22">
        <v>0.89700863566755829</v>
      </c>
      <c r="K64" s="22" t="s">
        <v>73</v>
      </c>
      <c r="L64" s="22" t="s">
        <v>58</v>
      </c>
      <c r="M64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64" s="24" t="str">
        <f>IFERROR(IF(Table1[[#This Row],[Medicare Rate in CR]]&gt;0,"Y","N"),"N")</f>
        <v>Y</v>
      </c>
      <c r="O64" s="166">
        <f>Table1[[#This Row],[Medicare Rate in CR]]*Table1[[#This Row],[SumOfUnits]]*Table1[[#This Row],[Actuarial Factor 06/20/2023]]</f>
        <v>240.03054081828191</v>
      </c>
      <c r="P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240.03054081828191</v>
      </c>
      <c r="Q64" s="166">
        <f>Table1[[#This Row],[Trended Medicare Pricing for all RHCs]]-Table1[[#This Row],[SumOfSFY24 Estimated Payment 5/04/23]]</f>
        <v>133.70688062062393</v>
      </c>
      <c r="R64" s="24">
        <f>Table1[[#This Row],[SumOfUnits]]*Table1[[#This Row],[Actuarial Factor 06/20/2023]]</f>
        <v>0.89700863566755829</v>
      </c>
      <c r="S64" s="23"/>
    </row>
    <row r="65" spans="1:19" x14ac:dyDescent="0.25">
      <c r="A65" s="192" t="s">
        <v>70</v>
      </c>
      <c r="B65" s="193" t="s">
        <v>71</v>
      </c>
      <c r="C65" s="192" t="s">
        <v>85</v>
      </c>
      <c r="D65" s="192" t="s">
        <v>30</v>
      </c>
      <c r="E65" s="192" t="s">
        <v>60</v>
      </c>
      <c r="F65" s="194">
        <v>116.09328322251132</v>
      </c>
      <c r="G65">
        <v>1</v>
      </c>
      <c r="H65">
        <v>1</v>
      </c>
      <c r="I65" s="167">
        <v>96.064843204485783</v>
      </c>
      <c r="J65" s="22">
        <v>0.82747976918149668</v>
      </c>
      <c r="K65" s="22" t="s">
        <v>73</v>
      </c>
      <c r="L65" s="22" t="s">
        <v>58</v>
      </c>
      <c r="M65" s="22" t="str">
        <f>IFERROR(IFERROR(INDEX(FreeStand_Medicare!E:E,MATCH(Table1[[#This Row],[Medicare Number]],FreeStand_Medicare!A:A,0)),INDEX(HospBased_Medicare_CR!F:F,MATCH(Table1[[#This Row],[Medicare Number]],HospBased_Medicare_CR!G:G,0))),0)</f>
        <v>267.59</v>
      </c>
      <c r="N65" s="24" t="str">
        <f>IFERROR(IF(Table1[[#This Row],[Medicare Rate in CR]]&gt;0,"Y","N"),"N")</f>
        <v>Y</v>
      </c>
      <c r="O65" s="166">
        <f>Table1[[#This Row],[Medicare Rate in CR]]*Table1[[#This Row],[SumOfUnits]]*Table1[[#This Row],[Actuarial Factor 06/20/2023]]</f>
        <v>221.42531143527668</v>
      </c>
      <c r="P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221.42531143527668</v>
      </c>
      <c r="Q65" s="166">
        <f>Table1[[#This Row],[Trended Medicare Pricing for all RHCs]]-Table1[[#This Row],[SumOfSFY24 Estimated Payment 5/04/23]]</f>
        <v>125.3604682307909</v>
      </c>
      <c r="R65" s="24">
        <f>Table1[[#This Row],[SumOfUnits]]*Table1[[#This Row],[Actuarial Factor 06/20/2023]]</f>
        <v>0.82747976918149668</v>
      </c>
      <c r="S65" s="23"/>
    </row>
    <row r="66" spans="1:19" x14ac:dyDescent="0.25">
      <c r="A66" s="192" t="s">
        <v>86</v>
      </c>
      <c r="B66" s="193" t="s">
        <v>87</v>
      </c>
      <c r="C66" s="192" t="s">
        <v>88</v>
      </c>
      <c r="D66" s="192" t="s">
        <v>30</v>
      </c>
      <c r="E66" s="192" t="s">
        <v>56</v>
      </c>
      <c r="F66" s="194">
        <v>2805.3965500626387</v>
      </c>
      <c r="G66">
        <v>12</v>
      </c>
      <c r="H66">
        <v>12</v>
      </c>
      <c r="I66" s="167">
        <v>2895.9517511274403</v>
      </c>
      <c r="J66" s="22">
        <v>1.0322789307853037</v>
      </c>
      <c r="K66" s="22" t="s">
        <v>89</v>
      </c>
      <c r="L66" s="22" t="s">
        <v>58</v>
      </c>
      <c r="M66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66" s="24" t="str">
        <f>IFERROR(IF(Table1[[#This Row],[Medicare Rate in CR]]&gt;0,"Y","N"),"N")</f>
        <v>Y</v>
      </c>
      <c r="O66" s="166">
        <f>Table1[[#This Row],[Medicare Rate in CR]]*Table1[[#This Row],[SumOfUnits]]*Table1[[#This Row],[Actuarial Factor 06/20/2023]]</f>
        <v>2816.0156320250771</v>
      </c>
      <c r="P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2816.0156320250771</v>
      </c>
      <c r="Q66" s="166">
        <f>Table1[[#This Row],[Trended Medicare Pricing for all RHCs]]-Table1[[#This Row],[SumOfSFY24 Estimated Payment 5/04/23]]</f>
        <v>-79.936119102363136</v>
      </c>
      <c r="R66" s="24">
        <f>Table1[[#This Row],[SumOfUnits]]*Table1[[#This Row],[Actuarial Factor 06/20/2023]]</f>
        <v>12.387347169423645</v>
      </c>
      <c r="S66" s="23"/>
    </row>
    <row r="67" spans="1:19" x14ac:dyDescent="0.25">
      <c r="A67" s="192" t="s">
        <v>86</v>
      </c>
      <c r="B67" s="193" t="s">
        <v>87</v>
      </c>
      <c r="C67" s="192" t="s">
        <v>88</v>
      </c>
      <c r="D67" s="192" t="s">
        <v>30</v>
      </c>
      <c r="E67" s="192" t="s">
        <v>59</v>
      </c>
      <c r="F67" s="194">
        <v>17317.895345475561</v>
      </c>
      <c r="G67">
        <v>74</v>
      </c>
      <c r="H67">
        <v>74</v>
      </c>
      <c r="I67" s="167">
        <v>15309.25626865169</v>
      </c>
      <c r="J67" s="22">
        <v>0.88401367274986775</v>
      </c>
      <c r="K67" s="22" t="s">
        <v>89</v>
      </c>
      <c r="L67" s="22" t="s">
        <v>58</v>
      </c>
      <c r="M67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67" s="24" t="str">
        <f>IFERROR(IF(Table1[[#This Row],[Medicare Rate in CR]]&gt;0,"Y","N"),"N")</f>
        <v>Y</v>
      </c>
      <c r="O67" s="166">
        <f>Table1[[#This Row],[Medicare Rate in CR]]*Table1[[#This Row],[SumOfUnits]]*Table1[[#This Row],[Actuarial Factor 06/20/2023]]</f>
        <v>14871.249288740832</v>
      </c>
      <c r="P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14871.249288740832</v>
      </c>
      <c r="Q67" s="166">
        <f>Table1[[#This Row],[Trended Medicare Pricing for all RHCs]]-Table1[[#This Row],[SumOfSFY24 Estimated Payment 5/04/23]]</f>
        <v>-438.00697991085872</v>
      </c>
      <c r="R67" s="24">
        <f>Table1[[#This Row],[SumOfUnits]]*Table1[[#This Row],[Actuarial Factor 06/20/2023]]</f>
        <v>65.41701178349021</v>
      </c>
      <c r="S67" s="23"/>
    </row>
    <row r="68" spans="1:19" x14ac:dyDescent="0.25">
      <c r="A68" s="192" t="s">
        <v>86</v>
      </c>
      <c r="B68" s="193" t="s">
        <v>87</v>
      </c>
      <c r="C68" s="192" t="s">
        <v>88</v>
      </c>
      <c r="D68" s="192" t="s">
        <v>30</v>
      </c>
      <c r="E68" s="192" t="s">
        <v>60</v>
      </c>
      <c r="F68" s="194">
        <v>2820.0828755902476</v>
      </c>
      <c r="G68">
        <v>12</v>
      </c>
      <c r="H68">
        <v>12</v>
      </c>
      <c r="I68" s="167">
        <v>2141.7762315101681</v>
      </c>
      <c r="J68" s="22">
        <v>0.75947279778502652</v>
      </c>
      <c r="K68" s="22" t="s">
        <v>89</v>
      </c>
      <c r="L68" s="22" t="s">
        <v>58</v>
      </c>
      <c r="M68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68" s="24" t="str">
        <f>IFERROR(IF(Table1[[#This Row],[Medicare Rate in CR]]&gt;0,"Y","N"),"N")</f>
        <v>Y</v>
      </c>
      <c r="O68" s="166">
        <f>Table1[[#This Row],[Medicare Rate in CR]]*Table1[[#This Row],[SumOfUnits]]*Table1[[#This Row],[Actuarial Factor 06/20/2023]]</f>
        <v>2071.8114134456409</v>
      </c>
      <c r="P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2071.8114134456409</v>
      </c>
      <c r="Q68" s="166">
        <f>Table1[[#This Row],[Trended Medicare Pricing for all RHCs]]-Table1[[#This Row],[SumOfSFY24 Estimated Payment 5/04/23]]</f>
        <v>-69.964818064527208</v>
      </c>
      <c r="R68" s="24">
        <f>Table1[[#This Row],[SumOfUnits]]*Table1[[#This Row],[Actuarial Factor 06/20/2023]]</f>
        <v>9.1136735734203178</v>
      </c>
      <c r="S68" s="23"/>
    </row>
    <row r="69" spans="1:19" x14ac:dyDescent="0.25">
      <c r="A69" s="192" t="s">
        <v>86</v>
      </c>
      <c r="B69" s="193" t="s">
        <v>87</v>
      </c>
      <c r="C69" s="192" t="s">
        <v>88</v>
      </c>
      <c r="D69" s="192" t="s">
        <v>30</v>
      </c>
      <c r="E69" s="192" t="s">
        <v>61</v>
      </c>
      <c r="F69" s="194">
        <v>232.96713886479716</v>
      </c>
      <c r="G69">
        <v>1</v>
      </c>
      <c r="H69">
        <v>1</v>
      </c>
      <c r="I69" s="167">
        <v>176.93220474562028</v>
      </c>
      <c r="J69" s="22">
        <v>0.75947279778502652</v>
      </c>
      <c r="K69" s="22" t="s">
        <v>89</v>
      </c>
      <c r="L69" s="22" t="s">
        <v>58</v>
      </c>
      <c r="M69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69" s="24" t="str">
        <f>IFERROR(IF(Table1[[#This Row],[Medicare Rate in CR]]&gt;0,"Y","N"),"N")</f>
        <v>Y</v>
      </c>
      <c r="O69" s="166">
        <f>Table1[[#This Row],[Medicare Rate in CR]]*Table1[[#This Row],[SumOfUnits]]*Table1[[#This Row],[Actuarial Factor 06/20/2023]]</f>
        <v>172.6509511204701</v>
      </c>
      <c r="P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172.6509511204701</v>
      </c>
      <c r="Q69" s="166">
        <f>Table1[[#This Row],[Trended Medicare Pricing for all RHCs]]-Table1[[#This Row],[SumOfSFY24 Estimated Payment 5/04/23]]</f>
        <v>-4.2812536251501854</v>
      </c>
      <c r="R69" s="24">
        <f>Table1[[#This Row],[SumOfUnits]]*Table1[[#This Row],[Actuarial Factor 06/20/2023]]</f>
        <v>0.75947279778502652</v>
      </c>
      <c r="S69" s="23"/>
    </row>
    <row r="70" spans="1:19" x14ac:dyDescent="0.25">
      <c r="A70" s="192" t="s">
        <v>86</v>
      </c>
      <c r="B70" s="193" t="s">
        <v>87</v>
      </c>
      <c r="C70" s="192" t="s">
        <v>88</v>
      </c>
      <c r="D70" s="192" t="s">
        <v>30</v>
      </c>
      <c r="E70" s="192" t="s">
        <v>62</v>
      </c>
      <c r="F70" s="194">
        <v>20954.148597860654</v>
      </c>
      <c r="G70">
        <v>91</v>
      </c>
      <c r="H70">
        <v>91</v>
      </c>
      <c r="I70" s="167">
        <v>20832.745542022039</v>
      </c>
      <c r="J70" s="22">
        <v>0.99420625203302171</v>
      </c>
      <c r="K70" s="22" t="s">
        <v>89</v>
      </c>
      <c r="L70" s="22" t="s">
        <v>58</v>
      </c>
      <c r="M70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70" s="24" t="str">
        <f>IFERROR(IF(Table1[[#This Row],[Medicare Rate in CR]]&gt;0,"Y","N"),"N")</f>
        <v>Y</v>
      </c>
      <c r="O70" s="166">
        <f>Table1[[#This Row],[Medicare Rate in CR]]*Table1[[#This Row],[SumOfUnits]]*Table1[[#This Row],[Actuarial Factor 06/20/2023]]</f>
        <v>20567.174561994685</v>
      </c>
      <c r="P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20567.174561994685</v>
      </c>
      <c r="Q70" s="166">
        <f>Table1[[#This Row],[Trended Medicare Pricing for all RHCs]]-Table1[[#This Row],[SumOfSFY24 Estimated Payment 5/04/23]]</f>
        <v>-265.57098002735438</v>
      </c>
      <c r="R70" s="24">
        <f>Table1[[#This Row],[SumOfUnits]]*Table1[[#This Row],[Actuarial Factor 06/20/2023]]</f>
        <v>90.472768935004979</v>
      </c>
      <c r="S70" s="23"/>
    </row>
    <row r="71" spans="1:19" x14ac:dyDescent="0.25">
      <c r="A71" s="192" t="s">
        <v>86</v>
      </c>
      <c r="B71" s="193" t="s">
        <v>87</v>
      </c>
      <c r="C71" s="192" t="s">
        <v>88</v>
      </c>
      <c r="D71" s="192" t="s">
        <v>30</v>
      </c>
      <c r="E71" s="192" t="s">
        <v>63</v>
      </c>
      <c r="F71" s="194">
        <v>3509.1934084995664</v>
      </c>
      <c r="G71">
        <v>15</v>
      </c>
      <c r="H71">
        <v>15</v>
      </c>
      <c r="I71" s="167">
        <v>3244.0960219766607</v>
      </c>
      <c r="J71" s="22">
        <v>0.92445631925535443</v>
      </c>
      <c r="K71" s="22" t="s">
        <v>89</v>
      </c>
      <c r="L71" s="22" t="s">
        <v>58</v>
      </c>
      <c r="M71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71" s="24" t="str">
        <f>IFERROR(IF(Table1[[#This Row],[Medicare Rate in CR]]&gt;0,"Y","N"),"N")</f>
        <v>Y</v>
      </c>
      <c r="O71" s="166">
        <f>Table1[[#This Row],[Medicare Rate in CR]]*Table1[[#This Row],[SumOfUnits]]*Table1[[#This Row],[Actuarial Factor 06/20/2023]]</f>
        <v>3152.3498258447962</v>
      </c>
      <c r="P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3152.3498258447962</v>
      </c>
      <c r="Q71" s="166">
        <f>Table1[[#This Row],[Trended Medicare Pricing for all RHCs]]-Table1[[#This Row],[SumOfSFY24 Estimated Payment 5/04/23]]</f>
        <v>-91.746196131864508</v>
      </c>
      <c r="R71" s="24">
        <f>Table1[[#This Row],[SumOfUnits]]*Table1[[#This Row],[Actuarial Factor 06/20/2023]]</f>
        <v>13.866844788830317</v>
      </c>
      <c r="S71" s="23"/>
    </row>
    <row r="72" spans="1:19" x14ac:dyDescent="0.25">
      <c r="A72" s="192" t="s">
        <v>86</v>
      </c>
      <c r="B72" s="193" t="s">
        <v>87</v>
      </c>
      <c r="C72" s="192" t="s">
        <v>88</v>
      </c>
      <c r="D72" s="192" t="s">
        <v>30</v>
      </c>
      <c r="E72" s="192" t="s">
        <v>64</v>
      </c>
      <c r="F72" s="194">
        <v>3101.6575118049532</v>
      </c>
      <c r="G72">
        <v>14</v>
      </c>
      <c r="H72">
        <v>14</v>
      </c>
      <c r="I72" s="167">
        <v>2910.2321233863468</v>
      </c>
      <c r="J72" s="22">
        <v>0.93828287369252128</v>
      </c>
      <c r="K72" s="22" t="s">
        <v>89</v>
      </c>
      <c r="L72" s="22" t="s">
        <v>58</v>
      </c>
      <c r="M72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72" s="24" t="str">
        <f>IFERROR(IF(Table1[[#This Row],[Medicare Rate in CR]]&gt;0,"Y","N"),"N")</f>
        <v>Y</v>
      </c>
      <c r="O72" s="166">
        <f>Table1[[#This Row],[Medicare Rate in CR]]*Table1[[#This Row],[SumOfUnits]]*Table1[[#This Row],[Actuarial Factor 06/20/2023]]</f>
        <v>2986.1978394712924</v>
      </c>
      <c r="P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2986.1978394712924</v>
      </c>
      <c r="Q72" s="166">
        <f>Table1[[#This Row],[Trended Medicare Pricing for all RHCs]]-Table1[[#This Row],[SumOfSFY24 Estimated Payment 5/04/23]]</f>
        <v>75.965716084945598</v>
      </c>
      <c r="R72" s="24">
        <f>Table1[[#This Row],[SumOfUnits]]*Table1[[#This Row],[Actuarial Factor 06/20/2023]]</f>
        <v>13.135960231695298</v>
      </c>
      <c r="S72" s="23"/>
    </row>
    <row r="73" spans="1:19" x14ac:dyDescent="0.25">
      <c r="A73" s="192" t="s">
        <v>86</v>
      </c>
      <c r="B73" s="193" t="s">
        <v>87</v>
      </c>
      <c r="C73" s="192" t="s">
        <v>88</v>
      </c>
      <c r="D73" s="192" t="s">
        <v>30</v>
      </c>
      <c r="E73" s="192" t="s">
        <v>77</v>
      </c>
      <c r="F73" s="194">
        <v>16138.373325623963</v>
      </c>
      <c r="G73">
        <v>69</v>
      </c>
      <c r="H73">
        <v>69</v>
      </c>
      <c r="I73" s="167">
        <v>22891.755776628834</v>
      </c>
      <c r="J73" s="22">
        <v>1.4184673581867189</v>
      </c>
      <c r="K73" s="22" t="s">
        <v>89</v>
      </c>
      <c r="L73" s="22" t="s">
        <v>58</v>
      </c>
      <c r="M73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73" s="24" t="str">
        <f>IFERROR(IF(Table1[[#This Row],[Medicare Rate in CR]]&gt;0,"Y","N"),"N")</f>
        <v>Y</v>
      </c>
      <c r="O73" s="166">
        <f>Table1[[#This Row],[Medicare Rate in CR]]*Table1[[#This Row],[SumOfUnits]]*Table1[[#This Row],[Actuarial Factor 06/20/2023]]</f>
        <v>22249.752733024488</v>
      </c>
      <c r="P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22249.752733024488</v>
      </c>
      <c r="Q73" s="166">
        <f>Table1[[#This Row],[Trended Medicare Pricing for all RHCs]]-Table1[[#This Row],[SumOfSFY24 Estimated Payment 5/04/23]]</f>
        <v>-642.00304360434529</v>
      </c>
      <c r="R73" s="24">
        <f>Table1[[#This Row],[SumOfUnits]]*Table1[[#This Row],[Actuarial Factor 06/20/2023]]</f>
        <v>97.874247714883609</v>
      </c>
      <c r="S73" s="23"/>
    </row>
    <row r="74" spans="1:19" x14ac:dyDescent="0.25">
      <c r="A74" s="192" t="s">
        <v>86</v>
      </c>
      <c r="B74" s="193" t="s">
        <v>87</v>
      </c>
      <c r="C74" s="192" t="s">
        <v>88</v>
      </c>
      <c r="D74" s="192" t="s">
        <v>32</v>
      </c>
      <c r="E74" s="192" t="s">
        <v>81</v>
      </c>
      <c r="F74" s="194">
        <v>698.90141659439155</v>
      </c>
      <c r="G74">
        <v>3</v>
      </c>
      <c r="H74">
        <v>3</v>
      </c>
      <c r="I74" s="167">
        <v>736.82587293919278</v>
      </c>
      <c r="J74" s="22">
        <v>1.0542629553243712</v>
      </c>
      <c r="K74" s="22" t="s">
        <v>89</v>
      </c>
      <c r="L74" s="22" t="s">
        <v>58</v>
      </c>
      <c r="M74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74" s="24" t="str">
        <f>IFERROR(IF(Table1[[#This Row],[Medicare Rate in CR]]&gt;0,"Y","N"),"N")</f>
        <v>Y</v>
      </c>
      <c r="O74" s="166">
        <f>Table1[[#This Row],[Medicare Rate in CR]]*Table1[[#This Row],[SumOfUnits]]*Table1[[#This Row],[Actuarial Factor 06/20/2023]]</f>
        <v>718.99679290166796</v>
      </c>
      <c r="P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718.99679290166796</v>
      </c>
      <c r="Q74" s="166">
        <f>Table1[[#This Row],[Trended Medicare Pricing for all RHCs]]-Table1[[#This Row],[SumOfSFY24 Estimated Payment 5/04/23]]</f>
        <v>-17.829080037524818</v>
      </c>
      <c r="R74" s="24">
        <f>Table1[[#This Row],[SumOfUnits]]*Table1[[#This Row],[Actuarial Factor 06/20/2023]]</f>
        <v>3.1627888659731136</v>
      </c>
      <c r="S74" s="23"/>
    </row>
    <row r="75" spans="1:19" x14ac:dyDescent="0.25">
      <c r="A75" s="192" t="s">
        <v>86</v>
      </c>
      <c r="B75" s="193" t="s">
        <v>87</v>
      </c>
      <c r="C75" s="192" t="s">
        <v>88</v>
      </c>
      <c r="D75" s="192" t="s">
        <v>32</v>
      </c>
      <c r="E75" s="192" t="s">
        <v>66</v>
      </c>
      <c r="F75" s="194">
        <v>292.29064276765928</v>
      </c>
      <c r="G75">
        <v>2</v>
      </c>
      <c r="H75">
        <v>2</v>
      </c>
      <c r="I75" s="167">
        <v>309.30142591291622</v>
      </c>
      <c r="J75" s="22">
        <v>1.0581981789912405</v>
      </c>
      <c r="K75" s="22" t="s">
        <v>89</v>
      </c>
      <c r="L75" s="22" t="s">
        <v>58</v>
      </c>
      <c r="M75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75" s="24" t="str">
        <f>IFERROR(IF(Table1[[#This Row],[Medicare Rate in CR]]&gt;0,"Y","N"),"N")</f>
        <v>Y</v>
      </c>
      <c r="O75" s="166">
        <f>Table1[[#This Row],[Medicare Rate in CR]]*Table1[[#This Row],[SumOfUnits]]*Table1[[#This Row],[Actuarial Factor 06/20/2023]]</f>
        <v>481.12038406015739</v>
      </c>
      <c r="P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481.12038406015739</v>
      </c>
      <c r="Q75" s="166">
        <f>Table1[[#This Row],[Trended Medicare Pricing for all RHCs]]-Table1[[#This Row],[SumOfSFY24 Estimated Payment 5/04/23]]</f>
        <v>171.81895814724118</v>
      </c>
      <c r="R75" s="24">
        <f>Table1[[#This Row],[SumOfUnits]]*Table1[[#This Row],[Actuarial Factor 06/20/2023]]</f>
        <v>2.1163963579824809</v>
      </c>
      <c r="S75" s="23"/>
    </row>
    <row r="76" spans="1:19" x14ac:dyDescent="0.25">
      <c r="A76" s="192" t="s">
        <v>86</v>
      </c>
      <c r="B76" s="193" t="s">
        <v>87</v>
      </c>
      <c r="C76" s="192" t="s">
        <v>88</v>
      </c>
      <c r="D76" s="192" t="s">
        <v>31</v>
      </c>
      <c r="E76" s="192" t="s">
        <v>67</v>
      </c>
      <c r="F76" s="194">
        <v>232.96713886479716</v>
      </c>
      <c r="G76">
        <v>1</v>
      </c>
      <c r="H76">
        <v>1</v>
      </c>
      <c r="I76" s="167">
        <v>251.33690456568524</v>
      </c>
      <c r="J76" s="22">
        <v>1.0788513169299341</v>
      </c>
      <c r="K76" s="22" t="s">
        <v>89</v>
      </c>
      <c r="L76" s="22" t="s">
        <v>58</v>
      </c>
      <c r="M76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76" s="24" t="str">
        <f>IFERROR(IF(Table1[[#This Row],[Medicare Rate in CR]]&gt;0,"Y","N"),"N")</f>
        <v>Y</v>
      </c>
      <c r="O76" s="166">
        <f>Table1[[#This Row],[Medicare Rate in CR]]*Table1[[#This Row],[SumOfUnits]]*Table1[[#This Row],[Actuarial Factor 06/20/2023]]</f>
        <v>245.25526987768194</v>
      </c>
      <c r="P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245.25526987768194</v>
      </c>
      <c r="Q76" s="166">
        <f>Table1[[#This Row],[Trended Medicare Pricing for all RHCs]]-Table1[[#This Row],[SumOfSFY24 Estimated Payment 5/04/23]]</f>
        <v>-6.0816346880033052</v>
      </c>
      <c r="R76" s="24">
        <f>Table1[[#This Row],[SumOfUnits]]*Table1[[#This Row],[Actuarial Factor 06/20/2023]]</f>
        <v>1.0788513169299341</v>
      </c>
      <c r="S76" s="23"/>
    </row>
    <row r="77" spans="1:19" x14ac:dyDescent="0.25">
      <c r="A77" s="192" t="s">
        <v>86</v>
      </c>
      <c r="B77" s="193" t="s">
        <v>87</v>
      </c>
      <c r="C77" s="192" t="s">
        <v>88</v>
      </c>
      <c r="D77" s="192" t="s">
        <v>31</v>
      </c>
      <c r="E77" s="192" t="s">
        <v>82</v>
      </c>
      <c r="F77" s="194">
        <v>1169.7311361665222</v>
      </c>
      <c r="G77">
        <v>5</v>
      </c>
      <c r="H77">
        <v>5</v>
      </c>
      <c r="I77" s="167">
        <v>1312.1769315444997</v>
      </c>
      <c r="J77" s="22">
        <v>1.121776527078526</v>
      </c>
      <c r="K77" s="22" t="s">
        <v>89</v>
      </c>
      <c r="L77" s="22" t="s">
        <v>58</v>
      </c>
      <c r="M77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77" s="24" t="str">
        <f>IFERROR(IF(Table1[[#This Row],[Medicare Rate in CR]]&gt;0,"Y","N"),"N")</f>
        <v>Y</v>
      </c>
      <c r="O77" s="166">
        <f>Table1[[#This Row],[Medicare Rate in CR]]*Table1[[#This Row],[SumOfUnits]]*Table1[[#This Row],[Actuarial Factor 06/20/2023]]</f>
        <v>1275.0672895038067</v>
      </c>
      <c r="P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1275.0672895038067</v>
      </c>
      <c r="Q77" s="166">
        <f>Table1[[#This Row],[Trended Medicare Pricing for all RHCs]]-Table1[[#This Row],[SumOfSFY24 Estimated Payment 5/04/23]]</f>
        <v>-37.109642040692961</v>
      </c>
      <c r="R77" s="24">
        <f>Table1[[#This Row],[SumOfUnits]]*Table1[[#This Row],[Actuarial Factor 06/20/2023]]</f>
        <v>5.6088826353926304</v>
      </c>
      <c r="S77" s="23"/>
    </row>
    <row r="78" spans="1:19" x14ac:dyDescent="0.25">
      <c r="A78" s="192" t="s">
        <v>86</v>
      </c>
      <c r="B78" s="193" t="s">
        <v>87</v>
      </c>
      <c r="C78" s="192" t="s">
        <v>88</v>
      </c>
      <c r="D78" s="192" t="s">
        <v>31</v>
      </c>
      <c r="E78" s="192" t="s">
        <v>69</v>
      </c>
      <c r="F78" s="194">
        <v>3237.8336706177124</v>
      </c>
      <c r="G78">
        <v>14</v>
      </c>
      <c r="H78">
        <v>14</v>
      </c>
      <c r="I78" s="167">
        <v>3419.951248297089</v>
      </c>
      <c r="J78" s="22">
        <v>1.0562467366165329</v>
      </c>
      <c r="K78" s="22" t="s">
        <v>89</v>
      </c>
      <c r="L78" s="22" t="s">
        <v>58</v>
      </c>
      <c r="M78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78" s="24" t="str">
        <f>IFERROR(IF(Table1[[#This Row],[Medicare Rate in CR]]&gt;0,"Y","N"),"N")</f>
        <v>Y</v>
      </c>
      <c r="O78" s="166">
        <f>Table1[[#This Row],[Medicare Rate in CR]]*Table1[[#This Row],[SumOfUnits]]*Table1[[#This Row],[Actuarial Factor 06/20/2023]]</f>
        <v>3361.6319888905105</v>
      </c>
      <c r="P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3361.6319888905105</v>
      </c>
      <c r="Q78" s="166">
        <f>Table1[[#This Row],[Trended Medicare Pricing for all RHCs]]-Table1[[#This Row],[SumOfSFY24 Estimated Payment 5/04/23]]</f>
        <v>-58.319259406578567</v>
      </c>
      <c r="R78" s="24">
        <f>Table1[[#This Row],[SumOfUnits]]*Table1[[#This Row],[Actuarial Factor 06/20/2023]]</f>
        <v>14.787454312631461</v>
      </c>
      <c r="S78" s="23"/>
    </row>
    <row r="79" spans="1:19" x14ac:dyDescent="0.25">
      <c r="A79" s="192" t="s">
        <v>86</v>
      </c>
      <c r="B79" s="193" t="s">
        <v>87</v>
      </c>
      <c r="C79" s="192" t="s">
        <v>72</v>
      </c>
      <c r="D79" s="192" t="s">
        <v>30</v>
      </c>
      <c r="E79" s="192" t="s">
        <v>77</v>
      </c>
      <c r="F79" s="194">
        <v>931.86855545918866</v>
      </c>
      <c r="G79">
        <v>4</v>
      </c>
      <c r="H79">
        <v>4</v>
      </c>
      <c r="I79" s="167">
        <v>1442.126671808782</v>
      </c>
      <c r="J79" s="22">
        <v>1.5475644750113475</v>
      </c>
      <c r="K79" s="22" t="s">
        <v>89</v>
      </c>
      <c r="L79" s="22" t="s">
        <v>58</v>
      </c>
      <c r="M79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79" s="24" t="str">
        <f>IFERROR(IF(Table1[[#This Row],[Medicare Rate in CR]]&gt;0,"Y","N"),"N")</f>
        <v>Y</v>
      </c>
      <c r="O79" s="166">
        <f>Table1[[#This Row],[Medicare Rate in CR]]*Table1[[#This Row],[SumOfUnits]]*Table1[[#This Row],[Actuarial Factor 06/20/2023]]</f>
        <v>1407.2313284173185</v>
      </c>
      <c r="P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1407.2313284173185</v>
      </c>
      <c r="Q79" s="166">
        <f>Table1[[#This Row],[Trended Medicare Pricing for all RHCs]]-Table1[[#This Row],[SumOfSFY24 Estimated Payment 5/04/23]]</f>
        <v>-34.895343391463484</v>
      </c>
      <c r="R79" s="24">
        <f>Table1[[#This Row],[SumOfUnits]]*Table1[[#This Row],[Actuarial Factor 06/20/2023]]</f>
        <v>6.1902579000453901</v>
      </c>
      <c r="S79" s="23"/>
    </row>
    <row r="80" spans="1:19" x14ac:dyDescent="0.25">
      <c r="A80" s="192" t="s">
        <v>86</v>
      </c>
      <c r="B80" s="193" t="s">
        <v>87</v>
      </c>
      <c r="C80" s="192" t="s">
        <v>75</v>
      </c>
      <c r="D80" s="192" t="s">
        <v>30</v>
      </c>
      <c r="E80" s="192" t="s">
        <v>56</v>
      </c>
      <c r="F80" s="194">
        <v>224.50611930230318</v>
      </c>
      <c r="G80">
        <v>1</v>
      </c>
      <c r="H80">
        <v>1</v>
      </c>
      <c r="I80" s="167">
        <v>240.32995614367164</v>
      </c>
      <c r="J80" s="22">
        <v>1.0704828754358418</v>
      </c>
      <c r="K80" s="22" t="s">
        <v>89</v>
      </c>
      <c r="L80" s="22" t="s">
        <v>58</v>
      </c>
      <c r="M80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80" s="24" t="str">
        <f>IFERROR(IF(Table1[[#This Row],[Medicare Rate in CR]]&gt;0,"Y","N"),"N")</f>
        <v>Y</v>
      </c>
      <c r="O80" s="166">
        <f>Table1[[#This Row],[Medicare Rate in CR]]*Table1[[#This Row],[SumOfUnits]]*Table1[[#This Row],[Actuarial Factor 06/20/2023]]</f>
        <v>243.35287207282991</v>
      </c>
      <c r="P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243.35287207282991</v>
      </c>
      <c r="Q80" s="166">
        <f>Table1[[#This Row],[Trended Medicare Pricing for all RHCs]]-Table1[[#This Row],[SumOfSFY24 Estimated Payment 5/04/23]]</f>
        <v>3.0229159291582732</v>
      </c>
      <c r="R80" s="24">
        <f>Table1[[#This Row],[SumOfUnits]]*Table1[[#This Row],[Actuarial Factor 06/20/2023]]</f>
        <v>1.0704828754358418</v>
      </c>
      <c r="S80" s="23"/>
    </row>
    <row r="81" spans="1:19" x14ac:dyDescent="0.25">
      <c r="A81" s="192" t="s">
        <v>86</v>
      </c>
      <c r="B81" s="193" t="s">
        <v>87</v>
      </c>
      <c r="C81" s="192" t="s">
        <v>75</v>
      </c>
      <c r="D81" s="192" t="s">
        <v>30</v>
      </c>
      <c r="E81" s="192" t="s">
        <v>59</v>
      </c>
      <c r="F81" s="194">
        <v>1135.7039606822782</v>
      </c>
      <c r="G81">
        <v>5</v>
      </c>
      <c r="H81">
        <v>5</v>
      </c>
      <c r="I81" s="167">
        <v>1152.0384428387249</v>
      </c>
      <c r="J81" s="22">
        <v>1.0143826936613249</v>
      </c>
      <c r="K81" s="22" t="s">
        <v>89</v>
      </c>
      <c r="L81" s="22" t="s">
        <v>58</v>
      </c>
      <c r="M81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81" s="24" t="str">
        <f>IFERROR(IF(Table1[[#This Row],[Medicare Rate in CR]]&gt;0,"Y","N"),"N")</f>
        <v>Y</v>
      </c>
      <c r="O81" s="166">
        <f>Table1[[#This Row],[Medicare Rate in CR]]*Table1[[#This Row],[SumOfUnits]]*Table1[[#This Row],[Actuarial Factor 06/20/2023]]</f>
        <v>1152.9980887501451</v>
      </c>
      <c r="P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1152.9980887501451</v>
      </c>
      <c r="Q81" s="166">
        <f>Table1[[#This Row],[Trended Medicare Pricing for all RHCs]]-Table1[[#This Row],[SumOfSFY24 Estimated Payment 5/04/23]]</f>
        <v>0.95964591142023892</v>
      </c>
      <c r="R81" s="24">
        <f>Table1[[#This Row],[SumOfUnits]]*Table1[[#This Row],[Actuarial Factor 06/20/2023]]</f>
        <v>5.0719134683066249</v>
      </c>
      <c r="S81" s="23"/>
    </row>
    <row r="82" spans="1:19" x14ac:dyDescent="0.25">
      <c r="A82" s="192" t="s">
        <v>86</v>
      </c>
      <c r="B82" s="193" t="s">
        <v>87</v>
      </c>
      <c r="C82" s="192" t="s">
        <v>75</v>
      </c>
      <c r="D82" s="192" t="s">
        <v>30</v>
      </c>
      <c r="E82" s="192" t="s">
        <v>77</v>
      </c>
      <c r="F82" s="194">
        <v>492.91702804278691</v>
      </c>
      <c r="G82">
        <v>3</v>
      </c>
      <c r="H82">
        <v>3</v>
      </c>
      <c r="I82" s="167">
        <v>642.57694376258189</v>
      </c>
      <c r="J82" s="22">
        <v>1.3036209081963466</v>
      </c>
      <c r="K82" s="22" t="s">
        <v>89</v>
      </c>
      <c r="L82" s="22" t="s">
        <v>58</v>
      </c>
      <c r="M82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82" s="24" t="str">
        <f>IFERROR(IF(Table1[[#This Row],[Medicare Rate in CR]]&gt;0,"Y","N"),"N")</f>
        <v>Y</v>
      </c>
      <c r="O82" s="166">
        <f>Table1[[#This Row],[Medicare Rate in CR]]*Table1[[#This Row],[SumOfUnits]]*Table1[[#This Row],[Actuarial Factor 06/20/2023]]</f>
        <v>889.05642318082641</v>
      </c>
      <c r="P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889.05642318082641</v>
      </c>
      <c r="Q82" s="166">
        <f>Table1[[#This Row],[Trended Medicare Pricing for all RHCs]]-Table1[[#This Row],[SumOfSFY24 Estimated Payment 5/04/23]]</f>
        <v>246.47947941824452</v>
      </c>
      <c r="R82" s="24">
        <f>Table1[[#This Row],[SumOfUnits]]*Table1[[#This Row],[Actuarial Factor 06/20/2023]]</f>
        <v>3.9108627245890397</v>
      </c>
      <c r="S82" s="23"/>
    </row>
    <row r="83" spans="1:19" x14ac:dyDescent="0.25">
      <c r="A83" s="192" t="s">
        <v>86</v>
      </c>
      <c r="B83" s="193" t="s">
        <v>87</v>
      </c>
      <c r="C83" s="192" t="s">
        <v>90</v>
      </c>
      <c r="D83" s="192" t="s">
        <v>30</v>
      </c>
      <c r="E83" s="192" t="s">
        <v>59</v>
      </c>
      <c r="F83" s="194">
        <v>2089.5730943432591</v>
      </c>
      <c r="G83">
        <v>9</v>
      </c>
      <c r="H83">
        <v>9</v>
      </c>
      <c r="I83" s="167">
        <v>2042.0811224619949</v>
      </c>
      <c r="J83" s="22">
        <v>0.97727192601693091</v>
      </c>
      <c r="K83" s="22" t="s">
        <v>89</v>
      </c>
      <c r="L83" s="22" t="s">
        <v>58</v>
      </c>
      <c r="M83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83" s="24" t="str">
        <f>IFERROR(IF(Table1[[#This Row],[Medicare Rate in CR]]&gt;0,"Y","N"),"N")</f>
        <v>Y</v>
      </c>
      <c r="O83" s="166">
        <f>Table1[[#This Row],[Medicare Rate in CR]]*Table1[[#This Row],[SumOfUnits]]*Table1[[#This Row],[Actuarial Factor 06/20/2023]]</f>
        <v>1999.4690424728601</v>
      </c>
      <c r="P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1999.4690424728601</v>
      </c>
      <c r="Q83" s="166">
        <f>Table1[[#This Row],[Trended Medicare Pricing for all RHCs]]-Table1[[#This Row],[SumOfSFY24 Estimated Payment 5/04/23]]</f>
        <v>-42.612079989134827</v>
      </c>
      <c r="R83" s="24">
        <f>Table1[[#This Row],[SumOfUnits]]*Table1[[#This Row],[Actuarial Factor 06/20/2023]]</f>
        <v>8.795447334152378</v>
      </c>
      <c r="S83" s="23"/>
    </row>
    <row r="84" spans="1:19" x14ac:dyDescent="0.25">
      <c r="A84" s="192" t="s">
        <v>86</v>
      </c>
      <c r="B84" s="193" t="s">
        <v>87</v>
      </c>
      <c r="C84" s="192" t="s">
        <v>90</v>
      </c>
      <c r="D84" s="192" t="s">
        <v>30</v>
      </c>
      <c r="E84" s="192" t="s">
        <v>62</v>
      </c>
      <c r="F84" s="194">
        <v>449.01223860460635</v>
      </c>
      <c r="G84">
        <v>2</v>
      </c>
      <c r="H84">
        <v>2</v>
      </c>
      <c r="I84" s="167">
        <v>449.80690386047729</v>
      </c>
      <c r="J84" s="22">
        <v>1.0017698075632426</v>
      </c>
      <c r="K84" s="22" t="s">
        <v>89</v>
      </c>
      <c r="L84" s="22" t="s">
        <v>58</v>
      </c>
      <c r="M84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84" s="24" t="str">
        <f>IFERROR(IF(Table1[[#This Row],[Medicare Rate in CR]]&gt;0,"Y","N"),"N")</f>
        <v>Y</v>
      </c>
      <c r="O84" s="166">
        <f>Table1[[#This Row],[Medicare Rate in CR]]*Table1[[#This Row],[SumOfUnits]]*Table1[[#This Row],[Actuarial Factor 06/20/2023]]</f>
        <v>455.46466070670391</v>
      </c>
      <c r="P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455.46466070670391</v>
      </c>
      <c r="Q84" s="166">
        <f>Table1[[#This Row],[Trended Medicare Pricing for all RHCs]]-Table1[[#This Row],[SumOfSFY24 Estimated Payment 5/04/23]]</f>
        <v>5.6577568462266186</v>
      </c>
      <c r="R84" s="24">
        <f>Table1[[#This Row],[SumOfUnits]]*Table1[[#This Row],[Actuarial Factor 06/20/2023]]</f>
        <v>2.0035396151264853</v>
      </c>
      <c r="S84" s="23"/>
    </row>
    <row r="85" spans="1:19" x14ac:dyDescent="0.25">
      <c r="A85" s="192" t="s">
        <v>86</v>
      </c>
      <c r="B85" s="193" t="s">
        <v>87</v>
      </c>
      <c r="C85" s="192" t="s">
        <v>76</v>
      </c>
      <c r="D85" s="192" t="s">
        <v>30</v>
      </c>
      <c r="E85" s="192" t="s">
        <v>62</v>
      </c>
      <c r="F85" s="194">
        <v>698.90141659439155</v>
      </c>
      <c r="G85">
        <v>3</v>
      </c>
      <c r="H85">
        <v>3</v>
      </c>
      <c r="I85" s="167">
        <v>734.040634697153</v>
      </c>
      <c r="J85" s="22">
        <v>1.0502777892109418</v>
      </c>
      <c r="K85" s="22" t="s">
        <v>89</v>
      </c>
      <c r="L85" s="22" t="s">
        <v>58</v>
      </c>
      <c r="M85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85" s="24" t="str">
        <f>IFERROR(IF(Table1[[#This Row],[Medicare Rate in CR]]&gt;0,"Y","N"),"N")</f>
        <v>Y</v>
      </c>
      <c r="O85" s="166">
        <f>Table1[[#This Row],[Medicare Rate in CR]]*Table1[[#This Row],[SumOfUnits]]*Table1[[#This Row],[Actuarial Factor 06/20/2023]]</f>
        <v>716.27894946397021</v>
      </c>
      <c r="P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716.27894946397021</v>
      </c>
      <c r="Q85" s="166">
        <f>Table1[[#This Row],[Trended Medicare Pricing for all RHCs]]-Table1[[#This Row],[SumOfSFY24 Estimated Payment 5/04/23]]</f>
        <v>-17.761685233182789</v>
      </c>
      <c r="R85" s="24">
        <f>Table1[[#This Row],[SumOfUnits]]*Table1[[#This Row],[Actuarial Factor 06/20/2023]]</f>
        <v>3.1508333676328255</v>
      </c>
      <c r="S85" s="23"/>
    </row>
    <row r="86" spans="1:19" x14ac:dyDescent="0.25">
      <c r="A86" s="192" t="s">
        <v>86</v>
      </c>
      <c r="B86" s="193" t="s">
        <v>87</v>
      </c>
      <c r="C86" s="192" t="s">
        <v>78</v>
      </c>
      <c r="D86" s="192" t="s">
        <v>30</v>
      </c>
      <c r="E86" s="192" t="s">
        <v>56</v>
      </c>
      <c r="F86" s="194">
        <v>28963.313096270613</v>
      </c>
      <c r="G86">
        <v>128</v>
      </c>
      <c r="H86">
        <v>128</v>
      </c>
      <c r="I86" s="167">
        <v>30903.075504134922</v>
      </c>
      <c r="J86" s="22">
        <v>1.0669730842399407</v>
      </c>
      <c r="K86" s="22" t="s">
        <v>89</v>
      </c>
      <c r="L86" s="22" t="s">
        <v>58</v>
      </c>
      <c r="M86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86" s="24" t="str">
        <f>IFERROR(IF(Table1[[#This Row],[Medicare Rate in CR]]&gt;0,"Y","N"),"N")</f>
        <v>Y</v>
      </c>
      <c r="O86" s="166">
        <f>Table1[[#This Row],[Medicare Rate in CR]]*Table1[[#This Row],[SumOfUnits]]*Table1[[#This Row],[Actuarial Factor 06/20/2023]]</f>
        <v>31047.038878754014</v>
      </c>
      <c r="P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31047.038878754014</v>
      </c>
      <c r="Q86" s="166">
        <f>Table1[[#This Row],[Trended Medicare Pricing for all RHCs]]-Table1[[#This Row],[SumOfSFY24 Estimated Payment 5/04/23]]</f>
        <v>143.96337461909206</v>
      </c>
      <c r="R86" s="24">
        <f>Table1[[#This Row],[SumOfUnits]]*Table1[[#This Row],[Actuarial Factor 06/20/2023]]</f>
        <v>136.57255478271242</v>
      </c>
      <c r="S86" s="23"/>
    </row>
    <row r="87" spans="1:19" x14ac:dyDescent="0.25">
      <c r="A87" s="192" t="s">
        <v>86</v>
      </c>
      <c r="B87" s="193" t="s">
        <v>87</v>
      </c>
      <c r="C87" s="192" t="s">
        <v>78</v>
      </c>
      <c r="D87" s="192" t="s">
        <v>30</v>
      </c>
      <c r="E87" s="192" t="s">
        <v>59</v>
      </c>
      <c r="F87" s="194">
        <v>619160.00770935218</v>
      </c>
      <c r="G87">
        <v>2679</v>
      </c>
      <c r="H87">
        <v>2679</v>
      </c>
      <c r="I87" s="167">
        <v>578284.40142343834</v>
      </c>
      <c r="J87" s="22">
        <v>0.93398216006047052</v>
      </c>
      <c r="K87" s="22" t="s">
        <v>89</v>
      </c>
      <c r="L87" s="22" t="s">
        <v>58</v>
      </c>
      <c r="M87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87" s="24" t="str">
        <f>IFERROR(IF(Table1[[#This Row],[Medicare Rate in CR]]&gt;0,"Y","N"),"N")</f>
        <v>Y</v>
      </c>
      <c r="O87" s="166">
        <f>Table1[[#This Row],[Medicare Rate in CR]]*Table1[[#This Row],[SumOfUnits]]*Table1[[#This Row],[Actuarial Factor 06/20/2023]]</f>
        <v>568811.07855229883</v>
      </c>
      <c r="P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568811.07855229883</v>
      </c>
      <c r="Q87" s="166">
        <f>Table1[[#This Row],[Trended Medicare Pricing for all RHCs]]-Table1[[#This Row],[SumOfSFY24 Estimated Payment 5/04/23]]</f>
        <v>-9473.3228711395059</v>
      </c>
      <c r="R87" s="24">
        <f>Table1[[#This Row],[SumOfUnits]]*Table1[[#This Row],[Actuarial Factor 06/20/2023]]</f>
        <v>2502.1382068020007</v>
      </c>
      <c r="S87" s="23"/>
    </row>
    <row r="88" spans="1:19" x14ac:dyDescent="0.25">
      <c r="A88" s="192" t="s">
        <v>86</v>
      </c>
      <c r="B88" s="193" t="s">
        <v>87</v>
      </c>
      <c r="C88" s="192" t="s">
        <v>78</v>
      </c>
      <c r="D88" s="192" t="s">
        <v>30</v>
      </c>
      <c r="E88" s="192" t="s">
        <v>60</v>
      </c>
      <c r="F88" s="194">
        <v>214506.97696829509</v>
      </c>
      <c r="G88">
        <v>940</v>
      </c>
      <c r="H88">
        <v>940</v>
      </c>
      <c r="I88" s="167">
        <v>175797.22409822649</v>
      </c>
      <c r="J88" s="22">
        <v>0.81954082138880713</v>
      </c>
      <c r="K88" s="22" t="s">
        <v>89</v>
      </c>
      <c r="L88" s="22" t="s">
        <v>58</v>
      </c>
      <c r="M88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88" s="24" t="str">
        <f>IFERROR(IF(Table1[[#This Row],[Medicare Rate in CR]]&gt;0,"Y","N"),"N")</f>
        <v>Y</v>
      </c>
      <c r="O88" s="166">
        <f>Table1[[#This Row],[Medicare Rate in CR]]*Table1[[#This Row],[SumOfUnits]]*Table1[[#This Row],[Actuarial Factor 06/20/2023]]</f>
        <v>175127.84203073848</v>
      </c>
      <c r="P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175127.84203073848</v>
      </c>
      <c r="Q88" s="166">
        <f>Table1[[#This Row],[Trended Medicare Pricing for all RHCs]]-Table1[[#This Row],[SumOfSFY24 Estimated Payment 5/04/23]]</f>
        <v>-669.38206748801167</v>
      </c>
      <c r="R88" s="24">
        <f>Table1[[#This Row],[SumOfUnits]]*Table1[[#This Row],[Actuarial Factor 06/20/2023]]</f>
        <v>770.36837210547867</v>
      </c>
      <c r="S88" s="23"/>
    </row>
    <row r="89" spans="1:19" x14ac:dyDescent="0.25">
      <c r="A89" s="192" t="s">
        <v>86</v>
      </c>
      <c r="B89" s="193" t="s">
        <v>87</v>
      </c>
      <c r="C89" s="192" t="s">
        <v>78</v>
      </c>
      <c r="D89" s="192" t="s">
        <v>30</v>
      </c>
      <c r="E89" s="192" t="s">
        <v>61</v>
      </c>
      <c r="F89" s="194">
        <v>35405.348366579979</v>
      </c>
      <c r="G89">
        <v>154</v>
      </c>
      <c r="H89">
        <v>154</v>
      </c>
      <c r="I89" s="167">
        <v>29016.128281903817</v>
      </c>
      <c r="J89" s="22">
        <v>0.81954082138880713</v>
      </c>
      <c r="K89" s="22" t="s">
        <v>89</v>
      </c>
      <c r="L89" s="22" t="s">
        <v>58</v>
      </c>
      <c r="M89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89" s="24" t="str">
        <f>IFERROR(IF(Table1[[#This Row],[Medicare Rate in CR]]&gt;0,"Y","N"),"N")</f>
        <v>Y</v>
      </c>
      <c r="O89" s="166">
        <f>Table1[[#This Row],[Medicare Rate in CR]]*Table1[[#This Row],[SumOfUnits]]*Table1[[#This Row],[Actuarial Factor 06/20/2023]]</f>
        <v>28691.157098652897</v>
      </c>
      <c r="P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28691.157098652897</v>
      </c>
      <c r="Q89" s="166">
        <f>Table1[[#This Row],[Trended Medicare Pricing for all RHCs]]-Table1[[#This Row],[SumOfSFY24 Estimated Payment 5/04/23]]</f>
        <v>-324.97118325092015</v>
      </c>
      <c r="R89" s="24">
        <f>Table1[[#This Row],[SumOfUnits]]*Table1[[#This Row],[Actuarial Factor 06/20/2023]]</f>
        <v>126.20928649387629</v>
      </c>
      <c r="S89" s="23"/>
    </row>
    <row r="90" spans="1:19" x14ac:dyDescent="0.25">
      <c r="A90" s="192" t="s">
        <v>86</v>
      </c>
      <c r="B90" s="193" t="s">
        <v>87</v>
      </c>
      <c r="C90" s="192" t="s">
        <v>78</v>
      </c>
      <c r="D90" s="192" t="s">
        <v>30</v>
      </c>
      <c r="E90" s="192" t="s">
        <v>62</v>
      </c>
      <c r="F90" s="194">
        <v>691814.10812372982</v>
      </c>
      <c r="G90">
        <v>3007</v>
      </c>
      <c r="H90">
        <v>3007</v>
      </c>
      <c r="I90" s="167">
        <v>657168.9406759569</v>
      </c>
      <c r="J90" s="22">
        <v>0.94992127648027569</v>
      </c>
      <c r="K90" s="22" t="s">
        <v>89</v>
      </c>
      <c r="L90" s="22" t="s">
        <v>58</v>
      </c>
      <c r="M90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90" s="24" t="str">
        <f>IFERROR(IF(Table1[[#This Row],[Medicare Rate in CR]]&gt;0,"Y","N"),"N")</f>
        <v>Y</v>
      </c>
      <c r="O90" s="166">
        <f>Table1[[#This Row],[Medicare Rate in CR]]*Table1[[#This Row],[SumOfUnits]]*Table1[[#This Row],[Actuarial Factor 06/20/2023]]</f>
        <v>649348.43057325913</v>
      </c>
      <c r="P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649348.43057325913</v>
      </c>
      <c r="Q90" s="166">
        <f>Table1[[#This Row],[Trended Medicare Pricing for all RHCs]]-Table1[[#This Row],[SumOfSFY24 Estimated Payment 5/04/23]]</f>
        <v>-7820.5101026977645</v>
      </c>
      <c r="R90" s="24">
        <f>Table1[[#This Row],[SumOfUnits]]*Table1[[#This Row],[Actuarial Factor 06/20/2023]]</f>
        <v>2856.4132783761888</v>
      </c>
      <c r="S90" s="23"/>
    </row>
    <row r="91" spans="1:19" x14ac:dyDescent="0.25">
      <c r="A91" s="192" t="s">
        <v>86</v>
      </c>
      <c r="B91" s="193" t="s">
        <v>87</v>
      </c>
      <c r="C91" s="192" t="s">
        <v>78</v>
      </c>
      <c r="D91" s="192" t="s">
        <v>30</v>
      </c>
      <c r="E91" s="192" t="s">
        <v>63</v>
      </c>
      <c r="F91" s="194">
        <v>223189.21653657113</v>
      </c>
      <c r="G91">
        <v>984</v>
      </c>
      <c r="H91">
        <v>984</v>
      </c>
      <c r="I91" s="167">
        <v>209017.95735427859</v>
      </c>
      <c r="J91" s="22">
        <v>0.93650562781571278</v>
      </c>
      <c r="K91" s="22" t="s">
        <v>89</v>
      </c>
      <c r="L91" s="22" t="s">
        <v>58</v>
      </c>
      <c r="M91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91" s="24" t="str">
        <f>IFERROR(IF(Table1[[#This Row],[Medicare Rate in CR]]&gt;0,"Y","N"),"N")</f>
        <v>Y</v>
      </c>
      <c r="O91" s="166">
        <f>Table1[[#This Row],[Medicare Rate in CR]]*Table1[[#This Row],[SumOfUnits]]*Table1[[#This Row],[Actuarial Factor 06/20/2023]]</f>
        <v>209489.49118140445</v>
      </c>
      <c r="P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209489.49118140445</v>
      </c>
      <c r="Q91" s="166">
        <f>Table1[[#This Row],[Trended Medicare Pricing for all RHCs]]-Table1[[#This Row],[SumOfSFY24 Estimated Payment 5/04/23]]</f>
        <v>471.53382712585153</v>
      </c>
      <c r="R91" s="24">
        <f>Table1[[#This Row],[SumOfUnits]]*Table1[[#This Row],[Actuarial Factor 06/20/2023]]</f>
        <v>921.52153777066133</v>
      </c>
      <c r="S91" s="23"/>
    </row>
    <row r="92" spans="1:19" x14ac:dyDescent="0.25">
      <c r="A92" s="192" t="s">
        <v>86</v>
      </c>
      <c r="B92" s="193" t="s">
        <v>87</v>
      </c>
      <c r="C92" s="192" t="s">
        <v>78</v>
      </c>
      <c r="D92" s="192" t="s">
        <v>30</v>
      </c>
      <c r="E92" s="192" t="s">
        <v>64</v>
      </c>
      <c r="F92" s="194">
        <v>78295.663486557271</v>
      </c>
      <c r="G92">
        <v>347</v>
      </c>
      <c r="H92">
        <v>347</v>
      </c>
      <c r="I92" s="167">
        <v>71122.798521282064</v>
      </c>
      <c r="J92" s="22">
        <v>0.90838745537284149</v>
      </c>
      <c r="K92" s="22" t="s">
        <v>89</v>
      </c>
      <c r="L92" s="22" t="s">
        <v>58</v>
      </c>
      <c r="M92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92" s="24" t="str">
        <f>IFERROR(IF(Table1[[#This Row],[Medicare Rate in CR]]&gt;0,"Y","N"),"N")</f>
        <v>Y</v>
      </c>
      <c r="O92" s="166">
        <f>Table1[[#This Row],[Medicare Rate in CR]]*Table1[[#This Row],[SumOfUnits]]*Table1[[#This Row],[Actuarial Factor 06/20/2023]]</f>
        <v>71656.790919778097</v>
      </c>
      <c r="P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71656.790919778097</v>
      </c>
      <c r="Q92" s="166">
        <f>Table1[[#This Row],[Trended Medicare Pricing for all RHCs]]-Table1[[#This Row],[SumOfSFY24 Estimated Payment 5/04/23]]</f>
        <v>533.99239849603327</v>
      </c>
      <c r="R92" s="24">
        <f>Table1[[#This Row],[SumOfUnits]]*Table1[[#This Row],[Actuarial Factor 06/20/2023]]</f>
        <v>315.21044701437597</v>
      </c>
      <c r="S92" s="23"/>
    </row>
    <row r="93" spans="1:19" x14ac:dyDescent="0.25">
      <c r="A93" s="192" t="s">
        <v>86</v>
      </c>
      <c r="B93" s="193" t="s">
        <v>87</v>
      </c>
      <c r="C93" s="192" t="s">
        <v>78</v>
      </c>
      <c r="D93" s="192" t="s">
        <v>30</v>
      </c>
      <c r="E93" s="192" t="s">
        <v>77</v>
      </c>
      <c r="F93" s="194">
        <v>405880.05203816376</v>
      </c>
      <c r="G93">
        <v>1748</v>
      </c>
      <c r="H93">
        <v>1748</v>
      </c>
      <c r="I93" s="167">
        <v>515380.54424664524</v>
      </c>
      <c r="J93" s="22">
        <v>1.2697853507670918</v>
      </c>
      <c r="K93" s="22" t="s">
        <v>89</v>
      </c>
      <c r="L93" s="22" t="s">
        <v>58</v>
      </c>
      <c r="M93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93" s="24" t="str">
        <f>IFERROR(IF(Table1[[#This Row],[Medicare Rate in CR]]&gt;0,"Y","N"),"N")</f>
        <v>Y</v>
      </c>
      <c r="O93" s="166">
        <f>Table1[[#This Row],[Medicare Rate in CR]]*Table1[[#This Row],[SumOfUnits]]*Table1[[#This Row],[Actuarial Factor 06/20/2023]]</f>
        <v>504578.21102471545</v>
      </c>
      <c r="P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504578.21102471545</v>
      </c>
      <c r="Q93" s="166">
        <f>Table1[[#This Row],[Trended Medicare Pricing for all RHCs]]-Table1[[#This Row],[SumOfSFY24 Estimated Payment 5/04/23]]</f>
        <v>-10802.333221929788</v>
      </c>
      <c r="R93" s="24">
        <f>Table1[[#This Row],[SumOfUnits]]*Table1[[#This Row],[Actuarial Factor 06/20/2023]]</f>
        <v>2219.5847931408762</v>
      </c>
      <c r="S93" s="23"/>
    </row>
    <row r="94" spans="1:19" x14ac:dyDescent="0.25">
      <c r="A94" s="192" t="s">
        <v>86</v>
      </c>
      <c r="B94" s="193" t="s">
        <v>87</v>
      </c>
      <c r="C94" s="192" t="s">
        <v>78</v>
      </c>
      <c r="D94" s="192" t="s">
        <v>32</v>
      </c>
      <c r="E94" s="192" t="s">
        <v>81</v>
      </c>
      <c r="F94" s="194">
        <v>8169.8660499180924</v>
      </c>
      <c r="G94">
        <v>35</v>
      </c>
      <c r="H94">
        <v>35</v>
      </c>
      <c r="I94" s="167">
        <v>8544.8079709663361</v>
      </c>
      <c r="J94" s="22">
        <v>1.0458932764328495</v>
      </c>
      <c r="K94" s="22" t="s">
        <v>89</v>
      </c>
      <c r="L94" s="22" t="s">
        <v>58</v>
      </c>
      <c r="M94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94" s="24" t="str">
        <f>IFERROR(IF(Table1[[#This Row],[Medicare Rate in CR]]&gt;0,"Y","N"),"N")</f>
        <v>Y</v>
      </c>
      <c r="O94" s="166">
        <f>Table1[[#This Row],[Medicare Rate in CR]]*Table1[[#This Row],[SumOfUnits]]*Table1[[#This Row],[Actuarial Factor 06/20/2023]]</f>
        <v>8321.7021486017893</v>
      </c>
      <c r="P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8321.7021486017893</v>
      </c>
      <c r="Q94" s="166">
        <f>Table1[[#This Row],[Trended Medicare Pricing for all RHCs]]-Table1[[#This Row],[SumOfSFY24 Estimated Payment 5/04/23]]</f>
        <v>-223.10582236454684</v>
      </c>
      <c r="R94" s="24">
        <f>Table1[[#This Row],[SumOfUnits]]*Table1[[#This Row],[Actuarial Factor 06/20/2023]]</f>
        <v>36.606264675149731</v>
      </c>
      <c r="S94" s="23"/>
    </row>
    <row r="95" spans="1:19" x14ac:dyDescent="0.25">
      <c r="A95" s="192" t="s">
        <v>86</v>
      </c>
      <c r="B95" s="193" t="s">
        <v>87</v>
      </c>
      <c r="C95" s="192" t="s">
        <v>78</v>
      </c>
      <c r="D95" s="192" t="s">
        <v>32</v>
      </c>
      <c r="E95" s="192" t="s">
        <v>65</v>
      </c>
      <c r="F95" s="194">
        <v>15112.431338537142</v>
      </c>
      <c r="G95">
        <v>68</v>
      </c>
      <c r="H95">
        <v>68</v>
      </c>
      <c r="I95" s="167">
        <v>20021.667717059845</v>
      </c>
      <c r="J95" s="22">
        <v>1.3248475555355548</v>
      </c>
      <c r="K95" s="22" t="s">
        <v>89</v>
      </c>
      <c r="L95" s="22" t="s">
        <v>58</v>
      </c>
      <c r="M95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95" s="24" t="str">
        <f>IFERROR(IF(Table1[[#This Row],[Medicare Rate in CR]]&gt;0,"Y","N"),"N")</f>
        <v>Y</v>
      </c>
      <c r="O95" s="166">
        <f>Table1[[#This Row],[Medicare Rate in CR]]*Table1[[#This Row],[SumOfUnits]]*Table1[[#This Row],[Actuarial Factor 06/20/2023]]</f>
        <v>20480.076446393043</v>
      </c>
      <c r="P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20480.076446393043</v>
      </c>
      <c r="Q95" s="166">
        <f>Table1[[#This Row],[Trended Medicare Pricing for all RHCs]]-Table1[[#This Row],[SumOfSFY24 Estimated Payment 5/04/23]]</f>
        <v>458.4087293331977</v>
      </c>
      <c r="R95" s="24">
        <f>Table1[[#This Row],[SumOfUnits]]*Table1[[#This Row],[Actuarial Factor 06/20/2023]]</f>
        <v>90.089633776417728</v>
      </c>
      <c r="S95" s="23"/>
    </row>
    <row r="96" spans="1:19" x14ac:dyDescent="0.25">
      <c r="A96" s="192" t="s">
        <v>86</v>
      </c>
      <c r="B96" s="193" t="s">
        <v>87</v>
      </c>
      <c r="C96" s="192" t="s">
        <v>78</v>
      </c>
      <c r="D96" s="192" t="s">
        <v>32</v>
      </c>
      <c r="E96" s="192" t="s">
        <v>66</v>
      </c>
      <c r="F96" s="194">
        <v>21110.976197359556</v>
      </c>
      <c r="G96">
        <v>92</v>
      </c>
      <c r="H96">
        <v>92</v>
      </c>
      <c r="I96" s="167">
        <v>22708.092455172897</v>
      </c>
      <c r="J96" s="22">
        <v>1.0756533588443484</v>
      </c>
      <c r="K96" s="22" t="s">
        <v>89</v>
      </c>
      <c r="L96" s="22" t="s">
        <v>58</v>
      </c>
      <c r="M96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96" s="24" t="str">
        <f>IFERROR(IF(Table1[[#This Row],[Medicare Rate in CR]]&gt;0,"Y","N"),"N")</f>
        <v>Y</v>
      </c>
      <c r="O96" s="166">
        <f>Table1[[#This Row],[Medicare Rate in CR]]*Table1[[#This Row],[SumOfUnits]]*Table1[[#This Row],[Actuarial Factor 06/20/2023]]</f>
        <v>22496.601582079889</v>
      </c>
      <c r="P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22496.601582079889</v>
      </c>
      <c r="Q96" s="166">
        <f>Table1[[#This Row],[Trended Medicare Pricing for all RHCs]]-Table1[[#This Row],[SumOfSFY24 Estimated Payment 5/04/23]]</f>
        <v>-211.49087309300739</v>
      </c>
      <c r="R96" s="24">
        <f>Table1[[#This Row],[SumOfUnits]]*Table1[[#This Row],[Actuarial Factor 06/20/2023]]</f>
        <v>98.960109013680054</v>
      </c>
      <c r="S96" s="23"/>
    </row>
    <row r="97" spans="1:19" x14ac:dyDescent="0.25">
      <c r="A97" s="192" t="s">
        <v>86</v>
      </c>
      <c r="B97" s="193" t="s">
        <v>87</v>
      </c>
      <c r="C97" s="192" t="s">
        <v>78</v>
      </c>
      <c r="D97" s="192" t="s">
        <v>31</v>
      </c>
      <c r="E97" s="192" t="s">
        <v>67</v>
      </c>
      <c r="F97" s="194">
        <v>6132.3696636792929</v>
      </c>
      <c r="G97">
        <v>28</v>
      </c>
      <c r="H97">
        <v>28</v>
      </c>
      <c r="I97" s="167">
        <v>6442.3712227945125</v>
      </c>
      <c r="J97" s="22">
        <v>1.0505516751462802</v>
      </c>
      <c r="K97" s="22" t="s">
        <v>89</v>
      </c>
      <c r="L97" s="22" t="s">
        <v>58</v>
      </c>
      <c r="M97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97" s="24" t="str">
        <f>IFERROR(IF(Table1[[#This Row],[Medicare Rate in CR]]&gt;0,"Y","N"),"N")</f>
        <v>Y</v>
      </c>
      <c r="O97" s="166">
        <f>Table1[[#This Row],[Medicare Rate in CR]]*Table1[[#This Row],[SumOfUnits]]*Table1[[#This Row],[Actuarial Factor 06/20/2023]]</f>
        <v>6687.0135447081093</v>
      </c>
      <c r="P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6687.0135447081093</v>
      </c>
      <c r="Q97" s="166">
        <f>Table1[[#This Row],[Trended Medicare Pricing for all RHCs]]-Table1[[#This Row],[SumOfSFY24 Estimated Payment 5/04/23]]</f>
        <v>244.64232191359679</v>
      </c>
      <c r="R97" s="24">
        <f>Table1[[#This Row],[SumOfUnits]]*Table1[[#This Row],[Actuarial Factor 06/20/2023]]</f>
        <v>29.415446904095845</v>
      </c>
      <c r="S97" s="23"/>
    </row>
    <row r="98" spans="1:19" x14ac:dyDescent="0.25">
      <c r="A98" s="192" t="s">
        <v>86</v>
      </c>
      <c r="B98" s="193" t="s">
        <v>87</v>
      </c>
      <c r="C98" s="192" t="s">
        <v>78</v>
      </c>
      <c r="D98" s="192" t="s">
        <v>31</v>
      </c>
      <c r="E98" s="192" t="s">
        <v>82</v>
      </c>
      <c r="F98" s="194">
        <v>3713.5973788185406</v>
      </c>
      <c r="G98">
        <v>22</v>
      </c>
      <c r="H98">
        <v>22</v>
      </c>
      <c r="I98" s="167">
        <v>4099.4279454566104</v>
      </c>
      <c r="J98" s="22">
        <v>1.1038967145008109</v>
      </c>
      <c r="K98" s="22" t="s">
        <v>89</v>
      </c>
      <c r="L98" s="22" t="s">
        <v>58</v>
      </c>
      <c r="M98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98" s="24" t="str">
        <f>IFERROR(IF(Table1[[#This Row],[Medicare Rate in CR]]&gt;0,"Y","N"),"N")</f>
        <v>Y</v>
      </c>
      <c r="O98" s="166">
        <f>Table1[[#This Row],[Medicare Rate in CR]]*Table1[[#This Row],[SumOfUnits]]*Table1[[#This Row],[Actuarial Factor 06/20/2023]]</f>
        <v>5520.8744823643256</v>
      </c>
      <c r="P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5520.8744823643256</v>
      </c>
      <c r="Q98" s="166">
        <f>Table1[[#This Row],[Trended Medicare Pricing for all RHCs]]-Table1[[#This Row],[SumOfSFY24 Estimated Payment 5/04/23]]</f>
        <v>1421.4465369077152</v>
      </c>
      <c r="R98" s="24">
        <f>Table1[[#This Row],[SumOfUnits]]*Table1[[#This Row],[Actuarial Factor 06/20/2023]]</f>
        <v>24.285727719017842</v>
      </c>
      <c r="S98" s="23"/>
    </row>
    <row r="99" spans="1:19" x14ac:dyDescent="0.25">
      <c r="A99" s="192" t="s">
        <v>86</v>
      </c>
      <c r="B99" s="193" t="s">
        <v>87</v>
      </c>
      <c r="C99" s="192" t="s">
        <v>78</v>
      </c>
      <c r="D99" s="192" t="s">
        <v>31</v>
      </c>
      <c r="E99" s="192" t="s">
        <v>68</v>
      </c>
      <c r="F99" s="194">
        <v>8118.8493784330767</v>
      </c>
      <c r="G99">
        <v>50</v>
      </c>
      <c r="H99">
        <v>50</v>
      </c>
      <c r="I99" s="167">
        <v>7726.5152885011039</v>
      </c>
      <c r="J99" s="22">
        <v>0.95167614625612229</v>
      </c>
      <c r="K99" s="22" t="s">
        <v>89</v>
      </c>
      <c r="L99" s="22" t="s">
        <v>58</v>
      </c>
      <c r="M99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99" s="24" t="str">
        <f>IFERROR(IF(Table1[[#This Row],[Medicare Rate in CR]]&gt;0,"Y","N"),"N")</f>
        <v>Y</v>
      </c>
      <c r="O99" s="166">
        <f>Table1[[#This Row],[Medicare Rate in CR]]*Table1[[#This Row],[SumOfUnits]]*Table1[[#This Row],[Actuarial Factor 06/20/2023]]</f>
        <v>10817.226916420213</v>
      </c>
      <c r="P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10817.226916420213</v>
      </c>
      <c r="Q99" s="166">
        <f>Table1[[#This Row],[Trended Medicare Pricing for all RHCs]]-Table1[[#This Row],[SumOfSFY24 Estimated Payment 5/04/23]]</f>
        <v>3090.7116279191096</v>
      </c>
      <c r="R99" s="24">
        <f>Table1[[#This Row],[SumOfUnits]]*Table1[[#This Row],[Actuarial Factor 06/20/2023]]</f>
        <v>47.583807312806115</v>
      </c>
      <c r="S99" s="23"/>
    </row>
    <row r="100" spans="1:19" x14ac:dyDescent="0.25">
      <c r="A100" s="192" t="s">
        <v>86</v>
      </c>
      <c r="B100" s="193" t="s">
        <v>87</v>
      </c>
      <c r="C100" s="192" t="s">
        <v>78</v>
      </c>
      <c r="D100" s="192" t="s">
        <v>31</v>
      </c>
      <c r="E100" s="192" t="s">
        <v>74</v>
      </c>
      <c r="F100" s="194">
        <v>9964.4598631589124</v>
      </c>
      <c r="G100">
        <v>50</v>
      </c>
      <c r="H100">
        <v>50</v>
      </c>
      <c r="I100" s="167">
        <v>11444.113121116516</v>
      </c>
      <c r="J100" s="22">
        <v>1.1484930722063771</v>
      </c>
      <c r="K100" s="22" t="s">
        <v>89</v>
      </c>
      <c r="L100" s="22" t="s">
        <v>58</v>
      </c>
      <c r="M100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00" s="24" t="str">
        <f>IFERROR(IF(Table1[[#This Row],[Medicare Rate in CR]]&gt;0,"Y","N"),"N")</f>
        <v>Y</v>
      </c>
      <c r="O100" s="166">
        <f>Table1[[#This Row],[Medicare Rate in CR]]*Table1[[#This Row],[SumOfUnits]]*Table1[[#This Row],[Actuarial Factor 06/20/2023]]</f>
        <v>13054.346505233785</v>
      </c>
      <c r="P1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13054.346505233785</v>
      </c>
      <c r="Q100" s="166">
        <f>Table1[[#This Row],[Trended Medicare Pricing for all RHCs]]-Table1[[#This Row],[SumOfSFY24 Estimated Payment 5/04/23]]</f>
        <v>1610.2333841172695</v>
      </c>
      <c r="R100" s="24">
        <f>Table1[[#This Row],[SumOfUnits]]*Table1[[#This Row],[Actuarial Factor 06/20/2023]]</f>
        <v>57.424653610318856</v>
      </c>
      <c r="S100" s="23"/>
    </row>
    <row r="101" spans="1:19" x14ac:dyDescent="0.25">
      <c r="A101" s="192" t="s">
        <v>86</v>
      </c>
      <c r="B101" s="193" t="s">
        <v>87</v>
      </c>
      <c r="C101" s="192" t="s">
        <v>78</v>
      </c>
      <c r="D101" s="192" t="s">
        <v>31</v>
      </c>
      <c r="E101" s="192" t="s">
        <v>69</v>
      </c>
      <c r="F101" s="194">
        <v>61479.743663872207</v>
      </c>
      <c r="G101">
        <v>291</v>
      </c>
      <c r="H101">
        <v>291</v>
      </c>
      <c r="I101" s="167">
        <v>65813.709122721135</v>
      </c>
      <c r="J101" s="22">
        <v>1.0704942018389665</v>
      </c>
      <c r="K101" s="22" t="s">
        <v>89</v>
      </c>
      <c r="L101" s="22" t="s">
        <v>58</v>
      </c>
      <c r="M101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01" s="24" t="str">
        <f>IFERROR(IF(Table1[[#This Row],[Medicare Rate in CR]]&gt;0,"Y","N"),"N")</f>
        <v>Y</v>
      </c>
      <c r="O101" s="166">
        <f>Table1[[#This Row],[Medicare Rate in CR]]*Table1[[#This Row],[SumOfUnits]]*Table1[[#This Row],[Actuarial Factor 06/20/2023]]</f>
        <v>70816.435049079199</v>
      </c>
      <c r="P1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70816.435049079199</v>
      </c>
      <c r="Q101" s="166">
        <f>Table1[[#This Row],[Trended Medicare Pricing for all RHCs]]-Table1[[#This Row],[SumOfSFY24 Estimated Payment 5/04/23]]</f>
        <v>5002.7259263580636</v>
      </c>
      <c r="R101" s="24">
        <f>Table1[[#This Row],[SumOfUnits]]*Table1[[#This Row],[Actuarial Factor 06/20/2023]]</f>
        <v>311.51381273513925</v>
      </c>
      <c r="S101" s="23"/>
    </row>
    <row r="102" spans="1:19" x14ac:dyDescent="0.25">
      <c r="A102" s="192" t="s">
        <v>86</v>
      </c>
      <c r="B102" s="193" t="s">
        <v>87</v>
      </c>
      <c r="C102" s="192" t="s">
        <v>79</v>
      </c>
      <c r="D102" s="192" t="s">
        <v>30</v>
      </c>
      <c r="E102" s="192" t="s">
        <v>59</v>
      </c>
      <c r="F102" s="194">
        <v>4436.1665221162175</v>
      </c>
      <c r="G102">
        <v>19</v>
      </c>
      <c r="H102">
        <v>19</v>
      </c>
      <c r="I102" s="167">
        <v>4236.2146210032006</v>
      </c>
      <c r="J102" s="22">
        <v>0.95492687208287386</v>
      </c>
      <c r="K102" s="22" t="s">
        <v>89</v>
      </c>
      <c r="L102" s="22" t="s">
        <v>58</v>
      </c>
      <c r="M102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02" s="24" t="str">
        <f>IFERROR(IF(Table1[[#This Row],[Medicare Rate in CR]]&gt;0,"Y","N"),"N")</f>
        <v>Y</v>
      </c>
      <c r="O102" s="166">
        <f>Table1[[#This Row],[Medicare Rate in CR]]*Table1[[#This Row],[SumOfUnits]]*Table1[[#This Row],[Actuarial Factor 06/20/2023]]</f>
        <v>4124.5869907813949</v>
      </c>
      <c r="P1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4124.5869907813949</v>
      </c>
      <c r="Q102" s="166">
        <f>Table1[[#This Row],[Trended Medicare Pricing for all RHCs]]-Table1[[#This Row],[SumOfSFY24 Estimated Payment 5/04/23]]</f>
        <v>-111.6276302218057</v>
      </c>
      <c r="R102" s="24">
        <f>Table1[[#This Row],[SumOfUnits]]*Table1[[#This Row],[Actuarial Factor 06/20/2023]]</f>
        <v>18.143610569574605</v>
      </c>
      <c r="S102" s="23"/>
    </row>
    <row r="103" spans="1:19" x14ac:dyDescent="0.25">
      <c r="A103" s="192" t="s">
        <v>86</v>
      </c>
      <c r="B103" s="193" t="s">
        <v>87</v>
      </c>
      <c r="C103" s="192" t="s">
        <v>79</v>
      </c>
      <c r="D103" s="192" t="s">
        <v>30</v>
      </c>
      <c r="E103" s="192" t="s">
        <v>62</v>
      </c>
      <c r="F103" s="194">
        <v>3744.2517105136358</v>
      </c>
      <c r="G103">
        <v>18</v>
      </c>
      <c r="H103">
        <v>18</v>
      </c>
      <c r="I103" s="167">
        <v>3795.7099532497969</v>
      </c>
      <c r="J103" s="22">
        <v>1.0137432648001921</v>
      </c>
      <c r="K103" s="22" t="s">
        <v>89</v>
      </c>
      <c r="L103" s="22" t="s">
        <v>58</v>
      </c>
      <c r="M103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03" s="24" t="str">
        <f>IFERROR(IF(Table1[[#This Row],[Medicare Rate in CR]]&gt;0,"Y","N"),"N")</f>
        <v>Y</v>
      </c>
      <c r="O103" s="166">
        <f>Table1[[#This Row],[Medicare Rate in CR]]*Table1[[#This Row],[SumOfUnits]]*Table1[[#This Row],[Actuarial Factor 06/20/2023]]</f>
        <v>4148.1766149664982</v>
      </c>
      <c r="P1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4148.1766149664982</v>
      </c>
      <c r="Q103" s="166">
        <f>Table1[[#This Row],[Trended Medicare Pricing for all RHCs]]-Table1[[#This Row],[SumOfSFY24 Estimated Payment 5/04/23]]</f>
        <v>352.46666171670131</v>
      </c>
      <c r="R103" s="24">
        <f>Table1[[#This Row],[SumOfUnits]]*Table1[[#This Row],[Actuarial Factor 06/20/2023]]</f>
        <v>18.247378766403457</v>
      </c>
      <c r="S103" s="23"/>
    </row>
    <row r="104" spans="1:19" x14ac:dyDescent="0.25">
      <c r="A104" s="192" t="s">
        <v>86</v>
      </c>
      <c r="B104" s="193" t="s">
        <v>87</v>
      </c>
      <c r="C104" s="192" t="s">
        <v>79</v>
      </c>
      <c r="D104" s="192" t="s">
        <v>30</v>
      </c>
      <c r="E104" s="192" t="s">
        <v>63</v>
      </c>
      <c r="F104" s="194">
        <v>232.96713886479716</v>
      </c>
      <c r="G104">
        <v>1</v>
      </c>
      <c r="H104">
        <v>1</v>
      </c>
      <c r="I104" s="167">
        <v>221.03807344296939</v>
      </c>
      <c r="J104" s="22">
        <v>0.94879507264434049</v>
      </c>
      <c r="K104" s="22" t="s">
        <v>89</v>
      </c>
      <c r="L104" s="22" t="s">
        <v>58</v>
      </c>
      <c r="M104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04" s="24" t="str">
        <f>IFERROR(IF(Table1[[#This Row],[Medicare Rate in CR]]&gt;0,"Y","N"),"N")</f>
        <v>Y</v>
      </c>
      <c r="O104" s="166">
        <f>Table1[[#This Row],[Medicare Rate in CR]]*Table1[[#This Row],[SumOfUnits]]*Table1[[#This Row],[Actuarial Factor 06/20/2023]]</f>
        <v>215.68958386423793</v>
      </c>
      <c r="P1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215.68958386423793</v>
      </c>
      <c r="Q104" s="166">
        <f>Table1[[#This Row],[Trended Medicare Pricing for all RHCs]]-Table1[[#This Row],[SumOfSFY24 Estimated Payment 5/04/23]]</f>
        <v>-5.3484895787314599</v>
      </c>
      <c r="R104" s="24">
        <f>Table1[[#This Row],[SumOfUnits]]*Table1[[#This Row],[Actuarial Factor 06/20/2023]]</f>
        <v>0.94879507264434049</v>
      </c>
      <c r="S104" s="23"/>
    </row>
    <row r="105" spans="1:19" x14ac:dyDescent="0.25">
      <c r="A105" s="192" t="s">
        <v>86</v>
      </c>
      <c r="B105" s="193" t="s">
        <v>87</v>
      </c>
      <c r="C105" s="192" t="s">
        <v>55</v>
      </c>
      <c r="D105" s="192" t="s">
        <v>30</v>
      </c>
      <c r="E105" s="192" t="s">
        <v>62</v>
      </c>
      <c r="F105" s="194">
        <v>465.93427772959433</v>
      </c>
      <c r="G105">
        <v>2</v>
      </c>
      <c r="H105">
        <v>2</v>
      </c>
      <c r="I105" s="167">
        <v>488.6308154751386</v>
      </c>
      <c r="J105" s="22">
        <v>1.0487118866981413</v>
      </c>
      <c r="K105" s="22" t="s">
        <v>89</v>
      </c>
      <c r="L105" s="22" t="s">
        <v>58</v>
      </c>
      <c r="M105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05" s="24" t="str">
        <f>IFERROR(IF(Table1[[#This Row],[Medicare Rate in CR]]&gt;0,"Y","N"),"N")</f>
        <v>Y</v>
      </c>
      <c r="O105" s="166">
        <f>Table1[[#This Row],[Medicare Rate in CR]]*Table1[[#This Row],[SumOfUnits]]*Table1[[#This Row],[Actuarial Factor 06/20/2023]]</f>
        <v>476.80734640617698</v>
      </c>
      <c r="P1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476.80734640617698</v>
      </c>
      <c r="Q105" s="166">
        <f>Table1[[#This Row],[Trended Medicare Pricing for all RHCs]]-Table1[[#This Row],[SumOfSFY24 Estimated Payment 5/04/23]]</f>
        <v>-11.823469068961629</v>
      </c>
      <c r="R105" s="24">
        <f>Table1[[#This Row],[SumOfUnits]]*Table1[[#This Row],[Actuarial Factor 06/20/2023]]</f>
        <v>2.0974237733962826</v>
      </c>
      <c r="S105" s="23"/>
    </row>
    <row r="106" spans="1:19" x14ac:dyDescent="0.25">
      <c r="A106" s="192" t="s">
        <v>86</v>
      </c>
      <c r="B106" s="193" t="s">
        <v>87</v>
      </c>
      <c r="C106" s="192" t="s">
        <v>83</v>
      </c>
      <c r="D106" s="192" t="s">
        <v>30</v>
      </c>
      <c r="E106" s="192" t="s">
        <v>59</v>
      </c>
      <c r="F106" s="194">
        <v>313.14445408114102</v>
      </c>
      <c r="G106">
        <v>3</v>
      </c>
      <c r="H106">
        <v>3</v>
      </c>
      <c r="I106" s="167">
        <v>286.15697267982887</v>
      </c>
      <c r="J106" s="22">
        <v>0.91381778904403255</v>
      </c>
      <c r="K106" s="22" t="s">
        <v>89</v>
      </c>
      <c r="L106" s="22" t="s">
        <v>58</v>
      </c>
      <c r="M106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06" s="24" t="str">
        <f>IFERROR(IF(Table1[[#This Row],[Medicare Rate in CR]]&gt;0,"Y","N"),"N")</f>
        <v>Y</v>
      </c>
      <c r="O106" s="166">
        <f>Table1[[#This Row],[Medicare Rate in CR]]*Table1[[#This Row],[SumOfUnits]]*Table1[[#This Row],[Actuarial Factor 06/20/2023]]</f>
        <v>623.21459395013972</v>
      </c>
      <c r="P1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623.21459395013972</v>
      </c>
      <c r="Q106" s="166">
        <f>Table1[[#This Row],[Trended Medicare Pricing for all RHCs]]-Table1[[#This Row],[SumOfSFY24 Estimated Payment 5/04/23]]</f>
        <v>337.05762127031085</v>
      </c>
      <c r="R106" s="24">
        <f>Table1[[#This Row],[SumOfUnits]]*Table1[[#This Row],[Actuarial Factor 06/20/2023]]</f>
        <v>2.7414533671320975</v>
      </c>
      <c r="S106" s="23"/>
    </row>
    <row r="107" spans="1:19" x14ac:dyDescent="0.25">
      <c r="A107" s="192" t="s">
        <v>86</v>
      </c>
      <c r="B107" s="193" t="s">
        <v>87</v>
      </c>
      <c r="C107" s="192" t="s">
        <v>83</v>
      </c>
      <c r="D107" s="192" t="s">
        <v>30</v>
      </c>
      <c r="E107" s="192" t="s">
        <v>61</v>
      </c>
      <c r="F107" s="194">
        <v>465.93427772959433</v>
      </c>
      <c r="G107">
        <v>2</v>
      </c>
      <c r="H107">
        <v>2</v>
      </c>
      <c r="I107" s="167">
        <v>382.45525801436793</v>
      </c>
      <c r="J107" s="22">
        <v>0.8208352042223569</v>
      </c>
      <c r="K107" s="22" t="s">
        <v>89</v>
      </c>
      <c r="L107" s="22" t="s">
        <v>58</v>
      </c>
      <c r="M107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07" s="24" t="str">
        <f>IFERROR(IF(Table1[[#This Row],[Medicare Rate in CR]]&gt;0,"Y","N"),"N")</f>
        <v>Y</v>
      </c>
      <c r="O107" s="166">
        <f>Table1[[#This Row],[Medicare Rate in CR]]*Table1[[#This Row],[SumOfUnits]]*Table1[[#This Row],[Actuarial Factor 06/20/2023]]</f>
        <v>373.20093395173683</v>
      </c>
      <c r="P1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373.20093395173683</v>
      </c>
      <c r="Q107" s="166">
        <f>Table1[[#This Row],[Trended Medicare Pricing for all RHCs]]-Table1[[#This Row],[SumOfSFY24 Estimated Payment 5/04/23]]</f>
        <v>-9.254324062631099</v>
      </c>
      <c r="R107" s="24">
        <f>Table1[[#This Row],[SumOfUnits]]*Table1[[#This Row],[Actuarial Factor 06/20/2023]]</f>
        <v>1.6416704084447138</v>
      </c>
      <c r="S107" s="23"/>
    </row>
    <row r="108" spans="1:19" x14ac:dyDescent="0.25">
      <c r="A108" s="192" t="s">
        <v>86</v>
      </c>
      <c r="B108" s="193" t="s">
        <v>87</v>
      </c>
      <c r="C108" s="192" t="s">
        <v>83</v>
      </c>
      <c r="D108" s="192" t="s">
        <v>30</v>
      </c>
      <c r="E108" s="192" t="s">
        <v>62</v>
      </c>
      <c r="F108" s="194">
        <v>698.90141659439155</v>
      </c>
      <c r="G108">
        <v>3</v>
      </c>
      <c r="H108">
        <v>3</v>
      </c>
      <c r="I108" s="167">
        <v>665.97498281588435</v>
      </c>
      <c r="J108" s="22">
        <v>0.95288830012829107</v>
      </c>
      <c r="K108" s="22" t="s">
        <v>89</v>
      </c>
      <c r="L108" s="22" t="s">
        <v>58</v>
      </c>
      <c r="M108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08" s="24" t="str">
        <f>IFERROR(IF(Table1[[#This Row],[Medicare Rate in CR]]&gt;0,"Y","N"),"N")</f>
        <v>Y</v>
      </c>
      <c r="O108" s="166">
        <f>Table1[[#This Row],[Medicare Rate in CR]]*Table1[[#This Row],[SumOfUnits]]*Table1[[#This Row],[Actuarial Factor 06/20/2023]]</f>
        <v>649.86029180449327</v>
      </c>
      <c r="P1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649.86029180449327</v>
      </c>
      <c r="Q108" s="166">
        <f>Table1[[#This Row],[Trended Medicare Pricing for all RHCs]]-Table1[[#This Row],[SumOfSFY24 Estimated Payment 5/04/23]]</f>
        <v>-16.114691011391074</v>
      </c>
      <c r="R108" s="24">
        <f>Table1[[#This Row],[SumOfUnits]]*Table1[[#This Row],[Actuarial Factor 06/20/2023]]</f>
        <v>2.8586649003848734</v>
      </c>
      <c r="S108" s="23"/>
    </row>
    <row r="109" spans="1:19" x14ac:dyDescent="0.25">
      <c r="A109" s="192" t="s">
        <v>86</v>
      </c>
      <c r="B109" s="193" t="s">
        <v>87</v>
      </c>
      <c r="C109" s="192" t="s">
        <v>83</v>
      </c>
      <c r="D109" s="192" t="s">
        <v>30</v>
      </c>
      <c r="E109" s="192" t="s">
        <v>63</v>
      </c>
      <c r="F109" s="194">
        <v>2482.9237737303652</v>
      </c>
      <c r="G109">
        <v>11</v>
      </c>
      <c r="H109">
        <v>11</v>
      </c>
      <c r="I109" s="167">
        <v>2303.7346002221957</v>
      </c>
      <c r="J109" s="22">
        <v>0.92783138354708572</v>
      </c>
      <c r="K109" s="22" t="s">
        <v>89</v>
      </c>
      <c r="L109" s="22" t="s">
        <v>58</v>
      </c>
      <c r="M109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09" s="24" t="str">
        <f>IFERROR(IF(Table1[[#This Row],[Medicare Rate in CR]]&gt;0,"Y","N"),"N")</f>
        <v>Y</v>
      </c>
      <c r="O109" s="166">
        <f>Table1[[#This Row],[Medicare Rate in CR]]*Table1[[#This Row],[SumOfUnits]]*Table1[[#This Row],[Actuarial Factor 06/20/2023]]</f>
        <v>2320.1629926393489</v>
      </c>
      <c r="P1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2320.1629926393489</v>
      </c>
      <c r="Q109" s="166">
        <f>Table1[[#This Row],[Trended Medicare Pricing for all RHCs]]-Table1[[#This Row],[SumOfSFY24 Estimated Payment 5/04/23]]</f>
        <v>16.428392417153191</v>
      </c>
      <c r="R109" s="24">
        <f>Table1[[#This Row],[SumOfUnits]]*Table1[[#This Row],[Actuarial Factor 06/20/2023]]</f>
        <v>10.206145219017943</v>
      </c>
      <c r="S109" s="23"/>
    </row>
    <row r="110" spans="1:19" x14ac:dyDescent="0.25">
      <c r="A110" s="192" t="s">
        <v>86</v>
      </c>
      <c r="B110" s="193" t="s">
        <v>87</v>
      </c>
      <c r="C110" s="192" t="s">
        <v>83</v>
      </c>
      <c r="D110" s="192" t="s">
        <v>30</v>
      </c>
      <c r="E110" s="192" t="s">
        <v>64</v>
      </c>
      <c r="F110" s="194">
        <v>1169.7311361665222</v>
      </c>
      <c r="G110">
        <v>5</v>
      </c>
      <c r="H110">
        <v>5</v>
      </c>
      <c r="I110" s="167">
        <v>1131.2925721201123</v>
      </c>
      <c r="J110" s="22">
        <v>0.96713897505337676</v>
      </c>
      <c r="K110" s="22" t="s">
        <v>89</v>
      </c>
      <c r="L110" s="22" t="s">
        <v>58</v>
      </c>
      <c r="M110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10" s="24" t="str">
        <f>IFERROR(IF(Table1[[#This Row],[Medicare Rate in CR]]&gt;0,"Y","N"),"N")</f>
        <v>Y</v>
      </c>
      <c r="O110" s="166">
        <f>Table1[[#This Row],[Medicare Rate in CR]]*Table1[[#This Row],[SumOfUnits]]*Table1[[#This Row],[Actuarial Factor 06/20/2023]]</f>
        <v>1099.2985159944208</v>
      </c>
      <c r="P1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1099.2985159944208</v>
      </c>
      <c r="Q110" s="166">
        <f>Table1[[#This Row],[Trended Medicare Pricing for all RHCs]]-Table1[[#This Row],[SumOfSFY24 Estimated Payment 5/04/23]]</f>
        <v>-31.994056125691486</v>
      </c>
      <c r="R110" s="24">
        <f>Table1[[#This Row],[SumOfUnits]]*Table1[[#This Row],[Actuarial Factor 06/20/2023]]</f>
        <v>4.835694875266884</v>
      </c>
      <c r="S110" s="23"/>
    </row>
    <row r="111" spans="1:19" x14ac:dyDescent="0.25">
      <c r="A111" s="192" t="s">
        <v>86</v>
      </c>
      <c r="B111" s="193" t="s">
        <v>87</v>
      </c>
      <c r="C111" s="192" t="s">
        <v>83</v>
      </c>
      <c r="D111" s="192" t="s">
        <v>30</v>
      </c>
      <c r="E111" s="192" t="s">
        <v>77</v>
      </c>
      <c r="F111" s="194">
        <v>1390.6716777488678</v>
      </c>
      <c r="G111">
        <v>6</v>
      </c>
      <c r="H111">
        <v>6</v>
      </c>
      <c r="I111" s="167">
        <v>1521.1410462331596</v>
      </c>
      <c r="J111" s="22">
        <v>1.0938175203909291</v>
      </c>
      <c r="K111" s="22" t="s">
        <v>89</v>
      </c>
      <c r="L111" s="22" t="s">
        <v>58</v>
      </c>
      <c r="M111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11" s="24" t="str">
        <f>IFERROR(IF(Table1[[#This Row],[Medicare Rate in CR]]&gt;0,"Y","N"),"N")</f>
        <v>Y</v>
      </c>
      <c r="O111" s="166">
        <f>Table1[[#This Row],[Medicare Rate in CR]]*Table1[[#This Row],[SumOfUnits]]*Table1[[#This Row],[Actuarial Factor 06/20/2023]]</f>
        <v>1491.9452214628195</v>
      </c>
      <c r="P1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1491.9452214628195</v>
      </c>
      <c r="Q111" s="166">
        <f>Table1[[#This Row],[Trended Medicare Pricing for all RHCs]]-Table1[[#This Row],[SumOfSFY24 Estimated Payment 5/04/23]]</f>
        <v>-29.195824770340096</v>
      </c>
      <c r="R111" s="24">
        <f>Table1[[#This Row],[SumOfUnits]]*Table1[[#This Row],[Actuarial Factor 06/20/2023]]</f>
        <v>6.5629051223455743</v>
      </c>
      <c r="S111" s="23"/>
    </row>
    <row r="112" spans="1:19" x14ac:dyDescent="0.25">
      <c r="A112" s="192" t="s">
        <v>86</v>
      </c>
      <c r="B112" s="193" t="s">
        <v>87</v>
      </c>
      <c r="C112" s="192" t="s">
        <v>83</v>
      </c>
      <c r="D112" s="192" t="s">
        <v>31</v>
      </c>
      <c r="E112" s="192" t="s">
        <v>68</v>
      </c>
      <c r="F112" s="194">
        <v>232.96713886479716</v>
      </c>
      <c r="G112">
        <v>1</v>
      </c>
      <c r="H112">
        <v>1</v>
      </c>
      <c r="I112" s="167">
        <v>241.47657858058875</v>
      </c>
      <c r="J112" s="22">
        <v>1.0365263519879087</v>
      </c>
      <c r="K112" s="22" t="s">
        <v>89</v>
      </c>
      <c r="L112" s="22" t="s">
        <v>58</v>
      </c>
      <c r="M112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12" s="24" t="str">
        <f>IFERROR(IF(Table1[[#This Row],[Medicare Rate in CR]]&gt;0,"Y","N"),"N")</f>
        <v>Y</v>
      </c>
      <c r="O112" s="166">
        <f>Table1[[#This Row],[Medicare Rate in CR]]*Table1[[#This Row],[SumOfUnits]]*Table1[[#This Row],[Actuarial Factor 06/20/2023]]</f>
        <v>235.63353559741128</v>
      </c>
      <c r="P1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235.63353559741128</v>
      </c>
      <c r="Q112" s="166">
        <f>Table1[[#This Row],[Trended Medicare Pricing for all RHCs]]-Table1[[#This Row],[SumOfSFY24 Estimated Payment 5/04/23]]</f>
        <v>-5.8430429831774688</v>
      </c>
      <c r="R112" s="24">
        <f>Table1[[#This Row],[SumOfUnits]]*Table1[[#This Row],[Actuarial Factor 06/20/2023]]</f>
        <v>1.0365263519879087</v>
      </c>
      <c r="S112" s="23"/>
    </row>
    <row r="113" spans="1:19" x14ac:dyDescent="0.25">
      <c r="A113" s="192" t="s">
        <v>86</v>
      </c>
      <c r="B113" s="193" t="s">
        <v>87</v>
      </c>
      <c r="C113" s="192" t="s">
        <v>84</v>
      </c>
      <c r="D113" s="192" t="s">
        <v>30</v>
      </c>
      <c r="E113" s="192" t="s">
        <v>62</v>
      </c>
      <c r="F113" s="194">
        <v>232.96713886479716</v>
      </c>
      <c r="G113">
        <v>1</v>
      </c>
      <c r="H113">
        <v>1</v>
      </c>
      <c r="I113" s="167">
        <v>257.42495394517118</v>
      </c>
      <c r="J113" s="22">
        <v>1.1049839698403479</v>
      </c>
      <c r="K113" s="22" t="s">
        <v>89</v>
      </c>
      <c r="L113" s="22" t="s">
        <v>58</v>
      </c>
      <c r="M113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13" s="24" t="str">
        <f>IFERROR(IF(Table1[[#This Row],[Medicare Rate in CR]]&gt;0,"Y","N"),"N")</f>
        <v>Y</v>
      </c>
      <c r="O113" s="166">
        <f>Table1[[#This Row],[Medicare Rate in CR]]*Table1[[#This Row],[SumOfUnits]]*Table1[[#This Row],[Actuarial Factor 06/20/2023]]</f>
        <v>251.19600586380631</v>
      </c>
      <c r="P1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251.19600586380631</v>
      </c>
      <c r="Q113" s="166">
        <f>Table1[[#This Row],[Trended Medicare Pricing for all RHCs]]-Table1[[#This Row],[SumOfSFY24 Estimated Payment 5/04/23]]</f>
        <v>-6.2289480813648765</v>
      </c>
      <c r="R113" s="24">
        <f>Table1[[#This Row],[SumOfUnits]]*Table1[[#This Row],[Actuarial Factor 06/20/2023]]</f>
        <v>1.1049839698403479</v>
      </c>
      <c r="S113" s="23"/>
    </row>
    <row r="114" spans="1:19" x14ac:dyDescent="0.25">
      <c r="A114" s="192" t="s">
        <v>86</v>
      </c>
      <c r="B114" s="193" t="s">
        <v>87</v>
      </c>
      <c r="C114" s="192" t="s">
        <v>84</v>
      </c>
      <c r="D114" s="192" t="s">
        <v>30</v>
      </c>
      <c r="E114" s="192" t="s">
        <v>63</v>
      </c>
      <c r="F114" s="194">
        <v>232.96713886479716</v>
      </c>
      <c r="G114">
        <v>1</v>
      </c>
      <c r="H114">
        <v>1</v>
      </c>
      <c r="I114" s="167">
        <v>233.71490016586304</v>
      </c>
      <c r="J114" s="22">
        <v>1.0032097286540478</v>
      </c>
      <c r="K114" s="22" t="s">
        <v>89</v>
      </c>
      <c r="L114" s="22" t="s">
        <v>58</v>
      </c>
      <c r="M114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14" s="24" t="str">
        <f>IFERROR(IF(Table1[[#This Row],[Medicare Rate in CR]]&gt;0,"Y","N"),"N")</f>
        <v>Y</v>
      </c>
      <c r="O114" s="166">
        <f>Table1[[#This Row],[Medicare Rate in CR]]*Table1[[#This Row],[SumOfUnits]]*Table1[[#This Row],[Actuarial Factor 06/20/2023]]</f>
        <v>228.05966761492471</v>
      </c>
      <c r="P1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228.05966761492471</v>
      </c>
      <c r="Q114" s="166">
        <f>Table1[[#This Row],[Trended Medicare Pricing for all RHCs]]-Table1[[#This Row],[SumOfSFY24 Estimated Payment 5/04/23]]</f>
        <v>-5.6552325509383365</v>
      </c>
      <c r="R114" s="24">
        <f>Table1[[#This Row],[SumOfUnits]]*Table1[[#This Row],[Actuarial Factor 06/20/2023]]</f>
        <v>1.0032097286540478</v>
      </c>
      <c r="S114" s="23"/>
    </row>
    <row r="115" spans="1:19" x14ac:dyDescent="0.25">
      <c r="A115" s="192" t="s">
        <v>86</v>
      </c>
      <c r="B115" s="193" t="s">
        <v>87</v>
      </c>
      <c r="C115" s="192" t="s">
        <v>84</v>
      </c>
      <c r="D115" s="192" t="s">
        <v>31</v>
      </c>
      <c r="E115" s="192" t="s">
        <v>69</v>
      </c>
      <c r="F115" s="194">
        <v>232.96713886479716</v>
      </c>
      <c r="G115">
        <v>1</v>
      </c>
      <c r="H115">
        <v>1</v>
      </c>
      <c r="I115" s="167">
        <v>246.71714222261761</v>
      </c>
      <c r="J115" s="22">
        <v>1.0590212139996289</v>
      </c>
      <c r="K115" s="22" t="s">
        <v>89</v>
      </c>
      <c r="L115" s="22" t="s">
        <v>58</v>
      </c>
      <c r="M115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15" s="24" t="str">
        <f>IFERROR(IF(Table1[[#This Row],[Medicare Rate in CR]]&gt;0,"Y","N"),"N")</f>
        <v>Y</v>
      </c>
      <c r="O115" s="166">
        <f>Table1[[#This Row],[Medicare Rate in CR]]*Table1[[#This Row],[SumOfUnits]]*Table1[[#This Row],[Actuarial Factor 06/20/2023]]</f>
        <v>240.74729257853565</v>
      </c>
      <c r="P1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240.74729257853565</v>
      </c>
      <c r="Q115" s="166">
        <f>Table1[[#This Row],[Trended Medicare Pricing for all RHCs]]-Table1[[#This Row],[SumOfSFY24 Estimated Payment 5/04/23]]</f>
        <v>-5.9698496440819611</v>
      </c>
      <c r="R115" s="24">
        <f>Table1[[#This Row],[SumOfUnits]]*Table1[[#This Row],[Actuarial Factor 06/20/2023]]</f>
        <v>1.0590212139996289</v>
      </c>
      <c r="S115" s="23"/>
    </row>
    <row r="116" spans="1:19" x14ac:dyDescent="0.25">
      <c r="A116" s="192" t="s">
        <v>86</v>
      </c>
      <c r="B116" s="193" t="s">
        <v>87</v>
      </c>
      <c r="C116" s="192" t="s">
        <v>85</v>
      </c>
      <c r="D116" s="192" t="s">
        <v>30</v>
      </c>
      <c r="E116" s="192" t="s">
        <v>56</v>
      </c>
      <c r="F116" s="194">
        <v>2562.6385275127686</v>
      </c>
      <c r="G116">
        <v>11</v>
      </c>
      <c r="H116">
        <v>11</v>
      </c>
      <c r="I116" s="167">
        <v>2668.8335393619518</v>
      </c>
      <c r="J116" s="22">
        <v>1.0414397156325645</v>
      </c>
      <c r="K116" s="22" t="s">
        <v>89</v>
      </c>
      <c r="L116" s="22" t="s">
        <v>58</v>
      </c>
      <c r="M116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16" s="24" t="str">
        <f>IFERROR(IF(Table1[[#This Row],[Medicare Rate in CR]]&gt;0,"Y","N"),"N")</f>
        <v>Y</v>
      </c>
      <c r="O116" s="166">
        <f>Table1[[#This Row],[Medicare Rate in CR]]*Table1[[#This Row],[SumOfUnits]]*Table1[[#This Row],[Actuarial Factor 06/20/2023]]</f>
        <v>2604.25539610226</v>
      </c>
      <c r="P1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2604.25539610226</v>
      </c>
      <c r="Q116" s="166">
        <f>Table1[[#This Row],[Trended Medicare Pricing for all RHCs]]-Table1[[#This Row],[SumOfSFY24 Estimated Payment 5/04/23]]</f>
        <v>-64.578143259691842</v>
      </c>
      <c r="R116" s="24">
        <f>Table1[[#This Row],[SumOfUnits]]*Table1[[#This Row],[Actuarial Factor 06/20/2023]]</f>
        <v>11.45583687195821</v>
      </c>
      <c r="S116" s="23"/>
    </row>
    <row r="117" spans="1:19" x14ac:dyDescent="0.25">
      <c r="A117" s="192" t="s">
        <v>86</v>
      </c>
      <c r="B117" s="193" t="s">
        <v>87</v>
      </c>
      <c r="C117" s="192" t="s">
        <v>85</v>
      </c>
      <c r="D117" s="192" t="s">
        <v>30</v>
      </c>
      <c r="E117" s="192" t="s">
        <v>59</v>
      </c>
      <c r="F117" s="194">
        <v>65696.068227811716</v>
      </c>
      <c r="G117">
        <v>282</v>
      </c>
      <c r="H117">
        <v>282</v>
      </c>
      <c r="I117" s="167">
        <v>58929.94052975221</v>
      </c>
      <c r="J117" s="22">
        <v>0.89700863566755829</v>
      </c>
      <c r="K117" s="22" t="s">
        <v>89</v>
      </c>
      <c r="L117" s="22" t="s">
        <v>58</v>
      </c>
      <c r="M117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17" s="24" t="str">
        <f>IFERROR(IF(Table1[[#This Row],[Medicare Rate in CR]]&gt;0,"Y","N"),"N")</f>
        <v>Y</v>
      </c>
      <c r="O117" s="166">
        <f>Table1[[#This Row],[Medicare Rate in CR]]*Table1[[#This Row],[SumOfUnits]]*Table1[[#This Row],[Actuarial Factor 06/20/2023]]</f>
        <v>57504.586427258306</v>
      </c>
      <c r="P1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57504.586427258306</v>
      </c>
      <c r="Q117" s="166">
        <f>Table1[[#This Row],[Trended Medicare Pricing for all RHCs]]-Table1[[#This Row],[SumOfSFY24 Estimated Payment 5/04/23]]</f>
        <v>-1425.3541024939041</v>
      </c>
      <c r="R117" s="24">
        <f>Table1[[#This Row],[SumOfUnits]]*Table1[[#This Row],[Actuarial Factor 06/20/2023]]</f>
        <v>252.95643525825145</v>
      </c>
      <c r="S117" s="23"/>
    </row>
    <row r="118" spans="1:19" x14ac:dyDescent="0.25">
      <c r="A118" s="192" t="s">
        <v>86</v>
      </c>
      <c r="B118" s="193" t="s">
        <v>87</v>
      </c>
      <c r="C118" s="192" t="s">
        <v>85</v>
      </c>
      <c r="D118" s="192" t="s">
        <v>30</v>
      </c>
      <c r="E118" s="192" t="s">
        <v>60</v>
      </c>
      <c r="F118" s="194">
        <v>8623.6291799171286</v>
      </c>
      <c r="G118">
        <v>39</v>
      </c>
      <c r="H118">
        <v>39</v>
      </c>
      <c r="I118" s="167">
        <v>7135.8786833046452</v>
      </c>
      <c r="J118" s="22">
        <v>0.82747976918149668</v>
      </c>
      <c r="K118" s="22" t="s">
        <v>89</v>
      </c>
      <c r="L118" s="22" t="s">
        <v>58</v>
      </c>
      <c r="M118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18" s="24" t="str">
        <f>IFERROR(IF(Table1[[#This Row],[Medicare Rate in CR]]&gt;0,"Y","N"),"N")</f>
        <v>Y</v>
      </c>
      <c r="O118" s="166">
        <f>Table1[[#This Row],[Medicare Rate in CR]]*Table1[[#This Row],[SumOfUnits]]*Table1[[#This Row],[Actuarial Factor 06/20/2023]]</f>
        <v>7336.3280611931568</v>
      </c>
      <c r="P1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7336.3280611931568</v>
      </c>
      <c r="Q118" s="166">
        <f>Table1[[#This Row],[Trended Medicare Pricing for all RHCs]]-Table1[[#This Row],[SumOfSFY24 Estimated Payment 5/04/23]]</f>
        <v>200.44937788851166</v>
      </c>
      <c r="R118" s="24">
        <f>Table1[[#This Row],[SumOfUnits]]*Table1[[#This Row],[Actuarial Factor 06/20/2023]]</f>
        <v>32.271710998078369</v>
      </c>
      <c r="S118" s="23"/>
    </row>
    <row r="119" spans="1:19" x14ac:dyDescent="0.25">
      <c r="A119" s="192" t="s">
        <v>86</v>
      </c>
      <c r="B119" s="193" t="s">
        <v>87</v>
      </c>
      <c r="C119" s="192" t="s">
        <v>85</v>
      </c>
      <c r="D119" s="192" t="s">
        <v>30</v>
      </c>
      <c r="E119" s="192" t="s">
        <v>61</v>
      </c>
      <c r="F119" s="194">
        <v>3257.9743663872023</v>
      </c>
      <c r="G119">
        <v>14</v>
      </c>
      <c r="H119">
        <v>14</v>
      </c>
      <c r="I119" s="167">
        <v>2695.9078766973153</v>
      </c>
      <c r="J119" s="22">
        <v>0.82747976918149668</v>
      </c>
      <c r="K119" s="22" t="s">
        <v>89</v>
      </c>
      <c r="L119" s="22" t="s">
        <v>58</v>
      </c>
      <c r="M119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19" s="24" t="str">
        <f>IFERROR(IF(Table1[[#This Row],[Medicare Rate in CR]]&gt;0,"Y","N"),"N")</f>
        <v>Y</v>
      </c>
      <c r="O119" s="166">
        <f>Table1[[#This Row],[Medicare Rate in CR]]*Table1[[#This Row],[SumOfUnits]]*Table1[[#This Row],[Actuarial Factor 06/20/2023]]</f>
        <v>2633.5536629924154</v>
      </c>
      <c r="P1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2633.5536629924154</v>
      </c>
      <c r="Q119" s="166">
        <f>Table1[[#This Row],[Trended Medicare Pricing for all RHCs]]-Table1[[#This Row],[SumOfSFY24 Estimated Payment 5/04/23]]</f>
        <v>-62.354213704899848</v>
      </c>
      <c r="R119" s="24">
        <f>Table1[[#This Row],[SumOfUnits]]*Table1[[#This Row],[Actuarial Factor 06/20/2023]]</f>
        <v>11.584716768540954</v>
      </c>
      <c r="S119" s="23"/>
    </row>
    <row r="120" spans="1:19" x14ac:dyDescent="0.25">
      <c r="A120" s="192" t="s">
        <v>86</v>
      </c>
      <c r="B120" s="193" t="s">
        <v>87</v>
      </c>
      <c r="C120" s="192" t="s">
        <v>85</v>
      </c>
      <c r="D120" s="192" t="s">
        <v>30</v>
      </c>
      <c r="E120" s="192" t="s">
        <v>62</v>
      </c>
      <c r="F120" s="194">
        <v>41308.894670906906</v>
      </c>
      <c r="G120">
        <v>181</v>
      </c>
      <c r="H120">
        <v>181</v>
      </c>
      <c r="I120" s="167">
        <v>37701.49601839883</v>
      </c>
      <c r="J120" s="22">
        <v>0.91267259312438831</v>
      </c>
      <c r="K120" s="22" t="s">
        <v>89</v>
      </c>
      <c r="L120" s="22" t="s">
        <v>58</v>
      </c>
      <c r="M120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20" s="24" t="str">
        <f>IFERROR(IF(Table1[[#This Row],[Medicare Rate in CR]]&gt;0,"Y","N"),"N")</f>
        <v>Y</v>
      </c>
      <c r="O120" s="166">
        <f>Table1[[#This Row],[Medicare Rate in CR]]*Table1[[#This Row],[SumOfUnits]]*Table1[[#This Row],[Actuarial Factor 06/20/2023]]</f>
        <v>37553.492767689066</v>
      </c>
      <c r="P1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37553.492767689066</v>
      </c>
      <c r="Q120" s="166">
        <f>Table1[[#This Row],[Trended Medicare Pricing for all RHCs]]-Table1[[#This Row],[SumOfSFY24 Estimated Payment 5/04/23]]</f>
        <v>-148.00325070976396</v>
      </c>
      <c r="R120" s="24">
        <f>Table1[[#This Row],[SumOfUnits]]*Table1[[#This Row],[Actuarial Factor 06/20/2023]]</f>
        <v>165.19373935551428</v>
      </c>
      <c r="S120" s="23"/>
    </row>
    <row r="121" spans="1:19" x14ac:dyDescent="0.25">
      <c r="A121" s="192" t="s">
        <v>86</v>
      </c>
      <c r="B121" s="193" t="s">
        <v>87</v>
      </c>
      <c r="C121" s="192" t="s">
        <v>85</v>
      </c>
      <c r="D121" s="192" t="s">
        <v>30</v>
      </c>
      <c r="E121" s="192" t="s">
        <v>63</v>
      </c>
      <c r="F121" s="194">
        <v>13191.68353088561</v>
      </c>
      <c r="G121">
        <v>57</v>
      </c>
      <c r="H121">
        <v>57</v>
      </c>
      <c r="I121" s="167">
        <v>11879.575807962729</v>
      </c>
      <c r="J121" s="22">
        <v>0.90053523344076203</v>
      </c>
      <c r="K121" s="22" t="s">
        <v>89</v>
      </c>
      <c r="L121" s="22" t="s">
        <v>58</v>
      </c>
      <c r="M121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21" s="24" t="str">
        <f>IFERROR(IF(Table1[[#This Row],[Medicare Rate in CR]]&gt;0,"Y","N"),"N")</f>
        <v>Y</v>
      </c>
      <c r="O121" s="166">
        <f>Table1[[#This Row],[Medicare Rate in CR]]*Table1[[#This Row],[SumOfUnits]]*Table1[[#This Row],[Actuarial Factor 06/20/2023]]</f>
        <v>11668.964453231041</v>
      </c>
      <c r="P1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11668.964453231041</v>
      </c>
      <c r="Q121" s="166">
        <f>Table1[[#This Row],[Trended Medicare Pricing for all RHCs]]-Table1[[#This Row],[SumOfSFY24 Estimated Payment 5/04/23]]</f>
        <v>-210.61135473168724</v>
      </c>
      <c r="R121" s="24">
        <f>Table1[[#This Row],[SumOfUnits]]*Table1[[#This Row],[Actuarial Factor 06/20/2023]]</f>
        <v>51.330508306123434</v>
      </c>
      <c r="S121" s="23"/>
    </row>
    <row r="122" spans="1:19" x14ac:dyDescent="0.25">
      <c r="A122" s="192" t="s">
        <v>86</v>
      </c>
      <c r="B122" s="193" t="s">
        <v>87</v>
      </c>
      <c r="C122" s="192" t="s">
        <v>85</v>
      </c>
      <c r="D122" s="192" t="s">
        <v>30</v>
      </c>
      <c r="E122" s="192" t="s">
        <v>64</v>
      </c>
      <c r="F122" s="194">
        <v>6357.0974270020215</v>
      </c>
      <c r="G122">
        <v>28</v>
      </c>
      <c r="H122">
        <v>28</v>
      </c>
      <c r="I122" s="167">
        <v>5625.4107459425759</v>
      </c>
      <c r="J122" s="22">
        <v>0.88490239618609945</v>
      </c>
      <c r="K122" s="22" t="s">
        <v>89</v>
      </c>
      <c r="L122" s="22" t="s">
        <v>58</v>
      </c>
      <c r="M122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22" s="24" t="str">
        <f>IFERROR(IF(Table1[[#This Row],[Medicare Rate in CR]]&gt;0,"Y","N"),"N")</f>
        <v>Y</v>
      </c>
      <c r="O122" s="166">
        <f>Table1[[#This Row],[Medicare Rate in CR]]*Table1[[#This Row],[SumOfUnits]]*Table1[[#This Row],[Actuarial Factor 06/20/2023]]</f>
        <v>5632.6161282996081</v>
      </c>
      <c r="P1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5632.6161282996081</v>
      </c>
      <c r="Q122" s="166">
        <f>Table1[[#This Row],[Trended Medicare Pricing for all RHCs]]-Table1[[#This Row],[SumOfSFY24 Estimated Payment 5/04/23]]</f>
        <v>7.2053823570322493</v>
      </c>
      <c r="R122" s="24">
        <f>Table1[[#This Row],[SumOfUnits]]*Table1[[#This Row],[Actuarial Factor 06/20/2023]]</f>
        <v>24.777267093210785</v>
      </c>
      <c r="S122" s="23"/>
    </row>
    <row r="123" spans="1:19" x14ac:dyDescent="0.25">
      <c r="A123" s="192" t="s">
        <v>86</v>
      </c>
      <c r="B123" s="193" t="s">
        <v>87</v>
      </c>
      <c r="C123" s="192" t="s">
        <v>85</v>
      </c>
      <c r="D123" s="192" t="s">
        <v>30</v>
      </c>
      <c r="E123" s="192" t="s">
        <v>77</v>
      </c>
      <c r="F123" s="194">
        <v>31810.253445119073</v>
      </c>
      <c r="G123">
        <v>137</v>
      </c>
      <c r="H123">
        <v>137</v>
      </c>
      <c r="I123" s="167">
        <v>37799.021515876077</v>
      </c>
      <c r="J123" s="22">
        <v>1.1882653365553713</v>
      </c>
      <c r="K123" s="22" t="s">
        <v>89</v>
      </c>
      <c r="L123" s="22" t="s">
        <v>58</v>
      </c>
      <c r="M123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23" s="24" t="str">
        <f>IFERROR(IF(Table1[[#This Row],[Medicare Rate in CR]]&gt;0,"Y","N"),"N")</f>
        <v>Y</v>
      </c>
      <c r="O123" s="166">
        <f>Table1[[#This Row],[Medicare Rate in CR]]*Table1[[#This Row],[SumOfUnits]]*Table1[[#This Row],[Actuarial Factor 06/20/2023]]</f>
        <v>37007.585177401161</v>
      </c>
      <c r="P1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37007.585177401161</v>
      </c>
      <c r="Q123" s="166">
        <f>Table1[[#This Row],[Trended Medicare Pricing for all RHCs]]-Table1[[#This Row],[SumOfSFY24 Estimated Payment 5/04/23]]</f>
        <v>-791.43633847491583</v>
      </c>
      <c r="R123" s="24">
        <f>Table1[[#This Row],[SumOfUnits]]*Table1[[#This Row],[Actuarial Factor 06/20/2023]]</f>
        <v>162.79235110808585</v>
      </c>
      <c r="S123" s="23"/>
    </row>
    <row r="124" spans="1:19" x14ac:dyDescent="0.25">
      <c r="A124" s="192" t="s">
        <v>86</v>
      </c>
      <c r="B124" s="193" t="s">
        <v>87</v>
      </c>
      <c r="C124" s="192" t="s">
        <v>85</v>
      </c>
      <c r="D124" s="192" t="s">
        <v>32</v>
      </c>
      <c r="E124" s="192" t="s">
        <v>81</v>
      </c>
      <c r="F124" s="194">
        <v>1397.8028331887829</v>
      </c>
      <c r="G124">
        <v>6</v>
      </c>
      <c r="H124">
        <v>6</v>
      </c>
      <c r="I124" s="167">
        <v>1496.2116045468231</v>
      </c>
      <c r="J124" s="22">
        <v>1.0704024695196404</v>
      </c>
      <c r="K124" s="22" t="s">
        <v>89</v>
      </c>
      <c r="L124" s="22" t="s">
        <v>58</v>
      </c>
      <c r="M124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24" s="24" t="str">
        <f>IFERROR(IF(Table1[[#This Row],[Medicare Rate in CR]]&gt;0,"Y","N"),"N")</f>
        <v>Y</v>
      </c>
      <c r="O124" s="166">
        <f>Table1[[#This Row],[Medicare Rate in CR]]*Table1[[#This Row],[SumOfUnits]]*Table1[[#This Row],[Actuarial Factor 06/20/2023]]</f>
        <v>1460.0075603753992</v>
      </c>
      <c r="P1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1460.0075603753992</v>
      </c>
      <c r="Q124" s="166">
        <f>Table1[[#This Row],[Trended Medicare Pricing for all RHCs]]-Table1[[#This Row],[SumOfSFY24 Estimated Payment 5/04/23]]</f>
        <v>-36.204044171423902</v>
      </c>
      <c r="R124" s="24">
        <f>Table1[[#This Row],[SumOfUnits]]*Table1[[#This Row],[Actuarial Factor 06/20/2023]]</f>
        <v>6.4224148171178417</v>
      </c>
      <c r="S124" s="23"/>
    </row>
    <row r="125" spans="1:19" x14ac:dyDescent="0.25">
      <c r="A125" s="192" t="s">
        <v>86</v>
      </c>
      <c r="B125" s="193" t="s">
        <v>87</v>
      </c>
      <c r="C125" s="192" t="s">
        <v>85</v>
      </c>
      <c r="D125" s="192" t="s">
        <v>32</v>
      </c>
      <c r="E125" s="192" t="s">
        <v>65</v>
      </c>
      <c r="F125" s="194">
        <v>1174.6265780090587</v>
      </c>
      <c r="G125">
        <v>5</v>
      </c>
      <c r="H125">
        <v>5</v>
      </c>
      <c r="I125" s="167">
        <v>1489.8830451324961</v>
      </c>
      <c r="J125" s="22">
        <v>1.2683886717920034</v>
      </c>
      <c r="K125" s="22" t="s">
        <v>89</v>
      </c>
      <c r="L125" s="22" t="s">
        <v>58</v>
      </c>
      <c r="M125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25" s="24" t="str">
        <f>IFERROR(IF(Table1[[#This Row],[Medicare Rate in CR]]&gt;0,"Y","N"),"N")</f>
        <v>Y</v>
      </c>
      <c r="O125" s="166">
        <f>Table1[[#This Row],[Medicare Rate in CR]]*Table1[[#This Row],[SumOfUnits]]*Table1[[#This Row],[Actuarial Factor 06/20/2023]]</f>
        <v>1441.7139837923808</v>
      </c>
      <c r="P1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1441.7139837923808</v>
      </c>
      <c r="Q125" s="166">
        <f>Table1[[#This Row],[Trended Medicare Pricing for all RHCs]]-Table1[[#This Row],[SumOfSFY24 Estimated Payment 5/04/23]]</f>
        <v>-48.169061340115377</v>
      </c>
      <c r="R125" s="24">
        <f>Table1[[#This Row],[SumOfUnits]]*Table1[[#This Row],[Actuarial Factor 06/20/2023]]</f>
        <v>6.3419433589600169</v>
      </c>
      <c r="S125" s="23"/>
    </row>
    <row r="126" spans="1:19" x14ac:dyDescent="0.25">
      <c r="A126" s="192" t="s">
        <v>86</v>
      </c>
      <c r="B126" s="193" t="s">
        <v>87</v>
      </c>
      <c r="C126" s="192" t="s">
        <v>85</v>
      </c>
      <c r="D126" s="192" t="s">
        <v>32</v>
      </c>
      <c r="E126" s="192" t="s">
        <v>66</v>
      </c>
      <c r="F126" s="194">
        <v>2810.2919919051747</v>
      </c>
      <c r="G126">
        <v>12</v>
      </c>
      <c r="H126">
        <v>12</v>
      </c>
      <c r="I126" s="167">
        <v>2827.6107503231256</v>
      </c>
      <c r="J126" s="22">
        <v>1.0061626188552066</v>
      </c>
      <c r="K126" s="22" t="s">
        <v>89</v>
      </c>
      <c r="L126" s="22" t="s">
        <v>58</v>
      </c>
      <c r="M126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26" s="24" t="str">
        <f>IFERROR(IF(Table1[[#This Row],[Medicare Rate in CR]]&gt;0,"Y","N"),"N")</f>
        <v>Y</v>
      </c>
      <c r="O126" s="166">
        <f>Table1[[#This Row],[Medicare Rate in CR]]*Table1[[#This Row],[SumOfUnits]]*Table1[[#This Row],[Actuarial Factor 06/20/2023]]</f>
        <v>2744.7713777322497</v>
      </c>
      <c r="P1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2744.7713777322497</v>
      </c>
      <c r="Q126" s="166">
        <f>Table1[[#This Row],[Trended Medicare Pricing for all RHCs]]-Table1[[#This Row],[SumOfSFY24 Estimated Payment 5/04/23]]</f>
        <v>-82.839372590875882</v>
      </c>
      <c r="R126" s="24">
        <f>Table1[[#This Row],[SumOfUnits]]*Table1[[#This Row],[Actuarial Factor 06/20/2023]]</f>
        <v>12.073951426262479</v>
      </c>
      <c r="S126" s="23"/>
    </row>
    <row r="127" spans="1:19" x14ac:dyDescent="0.25">
      <c r="A127" s="192" t="s">
        <v>86</v>
      </c>
      <c r="B127" s="193" t="s">
        <v>87</v>
      </c>
      <c r="C127" s="192" t="s">
        <v>85</v>
      </c>
      <c r="D127" s="192" t="s">
        <v>31</v>
      </c>
      <c r="E127" s="192" t="s">
        <v>67</v>
      </c>
      <c r="F127" s="194">
        <v>3504.29796665703</v>
      </c>
      <c r="G127">
        <v>15</v>
      </c>
      <c r="H127">
        <v>15</v>
      </c>
      <c r="I127" s="167">
        <v>3907.2899280516772</v>
      </c>
      <c r="J127" s="22">
        <v>1.1149993423016726</v>
      </c>
      <c r="K127" s="22" t="s">
        <v>89</v>
      </c>
      <c r="L127" s="22" t="s">
        <v>58</v>
      </c>
      <c r="M127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27" s="24" t="str">
        <f>IFERROR(IF(Table1[[#This Row],[Medicare Rate in CR]]&gt;0,"Y","N"),"N")</f>
        <v>Y</v>
      </c>
      <c r="O127" s="166">
        <f>Table1[[#This Row],[Medicare Rate in CR]]*Table1[[#This Row],[SumOfUnits]]*Table1[[#This Row],[Actuarial Factor 06/20/2023]]</f>
        <v>3802.0920072815888</v>
      </c>
      <c r="P1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3802.0920072815888</v>
      </c>
      <c r="Q127" s="166">
        <f>Table1[[#This Row],[Trended Medicare Pricing for all RHCs]]-Table1[[#This Row],[SumOfSFY24 Estimated Payment 5/04/23]]</f>
        <v>-105.19792077008833</v>
      </c>
      <c r="R127" s="24">
        <f>Table1[[#This Row],[SumOfUnits]]*Table1[[#This Row],[Actuarial Factor 06/20/2023]]</f>
        <v>16.72499013452509</v>
      </c>
      <c r="S127" s="23"/>
    </row>
    <row r="128" spans="1:19" x14ac:dyDescent="0.25">
      <c r="A128" s="192" t="s">
        <v>86</v>
      </c>
      <c r="B128" s="193" t="s">
        <v>87</v>
      </c>
      <c r="C128" s="192" t="s">
        <v>85</v>
      </c>
      <c r="D128" s="192" t="s">
        <v>31</v>
      </c>
      <c r="E128" s="192" t="s">
        <v>69</v>
      </c>
      <c r="F128" s="194">
        <v>1985.5738652789823</v>
      </c>
      <c r="G128">
        <v>10</v>
      </c>
      <c r="H128">
        <v>10</v>
      </c>
      <c r="I128" s="167">
        <v>1987.7812059803191</v>
      </c>
      <c r="J128" s="22">
        <v>1.0011116890385876</v>
      </c>
      <c r="K128" s="22" t="s">
        <v>89</v>
      </c>
      <c r="L128" s="22" t="s">
        <v>58</v>
      </c>
      <c r="M128" s="22" t="str">
        <f>IFERROR(IFERROR(INDEX(FreeStand_Medicare!E:E,MATCH(Table1[[#This Row],[Medicare Number]],FreeStand_Medicare!A:A,0)),INDEX(HospBased_Medicare_CR!F:F,MATCH(Table1[[#This Row],[Medicare Number]],HospBased_Medicare_CR!G:G,0))),0)</f>
        <v>227.33</v>
      </c>
      <c r="N128" s="24" t="str">
        <f>IFERROR(IF(Table1[[#This Row],[Medicare Rate in CR]]&gt;0,"Y","N"),"N")</f>
        <v>Y</v>
      </c>
      <c r="O128" s="166">
        <f>Table1[[#This Row],[Medicare Rate in CR]]*Table1[[#This Row],[SumOfUnits]]*Table1[[#This Row],[Actuarial Factor 06/20/2023]]</f>
        <v>2275.8272026914215</v>
      </c>
      <c r="P1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2275.8272026914215</v>
      </c>
      <c r="Q128" s="166">
        <f>Table1[[#This Row],[Trended Medicare Pricing for all RHCs]]-Table1[[#This Row],[SumOfSFY24 Estimated Payment 5/04/23]]</f>
        <v>288.04599671110236</v>
      </c>
      <c r="R128" s="24">
        <f>Table1[[#This Row],[SumOfUnits]]*Table1[[#This Row],[Actuarial Factor 06/20/2023]]</f>
        <v>10.011116890385876</v>
      </c>
      <c r="S128" s="23"/>
    </row>
    <row r="129" spans="1:19" x14ac:dyDescent="0.25">
      <c r="A129" s="192" t="s">
        <v>91</v>
      </c>
      <c r="B129" s="193" t="s">
        <v>92</v>
      </c>
      <c r="C129" s="192" t="s">
        <v>75</v>
      </c>
      <c r="D129" s="192" t="s">
        <v>31</v>
      </c>
      <c r="E129" s="192" t="s">
        <v>68</v>
      </c>
      <c r="F129" s="194">
        <v>1077.623590633131</v>
      </c>
      <c r="G129">
        <v>5</v>
      </c>
      <c r="H129">
        <v>5</v>
      </c>
      <c r="I129" s="167">
        <v>1006.635061906273</v>
      </c>
      <c r="J129" s="22">
        <v>0.93412493068646496</v>
      </c>
      <c r="K129" s="22" t="s">
        <v>93</v>
      </c>
      <c r="L129" s="22" t="s">
        <v>58</v>
      </c>
      <c r="M1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9" s="24" t="str">
        <f>IFERROR(IF(Table1[[#This Row],[Medicare Rate in CR]]&gt;0,"Y","N"),"N")</f>
        <v>N</v>
      </c>
      <c r="O129" s="166">
        <f>Table1[[#This Row],[Medicare Rate in CR]]*Table1[[#This Row],[SumOfUnits]]*Table1[[#This Row],[Actuarial Factor 06/20/2023]]</f>
        <v>0</v>
      </c>
      <c r="P1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1877.2262132542205</v>
      </c>
      <c r="Q129" s="166">
        <f>Table1[[#This Row],[Trended Medicare Pricing for all RHCs]]-Table1[[#This Row],[SumOfSFY24 Estimated Payment 5/04/23]]</f>
        <v>870.59115134794752</v>
      </c>
      <c r="R129" s="24">
        <f>Table1[[#This Row],[SumOfUnits]]*Table1[[#This Row],[Actuarial Factor 06/20/2023]]</f>
        <v>4.6706246534323252</v>
      </c>
      <c r="S129" s="23"/>
    </row>
    <row r="130" spans="1:19" x14ac:dyDescent="0.25">
      <c r="A130" s="192" t="s">
        <v>91</v>
      </c>
      <c r="B130" s="193" t="s">
        <v>92</v>
      </c>
      <c r="C130" s="192" t="s">
        <v>90</v>
      </c>
      <c r="D130" s="192" t="s">
        <v>30</v>
      </c>
      <c r="E130" s="192" t="s">
        <v>59</v>
      </c>
      <c r="F130" s="194">
        <v>40316.054736436381</v>
      </c>
      <c r="G130">
        <v>188</v>
      </c>
      <c r="H130">
        <v>188</v>
      </c>
      <c r="I130" s="167">
        <v>39399.748461681193</v>
      </c>
      <c r="J130" s="22">
        <v>0.97727192601693091</v>
      </c>
      <c r="K130" s="22" t="s">
        <v>93</v>
      </c>
      <c r="L130" s="22" t="s">
        <v>58</v>
      </c>
      <c r="M1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0" s="24" t="str">
        <f>IFERROR(IF(Table1[[#This Row],[Medicare Rate in CR]]&gt;0,"Y","N"),"N")</f>
        <v>N</v>
      </c>
      <c r="O130" s="166">
        <f>Table1[[#This Row],[Medicare Rate in CR]]*Table1[[#This Row],[SumOfUnits]]*Table1[[#This Row],[Actuarial Factor 06/20/2023]]</f>
        <v>0</v>
      </c>
      <c r="P1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59818.747634271247</v>
      </c>
      <c r="Q130" s="166">
        <f>Table1[[#This Row],[Trended Medicare Pricing for all RHCs]]-Table1[[#This Row],[SumOfSFY24 Estimated Payment 5/04/23]]</f>
        <v>20418.999172590055</v>
      </c>
      <c r="R130" s="24">
        <f>Table1[[#This Row],[SumOfUnits]]*Table1[[#This Row],[Actuarial Factor 06/20/2023]]</f>
        <v>183.72712209118302</v>
      </c>
      <c r="S130" s="23"/>
    </row>
    <row r="131" spans="1:19" x14ac:dyDescent="0.25">
      <c r="A131" s="192" t="s">
        <v>91</v>
      </c>
      <c r="B131" s="193" t="s">
        <v>92</v>
      </c>
      <c r="C131" s="192" t="s">
        <v>90</v>
      </c>
      <c r="D131" s="192" t="s">
        <v>30</v>
      </c>
      <c r="E131" s="192" t="s">
        <v>60</v>
      </c>
      <c r="F131" s="194">
        <v>21680.302592271393</v>
      </c>
      <c r="G131">
        <v>103</v>
      </c>
      <c r="H131">
        <v>103</v>
      </c>
      <c r="I131" s="167">
        <v>17833.827342462162</v>
      </c>
      <c r="J131" s="22">
        <v>0.8225820311576082</v>
      </c>
      <c r="K131" s="22" t="s">
        <v>93</v>
      </c>
      <c r="L131" s="22" t="s">
        <v>58</v>
      </c>
      <c r="M1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1" s="24" t="str">
        <f>IFERROR(IF(Table1[[#This Row],[Medicare Rate in CR]]&gt;0,"Y","N"),"N")</f>
        <v>N</v>
      </c>
      <c r="O131" s="166">
        <f>Table1[[#This Row],[Medicare Rate in CR]]*Table1[[#This Row],[SumOfUnits]]*Table1[[#This Row],[Actuarial Factor 06/20/2023]]</f>
        <v>0</v>
      </c>
      <c r="P1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27076.244362053218</v>
      </c>
      <c r="Q131" s="166">
        <f>Table1[[#This Row],[Trended Medicare Pricing for all RHCs]]-Table1[[#This Row],[SumOfSFY24 Estimated Payment 5/04/23]]</f>
        <v>9242.4170195910556</v>
      </c>
      <c r="R131" s="24">
        <f>Table1[[#This Row],[SumOfUnits]]*Table1[[#This Row],[Actuarial Factor 06/20/2023]]</f>
        <v>84.725949209233647</v>
      </c>
      <c r="S131" s="23"/>
    </row>
    <row r="132" spans="1:19" x14ac:dyDescent="0.25">
      <c r="A132" s="192" t="s">
        <v>91</v>
      </c>
      <c r="B132" s="193" t="s">
        <v>92</v>
      </c>
      <c r="C132" s="192" t="s">
        <v>90</v>
      </c>
      <c r="D132" s="192" t="s">
        <v>30</v>
      </c>
      <c r="E132" s="192" t="s">
        <v>61</v>
      </c>
      <c r="F132" s="194">
        <v>15721.354919533569</v>
      </c>
      <c r="G132">
        <v>73</v>
      </c>
      <c r="H132">
        <v>73</v>
      </c>
      <c r="I132" s="167">
        <v>12932.104062259579</v>
      </c>
      <c r="J132" s="22">
        <v>0.8225820311576082</v>
      </c>
      <c r="K132" s="22" t="s">
        <v>93</v>
      </c>
      <c r="L132" s="22" t="s">
        <v>58</v>
      </c>
      <c r="M1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2" s="24" t="str">
        <f>IFERROR(IF(Table1[[#This Row],[Medicare Rate in CR]]&gt;0,"Y","N"),"N")</f>
        <v>N</v>
      </c>
      <c r="O132" s="166">
        <f>Table1[[#This Row],[Medicare Rate in CR]]*Table1[[#This Row],[SumOfUnits]]*Table1[[#This Row],[Actuarial Factor 06/20/2023]]</f>
        <v>0</v>
      </c>
      <c r="P1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19634.193097268086</v>
      </c>
      <c r="Q132" s="166">
        <f>Table1[[#This Row],[Trended Medicare Pricing for all RHCs]]-Table1[[#This Row],[SumOfSFY24 Estimated Payment 5/04/23]]</f>
        <v>6702.0890350085065</v>
      </c>
      <c r="R132" s="24">
        <f>Table1[[#This Row],[SumOfUnits]]*Table1[[#This Row],[Actuarial Factor 06/20/2023]]</f>
        <v>60.048488274505395</v>
      </c>
      <c r="S132" s="23"/>
    </row>
    <row r="133" spans="1:19" x14ac:dyDescent="0.25">
      <c r="A133" s="192" t="s">
        <v>91</v>
      </c>
      <c r="B133" s="193" t="s">
        <v>92</v>
      </c>
      <c r="C133" s="192" t="s">
        <v>90</v>
      </c>
      <c r="D133" s="192" t="s">
        <v>30</v>
      </c>
      <c r="E133" s="192" t="s">
        <v>62</v>
      </c>
      <c r="F133" s="194">
        <v>69828.592078635353</v>
      </c>
      <c r="G133">
        <v>335</v>
      </c>
      <c r="H133">
        <v>335</v>
      </c>
      <c r="I133" s="167">
        <v>69952.17524902671</v>
      </c>
      <c r="J133" s="22">
        <v>1.0017698075632426</v>
      </c>
      <c r="K133" s="22" t="s">
        <v>93</v>
      </c>
      <c r="L133" s="22" t="s">
        <v>58</v>
      </c>
      <c r="M1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3" s="24" t="str">
        <f>IFERROR(IF(Table1[[#This Row],[Medicare Rate in CR]]&gt;0,"Y","N"),"N")</f>
        <v>N</v>
      </c>
      <c r="O133" s="166">
        <f>Table1[[#This Row],[Medicare Rate in CR]]*Table1[[#This Row],[SumOfUnits]]*Table1[[#This Row],[Actuarial Factor 06/20/2023]]</f>
        <v>0</v>
      </c>
      <c r="P1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106205.03127728072</v>
      </c>
      <c r="Q133" s="166">
        <f>Table1[[#This Row],[Trended Medicare Pricing for all RHCs]]-Table1[[#This Row],[SumOfSFY24 Estimated Payment 5/04/23]]</f>
        <v>36252.856028254013</v>
      </c>
      <c r="R133" s="24">
        <f>Table1[[#This Row],[SumOfUnits]]*Table1[[#This Row],[Actuarial Factor 06/20/2023]]</f>
        <v>335.59288553368629</v>
      </c>
      <c r="S133" s="23"/>
    </row>
    <row r="134" spans="1:19" x14ac:dyDescent="0.25">
      <c r="A134" s="192" t="s">
        <v>91</v>
      </c>
      <c r="B134" s="193" t="s">
        <v>92</v>
      </c>
      <c r="C134" s="192" t="s">
        <v>90</v>
      </c>
      <c r="D134" s="192" t="s">
        <v>30</v>
      </c>
      <c r="E134" s="192" t="s">
        <v>63</v>
      </c>
      <c r="F134" s="194">
        <v>14668.642189457441</v>
      </c>
      <c r="G134">
        <v>69</v>
      </c>
      <c r="H134">
        <v>69</v>
      </c>
      <c r="I134" s="167">
        <v>14148.181707749802</v>
      </c>
      <c r="J134" s="22">
        <v>0.96451883719123632</v>
      </c>
      <c r="K134" s="22" t="s">
        <v>93</v>
      </c>
      <c r="L134" s="22" t="s">
        <v>58</v>
      </c>
      <c r="M1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4" s="24" t="str">
        <f>IFERROR(IF(Table1[[#This Row],[Medicare Rate in CR]]&gt;0,"Y","N"),"N")</f>
        <v>N</v>
      </c>
      <c r="O134" s="166">
        <f>Table1[[#This Row],[Medicare Rate in CR]]*Table1[[#This Row],[SumOfUnits]]*Table1[[#This Row],[Actuarial Factor 06/20/2023]]</f>
        <v>0</v>
      </c>
      <c r="P1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21480.505437307689</v>
      </c>
      <c r="Q134" s="166">
        <f>Table1[[#This Row],[Trended Medicare Pricing for all RHCs]]-Table1[[#This Row],[SumOfSFY24 Estimated Payment 5/04/23]]</f>
        <v>7332.3237295578874</v>
      </c>
      <c r="R134" s="24">
        <f>Table1[[#This Row],[SumOfUnits]]*Table1[[#This Row],[Actuarial Factor 06/20/2023]]</f>
        <v>66.551799766195302</v>
      </c>
      <c r="S134" s="23"/>
    </row>
    <row r="135" spans="1:19" x14ac:dyDescent="0.25">
      <c r="A135" s="192" t="s">
        <v>91</v>
      </c>
      <c r="B135" s="193" t="s">
        <v>92</v>
      </c>
      <c r="C135" s="192" t="s">
        <v>90</v>
      </c>
      <c r="D135" s="192" t="s">
        <v>30</v>
      </c>
      <c r="E135" s="192" t="s">
        <v>64</v>
      </c>
      <c r="F135" s="194">
        <v>31576.129902669454</v>
      </c>
      <c r="G135">
        <v>147</v>
      </c>
      <c r="H135">
        <v>147</v>
      </c>
      <c r="I135" s="167">
        <v>30081.724958862982</v>
      </c>
      <c r="J135" s="22">
        <v>0.95267295427233045</v>
      </c>
      <c r="K135" s="22" t="s">
        <v>93</v>
      </c>
      <c r="L135" s="22" t="s">
        <v>58</v>
      </c>
      <c r="M1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5" s="24" t="str">
        <f>IFERROR(IF(Table1[[#This Row],[Medicare Rate in CR]]&gt;0,"Y","N"),"N")</f>
        <v>N</v>
      </c>
      <c r="O135" s="166">
        <f>Table1[[#This Row],[Medicare Rate in CR]]*Table1[[#This Row],[SumOfUnits]]*Table1[[#This Row],[Actuarial Factor 06/20/2023]]</f>
        <v>0</v>
      </c>
      <c r="P1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45671.639641757254</v>
      </c>
      <c r="Q135" s="166">
        <f>Table1[[#This Row],[Trended Medicare Pricing for all RHCs]]-Table1[[#This Row],[SumOfSFY24 Estimated Payment 5/04/23]]</f>
        <v>15589.914682894272</v>
      </c>
      <c r="R135" s="24">
        <f>Table1[[#This Row],[SumOfUnits]]*Table1[[#This Row],[Actuarial Factor 06/20/2023]]</f>
        <v>140.04292427803259</v>
      </c>
      <c r="S135" s="23"/>
    </row>
    <row r="136" spans="1:19" x14ac:dyDescent="0.25">
      <c r="A136" s="192" t="s">
        <v>91</v>
      </c>
      <c r="B136" s="193" t="s">
        <v>92</v>
      </c>
      <c r="C136" s="192" t="s">
        <v>90</v>
      </c>
      <c r="D136" s="192" t="s">
        <v>30</v>
      </c>
      <c r="E136" s="192" t="s">
        <v>77</v>
      </c>
      <c r="F136" s="194">
        <v>16484.09945070828</v>
      </c>
      <c r="G136">
        <v>77</v>
      </c>
      <c r="H136">
        <v>77</v>
      </c>
      <c r="I136" s="167">
        <v>19953.246009647337</v>
      </c>
      <c r="J136" s="22">
        <v>1.2104541148464132</v>
      </c>
      <c r="K136" s="22" t="s">
        <v>93</v>
      </c>
      <c r="L136" s="22" t="s">
        <v>58</v>
      </c>
      <c r="M1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6" s="24" t="str">
        <f>IFERROR(IF(Table1[[#This Row],[Medicare Rate in CR]]&gt;0,"Y","N"),"N")</f>
        <v>N</v>
      </c>
      <c r="O136" s="166">
        <f>Table1[[#This Row],[Medicare Rate in CR]]*Table1[[#This Row],[SumOfUnits]]*Table1[[#This Row],[Actuarial Factor 06/20/2023]]</f>
        <v>0</v>
      </c>
      <c r="P1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30294.056031765173</v>
      </c>
      <c r="Q136" s="166">
        <f>Table1[[#This Row],[Trended Medicare Pricing for all RHCs]]-Table1[[#This Row],[SumOfSFY24 Estimated Payment 5/04/23]]</f>
        <v>10340.810022117836</v>
      </c>
      <c r="R136" s="24">
        <f>Table1[[#This Row],[SumOfUnits]]*Table1[[#This Row],[Actuarial Factor 06/20/2023]]</f>
        <v>93.204966843173821</v>
      </c>
      <c r="S136" s="23"/>
    </row>
    <row r="137" spans="1:19" x14ac:dyDescent="0.25">
      <c r="A137" s="192" t="s">
        <v>91</v>
      </c>
      <c r="B137" s="193" t="s">
        <v>92</v>
      </c>
      <c r="C137" s="192" t="s">
        <v>90</v>
      </c>
      <c r="D137" s="192" t="s">
        <v>32</v>
      </c>
      <c r="E137" s="192" t="s">
        <v>94</v>
      </c>
      <c r="F137" s="194">
        <v>431.0494362532524</v>
      </c>
      <c r="G137">
        <v>2</v>
      </c>
      <c r="H137">
        <v>2</v>
      </c>
      <c r="I137" s="167">
        <v>501.15869376419948</v>
      </c>
      <c r="J137" s="22">
        <v>1.1626478348292193</v>
      </c>
      <c r="K137" s="22" t="s">
        <v>93</v>
      </c>
      <c r="L137" s="22" t="s">
        <v>58</v>
      </c>
      <c r="M1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7" s="24" t="str">
        <f>IFERROR(IF(Table1[[#This Row],[Medicare Rate in CR]]&gt;0,"Y","N"),"N")</f>
        <v>N</v>
      </c>
      <c r="O137" s="166">
        <f>Table1[[#This Row],[Medicare Rate in CR]]*Table1[[#This Row],[SumOfUnits]]*Table1[[#This Row],[Actuarial Factor 06/20/2023]]</f>
        <v>0</v>
      </c>
      <c r="P1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760.88519844632731</v>
      </c>
      <c r="Q137" s="166">
        <f>Table1[[#This Row],[Trended Medicare Pricing for all RHCs]]-Table1[[#This Row],[SumOfSFY24 Estimated Payment 5/04/23]]</f>
        <v>259.72650468212782</v>
      </c>
      <c r="R137" s="24">
        <f>Table1[[#This Row],[SumOfUnits]]*Table1[[#This Row],[Actuarial Factor 06/20/2023]]</f>
        <v>2.3252956696584386</v>
      </c>
      <c r="S137" s="23"/>
    </row>
    <row r="138" spans="1:19" x14ac:dyDescent="0.25">
      <c r="A138" s="192" t="s">
        <v>91</v>
      </c>
      <c r="B138" s="193" t="s">
        <v>92</v>
      </c>
      <c r="C138" s="192" t="s">
        <v>90</v>
      </c>
      <c r="D138" s="192" t="s">
        <v>32</v>
      </c>
      <c r="E138" s="192" t="s">
        <v>65</v>
      </c>
      <c r="F138" s="194">
        <v>8347.1138093861409</v>
      </c>
      <c r="G138">
        <v>40</v>
      </c>
      <c r="H138">
        <v>40</v>
      </c>
      <c r="I138" s="167">
        <v>10290.426160821746</v>
      </c>
      <c r="J138" s="22">
        <v>1.2328124901388542</v>
      </c>
      <c r="K138" s="22" t="s">
        <v>93</v>
      </c>
      <c r="L138" s="22" t="s">
        <v>58</v>
      </c>
      <c r="M1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8" s="24" t="str">
        <f>IFERROR(IF(Table1[[#This Row],[Medicare Rate in CR]]&gt;0,"Y","N"),"N")</f>
        <v>N</v>
      </c>
      <c r="O138" s="166">
        <f>Table1[[#This Row],[Medicare Rate in CR]]*Table1[[#This Row],[SumOfUnits]]*Table1[[#This Row],[Actuarial Factor 06/20/2023]]</f>
        <v>0</v>
      </c>
      <c r="P1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15623.460290919651</v>
      </c>
      <c r="Q138" s="166">
        <f>Table1[[#This Row],[Trended Medicare Pricing for all RHCs]]-Table1[[#This Row],[SumOfSFY24 Estimated Payment 5/04/23]]</f>
        <v>5333.0341300979053</v>
      </c>
      <c r="R138" s="24">
        <f>Table1[[#This Row],[SumOfUnits]]*Table1[[#This Row],[Actuarial Factor 06/20/2023]]</f>
        <v>49.312499605554166</v>
      </c>
      <c r="S138" s="23"/>
    </row>
    <row r="139" spans="1:19" x14ac:dyDescent="0.25">
      <c r="A139" s="192" t="s">
        <v>91</v>
      </c>
      <c r="B139" s="193" t="s">
        <v>92</v>
      </c>
      <c r="C139" s="192" t="s">
        <v>90</v>
      </c>
      <c r="D139" s="192" t="s">
        <v>32</v>
      </c>
      <c r="E139" s="192" t="s">
        <v>66</v>
      </c>
      <c r="F139" s="194">
        <v>859.11149657897283</v>
      </c>
      <c r="G139">
        <v>4</v>
      </c>
      <c r="H139">
        <v>4</v>
      </c>
      <c r="I139" s="167">
        <v>925.86644564390235</v>
      </c>
      <c r="J139" s="22">
        <v>1.0777023114354205</v>
      </c>
      <c r="K139" s="22" t="s">
        <v>93</v>
      </c>
      <c r="L139" s="22" t="s">
        <v>58</v>
      </c>
      <c r="M1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9" s="24" t="str">
        <f>IFERROR(IF(Table1[[#This Row],[Medicare Rate in CR]]&gt;0,"Y","N"),"N")</f>
        <v>N</v>
      </c>
      <c r="O139" s="166">
        <f>Table1[[#This Row],[Medicare Rate in CR]]*Table1[[#This Row],[SumOfUnits]]*Table1[[#This Row],[Actuarial Factor 06/20/2023]]</f>
        <v>0</v>
      </c>
      <c r="P1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1405.6986000526629</v>
      </c>
      <c r="Q139" s="166">
        <f>Table1[[#This Row],[Trended Medicare Pricing for all RHCs]]-Table1[[#This Row],[SumOfSFY24 Estimated Payment 5/04/23]]</f>
        <v>479.83215440876052</v>
      </c>
      <c r="R139" s="24">
        <f>Table1[[#This Row],[SumOfUnits]]*Table1[[#This Row],[Actuarial Factor 06/20/2023]]</f>
        <v>4.310809245741682</v>
      </c>
      <c r="S139" s="23"/>
    </row>
    <row r="140" spans="1:19" x14ac:dyDescent="0.25">
      <c r="A140" s="192" t="s">
        <v>91</v>
      </c>
      <c r="B140" s="193" t="s">
        <v>92</v>
      </c>
      <c r="C140" s="192" t="s">
        <v>90</v>
      </c>
      <c r="D140" s="192" t="s">
        <v>31</v>
      </c>
      <c r="E140" s="192" t="s">
        <v>67</v>
      </c>
      <c r="F140" s="194">
        <v>1500.1830972342682</v>
      </c>
      <c r="G140">
        <v>7</v>
      </c>
      <c r="H140">
        <v>7</v>
      </c>
      <c r="I140" s="167">
        <v>1672.8502804252166</v>
      </c>
      <c r="J140" s="22">
        <v>1.1150974061161447</v>
      </c>
      <c r="K140" s="22" t="s">
        <v>93</v>
      </c>
      <c r="L140" s="22" t="s">
        <v>58</v>
      </c>
      <c r="M1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40" s="24" t="str">
        <f>IFERROR(IF(Table1[[#This Row],[Medicare Rate in CR]]&gt;0,"Y","N"),"N")</f>
        <v>N</v>
      </c>
      <c r="O140" s="166">
        <f>Table1[[#This Row],[Medicare Rate in CR]]*Table1[[#This Row],[SumOfUnits]]*Table1[[#This Row],[Actuarial Factor 06/20/2023]]</f>
        <v>0</v>
      </c>
      <c r="P1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2539.8083150708017</v>
      </c>
      <c r="Q140" s="166">
        <f>Table1[[#This Row],[Trended Medicare Pricing for all RHCs]]-Table1[[#This Row],[SumOfSFY24 Estimated Payment 5/04/23]]</f>
        <v>866.95803464558503</v>
      </c>
      <c r="R140" s="24">
        <f>Table1[[#This Row],[SumOfUnits]]*Table1[[#This Row],[Actuarial Factor 06/20/2023]]</f>
        <v>7.805681842813013</v>
      </c>
      <c r="S140" s="23"/>
    </row>
    <row r="141" spans="1:19" x14ac:dyDescent="0.25">
      <c r="A141" s="192" t="s">
        <v>91</v>
      </c>
      <c r="B141" s="193" t="s">
        <v>92</v>
      </c>
      <c r="C141" s="192" t="s">
        <v>90</v>
      </c>
      <c r="D141" s="192" t="s">
        <v>31</v>
      </c>
      <c r="E141" s="192" t="s">
        <v>82</v>
      </c>
      <c r="F141" s="194">
        <v>3017.3460537727669</v>
      </c>
      <c r="G141">
        <v>14</v>
      </c>
      <c r="H141">
        <v>14</v>
      </c>
      <c r="I141" s="167">
        <v>2968.6760338096287</v>
      </c>
      <c r="J141" s="22">
        <v>0.98386992439853449</v>
      </c>
      <c r="K141" s="22" t="s">
        <v>93</v>
      </c>
      <c r="L141" s="22" t="s">
        <v>58</v>
      </c>
      <c r="M1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41" s="24" t="str">
        <f>IFERROR(IF(Table1[[#This Row],[Medicare Rate in CR]]&gt;0,"Y","N"),"N")</f>
        <v>N</v>
      </c>
      <c r="O141" s="166">
        <f>Table1[[#This Row],[Medicare Rate in CR]]*Table1[[#This Row],[SumOfUnits]]*Table1[[#This Row],[Actuarial Factor 06/20/2023]]</f>
        <v>0</v>
      </c>
      <c r="P1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4507.1983809002722</v>
      </c>
      <c r="Q141" s="166">
        <f>Table1[[#This Row],[Trended Medicare Pricing for all RHCs]]-Table1[[#This Row],[SumOfSFY24 Estimated Payment 5/04/23]]</f>
        <v>1538.5223470906435</v>
      </c>
      <c r="R141" s="24">
        <f>Table1[[#This Row],[SumOfUnits]]*Table1[[#This Row],[Actuarial Factor 06/20/2023]]</f>
        <v>13.774178941579482</v>
      </c>
      <c r="S141" s="23"/>
    </row>
    <row r="142" spans="1:19" x14ac:dyDescent="0.25">
      <c r="A142" s="192" t="s">
        <v>91</v>
      </c>
      <c r="B142" s="193" t="s">
        <v>92</v>
      </c>
      <c r="C142" s="192" t="s">
        <v>90</v>
      </c>
      <c r="D142" s="192" t="s">
        <v>31</v>
      </c>
      <c r="E142" s="192" t="s">
        <v>68</v>
      </c>
      <c r="F142" s="194">
        <v>19157.800905849479</v>
      </c>
      <c r="G142">
        <v>89</v>
      </c>
      <c r="H142">
        <v>89</v>
      </c>
      <c r="I142" s="167">
        <v>17763.475271579657</v>
      </c>
      <c r="J142" s="22">
        <v>0.92721890987790301</v>
      </c>
      <c r="K142" s="22" t="s">
        <v>93</v>
      </c>
      <c r="L142" s="22" t="s">
        <v>58</v>
      </c>
      <c r="M1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42" s="24" t="str">
        <f>IFERROR(IF(Table1[[#This Row],[Medicare Rate in CR]]&gt;0,"Y","N"),"N")</f>
        <v>N</v>
      </c>
      <c r="O142" s="166">
        <f>Table1[[#This Row],[Medicare Rate in CR]]*Table1[[#This Row],[SumOfUnits]]*Table1[[#This Row],[Actuarial Factor 06/20/2023]]</f>
        <v>0</v>
      </c>
      <c r="P1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26969.432188423176</v>
      </c>
      <c r="Q142" s="166">
        <f>Table1[[#This Row],[Trended Medicare Pricing for all RHCs]]-Table1[[#This Row],[SumOfSFY24 Estimated Payment 5/04/23]]</f>
        <v>9205.9569168435191</v>
      </c>
      <c r="R142" s="24">
        <f>Table1[[#This Row],[SumOfUnits]]*Table1[[#This Row],[Actuarial Factor 06/20/2023]]</f>
        <v>82.522482979133372</v>
      </c>
      <c r="S142" s="23"/>
    </row>
    <row r="143" spans="1:19" x14ac:dyDescent="0.25">
      <c r="A143" s="192" t="s">
        <v>91</v>
      </c>
      <c r="B143" s="193" t="s">
        <v>92</v>
      </c>
      <c r="C143" s="192" t="s">
        <v>90</v>
      </c>
      <c r="D143" s="192" t="s">
        <v>31</v>
      </c>
      <c r="E143" s="192" t="s">
        <v>69</v>
      </c>
      <c r="F143" s="194">
        <v>74072.5546882528</v>
      </c>
      <c r="G143">
        <v>345</v>
      </c>
      <c r="H143">
        <v>345</v>
      </c>
      <c r="I143" s="167">
        <v>79069.229421939148</v>
      </c>
      <c r="J143" s="22">
        <v>1.0674564925526833</v>
      </c>
      <c r="K143" s="22" t="s">
        <v>93</v>
      </c>
      <c r="L143" s="22" t="s">
        <v>58</v>
      </c>
      <c r="M1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43" s="24" t="str">
        <f>IFERROR(IF(Table1[[#This Row],[Medicare Rate in CR]]&gt;0,"Y","N"),"N")</f>
        <v>N</v>
      </c>
      <c r="O143" s="166">
        <f>Table1[[#This Row],[Medicare Rate in CR]]*Table1[[#This Row],[SumOfUnits]]*Table1[[#This Row],[Actuarial Factor 06/20/2023]]</f>
        <v>0</v>
      </c>
      <c r="P1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120047.01717898862</v>
      </c>
      <c r="Q143" s="166">
        <f>Table1[[#This Row],[Trended Medicare Pricing for all RHCs]]-Table1[[#This Row],[SumOfSFY24 Estimated Payment 5/04/23]]</f>
        <v>40977.787757049475</v>
      </c>
      <c r="R143" s="24">
        <f>Table1[[#This Row],[SumOfUnits]]*Table1[[#This Row],[Actuarial Factor 06/20/2023]]</f>
        <v>368.2724899306757</v>
      </c>
      <c r="S143" s="23"/>
    </row>
    <row r="144" spans="1:19" x14ac:dyDescent="0.25">
      <c r="A144" s="192" t="s">
        <v>91</v>
      </c>
      <c r="B144" s="193" t="s">
        <v>92</v>
      </c>
      <c r="C144" s="192" t="s">
        <v>95</v>
      </c>
      <c r="D144" s="192" t="s">
        <v>31</v>
      </c>
      <c r="E144" s="192" t="s">
        <v>69</v>
      </c>
      <c r="F144" s="194">
        <v>415.3801676785198</v>
      </c>
      <c r="G144">
        <v>2</v>
      </c>
      <c r="H144">
        <v>2</v>
      </c>
      <c r="I144" s="167">
        <v>458.38492907018434</v>
      </c>
      <c r="J144" s="22">
        <v>1.1035310896810744</v>
      </c>
      <c r="K144" s="22" t="s">
        <v>93</v>
      </c>
      <c r="L144" s="22" t="s">
        <v>58</v>
      </c>
      <c r="M1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44" s="24" t="str">
        <f>IFERROR(IF(Table1[[#This Row],[Medicare Rate in CR]]&gt;0,"Y","N"),"N")</f>
        <v>N</v>
      </c>
      <c r="O144" s="166">
        <f>Table1[[#This Row],[Medicare Rate in CR]]*Table1[[#This Row],[SumOfUnits]]*Table1[[#This Row],[Actuarial Factor 06/20/2023]]</f>
        <v>0</v>
      </c>
      <c r="P1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544.19871894569633</v>
      </c>
      <c r="Q144" s="166">
        <f>Table1[[#This Row],[Trended Medicare Pricing for all RHCs]]-Table1[[#This Row],[SumOfSFY24 Estimated Payment 5/04/23]]</f>
        <v>85.813789875511986</v>
      </c>
      <c r="R144" s="24">
        <f>Table1[[#This Row],[SumOfUnits]]*Table1[[#This Row],[Actuarial Factor 06/20/2023]]</f>
        <v>2.2070621793621488</v>
      </c>
      <c r="S144" s="23"/>
    </row>
    <row r="145" spans="1:19" x14ac:dyDescent="0.25">
      <c r="A145" s="192" t="s">
        <v>96</v>
      </c>
      <c r="B145" s="193" t="s">
        <v>97</v>
      </c>
      <c r="C145" s="192" t="s">
        <v>72</v>
      </c>
      <c r="D145" s="192" t="s">
        <v>30</v>
      </c>
      <c r="E145" s="192" t="s">
        <v>56</v>
      </c>
      <c r="F145" s="194">
        <v>86.932639491182414</v>
      </c>
      <c r="G145">
        <v>1</v>
      </c>
      <c r="H145">
        <v>1</v>
      </c>
      <c r="I145" s="167">
        <v>98.940825025076691</v>
      </c>
      <c r="J145" s="22">
        <v>1.1381320710400409</v>
      </c>
      <c r="K145" s="22" t="s">
        <v>98</v>
      </c>
      <c r="L145" s="22" t="s">
        <v>99</v>
      </c>
      <c r="M145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45" s="24" t="str">
        <f>IFERROR(IF(Table1[[#This Row],[Medicare Rate in CR]]&gt;0,"Y","N"),"N")</f>
        <v>Y</v>
      </c>
      <c r="O145" s="166">
        <f>Table1[[#This Row],[Medicare Rate in CR]]*Table1[[#This Row],[SumOfUnits]]*Table1[[#This Row],[Actuarial Factor 06/20/2023]]</f>
        <v>145.65814245170444</v>
      </c>
      <c r="P1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145.65814245170444</v>
      </c>
      <c r="Q145" s="166">
        <f>Table1[[#This Row],[Trended Medicare Pricing for all RHCs]]-Table1[[#This Row],[SumOfSFY24 Estimated Payment 5/04/23]]</f>
        <v>46.717317426627744</v>
      </c>
      <c r="R145" s="24">
        <f>Table1[[#This Row],[SumOfUnits]]*Table1[[#This Row],[Actuarial Factor 06/20/2023]]</f>
        <v>1.1381320710400409</v>
      </c>
      <c r="S145" s="23"/>
    </row>
    <row r="146" spans="1:19" x14ac:dyDescent="0.25">
      <c r="A146" s="192" t="s">
        <v>96</v>
      </c>
      <c r="B146" s="193" t="s">
        <v>97</v>
      </c>
      <c r="C146" s="192" t="s">
        <v>72</v>
      </c>
      <c r="D146" s="192" t="s">
        <v>30</v>
      </c>
      <c r="E146" s="192" t="s">
        <v>59</v>
      </c>
      <c r="F146" s="194">
        <v>1034.2295461115928</v>
      </c>
      <c r="G146">
        <v>12</v>
      </c>
      <c r="H146">
        <v>12</v>
      </c>
      <c r="I146" s="167">
        <v>1192.8209122034748</v>
      </c>
      <c r="J146" s="22">
        <v>1.1533425211918769</v>
      </c>
      <c r="K146" s="22" t="s">
        <v>98</v>
      </c>
      <c r="L146" s="22" t="s">
        <v>99</v>
      </c>
      <c r="M146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46" s="24" t="str">
        <f>IFERROR(IF(Table1[[#This Row],[Medicare Rate in CR]]&gt;0,"Y","N"),"N")</f>
        <v>Y</v>
      </c>
      <c r="O146" s="166">
        <f>Table1[[#This Row],[Medicare Rate in CR]]*Table1[[#This Row],[SumOfUnits]]*Table1[[#This Row],[Actuarial Factor 06/20/2023]]</f>
        <v>1771.2573103456368</v>
      </c>
      <c r="P1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1771.2573103456368</v>
      </c>
      <c r="Q146" s="166">
        <f>Table1[[#This Row],[Trended Medicare Pricing for all RHCs]]-Table1[[#This Row],[SumOfSFY24 Estimated Payment 5/04/23]]</f>
        <v>578.43639814216203</v>
      </c>
      <c r="R146" s="24">
        <f>Table1[[#This Row],[SumOfUnits]]*Table1[[#This Row],[Actuarial Factor 06/20/2023]]</f>
        <v>13.840110254302523</v>
      </c>
      <c r="S146" s="23"/>
    </row>
    <row r="147" spans="1:19" x14ac:dyDescent="0.25">
      <c r="A147" s="192" t="s">
        <v>96</v>
      </c>
      <c r="B147" s="193" t="s">
        <v>97</v>
      </c>
      <c r="C147" s="192" t="s">
        <v>72</v>
      </c>
      <c r="D147" s="192" t="s">
        <v>30</v>
      </c>
      <c r="E147" s="192" t="s">
        <v>60</v>
      </c>
      <c r="F147" s="194">
        <v>1985.1058109280145</v>
      </c>
      <c r="G147">
        <v>23</v>
      </c>
      <c r="H147">
        <v>23</v>
      </c>
      <c r="I147" s="167">
        <v>2022.8072868212992</v>
      </c>
      <c r="J147" s="22">
        <v>1.0189921744653296</v>
      </c>
      <c r="K147" s="22" t="s">
        <v>98</v>
      </c>
      <c r="L147" s="22" t="s">
        <v>99</v>
      </c>
      <c r="M147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47" s="24" t="str">
        <f>IFERROR(IF(Table1[[#This Row],[Medicare Rate in CR]]&gt;0,"Y","N"),"N")</f>
        <v>Y</v>
      </c>
      <c r="O147" s="166">
        <f>Table1[[#This Row],[Medicare Rate in CR]]*Table1[[#This Row],[SumOfUnits]]*Table1[[#This Row],[Actuarial Factor 06/20/2023]]</f>
        <v>2999.4442252256763</v>
      </c>
      <c r="P1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2999.4442252256763</v>
      </c>
      <c r="Q147" s="166">
        <f>Table1[[#This Row],[Trended Medicare Pricing for all RHCs]]-Table1[[#This Row],[SumOfSFY24 Estimated Payment 5/04/23]]</f>
        <v>976.63693840437713</v>
      </c>
      <c r="R147" s="24">
        <f>Table1[[#This Row],[SumOfUnits]]*Table1[[#This Row],[Actuarial Factor 06/20/2023]]</f>
        <v>23.436820012702583</v>
      </c>
      <c r="S147" s="23"/>
    </row>
    <row r="148" spans="1:19" x14ac:dyDescent="0.25">
      <c r="A148" s="192" t="s">
        <v>96</v>
      </c>
      <c r="B148" s="193" t="s">
        <v>97</v>
      </c>
      <c r="C148" s="192" t="s">
        <v>72</v>
      </c>
      <c r="D148" s="192" t="s">
        <v>30</v>
      </c>
      <c r="E148" s="192" t="s">
        <v>61</v>
      </c>
      <c r="F148" s="194">
        <v>862.15669268574709</v>
      </c>
      <c r="G148">
        <v>10</v>
      </c>
      <c r="H148">
        <v>10</v>
      </c>
      <c r="I148" s="167">
        <v>878.53092300968638</v>
      </c>
      <c r="J148" s="22">
        <v>1.0189921744653296</v>
      </c>
      <c r="K148" s="22" t="s">
        <v>98</v>
      </c>
      <c r="L148" s="22" t="s">
        <v>99</v>
      </c>
      <c r="M148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48" s="24" t="str">
        <f>IFERROR(IF(Table1[[#This Row],[Medicare Rate in CR]]&gt;0,"Y","N"),"N")</f>
        <v>Y</v>
      </c>
      <c r="O148" s="166">
        <f>Table1[[#This Row],[Medicare Rate in CR]]*Table1[[#This Row],[SumOfUnits]]*Table1[[#This Row],[Actuarial Factor 06/20/2023]]</f>
        <v>1304.1061848807287</v>
      </c>
      <c r="P1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1304.1061848807287</v>
      </c>
      <c r="Q148" s="166">
        <f>Table1[[#This Row],[Trended Medicare Pricing for all RHCs]]-Table1[[#This Row],[SumOfSFY24 Estimated Payment 5/04/23]]</f>
        <v>425.57526187104236</v>
      </c>
      <c r="R148" s="24">
        <f>Table1[[#This Row],[SumOfUnits]]*Table1[[#This Row],[Actuarial Factor 06/20/2023]]</f>
        <v>10.189921744653297</v>
      </c>
      <c r="S148" s="23"/>
    </row>
    <row r="149" spans="1:19" x14ac:dyDescent="0.25">
      <c r="A149" s="192" t="s">
        <v>96</v>
      </c>
      <c r="B149" s="193" t="s">
        <v>97</v>
      </c>
      <c r="C149" s="192" t="s">
        <v>72</v>
      </c>
      <c r="D149" s="192" t="s">
        <v>30</v>
      </c>
      <c r="E149" s="192" t="s">
        <v>62</v>
      </c>
      <c r="F149" s="194">
        <v>1896.3781063891304</v>
      </c>
      <c r="G149">
        <v>22</v>
      </c>
      <c r="H149">
        <v>22</v>
      </c>
      <c r="I149" s="167">
        <v>2226.1029017396131</v>
      </c>
      <c r="J149" s="22">
        <v>1.1738708089065146</v>
      </c>
      <c r="K149" s="22" t="s">
        <v>98</v>
      </c>
      <c r="L149" s="22" t="s">
        <v>99</v>
      </c>
      <c r="M149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49" s="24" t="str">
        <f>IFERROR(IF(Table1[[#This Row],[Medicare Rate in CR]]&gt;0,"Y","N"),"N")</f>
        <v>Y</v>
      </c>
      <c r="O149" s="166">
        <f>Table1[[#This Row],[Medicare Rate in CR]]*Table1[[#This Row],[SumOfUnits]]*Table1[[#This Row],[Actuarial Factor 06/20/2023]]</f>
        <v>3305.1036947248263</v>
      </c>
      <c r="P1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3305.1036947248263</v>
      </c>
      <c r="Q149" s="166">
        <f>Table1[[#This Row],[Trended Medicare Pricing for all RHCs]]-Table1[[#This Row],[SumOfSFY24 Estimated Payment 5/04/23]]</f>
        <v>1079.0007929852131</v>
      </c>
      <c r="R149" s="24">
        <f>Table1[[#This Row],[SumOfUnits]]*Table1[[#This Row],[Actuarial Factor 06/20/2023]]</f>
        <v>25.825157795943323</v>
      </c>
      <c r="S149" s="23"/>
    </row>
    <row r="150" spans="1:19" x14ac:dyDescent="0.25">
      <c r="A150" s="192" t="s">
        <v>96</v>
      </c>
      <c r="B150" s="193" t="s">
        <v>97</v>
      </c>
      <c r="C150" s="192" t="s">
        <v>72</v>
      </c>
      <c r="D150" s="192" t="s">
        <v>30</v>
      </c>
      <c r="E150" s="192" t="s">
        <v>63</v>
      </c>
      <c r="F150" s="194">
        <v>862.15647875108391</v>
      </c>
      <c r="G150">
        <v>10</v>
      </c>
      <c r="H150">
        <v>10</v>
      </c>
      <c r="I150" s="167">
        <v>896.63378937512573</v>
      </c>
      <c r="J150" s="22">
        <v>1.03998962076349</v>
      </c>
      <c r="K150" s="22" t="s">
        <v>98</v>
      </c>
      <c r="L150" s="22" t="s">
        <v>99</v>
      </c>
      <c r="M150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50" s="24" t="str">
        <f>IFERROR(IF(Table1[[#This Row],[Medicare Rate in CR]]&gt;0,"Y","N"),"N")</f>
        <v>Y</v>
      </c>
      <c r="O150" s="166">
        <f>Table1[[#This Row],[Medicare Rate in CR]]*Table1[[#This Row],[SumOfUnits]]*Table1[[#This Row],[Actuarial Factor 06/20/2023]]</f>
        <v>1330.9787166531144</v>
      </c>
      <c r="P1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1330.9787166531144</v>
      </c>
      <c r="Q150" s="166">
        <f>Table1[[#This Row],[Trended Medicare Pricing for all RHCs]]-Table1[[#This Row],[SumOfSFY24 Estimated Payment 5/04/23]]</f>
        <v>434.34492727798863</v>
      </c>
      <c r="R150" s="24">
        <f>Table1[[#This Row],[SumOfUnits]]*Table1[[#This Row],[Actuarial Factor 06/20/2023]]</f>
        <v>10.3998962076349</v>
      </c>
      <c r="S150" s="23"/>
    </row>
    <row r="151" spans="1:19" x14ac:dyDescent="0.25">
      <c r="A151" s="192" t="s">
        <v>96</v>
      </c>
      <c r="B151" s="193" t="s">
        <v>97</v>
      </c>
      <c r="C151" s="192" t="s">
        <v>72</v>
      </c>
      <c r="D151" s="192" t="s">
        <v>30</v>
      </c>
      <c r="E151" s="192" t="s">
        <v>64</v>
      </c>
      <c r="F151" s="194">
        <v>949.08933217692947</v>
      </c>
      <c r="G151">
        <v>11</v>
      </c>
      <c r="H151">
        <v>11</v>
      </c>
      <c r="I151" s="167">
        <v>1045.8005514049787</v>
      </c>
      <c r="J151" s="22">
        <v>1.101898963510866</v>
      </c>
      <c r="K151" s="22" t="s">
        <v>98</v>
      </c>
      <c r="L151" s="22" t="s">
        <v>99</v>
      </c>
      <c r="M151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51" s="24" t="str">
        <f>IFERROR(IF(Table1[[#This Row],[Medicare Rate in CR]]&gt;0,"Y","N"),"N")</f>
        <v>Y</v>
      </c>
      <c r="O151" s="166">
        <f>Table1[[#This Row],[Medicare Rate in CR]]*Table1[[#This Row],[SumOfUnits]]*Table1[[#This Row],[Actuarial Factor 06/20/2023]]</f>
        <v>1551.2313228513269</v>
      </c>
      <c r="P1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1551.2313228513269</v>
      </c>
      <c r="Q151" s="166">
        <f>Table1[[#This Row],[Trended Medicare Pricing for all RHCs]]-Table1[[#This Row],[SumOfSFY24 Estimated Payment 5/04/23]]</f>
        <v>505.43077144634822</v>
      </c>
      <c r="R151" s="24">
        <f>Table1[[#This Row],[SumOfUnits]]*Table1[[#This Row],[Actuarial Factor 06/20/2023]]</f>
        <v>12.120888598619526</v>
      </c>
      <c r="S151" s="23"/>
    </row>
    <row r="152" spans="1:19" x14ac:dyDescent="0.25">
      <c r="A152" s="192" t="s">
        <v>96</v>
      </c>
      <c r="B152" s="193" t="s">
        <v>97</v>
      </c>
      <c r="C152" s="192" t="s">
        <v>72</v>
      </c>
      <c r="D152" s="192" t="s">
        <v>30</v>
      </c>
      <c r="E152" s="192" t="s">
        <v>77</v>
      </c>
      <c r="F152" s="194">
        <v>1298.6123156981787</v>
      </c>
      <c r="G152">
        <v>15</v>
      </c>
      <c r="H152">
        <v>15</v>
      </c>
      <c r="I152" s="167">
        <v>2009.6862865867222</v>
      </c>
      <c r="J152" s="22">
        <v>1.5475644750113475</v>
      </c>
      <c r="K152" s="22" t="s">
        <v>98</v>
      </c>
      <c r="L152" s="22" t="s">
        <v>99</v>
      </c>
      <c r="M152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52" s="24" t="str">
        <f>IFERROR(IF(Table1[[#This Row],[Medicare Rate in CR]]&gt;0,"Y","N"),"N")</f>
        <v>Y</v>
      </c>
      <c r="O152" s="166">
        <f>Table1[[#This Row],[Medicare Rate in CR]]*Table1[[#This Row],[SumOfUnits]]*Table1[[#This Row],[Actuarial Factor 06/20/2023]]</f>
        <v>2970.8595226792841</v>
      </c>
      <c r="P1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2970.8595226792841</v>
      </c>
      <c r="Q152" s="166">
        <f>Table1[[#This Row],[Trended Medicare Pricing for all RHCs]]-Table1[[#This Row],[SumOfSFY24 Estimated Payment 5/04/23]]</f>
        <v>961.17323609256187</v>
      </c>
      <c r="R152" s="24">
        <f>Table1[[#This Row],[SumOfUnits]]*Table1[[#This Row],[Actuarial Factor 06/20/2023]]</f>
        <v>23.213467125170212</v>
      </c>
      <c r="S152" s="23"/>
    </row>
    <row r="153" spans="1:19" x14ac:dyDescent="0.25">
      <c r="A153" s="192" t="s">
        <v>96</v>
      </c>
      <c r="B153" s="193" t="s">
        <v>97</v>
      </c>
      <c r="C153" s="192" t="s">
        <v>72</v>
      </c>
      <c r="D153" s="192" t="s">
        <v>31</v>
      </c>
      <c r="E153" s="192" t="s">
        <v>68</v>
      </c>
      <c r="F153" s="194">
        <v>1198.6121017635155</v>
      </c>
      <c r="G153">
        <v>14</v>
      </c>
      <c r="H153">
        <v>14</v>
      </c>
      <c r="I153" s="167">
        <v>1196.0241197313603</v>
      </c>
      <c r="J153" s="22">
        <v>0.99784085107404852</v>
      </c>
      <c r="K153" s="22" t="s">
        <v>98</v>
      </c>
      <c r="L153" s="22" t="s">
        <v>99</v>
      </c>
      <c r="M153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53" s="24" t="str">
        <f>IFERROR(IF(Table1[[#This Row],[Medicare Rate in CR]]&gt;0,"Y","N"),"N")</f>
        <v>Y</v>
      </c>
      <c r="O153" s="166">
        <f>Table1[[#This Row],[Medicare Rate in CR]]*Table1[[#This Row],[SumOfUnits]]*Table1[[#This Row],[Actuarial Factor 06/20/2023]]</f>
        <v>1787.8514096863942</v>
      </c>
      <c r="P1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1787.8514096863942</v>
      </c>
      <c r="Q153" s="166">
        <f>Table1[[#This Row],[Trended Medicare Pricing for all RHCs]]-Table1[[#This Row],[SumOfSFY24 Estimated Payment 5/04/23]]</f>
        <v>591.82728995503385</v>
      </c>
      <c r="R153" s="24">
        <f>Table1[[#This Row],[SumOfUnits]]*Table1[[#This Row],[Actuarial Factor 06/20/2023]]</f>
        <v>13.969771915036679</v>
      </c>
      <c r="S153" s="23"/>
    </row>
    <row r="154" spans="1:19" x14ac:dyDescent="0.25">
      <c r="A154" s="192" t="s">
        <v>96</v>
      </c>
      <c r="B154" s="193" t="s">
        <v>97</v>
      </c>
      <c r="C154" s="192" t="s">
        <v>72</v>
      </c>
      <c r="D154" s="192" t="s">
        <v>31</v>
      </c>
      <c r="E154" s="192" t="s">
        <v>69</v>
      </c>
      <c r="F154" s="194">
        <v>1443.2486383347793</v>
      </c>
      <c r="G154">
        <v>17</v>
      </c>
      <c r="H154">
        <v>17</v>
      </c>
      <c r="I154" s="167">
        <v>1497.0738005560124</v>
      </c>
      <c r="J154" s="22">
        <v>1.0372944486428455</v>
      </c>
      <c r="K154" s="22" t="s">
        <v>98</v>
      </c>
      <c r="L154" s="22" t="s">
        <v>99</v>
      </c>
      <c r="M154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54" s="24" t="str">
        <f>IFERROR(IF(Table1[[#This Row],[Medicare Rate in CR]]&gt;0,"Y","N"),"N")</f>
        <v>Y</v>
      </c>
      <c r="O154" s="166">
        <f>Table1[[#This Row],[Medicare Rate in CR]]*Table1[[#This Row],[SumOfUnits]]*Table1[[#This Row],[Actuarial Factor 06/20/2023]]</f>
        <v>2256.8000401342929</v>
      </c>
      <c r="P1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2256.8000401342929</v>
      </c>
      <c r="Q154" s="166">
        <f>Table1[[#This Row],[Trended Medicare Pricing for all RHCs]]-Table1[[#This Row],[SumOfSFY24 Estimated Payment 5/04/23]]</f>
        <v>759.72623957828046</v>
      </c>
      <c r="R154" s="24">
        <f>Table1[[#This Row],[SumOfUnits]]*Table1[[#This Row],[Actuarial Factor 06/20/2023]]</f>
        <v>17.634005626928374</v>
      </c>
      <c r="S154" s="23"/>
    </row>
    <row r="155" spans="1:19" x14ac:dyDescent="0.25">
      <c r="A155" s="192" t="s">
        <v>96</v>
      </c>
      <c r="B155" s="193" t="s">
        <v>97</v>
      </c>
      <c r="C155" s="192" t="s">
        <v>78</v>
      </c>
      <c r="D155" s="192" t="s">
        <v>30</v>
      </c>
      <c r="E155" s="192" t="s">
        <v>59</v>
      </c>
      <c r="F155" s="194">
        <v>85.140213934663194</v>
      </c>
      <c r="G155">
        <v>1</v>
      </c>
      <c r="H155">
        <v>1</v>
      </c>
      <c r="I155" s="167">
        <v>79.519440918707303</v>
      </c>
      <c r="J155" s="22">
        <v>0.93398216006047052</v>
      </c>
      <c r="K155" s="22" t="s">
        <v>98</v>
      </c>
      <c r="L155" s="22" t="s">
        <v>99</v>
      </c>
      <c r="M155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55" s="24" t="str">
        <f>IFERROR(IF(Table1[[#This Row],[Medicare Rate in CR]]&gt;0,"Y","N"),"N")</f>
        <v>Y</v>
      </c>
      <c r="O155" s="166">
        <f>Table1[[#This Row],[Medicare Rate in CR]]*Table1[[#This Row],[SumOfUnits]]*Table1[[#This Row],[Actuarial Factor 06/20/2023]]</f>
        <v>119.53103684453902</v>
      </c>
      <c r="P1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119.53103684453902</v>
      </c>
      <c r="Q155" s="166">
        <f>Table1[[#This Row],[Trended Medicare Pricing for all RHCs]]-Table1[[#This Row],[SumOfSFY24 Estimated Payment 5/04/23]]</f>
        <v>40.011595925831713</v>
      </c>
      <c r="R155" s="24">
        <f>Table1[[#This Row],[SumOfUnits]]*Table1[[#This Row],[Actuarial Factor 06/20/2023]]</f>
        <v>0.93398216006047052</v>
      </c>
      <c r="S155" s="23"/>
    </row>
    <row r="156" spans="1:19" x14ac:dyDescent="0.25">
      <c r="A156" s="192" t="s">
        <v>96</v>
      </c>
      <c r="B156" s="193" t="s">
        <v>97</v>
      </c>
      <c r="C156" s="192" t="s">
        <v>78</v>
      </c>
      <c r="D156" s="192" t="s">
        <v>30</v>
      </c>
      <c r="E156" s="192" t="s">
        <v>63</v>
      </c>
      <c r="F156" s="194">
        <v>85.140213934663194</v>
      </c>
      <c r="G156">
        <v>1</v>
      </c>
      <c r="H156">
        <v>1</v>
      </c>
      <c r="I156" s="167">
        <v>79.734289503245847</v>
      </c>
      <c r="J156" s="22">
        <v>0.93650562781571278</v>
      </c>
      <c r="K156" s="22" t="s">
        <v>98</v>
      </c>
      <c r="L156" s="22" t="s">
        <v>99</v>
      </c>
      <c r="M156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56" s="24" t="str">
        <f>IFERROR(IF(Table1[[#This Row],[Medicare Rate in CR]]&gt;0,"Y","N"),"N")</f>
        <v>Y</v>
      </c>
      <c r="O156" s="166">
        <f>Table1[[#This Row],[Medicare Rate in CR]]*Table1[[#This Row],[SumOfUnits]]*Table1[[#This Row],[Actuarial Factor 06/20/2023]]</f>
        <v>119.85399024785492</v>
      </c>
      <c r="P1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119.85399024785492</v>
      </c>
      <c r="Q156" s="166">
        <f>Table1[[#This Row],[Trended Medicare Pricing for all RHCs]]-Table1[[#This Row],[SumOfSFY24 Estimated Payment 5/04/23]]</f>
        <v>40.119700744609077</v>
      </c>
      <c r="R156" s="24">
        <f>Table1[[#This Row],[SumOfUnits]]*Table1[[#This Row],[Actuarial Factor 06/20/2023]]</f>
        <v>0.93650562781571278</v>
      </c>
      <c r="S156" s="23"/>
    </row>
    <row r="157" spans="1:19" x14ac:dyDescent="0.25">
      <c r="A157" s="192" t="s">
        <v>96</v>
      </c>
      <c r="B157" s="193" t="s">
        <v>97</v>
      </c>
      <c r="C157" s="192" t="s">
        <v>78</v>
      </c>
      <c r="D157" s="192" t="s">
        <v>31</v>
      </c>
      <c r="E157" s="192" t="s">
        <v>69</v>
      </c>
      <c r="F157" s="194">
        <v>85.140213934663194</v>
      </c>
      <c r="G157">
        <v>1</v>
      </c>
      <c r="H157">
        <v>1</v>
      </c>
      <c r="I157" s="167">
        <v>91.142105360386125</v>
      </c>
      <c r="J157" s="22">
        <v>1.0704942018389665</v>
      </c>
      <c r="K157" s="22" t="s">
        <v>98</v>
      </c>
      <c r="L157" s="22" t="s">
        <v>99</v>
      </c>
      <c r="M157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57" s="24" t="str">
        <f>IFERROR(IF(Table1[[#This Row],[Medicare Rate in CR]]&gt;0,"Y","N"),"N")</f>
        <v>Y</v>
      </c>
      <c r="O157" s="166">
        <f>Table1[[#This Row],[Medicare Rate in CR]]*Table1[[#This Row],[SumOfUnits]]*Table1[[#This Row],[Actuarial Factor 06/20/2023]]</f>
        <v>137.00184795135092</v>
      </c>
      <c r="P1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137.00184795135092</v>
      </c>
      <c r="Q157" s="166">
        <f>Table1[[#This Row],[Trended Medicare Pricing for all RHCs]]-Table1[[#This Row],[SumOfSFY24 Estimated Payment 5/04/23]]</f>
        <v>45.8597425909648</v>
      </c>
      <c r="R157" s="24">
        <f>Table1[[#This Row],[SumOfUnits]]*Table1[[#This Row],[Actuarial Factor 06/20/2023]]</f>
        <v>1.0704942018389665</v>
      </c>
      <c r="S157" s="23"/>
    </row>
    <row r="158" spans="1:19" x14ac:dyDescent="0.25">
      <c r="A158" s="192" t="s">
        <v>96</v>
      </c>
      <c r="B158" s="193" t="s">
        <v>97</v>
      </c>
      <c r="C158" s="192" t="s">
        <v>79</v>
      </c>
      <c r="D158" s="192" t="s">
        <v>30</v>
      </c>
      <c r="E158" s="192" t="s">
        <v>56</v>
      </c>
      <c r="F158" s="194">
        <v>6710.6967331598689</v>
      </c>
      <c r="G158">
        <v>80</v>
      </c>
      <c r="H158">
        <v>80</v>
      </c>
      <c r="I158" s="167">
        <v>7348.4856109714465</v>
      </c>
      <c r="J158" s="22">
        <v>1.0950406348509303</v>
      </c>
      <c r="K158" s="22" t="s">
        <v>98</v>
      </c>
      <c r="L158" s="22" t="s">
        <v>99</v>
      </c>
      <c r="M158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58" s="24" t="str">
        <f>IFERROR(IF(Table1[[#This Row],[Medicare Rate in CR]]&gt;0,"Y","N"),"N")</f>
        <v>Y</v>
      </c>
      <c r="O158" s="166">
        <f>Table1[[#This Row],[Medicare Rate in CR]]*Table1[[#This Row],[SumOfUnits]]*Table1[[#This Row],[Actuarial Factor 06/20/2023]]</f>
        <v>11211.464035857764</v>
      </c>
      <c r="P1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11211.464035857764</v>
      </c>
      <c r="Q158" s="166">
        <f>Table1[[#This Row],[Trended Medicare Pricing for all RHCs]]-Table1[[#This Row],[SumOfSFY24 Estimated Payment 5/04/23]]</f>
        <v>3862.978424886317</v>
      </c>
      <c r="R158" s="24">
        <f>Table1[[#This Row],[SumOfUnits]]*Table1[[#This Row],[Actuarial Factor 06/20/2023]]</f>
        <v>87.603250788074419</v>
      </c>
      <c r="S158" s="23"/>
    </row>
    <row r="159" spans="1:19" x14ac:dyDescent="0.25">
      <c r="A159" s="192" t="s">
        <v>96</v>
      </c>
      <c r="B159" s="193" t="s">
        <v>97</v>
      </c>
      <c r="C159" s="192" t="s">
        <v>79</v>
      </c>
      <c r="D159" s="192" t="s">
        <v>30</v>
      </c>
      <c r="E159" s="192" t="s">
        <v>59</v>
      </c>
      <c r="F159" s="194">
        <v>21723.918280813396</v>
      </c>
      <c r="G159">
        <v>254</v>
      </c>
      <c r="H159">
        <v>254</v>
      </c>
      <c r="I159" s="167">
        <v>20744.7533332811</v>
      </c>
      <c r="J159" s="22">
        <v>0.95492687208287386</v>
      </c>
      <c r="K159" s="22" t="s">
        <v>98</v>
      </c>
      <c r="L159" s="22" t="s">
        <v>99</v>
      </c>
      <c r="M159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59" s="24" t="str">
        <f>IFERROR(IF(Table1[[#This Row],[Medicare Rate in CR]]&gt;0,"Y","N"),"N")</f>
        <v>Y</v>
      </c>
      <c r="O159" s="166">
        <f>Table1[[#This Row],[Medicare Rate in CR]]*Table1[[#This Row],[SumOfUnits]]*Table1[[#This Row],[Actuarial Factor 06/20/2023]]</f>
        <v>31041.731436648217</v>
      </c>
      <c r="P1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31041.731436648217</v>
      </c>
      <c r="Q159" s="166">
        <f>Table1[[#This Row],[Trended Medicare Pricing for all RHCs]]-Table1[[#This Row],[SumOfSFY24 Estimated Payment 5/04/23]]</f>
        <v>10296.978103367117</v>
      </c>
      <c r="R159" s="24">
        <f>Table1[[#This Row],[SumOfUnits]]*Table1[[#This Row],[Actuarial Factor 06/20/2023]]</f>
        <v>242.55142550904995</v>
      </c>
      <c r="S159" s="23"/>
    </row>
    <row r="160" spans="1:19" x14ac:dyDescent="0.25">
      <c r="A160" s="192" t="s">
        <v>96</v>
      </c>
      <c r="B160" s="193" t="s">
        <v>97</v>
      </c>
      <c r="C160" s="192" t="s">
        <v>79</v>
      </c>
      <c r="D160" s="192" t="s">
        <v>30</v>
      </c>
      <c r="E160" s="192" t="s">
        <v>60</v>
      </c>
      <c r="F160" s="194">
        <v>16466.676303363172</v>
      </c>
      <c r="G160">
        <v>195</v>
      </c>
      <c r="H160">
        <v>195</v>
      </c>
      <c r="I160" s="167">
        <v>13892.894834442955</v>
      </c>
      <c r="J160" s="22">
        <v>0.84369757311652838</v>
      </c>
      <c r="K160" s="22" t="s">
        <v>98</v>
      </c>
      <c r="L160" s="22" t="s">
        <v>99</v>
      </c>
      <c r="M160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60" s="24" t="str">
        <f>IFERROR(IF(Table1[[#This Row],[Medicare Rate in CR]]&gt;0,"Y","N"),"N")</f>
        <v>Y</v>
      </c>
      <c r="O160" s="166">
        <f>Table1[[#This Row],[Medicare Rate in CR]]*Table1[[#This Row],[SumOfUnits]]*Table1[[#This Row],[Actuarial Factor 06/20/2023]]</f>
        <v>21055.401004453397</v>
      </c>
      <c r="P1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21055.401004453397</v>
      </c>
      <c r="Q160" s="166">
        <f>Table1[[#This Row],[Trended Medicare Pricing for all RHCs]]-Table1[[#This Row],[SumOfSFY24 Estimated Payment 5/04/23]]</f>
        <v>7162.5061700104416</v>
      </c>
      <c r="R160" s="24">
        <f>Table1[[#This Row],[SumOfUnits]]*Table1[[#This Row],[Actuarial Factor 06/20/2023]]</f>
        <v>164.52102675772304</v>
      </c>
      <c r="S160" s="23"/>
    </row>
    <row r="161" spans="1:19" x14ac:dyDescent="0.25">
      <c r="A161" s="192" t="s">
        <v>96</v>
      </c>
      <c r="B161" s="193" t="s">
        <v>97</v>
      </c>
      <c r="C161" s="192" t="s">
        <v>79</v>
      </c>
      <c r="D161" s="192" t="s">
        <v>30</v>
      </c>
      <c r="E161" s="192" t="s">
        <v>61</v>
      </c>
      <c r="F161" s="194">
        <v>4563.1107256432479</v>
      </c>
      <c r="G161">
        <v>53</v>
      </c>
      <c r="H161">
        <v>53</v>
      </c>
      <c r="I161" s="167">
        <v>3849.8854450872091</v>
      </c>
      <c r="J161" s="22">
        <v>0.84369757311652838</v>
      </c>
      <c r="K161" s="22" t="s">
        <v>98</v>
      </c>
      <c r="L161" s="22" t="s">
        <v>99</v>
      </c>
      <c r="M161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61" s="24" t="str">
        <f>IFERROR(IF(Table1[[#This Row],[Medicare Rate in CR]]&gt;0,"Y","N"),"N")</f>
        <v>Y</v>
      </c>
      <c r="O161" s="166">
        <f>Table1[[#This Row],[Medicare Rate in CR]]*Table1[[#This Row],[SumOfUnits]]*Table1[[#This Row],[Actuarial Factor 06/20/2023]]</f>
        <v>5722.750016595025</v>
      </c>
      <c r="P1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5722.750016595025</v>
      </c>
      <c r="Q161" s="166">
        <f>Table1[[#This Row],[Trended Medicare Pricing for all RHCs]]-Table1[[#This Row],[SumOfSFY24 Estimated Payment 5/04/23]]</f>
        <v>1872.864571507816</v>
      </c>
      <c r="R161" s="24">
        <f>Table1[[#This Row],[SumOfUnits]]*Table1[[#This Row],[Actuarial Factor 06/20/2023]]</f>
        <v>44.715971375176004</v>
      </c>
      <c r="S161" s="23"/>
    </row>
    <row r="162" spans="1:19" x14ac:dyDescent="0.25">
      <c r="A162" s="192" t="s">
        <v>96</v>
      </c>
      <c r="B162" s="193" t="s">
        <v>97</v>
      </c>
      <c r="C162" s="192" t="s">
        <v>79</v>
      </c>
      <c r="D162" s="192" t="s">
        <v>30</v>
      </c>
      <c r="E162" s="192" t="s">
        <v>62</v>
      </c>
      <c r="F162" s="194">
        <v>52798.882143201663</v>
      </c>
      <c r="G162">
        <v>618</v>
      </c>
      <c r="H162">
        <v>618</v>
      </c>
      <c r="I162" s="167">
        <v>53524.511161649818</v>
      </c>
      <c r="J162" s="22">
        <v>1.0137432648001921</v>
      </c>
      <c r="K162" s="22" t="s">
        <v>98</v>
      </c>
      <c r="L162" s="22" t="s">
        <v>99</v>
      </c>
      <c r="M162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62" s="24" t="str">
        <f>IFERROR(IF(Table1[[#This Row],[Medicare Rate in CR]]&gt;0,"Y","N"),"N")</f>
        <v>Y</v>
      </c>
      <c r="O162" s="166">
        <f>Table1[[#This Row],[Medicare Rate in CR]]*Table1[[#This Row],[SumOfUnits]]*Table1[[#This Row],[Actuarial Factor 06/20/2023]]</f>
        <v>80178.617352001456</v>
      </c>
      <c r="P1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80178.617352001456</v>
      </c>
      <c r="Q162" s="166">
        <f>Table1[[#This Row],[Trended Medicare Pricing for all RHCs]]-Table1[[#This Row],[SumOfSFY24 Estimated Payment 5/04/23]]</f>
        <v>26654.106190351638</v>
      </c>
      <c r="R162" s="24">
        <f>Table1[[#This Row],[SumOfUnits]]*Table1[[#This Row],[Actuarial Factor 06/20/2023]]</f>
        <v>626.49333764651874</v>
      </c>
      <c r="S162" s="23"/>
    </row>
    <row r="163" spans="1:19" x14ac:dyDescent="0.25">
      <c r="A163" s="192" t="s">
        <v>96</v>
      </c>
      <c r="B163" s="193" t="s">
        <v>97</v>
      </c>
      <c r="C163" s="192" t="s">
        <v>79</v>
      </c>
      <c r="D163" s="192" t="s">
        <v>30</v>
      </c>
      <c r="E163" s="192" t="s">
        <v>63</v>
      </c>
      <c r="F163" s="194">
        <v>6949.677170665891</v>
      </c>
      <c r="G163">
        <v>84</v>
      </c>
      <c r="H163">
        <v>84</v>
      </c>
      <c r="I163" s="167">
        <v>6593.8194559966587</v>
      </c>
      <c r="J163" s="22">
        <v>0.94879507264434049</v>
      </c>
      <c r="K163" s="22" t="s">
        <v>98</v>
      </c>
      <c r="L163" s="22" t="s">
        <v>99</v>
      </c>
      <c r="M163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63" s="24" t="str">
        <f>IFERROR(IF(Table1[[#This Row],[Medicare Rate in CR]]&gt;0,"Y","N"),"N")</f>
        <v>Y</v>
      </c>
      <c r="O163" s="166">
        <f>Table1[[#This Row],[Medicare Rate in CR]]*Table1[[#This Row],[SumOfUnits]]*Table1[[#This Row],[Actuarial Factor 06/20/2023]]</f>
        <v>10199.850645349907</v>
      </c>
      <c r="P1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10199.850645349907</v>
      </c>
      <c r="Q163" s="166">
        <f>Table1[[#This Row],[Trended Medicare Pricing for all RHCs]]-Table1[[#This Row],[SumOfSFY24 Estimated Payment 5/04/23]]</f>
        <v>3606.031189353248</v>
      </c>
      <c r="R163" s="24">
        <f>Table1[[#This Row],[SumOfUnits]]*Table1[[#This Row],[Actuarial Factor 06/20/2023]]</f>
        <v>79.6987861021246</v>
      </c>
      <c r="S163" s="23"/>
    </row>
    <row r="164" spans="1:19" x14ac:dyDescent="0.25">
      <c r="A164" s="192" t="s">
        <v>96</v>
      </c>
      <c r="B164" s="193" t="s">
        <v>97</v>
      </c>
      <c r="C164" s="192" t="s">
        <v>79</v>
      </c>
      <c r="D164" s="192" t="s">
        <v>30</v>
      </c>
      <c r="E164" s="192" t="s">
        <v>64</v>
      </c>
      <c r="F164" s="194">
        <v>14507.352799460323</v>
      </c>
      <c r="G164">
        <v>170</v>
      </c>
      <c r="H164">
        <v>170</v>
      </c>
      <c r="I164" s="167">
        <v>13880.566981719385</v>
      </c>
      <c r="J164" s="22">
        <v>0.95679530053448103</v>
      </c>
      <c r="K164" s="22" t="s">
        <v>98</v>
      </c>
      <c r="L164" s="22" t="s">
        <v>99</v>
      </c>
      <c r="M164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64" s="24" t="str">
        <f>IFERROR(IF(Table1[[#This Row],[Medicare Rate in CR]]&gt;0,"Y","N"),"N")</f>
        <v>Y</v>
      </c>
      <c r="O164" s="166">
        <f>Table1[[#This Row],[Medicare Rate in CR]]*Table1[[#This Row],[SumOfUnits]]*Table1[[#This Row],[Actuarial Factor 06/20/2023]]</f>
        <v>20816.612635608493</v>
      </c>
      <c r="P1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20816.612635608493</v>
      </c>
      <c r="Q164" s="166">
        <f>Table1[[#This Row],[Trended Medicare Pricing for all RHCs]]-Table1[[#This Row],[SumOfSFY24 Estimated Payment 5/04/23]]</f>
        <v>6936.0456538891085</v>
      </c>
      <c r="R164" s="24">
        <f>Table1[[#This Row],[SumOfUnits]]*Table1[[#This Row],[Actuarial Factor 06/20/2023]]</f>
        <v>162.65520109086177</v>
      </c>
      <c r="S164" s="23"/>
    </row>
    <row r="165" spans="1:19" x14ac:dyDescent="0.25">
      <c r="A165" s="192" t="s">
        <v>96</v>
      </c>
      <c r="B165" s="193" t="s">
        <v>97</v>
      </c>
      <c r="C165" s="192" t="s">
        <v>79</v>
      </c>
      <c r="D165" s="192" t="s">
        <v>30</v>
      </c>
      <c r="E165" s="192" t="s">
        <v>77</v>
      </c>
      <c r="F165" s="194">
        <v>10083.289968198884</v>
      </c>
      <c r="G165">
        <v>117</v>
      </c>
      <c r="H165">
        <v>117</v>
      </c>
      <c r="I165" s="167">
        <v>12887.1190460284</v>
      </c>
      <c r="J165" s="22">
        <v>1.2780668895442215</v>
      </c>
      <c r="K165" s="22" t="s">
        <v>98</v>
      </c>
      <c r="L165" s="22" t="s">
        <v>99</v>
      </c>
      <c r="M165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65" s="24" t="str">
        <f>IFERROR(IF(Table1[[#This Row],[Medicare Rate in CR]]&gt;0,"Y","N"),"N")</f>
        <v>Y</v>
      </c>
      <c r="O165" s="166">
        <f>Table1[[#This Row],[Medicare Rate in CR]]*Table1[[#This Row],[SumOfUnits]]*Table1[[#This Row],[Actuarial Factor 06/20/2023]]</f>
        <v>19137.339061292729</v>
      </c>
      <c r="P1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19137.339061292729</v>
      </c>
      <c r="Q165" s="166">
        <f>Table1[[#This Row],[Trended Medicare Pricing for all RHCs]]-Table1[[#This Row],[SumOfSFY24 Estimated Payment 5/04/23]]</f>
        <v>6250.220015264329</v>
      </c>
      <c r="R165" s="24">
        <f>Table1[[#This Row],[SumOfUnits]]*Table1[[#This Row],[Actuarial Factor 06/20/2023]]</f>
        <v>149.53382607667393</v>
      </c>
      <c r="S165" s="23"/>
    </row>
    <row r="166" spans="1:19" x14ac:dyDescent="0.25">
      <c r="A166" s="192" t="s">
        <v>96</v>
      </c>
      <c r="B166" s="193" t="s">
        <v>97</v>
      </c>
      <c r="C166" s="192" t="s">
        <v>79</v>
      </c>
      <c r="D166" s="192" t="s">
        <v>32</v>
      </c>
      <c r="E166" s="192" t="s">
        <v>81</v>
      </c>
      <c r="F166" s="194">
        <v>91.278789630914517</v>
      </c>
      <c r="G166">
        <v>1</v>
      </c>
      <c r="H166">
        <v>1</v>
      </c>
      <c r="I166" s="167">
        <v>101.0963503982601</v>
      </c>
      <c r="J166" s="22">
        <v>1.1075557728914116</v>
      </c>
      <c r="K166" s="22" t="s">
        <v>98</v>
      </c>
      <c r="L166" s="22" t="s">
        <v>99</v>
      </c>
      <c r="M166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66" s="24" t="str">
        <f>IFERROR(IF(Table1[[#This Row],[Medicare Rate in CR]]&gt;0,"Y","N"),"N")</f>
        <v>Y</v>
      </c>
      <c r="O166" s="166">
        <f>Table1[[#This Row],[Medicare Rate in CR]]*Table1[[#This Row],[SumOfUnits]]*Table1[[#This Row],[Actuarial Factor 06/20/2023]]</f>
        <v>141.74498781464285</v>
      </c>
      <c r="P1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141.74498781464285</v>
      </c>
      <c r="Q166" s="166">
        <f>Table1[[#This Row],[Trended Medicare Pricing for all RHCs]]-Table1[[#This Row],[SumOfSFY24 Estimated Payment 5/04/23]]</f>
        <v>40.648637416382755</v>
      </c>
      <c r="R166" s="24">
        <f>Table1[[#This Row],[SumOfUnits]]*Table1[[#This Row],[Actuarial Factor 06/20/2023]]</f>
        <v>1.1075557728914116</v>
      </c>
      <c r="S166" s="23"/>
    </row>
    <row r="167" spans="1:19" x14ac:dyDescent="0.25">
      <c r="A167" s="192" t="s">
        <v>96</v>
      </c>
      <c r="B167" s="193" t="s">
        <v>97</v>
      </c>
      <c r="C167" s="192" t="s">
        <v>79</v>
      </c>
      <c r="D167" s="192" t="s">
        <v>32</v>
      </c>
      <c r="E167" s="192" t="s">
        <v>65</v>
      </c>
      <c r="F167" s="194">
        <v>724.59284957116688</v>
      </c>
      <c r="G167">
        <v>8</v>
      </c>
      <c r="H167">
        <v>8</v>
      </c>
      <c r="I167" s="167">
        <v>990.48843065458709</v>
      </c>
      <c r="J167" s="22">
        <v>1.3669586047402817</v>
      </c>
      <c r="K167" s="22" t="s">
        <v>98</v>
      </c>
      <c r="L167" s="22" t="s">
        <v>99</v>
      </c>
      <c r="M167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67" s="24" t="str">
        <f>IFERROR(IF(Table1[[#This Row],[Medicare Rate in CR]]&gt;0,"Y","N"),"N")</f>
        <v>Y</v>
      </c>
      <c r="O167" s="166">
        <f>Table1[[#This Row],[Medicare Rate in CR]]*Table1[[#This Row],[SumOfUnits]]*Table1[[#This Row],[Actuarial Factor 06/20/2023]]</f>
        <v>1399.5468978772901</v>
      </c>
      <c r="P1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1399.5468978772901</v>
      </c>
      <c r="Q167" s="166">
        <f>Table1[[#This Row],[Trended Medicare Pricing for all RHCs]]-Table1[[#This Row],[SumOfSFY24 Estimated Payment 5/04/23]]</f>
        <v>409.05846722270303</v>
      </c>
      <c r="R167" s="24">
        <f>Table1[[#This Row],[SumOfUnits]]*Table1[[#This Row],[Actuarial Factor 06/20/2023]]</f>
        <v>10.935668837922254</v>
      </c>
      <c r="S167" s="23"/>
    </row>
    <row r="168" spans="1:19" x14ac:dyDescent="0.25">
      <c r="A168" s="192" t="s">
        <v>96</v>
      </c>
      <c r="B168" s="193" t="s">
        <v>97</v>
      </c>
      <c r="C168" s="192" t="s">
        <v>79</v>
      </c>
      <c r="D168" s="192" t="s">
        <v>32</v>
      </c>
      <c r="E168" s="192" t="s">
        <v>66</v>
      </c>
      <c r="F168" s="194">
        <v>2345.5044810638924</v>
      </c>
      <c r="G168">
        <v>26</v>
      </c>
      <c r="H168">
        <v>26</v>
      </c>
      <c r="I168" s="167">
        <v>2655.2060842249398</v>
      </c>
      <c r="J168" s="22">
        <v>1.1320405079851181</v>
      </c>
      <c r="K168" s="22" t="s">
        <v>98</v>
      </c>
      <c r="L168" s="22" t="s">
        <v>99</v>
      </c>
      <c r="M168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68" s="24" t="str">
        <f>IFERROR(IF(Table1[[#This Row],[Medicare Rate in CR]]&gt;0,"Y","N"),"N")</f>
        <v>Y</v>
      </c>
      <c r="O168" s="166">
        <f>Table1[[#This Row],[Medicare Rate in CR]]*Table1[[#This Row],[SumOfUnits]]*Table1[[#This Row],[Actuarial Factor 06/20/2023]]</f>
        <v>3766.8421495103207</v>
      </c>
      <c r="P1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3766.8421495103207</v>
      </c>
      <c r="Q168" s="166">
        <f>Table1[[#This Row],[Trended Medicare Pricing for all RHCs]]-Table1[[#This Row],[SumOfSFY24 Estimated Payment 5/04/23]]</f>
        <v>1111.6360652853809</v>
      </c>
      <c r="R168" s="24">
        <f>Table1[[#This Row],[SumOfUnits]]*Table1[[#This Row],[Actuarial Factor 06/20/2023]]</f>
        <v>29.433053207613071</v>
      </c>
      <c r="S168" s="23"/>
    </row>
    <row r="169" spans="1:19" x14ac:dyDescent="0.25">
      <c r="A169" s="192" t="s">
        <v>96</v>
      </c>
      <c r="B169" s="193" t="s">
        <v>97</v>
      </c>
      <c r="C169" s="192" t="s">
        <v>79</v>
      </c>
      <c r="D169" s="192" t="s">
        <v>32</v>
      </c>
      <c r="E169" s="192" t="s">
        <v>100</v>
      </c>
      <c r="F169" s="194">
        <v>178.7992676110629</v>
      </c>
      <c r="G169">
        <v>2</v>
      </c>
      <c r="H169">
        <v>2</v>
      </c>
      <c r="I169" s="167">
        <v>320.6448674684849</v>
      </c>
      <c r="J169" s="22">
        <v>1.7933231592758803</v>
      </c>
      <c r="K169" s="22" t="s">
        <v>98</v>
      </c>
      <c r="L169" s="22" t="s">
        <v>99</v>
      </c>
      <c r="M169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69" s="24" t="str">
        <f>IFERROR(IF(Table1[[#This Row],[Medicare Rate in CR]]&gt;0,"Y","N"),"N")</f>
        <v>Y</v>
      </c>
      <c r="O169" s="166">
        <f>Table1[[#This Row],[Medicare Rate in CR]]*Table1[[#This Row],[SumOfUnits]]*Table1[[#This Row],[Actuarial Factor 06/20/2023]]</f>
        <v>459.01899584825435</v>
      </c>
      <c r="P1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459.01899584825435</v>
      </c>
      <c r="Q169" s="166">
        <f>Table1[[#This Row],[Trended Medicare Pricing for all RHCs]]-Table1[[#This Row],[SumOfSFY24 Estimated Payment 5/04/23]]</f>
        <v>138.37412837976945</v>
      </c>
      <c r="R169" s="24">
        <f>Table1[[#This Row],[SumOfUnits]]*Table1[[#This Row],[Actuarial Factor 06/20/2023]]</f>
        <v>3.5866463185517605</v>
      </c>
      <c r="S169" s="23"/>
    </row>
    <row r="170" spans="1:19" x14ac:dyDescent="0.25">
      <c r="A170" s="192" t="s">
        <v>96</v>
      </c>
      <c r="B170" s="193" t="s">
        <v>97</v>
      </c>
      <c r="C170" s="192" t="s">
        <v>79</v>
      </c>
      <c r="D170" s="192" t="s">
        <v>31</v>
      </c>
      <c r="E170" s="192" t="s">
        <v>67</v>
      </c>
      <c r="F170" s="194">
        <v>1484.2921846391059</v>
      </c>
      <c r="G170">
        <v>18</v>
      </c>
      <c r="H170">
        <v>18</v>
      </c>
      <c r="I170" s="167">
        <v>1659.5499192099935</v>
      </c>
      <c r="J170" s="22">
        <v>1.1180749561202468</v>
      </c>
      <c r="K170" s="22" t="s">
        <v>98</v>
      </c>
      <c r="L170" s="22" t="s">
        <v>99</v>
      </c>
      <c r="M170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70" s="24" t="str">
        <f>IFERROR(IF(Table1[[#This Row],[Medicare Rate in CR]]&gt;0,"Y","N"),"N")</f>
        <v>Y</v>
      </c>
      <c r="O170" s="166">
        <f>Table1[[#This Row],[Medicare Rate in CR]]*Table1[[#This Row],[SumOfUnits]]*Table1[[#This Row],[Actuarial Factor 06/20/2023]]</f>
        <v>2575.6421919168451</v>
      </c>
      <c r="P1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2575.6421919168451</v>
      </c>
      <c r="Q170" s="166">
        <f>Table1[[#This Row],[Trended Medicare Pricing for all RHCs]]-Table1[[#This Row],[SumOfSFY24 Estimated Payment 5/04/23]]</f>
        <v>916.09227270685165</v>
      </c>
      <c r="R170" s="24">
        <f>Table1[[#This Row],[SumOfUnits]]*Table1[[#This Row],[Actuarial Factor 06/20/2023]]</f>
        <v>20.12534921016444</v>
      </c>
      <c r="S170" s="23"/>
    </row>
    <row r="171" spans="1:19" x14ac:dyDescent="0.25">
      <c r="A171" s="192" t="s">
        <v>96</v>
      </c>
      <c r="B171" s="193" t="s">
        <v>97</v>
      </c>
      <c r="C171" s="192" t="s">
        <v>79</v>
      </c>
      <c r="D171" s="192" t="s">
        <v>31</v>
      </c>
      <c r="E171" s="192" t="s">
        <v>68</v>
      </c>
      <c r="F171" s="194">
        <v>573.2774404933989</v>
      </c>
      <c r="G171">
        <v>7</v>
      </c>
      <c r="H171">
        <v>7</v>
      </c>
      <c r="I171" s="167">
        <v>481.3871930153411</v>
      </c>
      <c r="J171" s="22">
        <v>0.83971068633195955</v>
      </c>
      <c r="K171" s="22" t="s">
        <v>98</v>
      </c>
      <c r="L171" s="22" t="s">
        <v>99</v>
      </c>
      <c r="M171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71" s="24" t="str">
        <f>IFERROR(IF(Table1[[#This Row],[Medicare Rate in CR]]&gt;0,"Y","N"),"N")</f>
        <v>Y</v>
      </c>
      <c r="O171" s="166">
        <f>Table1[[#This Row],[Medicare Rate in CR]]*Table1[[#This Row],[SumOfUnits]]*Table1[[#This Row],[Actuarial Factor 06/20/2023]]</f>
        <v>752.26321545734925</v>
      </c>
      <c r="P1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752.26321545734925</v>
      </c>
      <c r="Q171" s="166">
        <f>Table1[[#This Row],[Trended Medicare Pricing for all RHCs]]-Table1[[#This Row],[SumOfSFY24 Estimated Payment 5/04/23]]</f>
        <v>270.87602244200815</v>
      </c>
      <c r="R171" s="24">
        <f>Table1[[#This Row],[SumOfUnits]]*Table1[[#This Row],[Actuarial Factor 06/20/2023]]</f>
        <v>5.877974804323717</v>
      </c>
      <c r="S171" s="23"/>
    </row>
    <row r="172" spans="1:19" x14ac:dyDescent="0.25">
      <c r="A172" s="192" t="s">
        <v>96</v>
      </c>
      <c r="B172" s="193" t="s">
        <v>97</v>
      </c>
      <c r="C172" s="192" t="s">
        <v>79</v>
      </c>
      <c r="D172" s="192" t="s">
        <v>31</v>
      </c>
      <c r="E172" s="192" t="s">
        <v>69</v>
      </c>
      <c r="F172" s="194">
        <v>6617.2111400212088</v>
      </c>
      <c r="G172">
        <v>81</v>
      </c>
      <c r="H172">
        <v>81</v>
      </c>
      <c r="I172" s="167">
        <v>7046.8804521185157</v>
      </c>
      <c r="J172" s="22">
        <v>1.0649320843789685</v>
      </c>
      <c r="K172" s="22" t="s">
        <v>98</v>
      </c>
      <c r="L172" s="22" t="s">
        <v>99</v>
      </c>
      <c r="M172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72" s="24" t="str">
        <f>IFERROR(IF(Table1[[#This Row],[Medicare Rate in CR]]&gt;0,"Y","N"),"N")</f>
        <v>Y</v>
      </c>
      <c r="O172" s="166">
        <f>Table1[[#This Row],[Medicare Rate in CR]]*Table1[[#This Row],[SumOfUnits]]*Table1[[#This Row],[Actuarial Factor 06/20/2023]]</f>
        <v>11039.490660864452</v>
      </c>
      <c r="P1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11039.490660864452</v>
      </c>
      <c r="Q172" s="166">
        <f>Table1[[#This Row],[Trended Medicare Pricing for all RHCs]]-Table1[[#This Row],[SumOfSFY24 Estimated Payment 5/04/23]]</f>
        <v>3992.6102087459367</v>
      </c>
      <c r="R172" s="24">
        <f>Table1[[#This Row],[SumOfUnits]]*Table1[[#This Row],[Actuarial Factor 06/20/2023]]</f>
        <v>86.259498834696444</v>
      </c>
      <c r="S172" s="23"/>
    </row>
    <row r="173" spans="1:19" x14ac:dyDescent="0.25">
      <c r="A173" s="192" t="s">
        <v>96</v>
      </c>
      <c r="B173" s="193" t="s">
        <v>97</v>
      </c>
      <c r="C173" s="192" t="s">
        <v>84</v>
      </c>
      <c r="D173" s="192" t="s">
        <v>30</v>
      </c>
      <c r="E173" s="192" t="s">
        <v>56</v>
      </c>
      <c r="F173" s="194">
        <v>246.14050303555939</v>
      </c>
      <c r="G173">
        <v>3</v>
      </c>
      <c r="H173">
        <v>3</v>
      </c>
      <c r="I173" s="167">
        <v>245.98163632860502</v>
      </c>
      <c r="J173" s="22">
        <v>0.99935456901649611</v>
      </c>
      <c r="K173" s="22" t="s">
        <v>98</v>
      </c>
      <c r="L173" s="22" t="s">
        <v>99</v>
      </c>
      <c r="M173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73" s="24" t="str">
        <f>IFERROR(IF(Table1[[#This Row],[Medicare Rate in CR]]&gt;0,"Y","N"),"N")</f>
        <v>Y</v>
      </c>
      <c r="O173" s="166">
        <f>Table1[[#This Row],[Medicare Rate in CR]]*Table1[[#This Row],[SumOfUnits]]*Table1[[#This Row],[Actuarial Factor 06/20/2023]]</f>
        <v>383.6921932281935</v>
      </c>
      <c r="P1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383.6921932281935</v>
      </c>
      <c r="Q173" s="166">
        <f>Table1[[#This Row],[Trended Medicare Pricing for all RHCs]]-Table1[[#This Row],[SumOfSFY24 Estimated Payment 5/04/23]]</f>
        <v>137.71055689958848</v>
      </c>
      <c r="R173" s="24">
        <f>Table1[[#This Row],[SumOfUnits]]*Table1[[#This Row],[Actuarial Factor 06/20/2023]]</f>
        <v>2.9980637070494884</v>
      </c>
      <c r="S173" s="23"/>
    </row>
    <row r="174" spans="1:19" x14ac:dyDescent="0.25">
      <c r="A174" s="192" t="s">
        <v>96</v>
      </c>
      <c r="B174" s="193" t="s">
        <v>97</v>
      </c>
      <c r="C174" s="192" t="s">
        <v>84</v>
      </c>
      <c r="D174" s="192" t="s">
        <v>30</v>
      </c>
      <c r="E174" s="192" t="s">
        <v>62</v>
      </c>
      <c r="F174" s="194">
        <v>86.932639491182414</v>
      </c>
      <c r="G174">
        <v>1</v>
      </c>
      <c r="H174">
        <v>1</v>
      </c>
      <c r="I174" s="167">
        <v>96.059173093666544</v>
      </c>
      <c r="J174" s="22">
        <v>1.1049839698403479</v>
      </c>
      <c r="K174" s="22" t="s">
        <v>98</v>
      </c>
      <c r="L174" s="22" t="s">
        <v>99</v>
      </c>
      <c r="M174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74" s="24" t="str">
        <f>IFERROR(IF(Table1[[#This Row],[Medicare Rate in CR]]&gt;0,"Y","N"),"N")</f>
        <v>Y</v>
      </c>
      <c r="O174" s="166">
        <f>Table1[[#This Row],[Medicare Rate in CR]]*Table1[[#This Row],[SumOfUnits]]*Table1[[#This Row],[Actuarial Factor 06/20/2023]]</f>
        <v>141.41584846016772</v>
      </c>
      <c r="P1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141.41584846016772</v>
      </c>
      <c r="Q174" s="166">
        <f>Table1[[#This Row],[Trended Medicare Pricing for all RHCs]]-Table1[[#This Row],[SumOfSFY24 Estimated Payment 5/04/23]]</f>
        <v>45.356675366501179</v>
      </c>
      <c r="R174" s="24">
        <f>Table1[[#This Row],[SumOfUnits]]*Table1[[#This Row],[Actuarial Factor 06/20/2023]]</f>
        <v>1.1049839698403479</v>
      </c>
      <c r="S174" s="23"/>
    </row>
    <row r="175" spans="1:19" x14ac:dyDescent="0.25">
      <c r="A175" s="192" t="s">
        <v>96</v>
      </c>
      <c r="B175" s="193" t="s">
        <v>97</v>
      </c>
      <c r="C175" s="192" t="s">
        <v>84</v>
      </c>
      <c r="D175" s="192" t="s">
        <v>31</v>
      </c>
      <c r="E175" s="192" t="s">
        <v>69</v>
      </c>
      <c r="F175" s="194">
        <v>420.26597282451576</v>
      </c>
      <c r="G175">
        <v>5</v>
      </c>
      <c r="H175">
        <v>5</v>
      </c>
      <c r="I175" s="167">
        <v>445.07058074335373</v>
      </c>
      <c r="J175" s="22">
        <v>1.0590212139996289</v>
      </c>
      <c r="K175" s="22" t="s">
        <v>98</v>
      </c>
      <c r="L175" s="22" t="s">
        <v>99</v>
      </c>
      <c r="M175" s="22" t="str">
        <f>IFERROR(IFERROR(INDEX(FreeStand_Medicare!E:E,MATCH(Table1[[#This Row],[Medicare Number]],FreeStand_Medicare!A:A,0)),INDEX(HospBased_Medicare_CR!F:F,MATCH(Table1[[#This Row],[Medicare Number]],HospBased_Medicare_CR!G:G,0))),0)</f>
        <v>127.98</v>
      </c>
      <c r="N175" s="24" t="str">
        <f>IFERROR(IF(Table1[[#This Row],[Medicare Rate in CR]]&gt;0,"Y","N"),"N")</f>
        <v>Y</v>
      </c>
      <c r="O175" s="166">
        <f>Table1[[#This Row],[Medicare Rate in CR]]*Table1[[#This Row],[SumOfUnits]]*Table1[[#This Row],[Actuarial Factor 06/20/2023]]</f>
        <v>677.66767483836247</v>
      </c>
      <c r="P1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677.66767483836247</v>
      </c>
      <c r="Q175" s="166">
        <f>Table1[[#This Row],[Trended Medicare Pricing for all RHCs]]-Table1[[#This Row],[SumOfSFY24 Estimated Payment 5/04/23]]</f>
        <v>232.59709409500874</v>
      </c>
      <c r="R175" s="24">
        <f>Table1[[#This Row],[SumOfUnits]]*Table1[[#This Row],[Actuarial Factor 06/20/2023]]</f>
        <v>5.2951060699981447</v>
      </c>
      <c r="S175" s="23"/>
    </row>
    <row r="176" spans="1:19" x14ac:dyDescent="0.25">
      <c r="A176" s="192" t="s">
        <v>101</v>
      </c>
      <c r="B176" s="193" t="s">
        <v>102</v>
      </c>
      <c r="C176" s="192" t="s">
        <v>88</v>
      </c>
      <c r="D176" s="192" t="s">
        <v>30</v>
      </c>
      <c r="E176" s="192" t="s">
        <v>60</v>
      </c>
      <c r="F176" s="194">
        <v>296.424785583502</v>
      </c>
      <c r="G176">
        <v>2</v>
      </c>
      <c r="H176">
        <v>2</v>
      </c>
      <c r="I176" s="167">
        <v>225.12656123992886</v>
      </c>
      <c r="J176" s="22">
        <v>0.75947279778502652</v>
      </c>
      <c r="K176" s="22" t="s">
        <v>103</v>
      </c>
      <c r="L176" s="22" t="s">
        <v>58</v>
      </c>
      <c r="M176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76" s="24" t="str">
        <f>IFERROR(IF(Table1[[#This Row],[Medicare Rate in CR]]&gt;0,"Y","N"),"N")</f>
        <v>Y</v>
      </c>
      <c r="O176" s="166">
        <f>Table1[[#This Row],[Medicare Rate in CR]]*Table1[[#This Row],[SumOfUnits]]*Table1[[#This Row],[Actuarial Factor 06/20/2023]]</f>
        <v>478.33115750096545</v>
      </c>
      <c r="P1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478.33115750096545</v>
      </c>
      <c r="Q176" s="166">
        <f>Table1[[#This Row],[Trended Medicare Pricing for all RHCs]]-Table1[[#This Row],[SumOfSFY24 Estimated Payment 5/04/23]]</f>
        <v>253.20459626103658</v>
      </c>
      <c r="R176" s="24">
        <f>Table1[[#This Row],[SumOfUnits]]*Table1[[#This Row],[Actuarial Factor 06/20/2023]]</f>
        <v>1.518945595570053</v>
      </c>
      <c r="S176" s="23"/>
    </row>
    <row r="177" spans="1:19" x14ac:dyDescent="0.25">
      <c r="A177" s="192" t="s">
        <v>101</v>
      </c>
      <c r="B177" s="193" t="s">
        <v>102</v>
      </c>
      <c r="C177" s="192" t="s">
        <v>88</v>
      </c>
      <c r="D177" s="192" t="s">
        <v>30</v>
      </c>
      <c r="E177" s="192" t="s">
        <v>62</v>
      </c>
      <c r="F177" s="194">
        <v>1313.481738460056</v>
      </c>
      <c r="G177">
        <v>5</v>
      </c>
      <c r="H177">
        <v>5</v>
      </c>
      <c r="I177" s="167">
        <v>1305.87175630819</v>
      </c>
      <c r="J177" s="22">
        <v>0.99420625203302171</v>
      </c>
      <c r="K177" s="22" t="s">
        <v>103</v>
      </c>
      <c r="L177" s="22" t="s">
        <v>58</v>
      </c>
      <c r="M177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77" s="24" t="str">
        <f>IFERROR(IF(Table1[[#This Row],[Medicare Rate in CR]]&gt;0,"Y","N"),"N")</f>
        <v>Y</v>
      </c>
      <c r="O177" s="166">
        <f>Table1[[#This Row],[Medicare Rate in CR]]*Table1[[#This Row],[SumOfUnits]]*Table1[[#This Row],[Actuarial Factor 06/20/2023]]</f>
        <v>1565.4274541385946</v>
      </c>
      <c r="P1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1565.4274541385946</v>
      </c>
      <c r="Q177" s="166">
        <f>Table1[[#This Row],[Trended Medicare Pricing for all RHCs]]-Table1[[#This Row],[SumOfSFY24 Estimated Payment 5/04/23]]</f>
        <v>259.5556978304046</v>
      </c>
      <c r="R177" s="24">
        <f>Table1[[#This Row],[SumOfUnits]]*Table1[[#This Row],[Actuarial Factor 06/20/2023]]</f>
        <v>4.971031260165109</v>
      </c>
      <c r="S177" s="23"/>
    </row>
    <row r="178" spans="1:19" x14ac:dyDescent="0.25">
      <c r="A178" s="192" t="s">
        <v>101</v>
      </c>
      <c r="B178" s="193" t="s">
        <v>102</v>
      </c>
      <c r="C178" s="192" t="s">
        <v>72</v>
      </c>
      <c r="D178" s="192" t="s">
        <v>30</v>
      </c>
      <c r="E178" s="192" t="s">
        <v>56</v>
      </c>
      <c r="F178" s="194">
        <v>4357.8399999999992</v>
      </c>
      <c r="G178">
        <v>16</v>
      </c>
      <c r="H178">
        <v>16</v>
      </c>
      <c r="I178" s="167">
        <v>4959.7974644611313</v>
      </c>
      <c r="J178" s="22">
        <v>1.1381320710400409</v>
      </c>
      <c r="K178" s="22" t="s">
        <v>103</v>
      </c>
      <c r="L178" s="22" t="s">
        <v>58</v>
      </c>
      <c r="M178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78" s="24" t="str">
        <f>IFERROR(IF(Table1[[#This Row],[Medicare Rate in CR]]&gt;0,"Y","N"),"N")</f>
        <v>Y</v>
      </c>
      <c r="O178" s="166">
        <f>Table1[[#This Row],[Medicare Rate in CR]]*Table1[[#This Row],[SumOfUnits]]*Table1[[#This Row],[Actuarial Factor 06/20/2023]]</f>
        <v>5734.5467278595088</v>
      </c>
      <c r="P1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5734.5467278595088</v>
      </c>
      <c r="Q178" s="166">
        <f>Table1[[#This Row],[Trended Medicare Pricing for all RHCs]]-Table1[[#This Row],[SumOfSFY24 Estimated Payment 5/04/23]]</f>
        <v>774.74926339837748</v>
      </c>
      <c r="R178" s="24">
        <f>Table1[[#This Row],[SumOfUnits]]*Table1[[#This Row],[Actuarial Factor 06/20/2023]]</f>
        <v>18.210113136640654</v>
      </c>
      <c r="S178" s="23"/>
    </row>
    <row r="179" spans="1:19" x14ac:dyDescent="0.25">
      <c r="A179" s="192" t="s">
        <v>101</v>
      </c>
      <c r="B179" s="193" t="s">
        <v>102</v>
      </c>
      <c r="C179" s="192" t="s">
        <v>72</v>
      </c>
      <c r="D179" s="192" t="s">
        <v>30</v>
      </c>
      <c r="E179" s="192" t="s">
        <v>59</v>
      </c>
      <c r="F179" s="194">
        <v>1363</v>
      </c>
      <c r="G179">
        <v>5</v>
      </c>
      <c r="H179">
        <v>5</v>
      </c>
      <c r="I179" s="167">
        <v>1572.0058563845282</v>
      </c>
      <c r="J179" s="22">
        <v>1.1533425211918769</v>
      </c>
      <c r="K179" s="22" t="s">
        <v>103</v>
      </c>
      <c r="L179" s="22" t="s">
        <v>58</v>
      </c>
      <c r="M179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79" s="24" t="str">
        <f>IFERROR(IF(Table1[[#This Row],[Medicare Rate in CR]]&gt;0,"Y","N"),"N")</f>
        <v>Y</v>
      </c>
      <c r="O179" s="166">
        <f>Table1[[#This Row],[Medicare Rate in CR]]*Table1[[#This Row],[SumOfUnits]]*Table1[[#This Row],[Actuarial Factor 06/20/2023]]</f>
        <v>1815.9954667426698</v>
      </c>
      <c r="P1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1815.9954667426698</v>
      </c>
      <c r="Q179" s="166">
        <f>Table1[[#This Row],[Trended Medicare Pricing for all RHCs]]-Table1[[#This Row],[SumOfSFY24 Estimated Payment 5/04/23]]</f>
        <v>243.98961035814159</v>
      </c>
      <c r="R179" s="24">
        <f>Table1[[#This Row],[SumOfUnits]]*Table1[[#This Row],[Actuarial Factor 06/20/2023]]</f>
        <v>5.7667126059593841</v>
      </c>
      <c r="S179" s="23"/>
    </row>
    <row r="180" spans="1:19" x14ac:dyDescent="0.25">
      <c r="A180" s="192" t="s">
        <v>101</v>
      </c>
      <c r="B180" s="193" t="s">
        <v>102</v>
      </c>
      <c r="C180" s="192" t="s">
        <v>72</v>
      </c>
      <c r="D180" s="192" t="s">
        <v>30</v>
      </c>
      <c r="E180" s="192" t="s">
        <v>60</v>
      </c>
      <c r="F180" s="194">
        <v>1090.4000000000001</v>
      </c>
      <c r="G180">
        <v>4</v>
      </c>
      <c r="H180">
        <v>4</v>
      </c>
      <c r="I180" s="167">
        <v>1111.1090670369956</v>
      </c>
      <c r="J180" s="22">
        <v>1.0189921744653296</v>
      </c>
      <c r="K180" s="22" t="s">
        <v>103</v>
      </c>
      <c r="L180" s="22" t="s">
        <v>58</v>
      </c>
      <c r="M180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80" s="24" t="str">
        <f>IFERROR(IF(Table1[[#This Row],[Medicare Rate in CR]]&gt;0,"Y","N"),"N")</f>
        <v>Y</v>
      </c>
      <c r="O180" s="166">
        <f>Table1[[#This Row],[Medicare Rate in CR]]*Table1[[#This Row],[SumOfUnits]]*Table1[[#This Row],[Actuarial Factor 06/20/2023]]</f>
        <v>1283.563302643508</v>
      </c>
      <c r="P1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1283.563302643508</v>
      </c>
      <c r="Q180" s="166">
        <f>Table1[[#This Row],[Trended Medicare Pricing for all RHCs]]-Table1[[#This Row],[SumOfSFY24 Estimated Payment 5/04/23]]</f>
        <v>172.45423560651238</v>
      </c>
      <c r="R180" s="24">
        <f>Table1[[#This Row],[SumOfUnits]]*Table1[[#This Row],[Actuarial Factor 06/20/2023]]</f>
        <v>4.0759686978613185</v>
      </c>
      <c r="S180" s="23"/>
    </row>
    <row r="181" spans="1:19" x14ac:dyDescent="0.25">
      <c r="A181" s="192" t="s">
        <v>101</v>
      </c>
      <c r="B181" s="193" t="s">
        <v>102</v>
      </c>
      <c r="C181" s="192" t="s">
        <v>72</v>
      </c>
      <c r="D181" s="192" t="s">
        <v>30</v>
      </c>
      <c r="E181" s="192" t="s">
        <v>62</v>
      </c>
      <c r="F181" s="194">
        <v>1090.4000000000001</v>
      </c>
      <c r="G181">
        <v>4</v>
      </c>
      <c r="H181">
        <v>4</v>
      </c>
      <c r="I181" s="167">
        <v>1279.9887300316636</v>
      </c>
      <c r="J181" s="22">
        <v>1.1738708089065146</v>
      </c>
      <c r="K181" s="22" t="s">
        <v>103</v>
      </c>
      <c r="L181" s="22" t="s">
        <v>58</v>
      </c>
      <c r="M181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81" s="24" t="str">
        <f>IFERROR(IF(Table1[[#This Row],[Medicare Rate in CR]]&gt;0,"Y","N"),"N")</f>
        <v>Y</v>
      </c>
      <c r="O181" s="166">
        <f>Table1[[#This Row],[Medicare Rate in CR]]*Table1[[#This Row],[SumOfUnits]]*Table1[[#This Row],[Actuarial Factor 06/20/2023]]</f>
        <v>1478.6546257310022</v>
      </c>
      <c r="P1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1478.6546257310022</v>
      </c>
      <c r="Q181" s="166">
        <f>Table1[[#This Row],[Trended Medicare Pricing for all RHCs]]-Table1[[#This Row],[SumOfSFY24 Estimated Payment 5/04/23]]</f>
        <v>198.66589569933853</v>
      </c>
      <c r="R181" s="24">
        <f>Table1[[#This Row],[SumOfUnits]]*Table1[[#This Row],[Actuarial Factor 06/20/2023]]</f>
        <v>4.6954832356260585</v>
      </c>
      <c r="S181" s="23"/>
    </row>
    <row r="182" spans="1:19" x14ac:dyDescent="0.25">
      <c r="A182" s="192" t="s">
        <v>101</v>
      </c>
      <c r="B182" s="193" t="s">
        <v>102</v>
      </c>
      <c r="C182" s="192" t="s">
        <v>72</v>
      </c>
      <c r="D182" s="192" t="s">
        <v>30</v>
      </c>
      <c r="E182" s="192" t="s">
        <v>63</v>
      </c>
      <c r="F182" s="194">
        <v>3032.5499999999997</v>
      </c>
      <c r="G182">
        <v>12</v>
      </c>
      <c r="H182">
        <v>12</v>
      </c>
      <c r="I182" s="167">
        <v>3153.8205244463211</v>
      </c>
      <c r="J182" s="22">
        <v>1.03998962076349</v>
      </c>
      <c r="K182" s="22" t="s">
        <v>103</v>
      </c>
      <c r="L182" s="22" t="s">
        <v>58</v>
      </c>
      <c r="M182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82" s="24" t="str">
        <f>IFERROR(IF(Table1[[#This Row],[Medicare Rate in CR]]&gt;0,"Y","N"),"N")</f>
        <v>Y</v>
      </c>
      <c r="O182" s="166">
        <f>Table1[[#This Row],[Medicare Rate in CR]]*Table1[[#This Row],[SumOfUnits]]*Table1[[#This Row],[Actuarial Factor 06/20/2023]]</f>
        <v>3930.0375776955675</v>
      </c>
      <c r="P1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3930.0375776955675</v>
      </c>
      <c r="Q182" s="166">
        <f>Table1[[#This Row],[Trended Medicare Pricing for all RHCs]]-Table1[[#This Row],[SumOfSFY24 Estimated Payment 5/04/23]]</f>
        <v>776.21705324924642</v>
      </c>
      <c r="R182" s="24">
        <f>Table1[[#This Row],[SumOfUnits]]*Table1[[#This Row],[Actuarial Factor 06/20/2023]]</f>
        <v>12.479875449161881</v>
      </c>
      <c r="S182" s="23"/>
    </row>
    <row r="183" spans="1:19" x14ac:dyDescent="0.25">
      <c r="A183" s="192" t="s">
        <v>101</v>
      </c>
      <c r="B183" s="193" t="s">
        <v>102</v>
      </c>
      <c r="C183" s="192" t="s">
        <v>72</v>
      </c>
      <c r="D183" s="192" t="s">
        <v>30</v>
      </c>
      <c r="E183" s="192" t="s">
        <v>77</v>
      </c>
      <c r="F183" s="194">
        <v>1363</v>
      </c>
      <c r="G183">
        <v>5</v>
      </c>
      <c r="H183">
        <v>5</v>
      </c>
      <c r="I183" s="167">
        <v>2109.3303794404665</v>
      </c>
      <c r="J183" s="22">
        <v>1.5475644750113475</v>
      </c>
      <c r="K183" s="22" t="s">
        <v>103</v>
      </c>
      <c r="L183" s="22" t="s">
        <v>58</v>
      </c>
      <c r="M183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83" s="24" t="str">
        <f>IFERROR(IF(Table1[[#This Row],[Medicare Rate in CR]]&gt;0,"Y","N"),"N")</f>
        <v>Y</v>
      </c>
      <c r="O183" s="166">
        <f>Table1[[#This Row],[Medicare Rate in CR]]*Table1[[#This Row],[SumOfUnits]]*Table1[[#This Row],[Actuarial Factor 06/20/2023]]</f>
        <v>2436.7176441291176</v>
      </c>
      <c r="P1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2436.7176441291176</v>
      </c>
      <c r="Q183" s="166">
        <f>Table1[[#This Row],[Trended Medicare Pricing for all RHCs]]-Table1[[#This Row],[SumOfSFY24 Estimated Payment 5/04/23]]</f>
        <v>327.38726468865116</v>
      </c>
      <c r="R183" s="24">
        <f>Table1[[#This Row],[SumOfUnits]]*Table1[[#This Row],[Actuarial Factor 06/20/2023]]</f>
        <v>7.7378223750567372</v>
      </c>
      <c r="S183" s="23"/>
    </row>
    <row r="184" spans="1:19" x14ac:dyDescent="0.25">
      <c r="A184" s="192" t="s">
        <v>101</v>
      </c>
      <c r="B184" s="193" t="s">
        <v>102</v>
      </c>
      <c r="C184" s="192" t="s">
        <v>72</v>
      </c>
      <c r="D184" s="192" t="s">
        <v>31</v>
      </c>
      <c r="E184" s="192" t="s">
        <v>69</v>
      </c>
      <c r="F184" s="194">
        <v>525.39269538402243</v>
      </c>
      <c r="G184">
        <v>2</v>
      </c>
      <c r="H184">
        <v>2</v>
      </c>
      <c r="I184" s="167">
        <v>544.98692627934804</v>
      </c>
      <c r="J184" s="22">
        <v>1.0372944486428455</v>
      </c>
      <c r="K184" s="22" t="s">
        <v>103</v>
      </c>
      <c r="L184" s="22" t="s">
        <v>58</v>
      </c>
      <c r="M184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84" s="24" t="str">
        <f>IFERROR(IF(Table1[[#This Row],[Medicare Rate in CR]]&gt;0,"Y","N"),"N")</f>
        <v>Y</v>
      </c>
      <c r="O184" s="166">
        <f>Table1[[#This Row],[Medicare Rate in CR]]*Table1[[#This Row],[SumOfUnits]]*Table1[[#This Row],[Actuarial Factor 06/20/2023]]</f>
        <v>653.30878964423698</v>
      </c>
      <c r="P1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653.30878964423698</v>
      </c>
      <c r="Q184" s="166">
        <f>Table1[[#This Row],[Trended Medicare Pricing for all RHCs]]-Table1[[#This Row],[SumOfSFY24 Estimated Payment 5/04/23]]</f>
        <v>108.32186336488894</v>
      </c>
      <c r="R184" s="24">
        <f>Table1[[#This Row],[SumOfUnits]]*Table1[[#This Row],[Actuarial Factor 06/20/2023]]</f>
        <v>2.074588897285691</v>
      </c>
      <c r="S184" s="23"/>
    </row>
    <row r="185" spans="1:19" x14ac:dyDescent="0.25">
      <c r="A185" s="192" t="s">
        <v>101</v>
      </c>
      <c r="B185" s="193" t="s">
        <v>102</v>
      </c>
      <c r="C185" s="192" t="s">
        <v>75</v>
      </c>
      <c r="D185" s="192" t="s">
        <v>30</v>
      </c>
      <c r="E185" s="192" t="s">
        <v>63</v>
      </c>
      <c r="F185" s="194">
        <v>2718.4799999999996</v>
      </c>
      <c r="G185">
        <v>10</v>
      </c>
      <c r="H185">
        <v>10</v>
      </c>
      <c r="I185" s="167">
        <v>2702.7091528711035</v>
      </c>
      <c r="J185" s="22">
        <v>0.99419865250842532</v>
      </c>
      <c r="K185" s="22" t="s">
        <v>103</v>
      </c>
      <c r="L185" s="22" t="s">
        <v>58</v>
      </c>
      <c r="M185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85" s="24" t="str">
        <f>IFERROR(IF(Table1[[#This Row],[Medicare Rate in CR]]&gt;0,"Y","N"),"N")</f>
        <v>Y</v>
      </c>
      <c r="O185" s="166">
        <f>Table1[[#This Row],[Medicare Rate in CR]]*Table1[[#This Row],[SumOfUnits]]*Table1[[#This Row],[Actuarial Factor 06/20/2023]]</f>
        <v>3130.8309766142825</v>
      </c>
      <c r="P1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3130.8309766142825</v>
      </c>
      <c r="Q185" s="166">
        <f>Table1[[#This Row],[Trended Medicare Pricing for all RHCs]]-Table1[[#This Row],[SumOfSFY24 Estimated Payment 5/04/23]]</f>
        <v>428.12182374317899</v>
      </c>
      <c r="R185" s="24">
        <f>Table1[[#This Row],[SumOfUnits]]*Table1[[#This Row],[Actuarial Factor 06/20/2023]]</f>
        <v>9.9419865250842534</v>
      </c>
      <c r="S185" s="23"/>
    </row>
    <row r="186" spans="1:19" x14ac:dyDescent="0.25">
      <c r="A186" s="192" t="s">
        <v>101</v>
      </c>
      <c r="B186" s="193" t="s">
        <v>102</v>
      </c>
      <c r="C186" s="192" t="s">
        <v>75</v>
      </c>
      <c r="D186" s="192" t="s">
        <v>30</v>
      </c>
      <c r="E186" s="192" t="s">
        <v>77</v>
      </c>
      <c r="F186" s="194">
        <v>2161.3560181169892</v>
      </c>
      <c r="G186">
        <v>8</v>
      </c>
      <c r="H186">
        <v>8</v>
      </c>
      <c r="I186" s="167">
        <v>2817.5888952733089</v>
      </c>
      <c r="J186" s="22">
        <v>1.3036209081963466</v>
      </c>
      <c r="K186" s="22" t="s">
        <v>103</v>
      </c>
      <c r="L186" s="22" t="s">
        <v>58</v>
      </c>
      <c r="M186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86" s="24" t="str">
        <f>IFERROR(IF(Table1[[#This Row],[Medicare Rate in CR]]&gt;0,"Y","N"),"N")</f>
        <v>Y</v>
      </c>
      <c r="O186" s="166">
        <f>Table1[[#This Row],[Medicare Rate in CR]]*Table1[[#This Row],[SumOfUnits]]*Table1[[#This Row],[Actuarial Factor 06/20/2023]]</f>
        <v>3284.1860816008921</v>
      </c>
      <c r="P1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3284.1860816008921</v>
      </c>
      <c r="Q186" s="166">
        <f>Table1[[#This Row],[Trended Medicare Pricing for all RHCs]]-Table1[[#This Row],[SumOfSFY24 Estimated Payment 5/04/23]]</f>
        <v>466.59718632758313</v>
      </c>
      <c r="R186" s="24">
        <f>Table1[[#This Row],[SumOfUnits]]*Table1[[#This Row],[Actuarial Factor 06/20/2023]]</f>
        <v>10.428967265570773</v>
      </c>
      <c r="S186" s="23"/>
    </row>
    <row r="187" spans="1:19" x14ac:dyDescent="0.25">
      <c r="A187" s="192" t="s">
        <v>101</v>
      </c>
      <c r="B187" s="193" t="s">
        <v>102</v>
      </c>
      <c r="C187" s="192" t="s">
        <v>75</v>
      </c>
      <c r="D187" s="192" t="s">
        <v>32</v>
      </c>
      <c r="E187" s="192" t="s">
        <v>80</v>
      </c>
      <c r="F187" s="194">
        <v>344.33844078249979</v>
      </c>
      <c r="G187">
        <v>2</v>
      </c>
      <c r="H187">
        <v>2</v>
      </c>
      <c r="I187" s="167">
        <v>432.18582895748028</v>
      </c>
      <c r="J187" s="22">
        <v>1.2551193180039664</v>
      </c>
      <c r="K187" s="22" t="s">
        <v>103</v>
      </c>
      <c r="L187" s="22" t="s">
        <v>58</v>
      </c>
      <c r="M187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87" s="24" t="str">
        <f>IFERROR(IF(Table1[[#This Row],[Medicare Rate in CR]]&gt;0,"Y","N"),"N")</f>
        <v>Y</v>
      </c>
      <c r="O187" s="166">
        <f>Table1[[#This Row],[Medicare Rate in CR]]*Table1[[#This Row],[SumOfUnits]]*Table1[[#This Row],[Actuarial Factor 06/20/2023]]</f>
        <v>790.49924886525821</v>
      </c>
      <c r="P1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790.49924886525821</v>
      </c>
      <c r="Q187" s="166">
        <f>Table1[[#This Row],[Trended Medicare Pricing for all RHCs]]-Table1[[#This Row],[SumOfSFY24 Estimated Payment 5/04/23]]</f>
        <v>358.31341990777793</v>
      </c>
      <c r="R187" s="24">
        <f>Table1[[#This Row],[SumOfUnits]]*Table1[[#This Row],[Actuarial Factor 06/20/2023]]</f>
        <v>2.5102386360079327</v>
      </c>
      <c r="S187" s="23"/>
    </row>
    <row r="188" spans="1:19" x14ac:dyDescent="0.25">
      <c r="A188" s="192" t="s">
        <v>101</v>
      </c>
      <c r="B188" s="193" t="s">
        <v>102</v>
      </c>
      <c r="C188" s="192" t="s">
        <v>95</v>
      </c>
      <c r="D188" s="192" t="s">
        <v>30</v>
      </c>
      <c r="E188" s="192" t="s">
        <v>59</v>
      </c>
      <c r="F188" s="194">
        <v>814.04000000000008</v>
      </c>
      <c r="G188">
        <v>3</v>
      </c>
      <c r="H188">
        <v>3</v>
      </c>
      <c r="I188" s="167">
        <v>836.35105204823549</v>
      </c>
      <c r="J188" s="22">
        <v>1.0274078080293787</v>
      </c>
      <c r="K188" s="22" t="s">
        <v>103</v>
      </c>
      <c r="L188" s="22" t="s">
        <v>58</v>
      </c>
      <c r="M188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88" s="24" t="str">
        <f>IFERROR(IF(Table1[[#This Row],[Medicare Rate in CR]]&gt;0,"Y","N"),"N")</f>
        <v>Y</v>
      </c>
      <c r="O188" s="166">
        <f>Table1[[#This Row],[Medicare Rate in CR]]*Table1[[#This Row],[SumOfUnits]]*Table1[[#This Row],[Actuarial Factor 06/20/2023]]</f>
        <v>970.62297847959496</v>
      </c>
      <c r="P1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970.62297847959496</v>
      </c>
      <c r="Q188" s="166">
        <f>Table1[[#This Row],[Trended Medicare Pricing for all RHCs]]-Table1[[#This Row],[SumOfSFY24 Estimated Payment 5/04/23]]</f>
        <v>134.27192643135947</v>
      </c>
      <c r="R188" s="24">
        <f>Table1[[#This Row],[SumOfUnits]]*Table1[[#This Row],[Actuarial Factor 06/20/2023]]</f>
        <v>3.0822234240881361</v>
      </c>
      <c r="S188" s="23"/>
    </row>
    <row r="189" spans="1:19" x14ac:dyDescent="0.25">
      <c r="A189" s="192" t="s">
        <v>101</v>
      </c>
      <c r="B189" s="193" t="s">
        <v>102</v>
      </c>
      <c r="C189" s="192" t="s">
        <v>95</v>
      </c>
      <c r="D189" s="192" t="s">
        <v>30</v>
      </c>
      <c r="E189" s="192" t="s">
        <v>60</v>
      </c>
      <c r="F189" s="194">
        <v>272.60000000000002</v>
      </c>
      <c r="G189">
        <v>1</v>
      </c>
      <c r="H189">
        <v>1</v>
      </c>
      <c r="I189" s="167">
        <v>254.1072271354297</v>
      </c>
      <c r="J189" s="22">
        <v>0.93216150820040233</v>
      </c>
      <c r="K189" s="22" t="s">
        <v>103</v>
      </c>
      <c r="L189" s="22" t="s">
        <v>58</v>
      </c>
      <c r="M189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89" s="24" t="str">
        <f>IFERROR(IF(Table1[[#This Row],[Medicare Rate in CR]]&gt;0,"Y","N"),"N")</f>
        <v>Y</v>
      </c>
      <c r="O189" s="166">
        <f>Table1[[#This Row],[Medicare Rate in CR]]*Table1[[#This Row],[SumOfUnits]]*Table1[[#This Row],[Actuarial Factor 06/20/2023]]</f>
        <v>293.54698054738873</v>
      </c>
      <c r="P1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293.54698054738873</v>
      </c>
      <c r="Q189" s="166">
        <f>Table1[[#This Row],[Trended Medicare Pricing for all RHCs]]-Table1[[#This Row],[SumOfSFY24 Estimated Payment 5/04/23]]</f>
        <v>39.439753411959032</v>
      </c>
      <c r="R189" s="24">
        <f>Table1[[#This Row],[SumOfUnits]]*Table1[[#This Row],[Actuarial Factor 06/20/2023]]</f>
        <v>0.93216150820040233</v>
      </c>
      <c r="S189" s="23"/>
    </row>
    <row r="190" spans="1:19" x14ac:dyDescent="0.25">
      <c r="A190" s="192" t="s">
        <v>101</v>
      </c>
      <c r="B190" s="193" t="s">
        <v>102</v>
      </c>
      <c r="C190" s="192" t="s">
        <v>95</v>
      </c>
      <c r="D190" s="192" t="s">
        <v>30</v>
      </c>
      <c r="E190" s="192" t="s">
        <v>63</v>
      </c>
      <c r="F190" s="194">
        <v>1628.08</v>
      </c>
      <c r="G190">
        <v>6</v>
      </c>
      <c r="H190">
        <v>6</v>
      </c>
      <c r="I190" s="167">
        <v>1646.0158774768502</v>
      </c>
      <c r="J190" s="22">
        <v>1.0110165824018784</v>
      </c>
      <c r="K190" s="22" t="s">
        <v>103</v>
      </c>
      <c r="L190" s="22" t="s">
        <v>58</v>
      </c>
      <c r="M190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90" s="24" t="str">
        <f>IFERROR(IF(Table1[[#This Row],[Medicare Rate in CR]]&gt;0,"Y","N"),"N")</f>
        <v>Y</v>
      </c>
      <c r="O190" s="166">
        <f>Table1[[#This Row],[Medicare Rate in CR]]*Table1[[#This Row],[SumOfUnits]]*Table1[[#This Row],[Actuarial Factor 06/20/2023]]</f>
        <v>1910.2753917850532</v>
      </c>
      <c r="P1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1910.2753917850532</v>
      </c>
      <c r="Q190" s="166">
        <f>Table1[[#This Row],[Trended Medicare Pricing for all RHCs]]-Table1[[#This Row],[SumOfSFY24 Estimated Payment 5/04/23]]</f>
        <v>264.25951430820305</v>
      </c>
      <c r="R190" s="24">
        <f>Table1[[#This Row],[SumOfUnits]]*Table1[[#This Row],[Actuarial Factor 06/20/2023]]</f>
        <v>6.0660994944112705</v>
      </c>
      <c r="S190" s="23"/>
    </row>
    <row r="191" spans="1:19" x14ac:dyDescent="0.25">
      <c r="A191" s="192" t="s">
        <v>101</v>
      </c>
      <c r="B191" s="193" t="s">
        <v>102</v>
      </c>
      <c r="C191" s="192" t="s">
        <v>95</v>
      </c>
      <c r="D191" s="192" t="s">
        <v>30</v>
      </c>
      <c r="E191" s="192" t="s">
        <v>77</v>
      </c>
      <c r="F191" s="194">
        <v>272.60000000000002</v>
      </c>
      <c r="G191">
        <v>1</v>
      </c>
      <c r="H191">
        <v>1</v>
      </c>
      <c r="I191" s="167">
        <v>352.13820593871037</v>
      </c>
      <c r="J191" s="22">
        <v>1.291776250692261</v>
      </c>
      <c r="K191" s="22" t="s">
        <v>103</v>
      </c>
      <c r="L191" s="22" t="s">
        <v>58</v>
      </c>
      <c r="M191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91" s="24" t="str">
        <f>IFERROR(IF(Table1[[#This Row],[Medicare Rate in CR]]&gt;0,"Y","N"),"N")</f>
        <v>Y</v>
      </c>
      <c r="O191" s="166">
        <f>Table1[[#This Row],[Medicare Rate in CR]]*Table1[[#This Row],[SumOfUnits]]*Table1[[#This Row],[Actuarial Factor 06/20/2023]]</f>
        <v>406.79325910549994</v>
      </c>
      <c r="P1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406.79325910549994</v>
      </c>
      <c r="Q191" s="166">
        <f>Table1[[#This Row],[Trended Medicare Pricing for all RHCs]]-Table1[[#This Row],[SumOfSFY24 Estimated Payment 5/04/23]]</f>
        <v>54.655053166789571</v>
      </c>
      <c r="R191" s="24">
        <f>Table1[[#This Row],[SumOfUnits]]*Table1[[#This Row],[Actuarial Factor 06/20/2023]]</f>
        <v>1.291776250692261</v>
      </c>
      <c r="S191" s="23"/>
    </row>
    <row r="192" spans="1:19" x14ac:dyDescent="0.25">
      <c r="A192" s="192" t="s">
        <v>101</v>
      </c>
      <c r="B192" s="193" t="s">
        <v>102</v>
      </c>
      <c r="C192" s="192" t="s">
        <v>76</v>
      </c>
      <c r="D192" s="192" t="s">
        <v>30</v>
      </c>
      <c r="E192" s="192" t="s">
        <v>59</v>
      </c>
      <c r="F192" s="194">
        <v>272.60000000000002</v>
      </c>
      <c r="G192">
        <v>1</v>
      </c>
      <c r="H192">
        <v>1</v>
      </c>
      <c r="I192" s="167">
        <v>283.40823776062405</v>
      </c>
      <c r="J192" s="22">
        <v>1.0396487078526193</v>
      </c>
      <c r="K192" s="22" t="s">
        <v>103</v>
      </c>
      <c r="L192" s="22" t="s">
        <v>58</v>
      </c>
      <c r="M192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92" s="24" t="str">
        <f>IFERROR(IF(Table1[[#This Row],[Medicare Rate in CR]]&gt;0,"Y","N"),"N")</f>
        <v>Y</v>
      </c>
      <c r="O192" s="166">
        <f>Table1[[#This Row],[Medicare Rate in CR]]*Table1[[#This Row],[SumOfUnits]]*Table1[[#This Row],[Actuarial Factor 06/20/2023]]</f>
        <v>327.39577458986838</v>
      </c>
      <c r="P1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327.39577458986838</v>
      </c>
      <c r="Q192" s="166">
        <f>Table1[[#This Row],[Trended Medicare Pricing for all RHCs]]-Table1[[#This Row],[SumOfSFY24 Estimated Payment 5/04/23]]</f>
        <v>43.987536829244334</v>
      </c>
      <c r="R192" s="24">
        <f>Table1[[#This Row],[SumOfUnits]]*Table1[[#This Row],[Actuarial Factor 06/20/2023]]</f>
        <v>1.0396487078526193</v>
      </c>
      <c r="S192" s="23"/>
    </row>
    <row r="193" spans="1:19" x14ac:dyDescent="0.25">
      <c r="A193" s="192" t="s">
        <v>101</v>
      </c>
      <c r="B193" s="193" t="s">
        <v>102</v>
      </c>
      <c r="C193" s="192" t="s">
        <v>76</v>
      </c>
      <c r="D193" s="192" t="s">
        <v>30</v>
      </c>
      <c r="E193" s="192" t="s">
        <v>63</v>
      </c>
      <c r="F193" s="194">
        <v>262.7</v>
      </c>
      <c r="G193">
        <v>1</v>
      </c>
      <c r="H193">
        <v>1</v>
      </c>
      <c r="I193" s="167">
        <v>264.94500080665915</v>
      </c>
      <c r="J193" s="22">
        <v>1.0085458728841232</v>
      </c>
      <c r="K193" s="22" t="s">
        <v>103</v>
      </c>
      <c r="L193" s="22" t="s">
        <v>58</v>
      </c>
      <c r="M193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93" s="24" t="str">
        <f>IFERROR(IF(Table1[[#This Row],[Medicare Rate in CR]]&gt;0,"Y","N"),"N")</f>
        <v>Y</v>
      </c>
      <c r="O193" s="166">
        <f>Table1[[#This Row],[Medicare Rate in CR]]*Table1[[#This Row],[SumOfUnits]]*Table1[[#This Row],[Actuarial Factor 06/20/2023]]</f>
        <v>317.60118082993927</v>
      </c>
      <c r="P1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317.60118082993927</v>
      </c>
      <c r="Q193" s="166">
        <f>Table1[[#This Row],[Trended Medicare Pricing for all RHCs]]-Table1[[#This Row],[SumOfSFY24 Estimated Payment 5/04/23]]</f>
        <v>52.656180023280115</v>
      </c>
      <c r="R193" s="24">
        <f>Table1[[#This Row],[SumOfUnits]]*Table1[[#This Row],[Actuarial Factor 06/20/2023]]</f>
        <v>1.0085458728841232</v>
      </c>
      <c r="S193" s="23"/>
    </row>
    <row r="194" spans="1:19" x14ac:dyDescent="0.25">
      <c r="A194" s="192" t="s">
        <v>101</v>
      </c>
      <c r="B194" s="193" t="s">
        <v>102</v>
      </c>
      <c r="C194" s="192" t="s">
        <v>76</v>
      </c>
      <c r="D194" s="192" t="s">
        <v>30</v>
      </c>
      <c r="E194" s="192" t="s">
        <v>77</v>
      </c>
      <c r="F194" s="194">
        <v>1362.9963476920116</v>
      </c>
      <c r="G194">
        <v>6</v>
      </c>
      <c r="H194">
        <v>6</v>
      </c>
      <c r="I194" s="167">
        <v>1824.7250607035087</v>
      </c>
      <c r="J194" s="22">
        <v>1.3387600515535873</v>
      </c>
      <c r="K194" s="22" t="s">
        <v>103</v>
      </c>
      <c r="L194" s="22" t="s">
        <v>58</v>
      </c>
      <c r="M194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94" s="24" t="str">
        <f>IFERROR(IF(Table1[[#This Row],[Medicare Rate in CR]]&gt;0,"Y","N"),"N")</f>
        <v>Y</v>
      </c>
      <c r="O194" s="166">
        <f>Table1[[#This Row],[Medicare Rate in CR]]*Table1[[#This Row],[SumOfUnits]]*Table1[[#This Row],[Actuarial Factor 06/20/2023]]</f>
        <v>2529.5335670084414</v>
      </c>
      <c r="P1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2529.5335670084414</v>
      </c>
      <c r="Q194" s="166">
        <f>Table1[[#This Row],[Trended Medicare Pricing for all RHCs]]-Table1[[#This Row],[SumOfSFY24 Estimated Payment 5/04/23]]</f>
        <v>704.80850630493273</v>
      </c>
      <c r="R194" s="24">
        <f>Table1[[#This Row],[SumOfUnits]]*Table1[[#This Row],[Actuarial Factor 06/20/2023]]</f>
        <v>8.032560309321525</v>
      </c>
      <c r="S194" s="23"/>
    </row>
    <row r="195" spans="1:19" x14ac:dyDescent="0.25">
      <c r="A195" s="192" t="s">
        <v>101</v>
      </c>
      <c r="B195" s="193" t="s">
        <v>102</v>
      </c>
      <c r="C195" s="192" t="s">
        <v>78</v>
      </c>
      <c r="D195" s="192" t="s">
        <v>30</v>
      </c>
      <c r="E195" s="192" t="s">
        <v>61</v>
      </c>
      <c r="F195" s="194">
        <v>518.14589958562203</v>
      </c>
      <c r="G195">
        <v>2</v>
      </c>
      <c r="H195">
        <v>2</v>
      </c>
      <c r="I195" s="167">
        <v>424.64171614564304</v>
      </c>
      <c r="J195" s="22">
        <v>0.81954082138880713</v>
      </c>
      <c r="K195" s="22" t="s">
        <v>103</v>
      </c>
      <c r="L195" s="22" t="s">
        <v>58</v>
      </c>
      <c r="M195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95" s="24" t="str">
        <f>IFERROR(IF(Table1[[#This Row],[Medicare Rate in CR]]&gt;0,"Y","N"),"N")</f>
        <v>Y</v>
      </c>
      <c r="O195" s="166">
        <f>Table1[[#This Row],[Medicare Rate in CR]]*Table1[[#This Row],[SumOfUnits]]*Table1[[#This Row],[Actuarial Factor 06/20/2023]]</f>
        <v>516.16320012709855</v>
      </c>
      <c r="P1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516.16320012709855</v>
      </c>
      <c r="Q195" s="166">
        <f>Table1[[#This Row],[Trended Medicare Pricing for all RHCs]]-Table1[[#This Row],[SumOfSFY24 Estimated Payment 5/04/23]]</f>
        <v>91.521483981455503</v>
      </c>
      <c r="R195" s="24">
        <f>Table1[[#This Row],[SumOfUnits]]*Table1[[#This Row],[Actuarial Factor 06/20/2023]]</f>
        <v>1.6390816427776143</v>
      </c>
      <c r="S195" s="23"/>
    </row>
    <row r="196" spans="1:19" x14ac:dyDescent="0.25">
      <c r="A196" s="192" t="s">
        <v>101</v>
      </c>
      <c r="B196" s="193" t="s">
        <v>102</v>
      </c>
      <c r="C196" s="192" t="s">
        <v>78</v>
      </c>
      <c r="D196" s="192" t="s">
        <v>30</v>
      </c>
      <c r="E196" s="192" t="s">
        <v>62</v>
      </c>
      <c r="F196" s="194">
        <v>262.7</v>
      </c>
      <c r="G196">
        <v>1</v>
      </c>
      <c r="H196">
        <v>1</v>
      </c>
      <c r="I196" s="167">
        <v>249.5443193313684</v>
      </c>
      <c r="J196" s="22">
        <v>0.94992127648027569</v>
      </c>
      <c r="K196" s="22" t="s">
        <v>103</v>
      </c>
      <c r="L196" s="22" t="s">
        <v>58</v>
      </c>
      <c r="M196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96" s="24" t="str">
        <f>IFERROR(IF(Table1[[#This Row],[Medicare Rate in CR]]&gt;0,"Y","N"),"N")</f>
        <v>Y</v>
      </c>
      <c r="O196" s="166">
        <f>Table1[[#This Row],[Medicare Rate in CR]]*Table1[[#This Row],[SumOfUnits]]*Table1[[#This Row],[Actuarial Factor 06/20/2023]]</f>
        <v>299.13970917640364</v>
      </c>
      <c r="P1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299.13970917640364</v>
      </c>
      <c r="Q196" s="166">
        <f>Table1[[#This Row],[Trended Medicare Pricing for all RHCs]]-Table1[[#This Row],[SumOfSFY24 Estimated Payment 5/04/23]]</f>
        <v>49.595389845035243</v>
      </c>
      <c r="R196" s="24">
        <f>Table1[[#This Row],[SumOfUnits]]*Table1[[#This Row],[Actuarial Factor 06/20/2023]]</f>
        <v>0.94992127648027569</v>
      </c>
      <c r="S196" s="23"/>
    </row>
    <row r="197" spans="1:19" x14ac:dyDescent="0.25">
      <c r="A197" s="192" t="s">
        <v>101</v>
      </c>
      <c r="B197" s="193" t="s">
        <v>102</v>
      </c>
      <c r="C197" s="192" t="s">
        <v>78</v>
      </c>
      <c r="D197" s="192" t="s">
        <v>30</v>
      </c>
      <c r="E197" s="192" t="s">
        <v>63</v>
      </c>
      <c r="F197" s="194">
        <v>788.0890430760337</v>
      </c>
      <c r="G197">
        <v>3</v>
      </c>
      <c r="H197">
        <v>3</v>
      </c>
      <c r="I197" s="167">
        <v>738.04982406060526</v>
      </c>
      <c r="J197" s="22">
        <v>0.93650562781571278</v>
      </c>
      <c r="K197" s="22" t="s">
        <v>103</v>
      </c>
      <c r="L197" s="22" t="s">
        <v>58</v>
      </c>
      <c r="M197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97" s="24" t="str">
        <f>IFERROR(IF(Table1[[#This Row],[Medicare Rate in CR]]&gt;0,"Y","N"),"N")</f>
        <v>Y</v>
      </c>
      <c r="O197" s="166">
        <f>Table1[[#This Row],[Medicare Rate in CR]]*Table1[[#This Row],[SumOfUnits]]*Table1[[#This Row],[Actuarial Factor 06/20/2023]]</f>
        <v>884.74496176633841</v>
      </c>
      <c r="P1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884.74496176633841</v>
      </c>
      <c r="Q197" s="166">
        <f>Table1[[#This Row],[Trended Medicare Pricing for all RHCs]]-Table1[[#This Row],[SumOfSFY24 Estimated Payment 5/04/23]]</f>
        <v>146.69513770573315</v>
      </c>
      <c r="R197" s="24">
        <f>Table1[[#This Row],[SumOfUnits]]*Table1[[#This Row],[Actuarial Factor 06/20/2023]]</f>
        <v>2.8095168834471385</v>
      </c>
      <c r="S197" s="23"/>
    </row>
    <row r="198" spans="1:19" x14ac:dyDescent="0.25">
      <c r="A198" s="192" t="s">
        <v>101</v>
      </c>
      <c r="B198" s="193" t="s">
        <v>102</v>
      </c>
      <c r="C198" s="192" t="s">
        <v>78</v>
      </c>
      <c r="D198" s="192" t="s">
        <v>30</v>
      </c>
      <c r="E198" s="192" t="s">
        <v>64</v>
      </c>
      <c r="F198" s="194">
        <v>1050.7853907680449</v>
      </c>
      <c r="G198">
        <v>4</v>
      </c>
      <c r="H198">
        <v>4</v>
      </c>
      <c r="I198" s="167">
        <v>954.52026726274119</v>
      </c>
      <c r="J198" s="22">
        <v>0.90838745537284149</v>
      </c>
      <c r="K198" s="22" t="s">
        <v>103</v>
      </c>
      <c r="L198" s="22" t="s">
        <v>58</v>
      </c>
      <c r="M198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98" s="24" t="str">
        <f>IFERROR(IF(Table1[[#This Row],[Medicare Rate in CR]]&gt;0,"Y","N"),"N")</f>
        <v>Y</v>
      </c>
      <c r="O198" s="166">
        <f>Table1[[#This Row],[Medicare Rate in CR]]*Table1[[#This Row],[SumOfUnits]]*Table1[[#This Row],[Actuarial Factor 06/20/2023]]</f>
        <v>1144.2411742858462</v>
      </c>
      <c r="P1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1144.2411742858462</v>
      </c>
      <c r="Q198" s="166">
        <f>Table1[[#This Row],[Trended Medicare Pricing for all RHCs]]-Table1[[#This Row],[SumOfSFY24 Estimated Payment 5/04/23]]</f>
        <v>189.72090702310504</v>
      </c>
      <c r="R198" s="24">
        <f>Table1[[#This Row],[SumOfUnits]]*Table1[[#This Row],[Actuarial Factor 06/20/2023]]</f>
        <v>3.633549821491366</v>
      </c>
      <c r="S198" s="23"/>
    </row>
    <row r="199" spans="1:19" x14ac:dyDescent="0.25">
      <c r="A199" s="192" t="s">
        <v>101</v>
      </c>
      <c r="B199" s="193" t="s">
        <v>102</v>
      </c>
      <c r="C199" s="192" t="s">
        <v>79</v>
      </c>
      <c r="D199" s="192" t="s">
        <v>30</v>
      </c>
      <c r="E199" s="192" t="s">
        <v>56</v>
      </c>
      <c r="F199" s="194">
        <v>20852.474283511609</v>
      </c>
      <c r="G199">
        <v>78</v>
      </c>
      <c r="H199">
        <v>78</v>
      </c>
      <c r="I199" s="167">
        <v>22834.306677629251</v>
      </c>
      <c r="J199" s="22">
        <v>1.0950406348509303</v>
      </c>
      <c r="K199" s="22" t="s">
        <v>103</v>
      </c>
      <c r="L199" s="22" t="s">
        <v>58</v>
      </c>
      <c r="M199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199" s="24" t="str">
        <f>IFERROR(IF(Table1[[#This Row],[Medicare Rate in CR]]&gt;0,"Y","N"),"N")</f>
        <v>Y</v>
      </c>
      <c r="O199" s="166">
        <f>Table1[[#This Row],[Medicare Rate in CR]]*Table1[[#This Row],[SumOfUnits]]*Table1[[#This Row],[Actuarial Factor 06/20/2023]]</f>
        <v>26897.461213030707</v>
      </c>
      <c r="P1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26897.461213030707</v>
      </c>
      <c r="Q199" s="166">
        <f>Table1[[#This Row],[Trended Medicare Pricing for all RHCs]]-Table1[[#This Row],[SumOfSFY24 Estimated Payment 5/04/23]]</f>
        <v>4063.1545354014561</v>
      </c>
      <c r="R199" s="24">
        <f>Table1[[#This Row],[SumOfUnits]]*Table1[[#This Row],[Actuarial Factor 06/20/2023]]</f>
        <v>85.413169518372555</v>
      </c>
      <c r="S199" s="23"/>
    </row>
    <row r="200" spans="1:19" x14ac:dyDescent="0.25">
      <c r="A200" s="192" t="s">
        <v>101</v>
      </c>
      <c r="B200" s="193" t="s">
        <v>102</v>
      </c>
      <c r="C200" s="192" t="s">
        <v>79</v>
      </c>
      <c r="D200" s="192" t="s">
        <v>30</v>
      </c>
      <c r="E200" s="192" t="s">
        <v>59</v>
      </c>
      <c r="F200" s="194">
        <v>297100.69188204804</v>
      </c>
      <c r="G200">
        <v>1140</v>
      </c>
      <c r="H200">
        <v>1140</v>
      </c>
      <c r="I200" s="167">
        <v>283709.43439258181</v>
      </c>
      <c r="J200" s="22">
        <v>0.95492687208287386</v>
      </c>
      <c r="K200" s="22" t="s">
        <v>103</v>
      </c>
      <c r="L200" s="22" t="s">
        <v>58</v>
      </c>
      <c r="M200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00" s="24" t="str">
        <f>IFERROR(IF(Table1[[#This Row],[Medicare Rate in CR]]&gt;0,"Y","N"),"N")</f>
        <v>Y</v>
      </c>
      <c r="O200" s="166">
        <f>Table1[[#This Row],[Medicare Rate in CR]]*Table1[[#This Row],[SumOfUnits]]*Table1[[#This Row],[Actuarial Factor 06/20/2023]]</f>
        <v>342816.26426788431</v>
      </c>
      <c r="P2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342816.26426788431</v>
      </c>
      <c r="Q200" s="166">
        <f>Table1[[#This Row],[Trended Medicare Pricing for all RHCs]]-Table1[[#This Row],[SumOfSFY24 Estimated Payment 5/04/23]]</f>
        <v>59106.829875302501</v>
      </c>
      <c r="R200" s="24">
        <f>Table1[[#This Row],[SumOfUnits]]*Table1[[#This Row],[Actuarial Factor 06/20/2023]]</f>
        <v>1088.6166341744763</v>
      </c>
      <c r="S200" s="23"/>
    </row>
    <row r="201" spans="1:19" x14ac:dyDescent="0.25">
      <c r="A201" s="192" t="s">
        <v>101</v>
      </c>
      <c r="B201" s="193" t="s">
        <v>102</v>
      </c>
      <c r="C201" s="192" t="s">
        <v>79</v>
      </c>
      <c r="D201" s="192" t="s">
        <v>30</v>
      </c>
      <c r="E201" s="192" t="s">
        <v>60</v>
      </c>
      <c r="F201" s="194">
        <v>133179.73986604915</v>
      </c>
      <c r="G201">
        <v>524</v>
      </c>
      <c r="H201">
        <v>524</v>
      </c>
      <c r="I201" s="167">
        <v>112363.42331327623</v>
      </c>
      <c r="J201" s="22">
        <v>0.84369757311652838</v>
      </c>
      <c r="K201" s="22" t="s">
        <v>103</v>
      </c>
      <c r="L201" s="22" t="s">
        <v>58</v>
      </c>
      <c r="M201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01" s="24" t="str">
        <f>IFERROR(IF(Table1[[#This Row],[Medicare Rate in CR]]&gt;0,"Y","N"),"N")</f>
        <v>Y</v>
      </c>
      <c r="O201" s="166">
        <f>Table1[[#This Row],[Medicare Rate in CR]]*Table1[[#This Row],[SumOfUnits]]*Table1[[#This Row],[Actuarial Factor 06/20/2023]]</f>
        <v>139220.93264106603</v>
      </c>
      <c r="P2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139220.93264106603</v>
      </c>
      <c r="Q201" s="166">
        <f>Table1[[#This Row],[Trended Medicare Pricing for all RHCs]]-Table1[[#This Row],[SumOfSFY24 Estimated Payment 5/04/23]]</f>
        <v>26857.509327789798</v>
      </c>
      <c r="R201" s="24">
        <f>Table1[[#This Row],[SumOfUnits]]*Table1[[#This Row],[Actuarial Factor 06/20/2023]]</f>
        <v>442.09752831306088</v>
      </c>
      <c r="S201" s="23"/>
    </row>
    <row r="202" spans="1:19" x14ac:dyDescent="0.25">
      <c r="A202" s="192" t="s">
        <v>101</v>
      </c>
      <c r="B202" s="193" t="s">
        <v>102</v>
      </c>
      <c r="C202" s="192" t="s">
        <v>79</v>
      </c>
      <c r="D202" s="192" t="s">
        <v>30</v>
      </c>
      <c r="E202" s="192" t="s">
        <v>61</v>
      </c>
      <c r="F202" s="194">
        <v>40477.053281295193</v>
      </c>
      <c r="G202">
        <v>157</v>
      </c>
      <c r="H202">
        <v>157</v>
      </c>
      <c r="I202" s="167">
        <v>34150.391620337163</v>
      </c>
      <c r="J202" s="22">
        <v>0.84369757311652838</v>
      </c>
      <c r="K202" s="22" t="s">
        <v>103</v>
      </c>
      <c r="L202" s="22" t="s">
        <v>58</v>
      </c>
      <c r="M202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02" s="24" t="str">
        <f>IFERROR(IF(Table1[[#This Row],[Medicare Rate in CR]]&gt;0,"Y","N"),"N")</f>
        <v>Y</v>
      </c>
      <c r="O202" s="166">
        <f>Table1[[#This Row],[Medicare Rate in CR]]*Table1[[#This Row],[SumOfUnits]]*Table1[[#This Row],[Actuarial Factor 06/20/2023]]</f>
        <v>41713.142031769778</v>
      </c>
      <c r="P2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41713.142031769778</v>
      </c>
      <c r="Q202" s="166">
        <f>Table1[[#This Row],[Trended Medicare Pricing for all RHCs]]-Table1[[#This Row],[SumOfSFY24 Estimated Payment 5/04/23]]</f>
        <v>7562.7504114326148</v>
      </c>
      <c r="R202" s="24">
        <f>Table1[[#This Row],[SumOfUnits]]*Table1[[#This Row],[Actuarial Factor 06/20/2023]]</f>
        <v>132.46051897929496</v>
      </c>
      <c r="S202" s="23"/>
    </row>
    <row r="203" spans="1:19" x14ac:dyDescent="0.25">
      <c r="A203" s="192" t="s">
        <v>101</v>
      </c>
      <c r="B203" s="193" t="s">
        <v>102</v>
      </c>
      <c r="C203" s="192" t="s">
        <v>79</v>
      </c>
      <c r="D203" s="192" t="s">
        <v>30</v>
      </c>
      <c r="E203" s="192" t="s">
        <v>62</v>
      </c>
      <c r="F203" s="194">
        <v>348479.34776717459</v>
      </c>
      <c r="G203">
        <v>1370</v>
      </c>
      <c r="H203">
        <v>1370</v>
      </c>
      <c r="I203" s="167">
        <v>353268.59172093711</v>
      </c>
      <c r="J203" s="22">
        <v>1.0137432648001921</v>
      </c>
      <c r="K203" s="22" t="s">
        <v>103</v>
      </c>
      <c r="L203" s="22" t="s">
        <v>58</v>
      </c>
      <c r="M203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03" s="24" t="str">
        <f>IFERROR(IF(Table1[[#This Row],[Medicare Rate in CR]]&gt;0,"Y","N"),"N")</f>
        <v>Y</v>
      </c>
      <c r="O203" s="166">
        <f>Table1[[#This Row],[Medicare Rate in CR]]*Table1[[#This Row],[SumOfUnits]]*Table1[[#This Row],[Actuarial Factor 06/20/2023]]</f>
        <v>437355.91137997305</v>
      </c>
      <c r="P2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437355.91137997305</v>
      </c>
      <c r="Q203" s="166">
        <f>Table1[[#This Row],[Trended Medicare Pricing for all RHCs]]-Table1[[#This Row],[SumOfSFY24 Estimated Payment 5/04/23]]</f>
        <v>84087.319659035944</v>
      </c>
      <c r="R203" s="24">
        <f>Table1[[#This Row],[SumOfUnits]]*Table1[[#This Row],[Actuarial Factor 06/20/2023]]</f>
        <v>1388.828272776263</v>
      </c>
      <c r="S203" s="23"/>
    </row>
    <row r="204" spans="1:19" x14ac:dyDescent="0.25">
      <c r="A204" s="192" t="s">
        <v>101</v>
      </c>
      <c r="B204" s="193" t="s">
        <v>102</v>
      </c>
      <c r="C204" s="192" t="s">
        <v>79</v>
      </c>
      <c r="D204" s="192" t="s">
        <v>30</v>
      </c>
      <c r="E204" s="192" t="s">
        <v>63</v>
      </c>
      <c r="F204" s="194">
        <v>385208.38777873648</v>
      </c>
      <c r="G204">
        <v>1481</v>
      </c>
      <c r="H204">
        <v>1481</v>
      </c>
      <c r="I204" s="167">
        <v>365483.82026573556</v>
      </c>
      <c r="J204" s="22">
        <v>0.94879507264434049</v>
      </c>
      <c r="K204" s="22" t="s">
        <v>103</v>
      </c>
      <c r="L204" s="22" t="s">
        <v>58</v>
      </c>
      <c r="M204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04" s="24" t="str">
        <f>IFERROR(IF(Table1[[#This Row],[Medicare Rate in CR]]&gt;0,"Y","N"),"N")</f>
        <v>Y</v>
      </c>
      <c r="O204" s="166">
        <f>Table1[[#This Row],[Medicare Rate in CR]]*Table1[[#This Row],[SumOfUnits]]*Table1[[#This Row],[Actuarial Factor 06/20/2023]]</f>
        <v>442500.66841944173</v>
      </c>
      <c r="P2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442500.66841944173</v>
      </c>
      <c r="Q204" s="166">
        <f>Table1[[#This Row],[Trended Medicare Pricing for all RHCs]]-Table1[[#This Row],[SumOfSFY24 Estimated Payment 5/04/23]]</f>
        <v>77016.848153706174</v>
      </c>
      <c r="R204" s="24">
        <f>Table1[[#This Row],[SumOfUnits]]*Table1[[#This Row],[Actuarial Factor 06/20/2023]]</f>
        <v>1405.1655025862683</v>
      </c>
      <c r="S204" s="23"/>
    </row>
    <row r="205" spans="1:19" x14ac:dyDescent="0.25">
      <c r="A205" s="192" t="s">
        <v>101</v>
      </c>
      <c r="B205" s="193" t="s">
        <v>102</v>
      </c>
      <c r="C205" s="192" t="s">
        <v>79</v>
      </c>
      <c r="D205" s="192" t="s">
        <v>30</v>
      </c>
      <c r="E205" s="192" t="s">
        <v>64</v>
      </c>
      <c r="F205" s="194">
        <v>85885.730669749959</v>
      </c>
      <c r="G205">
        <v>327</v>
      </c>
      <c r="H205">
        <v>327</v>
      </c>
      <c r="I205" s="167">
        <v>82175.063487786902</v>
      </c>
      <c r="J205" s="22">
        <v>0.95679530053448103</v>
      </c>
      <c r="K205" s="22" t="s">
        <v>103</v>
      </c>
      <c r="L205" s="22" t="s">
        <v>58</v>
      </c>
      <c r="M205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05" s="24" t="str">
        <f>IFERROR(IF(Table1[[#This Row],[Medicare Rate in CR]]&gt;0,"Y","N"),"N")</f>
        <v>Y</v>
      </c>
      <c r="O205" s="166">
        <f>Table1[[#This Row],[Medicare Rate in CR]]*Table1[[#This Row],[SumOfUnits]]*Table1[[#This Row],[Actuarial Factor 06/20/2023]]</f>
        <v>98526.54144585949</v>
      </c>
      <c r="P2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98526.54144585949</v>
      </c>
      <c r="Q205" s="166">
        <f>Table1[[#This Row],[Trended Medicare Pricing for all RHCs]]-Table1[[#This Row],[SumOfSFY24 Estimated Payment 5/04/23]]</f>
        <v>16351.477958072588</v>
      </c>
      <c r="R205" s="24">
        <f>Table1[[#This Row],[SumOfUnits]]*Table1[[#This Row],[Actuarial Factor 06/20/2023]]</f>
        <v>312.87206327477531</v>
      </c>
      <c r="S205" s="23"/>
    </row>
    <row r="206" spans="1:19" x14ac:dyDescent="0.25">
      <c r="A206" s="192" t="s">
        <v>101</v>
      </c>
      <c r="B206" s="193" t="s">
        <v>102</v>
      </c>
      <c r="C206" s="192" t="s">
        <v>79</v>
      </c>
      <c r="D206" s="192" t="s">
        <v>30</v>
      </c>
      <c r="E206" s="192" t="s">
        <v>77</v>
      </c>
      <c r="F206" s="194">
        <v>209227.52030645014</v>
      </c>
      <c r="G206">
        <v>812</v>
      </c>
      <c r="H206">
        <v>812</v>
      </c>
      <c r="I206" s="167">
        <v>267406.7660851152</v>
      </c>
      <c r="J206" s="22">
        <v>1.2780668895442215</v>
      </c>
      <c r="K206" s="22" t="s">
        <v>103</v>
      </c>
      <c r="L206" s="22" t="s">
        <v>58</v>
      </c>
      <c r="M206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06" s="24" t="str">
        <f>IFERROR(IF(Table1[[#This Row],[Medicare Rate in CR]]&gt;0,"Y","N"),"N")</f>
        <v>Y</v>
      </c>
      <c r="O206" s="166">
        <f>Table1[[#This Row],[Medicare Rate in CR]]*Table1[[#This Row],[SumOfUnits]]*Table1[[#This Row],[Actuarial Factor 06/20/2023]]</f>
        <v>326810.54787933308</v>
      </c>
      <c r="P2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326810.54787933308</v>
      </c>
      <c r="Q206" s="166">
        <f>Table1[[#This Row],[Trended Medicare Pricing for all RHCs]]-Table1[[#This Row],[SumOfSFY24 Estimated Payment 5/04/23]]</f>
        <v>59403.781794217881</v>
      </c>
      <c r="R206" s="24">
        <f>Table1[[#This Row],[SumOfUnits]]*Table1[[#This Row],[Actuarial Factor 06/20/2023]]</f>
        <v>1037.7903143099079</v>
      </c>
      <c r="S206" s="23"/>
    </row>
    <row r="207" spans="1:19" x14ac:dyDescent="0.25">
      <c r="A207" s="192" t="s">
        <v>101</v>
      </c>
      <c r="B207" s="193" t="s">
        <v>102</v>
      </c>
      <c r="C207" s="192" t="s">
        <v>79</v>
      </c>
      <c r="D207" s="192" t="s">
        <v>32</v>
      </c>
      <c r="E207" s="192" t="s">
        <v>104</v>
      </c>
      <c r="F207" s="194">
        <v>1087.5493880697697</v>
      </c>
      <c r="G207">
        <v>5</v>
      </c>
      <c r="H207">
        <v>5</v>
      </c>
      <c r="I207" s="167">
        <v>953.54686855519208</v>
      </c>
      <c r="J207" s="22">
        <v>0.87678488813054167</v>
      </c>
      <c r="K207" s="22" t="s">
        <v>103</v>
      </c>
      <c r="L207" s="22" t="s">
        <v>58</v>
      </c>
      <c r="M207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07" s="24" t="str">
        <f>IFERROR(IF(Table1[[#This Row],[Medicare Rate in CR]]&gt;0,"Y","N"),"N")</f>
        <v>Y</v>
      </c>
      <c r="O207" s="166">
        <f>Table1[[#This Row],[Medicare Rate in CR]]*Table1[[#This Row],[SumOfUnits]]*Table1[[#This Row],[Actuarial Factor 06/20/2023]]</f>
        <v>1380.5416456059445</v>
      </c>
      <c r="P2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1380.5416456059445</v>
      </c>
      <c r="Q207" s="166">
        <f>Table1[[#This Row],[Trended Medicare Pricing for all RHCs]]-Table1[[#This Row],[SumOfSFY24 Estimated Payment 5/04/23]]</f>
        <v>426.99477705075242</v>
      </c>
      <c r="R207" s="24">
        <f>Table1[[#This Row],[SumOfUnits]]*Table1[[#This Row],[Actuarial Factor 06/20/2023]]</f>
        <v>4.3839244406527085</v>
      </c>
      <c r="S207" s="23"/>
    </row>
    <row r="208" spans="1:19" x14ac:dyDescent="0.25">
      <c r="A208" s="192" t="s">
        <v>101</v>
      </c>
      <c r="B208" s="193" t="s">
        <v>102</v>
      </c>
      <c r="C208" s="192" t="s">
        <v>79</v>
      </c>
      <c r="D208" s="192" t="s">
        <v>32</v>
      </c>
      <c r="E208" s="192" t="s">
        <v>81</v>
      </c>
      <c r="F208" s="194">
        <v>3904.4157203430677</v>
      </c>
      <c r="G208">
        <v>21</v>
      </c>
      <c r="H208">
        <v>21</v>
      </c>
      <c r="I208" s="167">
        <v>4324.3581708339443</v>
      </c>
      <c r="J208" s="22">
        <v>1.1075557728914116</v>
      </c>
      <c r="K208" s="22" t="s">
        <v>103</v>
      </c>
      <c r="L208" s="22" t="s">
        <v>58</v>
      </c>
      <c r="M208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08" s="24" t="str">
        <f>IFERROR(IF(Table1[[#This Row],[Medicare Rate in CR]]&gt;0,"Y","N"),"N")</f>
        <v>Y</v>
      </c>
      <c r="O208" s="166">
        <f>Table1[[#This Row],[Medicare Rate in CR]]*Table1[[#This Row],[SumOfUnits]]*Table1[[#This Row],[Actuarial Factor 06/20/2023]]</f>
        <v>7324.3881572659238</v>
      </c>
      <c r="P2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7324.3881572659238</v>
      </c>
      <c r="Q208" s="166">
        <f>Table1[[#This Row],[Trended Medicare Pricing for all RHCs]]-Table1[[#This Row],[SumOfSFY24 Estimated Payment 5/04/23]]</f>
        <v>3000.0299864319795</v>
      </c>
      <c r="R208" s="24">
        <f>Table1[[#This Row],[SumOfUnits]]*Table1[[#This Row],[Actuarial Factor 06/20/2023]]</f>
        <v>23.258671230719642</v>
      </c>
      <c r="S208" s="23"/>
    </row>
    <row r="209" spans="1:19" x14ac:dyDescent="0.25">
      <c r="A209" s="192" t="s">
        <v>101</v>
      </c>
      <c r="B209" s="193" t="s">
        <v>102</v>
      </c>
      <c r="C209" s="192" t="s">
        <v>79</v>
      </c>
      <c r="D209" s="192" t="s">
        <v>32</v>
      </c>
      <c r="E209" s="192" t="s">
        <v>65</v>
      </c>
      <c r="F209" s="194">
        <v>2063.4094632360029</v>
      </c>
      <c r="G209">
        <v>8</v>
      </c>
      <c r="H209">
        <v>8</v>
      </c>
      <c r="I209" s="167">
        <v>2820.5953208729802</v>
      </c>
      <c r="J209" s="22">
        <v>1.3669586047402817</v>
      </c>
      <c r="K209" s="22" t="s">
        <v>103</v>
      </c>
      <c r="L209" s="22" t="s">
        <v>58</v>
      </c>
      <c r="M209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09" s="24" t="str">
        <f>IFERROR(IF(Table1[[#This Row],[Medicare Rate in CR]]&gt;0,"Y","N"),"N")</f>
        <v>Y</v>
      </c>
      <c r="O209" s="166">
        <f>Table1[[#This Row],[Medicare Rate in CR]]*Table1[[#This Row],[SumOfUnits]]*Table1[[#This Row],[Actuarial Factor 06/20/2023]]</f>
        <v>3443.7514737500974</v>
      </c>
      <c r="P2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3443.7514737500974</v>
      </c>
      <c r="Q209" s="166">
        <f>Table1[[#This Row],[Trended Medicare Pricing for all RHCs]]-Table1[[#This Row],[SumOfSFY24 Estimated Payment 5/04/23]]</f>
        <v>623.15615287711717</v>
      </c>
      <c r="R209" s="24">
        <f>Table1[[#This Row],[SumOfUnits]]*Table1[[#This Row],[Actuarial Factor 06/20/2023]]</f>
        <v>10.935668837922254</v>
      </c>
      <c r="S209" s="23"/>
    </row>
    <row r="210" spans="1:19" x14ac:dyDescent="0.25">
      <c r="A210" s="192" t="s">
        <v>101</v>
      </c>
      <c r="B210" s="193" t="s">
        <v>102</v>
      </c>
      <c r="C210" s="192" t="s">
        <v>79</v>
      </c>
      <c r="D210" s="192" t="s">
        <v>32</v>
      </c>
      <c r="E210" s="192" t="s">
        <v>66</v>
      </c>
      <c r="F210" s="194">
        <v>8753.9655006263838</v>
      </c>
      <c r="G210">
        <v>37</v>
      </c>
      <c r="H210">
        <v>37</v>
      </c>
      <c r="I210" s="167">
        <v>9909.8435522132913</v>
      </c>
      <c r="J210" s="22">
        <v>1.1320405079851181</v>
      </c>
      <c r="K210" s="22" t="s">
        <v>103</v>
      </c>
      <c r="L210" s="22" t="s">
        <v>58</v>
      </c>
      <c r="M210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10" s="24" t="str">
        <f>IFERROR(IF(Table1[[#This Row],[Medicare Rate in CR]]&gt;0,"Y","N"),"N")</f>
        <v>Y</v>
      </c>
      <c r="O210" s="166">
        <f>Table1[[#This Row],[Medicare Rate in CR]]*Table1[[#This Row],[SumOfUnits]]*Table1[[#This Row],[Actuarial Factor 06/20/2023]]</f>
        <v>13190.162425674962</v>
      </c>
      <c r="P2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13190.162425674962</v>
      </c>
      <c r="Q210" s="166">
        <f>Table1[[#This Row],[Trended Medicare Pricing for all RHCs]]-Table1[[#This Row],[SumOfSFY24 Estimated Payment 5/04/23]]</f>
        <v>3280.3188734616706</v>
      </c>
      <c r="R210" s="24">
        <f>Table1[[#This Row],[SumOfUnits]]*Table1[[#This Row],[Actuarial Factor 06/20/2023]]</f>
        <v>41.885498795449372</v>
      </c>
      <c r="S210" s="23"/>
    </row>
    <row r="211" spans="1:19" x14ac:dyDescent="0.25">
      <c r="A211" s="192" t="s">
        <v>101</v>
      </c>
      <c r="B211" s="193" t="s">
        <v>102</v>
      </c>
      <c r="C211" s="192" t="s">
        <v>79</v>
      </c>
      <c r="D211" s="192" t="s">
        <v>31</v>
      </c>
      <c r="E211" s="192" t="s">
        <v>82</v>
      </c>
      <c r="F211" s="194">
        <v>329.06427676592466</v>
      </c>
      <c r="G211">
        <v>3</v>
      </c>
      <c r="H211">
        <v>3</v>
      </c>
      <c r="I211" s="167">
        <v>362.66498854682862</v>
      </c>
      <c r="J211" s="22">
        <v>1.1021098738250623</v>
      </c>
      <c r="K211" s="22" t="s">
        <v>103</v>
      </c>
      <c r="L211" s="22" t="s">
        <v>58</v>
      </c>
      <c r="M211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11" s="24" t="str">
        <f>IFERROR(IF(Table1[[#This Row],[Medicare Rate in CR]]&gt;0,"Y","N"),"N")</f>
        <v>Y</v>
      </c>
      <c r="O211" s="166">
        <f>Table1[[#This Row],[Medicare Rate in CR]]*Table1[[#This Row],[SumOfUnits]]*Table1[[#This Row],[Actuarial Factor 06/20/2023]]</f>
        <v>1041.1962610987512</v>
      </c>
      <c r="P2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1041.1962610987512</v>
      </c>
      <c r="Q211" s="166">
        <f>Table1[[#This Row],[Trended Medicare Pricing for all RHCs]]-Table1[[#This Row],[SumOfSFY24 Estimated Payment 5/04/23]]</f>
        <v>678.53127255192248</v>
      </c>
      <c r="R211" s="24">
        <f>Table1[[#This Row],[SumOfUnits]]*Table1[[#This Row],[Actuarial Factor 06/20/2023]]</f>
        <v>3.3063296214751867</v>
      </c>
      <c r="S211" s="23"/>
    </row>
    <row r="212" spans="1:19" x14ac:dyDescent="0.25">
      <c r="A212" s="192" t="s">
        <v>101</v>
      </c>
      <c r="B212" s="193" t="s">
        <v>102</v>
      </c>
      <c r="C212" s="192" t="s">
        <v>79</v>
      </c>
      <c r="D212" s="192" t="s">
        <v>31</v>
      </c>
      <c r="E212" s="192" t="s">
        <v>68</v>
      </c>
      <c r="F212" s="194">
        <v>4906.755324274839</v>
      </c>
      <c r="G212">
        <v>19</v>
      </c>
      <c r="H212">
        <v>19</v>
      </c>
      <c r="I212" s="167">
        <v>4120.2548810098215</v>
      </c>
      <c r="J212" s="22">
        <v>0.83971068633195955</v>
      </c>
      <c r="K212" s="22" t="s">
        <v>103</v>
      </c>
      <c r="L212" s="22" t="s">
        <v>58</v>
      </c>
      <c r="M212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12" s="24" t="str">
        <f>IFERROR(IF(Table1[[#This Row],[Medicare Rate in CR]]&gt;0,"Y","N"),"N")</f>
        <v>Y</v>
      </c>
      <c r="O212" s="166">
        <f>Table1[[#This Row],[Medicare Rate in CR]]*Table1[[#This Row],[SumOfUnits]]*Table1[[#This Row],[Actuarial Factor 06/20/2023]]</f>
        <v>5024.232552423151</v>
      </c>
      <c r="P2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5024.232552423151</v>
      </c>
      <c r="Q212" s="166">
        <f>Table1[[#This Row],[Trended Medicare Pricing for all RHCs]]-Table1[[#This Row],[SumOfSFY24 Estimated Payment 5/04/23]]</f>
        <v>903.97767141332952</v>
      </c>
      <c r="R212" s="24">
        <f>Table1[[#This Row],[SumOfUnits]]*Table1[[#This Row],[Actuarial Factor 06/20/2023]]</f>
        <v>15.954503040307232</v>
      </c>
      <c r="S212" s="23"/>
    </row>
    <row r="213" spans="1:19" x14ac:dyDescent="0.25">
      <c r="A213" s="192" t="s">
        <v>101</v>
      </c>
      <c r="B213" s="193" t="s">
        <v>102</v>
      </c>
      <c r="C213" s="192" t="s">
        <v>79</v>
      </c>
      <c r="D213" s="192" t="s">
        <v>31</v>
      </c>
      <c r="E213" s="192" t="s">
        <v>69</v>
      </c>
      <c r="F213" s="194">
        <v>24478.510166714834</v>
      </c>
      <c r="G213">
        <v>101</v>
      </c>
      <c r="H213">
        <v>101</v>
      </c>
      <c r="I213" s="167">
        <v>26067.9508543314</v>
      </c>
      <c r="J213" s="22">
        <v>1.0649320843789685</v>
      </c>
      <c r="K213" s="22" t="s">
        <v>103</v>
      </c>
      <c r="L213" s="22" t="s">
        <v>58</v>
      </c>
      <c r="M213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13" s="24" t="str">
        <f>IFERROR(IF(Table1[[#This Row],[Medicare Rate in CR]]&gt;0,"Y","N"),"N")</f>
        <v>Y</v>
      </c>
      <c r="O213" s="166">
        <f>Table1[[#This Row],[Medicare Rate in CR]]*Table1[[#This Row],[SumOfUnits]]*Table1[[#This Row],[Actuarial Factor 06/20/2023]]</f>
        <v>33871.134031869879</v>
      </c>
      <c r="P2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33871.134031869879</v>
      </c>
      <c r="Q213" s="166">
        <f>Table1[[#This Row],[Trended Medicare Pricing for all RHCs]]-Table1[[#This Row],[SumOfSFY24 Estimated Payment 5/04/23]]</f>
        <v>7803.183177538478</v>
      </c>
      <c r="R213" s="24">
        <f>Table1[[#This Row],[SumOfUnits]]*Table1[[#This Row],[Actuarial Factor 06/20/2023]]</f>
        <v>107.55814052227582</v>
      </c>
      <c r="S213" s="23"/>
    </row>
    <row r="214" spans="1:19" x14ac:dyDescent="0.25">
      <c r="A214" s="192" t="s">
        <v>101</v>
      </c>
      <c r="B214" s="193" t="s">
        <v>102</v>
      </c>
      <c r="C214" s="192" t="s">
        <v>55</v>
      </c>
      <c r="D214" s="192" t="s">
        <v>30</v>
      </c>
      <c r="E214" s="192" t="s">
        <v>61</v>
      </c>
      <c r="F214" s="194">
        <v>2626.9634769201125</v>
      </c>
      <c r="G214">
        <v>10</v>
      </c>
      <c r="H214">
        <v>10</v>
      </c>
      <c r="I214" s="167">
        <v>2386.980427726689</v>
      </c>
      <c r="J214" s="22">
        <v>0.90864621784738975</v>
      </c>
      <c r="K214" s="22" t="s">
        <v>103</v>
      </c>
      <c r="L214" s="22" t="s">
        <v>58</v>
      </c>
      <c r="M214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14" s="24" t="str">
        <f>IFERROR(IF(Table1[[#This Row],[Medicare Rate in CR]]&gt;0,"Y","N"),"N")</f>
        <v>Y</v>
      </c>
      <c r="O214" s="166">
        <f>Table1[[#This Row],[Medicare Rate in CR]]*Table1[[#This Row],[SumOfUnits]]*Table1[[#This Row],[Actuarial Factor 06/20/2023]]</f>
        <v>2861.4178046232155</v>
      </c>
      <c r="P2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2861.4178046232155</v>
      </c>
      <c r="Q214" s="166">
        <f>Table1[[#This Row],[Trended Medicare Pricing for all RHCs]]-Table1[[#This Row],[SumOfSFY24 Estimated Payment 5/04/23]]</f>
        <v>474.43737689652653</v>
      </c>
      <c r="R214" s="24">
        <f>Table1[[#This Row],[SumOfUnits]]*Table1[[#This Row],[Actuarial Factor 06/20/2023]]</f>
        <v>9.0864621784738979</v>
      </c>
      <c r="S214" s="23"/>
    </row>
    <row r="215" spans="1:19" x14ac:dyDescent="0.25">
      <c r="A215" s="192" t="s">
        <v>101</v>
      </c>
      <c r="B215" s="193" t="s">
        <v>102</v>
      </c>
      <c r="C215" s="192" t="s">
        <v>55</v>
      </c>
      <c r="D215" s="192" t="s">
        <v>30</v>
      </c>
      <c r="E215" s="192" t="s">
        <v>63</v>
      </c>
      <c r="F215" s="194">
        <v>788.0890430760337</v>
      </c>
      <c r="G215">
        <v>3</v>
      </c>
      <c r="H215">
        <v>3</v>
      </c>
      <c r="I215" s="167">
        <v>790.17389653397652</v>
      </c>
      <c r="J215" s="22">
        <v>1.0026454541859957</v>
      </c>
      <c r="K215" s="22" t="s">
        <v>103</v>
      </c>
      <c r="L215" s="22" t="s">
        <v>58</v>
      </c>
      <c r="M215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15" s="24" t="str">
        <f>IFERROR(IF(Table1[[#This Row],[Medicare Rate in CR]]&gt;0,"Y","N"),"N")</f>
        <v>Y</v>
      </c>
      <c r="O215" s="166">
        <f>Table1[[#This Row],[Medicare Rate in CR]]*Table1[[#This Row],[SumOfUnits]]*Table1[[#This Row],[Actuarial Factor 06/20/2023]]</f>
        <v>947.22923993313577</v>
      </c>
      <c r="P2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947.22923993313577</v>
      </c>
      <c r="Q215" s="166">
        <f>Table1[[#This Row],[Trended Medicare Pricing for all RHCs]]-Table1[[#This Row],[SumOfSFY24 Estimated Payment 5/04/23]]</f>
        <v>157.05534339915926</v>
      </c>
      <c r="R215" s="24">
        <f>Table1[[#This Row],[SumOfUnits]]*Table1[[#This Row],[Actuarial Factor 06/20/2023]]</f>
        <v>3.0079363625579871</v>
      </c>
      <c r="S215" s="23"/>
    </row>
    <row r="216" spans="1:19" x14ac:dyDescent="0.25">
      <c r="A216" s="192" t="s">
        <v>101</v>
      </c>
      <c r="B216" s="193" t="s">
        <v>102</v>
      </c>
      <c r="C216" s="192" t="s">
        <v>55</v>
      </c>
      <c r="D216" s="192" t="s">
        <v>30</v>
      </c>
      <c r="E216" s="192" t="s">
        <v>64</v>
      </c>
      <c r="F216" s="194">
        <v>1363</v>
      </c>
      <c r="G216">
        <v>5</v>
      </c>
      <c r="H216">
        <v>5</v>
      </c>
      <c r="I216" s="167">
        <v>1336.2843173219946</v>
      </c>
      <c r="J216" s="22">
        <v>0.98039935240058296</v>
      </c>
      <c r="K216" s="22" t="s">
        <v>103</v>
      </c>
      <c r="L216" s="22" t="s">
        <v>58</v>
      </c>
      <c r="M216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16" s="24" t="str">
        <f>IFERROR(IF(Table1[[#This Row],[Medicare Rate in CR]]&gt;0,"Y","N"),"N")</f>
        <v>Y</v>
      </c>
      <c r="O216" s="166">
        <f>Table1[[#This Row],[Medicare Rate in CR]]*Table1[[#This Row],[SumOfUnits]]*Table1[[#This Row],[Actuarial Factor 06/20/2023]]</f>
        <v>1543.687800322338</v>
      </c>
      <c r="P2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1543.687800322338</v>
      </c>
      <c r="Q216" s="166">
        <f>Table1[[#This Row],[Trended Medicare Pricing for all RHCs]]-Table1[[#This Row],[SumOfSFY24 Estimated Payment 5/04/23]]</f>
        <v>207.40348300034339</v>
      </c>
      <c r="R216" s="24">
        <f>Table1[[#This Row],[SumOfUnits]]*Table1[[#This Row],[Actuarial Factor 06/20/2023]]</f>
        <v>4.9019967620029146</v>
      </c>
      <c r="S216" s="23"/>
    </row>
    <row r="217" spans="1:19" x14ac:dyDescent="0.25">
      <c r="A217" s="192" t="s">
        <v>101</v>
      </c>
      <c r="B217" s="193" t="s">
        <v>102</v>
      </c>
      <c r="C217" s="192" t="s">
        <v>55</v>
      </c>
      <c r="D217" s="192" t="s">
        <v>31</v>
      </c>
      <c r="E217" s="192" t="s">
        <v>74</v>
      </c>
      <c r="F217" s="194">
        <v>262.69634769201122</v>
      </c>
      <c r="G217">
        <v>1</v>
      </c>
      <c r="H217">
        <v>1</v>
      </c>
      <c r="I217" s="167">
        <v>272.4819293542073</v>
      </c>
      <c r="J217" s="22">
        <v>1.0372505432533414</v>
      </c>
      <c r="K217" s="22" t="s">
        <v>103</v>
      </c>
      <c r="L217" s="22" t="s">
        <v>58</v>
      </c>
      <c r="M217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17" s="24" t="str">
        <f>IFERROR(IF(Table1[[#This Row],[Medicare Rate in CR]]&gt;0,"Y","N"),"N")</f>
        <v>Y</v>
      </c>
      <c r="O217" s="166">
        <f>Table1[[#This Row],[Medicare Rate in CR]]*Table1[[#This Row],[SumOfUnits]]*Table1[[#This Row],[Actuarial Factor 06/20/2023]]</f>
        <v>326.64056857590975</v>
      </c>
      <c r="P2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326.64056857590975</v>
      </c>
      <c r="Q217" s="166">
        <f>Table1[[#This Row],[Trended Medicare Pricing for all RHCs]]-Table1[[#This Row],[SumOfSFY24 Estimated Payment 5/04/23]]</f>
        <v>54.158639221702458</v>
      </c>
      <c r="R217" s="24">
        <f>Table1[[#This Row],[SumOfUnits]]*Table1[[#This Row],[Actuarial Factor 06/20/2023]]</f>
        <v>1.0372505432533414</v>
      </c>
      <c r="S217" s="23"/>
    </row>
    <row r="218" spans="1:19" x14ac:dyDescent="0.25">
      <c r="A218" s="192" t="s">
        <v>101</v>
      </c>
      <c r="B218" s="193" t="s">
        <v>102</v>
      </c>
      <c r="C218" s="192" t="s">
        <v>84</v>
      </c>
      <c r="D218" s="192" t="s">
        <v>30</v>
      </c>
      <c r="E218" s="192" t="s">
        <v>59</v>
      </c>
      <c r="F218" s="194">
        <v>8431.8000000000047</v>
      </c>
      <c r="G218">
        <v>31</v>
      </c>
      <c r="H218">
        <v>31</v>
      </c>
      <c r="I218" s="167">
        <v>9156.9618087467989</v>
      </c>
      <c r="J218" s="22">
        <v>1.0860032032005971</v>
      </c>
      <c r="K218" s="22" t="s">
        <v>103</v>
      </c>
      <c r="L218" s="22" t="s">
        <v>58</v>
      </c>
      <c r="M218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18" s="24" t="str">
        <f>IFERROR(IF(Table1[[#This Row],[Medicare Rate in CR]]&gt;0,"Y","N"),"N")</f>
        <v>Y</v>
      </c>
      <c r="O218" s="166">
        <f>Table1[[#This Row],[Medicare Rate in CR]]*Table1[[#This Row],[SumOfUnits]]*Table1[[#This Row],[Actuarial Factor 06/20/2023]]</f>
        <v>10601.791330316903</v>
      </c>
      <c r="P2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10601.791330316903</v>
      </c>
      <c r="Q218" s="166">
        <f>Table1[[#This Row],[Trended Medicare Pricing for all RHCs]]-Table1[[#This Row],[SumOfSFY24 Estimated Payment 5/04/23]]</f>
        <v>1444.8295215701037</v>
      </c>
      <c r="R218" s="24">
        <f>Table1[[#This Row],[SumOfUnits]]*Table1[[#This Row],[Actuarial Factor 06/20/2023]]</f>
        <v>33.666099299218509</v>
      </c>
      <c r="S218" s="23"/>
    </row>
    <row r="219" spans="1:19" x14ac:dyDescent="0.25">
      <c r="A219" s="192" t="s">
        <v>101</v>
      </c>
      <c r="B219" s="193" t="s">
        <v>102</v>
      </c>
      <c r="C219" s="192" t="s">
        <v>84</v>
      </c>
      <c r="D219" s="192" t="s">
        <v>30</v>
      </c>
      <c r="E219" s="192" t="s">
        <v>60</v>
      </c>
      <c r="F219" s="194">
        <v>1631.8400000000001</v>
      </c>
      <c r="G219">
        <v>6</v>
      </c>
      <c r="H219">
        <v>6</v>
      </c>
      <c r="I219" s="167">
        <v>1571.135811685283</v>
      </c>
      <c r="J219" s="22">
        <v>0.96280015913648564</v>
      </c>
      <c r="K219" s="22" t="s">
        <v>103</v>
      </c>
      <c r="L219" s="22" t="s">
        <v>58</v>
      </c>
      <c r="M219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19" s="24" t="str">
        <f>IFERROR(IF(Table1[[#This Row],[Medicare Rate in CR]]&gt;0,"Y","N"),"N")</f>
        <v>Y</v>
      </c>
      <c r="O219" s="166">
        <f>Table1[[#This Row],[Medicare Rate in CR]]*Table1[[#This Row],[SumOfUnits]]*Table1[[#This Row],[Actuarial Factor 06/20/2023]]</f>
        <v>1819.1723886820241</v>
      </c>
      <c r="P2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1819.1723886820241</v>
      </c>
      <c r="Q219" s="166">
        <f>Table1[[#This Row],[Trended Medicare Pricing for all RHCs]]-Table1[[#This Row],[SumOfSFY24 Estimated Payment 5/04/23]]</f>
        <v>248.03657699674113</v>
      </c>
      <c r="R219" s="24">
        <f>Table1[[#This Row],[SumOfUnits]]*Table1[[#This Row],[Actuarial Factor 06/20/2023]]</f>
        <v>5.7768009548189134</v>
      </c>
      <c r="S219" s="23"/>
    </row>
    <row r="220" spans="1:19" x14ac:dyDescent="0.25">
      <c r="A220" s="192" t="s">
        <v>101</v>
      </c>
      <c r="B220" s="193" t="s">
        <v>102</v>
      </c>
      <c r="C220" s="192" t="s">
        <v>84</v>
      </c>
      <c r="D220" s="192" t="s">
        <v>30</v>
      </c>
      <c r="E220" s="192" t="s">
        <v>61</v>
      </c>
      <c r="F220" s="194">
        <v>268.83999999999997</v>
      </c>
      <c r="G220">
        <v>1</v>
      </c>
      <c r="H220">
        <v>1</v>
      </c>
      <c r="I220" s="167">
        <v>258.83919478225278</v>
      </c>
      <c r="J220" s="22">
        <v>0.96280015913648564</v>
      </c>
      <c r="K220" s="22" t="s">
        <v>103</v>
      </c>
      <c r="L220" s="22" t="s">
        <v>58</v>
      </c>
      <c r="M220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20" s="24" t="str">
        <f>IFERROR(IF(Table1[[#This Row],[Medicare Rate in CR]]&gt;0,"Y","N"),"N")</f>
        <v>Y</v>
      </c>
      <c r="O220" s="166">
        <f>Table1[[#This Row],[Medicare Rate in CR]]*Table1[[#This Row],[SumOfUnits]]*Table1[[#This Row],[Actuarial Factor 06/20/2023]]</f>
        <v>303.19539811367071</v>
      </c>
      <c r="P2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303.19539811367071</v>
      </c>
      <c r="Q220" s="166">
        <f>Table1[[#This Row],[Trended Medicare Pricing for all RHCs]]-Table1[[#This Row],[SumOfSFY24 Estimated Payment 5/04/23]]</f>
        <v>44.35620333141793</v>
      </c>
      <c r="R220" s="24">
        <f>Table1[[#This Row],[SumOfUnits]]*Table1[[#This Row],[Actuarial Factor 06/20/2023]]</f>
        <v>0.96280015913648564</v>
      </c>
      <c r="S220" s="23"/>
    </row>
    <row r="221" spans="1:19" x14ac:dyDescent="0.25">
      <c r="A221" s="192" t="s">
        <v>101</v>
      </c>
      <c r="B221" s="193" t="s">
        <v>102</v>
      </c>
      <c r="C221" s="192" t="s">
        <v>84</v>
      </c>
      <c r="D221" s="192" t="s">
        <v>30</v>
      </c>
      <c r="E221" s="192" t="s">
        <v>62</v>
      </c>
      <c r="F221" s="194">
        <v>8974.7500000000055</v>
      </c>
      <c r="G221">
        <v>33</v>
      </c>
      <c r="H221">
        <v>33</v>
      </c>
      <c r="I221" s="167">
        <v>9916.9548833246681</v>
      </c>
      <c r="J221" s="22">
        <v>1.1049839698403479</v>
      </c>
      <c r="K221" s="22" t="s">
        <v>103</v>
      </c>
      <c r="L221" s="22" t="s">
        <v>58</v>
      </c>
      <c r="M221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21" s="24" t="str">
        <f>IFERROR(IF(Table1[[#This Row],[Medicare Rate in CR]]&gt;0,"Y","N"),"N")</f>
        <v>Y</v>
      </c>
      <c r="O221" s="166">
        <f>Table1[[#This Row],[Medicare Rate in CR]]*Table1[[#This Row],[SumOfUnits]]*Table1[[#This Row],[Actuarial Factor 06/20/2023]]</f>
        <v>11483.026564099991</v>
      </c>
      <c r="P2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11483.026564099991</v>
      </c>
      <c r="Q221" s="166">
        <f>Table1[[#This Row],[Trended Medicare Pricing for all RHCs]]-Table1[[#This Row],[SumOfSFY24 Estimated Payment 5/04/23]]</f>
        <v>1566.0716807753233</v>
      </c>
      <c r="R221" s="24">
        <f>Table1[[#This Row],[SumOfUnits]]*Table1[[#This Row],[Actuarial Factor 06/20/2023]]</f>
        <v>36.464471004731479</v>
      </c>
      <c r="S221" s="23"/>
    </row>
    <row r="222" spans="1:19" x14ac:dyDescent="0.25">
      <c r="A222" s="192" t="s">
        <v>101</v>
      </c>
      <c r="B222" s="193" t="s">
        <v>102</v>
      </c>
      <c r="C222" s="192" t="s">
        <v>84</v>
      </c>
      <c r="D222" s="192" t="s">
        <v>30</v>
      </c>
      <c r="E222" s="192" t="s">
        <v>63</v>
      </c>
      <c r="F222" s="194">
        <v>17754.100000000006</v>
      </c>
      <c r="G222">
        <v>67</v>
      </c>
      <c r="H222">
        <v>67</v>
      </c>
      <c r="I222" s="167">
        <v>17811.085843496836</v>
      </c>
      <c r="J222" s="22">
        <v>1.0032097286540478</v>
      </c>
      <c r="K222" s="22" t="s">
        <v>103</v>
      </c>
      <c r="L222" s="22" t="s">
        <v>58</v>
      </c>
      <c r="M222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22" s="24" t="str">
        <f>IFERROR(IF(Table1[[#This Row],[Medicare Rate in CR]]&gt;0,"Y","N"),"N")</f>
        <v>Y</v>
      </c>
      <c r="O222" s="166">
        <f>Table1[[#This Row],[Medicare Rate in CR]]*Table1[[#This Row],[SumOfUnits]]*Table1[[#This Row],[Actuarial Factor 06/20/2023]]</f>
        <v>21166.691968579897</v>
      </c>
      <c r="P2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21166.691968579897</v>
      </c>
      <c r="Q222" s="166">
        <f>Table1[[#This Row],[Trended Medicare Pricing for all RHCs]]-Table1[[#This Row],[SumOfSFY24 Estimated Payment 5/04/23]]</f>
        <v>3355.6061250830608</v>
      </c>
      <c r="R222" s="24">
        <f>Table1[[#This Row],[SumOfUnits]]*Table1[[#This Row],[Actuarial Factor 06/20/2023]]</f>
        <v>67.215051819821198</v>
      </c>
      <c r="S222" s="23"/>
    </row>
    <row r="223" spans="1:19" x14ac:dyDescent="0.25">
      <c r="A223" s="192" t="s">
        <v>101</v>
      </c>
      <c r="B223" s="193" t="s">
        <v>102</v>
      </c>
      <c r="C223" s="192" t="s">
        <v>84</v>
      </c>
      <c r="D223" s="192" t="s">
        <v>30</v>
      </c>
      <c r="E223" s="192" t="s">
        <v>64</v>
      </c>
      <c r="F223" s="194">
        <v>849.03000000000009</v>
      </c>
      <c r="G223">
        <v>4</v>
      </c>
      <c r="H223">
        <v>4</v>
      </c>
      <c r="I223" s="167">
        <v>872.66741294889619</v>
      </c>
      <c r="J223" s="22">
        <v>1.0278404920307835</v>
      </c>
      <c r="K223" s="22" t="s">
        <v>103</v>
      </c>
      <c r="L223" s="22" t="s">
        <v>58</v>
      </c>
      <c r="M223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23" s="24" t="str">
        <f>IFERROR(IF(Table1[[#This Row],[Medicare Rate in CR]]&gt;0,"Y","N"),"N")</f>
        <v>Y</v>
      </c>
      <c r="O223" s="166">
        <f>Table1[[#This Row],[Medicare Rate in CR]]*Table1[[#This Row],[SumOfUnits]]*Table1[[#This Row],[Actuarial Factor 06/20/2023]]</f>
        <v>1294.7089973816562</v>
      </c>
      <c r="P2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1294.7089973816562</v>
      </c>
      <c r="Q223" s="166">
        <f>Table1[[#This Row],[Trended Medicare Pricing for all RHCs]]-Table1[[#This Row],[SumOfSFY24 Estimated Payment 5/04/23]]</f>
        <v>422.04158443276003</v>
      </c>
      <c r="R223" s="24">
        <f>Table1[[#This Row],[SumOfUnits]]*Table1[[#This Row],[Actuarial Factor 06/20/2023]]</f>
        <v>4.1113619681231341</v>
      </c>
      <c r="S223" s="23"/>
    </row>
    <row r="224" spans="1:19" x14ac:dyDescent="0.25">
      <c r="A224" s="192" t="s">
        <v>101</v>
      </c>
      <c r="B224" s="193" t="s">
        <v>102</v>
      </c>
      <c r="C224" s="192" t="s">
        <v>84</v>
      </c>
      <c r="D224" s="192" t="s">
        <v>30</v>
      </c>
      <c r="E224" s="192" t="s">
        <v>77</v>
      </c>
      <c r="F224" s="194">
        <v>4250.2399999999989</v>
      </c>
      <c r="G224">
        <v>16</v>
      </c>
      <c r="H224">
        <v>16</v>
      </c>
      <c r="I224" s="167">
        <v>6069.2146512065947</v>
      </c>
      <c r="J224" s="22">
        <v>1.4279698678678372</v>
      </c>
      <c r="K224" s="22" t="s">
        <v>103</v>
      </c>
      <c r="L224" s="22" t="s">
        <v>58</v>
      </c>
      <c r="M224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24" s="24" t="str">
        <f>IFERROR(IF(Table1[[#This Row],[Medicare Rate in CR]]&gt;0,"Y","N"),"N")</f>
        <v>Y</v>
      </c>
      <c r="O224" s="166">
        <f>Table1[[#This Row],[Medicare Rate in CR]]*Table1[[#This Row],[SumOfUnits]]*Table1[[#This Row],[Actuarial Factor 06/20/2023]]</f>
        <v>7194.91185744417</v>
      </c>
      <c r="P2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7194.91185744417</v>
      </c>
      <c r="Q224" s="166">
        <f>Table1[[#This Row],[Trended Medicare Pricing for all RHCs]]-Table1[[#This Row],[SumOfSFY24 Estimated Payment 5/04/23]]</f>
        <v>1125.6972062375753</v>
      </c>
      <c r="R224" s="24">
        <f>Table1[[#This Row],[SumOfUnits]]*Table1[[#This Row],[Actuarial Factor 06/20/2023]]</f>
        <v>22.847517885885395</v>
      </c>
      <c r="S224" s="23"/>
    </row>
    <row r="225" spans="1:19" x14ac:dyDescent="0.25">
      <c r="A225" s="192" t="s">
        <v>101</v>
      </c>
      <c r="B225" s="193" t="s">
        <v>102</v>
      </c>
      <c r="C225" s="192" t="s">
        <v>85</v>
      </c>
      <c r="D225" s="192" t="s">
        <v>30</v>
      </c>
      <c r="E225" s="192" t="s">
        <v>63</v>
      </c>
      <c r="F225" s="194">
        <v>518.14589958562203</v>
      </c>
      <c r="G225">
        <v>2</v>
      </c>
      <c r="H225">
        <v>2</v>
      </c>
      <c r="I225" s="167">
        <v>466.60863863971178</v>
      </c>
      <c r="J225" s="22">
        <v>0.90053523344076203</v>
      </c>
      <c r="K225" s="22" t="s">
        <v>103</v>
      </c>
      <c r="L225" s="22" t="s">
        <v>58</v>
      </c>
      <c r="M225" s="22" t="str">
        <f>IFERROR(IFERROR(INDEX(FreeStand_Medicare!E:E,MATCH(Table1[[#This Row],[Medicare Number]],FreeStand_Medicare!A:A,0)),INDEX(HospBased_Medicare_CR!F:F,MATCH(Table1[[#This Row],[Medicare Number]],HospBased_Medicare_CR!G:G,0))),0)</f>
        <v>314.91</v>
      </c>
      <c r="N225" s="24" t="str">
        <f>IFERROR(IF(Table1[[#This Row],[Medicare Rate in CR]]&gt;0,"Y","N"),"N")</f>
        <v>Y</v>
      </c>
      <c r="O225" s="166">
        <f>Table1[[#This Row],[Medicare Rate in CR]]*Table1[[#This Row],[SumOfUnits]]*Table1[[#This Row],[Actuarial Factor 06/20/2023]]</f>
        <v>567.17510072566074</v>
      </c>
      <c r="P2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567.17510072566074</v>
      </c>
      <c r="Q225" s="166">
        <f>Table1[[#This Row],[Trended Medicare Pricing for all RHCs]]-Table1[[#This Row],[SumOfSFY24 Estimated Payment 5/04/23]]</f>
        <v>100.56646208594896</v>
      </c>
      <c r="R225" s="24">
        <f>Table1[[#This Row],[SumOfUnits]]*Table1[[#This Row],[Actuarial Factor 06/20/2023]]</f>
        <v>1.8010704668815241</v>
      </c>
      <c r="S225" s="23"/>
    </row>
    <row r="226" spans="1:19" x14ac:dyDescent="0.25">
      <c r="A226" s="192" t="s">
        <v>105</v>
      </c>
      <c r="B226" s="193" t="s">
        <v>106</v>
      </c>
      <c r="C226" s="192" t="s">
        <v>75</v>
      </c>
      <c r="D226" s="192" t="s">
        <v>32</v>
      </c>
      <c r="E226" s="192" t="s">
        <v>65</v>
      </c>
      <c r="F226" s="194">
        <v>85.554591885901516</v>
      </c>
      <c r="G226">
        <v>1</v>
      </c>
      <c r="H226">
        <v>1</v>
      </c>
      <c r="I226" s="167">
        <v>106.23271350485129</v>
      </c>
      <c r="J226" s="22">
        <v>1.2416950529847284</v>
      </c>
      <c r="K226" s="22" t="s">
        <v>107</v>
      </c>
      <c r="L226" s="22" t="s">
        <v>58</v>
      </c>
      <c r="M226" s="22" t="str">
        <f>IFERROR(IFERROR(INDEX(FreeStand_Medicare!E:E,MATCH(Table1[[#This Row],[Medicare Number]],FreeStand_Medicare!A:A,0)),INDEX(HospBased_Medicare_CR!F:F,MATCH(Table1[[#This Row],[Medicare Number]],HospBased_Medicare_CR!G:G,0))),0)</f>
        <v>143.22</v>
      </c>
      <c r="N226" s="24" t="str">
        <f>IFERROR(IF(Table1[[#This Row],[Medicare Rate in CR]]&gt;0,"Y","N"),"N")</f>
        <v>Y</v>
      </c>
      <c r="O226" s="166">
        <f>Table1[[#This Row],[Medicare Rate in CR]]*Table1[[#This Row],[SumOfUnits]]*Table1[[#This Row],[Actuarial Factor 06/20/2023]]</f>
        <v>177.83556548847281</v>
      </c>
      <c r="P2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177.83556548847281</v>
      </c>
      <c r="Q226" s="166">
        <f>Table1[[#This Row],[Trended Medicare Pricing for all RHCs]]-Table1[[#This Row],[SumOfSFY24 Estimated Payment 5/04/23]]</f>
        <v>71.60285198362152</v>
      </c>
      <c r="R226" s="24">
        <f>Table1[[#This Row],[SumOfUnits]]*Table1[[#This Row],[Actuarial Factor 06/20/2023]]</f>
        <v>1.2416950529847284</v>
      </c>
      <c r="S226" s="23"/>
    </row>
    <row r="227" spans="1:19" x14ac:dyDescent="0.25">
      <c r="A227" s="192" t="s">
        <v>105</v>
      </c>
      <c r="B227" s="193" t="s">
        <v>106</v>
      </c>
      <c r="C227" s="192" t="s">
        <v>90</v>
      </c>
      <c r="D227" s="192" t="s">
        <v>30</v>
      </c>
      <c r="E227" s="192" t="s">
        <v>59</v>
      </c>
      <c r="F227" s="194">
        <v>891.54861713404625</v>
      </c>
      <c r="G227">
        <v>10</v>
      </c>
      <c r="H227">
        <v>10</v>
      </c>
      <c r="I227" s="167">
        <v>871.28543420432072</v>
      </c>
      <c r="J227" s="22">
        <v>0.97727192601693091</v>
      </c>
      <c r="K227" s="22" t="s">
        <v>107</v>
      </c>
      <c r="L227" s="22" t="s">
        <v>58</v>
      </c>
      <c r="M227" s="22" t="str">
        <f>IFERROR(IFERROR(INDEX(FreeStand_Medicare!E:E,MATCH(Table1[[#This Row],[Medicare Number]],FreeStand_Medicare!A:A,0)),INDEX(HospBased_Medicare_CR!F:F,MATCH(Table1[[#This Row],[Medicare Number]],HospBased_Medicare_CR!G:G,0))),0)</f>
        <v>143.22</v>
      </c>
      <c r="N227" s="24" t="str">
        <f>IFERROR(IF(Table1[[#This Row],[Medicare Rate in CR]]&gt;0,"Y","N"),"N")</f>
        <v>Y</v>
      </c>
      <c r="O227" s="166">
        <f>Table1[[#This Row],[Medicare Rate in CR]]*Table1[[#This Row],[SumOfUnits]]*Table1[[#This Row],[Actuarial Factor 06/20/2023]]</f>
        <v>1399.6488524414485</v>
      </c>
      <c r="P2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1399.6488524414485</v>
      </c>
      <c r="Q227" s="166">
        <f>Table1[[#This Row],[Trended Medicare Pricing for all RHCs]]-Table1[[#This Row],[SumOfSFY24 Estimated Payment 5/04/23]]</f>
        <v>528.3634182371278</v>
      </c>
      <c r="R227" s="24">
        <f>Table1[[#This Row],[SumOfUnits]]*Table1[[#This Row],[Actuarial Factor 06/20/2023]]</f>
        <v>9.7727192601693087</v>
      </c>
      <c r="S227" s="23"/>
    </row>
    <row r="228" spans="1:19" x14ac:dyDescent="0.25">
      <c r="A228" s="192" t="s">
        <v>105</v>
      </c>
      <c r="B228" s="193" t="s">
        <v>106</v>
      </c>
      <c r="C228" s="192" t="s">
        <v>90</v>
      </c>
      <c r="D228" s="192" t="s">
        <v>30</v>
      </c>
      <c r="E228" s="192" t="s">
        <v>60</v>
      </c>
      <c r="F228" s="194">
        <v>1923.9568275994989</v>
      </c>
      <c r="G228">
        <v>20</v>
      </c>
      <c r="H228">
        <v>20</v>
      </c>
      <c r="I228" s="167">
        <v>1582.6123151063439</v>
      </c>
      <c r="J228" s="22">
        <v>0.8225820311576082</v>
      </c>
      <c r="K228" s="22" t="s">
        <v>107</v>
      </c>
      <c r="L228" s="22" t="s">
        <v>58</v>
      </c>
      <c r="M228" s="22" t="str">
        <f>IFERROR(IFERROR(INDEX(FreeStand_Medicare!E:E,MATCH(Table1[[#This Row],[Medicare Number]],FreeStand_Medicare!A:A,0)),INDEX(HospBased_Medicare_CR!F:F,MATCH(Table1[[#This Row],[Medicare Number]],HospBased_Medicare_CR!G:G,0))),0)</f>
        <v>143.22</v>
      </c>
      <c r="N228" s="24" t="str">
        <f>IFERROR(IF(Table1[[#This Row],[Medicare Rate in CR]]&gt;0,"Y","N"),"N")</f>
        <v>Y</v>
      </c>
      <c r="O228" s="166">
        <f>Table1[[#This Row],[Medicare Rate in CR]]*Table1[[#This Row],[SumOfUnits]]*Table1[[#This Row],[Actuarial Factor 06/20/2023]]</f>
        <v>2356.2039700478531</v>
      </c>
      <c r="P2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2356.2039700478531</v>
      </c>
      <c r="Q228" s="166">
        <f>Table1[[#This Row],[Trended Medicare Pricing for all RHCs]]-Table1[[#This Row],[SumOfSFY24 Estimated Payment 5/04/23]]</f>
        <v>773.5916549415092</v>
      </c>
      <c r="R228" s="24">
        <f>Table1[[#This Row],[SumOfUnits]]*Table1[[#This Row],[Actuarial Factor 06/20/2023]]</f>
        <v>16.451640623152166</v>
      </c>
      <c r="S228" s="23"/>
    </row>
    <row r="229" spans="1:19" x14ac:dyDescent="0.25">
      <c r="A229" s="192" t="s">
        <v>105</v>
      </c>
      <c r="B229" s="193" t="s">
        <v>106</v>
      </c>
      <c r="C229" s="192" t="s">
        <v>90</v>
      </c>
      <c r="D229" s="192" t="s">
        <v>30</v>
      </c>
      <c r="E229" s="192" t="s">
        <v>61</v>
      </c>
      <c r="F229" s="194">
        <v>536.41707622626961</v>
      </c>
      <c r="G229">
        <v>6</v>
      </c>
      <c r="H229">
        <v>6</v>
      </c>
      <c r="I229" s="167">
        <v>441.24704810983042</v>
      </c>
      <c r="J229" s="22">
        <v>0.8225820311576082</v>
      </c>
      <c r="K229" s="22" t="s">
        <v>107</v>
      </c>
      <c r="L229" s="22" t="s">
        <v>58</v>
      </c>
      <c r="M229" s="22" t="str">
        <f>IFERROR(IFERROR(INDEX(FreeStand_Medicare!E:E,MATCH(Table1[[#This Row],[Medicare Number]],FreeStand_Medicare!A:A,0)),INDEX(HospBased_Medicare_CR!F:F,MATCH(Table1[[#This Row],[Medicare Number]],HospBased_Medicare_CR!G:G,0))),0)</f>
        <v>143.22</v>
      </c>
      <c r="N229" s="24" t="str">
        <f>IFERROR(IF(Table1[[#This Row],[Medicare Rate in CR]]&gt;0,"Y","N"),"N")</f>
        <v>Y</v>
      </c>
      <c r="O229" s="166">
        <f>Table1[[#This Row],[Medicare Rate in CR]]*Table1[[#This Row],[SumOfUnits]]*Table1[[#This Row],[Actuarial Factor 06/20/2023]]</f>
        <v>706.86119101435577</v>
      </c>
      <c r="P2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706.86119101435577</v>
      </c>
      <c r="Q229" s="166">
        <f>Table1[[#This Row],[Trended Medicare Pricing for all RHCs]]-Table1[[#This Row],[SumOfSFY24 Estimated Payment 5/04/23]]</f>
        <v>265.61414290452535</v>
      </c>
      <c r="R229" s="24">
        <f>Table1[[#This Row],[SumOfUnits]]*Table1[[#This Row],[Actuarial Factor 06/20/2023]]</f>
        <v>4.9354921869456492</v>
      </c>
      <c r="S229" s="23"/>
    </row>
    <row r="230" spans="1:19" x14ac:dyDescent="0.25">
      <c r="A230" s="192" t="s">
        <v>105</v>
      </c>
      <c r="B230" s="193" t="s">
        <v>106</v>
      </c>
      <c r="C230" s="192" t="s">
        <v>90</v>
      </c>
      <c r="D230" s="192" t="s">
        <v>30</v>
      </c>
      <c r="E230" s="192" t="s">
        <v>62</v>
      </c>
      <c r="F230" s="194">
        <v>3468.0928977546514</v>
      </c>
      <c r="G230">
        <v>41</v>
      </c>
      <c r="H230">
        <v>41</v>
      </c>
      <c r="I230" s="167">
        <v>3474.2307547951254</v>
      </c>
      <c r="J230" s="22">
        <v>1.0017698075632426</v>
      </c>
      <c r="K230" s="22" t="s">
        <v>107</v>
      </c>
      <c r="L230" s="22" t="s">
        <v>58</v>
      </c>
      <c r="M230" s="22" t="str">
        <f>IFERROR(IFERROR(INDEX(FreeStand_Medicare!E:E,MATCH(Table1[[#This Row],[Medicare Number]],FreeStand_Medicare!A:A,0)),INDEX(HospBased_Medicare_CR!F:F,MATCH(Table1[[#This Row],[Medicare Number]],HospBased_Medicare_CR!G:G,0))),0)</f>
        <v>143.22</v>
      </c>
      <c r="N230" s="24" t="str">
        <f>IFERROR(IF(Table1[[#This Row],[Medicare Rate in CR]]&gt;0,"Y","N"),"N")</f>
        <v>Y</v>
      </c>
      <c r="O230" s="166">
        <f>Table1[[#This Row],[Medicare Rate in CR]]*Table1[[#This Row],[SumOfUnits]]*Table1[[#This Row],[Actuarial Factor 06/20/2023]]</f>
        <v>5882.4123454075116</v>
      </c>
      <c r="P2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5882.4123454075116</v>
      </c>
      <c r="Q230" s="166">
        <f>Table1[[#This Row],[Trended Medicare Pricing for all RHCs]]-Table1[[#This Row],[SumOfSFY24 Estimated Payment 5/04/23]]</f>
        <v>2408.1815906123861</v>
      </c>
      <c r="R230" s="24">
        <f>Table1[[#This Row],[SumOfUnits]]*Table1[[#This Row],[Actuarial Factor 06/20/2023]]</f>
        <v>41.072562110092946</v>
      </c>
      <c r="S230" s="23"/>
    </row>
    <row r="231" spans="1:19" x14ac:dyDescent="0.25">
      <c r="A231" s="192" t="s">
        <v>105</v>
      </c>
      <c r="B231" s="193" t="s">
        <v>106</v>
      </c>
      <c r="C231" s="192" t="s">
        <v>90</v>
      </c>
      <c r="D231" s="192" t="s">
        <v>30</v>
      </c>
      <c r="E231" s="192" t="s">
        <v>63</v>
      </c>
      <c r="F231" s="194">
        <v>447.63419099932543</v>
      </c>
      <c r="G231">
        <v>5</v>
      </c>
      <c r="H231">
        <v>5</v>
      </c>
      <c r="I231" s="167">
        <v>431.75160938970913</v>
      </c>
      <c r="J231" s="22">
        <v>0.96451883719123632</v>
      </c>
      <c r="K231" s="22" t="s">
        <v>107</v>
      </c>
      <c r="L231" s="22" t="s">
        <v>58</v>
      </c>
      <c r="M231" s="22" t="str">
        <f>IFERROR(IFERROR(INDEX(FreeStand_Medicare!E:E,MATCH(Table1[[#This Row],[Medicare Number]],FreeStand_Medicare!A:A,0)),INDEX(HospBased_Medicare_CR!F:F,MATCH(Table1[[#This Row],[Medicare Number]],HospBased_Medicare_CR!G:G,0))),0)</f>
        <v>143.22</v>
      </c>
      <c r="N231" s="24" t="str">
        <f>IFERROR(IF(Table1[[#This Row],[Medicare Rate in CR]]&gt;0,"Y","N"),"N")</f>
        <v>Y</v>
      </c>
      <c r="O231" s="166">
        <f>Table1[[#This Row],[Medicare Rate in CR]]*Table1[[#This Row],[SumOfUnits]]*Table1[[#This Row],[Actuarial Factor 06/20/2023]]</f>
        <v>690.69193931264431</v>
      </c>
      <c r="P2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690.69193931264431</v>
      </c>
      <c r="Q231" s="166">
        <f>Table1[[#This Row],[Trended Medicare Pricing for all RHCs]]-Table1[[#This Row],[SumOfSFY24 Estimated Payment 5/04/23]]</f>
        <v>258.94032992293518</v>
      </c>
      <c r="R231" s="24">
        <f>Table1[[#This Row],[SumOfUnits]]*Table1[[#This Row],[Actuarial Factor 06/20/2023]]</f>
        <v>4.8225941859561816</v>
      </c>
      <c r="S231" s="23"/>
    </row>
    <row r="232" spans="1:19" x14ac:dyDescent="0.25">
      <c r="A232" s="192" t="s">
        <v>105</v>
      </c>
      <c r="B232" s="193" t="s">
        <v>106</v>
      </c>
      <c r="C232" s="192" t="s">
        <v>90</v>
      </c>
      <c r="D232" s="192" t="s">
        <v>30</v>
      </c>
      <c r="E232" s="192" t="s">
        <v>64</v>
      </c>
      <c r="F232" s="194">
        <v>6490.55603739038</v>
      </c>
      <c r="G232">
        <v>73</v>
      </c>
      <c r="H232">
        <v>73</v>
      </c>
      <c r="I232" s="167">
        <v>6183.3771950108039</v>
      </c>
      <c r="J232" s="22">
        <v>0.95267295427233045</v>
      </c>
      <c r="K232" s="22" t="s">
        <v>107</v>
      </c>
      <c r="L232" s="22" t="s">
        <v>58</v>
      </c>
      <c r="M232" s="22" t="str">
        <f>IFERROR(IFERROR(INDEX(FreeStand_Medicare!E:E,MATCH(Table1[[#This Row],[Medicare Number]],FreeStand_Medicare!A:A,0)),INDEX(HospBased_Medicare_CR!F:F,MATCH(Table1[[#This Row],[Medicare Number]],HospBased_Medicare_CR!G:G,0))),0)</f>
        <v>143.22</v>
      </c>
      <c r="N232" s="24" t="str">
        <f>IFERROR(IF(Table1[[#This Row],[Medicare Rate in CR]]&gt;0,"Y","N"),"N")</f>
        <v>Y</v>
      </c>
      <c r="O232" s="166">
        <f>Table1[[#This Row],[Medicare Rate in CR]]*Table1[[#This Row],[SumOfUnits]]*Table1[[#This Row],[Actuarial Factor 06/20/2023]]</f>
        <v>9960.252897294471</v>
      </c>
      <c r="P2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9960.252897294471</v>
      </c>
      <c r="Q232" s="166">
        <f>Table1[[#This Row],[Trended Medicare Pricing for all RHCs]]-Table1[[#This Row],[SumOfSFY24 Estimated Payment 5/04/23]]</f>
        <v>3776.8757022836671</v>
      </c>
      <c r="R232" s="24">
        <f>Table1[[#This Row],[SumOfUnits]]*Table1[[#This Row],[Actuarial Factor 06/20/2023]]</f>
        <v>69.545125661880121</v>
      </c>
      <c r="S232" s="23"/>
    </row>
    <row r="233" spans="1:19" x14ac:dyDescent="0.25">
      <c r="A233" s="192" t="s">
        <v>105</v>
      </c>
      <c r="B233" s="193" t="s">
        <v>106</v>
      </c>
      <c r="C233" s="192" t="s">
        <v>90</v>
      </c>
      <c r="D233" s="192" t="s">
        <v>32</v>
      </c>
      <c r="E233" s="192" t="s">
        <v>65</v>
      </c>
      <c r="F233" s="194">
        <v>177.56577045388838</v>
      </c>
      <c r="G233">
        <v>2</v>
      </c>
      <c r="H233">
        <v>2</v>
      </c>
      <c r="I233" s="167">
        <v>218.90529963668232</v>
      </c>
      <c r="J233" s="22">
        <v>1.2328124901388542</v>
      </c>
      <c r="K233" s="22" t="s">
        <v>107</v>
      </c>
      <c r="L233" s="22" t="s">
        <v>58</v>
      </c>
      <c r="M233" s="22" t="str">
        <f>IFERROR(IFERROR(INDEX(FreeStand_Medicare!E:E,MATCH(Table1[[#This Row],[Medicare Number]],FreeStand_Medicare!A:A,0)),INDEX(HospBased_Medicare_CR!F:F,MATCH(Table1[[#This Row],[Medicare Number]],HospBased_Medicare_CR!G:G,0))),0)</f>
        <v>143.22</v>
      </c>
      <c r="N233" s="24" t="str">
        <f>IFERROR(IF(Table1[[#This Row],[Medicare Rate in CR]]&gt;0,"Y","N"),"N")</f>
        <v>Y</v>
      </c>
      <c r="O233" s="166">
        <f>Table1[[#This Row],[Medicare Rate in CR]]*Table1[[#This Row],[SumOfUnits]]*Table1[[#This Row],[Actuarial Factor 06/20/2023]]</f>
        <v>353.12680967537341</v>
      </c>
      <c r="P2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353.12680967537341</v>
      </c>
      <c r="Q233" s="166">
        <f>Table1[[#This Row],[Trended Medicare Pricing for all RHCs]]-Table1[[#This Row],[SumOfSFY24 Estimated Payment 5/04/23]]</f>
        <v>134.22151003869109</v>
      </c>
      <c r="R233" s="24">
        <f>Table1[[#This Row],[SumOfUnits]]*Table1[[#This Row],[Actuarial Factor 06/20/2023]]</f>
        <v>2.4656249802777084</v>
      </c>
      <c r="S233" s="23"/>
    </row>
    <row r="234" spans="1:19" x14ac:dyDescent="0.25">
      <c r="A234" s="192" t="s">
        <v>105</v>
      </c>
      <c r="B234" s="193" t="s">
        <v>106</v>
      </c>
      <c r="C234" s="192" t="s">
        <v>90</v>
      </c>
      <c r="D234" s="192" t="s">
        <v>31</v>
      </c>
      <c r="E234" s="192" t="s">
        <v>82</v>
      </c>
      <c r="F234" s="194">
        <v>802.76573190710201</v>
      </c>
      <c r="G234">
        <v>9</v>
      </c>
      <c r="H234">
        <v>9</v>
      </c>
      <c r="I234" s="167">
        <v>789.81705996117466</v>
      </c>
      <c r="J234" s="22">
        <v>0.98386992439853449</v>
      </c>
      <c r="K234" s="22" t="s">
        <v>107</v>
      </c>
      <c r="L234" s="22" t="s">
        <v>58</v>
      </c>
      <c r="M234" s="22" t="str">
        <f>IFERROR(IFERROR(INDEX(FreeStand_Medicare!E:E,MATCH(Table1[[#This Row],[Medicare Number]],FreeStand_Medicare!A:A,0)),INDEX(HospBased_Medicare_CR!F:F,MATCH(Table1[[#This Row],[Medicare Number]],HospBased_Medicare_CR!G:G,0))),0)</f>
        <v>143.22</v>
      </c>
      <c r="N234" s="24" t="str">
        <f>IFERROR(IF(Table1[[#This Row],[Medicare Rate in CR]]&gt;0,"Y","N"),"N")</f>
        <v>Y</v>
      </c>
      <c r="O234" s="166">
        <f>Table1[[#This Row],[Medicare Rate in CR]]*Table1[[#This Row],[SumOfUnits]]*Table1[[#This Row],[Actuarial Factor 06/20/2023]]</f>
        <v>1268.188655151223</v>
      </c>
      <c r="P2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1268.188655151223</v>
      </c>
      <c r="Q234" s="166">
        <f>Table1[[#This Row],[Trended Medicare Pricing for all RHCs]]-Table1[[#This Row],[SumOfSFY24 Estimated Payment 5/04/23]]</f>
        <v>478.37159519004831</v>
      </c>
      <c r="R234" s="24">
        <f>Table1[[#This Row],[SumOfUnits]]*Table1[[#This Row],[Actuarial Factor 06/20/2023]]</f>
        <v>8.8548293195868109</v>
      </c>
      <c r="S234" s="23"/>
    </row>
    <row r="235" spans="1:19" x14ac:dyDescent="0.25">
      <c r="A235" s="192" t="s">
        <v>105</v>
      </c>
      <c r="B235" s="193" t="s">
        <v>106</v>
      </c>
      <c r="C235" s="192" t="s">
        <v>90</v>
      </c>
      <c r="D235" s="192" t="s">
        <v>31</v>
      </c>
      <c r="E235" s="192" t="s">
        <v>68</v>
      </c>
      <c r="F235" s="194">
        <v>976.61173749638624</v>
      </c>
      <c r="G235">
        <v>11</v>
      </c>
      <c r="H235">
        <v>11</v>
      </c>
      <c r="I235" s="167">
        <v>905.532870615364</v>
      </c>
      <c r="J235" s="22">
        <v>0.92721890987790301</v>
      </c>
      <c r="K235" s="22" t="s">
        <v>107</v>
      </c>
      <c r="L235" s="22" t="s">
        <v>58</v>
      </c>
      <c r="M235" s="22" t="str">
        <f>IFERROR(IFERROR(INDEX(FreeStand_Medicare!E:E,MATCH(Table1[[#This Row],[Medicare Number]],FreeStand_Medicare!A:A,0)),INDEX(HospBased_Medicare_CR!F:F,MATCH(Table1[[#This Row],[Medicare Number]],HospBased_Medicare_CR!G:G,0))),0)</f>
        <v>143.22</v>
      </c>
      <c r="N235" s="24" t="str">
        <f>IFERROR(IF(Table1[[#This Row],[Medicare Rate in CR]]&gt;0,"Y","N"),"N")</f>
        <v>Y</v>
      </c>
      <c r="O235" s="166">
        <f>Table1[[#This Row],[Medicare Rate in CR]]*Table1[[#This Row],[SumOfUnits]]*Table1[[#This Row],[Actuarial Factor 06/20/2023]]</f>
        <v>1460.7592149998461</v>
      </c>
      <c r="P2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1460.7592149998461</v>
      </c>
      <c r="Q235" s="166">
        <f>Table1[[#This Row],[Trended Medicare Pricing for all RHCs]]-Table1[[#This Row],[SumOfSFY24 Estimated Payment 5/04/23]]</f>
        <v>555.2263443844821</v>
      </c>
      <c r="R235" s="24">
        <f>Table1[[#This Row],[SumOfUnits]]*Table1[[#This Row],[Actuarial Factor 06/20/2023]]</f>
        <v>10.199408008656933</v>
      </c>
      <c r="S235" s="23"/>
    </row>
    <row r="236" spans="1:19" x14ac:dyDescent="0.25">
      <c r="A236" s="192" t="s">
        <v>105</v>
      </c>
      <c r="B236" s="193" t="s">
        <v>106</v>
      </c>
      <c r="C236" s="192" t="s">
        <v>90</v>
      </c>
      <c r="D236" s="192" t="s">
        <v>31</v>
      </c>
      <c r="E236" s="192" t="s">
        <v>74</v>
      </c>
      <c r="F236" s="194">
        <v>90.642767659246417</v>
      </c>
      <c r="G236">
        <v>1</v>
      </c>
      <c r="H236">
        <v>1</v>
      </c>
      <c r="I236" s="167">
        <v>104.50343984068401</v>
      </c>
      <c r="J236" s="22">
        <v>1.1529153680914075</v>
      </c>
      <c r="K236" s="22" t="s">
        <v>107</v>
      </c>
      <c r="L236" s="22" t="s">
        <v>58</v>
      </c>
      <c r="M236" s="22" t="str">
        <f>IFERROR(IFERROR(INDEX(FreeStand_Medicare!E:E,MATCH(Table1[[#This Row],[Medicare Number]],FreeStand_Medicare!A:A,0)),INDEX(HospBased_Medicare_CR!F:F,MATCH(Table1[[#This Row],[Medicare Number]],HospBased_Medicare_CR!G:G,0))),0)</f>
        <v>143.22</v>
      </c>
      <c r="N236" s="24" t="str">
        <f>IFERROR(IF(Table1[[#This Row],[Medicare Rate in CR]]&gt;0,"Y","N"),"N")</f>
        <v>Y</v>
      </c>
      <c r="O236" s="166">
        <f>Table1[[#This Row],[Medicare Rate in CR]]*Table1[[#This Row],[SumOfUnits]]*Table1[[#This Row],[Actuarial Factor 06/20/2023]]</f>
        <v>165.12053901805137</v>
      </c>
      <c r="P2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165.12053901805137</v>
      </c>
      <c r="Q236" s="166">
        <f>Table1[[#This Row],[Trended Medicare Pricing for all RHCs]]-Table1[[#This Row],[SumOfSFY24 Estimated Payment 5/04/23]]</f>
        <v>60.617099177367365</v>
      </c>
      <c r="R236" s="24">
        <f>Table1[[#This Row],[SumOfUnits]]*Table1[[#This Row],[Actuarial Factor 06/20/2023]]</f>
        <v>1.1529153680914075</v>
      </c>
      <c r="S236" s="23"/>
    </row>
    <row r="237" spans="1:19" x14ac:dyDescent="0.25">
      <c r="A237" s="192" t="s">
        <v>105</v>
      </c>
      <c r="B237" s="193" t="s">
        <v>106</v>
      </c>
      <c r="C237" s="192" t="s">
        <v>90</v>
      </c>
      <c r="D237" s="192" t="s">
        <v>31</v>
      </c>
      <c r="E237" s="192" t="s">
        <v>69</v>
      </c>
      <c r="F237" s="194">
        <v>8483.8681699913195</v>
      </c>
      <c r="G237">
        <v>96</v>
      </c>
      <c r="H237">
        <v>96</v>
      </c>
      <c r="I237" s="167">
        <v>9056.1601600182858</v>
      </c>
      <c r="J237" s="22">
        <v>1.0674564925526833</v>
      </c>
      <c r="K237" s="22" t="s">
        <v>107</v>
      </c>
      <c r="L237" s="22" t="s">
        <v>58</v>
      </c>
      <c r="M237" s="22" t="str">
        <f>IFERROR(IFERROR(INDEX(FreeStand_Medicare!E:E,MATCH(Table1[[#This Row],[Medicare Number]],FreeStand_Medicare!A:A,0)),INDEX(HospBased_Medicare_CR!F:F,MATCH(Table1[[#This Row],[Medicare Number]],HospBased_Medicare_CR!G:G,0))),0)</f>
        <v>143.22</v>
      </c>
      <c r="N237" s="24" t="str">
        <f>IFERROR(IF(Table1[[#This Row],[Medicare Rate in CR]]&gt;0,"Y","N"),"N")</f>
        <v>Y</v>
      </c>
      <c r="O237" s="166">
        <f>Table1[[#This Row],[Medicare Rate in CR]]*Table1[[#This Row],[SumOfUnits]]*Table1[[#This Row],[Actuarial Factor 06/20/2023]]</f>
        <v>14676.587410885948</v>
      </c>
      <c r="P2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14676.587410885948</v>
      </c>
      <c r="Q237" s="166">
        <f>Table1[[#This Row],[Trended Medicare Pricing for all RHCs]]-Table1[[#This Row],[SumOfSFY24 Estimated Payment 5/04/23]]</f>
        <v>5620.4272508676622</v>
      </c>
      <c r="R237" s="24">
        <f>Table1[[#This Row],[SumOfUnits]]*Table1[[#This Row],[Actuarial Factor 06/20/2023]]</f>
        <v>102.4758232850576</v>
      </c>
      <c r="S237" s="23"/>
    </row>
    <row r="238" spans="1:19" x14ac:dyDescent="0.25">
      <c r="A238" s="192" t="s">
        <v>105</v>
      </c>
      <c r="B238" s="193" t="s">
        <v>106</v>
      </c>
      <c r="C238" s="192" t="s">
        <v>83</v>
      </c>
      <c r="D238" s="192" t="s">
        <v>30</v>
      </c>
      <c r="E238" s="192" t="s">
        <v>64</v>
      </c>
      <c r="F238" s="194">
        <v>355.13154090777675</v>
      </c>
      <c r="G238">
        <v>4</v>
      </c>
      <c r="H238">
        <v>4</v>
      </c>
      <c r="I238" s="167">
        <v>343.46155448267353</v>
      </c>
      <c r="J238" s="22">
        <v>0.96713897505337676</v>
      </c>
      <c r="K238" s="22" t="s">
        <v>107</v>
      </c>
      <c r="L238" s="22" t="s">
        <v>58</v>
      </c>
      <c r="M238" s="22" t="str">
        <f>IFERROR(IFERROR(INDEX(FreeStand_Medicare!E:E,MATCH(Table1[[#This Row],[Medicare Number]],FreeStand_Medicare!A:A,0)),INDEX(HospBased_Medicare_CR!F:F,MATCH(Table1[[#This Row],[Medicare Number]],HospBased_Medicare_CR!G:G,0))),0)</f>
        <v>143.22</v>
      </c>
      <c r="N238" s="24" t="str">
        <f>IFERROR(IF(Table1[[#This Row],[Medicare Rate in CR]]&gt;0,"Y","N"),"N")</f>
        <v>Y</v>
      </c>
      <c r="O238" s="166">
        <f>Table1[[#This Row],[Medicare Rate in CR]]*Table1[[#This Row],[SumOfUnits]]*Table1[[#This Row],[Actuarial Factor 06/20/2023]]</f>
        <v>554.05457602857848</v>
      </c>
      <c r="P2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554.05457602857848</v>
      </c>
      <c r="Q238" s="166">
        <f>Table1[[#This Row],[Trended Medicare Pricing for all RHCs]]-Table1[[#This Row],[SumOfSFY24 Estimated Payment 5/04/23]]</f>
        <v>210.59302154590495</v>
      </c>
      <c r="R238" s="24">
        <f>Table1[[#This Row],[SumOfUnits]]*Table1[[#This Row],[Actuarial Factor 06/20/2023]]</f>
        <v>3.868555900213507</v>
      </c>
      <c r="S238" s="23"/>
    </row>
    <row r="239" spans="1:19" x14ac:dyDescent="0.25">
      <c r="A239" s="192" t="s">
        <v>105</v>
      </c>
      <c r="B239" s="193" t="s">
        <v>106</v>
      </c>
      <c r="C239" s="192" t="s">
        <v>83</v>
      </c>
      <c r="D239" s="192" t="s">
        <v>31</v>
      </c>
      <c r="E239" s="192" t="s">
        <v>69</v>
      </c>
      <c r="F239" s="194">
        <v>1414.5610484725837</v>
      </c>
      <c r="G239">
        <v>16</v>
      </c>
      <c r="H239">
        <v>16</v>
      </c>
      <c r="I239" s="167">
        <v>1637.7736101372898</v>
      </c>
      <c r="J239" s="22">
        <v>1.1577963438946144</v>
      </c>
      <c r="K239" s="22" t="s">
        <v>107</v>
      </c>
      <c r="L239" s="22" t="s">
        <v>58</v>
      </c>
      <c r="M239" s="22" t="str">
        <f>IFERROR(IFERROR(INDEX(FreeStand_Medicare!E:E,MATCH(Table1[[#This Row],[Medicare Number]],FreeStand_Medicare!A:A,0)),INDEX(HospBased_Medicare_CR!F:F,MATCH(Table1[[#This Row],[Medicare Number]],HospBased_Medicare_CR!G:G,0))),0)</f>
        <v>143.22</v>
      </c>
      <c r="N239" s="24" t="str">
        <f>IFERROR(IF(Table1[[#This Row],[Medicare Rate in CR]]&gt;0,"Y","N"),"N")</f>
        <v>Y</v>
      </c>
      <c r="O239" s="166">
        <f>Table1[[#This Row],[Medicare Rate in CR]]*Table1[[#This Row],[SumOfUnits]]*Table1[[#This Row],[Actuarial Factor 06/20/2023]]</f>
        <v>2653.1134779613867</v>
      </c>
      <c r="P2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2653.1134779613867</v>
      </c>
      <c r="Q239" s="166">
        <f>Table1[[#This Row],[Trended Medicare Pricing for all RHCs]]-Table1[[#This Row],[SumOfSFY24 Estimated Payment 5/04/23]]</f>
        <v>1015.3398678240969</v>
      </c>
      <c r="R239" s="24">
        <f>Table1[[#This Row],[SumOfUnits]]*Table1[[#This Row],[Actuarial Factor 06/20/2023]]</f>
        <v>18.52474150231383</v>
      </c>
      <c r="S239" s="23"/>
    </row>
    <row r="240" spans="1:19" x14ac:dyDescent="0.25">
      <c r="A240" s="192" t="s">
        <v>108</v>
      </c>
      <c r="B240" s="193" t="s">
        <v>109</v>
      </c>
      <c r="C240" s="192" t="s">
        <v>72</v>
      </c>
      <c r="D240" s="192" t="s">
        <v>30</v>
      </c>
      <c r="E240" s="192" t="s">
        <v>59</v>
      </c>
      <c r="F240" s="194">
        <v>852.51035944878095</v>
      </c>
      <c r="G240">
        <v>5</v>
      </c>
      <c r="H240">
        <v>5</v>
      </c>
      <c r="I240" s="167">
        <v>983.23644730885019</v>
      </c>
      <c r="J240" s="22">
        <v>1.1533425211918769</v>
      </c>
      <c r="K240" s="22" t="s">
        <v>110</v>
      </c>
      <c r="L240" s="22" t="s">
        <v>58</v>
      </c>
      <c r="M240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40" s="24" t="str">
        <f>IFERROR(IF(Table1[[#This Row],[Medicare Rate in CR]]&gt;0,"Y","N"),"N")</f>
        <v>Y</v>
      </c>
      <c r="O240" s="166">
        <f>Table1[[#This Row],[Medicare Rate in CR]]*Table1[[#This Row],[SumOfUnits]]*Table1[[#This Row],[Actuarial Factor 06/20/2023]]</f>
        <v>1713.6363179868908</v>
      </c>
      <c r="P2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1713.6363179868908</v>
      </c>
      <c r="Q240" s="166">
        <f>Table1[[#This Row],[Trended Medicare Pricing for all RHCs]]-Table1[[#This Row],[SumOfSFY24 Estimated Payment 5/04/23]]</f>
        <v>730.39987067804066</v>
      </c>
      <c r="R240" s="24">
        <f>Table1[[#This Row],[SumOfUnits]]*Table1[[#This Row],[Actuarial Factor 06/20/2023]]</f>
        <v>5.7667126059593841</v>
      </c>
      <c r="S240" s="23"/>
    </row>
    <row r="241" spans="1:19" x14ac:dyDescent="0.25">
      <c r="A241" s="192" t="s">
        <v>108</v>
      </c>
      <c r="B241" s="193" t="s">
        <v>109</v>
      </c>
      <c r="C241" s="192" t="s">
        <v>72</v>
      </c>
      <c r="D241" s="192" t="s">
        <v>30</v>
      </c>
      <c r="E241" s="192" t="s">
        <v>60</v>
      </c>
      <c r="F241" s="194">
        <v>41.56</v>
      </c>
      <c r="G241">
        <v>1</v>
      </c>
      <c r="H241">
        <v>1</v>
      </c>
      <c r="I241" s="167">
        <v>42.349314770779102</v>
      </c>
      <c r="J241" s="22">
        <v>1.0189921744653296</v>
      </c>
      <c r="K241" s="22" t="s">
        <v>110</v>
      </c>
      <c r="L241" s="22" t="s">
        <v>58</v>
      </c>
      <c r="M241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41" s="24" t="str">
        <f>IFERROR(IF(Table1[[#This Row],[Medicare Rate in CR]]&gt;0,"Y","N"),"N")</f>
        <v>Y</v>
      </c>
      <c r="O241" s="166">
        <f>Table1[[#This Row],[Medicare Rate in CR]]*Table1[[#This Row],[SumOfUnits]]*Table1[[#This Row],[Actuarial Factor 06/20/2023]]</f>
        <v>302.8037145641174</v>
      </c>
      <c r="P2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302.8037145641174</v>
      </c>
      <c r="Q241" s="166">
        <f>Table1[[#This Row],[Trended Medicare Pricing for all RHCs]]-Table1[[#This Row],[SumOfSFY24 Estimated Payment 5/04/23]]</f>
        <v>260.45439979333833</v>
      </c>
      <c r="R241" s="24">
        <f>Table1[[#This Row],[SumOfUnits]]*Table1[[#This Row],[Actuarial Factor 06/20/2023]]</f>
        <v>1.0189921744653296</v>
      </c>
      <c r="S241" s="23"/>
    </row>
    <row r="242" spans="1:19" x14ac:dyDescent="0.25">
      <c r="A242" s="192" t="s">
        <v>108</v>
      </c>
      <c r="B242" s="193" t="s">
        <v>109</v>
      </c>
      <c r="C242" s="192" t="s">
        <v>72</v>
      </c>
      <c r="D242" s="192" t="s">
        <v>30</v>
      </c>
      <c r="E242" s="192" t="s">
        <v>62</v>
      </c>
      <c r="F242" s="194">
        <v>341.00414377951239</v>
      </c>
      <c r="G242">
        <v>2</v>
      </c>
      <c r="H242">
        <v>2</v>
      </c>
      <c r="I242" s="167">
        <v>400.29481009892964</v>
      </c>
      <c r="J242" s="22">
        <v>1.1738708089065146</v>
      </c>
      <c r="K242" s="22" t="s">
        <v>110</v>
      </c>
      <c r="L242" s="22" t="s">
        <v>58</v>
      </c>
      <c r="M242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42" s="24" t="str">
        <f>IFERROR(IF(Table1[[#This Row],[Medicare Rate in CR]]&gt;0,"Y","N"),"N")</f>
        <v>Y</v>
      </c>
      <c r="O242" s="166">
        <f>Table1[[#This Row],[Medicare Rate in CR]]*Table1[[#This Row],[SumOfUnits]]*Table1[[#This Row],[Actuarial Factor 06/20/2023]]</f>
        <v>697.65489914931982</v>
      </c>
      <c r="P2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697.65489914931982</v>
      </c>
      <c r="Q242" s="166">
        <f>Table1[[#This Row],[Trended Medicare Pricing for all RHCs]]-Table1[[#This Row],[SumOfSFY24 Estimated Payment 5/04/23]]</f>
        <v>297.36008905039017</v>
      </c>
      <c r="R242" s="24">
        <f>Table1[[#This Row],[SumOfUnits]]*Table1[[#This Row],[Actuarial Factor 06/20/2023]]</f>
        <v>2.3477416178130293</v>
      </c>
      <c r="S242" s="23"/>
    </row>
    <row r="243" spans="1:19" x14ac:dyDescent="0.25">
      <c r="A243" s="192" t="s">
        <v>108</v>
      </c>
      <c r="B243" s="193" t="s">
        <v>109</v>
      </c>
      <c r="C243" s="192" t="s">
        <v>72</v>
      </c>
      <c r="D243" s="192" t="s">
        <v>30</v>
      </c>
      <c r="E243" s="192" t="s">
        <v>64</v>
      </c>
      <c r="F243" s="194">
        <v>168.15071793389228</v>
      </c>
      <c r="G243">
        <v>1</v>
      </c>
      <c r="H243">
        <v>1</v>
      </c>
      <c r="I243" s="167">
        <v>185.28510180496389</v>
      </c>
      <c r="J243" s="22">
        <v>1.101898963510866</v>
      </c>
      <c r="K243" s="22" t="s">
        <v>110</v>
      </c>
      <c r="L243" s="22" t="s">
        <v>58</v>
      </c>
      <c r="M243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43" s="24" t="str">
        <f>IFERROR(IF(Table1[[#This Row],[Medicare Rate in CR]]&gt;0,"Y","N"),"N")</f>
        <v>Y</v>
      </c>
      <c r="O243" s="166">
        <f>Table1[[#This Row],[Medicare Rate in CR]]*Table1[[#This Row],[SumOfUnits]]*Table1[[#This Row],[Actuarial Factor 06/20/2023]]</f>
        <v>327.44029599688895</v>
      </c>
      <c r="P2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327.44029599688895</v>
      </c>
      <c r="Q243" s="166">
        <f>Table1[[#This Row],[Trended Medicare Pricing for all RHCs]]-Table1[[#This Row],[SumOfSFY24 Estimated Payment 5/04/23]]</f>
        <v>142.15519419192506</v>
      </c>
      <c r="R243" s="24">
        <f>Table1[[#This Row],[SumOfUnits]]*Table1[[#This Row],[Actuarial Factor 06/20/2023]]</f>
        <v>1.101898963510866</v>
      </c>
      <c r="S243" s="23"/>
    </row>
    <row r="244" spans="1:19" x14ac:dyDescent="0.25">
      <c r="A244" s="192" t="s">
        <v>108</v>
      </c>
      <c r="B244" s="193" t="s">
        <v>109</v>
      </c>
      <c r="C244" s="192" t="s">
        <v>72</v>
      </c>
      <c r="D244" s="192" t="s">
        <v>31</v>
      </c>
      <c r="E244" s="192" t="s">
        <v>69</v>
      </c>
      <c r="F244" s="194">
        <v>543.24949407343161</v>
      </c>
      <c r="G244">
        <v>3</v>
      </c>
      <c r="H244">
        <v>3</v>
      </c>
      <c r="I244" s="167">
        <v>563.50968443040495</v>
      </c>
      <c r="J244" s="22">
        <v>1.0372944486428455</v>
      </c>
      <c r="K244" s="22" t="s">
        <v>110</v>
      </c>
      <c r="L244" s="22" t="s">
        <v>58</v>
      </c>
      <c r="M244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44" s="24" t="str">
        <f>IFERROR(IF(Table1[[#This Row],[Medicare Rate in CR]]&gt;0,"Y","N"),"N")</f>
        <v>Y</v>
      </c>
      <c r="O244" s="166">
        <f>Table1[[#This Row],[Medicare Rate in CR]]*Table1[[#This Row],[SumOfUnits]]*Table1[[#This Row],[Actuarial Factor 06/20/2023]]</f>
        <v>924.72725507612392</v>
      </c>
      <c r="P2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924.72725507612392</v>
      </c>
      <c r="Q244" s="166">
        <f>Table1[[#This Row],[Trended Medicare Pricing for all RHCs]]-Table1[[#This Row],[SumOfSFY24 Estimated Payment 5/04/23]]</f>
        <v>361.21757064571898</v>
      </c>
      <c r="R244" s="24">
        <f>Table1[[#This Row],[SumOfUnits]]*Table1[[#This Row],[Actuarial Factor 06/20/2023]]</f>
        <v>3.1118833459285362</v>
      </c>
      <c r="S244" s="23"/>
    </row>
    <row r="245" spans="1:19" x14ac:dyDescent="0.25">
      <c r="A245" s="192" t="s">
        <v>108</v>
      </c>
      <c r="B245" s="193" t="s">
        <v>109</v>
      </c>
      <c r="C245" s="192" t="s">
        <v>75</v>
      </c>
      <c r="D245" s="192" t="s">
        <v>30</v>
      </c>
      <c r="E245" s="192" t="s">
        <v>59</v>
      </c>
      <c r="F245" s="194">
        <v>665.08624843403686</v>
      </c>
      <c r="G245">
        <v>4</v>
      </c>
      <c r="H245">
        <v>4</v>
      </c>
      <c r="I245" s="167">
        <v>674.65198020362345</v>
      </c>
      <c r="J245" s="22">
        <v>1.0143826936613249</v>
      </c>
      <c r="K245" s="22" t="s">
        <v>110</v>
      </c>
      <c r="L245" s="22" t="s">
        <v>58</v>
      </c>
      <c r="M245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45" s="24" t="str">
        <f>IFERROR(IF(Table1[[#This Row],[Medicare Rate in CR]]&gt;0,"Y","N"),"N")</f>
        <v>Y</v>
      </c>
      <c r="O245" s="166">
        <f>Table1[[#This Row],[Medicare Rate in CR]]*Table1[[#This Row],[SumOfUnits]]*Table1[[#This Row],[Actuarial Factor 06/20/2023]]</f>
        <v>1205.7358449935973</v>
      </c>
      <c r="P2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1205.7358449935973</v>
      </c>
      <c r="Q245" s="166">
        <f>Table1[[#This Row],[Trended Medicare Pricing for all RHCs]]-Table1[[#This Row],[SumOfSFY24 Estimated Payment 5/04/23]]</f>
        <v>531.08386478997386</v>
      </c>
      <c r="R245" s="24">
        <f>Table1[[#This Row],[SumOfUnits]]*Table1[[#This Row],[Actuarial Factor 06/20/2023]]</f>
        <v>4.0575307746452998</v>
      </c>
      <c r="S245" s="23"/>
    </row>
    <row r="246" spans="1:19" x14ac:dyDescent="0.25">
      <c r="A246" s="192" t="s">
        <v>108</v>
      </c>
      <c r="B246" s="193" t="s">
        <v>109</v>
      </c>
      <c r="C246" s="192" t="s">
        <v>75</v>
      </c>
      <c r="D246" s="192" t="s">
        <v>30</v>
      </c>
      <c r="E246" s="192" t="s">
        <v>62</v>
      </c>
      <c r="F246" s="194">
        <v>677.3055796472969</v>
      </c>
      <c r="G246">
        <v>4</v>
      </c>
      <c r="H246">
        <v>4</v>
      </c>
      <c r="I246" s="167">
        <v>694.48587724350546</v>
      </c>
      <c r="J246" s="22">
        <v>1.0253656519486449</v>
      </c>
      <c r="K246" s="22" t="s">
        <v>110</v>
      </c>
      <c r="L246" s="22" t="s">
        <v>58</v>
      </c>
      <c r="M246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46" s="24" t="str">
        <f>IFERROR(IF(Table1[[#This Row],[Medicare Rate in CR]]&gt;0,"Y","N"),"N")</f>
        <v>Y</v>
      </c>
      <c r="O246" s="166">
        <f>Table1[[#This Row],[Medicare Rate in CR]]*Table1[[#This Row],[SumOfUnits]]*Table1[[#This Row],[Actuarial Factor 06/20/2023]]</f>
        <v>1218.7906285322374</v>
      </c>
      <c r="P2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1218.7906285322374</v>
      </c>
      <c r="Q246" s="166">
        <f>Table1[[#This Row],[Trended Medicare Pricing for all RHCs]]-Table1[[#This Row],[SumOfSFY24 Estimated Payment 5/04/23]]</f>
        <v>524.30475128873195</v>
      </c>
      <c r="R246" s="24">
        <f>Table1[[#This Row],[SumOfUnits]]*Table1[[#This Row],[Actuarial Factor 06/20/2023]]</f>
        <v>4.1014626077945797</v>
      </c>
      <c r="S246" s="23"/>
    </row>
    <row r="247" spans="1:19" x14ac:dyDescent="0.25">
      <c r="A247" s="192" t="s">
        <v>108</v>
      </c>
      <c r="B247" s="193" t="s">
        <v>109</v>
      </c>
      <c r="C247" s="192" t="s">
        <v>75</v>
      </c>
      <c r="D247" s="192" t="s">
        <v>30</v>
      </c>
      <c r="E247" s="192" t="s">
        <v>63</v>
      </c>
      <c r="F247" s="194">
        <v>170.50207188975619</v>
      </c>
      <c r="G247">
        <v>1</v>
      </c>
      <c r="H247">
        <v>1</v>
      </c>
      <c r="I247" s="167">
        <v>169.51293012269028</v>
      </c>
      <c r="J247" s="22">
        <v>0.99419865250842532</v>
      </c>
      <c r="K247" s="22" t="s">
        <v>110</v>
      </c>
      <c r="L247" s="22" t="s">
        <v>58</v>
      </c>
      <c r="M247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47" s="24" t="str">
        <f>IFERROR(IF(Table1[[#This Row],[Medicare Rate in CR]]&gt;0,"Y","N"),"N")</f>
        <v>Y</v>
      </c>
      <c r="O247" s="166">
        <f>Table1[[#This Row],[Medicare Rate in CR]]*Table1[[#This Row],[SumOfUnits]]*Table1[[#This Row],[Actuarial Factor 06/20/2023]]</f>
        <v>295.43607157940369</v>
      </c>
      <c r="P2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295.43607157940369</v>
      </c>
      <c r="Q247" s="166">
        <f>Table1[[#This Row],[Trended Medicare Pricing for all RHCs]]-Table1[[#This Row],[SumOfSFY24 Estimated Payment 5/04/23]]</f>
        <v>125.92314145671341</v>
      </c>
      <c r="R247" s="24">
        <f>Table1[[#This Row],[SumOfUnits]]*Table1[[#This Row],[Actuarial Factor 06/20/2023]]</f>
        <v>0.99419865250842532</v>
      </c>
      <c r="S247" s="23"/>
    </row>
    <row r="248" spans="1:19" x14ac:dyDescent="0.25">
      <c r="A248" s="192" t="s">
        <v>108</v>
      </c>
      <c r="B248" s="193" t="s">
        <v>109</v>
      </c>
      <c r="C248" s="192" t="s">
        <v>95</v>
      </c>
      <c r="D248" s="192" t="s">
        <v>30</v>
      </c>
      <c r="E248" s="192" t="s">
        <v>60</v>
      </c>
      <c r="F248" s="194">
        <v>162.04105232726221</v>
      </c>
      <c r="G248">
        <v>1</v>
      </c>
      <c r="H248">
        <v>1</v>
      </c>
      <c r="I248" s="167">
        <v>151.04843172776106</v>
      </c>
      <c r="J248" s="22">
        <v>0.93216150820040233</v>
      </c>
      <c r="K248" s="22" t="s">
        <v>110</v>
      </c>
      <c r="L248" s="22" t="s">
        <v>58</v>
      </c>
      <c r="M248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48" s="24" t="str">
        <f>IFERROR(IF(Table1[[#This Row],[Medicare Rate in CR]]&gt;0,"Y","N"),"N")</f>
        <v>Y</v>
      </c>
      <c r="O248" s="166">
        <f>Table1[[#This Row],[Medicare Rate in CR]]*Table1[[#This Row],[SumOfUnits]]*Table1[[#This Row],[Actuarial Factor 06/20/2023]]</f>
        <v>277.00111377683157</v>
      </c>
      <c r="P2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277.00111377683157</v>
      </c>
      <c r="Q248" s="166">
        <f>Table1[[#This Row],[Trended Medicare Pricing for all RHCs]]-Table1[[#This Row],[SumOfSFY24 Estimated Payment 5/04/23]]</f>
        <v>125.95268204907052</v>
      </c>
      <c r="R248" s="24">
        <f>Table1[[#This Row],[SumOfUnits]]*Table1[[#This Row],[Actuarial Factor 06/20/2023]]</f>
        <v>0.93216150820040233</v>
      </c>
      <c r="S248" s="23"/>
    </row>
    <row r="249" spans="1:19" x14ac:dyDescent="0.25">
      <c r="A249" s="192" t="s">
        <v>108</v>
      </c>
      <c r="B249" s="193" t="s">
        <v>109</v>
      </c>
      <c r="C249" s="192" t="s">
        <v>95</v>
      </c>
      <c r="D249" s="192" t="s">
        <v>30</v>
      </c>
      <c r="E249" s="192" t="s">
        <v>62</v>
      </c>
      <c r="F249" s="194">
        <v>170.50207188975619</v>
      </c>
      <c r="G249">
        <v>1</v>
      </c>
      <c r="H249">
        <v>1</v>
      </c>
      <c r="I249" s="167">
        <v>183.13907462509837</v>
      </c>
      <c r="J249" s="22">
        <v>1.0741164174445519</v>
      </c>
      <c r="K249" s="22" t="s">
        <v>110</v>
      </c>
      <c r="L249" s="22" t="s">
        <v>58</v>
      </c>
      <c r="M249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49" s="24" t="str">
        <f>IFERROR(IF(Table1[[#This Row],[Medicare Rate in CR]]&gt;0,"Y","N"),"N")</f>
        <v>Y</v>
      </c>
      <c r="O249" s="166">
        <f>Table1[[#This Row],[Medicare Rate in CR]]*Table1[[#This Row],[SumOfUnits]]*Table1[[#This Row],[Actuarial Factor 06/20/2023]]</f>
        <v>319.18443460782305</v>
      </c>
      <c r="P2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319.18443460782305</v>
      </c>
      <c r="Q249" s="166">
        <f>Table1[[#This Row],[Trended Medicare Pricing for all RHCs]]-Table1[[#This Row],[SumOfSFY24 Estimated Payment 5/04/23]]</f>
        <v>136.04535998272468</v>
      </c>
      <c r="R249" s="24">
        <f>Table1[[#This Row],[SumOfUnits]]*Table1[[#This Row],[Actuarial Factor 06/20/2023]]</f>
        <v>1.0741164174445519</v>
      </c>
      <c r="S249" s="23"/>
    </row>
    <row r="250" spans="1:19" x14ac:dyDescent="0.25">
      <c r="A250" s="192" t="s">
        <v>108</v>
      </c>
      <c r="B250" s="193" t="s">
        <v>109</v>
      </c>
      <c r="C250" s="192" t="s">
        <v>95</v>
      </c>
      <c r="D250" s="192" t="s">
        <v>31</v>
      </c>
      <c r="E250" s="192" t="s">
        <v>69</v>
      </c>
      <c r="F250" s="194">
        <v>168.15071793389228</v>
      </c>
      <c r="G250">
        <v>1</v>
      </c>
      <c r="H250">
        <v>1</v>
      </c>
      <c r="I250" s="167">
        <v>185.55954499224313</v>
      </c>
      <c r="J250" s="22">
        <v>1.1035310896810744</v>
      </c>
      <c r="K250" s="22" t="s">
        <v>110</v>
      </c>
      <c r="L250" s="22" t="s">
        <v>58</v>
      </c>
      <c r="M250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50" s="24" t="str">
        <f>IFERROR(IF(Table1[[#This Row],[Medicare Rate in CR]]&gt;0,"Y","N"),"N")</f>
        <v>Y</v>
      </c>
      <c r="O250" s="166">
        <f>Table1[[#This Row],[Medicare Rate in CR]]*Table1[[#This Row],[SumOfUnits]]*Table1[[#This Row],[Actuarial Factor 06/20/2023]]</f>
        <v>327.9252986096281</v>
      </c>
      <c r="P2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327.9252986096281</v>
      </c>
      <c r="Q250" s="166">
        <f>Table1[[#This Row],[Trended Medicare Pricing for all RHCs]]-Table1[[#This Row],[SumOfSFY24 Estimated Payment 5/04/23]]</f>
        <v>142.36575361738497</v>
      </c>
      <c r="R250" s="24">
        <f>Table1[[#This Row],[SumOfUnits]]*Table1[[#This Row],[Actuarial Factor 06/20/2023]]</f>
        <v>1.1035310896810744</v>
      </c>
      <c r="S250" s="23"/>
    </row>
    <row r="251" spans="1:19" x14ac:dyDescent="0.25">
      <c r="A251" s="192" t="s">
        <v>108</v>
      </c>
      <c r="B251" s="193" t="s">
        <v>109</v>
      </c>
      <c r="C251" s="192" t="s">
        <v>78</v>
      </c>
      <c r="D251" s="192" t="s">
        <v>30</v>
      </c>
      <c r="E251" s="192" t="s">
        <v>59</v>
      </c>
      <c r="F251" s="194">
        <v>170.50207188975619</v>
      </c>
      <c r="G251">
        <v>1</v>
      </c>
      <c r="H251">
        <v>1</v>
      </c>
      <c r="I251" s="167">
        <v>159.24589339838013</v>
      </c>
      <c r="J251" s="22">
        <v>0.93398216006047052</v>
      </c>
      <c r="K251" s="22" t="s">
        <v>110</v>
      </c>
      <c r="L251" s="22" t="s">
        <v>58</v>
      </c>
      <c r="M251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51" s="24" t="str">
        <f>IFERROR(IF(Table1[[#This Row],[Medicare Rate in CR]]&gt;0,"Y","N"),"N")</f>
        <v>Y</v>
      </c>
      <c r="O251" s="166">
        <f>Table1[[#This Row],[Medicare Rate in CR]]*Table1[[#This Row],[SumOfUnits]]*Table1[[#This Row],[Actuarial Factor 06/20/2023]]</f>
        <v>277.54213868356942</v>
      </c>
      <c r="P2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277.54213868356942</v>
      </c>
      <c r="Q251" s="166">
        <f>Table1[[#This Row],[Trended Medicare Pricing for all RHCs]]-Table1[[#This Row],[SumOfSFY24 Estimated Payment 5/04/23]]</f>
        <v>118.29624528518929</v>
      </c>
      <c r="R251" s="24">
        <f>Table1[[#This Row],[SumOfUnits]]*Table1[[#This Row],[Actuarial Factor 06/20/2023]]</f>
        <v>0.93398216006047052</v>
      </c>
      <c r="S251" s="23"/>
    </row>
    <row r="252" spans="1:19" x14ac:dyDescent="0.25">
      <c r="A252" s="192" t="s">
        <v>108</v>
      </c>
      <c r="B252" s="193" t="s">
        <v>109</v>
      </c>
      <c r="C252" s="192" t="s">
        <v>78</v>
      </c>
      <c r="D252" s="192" t="s">
        <v>31</v>
      </c>
      <c r="E252" s="192" t="s">
        <v>69</v>
      </c>
      <c r="F252" s="194">
        <v>338.6527898236485</v>
      </c>
      <c r="G252">
        <v>2</v>
      </c>
      <c r="H252">
        <v>2</v>
      </c>
      <c r="I252" s="167">
        <v>362.52584794280585</v>
      </c>
      <c r="J252" s="22">
        <v>1.0704942018389665</v>
      </c>
      <c r="K252" s="22" t="s">
        <v>110</v>
      </c>
      <c r="L252" s="22" t="s">
        <v>58</v>
      </c>
      <c r="M252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52" s="24" t="str">
        <f>IFERROR(IF(Table1[[#This Row],[Medicare Rate in CR]]&gt;0,"Y","N"),"N")</f>
        <v>Y</v>
      </c>
      <c r="O252" s="166">
        <f>Table1[[#This Row],[Medicare Rate in CR]]*Table1[[#This Row],[SumOfUnits]]*Table1[[#This Row],[Actuarial Factor 06/20/2023]]</f>
        <v>636.21611403693464</v>
      </c>
      <c r="P2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636.21611403693464</v>
      </c>
      <c r="Q252" s="166">
        <f>Table1[[#This Row],[Trended Medicare Pricing for all RHCs]]-Table1[[#This Row],[SumOfSFY24 Estimated Payment 5/04/23]]</f>
        <v>273.69026609412879</v>
      </c>
      <c r="R252" s="24">
        <f>Table1[[#This Row],[SumOfUnits]]*Table1[[#This Row],[Actuarial Factor 06/20/2023]]</f>
        <v>2.140988403677933</v>
      </c>
      <c r="S252" s="23"/>
    </row>
    <row r="253" spans="1:19" x14ac:dyDescent="0.25">
      <c r="A253" s="192" t="s">
        <v>108</v>
      </c>
      <c r="B253" s="193" t="s">
        <v>109</v>
      </c>
      <c r="C253" s="192" t="s">
        <v>79</v>
      </c>
      <c r="D253" s="192" t="s">
        <v>30</v>
      </c>
      <c r="E253" s="192" t="s">
        <v>56</v>
      </c>
      <c r="F253" s="194">
        <v>5262.0506890238012</v>
      </c>
      <c r="G253">
        <v>31</v>
      </c>
      <c r="H253">
        <v>31</v>
      </c>
      <c r="I253" s="167">
        <v>5762.1593271263982</v>
      </c>
      <c r="J253" s="22">
        <v>1.0950406348509303</v>
      </c>
      <c r="K253" s="22" t="s">
        <v>110</v>
      </c>
      <c r="L253" s="22" t="s">
        <v>58</v>
      </c>
      <c r="M253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53" s="24" t="str">
        <f>IFERROR(IF(Table1[[#This Row],[Medicare Rate in CR]]&gt;0,"Y","N"),"N")</f>
        <v>Y</v>
      </c>
      <c r="O253" s="166">
        <f>Table1[[#This Row],[Medicare Rate in CR]]*Table1[[#This Row],[SumOfUnits]]*Table1[[#This Row],[Actuarial Factor 06/20/2023]]</f>
        <v>10087.470526621377</v>
      </c>
      <c r="P2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10087.470526621377</v>
      </c>
      <c r="Q253" s="166">
        <f>Table1[[#This Row],[Trended Medicare Pricing for all RHCs]]-Table1[[#This Row],[SumOfSFY24 Estimated Payment 5/04/23]]</f>
        <v>4325.3111994949786</v>
      </c>
      <c r="R253" s="24">
        <f>Table1[[#This Row],[SumOfUnits]]*Table1[[#This Row],[Actuarial Factor 06/20/2023]]</f>
        <v>33.946259680378837</v>
      </c>
      <c r="S253" s="23"/>
    </row>
    <row r="254" spans="1:19" x14ac:dyDescent="0.25">
      <c r="A254" s="192" t="s">
        <v>108</v>
      </c>
      <c r="B254" s="193" t="s">
        <v>109</v>
      </c>
      <c r="C254" s="192" t="s">
        <v>79</v>
      </c>
      <c r="D254" s="192" t="s">
        <v>30</v>
      </c>
      <c r="E254" s="192" t="s">
        <v>59</v>
      </c>
      <c r="F254" s="194">
        <v>103971.13809386213</v>
      </c>
      <c r="G254">
        <v>613</v>
      </c>
      <c r="H254">
        <v>613</v>
      </c>
      <c r="I254" s="167">
        <v>99284.833686868296</v>
      </c>
      <c r="J254" s="22">
        <v>0.95492687208287386</v>
      </c>
      <c r="K254" s="22" t="s">
        <v>110</v>
      </c>
      <c r="L254" s="22" t="s">
        <v>58</v>
      </c>
      <c r="M254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54" s="24" t="str">
        <f>IFERROR(IF(Table1[[#This Row],[Medicare Rate in CR]]&gt;0,"Y","N"),"N")</f>
        <v>Y</v>
      </c>
      <c r="O254" s="166">
        <f>Table1[[#This Row],[Medicare Rate in CR]]*Table1[[#This Row],[SumOfUnits]]*Table1[[#This Row],[Actuarial Factor 06/20/2023]]</f>
        <v>173948.60048589401</v>
      </c>
      <c r="P2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173948.60048589401</v>
      </c>
      <c r="Q254" s="166">
        <f>Table1[[#This Row],[Trended Medicare Pricing for all RHCs]]-Table1[[#This Row],[SumOfSFY24 Estimated Payment 5/04/23]]</f>
        <v>74663.766799025718</v>
      </c>
      <c r="R254" s="24">
        <f>Table1[[#This Row],[SumOfUnits]]*Table1[[#This Row],[Actuarial Factor 06/20/2023]]</f>
        <v>585.37017258680169</v>
      </c>
      <c r="S254" s="23"/>
    </row>
    <row r="255" spans="1:19" x14ac:dyDescent="0.25">
      <c r="A255" s="192" t="s">
        <v>108</v>
      </c>
      <c r="B255" s="193" t="s">
        <v>109</v>
      </c>
      <c r="C255" s="192" t="s">
        <v>79</v>
      </c>
      <c r="D255" s="192" t="s">
        <v>30</v>
      </c>
      <c r="E255" s="192" t="s">
        <v>60</v>
      </c>
      <c r="F255" s="194">
        <v>35053.464392406364</v>
      </c>
      <c r="G255">
        <v>208</v>
      </c>
      <c r="H255">
        <v>208</v>
      </c>
      <c r="I255" s="167">
        <v>29574.522837199893</v>
      </c>
      <c r="J255" s="22">
        <v>0.84369757311652838</v>
      </c>
      <c r="K255" s="22" t="s">
        <v>110</v>
      </c>
      <c r="L255" s="22" t="s">
        <v>58</v>
      </c>
      <c r="M255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55" s="24" t="str">
        <f>IFERROR(IF(Table1[[#This Row],[Medicare Rate in CR]]&gt;0,"Y","N"),"N")</f>
        <v>Y</v>
      </c>
      <c r="O255" s="166">
        <f>Table1[[#This Row],[Medicare Rate in CR]]*Table1[[#This Row],[SumOfUnits]]*Table1[[#This Row],[Actuarial Factor 06/20/2023]]</f>
        <v>52148.339532079983</v>
      </c>
      <c r="P2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52148.339532079983</v>
      </c>
      <c r="Q255" s="166">
        <f>Table1[[#This Row],[Trended Medicare Pricing for all RHCs]]-Table1[[#This Row],[SumOfSFY24 Estimated Payment 5/04/23]]</f>
        <v>22573.81669488009</v>
      </c>
      <c r="R255" s="24">
        <f>Table1[[#This Row],[SumOfUnits]]*Table1[[#This Row],[Actuarial Factor 06/20/2023]]</f>
        <v>175.4890952082379</v>
      </c>
      <c r="S255" s="23"/>
    </row>
    <row r="256" spans="1:19" x14ac:dyDescent="0.25">
      <c r="A256" s="192" t="s">
        <v>108</v>
      </c>
      <c r="B256" s="193" t="s">
        <v>109</v>
      </c>
      <c r="C256" s="192" t="s">
        <v>79</v>
      </c>
      <c r="D256" s="192" t="s">
        <v>30</v>
      </c>
      <c r="E256" s="192" t="s">
        <v>61</v>
      </c>
      <c r="F256" s="194">
        <v>5603.0548328033137</v>
      </c>
      <c r="G256">
        <v>33</v>
      </c>
      <c r="H256">
        <v>33</v>
      </c>
      <c r="I256" s="167">
        <v>4727.2837644749916</v>
      </c>
      <c r="J256" s="22">
        <v>0.84369757311652838</v>
      </c>
      <c r="K256" s="22" t="s">
        <v>110</v>
      </c>
      <c r="L256" s="22" t="s">
        <v>58</v>
      </c>
      <c r="M256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56" s="24" t="str">
        <f>IFERROR(IF(Table1[[#This Row],[Medicare Rate in CR]]&gt;0,"Y","N"),"N")</f>
        <v>Y</v>
      </c>
      <c r="O256" s="166">
        <f>Table1[[#This Row],[Medicare Rate in CR]]*Table1[[#This Row],[SumOfUnits]]*Table1[[#This Row],[Actuarial Factor 06/20/2023]]</f>
        <v>8273.5346373011507</v>
      </c>
      <c r="P2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8273.5346373011507</v>
      </c>
      <c r="Q256" s="166">
        <f>Table1[[#This Row],[Trended Medicare Pricing for all RHCs]]-Table1[[#This Row],[SumOfSFY24 Estimated Payment 5/04/23]]</f>
        <v>3546.2508728261591</v>
      </c>
      <c r="R256" s="24">
        <f>Table1[[#This Row],[SumOfUnits]]*Table1[[#This Row],[Actuarial Factor 06/20/2023]]</f>
        <v>27.842019912845437</v>
      </c>
      <c r="S256" s="23"/>
    </row>
    <row r="257" spans="1:19" x14ac:dyDescent="0.25">
      <c r="A257" s="192" t="s">
        <v>108</v>
      </c>
      <c r="B257" s="193" t="s">
        <v>109</v>
      </c>
      <c r="C257" s="192" t="s">
        <v>79</v>
      </c>
      <c r="D257" s="192" t="s">
        <v>30</v>
      </c>
      <c r="E257" s="192" t="s">
        <v>62</v>
      </c>
      <c r="F257" s="194">
        <v>109816.97022260839</v>
      </c>
      <c r="G257">
        <v>656</v>
      </c>
      <c r="H257">
        <v>656</v>
      </c>
      <c r="I257" s="167">
        <v>111326.2139239325</v>
      </c>
      <c r="J257" s="22">
        <v>1.0137432648001921</v>
      </c>
      <c r="K257" s="22" t="s">
        <v>110</v>
      </c>
      <c r="L257" s="22" t="s">
        <v>58</v>
      </c>
      <c r="M257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57" s="24" t="str">
        <f>IFERROR(IF(Table1[[#This Row],[Medicare Rate in CR]]&gt;0,"Y","N"),"N")</f>
        <v>Y</v>
      </c>
      <c r="O257" s="166">
        <f>Table1[[#This Row],[Medicare Rate in CR]]*Table1[[#This Row],[SumOfUnits]]*Table1[[#This Row],[Actuarial Factor 06/20/2023]]</f>
        <v>197616.03026062448</v>
      </c>
      <c r="P2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197616.03026062448</v>
      </c>
      <c r="Q257" s="166">
        <f>Table1[[#This Row],[Trended Medicare Pricing for all RHCs]]-Table1[[#This Row],[SumOfSFY24 Estimated Payment 5/04/23]]</f>
        <v>86289.816336691976</v>
      </c>
      <c r="R257" s="24">
        <f>Table1[[#This Row],[SumOfUnits]]*Table1[[#This Row],[Actuarial Factor 06/20/2023]]</f>
        <v>665.01558170892599</v>
      </c>
      <c r="S257" s="23"/>
    </row>
    <row r="258" spans="1:19" x14ac:dyDescent="0.25">
      <c r="A258" s="192" t="s">
        <v>108</v>
      </c>
      <c r="B258" s="193" t="s">
        <v>109</v>
      </c>
      <c r="C258" s="192" t="s">
        <v>79</v>
      </c>
      <c r="D258" s="192" t="s">
        <v>30</v>
      </c>
      <c r="E258" s="192" t="s">
        <v>63</v>
      </c>
      <c r="F258" s="194">
        <v>23939.761009925845</v>
      </c>
      <c r="G258">
        <v>142</v>
      </c>
      <c r="H258">
        <v>142</v>
      </c>
      <c r="I258" s="167">
        <v>22713.927286500744</v>
      </c>
      <c r="J258" s="22">
        <v>0.94879507264434049</v>
      </c>
      <c r="K258" s="22" t="s">
        <v>110</v>
      </c>
      <c r="L258" s="22" t="s">
        <v>58</v>
      </c>
      <c r="M258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58" s="24" t="str">
        <f>IFERROR(IF(Table1[[#This Row],[Medicare Rate in CR]]&gt;0,"Y","N"),"N")</f>
        <v>Y</v>
      </c>
      <c r="O258" s="166">
        <f>Table1[[#This Row],[Medicare Rate in CR]]*Table1[[#This Row],[SumOfUnits]]*Table1[[#This Row],[Actuarial Factor 06/20/2023]]</f>
        <v>40036.040017752894</v>
      </c>
      <c r="P2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40036.040017752894</v>
      </c>
      <c r="Q258" s="166">
        <f>Table1[[#This Row],[Trended Medicare Pricing for all RHCs]]-Table1[[#This Row],[SumOfSFY24 Estimated Payment 5/04/23]]</f>
        <v>17322.112731252149</v>
      </c>
      <c r="R258" s="24">
        <f>Table1[[#This Row],[SumOfUnits]]*Table1[[#This Row],[Actuarial Factor 06/20/2023]]</f>
        <v>134.72890031549636</v>
      </c>
      <c r="S258" s="23"/>
    </row>
    <row r="259" spans="1:19" x14ac:dyDescent="0.25">
      <c r="A259" s="192" t="s">
        <v>108</v>
      </c>
      <c r="B259" s="193" t="s">
        <v>109</v>
      </c>
      <c r="C259" s="192" t="s">
        <v>79</v>
      </c>
      <c r="D259" s="192" t="s">
        <v>30</v>
      </c>
      <c r="E259" s="192" t="s">
        <v>64</v>
      </c>
      <c r="F259" s="194">
        <v>45285.140213934836</v>
      </c>
      <c r="G259">
        <v>267</v>
      </c>
      <c r="H259">
        <v>267</v>
      </c>
      <c r="I259" s="167">
        <v>43328.609340737894</v>
      </c>
      <c r="J259" s="22">
        <v>0.95679530053448103</v>
      </c>
      <c r="K259" s="22" t="s">
        <v>110</v>
      </c>
      <c r="L259" s="22" t="s">
        <v>58</v>
      </c>
      <c r="M259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59" s="24" t="str">
        <f>IFERROR(IF(Table1[[#This Row],[Medicare Rate in CR]]&gt;0,"Y","N"),"N")</f>
        <v>Y</v>
      </c>
      <c r="O259" s="166">
        <f>Table1[[#This Row],[Medicare Rate in CR]]*Table1[[#This Row],[SumOfUnits]]*Table1[[#This Row],[Actuarial Factor 06/20/2023]]</f>
        <v>75913.78483232265</v>
      </c>
      <c r="P2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75913.78483232265</v>
      </c>
      <c r="Q259" s="166">
        <f>Table1[[#This Row],[Trended Medicare Pricing for all RHCs]]-Table1[[#This Row],[SumOfSFY24 Estimated Payment 5/04/23]]</f>
        <v>32585.175491584756</v>
      </c>
      <c r="R259" s="24">
        <f>Table1[[#This Row],[SumOfUnits]]*Table1[[#This Row],[Actuarial Factor 06/20/2023]]</f>
        <v>255.46434524270643</v>
      </c>
      <c r="S259" s="23"/>
    </row>
    <row r="260" spans="1:19" x14ac:dyDescent="0.25">
      <c r="A260" s="192" t="s">
        <v>108</v>
      </c>
      <c r="B260" s="193" t="s">
        <v>109</v>
      </c>
      <c r="C260" s="192" t="s">
        <v>79</v>
      </c>
      <c r="D260" s="192" t="s">
        <v>30</v>
      </c>
      <c r="E260" s="192" t="s">
        <v>77</v>
      </c>
      <c r="F260" s="194">
        <v>28363.33236966372</v>
      </c>
      <c r="G260">
        <v>167</v>
      </c>
      <c r="H260">
        <v>167</v>
      </c>
      <c r="I260" s="167">
        <v>36250.235978805045</v>
      </c>
      <c r="J260" s="22">
        <v>1.2780668895442215</v>
      </c>
      <c r="K260" s="22" t="s">
        <v>110</v>
      </c>
      <c r="L260" s="22" t="s">
        <v>58</v>
      </c>
      <c r="M260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60" s="24" t="str">
        <f>IFERROR(IF(Table1[[#This Row],[Medicare Rate in CR]]&gt;0,"Y","N"),"N")</f>
        <v>Y</v>
      </c>
      <c r="O260" s="166">
        <f>Table1[[#This Row],[Medicare Rate in CR]]*Table1[[#This Row],[SumOfUnits]]*Table1[[#This Row],[Actuarial Factor 06/20/2023]]</f>
        <v>63424.989601792469</v>
      </c>
      <c r="P2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63424.989601792469</v>
      </c>
      <c r="Q260" s="166">
        <f>Table1[[#This Row],[Trended Medicare Pricing for all RHCs]]-Table1[[#This Row],[SumOfSFY24 Estimated Payment 5/04/23]]</f>
        <v>27174.753622987424</v>
      </c>
      <c r="R260" s="24">
        <f>Table1[[#This Row],[SumOfUnits]]*Table1[[#This Row],[Actuarial Factor 06/20/2023]]</f>
        <v>213.43717055388501</v>
      </c>
      <c r="S260" s="23"/>
    </row>
    <row r="261" spans="1:19" x14ac:dyDescent="0.25">
      <c r="A261" s="192" t="s">
        <v>108</v>
      </c>
      <c r="B261" s="193" t="s">
        <v>109</v>
      </c>
      <c r="C261" s="192" t="s">
        <v>79</v>
      </c>
      <c r="D261" s="192" t="s">
        <v>32</v>
      </c>
      <c r="E261" s="192" t="s">
        <v>94</v>
      </c>
      <c r="F261" s="194">
        <v>168.15071793389228</v>
      </c>
      <c r="G261">
        <v>1</v>
      </c>
      <c r="H261">
        <v>1</v>
      </c>
      <c r="I261" s="167">
        <v>201.72092108328445</v>
      </c>
      <c r="J261" s="22">
        <v>1.1996435314810261</v>
      </c>
      <c r="K261" s="22" t="s">
        <v>110</v>
      </c>
      <c r="L261" s="22" t="s">
        <v>58</v>
      </c>
      <c r="M261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61" s="24" t="str">
        <f>IFERROR(IF(Table1[[#This Row],[Medicare Rate in CR]]&gt;0,"Y","N"),"N")</f>
        <v>Y</v>
      </c>
      <c r="O261" s="166">
        <f>Table1[[#This Row],[Medicare Rate in CR]]*Table1[[#This Row],[SumOfUnits]]*Table1[[#This Row],[Actuarial Factor 06/20/2023]]</f>
        <v>356.48607181490172</v>
      </c>
      <c r="P2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356.48607181490172</v>
      </c>
      <c r="Q261" s="166">
        <f>Table1[[#This Row],[Trended Medicare Pricing for all RHCs]]-Table1[[#This Row],[SumOfSFY24 Estimated Payment 5/04/23]]</f>
        <v>154.76515073161727</v>
      </c>
      <c r="R261" s="24">
        <f>Table1[[#This Row],[SumOfUnits]]*Table1[[#This Row],[Actuarial Factor 06/20/2023]]</f>
        <v>1.1996435314810261</v>
      </c>
      <c r="S261" s="23"/>
    </row>
    <row r="262" spans="1:19" x14ac:dyDescent="0.25">
      <c r="A262" s="192" t="s">
        <v>108</v>
      </c>
      <c r="B262" s="193" t="s">
        <v>109</v>
      </c>
      <c r="C262" s="192" t="s">
        <v>79</v>
      </c>
      <c r="D262" s="192" t="s">
        <v>32</v>
      </c>
      <c r="E262" s="192" t="s">
        <v>81</v>
      </c>
      <c r="F262" s="194">
        <v>2743.1434904114881</v>
      </c>
      <c r="G262">
        <v>17</v>
      </c>
      <c r="H262">
        <v>17</v>
      </c>
      <c r="I262" s="167">
        <v>3038.1844086747401</v>
      </c>
      <c r="J262" s="22">
        <v>1.1075557728914116</v>
      </c>
      <c r="K262" s="22" t="s">
        <v>110</v>
      </c>
      <c r="L262" s="22" t="s">
        <v>58</v>
      </c>
      <c r="M262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62" s="24" t="str">
        <f>IFERROR(IF(Table1[[#This Row],[Medicare Rate in CR]]&gt;0,"Y","N"),"N")</f>
        <v>Y</v>
      </c>
      <c r="O262" s="166">
        <f>Table1[[#This Row],[Medicare Rate in CR]]*Table1[[#This Row],[SumOfUnits]]*Table1[[#This Row],[Actuarial Factor 06/20/2023]]</f>
        <v>5595.0616490310022</v>
      </c>
      <c r="P2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5595.0616490310022</v>
      </c>
      <c r="Q262" s="166">
        <f>Table1[[#This Row],[Trended Medicare Pricing for all RHCs]]-Table1[[#This Row],[SumOfSFY24 Estimated Payment 5/04/23]]</f>
        <v>2556.8772403562621</v>
      </c>
      <c r="R262" s="24">
        <f>Table1[[#This Row],[SumOfUnits]]*Table1[[#This Row],[Actuarial Factor 06/20/2023]]</f>
        <v>18.828448139153998</v>
      </c>
      <c r="S262" s="23"/>
    </row>
    <row r="263" spans="1:19" x14ac:dyDescent="0.25">
      <c r="A263" s="192" t="s">
        <v>108</v>
      </c>
      <c r="B263" s="193" t="s">
        <v>109</v>
      </c>
      <c r="C263" s="192" t="s">
        <v>79</v>
      </c>
      <c r="D263" s="192" t="s">
        <v>32</v>
      </c>
      <c r="E263" s="192" t="s">
        <v>65</v>
      </c>
      <c r="F263" s="194">
        <v>4080.7458803122304</v>
      </c>
      <c r="G263">
        <v>25</v>
      </c>
      <c r="H263">
        <v>25</v>
      </c>
      <c r="I263" s="167">
        <v>5578.2106948512592</v>
      </c>
      <c r="J263" s="22">
        <v>1.3669586047402817</v>
      </c>
      <c r="K263" s="22" t="s">
        <v>110</v>
      </c>
      <c r="L263" s="22" t="s">
        <v>58</v>
      </c>
      <c r="M263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63" s="24" t="str">
        <f>IFERROR(IF(Table1[[#This Row],[Medicare Rate in CR]]&gt;0,"Y","N"),"N")</f>
        <v>Y</v>
      </c>
      <c r="O263" s="166">
        <f>Table1[[#This Row],[Medicare Rate in CR]]*Table1[[#This Row],[SumOfUnits]]*Table1[[#This Row],[Actuarial Factor 06/20/2023]]</f>
        <v>10155.135474615554</v>
      </c>
      <c r="P2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10155.135474615554</v>
      </c>
      <c r="Q263" s="166">
        <f>Table1[[#This Row],[Trended Medicare Pricing for all RHCs]]-Table1[[#This Row],[SumOfSFY24 Estimated Payment 5/04/23]]</f>
        <v>4576.9247797642947</v>
      </c>
      <c r="R263" s="24">
        <f>Table1[[#This Row],[SumOfUnits]]*Table1[[#This Row],[Actuarial Factor 06/20/2023]]</f>
        <v>34.173965118507041</v>
      </c>
      <c r="S263" s="23"/>
    </row>
    <row r="264" spans="1:19" x14ac:dyDescent="0.25">
      <c r="A264" s="192" t="s">
        <v>108</v>
      </c>
      <c r="B264" s="193" t="s">
        <v>109</v>
      </c>
      <c r="C264" s="192" t="s">
        <v>79</v>
      </c>
      <c r="D264" s="192" t="s">
        <v>32</v>
      </c>
      <c r="E264" s="192" t="s">
        <v>66</v>
      </c>
      <c r="F264" s="194">
        <v>4521.2681892647215</v>
      </c>
      <c r="G264">
        <v>29</v>
      </c>
      <c r="H264">
        <v>29</v>
      </c>
      <c r="I264" s="167">
        <v>5118.2587377121909</v>
      </c>
      <c r="J264" s="22">
        <v>1.1320405079851181</v>
      </c>
      <c r="K264" s="22" t="s">
        <v>110</v>
      </c>
      <c r="L264" s="22" t="s">
        <v>58</v>
      </c>
      <c r="M264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64" s="24" t="str">
        <f>IFERROR(IF(Table1[[#This Row],[Medicare Rate in CR]]&gt;0,"Y","N"),"N")</f>
        <v>Y</v>
      </c>
      <c r="O264" s="166">
        <f>Table1[[#This Row],[Medicare Rate in CR]]*Table1[[#This Row],[SumOfUnits]]*Table1[[#This Row],[Actuarial Factor 06/20/2023]]</f>
        <v>9755.5175632328755</v>
      </c>
      <c r="P2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9755.5175632328755</v>
      </c>
      <c r="Q264" s="166">
        <f>Table1[[#This Row],[Trended Medicare Pricing for all RHCs]]-Table1[[#This Row],[SumOfSFY24 Estimated Payment 5/04/23]]</f>
        <v>4637.2588255206847</v>
      </c>
      <c r="R264" s="24">
        <f>Table1[[#This Row],[SumOfUnits]]*Table1[[#This Row],[Actuarial Factor 06/20/2023]]</f>
        <v>32.829174731568429</v>
      </c>
      <c r="S264" s="23"/>
    </row>
    <row r="265" spans="1:19" x14ac:dyDescent="0.25">
      <c r="A265" s="192" t="s">
        <v>108</v>
      </c>
      <c r="B265" s="193" t="s">
        <v>109</v>
      </c>
      <c r="C265" s="192" t="s">
        <v>79</v>
      </c>
      <c r="D265" s="192" t="s">
        <v>31</v>
      </c>
      <c r="E265" s="192" t="s">
        <v>67</v>
      </c>
      <c r="F265" s="194">
        <v>663.46728341524533</v>
      </c>
      <c r="G265">
        <v>4</v>
      </c>
      <c r="H265">
        <v>4</v>
      </c>
      <c r="I265" s="167">
        <v>741.80615379171979</v>
      </c>
      <c r="J265" s="22">
        <v>1.1180749561202468</v>
      </c>
      <c r="K265" s="22" t="s">
        <v>110</v>
      </c>
      <c r="L265" s="22" t="s">
        <v>58</v>
      </c>
      <c r="M265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65" s="24" t="str">
        <f>IFERROR(IF(Table1[[#This Row],[Medicare Rate in CR]]&gt;0,"Y","N"),"N")</f>
        <v>Y</v>
      </c>
      <c r="O265" s="166">
        <f>Table1[[#This Row],[Medicare Rate in CR]]*Table1[[#This Row],[SumOfUnits]]*Table1[[#This Row],[Actuarial Factor 06/20/2023]]</f>
        <v>1328.9886158427703</v>
      </c>
      <c r="P2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1328.9886158427703</v>
      </c>
      <c r="Q265" s="166">
        <f>Table1[[#This Row],[Trended Medicare Pricing for all RHCs]]-Table1[[#This Row],[SumOfSFY24 Estimated Payment 5/04/23]]</f>
        <v>587.18246205105049</v>
      </c>
      <c r="R265" s="24">
        <f>Table1[[#This Row],[SumOfUnits]]*Table1[[#This Row],[Actuarial Factor 06/20/2023]]</f>
        <v>4.4722998244809871</v>
      </c>
      <c r="S265" s="23"/>
    </row>
    <row r="266" spans="1:19" x14ac:dyDescent="0.25">
      <c r="A266" s="192" t="s">
        <v>108</v>
      </c>
      <c r="B266" s="193" t="s">
        <v>109</v>
      </c>
      <c r="C266" s="192" t="s">
        <v>79</v>
      </c>
      <c r="D266" s="192" t="s">
        <v>31</v>
      </c>
      <c r="E266" s="192" t="s">
        <v>82</v>
      </c>
      <c r="F266" s="194">
        <v>1008.9043076033538</v>
      </c>
      <c r="G266">
        <v>6</v>
      </c>
      <c r="H266">
        <v>6</v>
      </c>
      <c r="I266" s="167">
        <v>1111.9233991542942</v>
      </c>
      <c r="J266" s="22">
        <v>1.1021098738250623</v>
      </c>
      <c r="K266" s="22" t="s">
        <v>110</v>
      </c>
      <c r="L266" s="22" t="s">
        <v>58</v>
      </c>
      <c r="M266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66" s="24" t="str">
        <f>IFERROR(IF(Table1[[#This Row],[Medicare Rate in CR]]&gt;0,"Y","N"),"N")</f>
        <v>Y</v>
      </c>
      <c r="O266" s="166">
        <f>Table1[[#This Row],[Medicare Rate in CR]]*Table1[[#This Row],[SumOfUnits]]*Table1[[#This Row],[Actuarial Factor 06/20/2023]]</f>
        <v>1965.0178206351331</v>
      </c>
      <c r="P2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1965.0178206351331</v>
      </c>
      <c r="Q266" s="166">
        <f>Table1[[#This Row],[Trended Medicare Pricing for all RHCs]]-Table1[[#This Row],[SumOfSFY24 Estimated Payment 5/04/23]]</f>
        <v>853.09442148083895</v>
      </c>
      <c r="R266" s="24">
        <f>Table1[[#This Row],[SumOfUnits]]*Table1[[#This Row],[Actuarial Factor 06/20/2023]]</f>
        <v>6.6126592429503734</v>
      </c>
      <c r="S266" s="23"/>
    </row>
    <row r="267" spans="1:19" x14ac:dyDescent="0.25">
      <c r="A267" s="192" t="s">
        <v>108</v>
      </c>
      <c r="B267" s="193" t="s">
        <v>109</v>
      </c>
      <c r="C267" s="192" t="s">
        <v>79</v>
      </c>
      <c r="D267" s="192" t="s">
        <v>31</v>
      </c>
      <c r="E267" s="192" t="s">
        <v>68</v>
      </c>
      <c r="F267" s="194">
        <v>7408.8753975137352</v>
      </c>
      <c r="G267">
        <v>45</v>
      </c>
      <c r="H267">
        <v>45</v>
      </c>
      <c r="I267" s="167">
        <v>6221.3118449942285</v>
      </c>
      <c r="J267" s="22">
        <v>0.83971068633195955</v>
      </c>
      <c r="K267" s="22" t="s">
        <v>110</v>
      </c>
      <c r="L267" s="22" t="s">
        <v>58</v>
      </c>
      <c r="M267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67" s="24" t="str">
        <f>IFERROR(IF(Table1[[#This Row],[Medicare Rate in CR]]&gt;0,"Y","N"),"N")</f>
        <v>Y</v>
      </c>
      <c r="O267" s="166">
        <f>Table1[[#This Row],[Medicare Rate in CR]]*Table1[[#This Row],[SumOfUnits]]*Table1[[#This Row],[Actuarial Factor 06/20/2023]]</f>
        <v>11228.77923976823</v>
      </c>
      <c r="P2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11228.77923976823</v>
      </c>
      <c r="Q267" s="166">
        <f>Table1[[#This Row],[Trended Medicare Pricing for all RHCs]]-Table1[[#This Row],[SumOfSFY24 Estimated Payment 5/04/23]]</f>
        <v>5007.4673947740011</v>
      </c>
      <c r="R267" s="24">
        <f>Table1[[#This Row],[SumOfUnits]]*Table1[[#This Row],[Actuarial Factor 06/20/2023]]</f>
        <v>37.786980884938181</v>
      </c>
      <c r="S267" s="23"/>
    </row>
    <row r="268" spans="1:19" x14ac:dyDescent="0.25">
      <c r="A268" s="192" t="s">
        <v>108</v>
      </c>
      <c r="B268" s="193" t="s">
        <v>109</v>
      </c>
      <c r="C268" s="192" t="s">
        <v>79</v>
      </c>
      <c r="D268" s="192" t="s">
        <v>31</v>
      </c>
      <c r="E268" s="192" t="s">
        <v>74</v>
      </c>
      <c r="F268" s="194">
        <v>3285.8340560855745</v>
      </c>
      <c r="G268">
        <v>19</v>
      </c>
      <c r="H268">
        <v>19</v>
      </c>
      <c r="I268" s="167">
        <v>3826.4187871148683</v>
      </c>
      <c r="J268" s="22">
        <v>1.1645197906534861</v>
      </c>
      <c r="K268" s="22" t="s">
        <v>110</v>
      </c>
      <c r="L268" s="22" t="s">
        <v>58</v>
      </c>
      <c r="M268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68" s="24" t="str">
        <f>IFERROR(IF(Table1[[#This Row],[Medicare Rate in CR]]&gt;0,"Y","N"),"N")</f>
        <v>Y</v>
      </c>
      <c r="O268" s="166">
        <f>Table1[[#This Row],[Medicare Rate in CR]]*Table1[[#This Row],[SumOfUnits]]*Table1[[#This Row],[Actuarial Factor 06/20/2023]]</f>
        <v>6574.9253188212097</v>
      </c>
      <c r="P2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6574.9253188212097</v>
      </c>
      <c r="Q268" s="166">
        <f>Table1[[#This Row],[Trended Medicare Pricing for all RHCs]]-Table1[[#This Row],[SumOfSFY24 Estimated Payment 5/04/23]]</f>
        <v>2748.5065317063413</v>
      </c>
      <c r="R268" s="24">
        <f>Table1[[#This Row],[SumOfUnits]]*Table1[[#This Row],[Actuarial Factor 06/20/2023]]</f>
        <v>22.125876022416236</v>
      </c>
      <c r="S268" s="23"/>
    </row>
    <row r="269" spans="1:19" x14ac:dyDescent="0.25">
      <c r="A269" s="192" t="s">
        <v>108</v>
      </c>
      <c r="B269" s="193" t="s">
        <v>109</v>
      </c>
      <c r="C269" s="192" t="s">
        <v>79</v>
      </c>
      <c r="D269" s="192" t="s">
        <v>31</v>
      </c>
      <c r="E269" s="192" t="s">
        <v>69</v>
      </c>
      <c r="F269" s="194">
        <v>52453.830586875076</v>
      </c>
      <c r="G269">
        <v>330</v>
      </c>
      <c r="H269">
        <v>330</v>
      </c>
      <c r="I269" s="167">
        <v>55859.767140542164</v>
      </c>
      <c r="J269" s="22">
        <v>1.0649320843789685</v>
      </c>
      <c r="K269" s="22" t="s">
        <v>110</v>
      </c>
      <c r="L269" s="22" t="s">
        <v>58</v>
      </c>
      <c r="M269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69" s="24" t="str">
        <f>IFERROR(IF(Table1[[#This Row],[Medicare Rate in CR]]&gt;0,"Y","N"),"N")</f>
        <v>Y</v>
      </c>
      <c r="O269" s="166">
        <f>Table1[[#This Row],[Medicare Rate in CR]]*Table1[[#This Row],[SumOfUnits]]*Table1[[#This Row],[Actuarial Factor 06/20/2023]]</f>
        <v>104430.22200403792</v>
      </c>
      <c r="P2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104430.22200403792</v>
      </c>
      <c r="Q269" s="166">
        <f>Table1[[#This Row],[Trended Medicare Pricing for all RHCs]]-Table1[[#This Row],[SumOfSFY24 Estimated Payment 5/04/23]]</f>
        <v>48570.454863495754</v>
      </c>
      <c r="R269" s="24">
        <f>Table1[[#This Row],[SumOfUnits]]*Table1[[#This Row],[Actuarial Factor 06/20/2023]]</f>
        <v>351.42758784505958</v>
      </c>
      <c r="S269" s="23"/>
    </row>
    <row r="270" spans="1:19" x14ac:dyDescent="0.25">
      <c r="A270" s="192" t="s">
        <v>108</v>
      </c>
      <c r="B270" s="193" t="s">
        <v>109</v>
      </c>
      <c r="C270" s="192" t="s">
        <v>55</v>
      </c>
      <c r="D270" s="192" t="s">
        <v>30</v>
      </c>
      <c r="E270" s="192" t="s">
        <v>60</v>
      </c>
      <c r="F270" s="194">
        <v>1358.36947094536</v>
      </c>
      <c r="G270">
        <v>9</v>
      </c>
      <c r="H270">
        <v>9</v>
      </c>
      <c r="I270" s="167">
        <v>1234.2772822138611</v>
      </c>
      <c r="J270" s="22">
        <v>0.90864621784738975</v>
      </c>
      <c r="K270" s="22" t="s">
        <v>110</v>
      </c>
      <c r="L270" s="22" t="s">
        <v>58</v>
      </c>
      <c r="M270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70" s="24" t="str">
        <f>IFERROR(IF(Table1[[#This Row],[Medicare Rate in CR]]&gt;0,"Y","N"),"N")</f>
        <v>Y</v>
      </c>
      <c r="O270" s="166">
        <f>Table1[[#This Row],[Medicare Rate in CR]]*Table1[[#This Row],[SumOfUnits]]*Table1[[#This Row],[Actuarial Factor 06/20/2023]]</f>
        <v>2430.1197908597733</v>
      </c>
      <c r="P2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2430.1197908597733</v>
      </c>
      <c r="Q270" s="166">
        <f>Table1[[#This Row],[Trended Medicare Pricing for all RHCs]]-Table1[[#This Row],[SumOfSFY24 Estimated Payment 5/04/23]]</f>
        <v>1195.8425086459122</v>
      </c>
      <c r="R270" s="24">
        <f>Table1[[#This Row],[SumOfUnits]]*Table1[[#This Row],[Actuarial Factor 06/20/2023]]</f>
        <v>8.1778159606265071</v>
      </c>
      <c r="S270" s="23"/>
    </row>
    <row r="271" spans="1:19" x14ac:dyDescent="0.25">
      <c r="A271" s="192" t="s">
        <v>108</v>
      </c>
      <c r="B271" s="193" t="s">
        <v>109</v>
      </c>
      <c r="C271" s="192" t="s">
        <v>84</v>
      </c>
      <c r="D271" s="192" t="s">
        <v>30</v>
      </c>
      <c r="E271" s="192" t="s">
        <v>62</v>
      </c>
      <c r="F271" s="194">
        <v>336.30143586778456</v>
      </c>
      <c r="G271">
        <v>2</v>
      </c>
      <c r="H271">
        <v>2</v>
      </c>
      <c r="I271" s="167">
        <v>371.60769566819374</v>
      </c>
      <c r="J271" s="22">
        <v>1.1049839698403479</v>
      </c>
      <c r="K271" s="22" t="s">
        <v>110</v>
      </c>
      <c r="L271" s="22" t="s">
        <v>58</v>
      </c>
      <c r="M271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71" s="24" t="str">
        <f>IFERROR(IF(Table1[[#This Row],[Medicare Rate in CR]]&gt;0,"Y","N"),"N")</f>
        <v>Y</v>
      </c>
      <c r="O271" s="166">
        <f>Table1[[#This Row],[Medicare Rate in CR]]*Table1[[#This Row],[SumOfUnits]]*Table1[[#This Row],[Actuarial Factor 06/20/2023]]</f>
        <v>656.71407295551558</v>
      </c>
      <c r="P2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656.71407295551558</v>
      </c>
      <c r="Q271" s="166">
        <f>Table1[[#This Row],[Trended Medicare Pricing for all RHCs]]-Table1[[#This Row],[SumOfSFY24 Estimated Payment 5/04/23]]</f>
        <v>285.10637728732183</v>
      </c>
      <c r="R271" s="24">
        <f>Table1[[#This Row],[SumOfUnits]]*Table1[[#This Row],[Actuarial Factor 06/20/2023]]</f>
        <v>2.2099679396806957</v>
      </c>
      <c r="S271" s="23"/>
    </row>
    <row r="272" spans="1:19" x14ac:dyDescent="0.25">
      <c r="A272" s="192" t="s">
        <v>108</v>
      </c>
      <c r="B272" s="193" t="s">
        <v>109</v>
      </c>
      <c r="C272" s="192" t="s">
        <v>84</v>
      </c>
      <c r="D272" s="192" t="s">
        <v>30</v>
      </c>
      <c r="E272" s="192" t="s">
        <v>77</v>
      </c>
      <c r="F272" s="194">
        <v>170.50207188975619</v>
      </c>
      <c r="G272">
        <v>1</v>
      </c>
      <c r="H272">
        <v>1</v>
      </c>
      <c r="I272" s="167">
        <v>243.47182106760764</v>
      </c>
      <c r="J272" s="22">
        <v>1.4279698678678372</v>
      </c>
      <c r="K272" s="22" t="s">
        <v>110</v>
      </c>
      <c r="L272" s="22" t="s">
        <v>58</v>
      </c>
      <c r="M272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72" s="24" t="str">
        <f>IFERROR(IF(Table1[[#This Row],[Medicare Rate in CR]]&gt;0,"Y","N"),"N")</f>
        <v>Y</v>
      </c>
      <c r="O272" s="166">
        <f>Table1[[#This Row],[Medicare Rate in CR]]*Table1[[#This Row],[SumOfUnits]]*Table1[[#This Row],[Actuarial Factor 06/20/2023]]</f>
        <v>424.33552593560654</v>
      </c>
      <c r="P2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424.33552593560654</v>
      </c>
      <c r="Q272" s="166">
        <f>Table1[[#This Row],[Trended Medicare Pricing for all RHCs]]-Table1[[#This Row],[SumOfSFY24 Estimated Payment 5/04/23]]</f>
        <v>180.86370486799891</v>
      </c>
      <c r="R272" s="24">
        <f>Table1[[#This Row],[SumOfUnits]]*Table1[[#This Row],[Actuarial Factor 06/20/2023]]</f>
        <v>1.4279698678678372</v>
      </c>
      <c r="S272" s="23"/>
    </row>
    <row r="273" spans="1:19" x14ac:dyDescent="0.25">
      <c r="A273" s="192" t="s">
        <v>108</v>
      </c>
      <c r="B273" s="193" t="s">
        <v>109</v>
      </c>
      <c r="C273" s="192" t="s">
        <v>85</v>
      </c>
      <c r="D273" s="192" t="s">
        <v>30</v>
      </c>
      <c r="E273" s="192" t="s">
        <v>60</v>
      </c>
      <c r="F273" s="194">
        <v>341.00414377951239</v>
      </c>
      <c r="G273">
        <v>2</v>
      </c>
      <c r="H273">
        <v>2</v>
      </c>
      <c r="I273" s="167">
        <v>282.17403018460482</v>
      </c>
      <c r="J273" s="22">
        <v>0.82747976918149668</v>
      </c>
      <c r="K273" s="22" t="s">
        <v>110</v>
      </c>
      <c r="L273" s="22" t="s">
        <v>58</v>
      </c>
      <c r="M273" s="22" t="str">
        <f>IFERROR(IFERROR(INDEX(FreeStand_Medicare!E:E,MATCH(Table1[[#This Row],[Medicare Number]],FreeStand_Medicare!A:A,0)),INDEX(HospBased_Medicare_CR!F:F,MATCH(Table1[[#This Row],[Medicare Number]],HospBased_Medicare_CR!G:G,0))),0)</f>
        <v>297.16</v>
      </c>
      <c r="N273" s="24" t="str">
        <f>IFERROR(IF(Table1[[#This Row],[Medicare Rate in CR]]&gt;0,"Y","N"),"N")</f>
        <v>Y</v>
      </c>
      <c r="O273" s="166">
        <f>Table1[[#This Row],[Medicare Rate in CR]]*Table1[[#This Row],[SumOfUnits]]*Table1[[#This Row],[Actuarial Factor 06/20/2023]]</f>
        <v>491.78777641994714</v>
      </c>
      <c r="P2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491.78777641994714</v>
      </c>
      <c r="Q273" s="166">
        <f>Table1[[#This Row],[Trended Medicare Pricing for all RHCs]]-Table1[[#This Row],[SumOfSFY24 Estimated Payment 5/04/23]]</f>
        <v>209.61374623534232</v>
      </c>
      <c r="R273" s="24">
        <f>Table1[[#This Row],[SumOfUnits]]*Table1[[#This Row],[Actuarial Factor 06/20/2023]]</f>
        <v>1.6549595383629934</v>
      </c>
      <c r="S273" s="23"/>
    </row>
    <row r="274" spans="1:19" x14ac:dyDescent="0.25">
      <c r="A274" s="192" t="s">
        <v>111</v>
      </c>
      <c r="B274" s="193" t="s">
        <v>112</v>
      </c>
      <c r="C274" s="192" t="s">
        <v>88</v>
      </c>
      <c r="D274" s="192" t="s">
        <v>30</v>
      </c>
      <c r="E274" s="192" t="s">
        <v>59</v>
      </c>
      <c r="F274" s="194">
        <v>460.91355883203244</v>
      </c>
      <c r="G274">
        <v>3</v>
      </c>
      <c r="H274">
        <v>3</v>
      </c>
      <c r="I274" s="167">
        <v>407.45388796331724</v>
      </c>
      <c r="J274" s="22">
        <v>0.88401367274986775</v>
      </c>
      <c r="K274" s="22" t="s">
        <v>113</v>
      </c>
      <c r="L274" s="22" t="s">
        <v>58</v>
      </c>
      <c r="M274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74" s="24" t="str">
        <f>IFERROR(IF(Table1[[#This Row],[Medicare Rate in CR]]&gt;0,"Y","N"),"N")</f>
        <v>Y</v>
      </c>
      <c r="O274" s="166">
        <f>Table1[[#This Row],[Medicare Rate in CR]]*Table1[[#This Row],[SumOfUnits]]*Table1[[#This Row],[Actuarial Factor 06/20/2023]]</f>
        <v>490.68062919654164</v>
      </c>
      <c r="P2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490.68062919654164</v>
      </c>
      <c r="Q274" s="166">
        <f>Table1[[#This Row],[Trended Medicare Pricing for all RHCs]]-Table1[[#This Row],[SumOfSFY24 Estimated Payment 5/04/23]]</f>
        <v>83.226741233224402</v>
      </c>
      <c r="R274" s="24">
        <f>Table1[[#This Row],[SumOfUnits]]*Table1[[#This Row],[Actuarial Factor 06/20/2023]]</f>
        <v>2.6520410182496033</v>
      </c>
      <c r="S274" s="23"/>
    </row>
    <row r="275" spans="1:19" x14ac:dyDescent="0.25">
      <c r="A275" s="192" t="s">
        <v>111</v>
      </c>
      <c r="B275" s="193" t="s">
        <v>112</v>
      </c>
      <c r="C275" s="192" t="s">
        <v>88</v>
      </c>
      <c r="D275" s="192" t="s">
        <v>30</v>
      </c>
      <c r="E275" s="192" t="s">
        <v>62</v>
      </c>
      <c r="F275" s="194">
        <v>1075.4649706080756</v>
      </c>
      <c r="G275">
        <v>7</v>
      </c>
      <c r="H275">
        <v>7</v>
      </c>
      <c r="I275" s="167">
        <v>1069.2339976210587</v>
      </c>
      <c r="J275" s="22">
        <v>0.99420625203302171</v>
      </c>
      <c r="K275" s="22" t="s">
        <v>113</v>
      </c>
      <c r="L275" s="22" t="s">
        <v>58</v>
      </c>
      <c r="M275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75" s="24" t="str">
        <f>IFERROR(IF(Table1[[#This Row],[Medicare Rate in CR]]&gt;0,"Y","N"),"N")</f>
        <v>Y</v>
      </c>
      <c r="O275" s="166">
        <f>Table1[[#This Row],[Medicare Rate in CR]]*Table1[[#This Row],[SumOfUnits]]*Table1[[#This Row],[Actuarial Factor 06/20/2023]]</f>
        <v>1287.6362852580478</v>
      </c>
      <c r="P2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1287.6362852580478</v>
      </c>
      <c r="Q275" s="166">
        <f>Table1[[#This Row],[Trended Medicare Pricing for all RHCs]]-Table1[[#This Row],[SumOfSFY24 Estimated Payment 5/04/23]]</f>
        <v>218.40228763698906</v>
      </c>
      <c r="R275" s="24">
        <f>Table1[[#This Row],[SumOfUnits]]*Table1[[#This Row],[Actuarial Factor 06/20/2023]]</f>
        <v>6.9594437642311515</v>
      </c>
      <c r="S275" s="23"/>
    </row>
    <row r="276" spans="1:19" x14ac:dyDescent="0.25">
      <c r="A276" s="192" t="s">
        <v>111</v>
      </c>
      <c r="B276" s="193" t="s">
        <v>112</v>
      </c>
      <c r="C276" s="192" t="s">
        <v>88</v>
      </c>
      <c r="D276" s="192" t="s">
        <v>30</v>
      </c>
      <c r="E276" s="192" t="s">
        <v>63</v>
      </c>
      <c r="F276" s="194">
        <v>2304.5677941601621</v>
      </c>
      <c r="G276">
        <v>15</v>
      </c>
      <c r="H276">
        <v>15</v>
      </c>
      <c r="I276" s="167">
        <v>2130.4722604637345</v>
      </c>
      <c r="J276" s="22">
        <v>0.92445631925535443</v>
      </c>
      <c r="K276" s="22" t="s">
        <v>113</v>
      </c>
      <c r="L276" s="22" t="s">
        <v>58</v>
      </c>
      <c r="M276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76" s="24" t="str">
        <f>IFERROR(IF(Table1[[#This Row],[Medicare Rate in CR]]&gt;0,"Y","N"),"N")</f>
        <v>Y</v>
      </c>
      <c r="O276" s="166">
        <f>Table1[[#This Row],[Medicare Rate in CR]]*Table1[[#This Row],[SumOfUnits]]*Table1[[#This Row],[Actuarial Factor 06/20/2023]]</f>
        <v>2565.6436228293851</v>
      </c>
      <c r="P2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2565.6436228293851</v>
      </c>
      <c r="Q276" s="166">
        <f>Table1[[#This Row],[Trended Medicare Pricing for all RHCs]]-Table1[[#This Row],[SumOfSFY24 Estimated Payment 5/04/23]]</f>
        <v>435.17136236565057</v>
      </c>
      <c r="R276" s="24">
        <f>Table1[[#This Row],[SumOfUnits]]*Table1[[#This Row],[Actuarial Factor 06/20/2023]]</f>
        <v>13.866844788830317</v>
      </c>
      <c r="S276" s="23"/>
    </row>
    <row r="277" spans="1:19" x14ac:dyDescent="0.25">
      <c r="A277" s="192" t="s">
        <v>111</v>
      </c>
      <c r="B277" s="193" t="s">
        <v>112</v>
      </c>
      <c r="C277" s="192" t="s">
        <v>88</v>
      </c>
      <c r="D277" s="192" t="s">
        <v>32</v>
      </c>
      <c r="E277" s="192" t="s">
        <v>66</v>
      </c>
      <c r="F277" s="194">
        <v>307.27570588802161</v>
      </c>
      <c r="G277">
        <v>2</v>
      </c>
      <c r="H277">
        <v>2</v>
      </c>
      <c r="I277" s="167">
        <v>325.15859241895242</v>
      </c>
      <c r="J277" s="22">
        <v>1.0581981789912405</v>
      </c>
      <c r="K277" s="22" t="s">
        <v>113</v>
      </c>
      <c r="L277" s="22" t="s">
        <v>58</v>
      </c>
      <c r="M277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77" s="24" t="str">
        <f>IFERROR(IF(Table1[[#This Row],[Medicare Rate in CR]]&gt;0,"Y","N"),"N")</f>
        <v>Y</v>
      </c>
      <c r="O277" s="166">
        <f>Table1[[#This Row],[Medicare Rate in CR]]*Table1[[#This Row],[SumOfUnits]]*Table1[[#This Row],[Actuarial Factor 06/20/2023]]</f>
        <v>391.57565415391866</v>
      </c>
      <c r="P2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391.57565415391866</v>
      </c>
      <c r="Q277" s="166">
        <f>Table1[[#This Row],[Trended Medicare Pricing for all RHCs]]-Table1[[#This Row],[SumOfSFY24 Estimated Payment 5/04/23]]</f>
        <v>66.417061734966239</v>
      </c>
      <c r="R277" s="24">
        <f>Table1[[#This Row],[SumOfUnits]]*Table1[[#This Row],[Actuarial Factor 06/20/2023]]</f>
        <v>2.1163963579824809</v>
      </c>
      <c r="S277" s="23"/>
    </row>
    <row r="278" spans="1:19" x14ac:dyDescent="0.25">
      <c r="A278" s="192" t="s">
        <v>111</v>
      </c>
      <c r="B278" s="193" t="s">
        <v>112</v>
      </c>
      <c r="C278" s="192" t="s">
        <v>90</v>
      </c>
      <c r="D278" s="192" t="s">
        <v>30</v>
      </c>
      <c r="E278" s="192" t="s">
        <v>62</v>
      </c>
      <c r="F278" s="194">
        <v>460.91355883203244</v>
      </c>
      <c r="G278">
        <v>3</v>
      </c>
      <c r="H278">
        <v>3</v>
      </c>
      <c r="I278" s="167">
        <v>461.72928713445447</v>
      </c>
      <c r="J278" s="22">
        <v>1.0017698075632426</v>
      </c>
      <c r="K278" s="22" t="s">
        <v>113</v>
      </c>
      <c r="L278" s="22" t="s">
        <v>58</v>
      </c>
      <c r="M278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78" s="24" t="str">
        <f>IFERROR(IF(Table1[[#This Row],[Medicare Rate in CR]]&gt;0,"Y","N"),"N")</f>
        <v>Y</v>
      </c>
      <c r="O278" s="166">
        <f>Table1[[#This Row],[Medicare Rate in CR]]*Table1[[#This Row],[SumOfUnits]]*Table1[[#This Row],[Actuarial Factor 06/20/2023]]</f>
        <v>556.0423493860535</v>
      </c>
      <c r="P2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556.0423493860535</v>
      </c>
      <c r="Q278" s="166">
        <f>Table1[[#This Row],[Trended Medicare Pricing for all RHCs]]-Table1[[#This Row],[SumOfSFY24 Estimated Payment 5/04/23]]</f>
        <v>94.313062251599035</v>
      </c>
      <c r="R278" s="24">
        <f>Table1[[#This Row],[SumOfUnits]]*Table1[[#This Row],[Actuarial Factor 06/20/2023]]</f>
        <v>3.0053094226897281</v>
      </c>
      <c r="S278" s="23"/>
    </row>
    <row r="279" spans="1:19" x14ac:dyDescent="0.25">
      <c r="A279" s="192" t="s">
        <v>111</v>
      </c>
      <c r="B279" s="193" t="s">
        <v>112</v>
      </c>
      <c r="C279" s="192" t="s">
        <v>95</v>
      </c>
      <c r="D279" s="192" t="s">
        <v>30</v>
      </c>
      <c r="E279" s="192" t="s">
        <v>59</v>
      </c>
      <c r="F279" s="194">
        <v>444.17461694131248</v>
      </c>
      <c r="G279">
        <v>3</v>
      </c>
      <c r="H279">
        <v>3</v>
      </c>
      <c r="I279" s="167">
        <v>456.3484695739628</v>
      </c>
      <c r="J279" s="22">
        <v>1.0274078080293787</v>
      </c>
      <c r="K279" s="22" t="s">
        <v>113</v>
      </c>
      <c r="L279" s="22" t="s">
        <v>58</v>
      </c>
      <c r="M279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79" s="24" t="str">
        <f>IFERROR(IF(Table1[[#This Row],[Medicare Rate in CR]]&gt;0,"Y","N"),"N")</f>
        <v>Y</v>
      </c>
      <c r="O279" s="166">
        <f>Table1[[#This Row],[Medicare Rate in CR]]*Table1[[#This Row],[SumOfUnits]]*Table1[[#This Row],[Actuarial Factor 06/20/2023]]</f>
        <v>570.27297792478703</v>
      </c>
      <c r="P2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570.27297792478703</v>
      </c>
      <c r="Q279" s="166">
        <f>Table1[[#This Row],[Trended Medicare Pricing for all RHCs]]-Table1[[#This Row],[SumOfSFY24 Estimated Payment 5/04/23]]</f>
        <v>113.92450835082423</v>
      </c>
      <c r="R279" s="24">
        <f>Table1[[#This Row],[SumOfUnits]]*Table1[[#This Row],[Actuarial Factor 06/20/2023]]</f>
        <v>3.0822234240881361</v>
      </c>
      <c r="S279" s="23"/>
    </row>
    <row r="280" spans="1:19" x14ac:dyDescent="0.25">
      <c r="A280" s="192" t="s">
        <v>111</v>
      </c>
      <c r="B280" s="193" t="s">
        <v>112</v>
      </c>
      <c r="C280" s="192" t="s">
        <v>76</v>
      </c>
      <c r="D280" s="192" t="s">
        <v>30</v>
      </c>
      <c r="E280" s="192" t="s">
        <v>56</v>
      </c>
      <c r="F280" s="194">
        <v>6775.339073913462</v>
      </c>
      <c r="G280">
        <v>44</v>
      </c>
      <c r="H280">
        <v>44</v>
      </c>
      <c r="I280" s="167">
        <v>7242.3529803006586</v>
      </c>
      <c r="J280" s="22">
        <v>1.0689284921820816</v>
      </c>
      <c r="K280" s="22" t="s">
        <v>113</v>
      </c>
      <c r="L280" s="22" t="s">
        <v>58</v>
      </c>
      <c r="M280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80" s="24" t="str">
        <f>IFERROR(IF(Table1[[#This Row],[Medicare Rate in CR]]&gt;0,"Y","N"),"N")</f>
        <v>Y</v>
      </c>
      <c r="O280" s="166">
        <f>Table1[[#This Row],[Medicare Rate in CR]]*Table1[[#This Row],[SumOfUnits]]*Table1[[#This Row],[Actuarial Factor 06/20/2023]]</f>
        <v>8702.0185834352651</v>
      </c>
      <c r="P2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8702.0185834352651</v>
      </c>
      <c r="Q280" s="166">
        <f>Table1[[#This Row],[Trended Medicare Pricing for all RHCs]]-Table1[[#This Row],[SumOfSFY24 Estimated Payment 5/04/23]]</f>
        <v>1459.6656031346065</v>
      </c>
      <c r="R280" s="24">
        <f>Table1[[#This Row],[SumOfUnits]]*Table1[[#This Row],[Actuarial Factor 06/20/2023]]</f>
        <v>47.032853656011589</v>
      </c>
      <c r="S280" s="23"/>
    </row>
    <row r="281" spans="1:19" x14ac:dyDescent="0.25">
      <c r="A281" s="192" t="s">
        <v>111</v>
      </c>
      <c r="B281" s="193" t="s">
        <v>112</v>
      </c>
      <c r="C281" s="192" t="s">
        <v>76</v>
      </c>
      <c r="D281" s="192" t="s">
        <v>30</v>
      </c>
      <c r="E281" s="192" t="s">
        <v>59</v>
      </c>
      <c r="F281" s="194">
        <v>167392.2598487013</v>
      </c>
      <c r="G281">
        <v>1087</v>
      </c>
      <c r="H281">
        <v>1087</v>
      </c>
      <c r="I281" s="167">
        <v>174029.14665623219</v>
      </c>
      <c r="J281" s="22">
        <v>1.0396487078526193</v>
      </c>
      <c r="K281" s="22" t="s">
        <v>113</v>
      </c>
      <c r="L281" s="22" t="s">
        <v>58</v>
      </c>
      <c r="M281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81" s="24" t="str">
        <f>IFERROR(IF(Table1[[#This Row],[Medicare Rate in CR]]&gt;0,"Y","N"),"N")</f>
        <v>Y</v>
      </c>
      <c r="O281" s="166">
        <f>Table1[[#This Row],[Medicare Rate in CR]]*Table1[[#This Row],[SumOfUnits]]*Table1[[#This Row],[Actuarial Factor 06/20/2023]]</f>
        <v>209090.75886853121</v>
      </c>
      <c r="P2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209090.75886853121</v>
      </c>
      <c r="Q281" s="166">
        <f>Table1[[#This Row],[Trended Medicare Pricing for all RHCs]]-Table1[[#This Row],[SumOfSFY24 Estimated Payment 5/04/23]]</f>
        <v>35061.61221229902</v>
      </c>
      <c r="R281" s="24">
        <f>Table1[[#This Row],[SumOfUnits]]*Table1[[#This Row],[Actuarial Factor 06/20/2023]]</f>
        <v>1130.0981454357973</v>
      </c>
      <c r="S281" s="23"/>
    </row>
    <row r="282" spans="1:19" x14ac:dyDescent="0.25">
      <c r="A282" s="192" t="s">
        <v>111</v>
      </c>
      <c r="B282" s="193" t="s">
        <v>112</v>
      </c>
      <c r="C282" s="192" t="s">
        <v>76</v>
      </c>
      <c r="D282" s="192" t="s">
        <v>30</v>
      </c>
      <c r="E282" s="192" t="s">
        <v>60</v>
      </c>
      <c r="F282" s="194">
        <v>80102.863430663579</v>
      </c>
      <c r="G282">
        <v>520</v>
      </c>
      <c r="H282">
        <v>520</v>
      </c>
      <c r="I282" s="167">
        <v>70313.354977691095</v>
      </c>
      <c r="J282" s="22">
        <v>0.87778828329344039</v>
      </c>
      <c r="K282" s="22" t="s">
        <v>113</v>
      </c>
      <c r="L282" s="22" t="s">
        <v>58</v>
      </c>
      <c r="M282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82" s="24" t="str">
        <f>IFERROR(IF(Table1[[#This Row],[Medicare Rate in CR]]&gt;0,"Y","N"),"N")</f>
        <v>Y</v>
      </c>
      <c r="O282" s="166">
        <f>Table1[[#This Row],[Medicare Rate in CR]]*Table1[[#This Row],[SumOfUnits]]*Table1[[#This Row],[Actuarial Factor 06/20/2023]]</f>
        <v>84452.361850975227</v>
      </c>
      <c r="P2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84452.361850975227</v>
      </c>
      <c r="Q282" s="166">
        <f>Table1[[#This Row],[Trended Medicare Pricing for all RHCs]]-Table1[[#This Row],[SumOfSFY24 Estimated Payment 5/04/23]]</f>
        <v>14139.006873284132</v>
      </c>
      <c r="R282" s="24">
        <f>Table1[[#This Row],[SumOfUnits]]*Table1[[#This Row],[Actuarial Factor 06/20/2023]]</f>
        <v>456.449907312589</v>
      </c>
      <c r="S282" s="23"/>
    </row>
    <row r="283" spans="1:19" x14ac:dyDescent="0.25">
      <c r="A283" s="192" t="s">
        <v>111</v>
      </c>
      <c r="B283" s="193" t="s">
        <v>112</v>
      </c>
      <c r="C283" s="192" t="s">
        <v>76</v>
      </c>
      <c r="D283" s="192" t="s">
        <v>30</v>
      </c>
      <c r="E283" s="192" t="s">
        <v>61</v>
      </c>
      <c r="F283" s="194">
        <v>13122.47920593623</v>
      </c>
      <c r="G283">
        <v>85</v>
      </c>
      <c r="H283">
        <v>85</v>
      </c>
      <c r="I283" s="167">
        <v>11518.758494732632</v>
      </c>
      <c r="J283" s="22">
        <v>0.87778828329344039</v>
      </c>
      <c r="K283" s="22" t="s">
        <v>113</v>
      </c>
      <c r="L283" s="22" t="s">
        <v>58</v>
      </c>
      <c r="M283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83" s="24" t="str">
        <f>IFERROR(IF(Table1[[#This Row],[Medicare Rate in CR]]&gt;0,"Y","N"),"N")</f>
        <v>Y</v>
      </c>
      <c r="O283" s="166">
        <f>Table1[[#This Row],[Medicare Rate in CR]]*Table1[[#This Row],[SumOfUnits]]*Table1[[#This Row],[Actuarial Factor 06/20/2023]]</f>
        <v>13804.71299487095</v>
      </c>
      <c r="P2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13804.71299487095</v>
      </c>
      <c r="Q283" s="166">
        <f>Table1[[#This Row],[Trended Medicare Pricing for all RHCs]]-Table1[[#This Row],[SumOfSFY24 Estimated Payment 5/04/23]]</f>
        <v>2285.9545001383176</v>
      </c>
      <c r="R283" s="24">
        <f>Table1[[#This Row],[SumOfUnits]]*Table1[[#This Row],[Actuarial Factor 06/20/2023]]</f>
        <v>74.612004079942437</v>
      </c>
      <c r="S283" s="23"/>
    </row>
    <row r="284" spans="1:19" x14ac:dyDescent="0.25">
      <c r="A284" s="192" t="s">
        <v>111</v>
      </c>
      <c r="B284" s="193" t="s">
        <v>112</v>
      </c>
      <c r="C284" s="192" t="s">
        <v>76</v>
      </c>
      <c r="D284" s="192" t="s">
        <v>30</v>
      </c>
      <c r="E284" s="192" t="s">
        <v>62</v>
      </c>
      <c r="F284" s="194">
        <v>151142.15521730689</v>
      </c>
      <c r="G284">
        <v>982</v>
      </c>
      <c r="H284">
        <v>982</v>
      </c>
      <c r="I284" s="167">
        <v>158741.24863821009</v>
      </c>
      <c r="J284" s="22">
        <v>1.0502777892109418</v>
      </c>
      <c r="K284" s="22" t="s">
        <v>113</v>
      </c>
      <c r="L284" s="22" t="s">
        <v>58</v>
      </c>
      <c r="M284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84" s="24" t="str">
        <f>IFERROR(IF(Table1[[#This Row],[Medicare Rate in CR]]&gt;0,"Y","N"),"N")</f>
        <v>Y</v>
      </c>
      <c r="O284" s="166">
        <f>Table1[[#This Row],[Medicare Rate in CR]]*Table1[[#This Row],[SumOfUnits]]*Table1[[#This Row],[Actuarial Factor 06/20/2023]]</f>
        <v>190824.59342173193</v>
      </c>
      <c r="P2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190824.59342173193</v>
      </c>
      <c r="Q284" s="166">
        <f>Table1[[#This Row],[Trended Medicare Pricing for all RHCs]]-Table1[[#This Row],[SumOfSFY24 Estimated Payment 5/04/23]]</f>
        <v>32083.344783521839</v>
      </c>
      <c r="R284" s="24">
        <f>Table1[[#This Row],[SumOfUnits]]*Table1[[#This Row],[Actuarial Factor 06/20/2023]]</f>
        <v>1031.3727890051448</v>
      </c>
      <c r="S284" s="23"/>
    </row>
    <row r="285" spans="1:19" x14ac:dyDescent="0.25">
      <c r="A285" s="192" t="s">
        <v>111</v>
      </c>
      <c r="B285" s="193" t="s">
        <v>112</v>
      </c>
      <c r="C285" s="192" t="s">
        <v>76</v>
      </c>
      <c r="D285" s="192" t="s">
        <v>30</v>
      </c>
      <c r="E285" s="192" t="s">
        <v>63</v>
      </c>
      <c r="F285" s="194">
        <v>136116.76420738141</v>
      </c>
      <c r="G285">
        <v>885</v>
      </c>
      <c r="H285">
        <v>885</v>
      </c>
      <c r="I285" s="167">
        <v>137280.00077169586</v>
      </c>
      <c r="J285" s="22">
        <v>1.0085458728841232</v>
      </c>
      <c r="K285" s="22" t="s">
        <v>113</v>
      </c>
      <c r="L285" s="22" t="s">
        <v>58</v>
      </c>
      <c r="M285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85" s="24" t="str">
        <f>IFERROR(IF(Table1[[#This Row],[Medicare Rate in CR]]&gt;0,"Y","N"),"N")</f>
        <v>Y</v>
      </c>
      <c r="O285" s="166">
        <f>Table1[[#This Row],[Medicare Rate in CR]]*Table1[[#This Row],[SumOfUnits]]*Table1[[#This Row],[Actuarial Factor 06/20/2023]]</f>
        <v>165142.02429990313</v>
      </c>
      <c r="P2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165142.02429990313</v>
      </c>
      <c r="Q285" s="166">
        <f>Table1[[#This Row],[Trended Medicare Pricing for all RHCs]]-Table1[[#This Row],[SumOfSFY24 Estimated Payment 5/04/23]]</f>
        <v>27862.023528207268</v>
      </c>
      <c r="R285" s="24">
        <f>Table1[[#This Row],[SumOfUnits]]*Table1[[#This Row],[Actuarial Factor 06/20/2023]]</f>
        <v>892.56309750244907</v>
      </c>
      <c r="S285" s="23"/>
    </row>
    <row r="286" spans="1:19" x14ac:dyDescent="0.25">
      <c r="A286" s="192" t="s">
        <v>111</v>
      </c>
      <c r="B286" s="193" t="s">
        <v>112</v>
      </c>
      <c r="C286" s="192" t="s">
        <v>76</v>
      </c>
      <c r="D286" s="192" t="s">
        <v>30</v>
      </c>
      <c r="E286" s="192" t="s">
        <v>64</v>
      </c>
      <c r="F286" s="194">
        <v>37475.790737207302</v>
      </c>
      <c r="G286">
        <v>243</v>
      </c>
      <c r="H286">
        <v>243</v>
      </c>
      <c r="I286" s="167">
        <v>35329.530372670539</v>
      </c>
      <c r="J286" s="22">
        <v>0.94272941751684292</v>
      </c>
      <c r="K286" s="22" t="s">
        <v>113</v>
      </c>
      <c r="L286" s="22" t="s">
        <v>58</v>
      </c>
      <c r="M286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86" s="24" t="str">
        <f>IFERROR(IF(Table1[[#This Row],[Medicare Rate in CR]]&gt;0,"Y","N"),"N")</f>
        <v>Y</v>
      </c>
      <c r="O286" s="166">
        <f>Table1[[#This Row],[Medicare Rate in CR]]*Table1[[#This Row],[SumOfUnits]]*Table1[[#This Row],[Actuarial Factor 06/20/2023]]</f>
        <v>42384.982629438804</v>
      </c>
      <c r="P2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42384.982629438804</v>
      </c>
      <c r="Q286" s="166">
        <f>Table1[[#This Row],[Trended Medicare Pricing for all RHCs]]-Table1[[#This Row],[SumOfSFY24 Estimated Payment 5/04/23]]</f>
        <v>7055.4522567682652</v>
      </c>
      <c r="R286" s="24">
        <f>Table1[[#This Row],[SumOfUnits]]*Table1[[#This Row],[Actuarial Factor 06/20/2023]]</f>
        <v>229.08324845659283</v>
      </c>
      <c r="S286" s="23"/>
    </row>
    <row r="287" spans="1:19" x14ac:dyDescent="0.25">
      <c r="A287" s="192" t="s">
        <v>111</v>
      </c>
      <c r="B287" s="193" t="s">
        <v>112</v>
      </c>
      <c r="C287" s="192" t="s">
        <v>76</v>
      </c>
      <c r="D287" s="192" t="s">
        <v>30</v>
      </c>
      <c r="E287" s="192" t="s">
        <v>77</v>
      </c>
      <c r="F287" s="194">
        <v>109066.33693649412</v>
      </c>
      <c r="G287">
        <v>709</v>
      </c>
      <c r="H287">
        <v>709</v>
      </c>
      <c r="I287" s="167">
        <v>146013.6548598618</v>
      </c>
      <c r="J287" s="22">
        <v>1.3387600515535873</v>
      </c>
      <c r="K287" s="22" t="s">
        <v>113</v>
      </c>
      <c r="L287" s="22" t="s">
        <v>58</v>
      </c>
      <c r="M287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87" s="24" t="str">
        <f>IFERROR(IF(Table1[[#This Row],[Medicare Rate in CR]]&gt;0,"Y","N"),"N")</f>
        <v>Y</v>
      </c>
      <c r="O287" s="166">
        <f>Table1[[#This Row],[Medicare Rate in CR]]*Table1[[#This Row],[SumOfUnits]]*Table1[[#This Row],[Actuarial Factor 06/20/2023]]</f>
        <v>175617.44577955731</v>
      </c>
      <c r="P2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175617.44577955731</v>
      </c>
      <c r="Q287" s="166">
        <f>Table1[[#This Row],[Trended Medicare Pricing for all RHCs]]-Table1[[#This Row],[SumOfSFY24 Estimated Payment 5/04/23]]</f>
        <v>29603.790919695515</v>
      </c>
      <c r="R287" s="24">
        <f>Table1[[#This Row],[SumOfUnits]]*Table1[[#This Row],[Actuarial Factor 06/20/2023]]</f>
        <v>949.18087655149338</v>
      </c>
      <c r="S287" s="23"/>
    </row>
    <row r="288" spans="1:19" x14ac:dyDescent="0.25">
      <c r="A288" s="192" t="s">
        <v>111</v>
      </c>
      <c r="B288" s="193" t="s">
        <v>112</v>
      </c>
      <c r="C288" s="192" t="s">
        <v>76</v>
      </c>
      <c r="D288" s="192" t="s">
        <v>32</v>
      </c>
      <c r="E288" s="192" t="s">
        <v>81</v>
      </c>
      <c r="F288" s="194">
        <v>1843.6542353281295</v>
      </c>
      <c r="G288">
        <v>12</v>
      </c>
      <c r="H288">
        <v>12</v>
      </c>
      <c r="I288" s="167">
        <v>1889.872677483502</v>
      </c>
      <c r="J288" s="22">
        <v>1.0250689317279422</v>
      </c>
      <c r="K288" s="22" t="s">
        <v>113</v>
      </c>
      <c r="L288" s="22" t="s">
        <v>58</v>
      </c>
      <c r="M288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88" s="24" t="str">
        <f>IFERROR(IF(Table1[[#This Row],[Medicare Rate in CR]]&gt;0,"Y","N"),"N")</f>
        <v>Y</v>
      </c>
      <c r="O288" s="166">
        <f>Table1[[#This Row],[Medicare Rate in CR]]*Table1[[#This Row],[SumOfUnits]]*Table1[[#This Row],[Actuarial Factor 06/20/2023]]</f>
        <v>2275.8990449796465</v>
      </c>
      <c r="P2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2275.8990449796465</v>
      </c>
      <c r="Q288" s="166">
        <f>Table1[[#This Row],[Trended Medicare Pricing for all RHCs]]-Table1[[#This Row],[SumOfSFY24 Estimated Payment 5/04/23]]</f>
        <v>386.02636749614453</v>
      </c>
      <c r="R288" s="24">
        <f>Table1[[#This Row],[SumOfUnits]]*Table1[[#This Row],[Actuarial Factor 06/20/2023]]</f>
        <v>12.300827180735308</v>
      </c>
      <c r="S288" s="23"/>
    </row>
    <row r="289" spans="1:19" x14ac:dyDescent="0.25">
      <c r="A289" s="192" t="s">
        <v>111</v>
      </c>
      <c r="B289" s="193" t="s">
        <v>112</v>
      </c>
      <c r="C289" s="192" t="s">
        <v>76</v>
      </c>
      <c r="D289" s="192" t="s">
        <v>32</v>
      </c>
      <c r="E289" s="192" t="s">
        <v>65</v>
      </c>
      <c r="F289" s="194">
        <v>1690.0163823841187</v>
      </c>
      <c r="G289">
        <v>11</v>
      </c>
      <c r="H289">
        <v>11</v>
      </c>
      <c r="I289" s="167">
        <v>2158.0990260897529</v>
      </c>
      <c r="J289" s="22">
        <v>1.2769692936617019</v>
      </c>
      <c r="K289" s="22" t="s">
        <v>113</v>
      </c>
      <c r="L289" s="22" t="s">
        <v>58</v>
      </c>
      <c r="M289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89" s="24" t="str">
        <f>IFERROR(IF(Table1[[#This Row],[Medicare Rate in CR]]&gt;0,"Y","N"),"N")</f>
        <v>Y</v>
      </c>
      <c r="O289" s="166">
        <f>Table1[[#This Row],[Medicare Rate in CR]]*Table1[[#This Row],[SumOfUnits]]*Table1[[#This Row],[Actuarial Factor 06/20/2023]]</f>
        <v>2598.913445846169</v>
      </c>
      <c r="P2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2598.913445846169</v>
      </c>
      <c r="Q289" s="166">
        <f>Table1[[#This Row],[Trended Medicare Pricing for all RHCs]]-Table1[[#This Row],[SumOfSFY24 Estimated Payment 5/04/23]]</f>
        <v>440.8144197564161</v>
      </c>
      <c r="R289" s="24">
        <f>Table1[[#This Row],[SumOfUnits]]*Table1[[#This Row],[Actuarial Factor 06/20/2023]]</f>
        <v>14.04666223027872</v>
      </c>
      <c r="S289" s="23"/>
    </row>
    <row r="290" spans="1:19" x14ac:dyDescent="0.25">
      <c r="A290" s="192" t="s">
        <v>111</v>
      </c>
      <c r="B290" s="193" t="s">
        <v>112</v>
      </c>
      <c r="C290" s="192" t="s">
        <v>76</v>
      </c>
      <c r="D290" s="192" t="s">
        <v>32</v>
      </c>
      <c r="E290" s="192" t="s">
        <v>66</v>
      </c>
      <c r="F290" s="194">
        <v>5221.5669268574729</v>
      </c>
      <c r="G290">
        <v>34</v>
      </c>
      <c r="H290">
        <v>34</v>
      </c>
      <c r="I290" s="167">
        <v>5554.5100834688083</v>
      </c>
      <c r="J290" s="22">
        <v>1.0637630736664161</v>
      </c>
      <c r="K290" s="22" t="s">
        <v>113</v>
      </c>
      <c r="L290" s="22" t="s">
        <v>58</v>
      </c>
      <c r="M290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90" s="24" t="str">
        <f>IFERROR(IF(Table1[[#This Row],[Medicare Rate in CR]]&gt;0,"Y","N"),"N")</f>
        <v>Y</v>
      </c>
      <c r="O290" s="166">
        <f>Table1[[#This Row],[Medicare Rate in CR]]*Table1[[#This Row],[SumOfUnits]]*Table1[[#This Row],[Actuarial Factor 06/20/2023]]</f>
        <v>6691.7930922518508</v>
      </c>
      <c r="P2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6691.7930922518508</v>
      </c>
      <c r="Q290" s="166">
        <f>Table1[[#This Row],[Trended Medicare Pricing for all RHCs]]-Table1[[#This Row],[SumOfSFY24 Estimated Payment 5/04/23]]</f>
        <v>1137.2830087830425</v>
      </c>
      <c r="R290" s="24">
        <f>Table1[[#This Row],[SumOfUnits]]*Table1[[#This Row],[Actuarial Factor 06/20/2023]]</f>
        <v>36.167944504658145</v>
      </c>
      <c r="S290" s="23"/>
    </row>
    <row r="291" spans="1:19" x14ac:dyDescent="0.25">
      <c r="A291" s="192" t="s">
        <v>111</v>
      </c>
      <c r="B291" s="193" t="s">
        <v>112</v>
      </c>
      <c r="C291" s="192" t="s">
        <v>76</v>
      </c>
      <c r="D291" s="192" t="s">
        <v>31</v>
      </c>
      <c r="E291" s="192" t="s">
        <v>82</v>
      </c>
      <c r="F291" s="194">
        <v>153.6378529440108</v>
      </c>
      <c r="G291">
        <v>1</v>
      </c>
      <c r="H291">
        <v>1</v>
      </c>
      <c r="I291" s="167">
        <v>175.89640014091324</v>
      </c>
      <c r="J291" s="22">
        <v>1.1448767134555959</v>
      </c>
      <c r="K291" s="22" t="s">
        <v>113</v>
      </c>
      <c r="L291" s="22" t="s">
        <v>58</v>
      </c>
      <c r="M291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91" s="24" t="str">
        <f>IFERROR(IF(Table1[[#This Row],[Medicare Rate in CR]]&gt;0,"Y","N"),"N")</f>
        <v>Y</v>
      </c>
      <c r="O291" s="166">
        <f>Table1[[#This Row],[Medicare Rate in CR]]*Table1[[#This Row],[SumOfUnits]]*Table1[[#This Row],[Actuarial Factor 06/20/2023]]</f>
        <v>211.82508952355437</v>
      </c>
      <c r="P2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211.82508952355437</v>
      </c>
      <c r="Q291" s="166">
        <f>Table1[[#This Row],[Trended Medicare Pricing for all RHCs]]-Table1[[#This Row],[SumOfSFY24 Estimated Payment 5/04/23]]</f>
        <v>35.928689382641124</v>
      </c>
      <c r="R291" s="24">
        <f>Table1[[#This Row],[SumOfUnits]]*Table1[[#This Row],[Actuarial Factor 06/20/2023]]</f>
        <v>1.1448767134555959</v>
      </c>
      <c r="S291" s="23"/>
    </row>
    <row r="292" spans="1:19" x14ac:dyDescent="0.25">
      <c r="A292" s="192" t="s">
        <v>111</v>
      </c>
      <c r="B292" s="193" t="s">
        <v>112</v>
      </c>
      <c r="C292" s="192" t="s">
        <v>76</v>
      </c>
      <c r="D292" s="192" t="s">
        <v>31</v>
      </c>
      <c r="E292" s="192" t="s">
        <v>68</v>
      </c>
      <c r="F292" s="194">
        <v>7214.6188686518253</v>
      </c>
      <c r="G292">
        <v>47</v>
      </c>
      <c r="H292">
        <v>47</v>
      </c>
      <c r="I292" s="167">
        <v>7872.3867913027989</v>
      </c>
      <c r="J292" s="22">
        <v>1.0911715413698477</v>
      </c>
      <c r="K292" s="22" t="s">
        <v>113</v>
      </c>
      <c r="L292" s="22" t="s">
        <v>58</v>
      </c>
      <c r="M292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92" s="24" t="str">
        <f>IFERROR(IF(Table1[[#This Row],[Medicare Rate in CR]]&gt;0,"Y","N"),"N")</f>
        <v>Y</v>
      </c>
      <c r="O292" s="166">
        <f>Table1[[#This Row],[Medicare Rate in CR]]*Table1[[#This Row],[SumOfUnits]]*Table1[[#This Row],[Actuarial Factor 06/20/2023]]</f>
        <v>9488.762253459714</v>
      </c>
      <c r="P2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9488.762253459714</v>
      </c>
      <c r="Q292" s="166">
        <f>Table1[[#This Row],[Trended Medicare Pricing for all RHCs]]-Table1[[#This Row],[SumOfSFY24 Estimated Payment 5/04/23]]</f>
        <v>1616.3754621569151</v>
      </c>
      <c r="R292" s="24">
        <f>Table1[[#This Row],[SumOfUnits]]*Table1[[#This Row],[Actuarial Factor 06/20/2023]]</f>
        <v>51.285062444382845</v>
      </c>
      <c r="S292" s="23"/>
    </row>
    <row r="293" spans="1:19" x14ac:dyDescent="0.25">
      <c r="A293" s="192" t="s">
        <v>111</v>
      </c>
      <c r="B293" s="193" t="s">
        <v>112</v>
      </c>
      <c r="C293" s="192" t="s">
        <v>76</v>
      </c>
      <c r="D293" s="192" t="s">
        <v>31</v>
      </c>
      <c r="E293" s="192" t="s">
        <v>69</v>
      </c>
      <c r="F293" s="194">
        <v>34057.502168256877</v>
      </c>
      <c r="G293">
        <v>222</v>
      </c>
      <c r="H293">
        <v>222</v>
      </c>
      <c r="I293" s="167">
        <v>35626.215133953003</v>
      </c>
      <c r="J293" s="22">
        <v>1.0460607169000855</v>
      </c>
      <c r="K293" s="22" t="s">
        <v>113</v>
      </c>
      <c r="L293" s="22" t="s">
        <v>58</v>
      </c>
      <c r="M293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93" s="24" t="str">
        <f>IFERROR(IF(Table1[[#This Row],[Medicare Rate in CR]]&gt;0,"Y","N"),"N")</f>
        <v>Y</v>
      </c>
      <c r="O293" s="166">
        <f>Table1[[#This Row],[Medicare Rate in CR]]*Table1[[#This Row],[SumOfUnits]]*Table1[[#This Row],[Actuarial Factor 06/20/2023]]</f>
        <v>42966.358152669549</v>
      </c>
      <c r="P2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42966.358152669549</v>
      </c>
      <c r="Q293" s="166">
        <f>Table1[[#This Row],[Trended Medicare Pricing for all RHCs]]-Table1[[#This Row],[SumOfSFY24 Estimated Payment 5/04/23]]</f>
        <v>7340.1430187165461</v>
      </c>
      <c r="R293" s="24">
        <f>Table1[[#This Row],[SumOfUnits]]*Table1[[#This Row],[Actuarial Factor 06/20/2023]]</f>
        <v>232.22547915181897</v>
      </c>
      <c r="S293" s="23"/>
    </row>
    <row r="294" spans="1:19" x14ac:dyDescent="0.25">
      <c r="A294" s="192" t="s">
        <v>111</v>
      </c>
      <c r="B294" s="193" t="s">
        <v>112</v>
      </c>
      <c r="C294" s="192" t="s">
        <v>78</v>
      </c>
      <c r="D294" s="192" t="s">
        <v>30</v>
      </c>
      <c r="E294" s="192" t="s">
        <v>59</v>
      </c>
      <c r="F294" s="194">
        <v>307.27570588802161</v>
      </c>
      <c r="G294">
        <v>2</v>
      </c>
      <c r="H294">
        <v>2</v>
      </c>
      <c r="I294" s="167">
        <v>286.99002751940026</v>
      </c>
      <c r="J294" s="22">
        <v>0.93398216006047052</v>
      </c>
      <c r="K294" s="22" t="s">
        <v>113</v>
      </c>
      <c r="L294" s="22" t="s">
        <v>58</v>
      </c>
      <c r="M294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94" s="24" t="str">
        <f>IFERROR(IF(Table1[[#This Row],[Medicare Rate in CR]]&gt;0,"Y","N"),"N")</f>
        <v>Y</v>
      </c>
      <c r="O294" s="166">
        <f>Table1[[#This Row],[Medicare Rate in CR]]*Table1[[#This Row],[SumOfUnits]]*Table1[[#This Row],[Actuarial Factor 06/20/2023]]</f>
        <v>345.61075850877654</v>
      </c>
      <c r="P2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345.61075850877654</v>
      </c>
      <c r="Q294" s="166">
        <f>Table1[[#This Row],[Trended Medicare Pricing for all RHCs]]-Table1[[#This Row],[SumOfSFY24 Estimated Payment 5/04/23]]</f>
        <v>58.620730989376284</v>
      </c>
      <c r="R294" s="24">
        <f>Table1[[#This Row],[SumOfUnits]]*Table1[[#This Row],[Actuarial Factor 06/20/2023]]</f>
        <v>1.867964320120941</v>
      </c>
      <c r="S294" s="23"/>
    </row>
    <row r="295" spans="1:19" x14ac:dyDescent="0.25">
      <c r="A295" s="192" t="s">
        <v>111</v>
      </c>
      <c r="B295" s="193" t="s">
        <v>112</v>
      </c>
      <c r="C295" s="192" t="s">
        <v>78</v>
      </c>
      <c r="D295" s="192" t="s">
        <v>30</v>
      </c>
      <c r="E295" s="192" t="s">
        <v>62</v>
      </c>
      <c r="F295" s="194">
        <v>153.6378529440108</v>
      </c>
      <c r="G295">
        <v>1</v>
      </c>
      <c r="H295">
        <v>1</v>
      </c>
      <c r="I295" s="167">
        <v>145.94386538426363</v>
      </c>
      <c r="J295" s="22">
        <v>0.94992127648027569</v>
      </c>
      <c r="K295" s="22" t="s">
        <v>113</v>
      </c>
      <c r="L295" s="22" t="s">
        <v>58</v>
      </c>
      <c r="M295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95" s="24" t="str">
        <f>IFERROR(IF(Table1[[#This Row],[Medicare Rate in CR]]&gt;0,"Y","N"),"N")</f>
        <v>Y</v>
      </c>
      <c r="O295" s="166">
        <f>Table1[[#This Row],[Medicare Rate in CR]]*Table1[[#This Row],[SumOfUnits]]*Table1[[#This Row],[Actuarial Factor 06/20/2023]]</f>
        <v>175.75443457438061</v>
      </c>
      <c r="P2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175.75443457438061</v>
      </c>
      <c r="Q295" s="166">
        <f>Table1[[#This Row],[Trended Medicare Pricing for all RHCs]]-Table1[[#This Row],[SumOfSFY24 Estimated Payment 5/04/23]]</f>
        <v>29.810569190116979</v>
      </c>
      <c r="R295" s="24">
        <f>Table1[[#This Row],[SumOfUnits]]*Table1[[#This Row],[Actuarial Factor 06/20/2023]]</f>
        <v>0.94992127648027569</v>
      </c>
      <c r="S295" s="23"/>
    </row>
    <row r="296" spans="1:19" x14ac:dyDescent="0.25">
      <c r="A296" s="192" t="s">
        <v>111</v>
      </c>
      <c r="B296" s="193" t="s">
        <v>112</v>
      </c>
      <c r="C296" s="192" t="s">
        <v>78</v>
      </c>
      <c r="D296" s="192" t="s">
        <v>31</v>
      </c>
      <c r="E296" s="192" t="s">
        <v>69</v>
      </c>
      <c r="F296" s="194">
        <v>1685.7762359063313</v>
      </c>
      <c r="G296">
        <v>11</v>
      </c>
      <c r="H296">
        <v>11</v>
      </c>
      <c r="I296" s="167">
        <v>1804.6136861356454</v>
      </c>
      <c r="J296" s="22">
        <v>1.0704942018389665</v>
      </c>
      <c r="K296" s="22" t="s">
        <v>113</v>
      </c>
      <c r="L296" s="22" t="s">
        <v>58</v>
      </c>
      <c r="M296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96" s="24" t="str">
        <f>IFERROR(IF(Table1[[#This Row],[Medicare Rate in CR]]&gt;0,"Y","N"),"N")</f>
        <v>Y</v>
      </c>
      <c r="O296" s="166">
        <f>Table1[[#This Row],[Medicare Rate in CR]]*Table1[[#This Row],[SumOfUnits]]*Table1[[#This Row],[Actuarial Factor 06/20/2023]]</f>
        <v>2178.6912094667014</v>
      </c>
      <c r="P2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2178.6912094667014</v>
      </c>
      <c r="Q296" s="166">
        <f>Table1[[#This Row],[Trended Medicare Pricing for all RHCs]]-Table1[[#This Row],[SumOfSFY24 Estimated Payment 5/04/23]]</f>
        <v>374.077523331056</v>
      </c>
      <c r="R296" s="24">
        <f>Table1[[#This Row],[SumOfUnits]]*Table1[[#This Row],[Actuarial Factor 06/20/2023]]</f>
        <v>11.775436220228631</v>
      </c>
      <c r="S296" s="23"/>
    </row>
    <row r="297" spans="1:19" x14ac:dyDescent="0.25">
      <c r="A297" s="192" t="s">
        <v>111</v>
      </c>
      <c r="B297" s="193" t="s">
        <v>112</v>
      </c>
      <c r="C297" s="192" t="s">
        <v>79</v>
      </c>
      <c r="D297" s="192" t="s">
        <v>30</v>
      </c>
      <c r="E297" s="192" t="s">
        <v>77</v>
      </c>
      <c r="F297" s="194">
        <v>763.94911824226654</v>
      </c>
      <c r="G297">
        <v>5</v>
      </c>
      <c r="H297">
        <v>5</v>
      </c>
      <c r="I297" s="167">
        <v>976.37807332194427</v>
      </c>
      <c r="J297" s="22">
        <v>1.2780668895442215</v>
      </c>
      <c r="K297" s="22" t="s">
        <v>113</v>
      </c>
      <c r="L297" s="22" t="s">
        <v>58</v>
      </c>
      <c r="M297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97" s="24" t="str">
        <f>IFERROR(IF(Table1[[#This Row],[Medicare Rate in CR]]&gt;0,"Y","N"),"N")</f>
        <v>Y</v>
      </c>
      <c r="O297" s="166">
        <f>Table1[[#This Row],[Medicare Rate in CR]]*Table1[[#This Row],[SumOfUnits]]*Table1[[#This Row],[Actuarial Factor 06/20/2023]]</f>
        <v>1182.3396795173594</v>
      </c>
      <c r="P2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1182.3396795173594</v>
      </c>
      <c r="Q297" s="166">
        <f>Table1[[#This Row],[Trended Medicare Pricing for all RHCs]]-Table1[[#This Row],[SumOfSFY24 Estimated Payment 5/04/23]]</f>
        <v>205.96160619541513</v>
      </c>
      <c r="R297" s="24">
        <f>Table1[[#This Row],[SumOfUnits]]*Table1[[#This Row],[Actuarial Factor 06/20/2023]]</f>
        <v>6.3903344477211075</v>
      </c>
      <c r="S297" s="23"/>
    </row>
    <row r="298" spans="1:19" x14ac:dyDescent="0.25">
      <c r="A298" s="192" t="s">
        <v>111</v>
      </c>
      <c r="B298" s="193" t="s">
        <v>112</v>
      </c>
      <c r="C298" s="192" t="s">
        <v>55</v>
      </c>
      <c r="D298" s="192" t="s">
        <v>30</v>
      </c>
      <c r="E298" s="192" t="s">
        <v>56</v>
      </c>
      <c r="F298" s="194">
        <v>1382.7599999999998</v>
      </c>
      <c r="G298">
        <v>9</v>
      </c>
      <c r="H298">
        <v>9</v>
      </c>
      <c r="I298" s="167">
        <v>1482.8973630912753</v>
      </c>
      <c r="J298" s="22">
        <v>1.0724184696485837</v>
      </c>
      <c r="K298" s="22" t="s">
        <v>113</v>
      </c>
      <c r="L298" s="22" t="s">
        <v>58</v>
      </c>
      <c r="M298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98" s="24" t="str">
        <f>IFERROR(IF(Table1[[#This Row],[Medicare Rate in CR]]&gt;0,"Y","N"),"N")</f>
        <v>Y</v>
      </c>
      <c r="O298" s="166">
        <f>Table1[[#This Row],[Medicare Rate in CR]]*Table1[[#This Row],[SumOfUnits]]*Table1[[#This Row],[Actuarial Factor 06/20/2023]]</f>
        <v>1785.7697872894287</v>
      </c>
      <c r="P2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1785.7697872894287</v>
      </c>
      <c r="Q298" s="166">
        <f>Table1[[#This Row],[Trended Medicare Pricing for all RHCs]]-Table1[[#This Row],[SumOfSFY24 Estimated Payment 5/04/23]]</f>
        <v>302.87242419815334</v>
      </c>
      <c r="R298" s="24">
        <f>Table1[[#This Row],[SumOfUnits]]*Table1[[#This Row],[Actuarial Factor 06/20/2023]]</f>
        <v>9.6517662268372533</v>
      </c>
      <c r="S298" s="23"/>
    </row>
    <row r="299" spans="1:19" x14ac:dyDescent="0.25">
      <c r="A299" s="192" t="s">
        <v>111</v>
      </c>
      <c r="B299" s="193" t="s">
        <v>112</v>
      </c>
      <c r="C299" s="192" t="s">
        <v>55</v>
      </c>
      <c r="D299" s="192" t="s">
        <v>30</v>
      </c>
      <c r="E299" s="192" t="s">
        <v>59</v>
      </c>
      <c r="F299" s="194">
        <v>27071.523519321618</v>
      </c>
      <c r="G299">
        <v>175</v>
      </c>
      <c r="H299">
        <v>175</v>
      </c>
      <c r="I299" s="167">
        <v>27686.591874748538</v>
      </c>
      <c r="J299" s="22">
        <v>1.0227201234163246</v>
      </c>
      <c r="K299" s="22" t="s">
        <v>113</v>
      </c>
      <c r="L299" s="22" t="s">
        <v>58</v>
      </c>
      <c r="M299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299" s="24" t="str">
        <f>IFERROR(IF(Table1[[#This Row],[Medicare Rate in CR]]&gt;0,"Y","N"),"N")</f>
        <v>Y</v>
      </c>
      <c r="O299" s="166">
        <f>Table1[[#This Row],[Medicare Rate in CR]]*Table1[[#This Row],[SumOfUnits]]*Table1[[#This Row],[Actuarial Factor 06/20/2023]]</f>
        <v>33114.143516035467</v>
      </c>
      <c r="P2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33114.143516035467</v>
      </c>
      <c r="Q299" s="166">
        <f>Table1[[#This Row],[Trended Medicare Pricing for all RHCs]]-Table1[[#This Row],[SumOfSFY24 Estimated Payment 5/04/23]]</f>
        <v>5427.5516412869292</v>
      </c>
      <c r="R299" s="24">
        <f>Table1[[#This Row],[SumOfUnits]]*Table1[[#This Row],[Actuarial Factor 06/20/2023]]</f>
        <v>178.9760215978568</v>
      </c>
      <c r="S299" s="23"/>
    </row>
    <row r="300" spans="1:19" x14ac:dyDescent="0.25">
      <c r="A300" s="192" t="s">
        <v>111</v>
      </c>
      <c r="B300" s="193" t="s">
        <v>112</v>
      </c>
      <c r="C300" s="192" t="s">
        <v>55</v>
      </c>
      <c r="D300" s="192" t="s">
        <v>30</v>
      </c>
      <c r="E300" s="192" t="s">
        <v>60</v>
      </c>
      <c r="F300" s="194">
        <v>11493.807058880206</v>
      </c>
      <c r="G300">
        <v>74</v>
      </c>
      <c r="H300">
        <v>74</v>
      </c>
      <c r="I300" s="167">
        <v>10443.804312719129</v>
      </c>
      <c r="J300" s="22">
        <v>0.90864621784738975</v>
      </c>
      <c r="K300" s="22" t="s">
        <v>113</v>
      </c>
      <c r="L300" s="22" t="s">
        <v>58</v>
      </c>
      <c r="M300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00" s="24" t="str">
        <f>IFERROR(IF(Table1[[#This Row],[Medicare Rate in CR]]&gt;0,"Y","N"),"N")</f>
        <v>Y</v>
      </c>
      <c r="O300" s="166">
        <f>Table1[[#This Row],[Medicare Rate in CR]]*Table1[[#This Row],[SumOfUnits]]*Table1[[#This Row],[Actuarial Factor 06/20/2023]]</f>
        <v>12440.711518733182</v>
      </c>
      <c r="P3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12440.711518733182</v>
      </c>
      <c r="Q300" s="166">
        <f>Table1[[#This Row],[Trended Medicare Pricing for all RHCs]]-Table1[[#This Row],[SumOfSFY24 Estimated Payment 5/04/23]]</f>
        <v>1996.9072060140534</v>
      </c>
      <c r="R300" s="24">
        <f>Table1[[#This Row],[SumOfUnits]]*Table1[[#This Row],[Actuarial Factor 06/20/2023]]</f>
        <v>67.239820120706838</v>
      </c>
      <c r="S300" s="23"/>
    </row>
    <row r="301" spans="1:19" x14ac:dyDescent="0.25">
      <c r="A301" s="192" t="s">
        <v>111</v>
      </c>
      <c r="B301" s="193" t="s">
        <v>112</v>
      </c>
      <c r="C301" s="192" t="s">
        <v>55</v>
      </c>
      <c r="D301" s="192" t="s">
        <v>30</v>
      </c>
      <c r="E301" s="192" t="s">
        <v>61</v>
      </c>
      <c r="F301" s="194">
        <v>2146.7112652982551</v>
      </c>
      <c r="G301">
        <v>14</v>
      </c>
      <c r="H301">
        <v>14</v>
      </c>
      <c r="I301" s="167">
        <v>1950.6010720236441</v>
      </c>
      <c r="J301" s="22">
        <v>0.90864621784738975</v>
      </c>
      <c r="K301" s="22" t="s">
        <v>113</v>
      </c>
      <c r="L301" s="22" t="s">
        <v>58</v>
      </c>
      <c r="M301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01" s="24" t="str">
        <f>IFERROR(IF(Table1[[#This Row],[Medicare Rate in CR]]&gt;0,"Y","N"),"N")</f>
        <v>Y</v>
      </c>
      <c r="O301" s="166">
        <f>Table1[[#This Row],[Medicare Rate in CR]]*Table1[[#This Row],[SumOfUnits]]*Table1[[#This Row],[Actuarial Factor 06/20/2023]]</f>
        <v>2353.6481251657369</v>
      </c>
      <c r="P3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2353.6481251657369</v>
      </c>
      <c r="Q301" s="166">
        <f>Table1[[#This Row],[Trended Medicare Pricing for all RHCs]]-Table1[[#This Row],[SumOfSFY24 Estimated Payment 5/04/23]]</f>
        <v>403.04705314209286</v>
      </c>
      <c r="R301" s="24">
        <f>Table1[[#This Row],[SumOfUnits]]*Table1[[#This Row],[Actuarial Factor 06/20/2023]]</f>
        <v>12.721047049863456</v>
      </c>
      <c r="S301" s="23"/>
    </row>
    <row r="302" spans="1:19" x14ac:dyDescent="0.25">
      <c r="A302" s="192" t="s">
        <v>111</v>
      </c>
      <c r="B302" s="193" t="s">
        <v>112</v>
      </c>
      <c r="C302" s="192" t="s">
        <v>55</v>
      </c>
      <c r="D302" s="192" t="s">
        <v>30</v>
      </c>
      <c r="E302" s="192" t="s">
        <v>62</v>
      </c>
      <c r="F302" s="194">
        <v>21976.947456875787</v>
      </c>
      <c r="G302">
        <v>142</v>
      </c>
      <c r="H302">
        <v>142</v>
      </c>
      <c r="I302" s="167">
        <v>23047.486031366127</v>
      </c>
      <c r="J302" s="22">
        <v>1.0487118866981413</v>
      </c>
      <c r="K302" s="22" t="s">
        <v>113</v>
      </c>
      <c r="L302" s="22" t="s">
        <v>58</v>
      </c>
      <c r="M302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02" s="24" t="str">
        <f>IFERROR(IF(Table1[[#This Row],[Medicare Rate in CR]]&gt;0,"Y","N"),"N")</f>
        <v>Y</v>
      </c>
      <c r="O302" s="166">
        <f>Table1[[#This Row],[Medicare Rate in CR]]*Table1[[#This Row],[SumOfUnits]]*Table1[[#This Row],[Actuarial Factor 06/20/2023]]</f>
        <v>27552.639605318396</v>
      </c>
      <c r="P3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27552.639605318396</v>
      </c>
      <c r="Q302" s="166">
        <f>Table1[[#This Row],[Trended Medicare Pricing for all RHCs]]-Table1[[#This Row],[SumOfSFY24 Estimated Payment 5/04/23]]</f>
        <v>4505.1535739522697</v>
      </c>
      <c r="R302" s="24">
        <f>Table1[[#This Row],[SumOfUnits]]*Table1[[#This Row],[Actuarial Factor 06/20/2023]]</f>
        <v>148.91708791113606</v>
      </c>
      <c r="S302" s="23"/>
    </row>
    <row r="303" spans="1:19" x14ac:dyDescent="0.25">
      <c r="A303" s="192" t="s">
        <v>111</v>
      </c>
      <c r="B303" s="193" t="s">
        <v>112</v>
      </c>
      <c r="C303" s="192" t="s">
        <v>55</v>
      </c>
      <c r="D303" s="192" t="s">
        <v>30</v>
      </c>
      <c r="E303" s="192" t="s">
        <v>63</v>
      </c>
      <c r="F303" s="194">
        <v>17665.219471909004</v>
      </c>
      <c r="G303">
        <v>115</v>
      </c>
      <c r="H303">
        <v>115</v>
      </c>
      <c r="I303" s="167">
        <v>17711.952000707497</v>
      </c>
      <c r="J303" s="22">
        <v>1.0026454541859957</v>
      </c>
      <c r="K303" s="22" t="s">
        <v>113</v>
      </c>
      <c r="L303" s="22" t="s">
        <v>58</v>
      </c>
      <c r="M303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03" s="24" t="str">
        <f>IFERROR(IF(Table1[[#This Row],[Medicare Rate in CR]]&gt;0,"Y","N"),"N")</f>
        <v>Y</v>
      </c>
      <c r="O303" s="166">
        <f>Table1[[#This Row],[Medicare Rate in CR]]*Table1[[#This Row],[SumOfUnits]]*Table1[[#This Row],[Actuarial Factor 06/20/2023]]</f>
        <v>21333.588122351688</v>
      </c>
      <c r="P3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21333.588122351688</v>
      </c>
      <c r="Q303" s="166">
        <f>Table1[[#This Row],[Trended Medicare Pricing for all RHCs]]-Table1[[#This Row],[SumOfSFY24 Estimated Payment 5/04/23]]</f>
        <v>3621.636121644191</v>
      </c>
      <c r="R303" s="24">
        <f>Table1[[#This Row],[SumOfUnits]]*Table1[[#This Row],[Actuarial Factor 06/20/2023]]</f>
        <v>115.3042272313895</v>
      </c>
      <c r="S303" s="23"/>
    </row>
    <row r="304" spans="1:19" x14ac:dyDescent="0.25">
      <c r="A304" s="192" t="s">
        <v>111</v>
      </c>
      <c r="B304" s="193" t="s">
        <v>112</v>
      </c>
      <c r="C304" s="192" t="s">
        <v>55</v>
      </c>
      <c r="D304" s="192" t="s">
        <v>30</v>
      </c>
      <c r="E304" s="192" t="s">
        <v>64</v>
      </c>
      <c r="F304" s="194">
        <v>10169.826794834726</v>
      </c>
      <c r="G304">
        <v>66</v>
      </c>
      <c r="H304">
        <v>66</v>
      </c>
      <c r="I304" s="167">
        <v>9970.4916036820614</v>
      </c>
      <c r="J304" s="22">
        <v>0.98039935240058296</v>
      </c>
      <c r="K304" s="22" t="s">
        <v>113</v>
      </c>
      <c r="L304" s="22" t="s">
        <v>58</v>
      </c>
      <c r="M304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04" s="24" t="str">
        <f>IFERROR(IF(Table1[[#This Row],[Medicare Rate in CR]]&gt;0,"Y","N"),"N")</f>
        <v>Y</v>
      </c>
      <c r="O304" s="166">
        <f>Table1[[#This Row],[Medicare Rate in CR]]*Table1[[#This Row],[SumOfUnits]]*Table1[[#This Row],[Actuarial Factor 06/20/2023]]</f>
        <v>11971.970219956289</v>
      </c>
      <c r="P3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11971.970219956289</v>
      </c>
      <c r="Q304" s="166">
        <f>Table1[[#This Row],[Trended Medicare Pricing for all RHCs]]-Table1[[#This Row],[SumOfSFY24 Estimated Payment 5/04/23]]</f>
        <v>2001.4786162742275</v>
      </c>
      <c r="R304" s="24">
        <f>Table1[[#This Row],[SumOfUnits]]*Table1[[#This Row],[Actuarial Factor 06/20/2023]]</f>
        <v>64.706357258438473</v>
      </c>
      <c r="S304" s="23"/>
    </row>
    <row r="305" spans="1:19" x14ac:dyDescent="0.25">
      <c r="A305" s="192" t="s">
        <v>111</v>
      </c>
      <c r="B305" s="193" t="s">
        <v>112</v>
      </c>
      <c r="C305" s="192" t="s">
        <v>55</v>
      </c>
      <c r="D305" s="192" t="s">
        <v>30</v>
      </c>
      <c r="E305" s="192" t="s">
        <v>77</v>
      </c>
      <c r="F305" s="194">
        <v>18588.337398091939</v>
      </c>
      <c r="G305">
        <v>120</v>
      </c>
      <c r="H305">
        <v>120</v>
      </c>
      <c r="I305" s="167">
        <v>23545.694208991743</v>
      </c>
      <c r="J305" s="22">
        <v>1.2666917812352958</v>
      </c>
      <c r="K305" s="22" t="s">
        <v>113</v>
      </c>
      <c r="L305" s="22" t="s">
        <v>58</v>
      </c>
      <c r="M305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05" s="24" t="str">
        <f>IFERROR(IF(Table1[[#This Row],[Medicare Rate in CR]]&gt;0,"Y","N"),"N")</f>
        <v>Y</v>
      </c>
      <c r="O305" s="166">
        <f>Table1[[#This Row],[Medicare Rate in CR]]*Table1[[#This Row],[SumOfUnits]]*Table1[[#This Row],[Actuarial Factor 06/20/2023]]</f>
        <v>28123.597603698534</v>
      </c>
      <c r="P3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28123.597603698534</v>
      </c>
      <c r="Q305" s="166">
        <f>Table1[[#This Row],[Trended Medicare Pricing for all RHCs]]-Table1[[#This Row],[SumOfSFY24 Estimated Payment 5/04/23]]</f>
        <v>4577.903394706791</v>
      </c>
      <c r="R305" s="24">
        <f>Table1[[#This Row],[SumOfUnits]]*Table1[[#This Row],[Actuarial Factor 06/20/2023]]</f>
        <v>152.0030137482355</v>
      </c>
      <c r="S305" s="23"/>
    </row>
    <row r="306" spans="1:19" x14ac:dyDescent="0.25">
      <c r="A306" s="192" t="s">
        <v>111</v>
      </c>
      <c r="B306" s="193" t="s">
        <v>112</v>
      </c>
      <c r="C306" s="192" t="s">
        <v>55</v>
      </c>
      <c r="D306" s="192" t="s">
        <v>32</v>
      </c>
      <c r="E306" s="192" t="s">
        <v>80</v>
      </c>
      <c r="F306" s="194">
        <v>153.6378529440108</v>
      </c>
      <c r="G306">
        <v>1</v>
      </c>
      <c r="H306">
        <v>1</v>
      </c>
      <c r="I306" s="167">
        <v>198.14744823814877</v>
      </c>
      <c r="J306" s="22">
        <v>1.2897046166764534</v>
      </c>
      <c r="K306" s="22" t="s">
        <v>113</v>
      </c>
      <c r="L306" s="22" t="s">
        <v>58</v>
      </c>
      <c r="M306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06" s="24" t="str">
        <f>IFERROR(IF(Table1[[#This Row],[Medicare Rate in CR]]&gt;0,"Y","N"),"N")</f>
        <v>Y</v>
      </c>
      <c r="O306" s="166">
        <f>Table1[[#This Row],[Medicare Rate in CR]]*Table1[[#This Row],[SumOfUnits]]*Table1[[#This Row],[Actuarial Factor 06/20/2023]]</f>
        <v>238.62114817747744</v>
      </c>
      <c r="P3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238.62114817747744</v>
      </c>
      <c r="Q306" s="166">
        <f>Table1[[#This Row],[Trended Medicare Pricing for all RHCs]]-Table1[[#This Row],[SumOfSFY24 Estimated Payment 5/04/23]]</f>
        <v>40.473699939328668</v>
      </c>
      <c r="R306" s="24">
        <f>Table1[[#This Row],[SumOfUnits]]*Table1[[#This Row],[Actuarial Factor 06/20/2023]]</f>
        <v>1.2897046166764534</v>
      </c>
      <c r="S306" s="23"/>
    </row>
    <row r="307" spans="1:19" x14ac:dyDescent="0.25">
      <c r="A307" s="192" t="s">
        <v>111</v>
      </c>
      <c r="B307" s="193" t="s">
        <v>112</v>
      </c>
      <c r="C307" s="192" t="s">
        <v>55</v>
      </c>
      <c r="D307" s="192" t="s">
        <v>32</v>
      </c>
      <c r="E307" s="192" t="s">
        <v>66</v>
      </c>
      <c r="F307" s="194">
        <v>153.6378529440108</v>
      </c>
      <c r="G307">
        <v>1</v>
      </c>
      <c r="H307">
        <v>1</v>
      </c>
      <c r="I307" s="167">
        <v>164.05911049119325</v>
      </c>
      <c r="J307" s="22">
        <v>1.0678300129004028</v>
      </c>
      <c r="K307" s="22" t="s">
        <v>113</v>
      </c>
      <c r="L307" s="22" t="s">
        <v>58</v>
      </c>
      <c r="M307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07" s="24" t="str">
        <f>IFERROR(IF(Table1[[#This Row],[Medicare Rate in CR]]&gt;0,"Y","N"),"N")</f>
        <v>Y</v>
      </c>
      <c r="O307" s="166">
        <f>Table1[[#This Row],[Medicare Rate in CR]]*Table1[[#This Row],[SumOfUnits]]*Table1[[#This Row],[Actuarial Factor 06/20/2023]]</f>
        <v>197.56990898683253</v>
      </c>
      <c r="P3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197.56990898683253</v>
      </c>
      <c r="Q307" s="166">
        <f>Table1[[#This Row],[Trended Medicare Pricing for all RHCs]]-Table1[[#This Row],[SumOfSFY24 Estimated Payment 5/04/23]]</f>
        <v>33.510798495639278</v>
      </c>
      <c r="R307" s="24">
        <f>Table1[[#This Row],[SumOfUnits]]*Table1[[#This Row],[Actuarial Factor 06/20/2023]]</f>
        <v>1.0678300129004028</v>
      </c>
      <c r="S307" s="23"/>
    </row>
    <row r="308" spans="1:19" x14ac:dyDescent="0.25">
      <c r="A308" s="192" t="s">
        <v>111</v>
      </c>
      <c r="B308" s="193" t="s">
        <v>112</v>
      </c>
      <c r="C308" s="192" t="s">
        <v>55</v>
      </c>
      <c r="D308" s="192" t="s">
        <v>31</v>
      </c>
      <c r="E308" s="192" t="s">
        <v>68</v>
      </c>
      <c r="F308" s="194">
        <v>3988.2239568275995</v>
      </c>
      <c r="G308">
        <v>26</v>
      </c>
      <c r="H308">
        <v>26</v>
      </c>
      <c r="I308" s="167">
        <v>4298.7346093475271</v>
      </c>
      <c r="J308" s="22">
        <v>1.0778568746091484</v>
      </c>
      <c r="K308" s="22" t="s">
        <v>113</v>
      </c>
      <c r="L308" s="22" t="s">
        <v>58</v>
      </c>
      <c r="M308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08" s="24" t="str">
        <f>IFERROR(IF(Table1[[#This Row],[Medicare Rate in CR]]&gt;0,"Y","N"),"N")</f>
        <v>Y</v>
      </c>
      <c r="O308" s="166">
        <f>Table1[[#This Row],[Medicare Rate in CR]]*Table1[[#This Row],[SumOfUnits]]*Table1[[#This Row],[Actuarial Factor 06/20/2023]]</f>
        <v>5185.0520524448011</v>
      </c>
      <c r="P3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5185.0520524448011</v>
      </c>
      <c r="Q308" s="166">
        <f>Table1[[#This Row],[Trended Medicare Pricing for all RHCs]]-Table1[[#This Row],[SumOfSFY24 Estimated Payment 5/04/23]]</f>
        <v>886.31744309727401</v>
      </c>
      <c r="R308" s="24">
        <f>Table1[[#This Row],[SumOfUnits]]*Table1[[#This Row],[Actuarial Factor 06/20/2023]]</f>
        <v>28.024278739837857</v>
      </c>
      <c r="S308" s="23"/>
    </row>
    <row r="309" spans="1:19" x14ac:dyDescent="0.25">
      <c r="A309" s="192" t="s">
        <v>111</v>
      </c>
      <c r="B309" s="193" t="s">
        <v>112</v>
      </c>
      <c r="C309" s="192" t="s">
        <v>55</v>
      </c>
      <c r="D309" s="192" t="s">
        <v>31</v>
      </c>
      <c r="E309" s="192" t="s">
        <v>69</v>
      </c>
      <c r="F309" s="194">
        <v>4451.2575888985257</v>
      </c>
      <c r="G309">
        <v>29</v>
      </c>
      <c r="H309">
        <v>29</v>
      </c>
      <c r="I309" s="167">
        <v>4662.4603302059813</v>
      </c>
      <c r="J309" s="22">
        <v>1.0474478812087167</v>
      </c>
      <c r="K309" s="22" t="s">
        <v>113</v>
      </c>
      <c r="L309" s="22" t="s">
        <v>58</v>
      </c>
      <c r="M309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09" s="24" t="str">
        <f>IFERROR(IF(Table1[[#This Row],[Medicare Rate in CR]]&gt;0,"Y","N"),"N")</f>
        <v>Y</v>
      </c>
      <c r="O309" s="166">
        <f>Table1[[#This Row],[Medicare Rate in CR]]*Table1[[#This Row],[SumOfUnits]]*Table1[[#This Row],[Actuarial Factor 06/20/2023]]</f>
        <v>5620.1654024558657</v>
      </c>
      <c r="P3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5620.1654024558657</v>
      </c>
      <c r="Q309" s="166">
        <f>Table1[[#This Row],[Trended Medicare Pricing for all RHCs]]-Table1[[#This Row],[SumOfSFY24 Estimated Payment 5/04/23]]</f>
        <v>957.70507224988432</v>
      </c>
      <c r="R309" s="24">
        <f>Table1[[#This Row],[SumOfUnits]]*Table1[[#This Row],[Actuarial Factor 06/20/2023]]</f>
        <v>30.375988555052786</v>
      </c>
      <c r="S309" s="23"/>
    </row>
    <row r="310" spans="1:19" x14ac:dyDescent="0.25">
      <c r="A310" s="192" t="s">
        <v>111</v>
      </c>
      <c r="B310" s="193" t="s">
        <v>112</v>
      </c>
      <c r="C310" s="192" t="s">
        <v>83</v>
      </c>
      <c r="D310" s="192" t="s">
        <v>30</v>
      </c>
      <c r="E310" s="192" t="s">
        <v>59</v>
      </c>
      <c r="F310" s="194">
        <v>307.27570588802161</v>
      </c>
      <c r="G310">
        <v>2</v>
      </c>
      <c r="H310">
        <v>2</v>
      </c>
      <c r="I310" s="167">
        <v>280.7940061815363</v>
      </c>
      <c r="J310" s="22">
        <v>0.91381778904403255</v>
      </c>
      <c r="K310" s="22" t="s">
        <v>113</v>
      </c>
      <c r="L310" s="22" t="s">
        <v>58</v>
      </c>
      <c r="M310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10" s="24" t="str">
        <f>IFERROR(IF(Table1[[#This Row],[Medicare Rate in CR]]&gt;0,"Y","N"),"N")</f>
        <v>Y</v>
      </c>
      <c r="O310" s="166">
        <f>Table1[[#This Row],[Medicare Rate in CR]]*Table1[[#This Row],[SumOfUnits]]*Table1[[#This Row],[Actuarial Factor 06/20/2023]]</f>
        <v>338.14913465785384</v>
      </c>
      <c r="P3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338.14913465785384</v>
      </c>
      <c r="Q310" s="166">
        <f>Table1[[#This Row],[Trended Medicare Pricing for all RHCs]]-Table1[[#This Row],[SumOfSFY24 Estimated Payment 5/04/23]]</f>
        <v>57.355128476317532</v>
      </c>
      <c r="R310" s="24">
        <f>Table1[[#This Row],[SumOfUnits]]*Table1[[#This Row],[Actuarial Factor 06/20/2023]]</f>
        <v>1.8276355780880651</v>
      </c>
      <c r="S310" s="23"/>
    </row>
    <row r="311" spans="1:19" x14ac:dyDescent="0.25">
      <c r="A311" s="192" t="s">
        <v>111</v>
      </c>
      <c r="B311" s="193" t="s">
        <v>112</v>
      </c>
      <c r="C311" s="192" t="s">
        <v>83</v>
      </c>
      <c r="D311" s="192" t="s">
        <v>30</v>
      </c>
      <c r="E311" s="192" t="s">
        <v>62</v>
      </c>
      <c r="F311" s="194">
        <v>307.27570588802161</v>
      </c>
      <c r="G311">
        <v>2</v>
      </c>
      <c r="H311">
        <v>2</v>
      </c>
      <c r="I311" s="167">
        <v>292.79942505435764</v>
      </c>
      <c r="J311" s="22">
        <v>0.95288830012829107</v>
      </c>
      <c r="K311" s="22" t="s">
        <v>113</v>
      </c>
      <c r="L311" s="22" t="s">
        <v>58</v>
      </c>
      <c r="M311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11" s="24" t="str">
        <f>IFERROR(IF(Table1[[#This Row],[Medicare Rate in CR]]&gt;0,"Y","N"),"N")</f>
        <v>Y</v>
      </c>
      <c r="O311" s="166">
        <f>Table1[[#This Row],[Medicare Rate in CR]]*Table1[[#This Row],[SumOfUnits]]*Table1[[#This Row],[Actuarial Factor 06/20/2023]]</f>
        <v>352.60678657947284</v>
      </c>
      <c r="P3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352.60678657947284</v>
      </c>
      <c r="Q311" s="166">
        <f>Table1[[#This Row],[Trended Medicare Pricing for all RHCs]]-Table1[[#This Row],[SumOfSFY24 Estimated Payment 5/04/23]]</f>
        <v>59.807361525115198</v>
      </c>
      <c r="R311" s="24">
        <f>Table1[[#This Row],[SumOfUnits]]*Table1[[#This Row],[Actuarial Factor 06/20/2023]]</f>
        <v>1.9057766002565821</v>
      </c>
      <c r="S311" s="23"/>
    </row>
    <row r="312" spans="1:19" x14ac:dyDescent="0.25">
      <c r="A312" s="192" t="s">
        <v>111</v>
      </c>
      <c r="B312" s="193" t="s">
        <v>112</v>
      </c>
      <c r="C312" s="192" t="s">
        <v>83</v>
      </c>
      <c r="D312" s="192" t="s">
        <v>30</v>
      </c>
      <c r="E312" s="192" t="s">
        <v>63</v>
      </c>
      <c r="F312" s="194">
        <v>307.27570588802161</v>
      </c>
      <c r="G312">
        <v>2</v>
      </c>
      <c r="H312">
        <v>2</v>
      </c>
      <c r="I312" s="167">
        <v>285.10004332449046</v>
      </c>
      <c r="J312" s="22">
        <v>0.92783138354708572</v>
      </c>
      <c r="K312" s="22" t="s">
        <v>113</v>
      </c>
      <c r="L312" s="22" t="s">
        <v>58</v>
      </c>
      <c r="M312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12" s="24" t="str">
        <f>IFERROR(IF(Table1[[#This Row],[Medicare Rate in CR]]&gt;0,"Y","N"),"N")</f>
        <v>Y</v>
      </c>
      <c r="O312" s="166">
        <f>Table1[[#This Row],[Medicare Rate in CR]]*Table1[[#This Row],[SumOfUnits]]*Table1[[#This Row],[Actuarial Factor 06/20/2023]]</f>
        <v>343.33472516776362</v>
      </c>
      <c r="P3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343.33472516776362</v>
      </c>
      <c r="Q312" s="166">
        <f>Table1[[#This Row],[Trended Medicare Pricing for all RHCs]]-Table1[[#This Row],[SumOfSFY24 Estimated Payment 5/04/23]]</f>
        <v>58.234681843273165</v>
      </c>
      <c r="R312" s="24">
        <f>Table1[[#This Row],[SumOfUnits]]*Table1[[#This Row],[Actuarial Factor 06/20/2023]]</f>
        <v>1.8556627670941714</v>
      </c>
      <c r="S312" s="23"/>
    </row>
    <row r="313" spans="1:19" x14ac:dyDescent="0.25">
      <c r="A313" s="192" t="s">
        <v>111</v>
      </c>
      <c r="B313" s="193" t="s">
        <v>112</v>
      </c>
      <c r="C313" s="192" t="s">
        <v>84</v>
      </c>
      <c r="D313" s="192" t="s">
        <v>30</v>
      </c>
      <c r="E313" s="192" t="s">
        <v>59</v>
      </c>
      <c r="F313" s="194">
        <v>792.75</v>
      </c>
      <c r="G313">
        <v>5</v>
      </c>
      <c r="H313">
        <v>5</v>
      </c>
      <c r="I313" s="167">
        <v>860.92903933727337</v>
      </c>
      <c r="J313" s="22">
        <v>1.0860032032005971</v>
      </c>
      <c r="K313" s="22" t="s">
        <v>113</v>
      </c>
      <c r="L313" s="22" t="s">
        <v>58</v>
      </c>
      <c r="M313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13" s="24" t="str">
        <f>IFERROR(IF(Table1[[#This Row],[Medicare Rate in CR]]&gt;0,"Y","N"),"N")</f>
        <v>Y</v>
      </c>
      <c r="O313" s="166">
        <f>Table1[[#This Row],[Medicare Rate in CR]]*Table1[[#This Row],[SumOfUnits]]*Table1[[#This Row],[Actuarial Factor 06/20/2023]]</f>
        <v>1004.6615632808723</v>
      </c>
      <c r="P3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1004.6615632808723</v>
      </c>
      <c r="Q313" s="166">
        <f>Table1[[#This Row],[Trended Medicare Pricing for all RHCs]]-Table1[[#This Row],[SumOfSFY24 Estimated Payment 5/04/23]]</f>
        <v>143.73252394359895</v>
      </c>
      <c r="R313" s="24">
        <f>Table1[[#This Row],[SumOfUnits]]*Table1[[#This Row],[Actuarial Factor 06/20/2023]]</f>
        <v>5.4300160160029858</v>
      </c>
      <c r="S313" s="23"/>
    </row>
    <row r="314" spans="1:19" x14ac:dyDescent="0.25">
      <c r="A314" s="192" t="s">
        <v>111</v>
      </c>
      <c r="B314" s="193" t="s">
        <v>112</v>
      </c>
      <c r="C314" s="192" t="s">
        <v>84</v>
      </c>
      <c r="D314" s="192" t="s">
        <v>30</v>
      </c>
      <c r="E314" s="192" t="s">
        <v>60</v>
      </c>
      <c r="F314" s="194">
        <v>318.86</v>
      </c>
      <c r="G314">
        <v>2</v>
      </c>
      <c r="H314">
        <v>2</v>
      </c>
      <c r="I314" s="167">
        <v>306.9984587422598</v>
      </c>
      <c r="J314" s="22">
        <v>0.96280015913648564</v>
      </c>
      <c r="K314" s="22" t="s">
        <v>113</v>
      </c>
      <c r="L314" s="22" t="s">
        <v>58</v>
      </c>
      <c r="M314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14" s="24" t="str">
        <f>IFERROR(IF(Table1[[#This Row],[Medicare Rate in CR]]&gt;0,"Y","N"),"N")</f>
        <v>Y</v>
      </c>
      <c r="O314" s="166">
        <f>Table1[[#This Row],[Medicare Rate in CR]]*Table1[[#This Row],[SumOfUnits]]*Table1[[#This Row],[Actuarial Factor 06/20/2023]]</f>
        <v>356.27457088686515</v>
      </c>
      <c r="P3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356.27457088686515</v>
      </c>
      <c r="Q314" s="166">
        <f>Table1[[#This Row],[Trended Medicare Pricing for all RHCs]]-Table1[[#This Row],[SumOfSFY24 Estimated Payment 5/04/23]]</f>
        <v>49.276112144605349</v>
      </c>
      <c r="R314" s="24">
        <f>Table1[[#This Row],[SumOfUnits]]*Table1[[#This Row],[Actuarial Factor 06/20/2023]]</f>
        <v>1.9256003182729713</v>
      </c>
      <c r="S314" s="23"/>
    </row>
    <row r="315" spans="1:19" x14ac:dyDescent="0.25">
      <c r="A315" s="192" t="s">
        <v>111</v>
      </c>
      <c r="B315" s="193" t="s">
        <v>112</v>
      </c>
      <c r="C315" s="192" t="s">
        <v>84</v>
      </c>
      <c r="D315" s="192" t="s">
        <v>30</v>
      </c>
      <c r="E315" s="192" t="s">
        <v>61</v>
      </c>
      <c r="F315" s="194">
        <v>478.29</v>
      </c>
      <c r="G315">
        <v>3</v>
      </c>
      <c r="H315">
        <v>3</v>
      </c>
      <c r="I315" s="167">
        <v>460.49768811338976</v>
      </c>
      <c r="J315" s="22">
        <v>0.96280015913648564</v>
      </c>
      <c r="K315" s="22" t="s">
        <v>113</v>
      </c>
      <c r="L315" s="22" t="s">
        <v>58</v>
      </c>
      <c r="M315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15" s="24" t="str">
        <f>IFERROR(IF(Table1[[#This Row],[Medicare Rate in CR]]&gt;0,"Y","N"),"N")</f>
        <v>Y</v>
      </c>
      <c r="O315" s="166">
        <f>Table1[[#This Row],[Medicare Rate in CR]]*Table1[[#This Row],[SumOfUnits]]*Table1[[#This Row],[Actuarial Factor 06/20/2023]]</f>
        <v>534.41185633029772</v>
      </c>
      <c r="P3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534.41185633029772</v>
      </c>
      <c r="Q315" s="166">
        <f>Table1[[#This Row],[Trended Medicare Pricing for all RHCs]]-Table1[[#This Row],[SumOfSFY24 Estimated Payment 5/04/23]]</f>
        <v>73.914168216907967</v>
      </c>
      <c r="R315" s="24">
        <f>Table1[[#This Row],[SumOfUnits]]*Table1[[#This Row],[Actuarial Factor 06/20/2023]]</f>
        <v>2.8884004774094567</v>
      </c>
      <c r="S315" s="23"/>
    </row>
    <row r="316" spans="1:19" x14ac:dyDescent="0.25">
      <c r="A316" s="192" t="s">
        <v>111</v>
      </c>
      <c r="B316" s="193" t="s">
        <v>112</v>
      </c>
      <c r="C316" s="192" t="s">
        <v>84</v>
      </c>
      <c r="D316" s="192" t="s">
        <v>30</v>
      </c>
      <c r="E316" s="192" t="s">
        <v>62</v>
      </c>
      <c r="F316" s="194">
        <v>1910.9600000000005</v>
      </c>
      <c r="G316">
        <v>12</v>
      </c>
      <c r="H316">
        <v>12</v>
      </c>
      <c r="I316" s="167">
        <v>2111.5801670061119</v>
      </c>
      <c r="J316" s="22">
        <v>1.1049839698403479</v>
      </c>
      <c r="K316" s="22" t="s">
        <v>113</v>
      </c>
      <c r="L316" s="22" t="s">
        <v>58</v>
      </c>
      <c r="M316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16" s="24" t="str">
        <f>IFERROR(IF(Table1[[#This Row],[Medicare Rate in CR]]&gt;0,"Y","N"),"N")</f>
        <v>Y</v>
      </c>
      <c r="O316" s="166">
        <f>Table1[[#This Row],[Medicare Rate in CR]]*Table1[[#This Row],[SumOfUnits]]*Table1[[#This Row],[Actuarial Factor 06/20/2023]]</f>
        <v>2453.3296091983343</v>
      </c>
      <c r="P3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2453.3296091983343</v>
      </c>
      <c r="Q316" s="166">
        <f>Table1[[#This Row],[Trended Medicare Pricing for all RHCs]]-Table1[[#This Row],[SumOfSFY24 Estimated Payment 5/04/23]]</f>
        <v>341.74944219222243</v>
      </c>
      <c r="R316" s="24">
        <f>Table1[[#This Row],[SumOfUnits]]*Table1[[#This Row],[Actuarial Factor 06/20/2023]]</f>
        <v>13.259807638084174</v>
      </c>
      <c r="S316" s="23"/>
    </row>
    <row r="317" spans="1:19" x14ac:dyDescent="0.25">
      <c r="A317" s="192" t="s">
        <v>111</v>
      </c>
      <c r="B317" s="193" t="s">
        <v>112</v>
      </c>
      <c r="C317" s="192" t="s">
        <v>84</v>
      </c>
      <c r="D317" s="192" t="s">
        <v>30</v>
      </c>
      <c r="E317" s="192" t="s">
        <v>63</v>
      </c>
      <c r="F317" s="194">
        <v>318.86</v>
      </c>
      <c r="G317">
        <v>2</v>
      </c>
      <c r="H317">
        <v>2</v>
      </c>
      <c r="I317" s="167">
        <v>319.88345407862971</v>
      </c>
      <c r="J317" s="22">
        <v>1.0032097286540478</v>
      </c>
      <c r="K317" s="22" t="s">
        <v>113</v>
      </c>
      <c r="L317" s="22" t="s">
        <v>58</v>
      </c>
      <c r="M317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17" s="24" t="str">
        <f>IFERROR(IF(Table1[[#This Row],[Medicare Rate in CR]]&gt;0,"Y","N"),"N")</f>
        <v>Y</v>
      </c>
      <c r="O317" s="166">
        <f>Table1[[#This Row],[Medicare Rate in CR]]*Table1[[#This Row],[SumOfUnits]]*Table1[[#This Row],[Actuarial Factor 06/20/2023]]</f>
        <v>371.22772799114387</v>
      </c>
      <c r="P3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371.22772799114387</v>
      </c>
      <c r="Q317" s="166">
        <f>Table1[[#This Row],[Trended Medicare Pricing for all RHCs]]-Table1[[#This Row],[SumOfSFY24 Estimated Payment 5/04/23]]</f>
        <v>51.344273912514154</v>
      </c>
      <c r="R317" s="24">
        <f>Table1[[#This Row],[SumOfUnits]]*Table1[[#This Row],[Actuarial Factor 06/20/2023]]</f>
        <v>2.0064194573080956</v>
      </c>
      <c r="S317" s="23"/>
    </row>
    <row r="318" spans="1:19" x14ac:dyDescent="0.25">
      <c r="A318" s="192" t="s">
        <v>111</v>
      </c>
      <c r="B318" s="193" t="s">
        <v>112</v>
      </c>
      <c r="C318" s="192" t="s">
        <v>84</v>
      </c>
      <c r="D318" s="192" t="s">
        <v>31</v>
      </c>
      <c r="E318" s="192" t="s">
        <v>69</v>
      </c>
      <c r="F318" s="194">
        <v>768.18926472005398</v>
      </c>
      <c r="G318">
        <v>5</v>
      </c>
      <c r="H318">
        <v>5</v>
      </c>
      <c r="I318" s="167">
        <v>813.52872770531383</v>
      </c>
      <c r="J318" s="22">
        <v>1.0590212139996289</v>
      </c>
      <c r="K318" s="22" t="s">
        <v>113</v>
      </c>
      <c r="L318" s="22" t="s">
        <v>58</v>
      </c>
      <c r="M318" s="22" t="str">
        <f>IFERROR(IFERROR(INDEX(FreeStand_Medicare!E:E,MATCH(Table1[[#This Row],[Medicare Number]],FreeStand_Medicare!A:A,0)),INDEX(HospBased_Medicare_CR!F:F,MATCH(Table1[[#This Row],[Medicare Number]],HospBased_Medicare_CR!G:G,0))),0)</f>
        <v>185.02</v>
      </c>
      <c r="N318" s="24" t="str">
        <f>IFERROR(IF(Table1[[#This Row],[Medicare Rate in CR]]&gt;0,"Y","N"),"N")</f>
        <v>Y</v>
      </c>
      <c r="O318" s="166">
        <f>Table1[[#This Row],[Medicare Rate in CR]]*Table1[[#This Row],[SumOfUnits]]*Table1[[#This Row],[Actuarial Factor 06/20/2023]]</f>
        <v>979.70052507105675</v>
      </c>
      <c r="P3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979.70052507105675</v>
      </c>
      <c r="Q318" s="166">
        <f>Table1[[#This Row],[Trended Medicare Pricing for all RHCs]]-Table1[[#This Row],[SumOfSFY24 Estimated Payment 5/04/23]]</f>
        <v>166.17179736574292</v>
      </c>
      <c r="R318" s="24">
        <f>Table1[[#This Row],[SumOfUnits]]*Table1[[#This Row],[Actuarial Factor 06/20/2023]]</f>
        <v>5.2951060699981447</v>
      </c>
      <c r="S318" s="23"/>
    </row>
    <row r="319" spans="1:19" x14ac:dyDescent="0.25">
      <c r="A319" s="192" t="s">
        <v>114</v>
      </c>
      <c r="B319" s="193" t="s">
        <v>115</v>
      </c>
      <c r="C319" s="192" t="s">
        <v>95</v>
      </c>
      <c r="D319" s="192" t="s">
        <v>30</v>
      </c>
      <c r="E319" s="192" t="s">
        <v>56</v>
      </c>
      <c r="F319" s="194">
        <v>869.26857473258167</v>
      </c>
      <c r="G319">
        <v>6</v>
      </c>
      <c r="H319">
        <v>6</v>
      </c>
      <c r="I319" s="167">
        <v>1029.9996020650985</v>
      </c>
      <c r="J319" s="22">
        <v>1.184903759326585</v>
      </c>
      <c r="K319" s="22" t="s">
        <v>116</v>
      </c>
      <c r="L319" s="22" t="s">
        <v>58</v>
      </c>
      <c r="M3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9" s="24" t="str">
        <f>IFERROR(IF(Table1[[#This Row],[Medicare Rate in CR]]&gt;0,"Y","N"),"N")</f>
        <v>N</v>
      </c>
      <c r="O319" s="166">
        <f>Table1[[#This Row],[Medicare Rate in CR]]*Table1[[#This Row],[SumOfUnits]]*Table1[[#This Row],[Actuarial Factor 06/20/2023]]</f>
        <v>0</v>
      </c>
      <c r="P3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1222.8248103518702</v>
      </c>
      <c r="Q319" s="166">
        <f>Table1[[#This Row],[Trended Medicare Pricing for all RHCs]]-Table1[[#This Row],[SumOfSFY24 Estimated Payment 5/04/23]]</f>
        <v>192.82520828677161</v>
      </c>
      <c r="R319" s="24">
        <f>Table1[[#This Row],[SumOfUnits]]*Table1[[#This Row],[Actuarial Factor 06/20/2023]]</f>
        <v>7.1094225559595099</v>
      </c>
      <c r="S319" s="23"/>
    </row>
    <row r="320" spans="1:19" x14ac:dyDescent="0.25">
      <c r="A320" s="192" t="s">
        <v>114</v>
      </c>
      <c r="B320" s="193" t="s">
        <v>115</v>
      </c>
      <c r="C320" s="192" t="s">
        <v>95</v>
      </c>
      <c r="D320" s="192" t="s">
        <v>30</v>
      </c>
      <c r="E320" s="192" t="s">
        <v>59</v>
      </c>
      <c r="F320" s="194">
        <v>289.7561915775272</v>
      </c>
      <c r="G320">
        <v>2</v>
      </c>
      <c r="H320">
        <v>2</v>
      </c>
      <c r="I320" s="167">
        <v>297.69777365160797</v>
      </c>
      <c r="J320" s="22">
        <v>1.0274078080293787</v>
      </c>
      <c r="K320" s="22" t="s">
        <v>116</v>
      </c>
      <c r="L320" s="22" t="s">
        <v>58</v>
      </c>
      <c r="M3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0" s="24" t="str">
        <f>IFERROR(IF(Table1[[#This Row],[Medicare Rate in CR]]&gt;0,"Y","N"),"N")</f>
        <v>N</v>
      </c>
      <c r="O320" s="166">
        <f>Table1[[#This Row],[Medicare Rate in CR]]*Table1[[#This Row],[SumOfUnits]]*Table1[[#This Row],[Actuarial Factor 06/20/2023]]</f>
        <v>0</v>
      </c>
      <c r="P3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353.42947985400656</v>
      </c>
      <c r="Q320" s="166">
        <f>Table1[[#This Row],[Trended Medicare Pricing for all RHCs]]-Table1[[#This Row],[SumOfSFY24 Estimated Payment 5/04/23]]</f>
        <v>55.731706202398584</v>
      </c>
      <c r="R320" s="24">
        <f>Table1[[#This Row],[SumOfUnits]]*Table1[[#This Row],[Actuarial Factor 06/20/2023]]</f>
        <v>2.0548156160587574</v>
      </c>
      <c r="S320" s="23"/>
    </row>
    <row r="321" spans="1:19" x14ac:dyDescent="0.25">
      <c r="A321" s="192" t="s">
        <v>114</v>
      </c>
      <c r="B321" s="193" t="s">
        <v>115</v>
      </c>
      <c r="C321" s="192" t="s">
        <v>95</v>
      </c>
      <c r="D321" s="192" t="s">
        <v>30</v>
      </c>
      <c r="E321" s="192" t="s">
        <v>60</v>
      </c>
      <c r="F321" s="194">
        <v>4750.5444733545328</v>
      </c>
      <c r="G321">
        <v>33</v>
      </c>
      <c r="H321">
        <v>33</v>
      </c>
      <c r="I321" s="167">
        <v>4428.2747010552475</v>
      </c>
      <c r="J321" s="22">
        <v>0.93216150820040233</v>
      </c>
      <c r="K321" s="22" t="s">
        <v>116</v>
      </c>
      <c r="L321" s="22" t="s">
        <v>58</v>
      </c>
      <c r="M3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1" s="24" t="str">
        <f>IFERROR(IF(Table1[[#This Row],[Medicare Rate in CR]]&gt;0,"Y","N"),"N")</f>
        <v>N</v>
      </c>
      <c r="O321" s="166">
        <f>Table1[[#This Row],[Medicare Rate in CR]]*Table1[[#This Row],[SumOfUnits]]*Table1[[#This Row],[Actuarial Factor 06/20/2023]]</f>
        <v>0</v>
      </c>
      <c r="P3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5257.2876345263148</v>
      </c>
      <c r="Q321" s="166">
        <f>Table1[[#This Row],[Trended Medicare Pricing for all RHCs]]-Table1[[#This Row],[SumOfSFY24 Estimated Payment 5/04/23]]</f>
        <v>829.0129334710673</v>
      </c>
      <c r="R321" s="24">
        <f>Table1[[#This Row],[SumOfUnits]]*Table1[[#This Row],[Actuarial Factor 06/20/2023]]</f>
        <v>30.761329770613276</v>
      </c>
      <c r="S321" s="23"/>
    </row>
    <row r="322" spans="1:19" x14ac:dyDescent="0.25">
      <c r="A322" s="192" t="s">
        <v>114</v>
      </c>
      <c r="B322" s="193" t="s">
        <v>115</v>
      </c>
      <c r="C322" s="192" t="s">
        <v>95</v>
      </c>
      <c r="D322" s="192" t="s">
        <v>30</v>
      </c>
      <c r="E322" s="192" t="s">
        <v>61</v>
      </c>
      <c r="F322" s="194">
        <v>1124.5543027850053</v>
      </c>
      <c r="G322">
        <v>8</v>
      </c>
      <c r="H322">
        <v>8</v>
      </c>
      <c r="I322" s="167">
        <v>1048.2662349373225</v>
      </c>
      <c r="J322" s="22">
        <v>0.93216150820040233</v>
      </c>
      <c r="K322" s="22" t="s">
        <v>116</v>
      </c>
      <c r="L322" s="22" t="s">
        <v>58</v>
      </c>
      <c r="M3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2" s="24" t="str">
        <f>IFERROR(IF(Table1[[#This Row],[Medicare Rate in CR]]&gt;0,"Y","N"),"N")</f>
        <v>N</v>
      </c>
      <c r="O322" s="166">
        <f>Table1[[#This Row],[Medicare Rate in CR]]*Table1[[#This Row],[SumOfUnits]]*Table1[[#This Row],[Actuarial Factor 06/20/2023]]</f>
        <v>0</v>
      </c>
      <c r="P3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1244.5111215241852</v>
      </c>
      <c r="Q322" s="166">
        <f>Table1[[#This Row],[Trended Medicare Pricing for all RHCs]]-Table1[[#This Row],[SumOfSFY24 Estimated Payment 5/04/23]]</f>
        <v>196.24488658686278</v>
      </c>
      <c r="R322" s="24">
        <f>Table1[[#This Row],[SumOfUnits]]*Table1[[#This Row],[Actuarial Factor 06/20/2023]]</f>
        <v>7.4572920656032187</v>
      </c>
      <c r="S322" s="23"/>
    </row>
    <row r="323" spans="1:19" x14ac:dyDescent="0.25">
      <c r="A323" s="192" t="s">
        <v>114</v>
      </c>
      <c r="B323" s="193" t="s">
        <v>115</v>
      </c>
      <c r="C323" s="192" t="s">
        <v>95</v>
      </c>
      <c r="D323" s="192" t="s">
        <v>30</v>
      </c>
      <c r="E323" s="192" t="s">
        <v>62</v>
      </c>
      <c r="F323" s="194">
        <v>9222.3185891876255</v>
      </c>
      <c r="G323">
        <v>63</v>
      </c>
      <c r="H323">
        <v>63</v>
      </c>
      <c r="I323" s="167">
        <v>9905.843803550506</v>
      </c>
      <c r="J323" s="22">
        <v>1.0741164174445519</v>
      </c>
      <c r="K323" s="22" t="s">
        <v>116</v>
      </c>
      <c r="L323" s="22" t="s">
        <v>58</v>
      </c>
      <c r="M3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3" s="24" t="str">
        <f>IFERROR(IF(Table1[[#This Row],[Medicare Rate in CR]]&gt;0,"Y","N"),"N")</f>
        <v>N</v>
      </c>
      <c r="O323" s="166">
        <f>Table1[[#This Row],[Medicare Rate in CR]]*Table1[[#This Row],[SumOfUnits]]*Table1[[#This Row],[Actuarial Factor 06/20/2023]]</f>
        <v>0</v>
      </c>
      <c r="P3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11760.307039115067</v>
      </c>
      <c r="Q323" s="166">
        <f>Table1[[#This Row],[Trended Medicare Pricing for all RHCs]]-Table1[[#This Row],[SumOfSFY24 Estimated Payment 5/04/23]]</f>
        <v>1854.4632355645608</v>
      </c>
      <c r="R323" s="24">
        <f>Table1[[#This Row],[SumOfUnits]]*Table1[[#This Row],[Actuarial Factor 06/20/2023]]</f>
        <v>67.669334299006763</v>
      </c>
      <c r="S323" s="23"/>
    </row>
    <row r="324" spans="1:19" x14ac:dyDescent="0.25">
      <c r="A324" s="192" t="s">
        <v>114</v>
      </c>
      <c r="B324" s="193" t="s">
        <v>115</v>
      </c>
      <c r="C324" s="192" t="s">
        <v>95</v>
      </c>
      <c r="D324" s="192" t="s">
        <v>30</v>
      </c>
      <c r="E324" s="192" t="s">
        <v>63</v>
      </c>
      <c r="F324" s="194">
        <v>1116.1703767948347</v>
      </c>
      <c r="G324">
        <v>8</v>
      </c>
      <c r="H324">
        <v>8</v>
      </c>
      <c r="I324" s="167">
        <v>1128.4667597253308</v>
      </c>
      <c r="J324" s="22">
        <v>1.0110165824018784</v>
      </c>
      <c r="K324" s="22" t="s">
        <v>116</v>
      </c>
      <c r="L324" s="22" t="s">
        <v>58</v>
      </c>
      <c r="M3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4" s="24" t="str">
        <f>IFERROR(IF(Table1[[#This Row],[Medicare Rate in CR]]&gt;0,"Y","N"),"N")</f>
        <v>N</v>
      </c>
      <c r="O324" s="166">
        <f>Table1[[#This Row],[Medicare Rate in CR]]*Table1[[#This Row],[SumOfUnits]]*Table1[[#This Row],[Actuarial Factor 06/20/2023]]</f>
        <v>0</v>
      </c>
      <c r="P3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1339.725907352635</v>
      </c>
      <c r="Q324" s="166">
        <f>Table1[[#This Row],[Trended Medicare Pricing for all RHCs]]-Table1[[#This Row],[SumOfSFY24 Estimated Payment 5/04/23]]</f>
        <v>211.25914762730417</v>
      </c>
      <c r="R324" s="24">
        <f>Table1[[#This Row],[SumOfUnits]]*Table1[[#This Row],[Actuarial Factor 06/20/2023]]</f>
        <v>8.0881326592150273</v>
      </c>
      <c r="S324" s="23"/>
    </row>
    <row r="325" spans="1:19" x14ac:dyDescent="0.25">
      <c r="A325" s="192" t="s">
        <v>114</v>
      </c>
      <c r="B325" s="193" t="s">
        <v>115</v>
      </c>
      <c r="C325" s="192" t="s">
        <v>95</v>
      </c>
      <c r="D325" s="192" t="s">
        <v>30</v>
      </c>
      <c r="E325" s="192" t="s">
        <v>64</v>
      </c>
      <c r="F325" s="194">
        <v>7439.0189842921882</v>
      </c>
      <c r="G325">
        <v>52</v>
      </c>
      <c r="H325">
        <v>52</v>
      </c>
      <c r="I325" s="167">
        <v>7608.8479501672819</v>
      </c>
      <c r="J325" s="22">
        <v>1.0228294841340901</v>
      </c>
      <c r="K325" s="22" t="s">
        <v>116</v>
      </c>
      <c r="L325" s="22" t="s">
        <v>58</v>
      </c>
      <c r="M3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5" s="24" t="str">
        <f>IFERROR(IF(Table1[[#This Row],[Medicare Rate in CR]]&gt;0,"Y","N"),"N")</f>
        <v>N</v>
      </c>
      <c r="O325" s="166">
        <f>Table1[[#This Row],[Medicare Rate in CR]]*Table1[[#This Row],[SumOfUnits]]*Table1[[#This Row],[Actuarial Factor 06/20/2023]]</f>
        <v>0</v>
      </c>
      <c r="P3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9033.2928605068228</v>
      </c>
      <c r="Q325" s="166">
        <f>Table1[[#This Row],[Trended Medicare Pricing for all RHCs]]-Table1[[#This Row],[SumOfSFY24 Estimated Payment 5/04/23]]</f>
        <v>1424.4449103395409</v>
      </c>
      <c r="R325" s="24">
        <f>Table1[[#This Row],[SumOfUnits]]*Table1[[#This Row],[Actuarial Factor 06/20/2023]]</f>
        <v>53.187133174972686</v>
      </c>
      <c r="S325" s="23"/>
    </row>
    <row r="326" spans="1:19" x14ac:dyDescent="0.25">
      <c r="A326" s="192" t="s">
        <v>114</v>
      </c>
      <c r="B326" s="193" t="s">
        <v>115</v>
      </c>
      <c r="C326" s="192" t="s">
        <v>95</v>
      </c>
      <c r="D326" s="192" t="s">
        <v>32</v>
      </c>
      <c r="E326" s="192" t="s">
        <v>94</v>
      </c>
      <c r="F326" s="194">
        <v>144.8780957887636</v>
      </c>
      <c r="G326">
        <v>1</v>
      </c>
      <c r="H326">
        <v>1</v>
      </c>
      <c r="I326" s="167">
        <v>164.94362616916098</v>
      </c>
      <c r="J326" s="22">
        <v>1.1384994071819765</v>
      </c>
      <c r="K326" s="22" t="s">
        <v>116</v>
      </c>
      <c r="L326" s="22" t="s">
        <v>58</v>
      </c>
      <c r="M3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6" s="24" t="str">
        <f>IFERROR(IF(Table1[[#This Row],[Medicare Rate in CR]]&gt;0,"Y","N"),"N")</f>
        <v>N</v>
      </c>
      <c r="O326" s="166">
        <f>Table1[[#This Row],[Medicare Rate in CR]]*Table1[[#This Row],[SumOfUnits]]*Table1[[#This Row],[Actuarial Factor 06/20/2023]]</f>
        <v>0</v>
      </c>
      <c r="P3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195.82255952784951</v>
      </c>
      <c r="Q326" s="166">
        <f>Table1[[#This Row],[Trended Medicare Pricing for all RHCs]]-Table1[[#This Row],[SumOfSFY24 Estimated Payment 5/04/23]]</f>
        <v>30.878933358688528</v>
      </c>
      <c r="R326" s="24">
        <f>Table1[[#This Row],[SumOfUnits]]*Table1[[#This Row],[Actuarial Factor 06/20/2023]]</f>
        <v>1.1384994071819765</v>
      </c>
      <c r="S326" s="23"/>
    </row>
    <row r="327" spans="1:19" x14ac:dyDescent="0.25">
      <c r="A327" s="192" t="s">
        <v>114</v>
      </c>
      <c r="B327" s="193" t="s">
        <v>115</v>
      </c>
      <c r="C327" s="192" t="s">
        <v>95</v>
      </c>
      <c r="D327" s="192" t="s">
        <v>32</v>
      </c>
      <c r="E327" s="192" t="s">
        <v>65</v>
      </c>
      <c r="F327" s="194">
        <v>579.51238315505441</v>
      </c>
      <c r="G327">
        <v>4</v>
      </c>
      <c r="H327">
        <v>4</v>
      </c>
      <c r="I327" s="167">
        <v>866.47404089609927</v>
      </c>
      <c r="J327" s="22">
        <v>1.4951777840858758</v>
      </c>
      <c r="K327" s="22" t="s">
        <v>116</v>
      </c>
      <c r="L327" s="22" t="s">
        <v>58</v>
      </c>
      <c r="M3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7" s="24" t="str">
        <f>IFERROR(IF(Table1[[#This Row],[Medicare Rate in CR]]&gt;0,"Y","N"),"N")</f>
        <v>N</v>
      </c>
      <c r="O327" s="166">
        <f>Table1[[#This Row],[Medicare Rate in CR]]*Table1[[#This Row],[SumOfUnits]]*Table1[[#This Row],[Actuarial Factor 06/20/2023]]</f>
        <v>0</v>
      </c>
      <c r="P3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1028.6857903723978</v>
      </c>
      <c r="Q327" s="166">
        <f>Table1[[#This Row],[Trended Medicare Pricing for all RHCs]]-Table1[[#This Row],[SumOfSFY24 Estimated Payment 5/04/23]]</f>
        <v>162.21174947629856</v>
      </c>
      <c r="R327" s="24">
        <f>Table1[[#This Row],[SumOfUnits]]*Table1[[#This Row],[Actuarial Factor 06/20/2023]]</f>
        <v>5.980711136343503</v>
      </c>
      <c r="S327" s="23"/>
    </row>
    <row r="328" spans="1:19" x14ac:dyDescent="0.25">
      <c r="A328" s="192" t="s">
        <v>114</v>
      </c>
      <c r="B328" s="193" t="s">
        <v>115</v>
      </c>
      <c r="C328" s="192" t="s">
        <v>95</v>
      </c>
      <c r="D328" s="192" t="s">
        <v>32</v>
      </c>
      <c r="E328" s="192" t="s">
        <v>66</v>
      </c>
      <c r="F328" s="194">
        <v>292.8013876843018</v>
      </c>
      <c r="G328">
        <v>2</v>
      </c>
      <c r="H328">
        <v>2</v>
      </c>
      <c r="I328" s="167">
        <v>342.16965247745316</v>
      </c>
      <c r="J328" s="22">
        <v>1.1686066626377474</v>
      </c>
      <c r="K328" s="22" t="s">
        <v>116</v>
      </c>
      <c r="L328" s="22" t="s">
        <v>58</v>
      </c>
      <c r="M3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8" s="24" t="str">
        <f>IFERROR(IF(Table1[[#This Row],[Medicare Rate in CR]]&gt;0,"Y","N"),"N")</f>
        <v>N</v>
      </c>
      <c r="O328" s="166">
        <f>Table1[[#This Row],[Medicare Rate in CR]]*Table1[[#This Row],[SumOfUnits]]*Table1[[#This Row],[Actuarial Factor 06/20/2023]]</f>
        <v>0</v>
      </c>
      <c r="P3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406.22689519491894</v>
      </c>
      <c r="Q328" s="166">
        <f>Table1[[#This Row],[Trended Medicare Pricing for all RHCs]]-Table1[[#This Row],[SumOfSFY24 Estimated Payment 5/04/23]]</f>
        <v>64.057242717465783</v>
      </c>
      <c r="R328" s="24">
        <f>Table1[[#This Row],[SumOfUnits]]*Table1[[#This Row],[Actuarial Factor 06/20/2023]]</f>
        <v>2.3372133252754947</v>
      </c>
      <c r="S328" s="23"/>
    </row>
    <row r="329" spans="1:19" x14ac:dyDescent="0.25">
      <c r="A329" s="192" t="s">
        <v>114</v>
      </c>
      <c r="B329" s="193" t="s">
        <v>115</v>
      </c>
      <c r="C329" s="192" t="s">
        <v>95</v>
      </c>
      <c r="D329" s="192" t="s">
        <v>31</v>
      </c>
      <c r="E329" s="192" t="s">
        <v>82</v>
      </c>
      <c r="F329" s="194">
        <v>579.51238315505441</v>
      </c>
      <c r="G329">
        <v>4</v>
      </c>
      <c r="H329">
        <v>4</v>
      </c>
      <c r="I329" s="167">
        <v>628.27264657199555</v>
      </c>
      <c r="J329" s="22">
        <v>1.084140157888386</v>
      </c>
      <c r="K329" s="22" t="s">
        <v>116</v>
      </c>
      <c r="L329" s="22" t="s">
        <v>58</v>
      </c>
      <c r="M3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9" s="24" t="str">
        <f>IFERROR(IF(Table1[[#This Row],[Medicare Rate in CR]]&gt;0,"Y","N"),"N")</f>
        <v>N</v>
      </c>
      <c r="O329" s="166">
        <f>Table1[[#This Row],[Medicare Rate in CR]]*Table1[[#This Row],[SumOfUnits]]*Table1[[#This Row],[Actuarial Factor 06/20/2023]]</f>
        <v>0</v>
      </c>
      <c r="P3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745.8909482618534</v>
      </c>
      <c r="Q329" s="166">
        <f>Table1[[#This Row],[Trended Medicare Pricing for all RHCs]]-Table1[[#This Row],[SumOfSFY24 Estimated Payment 5/04/23]]</f>
        <v>117.61830168985784</v>
      </c>
      <c r="R329" s="24">
        <f>Table1[[#This Row],[SumOfUnits]]*Table1[[#This Row],[Actuarial Factor 06/20/2023]]</f>
        <v>4.3365606315535441</v>
      </c>
      <c r="S329" s="23"/>
    </row>
    <row r="330" spans="1:19" x14ac:dyDescent="0.25">
      <c r="A330" s="192" t="s">
        <v>114</v>
      </c>
      <c r="B330" s="193" t="s">
        <v>115</v>
      </c>
      <c r="C330" s="192" t="s">
        <v>95</v>
      </c>
      <c r="D330" s="192" t="s">
        <v>31</v>
      </c>
      <c r="E330" s="192" t="s">
        <v>68</v>
      </c>
      <c r="F330" s="194">
        <v>1035.858147826925</v>
      </c>
      <c r="G330">
        <v>7</v>
      </c>
      <c r="H330">
        <v>7</v>
      </c>
      <c r="I330" s="167">
        <v>983.18507634573666</v>
      </c>
      <c r="J330" s="22">
        <v>0.9491503044198778</v>
      </c>
      <c r="K330" s="22" t="s">
        <v>116</v>
      </c>
      <c r="L330" s="22" t="s">
        <v>58</v>
      </c>
      <c r="M3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0" s="24" t="str">
        <f>IFERROR(IF(Table1[[#This Row],[Medicare Rate in CR]]&gt;0,"Y","N"),"N")</f>
        <v>N</v>
      </c>
      <c r="O330" s="166">
        <f>Table1[[#This Row],[Medicare Rate in CR]]*Table1[[#This Row],[SumOfUnits]]*Table1[[#This Row],[Actuarial Factor 06/20/2023]]</f>
        <v>0</v>
      </c>
      <c r="P3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1167.2461835060772</v>
      </c>
      <c r="Q330" s="166">
        <f>Table1[[#This Row],[Trended Medicare Pricing for all RHCs]]-Table1[[#This Row],[SumOfSFY24 Estimated Payment 5/04/23]]</f>
        <v>184.0611071603405</v>
      </c>
      <c r="R330" s="24">
        <f>Table1[[#This Row],[SumOfUnits]]*Table1[[#This Row],[Actuarial Factor 06/20/2023]]</f>
        <v>6.6440521309391443</v>
      </c>
      <c r="S330" s="23"/>
    </row>
    <row r="331" spans="1:19" x14ac:dyDescent="0.25">
      <c r="A331" s="192" t="s">
        <v>114</v>
      </c>
      <c r="B331" s="193" t="s">
        <v>115</v>
      </c>
      <c r="C331" s="192" t="s">
        <v>95</v>
      </c>
      <c r="D331" s="192" t="s">
        <v>31</v>
      </c>
      <c r="E331" s="192" t="s">
        <v>69</v>
      </c>
      <c r="F331" s="194">
        <v>12134.431916738931</v>
      </c>
      <c r="G331">
        <v>83</v>
      </c>
      <c r="H331">
        <v>83</v>
      </c>
      <c r="I331" s="167">
        <v>13390.722875739721</v>
      </c>
      <c r="J331" s="22">
        <v>1.1035310896810744</v>
      </c>
      <c r="K331" s="22" t="s">
        <v>116</v>
      </c>
      <c r="L331" s="22" t="s">
        <v>58</v>
      </c>
      <c r="M3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1" s="24" t="str">
        <f>IFERROR(IF(Table1[[#This Row],[Medicare Rate in CR]]&gt;0,"Y","N"),"N")</f>
        <v>N</v>
      </c>
      <c r="O331" s="166">
        <f>Table1[[#This Row],[Medicare Rate in CR]]*Table1[[#This Row],[SumOfUnits]]*Table1[[#This Row],[Actuarial Factor 06/20/2023]]</f>
        <v>0</v>
      </c>
      <c r="P3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15897.586880782081</v>
      </c>
      <c r="Q331" s="166">
        <f>Table1[[#This Row],[Trended Medicare Pricing for all RHCs]]-Table1[[#This Row],[SumOfSFY24 Estimated Payment 5/04/23]]</f>
        <v>2506.8640050423601</v>
      </c>
      <c r="R331" s="24">
        <f>Table1[[#This Row],[SumOfUnits]]*Table1[[#This Row],[Actuarial Factor 06/20/2023]]</f>
        <v>91.593080443529175</v>
      </c>
      <c r="S331" s="23"/>
    </row>
    <row r="332" spans="1:19" x14ac:dyDescent="0.25">
      <c r="A332" s="192" t="s">
        <v>114</v>
      </c>
      <c r="B332" s="193" t="s">
        <v>115</v>
      </c>
      <c r="C332" s="192" t="s">
        <v>79</v>
      </c>
      <c r="D332" s="192" t="s">
        <v>30</v>
      </c>
      <c r="E332" s="192" t="s">
        <v>60</v>
      </c>
      <c r="F332" s="194">
        <v>144.8780957887636</v>
      </c>
      <c r="G332">
        <v>1</v>
      </c>
      <c r="H332">
        <v>1</v>
      </c>
      <c r="I332" s="167">
        <v>122.23329781472378</v>
      </c>
      <c r="J332" s="22">
        <v>0.84369757311652838</v>
      </c>
      <c r="K332" s="22" t="s">
        <v>116</v>
      </c>
      <c r="L332" s="22" t="s">
        <v>58</v>
      </c>
      <c r="M3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2" s="24" t="str">
        <f>IFERROR(IF(Table1[[#This Row],[Medicare Rate in CR]]&gt;0,"Y","N"),"N")</f>
        <v>N</v>
      </c>
      <c r="O332" s="166">
        <f>Table1[[#This Row],[Medicare Rate in CR]]*Table1[[#This Row],[SumOfUnits]]*Table1[[#This Row],[Actuarial Factor 06/20/2023]]</f>
        <v>0</v>
      </c>
      <c r="P3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146.84759425255103</v>
      </c>
      <c r="Q332" s="166">
        <f>Table1[[#This Row],[Trended Medicare Pricing for all RHCs]]-Table1[[#This Row],[SumOfSFY24 Estimated Payment 5/04/23]]</f>
        <v>24.61429643782725</v>
      </c>
      <c r="R332" s="24">
        <f>Table1[[#This Row],[SumOfUnits]]*Table1[[#This Row],[Actuarial Factor 06/20/2023]]</f>
        <v>0.84369757311652838</v>
      </c>
      <c r="S332" s="23"/>
    </row>
    <row r="333" spans="1:19" x14ac:dyDescent="0.25">
      <c r="A333" s="192" t="s">
        <v>117</v>
      </c>
      <c r="B333" s="193" t="s">
        <v>118</v>
      </c>
      <c r="C333" s="192" t="s">
        <v>72</v>
      </c>
      <c r="D333" s="192" t="s">
        <v>30</v>
      </c>
      <c r="E333" s="192" t="s">
        <v>56</v>
      </c>
      <c r="F333" s="194">
        <v>252.2</v>
      </c>
      <c r="G333">
        <v>3</v>
      </c>
      <c r="H333">
        <v>3</v>
      </c>
      <c r="I333" s="167">
        <v>287.03690831629831</v>
      </c>
      <c r="J333" s="22">
        <v>1.1381320710400409</v>
      </c>
      <c r="K333" s="22" t="s">
        <v>119</v>
      </c>
      <c r="L333" s="22" t="s">
        <v>99</v>
      </c>
      <c r="M3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3" s="24" t="str">
        <f>IFERROR(IF(Table1[[#This Row],[Medicare Rate in CR]]&gt;0,"Y","N"),"N")</f>
        <v>N</v>
      </c>
      <c r="O333" s="166">
        <f>Table1[[#This Row],[Medicare Rate in CR]]*Table1[[#This Row],[SumOfUnits]]*Table1[[#This Row],[Actuarial Factor 06/20/2023]]</f>
        <v>0</v>
      </c>
      <c r="P3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293.44960720230409</v>
      </c>
      <c r="Q333" s="166">
        <f>Table1[[#This Row],[Trended Medicare Pricing for all RHCs]]-Table1[[#This Row],[SumOfSFY24 Estimated Payment 5/04/23]]</f>
        <v>6.412698886005785</v>
      </c>
      <c r="R333" s="24">
        <f>Table1[[#This Row],[SumOfUnits]]*Table1[[#This Row],[Actuarial Factor 06/20/2023]]</f>
        <v>3.4143962131201224</v>
      </c>
      <c r="S333" s="23"/>
    </row>
    <row r="334" spans="1:19" x14ac:dyDescent="0.25">
      <c r="A334" s="192" t="s">
        <v>117</v>
      </c>
      <c r="B334" s="193" t="s">
        <v>118</v>
      </c>
      <c r="C334" s="192" t="s">
        <v>72</v>
      </c>
      <c r="D334" s="192" t="s">
        <v>30</v>
      </c>
      <c r="E334" s="192" t="s">
        <v>59</v>
      </c>
      <c r="F334" s="194">
        <v>594.58999999999992</v>
      </c>
      <c r="G334">
        <v>9</v>
      </c>
      <c r="H334">
        <v>9</v>
      </c>
      <c r="I334" s="167">
        <v>685.76592967547799</v>
      </c>
      <c r="J334" s="22">
        <v>1.1533425211918769</v>
      </c>
      <c r="K334" s="22" t="s">
        <v>119</v>
      </c>
      <c r="L334" s="22" t="s">
        <v>99</v>
      </c>
      <c r="M3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4" s="24" t="str">
        <f>IFERROR(IF(Table1[[#This Row],[Medicare Rate in CR]]&gt;0,"Y","N"),"N")</f>
        <v>N</v>
      </c>
      <c r="O334" s="166">
        <f>Table1[[#This Row],[Medicare Rate in CR]]*Table1[[#This Row],[SumOfUnits]]*Table1[[#This Row],[Actuarial Factor 06/20/2023]]</f>
        <v>0</v>
      </c>
      <c r="P3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701.08664379230072</v>
      </c>
      <c r="Q334" s="166">
        <f>Table1[[#This Row],[Trended Medicare Pricing for all RHCs]]-Table1[[#This Row],[SumOfSFY24 Estimated Payment 5/04/23]]</f>
        <v>15.320714116822728</v>
      </c>
      <c r="R334" s="24">
        <f>Table1[[#This Row],[SumOfUnits]]*Table1[[#This Row],[Actuarial Factor 06/20/2023]]</f>
        <v>10.380082690726892</v>
      </c>
      <c r="S334" s="23"/>
    </row>
    <row r="335" spans="1:19" x14ac:dyDescent="0.25">
      <c r="A335" s="192" t="s">
        <v>117</v>
      </c>
      <c r="B335" s="193" t="s">
        <v>118</v>
      </c>
      <c r="C335" s="192" t="s">
        <v>72</v>
      </c>
      <c r="D335" s="192" t="s">
        <v>30</v>
      </c>
      <c r="E335" s="192" t="s">
        <v>60</v>
      </c>
      <c r="F335" s="194">
        <v>249.29999999999998</v>
      </c>
      <c r="G335">
        <v>3</v>
      </c>
      <c r="H335">
        <v>3</v>
      </c>
      <c r="I335" s="167">
        <v>254.03474909420666</v>
      </c>
      <c r="J335" s="22">
        <v>1.0189921744653296</v>
      </c>
      <c r="K335" s="22" t="s">
        <v>119</v>
      </c>
      <c r="L335" s="22" t="s">
        <v>99</v>
      </c>
      <c r="M3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5" s="24" t="str">
        <f>IFERROR(IF(Table1[[#This Row],[Medicare Rate in CR]]&gt;0,"Y","N"),"N")</f>
        <v>N</v>
      </c>
      <c r="O335" s="166">
        <f>Table1[[#This Row],[Medicare Rate in CR]]*Table1[[#This Row],[SumOfUnits]]*Table1[[#This Row],[Actuarial Factor 06/20/2023]]</f>
        <v>0</v>
      </c>
      <c r="P3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259.71014589972151</v>
      </c>
      <c r="Q335" s="166">
        <f>Table1[[#This Row],[Trended Medicare Pricing for all RHCs]]-Table1[[#This Row],[SumOfSFY24 Estimated Payment 5/04/23]]</f>
        <v>5.6753968055148505</v>
      </c>
      <c r="R335" s="24">
        <f>Table1[[#This Row],[SumOfUnits]]*Table1[[#This Row],[Actuarial Factor 06/20/2023]]</f>
        <v>3.0569765233959889</v>
      </c>
      <c r="S335" s="23"/>
    </row>
    <row r="336" spans="1:19" x14ac:dyDescent="0.25">
      <c r="A336" s="192" t="s">
        <v>117</v>
      </c>
      <c r="B336" s="193" t="s">
        <v>118</v>
      </c>
      <c r="C336" s="192" t="s">
        <v>72</v>
      </c>
      <c r="D336" s="192" t="s">
        <v>30</v>
      </c>
      <c r="E336" s="192" t="s">
        <v>61</v>
      </c>
      <c r="F336" s="194">
        <v>82.07</v>
      </c>
      <c r="G336">
        <v>1</v>
      </c>
      <c r="H336">
        <v>1</v>
      </c>
      <c r="I336" s="167">
        <v>83.628687758369594</v>
      </c>
      <c r="J336" s="22">
        <v>1.0189921744653296</v>
      </c>
      <c r="K336" s="22" t="s">
        <v>119</v>
      </c>
      <c r="L336" s="22" t="s">
        <v>99</v>
      </c>
      <c r="M3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6" s="24" t="str">
        <f>IFERROR(IF(Table1[[#This Row],[Medicare Rate in CR]]&gt;0,"Y","N"),"N")</f>
        <v>N</v>
      </c>
      <c r="O336" s="166">
        <f>Table1[[#This Row],[Medicare Rate in CR]]*Table1[[#This Row],[SumOfUnits]]*Table1[[#This Row],[Actuarial Factor 06/20/2023]]</f>
        <v>0</v>
      </c>
      <c r="P3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85.497038403490336</v>
      </c>
      <c r="Q336" s="166">
        <f>Table1[[#This Row],[Trended Medicare Pricing for all RHCs]]-Table1[[#This Row],[SumOfSFY24 Estimated Payment 5/04/23]]</f>
        <v>1.8683506451207421</v>
      </c>
      <c r="R336" s="24">
        <f>Table1[[#This Row],[SumOfUnits]]*Table1[[#This Row],[Actuarial Factor 06/20/2023]]</f>
        <v>1.0189921744653296</v>
      </c>
      <c r="S336" s="23"/>
    </row>
    <row r="337" spans="1:19" x14ac:dyDescent="0.25">
      <c r="A337" s="192" t="s">
        <v>117</v>
      </c>
      <c r="B337" s="193" t="s">
        <v>118</v>
      </c>
      <c r="C337" s="192" t="s">
        <v>72</v>
      </c>
      <c r="D337" s="192" t="s">
        <v>30</v>
      </c>
      <c r="E337" s="192" t="s">
        <v>62</v>
      </c>
      <c r="F337" s="194">
        <v>1282.5899999999999</v>
      </c>
      <c r="G337">
        <v>16</v>
      </c>
      <c r="H337">
        <v>16</v>
      </c>
      <c r="I337" s="167">
        <v>1505.5949607954065</v>
      </c>
      <c r="J337" s="22">
        <v>1.1738708089065146</v>
      </c>
      <c r="K337" s="22" t="s">
        <v>119</v>
      </c>
      <c r="L337" s="22" t="s">
        <v>99</v>
      </c>
      <c r="M3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7" s="24" t="str">
        <f>IFERROR(IF(Table1[[#This Row],[Medicare Rate in CR]]&gt;0,"Y","N"),"N")</f>
        <v>N</v>
      </c>
      <c r="O337" s="166">
        <f>Table1[[#This Row],[Medicare Rate in CR]]*Table1[[#This Row],[SumOfUnits]]*Table1[[#This Row],[Actuarial Factor 06/20/2023]]</f>
        <v>0</v>
      </c>
      <c r="P3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1539.2314961960367</v>
      </c>
      <c r="Q337" s="166">
        <f>Table1[[#This Row],[Trended Medicare Pricing for all RHCs]]-Table1[[#This Row],[SumOfSFY24 Estimated Payment 5/04/23]]</f>
        <v>33.636535400630237</v>
      </c>
      <c r="R337" s="24">
        <f>Table1[[#This Row],[SumOfUnits]]*Table1[[#This Row],[Actuarial Factor 06/20/2023]]</f>
        <v>18.781932942504234</v>
      </c>
      <c r="S337" s="23"/>
    </row>
    <row r="338" spans="1:19" x14ac:dyDescent="0.25">
      <c r="A338" s="192" t="s">
        <v>117</v>
      </c>
      <c r="B338" s="193" t="s">
        <v>118</v>
      </c>
      <c r="C338" s="192" t="s">
        <v>72</v>
      </c>
      <c r="D338" s="192" t="s">
        <v>30</v>
      </c>
      <c r="E338" s="192" t="s">
        <v>77</v>
      </c>
      <c r="F338" s="194">
        <v>82.07</v>
      </c>
      <c r="G338">
        <v>1</v>
      </c>
      <c r="H338">
        <v>1</v>
      </c>
      <c r="I338" s="167">
        <v>127.00861646418129</v>
      </c>
      <c r="J338" s="22">
        <v>1.5475644750113475</v>
      </c>
      <c r="K338" s="22" t="s">
        <v>119</v>
      </c>
      <c r="L338" s="22" t="s">
        <v>99</v>
      </c>
      <c r="M3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8" s="24" t="str">
        <f>IFERROR(IF(Table1[[#This Row],[Medicare Rate in CR]]&gt;0,"Y","N"),"N")</f>
        <v>N</v>
      </c>
      <c r="O338" s="166">
        <f>Table1[[#This Row],[Medicare Rate in CR]]*Table1[[#This Row],[SumOfUnits]]*Table1[[#This Row],[Actuarial Factor 06/20/2023]]</f>
        <v>0</v>
      </c>
      <c r="P3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129.84611920238487</v>
      </c>
      <c r="Q338" s="166">
        <f>Table1[[#This Row],[Trended Medicare Pricing for all RHCs]]-Table1[[#This Row],[SumOfSFY24 Estimated Payment 5/04/23]]</f>
        <v>2.8375027382035825</v>
      </c>
      <c r="R338" s="24">
        <f>Table1[[#This Row],[SumOfUnits]]*Table1[[#This Row],[Actuarial Factor 06/20/2023]]</f>
        <v>1.5475644750113475</v>
      </c>
      <c r="S338" s="23"/>
    </row>
    <row r="339" spans="1:19" x14ac:dyDescent="0.25">
      <c r="A339" s="192" t="s">
        <v>117</v>
      </c>
      <c r="B339" s="193" t="s">
        <v>118</v>
      </c>
      <c r="C339" s="192" t="s">
        <v>72</v>
      </c>
      <c r="D339" s="192" t="s">
        <v>31</v>
      </c>
      <c r="E339" s="192" t="s">
        <v>82</v>
      </c>
      <c r="F339" s="194">
        <v>336.37852944010797</v>
      </c>
      <c r="G339">
        <v>4</v>
      </c>
      <c r="H339">
        <v>4</v>
      </c>
      <c r="I339" s="167">
        <v>400.02315984605349</v>
      </c>
      <c r="J339" s="22">
        <v>1.1892053886788794</v>
      </c>
      <c r="K339" s="22" t="s">
        <v>119</v>
      </c>
      <c r="L339" s="22" t="s">
        <v>99</v>
      </c>
      <c r="M3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9" s="24" t="str">
        <f>IFERROR(IF(Table1[[#This Row],[Medicare Rate in CR]]&gt;0,"Y","N"),"N")</f>
        <v>N</v>
      </c>
      <c r="O339" s="166">
        <f>Table1[[#This Row],[Medicare Rate in CR]]*Table1[[#This Row],[SumOfUnits]]*Table1[[#This Row],[Actuarial Factor 06/20/2023]]</f>
        <v>0</v>
      </c>
      <c r="P3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408.96008745779659</v>
      </c>
      <c r="Q339" s="166">
        <f>Table1[[#This Row],[Trended Medicare Pricing for all RHCs]]-Table1[[#This Row],[SumOfSFY24 Estimated Payment 5/04/23]]</f>
        <v>8.9369276117431014</v>
      </c>
      <c r="R339" s="24">
        <f>Table1[[#This Row],[SumOfUnits]]*Table1[[#This Row],[Actuarial Factor 06/20/2023]]</f>
        <v>4.7568215547155175</v>
      </c>
      <c r="S339" s="23"/>
    </row>
    <row r="340" spans="1:19" x14ac:dyDescent="0.25">
      <c r="A340" s="192" t="s">
        <v>117</v>
      </c>
      <c r="B340" s="193" t="s">
        <v>118</v>
      </c>
      <c r="C340" s="192" t="s">
        <v>72</v>
      </c>
      <c r="D340" s="192" t="s">
        <v>31</v>
      </c>
      <c r="E340" s="192" t="s">
        <v>69</v>
      </c>
      <c r="F340" s="194">
        <v>1101.7249686807361</v>
      </c>
      <c r="G340">
        <v>14</v>
      </c>
      <c r="H340">
        <v>14</v>
      </c>
      <c r="I340" s="167">
        <v>1142.8131939437403</v>
      </c>
      <c r="J340" s="22">
        <v>1.0372944486428455</v>
      </c>
      <c r="K340" s="22" t="s">
        <v>119</v>
      </c>
      <c r="L340" s="22" t="s">
        <v>99</v>
      </c>
      <c r="M3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0" s="24" t="str">
        <f>IFERROR(IF(Table1[[#This Row],[Medicare Rate in CR]]&gt;0,"Y","N"),"N")</f>
        <v>N</v>
      </c>
      <c r="O340" s="166">
        <f>Table1[[#This Row],[Medicare Rate in CR]]*Table1[[#This Row],[SumOfUnits]]*Table1[[#This Row],[Actuarial Factor 06/20/2023]]</f>
        <v>0</v>
      </c>
      <c r="P3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1168.3448126428941</v>
      </c>
      <c r="Q340" s="166">
        <f>Table1[[#This Row],[Trended Medicare Pricing for all RHCs]]-Table1[[#This Row],[SumOfSFY24 Estimated Payment 5/04/23]]</f>
        <v>25.531618699153796</v>
      </c>
      <c r="R340" s="24">
        <f>Table1[[#This Row],[SumOfUnits]]*Table1[[#This Row],[Actuarial Factor 06/20/2023]]</f>
        <v>14.522122280999836</v>
      </c>
      <c r="S340" s="23"/>
    </row>
    <row r="341" spans="1:19" x14ac:dyDescent="0.25">
      <c r="A341" s="192" t="s">
        <v>120</v>
      </c>
      <c r="B341" s="193" t="s">
        <v>121</v>
      </c>
      <c r="C341" s="192" t="s">
        <v>88</v>
      </c>
      <c r="D341" s="192" t="s">
        <v>30</v>
      </c>
      <c r="E341" s="192" t="s">
        <v>63</v>
      </c>
      <c r="F341" s="194">
        <v>383.88744338440779</v>
      </c>
      <c r="G341">
        <v>1</v>
      </c>
      <c r="H341">
        <v>1</v>
      </c>
      <c r="I341" s="167">
        <v>354.88717291949791</v>
      </c>
      <c r="J341" s="22">
        <v>0.92445631925535443</v>
      </c>
      <c r="K341" s="22" t="s">
        <v>122</v>
      </c>
      <c r="L341" s="22" t="s">
        <v>58</v>
      </c>
      <c r="M341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41" s="24" t="str">
        <f>IFERROR(IF(Table1[[#This Row],[Medicare Rate in CR]]&gt;0,"Y","N"),"N")</f>
        <v>Y</v>
      </c>
      <c r="O341" s="166">
        <f>Table1[[#This Row],[Medicare Rate in CR]]*Table1[[#This Row],[SumOfUnits]]*Table1[[#This Row],[Actuarial Factor 06/20/2023]]</f>
        <v>330.89065035106904</v>
      </c>
      <c r="P3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330.89065035106904</v>
      </c>
      <c r="Q341" s="166">
        <f>Table1[[#This Row],[Trended Medicare Pricing for all RHCs]]-Table1[[#This Row],[SumOfSFY24 Estimated Payment 5/04/23]]</f>
        <v>-23.996522568428873</v>
      </c>
      <c r="R341" s="24">
        <f>Table1[[#This Row],[SumOfUnits]]*Table1[[#This Row],[Actuarial Factor 06/20/2023]]</f>
        <v>0.92445631925535443</v>
      </c>
      <c r="S341" s="23"/>
    </row>
    <row r="342" spans="1:19" x14ac:dyDescent="0.25">
      <c r="A342" s="192" t="s">
        <v>120</v>
      </c>
      <c r="B342" s="193" t="s">
        <v>121</v>
      </c>
      <c r="C342" s="192" t="s">
        <v>72</v>
      </c>
      <c r="D342" s="192" t="s">
        <v>30</v>
      </c>
      <c r="E342" s="192" t="s">
        <v>62</v>
      </c>
      <c r="F342" s="194">
        <v>383.88744338440779</v>
      </c>
      <c r="G342">
        <v>1</v>
      </c>
      <c r="H342">
        <v>1</v>
      </c>
      <c r="I342" s="167">
        <v>450.63426369470864</v>
      </c>
      <c r="J342" s="22">
        <v>1.1738708089065146</v>
      </c>
      <c r="K342" s="22" t="s">
        <v>122</v>
      </c>
      <c r="L342" s="22" t="s">
        <v>58</v>
      </c>
      <c r="M342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42" s="24" t="str">
        <f>IFERROR(IF(Table1[[#This Row],[Medicare Rate in CR]]&gt;0,"Y","N"),"N")</f>
        <v>Y</v>
      </c>
      <c r="O342" s="166">
        <f>Table1[[#This Row],[Medicare Rate in CR]]*Table1[[#This Row],[SumOfUnits]]*Table1[[#This Row],[Actuarial Factor 06/20/2023]]</f>
        <v>420.16357863190876</v>
      </c>
      <c r="P3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420.16357863190876</v>
      </c>
      <c r="Q342" s="166">
        <f>Table1[[#This Row],[Trended Medicare Pricing for all RHCs]]-Table1[[#This Row],[SumOfSFY24 Estimated Payment 5/04/23]]</f>
        <v>-30.470685062799873</v>
      </c>
      <c r="R342" s="24">
        <f>Table1[[#This Row],[SumOfUnits]]*Table1[[#This Row],[Actuarial Factor 06/20/2023]]</f>
        <v>1.1738708089065146</v>
      </c>
      <c r="S342" s="23"/>
    </row>
    <row r="343" spans="1:19" x14ac:dyDescent="0.25">
      <c r="A343" s="192" t="s">
        <v>120</v>
      </c>
      <c r="B343" s="193" t="s">
        <v>121</v>
      </c>
      <c r="C343" s="192" t="s">
        <v>123</v>
      </c>
      <c r="D343" s="192" t="s">
        <v>30</v>
      </c>
      <c r="E343" s="192" t="s">
        <v>56</v>
      </c>
      <c r="F343" s="194">
        <v>1167.7941601618966</v>
      </c>
      <c r="G343">
        <v>3</v>
      </c>
      <c r="H343">
        <v>3</v>
      </c>
      <c r="I343" s="167">
        <v>1239.1006202069634</v>
      </c>
      <c r="J343" s="22">
        <v>1.061060812322594</v>
      </c>
      <c r="K343" s="22" t="s">
        <v>122</v>
      </c>
      <c r="L343" s="22" t="s">
        <v>58</v>
      </c>
      <c r="M343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43" s="24" t="str">
        <f>IFERROR(IF(Table1[[#This Row],[Medicare Rate in CR]]&gt;0,"Y","N"),"N")</f>
        <v>Y</v>
      </c>
      <c r="O343" s="166">
        <f>Table1[[#This Row],[Medicare Rate in CR]]*Table1[[#This Row],[SumOfUnits]]*Table1[[#This Row],[Actuarial Factor 06/20/2023]]</f>
        <v>1139.3564896638782</v>
      </c>
      <c r="P3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1139.3564896638782</v>
      </c>
      <c r="Q343" s="166">
        <f>Table1[[#This Row],[Trended Medicare Pricing for all RHCs]]-Table1[[#This Row],[SumOfSFY24 Estimated Payment 5/04/23]]</f>
        <v>-99.744130543085248</v>
      </c>
      <c r="R343" s="24">
        <f>Table1[[#This Row],[SumOfUnits]]*Table1[[#This Row],[Actuarial Factor 06/20/2023]]</f>
        <v>3.1831824369677819</v>
      </c>
      <c r="S343" s="23"/>
    </row>
    <row r="344" spans="1:19" x14ac:dyDescent="0.25">
      <c r="A344" s="192" t="s">
        <v>120</v>
      </c>
      <c r="B344" s="193" t="s">
        <v>121</v>
      </c>
      <c r="C344" s="192" t="s">
        <v>123</v>
      </c>
      <c r="D344" s="192" t="s">
        <v>30</v>
      </c>
      <c r="E344" s="192" t="s">
        <v>59</v>
      </c>
      <c r="F344" s="194">
        <v>1551.6816035463044</v>
      </c>
      <c r="G344">
        <v>4</v>
      </c>
      <c r="H344">
        <v>4</v>
      </c>
      <c r="I344" s="167">
        <v>1552.0701091072012</v>
      </c>
      <c r="J344" s="22">
        <v>1.0002503771134548</v>
      </c>
      <c r="K344" s="22" t="s">
        <v>122</v>
      </c>
      <c r="L344" s="22" t="s">
        <v>58</v>
      </c>
      <c r="M344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44" s="24" t="str">
        <f>IFERROR(IF(Table1[[#This Row],[Medicare Rate in CR]]&gt;0,"Y","N"),"N")</f>
        <v>Y</v>
      </c>
      <c r="O344" s="166">
        <f>Table1[[#This Row],[Medicare Rate in CR]]*Table1[[#This Row],[SumOfUnits]]*Table1[[#This Row],[Actuarial Factor 06/20/2023]]</f>
        <v>1432.0784699208755</v>
      </c>
      <c r="P3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1432.0784699208755</v>
      </c>
      <c r="Q344" s="166">
        <f>Table1[[#This Row],[Trended Medicare Pricing for all RHCs]]-Table1[[#This Row],[SumOfSFY24 Estimated Payment 5/04/23]]</f>
        <v>-119.99163918632576</v>
      </c>
      <c r="R344" s="24">
        <f>Table1[[#This Row],[SumOfUnits]]*Table1[[#This Row],[Actuarial Factor 06/20/2023]]</f>
        <v>4.0010015084538191</v>
      </c>
      <c r="S344" s="23"/>
    </row>
    <row r="345" spans="1:19" x14ac:dyDescent="0.25">
      <c r="A345" s="192" t="s">
        <v>120</v>
      </c>
      <c r="B345" s="193" t="s">
        <v>121</v>
      </c>
      <c r="C345" s="192" t="s">
        <v>123</v>
      </c>
      <c r="D345" s="192" t="s">
        <v>30</v>
      </c>
      <c r="E345" s="192" t="s">
        <v>60</v>
      </c>
      <c r="F345" s="194">
        <v>5398.6219523947175</v>
      </c>
      <c r="G345">
        <v>14</v>
      </c>
      <c r="H345">
        <v>14</v>
      </c>
      <c r="I345" s="167">
        <v>4355.6496031814813</v>
      </c>
      <c r="J345" s="22">
        <v>0.80680767084448379</v>
      </c>
      <c r="K345" s="22" t="s">
        <v>122</v>
      </c>
      <c r="L345" s="22" t="s">
        <v>58</v>
      </c>
      <c r="M345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45" s="24" t="str">
        <f>IFERROR(IF(Table1[[#This Row],[Medicare Rate in CR]]&gt;0,"Y","N"),"N")</f>
        <v>Y</v>
      </c>
      <c r="O345" s="166">
        <f>Table1[[#This Row],[Medicare Rate in CR]]*Table1[[#This Row],[SumOfUnits]]*Table1[[#This Row],[Actuarial Factor 06/20/2023]]</f>
        <v>4042.9293747551255</v>
      </c>
      <c r="P3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4042.9293747551255</v>
      </c>
      <c r="Q345" s="166">
        <f>Table1[[#This Row],[Trended Medicare Pricing for all RHCs]]-Table1[[#This Row],[SumOfSFY24 Estimated Payment 5/04/23]]</f>
        <v>-312.72022842635579</v>
      </c>
      <c r="R345" s="24">
        <f>Table1[[#This Row],[SumOfUnits]]*Table1[[#This Row],[Actuarial Factor 06/20/2023]]</f>
        <v>11.295307391822773</v>
      </c>
      <c r="S345" s="23"/>
    </row>
    <row r="346" spans="1:19" x14ac:dyDescent="0.25">
      <c r="A346" s="192" t="s">
        <v>120</v>
      </c>
      <c r="B346" s="193" t="s">
        <v>121</v>
      </c>
      <c r="C346" s="192" t="s">
        <v>123</v>
      </c>
      <c r="D346" s="192" t="s">
        <v>30</v>
      </c>
      <c r="E346" s="192" t="s">
        <v>61</v>
      </c>
      <c r="F346" s="194">
        <v>1551.6816035463044</v>
      </c>
      <c r="G346">
        <v>4</v>
      </c>
      <c r="H346">
        <v>4</v>
      </c>
      <c r="I346" s="167">
        <v>1251.9086204494274</v>
      </c>
      <c r="J346" s="22">
        <v>0.80680767084448379</v>
      </c>
      <c r="K346" s="22" t="s">
        <v>122</v>
      </c>
      <c r="L346" s="22" t="s">
        <v>58</v>
      </c>
      <c r="M346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46" s="24" t="str">
        <f>IFERROR(IF(Table1[[#This Row],[Medicare Rate in CR]]&gt;0,"Y","N"),"N")</f>
        <v>Y</v>
      </c>
      <c r="O346" s="166">
        <f>Table1[[#This Row],[Medicare Rate in CR]]*Table1[[#This Row],[SumOfUnits]]*Table1[[#This Row],[Actuarial Factor 06/20/2023]]</f>
        <v>1155.1226785014644</v>
      </c>
      <c r="P3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1155.1226785014644</v>
      </c>
      <c r="Q346" s="166">
        <f>Table1[[#This Row],[Trended Medicare Pricing for all RHCs]]-Table1[[#This Row],[SumOfSFY24 Estimated Payment 5/04/23]]</f>
        <v>-96.785941947963011</v>
      </c>
      <c r="R346" s="24">
        <f>Table1[[#This Row],[SumOfUnits]]*Table1[[#This Row],[Actuarial Factor 06/20/2023]]</f>
        <v>3.2272306833779352</v>
      </c>
      <c r="S346" s="23"/>
    </row>
    <row r="347" spans="1:19" x14ac:dyDescent="0.25">
      <c r="A347" s="192" t="s">
        <v>120</v>
      </c>
      <c r="B347" s="193" t="s">
        <v>121</v>
      </c>
      <c r="C347" s="192" t="s">
        <v>123</v>
      </c>
      <c r="D347" s="192" t="s">
        <v>30</v>
      </c>
      <c r="E347" s="192" t="s">
        <v>62</v>
      </c>
      <c r="F347" s="194">
        <v>3079.1654620795989</v>
      </c>
      <c r="G347">
        <v>8</v>
      </c>
      <c r="H347">
        <v>8</v>
      </c>
      <c r="I347" s="167">
        <v>3062.9619316831449</v>
      </c>
      <c r="J347" s="22">
        <v>0.99473768766375081</v>
      </c>
      <c r="K347" s="22" t="s">
        <v>122</v>
      </c>
      <c r="L347" s="22" t="s">
        <v>58</v>
      </c>
      <c r="M347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47" s="24" t="str">
        <f>IFERROR(IF(Table1[[#This Row],[Medicare Rate in CR]]&gt;0,"Y","N"),"N")</f>
        <v>Y</v>
      </c>
      <c r="O347" s="166">
        <f>Table1[[#This Row],[Medicare Rate in CR]]*Table1[[#This Row],[SumOfUnits]]*Table1[[#This Row],[Actuarial Factor 06/20/2023]]</f>
        <v>2848.3716843638908</v>
      </c>
      <c r="P3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2848.3716843638908</v>
      </c>
      <c r="Q347" s="166">
        <f>Table1[[#This Row],[Trended Medicare Pricing for all RHCs]]-Table1[[#This Row],[SumOfSFY24 Estimated Payment 5/04/23]]</f>
        <v>-214.5902473192541</v>
      </c>
      <c r="R347" s="24">
        <f>Table1[[#This Row],[SumOfUnits]]*Table1[[#This Row],[Actuarial Factor 06/20/2023]]</f>
        <v>7.9579015013100065</v>
      </c>
      <c r="S347" s="23"/>
    </row>
    <row r="348" spans="1:19" x14ac:dyDescent="0.25">
      <c r="A348" s="192" t="s">
        <v>120</v>
      </c>
      <c r="B348" s="193" t="s">
        <v>121</v>
      </c>
      <c r="C348" s="192" t="s">
        <v>123</v>
      </c>
      <c r="D348" s="192" t="s">
        <v>30</v>
      </c>
      <c r="E348" s="192" t="s">
        <v>63</v>
      </c>
      <c r="F348" s="194">
        <v>1151.6623301532234</v>
      </c>
      <c r="G348">
        <v>3</v>
      </c>
      <c r="H348">
        <v>3</v>
      </c>
      <c r="I348" s="167">
        <v>1163.0498550000034</v>
      </c>
      <c r="J348" s="22">
        <v>1.0098879025115504</v>
      </c>
      <c r="K348" s="22" t="s">
        <v>122</v>
      </c>
      <c r="L348" s="22" t="s">
        <v>58</v>
      </c>
      <c r="M348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48" s="24" t="str">
        <f>IFERROR(IF(Table1[[#This Row],[Medicare Rate in CR]]&gt;0,"Y","N"),"N")</f>
        <v>Y</v>
      </c>
      <c r="O348" s="166">
        <f>Table1[[#This Row],[Medicare Rate in CR]]*Table1[[#This Row],[SumOfUnits]]*Table1[[#This Row],[Actuarial Factor 06/20/2023]]</f>
        <v>1084.4075308378776</v>
      </c>
      <c r="P3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1084.4075308378776</v>
      </c>
      <c r="Q348" s="166">
        <f>Table1[[#This Row],[Trended Medicare Pricing for all RHCs]]-Table1[[#This Row],[SumOfSFY24 Estimated Payment 5/04/23]]</f>
        <v>-78.64232416212576</v>
      </c>
      <c r="R348" s="24">
        <f>Table1[[#This Row],[SumOfUnits]]*Table1[[#This Row],[Actuarial Factor 06/20/2023]]</f>
        <v>3.0296637075346511</v>
      </c>
      <c r="S348" s="23"/>
    </row>
    <row r="349" spans="1:19" x14ac:dyDescent="0.25">
      <c r="A349" s="192" t="s">
        <v>120</v>
      </c>
      <c r="B349" s="193" t="s">
        <v>121</v>
      </c>
      <c r="C349" s="192" t="s">
        <v>123</v>
      </c>
      <c r="D349" s="192" t="s">
        <v>30</v>
      </c>
      <c r="E349" s="192" t="s">
        <v>64</v>
      </c>
      <c r="F349" s="194">
        <v>4271.1573672545046</v>
      </c>
      <c r="G349">
        <v>11</v>
      </c>
      <c r="H349">
        <v>11</v>
      </c>
      <c r="I349" s="167">
        <v>4165.5840531672948</v>
      </c>
      <c r="J349" s="22">
        <v>0.97528227011802371</v>
      </c>
      <c r="K349" s="22" t="s">
        <v>122</v>
      </c>
      <c r="L349" s="22" t="s">
        <v>58</v>
      </c>
      <c r="M349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49" s="24" t="str">
        <f>IFERROR(IF(Table1[[#This Row],[Medicare Rate in CR]]&gt;0,"Y","N"),"N")</f>
        <v>Y</v>
      </c>
      <c r="O349" s="166">
        <f>Table1[[#This Row],[Medicare Rate in CR]]*Table1[[#This Row],[SumOfUnits]]*Table1[[#This Row],[Actuarial Factor 06/20/2023]]</f>
        <v>3839.9106123767865</v>
      </c>
      <c r="P3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3839.9106123767865</v>
      </c>
      <c r="Q349" s="166">
        <f>Table1[[#This Row],[Trended Medicare Pricing for all RHCs]]-Table1[[#This Row],[SumOfSFY24 Estimated Payment 5/04/23]]</f>
        <v>-325.67344079050827</v>
      </c>
      <c r="R349" s="24">
        <f>Table1[[#This Row],[SumOfUnits]]*Table1[[#This Row],[Actuarial Factor 06/20/2023]]</f>
        <v>10.728104971298261</v>
      </c>
      <c r="S349" s="23"/>
    </row>
    <row r="350" spans="1:19" x14ac:dyDescent="0.25">
      <c r="A350" s="192" t="s">
        <v>120</v>
      </c>
      <c r="B350" s="193" t="s">
        <v>121</v>
      </c>
      <c r="C350" s="192" t="s">
        <v>123</v>
      </c>
      <c r="D350" s="192" t="s">
        <v>32</v>
      </c>
      <c r="E350" s="192" t="s">
        <v>65</v>
      </c>
      <c r="F350" s="194">
        <v>1543.6156885419678</v>
      </c>
      <c r="G350">
        <v>4</v>
      </c>
      <c r="H350">
        <v>4</v>
      </c>
      <c r="I350" s="167">
        <v>1842.5765836350902</v>
      </c>
      <c r="J350" s="22">
        <v>1.1936757298544354</v>
      </c>
      <c r="K350" s="22" t="s">
        <v>122</v>
      </c>
      <c r="L350" s="22" t="s">
        <v>58</v>
      </c>
      <c r="M350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50" s="24" t="str">
        <f>IFERROR(IF(Table1[[#This Row],[Medicare Rate in CR]]&gt;0,"Y","N"),"N")</f>
        <v>Y</v>
      </c>
      <c r="O350" s="166">
        <f>Table1[[#This Row],[Medicare Rate in CR]]*Table1[[#This Row],[SumOfUnits]]*Table1[[#This Row],[Actuarial Factor 06/20/2023]]</f>
        <v>1709.0094159471923</v>
      </c>
      <c r="P3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1709.0094159471923</v>
      </c>
      <c r="Q350" s="166">
        <f>Table1[[#This Row],[Trended Medicare Pricing for all RHCs]]-Table1[[#This Row],[SumOfSFY24 Estimated Payment 5/04/23]]</f>
        <v>-133.56716768789784</v>
      </c>
      <c r="R350" s="24">
        <f>Table1[[#This Row],[SumOfUnits]]*Table1[[#This Row],[Actuarial Factor 06/20/2023]]</f>
        <v>4.7747029194177415</v>
      </c>
      <c r="S350" s="23"/>
    </row>
    <row r="351" spans="1:19" x14ac:dyDescent="0.25">
      <c r="A351" s="192" t="s">
        <v>120</v>
      </c>
      <c r="B351" s="193" t="s">
        <v>121</v>
      </c>
      <c r="C351" s="192" t="s">
        <v>123</v>
      </c>
      <c r="D351" s="192" t="s">
        <v>32</v>
      </c>
      <c r="E351" s="192" t="s">
        <v>66</v>
      </c>
      <c r="F351" s="194">
        <v>1151.6623301532234</v>
      </c>
      <c r="G351">
        <v>3</v>
      </c>
      <c r="H351">
        <v>3</v>
      </c>
      <c r="I351" s="167">
        <v>1209.5323326331325</v>
      </c>
      <c r="J351" s="22">
        <v>1.0502491059790153</v>
      </c>
      <c r="K351" s="22" t="s">
        <v>122</v>
      </c>
      <c r="L351" s="22" t="s">
        <v>58</v>
      </c>
      <c r="M351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51" s="24" t="str">
        <f>IFERROR(IF(Table1[[#This Row],[Medicare Rate in CR]]&gt;0,"Y","N"),"N")</f>
        <v>Y</v>
      </c>
      <c r="O351" s="166">
        <f>Table1[[#This Row],[Medicare Rate in CR]]*Table1[[#This Row],[SumOfUnits]]*Table1[[#This Row],[Actuarial Factor 06/20/2023]]</f>
        <v>1127.7469875092067</v>
      </c>
      <c r="P3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1127.7469875092067</v>
      </c>
      <c r="Q351" s="166">
        <f>Table1[[#This Row],[Trended Medicare Pricing for all RHCs]]-Table1[[#This Row],[SumOfSFY24 Estimated Payment 5/04/23]]</f>
        <v>-81.785345123925708</v>
      </c>
      <c r="R351" s="24">
        <f>Table1[[#This Row],[SumOfUnits]]*Table1[[#This Row],[Actuarial Factor 06/20/2023]]</f>
        <v>3.150747317937046</v>
      </c>
      <c r="S351" s="23"/>
    </row>
    <row r="352" spans="1:19" x14ac:dyDescent="0.25">
      <c r="A352" s="192" t="s">
        <v>120</v>
      </c>
      <c r="B352" s="193" t="s">
        <v>121</v>
      </c>
      <c r="C352" s="192" t="s">
        <v>123</v>
      </c>
      <c r="D352" s="192" t="s">
        <v>31</v>
      </c>
      <c r="E352" s="192" t="s">
        <v>68</v>
      </c>
      <c r="F352" s="194">
        <v>383.88744338440779</v>
      </c>
      <c r="G352">
        <v>1</v>
      </c>
      <c r="H352">
        <v>1</v>
      </c>
      <c r="I352" s="167">
        <v>420.58518636550946</v>
      </c>
      <c r="J352" s="22">
        <v>1.0955950594725605</v>
      </c>
      <c r="K352" s="22" t="s">
        <v>122</v>
      </c>
      <c r="L352" s="22" t="s">
        <v>58</v>
      </c>
      <c r="M352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52" s="24" t="str">
        <f>IFERROR(IF(Table1[[#This Row],[Medicare Rate in CR]]&gt;0,"Y","N"),"N")</f>
        <v>Y</v>
      </c>
      <c r="O352" s="166">
        <f>Table1[[#This Row],[Medicare Rate in CR]]*Table1[[#This Row],[SumOfUnits]]*Table1[[#This Row],[Actuarial Factor 06/20/2023]]</f>
        <v>392.14633963701363</v>
      </c>
      <c r="P3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392.14633963701363</v>
      </c>
      <c r="Q352" s="166">
        <f>Table1[[#This Row],[Trended Medicare Pricing for all RHCs]]-Table1[[#This Row],[SumOfSFY24 Estimated Payment 5/04/23]]</f>
        <v>-28.438846728495832</v>
      </c>
      <c r="R352" s="24">
        <f>Table1[[#This Row],[SumOfUnits]]*Table1[[#This Row],[Actuarial Factor 06/20/2023]]</f>
        <v>1.0955950594725605</v>
      </c>
      <c r="S352" s="23"/>
    </row>
    <row r="353" spans="1:19" x14ac:dyDescent="0.25">
      <c r="A353" s="192" t="s">
        <v>120</v>
      </c>
      <c r="B353" s="193" t="s">
        <v>121</v>
      </c>
      <c r="C353" s="192" t="s">
        <v>123</v>
      </c>
      <c r="D353" s="192" t="s">
        <v>31</v>
      </c>
      <c r="E353" s="192" t="s">
        <v>69</v>
      </c>
      <c r="F353" s="194">
        <v>11597.2824515756</v>
      </c>
      <c r="G353">
        <v>31</v>
      </c>
      <c r="H353">
        <v>30</v>
      </c>
      <c r="I353" s="167">
        <v>11602.950706944208</v>
      </c>
      <c r="J353" s="22">
        <v>1.000488757206033</v>
      </c>
      <c r="K353" s="22" t="s">
        <v>122</v>
      </c>
      <c r="L353" s="22" t="s">
        <v>58</v>
      </c>
      <c r="M353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53" s="24" t="str">
        <f>IFERROR(IF(Table1[[#This Row],[Medicare Rate in CR]]&gt;0,"Y","N"),"N")</f>
        <v>Y</v>
      </c>
      <c r="O353" s="166">
        <f>Table1[[#This Row],[Medicare Rate in CR]]*Table1[[#This Row],[SumOfUnits]]*Table1[[#This Row],[Actuarial Factor 06/20/2023]]</f>
        <v>11101.253166869417</v>
      </c>
      <c r="P3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11101.253166869417</v>
      </c>
      <c r="Q353" s="166">
        <f>Table1[[#This Row],[Trended Medicare Pricing for all RHCs]]-Table1[[#This Row],[SumOfSFY24 Estimated Payment 5/04/23]]</f>
        <v>-501.6975400747906</v>
      </c>
      <c r="R353" s="24">
        <f>Table1[[#This Row],[SumOfUnits]]*Table1[[#This Row],[Actuarial Factor 06/20/2023]]</f>
        <v>31.015151473387025</v>
      </c>
      <c r="S353" s="23"/>
    </row>
    <row r="354" spans="1:19" x14ac:dyDescent="0.25">
      <c r="A354" s="192" t="s">
        <v>120</v>
      </c>
      <c r="B354" s="193" t="s">
        <v>121</v>
      </c>
      <c r="C354" s="192" t="s">
        <v>75</v>
      </c>
      <c r="D354" s="192" t="s">
        <v>31</v>
      </c>
      <c r="E354" s="192" t="s">
        <v>69</v>
      </c>
      <c r="F354" s="194">
        <v>5422.8196974077264</v>
      </c>
      <c r="G354">
        <v>15</v>
      </c>
      <c r="H354">
        <v>14</v>
      </c>
      <c r="I354" s="167">
        <v>6046.1337774924659</v>
      </c>
      <c r="J354" s="22">
        <v>1.1149428000312647</v>
      </c>
      <c r="K354" s="22" t="s">
        <v>122</v>
      </c>
      <c r="L354" s="22" t="s">
        <v>58</v>
      </c>
      <c r="M354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54" s="24" t="str">
        <f>IFERROR(IF(Table1[[#This Row],[Medicare Rate in CR]]&gt;0,"Y","N"),"N")</f>
        <v>Y</v>
      </c>
      <c r="O354" s="166">
        <f>Table1[[#This Row],[Medicare Rate in CR]]*Table1[[#This Row],[SumOfUnits]]*Table1[[#This Row],[Actuarial Factor 06/20/2023]]</f>
        <v>5986.072146227858</v>
      </c>
      <c r="P3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5986.072146227858</v>
      </c>
      <c r="Q354" s="166">
        <f>Table1[[#This Row],[Trended Medicare Pricing for all RHCs]]-Table1[[#This Row],[SumOfSFY24 Estimated Payment 5/04/23]]</f>
        <v>-60.061631264607968</v>
      </c>
      <c r="R354" s="24">
        <f>Table1[[#This Row],[SumOfUnits]]*Table1[[#This Row],[Actuarial Factor 06/20/2023]]</f>
        <v>16.724142000468969</v>
      </c>
      <c r="S354" s="23"/>
    </row>
    <row r="355" spans="1:19" x14ac:dyDescent="0.25">
      <c r="A355" s="192" t="s">
        <v>120</v>
      </c>
      <c r="B355" s="193" t="s">
        <v>121</v>
      </c>
      <c r="C355" s="192" t="s">
        <v>76</v>
      </c>
      <c r="D355" s="192" t="s">
        <v>30</v>
      </c>
      <c r="E355" s="192" t="s">
        <v>64</v>
      </c>
      <c r="F355" s="194">
        <v>383.88744338440779</v>
      </c>
      <c r="G355">
        <v>1</v>
      </c>
      <c r="H355">
        <v>1</v>
      </c>
      <c r="I355" s="167">
        <v>361.90198589381276</v>
      </c>
      <c r="J355" s="22">
        <v>0.94272941751684292</v>
      </c>
      <c r="K355" s="22" t="s">
        <v>122</v>
      </c>
      <c r="L355" s="22" t="s">
        <v>58</v>
      </c>
      <c r="M355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55" s="24" t="str">
        <f>IFERROR(IF(Table1[[#This Row],[Medicare Rate in CR]]&gt;0,"Y","N"),"N")</f>
        <v>Y</v>
      </c>
      <c r="O355" s="166">
        <f>Table1[[#This Row],[Medicare Rate in CR]]*Table1[[#This Row],[SumOfUnits]]*Table1[[#This Row],[Actuarial Factor 06/20/2023]]</f>
        <v>337.4311404118036</v>
      </c>
      <c r="P3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337.4311404118036</v>
      </c>
      <c r="Q355" s="166">
        <f>Table1[[#This Row],[Trended Medicare Pricing for all RHCs]]-Table1[[#This Row],[SumOfSFY24 Estimated Payment 5/04/23]]</f>
        <v>-24.470845482009167</v>
      </c>
      <c r="R355" s="24">
        <f>Table1[[#This Row],[SumOfUnits]]*Table1[[#This Row],[Actuarial Factor 06/20/2023]]</f>
        <v>0.94272941751684292</v>
      </c>
      <c r="S355" s="23"/>
    </row>
    <row r="356" spans="1:19" x14ac:dyDescent="0.25">
      <c r="A356" s="192" t="s">
        <v>120</v>
      </c>
      <c r="B356" s="193" t="s">
        <v>121</v>
      </c>
      <c r="C356" s="192" t="s">
        <v>78</v>
      </c>
      <c r="D356" s="192" t="s">
        <v>30</v>
      </c>
      <c r="E356" s="192" t="s">
        <v>59</v>
      </c>
      <c r="F356" s="194">
        <v>2311.3905753107833</v>
      </c>
      <c r="G356">
        <v>6</v>
      </c>
      <c r="H356">
        <v>6</v>
      </c>
      <c r="I356" s="167">
        <v>2158.7975622721792</v>
      </c>
      <c r="J356" s="22">
        <v>0.93398216006047052</v>
      </c>
      <c r="K356" s="22" t="s">
        <v>122</v>
      </c>
      <c r="L356" s="22" t="s">
        <v>58</v>
      </c>
      <c r="M356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56" s="24" t="str">
        <f>IFERROR(IF(Table1[[#This Row],[Medicare Rate in CR]]&gt;0,"Y","N"),"N")</f>
        <v>Y</v>
      </c>
      <c r="O356" s="166">
        <f>Table1[[#This Row],[Medicare Rate in CR]]*Table1[[#This Row],[SumOfUnits]]*Table1[[#This Row],[Actuarial Factor 06/20/2023]]</f>
        <v>2005.8014073026652</v>
      </c>
      <c r="P3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2005.8014073026652</v>
      </c>
      <c r="Q356" s="166">
        <f>Table1[[#This Row],[Trended Medicare Pricing for all RHCs]]-Table1[[#This Row],[SumOfSFY24 Estimated Payment 5/04/23]]</f>
        <v>-152.99615496951401</v>
      </c>
      <c r="R356" s="24">
        <f>Table1[[#This Row],[SumOfUnits]]*Table1[[#This Row],[Actuarial Factor 06/20/2023]]</f>
        <v>5.6038929603628231</v>
      </c>
      <c r="S356" s="23"/>
    </row>
    <row r="357" spans="1:19" x14ac:dyDescent="0.25">
      <c r="A357" s="192" t="s">
        <v>120</v>
      </c>
      <c r="B357" s="193" t="s">
        <v>121</v>
      </c>
      <c r="C357" s="192" t="s">
        <v>78</v>
      </c>
      <c r="D357" s="192" t="s">
        <v>30</v>
      </c>
      <c r="E357" s="192" t="s">
        <v>60</v>
      </c>
      <c r="F357" s="194">
        <v>383.88744338440779</v>
      </c>
      <c r="G357">
        <v>1</v>
      </c>
      <c r="H357">
        <v>1</v>
      </c>
      <c r="I357" s="167">
        <v>314.61143067210674</v>
      </c>
      <c r="J357" s="22">
        <v>0.81954082138880713</v>
      </c>
      <c r="K357" s="22" t="s">
        <v>122</v>
      </c>
      <c r="L357" s="22" t="s">
        <v>58</v>
      </c>
      <c r="M357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57" s="24" t="str">
        <f>IFERROR(IF(Table1[[#This Row],[Medicare Rate in CR]]&gt;0,"Y","N"),"N")</f>
        <v>Y</v>
      </c>
      <c r="O357" s="166">
        <f>Table1[[#This Row],[Medicare Rate in CR]]*Table1[[#This Row],[SumOfUnits]]*Table1[[#This Row],[Actuarial Factor 06/20/2023]]</f>
        <v>293.33824619969573</v>
      </c>
      <c r="P3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293.33824619969573</v>
      </c>
      <c r="Q357" s="166">
        <f>Table1[[#This Row],[Trended Medicare Pricing for all RHCs]]-Table1[[#This Row],[SumOfSFY24 Estimated Payment 5/04/23]]</f>
        <v>-21.273184472411003</v>
      </c>
      <c r="R357" s="24">
        <f>Table1[[#This Row],[SumOfUnits]]*Table1[[#This Row],[Actuarial Factor 06/20/2023]]</f>
        <v>0.81954082138880713</v>
      </c>
      <c r="S357" s="23"/>
    </row>
    <row r="358" spans="1:19" x14ac:dyDescent="0.25">
      <c r="A358" s="192" t="s">
        <v>120</v>
      </c>
      <c r="B358" s="193" t="s">
        <v>121</v>
      </c>
      <c r="C358" s="192" t="s">
        <v>78</v>
      </c>
      <c r="D358" s="192" t="s">
        <v>30</v>
      </c>
      <c r="E358" s="192" t="s">
        <v>62</v>
      </c>
      <c r="F358" s="194">
        <v>1919.4372169220389</v>
      </c>
      <c r="G358">
        <v>5</v>
      </c>
      <c r="H358">
        <v>5</v>
      </c>
      <c r="I358" s="167">
        <v>1823.314251222331</v>
      </c>
      <c r="J358" s="22">
        <v>0.94992127648027569</v>
      </c>
      <c r="K358" s="22" t="s">
        <v>122</v>
      </c>
      <c r="L358" s="22" t="s">
        <v>58</v>
      </c>
      <c r="M358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58" s="24" t="str">
        <f>IFERROR(IF(Table1[[#This Row],[Medicare Rate in CR]]&gt;0,"Y","N"),"N")</f>
        <v>Y</v>
      </c>
      <c r="O358" s="166">
        <f>Table1[[#This Row],[Medicare Rate in CR]]*Table1[[#This Row],[SumOfUnits]]*Table1[[#This Row],[Actuarial Factor 06/20/2023]]</f>
        <v>1700.0266124529255</v>
      </c>
      <c r="P3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1700.0266124529255</v>
      </c>
      <c r="Q358" s="166">
        <f>Table1[[#This Row],[Trended Medicare Pricing for all RHCs]]-Table1[[#This Row],[SumOfSFY24 Estimated Payment 5/04/23]]</f>
        <v>-123.28763876940548</v>
      </c>
      <c r="R358" s="24">
        <f>Table1[[#This Row],[SumOfUnits]]*Table1[[#This Row],[Actuarial Factor 06/20/2023]]</f>
        <v>4.7496063824013781</v>
      </c>
      <c r="S358" s="23"/>
    </row>
    <row r="359" spans="1:19" x14ac:dyDescent="0.25">
      <c r="A359" s="192" t="s">
        <v>120</v>
      </c>
      <c r="B359" s="193" t="s">
        <v>121</v>
      </c>
      <c r="C359" s="192" t="s">
        <v>78</v>
      </c>
      <c r="D359" s="192" t="s">
        <v>31</v>
      </c>
      <c r="E359" s="192" t="s">
        <v>69</v>
      </c>
      <c r="F359" s="194">
        <v>797.08</v>
      </c>
      <c r="G359">
        <v>4</v>
      </c>
      <c r="H359">
        <v>4</v>
      </c>
      <c r="I359" s="167">
        <v>853.26951840180345</v>
      </c>
      <c r="J359" s="22">
        <v>1.0704942018389665</v>
      </c>
      <c r="K359" s="22" t="s">
        <v>122</v>
      </c>
      <c r="L359" s="22" t="s">
        <v>58</v>
      </c>
      <c r="M359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59" s="24" t="str">
        <f>IFERROR(IF(Table1[[#This Row],[Medicare Rate in CR]]&gt;0,"Y","N"),"N")</f>
        <v>Y</v>
      </c>
      <c r="O359" s="166">
        <f>Table1[[#This Row],[Medicare Rate in CR]]*Table1[[#This Row],[SumOfUnits]]*Table1[[#This Row],[Actuarial Factor 06/20/2023]]</f>
        <v>1532.6479586568851</v>
      </c>
      <c r="P3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1532.6479586568851</v>
      </c>
      <c r="Q359" s="166">
        <f>Table1[[#This Row],[Trended Medicare Pricing for all RHCs]]-Table1[[#This Row],[SumOfSFY24 Estimated Payment 5/04/23]]</f>
        <v>679.37844025508161</v>
      </c>
      <c r="R359" s="24">
        <f>Table1[[#This Row],[SumOfUnits]]*Table1[[#This Row],[Actuarial Factor 06/20/2023]]</f>
        <v>4.2819768073558659</v>
      </c>
      <c r="S359" s="23"/>
    </row>
    <row r="360" spans="1:19" x14ac:dyDescent="0.25">
      <c r="A360" s="192" t="s">
        <v>120</v>
      </c>
      <c r="B360" s="193" t="s">
        <v>121</v>
      </c>
      <c r="C360" s="192" t="s">
        <v>79</v>
      </c>
      <c r="D360" s="192" t="s">
        <v>30</v>
      </c>
      <c r="E360" s="192" t="s">
        <v>60</v>
      </c>
      <c r="F360" s="194">
        <v>383.88744338440779</v>
      </c>
      <c r="G360">
        <v>1</v>
      </c>
      <c r="H360">
        <v>1</v>
      </c>
      <c r="I360" s="167">
        <v>323.88490433333357</v>
      </c>
      <c r="J360" s="22">
        <v>0.84369757311652838</v>
      </c>
      <c r="K360" s="22" t="s">
        <v>122</v>
      </c>
      <c r="L360" s="22" t="s">
        <v>58</v>
      </c>
      <c r="M360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60" s="24" t="str">
        <f>IFERROR(IF(Table1[[#This Row],[Medicare Rate in CR]]&gt;0,"Y","N"),"N")</f>
        <v>Y</v>
      </c>
      <c r="O360" s="166">
        <f>Table1[[#This Row],[Medicare Rate in CR]]*Table1[[#This Row],[SumOfUnits]]*Table1[[#This Row],[Actuarial Factor 06/20/2023]]</f>
        <v>301.98467234559899</v>
      </c>
      <c r="P3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301.98467234559899</v>
      </c>
      <c r="Q360" s="166">
        <f>Table1[[#This Row],[Trended Medicare Pricing for all RHCs]]-Table1[[#This Row],[SumOfSFY24 Estimated Payment 5/04/23]]</f>
        <v>-21.900231987734571</v>
      </c>
      <c r="R360" s="24">
        <f>Table1[[#This Row],[SumOfUnits]]*Table1[[#This Row],[Actuarial Factor 06/20/2023]]</f>
        <v>0.84369757311652838</v>
      </c>
      <c r="S360" s="23"/>
    </row>
    <row r="361" spans="1:19" x14ac:dyDescent="0.25">
      <c r="A361" s="192" t="s">
        <v>120</v>
      </c>
      <c r="B361" s="193" t="s">
        <v>121</v>
      </c>
      <c r="C361" s="192" t="s">
        <v>79</v>
      </c>
      <c r="D361" s="192" t="s">
        <v>30</v>
      </c>
      <c r="E361" s="192" t="s">
        <v>62</v>
      </c>
      <c r="F361" s="194">
        <v>1159.72824515756</v>
      </c>
      <c r="G361">
        <v>3</v>
      </c>
      <c r="H361">
        <v>3</v>
      </c>
      <c r="I361" s="167">
        <v>1175.6666975270223</v>
      </c>
      <c r="J361" s="22">
        <v>1.0137432648001921</v>
      </c>
      <c r="K361" s="22" t="s">
        <v>122</v>
      </c>
      <c r="L361" s="22" t="s">
        <v>58</v>
      </c>
      <c r="M361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61" s="24" t="str">
        <f>IFERROR(IF(Table1[[#This Row],[Medicare Rate in CR]]&gt;0,"Y","N"),"N")</f>
        <v>Y</v>
      </c>
      <c r="O361" s="166">
        <f>Table1[[#This Row],[Medicare Rate in CR]]*Table1[[#This Row],[SumOfUnits]]*Table1[[#This Row],[Actuarial Factor 06/20/2023]]</f>
        <v>1088.5473803097982</v>
      </c>
      <c r="P3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1088.5473803097982</v>
      </c>
      <c r="Q361" s="166">
        <f>Table1[[#This Row],[Trended Medicare Pricing for all RHCs]]-Table1[[#This Row],[SumOfSFY24 Estimated Payment 5/04/23]]</f>
        <v>-87.119317217224079</v>
      </c>
      <c r="R361" s="24">
        <f>Table1[[#This Row],[SumOfUnits]]*Table1[[#This Row],[Actuarial Factor 06/20/2023]]</f>
        <v>3.0412297944005759</v>
      </c>
      <c r="S361" s="23"/>
    </row>
    <row r="362" spans="1:19" x14ac:dyDescent="0.25">
      <c r="A362" s="192" t="s">
        <v>120</v>
      </c>
      <c r="B362" s="193" t="s">
        <v>121</v>
      </c>
      <c r="C362" s="192" t="s">
        <v>79</v>
      </c>
      <c r="D362" s="192" t="s">
        <v>30</v>
      </c>
      <c r="E362" s="192" t="s">
        <v>64</v>
      </c>
      <c r="F362" s="194">
        <v>383.88744338440779</v>
      </c>
      <c r="G362">
        <v>1</v>
      </c>
      <c r="H362">
        <v>1</v>
      </c>
      <c r="I362" s="167">
        <v>367.30170176439805</v>
      </c>
      <c r="J362" s="22">
        <v>0.95679530053448103</v>
      </c>
      <c r="K362" s="22" t="s">
        <v>122</v>
      </c>
      <c r="L362" s="22" t="s">
        <v>58</v>
      </c>
      <c r="M362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62" s="24" t="str">
        <f>IFERROR(IF(Table1[[#This Row],[Medicare Rate in CR]]&gt;0,"Y","N"),"N")</f>
        <v>Y</v>
      </c>
      <c r="O362" s="166">
        <f>Table1[[#This Row],[Medicare Rate in CR]]*Table1[[#This Row],[SumOfUnits]]*Table1[[#This Row],[Actuarial Factor 06/20/2023]]</f>
        <v>342.46574192030681</v>
      </c>
      <c r="P3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342.46574192030681</v>
      </c>
      <c r="Q362" s="166">
        <f>Table1[[#This Row],[Trended Medicare Pricing for all RHCs]]-Table1[[#This Row],[SumOfSFY24 Estimated Payment 5/04/23]]</f>
        <v>-24.835959844091235</v>
      </c>
      <c r="R362" s="24">
        <f>Table1[[#This Row],[SumOfUnits]]*Table1[[#This Row],[Actuarial Factor 06/20/2023]]</f>
        <v>0.95679530053448103</v>
      </c>
      <c r="S362" s="23"/>
    </row>
    <row r="363" spans="1:19" x14ac:dyDescent="0.25">
      <c r="A363" s="192" t="s">
        <v>120</v>
      </c>
      <c r="B363" s="193" t="s">
        <v>121</v>
      </c>
      <c r="C363" s="192" t="s">
        <v>55</v>
      </c>
      <c r="D363" s="192" t="s">
        <v>30</v>
      </c>
      <c r="E363" s="192" t="s">
        <v>56</v>
      </c>
      <c r="F363" s="194">
        <v>1943.6349619350488</v>
      </c>
      <c r="G363">
        <v>5</v>
      </c>
      <c r="H363">
        <v>5</v>
      </c>
      <c r="I363" s="167">
        <v>2084.390031433868</v>
      </c>
      <c r="J363" s="22">
        <v>1.0724184696485837</v>
      </c>
      <c r="K363" s="22" t="s">
        <v>122</v>
      </c>
      <c r="L363" s="22" t="s">
        <v>58</v>
      </c>
      <c r="M363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63" s="24" t="str">
        <f>IFERROR(IF(Table1[[#This Row],[Medicare Rate in CR]]&gt;0,"Y","N"),"N")</f>
        <v>Y</v>
      </c>
      <c r="O363" s="166">
        <f>Table1[[#This Row],[Medicare Rate in CR]]*Table1[[#This Row],[SumOfUnits]]*Table1[[#This Row],[Actuarial Factor 06/20/2023]]</f>
        <v>1919.2537142065878</v>
      </c>
      <c r="P3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1919.2537142065878</v>
      </c>
      <c r="Q363" s="166">
        <f>Table1[[#This Row],[Trended Medicare Pricing for all RHCs]]-Table1[[#This Row],[SumOfSFY24 Estimated Payment 5/04/23]]</f>
        <v>-165.13631722728019</v>
      </c>
      <c r="R363" s="24">
        <f>Table1[[#This Row],[SumOfUnits]]*Table1[[#This Row],[Actuarial Factor 06/20/2023]]</f>
        <v>5.3620923482429186</v>
      </c>
      <c r="S363" s="23"/>
    </row>
    <row r="364" spans="1:19" x14ac:dyDescent="0.25">
      <c r="A364" s="192" t="s">
        <v>120</v>
      </c>
      <c r="B364" s="193" t="s">
        <v>121</v>
      </c>
      <c r="C364" s="192" t="s">
        <v>55</v>
      </c>
      <c r="D364" s="192" t="s">
        <v>30</v>
      </c>
      <c r="E364" s="192" t="s">
        <v>59</v>
      </c>
      <c r="F364" s="194">
        <v>56114.956153030827</v>
      </c>
      <c r="G364">
        <v>145</v>
      </c>
      <c r="H364">
        <v>145</v>
      </c>
      <c r="I364" s="167">
        <v>57389.894882329332</v>
      </c>
      <c r="J364" s="22">
        <v>1.0227201234163246</v>
      </c>
      <c r="K364" s="22" t="s">
        <v>122</v>
      </c>
      <c r="L364" s="22" t="s">
        <v>58</v>
      </c>
      <c r="M364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64" s="24" t="str">
        <f>IFERROR(IF(Table1[[#This Row],[Medicare Rate in CR]]&gt;0,"Y","N"),"N")</f>
        <v>Y</v>
      </c>
      <c r="O364" s="166">
        <f>Table1[[#This Row],[Medicare Rate in CR]]*Table1[[#This Row],[SumOfUnits]]*Table1[[#This Row],[Actuarial Factor 06/20/2023]]</f>
        <v>53079.020997288731</v>
      </c>
      <c r="P3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53079.020997288731</v>
      </c>
      <c r="Q364" s="166">
        <f>Table1[[#This Row],[Trended Medicare Pricing for all RHCs]]-Table1[[#This Row],[SumOfSFY24 Estimated Payment 5/04/23]]</f>
        <v>-4310.8738850406007</v>
      </c>
      <c r="R364" s="24">
        <f>Table1[[#This Row],[SumOfUnits]]*Table1[[#This Row],[Actuarial Factor 06/20/2023]]</f>
        <v>148.29441789536708</v>
      </c>
      <c r="S364" s="23"/>
    </row>
    <row r="365" spans="1:19" x14ac:dyDescent="0.25">
      <c r="A365" s="192" t="s">
        <v>120</v>
      </c>
      <c r="B365" s="193" t="s">
        <v>121</v>
      </c>
      <c r="C365" s="192" t="s">
        <v>55</v>
      </c>
      <c r="D365" s="192" t="s">
        <v>30</v>
      </c>
      <c r="E365" s="192" t="s">
        <v>60</v>
      </c>
      <c r="F365" s="194">
        <v>28537.265105521848</v>
      </c>
      <c r="G365">
        <v>74</v>
      </c>
      <c r="H365">
        <v>74</v>
      </c>
      <c r="I365" s="167">
        <v>25930.278005840719</v>
      </c>
      <c r="J365" s="22">
        <v>0.90864621784738975</v>
      </c>
      <c r="K365" s="22" t="s">
        <v>122</v>
      </c>
      <c r="L365" s="22" t="s">
        <v>58</v>
      </c>
      <c r="M365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65" s="24" t="str">
        <f>IFERROR(IF(Table1[[#This Row],[Medicare Rate in CR]]&gt;0,"Y","N"),"N")</f>
        <v>Y</v>
      </c>
      <c r="O365" s="166">
        <f>Table1[[#This Row],[Medicare Rate in CR]]*Table1[[#This Row],[SumOfUnits]]*Table1[[#This Row],[Actuarial Factor 06/20/2023]]</f>
        <v>24067.148815804598</v>
      </c>
      <c r="P3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24067.148815804598</v>
      </c>
      <c r="Q365" s="166">
        <f>Table1[[#This Row],[Trended Medicare Pricing for all RHCs]]-Table1[[#This Row],[SumOfSFY24 Estimated Payment 5/04/23]]</f>
        <v>-1863.1291900361211</v>
      </c>
      <c r="R365" s="24">
        <f>Table1[[#This Row],[SumOfUnits]]*Table1[[#This Row],[Actuarial Factor 06/20/2023]]</f>
        <v>67.239820120706838</v>
      </c>
      <c r="S365" s="23"/>
    </row>
    <row r="366" spans="1:19" x14ac:dyDescent="0.25">
      <c r="A366" s="192" t="s">
        <v>120</v>
      </c>
      <c r="B366" s="193" t="s">
        <v>121</v>
      </c>
      <c r="C366" s="192" t="s">
        <v>55</v>
      </c>
      <c r="D366" s="192" t="s">
        <v>30</v>
      </c>
      <c r="E366" s="192" t="s">
        <v>61</v>
      </c>
      <c r="F366" s="194">
        <v>8534.2488195046717</v>
      </c>
      <c r="G366">
        <v>22</v>
      </c>
      <c r="H366">
        <v>22</v>
      </c>
      <c r="I366" s="167">
        <v>7754.6129120114711</v>
      </c>
      <c r="J366" s="22">
        <v>0.90864621784738975</v>
      </c>
      <c r="K366" s="22" t="s">
        <v>122</v>
      </c>
      <c r="L366" s="22" t="s">
        <v>58</v>
      </c>
      <c r="M366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66" s="24" t="str">
        <f>IFERROR(IF(Table1[[#This Row],[Medicare Rate in CR]]&gt;0,"Y","N"),"N")</f>
        <v>Y</v>
      </c>
      <c r="O366" s="166">
        <f>Table1[[#This Row],[Medicare Rate in CR]]*Table1[[#This Row],[SumOfUnits]]*Table1[[#This Row],[Actuarial Factor 06/20/2023]]</f>
        <v>7155.0982965905569</v>
      </c>
      <c r="P3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7155.0982965905569</v>
      </c>
      <c r="Q366" s="166">
        <f>Table1[[#This Row],[Trended Medicare Pricing for all RHCs]]-Table1[[#This Row],[SumOfSFY24 Estimated Payment 5/04/23]]</f>
        <v>-599.5146154209142</v>
      </c>
      <c r="R366" s="24">
        <f>Table1[[#This Row],[SumOfUnits]]*Table1[[#This Row],[Actuarial Factor 06/20/2023]]</f>
        <v>19.990216792642574</v>
      </c>
      <c r="S366" s="23"/>
    </row>
    <row r="367" spans="1:19" x14ac:dyDescent="0.25">
      <c r="A367" s="192" t="s">
        <v>120</v>
      </c>
      <c r="B367" s="193" t="s">
        <v>121</v>
      </c>
      <c r="C367" s="192" t="s">
        <v>55</v>
      </c>
      <c r="D367" s="192" t="s">
        <v>30</v>
      </c>
      <c r="E367" s="192" t="s">
        <v>62</v>
      </c>
      <c r="F367" s="194">
        <v>74395.210561819447</v>
      </c>
      <c r="G367">
        <v>193</v>
      </c>
      <c r="H367">
        <v>193</v>
      </c>
      <c r="I367" s="167">
        <v>78019.141629591162</v>
      </c>
      <c r="J367" s="22">
        <v>1.0487118866981413</v>
      </c>
      <c r="K367" s="22" t="s">
        <v>122</v>
      </c>
      <c r="L367" s="22" t="s">
        <v>58</v>
      </c>
      <c r="M367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67" s="24" t="str">
        <f>IFERROR(IF(Table1[[#This Row],[Medicare Rate in CR]]&gt;0,"Y","N"),"N")</f>
        <v>Y</v>
      </c>
      <c r="O367" s="166">
        <f>Table1[[#This Row],[Medicare Rate in CR]]*Table1[[#This Row],[SumOfUnits]]*Table1[[#This Row],[Actuarial Factor 06/20/2023]]</f>
        <v>72445.53100193209</v>
      </c>
      <c r="P3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72445.53100193209</v>
      </c>
      <c r="Q367" s="166">
        <f>Table1[[#This Row],[Trended Medicare Pricing for all RHCs]]-Table1[[#This Row],[SumOfSFY24 Estimated Payment 5/04/23]]</f>
        <v>-5573.6106276590726</v>
      </c>
      <c r="R367" s="24">
        <f>Table1[[#This Row],[SumOfUnits]]*Table1[[#This Row],[Actuarial Factor 06/20/2023]]</f>
        <v>202.40139413274127</v>
      </c>
      <c r="S367" s="23"/>
    </row>
    <row r="368" spans="1:19" x14ac:dyDescent="0.25">
      <c r="A368" s="192" t="s">
        <v>120</v>
      </c>
      <c r="B368" s="193" t="s">
        <v>121</v>
      </c>
      <c r="C368" s="192" t="s">
        <v>55</v>
      </c>
      <c r="D368" s="192" t="s">
        <v>30</v>
      </c>
      <c r="E368" s="192" t="s">
        <v>63</v>
      </c>
      <c r="F368" s="194">
        <v>11245.658668208534</v>
      </c>
      <c r="G368">
        <v>29</v>
      </c>
      <c r="H368">
        <v>29</v>
      </c>
      <c r="I368" s="167">
        <v>11275.408543006626</v>
      </c>
      <c r="J368" s="22">
        <v>1.0026454541859957</v>
      </c>
      <c r="K368" s="22" t="s">
        <v>122</v>
      </c>
      <c r="L368" s="22" t="s">
        <v>58</v>
      </c>
      <c r="M368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68" s="24" t="str">
        <f>IFERROR(IF(Table1[[#This Row],[Medicare Rate in CR]]&gt;0,"Y","N"),"N")</f>
        <v>Y</v>
      </c>
      <c r="O368" s="166">
        <f>Table1[[#This Row],[Medicare Rate in CR]]*Table1[[#This Row],[SumOfUnits]]*Table1[[#This Row],[Actuarial Factor 06/20/2023]]</f>
        <v>10407.429735087009</v>
      </c>
      <c r="P3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10407.429735087009</v>
      </c>
      <c r="Q368" s="166">
        <f>Table1[[#This Row],[Trended Medicare Pricing for all RHCs]]-Table1[[#This Row],[SumOfSFY24 Estimated Payment 5/04/23]]</f>
        <v>-867.97880791961688</v>
      </c>
      <c r="R368" s="24">
        <f>Table1[[#This Row],[SumOfUnits]]*Table1[[#This Row],[Actuarial Factor 06/20/2023]]</f>
        <v>29.076718171393875</v>
      </c>
      <c r="S368" s="23"/>
    </row>
    <row r="369" spans="1:19" x14ac:dyDescent="0.25">
      <c r="A369" s="192" t="s">
        <v>120</v>
      </c>
      <c r="B369" s="193" t="s">
        <v>121</v>
      </c>
      <c r="C369" s="192" t="s">
        <v>55</v>
      </c>
      <c r="D369" s="192" t="s">
        <v>30</v>
      </c>
      <c r="E369" s="192" t="s">
        <v>64</v>
      </c>
      <c r="F369" s="194">
        <v>14005.464006938417</v>
      </c>
      <c r="G369">
        <v>36</v>
      </c>
      <c r="H369">
        <v>36</v>
      </c>
      <c r="I369" s="167">
        <v>13730.947842472098</v>
      </c>
      <c r="J369" s="22">
        <v>0.98039935240058296</v>
      </c>
      <c r="K369" s="22" t="s">
        <v>122</v>
      </c>
      <c r="L369" s="22" t="s">
        <v>58</v>
      </c>
      <c r="M369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69" s="24" t="str">
        <f>IFERROR(IF(Table1[[#This Row],[Medicare Rate in CR]]&gt;0,"Y","N"),"N")</f>
        <v>Y</v>
      </c>
      <c r="O369" s="166">
        <f>Table1[[#This Row],[Medicare Rate in CR]]*Table1[[#This Row],[SumOfUnits]]*Table1[[#This Row],[Actuarial Factor 06/20/2023]]</f>
        <v>12632.916247370664</v>
      </c>
      <c r="P3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12632.916247370664</v>
      </c>
      <c r="Q369" s="166">
        <f>Table1[[#This Row],[Trended Medicare Pricing for all RHCs]]-Table1[[#This Row],[SumOfSFY24 Estimated Payment 5/04/23]]</f>
        <v>-1098.0315951014345</v>
      </c>
      <c r="R369" s="24">
        <f>Table1[[#This Row],[SumOfUnits]]*Table1[[#This Row],[Actuarial Factor 06/20/2023]]</f>
        <v>35.294376686420989</v>
      </c>
      <c r="S369" s="23"/>
    </row>
    <row r="370" spans="1:19" x14ac:dyDescent="0.25">
      <c r="A370" s="192" t="s">
        <v>120</v>
      </c>
      <c r="B370" s="193" t="s">
        <v>121</v>
      </c>
      <c r="C370" s="192" t="s">
        <v>55</v>
      </c>
      <c r="D370" s="192" t="s">
        <v>30</v>
      </c>
      <c r="E370" s="192" t="s">
        <v>77</v>
      </c>
      <c r="F370" s="194">
        <v>2711.4098487038641</v>
      </c>
      <c r="G370">
        <v>7</v>
      </c>
      <c r="H370">
        <v>7</v>
      </c>
      <c r="I370" s="167">
        <v>3434.5205709136217</v>
      </c>
      <c r="J370" s="22">
        <v>1.2666917812352958</v>
      </c>
      <c r="K370" s="22" t="s">
        <v>122</v>
      </c>
      <c r="L370" s="22" t="s">
        <v>58</v>
      </c>
      <c r="M370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70" s="24" t="str">
        <f>IFERROR(IF(Table1[[#This Row],[Medicare Rate in CR]]&gt;0,"Y","N"),"N")</f>
        <v>Y</v>
      </c>
      <c r="O370" s="166">
        <f>Table1[[#This Row],[Medicare Rate in CR]]*Table1[[#This Row],[SumOfUnits]]*Table1[[#This Row],[Actuarial Factor 06/20/2023]]</f>
        <v>3173.7089248028465</v>
      </c>
      <c r="P3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3173.7089248028465</v>
      </c>
      <c r="Q370" s="166">
        <f>Table1[[#This Row],[Trended Medicare Pricing for all RHCs]]-Table1[[#This Row],[SumOfSFY24 Estimated Payment 5/04/23]]</f>
        <v>-260.8116461107752</v>
      </c>
      <c r="R370" s="24">
        <f>Table1[[#This Row],[SumOfUnits]]*Table1[[#This Row],[Actuarial Factor 06/20/2023]]</f>
        <v>8.8668424686470715</v>
      </c>
      <c r="S370" s="23"/>
    </row>
    <row r="371" spans="1:19" x14ac:dyDescent="0.25">
      <c r="A371" s="192" t="s">
        <v>120</v>
      </c>
      <c r="B371" s="193" t="s">
        <v>121</v>
      </c>
      <c r="C371" s="192" t="s">
        <v>55</v>
      </c>
      <c r="D371" s="192" t="s">
        <v>32</v>
      </c>
      <c r="E371" s="192" t="s">
        <v>66</v>
      </c>
      <c r="F371" s="194">
        <v>767.77488676881558</v>
      </c>
      <c r="G371">
        <v>2</v>
      </c>
      <c r="H371">
        <v>2</v>
      </c>
      <c r="I371" s="167">
        <v>819.85306724294969</v>
      </c>
      <c r="J371" s="22">
        <v>1.0678300129004028</v>
      </c>
      <c r="K371" s="22" t="s">
        <v>122</v>
      </c>
      <c r="L371" s="22" t="s">
        <v>58</v>
      </c>
      <c r="M371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71" s="24" t="str">
        <f>IFERROR(IF(Table1[[#This Row],[Medicare Rate in CR]]&gt;0,"Y","N"),"N")</f>
        <v>Y</v>
      </c>
      <c r="O371" s="166">
        <f>Table1[[#This Row],[Medicare Rate in CR]]*Table1[[#This Row],[SumOfUnits]]*Table1[[#This Row],[Actuarial Factor 06/20/2023]]</f>
        <v>764.4167930348824</v>
      </c>
      <c r="P3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764.4167930348824</v>
      </c>
      <c r="Q371" s="166">
        <f>Table1[[#This Row],[Trended Medicare Pricing for all RHCs]]-Table1[[#This Row],[SumOfSFY24 Estimated Payment 5/04/23]]</f>
        <v>-55.436274208067289</v>
      </c>
      <c r="R371" s="24">
        <f>Table1[[#This Row],[SumOfUnits]]*Table1[[#This Row],[Actuarial Factor 06/20/2023]]</f>
        <v>2.1356600258008056</v>
      </c>
      <c r="S371" s="23"/>
    </row>
    <row r="372" spans="1:19" x14ac:dyDescent="0.25">
      <c r="A372" s="192" t="s">
        <v>120</v>
      </c>
      <c r="B372" s="193" t="s">
        <v>121</v>
      </c>
      <c r="C372" s="192" t="s">
        <v>55</v>
      </c>
      <c r="D372" s="192" t="s">
        <v>31</v>
      </c>
      <c r="E372" s="192" t="s">
        <v>67</v>
      </c>
      <c r="F372" s="194">
        <v>391.95335838874433</v>
      </c>
      <c r="G372">
        <v>1</v>
      </c>
      <c r="H372">
        <v>1</v>
      </c>
      <c r="I372" s="167">
        <v>443.76760155583145</v>
      </c>
      <c r="J372" s="22">
        <v>1.1321949207938591</v>
      </c>
      <c r="K372" s="22" t="s">
        <v>122</v>
      </c>
      <c r="L372" s="22" t="s">
        <v>58</v>
      </c>
      <c r="M372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72" s="24" t="str">
        <f>IFERROR(IF(Table1[[#This Row],[Medicare Rate in CR]]&gt;0,"Y","N"),"N")</f>
        <v>Y</v>
      </c>
      <c r="O372" s="166">
        <f>Table1[[#This Row],[Medicare Rate in CR]]*Table1[[#This Row],[SumOfUnits]]*Table1[[#This Row],[Actuarial Factor 06/20/2023]]</f>
        <v>405.24652799974598</v>
      </c>
      <c r="P3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405.24652799974598</v>
      </c>
      <c r="Q372" s="166">
        <f>Table1[[#This Row],[Trended Medicare Pricing for all RHCs]]-Table1[[#This Row],[SumOfSFY24 Estimated Payment 5/04/23]]</f>
        <v>-38.521073556085469</v>
      </c>
      <c r="R372" s="24">
        <f>Table1[[#This Row],[SumOfUnits]]*Table1[[#This Row],[Actuarial Factor 06/20/2023]]</f>
        <v>1.1321949207938591</v>
      </c>
      <c r="S372" s="23"/>
    </row>
    <row r="373" spans="1:19" x14ac:dyDescent="0.25">
      <c r="A373" s="192" t="s">
        <v>120</v>
      </c>
      <c r="B373" s="193" t="s">
        <v>121</v>
      </c>
      <c r="C373" s="192" t="s">
        <v>55</v>
      </c>
      <c r="D373" s="192" t="s">
        <v>31</v>
      </c>
      <c r="E373" s="192" t="s">
        <v>68</v>
      </c>
      <c r="F373" s="194">
        <v>5422.8196974077273</v>
      </c>
      <c r="G373">
        <v>14</v>
      </c>
      <c r="H373">
        <v>14</v>
      </c>
      <c r="I373" s="167">
        <v>5845.0234906168207</v>
      </c>
      <c r="J373" s="22">
        <v>1.0778568746091484</v>
      </c>
      <c r="K373" s="22" t="s">
        <v>122</v>
      </c>
      <c r="L373" s="22" t="s">
        <v>58</v>
      </c>
      <c r="M373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73" s="24" t="str">
        <f>IFERROR(IF(Table1[[#This Row],[Medicare Rate in CR]]&gt;0,"Y","N"),"N")</f>
        <v>Y</v>
      </c>
      <c r="O373" s="166">
        <f>Table1[[#This Row],[Medicare Rate in CR]]*Table1[[#This Row],[SumOfUnits]]*Table1[[#This Row],[Actuarial Factor 06/20/2023]]</f>
        <v>5401.1623558039355</v>
      </c>
      <c r="P3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5401.1623558039355</v>
      </c>
      <c r="Q373" s="166">
        <f>Table1[[#This Row],[Trended Medicare Pricing for all RHCs]]-Table1[[#This Row],[SumOfSFY24 Estimated Payment 5/04/23]]</f>
        <v>-443.86113481288521</v>
      </c>
      <c r="R373" s="24">
        <f>Table1[[#This Row],[SumOfUnits]]*Table1[[#This Row],[Actuarial Factor 06/20/2023]]</f>
        <v>15.089996244528077</v>
      </c>
      <c r="S373" s="23"/>
    </row>
    <row r="374" spans="1:19" x14ac:dyDescent="0.25">
      <c r="A374" s="192" t="s">
        <v>120</v>
      </c>
      <c r="B374" s="193" t="s">
        <v>121</v>
      </c>
      <c r="C374" s="192" t="s">
        <v>55</v>
      </c>
      <c r="D374" s="192" t="s">
        <v>31</v>
      </c>
      <c r="E374" s="192" t="s">
        <v>69</v>
      </c>
      <c r="F374" s="194">
        <v>30376.698467765305</v>
      </c>
      <c r="G374">
        <v>79</v>
      </c>
      <c r="H374">
        <v>79</v>
      </c>
      <c r="I374" s="167">
        <v>31818.008448176839</v>
      </c>
      <c r="J374" s="22">
        <v>1.0474478812087167</v>
      </c>
      <c r="K374" s="22" t="s">
        <v>122</v>
      </c>
      <c r="L374" s="22" t="s">
        <v>58</v>
      </c>
      <c r="M374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74" s="24" t="str">
        <f>IFERROR(IF(Table1[[#This Row],[Medicare Rate in CR]]&gt;0,"Y","N"),"N")</f>
        <v>Y</v>
      </c>
      <c r="O374" s="166">
        <f>Table1[[#This Row],[Medicare Rate in CR]]*Table1[[#This Row],[SumOfUnits]]*Table1[[#This Row],[Actuarial Factor 06/20/2023]]</f>
        <v>29618.128589561842</v>
      </c>
      <c r="P3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29618.128589561842</v>
      </c>
      <c r="Q374" s="166">
        <f>Table1[[#This Row],[Trended Medicare Pricing for all RHCs]]-Table1[[#This Row],[SumOfSFY24 Estimated Payment 5/04/23]]</f>
        <v>-2199.8798586149969</v>
      </c>
      <c r="R374" s="24">
        <f>Table1[[#This Row],[SumOfUnits]]*Table1[[#This Row],[Actuarial Factor 06/20/2023]]</f>
        <v>82.748382615488623</v>
      </c>
      <c r="S374" s="23"/>
    </row>
    <row r="375" spans="1:19" x14ac:dyDescent="0.25">
      <c r="A375" s="192" t="s">
        <v>120</v>
      </c>
      <c r="B375" s="193" t="s">
        <v>121</v>
      </c>
      <c r="C375" s="192" t="s">
        <v>83</v>
      </c>
      <c r="D375" s="192" t="s">
        <v>30</v>
      </c>
      <c r="E375" s="192" t="s">
        <v>60</v>
      </c>
      <c r="F375" s="194">
        <v>383.88744338440779</v>
      </c>
      <c r="G375">
        <v>1</v>
      </c>
      <c r="H375">
        <v>1</v>
      </c>
      <c r="I375" s="167">
        <v>315.10832798883882</v>
      </c>
      <c r="J375" s="22">
        <v>0.8208352042223569</v>
      </c>
      <c r="K375" s="22" t="s">
        <v>122</v>
      </c>
      <c r="L375" s="22" t="s">
        <v>58</v>
      </c>
      <c r="M375" s="22" t="str">
        <f>IFERROR(IFERROR(INDEX(FreeStand_Medicare!E:E,MATCH(Table1[[#This Row],[Medicare Number]],FreeStand_Medicare!A:A,0)),INDEX(HospBased_Medicare_CR!F:F,MATCH(Table1[[#This Row],[Medicare Number]],HospBased_Medicare_CR!G:G,0))),0)</f>
        <v>357.93</v>
      </c>
      <c r="N375" s="24" t="str">
        <f>IFERROR(IF(Table1[[#This Row],[Medicare Rate in CR]]&gt;0,"Y","N"),"N")</f>
        <v>Y</v>
      </c>
      <c r="O375" s="166">
        <f>Table1[[#This Row],[Medicare Rate in CR]]*Table1[[#This Row],[SumOfUnits]]*Table1[[#This Row],[Actuarial Factor 06/20/2023]]</f>
        <v>293.80154464730822</v>
      </c>
      <c r="P3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293.80154464730822</v>
      </c>
      <c r="Q375" s="166">
        <f>Table1[[#This Row],[Trended Medicare Pricing for all RHCs]]-Table1[[#This Row],[SumOfSFY24 Estimated Payment 5/04/23]]</f>
        <v>-21.306783341530604</v>
      </c>
      <c r="R375" s="24">
        <f>Table1[[#This Row],[SumOfUnits]]*Table1[[#This Row],[Actuarial Factor 06/20/2023]]</f>
        <v>0.8208352042223569</v>
      </c>
      <c r="S375" s="23"/>
    </row>
    <row r="376" spans="1:19" x14ac:dyDescent="0.25">
      <c r="A376" s="192" t="s">
        <v>124</v>
      </c>
      <c r="B376" s="193" t="s">
        <v>125</v>
      </c>
      <c r="C376" s="192" t="s">
        <v>88</v>
      </c>
      <c r="D376" s="192" t="s">
        <v>30</v>
      </c>
      <c r="E376" s="192" t="s">
        <v>59</v>
      </c>
      <c r="F376" s="194">
        <v>468.76746651247953</v>
      </c>
      <c r="G376">
        <v>2</v>
      </c>
      <c r="H376">
        <v>2</v>
      </c>
      <c r="I376" s="167">
        <v>414.39684973734768</v>
      </c>
      <c r="J376" s="22">
        <v>0.88401367274986775</v>
      </c>
      <c r="K376" s="22" t="s">
        <v>126</v>
      </c>
      <c r="L376" s="22" t="s">
        <v>58</v>
      </c>
      <c r="M376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76" s="24" t="str">
        <f>IFERROR(IF(Table1[[#This Row],[Medicare Rate in CR]]&gt;0,"Y","N"),"N")</f>
        <v>Y</v>
      </c>
      <c r="O376" s="166">
        <f>Table1[[#This Row],[Medicare Rate in CR]]*Table1[[#This Row],[SumOfUnits]]*Table1[[#This Row],[Actuarial Factor 06/20/2023]]</f>
        <v>504.73644659326453</v>
      </c>
      <c r="P3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504.73644659326453</v>
      </c>
      <c r="Q376" s="166">
        <f>Table1[[#This Row],[Trended Medicare Pricing for all RHCs]]-Table1[[#This Row],[SumOfSFY24 Estimated Payment 5/04/23]]</f>
        <v>90.339596855916852</v>
      </c>
      <c r="R376" s="24">
        <f>Table1[[#This Row],[SumOfUnits]]*Table1[[#This Row],[Actuarial Factor 06/20/2023]]</f>
        <v>1.7680273454997355</v>
      </c>
      <c r="S376" s="23"/>
    </row>
    <row r="377" spans="1:19" x14ac:dyDescent="0.25">
      <c r="A377" s="192" t="s">
        <v>124</v>
      </c>
      <c r="B377" s="193" t="s">
        <v>125</v>
      </c>
      <c r="C377" s="192" t="s">
        <v>88</v>
      </c>
      <c r="D377" s="192" t="s">
        <v>30</v>
      </c>
      <c r="E377" s="192" t="s">
        <v>60</v>
      </c>
      <c r="F377" s="194">
        <v>463.89129806302401</v>
      </c>
      <c r="G377">
        <v>2</v>
      </c>
      <c r="H377">
        <v>2</v>
      </c>
      <c r="I377" s="167">
        <v>352.31282200805248</v>
      </c>
      <c r="J377" s="22">
        <v>0.75947279778502652</v>
      </c>
      <c r="K377" s="22" t="s">
        <v>126</v>
      </c>
      <c r="L377" s="22" t="s">
        <v>58</v>
      </c>
      <c r="M377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77" s="24" t="str">
        <f>IFERROR(IF(Table1[[#This Row],[Medicare Rate in CR]]&gt;0,"Y","N"),"N")</f>
        <v>Y</v>
      </c>
      <c r="O377" s="166">
        <f>Table1[[#This Row],[Medicare Rate in CR]]*Table1[[#This Row],[SumOfUnits]]*Table1[[#This Row],[Actuarial Factor 06/20/2023]]</f>
        <v>433.62858862333877</v>
      </c>
      <c r="P3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433.62858862333877</v>
      </c>
      <c r="Q377" s="166">
        <f>Table1[[#This Row],[Trended Medicare Pricing for all RHCs]]-Table1[[#This Row],[SumOfSFY24 Estimated Payment 5/04/23]]</f>
        <v>81.315766615286293</v>
      </c>
      <c r="R377" s="24">
        <f>Table1[[#This Row],[SumOfUnits]]*Table1[[#This Row],[Actuarial Factor 06/20/2023]]</f>
        <v>1.518945595570053</v>
      </c>
      <c r="S377" s="23"/>
    </row>
    <row r="378" spans="1:19" x14ac:dyDescent="0.25">
      <c r="A378" s="192" t="s">
        <v>124</v>
      </c>
      <c r="B378" s="193" t="s">
        <v>125</v>
      </c>
      <c r="C378" s="192" t="s">
        <v>88</v>
      </c>
      <c r="D378" s="192" t="s">
        <v>30</v>
      </c>
      <c r="E378" s="192" t="s">
        <v>61</v>
      </c>
      <c r="F378" s="194">
        <v>236.82181748096752</v>
      </c>
      <c r="G378">
        <v>1</v>
      </c>
      <c r="H378">
        <v>1</v>
      </c>
      <c r="I378" s="167">
        <v>179.85972829880529</v>
      </c>
      <c r="J378" s="22">
        <v>0.75947279778502652</v>
      </c>
      <c r="K378" s="22" t="s">
        <v>126</v>
      </c>
      <c r="L378" s="22" t="s">
        <v>58</v>
      </c>
      <c r="M378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78" s="24" t="str">
        <f>IFERROR(IF(Table1[[#This Row],[Medicare Rate in CR]]&gt;0,"Y","N"),"N")</f>
        <v>Y</v>
      </c>
      <c r="O378" s="166">
        <f>Table1[[#This Row],[Medicare Rate in CR]]*Table1[[#This Row],[SumOfUnits]]*Table1[[#This Row],[Actuarial Factor 06/20/2023]]</f>
        <v>216.81429431166939</v>
      </c>
      <c r="P3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216.81429431166939</v>
      </c>
      <c r="Q378" s="166">
        <f>Table1[[#This Row],[Trended Medicare Pricing for all RHCs]]-Table1[[#This Row],[SumOfSFY24 Estimated Payment 5/04/23]]</f>
        <v>36.954566012864092</v>
      </c>
      <c r="R378" s="24">
        <f>Table1[[#This Row],[SumOfUnits]]*Table1[[#This Row],[Actuarial Factor 06/20/2023]]</f>
        <v>0.75947279778502652</v>
      </c>
      <c r="S378" s="23"/>
    </row>
    <row r="379" spans="1:19" x14ac:dyDescent="0.25">
      <c r="A379" s="192" t="s">
        <v>124</v>
      </c>
      <c r="B379" s="193" t="s">
        <v>125</v>
      </c>
      <c r="C379" s="192" t="s">
        <v>88</v>
      </c>
      <c r="D379" s="192" t="s">
        <v>30</v>
      </c>
      <c r="E379" s="192" t="s">
        <v>62</v>
      </c>
      <c r="F379" s="194">
        <v>236.82181748096752</v>
      </c>
      <c r="G379">
        <v>1</v>
      </c>
      <c r="H379">
        <v>1</v>
      </c>
      <c r="I379" s="167">
        <v>235.44973155740107</v>
      </c>
      <c r="J379" s="22">
        <v>0.99420625203302171</v>
      </c>
      <c r="K379" s="22" t="s">
        <v>126</v>
      </c>
      <c r="L379" s="22" t="s">
        <v>58</v>
      </c>
      <c r="M379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79" s="24" t="str">
        <f>IFERROR(IF(Table1[[#This Row],[Medicare Rate in CR]]&gt;0,"Y","N"),"N")</f>
        <v>Y</v>
      </c>
      <c r="O379" s="166">
        <f>Table1[[#This Row],[Medicare Rate in CR]]*Table1[[#This Row],[SumOfUnits]]*Table1[[#This Row],[Actuarial Factor 06/20/2023]]</f>
        <v>283.82600083038704</v>
      </c>
      <c r="P3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283.82600083038704</v>
      </c>
      <c r="Q379" s="166">
        <f>Table1[[#This Row],[Trended Medicare Pricing for all RHCs]]-Table1[[#This Row],[SumOfSFY24 Estimated Payment 5/04/23]]</f>
        <v>48.376269272985979</v>
      </c>
      <c r="R379" s="24">
        <f>Table1[[#This Row],[SumOfUnits]]*Table1[[#This Row],[Actuarial Factor 06/20/2023]]</f>
        <v>0.99420625203302171</v>
      </c>
      <c r="S379" s="23"/>
    </row>
    <row r="380" spans="1:19" x14ac:dyDescent="0.25">
      <c r="A380" s="192" t="s">
        <v>124</v>
      </c>
      <c r="B380" s="193" t="s">
        <v>125</v>
      </c>
      <c r="C380" s="192" t="s">
        <v>88</v>
      </c>
      <c r="D380" s="192" t="s">
        <v>30</v>
      </c>
      <c r="E380" s="192" t="s">
        <v>63</v>
      </c>
      <c r="F380" s="194">
        <v>236.82181748096752</v>
      </c>
      <c r="G380">
        <v>1</v>
      </c>
      <c r="H380">
        <v>1</v>
      </c>
      <c r="I380" s="167">
        <v>218.93142570781859</v>
      </c>
      <c r="J380" s="22">
        <v>0.92445631925535443</v>
      </c>
      <c r="K380" s="22" t="s">
        <v>126</v>
      </c>
      <c r="L380" s="22" t="s">
        <v>58</v>
      </c>
      <c r="M380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80" s="24" t="str">
        <f>IFERROR(IF(Table1[[#This Row],[Medicare Rate in CR]]&gt;0,"Y","N"),"N")</f>
        <v>Y</v>
      </c>
      <c r="O380" s="166">
        <f>Table1[[#This Row],[Medicare Rate in CR]]*Table1[[#This Row],[SumOfUnits]]*Table1[[#This Row],[Actuarial Factor 06/20/2023]]</f>
        <v>263.9137900210186</v>
      </c>
      <c r="P3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263.9137900210186</v>
      </c>
      <c r="Q380" s="166">
        <f>Table1[[#This Row],[Trended Medicare Pricing for all RHCs]]-Table1[[#This Row],[SumOfSFY24 Estimated Payment 5/04/23]]</f>
        <v>44.982364313200009</v>
      </c>
      <c r="R380" s="24">
        <f>Table1[[#This Row],[SumOfUnits]]*Table1[[#This Row],[Actuarial Factor 06/20/2023]]</f>
        <v>0.92445631925535443</v>
      </c>
      <c r="S380" s="23"/>
    </row>
    <row r="381" spans="1:19" x14ac:dyDescent="0.25">
      <c r="A381" s="192" t="s">
        <v>124</v>
      </c>
      <c r="B381" s="193" t="s">
        <v>125</v>
      </c>
      <c r="C381" s="192" t="s">
        <v>88</v>
      </c>
      <c r="D381" s="192" t="s">
        <v>30</v>
      </c>
      <c r="E381" s="192" t="s">
        <v>64</v>
      </c>
      <c r="F381" s="194">
        <v>236.82181748096752</v>
      </c>
      <c r="G381">
        <v>1</v>
      </c>
      <c r="H381">
        <v>1</v>
      </c>
      <c r="I381" s="167">
        <v>222.20585545912797</v>
      </c>
      <c r="J381" s="22">
        <v>0.93828287369252128</v>
      </c>
      <c r="K381" s="22" t="s">
        <v>126</v>
      </c>
      <c r="L381" s="22" t="s">
        <v>58</v>
      </c>
      <c r="M381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81" s="24" t="str">
        <f>IFERROR(IF(Table1[[#This Row],[Medicare Rate in CR]]&gt;0,"Y","N"),"N")</f>
        <v>Y</v>
      </c>
      <c r="O381" s="166">
        <f>Table1[[#This Row],[Medicare Rate in CR]]*Table1[[#This Row],[SumOfUnits]]*Table1[[#This Row],[Actuarial Factor 06/20/2023]]</f>
        <v>267.860994781741</v>
      </c>
      <c r="P3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267.860994781741</v>
      </c>
      <c r="Q381" s="166">
        <f>Table1[[#This Row],[Trended Medicare Pricing for all RHCs]]-Table1[[#This Row],[SumOfSFY24 Estimated Payment 5/04/23]]</f>
        <v>45.655139322613024</v>
      </c>
      <c r="R381" s="24">
        <f>Table1[[#This Row],[SumOfUnits]]*Table1[[#This Row],[Actuarial Factor 06/20/2023]]</f>
        <v>0.93828287369252128</v>
      </c>
      <c r="S381" s="23"/>
    </row>
    <row r="382" spans="1:19" x14ac:dyDescent="0.25">
      <c r="A382" s="192" t="s">
        <v>124</v>
      </c>
      <c r="B382" s="193" t="s">
        <v>125</v>
      </c>
      <c r="C382" s="192" t="s">
        <v>88</v>
      </c>
      <c r="D382" s="192" t="s">
        <v>31</v>
      </c>
      <c r="E382" s="192" t="s">
        <v>67</v>
      </c>
      <c r="F382" s="194">
        <v>1420.9309048858054</v>
      </c>
      <c r="G382">
        <v>6</v>
      </c>
      <c r="H382">
        <v>6</v>
      </c>
      <c r="I382" s="167">
        <v>1532.973178002494</v>
      </c>
      <c r="J382" s="22">
        <v>1.0788513169299341</v>
      </c>
      <c r="K382" s="22" t="s">
        <v>126</v>
      </c>
      <c r="L382" s="22" t="s">
        <v>58</v>
      </c>
      <c r="M382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82" s="24" t="str">
        <f>IFERROR(IF(Table1[[#This Row],[Medicare Rate in CR]]&gt;0,"Y","N"),"N")</f>
        <v>Y</v>
      </c>
      <c r="O382" s="166">
        <f>Table1[[#This Row],[Medicare Rate in CR]]*Table1[[#This Row],[SumOfUnits]]*Table1[[#This Row],[Actuarial Factor 06/20/2023]]</f>
        <v>1847.9428437429456</v>
      </c>
      <c r="P3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1847.9428437429456</v>
      </c>
      <c r="Q382" s="166">
        <f>Table1[[#This Row],[Trended Medicare Pricing for all RHCs]]-Table1[[#This Row],[SumOfSFY24 Estimated Payment 5/04/23]]</f>
        <v>314.96966574045155</v>
      </c>
      <c r="R382" s="24">
        <f>Table1[[#This Row],[SumOfUnits]]*Table1[[#This Row],[Actuarial Factor 06/20/2023]]</f>
        <v>6.4731079015796045</v>
      </c>
      <c r="S382" s="23"/>
    </row>
    <row r="383" spans="1:19" x14ac:dyDescent="0.25">
      <c r="A383" s="192" t="s">
        <v>124</v>
      </c>
      <c r="B383" s="193" t="s">
        <v>125</v>
      </c>
      <c r="C383" s="192" t="s">
        <v>88</v>
      </c>
      <c r="D383" s="192" t="s">
        <v>31</v>
      </c>
      <c r="E383" s="192" t="s">
        <v>69</v>
      </c>
      <c r="F383" s="194">
        <v>236.82181748096752</v>
      </c>
      <c r="G383">
        <v>1</v>
      </c>
      <c r="H383">
        <v>1</v>
      </c>
      <c r="I383" s="167">
        <v>250.14227187386814</v>
      </c>
      <c r="J383" s="22">
        <v>1.0562467366165329</v>
      </c>
      <c r="K383" s="22" t="s">
        <v>126</v>
      </c>
      <c r="L383" s="22" t="s">
        <v>58</v>
      </c>
      <c r="M383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83" s="24" t="str">
        <f>IFERROR(IF(Table1[[#This Row],[Medicare Rate in CR]]&gt;0,"Y","N"),"N")</f>
        <v>Y</v>
      </c>
      <c r="O383" s="166">
        <f>Table1[[#This Row],[Medicare Rate in CR]]*Table1[[#This Row],[SumOfUnits]]*Table1[[#This Row],[Actuarial Factor 06/20/2023]]</f>
        <v>301.53731836928785</v>
      </c>
      <c r="P3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301.53731836928785</v>
      </c>
      <c r="Q383" s="166">
        <f>Table1[[#This Row],[Trended Medicare Pricing for all RHCs]]-Table1[[#This Row],[SumOfSFY24 Estimated Payment 5/04/23]]</f>
        <v>51.395046495419706</v>
      </c>
      <c r="R383" s="24">
        <f>Table1[[#This Row],[SumOfUnits]]*Table1[[#This Row],[Actuarial Factor 06/20/2023]]</f>
        <v>1.0562467366165329</v>
      </c>
      <c r="S383" s="23"/>
    </row>
    <row r="384" spans="1:19" x14ac:dyDescent="0.25">
      <c r="A384" s="192" t="s">
        <v>124</v>
      </c>
      <c r="B384" s="193" t="s">
        <v>125</v>
      </c>
      <c r="C384" s="192" t="s">
        <v>72</v>
      </c>
      <c r="D384" s="192" t="s">
        <v>30</v>
      </c>
      <c r="E384" s="192" t="s">
        <v>61</v>
      </c>
      <c r="F384" s="194">
        <v>231.945649031512</v>
      </c>
      <c r="G384">
        <v>1</v>
      </c>
      <c r="H384">
        <v>1</v>
      </c>
      <c r="I384" s="167">
        <v>236.3508012643926</v>
      </c>
      <c r="J384" s="22">
        <v>1.0189921744653296</v>
      </c>
      <c r="K384" s="22" t="s">
        <v>126</v>
      </c>
      <c r="L384" s="22" t="s">
        <v>58</v>
      </c>
      <c r="M384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84" s="24" t="str">
        <f>IFERROR(IF(Table1[[#This Row],[Medicare Rate in CR]]&gt;0,"Y","N"),"N")</f>
        <v>Y</v>
      </c>
      <c r="O384" s="166">
        <f>Table1[[#This Row],[Medicare Rate in CR]]*Table1[[#This Row],[SumOfUnits]]*Table1[[#This Row],[Actuarial Factor 06/20/2023]]</f>
        <v>290.90188596636233</v>
      </c>
      <c r="P3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290.90188596636233</v>
      </c>
      <c r="Q384" s="166">
        <f>Table1[[#This Row],[Trended Medicare Pricing for all RHCs]]-Table1[[#This Row],[SumOfSFY24 Estimated Payment 5/04/23]]</f>
        <v>54.551084701969728</v>
      </c>
      <c r="R384" s="24">
        <f>Table1[[#This Row],[SumOfUnits]]*Table1[[#This Row],[Actuarial Factor 06/20/2023]]</f>
        <v>1.0189921744653296</v>
      </c>
      <c r="S384" s="23"/>
    </row>
    <row r="385" spans="1:19" x14ac:dyDescent="0.25">
      <c r="A385" s="192" t="s">
        <v>124</v>
      </c>
      <c r="B385" s="193" t="s">
        <v>125</v>
      </c>
      <c r="C385" s="192" t="s">
        <v>72</v>
      </c>
      <c r="D385" s="192" t="s">
        <v>30</v>
      </c>
      <c r="E385" s="192" t="s">
        <v>64</v>
      </c>
      <c r="F385" s="194">
        <v>473.64363496193505</v>
      </c>
      <c r="G385">
        <v>2</v>
      </c>
      <c r="H385">
        <v>2</v>
      </c>
      <c r="I385" s="167">
        <v>521.90743043807527</v>
      </c>
      <c r="J385" s="22">
        <v>1.101898963510866</v>
      </c>
      <c r="K385" s="22" t="s">
        <v>126</v>
      </c>
      <c r="L385" s="22" t="s">
        <v>58</v>
      </c>
      <c r="M385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85" s="24" t="str">
        <f>IFERROR(IF(Table1[[#This Row],[Medicare Rate in CR]]&gt;0,"Y","N"),"N")</f>
        <v>Y</v>
      </c>
      <c r="O385" s="166">
        <f>Table1[[#This Row],[Medicare Rate in CR]]*Table1[[#This Row],[SumOfUnits]]*Table1[[#This Row],[Actuarial Factor 06/20/2023]]</f>
        <v>629.14023220616411</v>
      </c>
      <c r="P3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629.14023220616411</v>
      </c>
      <c r="Q385" s="166">
        <f>Table1[[#This Row],[Trended Medicare Pricing for all RHCs]]-Table1[[#This Row],[SumOfSFY24 Estimated Payment 5/04/23]]</f>
        <v>107.23280176808885</v>
      </c>
      <c r="R385" s="24">
        <f>Table1[[#This Row],[SumOfUnits]]*Table1[[#This Row],[Actuarial Factor 06/20/2023]]</f>
        <v>2.2037979270217321</v>
      </c>
      <c r="S385" s="23"/>
    </row>
    <row r="386" spans="1:19" x14ac:dyDescent="0.25">
      <c r="A386" s="192" t="s">
        <v>124</v>
      </c>
      <c r="B386" s="193" t="s">
        <v>125</v>
      </c>
      <c r="C386" s="192" t="s">
        <v>123</v>
      </c>
      <c r="D386" s="192" t="s">
        <v>30</v>
      </c>
      <c r="E386" s="192" t="s">
        <v>59</v>
      </c>
      <c r="F386" s="194">
        <v>2818.6277344126443</v>
      </c>
      <c r="G386">
        <v>12</v>
      </c>
      <c r="H386">
        <v>12</v>
      </c>
      <c r="I386" s="167">
        <v>2819.3334542886901</v>
      </c>
      <c r="J386" s="22">
        <v>1.0002503771134548</v>
      </c>
      <c r="K386" s="22" t="s">
        <v>126</v>
      </c>
      <c r="L386" s="22" t="s">
        <v>58</v>
      </c>
      <c r="M386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86" s="24" t="str">
        <f>IFERROR(IF(Table1[[#This Row],[Medicare Rate in CR]]&gt;0,"Y","N"),"N")</f>
        <v>Y</v>
      </c>
      <c r="O386" s="166">
        <f>Table1[[#This Row],[Medicare Rate in CR]]*Table1[[#This Row],[SumOfUnits]]*Table1[[#This Row],[Actuarial Factor 06/20/2023]]</f>
        <v>3426.617731900189</v>
      </c>
      <c r="P3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3426.617731900189</v>
      </c>
      <c r="Q386" s="166">
        <f>Table1[[#This Row],[Trended Medicare Pricing for all RHCs]]-Table1[[#This Row],[SumOfSFY24 Estimated Payment 5/04/23]]</f>
        <v>607.28427761149896</v>
      </c>
      <c r="R386" s="24">
        <f>Table1[[#This Row],[SumOfUnits]]*Table1[[#This Row],[Actuarial Factor 06/20/2023]]</f>
        <v>12.003004525361458</v>
      </c>
      <c r="S386" s="23"/>
    </row>
    <row r="387" spans="1:19" x14ac:dyDescent="0.25">
      <c r="A387" s="192" t="s">
        <v>124</v>
      </c>
      <c r="B387" s="193" t="s">
        <v>125</v>
      </c>
      <c r="C387" s="192" t="s">
        <v>123</v>
      </c>
      <c r="D387" s="192" t="s">
        <v>30</v>
      </c>
      <c r="E387" s="192" t="s">
        <v>62</v>
      </c>
      <c r="F387" s="194">
        <v>2113.0384504191966</v>
      </c>
      <c r="G387">
        <v>9</v>
      </c>
      <c r="H387">
        <v>9</v>
      </c>
      <c r="I387" s="167">
        <v>2101.9189821145869</v>
      </c>
      <c r="J387" s="22">
        <v>0.99473768766375081</v>
      </c>
      <c r="K387" s="22" t="s">
        <v>126</v>
      </c>
      <c r="L387" s="22" t="s">
        <v>58</v>
      </c>
      <c r="M387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87" s="24" t="str">
        <f>IFERROR(IF(Table1[[#This Row],[Medicare Rate in CR]]&gt;0,"Y","N"),"N")</f>
        <v>Y</v>
      </c>
      <c r="O387" s="166">
        <f>Table1[[#This Row],[Medicare Rate in CR]]*Table1[[#This Row],[SumOfUnits]]*Table1[[#This Row],[Actuarial Factor 06/20/2023]]</f>
        <v>2555.7994356682284</v>
      </c>
      <c r="P3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2555.7994356682284</v>
      </c>
      <c r="Q387" s="166">
        <f>Table1[[#This Row],[Trended Medicare Pricing for all RHCs]]-Table1[[#This Row],[SumOfSFY24 Estimated Payment 5/04/23]]</f>
        <v>453.88045355364147</v>
      </c>
      <c r="R387" s="24">
        <f>Table1[[#This Row],[SumOfUnits]]*Table1[[#This Row],[Actuarial Factor 06/20/2023]]</f>
        <v>8.9526391889737571</v>
      </c>
      <c r="S387" s="23"/>
    </row>
    <row r="388" spans="1:19" x14ac:dyDescent="0.25">
      <c r="A388" s="192" t="s">
        <v>124</v>
      </c>
      <c r="B388" s="193" t="s">
        <v>125</v>
      </c>
      <c r="C388" s="192" t="s">
        <v>123</v>
      </c>
      <c r="D388" s="192" t="s">
        <v>30</v>
      </c>
      <c r="E388" s="192" t="s">
        <v>63</v>
      </c>
      <c r="F388" s="194">
        <v>1184.1090874048377</v>
      </c>
      <c r="G388">
        <v>5</v>
      </c>
      <c r="H388">
        <v>5</v>
      </c>
      <c r="I388" s="167">
        <v>1195.8174426241376</v>
      </c>
      <c r="J388" s="22">
        <v>1.0098879025115504</v>
      </c>
      <c r="K388" s="22" t="s">
        <v>126</v>
      </c>
      <c r="L388" s="22" t="s">
        <v>58</v>
      </c>
      <c r="M388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88" s="24" t="str">
        <f>IFERROR(IF(Table1[[#This Row],[Medicare Rate in CR]]&gt;0,"Y","N"),"N")</f>
        <v>Y</v>
      </c>
      <c r="O388" s="166">
        <f>Table1[[#This Row],[Medicare Rate in CR]]*Table1[[#This Row],[SumOfUnits]]*Table1[[#This Row],[Actuarial Factor 06/20/2023]]</f>
        <v>1441.5139920449872</v>
      </c>
      <c r="P3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1441.5139920449872</v>
      </c>
      <c r="Q388" s="166">
        <f>Table1[[#This Row],[Trended Medicare Pricing for all RHCs]]-Table1[[#This Row],[SumOfSFY24 Estimated Payment 5/04/23]]</f>
        <v>245.69654942084958</v>
      </c>
      <c r="R388" s="24">
        <f>Table1[[#This Row],[SumOfUnits]]*Table1[[#This Row],[Actuarial Factor 06/20/2023]]</f>
        <v>5.0494395125577523</v>
      </c>
      <c r="S388" s="23"/>
    </row>
    <row r="389" spans="1:19" x14ac:dyDescent="0.25">
      <c r="A389" s="192" t="s">
        <v>124</v>
      </c>
      <c r="B389" s="193" t="s">
        <v>125</v>
      </c>
      <c r="C389" s="192" t="s">
        <v>123</v>
      </c>
      <c r="D389" s="192" t="s">
        <v>30</v>
      </c>
      <c r="E389" s="192" t="s">
        <v>64</v>
      </c>
      <c r="F389" s="194">
        <v>947.2872699238701</v>
      </c>
      <c r="G389">
        <v>4</v>
      </c>
      <c r="H389">
        <v>4</v>
      </c>
      <c r="I389" s="167">
        <v>923.87247906525715</v>
      </c>
      <c r="J389" s="22">
        <v>0.97528227011802371</v>
      </c>
      <c r="K389" s="22" t="s">
        <v>126</v>
      </c>
      <c r="L389" s="22" t="s">
        <v>58</v>
      </c>
      <c r="M389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89" s="24" t="str">
        <f>IFERROR(IF(Table1[[#This Row],[Medicare Rate in CR]]&gt;0,"Y","N"),"N")</f>
        <v>Y</v>
      </c>
      <c r="O389" s="166">
        <f>Table1[[#This Row],[Medicare Rate in CR]]*Table1[[#This Row],[SumOfUnits]]*Table1[[#This Row],[Actuarial Factor 06/20/2023]]</f>
        <v>1113.6943298931737</v>
      </c>
      <c r="P3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1113.6943298931737</v>
      </c>
      <c r="Q389" s="166">
        <f>Table1[[#This Row],[Trended Medicare Pricing for all RHCs]]-Table1[[#This Row],[SumOfSFY24 Estimated Payment 5/04/23]]</f>
        <v>189.82185082791659</v>
      </c>
      <c r="R389" s="24">
        <f>Table1[[#This Row],[SumOfUnits]]*Table1[[#This Row],[Actuarial Factor 06/20/2023]]</f>
        <v>3.9011290804720948</v>
      </c>
      <c r="S389" s="23"/>
    </row>
    <row r="390" spans="1:19" x14ac:dyDescent="0.25">
      <c r="A390" s="192" t="s">
        <v>124</v>
      </c>
      <c r="B390" s="193" t="s">
        <v>125</v>
      </c>
      <c r="C390" s="192" t="s">
        <v>123</v>
      </c>
      <c r="D390" s="192" t="s">
        <v>30</v>
      </c>
      <c r="E390" s="192" t="s">
        <v>77</v>
      </c>
      <c r="F390" s="194">
        <v>228.21624747036716</v>
      </c>
      <c r="G390">
        <v>1</v>
      </c>
      <c r="H390">
        <v>1</v>
      </c>
      <c r="I390" s="167">
        <v>289.53859867478559</v>
      </c>
      <c r="J390" s="22">
        <v>1.2687028284976987</v>
      </c>
      <c r="K390" s="22" t="s">
        <v>126</v>
      </c>
      <c r="L390" s="22" t="s">
        <v>58</v>
      </c>
      <c r="M390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90" s="24" t="str">
        <f>IFERROR(IF(Table1[[#This Row],[Medicare Rate in CR]]&gt;0,"Y","N"),"N")</f>
        <v>Y</v>
      </c>
      <c r="O390" s="166">
        <f>Table1[[#This Row],[Medicare Rate in CR]]*Table1[[#This Row],[SumOfUnits]]*Table1[[#This Row],[Actuarial Factor 06/20/2023]]</f>
        <v>362.18928347952306</v>
      </c>
      <c r="P3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362.18928347952306</v>
      </c>
      <c r="Q390" s="166">
        <f>Table1[[#This Row],[Trended Medicare Pricing for all RHCs]]-Table1[[#This Row],[SumOfSFY24 Estimated Payment 5/04/23]]</f>
        <v>72.650684804737466</v>
      </c>
      <c r="R390" s="24">
        <f>Table1[[#This Row],[SumOfUnits]]*Table1[[#This Row],[Actuarial Factor 06/20/2023]]</f>
        <v>1.2687028284976987</v>
      </c>
      <c r="S390" s="23"/>
    </row>
    <row r="391" spans="1:19" x14ac:dyDescent="0.25">
      <c r="A391" s="192" t="s">
        <v>124</v>
      </c>
      <c r="B391" s="193" t="s">
        <v>125</v>
      </c>
      <c r="C391" s="192" t="s">
        <v>123</v>
      </c>
      <c r="D391" s="192" t="s">
        <v>32</v>
      </c>
      <c r="E391" s="192" t="s">
        <v>66</v>
      </c>
      <c r="F391" s="194">
        <v>236.82181748096752</v>
      </c>
      <c r="G391">
        <v>1</v>
      </c>
      <c r="H391">
        <v>1</v>
      </c>
      <c r="I391" s="167">
        <v>248.72190208571169</v>
      </c>
      <c r="J391" s="22">
        <v>1.0502491059790153</v>
      </c>
      <c r="K391" s="22" t="s">
        <v>126</v>
      </c>
      <c r="L391" s="22" t="s">
        <v>58</v>
      </c>
      <c r="M391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91" s="24" t="str">
        <f>IFERROR(IF(Table1[[#This Row],[Medicare Rate in CR]]&gt;0,"Y","N"),"N")</f>
        <v>Y</v>
      </c>
      <c r="O391" s="166">
        <f>Table1[[#This Row],[Medicare Rate in CR]]*Table1[[#This Row],[SumOfUnits]]*Table1[[#This Row],[Actuarial Factor 06/20/2023]]</f>
        <v>299.8251147748893</v>
      </c>
      <c r="P3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299.8251147748893</v>
      </c>
      <c r="Q391" s="166">
        <f>Table1[[#This Row],[Trended Medicare Pricing for all RHCs]]-Table1[[#This Row],[SumOfSFY24 Estimated Payment 5/04/23]]</f>
        <v>51.10321268917761</v>
      </c>
      <c r="R391" s="24">
        <f>Table1[[#This Row],[SumOfUnits]]*Table1[[#This Row],[Actuarial Factor 06/20/2023]]</f>
        <v>1.0502491059790153</v>
      </c>
      <c r="S391" s="23"/>
    </row>
    <row r="392" spans="1:19" x14ac:dyDescent="0.25">
      <c r="A392" s="192" t="s">
        <v>124</v>
      </c>
      <c r="B392" s="193" t="s">
        <v>125</v>
      </c>
      <c r="C392" s="192" t="s">
        <v>123</v>
      </c>
      <c r="D392" s="192" t="s">
        <v>31</v>
      </c>
      <c r="E392" s="192" t="s">
        <v>69</v>
      </c>
      <c r="F392" s="194">
        <v>1174.3567505059264</v>
      </c>
      <c r="G392">
        <v>5</v>
      </c>
      <c r="H392">
        <v>5</v>
      </c>
      <c r="I392" s="167">
        <v>1174.9307258301897</v>
      </c>
      <c r="J392" s="22">
        <v>1.000488757206033</v>
      </c>
      <c r="K392" s="22" t="s">
        <v>126</v>
      </c>
      <c r="L392" s="22" t="s">
        <v>58</v>
      </c>
      <c r="M392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92" s="24" t="str">
        <f>IFERROR(IF(Table1[[#This Row],[Medicare Rate in CR]]&gt;0,"Y","N"),"N")</f>
        <v>Y</v>
      </c>
      <c r="O392" s="166">
        <f>Table1[[#This Row],[Medicare Rate in CR]]*Table1[[#This Row],[SumOfUnits]]*Table1[[#This Row],[Actuarial Factor 06/20/2023]]</f>
        <v>1428.0976520358915</v>
      </c>
      <c r="P3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1428.0976520358915</v>
      </c>
      <c r="Q392" s="166">
        <f>Table1[[#This Row],[Trended Medicare Pricing for all RHCs]]-Table1[[#This Row],[SumOfSFY24 Estimated Payment 5/04/23]]</f>
        <v>253.16692620570188</v>
      </c>
      <c r="R392" s="24">
        <f>Table1[[#This Row],[SumOfUnits]]*Table1[[#This Row],[Actuarial Factor 06/20/2023]]</f>
        <v>5.0024437860301649</v>
      </c>
      <c r="S392" s="23"/>
    </row>
    <row r="393" spans="1:19" x14ac:dyDescent="0.25">
      <c r="A393" s="192" t="s">
        <v>124</v>
      </c>
      <c r="B393" s="193" t="s">
        <v>125</v>
      </c>
      <c r="C393" s="192" t="s">
        <v>90</v>
      </c>
      <c r="D393" s="192" t="s">
        <v>30</v>
      </c>
      <c r="E393" s="192" t="s">
        <v>59</v>
      </c>
      <c r="F393" s="194">
        <v>2536.1665221162189</v>
      </c>
      <c r="G393">
        <v>11</v>
      </c>
      <c r="H393">
        <v>11</v>
      </c>
      <c r="I393" s="167">
        <v>2478.5243417681786</v>
      </c>
      <c r="J393" s="22">
        <v>0.97727192601693091</v>
      </c>
      <c r="K393" s="22" t="s">
        <v>126</v>
      </c>
      <c r="L393" s="22" t="s">
        <v>58</v>
      </c>
      <c r="M393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93" s="24" t="str">
        <f>IFERROR(IF(Table1[[#This Row],[Medicare Rate in CR]]&gt;0,"Y","N"),"N")</f>
        <v>Y</v>
      </c>
      <c r="O393" s="166">
        <f>Table1[[#This Row],[Medicare Rate in CR]]*Table1[[#This Row],[SumOfUnits]]*Table1[[#This Row],[Actuarial Factor 06/20/2023]]</f>
        <v>3068.9074838324482</v>
      </c>
      <c r="P3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3068.9074838324482</v>
      </c>
      <c r="Q393" s="166">
        <f>Table1[[#This Row],[Trended Medicare Pricing for all RHCs]]-Table1[[#This Row],[SumOfSFY24 Estimated Payment 5/04/23]]</f>
        <v>590.38314206426958</v>
      </c>
      <c r="R393" s="24">
        <f>Table1[[#This Row],[SumOfUnits]]*Table1[[#This Row],[Actuarial Factor 06/20/2023]]</f>
        <v>10.749991186186239</v>
      </c>
      <c r="S393" s="23"/>
    </row>
    <row r="394" spans="1:19" x14ac:dyDescent="0.25">
      <c r="A394" s="192" t="s">
        <v>124</v>
      </c>
      <c r="B394" s="193" t="s">
        <v>125</v>
      </c>
      <c r="C394" s="192" t="s">
        <v>90</v>
      </c>
      <c r="D394" s="192" t="s">
        <v>30</v>
      </c>
      <c r="E394" s="192" t="s">
        <v>61</v>
      </c>
      <c r="F394" s="194">
        <v>1174.3567505059266</v>
      </c>
      <c r="G394">
        <v>5</v>
      </c>
      <c r="H394">
        <v>5</v>
      </c>
      <c r="I394" s="167">
        <v>966.00476113481363</v>
      </c>
      <c r="J394" s="22">
        <v>0.8225820311576082</v>
      </c>
      <c r="K394" s="22" t="s">
        <v>126</v>
      </c>
      <c r="L394" s="22" t="s">
        <v>58</v>
      </c>
      <c r="M394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94" s="24" t="str">
        <f>IFERROR(IF(Table1[[#This Row],[Medicare Rate in CR]]&gt;0,"Y","N"),"N")</f>
        <v>Y</v>
      </c>
      <c r="O394" s="166">
        <f>Table1[[#This Row],[Medicare Rate in CR]]*Table1[[#This Row],[SumOfUnits]]*Table1[[#This Row],[Actuarial Factor 06/20/2023]]</f>
        <v>1174.15359127437</v>
      </c>
      <c r="P3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1174.15359127437</v>
      </c>
      <c r="Q394" s="166">
        <f>Table1[[#This Row],[Trended Medicare Pricing for all RHCs]]-Table1[[#This Row],[SumOfSFY24 Estimated Payment 5/04/23]]</f>
        <v>208.14883013955637</v>
      </c>
      <c r="R394" s="24">
        <f>Table1[[#This Row],[SumOfUnits]]*Table1[[#This Row],[Actuarial Factor 06/20/2023]]</f>
        <v>4.1129101557880414</v>
      </c>
      <c r="S394" s="23"/>
    </row>
    <row r="395" spans="1:19" x14ac:dyDescent="0.25">
      <c r="A395" s="192" t="s">
        <v>124</v>
      </c>
      <c r="B395" s="193" t="s">
        <v>125</v>
      </c>
      <c r="C395" s="192" t="s">
        <v>90</v>
      </c>
      <c r="D395" s="192" t="s">
        <v>30</v>
      </c>
      <c r="E395" s="192" t="s">
        <v>62</v>
      </c>
      <c r="F395" s="194">
        <v>1174.3567505059266</v>
      </c>
      <c r="G395">
        <v>5</v>
      </c>
      <c r="H395">
        <v>5</v>
      </c>
      <c r="I395" s="167">
        <v>1176.435135964917</v>
      </c>
      <c r="J395" s="22">
        <v>1.0017698075632426</v>
      </c>
      <c r="K395" s="22" t="s">
        <v>126</v>
      </c>
      <c r="L395" s="22" t="s">
        <v>58</v>
      </c>
      <c r="M395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95" s="24" t="str">
        <f>IFERROR(IF(Table1[[#This Row],[Medicare Rate in CR]]&gt;0,"Y","N"),"N")</f>
        <v>Y</v>
      </c>
      <c r="O395" s="166">
        <f>Table1[[#This Row],[Medicare Rate in CR]]*Table1[[#This Row],[SumOfUnits]]*Table1[[#This Row],[Actuarial Factor 06/20/2023]]</f>
        <v>1429.9262233157726</v>
      </c>
      <c r="P3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1429.9262233157726</v>
      </c>
      <c r="Q395" s="166">
        <f>Table1[[#This Row],[Trended Medicare Pricing for all RHCs]]-Table1[[#This Row],[SumOfSFY24 Estimated Payment 5/04/23]]</f>
        <v>253.49108735085565</v>
      </c>
      <c r="R395" s="24">
        <f>Table1[[#This Row],[SumOfUnits]]*Table1[[#This Row],[Actuarial Factor 06/20/2023]]</f>
        <v>5.0088490378162129</v>
      </c>
      <c r="S395" s="23"/>
    </row>
    <row r="396" spans="1:19" x14ac:dyDescent="0.25">
      <c r="A396" s="192" t="s">
        <v>124</v>
      </c>
      <c r="B396" s="193" t="s">
        <v>125</v>
      </c>
      <c r="C396" s="192" t="s">
        <v>90</v>
      </c>
      <c r="D396" s="192" t="s">
        <v>30</v>
      </c>
      <c r="E396" s="192" t="s">
        <v>64</v>
      </c>
      <c r="F396" s="194">
        <v>236.82181748096752</v>
      </c>
      <c r="G396">
        <v>1</v>
      </c>
      <c r="H396">
        <v>1</v>
      </c>
      <c r="I396" s="167">
        <v>225.61374049573595</v>
      </c>
      <c r="J396" s="22">
        <v>0.95267295427233045</v>
      </c>
      <c r="K396" s="22" t="s">
        <v>126</v>
      </c>
      <c r="L396" s="22" t="s">
        <v>58</v>
      </c>
      <c r="M396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96" s="24" t="str">
        <f>IFERROR(IF(Table1[[#This Row],[Medicare Rate in CR]]&gt;0,"Y","N"),"N")</f>
        <v>Y</v>
      </c>
      <c r="O396" s="166">
        <f>Table1[[#This Row],[Medicare Rate in CR]]*Table1[[#This Row],[SumOfUnits]]*Table1[[#This Row],[Actuarial Factor 06/20/2023]]</f>
        <v>271.96907498566492</v>
      </c>
      <c r="P3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271.96907498566492</v>
      </c>
      <c r="Q396" s="166">
        <f>Table1[[#This Row],[Trended Medicare Pricing for all RHCs]]-Table1[[#This Row],[SumOfSFY24 Estimated Payment 5/04/23]]</f>
        <v>46.355334489928964</v>
      </c>
      <c r="R396" s="24">
        <f>Table1[[#This Row],[SumOfUnits]]*Table1[[#This Row],[Actuarial Factor 06/20/2023]]</f>
        <v>0.95267295427233045</v>
      </c>
      <c r="S396" s="23"/>
    </row>
    <row r="397" spans="1:19" x14ac:dyDescent="0.25">
      <c r="A397" s="192" t="s">
        <v>124</v>
      </c>
      <c r="B397" s="193" t="s">
        <v>125</v>
      </c>
      <c r="C397" s="192" t="s">
        <v>76</v>
      </c>
      <c r="D397" s="192" t="s">
        <v>30</v>
      </c>
      <c r="E397" s="192" t="s">
        <v>59</v>
      </c>
      <c r="F397" s="194">
        <v>2227.3103979955672</v>
      </c>
      <c r="G397">
        <v>10</v>
      </c>
      <c r="H397">
        <v>10</v>
      </c>
      <c r="I397" s="167">
        <v>2315.6203772627946</v>
      </c>
      <c r="J397" s="22">
        <v>1.0396487078526193</v>
      </c>
      <c r="K397" s="22" t="s">
        <v>126</v>
      </c>
      <c r="L397" s="22" t="s">
        <v>58</v>
      </c>
      <c r="M397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97" s="24" t="str">
        <f>IFERROR(IF(Table1[[#This Row],[Medicare Rate in CR]]&gt;0,"Y","N"),"N")</f>
        <v>Y</v>
      </c>
      <c r="O397" s="166">
        <f>Table1[[#This Row],[Medicare Rate in CR]]*Table1[[#This Row],[SumOfUnits]]*Table1[[#This Row],[Actuarial Factor 06/20/2023]]</f>
        <v>2967.9891311776578</v>
      </c>
      <c r="P3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2967.9891311776578</v>
      </c>
      <c r="Q397" s="166">
        <f>Table1[[#This Row],[Trended Medicare Pricing for all RHCs]]-Table1[[#This Row],[SumOfSFY24 Estimated Payment 5/04/23]]</f>
        <v>652.36875391486319</v>
      </c>
      <c r="R397" s="24">
        <f>Table1[[#This Row],[SumOfUnits]]*Table1[[#This Row],[Actuarial Factor 06/20/2023]]</f>
        <v>10.396487078526192</v>
      </c>
      <c r="S397" s="23"/>
    </row>
    <row r="398" spans="1:19" x14ac:dyDescent="0.25">
      <c r="A398" s="192" t="s">
        <v>124</v>
      </c>
      <c r="B398" s="193" t="s">
        <v>125</v>
      </c>
      <c r="C398" s="192" t="s">
        <v>76</v>
      </c>
      <c r="D398" s="192" t="s">
        <v>30</v>
      </c>
      <c r="E398" s="192" t="s">
        <v>62</v>
      </c>
      <c r="F398" s="194">
        <v>231.945649031512</v>
      </c>
      <c r="G398">
        <v>1</v>
      </c>
      <c r="H398">
        <v>1</v>
      </c>
      <c r="I398" s="167">
        <v>243.60736348191347</v>
      </c>
      <c r="J398" s="22">
        <v>1.0502777892109418</v>
      </c>
      <c r="K398" s="22" t="s">
        <v>126</v>
      </c>
      <c r="L398" s="22" t="s">
        <v>58</v>
      </c>
      <c r="M398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98" s="24" t="str">
        <f>IFERROR(IF(Table1[[#This Row],[Medicare Rate in CR]]&gt;0,"Y","N"),"N")</f>
        <v>Y</v>
      </c>
      <c r="O398" s="166">
        <f>Table1[[#This Row],[Medicare Rate in CR]]*Table1[[#This Row],[SumOfUnits]]*Table1[[#This Row],[Actuarial Factor 06/20/2023]]</f>
        <v>299.83330326393968</v>
      </c>
      <c r="P3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299.83330326393968</v>
      </c>
      <c r="Q398" s="166">
        <f>Table1[[#This Row],[Trended Medicare Pricing for all RHCs]]-Table1[[#This Row],[SumOfSFY24 Estimated Payment 5/04/23]]</f>
        <v>56.225939782026217</v>
      </c>
      <c r="R398" s="24">
        <f>Table1[[#This Row],[SumOfUnits]]*Table1[[#This Row],[Actuarial Factor 06/20/2023]]</f>
        <v>1.0502777892109418</v>
      </c>
      <c r="S398" s="23"/>
    </row>
    <row r="399" spans="1:19" x14ac:dyDescent="0.25">
      <c r="A399" s="192" t="s">
        <v>124</v>
      </c>
      <c r="B399" s="193" t="s">
        <v>125</v>
      </c>
      <c r="C399" s="192" t="s">
        <v>76</v>
      </c>
      <c r="D399" s="192" t="s">
        <v>30</v>
      </c>
      <c r="E399" s="192" t="s">
        <v>63</v>
      </c>
      <c r="F399" s="194">
        <v>689.83328514985067</v>
      </c>
      <c r="G399">
        <v>3</v>
      </c>
      <c r="H399">
        <v>3</v>
      </c>
      <c r="I399" s="167">
        <v>695.72851271597847</v>
      </c>
      <c r="J399" s="22">
        <v>1.0085458728841232</v>
      </c>
      <c r="K399" s="22" t="s">
        <v>126</v>
      </c>
      <c r="L399" s="22" t="s">
        <v>58</v>
      </c>
      <c r="M399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399" s="24" t="str">
        <f>IFERROR(IF(Table1[[#This Row],[Medicare Rate in CR]]&gt;0,"Y","N"),"N")</f>
        <v>Y</v>
      </c>
      <c r="O399" s="166">
        <f>Table1[[#This Row],[Medicare Rate in CR]]*Table1[[#This Row],[SumOfUnits]]*Table1[[#This Row],[Actuarial Factor 06/20/2023]]</f>
        <v>863.75902737287856</v>
      </c>
      <c r="P3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863.75902737287856</v>
      </c>
      <c r="Q399" s="166">
        <f>Table1[[#This Row],[Trended Medicare Pricing for all RHCs]]-Table1[[#This Row],[SumOfSFY24 Estimated Payment 5/04/23]]</f>
        <v>168.0305146569001</v>
      </c>
      <c r="R399" s="24">
        <f>Table1[[#This Row],[SumOfUnits]]*Table1[[#This Row],[Actuarial Factor 06/20/2023]]</f>
        <v>3.0256376186523699</v>
      </c>
      <c r="S399" s="23"/>
    </row>
    <row r="400" spans="1:19" x14ac:dyDescent="0.25">
      <c r="A400" s="192" t="s">
        <v>124</v>
      </c>
      <c r="B400" s="193" t="s">
        <v>125</v>
      </c>
      <c r="C400" s="192" t="s">
        <v>76</v>
      </c>
      <c r="D400" s="192" t="s">
        <v>30</v>
      </c>
      <c r="E400" s="192" t="s">
        <v>77</v>
      </c>
      <c r="F400" s="194">
        <v>463.89129806302401</v>
      </c>
      <c r="G400">
        <v>2</v>
      </c>
      <c r="H400">
        <v>2</v>
      </c>
      <c r="I400" s="167">
        <v>621.03913811011455</v>
      </c>
      <c r="J400" s="22">
        <v>1.3387600515535873</v>
      </c>
      <c r="K400" s="22" t="s">
        <v>126</v>
      </c>
      <c r="L400" s="22" t="s">
        <v>58</v>
      </c>
      <c r="M400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00" s="24" t="str">
        <f>IFERROR(IF(Table1[[#This Row],[Medicare Rate in CR]]&gt;0,"Y","N"),"N")</f>
        <v>Y</v>
      </c>
      <c r="O400" s="166">
        <f>Table1[[#This Row],[Medicare Rate in CR]]*Table1[[#This Row],[SumOfUnits]]*Table1[[#This Row],[Actuarial Factor 06/20/2023]]</f>
        <v>764.37843903503631</v>
      </c>
      <c r="P4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764.37843903503631</v>
      </c>
      <c r="Q400" s="166">
        <f>Table1[[#This Row],[Trended Medicare Pricing for all RHCs]]-Table1[[#This Row],[SumOfSFY24 Estimated Payment 5/04/23]]</f>
        <v>143.33930092492176</v>
      </c>
      <c r="R400" s="24">
        <f>Table1[[#This Row],[SumOfUnits]]*Table1[[#This Row],[Actuarial Factor 06/20/2023]]</f>
        <v>2.6775201031071747</v>
      </c>
      <c r="S400" s="23"/>
    </row>
    <row r="401" spans="1:19" x14ac:dyDescent="0.25">
      <c r="A401" s="192" t="s">
        <v>124</v>
      </c>
      <c r="B401" s="193" t="s">
        <v>125</v>
      </c>
      <c r="C401" s="192" t="s">
        <v>78</v>
      </c>
      <c r="D401" s="192" t="s">
        <v>30</v>
      </c>
      <c r="E401" s="192" t="s">
        <v>62</v>
      </c>
      <c r="F401" s="194">
        <v>236.82181748096752</v>
      </c>
      <c r="G401">
        <v>1</v>
      </c>
      <c r="H401">
        <v>1</v>
      </c>
      <c r="I401" s="167">
        <v>224.96208315989955</v>
      </c>
      <c r="J401" s="22">
        <v>0.94992127648027569</v>
      </c>
      <c r="K401" s="22" t="s">
        <v>126</v>
      </c>
      <c r="L401" s="22" t="s">
        <v>58</v>
      </c>
      <c r="M401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01" s="24" t="str">
        <f>IFERROR(IF(Table1[[#This Row],[Medicare Rate in CR]]&gt;0,"Y","N"),"N")</f>
        <v>Y</v>
      </c>
      <c r="O401" s="166">
        <f>Table1[[#This Row],[Medicare Rate in CR]]*Table1[[#This Row],[SumOfUnits]]*Table1[[#This Row],[Actuarial Factor 06/20/2023]]</f>
        <v>271.18352600958912</v>
      </c>
      <c r="P4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271.18352600958912</v>
      </c>
      <c r="Q401" s="166">
        <f>Table1[[#This Row],[Trended Medicare Pricing for all RHCs]]-Table1[[#This Row],[SumOfSFY24 Estimated Payment 5/04/23]]</f>
        <v>46.221442849689566</v>
      </c>
      <c r="R401" s="24">
        <f>Table1[[#This Row],[SumOfUnits]]*Table1[[#This Row],[Actuarial Factor 06/20/2023]]</f>
        <v>0.94992127648027569</v>
      </c>
      <c r="S401" s="23"/>
    </row>
    <row r="402" spans="1:19" x14ac:dyDescent="0.25">
      <c r="A402" s="192" t="s">
        <v>124</v>
      </c>
      <c r="B402" s="193" t="s">
        <v>125</v>
      </c>
      <c r="C402" s="192" t="s">
        <v>79</v>
      </c>
      <c r="D402" s="192" t="s">
        <v>30</v>
      </c>
      <c r="E402" s="192" t="s">
        <v>59</v>
      </c>
      <c r="F402" s="194">
        <v>1881.0928013876846</v>
      </c>
      <c r="G402">
        <v>8</v>
      </c>
      <c r="H402">
        <v>8</v>
      </c>
      <c r="I402" s="167">
        <v>1796.3060649267525</v>
      </c>
      <c r="J402" s="22">
        <v>0.95492687208287386</v>
      </c>
      <c r="K402" s="22" t="s">
        <v>126</v>
      </c>
      <c r="L402" s="22" t="s">
        <v>58</v>
      </c>
      <c r="M402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02" s="24" t="str">
        <f>IFERROR(IF(Table1[[#This Row],[Medicare Rate in CR]]&gt;0,"Y","N"),"N")</f>
        <v>Y</v>
      </c>
      <c r="O402" s="166">
        <f>Table1[[#This Row],[Medicare Rate in CR]]*Table1[[#This Row],[SumOfUnits]]*Table1[[#This Row],[Actuarial Factor 06/20/2023]]</f>
        <v>2180.9001875377508</v>
      </c>
      <c r="P4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2180.9001875377508</v>
      </c>
      <c r="Q402" s="166">
        <f>Table1[[#This Row],[Trended Medicare Pricing for all RHCs]]-Table1[[#This Row],[SumOfSFY24 Estimated Payment 5/04/23]]</f>
        <v>384.59412261099828</v>
      </c>
      <c r="R402" s="24">
        <f>Table1[[#This Row],[SumOfUnits]]*Table1[[#This Row],[Actuarial Factor 06/20/2023]]</f>
        <v>7.6394149766629909</v>
      </c>
      <c r="S402" s="23"/>
    </row>
    <row r="403" spans="1:19" x14ac:dyDescent="0.25">
      <c r="A403" s="192" t="s">
        <v>124</v>
      </c>
      <c r="B403" s="193" t="s">
        <v>125</v>
      </c>
      <c r="C403" s="192" t="s">
        <v>79</v>
      </c>
      <c r="D403" s="192" t="s">
        <v>30</v>
      </c>
      <c r="E403" s="192" t="s">
        <v>62</v>
      </c>
      <c r="F403" s="194">
        <v>236.82181748096752</v>
      </c>
      <c r="G403">
        <v>1</v>
      </c>
      <c r="H403">
        <v>1</v>
      </c>
      <c r="I403" s="167">
        <v>240.07652242907122</v>
      </c>
      <c r="J403" s="22">
        <v>1.0137432648001921</v>
      </c>
      <c r="K403" s="22" t="s">
        <v>126</v>
      </c>
      <c r="L403" s="22" t="s">
        <v>58</v>
      </c>
      <c r="M403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03" s="24" t="str">
        <f>IFERROR(IF(Table1[[#This Row],[Medicare Rate in CR]]&gt;0,"Y","N"),"N")</f>
        <v>Y</v>
      </c>
      <c r="O403" s="166">
        <f>Table1[[#This Row],[Medicare Rate in CR]]*Table1[[#This Row],[SumOfUnits]]*Table1[[#This Row],[Actuarial Factor 06/20/2023]]</f>
        <v>289.40342723515886</v>
      </c>
      <c r="P4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289.40342723515886</v>
      </c>
      <c r="Q403" s="166">
        <f>Table1[[#This Row],[Trended Medicare Pricing for all RHCs]]-Table1[[#This Row],[SumOfSFY24 Estimated Payment 5/04/23]]</f>
        <v>49.32690480608764</v>
      </c>
      <c r="R403" s="24">
        <f>Table1[[#This Row],[SumOfUnits]]*Table1[[#This Row],[Actuarial Factor 06/20/2023]]</f>
        <v>1.0137432648001921</v>
      </c>
      <c r="S403" s="23"/>
    </row>
    <row r="404" spans="1:19" x14ac:dyDescent="0.25">
      <c r="A404" s="192" t="s">
        <v>124</v>
      </c>
      <c r="B404" s="193" t="s">
        <v>125</v>
      </c>
      <c r="C404" s="192" t="s">
        <v>79</v>
      </c>
      <c r="D404" s="192" t="s">
        <v>30</v>
      </c>
      <c r="E404" s="192" t="s">
        <v>63</v>
      </c>
      <c r="F404" s="194">
        <v>1416.0547364363497</v>
      </c>
      <c r="G404">
        <v>6</v>
      </c>
      <c r="H404">
        <v>6</v>
      </c>
      <c r="I404" s="167">
        <v>1343.5457565254887</v>
      </c>
      <c r="J404" s="22">
        <v>0.94879507264434049</v>
      </c>
      <c r="K404" s="22" t="s">
        <v>126</v>
      </c>
      <c r="L404" s="22" t="s">
        <v>58</v>
      </c>
      <c r="M404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04" s="24" t="str">
        <f>IFERROR(IF(Table1[[#This Row],[Medicare Rate in CR]]&gt;0,"Y","N"),"N")</f>
        <v>Y</v>
      </c>
      <c r="O404" s="166">
        <f>Table1[[#This Row],[Medicare Rate in CR]]*Table1[[#This Row],[SumOfUnits]]*Table1[[#This Row],[Actuarial Factor 06/20/2023]]</f>
        <v>1625.1721040310381</v>
      </c>
      <c r="P4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1625.1721040310381</v>
      </c>
      <c r="Q404" s="166">
        <f>Table1[[#This Row],[Trended Medicare Pricing for all RHCs]]-Table1[[#This Row],[SumOfSFY24 Estimated Payment 5/04/23]]</f>
        <v>281.62634750554935</v>
      </c>
      <c r="R404" s="24">
        <f>Table1[[#This Row],[SumOfUnits]]*Table1[[#This Row],[Actuarial Factor 06/20/2023]]</f>
        <v>5.6927704358660431</v>
      </c>
      <c r="S404" s="23"/>
    </row>
    <row r="405" spans="1:19" x14ac:dyDescent="0.25">
      <c r="A405" s="192" t="s">
        <v>124</v>
      </c>
      <c r="B405" s="193" t="s">
        <v>125</v>
      </c>
      <c r="C405" s="192" t="s">
        <v>79</v>
      </c>
      <c r="D405" s="192" t="s">
        <v>30</v>
      </c>
      <c r="E405" s="192" t="s">
        <v>77</v>
      </c>
      <c r="F405" s="194">
        <v>468.76746651247953</v>
      </c>
      <c r="G405">
        <v>2</v>
      </c>
      <c r="H405">
        <v>2</v>
      </c>
      <c r="I405" s="167">
        <v>599.11617784512976</v>
      </c>
      <c r="J405" s="22">
        <v>1.2780668895442215</v>
      </c>
      <c r="K405" s="22" t="s">
        <v>126</v>
      </c>
      <c r="L405" s="22" t="s">
        <v>58</v>
      </c>
      <c r="M405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05" s="24" t="str">
        <f>IFERROR(IF(Table1[[#This Row],[Medicare Rate in CR]]&gt;0,"Y","N"),"N")</f>
        <v>Y</v>
      </c>
      <c r="O405" s="166">
        <f>Table1[[#This Row],[Medicare Rate in CR]]*Table1[[#This Row],[SumOfUnits]]*Table1[[#This Row],[Actuarial Factor 06/20/2023]]</f>
        <v>729.72507125416882</v>
      </c>
      <c r="P4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729.72507125416882</v>
      </c>
      <c r="Q405" s="166">
        <f>Table1[[#This Row],[Trended Medicare Pricing for all RHCs]]-Table1[[#This Row],[SumOfSFY24 Estimated Payment 5/04/23]]</f>
        <v>130.60889340903907</v>
      </c>
      <c r="R405" s="24">
        <f>Table1[[#This Row],[SumOfUnits]]*Table1[[#This Row],[Actuarial Factor 06/20/2023]]</f>
        <v>2.5561337790884431</v>
      </c>
      <c r="S405" s="23"/>
    </row>
    <row r="406" spans="1:19" x14ac:dyDescent="0.25">
      <c r="A406" s="192" t="s">
        <v>124</v>
      </c>
      <c r="B406" s="193" t="s">
        <v>125</v>
      </c>
      <c r="C406" s="192" t="s">
        <v>55</v>
      </c>
      <c r="D406" s="192" t="s">
        <v>30</v>
      </c>
      <c r="E406" s="192" t="s">
        <v>56</v>
      </c>
      <c r="F406" s="194">
        <v>16546.362147055985</v>
      </c>
      <c r="G406">
        <v>71</v>
      </c>
      <c r="H406">
        <v>71</v>
      </c>
      <c r="I406" s="167">
        <v>17744.624371997033</v>
      </c>
      <c r="J406" s="22">
        <v>1.0724184696485837</v>
      </c>
      <c r="K406" s="22" t="s">
        <v>126</v>
      </c>
      <c r="L406" s="22" t="s">
        <v>58</v>
      </c>
      <c r="M406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06" s="24" t="str">
        <f>IFERROR(IF(Table1[[#This Row],[Medicare Rate in CR]]&gt;0,"Y","N"),"N")</f>
        <v>Y</v>
      </c>
      <c r="O406" s="166">
        <f>Table1[[#This Row],[Medicare Rate in CR]]*Table1[[#This Row],[SumOfUnits]]*Table1[[#This Row],[Actuarial Factor 06/20/2023]]</f>
        <v>21736.935754784718</v>
      </c>
      <c r="P4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21736.935754784718</v>
      </c>
      <c r="Q406" s="166">
        <f>Table1[[#This Row],[Trended Medicare Pricing for all RHCs]]-Table1[[#This Row],[SumOfSFY24 Estimated Payment 5/04/23]]</f>
        <v>3992.3113827876841</v>
      </c>
      <c r="R406" s="24">
        <f>Table1[[#This Row],[SumOfUnits]]*Table1[[#This Row],[Actuarial Factor 06/20/2023]]</f>
        <v>76.141711345049444</v>
      </c>
      <c r="S406" s="23"/>
    </row>
    <row r="407" spans="1:19" x14ac:dyDescent="0.25">
      <c r="A407" s="192" t="s">
        <v>124</v>
      </c>
      <c r="B407" s="193" t="s">
        <v>125</v>
      </c>
      <c r="C407" s="192" t="s">
        <v>55</v>
      </c>
      <c r="D407" s="192" t="s">
        <v>30</v>
      </c>
      <c r="E407" s="192" t="s">
        <v>59</v>
      </c>
      <c r="F407" s="194">
        <v>291774.25074684125</v>
      </c>
      <c r="G407">
        <v>1275</v>
      </c>
      <c r="H407">
        <v>1275</v>
      </c>
      <c r="I407" s="167">
        <v>298403.39773351513</v>
      </c>
      <c r="J407" s="22">
        <v>1.0227201234163246</v>
      </c>
      <c r="K407" s="22" t="s">
        <v>126</v>
      </c>
      <c r="L407" s="22" t="s">
        <v>58</v>
      </c>
      <c r="M407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07" s="24" t="str">
        <f>IFERROR(IF(Table1[[#This Row],[Medicare Rate in CR]]&gt;0,"Y","N"),"N")</f>
        <v>Y</v>
      </c>
      <c r="O407" s="166">
        <f>Table1[[#This Row],[Medicare Rate in CR]]*Table1[[#This Row],[SumOfUnits]]*Table1[[#This Row],[Actuarial Factor 06/20/2023]]</f>
        <v>372256.82956193772</v>
      </c>
      <c r="P4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372256.82956193772</v>
      </c>
      <c r="Q407" s="166">
        <f>Table1[[#This Row],[Trended Medicare Pricing for all RHCs]]-Table1[[#This Row],[SumOfSFY24 Estimated Payment 5/04/23]]</f>
        <v>73853.431828422588</v>
      </c>
      <c r="R407" s="24">
        <f>Table1[[#This Row],[SumOfUnits]]*Table1[[#This Row],[Actuarial Factor 06/20/2023]]</f>
        <v>1303.9681573558139</v>
      </c>
      <c r="S407" s="23"/>
    </row>
    <row r="408" spans="1:19" x14ac:dyDescent="0.25">
      <c r="A408" s="192" t="s">
        <v>124</v>
      </c>
      <c r="B408" s="193" t="s">
        <v>125</v>
      </c>
      <c r="C408" s="192" t="s">
        <v>55</v>
      </c>
      <c r="D408" s="192" t="s">
        <v>30</v>
      </c>
      <c r="E408" s="192" t="s">
        <v>60</v>
      </c>
      <c r="F408" s="194">
        <v>111642.00636022027</v>
      </c>
      <c r="G408">
        <v>481</v>
      </c>
      <c r="H408">
        <v>481</v>
      </c>
      <c r="I408" s="167">
        <v>101443.08683210838</v>
      </c>
      <c r="J408" s="22">
        <v>0.90864621784738975</v>
      </c>
      <c r="K408" s="22" t="s">
        <v>126</v>
      </c>
      <c r="L408" s="22" t="s">
        <v>58</v>
      </c>
      <c r="M408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08" s="24" t="str">
        <f>IFERROR(IF(Table1[[#This Row],[Medicare Rate in CR]]&gt;0,"Y","N"),"N")</f>
        <v>Y</v>
      </c>
      <c r="O408" s="166">
        <f>Table1[[#This Row],[Medicare Rate in CR]]*Table1[[#This Row],[SumOfUnits]]*Table1[[#This Row],[Actuarial Factor 06/20/2023]]</f>
        <v>124771.55501238603</v>
      </c>
      <c r="P4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124771.55501238603</v>
      </c>
      <c r="Q408" s="166">
        <f>Table1[[#This Row],[Trended Medicare Pricing for all RHCs]]-Table1[[#This Row],[SumOfSFY24 Estimated Payment 5/04/23]]</f>
        <v>23328.468180277647</v>
      </c>
      <c r="R408" s="24">
        <f>Table1[[#This Row],[SumOfUnits]]*Table1[[#This Row],[Actuarial Factor 06/20/2023]]</f>
        <v>437.05883078459448</v>
      </c>
      <c r="S408" s="23"/>
    </row>
    <row r="409" spans="1:19" x14ac:dyDescent="0.25">
      <c r="A409" s="192" t="s">
        <v>124</v>
      </c>
      <c r="B409" s="193" t="s">
        <v>125</v>
      </c>
      <c r="C409" s="192" t="s">
        <v>55</v>
      </c>
      <c r="D409" s="192" t="s">
        <v>30</v>
      </c>
      <c r="E409" s="192" t="s">
        <v>61</v>
      </c>
      <c r="F409" s="194">
        <v>16407.275705888027</v>
      </c>
      <c r="G409">
        <v>72</v>
      </c>
      <c r="H409">
        <v>72</v>
      </c>
      <c r="I409" s="167">
        <v>14908.409015334517</v>
      </c>
      <c r="J409" s="22">
        <v>0.90864621784738975</v>
      </c>
      <c r="K409" s="22" t="s">
        <v>126</v>
      </c>
      <c r="L409" s="22" t="s">
        <v>58</v>
      </c>
      <c r="M409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09" s="24" t="str">
        <f>IFERROR(IF(Table1[[#This Row],[Medicare Rate in CR]]&gt;0,"Y","N"),"N")</f>
        <v>Y</v>
      </c>
      <c r="O409" s="166">
        <f>Table1[[#This Row],[Medicare Rate in CR]]*Table1[[#This Row],[SumOfUnits]]*Table1[[#This Row],[Actuarial Factor 06/20/2023]]</f>
        <v>18676.823203517244</v>
      </c>
      <c r="P4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18676.823203517244</v>
      </c>
      <c r="Q409" s="166">
        <f>Table1[[#This Row],[Trended Medicare Pricing for all RHCs]]-Table1[[#This Row],[SumOfSFY24 Estimated Payment 5/04/23]]</f>
        <v>3768.4141881827272</v>
      </c>
      <c r="R409" s="24">
        <f>Table1[[#This Row],[SumOfUnits]]*Table1[[#This Row],[Actuarial Factor 06/20/2023]]</f>
        <v>65.422527685012057</v>
      </c>
      <c r="S409" s="23"/>
    </row>
    <row r="410" spans="1:19" x14ac:dyDescent="0.25">
      <c r="A410" s="192" t="s">
        <v>124</v>
      </c>
      <c r="B410" s="193" t="s">
        <v>125</v>
      </c>
      <c r="C410" s="192" t="s">
        <v>55</v>
      </c>
      <c r="D410" s="192" t="s">
        <v>30</v>
      </c>
      <c r="E410" s="192" t="s">
        <v>62</v>
      </c>
      <c r="F410" s="194">
        <v>319123.7351835735</v>
      </c>
      <c r="G410">
        <v>1378</v>
      </c>
      <c r="H410">
        <v>1378</v>
      </c>
      <c r="I410" s="167">
        <v>334668.8544145234</v>
      </c>
      <c r="J410" s="22">
        <v>1.0487118866981413</v>
      </c>
      <c r="K410" s="22" t="s">
        <v>126</v>
      </c>
      <c r="L410" s="22" t="s">
        <v>58</v>
      </c>
      <c r="M410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10" s="24" t="str">
        <f>IFERROR(IF(Table1[[#This Row],[Medicare Rate in CR]]&gt;0,"Y","N"),"N")</f>
        <v>Y</v>
      </c>
      <c r="O410" s="166">
        <f>Table1[[#This Row],[Medicare Rate in CR]]*Table1[[#This Row],[SumOfUnits]]*Table1[[#This Row],[Actuarial Factor 06/20/2023]]</f>
        <v>412554.27925329865</v>
      </c>
      <c r="P4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412554.27925329865</v>
      </c>
      <c r="Q410" s="166">
        <f>Table1[[#This Row],[Trended Medicare Pricing for all RHCs]]-Table1[[#This Row],[SumOfSFY24 Estimated Payment 5/04/23]]</f>
        <v>77885.424838775245</v>
      </c>
      <c r="R410" s="24">
        <f>Table1[[#This Row],[SumOfUnits]]*Table1[[#This Row],[Actuarial Factor 06/20/2023]]</f>
        <v>1445.1249798700387</v>
      </c>
      <c r="S410" s="23"/>
    </row>
    <row r="411" spans="1:19" x14ac:dyDescent="0.25">
      <c r="A411" s="192" t="s">
        <v>124</v>
      </c>
      <c r="B411" s="193" t="s">
        <v>125</v>
      </c>
      <c r="C411" s="192" t="s">
        <v>55</v>
      </c>
      <c r="D411" s="192" t="s">
        <v>30</v>
      </c>
      <c r="E411" s="192" t="s">
        <v>63</v>
      </c>
      <c r="F411" s="194">
        <v>204939.2888117953</v>
      </c>
      <c r="G411">
        <v>884</v>
      </c>
      <c r="H411">
        <v>884</v>
      </c>
      <c r="I411" s="167">
        <v>205481.44631125743</v>
      </c>
      <c r="J411" s="22">
        <v>1.0026454541859957</v>
      </c>
      <c r="K411" s="22" t="s">
        <v>126</v>
      </c>
      <c r="L411" s="22" t="s">
        <v>58</v>
      </c>
      <c r="M411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11" s="24" t="str">
        <f>IFERROR(IF(Table1[[#This Row],[Medicare Rate in CR]]&gt;0,"Y","N"),"N")</f>
        <v>Y</v>
      </c>
      <c r="O411" s="166">
        <f>Table1[[#This Row],[Medicare Rate in CR]]*Table1[[#This Row],[SumOfUnits]]*Table1[[#This Row],[Actuarial Factor 06/20/2023]]</f>
        <v>253031.93824673997</v>
      </c>
      <c r="P4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253031.93824673997</v>
      </c>
      <c r="Q411" s="166">
        <f>Table1[[#This Row],[Trended Medicare Pricing for all RHCs]]-Table1[[#This Row],[SumOfSFY24 Estimated Payment 5/04/23]]</f>
        <v>47550.49193548254</v>
      </c>
      <c r="R411" s="24">
        <f>Table1[[#This Row],[SumOfUnits]]*Table1[[#This Row],[Actuarial Factor 06/20/2023]]</f>
        <v>886.33858150042022</v>
      </c>
      <c r="S411" s="23"/>
    </row>
    <row r="412" spans="1:19" x14ac:dyDescent="0.25">
      <c r="A412" s="192" t="s">
        <v>124</v>
      </c>
      <c r="B412" s="193" t="s">
        <v>125</v>
      </c>
      <c r="C412" s="192" t="s">
        <v>55</v>
      </c>
      <c r="D412" s="192" t="s">
        <v>30</v>
      </c>
      <c r="E412" s="192" t="s">
        <v>64</v>
      </c>
      <c r="F412" s="194">
        <v>84750.351739423961</v>
      </c>
      <c r="G412">
        <v>363</v>
      </c>
      <c r="H412">
        <v>363</v>
      </c>
      <c r="I412" s="167">
        <v>83089.189961052864</v>
      </c>
      <c r="J412" s="22">
        <v>0.98039935240058296</v>
      </c>
      <c r="K412" s="22" t="s">
        <v>126</v>
      </c>
      <c r="L412" s="22" t="s">
        <v>58</v>
      </c>
      <c r="M412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12" s="24" t="str">
        <f>IFERROR(IF(Table1[[#This Row],[Medicare Rate in CR]]&gt;0,"Y","N"),"N")</f>
        <v>Y</v>
      </c>
      <c r="O412" s="166">
        <f>Table1[[#This Row],[Medicare Rate in CR]]*Table1[[#This Row],[SumOfUnits]]*Table1[[#This Row],[Actuarial Factor 06/20/2023]]</f>
        <v>101598.03978576459</v>
      </c>
      <c r="P4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101598.03978576459</v>
      </c>
      <c r="Q412" s="166">
        <f>Table1[[#This Row],[Trended Medicare Pricing for all RHCs]]-Table1[[#This Row],[SumOfSFY24 Estimated Payment 5/04/23]]</f>
        <v>18508.849824711724</v>
      </c>
      <c r="R412" s="24">
        <f>Table1[[#This Row],[SumOfUnits]]*Table1[[#This Row],[Actuarial Factor 06/20/2023]]</f>
        <v>355.88496492141161</v>
      </c>
      <c r="S412" s="23"/>
    </row>
    <row r="413" spans="1:19" x14ac:dyDescent="0.25">
      <c r="A413" s="192" t="s">
        <v>124</v>
      </c>
      <c r="B413" s="193" t="s">
        <v>125</v>
      </c>
      <c r="C413" s="192" t="s">
        <v>55</v>
      </c>
      <c r="D413" s="192" t="s">
        <v>30</v>
      </c>
      <c r="E413" s="192" t="s">
        <v>77</v>
      </c>
      <c r="F413" s="194">
        <v>116495.35511226743</v>
      </c>
      <c r="G413">
        <v>502</v>
      </c>
      <c r="H413">
        <v>502</v>
      </c>
      <c r="I413" s="167">
        <v>147563.70887279636</v>
      </c>
      <c r="J413" s="22">
        <v>1.2666917812352958</v>
      </c>
      <c r="K413" s="22" t="s">
        <v>126</v>
      </c>
      <c r="L413" s="22" t="s">
        <v>58</v>
      </c>
      <c r="M413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13" s="24" t="str">
        <f>IFERROR(IF(Table1[[#This Row],[Medicare Rate in CR]]&gt;0,"Y","N"),"N")</f>
        <v>Y</v>
      </c>
      <c r="O413" s="166">
        <f>Table1[[#This Row],[Medicare Rate in CR]]*Table1[[#This Row],[SumOfUnits]]*Table1[[#This Row],[Actuarial Factor 06/20/2023]]</f>
        <v>181530.81519294027</v>
      </c>
      <c r="P4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181530.81519294027</v>
      </c>
      <c r="Q413" s="166">
        <f>Table1[[#This Row],[Trended Medicare Pricing for all RHCs]]-Table1[[#This Row],[SumOfSFY24 Estimated Payment 5/04/23]]</f>
        <v>33967.10632014391</v>
      </c>
      <c r="R413" s="24">
        <f>Table1[[#This Row],[SumOfUnits]]*Table1[[#This Row],[Actuarial Factor 06/20/2023]]</f>
        <v>635.8792741801185</v>
      </c>
      <c r="S413" s="23"/>
    </row>
    <row r="414" spans="1:19" x14ac:dyDescent="0.25">
      <c r="A414" s="192" t="s">
        <v>124</v>
      </c>
      <c r="B414" s="193" t="s">
        <v>125</v>
      </c>
      <c r="C414" s="192" t="s">
        <v>55</v>
      </c>
      <c r="D414" s="192" t="s">
        <v>32</v>
      </c>
      <c r="E414" s="192" t="s">
        <v>94</v>
      </c>
      <c r="F414" s="194">
        <v>2600.1638238411879</v>
      </c>
      <c r="G414">
        <v>11</v>
      </c>
      <c r="H414">
        <v>11</v>
      </c>
      <c r="I414" s="167">
        <v>2907.0769744132781</v>
      </c>
      <c r="J414" s="22">
        <v>1.1180360820952779</v>
      </c>
      <c r="K414" s="22" t="s">
        <v>126</v>
      </c>
      <c r="L414" s="22" t="s">
        <v>58</v>
      </c>
      <c r="M414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14" s="24" t="str">
        <f>IFERROR(IF(Table1[[#This Row],[Medicare Rate in CR]]&gt;0,"Y","N"),"N")</f>
        <v>Y</v>
      </c>
      <c r="O414" s="166">
        <f>Table1[[#This Row],[Medicare Rate in CR]]*Table1[[#This Row],[SumOfUnits]]*Table1[[#This Row],[Actuarial Factor 06/20/2023]]</f>
        <v>3510.9463478821594</v>
      </c>
      <c r="P4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3510.9463478821594</v>
      </c>
      <c r="Q414" s="166">
        <f>Table1[[#This Row],[Trended Medicare Pricing for all RHCs]]-Table1[[#This Row],[SumOfSFY24 Estimated Payment 5/04/23]]</f>
        <v>603.86937346888135</v>
      </c>
      <c r="R414" s="24">
        <f>Table1[[#This Row],[SumOfUnits]]*Table1[[#This Row],[Actuarial Factor 06/20/2023]]</f>
        <v>12.298396903048058</v>
      </c>
      <c r="S414" s="23"/>
    </row>
    <row r="415" spans="1:19" x14ac:dyDescent="0.25">
      <c r="A415" s="192" t="s">
        <v>124</v>
      </c>
      <c r="B415" s="193" t="s">
        <v>125</v>
      </c>
      <c r="C415" s="192" t="s">
        <v>55</v>
      </c>
      <c r="D415" s="192" t="s">
        <v>32</v>
      </c>
      <c r="E415" s="192" t="s">
        <v>80</v>
      </c>
      <c r="F415" s="194">
        <v>236.82181748096752</v>
      </c>
      <c r="G415">
        <v>1</v>
      </c>
      <c r="H415">
        <v>1</v>
      </c>
      <c r="I415" s="167">
        <v>305.43019133491225</v>
      </c>
      <c r="J415" s="22">
        <v>1.2897046166764534</v>
      </c>
      <c r="K415" s="22" t="s">
        <v>126</v>
      </c>
      <c r="L415" s="22" t="s">
        <v>58</v>
      </c>
      <c r="M415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15" s="24" t="str">
        <f>IFERROR(IF(Table1[[#This Row],[Medicare Rate in CR]]&gt;0,"Y","N"),"N")</f>
        <v>Y</v>
      </c>
      <c r="O415" s="166">
        <f>Table1[[#This Row],[Medicare Rate in CR]]*Table1[[#This Row],[SumOfUnits]]*Table1[[#This Row],[Actuarial Factor 06/20/2023]]</f>
        <v>368.18487396879397</v>
      </c>
      <c r="P4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368.18487396879397</v>
      </c>
      <c r="Q415" s="166">
        <f>Table1[[#This Row],[Trended Medicare Pricing for all RHCs]]-Table1[[#This Row],[SumOfSFY24 Estimated Payment 5/04/23]]</f>
        <v>62.754682633881714</v>
      </c>
      <c r="R415" s="24">
        <f>Table1[[#This Row],[SumOfUnits]]*Table1[[#This Row],[Actuarial Factor 06/20/2023]]</f>
        <v>1.2897046166764534</v>
      </c>
      <c r="S415" s="23"/>
    </row>
    <row r="416" spans="1:19" x14ac:dyDescent="0.25">
      <c r="A416" s="192" t="s">
        <v>124</v>
      </c>
      <c r="B416" s="193" t="s">
        <v>125</v>
      </c>
      <c r="C416" s="192" t="s">
        <v>55</v>
      </c>
      <c r="D416" s="192" t="s">
        <v>32</v>
      </c>
      <c r="E416" s="192" t="s">
        <v>81</v>
      </c>
      <c r="F416" s="194">
        <v>5819.4179435289589</v>
      </c>
      <c r="G416">
        <v>25</v>
      </c>
      <c r="H416">
        <v>25</v>
      </c>
      <c r="I416" s="167">
        <v>6017.0960956099098</v>
      </c>
      <c r="J416" s="22">
        <v>1.0339687154281063</v>
      </c>
      <c r="K416" s="22" t="s">
        <v>126</v>
      </c>
      <c r="L416" s="22" t="s">
        <v>58</v>
      </c>
      <c r="M416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16" s="24" t="str">
        <f>IFERROR(IF(Table1[[#This Row],[Medicare Rate in CR]]&gt;0,"Y","N"),"N")</f>
        <v>Y</v>
      </c>
      <c r="O416" s="166">
        <f>Table1[[#This Row],[Medicare Rate in CR]]*Table1[[#This Row],[SumOfUnits]]*Table1[[#This Row],[Actuarial Factor 06/20/2023]]</f>
        <v>7379.4347220103946</v>
      </c>
      <c r="P4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7379.4347220103946</v>
      </c>
      <c r="Q416" s="166">
        <f>Table1[[#This Row],[Trended Medicare Pricing for all RHCs]]-Table1[[#This Row],[SumOfSFY24 Estimated Payment 5/04/23]]</f>
        <v>1362.3386264004848</v>
      </c>
      <c r="R416" s="24">
        <f>Table1[[#This Row],[SumOfUnits]]*Table1[[#This Row],[Actuarial Factor 06/20/2023]]</f>
        <v>25.849217885702657</v>
      </c>
      <c r="S416" s="23"/>
    </row>
    <row r="417" spans="1:19" x14ac:dyDescent="0.25">
      <c r="A417" s="192" t="s">
        <v>124</v>
      </c>
      <c r="B417" s="193" t="s">
        <v>125</v>
      </c>
      <c r="C417" s="192" t="s">
        <v>55</v>
      </c>
      <c r="D417" s="192" t="s">
        <v>32</v>
      </c>
      <c r="E417" s="192" t="s">
        <v>65</v>
      </c>
      <c r="F417" s="194">
        <v>5588.9081622819685</v>
      </c>
      <c r="G417">
        <v>24</v>
      </c>
      <c r="H417">
        <v>24</v>
      </c>
      <c r="I417" s="167">
        <v>6938.4316993860048</v>
      </c>
      <c r="J417" s="22">
        <v>1.241464611319185</v>
      </c>
      <c r="K417" s="22" t="s">
        <v>126</v>
      </c>
      <c r="L417" s="22" t="s">
        <v>58</v>
      </c>
      <c r="M417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17" s="24" t="str">
        <f>IFERROR(IF(Table1[[#This Row],[Medicare Rate in CR]]&gt;0,"Y","N"),"N")</f>
        <v>Y</v>
      </c>
      <c r="O417" s="166">
        <f>Table1[[#This Row],[Medicare Rate in CR]]*Table1[[#This Row],[SumOfUnits]]*Table1[[#This Row],[Actuarial Factor 06/20/2023]]</f>
        <v>8505.919613745622</v>
      </c>
      <c r="P4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8505.919613745622</v>
      </c>
      <c r="Q417" s="166">
        <f>Table1[[#This Row],[Trended Medicare Pricing for all RHCs]]-Table1[[#This Row],[SumOfSFY24 Estimated Payment 5/04/23]]</f>
        <v>1567.4879143596172</v>
      </c>
      <c r="R417" s="24">
        <f>Table1[[#This Row],[SumOfUnits]]*Table1[[#This Row],[Actuarial Factor 06/20/2023]]</f>
        <v>29.795150671660437</v>
      </c>
      <c r="S417" s="23"/>
    </row>
    <row r="418" spans="1:19" x14ac:dyDescent="0.25">
      <c r="A418" s="192" t="s">
        <v>124</v>
      </c>
      <c r="B418" s="193" t="s">
        <v>125</v>
      </c>
      <c r="C418" s="192" t="s">
        <v>55</v>
      </c>
      <c r="D418" s="192" t="s">
        <v>32</v>
      </c>
      <c r="E418" s="192" t="s">
        <v>66</v>
      </c>
      <c r="F418" s="194">
        <v>10498.226847836559</v>
      </c>
      <c r="G418">
        <v>48</v>
      </c>
      <c r="H418">
        <v>48</v>
      </c>
      <c r="I418" s="167">
        <v>11210.321710356668</v>
      </c>
      <c r="J418" s="22">
        <v>1.0678300129004028</v>
      </c>
      <c r="K418" s="22" t="s">
        <v>126</v>
      </c>
      <c r="L418" s="22" t="s">
        <v>58</v>
      </c>
      <c r="M418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18" s="24" t="str">
        <f>IFERROR(IF(Table1[[#This Row],[Medicare Rate in CR]]&gt;0,"Y","N"),"N")</f>
        <v>Y</v>
      </c>
      <c r="O418" s="166">
        <f>Table1[[#This Row],[Medicare Rate in CR]]*Table1[[#This Row],[SumOfUnits]]*Table1[[#This Row],[Actuarial Factor 06/20/2023]]</f>
        <v>14632.517379974737</v>
      </c>
      <c r="P4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14632.517379974737</v>
      </c>
      <c r="Q418" s="166">
        <f>Table1[[#This Row],[Trended Medicare Pricing for all RHCs]]-Table1[[#This Row],[SumOfSFY24 Estimated Payment 5/04/23]]</f>
        <v>3422.1956696180696</v>
      </c>
      <c r="R418" s="24">
        <f>Table1[[#This Row],[SumOfUnits]]*Table1[[#This Row],[Actuarial Factor 06/20/2023]]</f>
        <v>51.255840619219335</v>
      </c>
      <c r="S418" s="23"/>
    </row>
    <row r="419" spans="1:19" x14ac:dyDescent="0.25">
      <c r="A419" s="192" t="s">
        <v>124</v>
      </c>
      <c r="B419" s="193" t="s">
        <v>125</v>
      </c>
      <c r="C419" s="192" t="s">
        <v>55</v>
      </c>
      <c r="D419" s="192" t="s">
        <v>31</v>
      </c>
      <c r="E419" s="192" t="s">
        <v>67</v>
      </c>
      <c r="F419" s="194">
        <v>3759.8920689987476</v>
      </c>
      <c r="G419">
        <v>16</v>
      </c>
      <c r="H419">
        <v>16</v>
      </c>
      <c r="I419" s="167">
        <v>4256.9307032534962</v>
      </c>
      <c r="J419" s="22">
        <v>1.1321949207938591</v>
      </c>
      <c r="K419" s="22" t="s">
        <v>126</v>
      </c>
      <c r="L419" s="22" t="s">
        <v>58</v>
      </c>
      <c r="M419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19" s="24" t="str">
        <f>IFERROR(IF(Table1[[#This Row],[Medicare Rate in CR]]&gt;0,"Y","N"),"N")</f>
        <v>Y</v>
      </c>
      <c r="O419" s="166">
        <f>Table1[[#This Row],[Medicare Rate in CR]]*Table1[[#This Row],[SumOfUnits]]*Table1[[#This Row],[Actuarial Factor 06/20/2023]]</f>
        <v>5171.5040958116942</v>
      </c>
      <c r="P4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5171.5040958116942</v>
      </c>
      <c r="Q419" s="166">
        <f>Table1[[#This Row],[Trended Medicare Pricing for all RHCs]]-Table1[[#This Row],[SumOfSFY24 Estimated Payment 5/04/23]]</f>
        <v>914.57339255819807</v>
      </c>
      <c r="R419" s="24">
        <f>Table1[[#This Row],[SumOfUnits]]*Table1[[#This Row],[Actuarial Factor 06/20/2023]]</f>
        <v>18.115118732701745</v>
      </c>
      <c r="S419" s="23"/>
    </row>
    <row r="420" spans="1:19" x14ac:dyDescent="0.25">
      <c r="A420" s="192" t="s">
        <v>124</v>
      </c>
      <c r="B420" s="193" t="s">
        <v>125</v>
      </c>
      <c r="C420" s="192" t="s">
        <v>55</v>
      </c>
      <c r="D420" s="192" t="s">
        <v>31</v>
      </c>
      <c r="E420" s="192" t="s">
        <v>82</v>
      </c>
      <c r="F420" s="194">
        <v>1648.0003854678616</v>
      </c>
      <c r="G420">
        <v>7</v>
      </c>
      <c r="H420">
        <v>7</v>
      </c>
      <c r="I420" s="167">
        <v>1898.6760032912782</v>
      </c>
      <c r="J420" s="22">
        <v>1.1521089558193585</v>
      </c>
      <c r="K420" s="22" t="s">
        <v>126</v>
      </c>
      <c r="L420" s="22" t="s">
        <v>58</v>
      </c>
      <c r="M420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20" s="24" t="str">
        <f>IFERROR(IF(Table1[[#This Row],[Medicare Rate in CR]]&gt;0,"Y","N"),"N")</f>
        <v>Y</v>
      </c>
      <c r="O420" s="166">
        <f>Table1[[#This Row],[Medicare Rate in CR]]*Table1[[#This Row],[SumOfUnits]]*Table1[[#This Row],[Actuarial Factor 06/20/2023]]</f>
        <v>2302.3284529511734</v>
      </c>
      <c r="P4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2302.3284529511734</v>
      </c>
      <c r="Q420" s="166">
        <f>Table1[[#This Row],[Trended Medicare Pricing for all RHCs]]-Table1[[#This Row],[SumOfSFY24 Estimated Payment 5/04/23]]</f>
        <v>403.65244965989518</v>
      </c>
      <c r="R420" s="24">
        <f>Table1[[#This Row],[SumOfUnits]]*Table1[[#This Row],[Actuarial Factor 06/20/2023]]</f>
        <v>8.0647626907355097</v>
      </c>
      <c r="S420" s="23"/>
    </row>
    <row r="421" spans="1:19" x14ac:dyDescent="0.25">
      <c r="A421" s="192" t="s">
        <v>124</v>
      </c>
      <c r="B421" s="193" t="s">
        <v>125</v>
      </c>
      <c r="C421" s="192" t="s">
        <v>55</v>
      </c>
      <c r="D421" s="192" t="s">
        <v>31</v>
      </c>
      <c r="E421" s="192" t="s">
        <v>68</v>
      </c>
      <c r="F421" s="194">
        <v>3296.0007709357237</v>
      </c>
      <c r="G421">
        <v>14</v>
      </c>
      <c r="H421">
        <v>14</v>
      </c>
      <c r="I421" s="167">
        <v>3552.6170896701228</v>
      </c>
      <c r="J421" s="22">
        <v>1.0778568746091484</v>
      </c>
      <c r="K421" s="22" t="s">
        <v>126</v>
      </c>
      <c r="L421" s="22" t="s">
        <v>58</v>
      </c>
      <c r="M421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21" s="24" t="str">
        <f>IFERROR(IF(Table1[[#This Row],[Medicare Rate in CR]]&gt;0,"Y","N"),"N")</f>
        <v>Y</v>
      </c>
      <c r="O421" s="166">
        <f>Table1[[#This Row],[Medicare Rate in CR]]*Table1[[#This Row],[SumOfUnits]]*Table1[[#This Row],[Actuarial Factor 06/20/2023]]</f>
        <v>4307.8921278878761</v>
      </c>
      <c r="P4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4307.8921278878761</v>
      </c>
      <c r="Q421" s="166">
        <f>Table1[[#This Row],[Trended Medicare Pricing for all RHCs]]-Table1[[#This Row],[SumOfSFY24 Estimated Payment 5/04/23]]</f>
        <v>755.27503821775326</v>
      </c>
      <c r="R421" s="24">
        <f>Table1[[#This Row],[SumOfUnits]]*Table1[[#This Row],[Actuarial Factor 06/20/2023]]</f>
        <v>15.089996244528077</v>
      </c>
      <c r="S421" s="23"/>
    </row>
    <row r="422" spans="1:19" x14ac:dyDescent="0.25">
      <c r="A422" s="192" t="s">
        <v>124</v>
      </c>
      <c r="B422" s="193" t="s">
        <v>125</v>
      </c>
      <c r="C422" s="192" t="s">
        <v>55</v>
      </c>
      <c r="D422" s="192" t="s">
        <v>31</v>
      </c>
      <c r="E422" s="192" t="s">
        <v>74</v>
      </c>
      <c r="F422" s="194">
        <v>236.82181748096752</v>
      </c>
      <c r="G422">
        <v>1</v>
      </c>
      <c r="H422">
        <v>1</v>
      </c>
      <c r="I422" s="167">
        <v>245.64355883637722</v>
      </c>
      <c r="J422" s="22">
        <v>1.0372505432533414</v>
      </c>
      <c r="K422" s="22" t="s">
        <v>126</v>
      </c>
      <c r="L422" s="22" t="s">
        <v>58</v>
      </c>
      <c r="M422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22" s="24" t="str">
        <f>IFERROR(IF(Table1[[#This Row],[Medicare Rate in CR]]&gt;0,"Y","N"),"N")</f>
        <v>Y</v>
      </c>
      <c r="O422" s="166">
        <f>Table1[[#This Row],[Medicare Rate in CR]]*Table1[[#This Row],[SumOfUnits]]*Table1[[#This Row],[Actuarial Factor 06/20/2023]]</f>
        <v>296.11428508796394</v>
      </c>
      <c r="P4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296.11428508796394</v>
      </c>
      <c r="Q422" s="166">
        <f>Table1[[#This Row],[Trended Medicare Pricing for all RHCs]]-Table1[[#This Row],[SumOfSFY24 Estimated Payment 5/04/23]]</f>
        <v>50.470726251586711</v>
      </c>
      <c r="R422" s="24">
        <f>Table1[[#This Row],[SumOfUnits]]*Table1[[#This Row],[Actuarial Factor 06/20/2023]]</f>
        <v>1.0372505432533414</v>
      </c>
      <c r="S422" s="23"/>
    </row>
    <row r="423" spans="1:19" x14ac:dyDescent="0.25">
      <c r="A423" s="192" t="s">
        <v>124</v>
      </c>
      <c r="B423" s="193" t="s">
        <v>125</v>
      </c>
      <c r="C423" s="192" t="s">
        <v>55</v>
      </c>
      <c r="D423" s="192" t="s">
        <v>31</v>
      </c>
      <c r="E423" s="192" t="s">
        <v>69</v>
      </c>
      <c r="F423" s="194">
        <v>51470.424978317351</v>
      </c>
      <c r="G423">
        <v>222</v>
      </c>
      <c r="H423">
        <v>222</v>
      </c>
      <c r="I423" s="167">
        <v>53912.587588450719</v>
      </c>
      <c r="J423" s="22">
        <v>1.0474478812087167</v>
      </c>
      <c r="K423" s="22" t="s">
        <v>126</v>
      </c>
      <c r="L423" s="22" t="s">
        <v>58</v>
      </c>
      <c r="M423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23" s="24" t="str">
        <f>IFERROR(IF(Table1[[#This Row],[Medicare Rate in CR]]&gt;0,"Y","N"),"N")</f>
        <v>Y</v>
      </c>
      <c r="O423" s="166">
        <f>Table1[[#This Row],[Medicare Rate in CR]]*Table1[[#This Row],[SumOfUnits]]*Table1[[#This Row],[Actuarial Factor 06/20/2023]]</f>
        <v>66383.643490297109</v>
      </c>
      <c r="P4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66383.643490297109</v>
      </c>
      <c r="Q423" s="166">
        <f>Table1[[#This Row],[Trended Medicare Pricing for all RHCs]]-Table1[[#This Row],[SumOfSFY24 Estimated Payment 5/04/23]]</f>
        <v>12471.05590184639</v>
      </c>
      <c r="R423" s="24">
        <f>Table1[[#This Row],[SumOfUnits]]*Table1[[#This Row],[Actuarial Factor 06/20/2023]]</f>
        <v>232.53342962833511</v>
      </c>
      <c r="S423" s="23"/>
    </row>
    <row r="424" spans="1:19" x14ac:dyDescent="0.25">
      <c r="A424" s="192" t="s">
        <v>124</v>
      </c>
      <c r="B424" s="193" t="s">
        <v>125</v>
      </c>
      <c r="C424" s="192" t="s">
        <v>83</v>
      </c>
      <c r="D424" s="192" t="s">
        <v>30</v>
      </c>
      <c r="E424" s="192" t="s">
        <v>63</v>
      </c>
      <c r="F424" s="194">
        <v>463.89129806302401</v>
      </c>
      <c r="G424">
        <v>2</v>
      </c>
      <c r="H424">
        <v>2</v>
      </c>
      <c r="I424" s="167">
        <v>430.41290489726907</v>
      </c>
      <c r="J424" s="22">
        <v>0.92783138354708572</v>
      </c>
      <c r="K424" s="22" t="s">
        <v>126</v>
      </c>
      <c r="L424" s="22" t="s">
        <v>58</v>
      </c>
      <c r="M424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24" s="24" t="str">
        <f>IFERROR(IF(Table1[[#This Row],[Medicare Rate in CR]]&gt;0,"Y","N"),"N")</f>
        <v>Y</v>
      </c>
      <c r="O424" s="166">
        <f>Table1[[#This Row],[Medicare Rate in CR]]*Table1[[#This Row],[SumOfUnits]]*Table1[[#This Row],[Actuarial Factor 06/20/2023]]</f>
        <v>529.7546067500441</v>
      </c>
      <c r="P4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529.7546067500441</v>
      </c>
      <c r="Q424" s="166">
        <f>Table1[[#This Row],[Trended Medicare Pricing for all RHCs]]-Table1[[#This Row],[SumOfSFY24 Estimated Payment 5/04/23]]</f>
        <v>99.341701852775032</v>
      </c>
      <c r="R424" s="24">
        <f>Table1[[#This Row],[SumOfUnits]]*Table1[[#This Row],[Actuarial Factor 06/20/2023]]</f>
        <v>1.8556627670941714</v>
      </c>
      <c r="S424" s="23"/>
    </row>
    <row r="425" spans="1:19" x14ac:dyDescent="0.25">
      <c r="A425" s="192" t="s">
        <v>124</v>
      </c>
      <c r="B425" s="193" t="s">
        <v>125</v>
      </c>
      <c r="C425" s="192" t="s">
        <v>84</v>
      </c>
      <c r="D425" s="192" t="s">
        <v>30</v>
      </c>
      <c r="E425" s="192" t="s">
        <v>59</v>
      </c>
      <c r="F425" s="194">
        <v>207.6900838392599</v>
      </c>
      <c r="G425">
        <v>1</v>
      </c>
      <c r="H425">
        <v>1</v>
      </c>
      <c r="I425" s="167">
        <v>225.5520963224368</v>
      </c>
      <c r="J425" s="22">
        <v>1.0860032032005971</v>
      </c>
      <c r="K425" s="22" t="s">
        <v>126</v>
      </c>
      <c r="L425" s="22" t="s">
        <v>58</v>
      </c>
      <c r="M425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25" s="24" t="str">
        <f>IFERROR(IF(Table1[[#This Row],[Medicare Rate in CR]]&gt;0,"Y","N"),"N")</f>
        <v>Y</v>
      </c>
      <c r="O425" s="166">
        <f>Table1[[#This Row],[Medicare Rate in CR]]*Table1[[#This Row],[SumOfUnits]]*Table1[[#This Row],[Actuarial Factor 06/20/2023]]</f>
        <v>310.03219444970648</v>
      </c>
      <c r="P4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310.03219444970648</v>
      </c>
      <c r="Q425" s="166">
        <f>Table1[[#This Row],[Trended Medicare Pricing for all RHCs]]-Table1[[#This Row],[SumOfSFY24 Estimated Payment 5/04/23]]</f>
        <v>84.480098127269684</v>
      </c>
      <c r="R425" s="24">
        <f>Table1[[#This Row],[SumOfUnits]]*Table1[[#This Row],[Actuarial Factor 06/20/2023]]</f>
        <v>1.0860032032005971</v>
      </c>
      <c r="S425" s="23"/>
    </row>
    <row r="426" spans="1:19" x14ac:dyDescent="0.25">
      <c r="A426" s="192" t="s">
        <v>124</v>
      </c>
      <c r="B426" s="193" t="s">
        <v>125</v>
      </c>
      <c r="C426" s="192" t="s">
        <v>84</v>
      </c>
      <c r="D426" s="192" t="s">
        <v>30</v>
      </c>
      <c r="E426" s="192" t="s">
        <v>62</v>
      </c>
      <c r="F426" s="194">
        <v>463.89129806302401</v>
      </c>
      <c r="G426">
        <v>2</v>
      </c>
      <c r="H426">
        <v>2</v>
      </c>
      <c r="I426" s="167">
        <v>512.59244810807229</v>
      </c>
      <c r="J426" s="22">
        <v>1.1049839698403479</v>
      </c>
      <c r="K426" s="22" t="s">
        <v>126</v>
      </c>
      <c r="L426" s="22" t="s">
        <v>58</v>
      </c>
      <c r="M426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26" s="24" t="str">
        <f>IFERROR(IF(Table1[[#This Row],[Medicare Rate in CR]]&gt;0,"Y","N"),"N")</f>
        <v>Y</v>
      </c>
      <c r="O426" s="166">
        <f>Table1[[#This Row],[Medicare Rate in CR]]*Table1[[#This Row],[SumOfUnits]]*Table1[[#This Row],[Actuarial Factor 06/20/2023]]</f>
        <v>630.90164742004504</v>
      </c>
      <c r="P4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630.90164742004504</v>
      </c>
      <c r="Q426" s="166">
        <f>Table1[[#This Row],[Trended Medicare Pricing for all RHCs]]-Table1[[#This Row],[SumOfSFY24 Estimated Payment 5/04/23]]</f>
        <v>118.30919931197275</v>
      </c>
      <c r="R426" s="24">
        <f>Table1[[#This Row],[SumOfUnits]]*Table1[[#This Row],[Actuarial Factor 06/20/2023]]</f>
        <v>2.2099679396806957</v>
      </c>
      <c r="S426" s="23"/>
    </row>
    <row r="427" spans="1:19" x14ac:dyDescent="0.25">
      <c r="A427" s="192" t="s">
        <v>124</v>
      </c>
      <c r="B427" s="193" t="s">
        <v>125</v>
      </c>
      <c r="C427" s="192" t="s">
        <v>84</v>
      </c>
      <c r="D427" s="192" t="s">
        <v>30</v>
      </c>
      <c r="E427" s="192" t="s">
        <v>63</v>
      </c>
      <c r="F427" s="194">
        <v>231.945649031512</v>
      </c>
      <c r="G427">
        <v>1</v>
      </c>
      <c r="H427">
        <v>1</v>
      </c>
      <c r="I427" s="167">
        <v>232.69013162739017</v>
      </c>
      <c r="J427" s="22">
        <v>1.0032097286540478</v>
      </c>
      <c r="K427" s="22" t="s">
        <v>126</v>
      </c>
      <c r="L427" s="22" t="s">
        <v>58</v>
      </c>
      <c r="M427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27" s="24" t="str">
        <f>IFERROR(IF(Table1[[#This Row],[Medicare Rate in CR]]&gt;0,"Y","N"),"N")</f>
        <v>Y</v>
      </c>
      <c r="O427" s="166">
        <f>Table1[[#This Row],[Medicare Rate in CR]]*Table1[[#This Row],[SumOfUnits]]*Table1[[#This Row],[Actuarial Factor 06/20/2023]]</f>
        <v>286.39631333615756</v>
      </c>
      <c r="P4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286.39631333615756</v>
      </c>
      <c r="Q427" s="166">
        <f>Table1[[#This Row],[Trended Medicare Pricing for all RHCs]]-Table1[[#This Row],[SumOfSFY24 Estimated Payment 5/04/23]]</f>
        <v>53.706181708767389</v>
      </c>
      <c r="R427" s="24">
        <f>Table1[[#This Row],[SumOfUnits]]*Table1[[#This Row],[Actuarial Factor 06/20/2023]]</f>
        <v>1.0032097286540478</v>
      </c>
      <c r="S427" s="23"/>
    </row>
    <row r="428" spans="1:19" x14ac:dyDescent="0.25">
      <c r="A428" s="192" t="s">
        <v>124</v>
      </c>
      <c r="B428" s="193" t="s">
        <v>125</v>
      </c>
      <c r="C428" s="192" t="s">
        <v>85</v>
      </c>
      <c r="D428" s="192" t="s">
        <v>30</v>
      </c>
      <c r="E428" s="192" t="s">
        <v>59</v>
      </c>
      <c r="F428" s="194">
        <v>1179.232918955382</v>
      </c>
      <c r="G428">
        <v>5</v>
      </c>
      <c r="H428">
        <v>5</v>
      </c>
      <c r="I428" s="167">
        <v>1057.7821117664396</v>
      </c>
      <c r="J428" s="22">
        <v>0.89700863566755829</v>
      </c>
      <c r="K428" s="22" t="s">
        <v>126</v>
      </c>
      <c r="L428" s="22" t="s">
        <v>58</v>
      </c>
      <c r="M428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28" s="24" t="str">
        <f>IFERROR(IF(Table1[[#This Row],[Medicare Rate in CR]]&gt;0,"Y","N"),"N")</f>
        <v>Y</v>
      </c>
      <c r="O428" s="166">
        <f>Table1[[#This Row],[Medicare Rate in CR]]*Table1[[#This Row],[SumOfUnits]]*Table1[[#This Row],[Actuarial Factor 06/20/2023]]</f>
        <v>1280.3901265518728</v>
      </c>
      <c r="P4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1280.3901265518728</v>
      </c>
      <c r="Q428" s="166">
        <f>Table1[[#This Row],[Trended Medicare Pricing for all RHCs]]-Table1[[#This Row],[SumOfSFY24 Estimated Payment 5/04/23]]</f>
        <v>222.60801478543317</v>
      </c>
      <c r="R428" s="24">
        <f>Table1[[#This Row],[SumOfUnits]]*Table1[[#This Row],[Actuarial Factor 06/20/2023]]</f>
        <v>4.4850431783377918</v>
      </c>
      <c r="S428" s="23"/>
    </row>
    <row r="429" spans="1:19" x14ac:dyDescent="0.25">
      <c r="A429" s="192" t="s">
        <v>124</v>
      </c>
      <c r="B429" s="193" t="s">
        <v>125</v>
      </c>
      <c r="C429" s="192" t="s">
        <v>85</v>
      </c>
      <c r="D429" s="192" t="s">
        <v>30</v>
      </c>
      <c r="E429" s="192" t="s">
        <v>62</v>
      </c>
      <c r="F429" s="194">
        <v>463.89129806302401</v>
      </c>
      <c r="G429">
        <v>2</v>
      </c>
      <c r="H429">
        <v>2</v>
      </c>
      <c r="I429" s="167">
        <v>423.38087393101864</v>
      </c>
      <c r="J429" s="22">
        <v>0.91267259312438831</v>
      </c>
      <c r="K429" s="22" t="s">
        <v>126</v>
      </c>
      <c r="L429" s="22" t="s">
        <v>58</v>
      </c>
      <c r="M429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29" s="24" t="str">
        <f>IFERROR(IF(Table1[[#This Row],[Medicare Rate in CR]]&gt;0,"Y","N"),"N")</f>
        <v>Y</v>
      </c>
      <c r="O429" s="166">
        <f>Table1[[#This Row],[Medicare Rate in CR]]*Table1[[#This Row],[SumOfUnits]]*Table1[[#This Row],[Actuarial Factor 06/20/2023]]</f>
        <v>521.09954377030078</v>
      </c>
      <c r="P4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521.09954377030078</v>
      </c>
      <c r="Q429" s="166">
        <f>Table1[[#This Row],[Trended Medicare Pricing for all RHCs]]-Table1[[#This Row],[SumOfSFY24 Estimated Payment 5/04/23]]</f>
        <v>97.718669839282143</v>
      </c>
      <c r="R429" s="24">
        <f>Table1[[#This Row],[SumOfUnits]]*Table1[[#This Row],[Actuarial Factor 06/20/2023]]</f>
        <v>1.8253451862487766</v>
      </c>
      <c r="S429" s="23"/>
    </row>
    <row r="430" spans="1:19" x14ac:dyDescent="0.25">
      <c r="A430" s="192" t="s">
        <v>124</v>
      </c>
      <c r="B430" s="193" t="s">
        <v>125</v>
      </c>
      <c r="C430" s="192" t="s">
        <v>85</v>
      </c>
      <c r="D430" s="192" t="s">
        <v>30</v>
      </c>
      <c r="E430" s="192" t="s">
        <v>63</v>
      </c>
      <c r="F430" s="194">
        <v>2324.3326587645752</v>
      </c>
      <c r="G430">
        <v>10</v>
      </c>
      <c r="H430">
        <v>10</v>
      </c>
      <c r="I430" s="167">
        <v>2093.1434534545438</v>
      </c>
      <c r="J430" s="22">
        <v>0.90053523344076203</v>
      </c>
      <c r="K430" s="22" t="s">
        <v>126</v>
      </c>
      <c r="L430" s="22" t="s">
        <v>58</v>
      </c>
      <c r="M430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30" s="24" t="str">
        <f>IFERROR(IF(Table1[[#This Row],[Medicare Rate in CR]]&gt;0,"Y","N"),"N")</f>
        <v>Y</v>
      </c>
      <c r="O430" s="166">
        <f>Table1[[#This Row],[Medicare Rate in CR]]*Table1[[#This Row],[SumOfUnits]]*Table1[[#This Row],[Actuarial Factor 06/20/2023]]</f>
        <v>2570.8479844266876</v>
      </c>
      <c r="P4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2570.8479844266876</v>
      </c>
      <c r="Q430" s="166">
        <f>Table1[[#This Row],[Trended Medicare Pricing for all RHCs]]-Table1[[#This Row],[SumOfSFY24 Estimated Payment 5/04/23]]</f>
        <v>477.70453097214386</v>
      </c>
      <c r="R430" s="24">
        <f>Table1[[#This Row],[SumOfUnits]]*Table1[[#This Row],[Actuarial Factor 06/20/2023]]</f>
        <v>9.0053523344076201</v>
      </c>
      <c r="S430" s="23"/>
    </row>
    <row r="431" spans="1:19" x14ac:dyDescent="0.25">
      <c r="A431" s="192" t="s">
        <v>124</v>
      </c>
      <c r="B431" s="193" t="s">
        <v>125</v>
      </c>
      <c r="C431" s="192" t="s">
        <v>85</v>
      </c>
      <c r="D431" s="192" t="s">
        <v>30</v>
      </c>
      <c r="E431" s="192" t="s">
        <v>64</v>
      </c>
      <c r="F431" s="194">
        <v>1216.266743760239</v>
      </c>
      <c r="G431">
        <v>8</v>
      </c>
      <c r="H431">
        <v>8</v>
      </c>
      <c r="I431" s="167">
        <v>1076.2773559549</v>
      </c>
      <c r="J431" s="22">
        <v>0.88490239618609945</v>
      </c>
      <c r="K431" s="22" t="s">
        <v>126</v>
      </c>
      <c r="L431" s="22" t="s">
        <v>58</v>
      </c>
      <c r="M431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31" s="24" t="str">
        <f>IFERROR(IF(Table1[[#This Row],[Medicare Rate in CR]]&gt;0,"Y","N"),"N")</f>
        <v>Y</v>
      </c>
      <c r="O431" s="166">
        <f>Table1[[#This Row],[Medicare Rate in CR]]*Table1[[#This Row],[SumOfUnits]]*Table1[[#This Row],[Actuarial Factor 06/20/2023]]</f>
        <v>2020.9754885056616</v>
      </c>
      <c r="P4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2020.9754885056616</v>
      </c>
      <c r="Q431" s="166">
        <f>Table1[[#This Row],[Trended Medicare Pricing for all RHCs]]-Table1[[#This Row],[SumOfSFY24 Estimated Payment 5/04/23]]</f>
        <v>944.69813255076156</v>
      </c>
      <c r="R431" s="24">
        <f>Table1[[#This Row],[SumOfUnits]]*Table1[[#This Row],[Actuarial Factor 06/20/2023]]</f>
        <v>7.0792191694887956</v>
      </c>
      <c r="S431" s="23"/>
    </row>
    <row r="432" spans="1:19" x14ac:dyDescent="0.25">
      <c r="A432" s="192" t="s">
        <v>124</v>
      </c>
      <c r="B432" s="193" t="s">
        <v>125</v>
      </c>
      <c r="C432" s="192" t="s">
        <v>85</v>
      </c>
      <c r="D432" s="192" t="s">
        <v>30</v>
      </c>
      <c r="E432" s="192" t="s">
        <v>77</v>
      </c>
      <c r="F432" s="194">
        <v>465.03806495133472</v>
      </c>
      <c r="G432">
        <v>2</v>
      </c>
      <c r="H432">
        <v>2</v>
      </c>
      <c r="I432" s="167">
        <v>552.58861276045639</v>
      </c>
      <c r="J432" s="22">
        <v>1.1882653365553713</v>
      </c>
      <c r="K432" s="22" t="s">
        <v>126</v>
      </c>
      <c r="L432" s="22" t="s">
        <v>58</v>
      </c>
      <c r="M432" s="22" t="str">
        <f>IFERROR(IFERROR(INDEX(FreeStand_Medicare!E:E,MATCH(Table1[[#This Row],[Medicare Number]],FreeStand_Medicare!A:A,0)),INDEX(HospBased_Medicare_CR!F:F,MATCH(Table1[[#This Row],[Medicare Number]],HospBased_Medicare_CR!G:G,0))),0)</f>
        <v>285.48</v>
      </c>
      <c r="N432" s="24" t="str">
        <f>IFERROR(IF(Table1[[#This Row],[Medicare Rate in CR]]&gt;0,"Y","N"),"N")</f>
        <v>Y</v>
      </c>
      <c r="O432" s="166">
        <f>Table1[[#This Row],[Medicare Rate in CR]]*Table1[[#This Row],[SumOfUnits]]*Table1[[#This Row],[Actuarial Factor 06/20/2023]]</f>
        <v>678.45197655965478</v>
      </c>
      <c r="P4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678.45197655965478</v>
      </c>
      <c r="Q432" s="166">
        <f>Table1[[#This Row],[Trended Medicare Pricing for all RHCs]]-Table1[[#This Row],[SumOfSFY24 Estimated Payment 5/04/23]]</f>
        <v>125.8633637991984</v>
      </c>
      <c r="R432" s="24">
        <f>Table1[[#This Row],[SumOfUnits]]*Table1[[#This Row],[Actuarial Factor 06/20/2023]]</f>
        <v>2.3765306731107425</v>
      </c>
      <c r="S432" s="23"/>
    </row>
    <row r="433" spans="1:19" x14ac:dyDescent="0.25">
      <c r="A433" s="192" t="s">
        <v>127</v>
      </c>
      <c r="B433" s="193" t="s">
        <v>128</v>
      </c>
      <c r="C433" s="192" t="s">
        <v>72</v>
      </c>
      <c r="D433" s="192" t="s">
        <v>30</v>
      </c>
      <c r="E433" s="192" t="s">
        <v>59</v>
      </c>
      <c r="F433" s="194">
        <v>920.18887925219235</v>
      </c>
      <c r="G433">
        <v>4</v>
      </c>
      <c r="H433">
        <v>4</v>
      </c>
      <c r="I433" s="167">
        <v>1061.292961969451</v>
      </c>
      <c r="J433" s="22">
        <v>1.1533425211918769</v>
      </c>
      <c r="K433" s="22" t="s">
        <v>129</v>
      </c>
      <c r="L433" s="22" t="s">
        <v>58</v>
      </c>
      <c r="M433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33" s="24" t="str">
        <f>IFERROR(IF(Table1[[#This Row],[Medicare Rate in CR]]&gt;0,"Y","N"),"N")</f>
        <v>Y</v>
      </c>
      <c r="O433" s="166">
        <f>Table1[[#This Row],[Medicare Rate in CR]]*Table1[[#This Row],[SumOfUnits]]*Table1[[#This Row],[Actuarial Factor 06/20/2023]]</f>
        <v>1016.4638307768249</v>
      </c>
      <c r="P4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1016.4638307768249</v>
      </c>
      <c r="Q433" s="166">
        <f>Table1[[#This Row],[Trended Medicare Pricing for all RHCs]]-Table1[[#This Row],[SumOfSFY24 Estimated Payment 5/04/23]]</f>
        <v>-44.829131192626051</v>
      </c>
      <c r="R433" s="24">
        <f>Table1[[#This Row],[SumOfUnits]]*Table1[[#This Row],[Actuarial Factor 06/20/2023]]</f>
        <v>4.6133700847675074</v>
      </c>
      <c r="S433" s="23"/>
    </row>
    <row r="434" spans="1:19" x14ac:dyDescent="0.25">
      <c r="A434" s="192" t="s">
        <v>127</v>
      </c>
      <c r="B434" s="193" t="s">
        <v>128</v>
      </c>
      <c r="C434" s="192" t="s">
        <v>76</v>
      </c>
      <c r="D434" s="192" t="s">
        <v>30</v>
      </c>
      <c r="E434" s="192" t="s">
        <v>60</v>
      </c>
      <c r="F434" s="194">
        <v>926.58764575503517</v>
      </c>
      <c r="G434">
        <v>4</v>
      </c>
      <c r="H434">
        <v>4</v>
      </c>
      <c r="I434" s="167">
        <v>813.34777888822282</v>
      </c>
      <c r="J434" s="22">
        <v>0.87778828329344039</v>
      </c>
      <c r="K434" s="22" t="s">
        <v>129</v>
      </c>
      <c r="L434" s="22" t="s">
        <v>58</v>
      </c>
      <c r="M434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34" s="24" t="str">
        <f>IFERROR(IF(Table1[[#This Row],[Medicare Rate in CR]]&gt;0,"Y","N"),"N")</f>
        <v>Y</v>
      </c>
      <c r="O434" s="166">
        <f>Table1[[#This Row],[Medicare Rate in CR]]*Table1[[#This Row],[SumOfUnits]]*Table1[[#This Row],[Actuarial Factor 06/20/2023]]</f>
        <v>773.61236983217498</v>
      </c>
      <c r="P4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773.61236983217498</v>
      </c>
      <c r="Q434" s="166">
        <f>Table1[[#This Row],[Trended Medicare Pricing for all RHCs]]-Table1[[#This Row],[SumOfSFY24 Estimated Payment 5/04/23]]</f>
        <v>-39.735409056047843</v>
      </c>
      <c r="R434" s="24">
        <f>Table1[[#This Row],[SumOfUnits]]*Table1[[#This Row],[Actuarial Factor 06/20/2023]]</f>
        <v>3.5111531331737615</v>
      </c>
      <c r="S434" s="23"/>
    </row>
    <row r="435" spans="1:19" x14ac:dyDescent="0.25">
      <c r="A435" s="192" t="s">
        <v>127</v>
      </c>
      <c r="B435" s="193" t="s">
        <v>128</v>
      </c>
      <c r="C435" s="192" t="s">
        <v>76</v>
      </c>
      <c r="D435" s="192" t="s">
        <v>30</v>
      </c>
      <c r="E435" s="192" t="s">
        <v>62</v>
      </c>
      <c r="F435" s="194">
        <v>926.58764575503517</v>
      </c>
      <c r="G435">
        <v>4</v>
      </c>
      <c r="H435">
        <v>4</v>
      </c>
      <c r="I435" s="167">
        <v>973.17442409376963</v>
      </c>
      <c r="J435" s="22">
        <v>1.0502777892109418</v>
      </c>
      <c r="K435" s="22" t="s">
        <v>129</v>
      </c>
      <c r="L435" s="22" t="s">
        <v>58</v>
      </c>
      <c r="M435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35" s="24" t="str">
        <f>IFERROR(IF(Table1[[#This Row],[Medicare Rate in CR]]&gt;0,"Y","N"),"N")</f>
        <v>Y</v>
      </c>
      <c r="O435" s="166">
        <f>Table1[[#This Row],[Medicare Rate in CR]]*Table1[[#This Row],[SumOfUnits]]*Table1[[#This Row],[Actuarial Factor 06/20/2023]]</f>
        <v>925.63082118738737</v>
      </c>
      <c r="P4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925.63082118738737</v>
      </c>
      <c r="Q435" s="166">
        <f>Table1[[#This Row],[Trended Medicare Pricing for all RHCs]]-Table1[[#This Row],[SumOfSFY24 Estimated Payment 5/04/23]]</f>
        <v>-47.543602906382262</v>
      </c>
      <c r="R435" s="24">
        <f>Table1[[#This Row],[SumOfUnits]]*Table1[[#This Row],[Actuarial Factor 06/20/2023]]</f>
        <v>4.2011111568437673</v>
      </c>
      <c r="S435" s="23"/>
    </row>
    <row r="436" spans="1:19" x14ac:dyDescent="0.25">
      <c r="A436" s="192" t="s">
        <v>127</v>
      </c>
      <c r="B436" s="193" t="s">
        <v>128</v>
      </c>
      <c r="C436" s="192" t="s">
        <v>76</v>
      </c>
      <c r="D436" s="192" t="s">
        <v>30</v>
      </c>
      <c r="E436" s="192" t="s">
        <v>64</v>
      </c>
      <c r="F436" s="194">
        <v>463.29382287751758</v>
      </c>
      <c r="G436">
        <v>2</v>
      </c>
      <c r="H436">
        <v>2</v>
      </c>
      <c r="I436" s="167">
        <v>436.76071578047356</v>
      </c>
      <c r="J436" s="22">
        <v>0.94272941751684292</v>
      </c>
      <c r="K436" s="22" t="s">
        <v>129</v>
      </c>
      <c r="L436" s="22" t="s">
        <v>58</v>
      </c>
      <c r="M436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36" s="24" t="str">
        <f>IFERROR(IF(Table1[[#This Row],[Medicare Rate in CR]]&gt;0,"Y","N"),"N")</f>
        <v>Y</v>
      </c>
      <c r="O436" s="166">
        <f>Table1[[#This Row],[Medicare Rate in CR]]*Table1[[#This Row],[SumOfUnits]]*Table1[[#This Row],[Actuarial Factor 06/20/2023]]</f>
        <v>415.42314512297202</v>
      </c>
      <c r="P4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415.42314512297202</v>
      </c>
      <c r="Q436" s="166">
        <f>Table1[[#This Row],[Trended Medicare Pricing for all RHCs]]-Table1[[#This Row],[SumOfSFY24 Estimated Payment 5/04/23]]</f>
        <v>-21.337570657501544</v>
      </c>
      <c r="R436" s="24">
        <f>Table1[[#This Row],[SumOfUnits]]*Table1[[#This Row],[Actuarial Factor 06/20/2023]]</f>
        <v>1.8854588350336858</v>
      </c>
      <c r="S436" s="23"/>
    </row>
    <row r="437" spans="1:19" x14ac:dyDescent="0.25">
      <c r="A437" s="192" t="s">
        <v>127</v>
      </c>
      <c r="B437" s="193" t="s">
        <v>128</v>
      </c>
      <c r="C437" s="192" t="s">
        <v>78</v>
      </c>
      <c r="D437" s="192" t="s">
        <v>30</v>
      </c>
      <c r="E437" s="192" t="s">
        <v>59</v>
      </c>
      <c r="F437" s="194">
        <v>228.44752818733738</v>
      </c>
      <c r="G437">
        <v>1</v>
      </c>
      <c r="H437">
        <v>1</v>
      </c>
      <c r="I437" s="167">
        <v>213.3659158368846</v>
      </c>
      <c r="J437" s="22">
        <v>0.93398216006047052</v>
      </c>
      <c r="K437" s="22" t="s">
        <v>129</v>
      </c>
      <c r="L437" s="22" t="s">
        <v>58</v>
      </c>
      <c r="M437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37" s="24" t="str">
        <f>IFERROR(IF(Table1[[#This Row],[Medicare Rate in CR]]&gt;0,"Y","N"),"N")</f>
        <v>Y</v>
      </c>
      <c r="O437" s="166">
        <f>Table1[[#This Row],[Medicare Rate in CR]]*Table1[[#This Row],[SumOfUnits]]*Table1[[#This Row],[Actuarial Factor 06/20/2023]]</f>
        <v>205.78428932612348</v>
      </c>
      <c r="P4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205.78428932612348</v>
      </c>
      <c r="Q437" s="166">
        <f>Table1[[#This Row],[Trended Medicare Pricing for all RHCs]]-Table1[[#This Row],[SumOfSFY24 Estimated Payment 5/04/23]]</f>
        <v>-7.5816265107611116</v>
      </c>
      <c r="R437" s="24">
        <f>Table1[[#This Row],[SumOfUnits]]*Table1[[#This Row],[Actuarial Factor 06/20/2023]]</f>
        <v>0.93398216006047052</v>
      </c>
      <c r="S437" s="23"/>
    </row>
    <row r="438" spans="1:19" x14ac:dyDescent="0.25">
      <c r="A438" s="192" t="s">
        <v>127</v>
      </c>
      <c r="B438" s="193" t="s">
        <v>128</v>
      </c>
      <c r="C438" s="192" t="s">
        <v>55</v>
      </c>
      <c r="D438" s="192" t="s">
        <v>30</v>
      </c>
      <c r="E438" s="192" t="s">
        <v>56</v>
      </c>
      <c r="F438" s="194">
        <v>3005.0110822010211</v>
      </c>
      <c r="G438">
        <v>13</v>
      </c>
      <c r="H438">
        <v>13</v>
      </c>
      <c r="I438" s="167">
        <v>3222.6293860510532</v>
      </c>
      <c r="J438" s="22">
        <v>1.0724184696485837</v>
      </c>
      <c r="K438" s="22" t="s">
        <v>129</v>
      </c>
      <c r="L438" s="22" t="s">
        <v>58</v>
      </c>
      <c r="M438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38" s="24" t="str">
        <f>IFERROR(IF(Table1[[#This Row],[Medicare Rate in CR]]&gt;0,"Y","N"),"N")</f>
        <v>Y</v>
      </c>
      <c r="O438" s="166">
        <f>Table1[[#This Row],[Medicare Rate in CR]]*Table1[[#This Row],[SumOfUnits]]*Table1[[#This Row],[Actuarial Factor 06/20/2023]]</f>
        <v>3071.7174984297417</v>
      </c>
      <c r="P4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3071.7174984297417</v>
      </c>
      <c r="Q438" s="166">
        <f>Table1[[#This Row],[Trended Medicare Pricing for all RHCs]]-Table1[[#This Row],[SumOfSFY24 Estimated Payment 5/04/23]]</f>
        <v>-150.91188762131151</v>
      </c>
      <c r="R438" s="24">
        <f>Table1[[#This Row],[SumOfUnits]]*Table1[[#This Row],[Actuarial Factor 06/20/2023]]</f>
        <v>13.941440105431587</v>
      </c>
      <c r="S438" s="23"/>
    </row>
    <row r="439" spans="1:19" x14ac:dyDescent="0.25">
      <c r="A439" s="192" t="s">
        <v>127</v>
      </c>
      <c r="B439" s="193" t="s">
        <v>128</v>
      </c>
      <c r="C439" s="192" t="s">
        <v>55</v>
      </c>
      <c r="D439" s="192" t="s">
        <v>30</v>
      </c>
      <c r="E439" s="192" t="s">
        <v>59</v>
      </c>
      <c r="F439" s="194">
        <v>74740.377758504226</v>
      </c>
      <c r="G439">
        <v>327</v>
      </c>
      <c r="H439">
        <v>327</v>
      </c>
      <c r="I439" s="167">
        <v>76438.488365360157</v>
      </c>
      <c r="J439" s="22">
        <v>1.0227201234163246</v>
      </c>
      <c r="K439" s="22" t="s">
        <v>129</v>
      </c>
      <c r="L439" s="22" t="s">
        <v>58</v>
      </c>
      <c r="M439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39" s="24" t="str">
        <f>IFERROR(IF(Table1[[#This Row],[Medicare Rate in CR]]&gt;0,"Y","N"),"N")</f>
        <v>Y</v>
      </c>
      <c r="O439" s="166">
        <f>Table1[[#This Row],[Medicare Rate in CR]]*Table1[[#This Row],[SumOfUnits]]*Table1[[#This Row],[Actuarial Factor 06/20/2023]]</f>
        <v>73684.847407088251</v>
      </c>
      <c r="P4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73684.847407088251</v>
      </c>
      <c r="Q439" s="166">
        <f>Table1[[#This Row],[Trended Medicare Pricing for all RHCs]]-Table1[[#This Row],[SumOfSFY24 Estimated Payment 5/04/23]]</f>
        <v>-2753.6409582719061</v>
      </c>
      <c r="R439" s="24">
        <f>Table1[[#This Row],[SumOfUnits]]*Table1[[#This Row],[Actuarial Factor 06/20/2023]]</f>
        <v>334.42948035713812</v>
      </c>
      <c r="S439" s="23"/>
    </row>
    <row r="440" spans="1:19" x14ac:dyDescent="0.25">
      <c r="A440" s="192" t="s">
        <v>127</v>
      </c>
      <c r="B440" s="193" t="s">
        <v>128</v>
      </c>
      <c r="C440" s="192" t="s">
        <v>55</v>
      </c>
      <c r="D440" s="192" t="s">
        <v>30</v>
      </c>
      <c r="E440" s="192" t="s">
        <v>60</v>
      </c>
      <c r="F440" s="194">
        <v>23116.970222607666</v>
      </c>
      <c r="G440">
        <v>101</v>
      </c>
      <c r="H440">
        <v>101</v>
      </c>
      <c r="I440" s="167">
        <v>21005.147560863188</v>
      </c>
      <c r="J440" s="22">
        <v>0.90864621784738975</v>
      </c>
      <c r="K440" s="22" t="s">
        <v>129</v>
      </c>
      <c r="L440" s="22" t="s">
        <v>58</v>
      </c>
      <c r="M440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40" s="24" t="str">
        <f>IFERROR(IF(Table1[[#This Row],[Medicare Rate in CR]]&gt;0,"Y","N"),"N")</f>
        <v>Y</v>
      </c>
      <c r="O440" s="166">
        <f>Table1[[#This Row],[Medicare Rate in CR]]*Table1[[#This Row],[SumOfUnits]]*Table1[[#This Row],[Actuarial Factor 06/20/2023]]</f>
        <v>20220.404139009854</v>
      </c>
      <c r="P4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20220.404139009854</v>
      </c>
      <c r="Q440" s="166">
        <f>Table1[[#This Row],[Trended Medicare Pricing for all RHCs]]-Table1[[#This Row],[SumOfSFY24 Estimated Payment 5/04/23]]</f>
        <v>-784.74342185333444</v>
      </c>
      <c r="R440" s="24">
        <f>Table1[[#This Row],[SumOfUnits]]*Table1[[#This Row],[Actuarial Factor 06/20/2023]]</f>
        <v>91.773268002586363</v>
      </c>
      <c r="S440" s="23"/>
    </row>
    <row r="441" spans="1:19" x14ac:dyDescent="0.25">
      <c r="A441" s="192" t="s">
        <v>127</v>
      </c>
      <c r="B441" s="193" t="s">
        <v>128</v>
      </c>
      <c r="C441" s="192" t="s">
        <v>55</v>
      </c>
      <c r="D441" s="192" t="s">
        <v>30</v>
      </c>
      <c r="E441" s="192" t="s">
        <v>61</v>
      </c>
      <c r="F441" s="194">
        <v>3424.7277633227322</v>
      </c>
      <c r="G441">
        <v>15</v>
      </c>
      <c r="H441">
        <v>15</v>
      </c>
      <c r="I441" s="167">
        <v>3111.865929300151</v>
      </c>
      <c r="J441" s="22">
        <v>0.90864621784738975</v>
      </c>
      <c r="K441" s="22" t="s">
        <v>129</v>
      </c>
      <c r="L441" s="22" t="s">
        <v>58</v>
      </c>
      <c r="M441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41" s="24" t="str">
        <f>IFERROR(IF(Table1[[#This Row],[Medicare Rate in CR]]&gt;0,"Y","N"),"N")</f>
        <v>Y</v>
      </c>
      <c r="O441" s="166">
        <f>Table1[[#This Row],[Medicare Rate in CR]]*Table1[[#This Row],[SumOfUnits]]*Table1[[#This Row],[Actuarial Factor 06/20/2023]]</f>
        <v>3003.0303176747311</v>
      </c>
      <c r="P4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3003.0303176747311</v>
      </c>
      <c r="Q441" s="166">
        <f>Table1[[#This Row],[Trended Medicare Pricing for all RHCs]]-Table1[[#This Row],[SumOfSFY24 Estimated Payment 5/04/23]]</f>
        <v>-108.83561162541992</v>
      </c>
      <c r="R441" s="24">
        <f>Table1[[#This Row],[SumOfUnits]]*Table1[[#This Row],[Actuarial Factor 06/20/2023]]</f>
        <v>13.629693267710847</v>
      </c>
      <c r="S441" s="23"/>
    </row>
    <row r="442" spans="1:19" x14ac:dyDescent="0.25">
      <c r="A442" s="192" t="s">
        <v>127</v>
      </c>
      <c r="B442" s="193" t="s">
        <v>128</v>
      </c>
      <c r="C442" s="192" t="s">
        <v>55</v>
      </c>
      <c r="D442" s="192" t="s">
        <v>30</v>
      </c>
      <c r="E442" s="192" t="s">
        <v>62</v>
      </c>
      <c r="F442" s="194">
        <v>82724.631396357145</v>
      </c>
      <c r="G442">
        <v>364</v>
      </c>
      <c r="H442">
        <v>364</v>
      </c>
      <c r="I442" s="167">
        <v>86754.304268081993</v>
      </c>
      <c r="J442" s="22">
        <v>1.0487118866981413</v>
      </c>
      <c r="K442" s="22" t="s">
        <v>129</v>
      </c>
      <c r="L442" s="22" t="s">
        <v>58</v>
      </c>
      <c r="M442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42" s="24" t="str">
        <f>IFERROR(IF(Table1[[#This Row],[Medicare Rate in CR]]&gt;0,"Y","N"),"N")</f>
        <v>Y</v>
      </c>
      <c r="O442" s="166">
        <f>Table1[[#This Row],[Medicare Rate in CR]]*Table1[[#This Row],[SumOfUnits]]*Table1[[#This Row],[Actuarial Factor 06/20/2023]]</f>
        <v>84106.819158617349</v>
      </c>
      <c r="P4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84106.819158617349</v>
      </c>
      <c r="Q442" s="166">
        <f>Table1[[#This Row],[Trended Medicare Pricing for all RHCs]]-Table1[[#This Row],[SumOfSFY24 Estimated Payment 5/04/23]]</f>
        <v>-2647.4851094646438</v>
      </c>
      <c r="R442" s="24">
        <f>Table1[[#This Row],[SumOfUnits]]*Table1[[#This Row],[Actuarial Factor 06/20/2023]]</f>
        <v>381.73112675812342</v>
      </c>
      <c r="S442" s="23"/>
    </row>
    <row r="443" spans="1:19" x14ac:dyDescent="0.25">
      <c r="A443" s="192" t="s">
        <v>127</v>
      </c>
      <c r="B443" s="193" t="s">
        <v>128</v>
      </c>
      <c r="C443" s="192" t="s">
        <v>55</v>
      </c>
      <c r="D443" s="192" t="s">
        <v>30</v>
      </c>
      <c r="E443" s="192" t="s">
        <v>63</v>
      </c>
      <c r="F443" s="194">
        <v>7163.0432687674702</v>
      </c>
      <c r="G443">
        <v>31</v>
      </c>
      <c r="H443">
        <v>31</v>
      </c>
      <c r="I443" s="167">
        <v>7181.9927715672993</v>
      </c>
      <c r="J443" s="22">
        <v>1.0026454541859957</v>
      </c>
      <c r="K443" s="22" t="s">
        <v>129</v>
      </c>
      <c r="L443" s="22" t="s">
        <v>58</v>
      </c>
      <c r="M443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43" s="24" t="str">
        <f>IFERROR(IF(Table1[[#This Row],[Medicare Rate in CR]]&gt;0,"Y","N"),"N")</f>
        <v>Y</v>
      </c>
      <c r="O443" s="166">
        <f>Table1[[#This Row],[Medicare Rate in CR]]*Table1[[#This Row],[SumOfUnits]]*Table1[[#This Row],[Actuarial Factor 06/20/2023]]</f>
        <v>6848.299060544814</v>
      </c>
      <c r="P4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6848.299060544814</v>
      </c>
      <c r="Q443" s="166">
        <f>Table1[[#This Row],[Trended Medicare Pricing for all RHCs]]-Table1[[#This Row],[SumOfSFY24 Estimated Payment 5/04/23]]</f>
        <v>-333.69371102248533</v>
      </c>
      <c r="R443" s="24">
        <f>Table1[[#This Row],[SumOfUnits]]*Table1[[#This Row],[Actuarial Factor 06/20/2023]]</f>
        <v>31.082009079765868</v>
      </c>
      <c r="S443" s="23"/>
    </row>
    <row r="444" spans="1:19" x14ac:dyDescent="0.25">
      <c r="A444" s="192" t="s">
        <v>127</v>
      </c>
      <c r="B444" s="193" t="s">
        <v>128</v>
      </c>
      <c r="C444" s="192" t="s">
        <v>55</v>
      </c>
      <c r="D444" s="192" t="s">
        <v>30</v>
      </c>
      <c r="E444" s="192" t="s">
        <v>64</v>
      </c>
      <c r="F444" s="194">
        <v>9945.0997398091949</v>
      </c>
      <c r="G444">
        <v>45</v>
      </c>
      <c r="H444">
        <v>45</v>
      </c>
      <c r="I444" s="167">
        <v>9750.1693444681405</v>
      </c>
      <c r="J444" s="22">
        <v>0.98039935240058296</v>
      </c>
      <c r="K444" s="22" t="s">
        <v>129</v>
      </c>
      <c r="L444" s="22" t="s">
        <v>58</v>
      </c>
      <c r="M444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44" s="24" t="str">
        <f>IFERROR(IF(Table1[[#This Row],[Medicare Rate in CR]]&gt;0,"Y","N"),"N")</f>
        <v>Y</v>
      </c>
      <c r="O444" s="166">
        <f>Table1[[#This Row],[Medicare Rate in CR]]*Table1[[#This Row],[SumOfUnits]]*Table1[[#This Row],[Actuarial Factor 06/20/2023]]</f>
        <v>9720.5125191489205</v>
      </c>
      <c r="P4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9720.5125191489205</v>
      </c>
      <c r="Q444" s="166">
        <f>Table1[[#This Row],[Trended Medicare Pricing for all RHCs]]-Table1[[#This Row],[SumOfSFY24 Estimated Payment 5/04/23]]</f>
        <v>-29.656825319219934</v>
      </c>
      <c r="R444" s="24">
        <f>Table1[[#This Row],[SumOfUnits]]*Table1[[#This Row],[Actuarial Factor 06/20/2023]]</f>
        <v>44.117970858026233</v>
      </c>
      <c r="S444" s="23"/>
    </row>
    <row r="445" spans="1:19" x14ac:dyDescent="0.25">
      <c r="A445" s="192" t="s">
        <v>127</v>
      </c>
      <c r="B445" s="193" t="s">
        <v>128</v>
      </c>
      <c r="C445" s="192" t="s">
        <v>55</v>
      </c>
      <c r="D445" s="192" t="s">
        <v>30</v>
      </c>
      <c r="E445" s="192" t="s">
        <v>77</v>
      </c>
      <c r="F445" s="194">
        <v>7410.070347884749</v>
      </c>
      <c r="G445">
        <v>32</v>
      </c>
      <c r="H445">
        <v>32</v>
      </c>
      <c r="I445" s="167">
        <v>9386.2752080409809</v>
      </c>
      <c r="J445" s="22">
        <v>1.2666917812352958</v>
      </c>
      <c r="K445" s="22" t="s">
        <v>129</v>
      </c>
      <c r="L445" s="22" t="s">
        <v>58</v>
      </c>
      <c r="M445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45" s="24" t="str">
        <f>IFERROR(IF(Table1[[#This Row],[Medicare Rate in CR]]&gt;0,"Y","N"),"N")</f>
        <v>Y</v>
      </c>
      <c r="O445" s="166">
        <f>Table1[[#This Row],[Medicare Rate in CR]]*Table1[[#This Row],[SumOfUnits]]*Table1[[#This Row],[Actuarial Factor 06/20/2023]]</f>
        <v>8930.8864051063283</v>
      </c>
      <c r="P4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8930.8864051063283</v>
      </c>
      <c r="Q445" s="166">
        <f>Table1[[#This Row],[Trended Medicare Pricing for all RHCs]]-Table1[[#This Row],[SumOfSFY24 Estimated Payment 5/04/23]]</f>
        <v>-455.38880293465263</v>
      </c>
      <c r="R445" s="24">
        <f>Table1[[#This Row],[SumOfUnits]]*Table1[[#This Row],[Actuarial Factor 06/20/2023]]</f>
        <v>40.534136999529466</v>
      </c>
      <c r="S445" s="23"/>
    </row>
    <row r="446" spans="1:19" x14ac:dyDescent="0.25">
      <c r="A446" s="192" t="s">
        <v>127</v>
      </c>
      <c r="B446" s="193" t="s">
        <v>128</v>
      </c>
      <c r="C446" s="192" t="s">
        <v>55</v>
      </c>
      <c r="D446" s="192" t="s">
        <v>32</v>
      </c>
      <c r="E446" s="192" t="s">
        <v>94</v>
      </c>
      <c r="F446" s="194">
        <v>463.29382287751758</v>
      </c>
      <c r="G446">
        <v>2</v>
      </c>
      <c r="H446">
        <v>2</v>
      </c>
      <c r="I446" s="167">
        <v>517.97921058892337</v>
      </c>
      <c r="J446" s="22">
        <v>1.1180360820952779</v>
      </c>
      <c r="K446" s="22" t="s">
        <v>129</v>
      </c>
      <c r="L446" s="22" t="s">
        <v>58</v>
      </c>
      <c r="M446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46" s="24" t="str">
        <f>IFERROR(IF(Table1[[#This Row],[Medicare Rate in CR]]&gt;0,"Y","N"),"N")</f>
        <v>Y</v>
      </c>
      <c r="O446" s="166">
        <f>Table1[[#This Row],[Medicare Rate in CR]]*Table1[[#This Row],[SumOfUnits]]*Table1[[#This Row],[Actuarial Factor 06/20/2023]]</f>
        <v>492.67377993610518</v>
      </c>
      <c r="P4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492.67377993610518</v>
      </c>
      <c r="Q446" s="166">
        <f>Table1[[#This Row],[Trended Medicare Pricing for all RHCs]]-Table1[[#This Row],[SumOfSFY24 Estimated Payment 5/04/23]]</f>
        <v>-25.305430652818188</v>
      </c>
      <c r="R446" s="24">
        <f>Table1[[#This Row],[SumOfUnits]]*Table1[[#This Row],[Actuarial Factor 06/20/2023]]</f>
        <v>2.2360721641905559</v>
      </c>
      <c r="S446" s="23"/>
    </row>
    <row r="447" spans="1:19" x14ac:dyDescent="0.25">
      <c r="A447" s="192" t="s">
        <v>127</v>
      </c>
      <c r="B447" s="193" t="s">
        <v>128</v>
      </c>
      <c r="C447" s="192" t="s">
        <v>55</v>
      </c>
      <c r="D447" s="192" t="s">
        <v>32</v>
      </c>
      <c r="E447" s="192" t="s">
        <v>81</v>
      </c>
      <c r="F447" s="194">
        <v>2779.7629372651049</v>
      </c>
      <c r="G447">
        <v>12</v>
      </c>
      <c r="H447">
        <v>12</v>
      </c>
      <c r="I447" s="167">
        <v>2874.1879134386604</v>
      </c>
      <c r="J447" s="22">
        <v>1.0339687154281063</v>
      </c>
      <c r="K447" s="22" t="s">
        <v>129</v>
      </c>
      <c r="L447" s="22" t="s">
        <v>58</v>
      </c>
      <c r="M447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47" s="24" t="str">
        <f>IFERROR(IF(Table1[[#This Row],[Medicare Rate in CR]]&gt;0,"Y","N"),"N")</f>
        <v>Y</v>
      </c>
      <c r="O447" s="166">
        <f>Table1[[#This Row],[Medicare Rate in CR]]*Table1[[#This Row],[SumOfUnits]]*Table1[[#This Row],[Actuarial Factor 06/20/2023]]</f>
        <v>2733.7719248432959</v>
      </c>
      <c r="P4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2733.7719248432959</v>
      </c>
      <c r="Q447" s="166">
        <f>Table1[[#This Row],[Trended Medicare Pricing for all RHCs]]-Table1[[#This Row],[SumOfSFY24 Estimated Payment 5/04/23]]</f>
        <v>-140.41598859536452</v>
      </c>
      <c r="R447" s="24">
        <f>Table1[[#This Row],[SumOfUnits]]*Table1[[#This Row],[Actuarial Factor 06/20/2023]]</f>
        <v>12.407624585137276</v>
      </c>
      <c r="S447" s="23"/>
    </row>
    <row r="448" spans="1:19" x14ac:dyDescent="0.25">
      <c r="A448" s="192" t="s">
        <v>127</v>
      </c>
      <c r="B448" s="193" t="s">
        <v>128</v>
      </c>
      <c r="C448" s="192" t="s">
        <v>55</v>
      </c>
      <c r="D448" s="192" t="s">
        <v>32</v>
      </c>
      <c r="E448" s="192" t="s">
        <v>65</v>
      </c>
      <c r="F448" s="194">
        <v>1594.6227233304421</v>
      </c>
      <c r="G448">
        <v>7</v>
      </c>
      <c r="H448">
        <v>7</v>
      </c>
      <c r="I448" s="167">
        <v>1979.6676794201676</v>
      </c>
      <c r="J448" s="22">
        <v>1.241464611319185</v>
      </c>
      <c r="K448" s="22" t="s">
        <v>129</v>
      </c>
      <c r="L448" s="22" t="s">
        <v>58</v>
      </c>
      <c r="M448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48" s="24" t="str">
        <f>IFERROR(IF(Table1[[#This Row],[Medicare Rate in CR]]&gt;0,"Y","N"),"N")</f>
        <v>Y</v>
      </c>
      <c r="O448" s="166">
        <f>Table1[[#This Row],[Medicare Rate in CR]]*Table1[[#This Row],[SumOfUnits]]*Table1[[#This Row],[Actuarial Factor 06/20/2023]]</f>
        <v>1914.7232846836923</v>
      </c>
      <c r="P4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1914.7232846836923</v>
      </c>
      <c r="Q448" s="166">
        <f>Table1[[#This Row],[Trended Medicare Pricing for all RHCs]]-Table1[[#This Row],[SumOfSFY24 Estimated Payment 5/04/23]]</f>
        <v>-64.94439473647526</v>
      </c>
      <c r="R448" s="24">
        <f>Table1[[#This Row],[SumOfUnits]]*Table1[[#This Row],[Actuarial Factor 06/20/2023]]</f>
        <v>8.6902522792342953</v>
      </c>
      <c r="S448" s="23"/>
    </row>
    <row r="449" spans="1:19" x14ac:dyDescent="0.25">
      <c r="A449" s="192" t="s">
        <v>127</v>
      </c>
      <c r="B449" s="193" t="s">
        <v>128</v>
      </c>
      <c r="C449" s="192" t="s">
        <v>55</v>
      </c>
      <c r="D449" s="192" t="s">
        <v>32</v>
      </c>
      <c r="E449" s="192" t="s">
        <v>66</v>
      </c>
      <c r="F449" s="194">
        <v>926.58764575503517</v>
      </c>
      <c r="G449">
        <v>4</v>
      </c>
      <c r="H449">
        <v>4</v>
      </c>
      <c r="I449" s="167">
        <v>989.43809771995302</v>
      </c>
      <c r="J449" s="22">
        <v>1.0678300129004028</v>
      </c>
      <c r="K449" s="22" t="s">
        <v>129</v>
      </c>
      <c r="L449" s="22" t="s">
        <v>58</v>
      </c>
      <c r="M449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49" s="24" t="str">
        <f>IFERROR(IF(Table1[[#This Row],[Medicare Rate in CR]]&gt;0,"Y","N"),"N")</f>
        <v>Y</v>
      </c>
      <c r="O449" s="166">
        <f>Table1[[#This Row],[Medicare Rate in CR]]*Table1[[#This Row],[SumOfUnits]]*Table1[[#This Row],[Actuarial Factor 06/20/2023]]</f>
        <v>941.09994696938304</v>
      </c>
      <c r="P4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941.09994696938304</v>
      </c>
      <c r="Q449" s="166">
        <f>Table1[[#This Row],[Trended Medicare Pricing for all RHCs]]-Table1[[#This Row],[SumOfSFY24 Estimated Payment 5/04/23]]</f>
        <v>-48.33815075056998</v>
      </c>
      <c r="R449" s="24">
        <f>Table1[[#This Row],[SumOfUnits]]*Table1[[#This Row],[Actuarial Factor 06/20/2023]]</f>
        <v>4.2713200516016112</v>
      </c>
      <c r="S449" s="23"/>
    </row>
    <row r="450" spans="1:19" x14ac:dyDescent="0.25">
      <c r="A450" s="192" t="s">
        <v>127</v>
      </c>
      <c r="B450" s="193" t="s">
        <v>128</v>
      </c>
      <c r="C450" s="192" t="s">
        <v>55</v>
      </c>
      <c r="D450" s="192" t="s">
        <v>31</v>
      </c>
      <c r="E450" s="192" t="s">
        <v>82</v>
      </c>
      <c r="F450" s="194">
        <v>460.09443962609618</v>
      </c>
      <c r="G450">
        <v>2</v>
      </c>
      <c r="H450">
        <v>2</v>
      </c>
      <c r="I450" s="167">
        <v>530.07892441591457</v>
      </c>
      <c r="J450" s="22">
        <v>1.1521089558193585</v>
      </c>
      <c r="K450" s="22" t="s">
        <v>129</v>
      </c>
      <c r="L450" s="22" t="s">
        <v>58</v>
      </c>
      <c r="M450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50" s="24" t="str">
        <f>IFERROR(IF(Table1[[#This Row],[Medicare Rate in CR]]&gt;0,"Y","N"),"N")</f>
        <v>Y</v>
      </c>
      <c r="O450" s="166">
        <f>Table1[[#This Row],[Medicare Rate in CR]]*Table1[[#This Row],[SumOfUnits]]*Table1[[#This Row],[Actuarial Factor 06/20/2023]]</f>
        <v>507.68833247135854</v>
      </c>
      <c r="P4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507.68833247135854</v>
      </c>
      <c r="Q450" s="166">
        <f>Table1[[#This Row],[Trended Medicare Pricing for all RHCs]]-Table1[[#This Row],[SumOfSFY24 Estimated Payment 5/04/23]]</f>
        <v>-22.390591944556036</v>
      </c>
      <c r="R450" s="24">
        <f>Table1[[#This Row],[SumOfUnits]]*Table1[[#This Row],[Actuarial Factor 06/20/2023]]</f>
        <v>2.3042179116387169</v>
      </c>
      <c r="S450" s="23"/>
    </row>
    <row r="451" spans="1:19" x14ac:dyDescent="0.25">
      <c r="A451" s="192" t="s">
        <v>127</v>
      </c>
      <c r="B451" s="193" t="s">
        <v>128</v>
      </c>
      <c r="C451" s="192" t="s">
        <v>55</v>
      </c>
      <c r="D451" s="192" t="s">
        <v>31</v>
      </c>
      <c r="E451" s="192" t="s">
        <v>69</v>
      </c>
      <c r="F451" s="194">
        <v>5035.636503806496</v>
      </c>
      <c r="G451">
        <v>22</v>
      </c>
      <c r="H451">
        <v>22</v>
      </c>
      <c r="I451" s="167">
        <v>5274.5667864493844</v>
      </c>
      <c r="J451" s="22">
        <v>1.0474478812087167</v>
      </c>
      <c r="K451" s="22" t="s">
        <v>129</v>
      </c>
      <c r="L451" s="22" t="s">
        <v>58</v>
      </c>
      <c r="M451" s="22" t="str">
        <f>IFERROR(IFERROR(INDEX(FreeStand_Medicare!E:E,MATCH(Table1[[#This Row],[Medicare Number]],FreeStand_Medicare!A:A,0)),INDEX(HospBased_Medicare_CR!F:F,MATCH(Table1[[#This Row],[Medicare Number]],HospBased_Medicare_CR!G:G,0))),0)</f>
        <v>220.33</v>
      </c>
      <c r="N451" s="24" t="str">
        <f>IFERROR(IF(Table1[[#This Row],[Medicare Rate in CR]]&gt;0,"Y","N"),"N")</f>
        <v>Y</v>
      </c>
      <c r="O451" s="166">
        <f>Table1[[#This Row],[Medicare Rate in CR]]*Table1[[#This Row],[SumOfUnits]]*Table1[[#This Row],[Actuarial Factor 06/20/2023]]</f>
        <v>5077.2522166677645</v>
      </c>
      <c r="P4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5077.2522166677645</v>
      </c>
      <c r="Q451" s="166">
        <f>Table1[[#This Row],[Trended Medicare Pricing for all RHCs]]-Table1[[#This Row],[SumOfSFY24 Estimated Payment 5/04/23]]</f>
        <v>-197.31456978161987</v>
      </c>
      <c r="R451" s="24">
        <f>Table1[[#This Row],[SumOfUnits]]*Table1[[#This Row],[Actuarial Factor 06/20/2023]]</f>
        <v>23.043853386591767</v>
      </c>
      <c r="S451" s="23"/>
    </row>
    <row r="452" spans="1:19" x14ac:dyDescent="0.25">
      <c r="A452" s="192" t="s">
        <v>130</v>
      </c>
      <c r="B452" s="193" t="s">
        <v>131</v>
      </c>
      <c r="C452" s="192" t="s">
        <v>88</v>
      </c>
      <c r="D452" s="192" t="s">
        <v>31</v>
      </c>
      <c r="E452" s="192" t="s">
        <v>69</v>
      </c>
      <c r="F452" s="194">
        <v>132.55276091355884</v>
      </c>
      <c r="G452">
        <v>1</v>
      </c>
      <c r="H452">
        <v>1</v>
      </c>
      <c r="I452" s="167">
        <v>140.00842114445805</v>
      </c>
      <c r="J452" s="22">
        <v>1.0562467366165329</v>
      </c>
      <c r="K452" s="22" t="s">
        <v>132</v>
      </c>
      <c r="L452" s="22" t="s">
        <v>58</v>
      </c>
      <c r="M4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2" s="24" t="str">
        <f>IFERROR(IF(Table1[[#This Row],[Medicare Rate in CR]]&gt;0,"Y","N"),"N")</f>
        <v>N</v>
      </c>
      <c r="O452" s="166">
        <f>Table1[[#This Row],[Medicare Rate in CR]]*Table1[[#This Row],[SumOfUnits]]*Table1[[#This Row],[Actuarial Factor 06/20/2023]]</f>
        <v>0</v>
      </c>
      <c r="P4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164.45882664991842</v>
      </c>
      <c r="Q452" s="166">
        <f>Table1[[#This Row],[Trended Medicare Pricing for all RHCs]]-Table1[[#This Row],[SumOfSFY24 Estimated Payment 5/04/23]]</f>
        <v>24.450405505460367</v>
      </c>
      <c r="R452" s="24">
        <f>Table1[[#This Row],[SumOfUnits]]*Table1[[#This Row],[Actuarial Factor 06/20/2023]]</f>
        <v>1.0562467366165329</v>
      </c>
      <c r="S452" s="23"/>
    </row>
    <row r="453" spans="1:19" x14ac:dyDescent="0.25">
      <c r="A453" s="192" t="s">
        <v>130</v>
      </c>
      <c r="B453" s="193" t="s">
        <v>131</v>
      </c>
      <c r="C453" s="192" t="s">
        <v>75</v>
      </c>
      <c r="D453" s="192" t="s">
        <v>30</v>
      </c>
      <c r="E453" s="192" t="s">
        <v>60</v>
      </c>
      <c r="F453" s="194">
        <v>132.55276091355884</v>
      </c>
      <c r="G453">
        <v>1</v>
      </c>
      <c r="H453">
        <v>1</v>
      </c>
      <c r="I453" s="167">
        <v>115.70424921483354</v>
      </c>
      <c r="J453" s="22">
        <v>0.87289203497079426</v>
      </c>
      <c r="K453" s="22" t="s">
        <v>132</v>
      </c>
      <c r="L453" s="22" t="s">
        <v>58</v>
      </c>
      <c r="M4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3" s="24" t="str">
        <f>IFERROR(IF(Table1[[#This Row],[Medicare Rate in CR]]&gt;0,"Y","N"),"N")</f>
        <v>N</v>
      </c>
      <c r="O453" s="166">
        <f>Table1[[#This Row],[Medicare Rate in CR]]*Table1[[#This Row],[SumOfUnits]]*Table1[[#This Row],[Actuarial Factor 06/20/2023]]</f>
        <v>0</v>
      </c>
      <c r="P4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215.77139306042591</v>
      </c>
      <c r="Q453" s="166">
        <f>Table1[[#This Row],[Trended Medicare Pricing for all RHCs]]-Table1[[#This Row],[SumOfSFY24 Estimated Payment 5/04/23]]</f>
        <v>100.06714384559237</v>
      </c>
      <c r="R453" s="24">
        <f>Table1[[#This Row],[SumOfUnits]]*Table1[[#This Row],[Actuarial Factor 06/20/2023]]</f>
        <v>0.87289203497079426</v>
      </c>
      <c r="S453" s="23"/>
    </row>
    <row r="454" spans="1:19" x14ac:dyDescent="0.25">
      <c r="A454" s="192" t="s">
        <v>130</v>
      </c>
      <c r="B454" s="193" t="s">
        <v>131</v>
      </c>
      <c r="C454" s="192" t="s">
        <v>76</v>
      </c>
      <c r="D454" s="192" t="s">
        <v>30</v>
      </c>
      <c r="E454" s="192" t="s">
        <v>56</v>
      </c>
      <c r="F454" s="194">
        <v>8735.5979570203363</v>
      </c>
      <c r="G454">
        <v>65</v>
      </c>
      <c r="H454">
        <v>65</v>
      </c>
      <c r="I454" s="167">
        <v>9337.7295525066202</v>
      </c>
      <c r="J454" s="22">
        <v>1.0689284921820816</v>
      </c>
      <c r="K454" s="22" t="s">
        <v>132</v>
      </c>
      <c r="L454" s="22" t="s">
        <v>58</v>
      </c>
      <c r="M4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4" s="24" t="str">
        <f>IFERROR(IF(Table1[[#This Row],[Medicare Rate in CR]]&gt;0,"Y","N"),"N")</f>
        <v>N</v>
      </c>
      <c r="O454" s="166">
        <f>Table1[[#This Row],[Medicare Rate in CR]]*Table1[[#This Row],[SumOfUnits]]*Table1[[#This Row],[Actuarial Factor 06/20/2023]]</f>
        <v>0</v>
      </c>
      <c r="P4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13434.381082119558</v>
      </c>
      <c r="Q454" s="166">
        <f>Table1[[#This Row],[Trended Medicare Pricing for all RHCs]]-Table1[[#This Row],[SumOfSFY24 Estimated Payment 5/04/23]]</f>
        <v>4096.6515296129382</v>
      </c>
      <c r="R454" s="24">
        <f>Table1[[#This Row],[SumOfUnits]]*Table1[[#This Row],[Actuarial Factor 06/20/2023]]</f>
        <v>69.480351991835306</v>
      </c>
      <c r="S454" s="23"/>
    </row>
    <row r="455" spans="1:19" x14ac:dyDescent="0.25">
      <c r="A455" s="192" t="s">
        <v>130</v>
      </c>
      <c r="B455" s="193" t="s">
        <v>131</v>
      </c>
      <c r="C455" s="192" t="s">
        <v>76</v>
      </c>
      <c r="D455" s="192" t="s">
        <v>30</v>
      </c>
      <c r="E455" s="192" t="s">
        <v>59</v>
      </c>
      <c r="F455" s="194">
        <v>35177.748867688344</v>
      </c>
      <c r="G455">
        <v>266</v>
      </c>
      <c r="H455">
        <v>266</v>
      </c>
      <c r="I455" s="167">
        <v>36572.501155456128</v>
      </c>
      <c r="J455" s="22">
        <v>1.0396487078526193</v>
      </c>
      <c r="K455" s="22" t="s">
        <v>132</v>
      </c>
      <c r="L455" s="22" t="s">
        <v>58</v>
      </c>
      <c r="M4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5" s="24" t="str">
        <f>IFERROR(IF(Table1[[#This Row],[Medicare Rate in CR]]&gt;0,"Y","N"),"N")</f>
        <v>N</v>
      </c>
      <c r="O455" s="166">
        <f>Table1[[#This Row],[Medicare Rate in CR]]*Table1[[#This Row],[SumOfUnits]]*Table1[[#This Row],[Actuarial Factor 06/20/2023]]</f>
        <v>0</v>
      </c>
      <c r="P4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52617.599908616241</v>
      </c>
      <c r="Q455" s="166">
        <f>Table1[[#This Row],[Trended Medicare Pricing for all RHCs]]-Table1[[#This Row],[SumOfSFY24 Estimated Payment 5/04/23]]</f>
        <v>16045.098753160113</v>
      </c>
      <c r="R455" s="24">
        <f>Table1[[#This Row],[SumOfUnits]]*Table1[[#This Row],[Actuarial Factor 06/20/2023]]</f>
        <v>276.54655628879675</v>
      </c>
      <c r="S455" s="23"/>
    </row>
    <row r="456" spans="1:19" x14ac:dyDescent="0.25">
      <c r="A456" s="192" t="s">
        <v>130</v>
      </c>
      <c r="B456" s="193" t="s">
        <v>131</v>
      </c>
      <c r="C456" s="192" t="s">
        <v>76</v>
      </c>
      <c r="D456" s="192" t="s">
        <v>30</v>
      </c>
      <c r="E456" s="192" t="s">
        <v>60</v>
      </c>
      <c r="F456" s="194">
        <v>24325.132504577523</v>
      </c>
      <c r="G456">
        <v>186</v>
      </c>
      <c r="H456">
        <v>186</v>
      </c>
      <c r="I456" s="167">
        <v>21352.316302078569</v>
      </c>
      <c r="J456" s="22">
        <v>0.87778828329344039</v>
      </c>
      <c r="K456" s="22" t="s">
        <v>132</v>
      </c>
      <c r="L456" s="22" t="s">
        <v>58</v>
      </c>
      <c r="M4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6" s="24" t="str">
        <f>IFERROR(IF(Table1[[#This Row],[Medicare Rate in CR]]&gt;0,"Y","N"),"N")</f>
        <v>N</v>
      </c>
      <c r="O456" s="166">
        <f>Table1[[#This Row],[Medicare Rate in CR]]*Table1[[#This Row],[SumOfUnits]]*Table1[[#This Row],[Actuarial Factor 06/20/2023]]</f>
        <v>0</v>
      </c>
      <c r="P4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30720.010959310122</v>
      </c>
      <c r="Q456" s="166">
        <f>Table1[[#This Row],[Trended Medicare Pricing for all RHCs]]-Table1[[#This Row],[SumOfSFY24 Estimated Payment 5/04/23]]</f>
        <v>9367.6946572315537</v>
      </c>
      <c r="R456" s="24">
        <f>Table1[[#This Row],[SumOfUnits]]*Table1[[#This Row],[Actuarial Factor 06/20/2023]]</f>
        <v>163.2686206925799</v>
      </c>
      <c r="S456" s="23"/>
    </row>
    <row r="457" spans="1:19" x14ac:dyDescent="0.25">
      <c r="A457" s="192" t="s">
        <v>130</v>
      </c>
      <c r="B457" s="193" t="s">
        <v>131</v>
      </c>
      <c r="C457" s="192" t="s">
        <v>76</v>
      </c>
      <c r="D457" s="192" t="s">
        <v>30</v>
      </c>
      <c r="E457" s="192" t="s">
        <v>61</v>
      </c>
      <c r="F457" s="194">
        <v>4434.9715717452054</v>
      </c>
      <c r="G457">
        <v>35</v>
      </c>
      <c r="H457">
        <v>35</v>
      </c>
      <c r="I457" s="167">
        <v>3892.9660824174348</v>
      </c>
      <c r="J457" s="22">
        <v>0.87778828329344039</v>
      </c>
      <c r="K457" s="22" t="s">
        <v>132</v>
      </c>
      <c r="L457" s="22" t="s">
        <v>58</v>
      </c>
      <c r="M4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7" s="24" t="str">
        <f>IFERROR(IF(Table1[[#This Row],[Medicare Rate in CR]]&gt;0,"Y","N"),"N")</f>
        <v>N</v>
      </c>
      <c r="O457" s="166">
        <f>Table1[[#This Row],[Medicare Rate in CR]]*Table1[[#This Row],[SumOfUnits]]*Table1[[#This Row],[Actuarial Factor 06/20/2023]]</f>
        <v>0</v>
      </c>
      <c r="P4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5600.8893379143301</v>
      </c>
      <c r="Q457" s="166">
        <f>Table1[[#This Row],[Trended Medicare Pricing for all RHCs]]-Table1[[#This Row],[SumOfSFY24 Estimated Payment 5/04/23]]</f>
        <v>1707.9232554968953</v>
      </c>
      <c r="R457" s="24">
        <f>Table1[[#This Row],[SumOfUnits]]*Table1[[#This Row],[Actuarial Factor 06/20/2023]]</f>
        <v>30.722589915270415</v>
      </c>
      <c r="S457" s="23"/>
    </row>
    <row r="458" spans="1:19" x14ac:dyDescent="0.25">
      <c r="A458" s="192" t="s">
        <v>130</v>
      </c>
      <c r="B458" s="193" t="s">
        <v>131</v>
      </c>
      <c r="C458" s="192" t="s">
        <v>76</v>
      </c>
      <c r="D458" s="192" t="s">
        <v>30</v>
      </c>
      <c r="E458" s="192" t="s">
        <v>62</v>
      </c>
      <c r="F458" s="194">
        <v>40368.565095885351</v>
      </c>
      <c r="G458">
        <v>317</v>
      </c>
      <c r="H458">
        <v>317</v>
      </c>
      <c r="I458" s="167">
        <v>42398.207302524461</v>
      </c>
      <c r="J458" s="22">
        <v>1.0502777892109418</v>
      </c>
      <c r="K458" s="22" t="s">
        <v>132</v>
      </c>
      <c r="L458" s="22" t="s">
        <v>58</v>
      </c>
      <c r="M4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8" s="24" t="str">
        <f>IFERROR(IF(Table1[[#This Row],[Medicare Rate in CR]]&gt;0,"Y","N"),"N")</f>
        <v>N</v>
      </c>
      <c r="O458" s="166">
        <f>Table1[[#This Row],[Medicare Rate in CR]]*Table1[[#This Row],[SumOfUnits]]*Table1[[#This Row],[Actuarial Factor 06/20/2023]]</f>
        <v>0</v>
      </c>
      <c r="P4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60999.161616103585</v>
      </c>
      <c r="Q458" s="166">
        <f>Table1[[#This Row],[Trended Medicare Pricing for all RHCs]]-Table1[[#This Row],[SumOfSFY24 Estimated Payment 5/04/23]]</f>
        <v>18600.954313579125</v>
      </c>
      <c r="R458" s="24">
        <f>Table1[[#This Row],[SumOfUnits]]*Table1[[#This Row],[Actuarial Factor 06/20/2023]]</f>
        <v>332.93805917986856</v>
      </c>
      <c r="S458" s="23"/>
    </row>
    <row r="459" spans="1:19" x14ac:dyDescent="0.25">
      <c r="A459" s="192" t="s">
        <v>130</v>
      </c>
      <c r="B459" s="193" t="s">
        <v>131</v>
      </c>
      <c r="C459" s="192" t="s">
        <v>76</v>
      </c>
      <c r="D459" s="192" t="s">
        <v>30</v>
      </c>
      <c r="E459" s="192" t="s">
        <v>63</v>
      </c>
      <c r="F459" s="194">
        <v>18275.272236677298</v>
      </c>
      <c r="G459">
        <v>139</v>
      </c>
      <c r="H459">
        <v>139</v>
      </c>
      <c r="I459" s="167">
        <v>18431.450390134687</v>
      </c>
      <c r="J459" s="22">
        <v>1.0085458728841232</v>
      </c>
      <c r="K459" s="22" t="s">
        <v>132</v>
      </c>
      <c r="L459" s="22" t="s">
        <v>58</v>
      </c>
      <c r="M4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9" s="24" t="str">
        <f>IFERROR(IF(Table1[[#This Row],[Medicare Rate in CR]]&gt;0,"Y","N"),"N")</f>
        <v>N</v>
      </c>
      <c r="O459" s="166">
        <f>Table1[[#This Row],[Medicare Rate in CR]]*Table1[[#This Row],[SumOfUnits]]*Table1[[#This Row],[Actuarial Factor 06/20/2023]]</f>
        <v>0</v>
      </c>
      <c r="P4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26517.701872269452</v>
      </c>
      <c r="Q459" s="166">
        <f>Table1[[#This Row],[Trended Medicare Pricing for all RHCs]]-Table1[[#This Row],[SumOfSFY24 Estimated Payment 5/04/23]]</f>
        <v>8086.251482134765</v>
      </c>
      <c r="R459" s="24">
        <f>Table1[[#This Row],[SumOfUnits]]*Table1[[#This Row],[Actuarial Factor 06/20/2023]]</f>
        <v>140.18787633089312</v>
      </c>
      <c r="S459" s="23"/>
    </row>
    <row r="460" spans="1:19" x14ac:dyDescent="0.25">
      <c r="A460" s="192" t="s">
        <v>130</v>
      </c>
      <c r="B460" s="193" t="s">
        <v>131</v>
      </c>
      <c r="C460" s="192" t="s">
        <v>76</v>
      </c>
      <c r="D460" s="192" t="s">
        <v>30</v>
      </c>
      <c r="E460" s="192" t="s">
        <v>64</v>
      </c>
      <c r="F460" s="194">
        <v>14011.51585236581</v>
      </c>
      <c r="G460">
        <v>112</v>
      </c>
      <c r="H460">
        <v>112</v>
      </c>
      <c r="I460" s="167">
        <v>13209.068178028831</v>
      </c>
      <c r="J460" s="22">
        <v>0.94272941751684292</v>
      </c>
      <c r="K460" s="22" t="s">
        <v>132</v>
      </c>
      <c r="L460" s="22" t="s">
        <v>58</v>
      </c>
      <c r="M4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0" s="24" t="str">
        <f>IFERROR(IF(Table1[[#This Row],[Medicare Rate in CR]]&gt;0,"Y","N"),"N")</f>
        <v>N</v>
      </c>
      <c r="O460" s="166">
        <f>Table1[[#This Row],[Medicare Rate in CR]]*Table1[[#This Row],[SumOfUnits]]*Table1[[#This Row],[Actuarial Factor 06/20/2023]]</f>
        <v>0</v>
      </c>
      <c r="P4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19004.154558717306</v>
      </c>
      <c r="Q460" s="166">
        <f>Table1[[#This Row],[Trended Medicare Pricing for all RHCs]]-Table1[[#This Row],[SumOfSFY24 Estimated Payment 5/04/23]]</f>
        <v>5795.0863806884754</v>
      </c>
      <c r="R460" s="24">
        <f>Table1[[#This Row],[SumOfUnits]]*Table1[[#This Row],[Actuarial Factor 06/20/2023]]</f>
        <v>105.5856947618864</v>
      </c>
      <c r="S460" s="23"/>
    </row>
    <row r="461" spans="1:19" x14ac:dyDescent="0.25">
      <c r="A461" s="192" t="s">
        <v>130</v>
      </c>
      <c r="B461" s="193" t="s">
        <v>131</v>
      </c>
      <c r="C461" s="192" t="s">
        <v>76</v>
      </c>
      <c r="D461" s="192" t="s">
        <v>30</v>
      </c>
      <c r="E461" s="192" t="s">
        <v>77</v>
      </c>
      <c r="F461" s="194">
        <v>13619.128842632746</v>
      </c>
      <c r="G461">
        <v>103</v>
      </c>
      <c r="H461">
        <v>103</v>
      </c>
      <c r="I461" s="167">
        <v>18232.745631477963</v>
      </c>
      <c r="J461" s="22">
        <v>1.3387600515535873</v>
      </c>
      <c r="K461" s="22" t="s">
        <v>132</v>
      </c>
      <c r="L461" s="22" t="s">
        <v>58</v>
      </c>
      <c r="M4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1" s="24" t="str">
        <f>IFERROR(IF(Table1[[#This Row],[Medicare Rate in CR]]&gt;0,"Y","N"),"N")</f>
        <v>N</v>
      </c>
      <c r="O461" s="166">
        <f>Table1[[#This Row],[Medicare Rate in CR]]*Table1[[#This Row],[SumOfUnits]]*Table1[[#This Row],[Actuarial Factor 06/20/2023]]</f>
        <v>0</v>
      </c>
      <c r="P4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26231.821301878717</v>
      </c>
      <c r="Q461" s="166">
        <f>Table1[[#This Row],[Trended Medicare Pricing for all RHCs]]-Table1[[#This Row],[SumOfSFY24 Estimated Payment 5/04/23]]</f>
        <v>7999.0756704007545</v>
      </c>
      <c r="R461" s="24">
        <f>Table1[[#This Row],[SumOfUnits]]*Table1[[#This Row],[Actuarial Factor 06/20/2023]]</f>
        <v>137.8922853100195</v>
      </c>
      <c r="S461" s="23"/>
    </row>
    <row r="462" spans="1:19" x14ac:dyDescent="0.25">
      <c r="A462" s="192" t="s">
        <v>130</v>
      </c>
      <c r="B462" s="193" t="s">
        <v>131</v>
      </c>
      <c r="C462" s="192" t="s">
        <v>76</v>
      </c>
      <c r="D462" s="192" t="s">
        <v>32</v>
      </c>
      <c r="E462" s="192" t="s">
        <v>81</v>
      </c>
      <c r="F462" s="194">
        <v>1065.972824515756</v>
      </c>
      <c r="G462">
        <v>8</v>
      </c>
      <c r="H462">
        <v>8</v>
      </c>
      <c r="I462" s="167">
        <v>1092.6956244773833</v>
      </c>
      <c r="J462" s="22">
        <v>1.0250689317279422</v>
      </c>
      <c r="K462" s="22" t="s">
        <v>132</v>
      </c>
      <c r="L462" s="22" t="s">
        <v>58</v>
      </c>
      <c r="M4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2" s="24" t="str">
        <f>IFERROR(IF(Table1[[#This Row],[Medicare Rate in CR]]&gt;0,"Y","N"),"N")</f>
        <v>N</v>
      </c>
      <c r="O462" s="166">
        <f>Table1[[#This Row],[Medicare Rate in CR]]*Table1[[#This Row],[SumOfUnits]]*Table1[[#This Row],[Actuarial Factor 06/20/2023]]</f>
        <v>0</v>
      </c>
      <c r="P4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1572.0833788823065</v>
      </c>
      <c r="Q462" s="166">
        <f>Table1[[#This Row],[Trended Medicare Pricing for all RHCs]]-Table1[[#This Row],[SumOfSFY24 Estimated Payment 5/04/23]]</f>
        <v>479.38775440492327</v>
      </c>
      <c r="R462" s="24">
        <f>Table1[[#This Row],[SumOfUnits]]*Table1[[#This Row],[Actuarial Factor 06/20/2023]]</f>
        <v>8.2005514538235378</v>
      </c>
      <c r="S462" s="23"/>
    </row>
    <row r="463" spans="1:19" x14ac:dyDescent="0.25">
      <c r="A463" s="192" t="s">
        <v>130</v>
      </c>
      <c r="B463" s="193" t="s">
        <v>131</v>
      </c>
      <c r="C463" s="192" t="s">
        <v>76</v>
      </c>
      <c r="D463" s="192" t="s">
        <v>32</v>
      </c>
      <c r="E463" s="192" t="s">
        <v>65</v>
      </c>
      <c r="F463" s="194">
        <v>1423.2822588416691</v>
      </c>
      <c r="G463">
        <v>12</v>
      </c>
      <c r="H463">
        <v>12</v>
      </c>
      <c r="I463" s="167">
        <v>1817.4877407542776</v>
      </c>
      <c r="J463" s="22">
        <v>1.2769692936617019</v>
      </c>
      <c r="K463" s="22" t="s">
        <v>132</v>
      </c>
      <c r="L463" s="22" t="s">
        <v>58</v>
      </c>
      <c r="M4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3" s="24" t="str">
        <f>IFERROR(IF(Table1[[#This Row],[Medicare Rate in CR]]&gt;0,"Y","N"),"N")</f>
        <v>N</v>
      </c>
      <c r="O463" s="166">
        <f>Table1[[#This Row],[Medicare Rate in CR]]*Table1[[#This Row],[SumOfUnits]]*Table1[[#This Row],[Actuarial Factor 06/20/2023]]</f>
        <v>0</v>
      </c>
      <c r="P4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2614.8565113260356</v>
      </c>
      <c r="Q463" s="166">
        <f>Table1[[#This Row],[Trended Medicare Pricing for all RHCs]]-Table1[[#This Row],[SumOfSFY24 Estimated Payment 5/04/23]]</f>
        <v>797.36877057175798</v>
      </c>
      <c r="R463" s="24">
        <f>Table1[[#This Row],[SumOfUnits]]*Table1[[#This Row],[Actuarial Factor 06/20/2023]]</f>
        <v>15.323631523940422</v>
      </c>
      <c r="S463" s="23"/>
    </row>
    <row r="464" spans="1:19" x14ac:dyDescent="0.25">
      <c r="A464" s="192" t="s">
        <v>130</v>
      </c>
      <c r="B464" s="193" t="s">
        <v>131</v>
      </c>
      <c r="C464" s="192" t="s">
        <v>76</v>
      </c>
      <c r="D464" s="192" t="s">
        <v>32</v>
      </c>
      <c r="E464" s="192" t="s">
        <v>66</v>
      </c>
      <c r="F464" s="194">
        <v>1275.3878770357519</v>
      </c>
      <c r="G464">
        <v>7</v>
      </c>
      <c r="H464">
        <v>7</v>
      </c>
      <c r="I464" s="167">
        <v>1356.7105281924366</v>
      </c>
      <c r="J464" s="22">
        <v>1.0637630736664161</v>
      </c>
      <c r="K464" s="22" t="s">
        <v>132</v>
      </c>
      <c r="L464" s="22" t="s">
        <v>58</v>
      </c>
      <c r="M4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4" s="24" t="str">
        <f>IFERROR(IF(Table1[[#This Row],[Medicare Rate in CR]]&gt;0,"Y","N"),"N")</f>
        <v>N</v>
      </c>
      <c r="O464" s="166">
        <f>Table1[[#This Row],[Medicare Rate in CR]]*Table1[[#This Row],[SumOfUnits]]*Table1[[#This Row],[Actuarial Factor 06/20/2023]]</f>
        <v>0</v>
      </c>
      <c r="P4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1951.9269808974243</v>
      </c>
      <c r="Q464" s="166">
        <f>Table1[[#This Row],[Trended Medicare Pricing for all RHCs]]-Table1[[#This Row],[SumOfSFY24 Estimated Payment 5/04/23]]</f>
        <v>595.21645270498766</v>
      </c>
      <c r="R464" s="24">
        <f>Table1[[#This Row],[SumOfUnits]]*Table1[[#This Row],[Actuarial Factor 06/20/2023]]</f>
        <v>7.4463415156649129</v>
      </c>
      <c r="S464" s="23"/>
    </row>
    <row r="465" spans="1:19" x14ac:dyDescent="0.25">
      <c r="A465" s="192" t="s">
        <v>130</v>
      </c>
      <c r="B465" s="193" t="s">
        <v>131</v>
      </c>
      <c r="C465" s="192" t="s">
        <v>76</v>
      </c>
      <c r="D465" s="192" t="s">
        <v>31</v>
      </c>
      <c r="E465" s="192" t="s">
        <v>67</v>
      </c>
      <c r="F465" s="194">
        <v>1725.9612604799074</v>
      </c>
      <c r="G465">
        <v>13</v>
      </c>
      <c r="H465">
        <v>13</v>
      </c>
      <c r="I465" s="167">
        <v>1877.2705580495226</v>
      </c>
      <c r="J465" s="22">
        <v>1.0876666823492569</v>
      </c>
      <c r="K465" s="22" t="s">
        <v>132</v>
      </c>
      <c r="L465" s="22" t="s">
        <v>58</v>
      </c>
      <c r="M4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5" s="24" t="str">
        <f>IFERROR(IF(Table1[[#This Row],[Medicare Rate in CR]]&gt;0,"Y","N"),"N")</f>
        <v>N</v>
      </c>
      <c r="O465" s="166">
        <f>Table1[[#This Row],[Medicare Rate in CR]]*Table1[[#This Row],[SumOfUnits]]*Table1[[#This Row],[Actuarial Factor 06/20/2023]]</f>
        <v>0</v>
      </c>
      <c r="P4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2700.8672642816568</v>
      </c>
      <c r="Q465" s="166">
        <f>Table1[[#This Row],[Trended Medicare Pricing for all RHCs]]-Table1[[#This Row],[SumOfSFY24 Estimated Payment 5/04/23]]</f>
        <v>823.59670623213424</v>
      </c>
      <c r="R465" s="24">
        <f>Table1[[#This Row],[SumOfUnits]]*Table1[[#This Row],[Actuarial Factor 06/20/2023]]</f>
        <v>14.13966687054034</v>
      </c>
      <c r="S465" s="23"/>
    </row>
    <row r="466" spans="1:19" x14ac:dyDescent="0.25">
      <c r="A466" s="192" t="s">
        <v>130</v>
      </c>
      <c r="B466" s="193" t="s">
        <v>131</v>
      </c>
      <c r="C466" s="192" t="s">
        <v>76</v>
      </c>
      <c r="D466" s="192" t="s">
        <v>31</v>
      </c>
      <c r="E466" s="192" t="s">
        <v>82</v>
      </c>
      <c r="F466" s="194">
        <v>135.32812951720152</v>
      </c>
      <c r="G466">
        <v>1</v>
      </c>
      <c r="H466">
        <v>1</v>
      </c>
      <c r="I466" s="167">
        <v>154.93402415974688</v>
      </c>
      <c r="J466" s="22">
        <v>1.1448767134555959</v>
      </c>
      <c r="K466" s="22" t="s">
        <v>132</v>
      </c>
      <c r="L466" s="22" t="s">
        <v>58</v>
      </c>
      <c r="M4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6" s="24" t="str">
        <f>IFERROR(IF(Table1[[#This Row],[Medicare Rate in CR]]&gt;0,"Y","N"),"N")</f>
        <v>N</v>
      </c>
      <c r="O466" s="166">
        <f>Table1[[#This Row],[Medicare Rate in CR]]*Table1[[#This Row],[SumOfUnits]]*Table1[[#This Row],[Actuarial Factor 06/20/2023]]</f>
        <v>0</v>
      </c>
      <c r="P4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222.90672603487596</v>
      </c>
      <c r="Q466" s="166">
        <f>Table1[[#This Row],[Trended Medicare Pricing for all RHCs]]-Table1[[#This Row],[SumOfSFY24 Estimated Payment 5/04/23]]</f>
        <v>67.972701875129076</v>
      </c>
      <c r="R466" s="24">
        <f>Table1[[#This Row],[SumOfUnits]]*Table1[[#This Row],[Actuarial Factor 06/20/2023]]</f>
        <v>1.1448767134555959</v>
      </c>
      <c r="S466" s="23"/>
    </row>
    <row r="467" spans="1:19" x14ac:dyDescent="0.25">
      <c r="A467" s="192" t="s">
        <v>130</v>
      </c>
      <c r="B467" s="193" t="s">
        <v>131</v>
      </c>
      <c r="C467" s="192" t="s">
        <v>76</v>
      </c>
      <c r="D467" s="192" t="s">
        <v>31</v>
      </c>
      <c r="E467" s="192" t="s">
        <v>68</v>
      </c>
      <c r="F467" s="194">
        <v>397.65828274067655</v>
      </c>
      <c r="G467">
        <v>3</v>
      </c>
      <c r="H467">
        <v>3</v>
      </c>
      <c r="I467" s="167">
        <v>433.91340131663077</v>
      </c>
      <c r="J467" s="22">
        <v>1.0911715413698477</v>
      </c>
      <c r="K467" s="22" t="s">
        <v>132</v>
      </c>
      <c r="L467" s="22" t="s">
        <v>58</v>
      </c>
      <c r="M4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7" s="24" t="str">
        <f>IFERROR(IF(Table1[[#This Row],[Medicare Rate in CR]]&gt;0,"Y","N"),"N")</f>
        <v>N</v>
      </c>
      <c r="O467" s="166">
        <f>Table1[[#This Row],[Medicare Rate in CR]]*Table1[[#This Row],[SumOfUnits]]*Table1[[#This Row],[Actuarial Factor 06/20/2023]]</f>
        <v>0</v>
      </c>
      <c r="P4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624.28001980004478</v>
      </c>
      <c r="Q467" s="166">
        <f>Table1[[#This Row],[Trended Medicare Pricing for all RHCs]]-Table1[[#This Row],[SumOfSFY24 Estimated Payment 5/04/23]]</f>
        <v>190.36661848341402</v>
      </c>
      <c r="R467" s="24">
        <f>Table1[[#This Row],[SumOfUnits]]*Table1[[#This Row],[Actuarial Factor 06/20/2023]]</f>
        <v>3.2735146241095432</v>
      </c>
      <c r="S467" s="23"/>
    </row>
    <row r="468" spans="1:19" x14ac:dyDescent="0.25">
      <c r="A468" s="192" t="s">
        <v>130</v>
      </c>
      <c r="B468" s="193" t="s">
        <v>131</v>
      </c>
      <c r="C468" s="192" t="s">
        <v>76</v>
      </c>
      <c r="D468" s="192" t="s">
        <v>31</v>
      </c>
      <c r="E468" s="192" t="s">
        <v>74</v>
      </c>
      <c r="F468" s="194">
        <v>1328.302977739231</v>
      </c>
      <c r="G468">
        <v>10</v>
      </c>
      <c r="H468">
        <v>10</v>
      </c>
      <c r="I468" s="167">
        <v>1602.1610042482134</v>
      </c>
      <c r="J468" s="22">
        <v>1.2061713563083991</v>
      </c>
      <c r="K468" s="22" t="s">
        <v>132</v>
      </c>
      <c r="L468" s="22" t="s">
        <v>58</v>
      </c>
      <c r="M4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8" s="24" t="str">
        <f>IFERROR(IF(Table1[[#This Row],[Medicare Rate in CR]]&gt;0,"Y","N"),"N")</f>
        <v>N</v>
      </c>
      <c r="O468" s="166">
        <f>Table1[[#This Row],[Medicare Rate in CR]]*Table1[[#This Row],[SumOfUnits]]*Table1[[#This Row],[Actuarial Factor 06/20/2023]]</f>
        <v>0</v>
      </c>
      <c r="P4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2305.0615639434491</v>
      </c>
      <c r="Q468" s="166">
        <f>Table1[[#This Row],[Trended Medicare Pricing for all RHCs]]-Table1[[#This Row],[SumOfSFY24 Estimated Payment 5/04/23]]</f>
        <v>702.90055969523564</v>
      </c>
      <c r="R468" s="24">
        <f>Table1[[#This Row],[SumOfUnits]]*Table1[[#This Row],[Actuarial Factor 06/20/2023]]</f>
        <v>12.061713563083991</v>
      </c>
      <c r="S468" s="23"/>
    </row>
    <row r="469" spans="1:19" x14ac:dyDescent="0.25">
      <c r="A469" s="192" t="s">
        <v>130</v>
      </c>
      <c r="B469" s="193" t="s">
        <v>131</v>
      </c>
      <c r="C469" s="192" t="s">
        <v>76</v>
      </c>
      <c r="D469" s="192" t="s">
        <v>31</v>
      </c>
      <c r="E469" s="192" t="s">
        <v>69</v>
      </c>
      <c r="F469" s="194">
        <v>20181.324082104711</v>
      </c>
      <c r="G469">
        <v>152</v>
      </c>
      <c r="H469">
        <v>152</v>
      </c>
      <c r="I469" s="167">
        <v>21110.890337319415</v>
      </c>
      <c r="J469" s="22">
        <v>1.0460607169000855</v>
      </c>
      <c r="K469" s="22" t="s">
        <v>132</v>
      </c>
      <c r="L469" s="22" t="s">
        <v>58</v>
      </c>
      <c r="M4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9" s="24" t="str">
        <f>IFERROR(IF(Table1[[#This Row],[Medicare Rate in CR]]&gt;0,"Y","N"),"N")</f>
        <v>N</v>
      </c>
      <c r="O469" s="166">
        <f>Table1[[#This Row],[Medicare Rate in CR]]*Table1[[#This Row],[SumOfUnits]]*Table1[[#This Row],[Actuarial Factor 06/20/2023]]</f>
        <v>0</v>
      </c>
      <c r="P4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30372.666522372325</v>
      </c>
      <c r="Q469" s="166">
        <f>Table1[[#This Row],[Trended Medicare Pricing for all RHCs]]-Table1[[#This Row],[SumOfSFY24 Estimated Payment 5/04/23]]</f>
        <v>9261.7761850529096</v>
      </c>
      <c r="R469" s="24">
        <f>Table1[[#This Row],[SumOfUnits]]*Table1[[#This Row],[Actuarial Factor 06/20/2023]]</f>
        <v>159.001228968813</v>
      </c>
      <c r="S469" s="23"/>
    </row>
    <row r="470" spans="1:19" x14ac:dyDescent="0.25">
      <c r="A470" s="192" t="s">
        <v>130</v>
      </c>
      <c r="B470" s="193" t="s">
        <v>131</v>
      </c>
      <c r="C470" s="192" t="s">
        <v>78</v>
      </c>
      <c r="D470" s="192" t="s">
        <v>30</v>
      </c>
      <c r="E470" s="192" t="s">
        <v>59</v>
      </c>
      <c r="F470" s="194">
        <v>132.55276091355884</v>
      </c>
      <c r="G470">
        <v>1</v>
      </c>
      <c r="H470">
        <v>1</v>
      </c>
      <c r="I470" s="167">
        <v>123.80191396002479</v>
      </c>
      <c r="J470" s="22">
        <v>0.93398216006047052</v>
      </c>
      <c r="K470" s="22" t="s">
        <v>132</v>
      </c>
      <c r="L470" s="22" t="s">
        <v>58</v>
      </c>
      <c r="M4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0" s="24" t="str">
        <f>IFERROR(IF(Table1[[#This Row],[Medicare Rate in CR]]&gt;0,"Y","N"),"N")</f>
        <v>N</v>
      </c>
      <c r="O470" s="166">
        <f>Table1[[#This Row],[Medicare Rate in CR]]*Table1[[#This Row],[SumOfUnits]]*Table1[[#This Row],[Actuarial Factor 06/20/2023]]</f>
        <v>0</v>
      </c>
      <c r="P4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179.59476258641212</v>
      </c>
      <c r="Q470" s="166">
        <f>Table1[[#This Row],[Trended Medicare Pricing for all RHCs]]-Table1[[#This Row],[SumOfSFY24 Estimated Payment 5/04/23]]</f>
        <v>55.792848626387325</v>
      </c>
      <c r="R470" s="24">
        <f>Table1[[#This Row],[SumOfUnits]]*Table1[[#This Row],[Actuarial Factor 06/20/2023]]</f>
        <v>0.93398216006047052</v>
      </c>
      <c r="S470" s="23"/>
    </row>
    <row r="471" spans="1:19" x14ac:dyDescent="0.25">
      <c r="A471" s="192" t="s">
        <v>130</v>
      </c>
      <c r="B471" s="193" t="s">
        <v>131</v>
      </c>
      <c r="C471" s="192" t="s">
        <v>78</v>
      </c>
      <c r="D471" s="192" t="s">
        <v>30</v>
      </c>
      <c r="E471" s="192" t="s">
        <v>62</v>
      </c>
      <c r="F471" s="194">
        <v>132.55276091355884</v>
      </c>
      <c r="G471">
        <v>1</v>
      </c>
      <c r="H471">
        <v>1</v>
      </c>
      <c r="I471" s="167">
        <v>125.91468784799261</v>
      </c>
      <c r="J471" s="22">
        <v>0.94992127648027569</v>
      </c>
      <c r="K471" s="22" t="s">
        <v>132</v>
      </c>
      <c r="L471" s="22" t="s">
        <v>58</v>
      </c>
      <c r="M4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1" s="24" t="str">
        <f>IFERROR(IF(Table1[[#This Row],[Medicare Rate in CR]]&gt;0,"Y","N"),"N")</f>
        <v>N</v>
      </c>
      <c r="O471" s="166">
        <f>Table1[[#This Row],[Medicare Rate in CR]]*Table1[[#This Row],[SumOfUnits]]*Table1[[#This Row],[Actuarial Factor 06/20/2023]]</f>
        <v>0</v>
      </c>
      <c r="P4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182.65968390039819</v>
      </c>
      <c r="Q471" s="166">
        <f>Table1[[#This Row],[Trended Medicare Pricing for all RHCs]]-Table1[[#This Row],[SumOfSFY24 Estimated Payment 5/04/23]]</f>
        <v>56.744996052405583</v>
      </c>
      <c r="R471" s="24">
        <f>Table1[[#This Row],[SumOfUnits]]*Table1[[#This Row],[Actuarial Factor 06/20/2023]]</f>
        <v>0.94992127648027569</v>
      </c>
      <c r="S471" s="23"/>
    </row>
    <row r="472" spans="1:19" x14ac:dyDescent="0.25">
      <c r="A472" s="192" t="s">
        <v>130</v>
      </c>
      <c r="B472" s="193" t="s">
        <v>131</v>
      </c>
      <c r="C472" s="192" t="s">
        <v>79</v>
      </c>
      <c r="D472" s="192" t="s">
        <v>30</v>
      </c>
      <c r="E472" s="192" t="s">
        <v>61</v>
      </c>
      <c r="F472" s="194">
        <v>265.10552182711768</v>
      </c>
      <c r="G472">
        <v>2</v>
      </c>
      <c r="H472">
        <v>2</v>
      </c>
      <c r="I472" s="167">
        <v>223.66888538533004</v>
      </c>
      <c r="J472" s="22">
        <v>0.84369757311652838</v>
      </c>
      <c r="K472" s="22" t="s">
        <v>132</v>
      </c>
      <c r="L472" s="22" t="s">
        <v>58</v>
      </c>
      <c r="M4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2" s="24" t="str">
        <f>IFERROR(IF(Table1[[#This Row],[Medicare Rate in CR]]&gt;0,"Y","N"),"N")</f>
        <v>N</v>
      </c>
      <c r="O472" s="166">
        <f>Table1[[#This Row],[Medicare Rate in CR]]*Table1[[#This Row],[SumOfUnits]]*Table1[[#This Row],[Actuarial Factor 06/20/2023]]</f>
        <v>0</v>
      </c>
      <c r="P4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268.70941318928294</v>
      </c>
      <c r="Q472" s="166">
        <f>Table1[[#This Row],[Trended Medicare Pricing for all RHCs]]-Table1[[#This Row],[SumOfSFY24 Estimated Payment 5/04/23]]</f>
        <v>45.040527803952898</v>
      </c>
      <c r="R472" s="24">
        <f>Table1[[#This Row],[SumOfUnits]]*Table1[[#This Row],[Actuarial Factor 06/20/2023]]</f>
        <v>1.6873951462330568</v>
      </c>
      <c r="S472" s="23"/>
    </row>
    <row r="473" spans="1:19" x14ac:dyDescent="0.25">
      <c r="A473" s="192" t="s">
        <v>130</v>
      </c>
      <c r="B473" s="193" t="s">
        <v>131</v>
      </c>
      <c r="C473" s="192" t="s">
        <v>55</v>
      </c>
      <c r="D473" s="192" t="s">
        <v>30</v>
      </c>
      <c r="E473" s="192" t="s">
        <v>56</v>
      </c>
      <c r="F473" s="194">
        <v>265.10552182711768</v>
      </c>
      <c r="G473">
        <v>2</v>
      </c>
      <c r="H473">
        <v>2</v>
      </c>
      <c r="I473" s="167">
        <v>284.30405801322672</v>
      </c>
      <c r="J473" s="22">
        <v>1.0724184696485837</v>
      </c>
      <c r="K473" s="22" t="s">
        <v>132</v>
      </c>
      <c r="L473" s="22" t="s">
        <v>58</v>
      </c>
      <c r="M4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3" s="24" t="str">
        <f>IFERROR(IF(Table1[[#This Row],[Medicare Rate in CR]]&gt;0,"Y","N"),"N")</f>
        <v>N</v>
      </c>
      <c r="O473" s="166">
        <f>Table1[[#This Row],[Medicare Rate in CR]]*Table1[[#This Row],[SumOfUnits]]*Table1[[#This Row],[Actuarial Factor 06/20/2023]]</f>
        <v>0</v>
      </c>
      <c r="P4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412.38211417761693</v>
      </c>
      <c r="Q473" s="166">
        <f>Table1[[#This Row],[Trended Medicare Pricing for all RHCs]]-Table1[[#This Row],[SumOfSFY24 Estimated Payment 5/04/23]]</f>
        <v>128.0780561643902</v>
      </c>
      <c r="R473" s="24">
        <f>Table1[[#This Row],[SumOfUnits]]*Table1[[#This Row],[Actuarial Factor 06/20/2023]]</f>
        <v>2.1448369392971673</v>
      </c>
      <c r="S473" s="23"/>
    </row>
    <row r="474" spans="1:19" x14ac:dyDescent="0.25">
      <c r="A474" s="192" t="s">
        <v>130</v>
      </c>
      <c r="B474" s="193" t="s">
        <v>131</v>
      </c>
      <c r="C474" s="192" t="s">
        <v>55</v>
      </c>
      <c r="D474" s="192" t="s">
        <v>30</v>
      </c>
      <c r="E474" s="192" t="s">
        <v>59</v>
      </c>
      <c r="F474" s="194">
        <v>6799.2676110629272</v>
      </c>
      <c r="G474">
        <v>52</v>
      </c>
      <c r="H474">
        <v>52</v>
      </c>
      <c r="I474" s="167">
        <v>6953.747810326895</v>
      </c>
      <c r="J474" s="22">
        <v>1.0227201234163246</v>
      </c>
      <c r="K474" s="22" t="s">
        <v>132</v>
      </c>
      <c r="L474" s="22" t="s">
        <v>58</v>
      </c>
      <c r="M4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4" s="24" t="str">
        <f>IFERROR(IF(Table1[[#This Row],[Medicare Rate in CR]]&gt;0,"Y","N"),"N")</f>
        <v>N</v>
      </c>
      <c r="O474" s="166">
        <f>Table1[[#This Row],[Medicare Rate in CR]]*Table1[[#This Row],[SumOfUnits]]*Table1[[#This Row],[Actuarial Factor 06/20/2023]]</f>
        <v>0</v>
      </c>
      <c r="P4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10086.388648547427</v>
      </c>
      <c r="Q474" s="166">
        <f>Table1[[#This Row],[Trended Medicare Pricing for all RHCs]]-Table1[[#This Row],[SumOfSFY24 Estimated Payment 5/04/23]]</f>
        <v>3132.6408382205318</v>
      </c>
      <c r="R474" s="24">
        <f>Table1[[#This Row],[SumOfUnits]]*Table1[[#This Row],[Actuarial Factor 06/20/2023]]</f>
        <v>53.181446417648878</v>
      </c>
      <c r="S474" s="23"/>
    </row>
    <row r="475" spans="1:19" x14ac:dyDescent="0.25">
      <c r="A475" s="192" t="s">
        <v>130</v>
      </c>
      <c r="B475" s="193" t="s">
        <v>131</v>
      </c>
      <c r="C475" s="192" t="s">
        <v>55</v>
      </c>
      <c r="D475" s="192" t="s">
        <v>30</v>
      </c>
      <c r="E475" s="192" t="s">
        <v>60</v>
      </c>
      <c r="F475" s="194">
        <v>5126.6936494169795</v>
      </c>
      <c r="G475">
        <v>39</v>
      </c>
      <c r="H475">
        <v>39</v>
      </c>
      <c r="I475" s="167">
        <v>4658.3507946049704</v>
      </c>
      <c r="J475" s="22">
        <v>0.90864621784738975</v>
      </c>
      <c r="K475" s="22" t="s">
        <v>132</v>
      </c>
      <c r="L475" s="22" t="s">
        <v>58</v>
      </c>
      <c r="M4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5" s="24" t="str">
        <f>IFERROR(IF(Table1[[#This Row],[Medicare Rate in CR]]&gt;0,"Y","N"),"N")</f>
        <v>N</v>
      </c>
      <c r="O475" s="166">
        <f>Table1[[#This Row],[Medicare Rate in CR]]*Table1[[#This Row],[SumOfUnits]]*Table1[[#This Row],[Actuarial Factor 06/20/2023]]</f>
        <v>0</v>
      </c>
      <c r="P4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6756.922720993337</v>
      </c>
      <c r="Q475" s="166">
        <f>Table1[[#This Row],[Trended Medicare Pricing for all RHCs]]-Table1[[#This Row],[SumOfSFY24 Estimated Payment 5/04/23]]</f>
        <v>2098.5719263883666</v>
      </c>
      <c r="R475" s="24">
        <f>Table1[[#This Row],[SumOfUnits]]*Table1[[#This Row],[Actuarial Factor 06/20/2023]]</f>
        <v>35.437202496048201</v>
      </c>
      <c r="S475" s="23"/>
    </row>
    <row r="476" spans="1:19" x14ac:dyDescent="0.25">
      <c r="A476" s="192" t="s">
        <v>130</v>
      </c>
      <c r="B476" s="193" t="s">
        <v>131</v>
      </c>
      <c r="C476" s="192" t="s">
        <v>55</v>
      </c>
      <c r="D476" s="192" t="s">
        <v>30</v>
      </c>
      <c r="E476" s="192" t="s">
        <v>61</v>
      </c>
      <c r="F476" s="194">
        <v>933.42006360219727</v>
      </c>
      <c r="G476">
        <v>7</v>
      </c>
      <c r="H476">
        <v>7</v>
      </c>
      <c r="I476" s="167">
        <v>848.14861045500652</v>
      </c>
      <c r="J476" s="22">
        <v>0.90864621784738975</v>
      </c>
      <c r="K476" s="22" t="s">
        <v>132</v>
      </c>
      <c r="L476" s="22" t="s">
        <v>58</v>
      </c>
      <c r="M4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6" s="24" t="str">
        <f>IFERROR(IF(Table1[[#This Row],[Medicare Rate in CR]]&gt;0,"Y","N"),"N")</f>
        <v>N</v>
      </c>
      <c r="O476" s="166">
        <f>Table1[[#This Row],[Medicare Rate in CR]]*Table1[[#This Row],[SumOfUnits]]*Table1[[#This Row],[Actuarial Factor 06/20/2023]]</f>
        <v>0</v>
      </c>
      <c r="P4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1230.2368090010577</v>
      </c>
      <c r="Q476" s="166">
        <f>Table1[[#This Row],[Trended Medicare Pricing for all RHCs]]-Table1[[#This Row],[SumOfSFY24 Estimated Payment 5/04/23]]</f>
        <v>382.08819854605122</v>
      </c>
      <c r="R476" s="24">
        <f>Table1[[#This Row],[SumOfUnits]]*Table1[[#This Row],[Actuarial Factor 06/20/2023]]</f>
        <v>6.360523524931728</v>
      </c>
      <c r="S476" s="23"/>
    </row>
    <row r="477" spans="1:19" x14ac:dyDescent="0.25">
      <c r="A477" s="192" t="s">
        <v>130</v>
      </c>
      <c r="B477" s="193" t="s">
        <v>131</v>
      </c>
      <c r="C477" s="192" t="s">
        <v>55</v>
      </c>
      <c r="D477" s="192" t="s">
        <v>30</v>
      </c>
      <c r="E477" s="192" t="s">
        <v>62</v>
      </c>
      <c r="F477" s="194">
        <v>8641.4859786065335</v>
      </c>
      <c r="G477">
        <v>66</v>
      </c>
      <c r="H477">
        <v>66</v>
      </c>
      <c r="I477" s="167">
        <v>9062.429064499991</v>
      </c>
      <c r="J477" s="22">
        <v>1.0487118866981413</v>
      </c>
      <c r="K477" s="22" t="s">
        <v>132</v>
      </c>
      <c r="L477" s="22" t="s">
        <v>58</v>
      </c>
      <c r="M4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7" s="24" t="str">
        <f>IFERROR(IF(Table1[[#This Row],[Medicare Rate in CR]]&gt;0,"Y","N"),"N")</f>
        <v>N</v>
      </c>
      <c r="O477" s="166">
        <f>Table1[[#This Row],[Medicare Rate in CR]]*Table1[[#This Row],[SumOfUnits]]*Table1[[#This Row],[Actuarial Factor 06/20/2023]]</f>
        <v>0</v>
      </c>
      <c r="P4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13145.023969476102</v>
      </c>
      <c r="Q477" s="166">
        <f>Table1[[#This Row],[Trended Medicare Pricing for all RHCs]]-Table1[[#This Row],[SumOfSFY24 Estimated Payment 5/04/23]]</f>
        <v>4082.5949049761111</v>
      </c>
      <c r="R477" s="24">
        <f>Table1[[#This Row],[SumOfUnits]]*Table1[[#This Row],[Actuarial Factor 06/20/2023]]</f>
        <v>69.21498452207733</v>
      </c>
      <c r="S477" s="23"/>
    </row>
    <row r="478" spans="1:19" x14ac:dyDescent="0.25">
      <c r="A478" s="192" t="s">
        <v>130</v>
      </c>
      <c r="B478" s="193" t="s">
        <v>131</v>
      </c>
      <c r="C478" s="192" t="s">
        <v>55</v>
      </c>
      <c r="D478" s="192" t="s">
        <v>30</v>
      </c>
      <c r="E478" s="192" t="s">
        <v>63</v>
      </c>
      <c r="F478" s="194">
        <v>7998.40994507083</v>
      </c>
      <c r="G478">
        <v>61</v>
      </c>
      <c r="H478">
        <v>61</v>
      </c>
      <c r="I478" s="167">
        <v>8019.5693721413272</v>
      </c>
      <c r="J478" s="22">
        <v>1.0026454541859957</v>
      </c>
      <c r="K478" s="22" t="s">
        <v>132</v>
      </c>
      <c r="L478" s="22" t="s">
        <v>58</v>
      </c>
      <c r="M4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8" s="24" t="str">
        <f>IFERROR(IF(Table1[[#This Row],[Medicare Rate in CR]]&gt;0,"Y","N"),"N")</f>
        <v>N</v>
      </c>
      <c r="O478" s="166">
        <f>Table1[[#This Row],[Medicare Rate in CR]]*Table1[[#This Row],[SumOfUnits]]*Table1[[#This Row],[Actuarial Factor 06/20/2023]]</f>
        <v>0</v>
      </c>
      <c r="P4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11632.359367603</v>
      </c>
      <c r="Q478" s="166">
        <f>Table1[[#This Row],[Trended Medicare Pricing for all RHCs]]-Table1[[#This Row],[SumOfSFY24 Estimated Payment 5/04/23]]</f>
        <v>3612.7899954616723</v>
      </c>
      <c r="R478" s="24">
        <f>Table1[[#This Row],[SumOfUnits]]*Table1[[#This Row],[Actuarial Factor 06/20/2023]]</f>
        <v>61.161372705345741</v>
      </c>
      <c r="S478" s="23"/>
    </row>
    <row r="479" spans="1:19" x14ac:dyDescent="0.25">
      <c r="A479" s="192" t="s">
        <v>130</v>
      </c>
      <c r="B479" s="193" t="s">
        <v>131</v>
      </c>
      <c r="C479" s="192" t="s">
        <v>55</v>
      </c>
      <c r="D479" s="192" t="s">
        <v>30</v>
      </c>
      <c r="E479" s="192" t="s">
        <v>64</v>
      </c>
      <c r="F479" s="194">
        <v>1328.302977739231</v>
      </c>
      <c r="G479">
        <v>10</v>
      </c>
      <c r="H479">
        <v>10</v>
      </c>
      <c r="I479" s="167">
        <v>1302.267379167308</v>
      </c>
      <c r="J479" s="22">
        <v>0.98039935240058296</v>
      </c>
      <c r="K479" s="22" t="s">
        <v>132</v>
      </c>
      <c r="L479" s="22" t="s">
        <v>58</v>
      </c>
      <c r="M4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9" s="24" t="str">
        <f>IFERROR(IF(Table1[[#This Row],[Medicare Rate in CR]]&gt;0,"Y","N"),"N")</f>
        <v>N</v>
      </c>
      <c r="O479" s="166">
        <f>Table1[[#This Row],[Medicare Rate in CR]]*Table1[[#This Row],[SumOfUnits]]*Table1[[#This Row],[Actuarial Factor 06/20/2023]]</f>
        <v>0</v>
      </c>
      <c r="P4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1888.9346103549967</v>
      </c>
      <c r="Q479" s="166">
        <f>Table1[[#This Row],[Trended Medicare Pricing for all RHCs]]-Table1[[#This Row],[SumOfSFY24 Estimated Payment 5/04/23]]</f>
        <v>586.66723118768869</v>
      </c>
      <c r="R479" s="24">
        <f>Table1[[#This Row],[SumOfUnits]]*Table1[[#This Row],[Actuarial Factor 06/20/2023]]</f>
        <v>9.8039935240058291</v>
      </c>
      <c r="S479" s="23"/>
    </row>
    <row r="480" spans="1:19" x14ac:dyDescent="0.25">
      <c r="A480" s="192" t="s">
        <v>130</v>
      </c>
      <c r="B480" s="193" t="s">
        <v>131</v>
      </c>
      <c r="C480" s="192" t="s">
        <v>55</v>
      </c>
      <c r="D480" s="192" t="s">
        <v>30</v>
      </c>
      <c r="E480" s="192" t="s">
        <v>77</v>
      </c>
      <c r="F480" s="194">
        <v>7171.7259323503904</v>
      </c>
      <c r="G480">
        <v>54</v>
      </c>
      <c r="H480">
        <v>54</v>
      </c>
      <c r="I480" s="167">
        <v>9084.366295780279</v>
      </c>
      <c r="J480" s="22">
        <v>1.2666917812352958</v>
      </c>
      <c r="K480" s="22" t="s">
        <v>132</v>
      </c>
      <c r="L480" s="22" t="s">
        <v>58</v>
      </c>
      <c r="M4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0" s="24" t="str">
        <f>IFERROR(IF(Table1[[#This Row],[Medicare Rate in CR]]&gt;0,"Y","N"),"N")</f>
        <v>N</v>
      </c>
      <c r="O480" s="166">
        <f>Table1[[#This Row],[Medicare Rate in CR]]*Table1[[#This Row],[SumOfUnits]]*Table1[[#This Row],[Actuarial Factor 06/20/2023]]</f>
        <v>0</v>
      </c>
      <c r="P4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13176.84385230784</v>
      </c>
      <c r="Q480" s="166">
        <f>Table1[[#This Row],[Trended Medicare Pricing for all RHCs]]-Table1[[#This Row],[SumOfSFY24 Estimated Payment 5/04/23]]</f>
        <v>4092.4775565275613</v>
      </c>
      <c r="R480" s="24">
        <f>Table1[[#This Row],[SumOfUnits]]*Table1[[#This Row],[Actuarial Factor 06/20/2023]]</f>
        <v>68.401356186705968</v>
      </c>
      <c r="S480" s="23"/>
    </row>
    <row r="481" spans="1:19" x14ac:dyDescent="0.25">
      <c r="A481" s="192" t="s">
        <v>130</v>
      </c>
      <c r="B481" s="193" t="s">
        <v>131</v>
      </c>
      <c r="C481" s="192" t="s">
        <v>55</v>
      </c>
      <c r="D481" s="192" t="s">
        <v>32</v>
      </c>
      <c r="E481" s="192" t="s">
        <v>65</v>
      </c>
      <c r="F481" s="194">
        <v>530.21104365423537</v>
      </c>
      <c r="G481">
        <v>4</v>
      </c>
      <c r="H481">
        <v>4</v>
      </c>
      <c r="I481" s="167">
        <v>658.23824722734469</v>
      </c>
      <c r="J481" s="22">
        <v>1.241464611319185</v>
      </c>
      <c r="K481" s="22" t="s">
        <v>132</v>
      </c>
      <c r="L481" s="22" t="s">
        <v>58</v>
      </c>
      <c r="M4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1" s="24" t="str">
        <f>IFERROR(IF(Table1[[#This Row],[Medicare Rate in CR]]&gt;0,"Y","N"),"N")</f>
        <v>N</v>
      </c>
      <c r="O481" s="166">
        <f>Table1[[#This Row],[Medicare Rate in CR]]*Table1[[#This Row],[SumOfUnits]]*Table1[[#This Row],[Actuarial Factor 06/20/2023]]</f>
        <v>0</v>
      </c>
      <c r="P4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954.77244300027814</v>
      </c>
      <c r="Q481" s="166">
        <f>Table1[[#This Row],[Trended Medicare Pricing for all RHCs]]-Table1[[#This Row],[SumOfSFY24 Estimated Payment 5/04/23]]</f>
        <v>296.53419577293346</v>
      </c>
      <c r="R481" s="24">
        <f>Table1[[#This Row],[SumOfUnits]]*Table1[[#This Row],[Actuarial Factor 06/20/2023]]</f>
        <v>4.9658584452767398</v>
      </c>
      <c r="S481" s="23"/>
    </row>
    <row r="482" spans="1:19" x14ac:dyDescent="0.25">
      <c r="A482" s="192" t="s">
        <v>130</v>
      </c>
      <c r="B482" s="193" t="s">
        <v>131</v>
      </c>
      <c r="C482" s="192" t="s">
        <v>55</v>
      </c>
      <c r="D482" s="192" t="s">
        <v>32</v>
      </c>
      <c r="E482" s="192" t="s">
        <v>66</v>
      </c>
      <c r="F482" s="194">
        <v>132.55276091355884</v>
      </c>
      <c r="G482">
        <v>1</v>
      </c>
      <c r="H482">
        <v>1</v>
      </c>
      <c r="I482" s="167">
        <v>141.54381639630955</v>
      </c>
      <c r="J482" s="22">
        <v>1.0678300129004028</v>
      </c>
      <c r="K482" s="22" t="s">
        <v>132</v>
      </c>
      <c r="L482" s="22" t="s">
        <v>58</v>
      </c>
      <c r="M4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2" s="24" t="str">
        <f>IFERROR(IF(Table1[[#This Row],[Medicare Rate in CR]]&gt;0,"Y","N"),"N")</f>
        <v>N</v>
      </c>
      <c r="O482" s="166">
        <f>Table1[[#This Row],[Medicare Rate in CR]]*Table1[[#This Row],[SumOfUnits]]*Table1[[#This Row],[Actuarial Factor 06/20/2023]]</f>
        <v>0</v>
      </c>
      <c r="P4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205.30884666993748</v>
      </c>
      <c r="Q482" s="166">
        <f>Table1[[#This Row],[Trended Medicare Pricing for all RHCs]]-Table1[[#This Row],[SumOfSFY24 Estimated Payment 5/04/23]]</f>
        <v>63.765030273627929</v>
      </c>
      <c r="R482" s="24">
        <f>Table1[[#This Row],[SumOfUnits]]*Table1[[#This Row],[Actuarial Factor 06/20/2023]]</f>
        <v>1.0678300129004028</v>
      </c>
      <c r="S482" s="23"/>
    </row>
    <row r="483" spans="1:19" x14ac:dyDescent="0.25">
      <c r="A483" s="192" t="s">
        <v>130</v>
      </c>
      <c r="B483" s="193" t="s">
        <v>131</v>
      </c>
      <c r="C483" s="192" t="s">
        <v>55</v>
      </c>
      <c r="D483" s="192" t="s">
        <v>31</v>
      </c>
      <c r="E483" s="192" t="s">
        <v>69</v>
      </c>
      <c r="F483" s="194">
        <v>2786.3833477883782</v>
      </c>
      <c r="G483">
        <v>21</v>
      </c>
      <c r="H483">
        <v>21</v>
      </c>
      <c r="I483" s="167">
        <v>2918.5913338761875</v>
      </c>
      <c r="J483" s="22">
        <v>1.0474478812087167</v>
      </c>
      <c r="K483" s="22" t="s">
        <v>132</v>
      </c>
      <c r="L483" s="22" t="s">
        <v>58</v>
      </c>
      <c r="M4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3" s="24" t="str">
        <f>IFERROR(IF(Table1[[#This Row],[Medicare Rate in CR]]&gt;0,"Y","N"),"N")</f>
        <v>N</v>
      </c>
      <c r="O483" s="166">
        <f>Table1[[#This Row],[Medicare Rate in CR]]*Table1[[#This Row],[SumOfUnits]]*Table1[[#This Row],[Actuarial Factor 06/20/2023]]</f>
        <v>0</v>
      </c>
      <c r="P4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4233.4072650779372</v>
      </c>
      <c r="Q483" s="166">
        <f>Table1[[#This Row],[Trended Medicare Pricing for all RHCs]]-Table1[[#This Row],[SumOfSFY24 Estimated Payment 5/04/23]]</f>
        <v>1314.8159312017497</v>
      </c>
      <c r="R483" s="24">
        <f>Table1[[#This Row],[SumOfUnits]]*Table1[[#This Row],[Actuarial Factor 06/20/2023]]</f>
        <v>21.996405505383052</v>
      </c>
      <c r="S483" s="23"/>
    </row>
    <row r="484" spans="1:19" x14ac:dyDescent="0.25">
      <c r="A484" s="192" t="s">
        <v>130</v>
      </c>
      <c r="B484" s="193" t="s">
        <v>131</v>
      </c>
      <c r="C484" s="192" t="s">
        <v>84</v>
      </c>
      <c r="D484" s="192" t="s">
        <v>31</v>
      </c>
      <c r="E484" s="192" t="s">
        <v>69</v>
      </c>
      <c r="F484" s="194">
        <v>132.55276091355884</v>
      </c>
      <c r="G484">
        <v>1</v>
      </c>
      <c r="H484">
        <v>1</v>
      </c>
      <c r="I484" s="167">
        <v>140.37618578167965</v>
      </c>
      <c r="J484" s="22">
        <v>1.0590212139996289</v>
      </c>
      <c r="K484" s="22" t="s">
        <v>132</v>
      </c>
      <c r="L484" s="22" t="s">
        <v>58</v>
      </c>
      <c r="M4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4" s="24" t="str">
        <f>IFERROR(IF(Table1[[#This Row],[Medicare Rate in CR]]&gt;0,"Y","N"),"N")</f>
        <v>N</v>
      </c>
      <c r="O484" s="166">
        <f>Table1[[#This Row],[Medicare Rate in CR]]*Table1[[#This Row],[SumOfUnits]]*Table1[[#This Row],[Actuarial Factor 06/20/2023]]</f>
        <v>0</v>
      </c>
      <c r="P4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354.88045013177361</v>
      </c>
      <c r="Q484" s="166">
        <f>Table1[[#This Row],[Trended Medicare Pricing for all RHCs]]-Table1[[#This Row],[SumOfSFY24 Estimated Payment 5/04/23]]</f>
        <v>214.50426435009396</v>
      </c>
      <c r="R484" s="24">
        <f>Table1[[#This Row],[SumOfUnits]]*Table1[[#This Row],[Actuarial Factor 06/20/2023]]</f>
        <v>1.0590212139996289</v>
      </c>
      <c r="S484" s="23"/>
    </row>
    <row r="485" spans="1:19" x14ac:dyDescent="0.25">
      <c r="A485" s="192" t="s">
        <v>133</v>
      </c>
      <c r="B485" s="193" t="s">
        <v>134</v>
      </c>
      <c r="C485" s="192" t="s">
        <v>88</v>
      </c>
      <c r="D485" s="192" t="s">
        <v>30</v>
      </c>
      <c r="E485" s="192" t="s">
        <v>62</v>
      </c>
      <c r="F485" s="194">
        <v>118.18444637178375</v>
      </c>
      <c r="G485">
        <v>1</v>
      </c>
      <c r="H485">
        <v>1</v>
      </c>
      <c r="I485" s="167">
        <v>117.49971547588878</v>
      </c>
      <c r="J485" s="22">
        <v>0.99420625203302171</v>
      </c>
      <c r="K485" s="22" t="s">
        <v>135</v>
      </c>
      <c r="L485" s="22" t="s">
        <v>58</v>
      </c>
      <c r="M485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485" s="24" t="str">
        <f>IFERROR(IF(Table1[[#This Row],[Medicare Rate in CR]]&gt;0,"Y","N"),"N")</f>
        <v>Y</v>
      </c>
      <c r="O485" s="166">
        <f>Table1[[#This Row],[Medicare Rate in CR]]*Table1[[#This Row],[SumOfUnits]]*Table1[[#This Row],[Actuarial Factor 06/20/2023]]</f>
        <v>285.74481889681078</v>
      </c>
      <c r="P4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285.74481889681078</v>
      </c>
      <c r="Q485" s="166">
        <f>Table1[[#This Row],[Trended Medicare Pricing for all RHCs]]-Table1[[#This Row],[SumOfSFY24 Estimated Payment 5/04/23]]</f>
        <v>168.24510342092202</v>
      </c>
      <c r="R485" s="24">
        <f>Table1[[#This Row],[SumOfUnits]]*Table1[[#This Row],[Actuarial Factor 06/20/2023]]</f>
        <v>0.99420625203302171</v>
      </c>
      <c r="S485" s="23"/>
    </row>
    <row r="486" spans="1:19" x14ac:dyDescent="0.25">
      <c r="A486" s="192" t="s">
        <v>133</v>
      </c>
      <c r="B486" s="193" t="s">
        <v>134</v>
      </c>
      <c r="C486" s="192" t="s">
        <v>88</v>
      </c>
      <c r="D486" s="192" t="s">
        <v>31</v>
      </c>
      <c r="E486" s="192" t="s">
        <v>69</v>
      </c>
      <c r="F486" s="194">
        <v>118.18444637178375</v>
      </c>
      <c r="G486">
        <v>1</v>
      </c>
      <c r="H486">
        <v>1</v>
      </c>
      <c r="I486" s="167">
        <v>124.83193579902823</v>
      </c>
      <c r="J486" s="22">
        <v>1.0562467366165329</v>
      </c>
      <c r="K486" s="22" t="s">
        <v>135</v>
      </c>
      <c r="L486" s="22" t="s">
        <v>58</v>
      </c>
      <c r="M486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486" s="24" t="str">
        <f>IFERROR(IF(Table1[[#This Row],[Medicare Rate in CR]]&gt;0,"Y","N"),"N")</f>
        <v>Y</v>
      </c>
      <c r="O486" s="166">
        <f>Table1[[#This Row],[Medicare Rate in CR]]*Table1[[#This Row],[SumOfUnits]]*Table1[[#This Row],[Actuarial Factor 06/20/2023]]</f>
        <v>303.57587457095775</v>
      </c>
      <c r="P4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303.57587457095775</v>
      </c>
      <c r="Q486" s="166">
        <f>Table1[[#This Row],[Trended Medicare Pricing for all RHCs]]-Table1[[#This Row],[SumOfSFY24 Estimated Payment 5/04/23]]</f>
        <v>178.74393877192952</v>
      </c>
      <c r="R486" s="24">
        <f>Table1[[#This Row],[SumOfUnits]]*Table1[[#This Row],[Actuarial Factor 06/20/2023]]</f>
        <v>1.0562467366165329</v>
      </c>
      <c r="S486" s="23"/>
    </row>
    <row r="487" spans="1:19" x14ac:dyDescent="0.25">
      <c r="A487" s="192" t="s">
        <v>133</v>
      </c>
      <c r="B487" s="193" t="s">
        <v>134</v>
      </c>
      <c r="C487" s="192" t="s">
        <v>72</v>
      </c>
      <c r="D487" s="192" t="s">
        <v>30</v>
      </c>
      <c r="E487" s="192" t="s">
        <v>59</v>
      </c>
      <c r="F487" s="194">
        <v>2009.1355883203232</v>
      </c>
      <c r="G487">
        <v>17</v>
      </c>
      <c r="H487">
        <v>17</v>
      </c>
      <c r="I487" s="167">
        <v>2317.2215048496864</v>
      </c>
      <c r="J487" s="22">
        <v>1.1533425211918769</v>
      </c>
      <c r="K487" s="22" t="s">
        <v>135</v>
      </c>
      <c r="L487" s="22" t="s">
        <v>58</v>
      </c>
      <c r="M487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487" s="24" t="str">
        <f>IFERROR(IF(Table1[[#This Row],[Medicare Rate in CR]]&gt;0,"Y","N"),"N")</f>
        <v>Y</v>
      </c>
      <c r="O487" s="166">
        <f>Table1[[#This Row],[Medicare Rate in CR]]*Table1[[#This Row],[SumOfUnits]]*Table1[[#This Row],[Actuarial Factor 06/20/2023]]</f>
        <v>5635.1969582678748</v>
      </c>
      <c r="P4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5635.1969582678748</v>
      </c>
      <c r="Q487" s="166">
        <f>Table1[[#This Row],[Trended Medicare Pricing for all RHCs]]-Table1[[#This Row],[SumOfSFY24 Estimated Payment 5/04/23]]</f>
        <v>3317.9754534181884</v>
      </c>
      <c r="R487" s="24">
        <f>Table1[[#This Row],[SumOfUnits]]*Table1[[#This Row],[Actuarial Factor 06/20/2023]]</f>
        <v>19.606822860261907</v>
      </c>
      <c r="S487" s="23"/>
    </row>
    <row r="488" spans="1:19" x14ac:dyDescent="0.25">
      <c r="A488" s="192" t="s">
        <v>133</v>
      </c>
      <c r="B488" s="193" t="s">
        <v>134</v>
      </c>
      <c r="C488" s="192" t="s">
        <v>72</v>
      </c>
      <c r="D488" s="192" t="s">
        <v>30</v>
      </c>
      <c r="E488" s="192" t="s">
        <v>60</v>
      </c>
      <c r="F488" s="194">
        <v>2045.2539269538399</v>
      </c>
      <c r="G488">
        <v>18</v>
      </c>
      <c r="H488">
        <v>18</v>
      </c>
      <c r="I488" s="167">
        <v>2084.0977463604477</v>
      </c>
      <c r="J488" s="22">
        <v>1.0189921744653296</v>
      </c>
      <c r="K488" s="22" t="s">
        <v>135</v>
      </c>
      <c r="L488" s="22" t="s">
        <v>58</v>
      </c>
      <c r="M488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488" s="24" t="str">
        <f>IFERROR(IF(Table1[[#This Row],[Medicare Rate in CR]]&gt;0,"Y","N"),"N")</f>
        <v>Y</v>
      </c>
      <c r="O488" s="166">
        <f>Table1[[#This Row],[Medicare Rate in CR]]*Table1[[#This Row],[SumOfUnits]]*Table1[[#This Row],[Actuarial Factor 06/20/2023]]</f>
        <v>5271.6337355354472</v>
      </c>
      <c r="P4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5271.6337355354472</v>
      </c>
      <c r="Q488" s="166">
        <f>Table1[[#This Row],[Trended Medicare Pricing for all RHCs]]-Table1[[#This Row],[SumOfSFY24 Estimated Payment 5/04/23]]</f>
        <v>3187.5359891749995</v>
      </c>
      <c r="R488" s="24">
        <f>Table1[[#This Row],[SumOfUnits]]*Table1[[#This Row],[Actuarial Factor 06/20/2023]]</f>
        <v>18.341859140375934</v>
      </c>
      <c r="S488" s="23"/>
    </row>
    <row r="489" spans="1:19" x14ac:dyDescent="0.25">
      <c r="A489" s="192" t="s">
        <v>133</v>
      </c>
      <c r="B489" s="193" t="s">
        <v>134</v>
      </c>
      <c r="C489" s="192" t="s">
        <v>72</v>
      </c>
      <c r="D489" s="192" t="s">
        <v>30</v>
      </c>
      <c r="E489" s="192" t="s">
        <v>61</v>
      </c>
      <c r="F489" s="194">
        <v>531.61800134913756</v>
      </c>
      <c r="G489">
        <v>5</v>
      </c>
      <c r="H489">
        <v>5</v>
      </c>
      <c r="I489" s="167">
        <v>541.71458317967017</v>
      </c>
      <c r="J489" s="22">
        <v>1.0189921744653296</v>
      </c>
      <c r="K489" s="22" t="s">
        <v>135</v>
      </c>
      <c r="L489" s="22" t="s">
        <v>58</v>
      </c>
      <c r="M489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489" s="24" t="str">
        <f>IFERROR(IF(Table1[[#This Row],[Medicare Rate in CR]]&gt;0,"Y","N"),"N")</f>
        <v>Y</v>
      </c>
      <c r="O489" s="166">
        <f>Table1[[#This Row],[Medicare Rate in CR]]*Table1[[#This Row],[SumOfUnits]]*Table1[[#This Row],[Actuarial Factor 06/20/2023]]</f>
        <v>1464.3427043154022</v>
      </c>
      <c r="P4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1464.3427043154022</v>
      </c>
      <c r="Q489" s="166">
        <f>Table1[[#This Row],[Trended Medicare Pricing for all RHCs]]-Table1[[#This Row],[SumOfSFY24 Estimated Payment 5/04/23]]</f>
        <v>922.62812113573204</v>
      </c>
      <c r="R489" s="24">
        <f>Table1[[#This Row],[SumOfUnits]]*Table1[[#This Row],[Actuarial Factor 06/20/2023]]</f>
        <v>5.0949608723266486</v>
      </c>
      <c r="S489" s="23"/>
    </row>
    <row r="490" spans="1:19" x14ac:dyDescent="0.25">
      <c r="A490" s="192" t="s">
        <v>133</v>
      </c>
      <c r="B490" s="193" t="s">
        <v>134</v>
      </c>
      <c r="C490" s="192" t="s">
        <v>72</v>
      </c>
      <c r="D490" s="192" t="s">
        <v>30</v>
      </c>
      <c r="E490" s="192" t="s">
        <v>62</v>
      </c>
      <c r="F490" s="194">
        <v>4845.5623012431342</v>
      </c>
      <c r="G490">
        <v>41</v>
      </c>
      <c r="H490">
        <v>41</v>
      </c>
      <c r="I490" s="167">
        <v>5688.0641381671903</v>
      </c>
      <c r="J490" s="22">
        <v>1.1738708089065146</v>
      </c>
      <c r="K490" s="22" t="s">
        <v>135</v>
      </c>
      <c r="L490" s="22" t="s">
        <v>58</v>
      </c>
      <c r="M490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490" s="24" t="str">
        <f>IFERROR(IF(Table1[[#This Row],[Medicare Rate in CR]]&gt;0,"Y","N"),"N")</f>
        <v>Y</v>
      </c>
      <c r="O490" s="166">
        <f>Table1[[#This Row],[Medicare Rate in CR]]*Table1[[#This Row],[SumOfUnits]]*Table1[[#This Row],[Actuarial Factor 06/20/2023]]</f>
        <v>13832.670576700677</v>
      </c>
      <c r="P4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13832.670576700677</v>
      </c>
      <c r="Q490" s="166">
        <f>Table1[[#This Row],[Trended Medicare Pricing for all RHCs]]-Table1[[#This Row],[SumOfSFY24 Estimated Payment 5/04/23]]</f>
        <v>8144.6064385334867</v>
      </c>
      <c r="R490" s="24">
        <f>Table1[[#This Row],[SumOfUnits]]*Table1[[#This Row],[Actuarial Factor 06/20/2023]]</f>
        <v>48.128703165167103</v>
      </c>
      <c r="S490" s="23"/>
    </row>
    <row r="491" spans="1:19" x14ac:dyDescent="0.25">
      <c r="A491" s="192" t="s">
        <v>133</v>
      </c>
      <c r="B491" s="193" t="s">
        <v>134</v>
      </c>
      <c r="C491" s="192" t="s">
        <v>72</v>
      </c>
      <c r="D491" s="192" t="s">
        <v>30</v>
      </c>
      <c r="E491" s="192" t="s">
        <v>63</v>
      </c>
      <c r="F491" s="194">
        <v>590.92223185891874</v>
      </c>
      <c r="G491">
        <v>5</v>
      </c>
      <c r="H491">
        <v>5</v>
      </c>
      <c r="I491" s="167">
        <v>614.55298781167198</v>
      </c>
      <c r="J491" s="22">
        <v>1.03998962076349</v>
      </c>
      <c r="K491" s="22" t="s">
        <v>135</v>
      </c>
      <c r="L491" s="22" t="s">
        <v>58</v>
      </c>
      <c r="M491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491" s="24" t="str">
        <f>IFERROR(IF(Table1[[#This Row],[Medicare Rate in CR]]&gt;0,"Y","N"),"N")</f>
        <v>Y</v>
      </c>
      <c r="O491" s="166">
        <f>Table1[[#This Row],[Medicare Rate in CR]]*Table1[[#This Row],[SumOfUnits]]*Table1[[#This Row],[Actuarial Factor 06/20/2023]]</f>
        <v>1494.5170845181735</v>
      </c>
      <c r="P4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1494.5170845181735</v>
      </c>
      <c r="Q491" s="166">
        <f>Table1[[#This Row],[Trended Medicare Pricing for all RHCs]]-Table1[[#This Row],[SumOfSFY24 Estimated Payment 5/04/23]]</f>
        <v>879.96409670650155</v>
      </c>
      <c r="R491" s="24">
        <f>Table1[[#This Row],[SumOfUnits]]*Table1[[#This Row],[Actuarial Factor 06/20/2023]]</f>
        <v>5.1999481038174498</v>
      </c>
      <c r="S491" s="23"/>
    </row>
    <row r="492" spans="1:19" x14ac:dyDescent="0.25">
      <c r="A492" s="192" t="s">
        <v>133</v>
      </c>
      <c r="B492" s="193" t="s">
        <v>134</v>
      </c>
      <c r="C492" s="192" t="s">
        <v>72</v>
      </c>
      <c r="D492" s="192" t="s">
        <v>30</v>
      </c>
      <c r="E492" s="192" t="s">
        <v>64</v>
      </c>
      <c r="F492" s="194">
        <v>2600.0578201792428</v>
      </c>
      <c r="G492">
        <v>22</v>
      </c>
      <c r="H492">
        <v>22</v>
      </c>
      <c r="I492" s="167">
        <v>2865.0010171238291</v>
      </c>
      <c r="J492" s="22">
        <v>1.101898963510866</v>
      </c>
      <c r="K492" s="22" t="s">
        <v>135</v>
      </c>
      <c r="L492" s="22" t="s">
        <v>58</v>
      </c>
      <c r="M492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492" s="24" t="str">
        <f>IFERROR(IF(Table1[[#This Row],[Medicare Rate in CR]]&gt;0,"Y","N"),"N")</f>
        <v>Y</v>
      </c>
      <c r="O492" s="166">
        <f>Table1[[#This Row],[Medicare Rate in CR]]*Table1[[#This Row],[SumOfUnits]]*Table1[[#This Row],[Actuarial Factor 06/20/2023]]</f>
        <v>6967.3291842584767</v>
      </c>
      <c r="P4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6967.3291842584767</v>
      </c>
      <c r="Q492" s="166">
        <f>Table1[[#This Row],[Trended Medicare Pricing for all RHCs]]-Table1[[#This Row],[SumOfSFY24 Estimated Payment 5/04/23]]</f>
        <v>4102.3281671346476</v>
      </c>
      <c r="R492" s="24">
        <f>Table1[[#This Row],[SumOfUnits]]*Table1[[#This Row],[Actuarial Factor 06/20/2023]]</f>
        <v>24.241777197239053</v>
      </c>
      <c r="S492" s="23"/>
    </row>
    <row r="493" spans="1:19" x14ac:dyDescent="0.25">
      <c r="A493" s="192" t="s">
        <v>133</v>
      </c>
      <c r="B493" s="193" t="s">
        <v>134</v>
      </c>
      <c r="C493" s="192" t="s">
        <v>72</v>
      </c>
      <c r="D493" s="192" t="s">
        <v>30</v>
      </c>
      <c r="E493" s="192" t="s">
        <v>77</v>
      </c>
      <c r="F493" s="194">
        <v>354.55333911535126</v>
      </c>
      <c r="G493">
        <v>3</v>
      </c>
      <c r="H493">
        <v>3</v>
      </c>
      <c r="I493" s="167">
        <v>548.69415211156888</v>
      </c>
      <c r="J493" s="22">
        <v>1.5475644750113475</v>
      </c>
      <c r="K493" s="22" t="s">
        <v>135</v>
      </c>
      <c r="L493" s="22" t="s">
        <v>58</v>
      </c>
      <c r="M493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493" s="24" t="str">
        <f>IFERROR(IF(Table1[[#This Row],[Medicare Rate in CR]]&gt;0,"Y","N"),"N")</f>
        <v>Y</v>
      </c>
      <c r="O493" s="166">
        <f>Table1[[#This Row],[Medicare Rate in CR]]*Table1[[#This Row],[SumOfUnits]]*Table1[[#This Row],[Actuarial Factor 06/20/2023]]</f>
        <v>1334.3565172890342</v>
      </c>
      <c r="P4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1334.3565172890342</v>
      </c>
      <c r="Q493" s="166">
        <f>Table1[[#This Row],[Trended Medicare Pricing for all RHCs]]-Table1[[#This Row],[SumOfSFY24 Estimated Payment 5/04/23]]</f>
        <v>785.66236517746529</v>
      </c>
      <c r="R493" s="24">
        <f>Table1[[#This Row],[SumOfUnits]]*Table1[[#This Row],[Actuarial Factor 06/20/2023]]</f>
        <v>4.642693425034043</v>
      </c>
      <c r="S493" s="23"/>
    </row>
    <row r="494" spans="1:19" x14ac:dyDescent="0.25">
      <c r="A494" s="192" t="s">
        <v>133</v>
      </c>
      <c r="B494" s="193" t="s">
        <v>134</v>
      </c>
      <c r="C494" s="192" t="s">
        <v>72</v>
      </c>
      <c r="D494" s="192" t="s">
        <v>32</v>
      </c>
      <c r="E494" s="192" t="s">
        <v>81</v>
      </c>
      <c r="F494" s="194">
        <v>354.55333911535126</v>
      </c>
      <c r="G494">
        <v>3</v>
      </c>
      <c r="H494">
        <v>3</v>
      </c>
      <c r="I494" s="167">
        <v>382.81010347375064</v>
      </c>
      <c r="J494" s="22">
        <v>1.0796967937994972</v>
      </c>
      <c r="K494" s="22" t="s">
        <v>135</v>
      </c>
      <c r="L494" s="22" t="s">
        <v>58</v>
      </c>
      <c r="M494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494" s="24" t="str">
        <f>IFERROR(IF(Table1[[#This Row],[Medicare Rate in CR]]&gt;0,"Y","N"),"N")</f>
        <v>Y</v>
      </c>
      <c r="O494" s="166">
        <f>Table1[[#This Row],[Medicare Rate in CR]]*Table1[[#This Row],[SumOfUnits]]*Table1[[#This Row],[Actuarial Factor 06/20/2023]]</f>
        <v>930.94696651774052</v>
      </c>
      <c r="P4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930.94696651774052</v>
      </c>
      <c r="Q494" s="166">
        <f>Table1[[#This Row],[Trended Medicare Pricing for all RHCs]]-Table1[[#This Row],[SumOfSFY24 Estimated Payment 5/04/23]]</f>
        <v>548.13686304398993</v>
      </c>
      <c r="R494" s="24">
        <f>Table1[[#This Row],[SumOfUnits]]*Table1[[#This Row],[Actuarial Factor 06/20/2023]]</f>
        <v>3.2390903813984915</v>
      </c>
      <c r="S494" s="23"/>
    </row>
    <row r="495" spans="1:19" x14ac:dyDescent="0.25">
      <c r="A495" s="192" t="s">
        <v>133</v>
      </c>
      <c r="B495" s="193" t="s">
        <v>134</v>
      </c>
      <c r="C495" s="192" t="s">
        <v>72</v>
      </c>
      <c r="D495" s="192" t="s">
        <v>32</v>
      </c>
      <c r="E495" s="192" t="s">
        <v>65</v>
      </c>
      <c r="F495" s="194">
        <v>236.3688927435675</v>
      </c>
      <c r="G495">
        <v>2</v>
      </c>
      <c r="H495">
        <v>2</v>
      </c>
      <c r="I495" s="167">
        <v>289.31803655325734</v>
      </c>
      <c r="J495" s="22">
        <v>1.2240106267584603</v>
      </c>
      <c r="K495" s="22" t="s">
        <v>135</v>
      </c>
      <c r="L495" s="22" t="s">
        <v>58</v>
      </c>
      <c r="M495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495" s="24" t="str">
        <f>IFERROR(IF(Table1[[#This Row],[Medicare Rate in CR]]&gt;0,"Y","N"),"N")</f>
        <v>Y</v>
      </c>
      <c r="O495" s="166">
        <f>Table1[[#This Row],[Medicare Rate in CR]]*Table1[[#This Row],[SumOfUnits]]*Table1[[#This Row],[Actuarial Factor 06/20/2023]]</f>
        <v>703.58578847329818</v>
      </c>
      <c r="P4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703.58578847329818</v>
      </c>
      <c r="Q495" s="166">
        <f>Table1[[#This Row],[Trended Medicare Pricing for all RHCs]]-Table1[[#This Row],[SumOfSFY24 Estimated Payment 5/04/23]]</f>
        <v>414.26775192004084</v>
      </c>
      <c r="R495" s="24">
        <f>Table1[[#This Row],[SumOfUnits]]*Table1[[#This Row],[Actuarial Factor 06/20/2023]]</f>
        <v>2.4480212535169206</v>
      </c>
      <c r="S495" s="23"/>
    </row>
    <row r="496" spans="1:19" x14ac:dyDescent="0.25">
      <c r="A496" s="192" t="s">
        <v>133</v>
      </c>
      <c r="B496" s="193" t="s">
        <v>134</v>
      </c>
      <c r="C496" s="192" t="s">
        <v>72</v>
      </c>
      <c r="D496" s="192" t="s">
        <v>31</v>
      </c>
      <c r="E496" s="192" t="s">
        <v>68</v>
      </c>
      <c r="F496" s="194">
        <v>472.737785487135</v>
      </c>
      <c r="G496">
        <v>4</v>
      </c>
      <c r="H496">
        <v>4</v>
      </c>
      <c r="I496" s="167">
        <v>471.71707420534375</v>
      </c>
      <c r="J496" s="22">
        <v>0.99784085107404852</v>
      </c>
      <c r="K496" s="22" t="s">
        <v>135</v>
      </c>
      <c r="L496" s="22" t="s">
        <v>58</v>
      </c>
      <c r="M496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496" s="24" t="str">
        <f>IFERROR(IF(Table1[[#This Row],[Medicare Rate in CR]]&gt;0,"Y","N"),"N")</f>
        <v>Y</v>
      </c>
      <c r="O496" s="166">
        <f>Table1[[#This Row],[Medicare Rate in CR]]*Table1[[#This Row],[SumOfUnits]]*Table1[[#This Row],[Actuarial Factor 06/20/2023]]</f>
        <v>1147.1577560287692</v>
      </c>
      <c r="P4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1147.1577560287692</v>
      </c>
      <c r="Q496" s="166">
        <f>Table1[[#This Row],[Trended Medicare Pricing for all RHCs]]-Table1[[#This Row],[SumOfSFY24 Estimated Payment 5/04/23]]</f>
        <v>675.44068182342539</v>
      </c>
      <c r="R496" s="24">
        <f>Table1[[#This Row],[SumOfUnits]]*Table1[[#This Row],[Actuarial Factor 06/20/2023]]</f>
        <v>3.9913634042961941</v>
      </c>
      <c r="S496" s="23"/>
    </row>
    <row r="497" spans="1:19" x14ac:dyDescent="0.25">
      <c r="A497" s="192" t="s">
        <v>133</v>
      </c>
      <c r="B497" s="193" t="s">
        <v>134</v>
      </c>
      <c r="C497" s="192" t="s">
        <v>72</v>
      </c>
      <c r="D497" s="192" t="s">
        <v>31</v>
      </c>
      <c r="E497" s="192" t="s">
        <v>74</v>
      </c>
      <c r="F497" s="194">
        <v>354.55333911535126</v>
      </c>
      <c r="G497">
        <v>3</v>
      </c>
      <c r="H497">
        <v>3</v>
      </c>
      <c r="I497" s="167">
        <v>353.91975544750562</v>
      </c>
      <c r="J497" s="22">
        <v>0.99821300888203035</v>
      </c>
      <c r="K497" s="22" t="s">
        <v>135</v>
      </c>
      <c r="L497" s="22" t="s">
        <v>58</v>
      </c>
      <c r="M497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497" s="24" t="str">
        <f>IFERROR(IF(Table1[[#This Row],[Medicare Rate in CR]]&gt;0,"Y","N"),"N")</f>
        <v>Y</v>
      </c>
      <c r="O497" s="166">
        <f>Table1[[#This Row],[Medicare Rate in CR]]*Table1[[#This Row],[SumOfUnits]]*Table1[[#This Row],[Actuarial Factor 06/20/2023]]</f>
        <v>860.6892026483531</v>
      </c>
      <c r="P4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860.6892026483531</v>
      </c>
      <c r="Q497" s="166">
        <f>Table1[[#This Row],[Trended Medicare Pricing for all RHCs]]-Table1[[#This Row],[SumOfSFY24 Estimated Payment 5/04/23]]</f>
        <v>506.76944720084748</v>
      </c>
      <c r="R497" s="24">
        <f>Table1[[#This Row],[SumOfUnits]]*Table1[[#This Row],[Actuarial Factor 06/20/2023]]</f>
        <v>2.9946390266460909</v>
      </c>
      <c r="S497" s="23"/>
    </row>
    <row r="498" spans="1:19" x14ac:dyDescent="0.25">
      <c r="A498" s="192" t="s">
        <v>133</v>
      </c>
      <c r="B498" s="193" t="s">
        <v>134</v>
      </c>
      <c r="C498" s="192" t="s">
        <v>72</v>
      </c>
      <c r="D498" s="192" t="s">
        <v>31</v>
      </c>
      <c r="E498" s="192" t="s">
        <v>69</v>
      </c>
      <c r="F498" s="194">
        <v>1890.9511419485395</v>
      </c>
      <c r="G498">
        <v>16</v>
      </c>
      <c r="H498">
        <v>16</v>
      </c>
      <c r="I498" s="167">
        <v>1961.4731221980694</v>
      </c>
      <c r="J498" s="22">
        <v>1.0372944486428455</v>
      </c>
      <c r="K498" s="22" t="s">
        <v>135</v>
      </c>
      <c r="L498" s="22" t="s">
        <v>58</v>
      </c>
      <c r="M498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498" s="24" t="str">
        <f>IFERROR(IF(Table1[[#This Row],[Medicare Rate in CR]]&gt;0,"Y","N"),"N")</f>
        <v>Y</v>
      </c>
      <c r="O498" s="166">
        <f>Table1[[#This Row],[Medicare Rate in CR]]*Table1[[#This Row],[SumOfUnits]]*Table1[[#This Row],[Actuarial Factor 06/20/2023]]</f>
        <v>4770.0607597510443</v>
      </c>
      <c r="P4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4770.0607597510443</v>
      </c>
      <c r="Q498" s="166">
        <f>Table1[[#This Row],[Trended Medicare Pricing for all RHCs]]-Table1[[#This Row],[SumOfSFY24 Estimated Payment 5/04/23]]</f>
        <v>2808.5876375529751</v>
      </c>
      <c r="R498" s="24">
        <f>Table1[[#This Row],[SumOfUnits]]*Table1[[#This Row],[Actuarial Factor 06/20/2023]]</f>
        <v>16.596711178285528</v>
      </c>
      <c r="S498" s="23"/>
    </row>
    <row r="499" spans="1:19" x14ac:dyDescent="0.25">
      <c r="A499" s="192" t="s">
        <v>133</v>
      </c>
      <c r="B499" s="193" t="s">
        <v>134</v>
      </c>
      <c r="C499" s="192" t="s">
        <v>75</v>
      </c>
      <c r="D499" s="192" t="s">
        <v>30</v>
      </c>
      <c r="E499" s="192" t="s">
        <v>59</v>
      </c>
      <c r="F499" s="194">
        <v>236.3688927435675</v>
      </c>
      <c r="G499">
        <v>2</v>
      </c>
      <c r="H499">
        <v>2</v>
      </c>
      <c r="I499" s="167">
        <v>239.76851411896482</v>
      </c>
      <c r="J499" s="22">
        <v>1.0143826936613249</v>
      </c>
      <c r="K499" s="22" t="s">
        <v>135</v>
      </c>
      <c r="L499" s="22" t="s">
        <v>58</v>
      </c>
      <c r="M499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499" s="24" t="str">
        <f>IFERROR(IF(Table1[[#This Row],[Medicare Rate in CR]]&gt;0,"Y","N"),"N")</f>
        <v>Y</v>
      </c>
      <c r="O499" s="166">
        <f>Table1[[#This Row],[Medicare Rate in CR]]*Table1[[#This Row],[SumOfUnits]]*Table1[[#This Row],[Actuarial Factor 06/20/2023]]</f>
        <v>583.08745997040285</v>
      </c>
      <c r="P4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583.08745997040285</v>
      </c>
      <c r="Q499" s="166">
        <f>Table1[[#This Row],[Trended Medicare Pricing for all RHCs]]-Table1[[#This Row],[SumOfSFY24 Estimated Payment 5/04/23]]</f>
        <v>343.318945851438</v>
      </c>
      <c r="R499" s="24">
        <f>Table1[[#This Row],[SumOfUnits]]*Table1[[#This Row],[Actuarial Factor 06/20/2023]]</f>
        <v>2.0287653873226499</v>
      </c>
      <c r="S499" s="23"/>
    </row>
    <row r="500" spans="1:19" x14ac:dyDescent="0.25">
      <c r="A500" s="192" t="s">
        <v>133</v>
      </c>
      <c r="B500" s="193" t="s">
        <v>134</v>
      </c>
      <c r="C500" s="192" t="s">
        <v>75</v>
      </c>
      <c r="D500" s="192" t="s">
        <v>30</v>
      </c>
      <c r="E500" s="192" t="s">
        <v>62</v>
      </c>
      <c r="F500" s="194">
        <v>287.09646333236969</v>
      </c>
      <c r="G500">
        <v>3</v>
      </c>
      <c r="H500">
        <v>3</v>
      </c>
      <c r="I500" s="167">
        <v>294.37885229694547</v>
      </c>
      <c r="J500" s="22">
        <v>1.0253656519486449</v>
      </c>
      <c r="K500" s="22" t="s">
        <v>135</v>
      </c>
      <c r="L500" s="22" t="s">
        <v>58</v>
      </c>
      <c r="M500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00" s="24" t="str">
        <f>IFERROR(IF(Table1[[#This Row],[Medicare Rate in CR]]&gt;0,"Y","N"),"N")</f>
        <v>Y</v>
      </c>
      <c r="O500" s="166">
        <f>Table1[[#This Row],[Medicare Rate in CR]]*Table1[[#This Row],[SumOfUnits]]*Table1[[#This Row],[Actuarial Factor 06/20/2023]]</f>
        <v>884.10102607968008</v>
      </c>
      <c r="P5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884.10102607968008</v>
      </c>
      <c r="Q500" s="166">
        <f>Table1[[#This Row],[Trended Medicare Pricing for all RHCs]]-Table1[[#This Row],[SumOfSFY24 Estimated Payment 5/04/23]]</f>
        <v>589.72217378273467</v>
      </c>
      <c r="R500" s="24">
        <f>Table1[[#This Row],[SumOfUnits]]*Table1[[#This Row],[Actuarial Factor 06/20/2023]]</f>
        <v>3.0760969558459346</v>
      </c>
      <c r="S500" s="23"/>
    </row>
    <row r="501" spans="1:19" x14ac:dyDescent="0.25">
      <c r="A501" s="192" t="s">
        <v>133</v>
      </c>
      <c r="B501" s="193" t="s">
        <v>134</v>
      </c>
      <c r="C501" s="192" t="s">
        <v>75</v>
      </c>
      <c r="D501" s="192" t="s">
        <v>31</v>
      </c>
      <c r="E501" s="192" t="s">
        <v>69</v>
      </c>
      <c r="F501" s="194">
        <v>107.00587838488966</v>
      </c>
      <c r="G501">
        <v>2</v>
      </c>
      <c r="H501">
        <v>2</v>
      </c>
      <c r="I501" s="167">
        <v>119.30543366625385</v>
      </c>
      <c r="J501" s="22">
        <v>1.1149428000312647</v>
      </c>
      <c r="K501" s="22" t="s">
        <v>135</v>
      </c>
      <c r="L501" s="22" t="s">
        <v>58</v>
      </c>
      <c r="M501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01" s="24" t="str">
        <f>IFERROR(IF(Table1[[#This Row],[Medicare Rate in CR]]&gt;0,"Y","N"),"N")</f>
        <v>Y</v>
      </c>
      <c r="O501" s="166">
        <f>Table1[[#This Row],[Medicare Rate in CR]]*Table1[[#This Row],[SumOfUnits]]*Table1[[#This Row],[Actuarial Factor 06/20/2023]]</f>
        <v>640.89142031397159</v>
      </c>
      <c r="P5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640.89142031397159</v>
      </c>
      <c r="Q501" s="166">
        <f>Table1[[#This Row],[Trended Medicare Pricing for all RHCs]]-Table1[[#This Row],[SumOfSFY24 Estimated Payment 5/04/23]]</f>
        <v>521.58598664771773</v>
      </c>
      <c r="R501" s="24">
        <f>Table1[[#This Row],[SumOfUnits]]*Table1[[#This Row],[Actuarial Factor 06/20/2023]]</f>
        <v>2.2298856000625293</v>
      </c>
      <c r="S501" s="23"/>
    </row>
    <row r="502" spans="1:19" x14ac:dyDescent="0.25">
      <c r="A502" s="192" t="s">
        <v>133</v>
      </c>
      <c r="B502" s="193" t="s">
        <v>134</v>
      </c>
      <c r="C502" s="192" t="s">
        <v>95</v>
      </c>
      <c r="D502" s="192" t="s">
        <v>30</v>
      </c>
      <c r="E502" s="192" t="s">
        <v>62</v>
      </c>
      <c r="F502" s="194">
        <v>236.3688927435675</v>
      </c>
      <c r="G502">
        <v>2</v>
      </c>
      <c r="H502">
        <v>2</v>
      </c>
      <c r="I502" s="167">
        <v>253.88770826905625</v>
      </c>
      <c r="J502" s="22">
        <v>1.0741164174445519</v>
      </c>
      <c r="K502" s="22" t="s">
        <v>135</v>
      </c>
      <c r="L502" s="22" t="s">
        <v>58</v>
      </c>
      <c r="M502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02" s="24" t="str">
        <f>IFERROR(IF(Table1[[#This Row],[Medicare Rate in CR]]&gt;0,"Y","N"),"N")</f>
        <v>Y</v>
      </c>
      <c r="O502" s="166">
        <f>Table1[[#This Row],[Medicare Rate in CR]]*Table1[[#This Row],[SumOfUnits]]*Table1[[#This Row],[Actuarial Factor 06/20/2023]]</f>
        <v>617.42359907547734</v>
      </c>
      <c r="P5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617.42359907547734</v>
      </c>
      <c r="Q502" s="166">
        <f>Table1[[#This Row],[Trended Medicare Pricing for all RHCs]]-Table1[[#This Row],[SumOfSFY24 Estimated Payment 5/04/23]]</f>
        <v>363.53589080642109</v>
      </c>
      <c r="R502" s="24">
        <f>Table1[[#This Row],[SumOfUnits]]*Table1[[#This Row],[Actuarial Factor 06/20/2023]]</f>
        <v>2.1482328348891038</v>
      </c>
      <c r="S502" s="23"/>
    </row>
    <row r="503" spans="1:19" x14ac:dyDescent="0.25">
      <c r="A503" s="192" t="s">
        <v>133</v>
      </c>
      <c r="B503" s="193" t="s">
        <v>134</v>
      </c>
      <c r="C503" s="192" t="s">
        <v>95</v>
      </c>
      <c r="D503" s="192" t="s">
        <v>32</v>
      </c>
      <c r="E503" s="192" t="s">
        <v>65</v>
      </c>
      <c r="F503" s="194">
        <v>138.15168160354631</v>
      </c>
      <c r="G503">
        <v>3</v>
      </c>
      <c r="H503">
        <v>3</v>
      </c>
      <c r="I503" s="167">
        <v>206.56132516772783</v>
      </c>
      <c r="J503" s="22">
        <v>1.4951777840858758</v>
      </c>
      <c r="K503" s="22" t="s">
        <v>135</v>
      </c>
      <c r="L503" s="22" t="s">
        <v>58</v>
      </c>
      <c r="M503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03" s="24" t="str">
        <f>IFERROR(IF(Table1[[#This Row],[Medicare Rate in CR]]&gt;0,"Y","N"),"N")</f>
        <v>Y</v>
      </c>
      <c r="O503" s="166">
        <f>Table1[[#This Row],[Medicare Rate in CR]]*Table1[[#This Row],[SumOfUnits]]*Table1[[#This Row],[Actuarial Factor 06/20/2023]]</f>
        <v>1289.1871407723647</v>
      </c>
      <c r="P5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1289.1871407723647</v>
      </c>
      <c r="Q503" s="166">
        <f>Table1[[#This Row],[Trended Medicare Pricing for all RHCs]]-Table1[[#This Row],[SumOfSFY24 Estimated Payment 5/04/23]]</f>
        <v>1082.625815604637</v>
      </c>
      <c r="R503" s="24">
        <f>Table1[[#This Row],[SumOfUnits]]*Table1[[#This Row],[Actuarial Factor 06/20/2023]]</f>
        <v>4.4855333522576277</v>
      </c>
      <c r="S503" s="23"/>
    </row>
    <row r="504" spans="1:19" x14ac:dyDescent="0.25">
      <c r="A504" s="192" t="s">
        <v>133</v>
      </c>
      <c r="B504" s="193" t="s">
        <v>134</v>
      </c>
      <c r="C504" s="192" t="s">
        <v>76</v>
      </c>
      <c r="D504" s="192" t="s">
        <v>31</v>
      </c>
      <c r="E504" s="192" t="s">
        <v>69</v>
      </c>
      <c r="F504" s="194">
        <v>118.18444637178375</v>
      </c>
      <c r="G504">
        <v>1</v>
      </c>
      <c r="H504">
        <v>1</v>
      </c>
      <c r="I504" s="167">
        <v>123.62810669810781</v>
      </c>
      <c r="J504" s="22">
        <v>1.0460607169000855</v>
      </c>
      <c r="K504" s="22" t="s">
        <v>135</v>
      </c>
      <c r="L504" s="22" t="s">
        <v>58</v>
      </c>
      <c r="M504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04" s="24" t="str">
        <f>IFERROR(IF(Table1[[#This Row],[Medicare Rate in CR]]&gt;0,"Y","N"),"N")</f>
        <v>Y</v>
      </c>
      <c r="O504" s="166">
        <f>Table1[[#This Row],[Medicare Rate in CR]]*Table1[[#This Row],[SumOfUnits]]*Table1[[#This Row],[Actuarial Factor 06/20/2023]]</f>
        <v>300.64831064425363</v>
      </c>
      <c r="P5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300.64831064425363</v>
      </c>
      <c r="Q504" s="166">
        <f>Table1[[#This Row],[Trended Medicare Pricing for all RHCs]]-Table1[[#This Row],[SumOfSFY24 Estimated Payment 5/04/23]]</f>
        <v>177.02020394614581</v>
      </c>
      <c r="R504" s="24">
        <f>Table1[[#This Row],[SumOfUnits]]*Table1[[#This Row],[Actuarial Factor 06/20/2023]]</f>
        <v>1.0460607169000855</v>
      </c>
      <c r="S504" s="23"/>
    </row>
    <row r="505" spans="1:19" x14ac:dyDescent="0.25">
      <c r="A505" s="192" t="s">
        <v>133</v>
      </c>
      <c r="B505" s="193" t="s">
        <v>134</v>
      </c>
      <c r="C505" s="192" t="s">
        <v>78</v>
      </c>
      <c r="D505" s="192" t="s">
        <v>30</v>
      </c>
      <c r="E505" s="192" t="s">
        <v>56</v>
      </c>
      <c r="F505" s="194">
        <v>10323.696636792909</v>
      </c>
      <c r="G505">
        <v>113</v>
      </c>
      <c r="H505">
        <v>113</v>
      </c>
      <c r="I505" s="167">
        <v>11015.106441316433</v>
      </c>
      <c r="J505" s="22">
        <v>1.0669730842399407</v>
      </c>
      <c r="K505" s="22" t="s">
        <v>135</v>
      </c>
      <c r="L505" s="22" t="s">
        <v>58</v>
      </c>
      <c r="M505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05" s="24" t="str">
        <f>IFERROR(IF(Table1[[#This Row],[Medicare Rate in CR]]&gt;0,"Y","N"),"N")</f>
        <v>Y</v>
      </c>
      <c r="O505" s="166">
        <f>Table1[[#This Row],[Medicare Rate in CR]]*Table1[[#This Row],[SumOfUnits]]*Table1[[#This Row],[Actuarial Factor 06/20/2023]]</f>
        <v>34652.43695797836</v>
      </c>
      <c r="P5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34652.43695797836</v>
      </c>
      <c r="Q505" s="166">
        <f>Table1[[#This Row],[Trended Medicare Pricing for all RHCs]]-Table1[[#This Row],[SumOfSFY24 Estimated Payment 5/04/23]]</f>
        <v>23637.330516661925</v>
      </c>
      <c r="R505" s="24">
        <f>Table1[[#This Row],[SumOfUnits]]*Table1[[#This Row],[Actuarial Factor 06/20/2023]]</f>
        <v>120.5679585191133</v>
      </c>
      <c r="S505" s="23"/>
    </row>
    <row r="506" spans="1:19" x14ac:dyDescent="0.25">
      <c r="A506" s="192" t="s">
        <v>133</v>
      </c>
      <c r="B506" s="193" t="s">
        <v>134</v>
      </c>
      <c r="C506" s="192" t="s">
        <v>78</v>
      </c>
      <c r="D506" s="192" t="s">
        <v>30</v>
      </c>
      <c r="E506" s="192" t="s">
        <v>59</v>
      </c>
      <c r="F506" s="194">
        <v>90369.817866436395</v>
      </c>
      <c r="G506">
        <v>821</v>
      </c>
      <c r="H506">
        <v>821</v>
      </c>
      <c r="I506" s="167">
        <v>84403.797695165573</v>
      </c>
      <c r="J506" s="22">
        <v>0.93398216006047052</v>
      </c>
      <c r="K506" s="22" t="s">
        <v>135</v>
      </c>
      <c r="L506" s="22" t="s">
        <v>58</v>
      </c>
      <c r="M506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06" s="24" t="str">
        <f>IFERROR(IF(Table1[[#This Row],[Medicare Rate in CR]]&gt;0,"Y","N"),"N")</f>
        <v>Y</v>
      </c>
      <c r="O506" s="166">
        <f>Table1[[#This Row],[Medicare Rate in CR]]*Table1[[#This Row],[SumOfUnits]]*Table1[[#This Row],[Actuarial Factor 06/20/2023]]</f>
        <v>220385.80216346646</v>
      </c>
      <c r="P5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220385.80216346646</v>
      </c>
      <c r="Q506" s="166">
        <f>Table1[[#This Row],[Trended Medicare Pricing for all RHCs]]-Table1[[#This Row],[SumOfSFY24 Estimated Payment 5/04/23]]</f>
        <v>135982.0044683009</v>
      </c>
      <c r="R506" s="24">
        <f>Table1[[#This Row],[SumOfUnits]]*Table1[[#This Row],[Actuarial Factor 06/20/2023]]</f>
        <v>766.7993534096463</v>
      </c>
      <c r="S506" s="23"/>
    </row>
    <row r="507" spans="1:19" x14ac:dyDescent="0.25">
      <c r="A507" s="192" t="s">
        <v>133</v>
      </c>
      <c r="B507" s="193" t="s">
        <v>134</v>
      </c>
      <c r="C507" s="192" t="s">
        <v>78</v>
      </c>
      <c r="D507" s="192" t="s">
        <v>30</v>
      </c>
      <c r="E507" s="192" t="s">
        <v>60</v>
      </c>
      <c r="F507" s="194">
        <v>49623.706273489683</v>
      </c>
      <c r="G507">
        <v>445</v>
      </c>
      <c r="H507">
        <v>445</v>
      </c>
      <c r="I507" s="167">
        <v>40668.652999732636</v>
      </c>
      <c r="J507" s="22">
        <v>0.81954082138880713</v>
      </c>
      <c r="K507" s="22" t="s">
        <v>135</v>
      </c>
      <c r="L507" s="22" t="s">
        <v>58</v>
      </c>
      <c r="M507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07" s="24" t="str">
        <f>IFERROR(IF(Table1[[#This Row],[Medicare Rate in CR]]&gt;0,"Y","N"),"N")</f>
        <v>Y</v>
      </c>
      <c r="O507" s="166">
        <f>Table1[[#This Row],[Medicare Rate in CR]]*Table1[[#This Row],[SumOfUnits]]*Table1[[#This Row],[Actuarial Factor 06/20/2023]]</f>
        <v>104817.1812265339</v>
      </c>
      <c r="P5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104817.1812265339</v>
      </c>
      <c r="Q507" s="166">
        <f>Table1[[#This Row],[Trended Medicare Pricing for all RHCs]]-Table1[[#This Row],[SumOfSFY24 Estimated Payment 5/04/23]]</f>
        <v>64148.52822680126</v>
      </c>
      <c r="R507" s="24">
        <f>Table1[[#This Row],[SumOfUnits]]*Table1[[#This Row],[Actuarial Factor 06/20/2023]]</f>
        <v>364.69566551801915</v>
      </c>
      <c r="S507" s="23"/>
    </row>
    <row r="508" spans="1:19" x14ac:dyDescent="0.25">
      <c r="A508" s="192" t="s">
        <v>133</v>
      </c>
      <c r="B508" s="193" t="s">
        <v>134</v>
      </c>
      <c r="C508" s="192" t="s">
        <v>78</v>
      </c>
      <c r="D508" s="192" t="s">
        <v>30</v>
      </c>
      <c r="E508" s="192" t="s">
        <v>61</v>
      </c>
      <c r="F508" s="194">
        <v>9120.5261636311025</v>
      </c>
      <c r="G508">
        <v>96</v>
      </c>
      <c r="H508">
        <v>96</v>
      </c>
      <c r="I508" s="167">
        <v>7474.64350364034</v>
      </c>
      <c r="J508" s="22">
        <v>0.81954082138880713</v>
      </c>
      <c r="K508" s="22" t="s">
        <v>135</v>
      </c>
      <c r="L508" s="22" t="s">
        <v>58</v>
      </c>
      <c r="M508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08" s="24" t="str">
        <f>IFERROR(IF(Table1[[#This Row],[Medicare Rate in CR]]&gt;0,"Y","N"),"N")</f>
        <v>Y</v>
      </c>
      <c r="O508" s="166">
        <f>Table1[[#This Row],[Medicare Rate in CR]]*Table1[[#This Row],[SumOfUnits]]*Table1[[#This Row],[Actuarial Factor 06/20/2023]]</f>
        <v>22612.245837634277</v>
      </c>
      <c r="P5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22612.245837634277</v>
      </c>
      <c r="Q508" s="166">
        <f>Table1[[#This Row],[Trended Medicare Pricing for all RHCs]]-Table1[[#This Row],[SumOfSFY24 Estimated Payment 5/04/23]]</f>
        <v>15137.602333993937</v>
      </c>
      <c r="R508" s="24">
        <f>Table1[[#This Row],[SumOfUnits]]*Table1[[#This Row],[Actuarial Factor 06/20/2023]]</f>
        <v>78.675918853325484</v>
      </c>
      <c r="S508" s="23"/>
    </row>
    <row r="509" spans="1:19" x14ac:dyDescent="0.25">
      <c r="A509" s="192" t="s">
        <v>133</v>
      </c>
      <c r="B509" s="193" t="s">
        <v>134</v>
      </c>
      <c r="C509" s="192" t="s">
        <v>78</v>
      </c>
      <c r="D509" s="192" t="s">
        <v>30</v>
      </c>
      <c r="E509" s="192" t="s">
        <v>62</v>
      </c>
      <c r="F509" s="194">
        <v>136092.59901705824</v>
      </c>
      <c r="G509">
        <v>1251</v>
      </c>
      <c r="H509">
        <v>1251</v>
      </c>
      <c r="I509" s="167">
        <v>129277.25537780227</v>
      </c>
      <c r="J509" s="22">
        <v>0.94992127648027569</v>
      </c>
      <c r="K509" s="22" t="s">
        <v>135</v>
      </c>
      <c r="L509" s="22" t="s">
        <v>58</v>
      </c>
      <c r="M509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09" s="24" t="str">
        <f>IFERROR(IF(Table1[[#This Row],[Medicare Rate in CR]]&gt;0,"Y","N"),"N")</f>
        <v>Y</v>
      </c>
      <c r="O509" s="166">
        <f>Table1[[#This Row],[Medicare Rate in CR]]*Table1[[#This Row],[SumOfUnits]]*Table1[[#This Row],[Actuarial Factor 06/20/2023]]</f>
        <v>341544.10946556827</v>
      </c>
      <c r="P5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341544.10946556827</v>
      </c>
      <c r="Q509" s="166">
        <f>Table1[[#This Row],[Trended Medicare Pricing for all RHCs]]-Table1[[#This Row],[SumOfSFY24 Estimated Payment 5/04/23]]</f>
        <v>212266.854087766</v>
      </c>
      <c r="R509" s="24">
        <f>Table1[[#This Row],[SumOfUnits]]*Table1[[#This Row],[Actuarial Factor 06/20/2023]]</f>
        <v>1188.3515168768249</v>
      </c>
      <c r="S509" s="23"/>
    </row>
    <row r="510" spans="1:19" x14ac:dyDescent="0.25">
      <c r="A510" s="192" t="s">
        <v>133</v>
      </c>
      <c r="B510" s="193" t="s">
        <v>134</v>
      </c>
      <c r="C510" s="192" t="s">
        <v>78</v>
      </c>
      <c r="D510" s="192" t="s">
        <v>30</v>
      </c>
      <c r="E510" s="192" t="s">
        <v>63</v>
      </c>
      <c r="F510" s="194">
        <v>14972.448684590951</v>
      </c>
      <c r="G510">
        <v>141</v>
      </c>
      <c r="H510">
        <v>141</v>
      </c>
      <c r="I510" s="167">
        <v>14021.782455301391</v>
      </c>
      <c r="J510" s="22">
        <v>0.93650562781571278</v>
      </c>
      <c r="K510" s="22" t="s">
        <v>135</v>
      </c>
      <c r="L510" s="22" t="s">
        <v>58</v>
      </c>
      <c r="M510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10" s="24" t="str">
        <f>IFERROR(IF(Table1[[#This Row],[Medicare Rate in CR]]&gt;0,"Y","N"),"N")</f>
        <v>Y</v>
      </c>
      <c r="O510" s="166">
        <f>Table1[[#This Row],[Medicare Rate in CR]]*Table1[[#This Row],[SumOfUnits]]*Table1[[#This Row],[Actuarial Factor 06/20/2023]]</f>
        <v>37951.712631162482</v>
      </c>
      <c r="P5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37951.712631162482</v>
      </c>
      <c r="Q510" s="166">
        <f>Table1[[#This Row],[Trended Medicare Pricing for all RHCs]]-Table1[[#This Row],[SumOfSFY24 Estimated Payment 5/04/23]]</f>
        <v>23929.930175861089</v>
      </c>
      <c r="R510" s="24">
        <f>Table1[[#This Row],[SumOfUnits]]*Table1[[#This Row],[Actuarial Factor 06/20/2023]]</f>
        <v>132.04729352201551</v>
      </c>
      <c r="S510" s="23"/>
    </row>
    <row r="511" spans="1:19" x14ac:dyDescent="0.25">
      <c r="A511" s="192" t="s">
        <v>133</v>
      </c>
      <c r="B511" s="193" t="s">
        <v>134</v>
      </c>
      <c r="C511" s="192" t="s">
        <v>78</v>
      </c>
      <c r="D511" s="192" t="s">
        <v>30</v>
      </c>
      <c r="E511" s="192" t="s">
        <v>64</v>
      </c>
      <c r="F511" s="194">
        <v>22698.072660691887</v>
      </c>
      <c r="G511">
        <v>251</v>
      </c>
      <c r="H511">
        <v>251</v>
      </c>
      <c r="I511" s="167">
        <v>20618.644466113765</v>
      </c>
      <c r="J511" s="22">
        <v>0.90838745537284149</v>
      </c>
      <c r="K511" s="22" t="s">
        <v>135</v>
      </c>
      <c r="L511" s="22" t="s">
        <v>58</v>
      </c>
      <c r="M511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11" s="24" t="str">
        <f>IFERROR(IF(Table1[[#This Row],[Medicare Rate in CR]]&gt;0,"Y","N"),"N")</f>
        <v>Y</v>
      </c>
      <c r="O511" s="166">
        <f>Table1[[#This Row],[Medicare Rate in CR]]*Table1[[#This Row],[SumOfUnits]]*Table1[[#This Row],[Actuarial Factor 06/20/2023]]</f>
        <v>65530.989275725806</v>
      </c>
      <c r="P5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65530.989275725806</v>
      </c>
      <c r="Q511" s="166">
        <f>Table1[[#This Row],[Trended Medicare Pricing for all RHCs]]-Table1[[#This Row],[SumOfSFY24 Estimated Payment 5/04/23]]</f>
        <v>44912.344809612041</v>
      </c>
      <c r="R511" s="24">
        <f>Table1[[#This Row],[SumOfUnits]]*Table1[[#This Row],[Actuarial Factor 06/20/2023]]</f>
        <v>228.0052512985832</v>
      </c>
      <c r="S511" s="23"/>
    </row>
    <row r="512" spans="1:19" x14ac:dyDescent="0.25">
      <c r="A512" s="192" t="s">
        <v>133</v>
      </c>
      <c r="B512" s="193" t="s">
        <v>134</v>
      </c>
      <c r="C512" s="192" t="s">
        <v>78</v>
      </c>
      <c r="D512" s="192" t="s">
        <v>30</v>
      </c>
      <c r="E512" s="192" t="s">
        <v>77</v>
      </c>
      <c r="F512" s="194">
        <v>34663.544376987476</v>
      </c>
      <c r="G512">
        <v>298</v>
      </c>
      <c r="H512">
        <v>298</v>
      </c>
      <c r="I512" s="167">
        <v>44015.260855563691</v>
      </c>
      <c r="J512" s="22">
        <v>1.2697853507670918</v>
      </c>
      <c r="K512" s="22" t="s">
        <v>135</v>
      </c>
      <c r="L512" s="22" t="s">
        <v>58</v>
      </c>
      <c r="M512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12" s="24" t="str">
        <f>IFERROR(IF(Table1[[#This Row],[Medicare Rate in CR]]&gt;0,"Y","N"),"N")</f>
        <v>Y</v>
      </c>
      <c r="O512" s="166">
        <f>Table1[[#This Row],[Medicare Rate in CR]]*Table1[[#This Row],[SumOfUnits]]*Table1[[#This Row],[Actuarial Factor 06/20/2023]]</f>
        <v>108754.80428386302</v>
      </c>
      <c r="P5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108754.80428386302</v>
      </c>
      <c r="Q512" s="166">
        <f>Table1[[#This Row],[Trended Medicare Pricing for all RHCs]]-Table1[[#This Row],[SumOfSFY24 Estimated Payment 5/04/23]]</f>
        <v>64739.54342829933</v>
      </c>
      <c r="R512" s="24">
        <f>Table1[[#This Row],[SumOfUnits]]*Table1[[#This Row],[Actuarial Factor 06/20/2023]]</f>
        <v>378.39603452859336</v>
      </c>
      <c r="S512" s="23"/>
    </row>
    <row r="513" spans="1:19" x14ac:dyDescent="0.25">
      <c r="A513" s="192" t="s">
        <v>133</v>
      </c>
      <c r="B513" s="193" t="s">
        <v>134</v>
      </c>
      <c r="C513" s="192" t="s">
        <v>78</v>
      </c>
      <c r="D513" s="192" t="s">
        <v>32</v>
      </c>
      <c r="E513" s="192" t="s">
        <v>94</v>
      </c>
      <c r="F513" s="194">
        <v>89.043076033535712</v>
      </c>
      <c r="G513">
        <v>1</v>
      </c>
      <c r="H513">
        <v>1</v>
      </c>
      <c r="I513" s="167">
        <v>94.372339739077205</v>
      </c>
      <c r="J513" s="22">
        <v>1.0598503998619091</v>
      </c>
      <c r="K513" s="22" t="s">
        <v>135</v>
      </c>
      <c r="L513" s="22" t="s">
        <v>58</v>
      </c>
      <c r="M513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13" s="24" t="str">
        <f>IFERROR(IF(Table1[[#This Row],[Medicare Rate in CR]]&gt;0,"Y","N"),"N")</f>
        <v>Y</v>
      </c>
      <c r="O513" s="166">
        <f>Table1[[#This Row],[Medicare Rate in CR]]*Table1[[#This Row],[SumOfUnits]]*Table1[[#This Row],[Actuarial Factor 06/20/2023]]</f>
        <v>304.61160342431134</v>
      </c>
      <c r="P5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304.61160342431134</v>
      </c>
      <c r="Q513" s="166">
        <f>Table1[[#This Row],[Trended Medicare Pricing for all RHCs]]-Table1[[#This Row],[SumOfSFY24 Estimated Payment 5/04/23]]</f>
        <v>210.23926368523414</v>
      </c>
      <c r="R513" s="24">
        <f>Table1[[#This Row],[SumOfUnits]]*Table1[[#This Row],[Actuarial Factor 06/20/2023]]</f>
        <v>1.0598503998619091</v>
      </c>
      <c r="S513" s="23"/>
    </row>
    <row r="514" spans="1:19" x14ac:dyDescent="0.25">
      <c r="A514" s="192" t="s">
        <v>133</v>
      </c>
      <c r="B514" s="193" t="s">
        <v>134</v>
      </c>
      <c r="C514" s="192" t="s">
        <v>78</v>
      </c>
      <c r="D514" s="192" t="s">
        <v>32</v>
      </c>
      <c r="E514" s="192" t="s">
        <v>81</v>
      </c>
      <c r="F514" s="194">
        <v>389.63091452250171</v>
      </c>
      <c r="G514">
        <v>9</v>
      </c>
      <c r="H514">
        <v>9</v>
      </c>
      <c r="I514" s="167">
        <v>407.51235378946683</v>
      </c>
      <c r="J514" s="22">
        <v>1.0458932764328495</v>
      </c>
      <c r="K514" s="22" t="s">
        <v>135</v>
      </c>
      <c r="L514" s="22" t="s">
        <v>58</v>
      </c>
      <c r="M514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14" s="24" t="str">
        <f>IFERROR(IF(Table1[[#This Row],[Medicare Rate in CR]]&gt;0,"Y","N"),"N")</f>
        <v>Y</v>
      </c>
      <c r="O514" s="166">
        <f>Table1[[#This Row],[Medicare Rate in CR]]*Table1[[#This Row],[SumOfUnits]]*Table1[[#This Row],[Actuarial Factor 06/20/2023]]</f>
        <v>2705.4016792160874</v>
      </c>
      <c r="P5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2705.4016792160874</v>
      </c>
      <c r="Q514" s="166">
        <f>Table1[[#This Row],[Trended Medicare Pricing for all RHCs]]-Table1[[#This Row],[SumOfSFY24 Estimated Payment 5/04/23]]</f>
        <v>2297.8893254266204</v>
      </c>
      <c r="R514" s="24">
        <f>Table1[[#This Row],[SumOfUnits]]*Table1[[#This Row],[Actuarial Factor 06/20/2023]]</f>
        <v>9.4130394878956452</v>
      </c>
      <c r="S514" s="23"/>
    </row>
    <row r="515" spans="1:19" x14ac:dyDescent="0.25">
      <c r="A515" s="192" t="s">
        <v>133</v>
      </c>
      <c r="B515" s="193" t="s">
        <v>134</v>
      </c>
      <c r="C515" s="192" t="s">
        <v>78</v>
      </c>
      <c r="D515" s="192" t="s">
        <v>32</v>
      </c>
      <c r="E515" s="192" t="s">
        <v>65</v>
      </c>
      <c r="F515" s="194">
        <v>1173.6243615688543</v>
      </c>
      <c r="G515">
        <v>26</v>
      </c>
      <c r="H515">
        <v>26</v>
      </c>
      <c r="I515" s="167">
        <v>1554.8733665414727</v>
      </c>
      <c r="J515" s="22">
        <v>1.3248475555355548</v>
      </c>
      <c r="K515" s="22" t="s">
        <v>135</v>
      </c>
      <c r="L515" s="22" t="s">
        <v>58</v>
      </c>
      <c r="M515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15" s="24" t="str">
        <f>IFERROR(IF(Table1[[#This Row],[Medicare Rate in CR]]&gt;0,"Y","N"),"N")</f>
        <v>Y</v>
      </c>
      <c r="O515" s="166">
        <f>Table1[[#This Row],[Medicare Rate in CR]]*Table1[[#This Row],[SumOfUnits]]*Table1[[#This Row],[Actuarial Factor 06/20/2023]]</f>
        <v>9900.1353343483206</v>
      </c>
      <c r="P5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9900.1353343483206</v>
      </c>
      <c r="Q515" s="166">
        <f>Table1[[#This Row],[Trended Medicare Pricing for all RHCs]]-Table1[[#This Row],[SumOfSFY24 Estimated Payment 5/04/23]]</f>
        <v>8345.2619678068477</v>
      </c>
      <c r="R515" s="24">
        <f>Table1[[#This Row],[SumOfUnits]]*Table1[[#This Row],[Actuarial Factor 06/20/2023]]</f>
        <v>34.446036443924427</v>
      </c>
      <c r="S515" s="23"/>
    </row>
    <row r="516" spans="1:19" x14ac:dyDescent="0.25">
      <c r="A516" s="192" t="s">
        <v>133</v>
      </c>
      <c r="B516" s="193" t="s">
        <v>134</v>
      </c>
      <c r="C516" s="192" t="s">
        <v>78</v>
      </c>
      <c r="D516" s="192" t="s">
        <v>32</v>
      </c>
      <c r="E516" s="192" t="s">
        <v>66</v>
      </c>
      <c r="F516" s="194">
        <v>4678.2692493013437</v>
      </c>
      <c r="G516">
        <v>87</v>
      </c>
      <c r="H516">
        <v>87</v>
      </c>
      <c r="I516" s="167">
        <v>5032.1960315892193</v>
      </c>
      <c r="J516" s="22">
        <v>1.0756533588443484</v>
      </c>
      <c r="K516" s="22" t="s">
        <v>135</v>
      </c>
      <c r="L516" s="22" t="s">
        <v>58</v>
      </c>
      <c r="M516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16" s="24" t="str">
        <f>IFERROR(IF(Table1[[#This Row],[Medicare Rate in CR]]&gt;0,"Y","N"),"N")</f>
        <v>Y</v>
      </c>
      <c r="O516" s="166">
        <f>Table1[[#This Row],[Medicare Rate in CR]]*Table1[[#This Row],[SumOfUnits]]*Table1[[#This Row],[Actuarial Factor 06/20/2023]]</f>
        <v>26896.357272294517</v>
      </c>
      <c r="P5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26896.357272294517</v>
      </c>
      <c r="Q516" s="166">
        <f>Table1[[#This Row],[Trended Medicare Pricing for all RHCs]]-Table1[[#This Row],[SumOfSFY24 Estimated Payment 5/04/23]]</f>
        <v>21864.161240705296</v>
      </c>
      <c r="R516" s="24">
        <f>Table1[[#This Row],[SumOfUnits]]*Table1[[#This Row],[Actuarial Factor 06/20/2023]]</f>
        <v>93.581842219458309</v>
      </c>
      <c r="S516" s="23"/>
    </row>
    <row r="517" spans="1:19" x14ac:dyDescent="0.25">
      <c r="A517" s="192" t="s">
        <v>133</v>
      </c>
      <c r="B517" s="193" t="s">
        <v>134</v>
      </c>
      <c r="C517" s="192" t="s">
        <v>78</v>
      </c>
      <c r="D517" s="192" t="s">
        <v>31</v>
      </c>
      <c r="E517" s="192" t="s">
        <v>67</v>
      </c>
      <c r="F517" s="194">
        <v>346.63197455912115</v>
      </c>
      <c r="G517">
        <v>4</v>
      </c>
      <c r="H517">
        <v>4</v>
      </c>
      <c r="I517" s="167">
        <v>364.15480153234751</v>
      </c>
      <c r="J517" s="22">
        <v>1.0505516751462802</v>
      </c>
      <c r="K517" s="22" t="s">
        <v>135</v>
      </c>
      <c r="L517" s="22" t="s">
        <v>58</v>
      </c>
      <c r="M517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17" s="24" t="str">
        <f>IFERROR(IF(Table1[[#This Row],[Medicare Rate in CR]]&gt;0,"Y","N"),"N")</f>
        <v>Y</v>
      </c>
      <c r="O517" s="166">
        <f>Table1[[#This Row],[Medicare Rate in CR]]*Table1[[#This Row],[SumOfUnits]]*Table1[[#This Row],[Actuarial Factor 06/20/2023]]</f>
        <v>1207.7562278151697</v>
      </c>
      <c r="P5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1207.7562278151697</v>
      </c>
      <c r="Q517" s="166">
        <f>Table1[[#This Row],[Trended Medicare Pricing for all RHCs]]-Table1[[#This Row],[SumOfSFY24 Estimated Payment 5/04/23]]</f>
        <v>843.60142628282222</v>
      </c>
      <c r="R517" s="24">
        <f>Table1[[#This Row],[SumOfUnits]]*Table1[[#This Row],[Actuarial Factor 06/20/2023]]</f>
        <v>4.2022067005851209</v>
      </c>
      <c r="S517" s="23"/>
    </row>
    <row r="518" spans="1:19" x14ac:dyDescent="0.25">
      <c r="A518" s="192" t="s">
        <v>133</v>
      </c>
      <c r="B518" s="193" t="s">
        <v>134</v>
      </c>
      <c r="C518" s="192" t="s">
        <v>78</v>
      </c>
      <c r="D518" s="192" t="s">
        <v>31</v>
      </c>
      <c r="E518" s="192" t="s">
        <v>82</v>
      </c>
      <c r="F518" s="194">
        <v>86.797725739616453</v>
      </c>
      <c r="G518">
        <v>1</v>
      </c>
      <c r="H518">
        <v>1</v>
      </c>
      <c r="I518" s="167">
        <v>95.815724270105079</v>
      </c>
      <c r="J518" s="22">
        <v>1.1038967145008109</v>
      </c>
      <c r="K518" s="22" t="s">
        <v>135</v>
      </c>
      <c r="L518" s="22" t="s">
        <v>58</v>
      </c>
      <c r="M518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18" s="24" t="str">
        <f>IFERROR(IF(Table1[[#This Row],[Medicare Rate in CR]]&gt;0,"Y","N"),"N")</f>
        <v>Y</v>
      </c>
      <c r="O518" s="166">
        <f>Table1[[#This Row],[Medicare Rate in CR]]*Table1[[#This Row],[SumOfUnits]]*Table1[[#This Row],[Actuarial Factor 06/20/2023]]</f>
        <v>317.27095471467811</v>
      </c>
      <c r="P5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317.27095471467811</v>
      </c>
      <c r="Q518" s="166">
        <f>Table1[[#This Row],[Trended Medicare Pricing for all RHCs]]-Table1[[#This Row],[SumOfSFY24 Estimated Payment 5/04/23]]</f>
        <v>221.45523044457303</v>
      </c>
      <c r="R518" s="24">
        <f>Table1[[#This Row],[SumOfUnits]]*Table1[[#This Row],[Actuarial Factor 06/20/2023]]</f>
        <v>1.1038967145008109</v>
      </c>
      <c r="S518" s="23"/>
    </row>
    <row r="519" spans="1:19" x14ac:dyDescent="0.25">
      <c r="A519" s="192" t="s">
        <v>133</v>
      </c>
      <c r="B519" s="193" t="s">
        <v>134</v>
      </c>
      <c r="C519" s="192" t="s">
        <v>78</v>
      </c>
      <c r="D519" s="192" t="s">
        <v>31</v>
      </c>
      <c r="E519" s="192" t="s">
        <v>68</v>
      </c>
      <c r="F519" s="194">
        <v>932.83222511323129</v>
      </c>
      <c r="G519">
        <v>12</v>
      </c>
      <c r="H519">
        <v>12</v>
      </c>
      <c r="I519" s="167">
        <v>887.75417709928354</v>
      </c>
      <c r="J519" s="22">
        <v>0.95167614625612229</v>
      </c>
      <c r="K519" s="22" t="s">
        <v>135</v>
      </c>
      <c r="L519" s="22" t="s">
        <v>58</v>
      </c>
      <c r="M519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19" s="24" t="str">
        <f>IFERROR(IF(Table1[[#This Row],[Medicare Rate in CR]]&gt;0,"Y","N"),"N")</f>
        <v>Y</v>
      </c>
      <c r="O519" s="166">
        <f>Table1[[#This Row],[Medicare Rate in CR]]*Table1[[#This Row],[SumOfUnits]]*Table1[[#This Row],[Actuarial Factor 06/20/2023]]</f>
        <v>3282.2548943456654</v>
      </c>
      <c r="P5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3282.2548943456654</v>
      </c>
      <c r="Q519" s="166">
        <f>Table1[[#This Row],[Trended Medicare Pricing for all RHCs]]-Table1[[#This Row],[SumOfSFY24 Estimated Payment 5/04/23]]</f>
        <v>2394.500717246382</v>
      </c>
      <c r="R519" s="24">
        <f>Table1[[#This Row],[SumOfUnits]]*Table1[[#This Row],[Actuarial Factor 06/20/2023]]</f>
        <v>11.420113755073467</v>
      </c>
      <c r="S519" s="23"/>
    </row>
    <row r="520" spans="1:19" x14ac:dyDescent="0.25">
      <c r="A520" s="192" t="s">
        <v>133</v>
      </c>
      <c r="B520" s="193" t="s">
        <v>134</v>
      </c>
      <c r="C520" s="192" t="s">
        <v>78</v>
      </c>
      <c r="D520" s="192" t="s">
        <v>31</v>
      </c>
      <c r="E520" s="192" t="s">
        <v>74</v>
      </c>
      <c r="F520" s="194">
        <v>1300.0289100896211</v>
      </c>
      <c r="G520">
        <v>11</v>
      </c>
      <c r="H520">
        <v>11</v>
      </c>
      <c r="I520" s="167">
        <v>1493.074196905937</v>
      </c>
      <c r="J520" s="22">
        <v>1.1484930722063771</v>
      </c>
      <c r="K520" s="22" t="s">
        <v>135</v>
      </c>
      <c r="L520" s="22" t="s">
        <v>58</v>
      </c>
      <c r="M520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20" s="24" t="str">
        <f>IFERROR(IF(Table1[[#This Row],[Medicare Rate in CR]]&gt;0,"Y","N"),"N")</f>
        <v>Y</v>
      </c>
      <c r="O520" s="166">
        <f>Table1[[#This Row],[Medicare Rate in CR]]*Table1[[#This Row],[SumOfUnits]]*Table1[[#This Row],[Actuarial Factor 06/20/2023]]</f>
        <v>3630.9723327111833</v>
      </c>
      <c r="P5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3630.9723327111833</v>
      </c>
      <c r="Q520" s="166">
        <f>Table1[[#This Row],[Trended Medicare Pricing for all RHCs]]-Table1[[#This Row],[SumOfSFY24 Estimated Payment 5/04/23]]</f>
        <v>2137.8981358052461</v>
      </c>
      <c r="R520" s="24">
        <f>Table1[[#This Row],[SumOfUnits]]*Table1[[#This Row],[Actuarial Factor 06/20/2023]]</f>
        <v>12.633423794270147</v>
      </c>
      <c r="S520" s="23"/>
    </row>
    <row r="521" spans="1:19" x14ac:dyDescent="0.25">
      <c r="A521" s="192" t="s">
        <v>133</v>
      </c>
      <c r="B521" s="193" t="s">
        <v>134</v>
      </c>
      <c r="C521" s="192" t="s">
        <v>78</v>
      </c>
      <c r="D521" s="192" t="s">
        <v>31</v>
      </c>
      <c r="E521" s="192" t="s">
        <v>69</v>
      </c>
      <c r="F521" s="194">
        <v>25539.8670135877</v>
      </c>
      <c r="G521">
        <v>332</v>
      </c>
      <c r="H521">
        <v>332</v>
      </c>
      <c r="I521" s="167">
        <v>27340.279553783912</v>
      </c>
      <c r="J521" s="22">
        <v>1.0704942018389665</v>
      </c>
      <c r="K521" s="22" t="s">
        <v>135</v>
      </c>
      <c r="L521" s="22" t="s">
        <v>58</v>
      </c>
      <c r="M521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21" s="24" t="str">
        <f>IFERROR(IF(Table1[[#This Row],[Medicare Rate in CR]]&gt;0,"Y","N"),"N")</f>
        <v>Y</v>
      </c>
      <c r="O521" s="166">
        <f>Table1[[#This Row],[Medicare Rate in CR]]*Table1[[#This Row],[SumOfUnits]]*Table1[[#This Row],[Actuarial Factor 06/20/2023]]</f>
        <v>102146.68519877842</v>
      </c>
      <c r="P5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102146.68519877842</v>
      </c>
      <c r="Q521" s="166">
        <f>Table1[[#This Row],[Trended Medicare Pricing for all RHCs]]-Table1[[#This Row],[SumOfSFY24 Estimated Payment 5/04/23]]</f>
        <v>74806.405644994506</v>
      </c>
      <c r="R521" s="24">
        <f>Table1[[#This Row],[SumOfUnits]]*Table1[[#This Row],[Actuarial Factor 06/20/2023]]</f>
        <v>355.40407501053687</v>
      </c>
      <c r="S521" s="23"/>
    </row>
    <row r="522" spans="1:19" x14ac:dyDescent="0.25">
      <c r="A522" s="192" t="s">
        <v>133</v>
      </c>
      <c r="B522" s="193" t="s">
        <v>134</v>
      </c>
      <c r="C522" s="192" t="s">
        <v>79</v>
      </c>
      <c r="D522" s="192" t="s">
        <v>30</v>
      </c>
      <c r="E522" s="192" t="s">
        <v>59</v>
      </c>
      <c r="F522" s="194">
        <v>2720.4201599691628</v>
      </c>
      <c r="G522">
        <v>24</v>
      </c>
      <c r="H522">
        <v>24</v>
      </c>
      <c r="I522" s="167">
        <v>2597.8023141105441</v>
      </c>
      <c r="J522" s="22">
        <v>0.95492687208287386</v>
      </c>
      <c r="K522" s="22" t="s">
        <v>135</v>
      </c>
      <c r="L522" s="22" t="s">
        <v>58</v>
      </c>
      <c r="M522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22" s="24" t="str">
        <f>IFERROR(IF(Table1[[#This Row],[Medicare Rate in CR]]&gt;0,"Y","N"),"N")</f>
        <v>Y</v>
      </c>
      <c r="O522" s="166">
        <f>Table1[[#This Row],[Medicare Rate in CR]]*Table1[[#This Row],[SumOfUnits]]*Table1[[#This Row],[Actuarial Factor 06/20/2023]]</f>
        <v>6586.9327753281304</v>
      </c>
      <c r="P5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6586.9327753281304</v>
      </c>
      <c r="Q522" s="166">
        <f>Table1[[#This Row],[Trended Medicare Pricing for all RHCs]]-Table1[[#This Row],[SumOfSFY24 Estimated Payment 5/04/23]]</f>
        <v>3989.1304612175863</v>
      </c>
      <c r="R522" s="24">
        <f>Table1[[#This Row],[SumOfUnits]]*Table1[[#This Row],[Actuarial Factor 06/20/2023]]</f>
        <v>22.918244929988973</v>
      </c>
      <c r="S522" s="23"/>
    </row>
    <row r="523" spans="1:19" x14ac:dyDescent="0.25">
      <c r="A523" s="192" t="s">
        <v>133</v>
      </c>
      <c r="B523" s="193" t="s">
        <v>134</v>
      </c>
      <c r="C523" s="192" t="s">
        <v>79</v>
      </c>
      <c r="D523" s="192" t="s">
        <v>30</v>
      </c>
      <c r="E523" s="192" t="s">
        <v>60</v>
      </c>
      <c r="F523" s="194">
        <v>472.737785487135</v>
      </c>
      <c r="G523">
        <v>4</v>
      </c>
      <c r="H523">
        <v>4</v>
      </c>
      <c r="I523" s="167">
        <v>398.84772233597778</v>
      </c>
      <c r="J523" s="22">
        <v>0.84369757311652838</v>
      </c>
      <c r="K523" s="22" t="s">
        <v>135</v>
      </c>
      <c r="L523" s="22" t="s">
        <v>58</v>
      </c>
      <c r="M523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23" s="24" t="str">
        <f>IFERROR(IF(Table1[[#This Row],[Medicare Rate in CR]]&gt;0,"Y","N"),"N")</f>
        <v>Y</v>
      </c>
      <c r="O523" s="166">
        <f>Table1[[#This Row],[Medicare Rate in CR]]*Table1[[#This Row],[SumOfUnits]]*Table1[[#This Row],[Actuarial Factor 06/20/2023]]</f>
        <v>969.94847795768578</v>
      </c>
      <c r="P5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969.94847795768578</v>
      </c>
      <c r="Q523" s="166">
        <f>Table1[[#This Row],[Trended Medicare Pricing for all RHCs]]-Table1[[#This Row],[SumOfSFY24 Estimated Payment 5/04/23]]</f>
        <v>571.100755621708</v>
      </c>
      <c r="R523" s="24">
        <f>Table1[[#This Row],[SumOfUnits]]*Table1[[#This Row],[Actuarial Factor 06/20/2023]]</f>
        <v>3.3747902924661135</v>
      </c>
      <c r="S523" s="23"/>
    </row>
    <row r="524" spans="1:19" x14ac:dyDescent="0.25">
      <c r="A524" s="192" t="s">
        <v>133</v>
      </c>
      <c r="B524" s="193" t="s">
        <v>134</v>
      </c>
      <c r="C524" s="192" t="s">
        <v>79</v>
      </c>
      <c r="D524" s="192" t="s">
        <v>30</v>
      </c>
      <c r="E524" s="192" t="s">
        <v>61</v>
      </c>
      <c r="F524" s="194">
        <v>354.55333911535126</v>
      </c>
      <c r="G524">
        <v>3</v>
      </c>
      <c r="H524">
        <v>3</v>
      </c>
      <c r="I524" s="167">
        <v>299.13579175198333</v>
      </c>
      <c r="J524" s="22">
        <v>0.84369757311652838</v>
      </c>
      <c r="K524" s="22" t="s">
        <v>135</v>
      </c>
      <c r="L524" s="22" t="s">
        <v>58</v>
      </c>
      <c r="M524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24" s="24" t="str">
        <f>IFERROR(IF(Table1[[#This Row],[Medicare Rate in CR]]&gt;0,"Y","N"),"N")</f>
        <v>Y</v>
      </c>
      <c r="O524" s="166">
        <f>Table1[[#This Row],[Medicare Rate in CR]]*Table1[[#This Row],[SumOfUnits]]*Table1[[#This Row],[Actuarial Factor 06/20/2023]]</f>
        <v>727.46135846826428</v>
      </c>
      <c r="P5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727.46135846826428</v>
      </c>
      <c r="Q524" s="166">
        <f>Table1[[#This Row],[Trended Medicare Pricing for all RHCs]]-Table1[[#This Row],[SumOfSFY24 Estimated Payment 5/04/23]]</f>
        <v>428.32556671628095</v>
      </c>
      <c r="R524" s="24">
        <f>Table1[[#This Row],[SumOfUnits]]*Table1[[#This Row],[Actuarial Factor 06/20/2023]]</f>
        <v>2.5310927193495854</v>
      </c>
      <c r="S524" s="23"/>
    </row>
    <row r="525" spans="1:19" x14ac:dyDescent="0.25">
      <c r="A525" s="192" t="s">
        <v>133</v>
      </c>
      <c r="B525" s="193" t="s">
        <v>134</v>
      </c>
      <c r="C525" s="192" t="s">
        <v>79</v>
      </c>
      <c r="D525" s="192" t="s">
        <v>30</v>
      </c>
      <c r="E525" s="192" t="s">
        <v>62</v>
      </c>
      <c r="F525" s="194">
        <v>1471.1766406475861</v>
      </c>
      <c r="G525">
        <v>14</v>
      </c>
      <c r="H525">
        <v>14</v>
      </c>
      <c r="I525" s="167">
        <v>1491.3954107878628</v>
      </c>
      <c r="J525" s="22">
        <v>1.0137432648001921</v>
      </c>
      <c r="K525" s="22" t="s">
        <v>135</v>
      </c>
      <c r="L525" s="22" t="s">
        <v>58</v>
      </c>
      <c r="M525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25" s="24" t="str">
        <f>IFERROR(IF(Table1[[#This Row],[Medicare Rate in CR]]&gt;0,"Y","N"),"N")</f>
        <v>Y</v>
      </c>
      <c r="O525" s="166">
        <f>Table1[[#This Row],[Medicare Rate in CR]]*Table1[[#This Row],[SumOfUnits]]*Table1[[#This Row],[Actuarial Factor 06/20/2023]]</f>
        <v>4079.0393243071248</v>
      </c>
      <c r="P5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4079.0393243071248</v>
      </c>
      <c r="Q525" s="166">
        <f>Table1[[#This Row],[Trended Medicare Pricing for all RHCs]]-Table1[[#This Row],[SumOfSFY24 Estimated Payment 5/04/23]]</f>
        <v>2587.6439135192622</v>
      </c>
      <c r="R525" s="24">
        <f>Table1[[#This Row],[SumOfUnits]]*Table1[[#This Row],[Actuarial Factor 06/20/2023]]</f>
        <v>14.192405707202688</v>
      </c>
      <c r="S525" s="23"/>
    </row>
    <row r="526" spans="1:19" x14ac:dyDescent="0.25">
      <c r="A526" s="192" t="s">
        <v>133</v>
      </c>
      <c r="B526" s="193" t="s">
        <v>134</v>
      </c>
      <c r="C526" s="192" t="s">
        <v>79</v>
      </c>
      <c r="D526" s="192" t="s">
        <v>30</v>
      </c>
      <c r="E526" s="192" t="s">
        <v>63</v>
      </c>
      <c r="F526" s="194">
        <v>709.10667823070253</v>
      </c>
      <c r="G526">
        <v>6</v>
      </c>
      <c r="H526">
        <v>6</v>
      </c>
      <c r="I526" s="167">
        <v>672.79692228448641</v>
      </c>
      <c r="J526" s="22">
        <v>0.94879507264434049</v>
      </c>
      <c r="K526" s="22" t="s">
        <v>135</v>
      </c>
      <c r="L526" s="22" t="s">
        <v>58</v>
      </c>
      <c r="M526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26" s="24" t="str">
        <f>IFERROR(IF(Table1[[#This Row],[Medicare Rate in CR]]&gt;0,"Y","N"),"N")</f>
        <v>Y</v>
      </c>
      <c r="O526" s="166">
        <f>Table1[[#This Row],[Medicare Rate in CR]]*Table1[[#This Row],[SumOfUnits]]*Table1[[#This Row],[Actuarial Factor 06/20/2023]]</f>
        <v>1636.1591509722593</v>
      </c>
      <c r="P5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1636.1591509722593</v>
      </c>
      <c r="Q526" s="166">
        <f>Table1[[#This Row],[Trended Medicare Pricing for all RHCs]]-Table1[[#This Row],[SumOfSFY24 Estimated Payment 5/04/23]]</f>
        <v>963.36222868777293</v>
      </c>
      <c r="R526" s="24">
        <f>Table1[[#This Row],[SumOfUnits]]*Table1[[#This Row],[Actuarial Factor 06/20/2023]]</f>
        <v>5.6927704358660431</v>
      </c>
      <c r="S526" s="23"/>
    </row>
    <row r="527" spans="1:19" x14ac:dyDescent="0.25">
      <c r="A527" s="192" t="s">
        <v>133</v>
      </c>
      <c r="B527" s="193" t="s">
        <v>134</v>
      </c>
      <c r="C527" s="192" t="s">
        <v>79</v>
      </c>
      <c r="D527" s="192" t="s">
        <v>30</v>
      </c>
      <c r="E527" s="192" t="s">
        <v>64</v>
      </c>
      <c r="F527" s="194">
        <v>827.29112460248632</v>
      </c>
      <c r="G527">
        <v>7</v>
      </c>
      <c r="H527">
        <v>7</v>
      </c>
      <c r="I527" s="167">
        <v>791.54826019354471</v>
      </c>
      <c r="J527" s="22">
        <v>0.95679530053448103</v>
      </c>
      <c r="K527" s="22" t="s">
        <v>135</v>
      </c>
      <c r="L527" s="22" t="s">
        <v>58</v>
      </c>
      <c r="M527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27" s="24" t="str">
        <f>IFERROR(IF(Table1[[#This Row],[Medicare Rate in CR]]&gt;0,"Y","N"),"N")</f>
        <v>Y</v>
      </c>
      <c r="O527" s="166">
        <f>Table1[[#This Row],[Medicare Rate in CR]]*Table1[[#This Row],[SumOfUnits]]*Table1[[#This Row],[Actuarial Factor 06/20/2023]]</f>
        <v>1924.9477612863066</v>
      </c>
      <c r="P5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1924.9477612863066</v>
      </c>
      <c r="Q527" s="166">
        <f>Table1[[#This Row],[Trended Medicare Pricing for all RHCs]]-Table1[[#This Row],[SumOfSFY24 Estimated Payment 5/04/23]]</f>
        <v>1133.399501092762</v>
      </c>
      <c r="R527" s="24">
        <f>Table1[[#This Row],[SumOfUnits]]*Table1[[#This Row],[Actuarial Factor 06/20/2023]]</f>
        <v>6.6975671037413669</v>
      </c>
      <c r="S527" s="23"/>
    </row>
    <row r="528" spans="1:19" x14ac:dyDescent="0.25">
      <c r="A528" s="192" t="s">
        <v>133</v>
      </c>
      <c r="B528" s="193" t="s">
        <v>134</v>
      </c>
      <c r="C528" s="192" t="s">
        <v>79</v>
      </c>
      <c r="D528" s="192" t="s">
        <v>30</v>
      </c>
      <c r="E528" s="192" t="s">
        <v>77</v>
      </c>
      <c r="F528" s="194">
        <v>1181.8444637178375</v>
      </c>
      <c r="G528">
        <v>10</v>
      </c>
      <c r="H528">
        <v>10</v>
      </c>
      <c r="I528" s="167">
        <v>1510.4762776689151</v>
      </c>
      <c r="J528" s="22">
        <v>1.2780668895442215</v>
      </c>
      <c r="K528" s="22" t="s">
        <v>135</v>
      </c>
      <c r="L528" s="22" t="s">
        <v>58</v>
      </c>
      <c r="M528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28" s="24" t="str">
        <f>IFERROR(IF(Table1[[#This Row],[Medicare Rate in CR]]&gt;0,"Y","N"),"N")</f>
        <v>Y</v>
      </c>
      <c r="O528" s="166">
        <f>Table1[[#This Row],[Medicare Rate in CR]]*Table1[[#This Row],[SumOfUnits]]*Table1[[#This Row],[Actuarial Factor 06/20/2023]]</f>
        <v>3673.2920472390474</v>
      </c>
      <c r="P5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3673.2920472390474</v>
      </c>
      <c r="Q528" s="166">
        <f>Table1[[#This Row],[Trended Medicare Pricing for all RHCs]]-Table1[[#This Row],[SumOfSFY24 Estimated Payment 5/04/23]]</f>
        <v>2162.815769570132</v>
      </c>
      <c r="R528" s="24">
        <f>Table1[[#This Row],[SumOfUnits]]*Table1[[#This Row],[Actuarial Factor 06/20/2023]]</f>
        <v>12.780668895442215</v>
      </c>
      <c r="S528" s="23"/>
    </row>
    <row r="529" spans="1:19" x14ac:dyDescent="0.25">
      <c r="A529" s="192" t="s">
        <v>133</v>
      </c>
      <c r="B529" s="193" t="s">
        <v>134</v>
      </c>
      <c r="C529" s="192" t="s">
        <v>79</v>
      </c>
      <c r="D529" s="192" t="s">
        <v>32</v>
      </c>
      <c r="E529" s="192" t="s">
        <v>65</v>
      </c>
      <c r="F529" s="194">
        <v>72.545051556326499</v>
      </c>
      <c r="G529">
        <v>2</v>
      </c>
      <c r="H529">
        <v>2</v>
      </c>
      <c r="I529" s="167">
        <v>99.166082456247878</v>
      </c>
      <c r="J529" s="22">
        <v>1.3669586047402817</v>
      </c>
      <c r="K529" s="22" t="s">
        <v>135</v>
      </c>
      <c r="L529" s="22" t="s">
        <v>58</v>
      </c>
      <c r="M529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29" s="24" t="str">
        <f>IFERROR(IF(Table1[[#This Row],[Medicare Rate in CR]]&gt;0,"Y","N"),"N")</f>
        <v>Y</v>
      </c>
      <c r="O529" s="166">
        <f>Table1[[#This Row],[Medicare Rate in CR]]*Table1[[#This Row],[SumOfUnits]]*Table1[[#This Row],[Actuarial Factor 06/20/2023]]</f>
        <v>785.75514517680881</v>
      </c>
      <c r="P5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785.75514517680881</v>
      </c>
      <c r="Q529" s="166">
        <f>Table1[[#This Row],[Trended Medicare Pricing for all RHCs]]-Table1[[#This Row],[SumOfSFY24 Estimated Payment 5/04/23]]</f>
        <v>686.58906272056095</v>
      </c>
      <c r="R529" s="24">
        <f>Table1[[#This Row],[SumOfUnits]]*Table1[[#This Row],[Actuarial Factor 06/20/2023]]</f>
        <v>2.7339172094805635</v>
      </c>
      <c r="S529" s="23"/>
    </row>
    <row r="530" spans="1:19" x14ac:dyDescent="0.25">
      <c r="A530" s="192" t="s">
        <v>133</v>
      </c>
      <c r="B530" s="193" t="s">
        <v>134</v>
      </c>
      <c r="C530" s="192" t="s">
        <v>79</v>
      </c>
      <c r="D530" s="192" t="s">
        <v>32</v>
      </c>
      <c r="E530" s="192" t="s">
        <v>100</v>
      </c>
      <c r="F530" s="194">
        <v>181.36262889081624</v>
      </c>
      <c r="G530">
        <v>5</v>
      </c>
      <c r="H530">
        <v>5</v>
      </c>
      <c r="I530" s="167">
        <v>325.2418026170576</v>
      </c>
      <c r="J530" s="22">
        <v>1.7933231592758803</v>
      </c>
      <c r="K530" s="22" t="s">
        <v>135</v>
      </c>
      <c r="L530" s="22" t="s">
        <v>58</v>
      </c>
      <c r="M530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30" s="24" t="str">
        <f>IFERROR(IF(Table1[[#This Row],[Medicare Rate in CR]]&gt;0,"Y","N"),"N")</f>
        <v>Y</v>
      </c>
      <c r="O530" s="166">
        <f>Table1[[#This Row],[Medicare Rate in CR]]*Table1[[#This Row],[SumOfUnits]]*Table1[[#This Row],[Actuarial Factor 06/20/2023]]</f>
        <v>2577.0950460374042</v>
      </c>
      <c r="P5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2577.0950460374042</v>
      </c>
      <c r="Q530" s="166">
        <f>Table1[[#This Row],[Trended Medicare Pricing for all RHCs]]-Table1[[#This Row],[SumOfSFY24 Estimated Payment 5/04/23]]</f>
        <v>2251.8532434203466</v>
      </c>
      <c r="R530" s="24">
        <f>Table1[[#This Row],[SumOfUnits]]*Table1[[#This Row],[Actuarial Factor 06/20/2023]]</f>
        <v>8.9666157963794006</v>
      </c>
      <c r="S530" s="23"/>
    </row>
    <row r="531" spans="1:19" x14ac:dyDescent="0.25">
      <c r="A531" s="192" t="s">
        <v>133</v>
      </c>
      <c r="B531" s="193" t="s">
        <v>134</v>
      </c>
      <c r="C531" s="192" t="s">
        <v>79</v>
      </c>
      <c r="D531" s="192" t="s">
        <v>31</v>
      </c>
      <c r="E531" s="192" t="s">
        <v>69</v>
      </c>
      <c r="F531" s="194">
        <v>959.70897176447954</v>
      </c>
      <c r="G531">
        <v>19</v>
      </c>
      <c r="H531">
        <v>19</v>
      </c>
      <c r="I531" s="167">
        <v>1022.0248756983437</v>
      </c>
      <c r="J531" s="22">
        <v>1.0649320843789685</v>
      </c>
      <c r="K531" s="22" t="s">
        <v>135</v>
      </c>
      <c r="L531" s="22" t="s">
        <v>58</v>
      </c>
      <c r="M531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31" s="24" t="str">
        <f>IFERROR(IF(Table1[[#This Row],[Medicare Rate in CR]]&gt;0,"Y","N"),"N")</f>
        <v>Y</v>
      </c>
      <c r="O531" s="166">
        <f>Table1[[#This Row],[Medicare Rate in CR]]*Table1[[#This Row],[SumOfUnits]]*Table1[[#This Row],[Actuarial Factor 06/20/2023]]</f>
        <v>5815.3704770558279</v>
      </c>
      <c r="P5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5815.3704770558279</v>
      </c>
      <c r="Q531" s="166">
        <f>Table1[[#This Row],[Trended Medicare Pricing for all RHCs]]-Table1[[#This Row],[SumOfSFY24 Estimated Payment 5/04/23]]</f>
        <v>4793.3456013574842</v>
      </c>
      <c r="R531" s="24">
        <f>Table1[[#This Row],[SumOfUnits]]*Table1[[#This Row],[Actuarial Factor 06/20/2023]]</f>
        <v>20.233709603200403</v>
      </c>
      <c r="S531" s="23"/>
    </row>
    <row r="532" spans="1:19" x14ac:dyDescent="0.25">
      <c r="A532" s="192" t="s">
        <v>133</v>
      </c>
      <c r="B532" s="193" t="s">
        <v>134</v>
      </c>
      <c r="C532" s="192" t="s">
        <v>55</v>
      </c>
      <c r="D532" s="192" t="s">
        <v>30</v>
      </c>
      <c r="E532" s="192" t="s">
        <v>59</v>
      </c>
      <c r="F532" s="194">
        <v>590.92223185891874</v>
      </c>
      <c r="G532">
        <v>5</v>
      </c>
      <c r="H532">
        <v>5</v>
      </c>
      <c r="I532" s="167">
        <v>604.34805789620339</v>
      </c>
      <c r="J532" s="22">
        <v>1.0227201234163246</v>
      </c>
      <c r="K532" s="22" t="s">
        <v>135</v>
      </c>
      <c r="L532" s="22" t="s">
        <v>58</v>
      </c>
      <c r="M532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32" s="24" t="str">
        <f>IFERROR(IF(Table1[[#This Row],[Medicare Rate in CR]]&gt;0,"Y","N"),"N")</f>
        <v>Y</v>
      </c>
      <c r="O532" s="166">
        <f>Table1[[#This Row],[Medicare Rate in CR]]*Table1[[#This Row],[SumOfUnits]]*Table1[[#This Row],[Actuarial Factor 06/20/2023]]</f>
        <v>1469.6999533554294</v>
      </c>
      <c r="P5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1469.6999533554294</v>
      </c>
      <c r="Q532" s="166">
        <f>Table1[[#This Row],[Trended Medicare Pricing for all RHCs]]-Table1[[#This Row],[SumOfSFY24 Estimated Payment 5/04/23]]</f>
        <v>865.35189545922606</v>
      </c>
      <c r="R532" s="24">
        <f>Table1[[#This Row],[SumOfUnits]]*Table1[[#This Row],[Actuarial Factor 06/20/2023]]</f>
        <v>5.1136006170816231</v>
      </c>
      <c r="S532" s="23"/>
    </row>
    <row r="533" spans="1:19" x14ac:dyDescent="0.25">
      <c r="A533" s="192" t="s">
        <v>133</v>
      </c>
      <c r="B533" s="193" t="s">
        <v>134</v>
      </c>
      <c r="C533" s="192" t="s">
        <v>55</v>
      </c>
      <c r="D533" s="192" t="s">
        <v>31</v>
      </c>
      <c r="E533" s="192" t="s">
        <v>67</v>
      </c>
      <c r="F533" s="194">
        <v>118.18444637178375</v>
      </c>
      <c r="G533">
        <v>1</v>
      </c>
      <c r="H533">
        <v>1</v>
      </c>
      <c r="I533" s="167">
        <v>133.80782989896778</v>
      </c>
      <c r="J533" s="22">
        <v>1.1321949207938591</v>
      </c>
      <c r="K533" s="22" t="s">
        <v>135</v>
      </c>
      <c r="L533" s="22" t="s">
        <v>58</v>
      </c>
      <c r="M533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33" s="24" t="str">
        <f>IFERROR(IF(Table1[[#This Row],[Medicare Rate in CR]]&gt;0,"Y","N"),"N")</f>
        <v>Y</v>
      </c>
      <c r="O533" s="166">
        <f>Table1[[#This Row],[Medicare Rate in CR]]*Table1[[#This Row],[SumOfUnits]]*Table1[[#This Row],[Actuarial Factor 06/20/2023]]</f>
        <v>325.40414218536307</v>
      </c>
      <c r="P5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325.40414218536307</v>
      </c>
      <c r="Q533" s="166">
        <f>Table1[[#This Row],[Trended Medicare Pricing for all RHCs]]-Table1[[#This Row],[SumOfSFY24 Estimated Payment 5/04/23]]</f>
        <v>191.59631228639529</v>
      </c>
      <c r="R533" s="24">
        <f>Table1[[#This Row],[SumOfUnits]]*Table1[[#This Row],[Actuarial Factor 06/20/2023]]</f>
        <v>1.1321949207938591</v>
      </c>
      <c r="S533" s="23"/>
    </row>
    <row r="534" spans="1:19" x14ac:dyDescent="0.25">
      <c r="A534" s="192" t="s">
        <v>133</v>
      </c>
      <c r="B534" s="193" t="s">
        <v>134</v>
      </c>
      <c r="C534" s="192" t="s">
        <v>55</v>
      </c>
      <c r="D534" s="192" t="s">
        <v>31</v>
      </c>
      <c r="E534" s="192" t="s">
        <v>74</v>
      </c>
      <c r="F534" s="194">
        <v>354.55333911535126</v>
      </c>
      <c r="G534">
        <v>3</v>
      </c>
      <c r="H534">
        <v>3</v>
      </c>
      <c r="I534" s="167">
        <v>367.76064360968428</v>
      </c>
      <c r="J534" s="22">
        <v>1.0372505432533414</v>
      </c>
      <c r="K534" s="22" t="s">
        <v>135</v>
      </c>
      <c r="L534" s="22" t="s">
        <v>58</v>
      </c>
      <c r="M534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34" s="24" t="str">
        <f>IFERROR(IF(Table1[[#This Row],[Medicare Rate in CR]]&gt;0,"Y","N"),"N")</f>
        <v>Y</v>
      </c>
      <c r="O534" s="166">
        <f>Table1[[#This Row],[Medicare Rate in CR]]*Table1[[#This Row],[SumOfUnits]]*Table1[[#This Row],[Actuarial Factor 06/20/2023]]</f>
        <v>894.34853590932858</v>
      </c>
      <c r="P5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894.34853590932858</v>
      </c>
      <c r="Q534" s="166">
        <f>Table1[[#This Row],[Trended Medicare Pricing for all RHCs]]-Table1[[#This Row],[SumOfSFY24 Estimated Payment 5/04/23]]</f>
        <v>526.5878922996443</v>
      </c>
      <c r="R534" s="24">
        <f>Table1[[#This Row],[SumOfUnits]]*Table1[[#This Row],[Actuarial Factor 06/20/2023]]</f>
        <v>3.1117516297600245</v>
      </c>
      <c r="S534" s="23"/>
    </row>
    <row r="535" spans="1:19" x14ac:dyDescent="0.25">
      <c r="A535" s="192" t="s">
        <v>133</v>
      </c>
      <c r="B535" s="193" t="s">
        <v>134</v>
      </c>
      <c r="C535" s="192" t="s">
        <v>84</v>
      </c>
      <c r="D535" s="192" t="s">
        <v>30</v>
      </c>
      <c r="E535" s="192" t="s">
        <v>59</v>
      </c>
      <c r="F535" s="194">
        <v>590.92223185891874</v>
      </c>
      <c r="G535">
        <v>5</v>
      </c>
      <c r="H535">
        <v>5</v>
      </c>
      <c r="I535" s="167">
        <v>641.74343664123171</v>
      </c>
      <c r="J535" s="22">
        <v>1.0860032032005971</v>
      </c>
      <c r="K535" s="22" t="s">
        <v>135</v>
      </c>
      <c r="L535" s="22" t="s">
        <v>58</v>
      </c>
      <c r="M535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35" s="24" t="str">
        <f>IFERROR(IF(Table1[[#This Row],[Medicare Rate in CR]]&gt;0,"Y","N"),"N")</f>
        <v>Y</v>
      </c>
      <c r="O535" s="166">
        <f>Table1[[#This Row],[Medicare Rate in CR]]*Table1[[#This Row],[SumOfUnits]]*Table1[[#This Row],[Actuarial Factor 06/20/2023]]</f>
        <v>1560.6409031594183</v>
      </c>
      <c r="P5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1560.6409031594183</v>
      </c>
      <c r="Q535" s="166">
        <f>Table1[[#This Row],[Trended Medicare Pricing for all RHCs]]-Table1[[#This Row],[SumOfSFY24 Estimated Payment 5/04/23]]</f>
        <v>918.89746651818655</v>
      </c>
      <c r="R535" s="24">
        <f>Table1[[#This Row],[SumOfUnits]]*Table1[[#This Row],[Actuarial Factor 06/20/2023]]</f>
        <v>5.4300160160029858</v>
      </c>
      <c r="S535" s="23"/>
    </row>
    <row r="536" spans="1:19" x14ac:dyDescent="0.25">
      <c r="A536" s="192" t="s">
        <v>133</v>
      </c>
      <c r="B536" s="193" t="s">
        <v>134</v>
      </c>
      <c r="C536" s="192" t="s">
        <v>84</v>
      </c>
      <c r="D536" s="192" t="s">
        <v>30</v>
      </c>
      <c r="E536" s="192" t="s">
        <v>77</v>
      </c>
      <c r="F536" s="194">
        <v>118.18444637178375</v>
      </c>
      <c r="G536">
        <v>1</v>
      </c>
      <c r="H536">
        <v>1</v>
      </c>
      <c r="I536" s="167">
        <v>168.76382826954952</v>
      </c>
      <c r="J536" s="22">
        <v>1.4279698678678372</v>
      </c>
      <c r="K536" s="22" t="s">
        <v>135</v>
      </c>
      <c r="L536" s="22" t="s">
        <v>58</v>
      </c>
      <c r="M536" s="22" t="str">
        <f>IFERROR(IFERROR(INDEX(FreeStand_Medicare!E:E,MATCH(Table1[[#This Row],[Medicare Number]],FreeStand_Medicare!A:A,0)),INDEX(HospBased_Medicare_CR!F:F,MATCH(Table1[[#This Row],[Medicare Number]],HospBased_Medicare_CR!G:G,0))),0)</f>
        <v>287.41</v>
      </c>
      <c r="N536" s="24" t="str">
        <f>IFERROR(IF(Table1[[#This Row],[Medicare Rate in CR]]&gt;0,"Y","N"),"N")</f>
        <v>Y</v>
      </c>
      <c r="O536" s="166">
        <f>Table1[[#This Row],[Medicare Rate in CR]]*Table1[[#This Row],[SumOfUnits]]*Table1[[#This Row],[Actuarial Factor 06/20/2023]]</f>
        <v>410.4128197238951</v>
      </c>
      <c r="P5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410.4128197238951</v>
      </c>
      <c r="Q536" s="166">
        <f>Table1[[#This Row],[Trended Medicare Pricing for all RHCs]]-Table1[[#This Row],[SumOfSFY24 Estimated Payment 5/04/23]]</f>
        <v>241.64899145434558</v>
      </c>
      <c r="R536" s="24">
        <f>Table1[[#This Row],[SumOfUnits]]*Table1[[#This Row],[Actuarial Factor 06/20/2023]]</f>
        <v>1.4279698678678372</v>
      </c>
      <c r="S536" s="23"/>
    </row>
    <row r="537" spans="1:19" x14ac:dyDescent="0.25">
      <c r="A537" s="192" t="s">
        <v>136</v>
      </c>
      <c r="B537" s="193" t="s">
        <v>137</v>
      </c>
      <c r="C537" s="192" t="s">
        <v>76</v>
      </c>
      <c r="D537" s="192" t="s">
        <v>30</v>
      </c>
      <c r="E537" s="192" t="s">
        <v>59</v>
      </c>
      <c r="F537" s="194">
        <v>675.6577045388841</v>
      </c>
      <c r="G537">
        <v>3</v>
      </c>
      <c r="H537">
        <v>3</v>
      </c>
      <c r="I537" s="167">
        <v>702.44665947451767</v>
      </c>
      <c r="J537" s="22">
        <v>1.0396487078526193</v>
      </c>
      <c r="K537" s="22" t="s">
        <v>138</v>
      </c>
      <c r="L537" s="22" t="s">
        <v>99</v>
      </c>
      <c r="M537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37" s="24" t="str">
        <f>IFERROR(IF(Table1[[#This Row],[Medicare Rate in CR]]&gt;0,"Y","N"),"N")</f>
        <v>Y</v>
      </c>
      <c r="O537" s="166">
        <f>Table1[[#This Row],[Medicare Rate in CR]]*Table1[[#This Row],[SumOfUnits]]*Table1[[#This Row],[Actuarial Factor 06/20/2023]]</f>
        <v>803.56527927344644</v>
      </c>
      <c r="P5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803.56527927344644</v>
      </c>
      <c r="Q537" s="166">
        <f>Table1[[#This Row],[Trended Medicare Pricing for all RHCs]]-Table1[[#This Row],[SumOfSFY24 Estimated Payment 5/04/23]]</f>
        <v>101.11861979892876</v>
      </c>
      <c r="R537" s="24">
        <f>Table1[[#This Row],[SumOfUnits]]*Table1[[#This Row],[Actuarial Factor 06/20/2023]]</f>
        <v>3.1189461235578579</v>
      </c>
      <c r="S537" s="23"/>
    </row>
    <row r="538" spans="1:19" x14ac:dyDescent="0.25">
      <c r="A538" s="192" t="s">
        <v>136</v>
      </c>
      <c r="B538" s="193" t="s">
        <v>137</v>
      </c>
      <c r="C538" s="192" t="s">
        <v>76</v>
      </c>
      <c r="D538" s="192" t="s">
        <v>30</v>
      </c>
      <c r="E538" s="192" t="s">
        <v>61</v>
      </c>
      <c r="F538" s="194">
        <v>450.43846969258942</v>
      </c>
      <c r="G538">
        <v>2</v>
      </c>
      <c r="H538">
        <v>2</v>
      </c>
      <c r="I538" s="167">
        <v>395.38961104078243</v>
      </c>
      <c r="J538" s="22">
        <v>0.87778828329344039</v>
      </c>
      <c r="K538" s="22" t="s">
        <v>138</v>
      </c>
      <c r="L538" s="22" t="s">
        <v>99</v>
      </c>
      <c r="M538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38" s="24" t="str">
        <f>IFERROR(IF(Table1[[#This Row],[Medicare Rate in CR]]&gt;0,"Y","N"),"N")</f>
        <v>Y</v>
      </c>
      <c r="O538" s="166">
        <f>Table1[[#This Row],[Medicare Rate in CR]]*Table1[[#This Row],[SumOfUnits]]*Table1[[#This Row],[Actuarial Factor 06/20/2023]]</f>
        <v>452.30674661544396</v>
      </c>
      <c r="P5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452.30674661544396</v>
      </c>
      <c r="Q538" s="166">
        <f>Table1[[#This Row],[Trended Medicare Pricing for all RHCs]]-Table1[[#This Row],[SumOfSFY24 Estimated Payment 5/04/23]]</f>
        <v>56.917135574661529</v>
      </c>
      <c r="R538" s="24">
        <f>Table1[[#This Row],[SumOfUnits]]*Table1[[#This Row],[Actuarial Factor 06/20/2023]]</f>
        <v>1.7555765665868808</v>
      </c>
      <c r="S538" s="23"/>
    </row>
    <row r="539" spans="1:19" x14ac:dyDescent="0.25">
      <c r="A539" s="192" t="s">
        <v>136</v>
      </c>
      <c r="B539" s="193" t="s">
        <v>137</v>
      </c>
      <c r="C539" s="192" t="s">
        <v>76</v>
      </c>
      <c r="D539" s="192" t="s">
        <v>30</v>
      </c>
      <c r="E539" s="192" t="s">
        <v>62</v>
      </c>
      <c r="F539" s="194">
        <v>450.43846969258942</v>
      </c>
      <c r="G539">
        <v>2</v>
      </c>
      <c r="H539">
        <v>2</v>
      </c>
      <c r="I539" s="167">
        <v>473.08552012429266</v>
      </c>
      <c r="J539" s="22">
        <v>1.0502777892109418</v>
      </c>
      <c r="K539" s="22" t="s">
        <v>138</v>
      </c>
      <c r="L539" s="22" t="s">
        <v>99</v>
      </c>
      <c r="M539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39" s="24" t="str">
        <f>IFERROR(IF(Table1[[#This Row],[Medicare Rate in CR]]&gt;0,"Y","N"),"N")</f>
        <v>Y</v>
      </c>
      <c r="O539" s="166">
        <f>Table1[[#This Row],[Medicare Rate in CR]]*Table1[[#This Row],[SumOfUnits]]*Table1[[#This Row],[Actuarial Factor 06/20/2023]]</f>
        <v>541.18713922461404</v>
      </c>
      <c r="P5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541.18713922461404</v>
      </c>
      <c r="Q539" s="166">
        <f>Table1[[#This Row],[Trended Medicare Pricing for all RHCs]]-Table1[[#This Row],[SumOfSFY24 Estimated Payment 5/04/23]]</f>
        <v>68.101619100321386</v>
      </c>
      <c r="R539" s="24">
        <f>Table1[[#This Row],[SumOfUnits]]*Table1[[#This Row],[Actuarial Factor 06/20/2023]]</f>
        <v>2.1005555784218837</v>
      </c>
      <c r="S539" s="23"/>
    </row>
    <row r="540" spans="1:19" x14ac:dyDescent="0.25">
      <c r="A540" s="192" t="s">
        <v>136</v>
      </c>
      <c r="B540" s="193" t="s">
        <v>137</v>
      </c>
      <c r="C540" s="192" t="s">
        <v>76</v>
      </c>
      <c r="D540" s="192" t="s">
        <v>30</v>
      </c>
      <c r="E540" s="192" t="s">
        <v>63</v>
      </c>
      <c r="F540" s="194">
        <v>450.43846969258942</v>
      </c>
      <c r="G540">
        <v>2</v>
      </c>
      <c r="H540">
        <v>2</v>
      </c>
      <c r="I540" s="167">
        <v>454.28785959670131</v>
      </c>
      <c r="J540" s="22">
        <v>1.0085458728841232</v>
      </c>
      <c r="K540" s="22" t="s">
        <v>138</v>
      </c>
      <c r="L540" s="22" t="s">
        <v>99</v>
      </c>
      <c r="M540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40" s="24" t="str">
        <f>IFERROR(IF(Table1[[#This Row],[Medicare Rate in CR]]&gt;0,"Y","N"),"N")</f>
        <v>Y</v>
      </c>
      <c r="O540" s="166">
        <f>Table1[[#This Row],[Medicare Rate in CR]]*Table1[[#This Row],[SumOfUnits]]*Table1[[#This Row],[Actuarial Factor 06/20/2023]]</f>
        <v>519.68351737973103</v>
      </c>
      <c r="P5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519.68351737973103</v>
      </c>
      <c r="Q540" s="166">
        <f>Table1[[#This Row],[Trended Medicare Pricing for all RHCs]]-Table1[[#This Row],[SumOfSFY24 Estimated Payment 5/04/23]]</f>
        <v>65.395657783029719</v>
      </c>
      <c r="R540" s="24">
        <f>Table1[[#This Row],[SumOfUnits]]*Table1[[#This Row],[Actuarial Factor 06/20/2023]]</f>
        <v>2.0170917457682465</v>
      </c>
      <c r="S540" s="23"/>
    </row>
    <row r="541" spans="1:19" x14ac:dyDescent="0.25">
      <c r="A541" s="192" t="s">
        <v>136</v>
      </c>
      <c r="B541" s="193" t="s">
        <v>137</v>
      </c>
      <c r="C541" s="192" t="s">
        <v>79</v>
      </c>
      <c r="D541" s="192" t="s">
        <v>30</v>
      </c>
      <c r="E541" s="192" t="s">
        <v>63</v>
      </c>
      <c r="F541" s="194">
        <v>225.21923484629471</v>
      </c>
      <c r="G541">
        <v>1</v>
      </c>
      <c r="H541">
        <v>1</v>
      </c>
      <c r="I541" s="167">
        <v>213.68690028689298</v>
      </c>
      <c r="J541" s="22">
        <v>0.94879507264434049</v>
      </c>
      <c r="K541" s="22" t="s">
        <v>138</v>
      </c>
      <c r="L541" s="22" t="s">
        <v>99</v>
      </c>
      <c r="M541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41" s="24" t="str">
        <f>IFERROR(IF(Table1[[#This Row],[Medicare Rate in CR]]&gt;0,"Y","N"),"N")</f>
        <v>Y</v>
      </c>
      <c r="O541" s="166">
        <f>Table1[[#This Row],[Medicare Rate in CR]]*Table1[[#This Row],[SumOfUnits]]*Table1[[#This Row],[Actuarial Factor 06/20/2023]]</f>
        <v>244.44756251608786</v>
      </c>
      <c r="P5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244.44756251608786</v>
      </c>
      <c r="Q541" s="166">
        <f>Table1[[#This Row],[Trended Medicare Pricing for all RHCs]]-Table1[[#This Row],[SumOfSFY24 Estimated Payment 5/04/23]]</f>
        <v>30.760662229194878</v>
      </c>
      <c r="R541" s="24">
        <f>Table1[[#This Row],[SumOfUnits]]*Table1[[#This Row],[Actuarial Factor 06/20/2023]]</f>
        <v>0.94879507264434049</v>
      </c>
      <c r="S541" s="23"/>
    </row>
    <row r="542" spans="1:19" x14ac:dyDescent="0.25">
      <c r="A542" s="192" t="s">
        <v>136</v>
      </c>
      <c r="B542" s="193" t="s">
        <v>137</v>
      </c>
      <c r="C542" s="192" t="s">
        <v>55</v>
      </c>
      <c r="D542" s="192" t="s">
        <v>30</v>
      </c>
      <c r="E542" s="192" t="s">
        <v>56</v>
      </c>
      <c r="F542" s="194">
        <v>1801.7538787703577</v>
      </c>
      <c r="G542">
        <v>8</v>
      </c>
      <c r="H542">
        <v>8</v>
      </c>
      <c r="I542" s="167">
        <v>1932.2341373543068</v>
      </c>
      <c r="J542" s="22">
        <v>1.0724184696485837</v>
      </c>
      <c r="K542" s="22" t="s">
        <v>138</v>
      </c>
      <c r="L542" s="22" t="s">
        <v>99</v>
      </c>
      <c r="M542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42" s="24" t="str">
        <f>IFERROR(IF(Table1[[#This Row],[Medicare Rate in CR]]&gt;0,"Y","N"),"N")</f>
        <v>Y</v>
      </c>
      <c r="O542" s="166">
        <f>Table1[[#This Row],[Medicare Rate in CR]]*Table1[[#This Row],[SumOfUnits]]*Table1[[#This Row],[Actuarial Factor 06/20/2023]]</f>
        <v>2210.3831561620887</v>
      </c>
      <c r="P5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2210.3831561620887</v>
      </c>
      <c r="Q542" s="166">
        <f>Table1[[#This Row],[Trended Medicare Pricing for all RHCs]]-Table1[[#This Row],[SumOfSFY24 Estimated Payment 5/04/23]]</f>
        <v>278.14901880778189</v>
      </c>
      <c r="R542" s="24">
        <f>Table1[[#This Row],[SumOfUnits]]*Table1[[#This Row],[Actuarial Factor 06/20/2023]]</f>
        <v>8.5793477571886694</v>
      </c>
      <c r="S542" s="23"/>
    </row>
    <row r="543" spans="1:19" x14ac:dyDescent="0.25">
      <c r="A543" s="192" t="s">
        <v>136</v>
      </c>
      <c r="B543" s="193" t="s">
        <v>137</v>
      </c>
      <c r="C543" s="192" t="s">
        <v>55</v>
      </c>
      <c r="D543" s="192" t="s">
        <v>30</v>
      </c>
      <c r="E543" s="192" t="s">
        <v>59</v>
      </c>
      <c r="F543" s="194">
        <v>19874.376023899007</v>
      </c>
      <c r="G543">
        <v>89</v>
      </c>
      <c r="H543">
        <v>89</v>
      </c>
      <c r="I543" s="167">
        <v>20325.924299984435</v>
      </c>
      <c r="J543" s="22">
        <v>1.0227201234163246</v>
      </c>
      <c r="K543" s="22" t="s">
        <v>138</v>
      </c>
      <c r="L543" s="22" t="s">
        <v>99</v>
      </c>
      <c r="M543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43" s="24" t="str">
        <f>IFERROR(IF(Table1[[#This Row],[Medicare Rate in CR]]&gt;0,"Y","N"),"N")</f>
        <v>Y</v>
      </c>
      <c r="O543" s="166">
        <f>Table1[[#This Row],[Medicare Rate in CR]]*Table1[[#This Row],[SumOfUnits]]*Table1[[#This Row],[Actuarial Factor 06/20/2023]]</f>
        <v>23450.931521131384</v>
      </c>
      <c r="P5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23450.931521131384</v>
      </c>
      <c r="Q543" s="166">
        <f>Table1[[#This Row],[Trended Medicare Pricing for all RHCs]]-Table1[[#This Row],[SumOfSFY24 Estimated Payment 5/04/23]]</f>
        <v>3125.0072211469487</v>
      </c>
      <c r="R543" s="24">
        <f>Table1[[#This Row],[SumOfUnits]]*Table1[[#This Row],[Actuarial Factor 06/20/2023]]</f>
        <v>91.02209098405288</v>
      </c>
      <c r="S543" s="23"/>
    </row>
    <row r="544" spans="1:19" x14ac:dyDescent="0.25">
      <c r="A544" s="192" t="s">
        <v>136</v>
      </c>
      <c r="B544" s="193" t="s">
        <v>137</v>
      </c>
      <c r="C544" s="192" t="s">
        <v>55</v>
      </c>
      <c r="D544" s="192" t="s">
        <v>30</v>
      </c>
      <c r="E544" s="192" t="s">
        <v>60</v>
      </c>
      <c r="F544" s="194">
        <v>17591.77026115447</v>
      </c>
      <c r="G544">
        <v>79</v>
      </c>
      <c r="H544">
        <v>79</v>
      </c>
      <c r="I544" s="167">
        <v>15984.695513038198</v>
      </c>
      <c r="J544" s="22">
        <v>0.90864621784738975</v>
      </c>
      <c r="K544" s="22" t="s">
        <v>138</v>
      </c>
      <c r="L544" s="22" t="s">
        <v>99</v>
      </c>
      <c r="M544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44" s="24" t="str">
        <f>IFERROR(IF(Table1[[#This Row],[Medicare Rate in CR]]&gt;0,"Y","N"),"N")</f>
        <v>Y</v>
      </c>
      <c r="O544" s="166">
        <f>Table1[[#This Row],[Medicare Rate in CR]]*Table1[[#This Row],[SumOfUnits]]*Table1[[#This Row],[Actuarial Factor 06/20/2023]]</f>
        <v>18494.185313729915</v>
      </c>
      <c r="P5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18494.185313729915</v>
      </c>
      <c r="Q544" s="166">
        <f>Table1[[#This Row],[Trended Medicare Pricing for all RHCs]]-Table1[[#This Row],[SumOfSFY24 Estimated Payment 5/04/23]]</f>
        <v>2509.4898006917174</v>
      </c>
      <c r="R544" s="24">
        <f>Table1[[#This Row],[SumOfUnits]]*Table1[[#This Row],[Actuarial Factor 06/20/2023]]</f>
        <v>71.783051209943793</v>
      </c>
      <c r="S544" s="23"/>
    </row>
    <row r="545" spans="1:19" x14ac:dyDescent="0.25">
      <c r="A545" s="192" t="s">
        <v>136</v>
      </c>
      <c r="B545" s="193" t="s">
        <v>137</v>
      </c>
      <c r="C545" s="192" t="s">
        <v>55</v>
      </c>
      <c r="D545" s="192" t="s">
        <v>30</v>
      </c>
      <c r="E545" s="192" t="s">
        <v>61</v>
      </c>
      <c r="F545" s="194">
        <v>1801.7538787703577</v>
      </c>
      <c r="G545">
        <v>8</v>
      </c>
      <c r="H545">
        <v>8</v>
      </c>
      <c r="I545" s="167">
        <v>1637.1568474365499</v>
      </c>
      <c r="J545" s="22">
        <v>0.90864621784738975</v>
      </c>
      <c r="K545" s="22" t="s">
        <v>138</v>
      </c>
      <c r="L545" s="22" t="s">
        <v>99</v>
      </c>
      <c r="M545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45" s="24" t="str">
        <f>IFERROR(IF(Table1[[#This Row],[Medicare Rate in CR]]&gt;0,"Y","N"),"N")</f>
        <v>Y</v>
      </c>
      <c r="O545" s="166">
        <f>Table1[[#This Row],[Medicare Rate in CR]]*Table1[[#This Row],[SumOfUnits]]*Table1[[#This Row],[Actuarial Factor 06/20/2023]]</f>
        <v>1872.8288925296119</v>
      </c>
      <c r="P5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1872.8288925296119</v>
      </c>
      <c r="Q545" s="166">
        <f>Table1[[#This Row],[Trended Medicare Pricing for all RHCs]]-Table1[[#This Row],[SumOfSFY24 Estimated Payment 5/04/23]]</f>
        <v>235.67204509306202</v>
      </c>
      <c r="R545" s="24">
        <f>Table1[[#This Row],[SumOfUnits]]*Table1[[#This Row],[Actuarial Factor 06/20/2023]]</f>
        <v>7.269169742779118</v>
      </c>
      <c r="S545" s="23"/>
    </row>
    <row r="546" spans="1:19" x14ac:dyDescent="0.25">
      <c r="A546" s="192" t="s">
        <v>136</v>
      </c>
      <c r="B546" s="193" t="s">
        <v>137</v>
      </c>
      <c r="C546" s="192" t="s">
        <v>55</v>
      </c>
      <c r="D546" s="192" t="s">
        <v>30</v>
      </c>
      <c r="E546" s="192" t="s">
        <v>62</v>
      </c>
      <c r="F546" s="194">
        <v>43319.716681121674</v>
      </c>
      <c r="G546">
        <v>194</v>
      </c>
      <c r="H546">
        <v>194</v>
      </c>
      <c r="I546" s="167">
        <v>45429.901811888056</v>
      </c>
      <c r="J546" s="22">
        <v>1.0487118866981413</v>
      </c>
      <c r="K546" s="22" t="s">
        <v>138</v>
      </c>
      <c r="L546" s="22" t="s">
        <v>99</v>
      </c>
      <c r="M546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46" s="24" t="str">
        <f>IFERROR(IF(Table1[[#This Row],[Medicare Rate in CR]]&gt;0,"Y","N"),"N")</f>
        <v>Y</v>
      </c>
      <c r="O546" s="166">
        <f>Table1[[#This Row],[Medicare Rate in CR]]*Table1[[#This Row],[SumOfUnits]]*Table1[[#This Row],[Actuarial Factor 06/20/2023]]</f>
        <v>52416.885314848369</v>
      </c>
      <c r="P5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52416.885314848369</v>
      </c>
      <c r="Q546" s="166">
        <f>Table1[[#This Row],[Trended Medicare Pricing for all RHCs]]-Table1[[#This Row],[SumOfSFY24 Estimated Payment 5/04/23]]</f>
        <v>6986.9835029603128</v>
      </c>
      <c r="R546" s="24">
        <f>Table1[[#This Row],[SumOfUnits]]*Table1[[#This Row],[Actuarial Factor 06/20/2023]]</f>
        <v>203.4501060194394</v>
      </c>
      <c r="S546" s="23"/>
    </row>
    <row r="547" spans="1:19" x14ac:dyDescent="0.25">
      <c r="A547" s="192" t="s">
        <v>136</v>
      </c>
      <c r="B547" s="193" t="s">
        <v>137</v>
      </c>
      <c r="C547" s="192" t="s">
        <v>55</v>
      </c>
      <c r="D547" s="192" t="s">
        <v>30</v>
      </c>
      <c r="E547" s="192" t="s">
        <v>63</v>
      </c>
      <c r="F547" s="194">
        <v>2386.0557001060038</v>
      </c>
      <c r="G547">
        <v>11</v>
      </c>
      <c r="H547">
        <v>11</v>
      </c>
      <c r="I547" s="167">
        <v>2392.367901145868</v>
      </c>
      <c r="J547" s="22">
        <v>1.0026454541859957</v>
      </c>
      <c r="K547" s="22" t="s">
        <v>138</v>
      </c>
      <c r="L547" s="22" t="s">
        <v>99</v>
      </c>
      <c r="M547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47" s="24" t="str">
        <f>IFERROR(IF(Table1[[#This Row],[Medicare Rate in CR]]&gt;0,"Y","N"),"N")</f>
        <v>Y</v>
      </c>
      <c r="O547" s="166">
        <f>Table1[[#This Row],[Medicare Rate in CR]]*Table1[[#This Row],[SumOfUnits]]*Table1[[#This Row],[Actuarial Factor 06/20/2023]]</f>
        <v>2841.5373229812794</v>
      </c>
      <c r="P5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2841.5373229812794</v>
      </c>
      <c r="Q547" s="166">
        <f>Table1[[#This Row],[Trended Medicare Pricing for all RHCs]]-Table1[[#This Row],[SumOfSFY24 Estimated Payment 5/04/23]]</f>
        <v>449.16942183541141</v>
      </c>
      <c r="R547" s="24">
        <f>Table1[[#This Row],[SumOfUnits]]*Table1[[#This Row],[Actuarial Factor 06/20/2023]]</f>
        <v>11.029099996045954</v>
      </c>
      <c r="S547" s="23"/>
    </row>
    <row r="548" spans="1:19" x14ac:dyDescent="0.25">
      <c r="A548" s="192" t="s">
        <v>136</v>
      </c>
      <c r="B548" s="193" t="s">
        <v>137</v>
      </c>
      <c r="C548" s="192" t="s">
        <v>55</v>
      </c>
      <c r="D548" s="192" t="s">
        <v>30</v>
      </c>
      <c r="E548" s="192" t="s">
        <v>64</v>
      </c>
      <c r="F548" s="194">
        <v>9909.6463332369658</v>
      </c>
      <c r="G548">
        <v>44</v>
      </c>
      <c r="H548">
        <v>44</v>
      </c>
      <c r="I548" s="167">
        <v>9715.4108476243327</v>
      </c>
      <c r="J548" s="22">
        <v>0.98039935240058296</v>
      </c>
      <c r="K548" s="22" t="s">
        <v>138</v>
      </c>
      <c r="L548" s="22" t="s">
        <v>99</v>
      </c>
      <c r="M548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48" s="24" t="str">
        <f>IFERROR(IF(Table1[[#This Row],[Medicare Rate in CR]]&gt;0,"Y","N"),"N")</f>
        <v>Y</v>
      </c>
      <c r="O548" s="166">
        <f>Table1[[#This Row],[Medicare Rate in CR]]*Table1[[#This Row],[SumOfUnits]]*Table1[[#This Row],[Actuarial Factor 06/20/2023]]</f>
        <v>11113.963922709392</v>
      </c>
      <c r="P5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11113.963922709392</v>
      </c>
      <c r="Q548" s="166">
        <f>Table1[[#This Row],[Trended Medicare Pricing for all RHCs]]-Table1[[#This Row],[SumOfSFY24 Estimated Payment 5/04/23]]</f>
        <v>1398.5530750850594</v>
      </c>
      <c r="R548" s="24">
        <f>Table1[[#This Row],[SumOfUnits]]*Table1[[#This Row],[Actuarial Factor 06/20/2023]]</f>
        <v>43.137571505625651</v>
      </c>
      <c r="S548" s="23"/>
    </row>
    <row r="549" spans="1:19" x14ac:dyDescent="0.25">
      <c r="A549" s="192" t="s">
        <v>136</v>
      </c>
      <c r="B549" s="193" t="s">
        <v>137</v>
      </c>
      <c r="C549" s="192" t="s">
        <v>55</v>
      </c>
      <c r="D549" s="192" t="s">
        <v>30</v>
      </c>
      <c r="E549" s="192" t="s">
        <v>77</v>
      </c>
      <c r="F549" s="194">
        <v>675.6577045388841</v>
      </c>
      <c r="G549">
        <v>3</v>
      </c>
      <c r="H549">
        <v>3</v>
      </c>
      <c r="I549" s="167">
        <v>855.85006126771032</v>
      </c>
      <c r="J549" s="22">
        <v>1.2666917812352958</v>
      </c>
      <c r="K549" s="22" t="s">
        <v>138</v>
      </c>
      <c r="L549" s="22" t="s">
        <v>99</v>
      </c>
      <c r="M549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49" s="24" t="str">
        <f>IFERROR(IF(Table1[[#This Row],[Medicare Rate in CR]]&gt;0,"Y","N"),"N")</f>
        <v>Y</v>
      </c>
      <c r="O549" s="166">
        <f>Table1[[#This Row],[Medicare Rate in CR]]*Table1[[#This Row],[SumOfUnits]]*Table1[[#This Row],[Actuarial Factor 06/20/2023]]</f>
        <v>979.05141155238482</v>
      </c>
      <c r="P5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979.05141155238482</v>
      </c>
      <c r="Q549" s="166">
        <f>Table1[[#This Row],[Trended Medicare Pricing for all RHCs]]-Table1[[#This Row],[SumOfSFY24 Estimated Payment 5/04/23]]</f>
        <v>123.2013502846745</v>
      </c>
      <c r="R549" s="24">
        <f>Table1[[#This Row],[SumOfUnits]]*Table1[[#This Row],[Actuarial Factor 06/20/2023]]</f>
        <v>3.8000753437058874</v>
      </c>
      <c r="S549" s="23"/>
    </row>
    <row r="550" spans="1:19" x14ac:dyDescent="0.25">
      <c r="A550" s="192" t="s">
        <v>136</v>
      </c>
      <c r="B550" s="193" t="s">
        <v>137</v>
      </c>
      <c r="C550" s="192" t="s">
        <v>55</v>
      </c>
      <c r="D550" s="192" t="s">
        <v>32</v>
      </c>
      <c r="E550" s="192" t="s">
        <v>65</v>
      </c>
      <c r="F550" s="194">
        <v>675.6577045388841</v>
      </c>
      <c r="G550">
        <v>3</v>
      </c>
      <c r="H550">
        <v>3</v>
      </c>
      <c r="I550" s="167">
        <v>838.80512955017844</v>
      </c>
      <c r="J550" s="22">
        <v>1.241464611319185</v>
      </c>
      <c r="K550" s="22" t="s">
        <v>138</v>
      </c>
      <c r="L550" s="22" t="s">
        <v>99</v>
      </c>
      <c r="M550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50" s="24" t="str">
        <f>IFERROR(IF(Table1[[#This Row],[Medicare Rate in CR]]&gt;0,"Y","N"),"N")</f>
        <v>Y</v>
      </c>
      <c r="O550" s="166">
        <f>Table1[[#This Row],[Medicare Rate in CR]]*Table1[[#This Row],[SumOfUnits]]*Table1[[#This Row],[Actuarial Factor 06/20/2023]]</f>
        <v>959.5528273808244</v>
      </c>
      <c r="P5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959.5528273808244</v>
      </c>
      <c r="Q550" s="166">
        <f>Table1[[#This Row],[Trended Medicare Pricing for all RHCs]]-Table1[[#This Row],[SumOfSFY24 Estimated Payment 5/04/23]]</f>
        <v>120.74769783064596</v>
      </c>
      <c r="R550" s="24">
        <f>Table1[[#This Row],[SumOfUnits]]*Table1[[#This Row],[Actuarial Factor 06/20/2023]]</f>
        <v>3.7243938339575546</v>
      </c>
      <c r="S550" s="23"/>
    </row>
    <row r="551" spans="1:19" x14ac:dyDescent="0.25">
      <c r="A551" s="192" t="s">
        <v>136</v>
      </c>
      <c r="B551" s="193" t="s">
        <v>137</v>
      </c>
      <c r="C551" s="192" t="s">
        <v>55</v>
      </c>
      <c r="D551" s="192" t="s">
        <v>32</v>
      </c>
      <c r="E551" s="192" t="s">
        <v>100</v>
      </c>
      <c r="F551" s="194">
        <v>1126.0961742314735</v>
      </c>
      <c r="G551">
        <v>5</v>
      </c>
      <c r="H551">
        <v>5</v>
      </c>
      <c r="I551" s="167">
        <v>1416.2287623664824</v>
      </c>
      <c r="J551" s="22">
        <v>1.2576445909098446</v>
      </c>
      <c r="K551" s="22" t="s">
        <v>138</v>
      </c>
      <c r="L551" s="22" t="s">
        <v>99</v>
      </c>
      <c r="M551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51" s="24" t="str">
        <f>IFERROR(IF(Table1[[#This Row],[Medicare Rate in CR]]&gt;0,"Y","N"),"N")</f>
        <v>Y</v>
      </c>
      <c r="O551" s="166">
        <f>Table1[[#This Row],[Medicare Rate in CR]]*Table1[[#This Row],[SumOfUnits]]*Table1[[#This Row],[Actuarial Factor 06/20/2023]]</f>
        <v>1620.0977620100616</v>
      </c>
      <c r="P5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1620.0977620100616</v>
      </c>
      <c r="Q551" s="166">
        <f>Table1[[#This Row],[Trended Medicare Pricing for all RHCs]]-Table1[[#This Row],[SumOfSFY24 Estimated Payment 5/04/23]]</f>
        <v>203.86899964357917</v>
      </c>
      <c r="R551" s="24">
        <f>Table1[[#This Row],[SumOfUnits]]*Table1[[#This Row],[Actuarial Factor 06/20/2023]]</f>
        <v>6.288222954549223</v>
      </c>
      <c r="S551" s="23"/>
    </row>
    <row r="552" spans="1:19" x14ac:dyDescent="0.25">
      <c r="A552" s="192" t="s">
        <v>136</v>
      </c>
      <c r="B552" s="193" t="s">
        <v>137</v>
      </c>
      <c r="C552" s="192" t="s">
        <v>55</v>
      </c>
      <c r="D552" s="192" t="s">
        <v>31</v>
      </c>
      <c r="E552" s="192" t="s">
        <v>67</v>
      </c>
      <c r="F552" s="194">
        <v>900.87693938517884</v>
      </c>
      <c r="G552">
        <v>4</v>
      </c>
      <c r="H552">
        <v>4</v>
      </c>
      <c r="I552" s="167">
        <v>1019.9682950322167</v>
      </c>
      <c r="J552" s="22">
        <v>1.1321949207938591</v>
      </c>
      <c r="K552" s="22" t="s">
        <v>138</v>
      </c>
      <c r="L552" s="22" t="s">
        <v>99</v>
      </c>
      <c r="M552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52" s="24" t="str">
        <f>IFERROR(IF(Table1[[#This Row],[Medicare Rate in CR]]&gt;0,"Y","N"),"N")</f>
        <v>Y</v>
      </c>
      <c r="O552" s="166">
        <f>Table1[[#This Row],[Medicare Rate in CR]]*Table1[[#This Row],[SumOfUnits]]*Table1[[#This Row],[Actuarial Factor 06/20/2023]]</f>
        <v>1166.7947975733193</v>
      </c>
      <c r="P5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1166.7947975733193</v>
      </c>
      <c r="Q552" s="166">
        <f>Table1[[#This Row],[Trended Medicare Pricing for all RHCs]]-Table1[[#This Row],[SumOfSFY24 Estimated Payment 5/04/23]]</f>
        <v>146.82650254110263</v>
      </c>
      <c r="R552" s="24">
        <f>Table1[[#This Row],[SumOfUnits]]*Table1[[#This Row],[Actuarial Factor 06/20/2023]]</f>
        <v>4.5287796831754363</v>
      </c>
      <c r="S552" s="23"/>
    </row>
    <row r="553" spans="1:19" x14ac:dyDescent="0.25">
      <c r="A553" s="192" t="s">
        <v>136</v>
      </c>
      <c r="B553" s="193" t="s">
        <v>137</v>
      </c>
      <c r="C553" s="192" t="s">
        <v>55</v>
      </c>
      <c r="D553" s="192" t="s">
        <v>31</v>
      </c>
      <c r="E553" s="192" t="s">
        <v>68</v>
      </c>
      <c r="F553" s="194">
        <v>1126.0961742314735</v>
      </c>
      <c r="G553">
        <v>5</v>
      </c>
      <c r="H553">
        <v>5</v>
      </c>
      <c r="I553" s="167">
        <v>1213.770502866455</v>
      </c>
      <c r="J553" s="22">
        <v>1.0778568746091484</v>
      </c>
      <c r="K553" s="22" t="s">
        <v>138</v>
      </c>
      <c r="L553" s="22" t="s">
        <v>99</v>
      </c>
      <c r="M553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53" s="24" t="str">
        <f>IFERROR(IF(Table1[[#This Row],[Medicare Rate in CR]]&gt;0,"Y","N"),"N")</f>
        <v>Y</v>
      </c>
      <c r="O553" s="166">
        <f>Table1[[#This Row],[Medicare Rate in CR]]*Table1[[#This Row],[SumOfUnits]]*Table1[[#This Row],[Actuarial Factor 06/20/2023]]</f>
        <v>1388.4952258715048</v>
      </c>
      <c r="P5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1388.4952258715048</v>
      </c>
      <c r="Q553" s="166">
        <f>Table1[[#This Row],[Trended Medicare Pricing for all RHCs]]-Table1[[#This Row],[SumOfSFY24 Estimated Payment 5/04/23]]</f>
        <v>174.72472300504978</v>
      </c>
      <c r="R553" s="24">
        <f>Table1[[#This Row],[SumOfUnits]]*Table1[[#This Row],[Actuarial Factor 06/20/2023]]</f>
        <v>5.3892843730457418</v>
      </c>
      <c r="S553" s="23"/>
    </row>
    <row r="554" spans="1:19" x14ac:dyDescent="0.25">
      <c r="A554" s="192" t="s">
        <v>136</v>
      </c>
      <c r="B554" s="193" t="s">
        <v>137</v>
      </c>
      <c r="C554" s="192" t="s">
        <v>55</v>
      </c>
      <c r="D554" s="192" t="s">
        <v>31</v>
      </c>
      <c r="E554" s="192" t="s">
        <v>69</v>
      </c>
      <c r="F554" s="194">
        <v>7882.6732196203175</v>
      </c>
      <c r="G554">
        <v>35</v>
      </c>
      <c r="H554">
        <v>35</v>
      </c>
      <c r="I554" s="167">
        <v>8256.6893621519939</v>
      </c>
      <c r="J554" s="22">
        <v>1.0474478812087167</v>
      </c>
      <c r="K554" s="22" t="s">
        <v>138</v>
      </c>
      <c r="L554" s="22" t="s">
        <v>99</v>
      </c>
      <c r="M554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54" s="24" t="str">
        <f>IFERROR(IF(Table1[[#This Row],[Medicare Rate in CR]]&gt;0,"Y","N"),"N")</f>
        <v>Y</v>
      </c>
      <c r="O554" s="166">
        <f>Table1[[#This Row],[Medicare Rate in CR]]*Table1[[#This Row],[SumOfUnits]]*Table1[[#This Row],[Actuarial Factor 06/20/2023]]</f>
        <v>9445.2565240114818</v>
      </c>
      <c r="P5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9445.2565240114818</v>
      </c>
      <c r="Q554" s="166">
        <f>Table1[[#This Row],[Trended Medicare Pricing for all RHCs]]-Table1[[#This Row],[SumOfSFY24 Estimated Payment 5/04/23]]</f>
        <v>1188.5671618594879</v>
      </c>
      <c r="R554" s="24">
        <f>Table1[[#This Row],[SumOfUnits]]*Table1[[#This Row],[Actuarial Factor 06/20/2023]]</f>
        <v>36.660675842305082</v>
      </c>
      <c r="S554" s="23"/>
    </row>
    <row r="555" spans="1:19" x14ac:dyDescent="0.25">
      <c r="A555" s="192" t="s">
        <v>136</v>
      </c>
      <c r="B555" s="193" t="s">
        <v>137</v>
      </c>
      <c r="C555" s="192" t="s">
        <v>84</v>
      </c>
      <c r="D555" s="192" t="s">
        <v>30</v>
      </c>
      <c r="E555" s="192" t="s">
        <v>59</v>
      </c>
      <c r="F555" s="194">
        <v>900.87693938517884</v>
      </c>
      <c r="G555">
        <v>4</v>
      </c>
      <c r="H555">
        <v>4</v>
      </c>
      <c r="I555" s="167">
        <v>978.35524186185432</v>
      </c>
      <c r="J555" s="22">
        <v>1.0860032032005971</v>
      </c>
      <c r="K555" s="22" t="s">
        <v>138</v>
      </c>
      <c r="L555" s="22" t="s">
        <v>99</v>
      </c>
      <c r="M555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55" s="24" t="str">
        <f>IFERROR(IF(Table1[[#This Row],[Medicare Rate in CR]]&gt;0,"Y","N"),"N")</f>
        <v>Y</v>
      </c>
      <c r="O555" s="166">
        <f>Table1[[#This Row],[Medicare Rate in CR]]*Table1[[#This Row],[SumOfUnits]]*Table1[[#This Row],[Actuarial Factor 06/20/2023]]</f>
        <v>1119.1914610904073</v>
      </c>
      <c r="P5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1119.1914610904073</v>
      </c>
      <c r="Q555" s="166">
        <f>Table1[[#This Row],[Trended Medicare Pricing for all RHCs]]-Table1[[#This Row],[SumOfSFY24 Estimated Payment 5/04/23]]</f>
        <v>140.83621922855298</v>
      </c>
      <c r="R555" s="24">
        <f>Table1[[#This Row],[SumOfUnits]]*Table1[[#This Row],[Actuarial Factor 06/20/2023]]</f>
        <v>4.3440128128023883</v>
      </c>
      <c r="S555" s="23"/>
    </row>
    <row r="556" spans="1:19" x14ac:dyDescent="0.25">
      <c r="A556" s="192" t="s">
        <v>136</v>
      </c>
      <c r="B556" s="193" t="s">
        <v>137</v>
      </c>
      <c r="C556" s="192" t="s">
        <v>84</v>
      </c>
      <c r="D556" s="192" t="s">
        <v>30</v>
      </c>
      <c r="E556" s="192" t="s">
        <v>62</v>
      </c>
      <c r="F556" s="194">
        <v>675.6577045388841</v>
      </c>
      <c r="G556">
        <v>3</v>
      </c>
      <c r="H556">
        <v>3</v>
      </c>
      <c r="I556" s="167">
        <v>746.59093261459293</v>
      </c>
      <c r="J556" s="22">
        <v>1.1049839698403479</v>
      </c>
      <c r="K556" s="22" t="s">
        <v>138</v>
      </c>
      <c r="L556" s="22" t="s">
        <v>99</v>
      </c>
      <c r="M556" s="22" t="str">
        <f>IFERROR(IFERROR(INDEX(FreeStand_Medicare!E:E,MATCH(Table1[[#This Row],[Medicare Number]],FreeStand_Medicare!A:A,0)),INDEX(HospBased_Medicare_CR!F:F,MATCH(Table1[[#This Row],[Medicare Number]],HospBased_Medicare_CR!G:G,0))),0)</f>
        <v>257.64</v>
      </c>
      <c r="N556" s="24" t="str">
        <f>IFERROR(IF(Table1[[#This Row],[Medicare Rate in CR]]&gt;0,"Y","N"),"N")</f>
        <v>Y</v>
      </c>
      <c r="O556" s="166">
        <f>Table1[[#This Row],[Medicare Rate in CR]]*Table1[[#This Row],[SumOfUnits]]*Table1[[#This Row],[Actuarial Factor 06/20/2023]]</f>
        <v>854.06420996900158</v>
      </c>
      <c r="P5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854.06420996900158</v>
      </c>
      <c r="Q556" s="166">
        <f>Table1[[#This Row],[Trended Medicare Pricing for all RHCs]]-Table1[[#This Row],[SumOfSFY24 Estimated Payment 5/04/23]]</f>
        <v>107.47327735440865</v>
      </c>
      <c r="R556" s="24">
        <f>Table1[[#This Row],[SumOfUnits]]*Table1[[#This Row],[Actuarial Factor 06/20/2023]]</f>
        <v>3.3149519095210436</v>
      </c>
      <c r="S556" s="23"/>
    </row>
    <row r="557" spans="1:19" x14ac:dyDescent="0.25">
      <c r="A557" s="192" t="s">
        <v>139</v>
      </c>
      <c r="B557" s="193" t="s">
        <v>140</v>
      </c>
      <c r="C557" s="192" t="s">
        <v>88</v>
      </c>
      <c r="D557" s="192" t="s">
        <v>30</v>
      </c>
      <c r="E557" s="192" t="s">
        <v>62</v>
      </c>
      <c r="F557" s="194">
        <v>268.05435096848805</v>
      </c>
      <c r="G557">
        <v>1</v>
      </c>
      <c r="H557">
        <v>1</v>
      </c>
      <c r="I557" s="167">
        <v>266.50131161752466</v>
      </c>
      <c r="J557" s="22">
        <v>0.99420625203302171</v>
      </c>
      <c r="K557" s="22" t="s">
        <v>141</v>
      </c>
      <c r="L557" s="22" t="s">
        <v>58</v>
      </c>
      <c r="M557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57" s="24" t="str">
        <f>IFERROR(IF(Table1[[#This Row],[Medicare Rate in CR]]&gt;0,"Y","N"),"N")</f>
        <v>Y</v>
      </c>
      <c r="O557" s="166">
        <f>Table1[[#This Row],[Medicare Rate in CR]]*Table1[[#This Row],[SumOfUnits]]*Table1[[#This Row],[Actuarial Factor 06/20/2023]]</f>
        <v>264.92613997923934</v>
      </c>
      <c r="P5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264.92613997923934</v>
      </c>
      <c r="Q557" s="166">
        <f>Table1[[#This Row],[Trended Medicare Pricing for all RHCs]]-Table1[[#This Row],[SumOfSFY24 Estimated Payment 5/04/23]]</f>
        <v>-1.575171638285326</v>
      </c>
      <c r="R557" s="24">
        <f>Table1[[#This Row],[SumOfUnits]]*Table1[[#This Row],[Actuarial Factor 06/20/2023]]</f>
        <v>0.99420625203302171</v>
      </c>
      <c r="S557" s="23"/>
    </row>
    <row r="558" spans="1:19" x14ac:dyDescent="0.25">
      <c r="A558" s="192" t="s">
        <v>139</v>
      </c>
      <c r="B558" s="193" t="s">
        <v>140</v>
      </c>
      <c r="C558" s="192" t="s">
        <v>72</v>
      </c>
      <c r="D558" s="192" t="s">
        <v>32</v>
      </c>
      <c r="E558" s="192" t="s">
        <v>65</v>
      </c>
      <c r="F558" s="194">
        <v>268.05435096848805</v>
      </c>
      <c r="G558">
        <v>1</v>
      </c>
      <c r="H558">
        <v>1</v>
      </c>
      <c r="I558" s="167">
        <v>328.10137413427134</v>
      </c>
      <c r="J558" s="22">
        <v>1.2240106267584603</v>
      </c>
      <c r="K558" s="22" t="s">
        <v>141</v>
      </c>
      <c r="L558" s="22" t="s">
        <v>58</v>
      </c>
      <c r="M558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58" s="24" t="str">
        <f>IFERROR(IF(Table1[[#This Row],[Medicare Rate in CR]]&gt;0,"Y","N"),"N")</f>
        <v>Y</v>
      </c>
      <c r="O558" s="166">
        <f>Table1[[#This Row],[Medicare Rate in CR]]*Table1[[#This Row],[SumOfUnits]]*Table1[[#This Row],[Actuarial Factor 06/20/2023]]</f>
        <v>326.16211171232692</v>
      </c>
      <c r="P5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326.16211171232692</v>
      </c>
      <c r="Q558" s="166">
        <f>Table1[[#This Row],[Trended Medicare Pricing for all RHCs]]-Table1[[#This Row],[SumOfSFY24 Estimated Payment 5/04/23]]</f>
        <v>-1.9392624219444201</v>
      </c>
      <c r="R558" s="24">
        <f>Table1[[#This Row],[SumOfUnits]]*Table1[[#This Row],[Actuarial Factor 06/20/2023]]</f>
        <v>1.2240106267584603</v>
      </c>
      <c r="S558" s="23"/>
    </row>
    <row r="559" spans="1:19" x14ac:dyDescent="0.25">
      <c r="A559" s="192" t="s">
        <v>139</v>
      </c>
      <c r="B559" s="193" t="s">
        <v>140</v>
      </c>
      <c r="C559" s="192" t="s">
        <v>76</v>
      </c>
      <c r="D559" s="192" t="s">
        <v>30</v>
      </c>
      <c r="E559" s="192" t="s">
        <v>59</v>
      </c>
      <c r="F559" s="194">
        <v>1094.7287269923872</v>
      </c>
      <c r="G559">
        <v>4</v>
      </c>
      <c r="H559">
        <v>4</v>
      </c>
      <c r="I559" s="167">
        <v>1138.1333064667783</v>
      </c>
      <c r="J559" s="22">
        <v>1.0396487078526193</v>
      </c>
      <c r="K559" s="22" t="s">
        <v>141</v>
      </c>
      <c r="L559" s="22" t="s">
        <v>58</v>
      </c>
      <c r="M559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59" s="24" t="str">
        <f>IFERROR(IF(Table1[[#This Row],[Medicare Rate in CR]]&gt;0,"Y","N"),"N")</f>
        <v>Y</v>
      </c>
      <c r="O559" s="166">
        <f>Table1[[#This Row],[Medicare Rate in CR]]*Table1[[#This Row],[SumOfUnits]]*Table1[[#This Row],[Actuarial Factor 06/20/2023]]</f>
        <v>1108.14076472595</v>
      </c>
      <c r="P5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1108.14076472595</v>
      </c>
      <c r="Q559" s="166">
        <f>Table1[[#This Row],[Trended Medicare Pricing for all RHCs]]-Table1[[#This Row],[SumOfSFY24 Estimated Payment 5/04/23]]</f>
        <v>-29.992541740828301</v>
      </c>
      <c r="R559" s="24">
        <f>Table1[[#This Row],[SumOfUnits]]*Table1[[#This Row],[Actuarial Factor 06/20/2023]]</f>
        <v>4.1585948314104773</v>
      </c>
      <c r="S559" s="23"/>
    </row>
    <row r="560" spans="1:19" x14ac:dyDescent="0.25">
      <c r="A560" s="192" t="s">
        <v>139</v>
      </c>
      <c r="B560" s="193" t="s">
        <v>140</v>
      </c>
      <c r="C560" s="192" t="s">
        <v>76</v>
      </c>
      <c r="D560" s="192" t="s">
        <v>30</v>
      </c>
      <c r="E560" s="192" t="s">
        <v>62</v>
      </c>
      <c r="F560" s="194">
        <v>815.41871446468167</v>
      </c>
      <c r="G560">
        <v>3</v>
      </c>
      <c r="H560">
        <v>3</v>
      </c>
      <c r="I560" s="167">
        <v>856.41616470919405</v>
      </c>
      <c r="J560" s="22">
        <v>1.0502777892109418</v>
      </c>
      <c r="K560" s="22" t="s">
        <v>141</v>
      </c>
      <c r="L560" s="22" t="s">
        <v>58</v>
      </c>
      <c r="M560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60" s="24" t="str">
        <f>IFERROR(IF(Table1[[#This Row],[Medicare Rate in CR]]&gt;0,"Y","N"),"N")</f>
        <v>Y</v>
      </c>
      <c r="O560" s="166">
        <f>Table1[[#This Row],[Medicare Rate in CR]]*Table1[[#This Row],[SumOfUnits]]*Table1[[#This Row],[Actuarial Factor 06/20/2023]]</f>
        <v>839.60256747311905</v>
      </c>
      <c r="P5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839.60256747311905</v>
      </c>
      <c r="Q560" s="166">
        <f>Table1[[#This Row],[Trended Medicare Pricing for all RHCs]]-Table1[[#This Row],[SumOfSFY24 Estimated Payment 5/04/23]]</f>
        <v>-16.813597236074997</v>
      </c>
      <c r="R560" s="24">
        <f>Table1[[#This Row],[SumOfUnits]]*Table1[[#This Row],[Actuarial Factor 06/20/2023]]</f>
        <v>3.1508333676328255</v>
      </c>
      <c r="S560" s="23"/>
    </row>
    <row r="561" spans="1:19" x14ac:dyDescent="0.25">
      <c r="A561" s="192" t="s">
        <v>139</v>
      </c>
      <c r="B561" s="193" t="s">
        <v>140</v>
      </c>
      <c r="C561" s="192" t="s">
        <v>76</v>
      </c>
      <c r="D561" s="192" t="s">
        <v>30</v>
      </c>
      <c r="E561" s="192" t="s">
        <v>64</v>
      </c>
      <c r="F561" s="194">
        <v>273.68218174809681</v>
      </c>
      <c r="G561">
        <v>1</v>
      </c>
      <c r="H561">
        <v>1</v>
      </c>
      <c r="I561" s="167">
        <v>258.00824378412204</v>
      </c>
      <c r="J561" s="22">
        <v>0.94272941751684292</v>
      </c>
      <c r="K561" s="22" t="s">
        <v>141</v>
      </c>
      <c r="L561" s="22" t="s">
        <v>58</v>
      </c>
      <c r="M561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61" s="24" t="str">
        <f>IFERROR(IF(Table1[[#This Row],[Medicare Rate in CR]]&gt;0,"Y","N"),"N")</f>
        <v>Y</v>
      </c>
      <c r="O561" s="166">
        <f>Table1[[#This Row],[Medicare Rate in CR]]*Table1[[#This Row],[SumOfUnits]]*Table1[[#This Row],[Actuarial Factor 06/20/2023]]</f>
        <v>251.20910788571317</v>
      </c>
      <c r="P5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251.20910788571317</v>
      </c>
      <c r="Q561" s="166">
        <f>Table1[[#This Row],[Trended Medicare Pricing for all RHCs]]-Table1[[#This Row],[SumOfSFY24 Estimated Payment 5/04/23]]</f>
        <v>-6.7991358984088777</v>
      </c>
      <c r="R561" s="24">
        <f>Table1[[#This Row],[SumOfUnits]]*Table1[[#This Row],[Actuarial Factor 06/20/2023]]</f>
        <v>0.94272941751684292</v>
      </c>
      <c r="S561" s="23"/>
    </row>
    <row r="562" spans="1:19" x14ac:dyDescent="0.25">
      <c r="A562" s="192" t="s">
        <v>139</v>
      </c>
      <c r="B562" s="193" t="s">
        <v>140</v>
      </c>
      <c r="C562" s="192" t="s">
        <v>78</v>
      </c>
      <c r="D562" s="192" t="s">
        <v>30</v>
      </c>
      <c r="E562" s="192" t="s">
        <v>62</v>
      </c>
      <c r="F562" s="194">
        <v>536.1087019369761</v>
      </c>
      <c r="G562">
        <v>2</v>
      </c>
      <c r="H562">
        <v>2</v>
      </c>
      <c r="I562" s="167">
        <v>509.26106247615598</v>
      </c>
      <c r="J562" s="22">
        <v>0.94992127648027569</v>
      </c>
      <c r="K562" s="22" t="s">
        <v>141</v>
      </c>
      <c r="L562" s="22" t="s">
        <v>58</v>
      </c>
      <c r="M562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62" s="24" t="str">
        <f>IFERROR(IF(Table1[[#This Row],[Medicare Rate in CR]]&gt;0,"Y","N"),"N")</f>
        <v>Y</v>
      </c>
      <c r="O562" s="166">
        <f>Table1[[#This Row],[Medicare Rate in CR]]*Table1[[#This Row],[SumOfUnits]]*Table1[[#This Row],[Actuarial Factor 06/20/2023]]</f>
        <v>506.25104508739815</v>
      </c>
      <c r="P5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506.25104508739815</v>
      </c>
      <c r="Q562" s="166">
        <f>Table1[[#This Row],[Trended Medicare Pricing for all RHCs]]-Table1[[#This Row],[SumOfSFY24 Estimated Payment 5/04/23]]</f>
        <v>-3.0100173887578308</v>
      </c>
      <c r="R562" s="24">
        <f>Table1[[#This Row],[SumOfUnits]]*Table1[[#This Row],[Actuarial Factor 06/20/2023]]</f>
        <v>1.8998425529605514</v>
      </c>
      <c r="S562" s="23"/>
    </row>
    <row r="563" spans="1:19" x14ac:dyDescent="0.25">
      <c r="A563" s="192" t="s">
        <v>139</v>
      </c>
      <c r="B563" s="193" t="s">
        <v>140</v>
      </c>
      <c r="C563" s="192" t="s">
        <v>79</v>
      </c>
      <c r="D563" s="192" t="s">
        <v>30</v>
      </c>
      <c r="E563" s="192" t="s">
        <v>62</v>
      </c>
      <c r="F563" s="194">
        <v>547.36436349619362</v>
      </c>
      <c r="G563">
        <v>2</v>
      </c>
      <c r="H563">
        <v>2</v>
      </c>
      <c r="I563" s="167">
        <v>554.88693688591036</v>
      </c>
      <c r="J563" s="22">
        <v>1.0137432648001921</v>
      </c>
      <c r="K563" s="22" t="s">
        <v>141</v>
      </c>
      <c r="L563" s="22" t="s">
        <v>58</v>
      </c>
      <c r="M563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63" s="24" t="str">
        <f>IFERROR(IF(Table1[[#This Row],[Medicare Rate in CR]]&gt;0,"Y","N"),"N")</f>
        <v>Y</v>
      </c>
      <c r="O563" s="166">
        <f>Table1[[#This Row],[Medicare Rate in CR]]*Table1[[#This Row],[SumOfUnits]]*Table1[[#This Row],[Actuarial Factor 06/20/2023]]</f>
        <v>540.26433554261439</v>
      </c>
      <c r="P5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540.26433554261439</v>
      </c>
      <c r="Q563" s="166">
        <f>Table1[[#This Row],[Trended Medicare Pricing for all RHCs]]-Table1[[#This Row],[SumOfSFY24 Estimated Payment 5/04/23]]</f>
        <v>-14.622601343295969</v>
      </c>
      <c r="R563" s="24">
        <f>Table1[[#This Row],[SumOfUnits]]*Table1[[#This Row],[Actuarial Factor 06/20/2023]]</f>
        <v>2.0274865296003841</v>
      </c>
      <c r="S563" s="23"/>
    </row>
    <row r="564" spans="1:19" x14ac:dyDescent="0.25">
      <c r="A564" s="192" t="s">
        <v>139</v>
      </c>
      <c r="B564" s="193" t="s">
        <v>140</v>
      </c>
      <c r="C564" s="192" t="s">
        <v>55</v>
      </c>
      <c r="D564" s="192" t="s">
        <v>30</v>
      </c>
      <c r="E564" s="192" t="s">
        <v>56</v>
      </c>
      <c r="F564" s="194">
        <v>4060.2100799845821</v>
      </c>
      <c r="G564">
        <v>15</v>
      </c>
      <c r="H564">
        <v>15</v>
      </c>
      <c r="I564" s="167">
        <v>4354.2442804288194</v>
      </c>
      <c r="J564" s="22">
        <v>1.0724184696485837</v>
      </c>
      <c r="K564" s="22" t="s">
        <v>141</v>
      </c>
      <c r="L564" s="22" t="s">
        <v>58</v>
      </c>
      <c r="M564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64" s="24" t="str">
        <f>IFERROR(IF(Table1[[#This Row],[Medicare Rate in CR]]&gt;0,"Y","N"),"N")</f>
        <v>Y</v>
      </c>
      <c r="O564" s="166">
        <f>Table1[[#This Row],[Medicare Rate in CR]]*Table1[[#This Row],[SumOfUnits]]*Table1[[#This Row],[Actuarial Factor 06/20/2023]]</f>
        <v>4286.5102441088711</v>
      </c>
      <c r="P5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4286.5102441088711</v>
      </c>
      <c r="Q564" s="166">
        <f>Table1[[#This Row],[Trended Medicare Pricing for all RHCs]]-Table1[[#This Row],[SumOfSFY24 Estimated Payment 5/04/23]]</f>
        <v>-67.734036319948245</v>
      </c>
      <c r="R564" s="24">
        <f>Table1[[#This Row],[SumOfUnits]]*Table1[[#This Row],[Actuarial Factor 06/20/2023]]</f>
        <v>16.086277044728757</v>
      </c>
      <c r="S564" s="23"/>
    </row>
    <row r="565" spans="1:19" x14ac:dyDescent="0.25">
      <c r="A565" s="192" t="s">
        <v>139</v>
      </c>
      <c r="B565" s="193" t="s">
        <v>140</v>
      </c>
      <c r="C565" s="192" t="s">
        <v>55</v>
      </c>
      <c r="D565" s="192" t="s">
        <v>30</v>
      </c>
      <c r="E565" s="192" t="s">
        <v>59</v>
      </c>
      <c r="F565" s="194">
        <v>25719.928688445565</v>
      </c>
      <c r="G565">
        <v>95</v>
      </c>
      <c r="H565">
        <v>95</v>
      </c>
      <c r="I565" s="167">
        <v>26304.288642506115</v>
      </c>
      <c r="J565" s="22">
        <v>1.0227201234163246</v>
      </c>
      <c r="K565" s="22" t="s">
        <v>141</v>
      </c>
      <c r="L565" s="22" t="s">
        <v>58</v>
      </c>
      <c r="M565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65" s="24" t="str">
        <f>IFERROR(IF(Table1[[#This Row],[Medicare Rate in CR]]&gt;0,"Y","N"),"N")</f>
        <v>Y</v>
      </c>
      <c r="O565" s="166">
        <f>Table1[[#This Row],[Medicare Rate in CR]]*Table1[[#This Row],[SumOfUnits]]*Table1[[#This Row],[Actuarial Factor 06/20/2023]]</f>
        <v>25889.801972241061</v>
      </c>
      <c r="P5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25889.801972241061</v>
      </c>
      <c r="Q565" s="166">
        <f>Table1[[#This Row],[Trended Medicare Pricing for all RHCs]]-Table1[[#This Row],[SumOfSFY24 Estimated Payment 5/04/23]]</f>
        <v>-414.48667026505427</v>
      </c>
      <c r="R565" s="24">
        <f>Table1[[#This Row],[SumOfUnits]]*Table1[[#This Row],[Actuarial Factor 06/20/2023]]</f>
        <v>97.158411724550831</v>
      </c>
      <c r="S565" s="23"/>
    </row>
    <row r="566" spans="1:19" x14ac:dyDescent="0.25">
      <c r="A566" s="192" t="s">
        <v>139</v>
      </c>
      <c r="B566" s="193" t="s">
        <v>140</v>
      </c>
      <c r="C566" s="192" t="s">
        <v>55</v>
      </c>
      <c r="D566" s="192" t="s">
        <v>30</v>
      </c>
      <c r="E566" s="192" t="s">
        <v>60</v>
      </c>
      <c r="F566" s="194">
        <v>16775.455333911526</v>
      </c>
      <c r="G566">
        <v>62</v>
      </c>
      <c r="H566">
        <v>62</v>
      </c>
      <c r="I566" s="167">
        <v>15242.95404182653</v>
      </c>
      <c r="J566" s="22">
        <v>0.90864621784738975</v>
      </c>
      <c r="K566" s="22" t="s">
        <v>141</v>
      </c>
      <c r="L566" s="22" t="s">
        <v>58</v>
      </c>
      <c r="M566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66" s="24" t="str">
        <f>IFERROR(IF(Table1[[#This Row],[Medicare Rate in CR]]&gt;0,"Y","N"),"N")</f>
        <v>Y</v>
      </c>
      <c r="O566" s="166">
        <f>Table1[[#This Row],[Medicare Rate in CR]]*Table1[[#This Row],[SumOfUnits]]*Table1[[#This Row],[Actuarial Factor 06/20/2023]]</f>
        <v>15011.871375527227</v>
      </c>
      <c r="P5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15011.871375527227</v>
      </c>
      <c r="Q566" s="166">
        <f>Table1[[#This Row],[Trended Medicare Pricing for all RHCs]]-Table1[[#This Row],[SumOfSFY24 Estimated Payment 5/04/23]]</f>
        <v>-231.08266629930222</v>
      </c>
      <c r="R566" s="24">
        <f>Table1[[#This Row],[SumOfUnits]]*Table1[[#This Row],[Actuarial Factor 06/20/2023]]</f>
        <v>56.336065506538162</v>
      </c>
      <c r="S566" s="23"/>
    </row>
    <row r="567" spans="1:19" x14ac:dyDescent="0.25">
      <c r="A567" s="192" t="s">
        <v>139</v>
      </c>
      <c r="B567" s="193" t="s">
        <v>140</v>
      </c>
      <c r="C567" s="192" t="s">
        <v>55</v>
      </c>
      <c r="D567" s="192" t="s">
        <v>30</v>
      </c>
      <c r="E567" s="192" t="s">
        <v>61</v>
      </c>
      <c r="F567" s="194">
        <v>3797.7835597957028</v>
      </c>
      <c r="G567">
        <v>14</v>
      </c>
      <c r="H567">
        <v>14</v>
      </c>
      <c r="I567" s="167">
        <v>3450.8416678113613</v>
      </c>
      <c r="J567" s="22">
        <v>0.90864621784738975</v>
      </c>
      <c r="K567" s="22" t="s">
        <v>141</v>
      </c>
      <c r="L567" s="22" t="s">
        <v>58</v>
      </c>
      <c r="M567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67" s="24" t="str">
        <f>IFERROR(IF(Table1[[#This Row],[Medicare Rate in CR]]&gt;0,"Y","N"),"N")</f>
        <v>Y</v>
      </c>
      <c r="O567" s="166">
        <f>Table1[[#This Row],[Medicare Rate in CR]]*Table1[[#This Row],[SumOfUnits]]*Table1[[#This Row],[Actuarial Factor 06/20/2023]]</f>
        <v>3389.7774073771157</v>
      </c>
      <c r="P5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3389.7774073771157</v>
      </c>
      <c r="Q567" s="166">
        <f>Table1[[#This Row],[Trended Medicare Pricing for all RHCs]]-Table1[[#This Row],[SumOfSFY24 Estimated Payment 5/04/23]]</f>
        <v>-61.064260434245625</v>
      </c>
      <c r="R567" s="24">
        <f>Table1[[#This Row],[SumOfUnits]]*Table1[[#This Row],[Actuarial Factor 06/20/2023]]</f>
        <v>12.721047049863456</v>
      </c>
      <c r="S567" s="23"/>
    </row>
    <row r="568" spans="1:19" x14ac:dyDescent="0.25">
      <c r="A568" s="192" t="s">
        <v>139</v>
      </c>
      <c r="B568" s="193" t="s">
        <v>140</v>
      </c>
      <c r="C568" s="192" t="s">
        <v>55</v>
      </c>
      <c r="D568" s="192" t="s">
        <v>30</v>
      </c>
      <c r="E568" s="192" t="s">
        <v>62</v>
      </c>
      <c r="F568" s="194">
        <v>56968.622916064247</v>
      </c>
      <c r="G568">
        <v>211</v>
      </c>
      <c r="H568">
        <v>211</v>
      </c>
      <c r="I568" s="167">
        <v>59743.672020900704</v>
      </c>
      <c r="J568" s="22">
        <v>1.0487118866981413</v>
      </c>
      <c r="K568" s="22" t="s">
        <v>141</v>
      </c>
      <c r="L568" s="22" t="s">
        <v>58</v>
      </c>
      <c r="M568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68" s="24" t="str">
        <f>IFERROR(IF(Table1[[#This Row],[Medicare Rate in CR]]&gt;0,"Y","N"),"N")</f>
        <v>Y</v>
      </c>
      <c r="O568" s="166">
        <f>Table1[[#This Row],[Medicare Rate in CR]]*Table1[[#This Row],[SumOfUnits]]*Table1[[#This Row],[Actuarial Factor 06/20/2023]]</f>
        <v>58964.00411062374</v>
      </c>
      <c r="P5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58964.00411062374</v>
      </c>
      <c r="Q568" s="166">
        <f>Table1[[#This Row],[Trended Medicare Pricing for all RHCs]]-Table1[[#This Row],[SumOfSFY24 Estimated Payment 5/04/23]]</f>
        <v>-779.66791027696308</v>
      </c>
      <c r="R568" s="24">
        <f>Table1[[#This Row],[SumOfUnits]]*Table1[[#This Row],[Actuarial Factor 06/20/2023]]</f>
        <v>221.27820809330782</v>
      </c>
      <c r="S568" s="23"/>
    </row>
    <row r="569" spans="1:19" x14ac:dyDescent="0.25">
      <c r="A569" s="192" t="s">
        <v>139</v>
      </c>
      <c r="B569" s="193" t="s">
        <v>140</v>
      </c>
      <c r="C569" s="192" t="s">
        <v>55</v>
      </c>
      <c r="D569" s="192" t="s">
        <v>30</v>
      </c>
      <c r="E569" s="192" t="s">
        <v>63</v>
      </c>
      <c r="F569" s="194">
        <v>5954.7846198323223</v>
      </c>
      <c r="G569">
        <v>22</v>
      </c>
      <c r="H569">
        <v>22</v>
      </c>
      <c r="I569" s="167">
        <v>5970.5377297315608</v>
      </c>
      <c r="J569" s="22">
        <v>1.0026454541859957</v>
      </c>
      <c r="K569" s="22" t="s">
        <v>141</v>
      </c>
      <c r="L569" s="22" t="s">
        <v>58</v>
      </c>
      <c r="M569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69" s="24" t="str">
        <f>IFERROR(IF(Table1[[#This Row],[Medicare Rate in CR]]&gt;0,"Y","N"),"N")</f>
        <v>Y</v>
      </c>
      <c r="O569" s="166">
        <f>Table1[[#This Row],[Medicare Rate in CR]]*Table1[[#This Row],[SumOfUnits]]*Table1[[#This Row],[Actuarial Factor 06/20/2023]]</f>
        <v>5877.84855189273</v>
      </c>
      <c r="P5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5877.84855189273</v>
      </c>
      <c r="Q569" s="166">
        <f>Table1[[#This Row],[Trended Medicare Pricing for all RHCs]]-Table1[[#This Row],[SumOfSFY24 Estimated Payment 5/04/23]]</f>
        <v>-92.689177838830801</v>
      </c>
      <c r="R569" s="24">
        <f>Table1[[#This Row],[SumOfUnits]]*Table1[[#This Row],[Actuarial Factor 06/20/2023]]</f>
        <v>22.058199992091907</v>
      </c>
      <c r="S569" s="23"/>
    </row>
    <row r="570" spans="1:19" x14ac:dyDescent="0.25">
      <c r="A570" s="192" t="s">
        <v>139</v>
      </c>
      <c r="B570" s="193" t="s">
        <v>140</v>
      </c>
      <c r="C570" s="192" t="s">
        <v>55</v>
      </c>
      <c r="D570" s="192" t="s">
        <v>30</v>
      </c>
      <c r="E570" s="192" t="s">
        <v>64</v>
      </c>
      <c r="F570" s="194">
        <v>22781.671003180072</v>
      </c>
      <c r="G570">
        <v>84</v>
      </c>
      <c r="H570">
        <v>84</v>
      </c>
      <c r="I570" s="167">
        <v>22335.135498120882</v>
      </c>
      <c r="J570" s="22">
        <v>0.98039935240058296</v>
      </c>
      <c r="K570" s="22" t="s">
        <v>141</v>
      </c>
      <c r="L570" s="22" t="s">
        <v>58</v>
      </c>
      <c r="M570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70" s="24" t="str">
        <f>IFERROR(IF(Table1[[#This Row],[Medicare Rate in CR]]&gt;0,"Y","N"),"N")</f>
        <v>Y</v>
      </c>
      <c r="O570" s="166">
        <f>Table1[[#This Row],[Medicare Rate in CR]]*Table1[[#This Row],[SumOfUnits]]*Table1[[#This Row],[Actuarial Factor 06/20/2023]]</f>
        <v>21944.749296471404</v>
      </c>
      <c r="P5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21944.749296471404</v>
      </c>
      <c r="Q570" s="166">
        <f>Table1[[#This Row],[Trended Medicare Pricing for all RHCs]]-Table1[[#This Row],[SumOfSFY24 Estimated Payment 5/04/23]]</f>
        <v>-390.38620164947861</v>
      </c>
      <c r="R570" s="24">
        <f>Table1[[#This Row],[SumOfUnits]]*Table1[[#This Row],[Actuarial Factor 06/20/2023]]</f>
        <v>82.353545601648975</v>
      </c>
      <c r="S570" s="23"/>
    </row>
    <row r="571" spans="1:19" x14ac:dyDescent="0.25">
      <c r="A571" s="192" t="s">
        <v>139</v>
      </c>
      <c r="B571" s="193" t="s">
        <v>140</v>
      </c>
      <c r="C571" s="192" t="s">
        <v>55</v>
      </c>
      <c r="D571" s="192" t="s">
        <v>30</v>
      </c>
      <c r="E571" s="192" t="s">
        <v>77</v>
      </c>
      <c r="F571" s="194">
        <v>2178.201792425557</v>
      </c>
      <c r="G571">
        <v>8</v>
      </c>
      <c r="H571">
        <v>8</v>
      </c>
      <c r="I571" s="167">
        <v>2759.1103083374428</v>
      </c>
      <c r="J571" s="22">
        <v>1.2666917812352958</v>
      </c>
      <c r="K571" s="22" t="s">
        <v>141</v>
      </c>
      <c r="L571" s="22" t="s">
        <v>58</v>
      </c>
      <c r="M571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71" s="24" t="str">
        <f>IFERROR(IF(Table1[[#This Row],[Medicare Rate in CR]]&gt;0,"Y","N"),"N")</f>
        <v>Y</v>
      </c>
      <c r="O571" s="166">
        <f>Table1[[#This Row],[Medicare Rate in CR]]*Table1[[#This Row],[SumOfUnits]]*Table1[[#This Row],[Actuarial Factor 06/20/2023]]</f>
        <v>2700.2828715661544</v>
      </c>
      <c r="P5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2700.2828715661544</v>
      </c>
      <c r="Q571" s="166">
        <f>Table1[[#This Row],[Trended Medicare Pricing for all RHCs]]-Table1[[#This Row],[SumOfSFY24 Estimated Payment 5/04/23]]</f>
        <v>-58.827436771288376</v>
      </c>
      <c r="R571" s="24">
        <f>Table1[[#This Row],[SumOfUnits]]*Table1[[#This Row],[Actuarial Factor 06/20/2023]]</f>
        <v>10.133534249882366</v>
      </c>
      <c r="S571" s="23"/>
    </row>
    <row r="572" spans="1:19" x14ac:dyDescent="0.25">
      <c r="A572" s="192" t="s">
        <v>139</v>
      </c>
      <c r="B572" s="193" t="s">
        <v>140</v>
      </c>
      <c r="C572" s="192" t="s">
        <v>55</v>
      </c>
      <c r="D572" s="192" t="s">
        <v>32</v>
      </c>
      <c r="E572" s="192" t="s">
        <v>81</v>
      </c>
      <c r="F572" s="194">
        <v>536.1087019369761</v>
      </c>
      <c r="G572">
        <v>2</v>
      </c>
      <c r="H572">
        <v>2</v>
      </c>
      <c r="I572" s="167">
        <v>554.31962587160467</v>
      </c>
      <c r="J572" s="22">
        <v>1.0339687154281063</v>
      </c>
      <c r="K572" s="22" t="s">
        <v>141</v>
      </c>
      <c r="L572" s="22" t="s">
        <v>58</v>
      </c>
      <c r="M572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72" s="24" t="str">
        <f>IFERROR(IF(Table1[[#This Row],[Medicare Rate in CR]]&gt;0,"Y","N"),"N")</f>
        <v>Y</v>
      </c>
      <c r="O572" s="166">
        <f>Table1[[#This Row],[Medicare Rate in CR]]*Table1[[#This Row],[SumOfUnits]]*Table1[[#This Row],[Actuarial Factor 06/20/2023]]</f>
        <v>551.04328720025501</v>
      </c>
      <c r="P5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551.04328720025501</v>
      </c>
      <c r="Q572" s="166">
        <f>Table1[[#This Row],[Trended Medicare Pricing for all RHCs]]-Table1[[#This Row],[SumOfSFY24 Estimated Payment 5/04/23]]</f>
        <v>-3.2763386713496629</v>
      </c>
      <c r="R572" s="24">
        <f>Table1[[#This Row],[SumOfUnits]]*Table1[[#This Row],[Actuarial Factor 06/20/2023]]</f>
        <v>2.0679374308562126</v>
      </c>
      <c r="S572" s="23"/>
    </row>
    <row r="573" spans="1:19" x14ac:dyDescent="0.25">
      <c r="A573" s="192" t="s">
        <v>139</v>
      </c>
      <c r="B573" s="193" t="s">
        <v>140</v>
      </c>
      <c r="C573" s="192" t="s">
        <v>55</v>
      </c>
      <c r="D573" s="192" t="s">
        <v>32</v>
      </c>
      <c r="E573" s="192" t="s">
        <v>65</v>
      </c>
      <c r="F573" s="194">
        <v>2446.256143394045</v>
      </c>
      <c r="G573">
        <v>9</v>
      </c>
      <c r="H573">
        <v>9</v>
      </c>
      <c r="I573" s="167">
        <v>3036.9404322458563</v>
      </c>
      <c r="J573" s="22">
        <v>1.241464611319185</v>
      </c>
      <c r="K573" s="22" t="s">
        <v>141</v>
      </c>
      <c r="L573" s="22" t="s">
        <v>58</v>
      </c>
      <c r="M573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73" s="24" t="str">
        <f>IFERROR(IF(Table1[[#This Row],[Medicare Rate in CR]]&gt;0,"Y","N"),"N")</f>
        <v>Y</v>
      </c>
      <c r="O573" s="166">
        <f>Table1[[#This Row],[Medicare Rate in CR]]*Table1[[#This Row],[SumOfUnits]]*Table1[[#This Row],[Actuarial Factor 06/20/2023]]</f>
        <v>2977.3176748040096</v>
      </c>
      <c r="P5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2977.3176748040096</v>
      </c>
      <c r="Q573" s="166">
        <f>Table1[[#This Row],[Trended Medicare Pricing for all RHCs]]-Table1[[#This Row],[SumOfSFY24 Estimated Payment 5/04/23]]</f>
        <v>-59.622757441846716</v>
      </c>
      <c r="R573" s="24">
        <f>Table1[[#This Row],[SumOfUnits]]*Table1[[#This Row],[Actuarial Factor 06/20/2023]]</f>
        <v>11.173181501872664</v>
      </c>
      <c r="S573" s="23"/>
    </row>
    <row r="574" spans="1:19" x14ac:dyDescent="0.25">
      <c r="A574" s="192" t="s">
        <v>139</v>
      </c>
      <c r="B574" s="193" t="s">
        <v>140</v>
      </c>
      <c r="C574" s="192" t="s">
        <v>55</v>
      </c>
      <c r="D574" s="192" t="s">
        <v>32</v>
      </c>
      <c r="E574" s="192" t="s">
        <v>66</v>
      </c>
      <c r="F574" s="194">
        <v>809.79088368507291</v>
      </c>
      <c r="G574">
        <v>3</v>
      </c>
      <c r="H574">
        <v>3</v>
      </c>
      <c r="I574" s="167">
        <v>864.71900977205996</v>
      </c>
      <c r="J574" s="22">
        <v>1.0678300129004028</v>
      </c>
      <c r="K574" s="22" t="s">
        <v>141</v>
      </c>
      <c r="L574" s="22" t="s">
        <v>58</v>
      </c>
      <c r="M574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74" s="24" t="str">
        <f>IFERROR(IF(Table1[[#This Row],[Medicare Rate in CR]]&gt;0,"Y","N"),"N")</f>
        <v>Y</v>
      </c>
      <c r="O574" s="166">
        <f>Table1[[#This Row],[Medicare Rate in CR]]*Table1[[#This Row],[SumOfUnits]]*Table1[[#This Row],[Actuarial Factor 06/20/2023]]</f>
        <v>853.63399061271105</v>
      </c>
      <c r="P5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853.63399061271105</v>
      </c>
      <c r="Q574" s="166">
        <f>Table1[[#This Row],[Trended Medicare Pricing for all RHCs]]-Table1[[#This Row],[SumOfSFY24 Estimated Payment 5/04/23]]</f>
        <v>-11.085019159348917</v>
      </c>
      <c r="R574" s="24">
        <f>Table1[[#This Row],[SumOfUnits]]*Table1[[#This Row],[Actuarial Factor 06/20/2023]]</f>
        <v>3.2034900387012084</v>
      </c>
      <c r="S574" s="23"/>
    </row>
    <row r="575" spans="1:19" x14ac:dyDescent="0.25">
      <c r="A575" s="192" t="s">
        <v>139</v>
      </c>
      <c r="B575" s="193" t="s">
        <v>140</v>
      </c>
      <c r="C575" s="192" t="s">
        <v>55</v>
      </c>
      <c r="D575" s="192" t="s">
        <v>31</v>
      </c>
      <c r="E575" s="192" t="s">
        <v>67</v>
      </c>
      <c r="F575" s="194">
        <v>1083.4730654331697</v>
      </c>
      <c r="G575">
        <v>4</v>
      </c>
      <c r="H575">
        <v>4</v>
      </c>
      <c r="I575" s="167">
        <v>1226.7027015003873</v>
      </c>
      <c r="J575" s="22">
        <v>1.1321949207938591</v>
      </c>
      <c r="K575" s="22" t="s">
        <v>141</v>
      </c>
      <c r="L575" s="22" t="s">
        <v>58</v>
      </c>
      <c r="M575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75" s="24" t="str">
        <f>IFERROR(IF(Table1[[#This Row],[Medicare Rate in CR]]&gt;0,"Y","N"),"N")</f>
        <v>Y</v>
      </c>
      <c r="O575" s="166">
        <f>Table1[[#This Row],[Medicare Rate in CR]]*Table1[[#This Row],[SumOfUnits]]*Table1[[#This Row],[Actuarial Factor 06/20/2023]]</f>
        <v>1206.7839221757586</v>
      </c>
      <c r="P5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1206.7839221757586</v>
      </c>
      <c r="Q575" s="166">
        <f>Table1[[#This Row],[Trended Medicare Pricing for all RHCs]]-Table1[[#This Row],[SumOfSFY24 Estimated Payment 5/04/23]]</f>
        <v>-19.918779324628758</v>
      </c>
      <c r="R575" s="24">
        <f>Table1[[#This Row],[SumOfUnits]]*Table1[[#This Row],[Actuarial Factor 06/20/2023]]</f>
        <v>4.5287796831754363</v>
      </c>
      <c r="S575" s="23"/>
    </row>
    <row r="576" spans="1:19" x14ac:dyDescent="0.25">
      <c r="A576" s="192" t="s">
        <v>139</v>
      </c>
      <c r="B576" s="193" t="s">
        <v>140</v>
      </c>
      <c r="C576" s="192" t="s">
        <v>55</v>
      </c>
      <c r="D576" s="192" t="s">
        <v>31</v>
      </c>
      <c r="E576" s="192" t="s">
        <v>68</v>
      </c>
      <c r="F576" s="194">
        <v>2987.9926761106299</v>
      </c>
      <c r="G576">
        <v>11</v>
      </c>
      <c r="H576">
        <v>11</v>
      </c>
      <c r="I576" s="167">
        <v>3220.6284472276288</v>
      </c>
      <c r="J576" s="22">
        <v>1.0778568746091484</v>
      </c>
      <c r="K576" s="22" t="s">
        <v>141</v>
      </c>
      <c r="L576" s="22" t="s">
        <v>58</v>
      </c>
      <c r="M576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76" s="24" t="str">
        <f>IFERROR(IF(Table1[[#This Row],[Medicare Rate in CR]]&gt;0,"Y","N"),"N")</f>
        <v>Y</v>
      </c>
      <c r="O576" s="166">
        <f>Table1[[#This Row],[Medicare Rate in CR]]*Table1[[#This Row],[SumOfUnits]]*Table1[[#This Row],[Actuarial Factor 06/20/2023]]</f>
        <v>3159.3817351480975</v>
      </c>
      <c r="P5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3159.3817351480975</v>
      </c>
      <c r="Q576" s="166">
        <f>Table1[[#This Row],[Trended Medicare Pricing for all RHCs]]-Table1[[#This Row],[SumOfSFY24 Estimated Payment 5/04/23]]</f>
        <v>-61.246712079531335</v>
      </c>
      <c r="R576" s="24">
        <f>Table1[[#This Row],[SumOfUnits]]*Table1[[#This Row],[Actuarial Factor 06/20/2023]]</f>
        <v>11.856425620700632</v>
      </c>
      <c r="S576" s="23"/>
    </row>
    <row r="577" spans="1:19" x14ac:dyDescent="0.25">
      <c r="A577" s="192" t="s">
        <v>139</v>
      </c>
      <c r="B577" s="193" t="s">
        <v>140</v>
      </c>
      <c r="C577" s="192" t="s">
        <v>55</v>
      </c>
      <c r="D577" s="192" t="s">
        <v>31</v>
      </c>
      <c r="E577" s="192" t="s">
        <v>74</v>
      </c>
      <c r="F577" s="194">
        <v>2446.256143394045</v>
      </c>
      <c r="G577">
        <v>9</v>
      </c>
      <c r="H577">
        <v>9</v>
      </c>
      <c r="I577" s="167">
        <v>2537.3805136722972</v>
      </c>
      <c r="J577" s="22">
        <v>1.0372505432533414</v>
      </c>
      <c r="K577" s="22" t="s">
        <v>141</v>
      </c>
      <c r="L577" s="22" t="s">
        <v>58</v>
      </c>
      <c r="M577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77" s="24" t="str">
        <f>IFERROR(IF(Table1[[#This Row],[Medicare Rate in CR]]&gt;0,"Y","N"),"N")</f>
        <v>Y</v>
      </c>
      <c r="O577" s="166">
        <f>Table1[[#This Row],[Medicare Rate in CR]]*Table1[[#This Row],[SumOfUnits]]*Table1[[#This Row],[Actuarial Factor 06/20/2023]]</f>
        <v>2487.5653703464613</v>
      </c>
      <c r="P5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2487.5653703464613</v>
      </c>
      <c r="Q577" s="166">
        <f>Table1[[#This Row],[Trended Medicare Pricing for all RHCs]]-Table1[[#This Row],[SumOfSFY24 Estimated Payment 5/04/23]]</f>
        <v>-49.815143325835834</v>
      </c>
      <c r="R577" s="24">
        <f>Table1[[#This Row],[SumOfUnits]]*Table1[[#This Row],[Actuarial Factor 06/20/2023]]</f>
        <v>9.3352548892800726</v>
      </c>
      <c r="S577" s="23"/>
    </row>
    <row r="578" spans="1:19" x14ac:dyDescent="0.25">
      <c r="A578" s="192" t="s">
        <v>139</v>
      </c>
      <c r="B578" s="193" t="s">
        <v>140</v>
      </c>
      <c r="C578" s="192" t="s">
        <v>55</v>
      </c>
      <c r="D578" s="192" t="s">
        <v>31</v>
      </c>
      <c r="E578" s="192" t="s">
        <v>69</v>
      </c>
      <c r="F578" s="194">
        <v>26087.771032090175</v>
      </c>
      <c r="G578">
        <v>96</v>
      </c>
      <c r="H578">
        <v>96</v>
      </c>
      <c r="I578" s="167">
        <v>27325.580493020989</v>
      </c>
      <c r="J578" s="22">
        <v>1.0474478812087167</v>
      </c>
      <c r="K578" s="22" t="s">
        <v>141</v>
      </c>
      <c r="L578" s="22" t="s">
        <v>58</v>
      </c>
      <c r="M578" s="22" t="str">
        <f>IFERROR(IFERROR(INDEX(FreeStand_Medicare!E:E,MATCH(Table1[[#This Row],[Medicare Number]],FreeStand_Medicare!A:A,0)),INDEX(HospBased_Medicare_CR!F:F,MATCH(Table1[[#This Row],[Medicare Number]],HospBased_Medicare_CR!G:G,0))),0)</f>
        <v>266.47</v>
      </c>
      <c r="N578" s="24" t="str">
        <f>IFERROR(IF(Table1[[#This Row],[Medicare Rate in CR]]&gt;0,"Y","N"),"N")</f>
        <v>Y</v>
      </c>
      <c r="O578" s="166">
        <f>Table1[[#This Row],[Medicare Rate in CR]]*Table1[[#This Row],[SumOfUnits]]*Table1[[#This Row],[Actuarial Factor 06/20/2023]]</f>
        <v>26794.889942945931</v>
      </c>
      <c r="P5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26794.889942945931</v>
      </c>
      <c r="Q578" s="166">
        <f>Table1[[#This Row],[Trended Medicare Pricing for all RHCs]]-Table1[[#This Row],[SumOfSFY24 Estimated Payment 5/04/23]]</f>
        <v>-530.69055007505813</v>
      </c>
      <c r="R578" s="24">
        <f>Table1[[#This Row],[SumOfUnits]]*Table1[[#This Row],[Actuarial Factor 06/20/2023]]</f>
        <v>100.5549965960368</v>
      </c>
      <c r="S578" s="23"/>
    </row>
    <row r="579" spans="1:19" x14ac:dyDescent="0.25">
      <c r="A579" s="192" t="s">
        <v>142</v>
      </c>
      <c r="B579" s="193" t="s">
        <v>143</v>
      </c>
      <c r="C579" s="192" t="s">
        <v>88</v>
      </c>
      <c r="D579" s="192" t="s">
        <v>30</v>
      </c>
      <c r="E579" s="192" t="s">
        <v>60</v>
      </c>
      <c r="F579" s="194">
        <v>301.26240724679576</v>
      </c>
      <c r="G579">
        <v>3</v>
      </c>
      <c r="H579">
        <v>3</v>
      </c>
      <c r="I579" s="167">
        <v>228.80060329917603</v>
      </c>
      <c r="J579" s="22">
        <v>0.75947279778502652</v>
      </c>
      <c r="K579" s="22" t="s">
        <v>144</v>
      </c>
      <c r="L579" s="22" t="s">
        <v>58</v>
      </c>
      <c r="M579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79" s="24" t="str">
        <f>IFERROR(IF(Table1[[#This Row],[Medicare Rate in CR]]&gt;0,"Y","N"),"N")</f>
        <v>Y</v>
      </c>
      <c r="O579" s="166">
        <f>Table1[[#This Row],[Medicare Rate in CR]]*Table1[[#This Row],[SumOfUnits]]*Table1[[#This Row],[Actuarial Factor 06/20/2023]]</f>
        <v>574.91331319528729</v>
      </c>
      <c r="P5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574.91331319528729</v>
      </c>
      <c r="Q579" s="166">
        <f>Table1[[#This Row],[Trended Medicare Pricing for all RHCs]]-Table1[[#This Row],[SumOfSFY24 Estimated Payment 5/04/23]]</f>
        <v>346.11270989611126</v>
      </c>
      <c r="R579" s="24">
        <f>Table1[[#This Row],[SumOfUnits]]*Table1[[#This Row],[Actuarial Factor 06/20/2023]]</f>
        <v>2.2784183933550795</v>
      </c>
      <c r="S579" s="23"/>
    </row>
    <row r="580" spans="1:19" x14ac:dyDescent="0.25">
      <c r="A580" s="192" t="s">
        <v>142</v>
      </c>
      <c r="B580" s="193" t="s">
        <v>143</v>
      </c>
      <c r="C580" s="192" t="s">
        <v>88</v>
      </c>
      <c r="D580" s="192" t="s">
        <v>30</v>
      </c>
      <c r="E580" s="192" t="s">
        <v>63</v>
      </c>
      <c r="F580" s="194">
        <v>267.53396935530498</v>
      </c>
      <c r="G580">
        <v>2</v>
      </c>
      <c r="H580">
        <v>2</v>
      </c>
      <c r="I580" s="167">
        <v>247.32346858598004</v>
      </c>
      <c r="J580" s="22">
        <v>0.92445631925535443</v>
      </c>
      <c r="K580" s="22" t="s">
        <v>144</v>
      </c>
      <c r="L580" s="22" t="s">
        <v>58</v>
      </c>
      <c r="M580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80" s="24" t="str">
        <f>IFERROR(IF(Table1[[#This Row],[Medicare Rate in CR]]&gt;0,"Y","N"),"N")</f>
        <v>Y</v>
      </c>
      <c r="O580" s="166">
        <f>Table1[[#This Row],[Medicare Rate in CR]]*Table1[[#This Row],[SumOfUnits]]*Table1[[#This Row],[Actuarial Factor 06/20/2023]]</f>
        <v>466.5361260754072</v>
      </c>
      <c r="P5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466.5361260754072</v>
      </c>
      <c r="Q580" s="166">
        <f>Table1[[#This Row],[Trended Medicare Pricing for all RHCs]]-Table1[[#This Row],[SumOfSFY24 Estimated Payment 5/04/23]]</f>
        <v>219.21265748942716</v>
      </c>
      <c r="R580" s="24">
        <f>Table1[[#This Row],[SumOfUnits]]*Table1[[#This Row],[Actuarial Factor 06/20/2023]]</f>
        <v>1.8489126385107089</v>
      </c>
      <c r="S580" s="23"/>
    </row>
    <row r="581" spans="1:19" x14ac:dyDescent="0.25">
      <c r="A581" s="192" t="s">
        <v>142</v>
      </c>
      <c r="B581" s="193" t="s">
        <v>143</v>
      </c>
      <c r="C581" s="192" t="s">
        <v>72</v>
      </c>
      <c r="D581" s="192" t="s">
        <v>31</v>
      </c>
      <c r="E581" s="192" t="s">
        <v>69</v>
      </c>
      <c r="F581" s="194">
        <v>133.76698467765249</v>
      </c>
      <c r="G581">
        <v>1</v>
      </c>
      <c r="H581">
        <v>1</v>
      </c>
      <c r="I581" s="167">
        <v>138.75575061782149</v>
      </c>
      <c r="J581" s="22">
        <v>1.0372944486428455</v>
      </c>
      <c r="K581" s="22" t="s">
        <v>144</v>
      </c>
      <c r="L581" s="22" t="s">
        <v>58</v>
      </c>
      <c r="M581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81" s="24" t="str">
        <f>IFERROR(IF(Table1[[#This Row],[Medicare Rate in CR]]&gt;0,"Y","N"),"N")</f>
        <v>Y</v>
      </c>
      <c r="O581" s="166">
        <f>Table1[[#This Row],[Medicare Rate in CR]]*Table1[[#This Row],[SumOfUnits]]*Table1[[#This Row],[Actuarial Factor 06/20/2023]]</f>
        <v>261.7405082260492</v>
      </c>
      <c r="P5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261.7405082260492</v>
      </c>
      <c r="Q581" s="166">
        <f>Table1[[#This Row],[Trended Medicare Pricing for all RHCs]]-Table1[[#This Row],[SumOfSFY24 Estimated Payment 5/04/23]]</f>
        <v>122.98475760822771</v>
      </c>
      <c r="R581" s="24">
        <f>Table1[[#This Row],[SumOfUnits]]*Table1[[#This Row],[Actuarial Factor 06/20/2023]]</f>
        <v>1.0372944486428455</v>
      </c>
      <c r="S581" s="23"/>
    </row>
    <row r="582" spans="1:19" x14ac:dyDescent="0.25">
      <c r="A582" s="192" t="s">
        <v>142</v>
      </c>
      <c r="B582" s="193" t="s">
        <v>143</v>
      </c>
      <c r="C582" s="192" t="s">
        <v>78</v>
      </c>
      <c r="D582" s="192" t="s">
        <v>30</v>
      </c>
      <c r="E582" s="192" t="s">
        <v>56</v>
      </c>
      <c r="F582" s="194">
        <v>4120.0732388937085</v>
      </c>
      <c r="G582">
        <v>34</v>
      </c>
      <c r="H582">
        <v>34</v>
      </c>
      <c r="I582" s="167">
        <v>4396.0072509968622</v>
      </c>
      <c r="J582" s="22">
        <v>1.0669730842399407</v>
      </c>
      <c r="K582" s="22" t="s">
        <v>144</v>
      </c>
      <c r="L582" s="22" t="s">
        <v>58</v>
      </c>
      <c r="M582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82" s="24" t="str">
        <f>IFERROR(IF(Table1[[#This Row],[Medicare Rate in CR]]&gt;0,"Y","N"),"N")</f>
        <v>Y</v>
      </c>
      <c r="O582" s="166">
        <f>Table1[[#This Row],[Medicare Rate in CR]]*Table1[[#This Row],[SumOfUnits]]*Table1[[#This Row],[Actuarial Factor 06/20/2023]]</f>
        <v>9153.7968237729856</v>
      </c>
      <c r="P5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9153.7968237729856</v>
      </c>
      <c r="Q582" s="166">
        <f>Table1[[#This Row],[Trended Medicare Pricing for all RHCs]]-Table1[[#This Row],[SumOfSFY24 Estimated Payment 5/04/23]]</f>
        <v>4757.7895727761234</v>
      </c>
      <c r="R582" s="24">
        <f>Table1[[#This Row],[SumOfUnits]]*Table1[[#This Row],[Actuarial Factor 06/20/2023]]</f>
        <v>36.277084864157985</v>
      </c>
      <c r="S582" s="23"/>
    </row>
    <row r="583" spans="1:19" x14ac:dyDescent="0.25">
      <c r="A583" s="192" t="s">
        <v>142</v>
      </c>
      <c r="B583" s="193" t="s">
        <v>143</v>
      </c>
      <c r="C583" s="192" t="s">
        <v>78</v>
      </c>
      <c r="D583" s="192" t="s">
        <v>30</v>
      </c>
      <c r="E583" s="192" t="s">
        <v>59</v>
      </c>
      <c r="F583" s="194">
        <v>30926.346728341388</v>
      </c>
      <c r="G583">
        <v>233</v>
      </c>
      <c r="H583">
        <v>233</v>
      </c>
      <c r="I583" s="167">
        <v>28884.656120115356</v>
      </c>
      <c r="J583" s="22">
        <v>0.93398216006047052</v>
      </c>
      <c r="K583" s="22" t="s">
        <v>144</v>
      </c>
      <c r="L583" s="22" t="s">
        <v>58</v>
      </c>
      <c r="M583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83" s="24" t="str">
        <f>IFERROR(IF(Table1[[#This Row],[Medicare Rate in CR]]&gt;0,"Y","N"),"N")</f>
        <v>Y</v>
      </c>
      <c r="O583" s="166">
        <f>Table1[[#This Row],[Medicare Rate in CR]]*Table1[[#This Row],[SumOfUnits]]*Table1[[#This Row],[Actuarial Factor 06/20/2023]]</f>
        <v>54911.510398397637</v>
      </c>
      <c r="P5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54911.510398397637</v>
      </c>
      <c r="Q583" s="166">
        <f>Table1[[#This Row],[Trended Medicare Pricing for all RHCs]]-Table1[[#This Row],[SumOfSFY24 Estimated Payment 5/04/23]]</f>
        <v>26026.854278282281</v>
      </c>
      <c r="R583" s="24">
        <f>Table1[[#This Row],[SumOfUnits]]*Table1[[#This Row],[Actuarial Factor 06/20/2023]]</f>
        <v>217.61784329408962</v>
      </c>
      <c r="S583" s="23"/>
    </row>
    <row r="584" spans="1:19" x14ac:dyDescent="0.25">
      <c r="A584" s="192" t="s">
        <v>142</v>
      </c>
      <c r="B584" s="193" t="s">
        <v>143</v>
      </c>
      <c r="C584" s="192" t="s">
        <v>78</v>
      </c>
      <c r="D584" s="192" t="s">
        <v>30</v>
      </c>
      <c r="E584" s="192" t="s">
        <v>60</v>
      </c>
      <c r="F584" s="194">
        <v>27223.513539558528</v>
      </c>
      <c r="G584">
        <v>205</v>
      </c>
      <c r="H584">
        <v>205</v>
      </c>
      <c r="I584" s="167">
        <v>22310.780647299107</v>
      </c>
      <c r="J584" s="22">
        <v>0.81954082138880713</v>
      </c>
      <c r="K584" s="22" t="s">
        <v>144</v>
      </c>
      <c r="L584" s="22" t="s">
        <v>58</v>
      </c>
      <c r="M584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84" s="24" t="str">
        <f>IFERROR(IF(Table1[[#This Row],[Medicare Rate in CR]]&gt;0,"Y","N"),"N")</f>
        <v>Y</v>
      </c>
      <c r="O584" s="166">
        <f>Table1[[#This Row],[Medicare Rate in CR]]*Table1[[#This Row],[SumOfUnits]]*Table1[[#This Row],[Actuarial Factor 06/20/2023]]</f>
        <v>42392.920769512733</v>
      </c>
      <c r="P5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42392.920769512733</v>
      </c>
      <c r="Q584" s="166">
        <f>Table1[[#This Row],[Trended Medicare Pricing for all RHCs]]-Table1[[#This Row],[SumOfSFY24 Estimated Payment 5/04/23]]</f>
        <v>20082.140122213626</v>
      </c>
      <c r="R584" s="24">
        <f>Table1[[#This Row],[SumOfUnits]]*Table1[[#This Row],[Actuarial Factor 06/20/2023]]</f>
        <v>168.00586838470545</v>
      </c>
      <c r="S584" s="23"/>
    </row>
    <row r="585" spans="1:19" x14ac:dyDescent="0.25">
      <c r="A585" s="192" t="s">
        <v>142</v>
      </c>
      <c r="B585" s="193" t="s">
        <v>143</v>
      </c>
      <c r="C585" s="192" t="s">
        <v>78</v>
      </c>
      <c r="D585" s="192" t="s">
        <v>30</v>
      </c>
      <c r="E585" s="192" t="s">
        <v>61</v>
      </c>
      <c r="F585" s="194">
        <v>7820.8152645273221</v>
      </c>
      <c r="G585">
        <v>209</v>
      </c>
      <c r="H585">
        <v>59</v>
      </c>
      <c r="I585" s="167">
        <v>6409.4773658208424</v>
      </c>
      <c r="J585" s="22">
        <v>0.81954082138880713</v>
      </c>
      <c r="K585" s="22" t="s">
        <v>144</v>
      </c>
      <c r="L585" s="22" t="s">
        <v>58</v>
      </c>
      <c r="M585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85" s="24" t="str">
        <f>IFERROR(IF(Table1[[#This Row],[Medicare Rate in CR]]&gt;0,"Y","N"),"N")</f>
        <v>Y</v>
      </c>
      <c r="O585" s="166">
        <f>Table1[[#This Row],[Medicare Rate in CR]]*Table1[[#This Row],[SumOfUnits]]*Table1[[#This Row],[Actuarial Factor 06/20/2023]]</f>
        <v>43220.099711356881</v>
      </c>
      <c r="P5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43220.099711356881</v>
      </c>
      <c r="Q585" s="166">
        <f>Table1[[#This Row],[Trended Medicare Pricing for all RHCs]]-Table1[[#This Row],[SumOfSFY24 Estimated Payment 5/04/23]]</f>
        <v>36810.622345536038</v>
      </c>
      <c r="R585" s="24">
        <f>Table1[[#This Row],[SumOfUnits]]*Table1[[#This Row],[Actuarial Factor 06/20/2023]]</f>
        <v>171.2840316702607</v>
      </c>
      <c r="S585" s="23"/>
    </row>
    <row r="586" spans="1:19" x14ac:dyDescent="0.25">
      <c r="A586" s="192" t="s">
        <v>142</v>
      </c>
      <c r="B586" s="193" t="s">
        <v>143</v>
      </c>
      <c r="C586" s="192" t="s">
        <v>78</v>
      </c>
      <c r="D586" s="192" t="s">
        <v>30</v>
      </c>
      <c r="E586" s="192" t="s">
        <v>62</v>
      </c>
      <c r="F586" s="194">
        <v>50295.377400983161</v>
      </c>
      <c r="G586">
        <v>377</v>
      </c>
      <c r="H586">
        <v>377</v>
      </c>
      <c r="I586" s="167">
        <v>47776.649101799136</v>
      </c>
      <c r="J586" s="22">
        <v>0.94992127648027569</v>
      </c>
      <c r="K586" s="22" t="s">
        <v>144</v>
      </c>
      <c r="L586" s="22" t="s">
        <v>58</v>
      </c>
      <c r="M586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86" s="24" t="str">
        <f>IFERROR(IF(Table1[[#This Row],[Medicare Rate in CR]]&gt;0,"Y","N"),"N")</f>
        <v>Y</v>
      </c>
      <c r="O586" s="166">
        <f>Table1[[#This Row],[Medicare Rate in CR]]*Table1[[#This Row],[SumOfUnits]]*Table1[[#This Row],[Actuarial Factor 06/20/2023]]</f>
        <v>90364.500656739023</v>
      </c>
      <c r="P5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90364.500656739023</v>
      </c>
      <c r="Q586" s="166">
        <f>Table1[[#This Row],[Trended Medicare Pricing for all RHCs]]-Table1[[#This Row],[SumOfSFY24 Estimated Payment 5/04/23]]</f>
        <v>42587.851554939887</v>
      </c>
      <c r="R586" s="24">
        <f>Table1[[#This Row],[SumOfUnits]]*Table1[[#This Row],[Actuarial Factor 06/20/2023]]</f>
        <v>358.12032123306392</v>
      </c>
      <c r="S586" s="23"/>
    </row>
    <row r="587" spans="1:19" x14ac:dyDescent="0.25">
      <c r="A587" s="192" t="s">
        <v>142</v>
      </c>
      <c r="B587" s="193" t="s">
        <v>143</v>
      </c>
      <c r="C587" s="192" t="s">
        <v>78</v>
      </c>
      <c r="D587" s="192" t="s">
        <v>30</v>
      </c>
      <c r="E587" s="192" t="s">
        <v>63</v>
      </c>
      <c r="F587" s="194">
        <v>17042.305097812423</v>
      </c>
      <c r="G587">
        <v>129</v>
      </c>
      <c r="H587">
        <v>129</v>
      </c>
      <c r="I587" s="167">
        <v>15960.214635053746</v>
      </c>
      <c r="J587" s="22">
        <v>0.93650562781571278</v>
      </c>
      <c r="K587" s="22" t="s">
        <v>144</v>
      </c>
      <c r="L587" s="22" t="s">
        <v>58</v>
      </c>
      <c r="M587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87" s="24" t="str">
        <f>IFERROR(IF(Table1[[#This Row],[Medicare Rate in CR]]&gt;0,"Y","N"),"N")</f>
        <v>Y</v>
      </c>
      <c r="O587" s="166">
        <f>Table1[[#This Row],[Medicare Rate in CR]]*Table1[[#This Row],[SumOfUnits]]*Table1[[#This Row],[Actuarial Factor 06/20/2023]]</f>
        <v>30483.791993609309</v>
      </c>
      <c r="P5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30483.791993609309</v>
      </c>
      <c r="Q587" s="166">
        <f>Table1[[#This Row],[Trended Medicare Pricing for all RHCs]]-Table1[[#This Row],[SumOfSFY24 Estimated Payment 5/04/23]]</f>
        <v>14523.577358555563</v>
      </c>
      <c r="R587" s="24">
        <f>Table1[[#This Row],[SumOfUnits]]*Table1[[#This Row],[Actuarial Factor 06/20/2023]]</f>
        <v>120.80922598822696</v>
      </c>
      <c r="S587" s="23"/>
    </row>
    <row r="588" spans="1:19" x14ac:dyDescent="0.25">
      <c r="A588" s="192" t="s">
        <v>142</v>
      </c>
      <c r="B588" s="193" t="s">
        <v>143</v>
      </c>
      <c r="C588" s="192" t="s">
        <v>78</v>
      </c>
      <c r="D588" s="192" t="s">
        <v>30</v>
      </c>
      <c r="E588" s="192" t="s">
        <v>64</v>
      </c>
      <c r="F588" s="194">
        <v>19475.599293630079</v>
      </c>
      <c r="G588">
        <v>146</v>
      </c>
      <c r="H588">
        <v>146</v>
      </c>
      <c r="I588" s="167">
        <v>17691.390084201736</v>
      </c>
      <c r="J588" s="22">
        <v>0.90838745537284149</v>
      </c>
      <c r="K588" s="22" t="s">
        <v>144</v>
      </c>
      <c r="L588" s="22" t="s">
        <v>58</v>
      </c>
      <c r="M588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88" s="24" t="str">
        <f>IFERROR(IF(Table1[[#This Row],[Medicare Rate in CR]]&gt;0,"Y","N"),"N")</f>
        <v>Y</v>
      </c>
      <c r="O588" s="166">
        <f>Table1[[#This Row],[Medicare Rate in CR]]*Table1[[#This Row],[SumOfUnits]]*Table1[[#This Row],[Actuarial Factor 06/20/2023]]</f>
        <v>33465.157365677449</v>
      </c>
      <c r="P5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33465.157365677449</v>
      </c>
      <c r="Q588" s="166">
        <f>Table1[[#This Row],[Trended Medicare Pricing for all RHCs]]-Table1[[#This Row],[SumOfSFY24 Estimated Payment 5/04/23]]</f>
        <v>15773.767281475713</v>
      </c>
      <c r="R588" s="24">
        <f>Table1[[#This Row],[SumOfUnits]]*Table1[[#This Row],[Actuarial Factor 06/20/2023]]</f>
        <v>132.62456848443486</v>
      </c>
      <c r="S588" s="23"/>
    </row>
    <row r="589" spans="1:19" x14ac:dyDescent="0.25">
      <c r="A589" s="192" t="s">
        <v>142</v>
      </c>
      <c r="B589" s="193" t="s">
        <v>143</v>
      </c>
      <c r="C589" s="192" t="s">
        <v>78</v>
      </c>
      <c r="D589" s="192" t="s">
        <v>30</v>
      </c>
      <c r="E589" s="192" t="s">
        <v>77</v>
      </c>
      <c r="F589" s="194">
        <v>11507.111882046816</v>
      </c>
      <c r="G589">
        <v>87</v>
      </c>
      <c r="H589">
        <v>87</v>
      </c>
      <c r="I589" s="167">
        <v>14611.562097460986</v>
      </c>
      <c r="J589" s="22">
        <v>1.2697853507670918</v>
      </c>
      <c r="K589" s="22" t="s">
        <v>144</v>
      </c>
      <c r="L589" s="22" t="s">
        <v>58</v>
      </c>
      <c r="M589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89" s="24" t="str">
        <f>IFERROR(IF(Table1[[#This Row],[Medicare Rate in CR]]&gt;0,"Y","N"),"N")</f>
        <v>Y</v>
      </c>
      <c r="O589" s="166">
        <f>Table1[[#This Row],[Medicare Rate in CR]]*Table1[[#This Row],[SumOfUnits]]*Table1[[#This Row],[Actuarial Factor 06/20/2023]]</f>
        <v>27875.229567638245</v>
      </c>
      <c r="P5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27875.229567638245</v>
      </c>
      <c r="Q589" s="166">
        <f>Table1[[#This Row],[Trended Medicare Pricing for all RHCs]]-Table1[[#This Row],[SumOfSFY24 Estimated Payment 5/04/23]]</f>
        <v>13263.667470177259</v>
      </c>
      <c r="R589" s="24">
        <f>Table1[[#This Row],[SumOfUnits]]*Table1[[#This Row],[Actuarial Factor 06/20/2023]]</f>
        <v>110.47132551673698</v>
      </c>
      <c r="S589" s="23"/>
    </row>
    <row r="590" spans="1:19" x14ac:dyDescent="0.25">
      <c r="A590" s="192" t="s">
        <v>142</v>
      </c>
      <c r="B590" s="193" t="s">
        <v>143</v>
      </c>
      <c r="C590" s="192" t="s">
        <v>78</v>
      </c>
      <c r="D590" s="192" t="s">
        <v>32</v>
      </c>
      <c r="E590" s="192" t="s">
        <v>94</v>
      </c>
      <c r="F590" s="194">
        <v>401.30095403295746</v>
      </c>
      <c r="G590">
        <v>3</v>
      </c>
      <c r="H590">
        <v>3</v>
      </c>
      <c r="I590" s="167">
        <v>425.31897659679555</v>
      </c>
      <c r="J590" s="22">
        <v>1.0598503998619091</v>
      </c>
      <c r="K590" s="22" t="s">
        <v>144</v>
      </c>
      <c r="L590" s="22" t="s">
        <v>58</v>
      </c>
      <c r="M590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90" s="24" t="str">
        <f>IFERROR(IF(Table1[[#This Row],[Medicare Rate in CR]]&gt;0,"Y","N"),"N")</f>
        <v>Y</v>
      </c>
      <c r="O590" s="166">
        <f>Table1[[#This Row],[Medicare Rate in CR]]*Table1[[#This Row],[SumOfUnits]]*Table1[[#This Row],[Actuarial Factor 06/20/2023]]</f>
        <v>802.2961541914666</v>
      </c>
      <c r="P5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802.2961541914666</v>
      </c>
      <c r="Q590" s="166">
        <f>Table1[[#This Row],[Trended Medicare Pricing for all RHCs]]-Table1[[#This Row],[SumOfSFY24 Estimated Payment 5/04/23]]</f>
        <v>376.97717759467105</v>
      </c>
      <c r="R590" s="24">
        <f>Table1[[#This Row],[SumOfUnits]]*Table1[[#This Row],[Actuarial Factor 06/20/2023]]</f>
        <v>3.1795511995857275</v>
      </c>
      <c r="S590" s="23"/>
    </row>
    <row r="591" spans="1:19" x14ac:dyDescent="0.25">
      <c r="A591" s="192" t="s">
        <v>142</v>
      </c>
      <c r="B591" s="193" t="s">
        <v>143</v>
      </c>
      <c r="C591" s="192" t="s">
        <v>78</v>
      </c>
      <c r="D591" s="192" t="s">
        <v>32</v>
      </c>
      <c r="E591" s="192" t="s">
        <v>81</v>
      </c>
      <c r="F591" s="194">
        <v>868.63255276091354</v>
      </c>
      <c r="G591">
        <v>7</v>
      </c>
      <c r="H591">
        <v>7</v>
      </c>
      <c r="I591" s="167">
        <v>908.49694662334184</v>
      </c>
      <c r="J591" s="22">
        <v>1.0458932764328495</v>
      </c>
      <c r="K591" s="22" t="s">
        <v>144</v>
      </c>
      <c r="L591" s="22" t="s">
        <v>58</v>
      </c>
      <c r="M591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91" s="24" t="str">
        <f>IFERROR(IF(Table1[[#This Row],[Medicare Rate in CR]]&gt;0,"Y","N"),"N")</f>
        <v>Y</v>
      </c>
      <c r="O591" s="166">
        <f>Table1[[#This Row],[Medicare Rate in CR]]*Table1[[#This Row],[SumOfUnits]]*Table1[[#This Row],[Actuarial Factor 06/20/2023]]</f>
        <v>1847.3717530961064</v>
      </c>
      <c r="P5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1847.3717530961064</v>
      </c>
      <c r="Q591" s="166">
        <f>Table1[[#This Row],[Trended Medicare Pricing for all RHCs]]-Table1[[#This Row],[SumOfSFY24 Estimated Payment 5/04/23]]</f>
        <v>938.87480647276459</v>
      </c>
      <c r="R591" s="24">
        <f>Table1[[#This Row],[SumOfUnits]]*Table1[[#This Row],[Actuarial Factor 06/20/2023]]</f>
        <v>7.3212529350299462</v>
      </c>
      <c r="S591" s="23"/>
    </row>
    <row r="592" spans="1:19" x14ac:dyDescent="0.25">
      <c r="A592" s="192" t="s">
        <v>142</v>
      </c>
      <c r="B592" s="193" t="s">
        <v>143</v>
      </c>
      <c r="C592" s="192" t="s">
        <v>78</v>
      </c>
      <c r="D592" s="192" t="s">
        <v>32</v>
      </c>
      <c r="E592" s="192" t="s">
        <v>65</v>
      </c>
      <c r="F592" s="194">
        <v>2794.1023417172601</v>
      </c>
      <c r="G592">
        <v>21</v>
      </c>
      <c r="H592">
        <v>21</v>
      </c>
      <c r="I592" s="167">
        <v>3701.7596573402811</v>
      </c>
      <c r="J592" s="22">
        <v>1.3248475555355548</v>
      </c>
      <c r="K592" s="22" t="s">
        <v>144</v>
      </c>
      <c r="L592" s="22" t="s">
        <v>58</v>
      </c>
      <c r="M592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92" s="24" t="str">
        <f>IFERROR(IF(Table1[[#This Row],[Medicare Rate in CR]]&gt;0,"Y","N"),"N")</f>
        <v>Y</v>
      </c>
      <c r="O592" s="166">
        <f>Table1[[#This Row],[Medicare Rate in CR]]*Table1[[#This Row],[SumOfUnits]]*Table1[[#This Row],[Actuarial Factor 06/20/2023]]</f>
        <v>7020.2744574540175</v>
      </c>
      <c r="P5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7020.2744574540175</v>
      </c>
      <c r="Q592" s="166">
        <f>Table1[[#This Row],[Trended Medicare Pricing for all RHCs]]-Table1[[#This Row],[SumOfSFY24 Estimated Payment 5/04/23]]</f>
        <v>3318.5148001137363</v>
      </c>
      <c r="R592" s="24">
        <f>Table1[[#This Row],[SumOfUnits]]*Table1[[#This Row],[Actuarial Factor 06/20/2023]]</f>
        <v>27.82179866624665</v>
      </c>
      <c r="S592" s="23"/>
    </row>
    <row r="593" spans="1:19" x14ac:dyDescent="0.25">
      <c r="A593" s="192" t="s">
        <v>142</v>
      </c>
      <c r="B593" s="193" t="s">
        <v>143</v>
      </c>
      <c r="C593" s="192" t="s">
        <v>78</v>
      </c>
      <c r="D593" s="192" t="s">
        <v>32</v>
      </c>
      <c r="E593" s="192" t="s">
        <v>66</v>
      </c>
      <c r="F593" s="194">
        <v>4942.6231087983051</v>
      </c>
      <c r="G593">
        <v>37</v>
      </c>
      <c r="H593">
        <v>37</v>
      </c>
      <c r="I593" s="167">
        <v>5316.5491484805925</v>
      </c>
      <c r="J593" s="22">
        <v>1.0756533588443484</v>
      </c>
      <c r="K593" s="22" t="s">
        <v>144</v>
      </c>
      <c r="L593" s="22" t="s">
        <v>58</v>
      </c>
      <c r="M593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93" s="24" t="str">
        <f>IFERROR(IF(Table1[[#This Row],[Medicare Rate in CR]]&gt;0,"Y","N"),"N")</f>
        <v>Y</v>
      </c>
      <c r="O593" s="166">
        <f>Table1[[#This Row],[Medicare Rate in CR]]*Table1[[#This Row],[SumOfUnits]]*Table1[[#This Row],[Actuarial Factor 06/20/2023]]</f>
        <v>10042.525645376196</v>
      </c>
      <c r="P5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10042.525645376196</v>
      </c>
      <c r="Q593" s="166">
        <f>Table1[[#This Row],[Trended Medicare Pricing for all RHCs]]-Table1[[#This Row],[SumOfSFY24 Estimated Payment 5/04/23]]</f>
        <v>4725.9764968956033</v>
      </c>
      <c r="R593" s="24">
        <f>Table1[[#This Row],[SumOfUnits]]*Table1[[#This Row],[Actuarial Factor 06/20/2023]]</f>
        <v>39.799174277240894</v>
      </c>
      <c r="S593" s="23"/>
    </row>
    <row r="594" spans="1:19" x14ac:dyDescent="0.25">
      <c r="A594" s="192" t="s">
        <v>142</v>
      </c>
      <c r="B594" s="193" t="s">
        <v>143</v>
      </c>
      <c r="C594" s="192" t="s">
        <v>78</v>
      </c>
      <c r="D594" s="192" t="s">
        <v>32</v>
      </c>
      <c r="E594" s="192" t="s">
        <v>100</v>
      </c>
      <c r="F594" s="194">
        <v>133.76698467765249</v>
      </c>
      <c r="G594">
        <v>1</v>
      </c>
      <c r="H594">
        <v>1</v>
      </c>
      <c r="I594" s="167">
        <v>163.72170780994497</v>
      </c>
      <c r="J594" s="22">
        <v>1.2239321100380369</v>
      </c>
      <c r="K594" s="22" t="s">
        <v>144</v>
      </c>
      <c r="L594" s="22" t="s">
        <v>58</v>
      </c>
      <c r="M594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94" s="24" t="str">
        <f>IFERROR(IF(Table1[[#This Row],[Medicare Rate in CR]]&gt;0,"Y","N"),"N")</f>
        <v>Y</v>
      </c>
      <c r="O594" s="166">
        <f>Table1[[#This Row],[Medicare Rate in CR]]*Table1[[#This Row],[SumOfUnits]]*Table1[[#This Row],[Actuarial Factor 06/20/2023]]</f>
        <v>308.83478932589787</v>
      </c>
      <c r="P5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308.83478932589787</v>
      </c>
      <c r="Q594" s="166">
        <f>Table1[[#This Row],[Trended Medicare Pricing for all RHCs]]-Table1[[#This Row],[SumOfSFY24 Estimated Payment 5/04/23]]</f>
        <v>145.1130815159529</v>
      </c>
      <c r="R594" s="24">
        <f>Table1[[#This Row],[SumOfUnits]]*Table1[[#This Row],[Actuarial Factor 06/20/2023]]</f>
        <v>1.2239321100380369</v>
      </c>
      <c r="S594" s="23"/>
    </row>
    <row r="595" spans="1:19" x14ac:dyDescent="0.25">
      <c r="A595" s="192" t="s">
        <v>142</v>
      </c>
      <c r="B595" s="193" t="s">
        <v>143</v>
      </c>
      <c r="C595" s="192" t="s">
        <v>78</v>
      </c>
      <c r="D595" s="192" t="s">
        <v>31</v>
      </c>
      <c r="E595" s="192" t="s">
        <v>67</v>
      </c>
      <c r="F595" s="194">
        <v>401.30095403295746</v>
      </c>
      <c r="G595">
        <v>3</v>
      </c>
      <c r="H595">
        <v>3</v>
      </c>
      <c r="I595" s="167">
        <v>421.58738949712387</v>
      </c>
      <c r="J595" s="22">
        <v>1.0505516751462802</v>
      </c>
      <c r="K595" s="22" t="s">
        <v>144</v>
      </c>
      <c r="L595" s="22" t="s">
        <v>58</v>
      </c>
      <c r="M595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95" s="24" t="str">
        <f>IFERROR(IF(Table1[[#This Row],[Medicare Rate in CR]]&gt;0,"Y","N"),"N")</f>
        <v>Y</v>
      </c>
      <c r="O595" s="166">
        <f>Table1[[#This Row],[Medicare Rate in CR]]*Table1[[#This Row],[SumOfUnits]]*Table1[[#This Row],[Actuarial Factor 06/20/2023]]</f>
        <v>795.25711256898273</v>
      </c>
      <c r="P5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795.25711256898273</v>
      </c>
      <c r="Q595" s="166">
        <f>Table1[[#This Row],[Trended Medicare Pricing for all RHCs]]-Table1[[#This Row],[SumOfSFY24 Estimated Payment 5/04/23]]</f>
        <v>373.66972307185887</v>
      </c>
      <c r="R595" s="24">
        <f>Table1[[#This Row],[SumOfUnits]]*Table1[[#This Row],[Actuarial Factor 06/20/2023]]</f>
        <v>3.1516550254388407</v>
      </c>
      <c r="S595" s="23"/>
    </row>
    <row r="596" spans="1:19" x14ac:dyDescent="0.25">
      <c r="A596" s="192" t="s">
        <v>142</v>
      </c>
      <c r="B596" s="193" t="s">
        <v>143</v>
      </c>
      <c r="C596" s="192" t="s">
        <v>78</v>
      </c>
      <c r="D596" s="192" t="s">
        <v>31</v>
      </c>
      <c r="E596" s="192" t="s">
        <v>82</v>
      </c>
      <c r="F596" s="194">
        <v>133.76698467765249</v>
      </c>
      <c r="G596">
        <v>1</v>
      </c>
      <c r="H596">
        <v>1</v>
      </c>
      <c r="I596" s="167">
        <v>147.66493489434089</v>
      </c>
      <c r="J596" s="22">
        <v>1.1038967145008109</v>
      </c>
      <c r="K596" s="22" t="s">
        <v>144</v>
      </c>
      <c r="L596" s="22" t="s">
        <v>58</v>
      </c>
      <c r="M596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96" s="24" t="str">
        <f>IFERROR(IF(Table1[[#This Row],[Medicare Rate in CR]]&gt;0,"Y","N"),"N")</f>
        <v>Y</v>
      </c>
      <c r="O596" s="166">
        <f>Table1[[#This Row],[Medicare Rate in CR]]*Table1[[#This Row],[SumOfUnits]]*Table1[[#This Row],[Actuarial Factor 06/20/2023]]</f>
        <v>278.54625796998965</v>
      </c>
      <c r="P5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278.54625796998965</v>
      </c>
      <c r="Q596" s="166">
        <f>Table1[[#This Row],[Trended Medicare Pricing for all RHCs]]-Table1[[#This Row],[SumOfSFY24 Estimated Payment 5/04/23]]</f>
        <v>130.88132307564877</v>
      </c>
      <c r="R596" s="24">
        <f>Table1[[#This Row],[SumOfUnits]]*Table1[[#This Row],[Actuarial Factor 06/20/2023]]</f>
        <v>1.1038967145008109</v>
      </c>
      <c r="S596" s="23"/>
    </row>
    <row r="597" spans="1:19" x14ac:dyDescent="0.25">
      <c r="A597" s="192" t="s">
        <v>142</v>
      </c>
      <c r="B597" s="193" t="s">
        <v>143</v>
      </c>
      <c r="C597" s="192" t="s">
        <v>78</v>
      </c>
      <c r="D597" s="192" t="s">
        <v>31</v>
      </c>
      <c r="E597" s="192" t="s">
        <v>68</v>
      </c>
      <c r="F597" s="194">
        <v>3608.0080948250948</v>
      </c>
      <c r="G597">
        <v>27</v>
      </c>
      <c r="H597">
        <v>27</v>
      </c>
      <c r="I597" s="167">
        <v>3433.6552393440402</v>
      </c>
      <c r="J597" s="22">
        <v>0.95167614625612229</v>
      </c>
      <c r="K597" s="22" t="s">
        <v>144</v>
      </c>
      <c r="L597" s="22" t="s">
        <v>58</v>
      </c>
      <c r="M597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97" s="24" t="str">
        <f>IFERROR(IF(Table1[[#This Row],[Medicare Rate in CR]]&gt;0,"Y","N"),"N")</f>
        <v>Y</v>
      </c>
      <c r="O597" s="166">
        <f>Table1[[#This Row],[Medicare Rate in CR]]*Table1[[#This Row],[SumOfUnits]]*Table1[[#This Row],[Actuarial Factor 06/20/2023]]</f>
        <v>6483.6839335897985</v>
      </c>
      <c r="P5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6483.6839335897985</v>
      </c>
      <c r="Q597" s="166">
        <f>Table1[[#This Row],[Trended Medicare Pricing for all RHCs]]-Table1[[#This Row],[SumOfSFY24 Estimated Payment 5/04/23]]</f>
        <v>3050.0286942457583</v>
      </c>
      <c r="R597" s="24">
        <f>Table1[[#This Row],[SumOfUnits]]*Table1[[#This Row],[Actuarial Factor 06/20/2023]]</f>
        <v>25.695255948915303</v>
      </c>
      <c r="S597" s="23"/>
    </row>
    <row r="598" spans="1:19" x14ac:dyDescent="0.25">
      <c r="A598" s="192" t="s">
        <v>142</v>
      </c>
      <c r="B598" s="193" t="s">
        <v>143</v>
      </c>
      <c r="C598" s="192" t="s">
        <v>78</v>
      </c>
      <c r="D598" s="192" t="s">
        <v>31</v>
      </c>
      <c r="E598" s="192" t="s">
        <v>74</v>
      </c>
      <c r="F598" s="194">
        <v>4949.3784330731432</v>
      </c>
      <c r="G598">
        <v>37</v>
      </c>
      <c r="H598">
        <v>37</v>
      </c>
      <c r="I598" s="167">
        <v>5684.3268421121593</v>
      </c>
      <c r="J598" s="22">
        <v>1.1484930722063771</v>
      </c>
      <c r="K598" s="22" t="s">
        <v>144</v>
      </c>
      <c r="L598" s="22" t="s">
        <v>58</v>
      </c>
      <c r="M598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98" s="24" t="str">
        <f>IFERROR(IF(Table1[[#This Row],[Medicare Rate in CR]]&gt;0,"Y","N"),"N")</f>
        <v>Y</v>
      </c>
      <c r="O598" s="166">
        <f>Table1[[#This Row],[Medicare Rate in CR]]*Table1[[#This Row],[SumOfUnits]]*Table1[[#This Row],[Actuarial Factor 06/20/2023]]</f>
        <v>10722.5725056639</v>
      </c>
      <c r="P5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10722.5725056639</v>
      </c>
      <c r="Q598" s="166">
        <f>Table1[[#This Row],[Trended Medicare Pricing for all RHCs]]-Table1[[#This Row],[SumOfSFY24 Estimated Payment 5/04/23]]</f>
        <v>5038.245663551741</v>
      </c>
      <c r="R598" s="24">
        <f>Table1[[#This Row],[SumOfUnits]]*Table1[[#This Row],[Actuarial Factor 06/20/2023]]</f>
        <v>42.49424367163595</v>
      </c>
      <c r="S598" s="23"/>
    </row>
    <row r="599" spans="1:19" x14ac:dyDescent="0.25">
      <c r="A599" s="192" t="s">
        <v>142</v>
      </c>
      <c r="B599" s="193" t="s">
        <v>143</v>
      </c>
      <c r="C599" s="192" t="s">
        <v>78</v>
      </c>
      <c r="D599" s="192" t="s">
        <v>31</v>
      </c>
      <c r="E599" s="192" t="s">
        <v>69</v>
      </c>
      <c r="F599" s="194">
        <v>43643.066396839211</v>
      </c>
      <c r="G599">
        <v>327</v>
      </c>
      <c r="H599">
        <v>327</v>
      </c>
      <c r="I599" s="167">
        <v>46719.64952828941</v>
      </c>
      <c r="J599" s="22">
        <v>1.0704942018389665</v>
      </c>
      <c r="K599" s="22" t="s">
        <v>144</v>
      </c>
      <c r="L599" s="22" t="s">
        <v>58</v>
      </c>
      <c r="M599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599" s="24" t="str">
        <f>IFERROR(IF(Table1[[#This Row],[Medicare Rate in CR]]&gt;0,"Y","N"),"N")</f>
        <v>Y</v>
      </c>
      <c r="O599" s="166">
        <f>Table1[[#This Row],[Medicare Rate in CR]]*Table1[[#This Row],[SumOfUnits]]*Table1[[#This Row],[Actuarial Factor 06/20/2023]]</f>
        <v>88328.521237658642</v>
      </c>
      <c r="P5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88328.521237658642</v>
      </c>
      <c r="Q599" s="166">
        <f>Table1[[#This Row],[Trended Medicare Pricing for all RHCs]]-Table1[[#This Row],[SumOfSFY24 Estimated Payment 5/04/23]]</f>
        <v>41608.871709369232</v>
      </c>
      <c r="R599" s="24">
        <f>Table1[[#This Row],[SumOfUnits]]*Table1[[#This Row],[Actuarial Factor 06/20/2023]]</f>
        <v>350.05160400134201</v>
      </c>
      <c r="S599" s="23"/>
    </row>
    <row r="600" spans="1:19" x14ac:dyDescent="0.25">
      <c r="A600" s="192" t="s">
        <v>142</v>
      </c>
      <c r="B600" s="193" t="s">
        <v>143</v>
      </c>
      <c r="C600" s="192" t="s">
        <v>79</v>
      </c>
      <c r="D600" s="192" t="s">
        <v>30</v>
      </c>
      <c r="E600" s="192" t="s">
        <v>59</v>
      </c>
      <c r="F600" s="194">
        <v>131.91673894189071</v>
      </c>
      <c r="G600">
        <v>1</v>
      </c>
      <c r="H600">
        <v>1</v>
      </c>
      <c r="I600" s="167">
        <v>125.97083889315273</v>
      </c>
      <c r="J600" s="22">
        <v>0.95492687208287386</v>
      </c>
      <c r="K600" s="22" t="s">
        <v>144</v>
      </c>
      <c r="L600" s="22" t="s">
        <v>58</v>
      </c>
      <c r="M600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00" s="24" t="str">
        <f>IFERROR(IF(Table1[[#This Row],[Medicare Rate in CR]]&gt;0,"Y","N"),"N")</f>
        <v>Y</v>
      </c>
      <c r="O600" s="166">
        <f>Table1[[#This Row],[Medicare Rate in CR]]*Table1[[#This Row],[SumOfUnits]]*Table1[[#This Row],[Actuarial Factor 06/20/2023]]</f>
        <v>240.95669763267156</v>
      </c>
      <c r="P6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240.95669763267156</v>
      </c>
      <c r="Q600" s="166">
        <f>Table1[[#This Row],[Trended Medicare Pricing for all RHCs]]-Table1[[#This Row],[SumOfSFY24 Estimated Payment 5/04/23]]</f>
        <v>114.98585873951883</v>
      </c>
      <c r="R600" s="24">
        <f>Table1[[#This Row],[SumOfUnits]]*Table1[[#This Row],[Actuarial Factor 06/20/2023]]</f>
        <v>0.95492687208287386</v>
      </c>
      <c r="S600" s="23"/>
    </row>
    <row r="601" spans="1:19" x14ac:dyDescent="0.25">
      <c r="A601" s="192" t="s">
        <v>142</v>
      </c>
      <c r="B601" s="193" t="s">
        <v>143</v>
      </c>
      <c r="C601" s="192" t="s">
        <v>55</v>
      </c>
      <c r="D601" s="192" t="s">
        <v>30</v>
      </c>
      <c r="E601" s="192" t="s">
        <v>56</v>
      </c>
      <c r="F601" s="194">
        <v>802.60190806591504</v>
      </c>
      <c r="G601">
        <v>6</v>
      </c>
      <c r="H601">
        <v>6</v>
      </c>
      <c r="I601" s="167">
        <v>860.72510998508187</v>
      </c>
      <c r="J601" s="22">
        <v>1.0724184696485837</v>
      </c>
      <c r="K601" s="22" t="s">
        <v>144</v>
      </c>
      <c r="L601" s="22" t="s">
        <v>58</v>
      </c>
      <c r="M601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01" s="24" t="str">
        <f>IFERROR(IF(Table1[[#This Row],[Medicare Rate in CR]]&gt;0,"Y","N"),"N")</f>
        <v>Y</v>
      </c>
      <c r="O601" s="166">
        <f>Table1[[#This Row],[Medicare Rate in CR]]*Table1[[#This Row],[SumOfUnits]]*Table1[[#This Row],[Actuarial Factor 06/20/2023]]</f>
        <v>1623.6201146785627</v>
      </c>
      <c r="P6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1623.6201146785627</v>
      </c>
      <c r="Q601" s="166">
        <f>Table1[[#This Row],[Trended Medicare Pricing for all RHCs]]-Table1[[#This Row],[SumOfSFY24 Estimated Payment 5/04/23]]</f>
        <v>762.89500469348081</v>
      </c>
      <c r="R601" s="24">
        <f>Table1[[#This Row],[SumOfUnits]]*Table1[[#This Row],[Actuarial Factor 06/20/2023]]</f>
        <v>6.4345108178915016</v>
      </c>
      <c r="S601" s="23"/>
    </row>
    <row r="602" spans="1:19" x14ac:dyDescent="0.25">
      <c r="A602" s="192" t="s">
        <v>142</v>
      </c>
      <c r="B602" s="193" t="s">
        <v>143</v>
      </c>
      <c r="C602" s="192" t="s">
        <v>55</v>
      </c>
      <c r="D602" s="192" t="s">
        <v>30</v>
      </c>
      <c r="E602" s="192" t="s">
        <v>59</v>
      </c>
      <c r="F602" s="194">
        <v>3837.7662137419302</v>
      </c>
      <c r="G602">
        <v>29</v>
      </c>
      <c r="H602">
        <v>29</v>
      </c>
      <c r="I602" s="167">
        <v>3924.9607357611476</v>
      </c>
      <c r="J602" s="22">
        <v>1.0227201234163246</v>
      </c>
      <c r="K602" s="22" t="s">
        <v>144</v>
      </c>
      <c r="L602" s="22" t="s">
        <v>58</v>
      </c>
      <c r="M602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02" s="24" t="str">
        <f>IFERROR(IF(Table1[[#This Row],[Medicare Rate in CR]]&gt;0,"Y","N"),"N")</f>
        <v>Y</v>
      </c>
      <c r="O602" s="166">
        <f>Table1[[#This Row],[Medicare Rate in CR]]*Table1[[#This Row],[SumOfUnits]]*Table1[[#This Row],[Actuarial Factor 06/20/2023]]</f>
        <v>7483.826093507595</v>
      </c>
      <c r="P6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7483.826093507595</v>
      </c>
      <c r="Q602" s="166">
        <f>Table1[[#This Row],[Trended Medicare Pricing for all RHCs]]-Table1[[#This Row],[SumOfSFY24 Estimated Payment 5/04/23]]</f>
        <v>3558.8653577464474</v>
      </c>
      <c r="R602" s="24">
        <f>Table1[[#This Row],[SumOfUnits]]*Table1[[#This Row],[Actuarial Factor 06/20/2023]]</f>
        <v>29.658883579073411</v>
      </c>
      <c r="S602" s="23"/>
    </row>
    <row r="603" spans="1:19" x14ac:dyDescent="0.25">
      <c r="A603" s="192" t="s">
        <v>142</v>
      </c>
      <c r="B603" s="193" t="s">
        <v>143</v>
      </c>
      <c r="C603" s="192" t="s">
        <v>55</v>
      </c>
      <c r="D603" s="192" t="s">
        <v>30</v>
      </c>
      <c r="E603" s="192" t="s">
        <v>60</v>
      </c>
      <c r="F603" s="194">
        <v>4406.9095114194861</v>
      </c>
      <c r="G603">
        <v>33</v>
      </c>
      <c r="H603">
        <v>33</v>
      </c>
      <c r="I603" s="167">
        <v>4004.3216599470043</v>
      </c>
      <c r="J603" s="22">
        <v>0.90864621784738975</v>
      </c>
      <c r="K603" s="22" t="s">
        <v>144</v>
      </c>
      <c r="L603" s="22" t="s">
        <v>58</v>
      </c>
      <c r="M603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03" s="24" t="str">
        <f>IFERROR(IF(Table1[[#This Row],[Medicare Rate in CR]]&gt;0,"Y","N"),"N")</f>
        <v>Y</v>
      </c>
      <c r="O603" s="166">
        <f>Table1[[#This Row],[Medicare Rate in CR]]*Table1[[#This Row],[SumOfUnits]]*Table1[[#This Row],[Actuarial Factor 06/20/2023]]</f>
        <v>7566.1971049312524</v>
      </c>
      <c r="P6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7566.1971049312524</v>
      </c>
      <c r="Q603" s="166">
        <f>Table1[[#This Row],[Trended Medicare Pricing for all RHCs]]-Table1[[#This Row],[SumOfSFY24 Estimated Payment 5/04/23]]</f>
        <v>3561.8754449842481</v>
      </c>
      <c r="R603" s="24">
        <f>Table1[[#This Row],[SumOfUnits]]*Table1[[#This Row],[Actuarial Factor 06/20/2023]]</f>
        <v>29.985325188963863</v>
      </c>
      <c r="S603" s="23"/>
    </row>
    <row r="604" spans="1:19" x14ac:dyDescent="0.25">
      <c r="A604" s="192" t="s">
        <v>142</v>
      </c>
      <c r="B604" s="193" t="s">
        <v>143</v>
      </c>
      <c r="C604" s="192" t="s">
        <v>55</v>
      </c>
      <c r="D604" s="192" t="s">
        <v>30</v>
      </c>
      <c r="E604" s="192" t="s">
        <v>61</v>
      </c>
      <c r="F604" s="194">
        <v>1737.1205550737211</v>
      </c>
      <c r="G604">
        <v>13</v>
      </c>
      <c r="H604">
        <v>13</v>
      </c>
      <c r="I604" s="167">
        <v>1578.428022312695</v>
      </c>
      <c r="J604" s="22">
        <v>0.90864621784738975</v>
      </c>
      <c r="K604" s="22" t="s">
        <v>144</v>
      </c>
      <c r="L604" s="22" t="s">
        <v>58</v>
      </c>
      <c r="M604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04" s="24" t="str">
        <f>IFERROR(IF(Table1[[#This Row],[Medicare Rate in CR]]&gt;0,"Y","N"),"N")</f>
        <v>Y</v>
      </c>
      <c r="O604" s="166">
        <f>Table1[[#This Row],[Medicare Rate in CR]]*Table1[[#This Row],[SumOfUnits]]*Table1[[#This Row],[Actuarial Factor 06/20/2023]]</f>
        <v>2980.6231019426141</v>
      </c>
      <c r="P6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2980.6231019426141</v>
      </c>
      <c r="Q604" s="166">
        <f>Table1[[#This Row],[Trended Medicare Pricing for all RHCs]]-Table1[[#This Row],[SumOfSFY24 Estimated Payment 5/04/23]]</f>
        <v>1402.1950796299191</v>
      </c>
      <c r="R604" s="24">
        <f>Table1[[#This Row],[SumOfUnits]]*Table1[[#This Row],[Actuarial Factor 06/20/2023]]</f>
        <v>11.812400832016067</v>
      </c>
      <c r="S604" s="23"/>
    </row>
    <row r="605" spans="1:19" x14ac:dyDescent="0.25">
      <c r="A605" s="192" t="s">
        <v>142</v>
      </c>
      <c r="B605" s="193" t="s">
        <v>143</v>
      </c>
      <c r="C605" s="192" t="s">
        <v>55</v>
      </c>
      <c r="D605" s="192" t="s">
        <v>30</v>
      </c>
      <c r="E605" s="192" t="s">
        <v>62</v>
      </c>
      <c r="F605" s="194">
        <v>8776.9104750891383</v>
      </c>
      <c r="G605">
        <v>68</v>
      </c>
      <c r="H605">
        <v>67</v>
      </c>
      <c r="I605" s="167">
        <v>9204.4503437114108</v>
      </c>
      <c r="J605" s="22">
        <v>1.0487118866981413</v>
      </c>
      <c r="K605" s="22" t="s">
        <v>144</v>
      </c>
      <c r="L605" s="22" t="s">
        <v>58</v>
      </c>
      <c r="M605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05" s="24" t="str">
        <f>IFERROR(IF(Table1[[#This Row],[Medicare Rate in CR]]&gt;0,"Y","N"),"N")</f>
        <v>Y</v>
      </c>
      <c r="O605" s="166">
        <f>Table1[[#This Row],[Medicare Rate in CR]]*Table1[[#This Row],[SumOfUnits]]*Table1[[#This Row],[Actuarial Factor 06/20/2023]]</f>
        <v>17994.259985196859</v>
      </c>
      <c r="P6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17994.259985196859</v>
      </c>
      <c r="Q605" s="166">
        <f>Table1[[#This Row],[Trended Medicare Pricing for all RHCs]]-Table1[[#This Row],[SumOfSFY24 Estimated Payment 5/04/23]]</f>
        <v>8789.8096414854481</v>
      </c>
      <c r="R605" s="24">
        <f>Table1[[#This Row],[SumOfUnits]]*Table1[[#This Row],[Actuarial Factor 06/20/2023]]</f>
        <v>71.312408295473602</v>
      </c>
      <c r="S605" s="23"/>
    </row>
    <row r="606" spans="1:19" x14ac:dyDescent="0.25">
      <c r="A606" s="192" t="s">
        <v>142</v>
      </c>
      <c r="B606" s="193" t="s">
        <v>143</v>
      </c>
      <c r="C606" s="192" t="s">
        <v>55</v>
      </c>
      <c r="D606" s="192" t="s">
        <v>30</v>
      </c>
      <c r="E606" s="192" t="s">
        <v>63</v>
      </c>
      <c r="F606" s="194">
        <v>1780.447142719476</v>
      </c>
      <c r="G606">
        <v>14</v>
      </c>
      <c r="H606">
        <v>14</v>
      </c>
      <c r="I606" s="167">
        <v>1785.1572340661273</v>
      </c>
      <c r="J606" s="22">
        <v>1.0026454541859957</v>
      </c>
      <c r="K606" s="22" t="s">
        <v>144</v>
      </c>
      <c r="L606" s="22" t="s">
        <v>58</v>
      </c>
      <c r="M606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06" s="24" t="str">
        <f>IFERROR(IF(Table1[[#This Row],[Medicare Rate in CR]]&gt;0,"Y","N"),"N")</f>
        <v>Y</v>
      </c>
      <c r="O606" s="166">
        <f>Table1[[#This Row],[Medicare Rate in CR]]*Table1[[#This Row],[SumOfUnits]]*Table1[[#This Row],[Actuarial Factor 06/20/2023]]</f>
        <v>3541.9653843665324</v>
      </c>
      <c r="P6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3541.9653843665324</v>
      </c>
      <c r="Q606" s="166">
        <f>Table1[[#This Row],[Trended Medicare Pricing for all RHCs]]-Table1[[#This Row],[SumOfSFY24 Estimated Payment 5/04/23]]</f>
        <v>1756.808150300405</v>
      </c>
      <c r="R606" s="24">
        <f>Table1[[#This Row],[SumOfUnits]]*Table1[[#This Row],[Actuarial Factor 06/20/2023]]</f>
        <v>14.03703635860394</v>
      </c>
      <c r="S606" s="23"/>
    </row>
    <row r="607" spans="1:19" x14ac:dyDescent="0.25">
      <c r="A607" s="192" t="s">
        <v>142</v>
      </c>
      <c r="B607" s="193" t="s">
        <v>143</v>
      </c>
      <c r="C607" s="192" t="s">
        <v>55</v>
      </c>
      <c r="D607" s="192" t="s">
        <v>30</v>
      </c>
      <c r="E607" s="192" t="s">
        <v>64</v>
      </c>
      <c r="F607" s="194">
        <v>4408.7597571552478</v>
      </c>
      <c r="G607">
        <v>33</v>
      </c>
      <c r="H607">
        <v>33</v>
      </c>
      <c r="I607" s="167">
        <v>4322.3452108047568</v>
      </c>
      <c r="J607" s="22">
        <v>0.98039935240058296</v>
      </c>
      <c r="K607" s="22" t="s">
        <v>144</v>
      </c>
      <c r="L607" s="22" t="s">
        <v>58</v>
      </c>
      <c r="M607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07" s="24" t="str">
        <f>IFERROR(IF(Table1[[#This Row],[Medicare Rate in CR]]&gt;0,"Y","N"),"N")</f>
        <v>Y</v>
      </c>
      <c r="O607" s="166">
        <f>Table1[[#This Row],[Medicare Rate in CR]]*Table1[[#This Row],[SumOfUnits]]*Table1[[#This Row],[Actuarial Factor 06/20/2023]]</f>
        <v>8163.6775635108916</v>
      </c>
      <c r="P6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8163.6775635108916</v>
      </c>
      <c r="Q607" s="166">
        <f>Table1[[#This Row],[Trended Medicare Pricing for all RHCs]]-Table1[[#This Row],[SumOfSFY24 Estimated Payment 5/04/23]]</f>
        <v>3841.3323527061348</v>
      </c>
      <c r="R607" s="24">
        <f>Table1[[#This Row],[SumOfUnits]]*Table1[[#This Row],[Actuarial Factor 06/20/2023]]</f>
        <v>32.353178629219236</v>
      </c>
      <c r="S607" s="23"/>
    </row>
    <row r="608" spans="1:19" x14ac:dyDescent="0.25">
      <c r="A608" s="192" t="s">
        <v>142</v>
      </c>
      <c r="B608" s="193" t="s">
        <v>143</v>
      </c>
      <c r="C608" s="192" t="s">
        <v>55</v>
      </c>
      <c r="D608" s="192" t="s">
        <v>30</v>
      </c>
      <c r="E608" s="192" t="s">
        <v>77</v>
      </c>
      <c r="F608" s="194">
        <v>2001.6478751084132</v>
      </c>
      <c r="G608">
        <v>15</v>
      </c>
      <c r="H608">
        <v>15</v>
      </c>
      <c r="I608" s="167">
        <v>2535.4709123269208</v>
      </c>
      <c r="J608" s="22">
        <v>1.2666917812352958</v>
      </c>
      <c r="K608" s="22" t="s">
        <v>144</v>
      </c>
      <c r="L608" s="22" t="s">
        <v>58</v>
      </c>
      <c r="M608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08" s="24" t="str">
        <f>IFERROR(IF(Table1[[#This Row],[Medicare Rate in CR]]&gt;0,"Y","N"),"N")</f>
        <v>Y</v>
      </c>
      <c r="O608" s="166">
        <f>Table1[[#This Row],[Medicare Rate in CR]]*Table1[[#This Row],[SumOfUnits]]*Table1[[#This Row],[Actuarial Factor 06/20/2023]]</f>
        <v>4794.3650573865334</v>
      </c>
      <c r="P6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4794.3650573865334</v>
      </c>
      <c r="Q608" s="166">
        <f>Table1[[#This Row],[Trended Medicare Pricing for all RHCs]]-Table1[[#This Row],[SumOfSFY24 Estimated Payment 5/04/23]]</f>
        <v>2258.8941450596126</v>
      </c>
      <c r="R608" s="24">
        <f>Table1[[#This Row],[SumOfUnits]]*Table1[[#This Row],[Actuarial Factor 06/20/2023]]</f>
        <v>19.000376718529438</v>
      </c>
      <c r="S608" s="23"/>
    </row>
    <row r="609" spans="1:19" x14ac:dyDescent="0.25">
      <c r="A609" s="192" t="s">
        <v>142</v>
      </c>
      <c r="B609" s="193" t="s">
        <v>143</v>
      </c>
      <c r="C609" s="192" t="s">
        <v>55</v>
      </c>
      <c r="D609" s="192" t="s">
        <v>32</v>
      </c>
      <c r="E609" s="192" t="s">
        <v>65</v>
      </c>
      <c r="F609" s="194">
        <v>1337.6698467765252</v>
      </c>
      <c r="G609">
        <v>10</v>
      </c>
      <c r="H609">
        <v>10</v>
      </c>
      <c r="I609" s="167">
        <v>1660.6697764018127</v>
      </c>
      <c r="J609" s="22">
        <v>1.241464611319185</v>
      </c>
      <c r="K609" s="22" t="s">
        <v>144</v>
      </c>
      <c r="L609" s="22" t="s">
        <v>58</v>
      </c>
      <c r="M609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09" s="24" t="str">
        <f>IFERROR(IF(Table1[[#This Row],[Medicare Rate in CR]]&gt;0,"Y","N"),"N")</f>
        <v>Y</v>
      </c>
      <c r="O609" s="166">
        <f>Table1[[#This Row],[Medicare Rate in CR]]*Table1[[#This Row],[SumOfUnits]]*Table1[[#This Row],[Actuarial Factor 06/20/2023]]</f>
        <v>3132.5876537416998</v>
      </c>
      <c r="P6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3132.5876537416998</v>
      </c>
      <c r="Q609" s="166">
        <f>Table1[[#This Row],[Trended Medicare Pricing for all RHCs]]-Table1[[#This Row],[SumOfSFY24 Estimated Payment 5/04/23]]</f>
        <v>1471.9178773398871</v>
      </c>
      <c r="R609" s="24">
        <f>Table1[[#This Row],[SumOfUnits]]*Table1[[#This Row],[Actuarial Factor 06/20/2023]]</f>
        <v>12.41464611319185</v>
      </c>
      <c r="S609" s="23"/>
    </row>
    <row r="610" spans="1:19" x14ac:dyDescent="0.25">
      <c r="A610" s="192" t="s">
        <v>142</v>
      </c>
      <c r="B610" s="193" t="s">
        <v>143</v>
      </c>
      <c r="C610" s="192" t="s">
        <v>55</v>
      </c>
      <c r="D610" s="192" t="s">
        <v>31</v>
      </c>
      <c r="E610" s="192" t="s">
        <v>67</v>
      </c>
      <c r="F610" s="194">
        <v>397.60046256143391</v>
      </c>
      <c r="G610">
        <v>3</v>
      </c>
      <c r="H610">
        <v>3</v>
      </c>
      <c r="I610" s="167">
        <v>450.1612242173444</v>
      </c>
      <c r="J610" s="22">
        <v>1.1321949207938591</v>
      </c>
      <c r="K610" s="22" t="s">
        <v>144</v>
      </c>
      <c r="L610" s="22" t="s">
        <v>58</v>
      </c>
      <c r="M610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10" s="24" t="str">
        <f>IFERROR(IF(Table1[[#This Row],[Medicare Rate in CR]]&gt;0,"Y","N"),"N")</f>
        <v>Y</v>
      </c>
      <c r="O610" s="166">
        <f>Table1[[#This Row],[Medicare Rate in CR]]*Table1[[#This Row],[SumOfUnits]]*Table1[[#This Row],[Actuarial Factor 06/20/2023]]</f>
        <v>857.06023309174338</v>
      </c>
      <c r="P6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857.06023309174338</v>
      </c>
      <c r="Q610" s="166">
        <f>Table1[[#This Row],[Trended Medicare Pricing for all RHCs]]-Table1[[#This Row],[SumOfSFY24 Estimated Payment 5/04/23]]</f>
        <v>406.89900887439899</v>
      </c>
      <c r="R610" s="24">
        <f>Table1[[#This Row],[SumOfUnits]]*Table1[[#This Row],[Actuarial Factor 06/20/2023]]</f>
        <v>3.3965847623815772</v>
      </c>
      <c r="S610" s="23"/>
    </row>
    <row r="611" spans="1:19" x14ac:dyDescent="0.25">
      <c r="A611" s="192" t="s">
        <v>142</v>
      </c>
      <c r="B611" s="193" t="s">
        <v>143</v>
      </c>
      <c r="C611" s="192" t="s">
        <v>55</v>
      </c>
      <c r="D611" s="192" t="s">
        <v>31</v>
      </c>
      <c r="E611" s="192" t="s">
        <v>68</v>
      </c>
      <c r="F611" s="194">
        <v>873.48944781728824</v>
      </c>
      <c r="G611">
        <v>7</v>
      </c>
      <c r="H611">
        <v>7</v>
      </c>
      <c r="I611" s="167">
        <v>941.49660622841304</v>
      </c>
      <c r="J611" s="22">
        <v>1.0778568746091484</v>
      </c>
      <c r="K611" s="22" t="s">
        <v>144</v>
      </c>
      <c r="L611" s="22" t="s">
        <v>58</v>
      </c>
      <c r="M611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11" s="24" t="str">
        <f>IFERROR(IF(Table1[[#This Row],[Medicare Rate in CR]]&gt;0,"Y","N"),"N")</f>
        <v>Y</v>
      </c>
      <c r="O611" s="166">
        <f>Table1[[#This Row],[Medicare Rate in CR]]*Table1[[#This Row],[SumOfUnits]]*Table1[[#This Row],[Actuarial Factor 06/20/2023]]</f>
        <v>1903.8293761908851</v>
      </c>
      <c r="P6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1903.8293761908851</v>
      </c>
      <c r="Q611" s="166">
        <f>Table1[[#This Row],[Trended Medicare Pricing for all RHCs]]-Table1[[#This Row],[SumOfSFY24 Estimated Payment 5/04/23]]</f>
        <v>962.33276996247207</v>
      </c>
      <c r="R611" s="24">
        <f>Table1[[#This Row],[SumOfUnits]]*Table1[[#This Row],[Actuarial Factor 06/20/2023]]</f>
        <v>7.5449981222640385</v>
      </c>
      <c r="S611" s="23"/>
    </row>
    <row r="612" spans="1:19" x14ac:dyDescent="0.25">
      <c r="A612" s="192" t="s">
        <v>142</v>
      </c>
      <c r="B612" s="193" t="s">
        <v>143</v>
      </c>
      <c r="C612" s="192" t="s">
        <v>55</v>
      </c>
      <c r="D612" s="192" t="s">
        <v>31</v>
      </c>
      <c r="E612" s="192" t="s">
        <v>74</v>
      </c>
      <c r="F612" s="194">
        <v>668.8349233882625</v>
      </c>
      <c r="G612">
        <v>5</v>
      </c>
      <c r="H612">
        <v>5</v>
      </c>
      <c r="I612" s="167">
        <v>693.74938763128227</v>
      </c>
      <c r="J612" s="22">
        <v>1.0372505432533414</v>
      </c>
      <c r="K612" s="22" t="s">
        <v>144</v>
      </c>
      <c r="L612" s="22" t="s">
        <v>58</v>
      </c>
      <c r="M612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12" s="24" t="str">
        <f>IFERROR(IF(Table1[[#This Row],[Medicare Rate in CR]]&gt;0,"Y","N"),"N")</f>
        <v>Y</v>
      </c>
      <c r="O612" s="166">
        <f>Table1[[#This Row],[Medicare Rate in CR]]*Table1[[#This Row],[SumOfUnits]]*Table1[[#This Row],[Actuarial Factor 06/20/2023]]</f>
        <v>1308.6471478955782</v>
      </c>
      <c r="P6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1308.6471478955782</v>
      </c>
      <c r="Q612" s="166">
        <f>Table1[[#This Row],[Trended Medicare Pricing for all RHCs]]-Table1[[#This Row],[SumOfSFY24 Estimated Payment 5/04/23]]</f>
        <v>614.89776026429593</v>
      </c>
      <c r="R612" s="24">
        <f>Table1[[#This Row],[SumOfUnits]]*Table1[[#This Row],[Actuarial Factor 06/20/2023]]</f>
        <v>5.1862527162667069</v>
      </c>
      <c r="S612" s="23"/>
    </row>
    <row r="613" spans="1:19" x14ac:dyDescent="0.25">
      <c r="A613" s="192" t="s">
        <v>142</v>
      </c>
      <c r="B613" s="193" t="s">
        <v>143</v>
      </c>
      <c r="C613" s="192" t="s">
        <v>55</v>
      </c>
      <c r="D613" s="192" t="s">
        <v>31</v>
      </c>
      <c r="E613" s="192" t="s">
        <v>69</v>
      </c>
      <c r="F613" s="194">
        <v>9759.4391442613396</v>
      </c>
      <c r="G613">
        <v>74</v>
      </c>
      <c r="H613">
        <v>74</v>
      </c>
      <c r="I613" s="167">
        <v>10222.503853441951</v>
      </c>
      <c r="J613" s="22">
        <v>1.0474478812087167</v>
      </c>
      <c r="K613" s="22" t="s">
        <v>144</v>
      </c>
      <c r="L613" s="22" t="s">
        <v>58</v>
      </c>
      <c r="M613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13" s="24" t="str">
        <f>IFERROR(IF(Table1[[#This Row],[Medicare Rate in CR]]&gt;0,"Y","N"),"N")</f>
        <v>Y</v>
      </c>
      <c r="O613" s="166">
        <f>Table1[[#This Row],[Medicare Rate in CR]]*Table1[[#This Row],[SumOfUnits]]*Table1[[#This Row],[Actuarial Factor 06/20/2023]]</f>
        <v>19558.386766039268</v>
      </c>
      <c r="P6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19558.386766039268</v>
      </c>
      <c r="Q613" s="166">
        <f>Table1[[#This Row],[Trended Medicare Pricing for all RHCs]]-Table1[[#This Row],[SumOfSFY24 Estimated Payment 5/04/23]]</f>
        <v>9335.882912597317</v>
      </c>
      <c r="R613" s="24">
        <f>Table1[[#This Row],[SumOfUnits]]*Table1[[#This Row],[Actuarial Factor 06/20/2023]]</f>
        <v>77.511143209445038</v>
      </c>
      <c r="S613" s="23"/>
    </row>
    <row r="614" spans="1:19" x14ac:dyDescent="0.25">
      <c r="A614" s="192" t="s">
        <v>142</v>
      </c>
      <c r="B614" s="193" t="s">
        <v>143</v>
      </c>
      <c r="C614" s="192" t="s">
        <v>84</v>
      </c>
      <c r="D614" s="192" t="s">
        <v>31</v>
      </c>
      <c r="E614" s="192" t="s">
        <v>69</v>
      </c>
      <c r="F614" s="194">
        <v>133.76698467765249</v>
      </c>
      <c r="G614">
        <v>1</v>
      </c>
      <c r="H614">
        <v>1</v>
      </c>
      <c r="I614" s="167">
        <v>141.66207450639729</v>
      </c>
      <c r="J614" s="22">
        <v>1.0590212139996289</v>
      </c>
      <c r="K614" s="22" t="s">
        <v>144</v>
      </c>
      <c r="L614" s="22" t="s">
        <v>58</v>
      </c>
      <c r="M614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14" s="24" t="str">
        <f>IFERROR(IF(Table1[[#This Row],[Medicare Rate in CR]]&gt;0,"Y","N"),"N")</f>
        <v>Y</v>
      </c>
      <c r="O614" s="166">
        <f>Table1[[#This Row],[Medicare Rate in CR]]*Table1[[#This Row],[SumOfUnits]]*Table1[[#This Row],[Actuarial Factor 06/20/2023]]</f>
        <v>267.2228229285264</v>
      </c>
      <c r="P6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267.2228229285264</v>
      </c>
      <c r="Q614" s="166">
        <f>Table1[[#This Row],[Trended Medicare Pricing for all RHCs]]-Table1[[#This Row],[SumOfSFY24 Estimated Payment 5/04/23]]</f>
        <v>125.56074842212911</v>
      </c>
      <c r="R614" s="24">
        <f>Table1[[#This Row],[SumOfUnits]]*Table1[[#This Row],[Actuarial Factor 06/20/2023]]</f>
        <v>1.0590212139996289</v>
      </c>
      <c r="S614" s="23"/>
    </row>
    <row r="615" spans="1:19" x14ac:dyDescent="0.25">
      <c r="A615" s="192" t="s">
        <v>142</v>
      </c>
      <c r="B615" s="193" t="s">
        <v>143</v>
      </c>
      <c r="C615" s="192" t="s">
        <v>85</v>
      </c>
      <c r="D615" s="192" t="s">
        <v>30</v>
      </c>
      <c r="E615" s="192" t="s">
        <v>63</v>
      </c>
      <c r="F615" s="194">
        <v>72.651055218271182</v>
      </c>
      <c r="G615">
        <v>1</v>
      </c>
      <c r="H615">
        <v>1</v>
      </c>
      <c r="I615" s="167">
        <v>65.424834970703529</v>
      </c>
      <c r="J615" s="22">
        <v>0.90053523344076203</v>
      </c>
      <c r="K615" s="22" t="s">
        <v>144</v>
      </c>
      <c r="L615" s="22" t="s">
        <v>58</v>
      </c>
      <c r="M615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15" s="24" t="str">
        <f>IFERROR(IF(Table1[[#This Row],[Medicare Rate in CR]]&gt;0,"Y","N"),"N")</f>
        <v>Y</v>
      </c>
      <c r="O615" s="166">
        <f>Table1[[#This Row],[Medicare Rate in CR]]*Table1[[#This Row],[SumOfUnits]]*Table1[[#This Row],[Actuarial Factor 06/20/2023]]</f>
        <v>227.2320554541075</v>
      </c>
      <c r="P6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227.2320554541075</v>
      </c>
      <c r="Q615" s="166">
        <f>Table1[[#This Row],[Trended Medicare Pricing for all RHCs]]-Table1[[#This Row],[SumOfSFY24 Estimated Payment 5/04/23]]</f>
        <v>161.80722048340397</v>
      </c>
      <c r="R615" s="24">
        <f>Table1[[#This Row],[SumOfUnits]]*Table1[[#This Row],[Actuarial Factor 06/20/2023]]</f>
        <v>0.90053523344076203</v>
      </c>
      <c r="S615" s="23"/>
    </row>
    <row r="616" spans="1:19" x14ac:dyDescent="0.25">
      <c r="A616" s="192" t="s">
        <v>142</v>
      </c>
      <c r="B616" s="193" t="s">
        <v>143</v>
      </c>
      <c r="C616" s="192" t="s">
        <v>85</v>
      </c>
      <c r="D616" s="192" t="s">
        <v>31</v>
      </c>
      <c r="E616" s="192" t="s">
        <v>69</v>
      </c>
      <c r="F616" s="194">
        <v>930.81815553628212</v>
      </c>
      <c r="G616">
        <v>7</v>
      </c>
      <c r="H616">
        <v>7</v>
      </c>
      <c r="I616" s="167">
        <v>931.85293587671015</v>
      </c>
      <c r="J616" s="22">
        <v>1.0011116890385876</v>
      </c>
      <c r="K616" s="22" t="s">
        <v>144</v>
      </c>
      <c r="L616" s="22" t="s">
        <v>58</v>
      </c>
      <c r="M616" s="22" t="str">
        <f>IFERROR(IFERROR(INDEX(FreeStand_Medicare!E:E,MATCH(Table1[[#This Row],[Medicare Number]],FreeStand_Medicare!A:A,0)),INDEX(HospBased_Medicare_CR!F:F,MATCH(Table1[[#This Row],[Medicare Number]],HospBased_Medicare_CR!G:G,0))),0)</f>
        <v>252.33</v>
      </c>
      <c r="N616" s="24" t="str">
        <f>IFERROR(IF(Table1[[#This Row],[Medicare Rate in CR]]&gt;0,"Y","N"),"N")</f>
        <v>Y</v>
      </c>
      <c r="O616" s="166">
        <f>Table1[[#This Row],[Medicare Rate in CR]]*Table1[[#This Row],[SumOfUnits]]*Table1[[#This Row],[Actuarial Factor 06/20/2023]]</f>
        <v>1768.2735874657478</v>
      </c>
      <c r="P6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1768.2735874657478</v>
      </c>
      <c r="Q616" s="166">
        <f>Table1[[#This Row],[Trended Medicare Pricing for all RHCs]]-Table1[[#This Row],[SumOfSFY24 Estimated Payment 5/04/23]]</f>
        <v>836.42065158903767</v>
      </c>
      <c r="R616" s="24">
        <f>Table1[[#This Row],[SumOfUnits]]*Table1[[#This Row],[Actuarial Factor 06/20/2023]]</f>
        <v>7.007781823270113</v>
      </c>
      <c r="S616" s="23"/>
    </row>
    <row r="617" spans="1:19" x14ac:dyDescent="0.25">
      <c r="A617" s="192" t="s">
        <v>145</v>
      </c>
      <c r="B617" s="193" t="s">
        <v>146</v>
      </c>
      <c r="C617" s="192" t="s">
        <v>88</v>
      </c>
      <c r="D617" s="192" t="s">
        <v>30</v>
      </c>
      <c r="E617" s="192" t="s">
        <v>60</v>
      </c>
      <c r="F617" s="194">
        <v>196.877710320902</v>
      </c>
      <c r="G617">
        <v>3</v>
      </c>
      <c r="H617">
        <v>3</v>
      </c>
      <c r="I617" s="167">
        <v>149.52326547892542</v>
      </c>
      <c r="J617" s="22">
        <v>0.75947279778502652</v>
      </c>
      <c r="K617" s="22" t="s">
        <v>147</v>
      </c>
      <c r="L617" s="22" t="s">
        <v>58</v>
      </c>
      <c r="M617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17" s="24" t="str">
        <f>IFERROR(IF(Table1[[#This Row],[Medicare Rate in CR]]&gt;0,"Y","N"),"N")</f>
        <v>Y</v>
      </c>
      <c r="O617" s="166">
        <f>Table1[[#This Row],[Medicare Rate in CR]]*Table1[[#This Row],[SumOfUnits]]*Table1[[#This Row],[Actuarial Factor 06/20/2023]]</f>
        <v>686.3279726303507</v>
      </c>
      <c r="P6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686.3279726303507</v>
      </c>
      <c r="Q617" s="166">
        <f>Table1[[#This Row],[Trended Medicare Pricing for all RHCs]]-Table1[[#This Row],[SumOfSFY24 Estimated Payment 5/04/23]]</f>
        <v>536.8047071514253</v>
      </c>
      <c r="R617" s="24">
        <f>Table1[[#This Row],[SumOfUnits]]*Table1[[#This Row],[Actuarial Factor 06/20/2023]]</f>
        <v>2.2784183933550795</v>
      </c>
      <c r="S617" s="23"/>
    </row>
    <row r="618" spans="1:19" x14ac:dyDescent="0.25">
      <c r="A618" s="192" t="s">
        <v>145</v>
      </c>
      <c r="B618" s="193" t="s">
        <v>146</v>
      </c>
      <c r="C618" s="192" t="s">
        <v>88</v>
      </c>
      <c r="D618" s="192" t="s">
        <v>30</v>
      </c>
      <c r="E618" s="192" t="s">
        <v>62</v>
      </c>
      <c r="F618" s="194">
        <v>65.625903440300661</v>
      </c>
      <c r="G618">
        <v>1</v>
      </c>
      <c r="H618">
        <v>1</v>
      </c>
      <c r="I618" s="167">
        <v>65.245683495662306</v>
      </c>
      <c r="J618" s="22">
        <v>0.99420625203302171</v>
      </c>
      <c r="K618" s="22" t="s">
        <v>147</v>
      </c>
      <c r="L618" s="22" t="s">
        <v>58</v>
      </c>
      <c r="M618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18" s="24" t="str">
        <f>IFERROR(IF(Table1[[#This Row],[Medicare Rate in CR]]&gt;0,"Y","N"),"N")</f>
        <v>Y</v>
      </c>
      <c r="O618" s="166">
        <f>Table1[[#This Row],[Medicare Rate in CR]]*Table1[[#This Row],[SumOfUnits]]*Table1[[#This Row],[Actuarial Factor 06/20/2023]]</f>
        <v>299.48474929990715</v>
      </c>
      <c r="P6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299.48474929990715</v>
      </c>
      <c r="Q618" s="166">
        <f>Table1[[#This Row],[Trended Medicare Pricing for all RHCs]]-Table1[[#This Row],[SumOfSFY24 Estimated Payment 5/04/23]]</f>
        <v>234.23906580424483</v>
      </c>
      <c r="R618" s="24">
        <f>Table1[[#This Row],[SumOfUnits]]*Table1[[#This Row],[Actuarial Factor 06/20/2023]]</f>
        <v>0.99420625203302171</v>
      </c>
      <c r="S618" s="23"/>
    </row>
    <row r="619" spans="1:19" x14ac:dyDescent="0.25">
      <c r="A619" s="192" t="s">
        <v>145</v>
      </c>
      <c r="B619" s="193" t="s">
        <v>146</v>
      </c>
      <c r="C619" s="192" t="s">
        <v>88</v>
      </c>
      <c r="D619" s="192" t="s">
        <v>32</v>
      </c>
      <c r="E619" s="192" t="s">
        <v>66</v>
      </c>
      <c r="F619" s="194">
        <v>67.013587742122013</v>
      </c>
      <c r="G619">
        <v>1</v>
      </c>
      <c r="H619">
        <v>1</v>
      </c>
      <c r="I619" s="167">
        <v>70.913656516383227</v>
      </c>
      <c r="J619" s="22">
        <v>1.0581981789912405</v>
      </c>
      <c r="K619" s="22" t="s">
        <v>147</v>
      </c>
      <c r="L619" s="22" t="s">
        <v>58</v>
      </c>
      <c r="M619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19" s="24" t="str">
        <f>IFERROR(IF(Table1[[#This Row],[Medicare Rate in CR]]&gt;0,"Y","N"),"N")</f>
        <v>Y</v>
      </c>
      <c r="O619" s="166">
        <f>Table1[[#This Row],[Medicare Rate in CR]]*Table1[[#This Row],[SumOfUnits]]*Table1[[#This Row],[Actuarial Factor 06/20/2023]]</f>
        <v>318.76103745753136</v>
      </c>
      <c r="P6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318.76103745753136</v>
      </c>
      <c r="Q619" s="166">
        <f>Table1[[#This Row],[Trended Medicare Pricing for all RHCs]]-Table1[[#This Row],[SumOfSFY24 Estimated Payment 5/04/23]]</f>
        <v>247.84738094114812</v>
      </c>
      <c r="R619" s="24">
        <f>Table1[[#This Row],[SumOfUnits]]*Table1[[#This Row],[Actuarial Factor 06/20/2023]]</f>
        <v>1.0581981789912405</v>
      </c>
      <c r="S619" s="23"/>
    </row>
    <row r="620" spans="1:19" x14ac:dyDescent="0.25">
      <c r="A620" s="192" t="s">
        <v>145</v>
      </c>
      <c r="B620" s="193" t="s">
        <v>146</v>
      </c>
      <c r="C620" s="192" t="s">
        <v>72</v>
      </c>
      <c r="D620" s="192" t="s">
        <v>30</v>
      </c>
      <c r="E620" s="192" t="s">
        <v>60</v>
      </c>
      <c r="F620" s="194">
        <v>201.04076322636604</v>
      </c>
      <c r="G620">
        <v>3</v>
      </c>
      <c r="H620">
        <v>3</v>
      </c>
      <c r="I620" s="167">
        <v>204.85896447620422</v>
      </c>
      <c r="J620" s="22">
        <v>1.0189921744653296</v>
      </c>
      <c r="K620" s="22" t="s">
        <v>147</v>
      </c>
      <c r="L620" s="22" t="s">
        <v>58</v>
      </c>
      <c r="M620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20" s="24" t="str">
        <f>IFERROR(IF(Table1[[#This Row],[Medicare Rate in CR]]&gt;0,"Y","N"),"N")</f>
        <v>Y</v>
      </c>
      <c r="O620" s="166">
        <f>Table1[[#This Row],[Medicare Rate in CR]]*Table1[[#This Row],[SumOfUnits]]*Table1[[#This Row],[Actuarial Factor 06/20/2023]]</f>
        <v>920.85303814257384</v>
      </c>
      <c r="P6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920.85303814257384</v>
      </c>
      <c r="Q620" s="166">
        <f>Table1[[#This Row],[Trended Medicare Pricing for all RHCs]]-Table1[[#This Row],[SumOfSFY24 Estimated Payment 5/04/23]]</f>
        <v>715.99407366636956</v>
      </c>
      <c r="R620" s="24">
        <f>Table1[[#This Row],[SumOfUnits]]*Table1[[#This Row],[Actuarial Factor 06/20/2023]]</f>
        <v>3.0569765233959889</v>
      </c>
      <c r="S620" s="23"/>
    </row>
    <row r="621" spans="1:19" x14ac:dyDescent="0.25">
      <c r="A621" s="192" t="s">
        <v>145</v>
      </c>
      <c r="B621" s="193" t="s">
        <v>146</v>
      </c>
      <c r="C621" s="192" t="s">
        <v>72</v>
      </c>
      <c r="D621" s="192" t="s">
        <v>32</v>
      </c>
      <c r="E621" s="192" t="s">
        <v>65</v>
      </c>
      <c r="F621" s="194">
        <v>67.013587742122013</v>
      </c>
      <c r="G621">
        <v>1</v>
      </c>
      <c r="H621">
        <v>1</v>
      </c>
      <c r="I621" s="167">
        <v>82.025343533567835</v>
      </c>
      <c r="J621" s="22">
        <v>1.2240106267584603</v>
      </c>
      <c r="K621" s="22" t="s">
        <v>147</v>
      </c>
      <c r="L621" s="22" t="s">
        <v>58</v>
      </c>
      <c r="M621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21" s="24" t="str">
        <f>IFERROR(IF(Table1[[#This Row],[Medicare Rate in CR]]&gt;0,"Y","N"),"N")</f>
        <v>Y</v>
      </c>
      <c r="O621" s="166">
        <f>Table1[[#This Row],[Medicare Rate in CR]]*Table1[[#This Row],[SumOfUnits]]*Table1[[#This Row],[Actuarial Factor 06/20/2023]]</f>
        <v>368.70872109845101</v>
      </c>
      <c r="P6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368.70872109845101</v>
      </c>
      <c r="Q621" s="166">
        <f>Table1[[#This Row],[Trended Medicare Pricing for all RHCs]]-Table1[[#This Row],[SumOfSFY24 Estimated Payment 5/04/23]]</f>
        <v>286.68337756488319</v>
      </c>
      <c r="R621" s="24">
        <f>Table1[[#This Row],[SumOfUnits]]*Table1[[#This Row],[Actuarial Factor 06/20/2023]]</f>
        <v>1.2240106267584603</v>
      </c>
      <c r="S621" s="23"/>
    </row>
    <row r="622" spans="1:19" x14ac:dyDescent="0.25">
      <c r="A622" s="192" t="s">
        <v>145</v>
      </c>
      <c r="B622" s="193" t="s">
        <v>146</v>
      </c>
      <c r="C622" s="192" t="s">
        <v>72</v>
      </c>
      <c r="D622" s="192" t="s">
        <v>31</v>
      </c>
      <c r="E622" s="192" t="s">
        <v>74</v>
      </c>
      <c r="F622" s="194">
        <v>335.06793871061006</v>
      </c>
      <c r="G622">
        <v>5</v>
      </c>
      <c r="H622">
        <v>5</v>
      </c>
      <c r="I622" s="167">
        <v>334.46917528021783</v>
      </c>
      <c r="J622" s="22">
        <v>0.99821300888203035</v>
      </c>
      <c r="K622" s="22" t="s">
        <v>147</v>
      </c>
      <c r="L622" s="22" t="s">
        <v>58</v>
      </c>
      <c r="M622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22" s="24" t="str">
        <f>IFERROR(IF(Table1[[#This Row],[Medicare Rate in CR]]&gt;0,"Y","N"),"N")</f>
        <v>Y</v>
      </c>
      <c r="O622" s="166">
        <f>Table1[[#This Row],[Medicare Rate in CR]]*Table1[[#This Row],[SumOfUnits]]*Table1[[#This Row],[Actuarial Factor 06/20/2023]]</f>
        <v>1503.45852332767</v>
      </c>
      <c r="P6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1503.45852332767</v>
      </c>
      <c r="Q622" s="166">
        <f>Table1[[#This Row],[Trended Medicare Pricing for all RHCs]]-Table1[[#This Row],[SumOfSFY24 Estimated Payment 5/04/23]]</f>
        <v>1168.9893480474523</v>
      </c>
      <c r="R622" s="24">
        <f>Table1[[#This Row],[SumOfUnits]]*Table1[[#This Row],[Actuarial Factor 06/20/2023]]</f>
        <v>4.9910650444101519</v>
      </c>
      <c r="S622" s="23"/>
    </row>
    <row r="623" spans="1:19" x14ac:dyDescent="0.25">
      <c r="A623" s="192" t="s">
        <v>145</v>
      </c>
      <c r="B623" s="193" t="s">
        <v>146</v>
      </c>
      <c r="C623" s="192" t="s">
        <v>75</v>
      </c>
      <c r="D623" s="192" t="s">
        <v>30</v>
      </c>
      <c r="E623" s="192" t="s">
        <v>56</v>
      </c>
      <c r="F623" s="194">
        <v>1126.7418328996823</v>
      </c>
      <c r="G623">
        <v>17</v>
      </c>
      <c r="H623">
        <v>17</v>
      </c>
      <c r="I623" s="167">
        <v>1206.1578371563025</v>
      </c>
      <c r="J623" s="22">
        <v>1.0704828754358418</v>
      </c>
      <c r="K623" s="22" t="s">
        <v>147</v>
      </c>
      <c r="L623" s="22" t="s">
        <v>58</v>
      </c>
      <c r="M623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23" s="24" t="str">
        <f>IFERROR(IF(Table1[[#This Row],[Medicare Rate in CR]]&gt;0,"Y","N"),"N")</f>
        <v>Y</v>
      </c>
      <c r="O623" s="166">
        <f>Table1[[#This Row],[Medicare Rate in CR]]*Table1[[#This Row],[SumOfUnits]]*Table1[[#This Row],[Actuarial Factor 06/20/2023]]</f>
        <v>5481.846461648156</v>
      </c>
      <c r="P6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5481.846461648156</v>
      </c>
      <c r="Q623" s="166">
        <f>Table1[[#This Row],[Trended Medicare Pricing for all RHCs]]-Table1[[#This Row],[SumOfSFY24 Estimated Payment 5/04/23]]</f>
        <v>4275.6886244918533</v>
      </c>
      <c r="R623" s="24">
        <f>Table1[[#This Row],[SumOfUnits]]*Table1[[#This Row],[Actuarial Factor 06/20/2023]]</f>
        <v>18.198208882409311</v>
      </c>
      <c r="S623" s="23"/>
    </row>
    <row r="624" spans="1:19" x14ac:dyDescent="0.25">
      <c r="A624" s="192" t="s">
        <v>145</v>
      </c>
      <c r="B624" s="193" t="s">
        <v>146</v>
      </c>
      <c r="C624" s="192" t="s">
        <v>75</v>
      </c>
      <c r="D624" s="192" t="s">
        <v>30</v>
      </c>
      <c r="E624" s="192" t="s">
        <v>59</v>
      </c>
      <c r="F624" s="194">
        <v>3428.6127079117291</v>
      </c>
      <c r="G624">
        <v>52</v>
      </c>
      <c r="H624">
        <v>52</v>
      </c>
      <c r="I624" s="167">
        <v>3477.9253941729494</v>
      </c>
      <c r="J624" s="22">
        <v>1.0143826936613249</v>
      </c>
      <c r="K624" s="22" t="s">
        <v>147</v>
      </c>
      <c r="L624" s="22" t="s">
        <v>58</v>
      </c>
      <c r="M624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24" s="24" t="str">
        <f>IFERROR(IF(Table1[[#This Row],[Medicare Rate in CR]]&gt;0,"Y","N"),"N")</f>
        <v>Y</v>
      </c>
      <c r="O624" s="166">
        <f>Table1[[#This Row],[Medicare Rate in CR]]*Table1[[#This Row],[SumOfUnits]]*Table1[[#This Row],[Actuarial Factor 06/20/2023]]</f>
        <v>15889.249938203249</v>
      </c>
      <c r="P6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15889.249938203249</v>
      </c>
      <c r="Q624" s="166">
        <f>Table1[[#This Row],[Trended Medicare Pricing for all RHCs]]-Table1[[#This Row],[SumOfSFY24 Estimated Payment 5/04/23]]</f>
        <v>12411.3245440303</v>
      </c>
      <c r="R624" s="24">
        <f>Table1[[#This Row],[SumOfUnits]]*Table1[[#This Row],[Actuarial Factor 06/20/2023]]</f>
        <v>52.747900070388894</v>
      </c>
      <c r="S624" s="23"/>
    </row>
    <row r="625" spans="1:19" x14ac:dyDescent="0.25">
      <c r="A625" s="192" t="s">
        <v>145</v>
      </c>
      <c r="B625" s="193" t="s">
        <v>146</v>
      </c>
      <c r="C625" s="192" t="s">
        <v>75</v>
      </c>
      <c r="D625" s="192" t="s">
        <v>30</v>
      </c>
      <c r="E625" s="192" t="s">
        <v>60</v>
      </c>
      <c r="F625" s="194">
        <v>2499.5085284764391</v>
      </c>
      <c r="G625">
        <v>40</v>
      </c>
      <c r="H625">
        <v>40</v>
      </c>
      <c r="I625" s="167">
        <v>2181.8010858486546</v>
      </c>
      <c r="J625" s="22">
        <v>0.87289203497079426</v>
      </c>
      <c r="K625" s="22" t="s">
        <v>147</v>
      </c>
      <c r="L625" s="22" t="s">
        <v>58</v>
      </c>
      <c r="M625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25" s="24" t="str">
        <f>IFERROR(IF(Table1[[#This Row],[Medicare Rate in CR]]&gt;0,"Y","N"),"N")</f>
        <v>Y</v>
      </c>
      <c r="O625" s="166">
        <f>Table1[[#This Row],[Medicare Rate in CR]]*Table1[[#This Row],[SumOfUnits]]*Table1[[#This Row],[Actuarial Factor 06/20/2023]]</f>
        <v>10517.650707770095</v>
      </c>
      <c r="P6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10517.650707770095</v>
      </c>
      <c r="Q625" s="166">
        <f>Table1[[#This Row],[Trended Medicare Pricing for all RHCs]]-Table1[[#This Row],[SumOfSFY24 Estimated Payment 5/04/23]]</f>
        <v>8335.8496219214412</v>
      </c>
      <c r="R625" s="24">
        <f>Table1[[#This Row],[SumOfUnits]]*Table1[[#This Row],[Actuarial Factor 06/20/2023]]</f>
        <v>34.915681398831772</v>
      </c>
      <c r="S625" s="23"/>
    </row>
    <row r="626" spans="1:19" x14ac:dyDescent="0.25">
      <c r="A626" s="192" t="s">
        <v>145</v>
      </c>
      <c r="B626" s="193" t="s">
        <v>146</v>
      </c>
      <c r="C626" s="192" t="s">
        <v>75</v>
      </c>
      <c r="D626" s="192" t="s">
        <v>30</v>
      </c>
      <c r="E626" s="192" t="s">
        <v>61</v>
      </c>
      <c r="F626" s="194">
        <v>1857.9647296906637</v>
      </c>
      <c r="G626">
        <v>28</v>
      </c>
      <c r="H626">
        <v>28</v>
      </c>
      <c r="I626" s="167">
        <v>1621.802613803645</v>
      </c>
      <c r="J626" s="22">
        <v>0.87289203497079426</v>
      </c>
      <c r="K626" s="22" t="s">
        <v>147</v>
      </c>
      <c r="L626" s="22" t="s">
        <v>58</v>
      </c>
      <c r="M626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26" s="24" t="str">
        <f>IFERROR(IF(Table1[[#This Row],[Medicare Rate in CR]]&gt;0,"Y","N"),"N")</f>
        <v>Y</v>
      </c>
      <c r="O626" s="166">
        <f>Table1[[#This Row],[Medicare Rate in CR]]*Table1[[#This Row],[SumOfUnits]]*Table1[[#This Row],[Actuarial Factor 06/20/2023]]</f>
        <v>7362.3554954390665</v>
      </c>
      <c r="P6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7362.3554954390665</v>
      </c>
      <c r="Q626" s="166">
        <f>Table1[[#This Row],[Trended Medicare Pricing for all RHCs]]-Table1[[#This Row],[SumOfSFY24 Estimated Payment 5/04/23]]</f>
        <v>5740.5528816354217</v>
      </c>
      <c r="R626" s="24">
        <f>Table1[[#This Row],[SumOfUnits]]*Table1[[#This Row],[Actuarial Factor 06/20/2023]]</f>
        <v>24.440976979182238</v>
      </c>
      <c r="S626" s="23"/>
    </row>
    <row r="627" spans="1:19" x14ac:dyDescent="0.25">
      <c r="A627" s="192" t="s">
        <v>145</v>
      </c>
      <c r="B627" s="193" t="s">
        <v>146</v>
      </c>
      <c r="C627" s="192" t="s">
        <v>75</v>
      </c>
      <c r="D627" s="192" t="s">
        <v>30</v>
      </c>
      <c r="E627" s="192" t="s">
        <v>62</v>
      </c>
      <c r="F627" s="194">
        <v>2551.9712585525699</v>
      </c>
      <c r="G627">
        <v>38</v>
      </c>
      <c r="H627">
        <v>38</v>
      </c>
      <c r="I627" s="167">
        <v>2616.7036732799597</v>
      </c>
      <c r="J627" s="22">
        <v>1.0253656519486449</v>
      </c>
      <c r="K627" s="22" t="s">
        <v>147</v>
      </c>
      <c r="L627" s="22" t="s">
        <v>58</v>
      </c>
      <c r="M627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27" s="24" t="str">
        <f>IFERROR(IF(Table1[[#This Row],[Medicare Rate in CR]]&gt;0,"Y","N"),"N")</f>
        <v>Y</v>
      </c>
      <c r="O627" s="166">
        <f>Table1[[#This Row],[Medicare Rate in CR]]*Table1[[#This Row],[SumOfUnits]]*Table1[[#This Row],[Actuarial Factor 06/20/2023]]</f>
        <v>11737.094022786634</v>
      </c>
      <c r="P6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11737.094022786634</v>
      </c>
      <c r="Q627" s="166">
        <f>Table1[[#This Row],[Trended Medicare Pricing for all RHCs]]-Table1[[#This Row],[SumOfSFY24 Estimated Payment 5/04/23]]</f>
        <v>9120.3903495066734</v>
      </c>
      <c r="R627" s="24">
        <f>Table1[[#This Row],[SumOfUnits]]*Table1[[#This Row],[Actuarial Factor 06/20/2023]]</f>
        <v>38.963894774048505</v>
      </c>
      <c r="S627" s="23"/>
    </row>
    <row r="628" spans="1:19" x14ac:dyDescent="0.25">
      <c r="A628" s="192" t="s">
        <v>145</v>
      </c>
      <c r="B628" s="193" t="s">
        <v>146</v>
      </c>
      <c r="C628" s="192" t="s">
        <v>75</v>
      </c>
      <c r="D628" s="192" t="s">
        <v>30</v>
      </c>
      <c r="E628" s="192" t="s">
        <v>63</v>
      </c>
      <c r="F628" s="194">
        <v>5366.5931425267408</v>
      </c>
      <c r="G628">
        <v>77</v>
      </c>
      <c r="H628">
        <v>77</v>
      </c>
      <c r="I628" s="167">
        <v>5335.4596708610416</v>
      </c>
      <c r="J628" s="22">
        <v>0.99419865250842532</v>
      </c>
      <c r="K628" s="22" t="s">
        <v>147</v>
      </c>
      <c r="L628" s="22" t="s">
        <v>58</v>
      </c>
      <c r="M628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28" s="24" t="str">
        <f>IFERROR(IF(Table1[[#This Row],[Medicare Rate in CR]]&gt;0,"Y","N"),"N")</f>
        <v>Y</v>
      </c>
      <c r="O628" s="166">
        <f>Table1[[#This Row],[Medicare Rate in CR]]*Table1[[#This Row],[SumOfUnits]]*Table1[[#This Row],[Actuarial Factor 06/20/2023]]</f>
        <v>23060.1494273237</v>
      </c>
      <c r="P6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23060.1494273237</v>
      </c>
      <c r="Q628" s="166">
        <f>Table1[[#This Row],[Trended Medicare Pricing for all RHCs]]-Table1[[#This Row],[SumOfSFY24 Estimated Payment 5/04/23]]</f>
        <v>17724.68975646266</v>
      </c>
      <c r="R628" s="24">
        <f>Table1[[#This Row],[SumOfUnits]]*Table1[[#This Row],[Actuarial Factor 06/20/2023]]</f>
        <v>76.55329624314875</v>
      </c>
      <c r="S628" s="23"/>
    </row>
    <row r="629" spans="1:19" x14ac:dyDescent="0.25">
      <c r="A629" s="192" t="s">
        <v>145</v>
      </c>
      <c r="B629" s="193" t="s">
        <v>146</v>
      </c>
      <c r="C629" s="192" t="s">
        <v>75</v>
      </c>
      <c r="D629" s="192" t="s">
        <v>30</v>
      </c>
      <c r="E629" s="192" t="s">
        <v>64</v>
      </c>
      <c r="F629" s="194">
        <v>4897.783559795701</v>
      </c>
      <c r="G629">
        <v>75</v>
      </c>
      <c r="H629">
        <v>75</v>
      </c>
      <c r="I629" s="167">
        <v>5047.7759247117983</v>
      </c>
      <c r="J629" s="22">
        <v>1.0306245392604392</v>
      </c>
      <c r="K629" s="22" t="s">
        <v>147</v>
      </c>
      <c r="L629" s="22" t="s">
        <v>58</v>
      </c>
      <c r="M629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29" s="24" t="str">
        <f>IFERROR(IF(Table1[[#This Row],[Medicare Rate in CR]]&gt;0,"Y","N"),"N")</f>
        <v>Y</v>
      </c>
      <c r="O629" s="166">
        <f>Table1[[#This Row],[Medicare Rate in CR]]*Table1[[#This Row],[SumOfUnits]]*Table1[[#This Row],[Actuarial Factor 06/20/2023]]</f>
        <v>23284.127247106659</v>
      </c>
      <c r="P6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23284.127247106659</v>
      </c>
      <c r="Q629" s="166">
        <f>Table1[[#This Row],[Trended Medicare Pricing for all RHCs]]-Table1[[#This Row],[SumOfSFY24 Estimated Payment 5/04/23]]</f>
        <v>18236.351322394861</v>
      </c>
      <c r="R629" s="24">
        <f>Table1[[#This Row],[SumOfUnits]]*Table1[[#This Row],[Actuarial Factor 06/20/2023]]</f>
        <v>77.296840444532933</v>
      </c>
      <c r="S629" s="23"/>
    </row>
    <row r="630" spans="1:19" x14ac:dyDescent="0.25">
      <c r="A630" s="192" t="s">
        <v>145</v>
      </c>
      <c r="B630" s="193" t="s">
        <v>146</v>
      </c>
      <c r="C630" s="192" t="s">
        <v>75</v>
      </c>
      <c r="D630" s="192" t="s">
        <v>30</v>
      </c>
      <c r="E630" s="192" t="s">
        <v>77</v>
      </c>
      <c r="F630" s="194">
        <v>3318.762648164211</v>
      </c>
      <c r="G630">
        <v>50</v>
      </c>
      <c r="H630">
        <v>50</v>
      </c>
      <c r="I630" s="167">
        <v>4326.4083774879409</v>
      </c>
      <c r="J630" s="22">
        <v>1.3036209081963466</v>
      </c>
      <c r="K630" s="22" t="s">
        <v>147</v>
      </c>
      <c r="L630" s="22" t="s">
        <v>58</v>
      </c>
      <c r="M630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30" s="24" t="str">
        <f>IFERROR(IF(Table1[[#This Row],[Medicare Rate in CR]]&gt;0,"Y","N"),"N")</f>
        <v>Y</v>
      </c>
      <c r="O630" s="166">
        <f>Table1[[#This Row],[Medicare Rate in CR]]*Table1[[#This Row],[SumOfUnits]]*Table1[[#This Row],[Actuarial Factor 06/20/2023]]</f>
        <v>19634.486308799274</v>
      </c>
      <c r="P6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19634.486308799274</v>
      </c>
      <c r="Q630" s="166">
        <f>Table1[[#This Row],[Trended Medicare Pricing for all RHCs]]-Table1[[#This Row],[SumOfSFY24 Estimated Payment 5/04/23]]</f>
        <v>15308.077931311334</v>
      </c>
      <c r="R630" s="24">
        <f>Table1[[#This Row],[SumOfUnits]]*Table1[[#This Row],[Actuarial Factor 06/20/2023]]</f>
        <v>65.18104540981733</v>
      </c>
      <c r="S630" s="23"/>
    </row>
    <row r="631" spans="1:19" x14ac:dyDescent="0.25">
      <c r="A631" s="192" t="s">
        <v>145</v>
      </c>
      <c r="B631" s="193" t="s">
        <v>146</v>
      </c>
      <c r="C631" s="192" t="s">
        <v>75</v>
      </c>
      <c r="D631" s="192" t="s">
        <v>32</v>
      </c>
      <c r="E631" s="192" t="s">
        <v>65</v>
      </c>
      <c r="F631" s="194">
        <v>199.65307892454467</v>
      </c>
      <c r="G631">
        <v>3</v>
      </c>
      <c r="H631">
        <v>3</v>
      </c>
      <c r="I631" s="167">
        <v>247.90824041377667</v>
      </c>
      <c r="J631" s="22">
        <v>1.2416950529847284</v>
      </c>
      <c r="K631" s="22" t="s">
        <v>147</v>
      </c>
      <c r="L631" s="22" t="s">
        <v>58</v>
      </c>
      <c r="M631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31" s="24" t="str">
        <f>IFERROR(IF(Table1[[#This Row],[Medicare Rate in CR]]&gt;0,"Y","N"),"N")</f>
        <v>Y</v>
      </c>
      <c r="O631" s="166">
        <f>Table1[[#This Row],[Medicare Rate in CR]]*Table1[[#This Row],[SumOfUnits]]*Table1[[#This Row],[Actuarial Factor 06/20/2023]]</f>
        <v>1122.1074024317693</v>
      </c>
      <c r="P6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1122.1074024317693</v>
      </c>
      <c r="Q631" s="166">
        <f>Table1[[#This Row],[Trended Medicare Pricing for all RHCs]]-Table1[[#This Row],[SumOfSFY24 Estimated Payment 5/04/23]]</f>
        <v>874.19916201799265</v>
      </c>
      <c r="R631" s="24">
        <f>Table1[[#This Row],[SumOfUnits]]*Table1[[#This Row],[Actuarial Factor 06/20/2023]]</f>
        <v>3.7250851589541849</v>
      </c>
      <c r="S631" s="23"/>
    </row>
    <row r="632" spans="1:19" x14ac:dyDescent="0.25">
      <c r="A632" s="192" t="s">
        <v>145</v>
      </c>
      <c r="B632" s="193" t="s">
        <v>146</v>
      </c>
      <c r="C632" s="192" t="s">
        <v>75</v>
      </c>
      <c r="D632" s="192" t="s">
        <v>32</v>
      </c>
      <c r="E632" s="192" t="s">
        <v>66</v>
      </c>
      <c r="F632" s="194">
        <v>67.013587742122013</v>
      </c>
      <c r="G632">
        <v>1</v>
      </c>
      <c r="H632">
        <v>1</v>
      </c>
      <c r="I632" s="167">
        <v>74.033992612063997</v>
      </c>
      <c r="J632" s="22">
        <v>1.1047609165018522</v>
      </c>
      <c r="K632" s="22" t="s">
        <v>147</v>
      </c>
      <c r="L632" s="22" t="s">
        <v>58</v>
      </c>
      <c r="M632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32" s="24" t="str">
        <f>IFERROR(IF(Table1[[#This Row],[Medicare Rate in CR]]&gt;0,"Y","N"),"N")</f>
        <v>Y</v>
      </c>
      <c r="O632" s="166">
        <f>Table1[[#This Row],[Medicare Rate in CR]]*Table1[[#This Row],[SumOfUnits]]*Table1[[#This Row],[Actuarial Factor 06/20/2023]]</f>
        <v>332.78713087785292</v>
      </c>
      <c r="P6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332.78713087785292</v>
      </c>
      <c r="Q632" s="166">
        <f>Table1[[#This Row],[Trended Medicare Pricing for all RHCs]]-Table1[[#This Row],[SumOfSFY24 Estimated Payment 5/04/23]]</f>
        <v>258.75313826578895</v>
      </c>
      <c r="R632" s="24">
        <f>Table1[[#This Row],[SumOfUnits]]*Table1[[#This Row],[Actuarial Factor 06/20/2023]]</f>
        <v>1.1047609165018522</v>
      </c>
      <c r="S632" s="23"/>
    </row>
    <row r="633" spans="1:19" x14ac:dyDescent="0.25">
      <c r="A633" s="192" t="s">
        <v>145</v>
      </c>
      <c r="B633" s="193" t="s">
        <v>146</v>
      </c>
      <c r="C633" s="192" t="s">
        <v>75</v>
      </c>
      <c r="D633" s="192" t="s">
        <v>31</v>
      </c>
      <c r="E633" s="192" t="s">
        <v>68</v>
      </c>
      <c r="F633" s="194">
        <v>132.63949118242266</v>
      </c>
      <c r="G633">
        <v>2</v>
      </c>
      <c r="H633">
        <v>2</v>
      </c>
      <c r="I633" s="167">
        <v>123.90185550706855</v>
      </c>
      <c r="J633" s="22">
        <v>0.93412493068646496</v>
      </c>
      <c r="K633" s="22" t="s">
        <v>147</v>
      </c>
      <c r="L633" s="22" t="s">
        <v>58</v>
      </c>
      <c r="M633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33" s="24" t="str">
        <f>IFERROR(IF(Table1[[#This Row],[Medicare Rate in CR]]&gt;0,"Y","N"),"N")</f>
        <v>Y</v>
      </c>
      <c r="O633" s="166">
        <f>Table1[[#This Row],[Medicare Rate in CR]]*Table1[[#This Row],[SumOfUnits]]*Table1[[#This Row],[Actuarial Factor 06/20/2023]]</f>
        <v>562.77290574136771</v>
      </c>
      <c r="P6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562.77290574136771</v>
      </c>
      <c r="Q633" s="166">
        <f>Table1[[#This Row],[Trended Medicare Pricing for all RHCs]]-Table1[[#This Row],[SumOfSFY24 Estimated Payment 5/04/23]]</f>
        <v>438.87105023429916</v>
      </c>
      <c r="R633" s="24">
        <f>Table1[[#This Row],[SumOfUnits]]*Table1[[#This Row],[Actuarial Factor 06/20/2023]]</f>
        <v>1.8682498613729299</v>
      </c>
      <c r="S633" s="23"/>
    </row>
    <row r="634" spans="1:19" x14ac:dyDescent="0.25">
      <c r="A634" s="192" t="s">
        <v>145</v>
      </c>
      <c r="B634" s="193" t="s">
        <v>146</v>
      </c>
      <c r="C634" s="192" t="s">
        <v>75</v>
      </c>
      <c r="D634" s="192" t="s">
        <v>31</v>
      </c>
      <c r="E634" s="192" t="s">
        <v>69</v>
      </c>
      <c r="F634" s="194">
        <v>2741.9581767370159</v>
      </c>
      <c r="G634">
        <v>42</v>
      </c>
      <c r="H634">
        <v>42</v>
      </c>
      <c r="I634" s="167">
        <v>3057.1265271397897</v>
      </c>
      <c r="J634" s="22">
        <v>1.1149428000312647</v>
      </c>
      <c r="K634" s="22" t="s">
        <v>147</v>
      </c>
      <c r="L634" s="22" t="s">
        <v>58</v>
      </c>
      <c r="M634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34" s="24" t="str">
        <f>IFERROR(IF(Table1[[#This Row],[Medicare Rate in CR]]&gt;0,"Y","N"),"N")</f>
        <v>Y</v>
      </c>
      <c r="O634" s="166">
        <f>Table1[[#This Row],[Medicare Rate in CR]]*Table1[[#This Row],[SumOfUnits]]*Table1[[#This Row],[Actuarial Factor 06/20/2023]]</f>
        <v>14105.87722544355</v>
      </c>
      <c r="P6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14105.87722544355</v>
      </c>
      <c r="Q634" s="166">
        <f>Table1[[#This Row],[Trended Medicare Pricing for all RHCs]]-Table1[[#This Row],[SumOfSFY24 Estimated Payment 5/04/23]]</f>
        <v>11048.75069830376</v>
      </c>
      <c r="R634" s="24">
        <f>Table1[[#This Row],[SumOfUnits]]*Table1[[#This Row],[Actuarial Factor 06/20/2023]]</f>
        <v>46.827597601313116</v>
      </c>
      <c r="S634" s="23"/>
    </row>
    <row r="635" spans="1:19" x14ac:dyDescent="0.25">
      <c r="A635" s="192" t="s">
        <v>145</v>
      </c>
      <c r="B635" s="193" t="s">
        <v>146</v>
      </c>
      <c r="C635" s="192" t="s">
        <v>95</v>
      </c>
      <c r="D635" s="192" t="s">
        <v>30</v>
      </c>
      <c r="E635" s="192" t="s">
        <v>60</v>
      </c>
      <c r="F635" s="194">
        <v>64.575503517394239</v>
      </c>
      <c r="G635">
        <v>1</v>
      </c>
      <c r="H635">
        <v>1</v>
      </c>
      <c r="I635" s="167">
        <v>60.194798751574602</v>
      </c>
      <c r="J635" s="22">
        <v>0.93216150820040233</v>
      </c>
      <c r="K635" s="22" t="s">
        <v>147</v>
      </c>
      <c r="L635" s="22" t="s">
        <v>58</v>
      </c>
      <c r="M635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35" s="24" t="str">
        <f>IFERROR(IF(Table1[[#This Row],[Medicare Rate in CR]]&gt;0,"Y","N"),"N")</f>
        <v>Y</v>
      </c>
      <c r="O635" s="166">
        <f>Table1[[#This Row],[Medicare Rate in CR]]*Table1[[#This Row],[SumOfUnits]]*Table1[[#This Row],[Actuarial Factor 06/20/2023]]</f>
        <v>280.79501111520722</v>
      </c>
      <c r="P6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280.79501111520722</v>
      </c>
      <c r="Q635" s="166">
        <f>Table1[[#This Row],[Trended Medicare Pricing for all RHCs]]-Table1[[#This Row],[SumOfSFY24 Estimated Payment 5/04/23]]</f>
        <v>220.60021236363261</v>
      </c>
      <c r="R635" s="24">
        <f>Table1[[#This Row],[SumOfUnits]]*Table1[[#This Row],[Actuarial Factor 06/20/2023]]</f>
        <v>0.93216150820040233</v>
      </c>
      <c r="S635" s="23"/>
    </row>
    <row r="636" spans="1:19" x14ac:dyDescent="0.25">
      <c r="A636" s="192" t="s">
        <v>145</v>
      </c>
      <c r="B636" s="193" t="s">
        <v>146</v>
      </c>
      <c r="C636" s="192" t="s">
        <v>95</v>
      </c>
      <c r="D636" s="192" t="s">
        <v>30</v>
      </c>
      <c r="E636" s="192" t="s">
        <v>62</v>
      </c>
      <c r="F636" s="194">
        <v>7.2178857087790309</v>
      </c>
      <c r="G636">
        <v>1</v>
      </c>
      <c r="H636">
        <v>1</v>
      </c>
      <c r="I636" s="167">
        <v>7.752849539037963</v>
      </c>
      <c r="J636" s="22">
        <v>1.0741164174445519</v>
      </c>
      <c r="K636" s="22" t="s">
        <v>147</v>
      </c>
      <c r="L636" s="22" t="s">
        <v>58</v>
      </c>
      <c r="M636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36" s="24" t="str">
        <f>IFERROR(IF(Table1[[#This Row],[Medicare Rate in CR]]&gt;0,"Y","N"),"N")</f>
        <v>Y</v>
      </c>
      <c r="O636" s="166">
        <f>Table1[[#This Row],[Medicare Rate in CR]]*Table1[[#This Row],[SumOfUnits]]*Table1[[#This Row],[Actuarial Factor 06/20/2023]]</f>
        <v>323.55608842682238</v>
      </c>
      <c r="P6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323.55608842682238</v>
      </c>
      <c r="Q636" s="166">
        <f>Table1[[#This Row],[Trended Medicare Pricing for all RHCs]]-Table1[[#This Row],[SumOfSFY24 Estimated Payment 5/04/23]]</f>
        <v>315.8032388877844</v>
      </c>
      <c r="R636" s="24">
        <f>Table1[[#This Row],[SumOfUnits]]*Table1[[#This Row],[Actuarial Factor 06/20/2023]]</f>
        <v>1.0741164174445519</v>
      </c>
      <c r="S636" s="23"/>
    </row>
    <row r="637" spans="1:19" x14ac:dyDescent="0.25">
      <c r="A637" s="192" t="s">
        <v>145</v>
      </c>
      <c r="B637" s="193" t="s">
        <v>146</v>
      </c>
      <c r="C637" s="192" t="s">
        <v>95</v>
      </c>
      <c r="D637" s="192" t="s">
        <v>30</v>
      </c>
      <c r="E637" s="192" t="s">
        <v>64</v>
      </c>
      <c r="F637" s="194">
        <v>599.25</v>
      </c>
      <c r="G637">
        <v>3</v>
      </c>
      <c r="H637">
        <v>3</v>
      </c>
      <c r="I637" s="167">
        <v>612.93056836735354</v>
      </c>
      <c r="J637" s="22">
        <v>1.0228294841340901</v>
      </c>
      <c r="K637" s="22" t="s">
        <v>147</v>
      </c>
      <c r="L637" s="22" t="s">
        <v>58</v>
      </c>
      <c r="M637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37" s="24" t="str">
        <f>IFERROR(IF(Table1[[#This Row],[Medicare Rate in CR]]&gt;0,"Y","N"),"N")</f>
        <v>Y</v>
      </c>
      <c r="O637" s="166">
        <f>Table1[[#This Row],[Medicare Rate in CR]]*Table1[[#This Row],[SumOfUnits]]*Table1[[#This Row],[Actuarial Factor 06/20/2023]]</f>
        <v>924.32077651713598</v>
      </c>
      <c r="P6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924.32077651713598</v>
      </c>
      <c r="Q637" s="166">
        <f>Table1[[#This Row],[Trended Medicare Pricing for all RHCs]]-Table1[[#This Row],[SumOfSFY24 Estimated Payment 5/04/23]]</f>
        <v>311.39020814978244</v>
      </c>
      <c r="R637" s="24">
        <f>Table1[[#This Row],[SumOfUnits]]*Table1[[#This Row],[Actuarial Factor 06/20/2023]]</f>
        <v>3.0684884524022706</v>
      </c>
      <c r="S637" s="23"/>
    </row>
    <row r="638" spans="1:19" x14ac:dyDescent="0.25">
      <c r="A638" s="192" t="s">
        <v>145</v>
      </c>
      <c r="B638" s="193" t="s">
        <v>146</v>
      </c>
      <c r="C638" s="192" t="s">
        <v>95</v>
      </c>
      <c r="D638" s="192" t="s">
        <v>30</v>
      </c>
      <c r="E638" s="192" t="s">
        <v>77</v>
      </c>
      <c r="F638" s="194">
        <v>404.46</v>
      </c>
      <c r="G638">
        <v>3</v>
      </c>
      <c r="H638">
        <v>3</v>
      </c>
      <c r="I638" s="167">
        <v>522.4718223549919</v>
      </c>
      <c r="J638" s="22">
        <v>1.291776250692261</v>
      </c>
      <c r="K638" s="22" t="s">
        <v>147</v>
      </c>
      <c r="L638" s="22" t="s">
        <v>58</v>
      </c>
      <c r="M638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38" s="24" t="str">
        <f>IFERROR(IF(Table1[[#This Row],[Medicare Rate in CR]]&gt;0,"Y","N"),"N")</f>
        <v>Y</v>
      </c>
      <c r="O638" s="166">
        <f>Table1[[#This Row],[Medicare Rate in CR]]*Table1[[#This Row],[SumOfUnits]]*Table1[[#This Row],[Actuarial Factor 06/20/2023]]</f>
        <v>1167.3652799880895</v>
      </c>
      <c r="P6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1167.3652799880895</v>
      </c>
      <c r="Q638" s="166">
        <f>Table1[[#This Row],[Trended Medicare Pricing for all RHCs]]-Table1[[#This Row],[SumOfSFY24 Estimated Payment 5/04/23]]</f>
        <v>644.89345763309757</v>
      </c>
      <c r="R638" s="24">
        <f>Table1[[#This Row],[SumOfUnits]]*Table1[[#This Row],[Actuarial Factor 06/20/2023]]</f>
        <v>3.8753287520767827</v>
      </c>
      <c r="S638" s="23"/>
    </row>
    <row r="639" spans="1:19" x14ac:dyDescent="0.25">
      <c r="A639" s="192" t="s">
        <v>145</v>
      </c>
      <c r="B639" s="193" t="s">
        <v>146</v>
      </c>
      <c r="C639" s="192" t="s">
        <v>95</v>
      </c>
      <c r="D639" s="192" t="s">
        <v>31</v>
      </c>
      <c r="E639" s="192" t="s">
        <v>69</v>
      </c>
      <c r="F639" s="194">
        <v>67.013587742122013</v>
      </c>
      <c r="G639">
        <v>1</v>
      </c>
      <c r="H639">
        <v>1</v>
      </c>
      <c r="I639" s="167">
        <v>73.951577504502197</v>
      </c>
      <c r="J639" s="22">
        <v>1.1035310896810744</v>
      </c>
      <c r="K639" s="22" t="s">
        <v>147</v>
      </c>
      <c r="L639" s="22" t="s">
        <v>58</v>
      </c>
      <c r="M639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39" s="24" t="str">
        <f>IFERROR(IF(Table1[[#This Row],[Medicare Rate in CR]]&gt;0,"Y","N"),"N")</f>
        <v>Y</v>
      </c>
      <c r="O639" s="166">
        <f>Table1[[#This Row],[Medicare Rate in CR]]*Table1[[#This Row],[SumOfUnits]]*Table1[[#This Row],[Actuarial Factor 06/20/2023]]</f>
        <v>332.41667014463007</v>
      </c>
      <c r="P6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332.41667014463007</v>
      </c>
      <c r="Q639" s="166">
        <f>Table1[[#This Row],[Trended Medicare Pricing for all RHCs]]-Table1[[#This Row],[SumOfSFY24 Estimated Payment 5/04/23]]</f>
        <v>258.46509264012786</v>
      </c>
      <c r="R639" s="24">
        <f>Table1[[#This Row],[SumOfUnits]]*Table1[[#This Row],[Actuarial Factor 06/20/2023]]</f>
        <v>1.1035310896810744</v>
      </c>
      <c r="S639" s="23"/>
    </row>
    <row r="640" spans="1:19" x14ac:dyDescent="0.25">
      <c r="A640" s="192" t="s">
        <v>145</v>
      </c>
      <c r="B640" s="193" t="s">
        <v>146</v>
      </c>
      <c r="C640" s="192" t="s">
        <v>76</v>
      </c>
      <c r="D640" s="192" t="s">
        <v>30</v>
      </c>
      <c r="E640" s="192" t="s">
        <v>56</v>
      </c>
      <c r="F640" s="194">
        <v>4643.7698756866139</v>
      </c>
      <c r="G640">
        <v>70</v>
      </c>
      <c r="H640">
        <v>70</v>
      </c>
      <c r="I640" s="167">
        <v>4963.8579312582651</v>
      </c>
      <c r="J640" s="22">
        <v>1.0689284921820816</v>
      </c>
      <c r="K640" s="22" t="s">
        <v>147</v>
      </c>
      <c r="L640" s="22" t="s">
        <v>58</v>
      </c>
      <c r="M640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40" s="24" t="str">
        <f>IFERROR(IF(Table1[[#This Row],[Medicare Rate in CR]]&gt;0,"Y","N"),"N")</f>
        <v>Y</v>
      </c>
      <c r="O640" s="166">
        <f>Table1[[#This Row],[Medicare Rate in CR]]*Table1[[#This Row],[SumOfUnits]]*Table1[[#This Row],[Actuarial Factor 06/20/2023]]</f>
        <v>22539.533079000594</v>
      </c>
      <c r="P6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22539.533079000594</v>
      </c>
      <c r="Q640" s="166">
        <f>Table1[[#This Row],[Trended Medicare Pricing for all RHCs]]-Table1[[#This Row],[SumOfSFY24 Estimated Payment 5/04/23]]</f>
        <v>17575.675147742328</v>
      </c>
      <c r="R640" s="24">
        <f>Table1[[#This Row],[SumOfUnits]]*Table1[[#This Row],[Actuarial Factor 06/20/2023]]</f>
        <v>74.824994452745713</v>
      </c>
      <c r="S640" s="23"/>
    </row>
    <row r="641" spans="1:19" x14ac:dyDescent="0.25">
      <c r="A641" s="192" t="s">
        <v>145</v>
      </c>
      <c r="B641" s="193" t="s">
        <v>146</v>
      </c>
      <c r="C641" s="192" t="s">
        <v>76</v>
      </c>
      <c r="D641" s="192" t="s">
        <v>32</v>
      </c>
      <c r="E641" s="192" t="s">
        <v>65</v>
      </c>
      <c r="F641" s="194">
        <v>65.625903440300661</v>
      </c>
      <c r="G641">
        <v>1</v>
      </c>
      <c r="H641">
        <v>1</v>
      </c>
      <c r="I641" s="167">
        <v>83.802263562071786</v>
      </c>
      <c r="J641" s="22">
        <v>1.2769692936617019</v>
      </c>
      <c r="K641" s="22" t="s">
        <v>147</v>
      </c>
      <c r="L641" s="22" t="s">
        <v>58</v>
      </c>
      <c r="M641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41" s="24" t="str">
        <f>IFERROR(IF(Table1[[#This Row],[Medicare Rate in CR]]&gt;0,"Y","N"),"N")</f>
        <v>Y</v>
      </c>
      <c r="O641" s="166">
        <f>Table1[[#This Row],[Medicare Rate in CR]]*Table1[[#This Row],[SumOfUnits]]*Table1[[#This Row],[Actuarial Factor 06/20/2023]]</f>
        <v>384.66146032971449</v>
      </c>
      <c r="P6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384.66146032971449</v>
      </c>
      <c r="Q641" s="166">
        <f>Table1[[#This Row],[Trended Medicare Pricing for all RHCs]]-Table1[[#This Row],[SumOfSFY24 Estimated Payment 5/04/23]]</f>
        <v>300.85919676764269</v>
      </c>
      <c r="R641" s="24">
        <f>Table1[[#This Row],[SumOfUnits]]*Table1[[#This Row],[Actuarial Factor 06/20/2023]]</f>
        <v>1.2769692936617019</v>
      </c>
      <c r="S641" s="23"/>
    </row>
    <row r="642" spans="1:19" x14ac:dyDescent="0.25">
      <c r="A642" s="192" t="s">
        <v>145</v>
      </c>
      <c r="B642" s="193" t="s">
        <v>146</v>
      </c>
      <c r="C642" s="192" t="s">
        <v>78</v>
      </c>
      <c r="D642" s="192" t="s">
        <v>30</v>
      </c>
      <c r="E642" s="192" t="s">
        <v>56</v>
      </c>
      <c r="F642" s="194">
        <v>999.65307892454473</v>
      </c>
      <c r="G642">
        <v>15</v>
      </c>
      <c r="H642">
        <v>15</v>
      </c>
      <c r="I642" s="167">
        <v>1066.6029287900744</v>
      </c>
      <c r="J642" s="22">
        <v>1.0669730842399407</v>
      </c>
      <c r="K642" s="22" t="s">
        <v>147</v>
      </c>
      <c r="L642" s="22" t="s">
        <v>58</v>
      </c>
      <c r="M642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42" s="24" t="str">
        <f>IFERROR(IF(Table1[[#This Row],[Medicare Rate in CR]]&gt;0,"Y","N"),"N")</f>
        <v>Y</v>
      </c>
      <c r="O642" s="166">
        <f>Table1[[#This Row],[Medicare Rate in CR]]*Table1[[#This Row],[SumOfUnits]]*Table1[[#This Row],[Actuarial Factor 06/20/2023]]</f>
        <v>4821.0645324839606</v>
      </c>
      <c r="P6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4821.0645324839606</v>
      </c>
      <c r="Q642" s="166">
        <f>Table1[[#This Row],[Trended Medicare Pricing for all RHCs]]-Table1[[#This Row],[SumOfSFY24 Estimated Payment 5/04/23]]</f>
        <v>3754.461603693886</v>
      </c>
      <c r="R642" s="24">
        <f>Table1[[#This Row],[SumOfUnits]]*Table1[[#This Row],[Actuarial Factor 06/20/2023]]</f>
        <v>16.004596263599112</v>
      </c>
      <c r="S642" s="23"/>
    </row>
    <row r="643" spans="1:19" x14ac:dyDescent="0.25">
      <c r="A643" s="192" t="s">
        <v>145</v>
      </c>
      <c r="B643" s="193" t="s">
        <v>146</v>
      </c>
      <c r="C643" s="192" t="s">
        <v>78</v>
      </c>
      <c r="D643" s="192" t="s">
        <v>30</v>
      </c>
      <c r="E643" s="192" t="s">
        <v>59</v>
      </c>
      <c r="F643" s="194">
        <v>14369.548038932242</v>
      </c>
      <c r="G643">
        <v>219</v>
      </c>
      <c r="H643">
        <v>219</v>
      </c>
      <c r="I643" s="167">
        <v>13420.901516494634</v>
      </c>
      <c r="J643" s="22">
        <v>0.93398216006047052</v>
      </c>
      <c r="K643" s="22" t="s">
        <v>147</v>
      </c>
      <c r="L643" s="22" t="s">
        <v>58</v>
      </c>
      <c r="M643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43" s="24" t="str">
        <f>IFERROR(IF(Table1[[#This Row],[Medicare Rate in CR]]&gt;0,"Y","N"),"N")</f>
        <v>Y</v>
      </c>
      <c r="O643" s="166">
        <f>Table1[[#This Row],[Medicare Rate in CR]]*Table1[[#This Row],[SumOfUnits]]*Table1[[#This Row],[Actuarial Factor 06/20/2023]]</f>
        <v>61614.214690428409</v>
      </c>
      <c r="P6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61614.214690428409</v>
      </c>
      <c r="Q643" s="166">
        <f>Table1[[#This Row],[Trended Medicare Pricing for all RHCs]]-Table1[[#This Row],[SumOfSFY24 Estimated Payment 5/04/23]]</f>
        <v>48193.313173933777</v>
      </c>
      <c r="R643" s="24">
        <f>Table1[[#This Row],[SumOfUnits]]*Table1[[#This Row],[Actuarial Factor 06/20/2023]]</f>
        <v>204.54209305324304</v>
      </c>
      <c r="S643" s="23"/>
    </row>
    <row r="644" spans="1:19" x14ac:dyDescent="0.25">
      <c r="A644" s="192" t="s">
        <v>145</v>
      </c>
      <c r="B644" s="193" t="s">
        <v>146</v>
      </c>
      <c r="C644" s="192" t="s">
        <v>78</v>
      </c>
      <c r="D644" s="192" t="s">
        <v>30</v>
      </c>
      <c r="E644" s="192" t="s">
        <v>60</v>
      </c>
      <c r="F644" s="194">
        <v>9857.3865278982194</v>
      </c>
      <c r="G644">
        <v>153</v>
      </c>
      <c r="H644">
        <v>153</v>
      </c>
      <c r="I644" s="167">
        <v>8078.530651820668</v>
      </c>
      <c r="J644" s="22">
        <v>0.81954082138880713</v>
      </c>
      <c r="K644" s="22" t="s">
        <v>147</v>
      </c>
      <c r="L644" s="22" t="s">
        <v>58</v>
      </c>
      <c r="M644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44" s="24" t="str">
        <f>IFERROR(IF(Table1[[#This Row],[Medicare Rate in CR]]&gt;0,"Y","N"),"N")</f>
        <v>Y</v>
      </c>
      <c r="O644" s="166">
        <f>Table1[[#This Row],[Medicare Rate in CR]]*Table1[[#This Row],[SumOfUnits]]*Table1[[#This Row],[Actuarial Factor 06/20/2023]]</f>
        <v>37771.153088923405</v>
      </c>
      <c r="P6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37771.153088923405</v>
      </c>
      <c r="Q644" s="166">
        <f>Table1[[#This Row],[Trended Medicare Pricing for all RHCs]]-Table1[[#This Row],[SumOfSFY24 Estimated Payment 5/04/23]]</f>
        <v>29692.622437102738</v>
      </c>
      <c r="R644" s="24">
        <f>Table1[[#This Row],[SumOfUnits]]*Table1[[#This Row],[Actuarial Factor 06/20/2023]]</f>
        <v>125.38974567248749</v>
      </c>
      <c r="S644" s="23"/>
    </row>
    <row r="645" spans="1:19" x14ac:dyDescent="0.25">
      <c r="A645" s="192" t="s">
        <v>145</v>
      </c>
      <c r="B645" s="193" t="s">
        <v>146</v>
      </c>
      <c r="C645" s="192" t="s">
        <v>78</v>
      </c>
      <c r="D645" s="192" t="s">
        <v>30</v>
      </c>
      <c r="E645" s="192" t="s">
        <v>61</v>
      </c>
      <c r="F645" s="194">
        <v>2473.9520092512312</v>
      </c>
      <c r="G645">
        <v>37</v>
      </c>
      <c r="H645">
        <v>37</v>
      </c>
      <c r="I645" s="167">
        <v>2027.5046617382438</v>
      </c>
      <c r="J645" s="22">
        <v>0.81954082138880713</v>
      </c>
      <c r="K645" s="22" t="s">
        <v>147</v>
      </c>
      <c r="L645" s="22" t="s">
        <v>58</v>
      </c>
      <c r="M645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45" s="24" t="str">
        <f>IFERROR(IF(Table1[[#This Row],[Medicare Rate in CR]]&gt;0,"Y","N"),"N")</f>
        <v>Y</v>
      </c>
      <c r="O645" s="166">
        <f>Table1[[#This Row],[Medicare Rate in CR]]*Table1[[#This Row],[SumOfUnits]]*Table1[[#This Row],[Actuarial Factor 06/20/2023]]</f>
        <v>9134.2004201971631</v>
      </c>
      <c r="P6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9134.2004201971631</v>
      </c>
      <c r="Q645" s="166">
        <f>Table1[[#This Row],[Trended Medicare Pricing for all RHCs]]-Table1[[#This Row],[SumOfSFY24 Estimated Payment 5/04/23]]</f>
        <v>7106.695758458919</v>
      </c>
      <c r="R645" s="24">
        <f>Table1[[#This Row],[SumOfUnits]]*Table1[[#This Row],[Actuarial Factor 06/20/2023]]</f>
        <v>30.323010391385864</v>
      </c>
      <c r="S645" s="23"/>
    </row>
    <row r="646" spans="1:19" x14ac:dyDescent="0.25">
      <c r="A646" s="192" t="s">
        <v>145</v>
      </c>
      <c r="B646" s="193" t="s">
        <v>146</v>
      </c>
      <c r="C646" s="192" t="s">
        <v>78</v>
      </c>
      <c r="D646" s="192" t="s">
        <v>30</v>
      </c>
      <c r="E646" s="192" t="s">
        <v>62</v>
      </c>
      <c r="F646" s="194">
        <v>18589.033439337039</v>
      </c>
      <c r="G646">
        <v>283</v>
      </c>
      <c r="H646">
        <v>283</v>
      </c>
      <c r="I646" s="167">
        <v>17658.118373229569</v>
      </c>
      <c r="J646" s="22">
        <v>0.94992127648027569</v>
      </c>
      <c r="K646" s="22" t="s">
        <v>147</v>
      </c>
      <c r="L646" s="22" t="s">
        <v>58</v>
      </c>
      <c r="M646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46" s="24" t="str">
        <f>IFERROR(IF(Table1[[#This Row],[Medicare Rate in CR]]&gt;0,"Y","N"),"N")</f>
        <v>Y</v>
      </c>
      <c r="O646" s="166">
        <f>Table1[[#This Row],[Medicare Rate in CR]]*Table1[[#This Row],[SumOfUnits]]*Table1[[#This Row],[Actuarial Factor 06/20/2023]]</f>
        <v>80978.974470305431</v>
      </c>
      <c r="P6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80978.974470305431</v>
      </c>
      <c r="Q646" s="166">
        <f>Table1[[#This Row],[Trended Medicare Pricing for all RHCs]]-Table1[[#This Row],[SumOfSFY24 Estimated Payment 5/04/23]]</f>
        <v>63320.856097075863</v>
      </c>
      <c r="R646" s="24">
        <f>Table1[[#This Row],[SumOfUnits]]*Table1[[#This Row],[Actuarial Factor 06/20/2023]]</f>
        <v>268.82772124391801</v>
      </c>
      <c r="S646" s="23"/>
    </row>
    <row r="647" spans="1:19" x14ac:dyDescent="0.25">
      <c r="A647" s="192" t="s">
        <v>145</v>
      </c>
      <c r="B647" s="193" t="s">
        <v>146</v>
      </c>
      <c r="C647" s="192" t="s">
        <v>78</v>
      </c>
      <c r="D647" s="192" t="s">
        <v>30</v>
      </c>
      <c r="E647" s="192" t="s">
        <v>63</v>
      </c>
      <c r="F647" s="194">
        <v>5485.4485882239524</v>
      </c>
      <c r="G647">
        <v>85</v>
      </c>
      <c r="H647">
        <v>85</v>
      </c>
      <c r="I647" s="167">
        <v>5137.153473965488</v>
      </c>
      <c r="J647" s="22">
        <v>0.93650562781571278</v>
      </c>
      <c r="K647" s="22" t="s">
        <v>147</v>
      </c>
      <c r="L647" s="22" t="s">
        <v>58</v>
      </c>
      <c r="M647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47" s="24" t="str">
        <f>IFERROR(IF(Table1[[#This Row],[Medicare Rate in CR]]&gt;0,"Y","N"),"N")</f>
        <v>Y</v>
      </c>
      <c r="O647" s="166">
        <f>Table1[[#This Row],[Medicare Rate in CR]]*Table1[[#This Row],[SumOfUnits]]*Table1[[#This Row],[Actuarial Factor 06/20/2023]]</f>
        <v>23978.805172688812</v>
      </c>
      <c r="P6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23978.805172688812</v>
      </c>
      <c r="Q647" s="166">
        <f>Table1[[#This Row],[Trended Medicare Pricing for all RHCs]]-Table1[[#This Row],[SumOfSFY24 Estimated Payment 5/04/23]]</f>
        <v>18841.651698723323</v>
      </c>
      <c r="R647" s="24">
        <f>Table1[[#This Row],[SumOfUnits]]*Table1[[#This Row],[Actuarial Factor 06/20/2023]]</f>
        <v>79.602978364335584</v>
      </c>
      <c r="S647" s="23"/>
    </row>
    <row r="648" spans="1:19" x14ac:dyDescent="0.25">
      <c r="A648" s="192" t="s">
        <v>145</v>
      </c>
      <c r="B648" s="193" t="s">
        <v>146</v>
      </c>
      <c r="C648" s="192" t="s">
        <v>78</v>
      </c>
      <c r="D648" s="192" t="s">
        <v>30</v>
      </c>
      <c r="E648" s="192" t="s">
        <v>64</v>
      </c>
      <c r="F648" s="194">
        <v>2716.0354630432689</v>
      </c>
      <c r="G648">
        <v>41</v>
      </c>
      <c r="H648">
        <v>41</v>
      </c>
      <c r="I648" s="167">
        <v>2467.2125429762723</v>
      </c>
      <c r="J648" s="22">
        <v>0.90838745537284149</v>
      </c>
      <c r="K648" s="22" t="s">
        <v>147</v>
      </c>
      <c r="L648" s="22" t="s">
        <v>58</v>
      </c>
      <c r="M648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48" s="24" t="str">
        <f>IFERROR(IF(Table1[[#This Row],[Medicare Rate in CR]]&gt;0,"Y","N"),"N")</f>
        <v>Y</v>
      </c>
      <c r="O648" s="166">
        <f>Table1[[#This Row],[Medicare Rate in CR]]*Table1[[#This Row],[SumOfUnits]]*Table1[[#This Row],[Actuarial Factor 06/20/2023]]</f>
        <v>11218.975680460402</v>
      </c>
      <c r="P6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11218.975680460402</v>
      </c>
      <c r="Q648" s="166">
        <f>Table1[[#This Row],[Trended Medicare Pricing for all RHCs]]-Table1[[#This Row],[SumOfSFY24 Estimated Payment 5/04/23]]</f>
        <v>8751.7631374841294</v>
      </c>
      <c r="R648" s="24">
        <f>Table1[[#This Row],[SumOfUnits]]*Table1[[#This Row],[Actuarial Factor 06/20/2023]]</f>
        <v>37.243885670286502</v>
      </c>
      <c r="S648" s="23"/>
    </row>
    <row r="649" spans="1:19" x14ac:dyDescent="0.25">
      <c r="A649" s="192" t="s">
        <v>145</v>
      </c>
      <c r="B649" s="193" t="s">
        <v>146</v>
      </c>
      <c r="C649" s="192" t="s">
        <v>78</v>
      </c>
      <c r="D649" s="192" t="s">
        <v>30</v>
      </c>
      <c r="E649" s="192" t="s">
        <v>77</v>
      </c>
      <c r="F649" s="194">
        <v>4924.3133853714935</v>
      </c>
      <c r="G649">
        <v>74</v>
      </c>
      <c r="H649">
        <v>74</v>
      </c>
      <c r="I649" s="167">
        <v>6252.8209993310265</v>
      </c>
      <c r="J649" s="22">
        <v>1.2697853507670918</v>
      </c>
      <c r="K649" s="22" t="s">
        <v>147</v>
      </c>
      <c r="L649" s="22" t="s">
        <v>58</v>
      </c>
      <c r="M649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49" s="24" t="str">
        <f>IFERROR(IF(Table1[[#This Row],[Medicare Rate in CR]]&gt;0,"Y","N"),"N")</f>
        <v>Y</v>
      </c>
      <c r="O649" s="166">
        <f>Table1[[#This Row],[Medicare Rate in CR]]*Table1[[#This Row],[SumOfUnits]]*Table1[[#This Row],[Actuarial Factor 06/20/2023]]</f>
        <v>28304.810649656258</v>
      </c>
      <c r="P6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28304.810649656258</v>
      </c>
      <c r="Q649" s="166">
        <f>Table1[[#This Row],[Trended Medicare Pricing for all RHCs]]-Table1[[#This Row],[SumOfSFY24 Estimated Payment 5/04/23]]</f>
        <v>22051.989650325231</v>
      </c>
      <c r="R649" s="24">
        <f>Table1[[#This Row],[SumOfUnits]]*Table1[[#This Row],[Actuarial Factor 06/20/2023]]</f>
        <v>93.964115956764786</v>
      </c>
      <c r="S649" s="23"/>
    </row>
    <row r="650" spans="1:19" x14ac:dyDescent="0.25">
      <c r="A650" s="192" t="s">
        <v>145</v>
      </c>
      <c r="B650" s="193" t="s">
        <v>146</v>
      </c>
      <c r="C650" s="192" t="s">
        <v>78</v>
      </c>
      <c r="D650" s="192" t="s">
        <v>32</v>
      </c>
      <c r="E650" s="192" t="s">
        <v>65</v>
      </c>
      <c r="F650" s="194">
        <v>201.04076322636604</v>
      </c>
      <c r="G650">
        <v>3</v>
      </c>
      <c r="H650">
        <v>3</v>
      </c>
      <c r="I650" s="167">
        <v>266.3483637234533</v>
      </c>
      <c r="J650" s="22">
        <v>1.3248475555355548</v>
      </c>
      <c r="K650" s="22" t="s">
        <v>147</v>
      </c>
      <c r="L650" s="22" t="s">
        <v>58</v>
      </c>
      <c r="M650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50" s="24" t="str">
        <f>IFERROR(IF(Table1[[#This Row],[Medicare Rate in CR]]&gt;0,"Y","N"),"N")</f>
        <v>Y</v>
      </c>
      <c r="O650" s="166">
        <f>Table1[[#This Row],[Medicare Rate in CR]]*Table1[[#This Row],[SumOfUnits]]*Table1[[#This Row],[Actuarial Factor 06/20/2023]]</f>
        <v>1197.2514874619255</v>
      </c>
      <c r="P6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1197.2514874619255</v>
      </c>
      <c r="Q650" s="166">
        <f>Table1[[#This Row],[Trended Medicare Pricing for all RHCs]]-Table1[[#This Row],[SumOfSFY24 Estimated Payment 5/04/23]]</f>
        <v>930.90312373847223</v>
      </c>
      <c r="R650" s="24">
        <f>Table1[[#This Row],[SumOfUnits]]*Table1[[#This Row],[Actuarial Factor 06/20/2023]]</f>
        <v>3.9745426666066646</v>
      </c>
      <c r="S650" s="23"/>
    </row>
    <row r="651" spans="1:19" x14ac:dyDescent="0.25">
      <c r="A651" s="192" t="s">
        <v>145</v>
      </c>
      <c r="B651" s="193" t="s">
        <v>146</v>
      </c>
      <c r="C651" s="192" t="s">
        <v>78</v>
      </c>
      <c r="D651" s="192" t="s">
        <v>32</v>
      </c>
      <c r="E651" s="192" t="s">
        <v>66</v>
      </c>
      <c r="F651" s="194">
        <v>419.94796183868169</v>
      </c>
      <c r="G651">
        <v>6</v>
      </c>
      <c r="H651">
        <v>6</v>
      </c>
      <c r="I651" s="167">
        <v>451.71843569161621</v>
      </c>
      <c r="J651" s="22">
        <v>1.0756533588443484</v>
      </c>
      <c r="K651" s="22" t="s">
        <v>147</v>
      </c>
      <c r="L651" s="22" t="s">
        <v>58</v>
      </c>
      <c r="M651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51" s="24" t="str">
        <f>IFERROR(IF(Table1[[#This Row],[Medicare Rate in CR]]&gt;0,"Y","N"),"N")</f>
        <v>Y</v>
      </c>
      <c r="O651" s="166">
        <f>Table1[[#This Row],[Medicare Rate in CR]]*Table1[[#This Row],[SumOfUnits]]*Table1[[#This Row],[Actuarial Factor 06/20/2023]]</f>
        <v>1944.1143677080986</v>
      </c>
      <c r="P6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1944.1143677080986</v>
      </c>
      <c r="Q651" s="166">
        <f>Table1[[#This Row],[Trended Medicare Pricing for all RHCs]]-Table1[[#This Row],[SumOfSFY24 Estimated Payment 5/04/23]]</f>
        <v>1492.3959320164824</v>
      </c>
      <c r="R651" s="24">
        <f>Table1[[#This Row],[SumOfUnits]]*Table1[[#This Row],[Actuarial Factor 06/20/2023]]</f>
        <v>6.4539201530660906</v>
      </c>
      <c r="S651" s="23"/>
    </row>
    <row r="652" spans="1:19" x14ac:dyDescent="0.25">
      <c r="A652" s="192" t="s">
        <v>145</v>
      </c>
      <c r="B652" s="193" t="s">
        <v>146</v>
      </c>
      <c r="C652" s="192" t="s">
        <v>78</v>
      </c>
      <c r="D652" s="192" t="s">
        <v>31</v>
      </c>
      <c r="E652" s="192" t="s">
        <v>82</v>
      </c>
      <c r="F652" s="194">
        <v>67.013587742122013</v>
      </c>
      <c r="G652">
        <v>1</v>
      </c>
      <c r="H652">
        <v>1</v>
      </c>
      <c r="I652" s="167">
        <v>73.976079335440303</v>
      </c>
      <c r="J652" s="22">
        <v>1.1038967145008109</v>
      </c>
      <c r="K652" s="22" t="s">
        <v>147</v>
      </c>
      <c r="L652" s="22" t="s">
        <v>58</v>
      </c>
      <c r="M652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52" s="24" t="str">
        <f>IFERROR(IF(Table1[[#This Row],[Medicare Rate in CR]]&gt;0,"Y","N"),"N")</f>
        <v>Y</v>
      </c>
      <c r="O652" s="166">
        <f>Table1[[#This Row],[Medicare Rate in CR]]*Table1[[#This Row],[SumOfUnits]]*Table1[[#This Row],[Actuarial Factor 06/20/2023]]</f>
        <v>332.52680730907929</v>
      </c>
      <c r="P6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332.52680730907929</v>
      </c>
      <c r="Q652" s="166">
        <f>Table1[[#This Row],[Trended Medicare Pricing for all RHCs]]-Table1[[#This Row],[SumOfSFY24 Estimated Payment 5/04/23]]</f>
        <v>258.55072797363897</v>
      </c>
      <c r="R652" s="24">
        <f>Table1[[#This Row],[SumOfUnits]]*Table1[[#This Row],[Actuarial Factor 06/20/2023]]</f>
        <v>1.1038967145008109</v>
      </c>
      <c r="S652" s="23"/>
    </row>
    <row r="653" spans="1:19" x14ac:dyDescent="0.25">
      <c r="A653" s="192" t="s">
        <v>145</v>
      </c>
      <c r="B653" s="193" t="s">
        <v>146</v>
      </c>
      <c r="C653" s="192" t="s">
        <v>78</v>
      </c>
      <c r="D653" s="192" t="s">
        <v>31</v>
      </c>
      <c r="E653" s="192" t="s">
        <v>68</v>
      </c>
      <c r="F653" s="194">
        <v>601.73460537727681</v>
      </c>
      <c r="G653">
        <v>9</v>
      </c>
      <c r="H653">
        <v>9</v>
      </c>
      <c r="I653" s="167">
        <v>572.65647031439528</v>
      </c>
      <c r="J653" s="22">
        <v>0.95167614625612229</v>
      </c>
      <c r="K653" s="22" t="s">
        <v>147</v>
      </c>
      <c r="L653" s="22" t="s">
        <v>58</v>
      </c>
      <c r="M653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53" s="24" t="str">
        <f>IFERROR(IF(Table1[[#This Row],[Medicare Rate in CR]]&gt;0,"Y","N"),"N")</f>
        <v>Y</v>
      </c>
      <c r="O653" s="166">
        <f>Table1[[#This Row],[Medicare Rate in CR]]*Table1[[#This Row],[SumOfUnits]]*Table1[[#This Row],[Actuarial Factor 06/20/2023]]</f>
        <v>2580.0606498305856</v>
      </c>
      <c r="P6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2580.0606498305856</v>
      </c>
      <c r="Q653" s="166">
        <f>Table1[[#This Row],[Trended Medicare Pricing for all RHCs]]-Table1[[#This Row],[SumOfSFY24 Estimated Payment 5/04/23]]</f>
        <v>2007.4041795161902</v>
      </c>
      <c r="R653" s="24">
        <f>Table1[[#This Row],[SumOfUnits]]*Table1[[#This Row],[Actuarial Factor 06/20/2023]]</f>
        <v>8.5650853163051011</v>
      </c>
      <c r="S653" s="23"/>
    </row>
    <row r="654" spans="1:19" x14ac:dyDescent="0.25">
      <c r="A654" s="192" t="s">
        <v>145</v>
      </c>
      <c r="B654" s="193" t="s">
        <v>146</v>
      </c>
      <c r="C654" s="192" t="s">
        <v>78</v>
      </c>
      <c r="D654" s="192" t="s">
        <v>31</v>
      </c>
      <c r="E654" s="192" t="s">
        <v>74</v>
      </c>
      <c r="F654" s="194">
        <v>533.33333333333337</v>
      </c>
      <c r="G654">
        <v>8</v>
      </c>
      <c r="H654">
        <v>8</v>
      </c>
      <c r="I654" s="167">
        <v>612.5296385100678</v>
      </c>
      <c r="J654" s="22">
        <v>1.1484930722063771</v>
      </c>
      <c r="K654" s="22" t="s">
        <v>147</v>
      </c>
      <c r="L654" s="22" t="s">
        <v>58</v>
      </c>
      <c r="M654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54" s="24" t="str">
        <f>IFERROR(IF(Table1[[#This Row],[Medicare Rate in CR]]&gt;0,"Y","N"),"N")</f>
        <v>Y</v>
      </c>
      <c r="O654" s="166">
        <f>Table1[[#This Row],[Medicare Rate in CR]]*Table1[[#This Row],[SumOfUnits]]*Table1[[#This Row],[Actuarial Factor 06/20/2023]]</f>
        <v>2767.6845451258159</v>
      </c>
      <c r="P6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2767.6845451258159</v>
      </c>
      <c r="Q654" s="166">
        <f>Table1[[#This Row],[Trended Medicare Pricing for all RHCs]]-Table1[[#This Row],[SumOfSFY24 Estimated Payment 5/04/23]]</f>
        <v>2155.1549066157481</v>
      </c>
      <c r="R654" s="24">
        <f>Table1[[#This Row],[SumOfUnits]]*Table1[[#This Row],[Actuarial Factor 06/20/2023]]</f>
        <v>9.1879445776510167</v>
      </c>
      <c r="S654" s="23"/>
    </row>
    <row r="655" spans="1:19" x14ac:dyDescent="0.25">
      <c r="A655" s="192" t="s">
        <v>145</v>
      </c>
      <c r="B655" s="193" t="s">
        <v>146</v>
      </c>
      <c r="C655" s="192" t="s">
        <v>78</v>
      </c>
      <c r="D655" s="192" t="s">
        <v>31</v>
      </c>
      <c r="E655" s="192" t="s">
        <v>69</v>
      </c>
      <c r="F655" s="194">
        <v>6587.1639202081406</v>
      </c>
      <c r="G655">
        <v>99</v>
      </c>
      <c r="H655">
        <v>99</v>
      </c>
      <c r="I655" s="167">
        <v>7051.520783145651</v>
      </c>
      <c r="J655" s="22">
        <v>1.0704942018389665</v>
      </c>
      <c r="K655" s="22" t="s">
        <v>147</v>
      </c>
      <c r="L655" s="22" t="s">
        <v>58</v>
      </c>
      <c r="M655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55" s="24" t="str">
        <f>IFERROR(IF(Table1[[#This Row],[Medicare Rate in CR]]&gt;0,"Y","N"),"N")</f>
        <v>Y</v>
      </c>
      <c r="O655" s="166">
        <f>Table1[[#This Row],[Medicare Rate in CR]]*Table1[[#This Row],[SumOfUnits]]*Table1[[#This Row],[Actuarial Factor 06/20/2023]]</f>
        <v>31924.031873575237</v>
      </c>
      <c r="P6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31924.031873575237</v>
      </c>
      <c r="Q655" s="166">
        <f>Table1[[#This Row],[Trended Medicare Pricing for all RHCs]]-Table1[[#This Row],[SumOfSFY24 Estimated Payment 5/04/23]]</f>
        <v>24872.511090429587</v>
      </c>
      <c r="R655" s="24">
        <f>Table1[[#This Row],[SumOfUnits]]*Table1[[#This Row],[Actuarial Factor 06/20/2023]]</f>
        <v>105.97892598205769</v>
      </c>
      <c r="S655" s="23"/>
    </row>
    <row r="656" spans="1:19" x14ac:dyDescent="0.25">
      <c r="A656" s="192" t="s">
        <v>145</v>
      </c>
      <c r="B656" s="193" t="s">
        <v>146</v>
      </c>
      <c r="C656" s="192" t="s">
        <v>79</v>
      </c>
      <c r="D656" s="192" t="s">
        <v>30</v>
      </c>
      <c r="E656" s="192" t="s">
        <v>60</v>
      </c>
      <c r="F656" s="194">
        <v>132.63949118242266</v>
      </c>
      <c r="G656">
        <v>2</v>
      </c>
      <c r="H656">
        <v>2</v>
      </c>
      <c r="I656" s="167">
        <v>111.90761681002117</v>
      </c>
      <c r="J656" s="22">
        <v>0.84369757311652838</v>
      </c>
      <c r="K656" s="22" t="s">
        <v>147</v>
      </c>
      <c r="L656" s="22" t="s">
        <v>58</v>
      </c>
      <c r="M656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56" s="24" t="str">
        <f>IFERROR(IF(Table1[[#This Row],[Medicare Rate in CR]]&gt;0,"Y","N"),"N")</f>
        <v>Y</v>
      </c>
      <c r="O656" s="166">
        <f>Table1[[#This Row],[Medicare Rate in CR]]*Table1[[#This Row],[SumOfUnits]]*Table1[[#This Row],[Actuarial Factor 06/20/2023]]</f>
        <v>508.29403989978374</v>
      </c>
      <c r="P6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508.29403989978374</v>
      </c>
      <c r="Q656" s="166">
        <f>Table1[[#This Row],[Trended Medicare Pricing for all RHCs]]-Table1[[#This Row],[SumOfSFY24 Estimated Payment 5/04/23]]</f>
        <v>396.38642308976256</v>
      </c>
      <c r="R656" s="24">
        <f>Table1[[#This Row],[SumOfUnits]]*Table1[[#This Row],[Actuarial Factor 06/20/2023]]</f>
        <v>1.6873951462330568</v>
      </c>
      <c r="S656" s="23"/>
    </row>
    <row r="657" spans="1:19" x14ac:dyDescent="0.25">
      <c r="A657" s="192" t="s">
        <v>145</v>
      </c>
      <c r="B657" s="193" t="s">
        <v>146</v>
      </c>
      <c r="C657" s="192" t="s">
        <v>79</v>
      </c>
      <c r="D657" s="192" t="s">
        <v>30</v>
      </c>
      <c r="E657" s="192" t="s">
        <v>63</v>
      </c>
      <c r="F657" s="194">
        <v>201.04076322636604</v>
      </c>
      <c r="G657">
        <v>3</v>
      </c>
      <c r="H657">
        <v>3</v>
      </c>
      <c r="I657" s="167">
        <v>190.74648554983361</v>
      </c>
      <c r="J657" s="22">
        <v>0.94879507264434049</v>
      </c>
      <c r="K657" s="22" t="s">
        <v>147</v>
      </c>
      <c r="L657" s="22" t="s">
        <v>58</v>
      </c>
      <c r="M657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57" s="24" t="str">
        <f>IFERROR(IF(Table1[[#This Row],[Medicare Rate in CR]]&gt;0,"Y","N"),"N")</f>
        <v>Y</v>
      </c>
      <c r="O657" s="166">
        <f>Table1[[#This Row],[Medicare Rate in CR]]*Table1[[#This Row],[SumOfUnits]]*Table1[[#This Row],[Actuarial Factor 06/20/2023]]</f>
        <v>857.41661919796411</v>
      </c>
      <c r="P6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857.41661919796411</v>
      </c>
      <c r="Q657" s="166">
        <f>Table1[[#This Row],[Trended Medicare Pricing for all RHCs]]-Table1[[#This Row],[SumOfSFY24 Estimated Payment 5/04/23]]</f>
        <v>666.67013364813056</v>
      </c>
      <c r="R657" s="24">
        <f>Table1[[#This Row],[SumOfUnits]]*Table1[[#This Row],[Actuarial Factor 06/20/2023]]</f>
        <v>2.8463852179330216</v>
      </c>
      <c r="S657" s="23"/>
    </row>
    <row r="658" spans="1:19" x14ac:dyDescent="0.25">
      <c r="A658" s="192" t="s">
        <v>145</v>
      </c>
      <c r="B658" s="193" t="s">
        <v>146</v>
      </c>
      <c r="C658" s="192" t="s">
        <v>79</v>
      </c>
      <c r="D658" s="192" t="s">
        <v>30</v>
      </c>
      <c r="E658" s="192" t="s">
        <v>77</v>
      </c>
      <c r="F658" s="194">
        <v>268.05435096848805</v>
      </c>
      <c r="G658">
        <v>4</v>
      </c>
      <c r="H658">
        <v>4</v>
      </c>
      <c r="I658" s="167">
        <v>342.59139057109059</v>
      </c>
      <c r="J658" s="22">
        <v>1.2780668895442215</v>
      </c>
      <c r="K658" s="22" t="s">
        <v>147</v>
      </c>
      <c r="L658" s="22" t="s">
        <v>58</v>
      </c>
      <c r="M658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58" s="24" t="str">
        <f>IFERROR(IF(Table1[[#This Row],[Medicare Rate in CR]]&gt;0,"Y","N"),"N")</f>
        <v>Y</v>
      </c>
      <c r="O658" s="166">
        <f>Table1[[#This Row],[Medicare Rate in CR]]*Table1[[#This Row],[SumOfUnits]]*Table1[[#This Row],[Actuarial Factor 06/20/2023]]</f>
        <v>1539.9683565496234</v>
      </c>
      <c r="P6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1539.9683565496234</v>
      </c>
      <c r="Q658" s="166">
        <f>Table1[[#This Row],[Trended Medicare Pricing for all RHCs]]-Table1[[#This Row],[SumOfSFY24 Estimated Payment 5/04/23]]</f>
        <v>1197.3769659785328</v>
      </c>
      <c r="R658" s="24">
        <f>Table1[[#This Row],[SumOfUnits]]*Table1[[#This Row],[Actuarial Factor 06/20/2023]]</f>
        <v>5.1122675581768862</v>
      </c>
      <c r="S658" s="23"/>
    </row>
    <row r="659" spans="1:19" x14ac:dyDescent="0.25">
      <c r="A659" s="192" t="s">
        <v>145</v>
      </c>
      <c r="B659" s="193" t="s">
        <v>146</v>
      </c>
      <c r="C659" s="192" t="s">
        <v>55</v>
      </c>
      <c r="D659" s="192" t="s">
        <v>30</v>
      </c>
      <c r="E659" s="192" t="s">
        <v>56</v>
      </c>
      <c r="F659" s="194">
        <v>67.013587742122013</v>
      </c>
      <c r="G659">
        <v>1</v>
      </c>
      <c r="H659">
        <v>1</v>
      </c>
      <c r="I659" s="167">
        <v>71.866609212067573</v>
      </c>
      <c r="J659" s="22">
        <v>1.0724184696485837</v>
      </c>
      <c r="K659" s="22" t="s">
        <v>147</v>
      </c>
      <c r="L659" s="22" t="s">
        <v>58</v>
      </c>
      <c r="M659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59" s="24" t="str">
        <f>IFERROR(IF(Table1[[#This Row],[Medicare Rate in CR]]&gt;0,"Y","N"),"N")</f>
        <v>Y</v>
      </c>
      <c r="O659" s="166">
        <f>Table1[[#This Row],[Medicare Rate in CR]]*Table1[[#This Row],[SumOfUnits]]*Table1[[#This Row],[Actuarial Factor 06/20/2023]]</f>
        <v>323.04461561224286</v>
      </c>
      <c r="P6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323.04461561224286</v>
      </c>
      <c r="Q659" s="166">
        <f>Table1[[#This Row],[Trended Medicare Pricing for all RHCs]]-Table1[[#This Row],[SumOfSFY24 Estimated Payment 5/04/23]]</f>
        <v>251.17800640017529</v>
      </c>
      <c r="R659" s="24">
        <f>Table1[[#This Row],[SumOfUnits]]*Table1[[#This Row],[Actuarial Factor 06/20/2023]]</f>
        <v>1.0724184696485837</v>
      </c>
      <c r="S659" s="23"/>
    </row>
    <row r="660" spans="1:19" x14ac:dyDescent="0.25">
      <c r="A660" s="192" t="s">
        <v>145</v>
      </c>
      <c r="B660" s="193" t="s">
        <v>146</v>
      </c>
      <c r="C660" s="192" t="s">
        <v>55</v>
      </c>
      <c r="D660" s="192" t="s">
        <v>30</v>
      </c>
      <c r="E660" s="192" t="s">
        <v>60</v>
      </c>
      <c r="F660" s="194">
        <v>198.26539462272333</v>
      </c>
      <c r="G660">
        <v>3</v>
      </c>
      <c r="H660">
        <v>3</v>
      </c>
      <c r="I660" s="167">
        <v>180.15310095395776</v>
      </c>
      <c r="J660" s="22">
        <v>0.90864621784738975</v>
      </c>
      <c r="K660" s="22" t="s">
        <v>147</v>
      </c>
      <c r="L660" s="22" t="s">
        <v>58</v>
      </c>
      <c r="M660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60" s="24" t="str">
        <f>IFERROR(IF(Table1[[#This Row],[Medicare Rate in CR]]&gt;0,"Y","N"),"N")</f>
        <v>Y</v>
      </c>
      <c r="O660" s="166">
        <f>Table1[[#This Row],[Medicare Rate in CR]]*Table1[[#This Row],[SumOfUnits]]*Table1[[#This Row],[Actuarial Factor 06/20/2023]]</f>
        <v>821.13450060650769</v>
      </c>
      <c r="P6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821.13450060650769</v>
      </c>
      <c r="Q660" s="166">
        <f>Table1[[#This Row],[Trended Medicare Pricing for all RHCs]]-Table1[[#This Row],[SumOfSFY24 Estimated Payment 5/04/23]]</f>
        <v>640.98139965254995</v>
      </c>
      <c r="R660" s="24">
        <f>Table1[[#This Row],[SumOfUnits]]*Table1[[#This Row],[Actuarial Factor 06/20/2023]]</f>
        <v>2.725938653542169</v>
      </c>
      <c r="S660" s="23"/>
    </row>
    <row r="661" spans="1:19" x14ac:dyDescent="0.25">
      <c r="A661" s="192" t="s">
        <v>145</v>
      </c>
      <c r="B661" s="193" t="s">
        <v>146</v>
      </c>
      <c r="C661" s="192" t="s">
        <v>84</v>
      </c>
      <c r="D661" s="192" t="s">
        <v>30</v>
      </c>
      <c r="E661" s="192" t="s">
        <v>60</v>
      </c>
      <c r="F661" s="194">
        <v>1.8695191288426327</v>
      </c>
      <c r="G661">
        <v>2</v>
      </c>
      <c r="H661">
        <v>2</v>
      </c>
      <c r="I661" s="167">
        <v>1.7999733147583907</v>
      </c>
      <c r="J661" s="22">
        <v>0.96280015913648564</v>
      </c>
      <c r="K661" s="22" t="s">
        <v>147</v>
      </c>
      <c r="L661" s="22" t="s">
        <v>58</v>
      </c>
      <c r="M661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61" s="24" t="str">
        <f>IFERROR(IF(Table1[[#This Row],[Medicare Rate in CR]]&gt;0,"Y","N"),"N")</f>
        <v>Y</v>
      </c>
      <c r="O661" s="166">
        <f>Table1[[#This Row],[Medicare Rate in CR]]*Table1[[#This Row],[SumOfUnits]]*Table1[[#This Row],[Actuarial Factor 06/20/2023]]</f>
        <v>580.04858387336719</v>
      </c>
      <c r="P6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580.04858387336719</v>
      </c>
      <c r="Q661" s="166">
        <f>Table1[[#This Row],[Trended Medicare Pricing for all RHCs]]-Table1[[#This Row],[SumOfSFY24 Estimated Payment 5/04/23]]</f>
        <v>578.24861055860879</v>
      </c>
      <c r="R661" s="24">
        <f>Table1[[#This Row],[SumOfUnits]]*Table1[[#This Row],[Actuarial Factor 06/20/2023]]</f>
        <v>1.9256003182729713</v>
      </c>
      <c r="S661" s="23"/>
    </row>
    <row r="662" spans="1:19" x14ac:dyDescent="0.25">
      <c r="A662" s="192" t="s">
        <v>145</v>
      </c>
      <c r="B662" s="193" t="s">
        <v>146</v>
      </c>
      <c r="C662" s="192" t="s">
        <v>85</v>
      </c>
      <c r="D662" s="192" t="s">
        <v>30</v>
      </c>
      <c r="E662" s="192" t="s">
        <v>59</v>
      </c>
      <c r="F662" s="194">
        <v>862.8505348366582</v>
      </c>
      <c r="G662">
        <v>13</v>
      </c>
      <c r="H662">
        <v>13</v>
      </c>
      <c r="I662" s="167">
        <v>773.98438103885371</v>
      </c>
      <c r="J662" s="22">
        <v>0.89700863566755829</v>
      </c>
      <c r="K662" s="22" t="s">
        <v>147</v>
      </c>
      <c r="L662" s="22" t="s">
        <v>58</v>
      </c>
      <c r="M662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62" s="24" t="str">
        <f>IFERROR(IF(Table1[[#This Row],[Medicare Rate in CR]]&gt;0,"Y","N"),"N")</f>
        <v>Y</v>
      </c>
      <c r="O662" s="166">
        <f>Table1[[#This Row],[Medicare Rate in CR]]*Table1[[#This Row],[SumOfUnits]]*Table1[[#This Row],[Actuarial Factor 06/20/2023]]</f>
        <v>3512.6768471878017</v>
      </c>
      <c r="P6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3512.6768471878017</v>
      </c>
      <c r="Q662" s="166">
        <f>Table1[[#This Row],[Trended Medicare Pricing for all RHCs]]-Table1[[#This Row],[SumOfSFY24 Estimated Payment 5/04/23]]</f>
        <v>2738.6924661489479</v>
      </c>
      <c r="R662" s="24">
        <f>Table1[[#This Row],[SumOfUnits]]*Table1[[#This Row],[Actuarial Factor 06/20/2023]]</f>
        <v>11.661112263678257</v>
      </c>
      <c r="S662" s="23"/>
    </row>
    <row r="663" spans="1:19" x14ac:dyDescent="0.25">
      <c r="A663" s="192" t="s">
        <v>145</v>
      </c>
      <c r="B663" s="193" t="s">
        <v>146</v>
      </c>
      <c r="C663" s="192" t="s">
        <v>85</v>
      </c>
      <c r="D663" s="192" t="s">
        <v>30</v>
      </c>
      <c r="E663" s="192" t="s">
        <v>60</v>
      </c>
      <c r="F663" s="194">
        <v>65.625903440300661</v>
      </c>
      <c r="G663">
        <v>1</v>
      </c>
      <c r="H663">
        <v>1</v>
      </c>
      <c r="I663" s="167">
        <v>54.304107431107177</v>
      </c>
      <c r="J663" s="22">
        <v>0.82747976918149668</v>
      </c>
      <c r="K663" s="22" t="s">
        <v>147</v>
      </c>
      <c r="L663" s="22" t="s">
        <v>58</v>
      </c>
      <c r="M663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63" s="24" t="str">
        <f>IFERROR(IF(Table1[[#This Row],[Medicare Rate in CR]]&gt;0,"Y","N"),"N")</f>
        <v>Y</v>
      </c>
      <c r="O663" s="166">
        <f>Table1[[#This Row],[Medicare Rate in CR]]*Table1[[#This Row],[SumOfUnits]]*Table1[[#This Row],[Actuarial Factor 06/20/2023]]</f>
        <v>249.26173087054227</v>
      </c>
      <c r="P6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249.26173087054227</v>
      </c>
      <c r="Q663" s="166">
        <f>Table1[[#This Row],[Trended Medicare Pricing for all RHCs]]-Table1[[#This Row],[SumOfSFY24 Estimated Payment 5/04/23]]</f>
        <v>194.95762343943508</v>
      </c>
      <c r="R663" s="24">
        <f>Table1[[#This Row],[SumOfUnits]]*Table1[[#This Row],[Actuarial Factor 06/20/2023]]</f>
        <v>0.82747976918149668</v>
      </c>
      <c r="S663" s="23"/>
    </row>
    <row r="664" spans="1:19" x14ac:dyDescent="0.25">
      <c r="A664" s="192" t="s">
        <v>145</v>
      </c>
      <c r="B664" s="193" t="s">
        <v>146</v>
      </c>
      <c r="C664" s="192" t="s">
        <v>85</v>
      </c>
      <c r="D664" s="192" t="s">
        <v>30</v>
      </c>
      <c r="E664" s="192" t="s">
        <v>62</v>
      </c>
      <c r="F664" s="194">
        <v>268.05435096848805</v>
      </c>
      <c r="G664">
        <v>4</v>
      </c>
      <c r="H664">
        <v>4</v>
      </c>
      <c r="I664" s="167">
        <v>244.64585959668489</v>
      </c>
      <c r="J664" s="22">
        <v>0.91267259312438831</v>
      </c>
      <c r="K664" s="22" t="s">
        <v>147</v>
      </c>
      <c r="L664" s="22" t="s">
        <v>58</v>
      </c>
      <c r="M664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64" s="24" t="str">
        <f>IFERROR(IF(Table1[[#This Row],[Medicare Rate in CR]]&gt;0,"Y","N"),"N")</f>
        <v>Y</v>
      </c>
      <c r="O664" s="166">
        <f>Table1[[#This Row],[Medicare Rate in CR]]*Table1[[#This Row],[SumOfUnits]]*Table1[[#This Row],[Actuarial Factor 06/20/2023]]</f>
        <v>1099.697460907438</v>
      </c>
      <c r="P6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1099.697460907438</v>
      </c>
      <c r="Q664" s="166">
        <f>Table1[[#This Row],[Trended Medicare Pricing for all RHCs]]-Table1[[#This Row],[SumOfSFY24 Estimated Payment 5/04/23]]</f>
        <v>855.05160131075309</v>
      </c>
      <c r="R664" s="24">
        <f>Table1[[#This Row],[SumOfUnits]]*Table1[[#This Row],[Actuarial Factor 06/20/2023]]</f>
        <v>3.6506903724975532</v>
      </c>
      <c r="S664" s="23"/>
    </row>
    <row r="665" spans="1:19" x14ac:dyDescent="0.25">
      <c r="A665" s="192" t="s">
        <v>145</v>
      </c>
      <c r="B665" s="193" t="s">
        <v>146</v>
      </c>
      <c r="C665" s="192" t="s">
        <v>85</v>
      </c>
      <c r="D665" s="192" t="s">
        <v>30</v>
      </c>
      <c r="E665" s="192" t="s">
        <v>77</v>
      </c>
      <c r="F665" s="194">
        <v>131.25180688060132</v>
      </c>
      <c r="G665">
        <v>2</v>
      </c>
      <c r="H665">
        <v>2</v>
      </c>
      <c r="I665" s="167">
        <v>155.96197247647831</v>
      </c>
      <c r="J665" s="22">
        <v>1.1882653365553713</v>
      </c>
      <c r="K665" s="22" t="s">
        <v>147</v>
      </c>
      <c r="L665" s="22" t="s">
        <v>58</v>
      </c>
      <c r="M665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65" s="24" t="str">
        <f>IFERROR(IF(Table1[[#This Row],[Medicare Rate in CR]]&gt;0,"Y","N"),"N")</f>
        <v>Y</v>
      </c>
      <c r="O665" s="166">
        <f>Table1[[#This Row],[Medicare Rate in CR]]*Table1[[#This Row],[SumOfUnits]]*Table1[[#This Row],[Actuarial Factor 06/20/2023]]</f>
        <v>715.882334661149</v>
      </c>
      <c r="P6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715.882334661149</v>
      </c>
      <c r="Q665" s="166">
        <f>Table1[[#This Row],[Trended Medicare Pricing for all RHCs]]-Table1[[#This Row],[SumOfSFY24 Estimated Payment 5/04/23]]</f>
        <v>559.92036218467069</v>
      </c>
      <c r="R665" s="24">
        <f>Table1[[#This Row],[SumOfUnits]]*Table1[[#This Row],[Actuarial Factor 06/20/2023]]</f>
        <v>2.3765306731107425</v>
      </c>
      <c r="S665" s="23"/>
    </row>
    <row r="666" spans="1:19" x14ac:dyDescent="0.25">
      <c r="A666" s="192" t="s">
        <v>145</v>
      </c>
      <c r="B666" s="193" t="s">
        <v>146</v>
      </c>
      <c r="C666" s="192" t="s">
        <v>85</v>
      </c>
      <c r="D666" s="192" t="s">
        <v>31</v>
      </c>
      <c r="E666" s="192" t="s">
        <v>82</v>
      </c>
      <c r="F666" s="194">
        <v>134.02717548424403</v>
      </c>
      <c r="G666">
        <v>2</v>
      </c>
      <c r="H666">
        <v>2</v>
      </c>
      <c r="I666" s="167">
        <v>148.89714781010051</v>
      </c>
      <c r="J666" s="22">
        <v>1.1109474423536185</v>
      </c>
      <c r="K666" s="22" t="s">
        <v>147</v>
      </c>
      <c r="L666" s="22" t="s">
        <v>58</v>
      </c>
      <c r="M666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66" s="24" t="str">
        <f>IFERROR(IF(Table1[[#This Row],[Medicare Rate in CR]]&gt;0,"Y","N"),"N")</f>
        <v>Y</v>
      </c>
      <c r="O666" s="166">
        <f>Table1[[#This Row],[Medicare Rate in CR]]*Table1[[#This Row],[SumOfUnits]]*Table1[[#This Row],[Actuarial Factor 06/20/2023]]</f>
        <v>669.30139612036101</v>
      </c>
      <c r="P6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669.30139612036101</v>
      </c>
      <c r="Q666" s="166">
        <f>Table1[[#This Row],[Trended Medicare Pricing for all RHCs]]-Table1[[#This Row],[SumOfSFY24 Estimated Payment 5/04/23]]</f>
        <v>520.40424831026053</v>
      </c>
      <c r="R666" s="24">
        <f>Table1[[#This Row],[SumOfUnits]]*Table1[[#This Row],[Actuarial Factor 06/20/2023]]</f>
        <v>2.2218948847072371</v>
      </c>
      <c r="S666" s="23"/>
    </row>
    <row r="667" spans="1:19" x14ac:dyDescent="0.25">
      <c r="A667" s="192" t="s">
        <v>145</v>
      </c>
      <c r="B667" s="193" t="s">
        <v>146</v>
      </c>
      <c r="C667" s="192" t="s">
        <v>85</v>
      </c>
      <c r="D667" s="192" t="s">
        <v>31</v>
      </c>
      <c r="E667" s="192" t="s">
        <v>69</v>
      </c>
      <c r="F667" s="194">
        <v>67.013587742122013</v>
      </c>
      <c r="G667">
        <v>1</v>
      </c>
      <c r="H667">
        <v>1</v>
      </c>
      <c r="I667" s="167">
        <v>67.088086013051353</v>
      </c>
      <c r="J667" s="22">
        <v>1.0011116890385876</v>
      </c>
      <c r="K667" s="22" t="s">
        <v>147</v>
      </c>
      <c r="L667" s="22" t="s">
        <v>58</v>
      </c>
      <c r="M667" s="22" t="str">
        <f>IFERROR(IFERROR(INDEX(FreeStand_Medicare!E:E,MATCH(Table1[[#This Row],[Medicare Number]],FreeStand_Medicare!A:A,0)),INDEX(HospBased_Medicare_CR!F:F,MATCH(Table1[[#This Row],[Medicare Number]],HospBased_Medicare_CR!G:G,0))),0)</f>
        <v>301.23</v>
      </c>
      <c r="N667" s="24" t="str">
        <f>IFERROR(IF(Table1[[#This Row],[Medicare Rate in CR]]&gt;0,"Y","N"),"N")</f>
        <v>Y</v>
      </c>
      <c r="O667" s="166">
        <f>Table1[[#This Row],[Medicare Rate in CR]]*Table1[[#This Row],[SumOfUnits]]*Table1[[#This Row],[Actuarial Factor 06/20/2023]]</f>
        <v>301.56487408909373</v>
      </c>
      <c r="P6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301.56487408909373</v>
      </c>
      <c r="Q667" s="166">
        <f>Table1[[#This Row],[Trended Medicare Pricing for all RHCs]]-Table1[[#This Row],[SumOfSFY24 Estimated Payment 5/04/23]]</f>
        <v>234.4767880760424</v>
      </c>
      <c r="R667" s="24">
        <f>Table1[[#This Row],[SumOfUnits]]*Table1[[#This Row],[Actuarial Factor 06/20/2023]]</f>
        <v>1.0011116890385876</v>
      </c>
      <c r="S667" s="23"/>
    </row>
    <row r="668" spans="1:19" x14ac:dyDescent="0.25">
      <c r="A668" s="192" t="s">
        <v>148</v>
      </c>
      <c r="B668" s="193" t="s">
        <v>149</v>
      </c>
      <c r="C668" s="192" t="s">
        <v>88</v>
      </c>
      <c r="D668" s="192" t="s">
        <v>30</v>
      </c>
      <c r="E668" s="192" t="s">
        <v>59</v>
      </c>
      <c r="F668" s="194">
        <v>244.13607015515083</v>
      </c>
      <c r="G668">
        <v>1</v>
      </c>
      <c r="H668">
        <v>1</v>
      </c>
      <c r="I668" s="167">
        <v>215.81962402857425</v>
      </c>
      <c r="J668" s="22">
        <v>0.88401367274986775</v>
      </c>
      <c r="K668" s="22" t="s">
        <v>150</v>
      </c>
      <c r="L668" s="22" t="s">
        <v>58</v>
      </c>
      <c r="M6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68" s="24" t="str">
        <f>IFERROR(IF(Table1[[#This Row],[Medicare Rate in CR]]&gt;0,"Y","N"),"N")</f>
        <v>N</v>
      </c>
      <c r="O668" s="166">
        <f>Table1[[#This Row],[Medicare Rate in CR]]*Table1[[#This Row],[SumOfUnits]]*Table1[[#This Row],[Actuarial Factor 06/20/2023]]</f>
        <v>0</v>
      </c>
      <c r="P6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253.50933783578915</v>
      </c>
      <c r="Q668" s="166">
        <f>Table1[[#This Row],[Trended Medicare Pricing for all RHCs]]-Table1[[#This Row],[SumOfSFY24 Estimated Payment 5/04/23]]</f>
        <v>37.6897138072149</v>
      </c>
      <c r="R668" s="24">
        <f>Table1[[#This Row],[SumOfUnits]]*Table1[[#This Row],[Actuarial Factor 06/20/2023]]</f>
        <v>0.88401367274986775</v>
      </c>
      <c r="S668" s="23"/>
    </row>
    <row r="669" spans="1:19" x14ac:dyDescent="0.25">
      <c r="A669" s="192" t="s">
        <v>148</v>
      </c>
      <c r="B669" s="193" t="s">
        <v>149</v>
      </c>
      <c r="C669" s="192" t="s">
        <v>88</v>
      </c>
      <c r="D669" s="192" t="s">
        <v>30</v>
      </c>
      <c r="E669" s="192" t="s">
        <v>60</v>
      </c>
      <c r="F669" s="194">
        <v>470.54061867591787</v>
      </c>
      <c r="G669">
        <v>2</v>
      </c>
      <c r="H669">
        <v>2</v>
      </c>
      <c r="I669" s="167">
        <v>357.36280013729663</v>
      </c>
      <c r="J669" s="22">
        <v>0.75947279778502652</v>
      </c>
      <c r="K669" s="22" t="s">
        <v>150</v>
      </c>
      <c r="L669" s="22" t="s">
        <v>58</v>
      </c>
      <c r="M6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69" s="24" t="str">
        <f>IFERROR(IF(Table1[[#This Row],[Medicare Rate in CR]]&gt;0,"Y","N"),"N")</f>
        <v>N</v>
      </c>
      <c r="O669" s="166">
        <f>Table1[[#This Row],[Medicare Rate in CR]]*Table1[[#This Row],[SumOfUnits]]*Table1[[#This Row],[Actuarial Factor 06/20/2023]]</f>
        <v>0</v>
      </c>
      <c r="P6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419.7709417654944</v>
      </c>
      <c r="Q669" s="166">
        <f>Table1[[#This Row],[Trended Medicare Pricing for all RHCs]]-Table1[[#This Row],[SumOfSFY24 Estimated Payment 5/04/23]]</f>
        <v>62.408141628197768</v>
      </c>
      <c r="R669" s="24">
        <f>Table1[[#This Row],[SumOfUnits]]*Table1[[#This Row],[Actuarial Factor 06/20/2023]]</f>
        <v>1.518945595570053</v>
      </c>
      <c r="S669" s="23"/>
    </row>
    <row r="670" spans="1:19" x14ac:dyDescent="0.25">
      <c r="A670" s="192" t="s">
        <v>148</v>
      </c>
      <c r="B670" s="193" t="s">
        <v>149</v>
      </c>
      <c r="C670" s="192" t="s">
        <v>72</v>
      </c>
      <c r="D670" s="192" t="s">
        <v>30</v>
      </c>
      <c r="E670" s="192" t="s">
        <v>56</v>
      </c>
      <c r="F670" s="194">
        <v>9013.6841090874041</v>
      </c>
      <c r="G670">
        <v>38</v>
      </c>
      <c r="H670">
        <v>38</v>
      </c>
      <c r="I670" s="167">
        <v>10258.762962776353</v>
      </c>
      <c r="J670" s="22">
        <v>1.1381320710400409</v>
      </c>
      <c r="K670" s="22" t="s">
        <v>150</v>
      </c>
      <c r="L670" s="22" t="s">
        <v>58</v>
      </c>
      <c r="M6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70" s="24" t="str">
        <f>IFERROR(IF(Table1[[#This Row],[Medicare Rate in CR]]&gt;0,"Y","N"),"N")</f>
        <v>N</v>
      </c>
      <c r="O670" s="166">
        <f>Table1[[#This Row],[Medicare Rate in CR]]*Table1[[#This Row],[SumOfUnits]]*Table1[[#This Row],[Actuarial Factor 06/20/2023]]</f>
        <v>0</v>
      </c>
      <c r="P6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10487.954247650074</v>
      </c>
      <c r="Q670" s="166">
        <f>Table1[[#This Row],[Trended Medicare Pricing for all RHCs]]-Table1[[#This Row],[SumOfSFY24 Estimated Payment 5/04/23]]</f>
        <v>229.19128487372109</v>
      </c>
      <c r="R670" s="24">
        <f>Table1[[#This Row],[SumOfUnits]]*Table1[[#This Row],[Actuarial Factor 06/20/2023]]</f>
        <v>43.249018699521557</v>
      </c>
      <c r="S670" s="23"/>
    </row>
    <row r="671" spans="1:19" x14ac:dyDescent="0.25">
      <c r="A671" s="192" t="s">
        <v>148</v>
      </c>
      <c r="B671" s="193" t="s">
        <v>149</v>
      </c>
      <c r="C671" s="192" t="s">
        <v>72</v>
      </c>
      <c r="D671" s="192" t="s">
        <v>30</v>
      </c>
      <c r="E671" s="192" t="s">
        <v>59</v>
      </c>
      <c r="F671" s="194">
        <v>451246.69943142781</v>
      </c>
      <c r="G671">
        <v>1834</v>
      </c>
      <c r="H671">
        <v>1834</v>
      </c>
      <c r="I671" s="167">
        <v>520442.006001756</v>
      </c>
      <c r="J671" s="22">
        <v>1.1533425211918769</v>
      </c>
      <c r="K671" s="22" t="s">
        <v>150</v>
      </c>
      <c r="L671" s="22" t="s">
        <v>58</v>
      </c>
      <c r="M6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71" s="24" t="str">
        <f>IFERROR(IF(Table1[[#This Row],[Medicare Rate in CR]]&gt;0,"Y","N"),"N")</f>
        <v>N</v>
      </c>
      <c r="O671" s="166">
        <f>Table1[[#This Row],[Medicare Rate in CR]]*Table1[[#This Row],[SumOfUnits]]*Table1[[#This Row],[Actuarial Factor 06/20/2023]]</f>
        <v>0</v>
      </c>
      <c r="P6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532069.2141252507</v>
      </c>
      <c r="Q671" s="166">
        <f>Table1[[#This Row],[Trended Medicare Pricing for all RHCs]]-Table1[[#This Row],[SumOfSFY24 Estimated Payment 5/04/23]]</f>
        <v>11627.208123494696</v>
      </c>
      <c r="R671" s="24">
        <f>Table1[[#This Row],[SumOfUnits]]*Table1[[#This Row],[Actuarial Factor 06/20/2023]]</f>
        <v>2115.2301838659023</v>
      </c>
      <c r="S671" s="23"/>
    </row>
    <row r="672" spans="1:19" x14ac:dyDescent="0.25">
      <c r="A672" s="192" t="s">
        <v>148</v>
      </c>
      <c r="B672" s="193" t="s">
        <v>149</v>
      </c>
      <c r="C672" s="192" t="s">
        <v>72</v>
      </c>
      <c r="D672" s="192" t="s">
        <v>30</v>
      </c>
      <c r="E672" s="192" t="s">
        <v>60</v>
      </c>
      <c r="F672" s="194">
        <v>85726.944203527062</v>
      </c>
      <c r="G672">
        <v>351</v>
      </c>
      <c r="H672">
        <v>351</v>
      </c>
      <c r="I672" s="167">
        <v>87355.085284220026</v>
      </c>
      <c r="J672" s="22">
        <v>1.0189921744653296</v>
      </c>
      <c r="K672" s="22" t="s">
        <v>150</v>
      </c>
      <c r="L672" s="22" t="s">
        <v>58</v>
      </c>
      <c r="M6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72" s="24" t="str">
        <f>IFERROR(IF(Table1[[#This Row],[Medicare Rate in CR]]&gt;0,"Y","N"),"N")</f>
        <v>N</v>
      </c>
      <c r="O672" s="166">
        <f>Table1[[#This Row],[Medicare Rate in CR]]*Table1[[#This Row],[SumOfUnits]]*Table1[[#This Row],[Actuarial Factor 06/20/2023]]</f>
        <v>0</v>
      </c>
      <c r="P6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89306.687471461279</v>
      </c>
      <c r="Q672" s="166">
        <f>Table1[[#This Row],[Trended Medicare Pricing for all RHCs]]-Table1[[#This Row],[SumOfSFY24 Estimated Payment 5/04/23]]</f>
        <v>1951.602187241253</v>
      </c>
      <c r="R672" s="24">
        <f>Table1[[#This Row],[SumOfUnits]]*Table1[[#This Row],[Actuarial Factor 06/20/2023]]</f>
        <v>357.66625323733069</v>
      </c>
      <c r="S672" s="23"/>
    </row>
    <row r="673" spans="1:19" x14ac:dyDescent="0.25">
      <c r="A673" s="192" t="s">
        <v>148</v>
      </c>
      <c r="B673" s="193" t="s">
        <v>149</v>
      </c>
      <c r="C673" s="192" t="s">
        <v>72</v>
      </c>
      <c r="D673" s="192" t="s">
        <v>30</v>
      </c>
      <c r="E673" s="192" t="s">
        <v>62</v>
      </c>
      <c r="F673" s="194">
        <v>391311.31348173536</v>
      </c>
      <c r="G673">
        <v>1595</v>
      </c>
      <c r="H673">
        <v>1595</v>
      </c>
      <c r="I673" s="167">
        <v>459348.92809107539</v>
      </c>
      <c r="J673" s="22">
        <v>1.1738708089065146</v>
      </c>
      <c r="K673" s="22" t="s">
        <v>150</v>
      </c>
      <c r="L673" s="22" t="s">
        <v>58</v>
      </c>
      <c r="M6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73" s="24" t="str">
        <f>IFERROR(IF(Table1[[#This Row],[Medicare Rate in CR]]&gt;0,"Y","N"),"N")</f>
        <v>N</v>
      </c>
      <c r="O673" s="166">
        <f>Table1[[#This Row],[Medicare Rate in CR]]*Table1[[#This Row],[SumOfUnits]]*Table1[[#This Row],[Actuarial Factor 06/20/2023]]</f>
        <v>0</v>
      </c>
      <c r="P6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469611.25420354737</v>
      </c>
      <c r="Q673" s="166">
        <f>Table1[[#This Row],[Trended Medicare Pricing for all RHCs]]-Table1[[#This Row],[SumOfSFY24 Estimated Payment 5/04/23]]</f>
        <v>10262.326112471987</v>
      </c>
      <c r="R673" s="24">
        <f>Table1[[#This Row],[SumOfUnits]]*Table1[[#This Row],[Actuarial Factor 06/20/2023]]</f>
        <v>1872.3239402058907</v>
      </c>
      <c r="S673" s="23"/>
    </row>
    <row r="674" spans="1:19" x14ac:dyDescent="0.25">
      <c r="A674" s="192" t="s">
        <v>148</v>
      </c>
      <c r="B674" s="193" t="s">
        <v>149</v>
      </c>
      <c r="C674" s="192" t="s">
        <v>72</v>
      </c>
      <c r="D674" s="192" t="s">
        <v>30</v>
      </c>
      <c r="E674" s="192" t="s">
        <v>63</v>
      </c>
      <c r="F674" s="194">
        <v>493.40849956634872</v>
      </c>
      <c r="G674">
        <v>2</v>
      </c>
      <c r="H674">
        <v>2</v>
      </c>
      <c r="I674" s="167">
        <v>513.13971834548965</v>
      </c>
      <c r="J674" s="22">
        <v>1.03998962076349</v>
      </c>
      <c r="K674" s="22" t="s">
        <v>150</v>
      </c>
      <c r="L674" s="22" t="s">
        <v>58</v>
      </c>
      <c r="M6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74" s="24" t="str">
        <f>IFERROR(IF(Table1[[#This Row],[Medicare Rate in CR]]&gt;0,"Y","N"),"N")</f>
        <v>N</v>
      </c>
      <c r="O674" s="166">
        <f>Table1[[#This Row],[Medicare Rate in CR]]*Table1[[#This Row],[SumOfUnits]]*Table1[[#This Row],[Actuarial Factor 06/20/2023]]</f>
        <v>0</v>
      </c>
      <c r="P6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524.60378587430159</v>
      </c>
      <c r="Q674" s="166">
        <f>Table1[[#This Row],[Trended Medicare Pricing for all RHCs]]-Table1[[#This Row],[SumOfSFY24 Estimated Payment 5/04/23]]</f>
        <v>11.464067528811938</v>
      </c>
      <c r="R674" s="24">
        <f>Table1[[#This Row],[SumOfUnits]]*Table1[[#This Row],[Actuarial Factor 06/20/2023]]</f>
        <v>2.07997924152698</v>
      </c>
      <c r="S674" s="23"/>
    </row>
    <row r="675" spans="1:19" x14ac:dyDescent="0.25">
      <c r="A675" s="192" t="s">
        <v>148</v>
      </c>
      <c r="B675" s="193" t="s">
        <v>149</v>
      </c>
      <c r="C675" s="192" t="s">
        <v>72</v>
      </c>
      <c r="D675" s="192" t="s">
        <v>30</v>
      </c>
      <c r="E675" s="192" t="s">
        <v>77</v>
      </c>
      <c r="F675" s="194">
        <v>183326.47200539836</v>
      </c>
      <c r="G675">
        <v>743</v>
      </c>
      <c r="H675">
        <v>743</v>
      </c>
      <c r="I675" s="167">
        <v>283709.53540471679</v>
      </c>
      <c r="J675" s="22">
        <v>1.5475644750113475</v>
      </c>
      <c r="K675" s="22" t="s">
        <v>150</v>
      </c>
      <c r="L675" s="22" t="s">
        <v>58</v>
      </c>
      <c r="M6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75" s="24" t="str">
        <f>IFERROR(IF(Table1[[#This Row],[Medicare Rate in CR]]&gt;0,"Y","N"),"N")</f>
        <v>N</v>
      </c>
      <c r="O675" s="166">
        <f>Table1[[#This Row],[Medicare Rate in CR]]*Table1[[#This Row],[SumOfUnits]]*Table1[[#This Row],[Actuarial Factor 06/20/2023]]</f>
        <v>0</v>
      </c>
      <c r="P6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290047.89736768161</v>
      </c>
      <c r="Q675" s="166">
        <f>Table1[[#This Row],[Trended Medicare Pricing for all RHCs]]-Table1[[#This Row],[SumOfSFY24 Estimated Payment 5/04/23]]</f>
        <v>6338.3619629648165</v>
      </c>
      <c r="R675" s="24">
        <f>Table1[[#This Row],[SumOfUnits]]*Table1[[#This Row],[Actuarial Factor 06/20/2023]]</f>
        <v>1149.8404049334313</v>
      </c>
      <c r="S675" s="23"/>
    </row>
    <row r="676" spans="1:19" x14ac:dyDescent="0.25">
      <c r="A676" s="192" t="s">
        <v>148</v>
      </c>
      <c r="B676" s="193" t="s">
        <v>149</v>
      </c>
      <c r="C676" s="192" t="s">
        <v>72</v>
      </c>
      <c r="D676" s="192" t="s">
        <v>32</v>
      </c>
      <c r="E676" s="192" t="s">
        <v>94</v>
      </c>
      <c r="F676" s="194">
        <v>742.68092897754661</v>
      </c>
      <c r="G676">
        <v>3</v>
      </c>
      <c r="H676">
        <v>3</v>
      </c>
      <c r="I676" s="167">
        <v>811.6299817723567</v>
      </c>
      <c r="J676" s="22">
        <v>1.0928380548154544</v>
      </c>
      <c r="K676" s="22" t="s">
        <v>150</v>
      </c>
      <c r="L676" s="22" t="s">
        <v>58</v>
      </c>
      <c r="M6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76" s="24" t="str">
        <f>IFERROR(IF(Table1[[#This Row],[Medicare Rate in CR]]&gt;0,"Y","N"),"N")</f>
        <v>N</v>
      </c>
      <c r="O676" s="166">
        <f>Table1[[#This Row],[Medicare Rate in CR]]*Table1[[#This Row],[SumOfUnits]]*Table1[[#This Row],[Actuarial Factor 06/20/2023]]</f>
        <v>0</v>
      </c>
      <c r="P6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829.7626278856751</v>
      </c>
      <c r="Q676" s="166">
        <f>Table1[[#This Row],[Trended Medicare Pricing for all RHCs]]-Table1[[#This Row],[SumOfSFY24 Estimated Payment 5/04/23]]</f>
        <v>18.132646113318401</v>
      </c>
      <c r="R676" s="24">
        <f>Table1[[#This Row],[SumOfUnits]]*Table1[[#This Row],[Actuarial Factor 06/20/2023]]</f>
        <v>3.2785141644463631</v>
      </c>
      <c r="S676" s="23"/>
    </row>
    <row r="677" spans="1:19" x14ac:dyDescent="0.25">
      <c r="A677" s="192" t="s">
        <v>148</v>
      </c>
      <c r="B677" s="193" t="s">
        <v>149</v>
      </c>
      <c r="C677" s="192" t="s">
        <v>72</v>
      </c>
      <c r="D677" s="192" t="s">
        <v>32</v>
      </c>
      <c r="E677" s="192" t="s">
        <v>104</v>
      </c>
      <c r="F677" s="194">
        <v>1729.4979281102439</v>
      </c>
      <c r="G677">
        <v>7</v>
      </c>
      <c r="H677">
        <v>7</v>
      </c>
      <c r="I677" s="167">
        <v>1762.9295461178142</v>
      </c>
      <c r="J677" s="22">
        <v>1.0193302446127239</v>
      </c>
      <c r="K677" s="22" t="s">
        <v>150</v>
      </c>
      <c r="L677" s="22" t="s">
        <v>58</v>
      </c>
      <c r="M6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77" s="24" t="str">
        <f>IFERROR(IF(Table1[[#This Row],[Medicare Rate in CR]]&gt;0,"Y","N"),"N")</f>
        <v>N</v>
      </c>
      <c r="O677" s="166">
        <f>Table1[[#This Row],[Medicare Rate in CR]]*Table1[[#This Row],[SumOfUnits]]*Table1[[#This Row],[Actuarial Factor 06/20/2023]]</f>
        <v>0</v>
      </c>
      <c r="P6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1802.3152000492548</v>
      </c>
      <c r="Q677" s="166">
        <f>Table1[[#This Row],[Trended Medicare Pricing for all RHCs]]-Table1[[#This Row],[SumOfSFY24 Estimated Payment 5/04/23]]</f>
        <v>39.385653931440629</v>
      </c>
      <c r="R677" s="24">
        <f>Table1[[#This Row],[SumOfUnits]]*Table1[[#This Row],[Actuarial Factor 06/20/2023]]</f>
        <v>7.1353117122890675</v>
      </c>
      <c r="S677" s="23"/>
    </row>
    <row r="678" spans="1:19" x14ac:dyDescent="0.25">
      <c r="A678" s="192" t="s">
        <v>148</v>
      </c>
      <c r="B678" s="193" t="s">
        <v>149</v>
      </c>
      <c r="C678" s="192" t="s">
        <v>72</v>
      </c>
      <c r="D678" s="192" t="s">
        <v>32</v>
      </c>
      <c r="E678" s="192" t="s">
        <v>81</v>
      </c>
      <c r="F678" s="194">
        <v>9296.154958080373</v>
      </c>
      <c r="G678">
        <v>38</v>
      </c>
      <c r="H678">
        <v>38</v>
      </c>
      <c r="I678" s="167">
        <v>10037.028702902679</v>
      </c>
      <c r="J678" s="22">
        <v>1.0796967937994972</v>
      </c>
      <c r="K678" s="22" t="s">
        <v>150</v>
      </c>
      <c r="L678" s="22" t="s">
        <v>58</v>
      </c>
      <c r="M6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78" s="24" t="str">
        <f>IFERROR(IF(Table1[[#This Row],[Medicare Rate in CR]]&gt;0,"Y","N"),"N")</f>
        <v>N</v>
      </c>
      <c r="O678" s="166">
        <f>Table1[[#This Row],[Medicare Rate in CR]]*Table1[[#This Row],[SumOfUnits]]*Table1[[#This Row],[Actuarial Factor 06/20/2023]]</f>
        <v>0</v>
      </c>
      <c r="P6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10261.266217023984</v>
      </c>
      <c r="Q678" s="166">
        <f>Table1[[#This Row],[Trended Medicare Pricing for all RHCs]]-Table1[[#This Row],[SumOfSFY24 Estimated Payment 5/04/23]]</f>
        <v>224.23751412130514</v>
      </c>
      <c r="R678" s="24">
        <f>Table1[[#This Row],[SumOfUnits]]*Table1[[#This Row],[Actuarial Factor 06/20/2023]]</f>
        <v>41.028478164380893</v>
      </c>
      <c r="S678" s="23"/>
    </row>
    <row r="679" spans="1:19" x14ac:dyDescent="0.25">
      <c r="A679" s="192" t="s">
        <v>148</v>
      </c>
      <c r="B679" s="193" t="s">
        <v>149</v>
      </c>
      <c r="C679" s="192" t="s">
        <v>72</v>
      </c>
      <c r="D679" s="192" t="s">
        <v>32</v>
      </c>
      <c r="E679" s="192" t="s">
        <v>65</v>
      </c>
      <c r="F679" s="194">
        <v>6424.5832128746242</v>
      </c>
      <c r="G679">
        <v>26</v>
      </c>
      <c r="H679">
        <v>26</v>
      </c>
      <c r="I679" s="167">
        <v>7863.7581250525509</v>
      </c>
      <c r="J679" s="22">
        <v>1.2240106267584603</v>
      </c>
      <c r="K679" s="22" t="s">
        <v>150</v>
      </c>
      <c r="L679" s="22" t="s">
        <v>58</v>
      </c>
      <c r="M6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79" s="24" t="str">
        <f>IFERROR(IF(Table1[[#This Row],[Medicare Rate in CR]]&gt;0,"Y","N"),"N")</f>
        <v>N</v>
      </c>
      <c r="O679" s="166">
        <f>Table1[[#This Row],[Medicare Rate in CR]]*Table1[[#This Row],[SumOfUnits]]*Table1[[#This Row],[Actuarial Factor 06/20/2023]]</f>
        <v>0</v>
      </c>
      <c r="P6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8039.4425457918333</v>
      </c>
      <c r="Q679" s="166">
        <f>Table1[[#This Row],[Trended Medicare Pricing for all RHCs]]-Table1[[#This Row],[SumOfSFY24 Estimated Payment 5/04/23]]</f>
        <v>175.68442073928236</v>
      </c>
      <c r="R679" s="24">
        <f>Table1[[#This Row],[SumOfUnits]]*Table1[[#This Row],[Actuarial Factor 06/20/2023]]</f>
        <v>31.824276295719969</v>
      </c>
      <c r="S679" s="23"/>
    </row>
    <row r="680" spans="1:19" x14ac:dyDescent="0.25">
      <c r="A680" s="192" t="s">
        <v>148</v>
      </c>
      <c r="B680" s="193" t="s">
        <v>149</v>
      </c>
      <c r="C680" s="192" t="s">
        <v>72</v>
      </c>
      <c r="D680" s="192" t="s">
        <v>32</v>
      </c>
      <c r="E680" s="192" t="s">
        <v>66</v>
      </c>
      <c r="F680" s="194">
        <v>40734.287366290773</v>
      </c>
      <c r="G680">
        <v>165</v>
      </c>
      <c r="H680">
        <v>165</v>
      </c>
      <c r="I680" s="167">
        <v>43596.21408401581</v>
      </c>
      <c r="J680" s="22">
        <v>1.0702584211671613</v>
      </c>
      <c r="K680" s="22" t="s">
        <v>150</v>
      </c>
      <c r="L680" s="22" t="s">
        <v>58</v>
      </c>
      <c r="M6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80" s="24" t="str">
        <f>IFERROR(IF(Table1[[#This Row],[Medicare Rate in CR]]&gt;0,"Y","N"),"N")</f>
        <v>N</v>
      </c>
      <c r="O680" s="166">
        <f>Table1[[#This Row],[Medicare Rate in CR]]*Table1[[#This Row],[SumOfUnits]]*Table1[[#This Row],[Actuarial Factor 06/20/2023]]</f>
        <v>0</v>
      </c>
      <c r="P6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44570.198214246782</v>
      </c>
      <c r="Q680" s="166">
        <f>Table1[[#This Row],[Trended Medicare Pricing for all RHCs]]-Table1[[#This Row],[SumOfSFY24 Estimated Payment 5/04/23]]</f>
        <v>973.98413023097237</v>
      </c>
      <c r="R680" s="24">
        <f>Table1[[#This Row],[SumOfUnits]]*Table1[[#This Row],[Actuarial Factor 06/20/2023]]</f>
        <v>176.59263949258161</v>
      </c>
      <c r="S680" s="23"/>
    </row>
    <row r="681" spans="1:19" x14ac:dyDescent="0.25">
      <c r="A681" s="192" t="s">
        <v>148</v>
      </c>
      <c r="B681" s="193" t="s">
        <v>149</v>
      </c>
      <c r="C681" s="192" t="s">
        <v>72</v>
      </c>
      <c r="D681" s="192" t="s">
        <v>32</v>
      </c>
      <c r="E681" s="192" t="s">
        <v>100</v>
      </c>
      <c r="F681" s="194">
        <v>244.13607015515083</v>
      </c>
      <c r="G681">
        <v>1</v>
      </c>
      <c r="H681">
        <v>1</v>
      </c>
      <c r="I681" s="167">
        <v>267.45231945452849</v>
      </c>
      <c r="J681" s="22">
        <v>1.0955051389356762</v>
      </c>
      <c r="K681" s="22" t="s">
        <v>150</v>
      </c>
      <c r="L681" s="22" t="s">
        <v>58</v>
      </c>
      <c r="M6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81" s="24" t="str">
        <f>IFERROR(IF(Table1[[#This Row],[Medicare Rate in CR]]&gt;0,"Y","N"),"N")</f>
        <v>N</v>
      </c>
      <c r="O681" s="166">
        <f>Table1[[#This Row],[Medicare Rate in CR]]*Table1[[#This Row],[SumOfUnits]]*Table1[[#This Row],[Actuarial Factor 06/20/2023]]</f>
        <v>0</v>
      </c>
      <c r="P6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273.42747854151179</v>
      </c>
      <c r="Q681" s="166">
        <f>Table1[[#This Row],[Trended Medicare Pricing for all RHCs]]-Table1[[#This Row],[SumOfSFY24 Estimated Payment 5/04/23]]</f>
        <v>5.9751590869832967</v>
      </c>
      <c r="R681" s="24">
        <f>Table1[[#This Row],[SumOfUnits]]*Table1[[#This Row],[Actuarial Factor 06/20/2023]]</f>
        <v>1.0955051389356762</v>
      </c>
      <c r="S681" s="23"/>
    </row>
    <row r="682" spans="1:19" x14ac:dyDescent="0.25">
      <c r="A682" s="192" t="s">
        <v>148</v>
      </c>
      <c r="B682" s="193" t="s">
        <v>149</v>
      </c>
      <c r="C682" s="192" t="s">
        <v>75</v>
      </c>
      <c r="D682" s="192" t="s">
        <v>30</v>
      </c>
      <c r="E682" s="192" t="s">
        <v>60</v>
      </c>
      <c r="F682" s="194">
        <v>498.54485882239572</v>
      </c>
      <c r="G682">
        <v>2</v>
      </c>
      <c r="H682">
        <v>2</v>
      </c>
      <c r="I682" s="167">
        <v>435.17583634170836</v>
      </c>
      <c r="J682" s="22">
        <v>0.87289203497079426</v>
      </c>
      <c r="K682" s="22" t="s">
        <v>150</v>
      </c>
      <c r="L682" s="22" t="s">
        <v>58</v>
      </c>
      <c r="M6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82" s="24" t="str">
        <f>IFERROR(IF(Table1[[#This Row],[Medicare Rate in CR]]&gt;0,"Y","N"),"N")</f>
        <v>N</v>
      </c>
      <c r="O682" s="166">
        <f>Table1[[#This Row],[Medicare Rate in CR]]*Table1[[#This Row],[SumOfUnits]]*Table1[[#This Row],[Actuarial Factor 06/20/2023]]</f>
        <v>0</v>
      </c>
      <c r="P6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811.53887666943467</v>
      </c>
      <c r="Q682" s="166">
        <f>Table1[[#This Row],[Trended Medicare Pricing for all RHCs]]-Table1[[#This Row],[SumOfSFY24 Estimated Payment 5/04/23]]</f>
        <v>376.36304032772631</v>
      </c>
      <c r="R682" s="24">
        <f>Table1[[#This Row],[SumOfUnits]]*Table1[[#This Row],[Actuarial Factor 06/20/2023]]</f>
        <v>1.7457840699415885</v>
      </c>
      <c r="S682" s="23"/>
    </row>
    <row r="683" spans="1:19" x14ac:dyDescent="0.25">
      <c r="A683" s="192" t="s">
        <v>148</v>
      </c>
      <c r="B683" s="193" t="s">
        <v>149</v>
      </c>
      <c r="C683" s="192" t="s">
        <v>75</v>
      </c>
      <c r="D683" s="192" t="s">
        <v>30</v>
      </c>
      <c r="E683" s="192" t="s">
        <v>62</v>
      </c>
      <c r="F683" s="194">
        <v>480.42786932639495</v>
      </c>
      <c r="G683">
        <v>2</v>
      </c>
      <c r="H683">
        <v>2</v>
      </c>
      <c r="I683" s="167">
        <v>492.61423544615735</v>
      </c>
      <c r="J683" s="22">
        <v>1.0253656519486449</v>
      </c>
      <c r="K683" s="22" t="s">
        <v>150</v>
      </c>
      <c r="L683" s="22" t="s">
        <v>58</v>
      </c>
      <c r="M6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83" s="24" t="str">
        <f>IFERROR(IF(Table1[[#This Row],[Medicare Rate in CR]]&gt;0,"Y","N"),"N")</f>
        <v>N</v>
      </c>
      <c r="O683" s="166">
        <f>Table1[[#This Row],[Medicare Rate in CR]]*Table1[[#This Row],[SumOfUnits]]*Table1[[#This Row],[Actuarial Factor 06/20/2023]]</f>
        <v>0</v>
      </c>
      <c r="P6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918.65303603722043</v>
      </c>
      <c r="Q683" s="166">
        <f>Table1[[#This Row],[Trended Medicare Pricing for all RHCs]]-Table1[[#This Row],[SumOfSFY24 Estimated Payment 5/04/23]]</f>
        <v>426.03880059106308</v>
      </c>
      <c r="R683" s="24">
        <f>Table1[[#This Row],[SumOfUnits]]*Table1[[#This Row],[Actuarial Factor 06/20/2023]]</f>
        <v>2.0507313038972899</v>
      </c>
      <c r="S683" s="23"/>
    </row>
    <row r="684" spans="1:19" x14ac:dyDescent="0.25">
      <c r="A684" s="192" t="s">
        <v>148</v>
      </c>
      <c r="B684" s="193" t="s">
        <v>149</v>
      </c>
      <c r="C684" s="192" t="s">
        <v>90</v>
      </c>
      <c r="D684" s="192" t="s">
        <v>30</v>
      </c>
      <c r="E684" s="192" t="s">
        <v>62</v>
      </c>
      <c r="F684" s="194">
        <v>480.42786932639495</v>
      </c>
      <c r="G684">
        <v>2</v>
      </c>
      <c r="H684">
        <v>2</v>
      </c>
      <c r="I684" s="167">
        <v>481.27813420312134</v>
      </c>
      <c r="J684" s="22">
        <v>1.0017698075632426</v>
      </c>
      <c r="K684" s="22" t="s">
        <v>150</v>
      </c>
      <c r="L684" s="22" t="s">
        <v>58</v>
      </c>
      <c r="M6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84" s="24" t="str">
        <f>IFERROR(IF(Table1[[#This Row],[Medicare Rate in CR]]&gt;0,"Y","N"),"N")</f>
        <v>N</v>
      </c>
      <c r="O684" s="166">
        <f>Table1[[#This Row],[Medicare Rate in CR]]*Table1[[#This Row],[SumOfUnits]]*Table1[[#This Row],[Actuarial Factor 06/20/2023]]</f>
        <v>0</v>
      </c>
      <c r="P6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730.70149876182722</v>
      </c>
      <c r="Q684" s="166">
        <f>Table1[[#This Row],[Trended Medicare Pricing for all RHCs]]-Table1[[#This Row],[SumOfSFY24 Estimated Payment 5/04/23]]</f>
        <v>249.42336455870588</v>
      </c>
      <c r="R684" s="24">
        <f>Table1[[#This Row],[SumOfUnits]]*Table1[[#This Row],[Actuarial Factor 06/20/2023]]</f>
        <v>2.0035396151264853</v>
      </c>
      <c r="S684" s="23"/>
    </row>
    <row r="685" spans="1:19" x14ac:dyDescent="0.25">
      <c r="A685" s="192" t="s">
        <v>148</v>
      </c>
      <c r="B685" s="193" t="s">
        <v>149</v>
      </c>
      <c r="C685" s="192" t="s">
        <v>95</v>
      </c>
      <c r="D685" s="192" t="s">
        <v>30</v>
      </c>
      <c r="E685" s="192" t="s">
        <v>77</v>
      </c>
      <c r="F685" s="194">
        <v>235.27030933795893</v>
      </c>
      <c r="G685">
        <v>1</v>
      </c>
      <c r="H685">
        <v>1</v>
      </c>
      <c r="I685" s="167">
        <v>303.91659809579704</v>
      </c>
      <c r="J685" s="22">
        <v>1.291776250692261</v>
      </c>
      <c r="K685" s="22" t="s">
        <v>150</v>
      </c>
      <c r="L685" s="22" t="s">
        <v>58</v>
      </c>
      <c r="M6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85" s="24" t="str">
        <f>IFERROR(IF(Table1[[#This Row],[Medicare Rate in CR]]&gt;0,"Y","N"),"N")</f>
        <v>N</v>
      </c>
      <c r="O685" s="166">
        <f>Table1[[#This Row],[Medicare Rate in CR]]*Table1[[#This Row],[SumOfUnits]]*Table1[[#This Row],[Actuarial Factor 06/20/2023]]</f>
        <v>0</v>
      </c>
      <c r="P6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360.81252428075231</v>
      </c>
      <c r="Q685" s="166">
        <f>Table1[[#This Row],[Trended Medicare Pricing for all RHCs]]-Table1[[#This Row],[SumOfSFY24 Estimated Payment 5/04/23]]</f>
        <v>56.895926184955272</v>
      </c>
      <c r="R685" s="24">
        <f>Table1[[#This Row],[SumOfUnits]]*Table1[[#This Row],[Actuarial Factor 06/20/2023]]</f>
        <v>1.291776250692261</v>
      </c>
      <c r="S685" s="23"/>
    </row>
    <row r="686" spans="1:19" x14ac:dyDescent="0.25">
      <c r="A686" s="192" t="s">
        <v>148</v>
      </c>
      <c r="B686" s="193" t="s">
        <v>149</v>
      </c>
      <c r="C686" s="192" t="s">
        <v>76</v>
      </c>
      <c r="D686" s="192" t="s">
        <v>30</v>
      </c>
      <c r="E686" s="192" t="s">
        <v>77</v>
      </c>
      <c r="F686" s="194">
        <v>235.27030933795893</v>
      </c>
      <c r="G686">
        <v>1</v>
      </c>
      <c r="H686">
        <v>1</v>
      </c>
      <c r="I686" s="167">
        <v>314.97049145831437</v>
      </c>
      <c r="J686" s="22">
        <v>1.3387600515535873</v>
      </c>
      <c r="K686" s="22" t="s">
        <v>150</v>
      </c>
      <c r="L686" s="22" t="s">
        <v>58</v>
      </c>
      <c r="M6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86" s="24" t="str">
        <f>IFERROR(IF(Table1[[#This Row],[Medicare Rate in CR]]&gt;0,"Y","N"),"N")</f>
        <v>N</v>
      </c>
      <c r="O686" s="166">
        <f>Table1[[#This Row],[Medicare Rate in CR]]*Table1[[#This Row],[SumOfUnits]]*Table1[[#This Row],[Actuarial Factor 06/20/2023]]</f>
        <v>0</v>
      </c>
      <c r="P6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453.15444060356111</v>
      </c>
      <c r="Q686" s="166">
        <f>Table1[[#This Row],[Trended Medicare Pricing for all RHCs]]-Table1[[#This Row],[SumOfSFY24 Estimated Payment 5/04/23]]</f>
        <v>138.18394914524674</v>
      </c>
      <c r="R686" s="24">
        <f>Table1[[#This Row],[SumOfUnits]]*Table1[[#This Row],[Actuarial Factor 06/20/2023]]</f>
        <v>1.3387600515535873</v>
      </c>
      <c r="S686" s="23"/>
    </row>
    <row r="687" spans="1:19" x14ac:dyDescent="0.25">
      <c r="A687" s="192" t="s">
        <v>148</v>
      </c>
      <c r="B687" s="193" t="s">
        <v>149</v>
      </c>
      <c r="C687" s="192" t="s">
        <v>78</v>
      </c>
      <c r="D687" s="192" t="s">
        <v>30</v>
      </c>
      <c r="E687" s="192" t="s">
        <v>59</v>
      </c>
      <c r="F687" s="194">
        <v>38940.907776814063</v>
      </c>
      <c r="G687">
        <v>161</v>
      </c>
      <c r="H687">
        <v>161</v>
      </c>
      <c r="I687" s="167">
        <v>36370.113160104374</v>
      </c>
      <c r="J687" s="22">
        <v>0.93398216006047052</v>
      </c>
      <c r="K687" s="22" t="s">
        <v>150</v>
      </c>
      <c r="L687" s="22" t="s">
        <v>58</v>
      </c>
      <c r="M6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87" s="24" t="str">
        <f>IFERROR(IF(Table1[[#This Row],[Medicare Rate in CR]]&gt;0,"Y","N"),"N")</f>
        <v>N</v>
      </c>
      <c r="O687" s="166">
        <f>Table1[[#This Row],[Medicare Rate in CR]]*Table1[[#This Row],[SumOfUnits]]*Table1[[#This Row],[Actuarial Factor 06/20/2023]]</f>
        <v>0</v>
      </c>
      <c r="P6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52760.750050593</v>
      </c>
      <c r="Q687" s="166">
        <f>Table1[[#This Row],[Trended Medicare Pricing for all RHCs]]-Table1[[#This Row],[SumOfSFY24 Estimated Payment 5/04/23]]</f>
        <v>16390.636890488626</v>
      </c>
      <c r="R687" s="24">
        <f>Table1[[#This Row],[SumOfUnits]]*Table1[[#This Row],[Actuarial Factor 06/20/2023]]</f>
        <v>150.37112776973575</v>
      </c>
      <c r="S687" s="23"/>
    </row>
    <row r="688" spans="1:19" x14ac:dyDescent="0.25">
      <c r="A688" s="192" t="s">
        <v>148</v>
      </c>
      <c r="B688" s="193" t="s">
        <v>149</v>
      </c>
      <c r="C688" s="192" t="s">
        <v>78</v>
      </c>
      <c r="D688" s="192" t="s">
        <v>30</v>
      </c>
      <c r="E688" s="192" t="s">
        <v>60</v>
      </c>
      <c r="F688" s="194">
        <v>1692.6279271465742</v>
      </c>
      <c r="G688">
        <v>7</v>
      </c>
      <c r="H688">
        <v>7</v>
      </c>
      <c r="I688" s="167">
        <v>1387.1776817193374</v>
      </c>
      <c r="J688" s="22">
        <v>0.81954082138880713</v>
      </c>
      <c r="K688" s="22" t="s">
        <v>150</v>
      </c>
      <c r="L688" s="22" t="s">
        <v>58</v>
      </c>
      <c r="M6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88" s="24" t="str">
        <f>IFERROR(IF(Table1[[#This Row],[Medicare Rate in CR]]&gt;0,"Y","N"),"N")</f>
        <v>N</v>
      </c>
      <c r="O688" s="166">
        <f>Table1[[#This Row],[Medicare Rate in CR]]*Table1[[#This Row],[SumOfUnits]]*Table1[[#This Row],[Actuarial Factor 06/20/2023]]</f>
        <v>0</v>
      </c>
      <c r="P6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2012.3262916112681</v>
      </c>
      <c r="Q688" s="166">
        <f>Table1[[#This Row],[Trended Medicare Pricing for all RHCs]]-Table1[[#This Row],[SumOfSFY24 Estimated Payment 5/04/23]]</f>
        <v>625.14860989193062</v>
      </c>
      <c r="R688" s="24">
        <f>Table1[[#This Row],[SumOfUnits]]*Table1[[#This Row],[Actuarial Factor 06/20/2023]]</f>
        <v>5.7367857497216495</v>
      </c>
      <c r="S688" s="23"/>
    </row>
    <row r="689" spans="1:19" x14ac:dyDescent="0.25">
      <c r="A689" s="192" t="s">
        <v>148</v>
      </c>
      <c r="B689" s="193" t="s">
        <v>149</v>
      </c>
      <c r="C689" s="192" t="s">
        <v>78</v>
      </c>
      <c r="D689" s="192" t="s">
        <v>30</v>
      </c>
      <c r="E689" s="192" t="s">
        <v>62</v>
      </c>
      <c r="F689" s="194">
        <v>18134.865568083271</v>
      </c>
      <c r="G689">
        <v>74</v>
      </c>
      <c r="H689">
        <v>74</v>
      </c>
      <c r="I689" s="167">
        <v>17226.69464923186</v>
      </c>
      <c r="J689" s="22">
        <v>0.94992127648027569</v>
      </c>
      <c r="K689" s="22" t="s">
        <v>150</v>
      </c>
      <c r="L689" s="22" t="s">
        <v>58</v>
      </c>
      <c r="M6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89" s="24" t="str">
        <f>IFERROR(IF(Table1[[#This Row],[Medicare Rate in CR]]&gt;0,"Y","N"),"N")</f>
        <v>N</v>
      </c>
      <c r="O689" s="166">
        <f>Table1[[#This Row],[Medicare Rate in CR]]*Table1[[#This Row],[SumOfUnits]]*Table1[[#This Row],[Actuarial Factor 06/20/2023]]</f>
        <v>0</v>
      </c>
      <c r="P6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24990.115554080989</v>
      </c>
      <c r="Q689" s="166">
        <f>Table1[[#This Row],[Trended Medicare Pricing for all RHCs]]-Table1[[#This Row],[SumOfSFY24 Estimated Payment 5/04/23]]</f>
        <v>7763.4209048491284</v>
      </c>
      <c r="R689" s="24">
        <f>Table1[[#This Row],[SumOfUnits]]*Table1[[#This Row],[Actuarial Factor 06/20/2023]]</f>
        <v>70.2941744595404</v>
      </c>
      <c r="S689" s="23"/>
    </row>
    <row r="690" spans="1:19" x14ac:dyDescent="0.25">
      <c r="A690" s="192" t="s">
        <v>148</v>
      </c>
      <c r="B690" s="193" t="s">
        <v>149</v>
      </c>
      <c r="C690" s="192" t="s">
        <v>78</v>
      </c>
      <c r="D690" s="192" t="s">
        <v>30</v>
      </c>
      <c r="E690" s="192" t="s">
        <v>77</v>
      </c>
      <c r="F690" s="194">
        <v>25092.338826250339</v>
      </c>
      <c r="G690">
        <v>103</v>
      </c>
      <c r="H690">
        <v>103</v>
      </c>
      <c r="I690" s="167">
        <v>31861.884258057002</v>
      </c>
      <c r="J690" s="22">
        <v>1.2697853507670918</v>
      </c>
      <c r="K690" s="22" t="s">
        <v>150</v>
      </c>
      <c r="L690" s="22" t="s">
        <v>58</v>
      </c>
      <c r="M6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90" s="24" t="str">
        <f>IFERROR(IF(Table1[[#This Row],[Medicare Rate in CR]]&gt;0,"Y","N"),"N")</f>
        <v>N</v>
      </c>
      <c r="O690" s="166">
        <f>Table1[[#This Row],[Medicare Rate in CR]]*Table1[[#This Row],[SumOfUnits]]*Table1[[#This Row],[Actuarial Factor 06/20/2023]]</f>
        <v>0</v>
      </c>
      <c r="P6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46220.832585263393</v>
      </c>
      <c r="Q690" s="166">
        <f>Table1[[#This Row],[Trended Medicare Pricing for all RHCs]]-Table1[[#This Row],[SumOfSFY24 Estimated Payment 5/04/23]]</f>
        <v>14358.948327206392</v>
      </c>
      <c r="R690" s="24">
        <f>Table1[[#This Row],[SumOfUnits]]*Table1[[#This Row],[Actuarial Factor 06/20/2023]]</f>
        <v>130.78789112901046</v>
      </c>
      <c r="S690" s="23"/>
    </row>
    <row r="691" spans="1:19" x14ac:dyDescent="0.25">
      <c r="A691" s="192" t="s">
        <v>148</v>
      </c>
      <c r="B691" s="193" t="s">
        <v>149</v>
      </c>
      <c r="C691" s="192" t="s">
        <v>78</v>
      </c>
      <c r="D691" s="192" t="s">
        <v>32</v>
      </c>
      <c r="E691" s="192" t="s">
        <v>81</v>
      </c>
      <c r="F691" s="194">
        <v>651.30577238122783</v>
      </c>
      <c r="G691">
        <v>7</v>
      </c>
      <c r="H691">
        <v>7</v>
      </c>
      <c r="I691" s="167">
        <v>681.19632823543009</v>
      </c>
      <c r="J691" s="22">
        <v>1.0458932764328495</v>
      </c>
      <c r="K691" s="22" t="s">
        <v>150</v>
      </c>
      <c r="L691" s="22" t="s">
        <v>58</v>
      </c>
      <c r="M6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91" s="24" t="str">
        <f>IFERROR(IF(Table1[[#This Row],[Medicare Rate in CR]]&gt;0,"Y","N"),"N")</f>
        <v>N</v>
      </c>
      <c r="O691" s="166">
        <f>Table1[[#This Row],[Medicare Rate in CR]]*Table1[[#This Row],[SumOfUnits]]*Table1[[#This Row],[Actuarial Factor 06/20/2023]]</f>
        <v>0</v>
      </c>
      <c r="P6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988.18579560636408</v>
      </c>
      <c r="Q691" s="166">
        <f>Table1[[#This Row],[Trended Medicare Pricing for all RHCs]]-Table1[[#This Row],[SumOfSFY24 Estimated Payment 5/04/23]]</f>
        <v>306.98946737093399</v>
      </c>
      <c r="R691" s="24">
        <f>Table1[[#This Row],[SumOfUnits]]*Table1[[#This Row],[Actuarial Factor 06/20/2023]]</f>
        <v>7.3212529350299462</v>
      </c>
      <c r="S691" s="23"/>
    </row>
    <row r="692" spans="1:19" x14ac:dyDescent="0.25">
      <c r="A692" s="192" t="s">
        <v>148</v>
      </c>
      <c r="B692" s="193" t="s">
        <v>149</v>
      </c>
      <c r="C692" s="192" t="s">
        <v>78</v>
      </c>
      <c r="D692" s="192" t="s">
        <v>32</v>
      </c>
      <c r="E692" s="192" t="s">
        <v>65</v>
      </c>
      <c r="F692" s="194">
        <v>126.56837236195432</v>
      </c>
      <c r="G692">
        <v>2</v>
      </c>
      <c r="H692">
        <v>2</v>
      </c>
      <c r="I692" s="167">
        <v>167.68379873184904</v>
      </c>
      <c r="J692" s="22">
        <v>1.3248475555355548</v>
      </c>
      <c r="K692" s="22" t="s">
        <v>150</v>
      </c>
      <c r="L692" s="22" t="s">
        <v>58</v>
      </c>
      <c r="M6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92" s="24" t="str">
        <f>IFERROR(IF(Table1[[#This Row],[Medicare Rate in CR]]&gt;0,"Y","N"),"N")</f>
        <v>N</v>
      </c>
      <c r="O692" s="166">
        <f>Table1[[#This Row],[Medicare Rate in CR]]*Table1[[#This Row],[SumOfUnits]]*Table1[[#This Row],[Actuarial Factor 06/20/2023]]</f>
        <v>0</v>
      </c>
      <c r="P6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243.25255611604044</v>
      </c>
      <c r="Q692" s="166">
        <f>Table1[[#This Row],[Trended Medicare Pricing for all RHCs]]-Table1[[#This Row],[SumOfSFY24 Estimated Payment 5/04/23]]</f>
        <v>75.5687573841914</v>
      </c>
      <c r="R692" s="24">
        <f>Table1[[#This Row],[SumOfUnits]]*Table1[[#This Row],[Actuarial Factor 06/20/2023]]</f>
        <v>2.6496951110711096</v>
      </c>
      <c r="S692" s="23"/>
    </row>
    <row r="693" spans="1:19" x14ac:dyDescent="0.25">
      <c r="A693" s="192" t="s">
        <v>148</v>
      </c>
      <c r="B693" s="193" t="s">
        <v>149</v>
      </c>
      <c r="C693" s="192" t="s">
        <v>78</v>
      </c>
      <c r="D693" s="192" t="s">
        <v>32</v>
      </c>
      <c r="E693" s="192" t="s">
        <v>66</v>
      </c>
      <c r="F693" s="194">
        <v>1195.1623783367058</v>
      </c>
      <c r="G693">
        <v>14</v>
      </c>
      <c r="H693">
        <v>14</v>
      </c>
      <c r="I693" s="167">
        <v>1285.5804266222776</v>
      </c>
      <c r="J693" s="22">
        <v>1.0756533588443484</v>
      </c>
      <c r="K693" s="22" t="s">
        <v>150</v>
      </c>
      <c r="L693" s="22" t="s">
        <v>58</v>
      </c>
      <c r="M6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93" s="24" t="str">
        <f>IFERROR(IF(Table1[[#This Row],[Medicare Rate in CR]]&gt;0,"Y","N"),"N")</f>
        <v>N</v>
      </c>
      <c r="O693" s="166">
        <f>Table1[[#This Row],[Medicare Rate in CR]]*Table1[[#This Row],[SumOfUnits]]*Table1[[#This Row],[Actuarial Factor 06/20/2023]]</f>
        <v>0</v>
      </c>
      <c r="P6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1864.9429893266258</v>
      </c>
      <c r="Q693" s="166">
        <f>Table1[[#This Row],[Trended Medicare Pricing for all RHCs]]-Table1[[#This Row],[SumOfSFY24 Estimated Payment 5/04/23]]</f>
        <v>579.36256270434819</v>
      </c>
      <c r="R693" s="24">
        <f>Table1[[#This Row],[SumOfUnits]]*Table1[[#This Row],[Actuarial Factor 06/20/2023]]</f>
        <v>15.059147023820877</v>
      </c>
      <c r="S693" s="23"/>
    </row>
    <row r="694" spans="1:19" x14ac:dyDescent="0.25">
      <c r="A694" s="192" t="s">
        <v>148</v>
      </c>
      <c r="B694" s="193" t="s">
        <v>149</v>
      </c>
      <c r="C694" s="192" t="s">
        <v>79</v>
      </c>
      <c r="D694" s="192" t="s">
        <v>30</v>
      </c>
      <c r="E694" s="192" t="s">
        <v>56</v>
      </c>
      <c r="F694" s="194">
        <v>489.48636407439534</v>
      </c>
      <c r="G694">
        <v>2</v>
      </c>
      <c r="H694">
        <v>2</v>
      </c>
      <c r="I694" s="167">
        <v>536.00745886689947</v>
      </c>
      <c r="J694" s="22">
        <v>1.0950406348509303</v>
      </c>
      <c r="K694" s="22" t="s">
        <v>150</v>
      </c>
      <c r="L694" s="22" t="s">
        <v>58</v>
      </c>
      <c r="M6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94" s="24" t="str">
        <f>IFERROR(IF(Table1[[#This Row],[Medicare Rate in CR]]&gt;0,"Y","N"),"N")</f>
        <v>N</v>
      </c>
      <c r="O694" s="166">
        <f>Table1[[#This Row],[Medicare Rate in CR]]*Table1[[#This Row],[SumOfUnits]]*Table1[[#This Row],[Actuarial Factor 06/20/2023]]</f>
        <v>0</v>
      </c>
      <c r="P6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643.94405815128141</v>
      </c>
      <c r="Q694" s="166">
        <f>Table1[[#This Row],[Trended Medicare Pricing for all RHCs]]-Table1[[#This Row],[SumOfSFY24 Estimated Payment 5/04/23]]</f>
        <v>107.93659928438194</v>
      </c>
      <c r="R694" s="24">
        <f>Table1[[#This Row],[SumOfUnits]]*Table1[[#This Row],[Actuarial Factor 06/20/2023]]</f>
        <v>2.1900812697018606</v>
      </c>
      <c r="S694" s="23"/>
    </row>
    <row r="695" spans="1:19" x14ac:dyDescent="0.25">
      <c r="A695" s="192" t="s">
        <v>148</v>
      </c>
      <c r="B695" s="193" t="s">
        <v>149</v>
      </c>
      <c r="C695" s="192" t="s">
        <v>79</v>
      </c>
      <c r="D695" s="192" t="s">
        <v>30</v>
      </c>
      <c r="E695" s="192" t="s">
        <v>59</v>
      </c>
      <c r="F695" s="194">
        <v>8402.5055411005087</v>
      </c>
      <c r="G695">
        <v>35</v>
      </c>
      <c r="H695">
        <v>35</v>
      </c>
      <c r="I695" s="167">
        <v>8023.778334022124</v>
      </c>
      <c r="J695" s="22">
        <v>0.95492687208287386</v>
      </c>
      <c r="K695" s="22" t="s">
        <v>150</v>
      </c>
      <c r="L695" s="22" t="s">
        <v>58</v>
      </c>
      <c r="M6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95" s="24" t="str">
        <f>IFERROR(IF(Table1[[#This Row],[Medicare Rate in CR]]&gt;0,"Y","N"),"N")</f>
        <v>N</v>
      </c>
      <c r="O695" s="166">
        <f>Table1[[#This Row],[Medicare Rate in CR]]*Table1[[#This Row],[SumOfUnits]]*Table1[[#This Row],[Actuarial Factor 06/20/2023]]</f>
        <v>0</v>
      </c>
      <c r="P6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9639.538212843343</v>
      </c>
      <c r="Q695" s="166">
        <f>Table1[[#This Row],[Trended Medicare Pricing for all RHCs]]-Table1[[#This Row],[SumOfSFY24 Estimated Payment 5/04/23]]</f>
        <v>1615.759878821219</v>
      </c>
      <c r="R695" s="24">
        <f>Table1[[#This Row],[SumOfUnits]]*Table1[[#This Row],[Actuarial Factor 06/20/2023]]</f>
        <v>33.422440522900587</v>
      </c>
      <c r="S695" s="23"/>
    </row>
    <row r="696" spans="1:19" x14ac:dyDescent="0.25">
      <c r="A696" s="192" t="s">
        <v>148</v>
      </c>
      <c r="B696" s="193" t="s">
        <v>149</v>
      </c>
      <c r="C696" s="192" t="s">
        <v>79</v>
      </c>
      <c r="D696" s="192" t="s">
        <v>30</v>
      </c>
      <c r="E696" s="192" t="s">
        <v>60</v>
      </c>
      <c r="F696" s="194">
        <v>205.46400693842151</v>
      </c>
      <c r="G696">
        <v>1</v>
      </c>
      <c r="H696">
        <v>1</v>
      </c>
      <c r="I696" s="167">
        <v>173.34948401674376</v>
      </c>
      <c r="J696" s="22">
        <v>0.84369757311652838</v>
      </c>
      <c r="K696" s="22" t="s">
        <v>150</v>
      </c>
      <c r="L696" s="22" t="s">
        <v>58</v>
      </c>
      <c r="M6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96" s="24" t="str">
        <f>IFERROR(IF(Table1[[#This Row],[Medicare Rate in CR]]&gt;0,"Y","N"),"N")</f>
        <v>N</v>
      </c>
      <c r="O696" s="166">
        <f>Table1[[#This Row],[Medicare Rate in CR]]*Table1[[#This Row],[SumOfUnits]]*Table1[[#This Row],[Actuarial Factor 06/20/2023]]</f>
        <v>0</v>
      </c>
      <c r="P6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208.2571209963177</v>
      </c>
      <c r="Q696" s="166">
        <f>Table1[[#This Row],[Trended Medicare Pricing for all RHCs]]-Table1[[#This Row],[SumOfSFY24 Estimated Payment 5/04/23]]</f>
        <v>34.907636979573937</v>
      </c>
      <c r="R696" s="24">
        <f>Table1[[#This Row],[SumOfUnits]]*Table1[[#This Row],[Actuarial Factor 06/20/2023]]</f>
        <v>0.84369757311652838</v>
      </c>
      <c r="S696" s="23"/>
    </row>
    <row r="697" spans="1:19" x14ac:dyDescent="0.25">
      <c r="A697" s="192" t="s">
        <v>148</v>
      </c>
      <c r="B697" s="193" t="s">
        <v>149</v>
      </c>
      <c r="C697" s="192" t="s">
        <v>79</v>
      </c>
      <c r="D697" s="192" t="s">
        <v>30</v>
      </c>
      <c r="E697" s="192" t="s">
        <v>62</v>
      </c>
      <c r="F697" s="194">
        <v>4006.5722270405713</v>
      </c>
      <c r="G697">
        <v>17</v>
      </c>
      <c r="H697">
        <v>17</v>
      </c>
      <c r="I697" s="167">
        <v>4061.6356100978851</v>
      </c>
      <c r="J697" s="22">
        <v>1.0137432648001921</v>
      </c>
      <c r="K697" s="22" t="s">
        <v>150</v>
      </c>
      <c r="L697" s="22" t="s">
        <v>58</v>
      </c>
      <c r="M6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97" s="24" t="str">
        <f>IFERROR(IF(Table1[[#This Row],[Medicare Rate in CR]]&gt;0,"Y","N"),"N")</f>
        <v>N</v>
      </c>
      <c r="O697" s="166">
        <f>Table1[[#This Row],[Medicare Rate in CR]]*Table1[[#This Row],[SumOfUnits]]*Table1[[#This Row],[Actuarial Factor 06/20/2023]]</f>
        <v>0</v>
      </c>
      <c r="P6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4879.5330628927986</v>
      </c>
      <c r="Q697" s="166">
        <f>Table1[[#This Row],[Trended Medicare Pricing for all RHCs]]-Table1[[#This Row],[SumOfSFY24 Estimated Payment 5/04/23]]</f>
        <v>817.89745279491353</v>
      </c>
      <c r="R697" s="24">
        <f>Table1[[#This Row],[SumOfUnits]]*Table1[[#This Row],[Actuarial Factor 06/20/2023]]</f>
        <v>17.233635501603263</v>
      </c>
      <c r="S697" s="23"/>
    </row>
    <row r="698" spans="1:19" x14ac:dyDescent="0.25">
      <c r="A698" s="192" t="s">
        <v>148</v>
      </c>
      <c r="B698" s="193" t="s">
        <v>149</v>
      </c>
      <c r="C698" s="192" t="s">
        <v>79</v>
      </c>
      <c r="D698" s="192" t="s">
        <v>30</v>
      </c>
      <c r="E698" s="192" t="s">
        <v>77</v>
      </c>
      <c r="F698" s="194">
        <v>7324.2073817095488</v>
      </c>
      <c r="G698">
        <v>30</v>
      </c>
      <c r="H698">
        <v>30</v>
      </c>
      <c r="I698" s="167">
        <v>9360.8269467183509</v>
      </c>
      <c r="J698" s="22">
        <v>1.2780668895442215</v>
      </c>
      <c r="K698" s="22" t="s">
        <v>150</v>
      </c>
      <c r="L698" s="22" t="s">
        <v>58</v>
      </c>
      <c r="M6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98" s="24" t="str">
        <f>IFERROR(IF(Table1[[#This Row],[Medicare Rate in CR]]&gt;0,"Y","N"),"N")</f>
        <v>N</v>
      </c>
      <c r="O698" s="166">
        <f>Table1[[#This Row],[Medicare Rate in CR]]*Table1[[#This Row],[SumOfUnits]]*Table1[[#This Row],[Actuarial Factor 06/20/2023]]</f>
        <v>0</v>
      </c>
      <c r="P6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11245.830243602093</v>
      </c>
      <c r="Q698" s="166">
        <f>Table1[[#This Row],[Trended Medicare Pricing for all RHCs]]-Table1[[#This Row],[SumOfSFY24 Estimated Payment 5/04/23]]</f>
        <v>1885.0032968837422</v>
      </c>
      <c r="R698" s="24">
        <f>Table1[[#This Row],[SumOfUnits]]*Table1[[#This Row],[Actuarial Factor 06/20/2023]]</f>
        <v>38.342006686326648</v>
      </c>
      <c r="S698" s="23"/>
    </row>
    <row r="699" spans="1:19" x14ac:dyDescent="0.25">
      <c r="A699" s="192" t="s">
        <v>148</v>
      </c>
      <c r="B699" s="193" t="s">
        <v>149</v>
      </c>
      <c r="C699" s="192" t="s">
        <v>55</v>
      </c>
      <c r="D699" s="192" t="s">
        <v>30</v>
      </c>
      <c r="E699" s="192" t="s">
        <v>59</v>
      </c>
      <c r="F699" s="194">
        <v>986.81699913269745</v>
      </c>
      <c r="G699">
        <v>4</v>
      </c>
      <c r="H699">
        <v>4</v>
      </c>
      <c r="I699" s="167">
        <v>1009.2376031423194</v>
      </c>
      <c r="J699" s="22">
        <v>1.0227201234163246</v>
      </c>
      <c r="K699" s="22" t="s">
        <v>150</v>
      </c>
      <c r="L699" s="22" t="s">
        <v>58</v>
      </c>
      <c r="M6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699" s="24" t="str">
        <f>IFERROR(IF(Table1[[#This Row],[Medicare Rate in CR]]&gt;0,"Y","N"),"N")</f>
        <v>N</v>
      </c>
      <c r="O699" s="166">
        <f>Table1[[#This Row],[Medicare Rate in CR]]*Table1[[#This Row],[SumOfUnits]]*Table1[[#This Row],[Actuarial Factor 06/20/2023]]</f>
        <v>0</v>
      </c>
      <c r="P6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1463.8958704979786</v>
      </c>
      <c r="Q699" s="166">
        <f>Table1[[#This Row],[Trended Medicare Pricing for all RHCs]]-Table1[[#This Row],[SumOfSFY24 Estimated Payment 5/04/23]]</f>
        <v>454.65826735565929</v>
      </c>
      <c r="R699" s="24">
        <f>Table1[[#This Row],[SumOfUnits]]*Table1[[#This Row],[Actuarial Factor 06/20/2023]]</f>
        <v>4.0908804936652983</v>
      </c>
      <c r="S699" s="23"/>
    </row>
    <row r="700" spans="1:19" x14ac:dyDescent="0.25">
      <c r="A700" s="192" t="s">
        <v>148</v>
      </c>
      <c r="B700" s="193" t="s">
        <v>149</v>
      </c>
      <c r="C700" s="192" t="s">
        <v>55</v>
      </c>
      <c r="D700" s="192" t="s">
        <v>30</v>
      </c>
      <c r="E700" s="192" t="s">
        <v>60</v>
      </c>
      <c r="F700" s="194">
        <v>240.21393466319748</v>
      </c>
      <c r="G700">
        <v>1</v>
      </c>
      <c r="H700">
        <v>1</v>
      </c>
      <c r="I700" s="167">
        <v>218.26948320595437</v>
      </c>
      <c r="J700" s="22">
        <v>0.90864621784738975</v>
      </c>
      <c r="K700" s="22" t="s">
        <v>150</v>
      </c>
      <c r="L700" s="22" t="s">
        <v>58</v>
      </c>
      <c r="M7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00" s="24" t="str">
        <f>IFERROR(IF(Table1[[#This Row],[Medicare Rate in CR]]&gt;0,"Y","N"),"N")</f>
        <v>N</v>
      </c>
      <c r="O700" s="166">
        <f>Table1[[#This Row],[Medicare Rate in CR]]*Table1[[#This Row],[SumOfUnits]]*Table1[[#This Row],[Actuarial Factor 06/20/2023]]</f>
        <v>0</v>
      </c>
      <c r="P7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316.59917756340906</v>
      </c>
      <c r="Q700" s="166">
        <f>Table1[[#This Row],[Trended Medicare Pricing for all RHCs]]-Table1[[#This Row],[SumOfSFY24 Estimated Payment 5/04/23]]</f>
        <v>98.329694357454684</v>
      </c>
      <c r="R700" s="24">
        <f>Table1[[#This Row],[SumOfUnits]]*Table1[[#This Row],[Actuarial Factor 06/20/2023]]</f>
        <v>0.90864621784738975</v>
      </c>
      <c r="S700" s="23"/>
    </row>
    <row r="701" spans="1:19" x14ac:dyDescent="0.25">
      <c r="A701" s="192" t="s">
        <v>148</v>
      </c>
      <c r="B701" s="193" t="s">
        <v>149</v>
      </c>
      <c r="C701" s="192" t="s">
        <v>55</v>
      </c>
      <c r="D701" s="192" t="s">
        <v>30</v>
      </c>
      <c r="E701" s="192" t="s">
        <v>62</v>
      </c>
      <c r="F701" s="194">
        <v>1697.378818541004</v>
      </c>
      <c r="G701">
        <v>7</v>
      </c>
      <c r="H701">
        <v>7</v>
      </c>
      <c r="I701" s="167">
        <v>1780.0613432335983</v>
      </c>
      <c r="J701" s="22">
        <v>1.0487118866981413</v>
      </c>
      <c r="K701" s="22" t="s">
        <v>150</v>
      </c>
      <c r="L701" s="22" t="s">
        <v>58</v>
      </c>
      <c r="M7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01" s="24" t="str">
        <f>IFERROR(IF(Table1[[#This Row],[Medicare Rate in CR]]&gt;0,"Y","N"),"N")</f>
        <v>N</v>
      </c>
      <c r="O701" s="166">
        <f>Table1[[#This Row],[Medicare Rate in CR]]*Table1[[#This Row],[SumOfUnits]]*Table1[[#This Row],[Actuarial Factor 06/20/2023]]</f>
        <v>0</v>
      </c>
      <c r="P7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2581.9732057935271</v>
      </c>
      <c r="Q701" s="166">
        <f>Table1[[#This Row],[Trended Medicare Pricing for all RHCs]]-Table1[[#This Row],[SumOfSFY24 Estimated Payment 5/04/23]]</f>
        <v>801.91186255992875</v>
      </c>
      <c r="R701" s="24">
        <f>Table1[[#This Row],[SumOfUnits]]*Table1[[#This Row],[Actuarial Factor 06/20/2023]]</f>
        <v>7.3409832068869889</v>
      </c>
      <c r="S701" s="23"/>
    </row>
    <row r="702" spans="1:19" x14ac:dyDescent="0.25">
      <c r="A702" s="192" t="s">
        <v>148</v>
      </c>
      <c r="B702" s="193" t="s">
        <v>149</v>
      </c>
      <c r="C702" s="192" t="s">
        <v>84</v>
      </c>
      <c r="D702" s="192" t="s">
        <v>30</v>
      </c>
      <c r="E702" s="192" t="s">
        <v>59</v>
      </c>
      <c r="F702" s="194">
        <v>1973.6339982653949</v>
      </c>
      <c r="G702">
        <v>8</v>
      </c>
      <c r="H702">
        <v>8</v>
      </c>
      <c r="I702" s="167">
        <v>2143.3728440618206</v>
      </c>
      <c r="J702" s="22">
        <v>1.0860032032005971</v>
      </c>
      <c r="K702" s="22" t="s">
        <v>150</v>
      </c>
      <c r="L702" s="22" t="s">
        <v>58</v>
      </c>
      <c r="M7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02" s="24" t="str">
        <f>IFERROR(IF(Table1[[#This Row],[Medicare Rate in CR]]&gt;0,"Y","N"),"N")</f>
        <v>N</v>
      </c>
      <c r="O702" s="166">
        <f>Table1[[#This Row],[Medicare Rate in CR]]*Table1[[#This Row],[SumOfUnits]]*Table1[[#This Row],[Actuarial Factor 06/20/2023]]</f>
        <v>0</v>
      </c>
      <c r="P7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5418.5908775429143</v>
      </c>
      <c r="Q702" s="166">
        <f>Table1[[#This Row],[Trended Medicare Pricing for all RHCs]]-Table1[[#This Row],[SumOfSFY24 Estimated Payment 5/04/23]]</f>
        <v>3275.2180334810937</v>
      </c>
      <c r="R702" s="24">
        <f>Table1[[#This Row],[SumOfUnits]]*Table1[[#This Row],[Actuarial Factor 06/20/2023]]</f>
        <v>8.6880256256047765</v>
      </c>
      <c r="S702" s="23"/>
    </row>
    <row r="703" spans="1:19" x14ac:dyDescent="0.25">
      <c r="A703" s="192" t="s">
        <v>148</v>
      </c>
      <c r="B703" s="193" t="s">
        <v>149</v>
      </c>
      <c r="C703" s="192" t="s">
        <v>84</v>
      </c>
      <c r="D703" s="192" t="s">
        <v>30</v>
      </c>
      <c r="E703" s="192" t="s">
        <v>62</v>
      </c>
      <c r="F703" s="194">
        <v>2472.1788570877902</v>
      </c>
      <c r="G703">
        <v>10</v>
      </c>
      <c r="H703">
        <v>10</v>
      </c>
      <c r="I703" s="167">
        <v>2731.7180076602403</v>
      </c>
      <c r="J703" s="22">
        <v>1.1049839698403479</v>
      </c>
      <c r="K703" s="22" t="s">
        <v>150</v>
      </c>
      <c r="L703" s="22" t="s">
        <v>58</v>
      </c>
      <c r="M7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03" s="24" t="str">
        <f>IFERROR(IF(Table1[[#This Row],[Medicare Rate in CR]]&gt;0,"Y","N"),"N")</f>
        <v>N</v>
      </c>
      <c r="O703" s="166">
        <f>Table1[[#This Row],[Medicare Rate in CR]]*Table1[[#This Row],[SumOfUnits]]*Table1[[#This Row],[Actuarial Factor 06/20/2023]]</f>
        <v>0</v>
      </c>
      <c r="P7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6905.9670683690674</v>
      </c>
      <c r="Q703" s="166">
        <f>Table1[[#This Row],[Trended Medicare Pricing for all RHCs]]-Table1[[#This Row],[SumOfSFY24 Estimated Payment 5/04/23]]</f>
        <v>4174.2490607088275</v>
      </c>
      <c r="R703" s="24">
        <f>Table1[[#This Row],[SumOfUnits]]*Table1[[#This Row],[Actuarial Factor 06/20/2023]]</f>
        <v>11.049839698403478</v>
      </c>
      <c r="S703" s="23"/>
    </row>
    <row r="704" spans="1:19" x14ac:dyDescent="0.25">
      <c r="A704" s="192" t="s">
        <v>148</v>
      </c>
      <c r="B704" s="193" t="s">
        <v>149</v>
      </c>
      <c r="C704" s="192" t="s">
        <v>84</v>
      </c>
      <c r="D704" s="192" t="s">
        <v>30</v>
      </c>
      <c r="E704" s="192" t="s">
        <v>77</v>
      </c>
      <c r="F704" s="194">
        <v>488.27214031030167</v>
      </c>
      <c r="G704">
        <v>2</v>
      </c>
      <c r="H704">
        <v>2</v>
      </c>
      <c r="I704" s="167">
        <v>697.2379036824475</v>
      </c>
      <c r="J704" s="22">
        <v>1.4279698678678372</v>
      </c>
      <c r="K704" s="22" t="s">
        <v>150</v>
      </c>
      <c r="L704" s="22" t="s">
        <v>58</v>
      </c>
      <c r="M7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04" s="24" t="str">
        <f>IFERROR(IF(Table1[[#This Row],[Medicare Rate in CR]]&gt;0,"Y","N"),"N")</f>
        <v>N</v>
      </c>
      <c r="O704" s="166">
        <f>Table1[[#This Row],[Medicare Rate in CR]]*Table1[[#This Row],[SumOfUnits]]*Table1[[#This Row],[Actuarial Factor 06/20/2023]]</f>
        <v>0</v>
      </c>
      <c r="P7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1762.6643702414501</v>
      </c>
      <c r="Q704" s="166">
        <f>Table1[[#This Row],[Trended Medicare Pricing for all RHCs]]-Table1[[#This Row],[SumOfSFY24 Estimated Payment 5/04/23]]</f>
        <v>1065.4264665590026</v>
      </c>
      <c r="R704" s="24">
        <f>Table1[[#This Row],[SumOfUnits]]*Table1[[#This Row],[Actuarial Factor 06/20/2023]]</f>
        <v>2.8559397357356744</v>
      </c>
      <c r="S704" s="23"/>
    </row>
    <row r="705" spans="1:19" x14ac:dyDescent="0.25">
      <c r="A705" s="192" t="s">
        <v>148</v>
      </c>
      <c r="B705" s="193" t="s">
        <v>149</v>
      </c>
      <c r="C705" s="192" t="s">
        <v>85</v>
      </c>
      <c r="D705" s="192" t="s">
        <v>30</v>
      </c>
      <c r="E705" s="192" t="s">
        <v>59</v>
      </c>
      <c r="F705" s="194">
        <v>312.43133853714943</v>
      </c>
      <c r="G705">
        <v>2</v>
      </c>
      <c r="H705">
        <v>2</v>
      </c>
      <c r="I705" s="167">
        <v>280.25360872099742</v>
      </c>
      <c r="J705" s="22">
        <v>0.89700863566755829</v>
      </c>
      <c r="K705" s="22" t="s">
        <v>150</v>
      </c>
      <c r="L705" s="22" t="s">
        <v>58</v>
      </c>
      <c r="M7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05" s="24" t="str">
        <f>IFERROR(IF(Table1[[#This Row],[Medicare Rate in CR]]&gt;0,"Y","N"),"N")</f>
        <v>N</v>
      </c>
      <c r="O705" s="166">
        <f>Table1[[#This Row],[Medicare Rate in CR]]*Table1[[#This Row],[SumOfUnits]]*Table1[[#This Row],[Actuarial Factor 06/20/2023]]</f>
        <v>0</v>
      </c>
      <c r="P7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325.80463586773499</v>
      </c>
      <c r="Q705" s="166">
        <f>Table1[[#This Row],[Trended Medicare Pricing for all RHCs]]-Table1[[#This Row],[SumOfSFY24 Estimated Payment 5/04/23]]</f>
        <v>45.551027146737567</v>
      </c>
      <c r="R705" s="24">
        <f>Table1[[#This Row],[SumOfUnits]]*Table1[[#This Row],[Actuarial Factor 06/20/2023]]</f>
        <v>1.7940172713351166</v>
      </c>
      <c r="S705" s="23"/>
    </row>
    <row r="706" spans="1:19" x14ac:dyDescent="0.25">
      <c r="A706" s="192" t="s">
        <v>151</v>
      </c>
      <c r="B706" s="193" t="s">
        <v>152</v>
      </c>
      <c r="C706" s="192" t="s">
        <v>88</v>
      </c>
      <c r="D706" s="192" t="s">
        <v>30</v>
      </c>
      <c r="E706" s="192" t="s">
        <v>64</v>
      </c>
      <c r="F706" s="194">
        <v>88.214320131059083</v>
      </c>
      <c r="G706">
        <v>1</v>
      </c>
      <c r="H706">
        <v>1</v>
      </c>
      <c r="I706" s="167">
        <v>82.769985793402142</v>
      </c>
      <c r="J706" s="22">
        <v>0.93828287369252128</v>
      </c>
      <c r="K706" s="22">
        <v>458973</v>
      </c>
      <c r="L706" s="22" t="s">
        <v>99</v>
      </c>
      <c r="M7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06" s="24" t="str">
        <f>IFERROR(IF(Table1[[#This Row],[Medicare Rate in CR]]&gt;0,"Y","N"),"N")</f>
        <v>N</v>
      </c>
      <c r="O706" s="166">
        <f>Table1[[#This Row],[Medicare Rate in CR]]*Table1[[#This Row],[SumOfUnits]]*Table1[[#This Row],[Actuarial Factor 06/20/2023]]</f>
        <v>0</v>
      </c>
      <c r="P7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97.224542882091825</v>
      </c>
      <c r="Q706" s="166">
        <f>Table1[[#This Row],[Trended Medicare Pricing for all RHCs]]-Table1[[#This Row],[SumOfSFY24 Estimated Payment 5/04/23]]</f>
        <v>14.454557088689683</v>
      </c>
      <c r="R706" s="24">
        <f>Table1[[#This Row],[SumOfUnits]]*Table1[[#This Row],[Actuarial Factor 06/20/2023]]</f>
        <v>0.93828287369252128</v>
      </c>
      <c r="S706" s="23"/>
    </row>
    <row r="707" spans="1:19" x14ac:dyDescent="0.25">
      <c r="A707" s="192" t="s">
        <v>151</v>
      </c>
      <c r="B707" s="193" t="s">
        <v>152</v>
      </c>
      <c r="C707" s="192" t="s">
        <v>72</v>
      </c>
      <c r="D707" s="192" t="s">
        <v>30</v>
      </c>
      <c r="E707" s="192" t="s">
        <v>56</v>
      </c>
      <c r="F707" s="194">
        <v>4262.520463525103</v>
      </c>
      <c r="G707">
        <v>34</v>
      </c>
      <c r="H707">
        <v>34</v>
      </c>
      <c r="I707" s="167">
        <v>4851.3112430023803</v>
      </c>
      <c r="J707" s="22">
        <v>1.1381320710400409</v>
      </c>
      <c r="K707" s="22">
        <v>458973</v>
      </c>
      <c r="L707" s="22" t="s">
        <v>99</v>
      </c>
      <c r="M7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07" s="24" t="str">
        <f>IFERROR(IF(Table1[[#This Row],[Medicare Rate in CR]]&gt;0,"Y","N"),"N")</f>
        <v>N</v>
      </c>
      <c r="O707" s="166">
        <f>Table1[[#This Row],[Medicare Rate in CR]]*Table1[[#This Row],[SumOfUnits]]*Table1[[#This Row],[Actuarial Factor 06/20/2023]]</f>
        <v>0</v>
      </c>
      <c r="P7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4959.6945111547366</v>
      </c>
      <c r="Q707" s="166">
        <f>Table1[[#This Row],[Trended Medicare Pricing for all RHCs]]-Table1[[#This Row],[SumOfSFY24 Estimated Payment 5/04/23]]</f>
        <v>108.38326815235632</v>
      </c>
      <c r="R707" s="24">
        <f>Table1[[#This Row],[SumOfUnits]]*Table1[[#This Row],[Actuarial Factor 06/20/2023]]</f>
        <v>38.696490415361389</v>
      </c>
      <c r="S707" s="23"/>
    </row>
    <row r="708" spans="1:19" x14ac:dyDescent="0.25">
      <c r="A708" s="192" t="s">
        <v>151</v>
      </c>
      <c r="B708" s="193" t="s">
        <v>152</v>
      </c>
      <c r="C708" s="192" t="s">
        <v>72</v>
      </c>
      <c r="D708" s="192" t="s">
        <v>30</v>
      </c>
      <c r="E708" s="192" t="s">
        <v>59</v>
      </c>
      <c r="F708" s="194">
        <v>54205.911135202841</v>
      </c>
      <c r="G708">
        <v>408</v>
      </c>
      <c r="H708">
        <v>408</v>
      </c>
      <c r="I708" s="167">
        <v>62517.982212177674</v>
      </c>
      <c r="J708" s="22">
        <v>1.1533425211918769</v>
      </c>
      <c r="K708" s="22">
        <v>458973</v>
      </c>
      <c r="L708" s="22" t="s">
        <v>99</v>
      </c>
      <c r="M7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08" s="24" t="str">
        <f>IFERROR(IF(Table1[[#This Row],[Medicare Rate in CR]]&gt;0,"Y","N"),"N")</f>
        <v>N</v>
      </c>
      <c r="O708" s="166">
        <f>Table1[[#This Row],[Medicare Rate in CR]]*Table1[[#This Row],[SumOfUnits]]*Table1[[#This Row],[Actuarial Factor 06/20/2023]]</f>
        <v>0</v>
      </c>
      <c r="P7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63914.698046524602</v>
      </c>
      <c r="Q708" s="166">
        <f>Table1[[#This Row],[Trended Medicare Pricing for all RHCs]]-Table1[[#This Row],[SumOfSFY24 Estimated Payment 5/04/23]]</f>
        <v>1396.7158343469273</v>
      </c>
      <c r="R708" s="24">
        <f>Table1[[#This Row],[SumOfUnits]]*Table1[[#This Row],[Actuarial Factor 06/20/2023]]</f>
        <v>470.56374864628577</v>
      </c>
      <c r="S708" s="23"/>
    </row>
    <row r="709" spans="1:19" x14ac:dyDescent="0.25">
      <c r="A709" s="192" t="s">
        <v>151</v>
      </c>
      <c r="B709" s="193" t="s">
        <v>152</v>
      </c>
      <c r="C709" s="192" t="s">
        <v>72</v>
      </c>
      <c r="D709" s="192" t="s">
        <v>30</v>
      </c>
      <c r="E709" s="192" t="s">
        <v>60</v>
      </c>
      <c r="F709" s="194">
        <v>22347.550170569546</v>
      </c>
      <c r="G709">
        <v>174</v>
      </c>
      <c r="H709">
        <v>174</v>
      </c>
      <c r="I709" s="167">
        <v>22771.97874228171</v>
      </c>
      <c r="J709" s="22">
        <v>1.0189921744653296</v>
      </c>
      <c r="K709" s="22">
        <v>458973</v>
      </c>
      <c r="L709" s="22" t="s">
        <v>99</v>
      </c>
      <c r="M7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09" s="24" t="str">
        <f>IFERROR(IF(Table1[[#This Row],[Medicare Rate in CR]]&gt;0,"Y","N"),"N")</f>
        <v>N</v>
      </c>
      <c r="O709" s="166">
        <f>Table1[[#This Row],[Medicare Rate in CR]]*Table1[[#This Row],[SumOfUnits]]*Table1[[#This Row],[Actuarial Factor 06/20/2023]]</f>
        <v>0</v>
      </c>
      <c r="P7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23280.728099879514</v>
      </c>
      <c r="Q709" s="166">
        <f>Table1[[#This Row],[Trended Medicare Pricing for all RHCs]]-Table1[[#This Row],[SumOfSFY24 Estimated Payment 5/04/23]]</f>
        <v>508.74935759780419</v>
      </c>
      <c r="R709" s="24">
        <f>Table1[[#This Row],[SumOfUnits]]*Table1[[#This Row],[Actuarial Factor 06/20/2023]]</f>
        <v>177.30463835696736</v>
      </c>
      <c r="S709" s="23"/>
    </row>
    <row r="710" spans="1:19" x14ac:dyDescent="0.25">
      <c r="A710" s="192" t="s">
        <v>151</v>
      </c>
      <c r="B710" s="193" t="s">
        <v>152</v>
      </c>
      <c r="C710" s="192" t="s">
        <v>72</v>
      </c>
      <c r="D710" s="192" t="s">
        <v>30</v>
      </c>
      <c r="E710" s="192" t="s">
        <v>61</v>
      </c>
      <c r="F710" s="194">
        <v>6032.8125614339397</v>
      </c>
      <c r="G710">
        <v>44</v>
      </c>
      <c r="H710">
        <v>44</v>
      </c>
      <c r="I710" s="167">
        <v>6147.3887901173248</v>
      </c>
      <c r="J710" s="22">
        <v>1.0189921744653296</v>
      </c>
      <c r="K710" s="22">
        <v>458973</v>
      </c>
      <c r="L710" s="22" t="s">
        <v>99</v>
      </c>
      <c r="M7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10" s="24" t="str">
        <f>IFERROR(IF(Table1[[#This Row],[Medicare Rate in CR]]&gt;0,"Y","N"),"N")</f>
        <v>N</v>
      </c>
      <c r="O710" s="166">
        <f>Table1[[#This Row],[Medicare Rate in CR]]*Table1[[#This Row],[SumOfUnits]]*Table1[[#This Row],[Actuarial Factor 06/20/2023]]</f>
        <v>0</v>
      </c>
      <c r="P7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6284.7277597901366</v>
      </c>
      <c r="Q710" s="166">
        <f>Table1[[#This Row],[Trended Medicare Pricing for all RHCs]]-Table1[[#This Row],[SumOfSFY24 Estimated Payment 5/04/23]]</f>
        <v>137.3389696728118</v>
      </c>
      <c r="R710" s="24">
        <f>Table1[[#This Row],[SumOfUnits]]*Table1[[#This Row],[Actuarial Factor 06/20/2023]]</f>
        <v>44.835655676474502</v>
      </c>
      <c r="S710" s="23"/>
    </row>
    <row r="711" spans="1:19" x14ac:dyDescent="0.25">
      <c r="A711" s="192" t="s">
        <v>151</v>
      </c>
      <c r="B711" s="193" t="s">
        <v>152</v>
      </c>
      <c r="C711" s="192" t="s">
        <v>72</v>
      </c>
      <c r="D711" s="192" t="s">
        <v>30</v>
      </c>
      <c r="E711" s="192" t="s">
        <v>62</v>
      </c>
      <c r="F711" s="194">
        <v>64846.744801965833</v>
      </c>
      <c r="G711">
        <v>493</v>
      </c>
      <c r="H711">
        <v>493</v>
      </c>
      <c r="I711" s="167">
        <v>76121.700775637961</v>
      </c>
      <c r="J711" s="22">
        <v>1.1738708089065146</v>
      </c>
      <c r="K711" s="22">
        <v>458973</v>
      </c>
      <c r="L711" s="22" t="s">
        <v>99</v>
      </c>
      <c r="M7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11" s="24" t="str">
        <f>IFERROR(IF(Table1[[#This Row],[Medicare Rate in CR]]&gt;0,"Y","N"),"N")</f>
        <v>N</v>
      </c>
      <c r="O711" s="166">
        <f>Table1[[#This Row],[Medicare Rate in CR]]*Table1[[#This Row],[SumOfUnits]]*Table1[[#This Row],[Actuarial Factor 06/20/2023]]</f>
        <v>0</v>
      </c>
      <c r="P7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77822.337633205039</v>
      </c>
      <c r="Q711" s="166">
        <f>Table1[[#This Row],[Trended Medicare Pricing for all RHCs]]-Table1[[#This Row],[SumOfSFY24 Estimated Payment 5/04/23]]</f>
        <v>1700.6368575670786</v>
      </c>
      <c r="R711" s="24">
        <f>Table1[[#This Row],[SumOfUnits]]*Table1[[#This Row],[Actuarial Factor 06/20/2023]]</f>
        <v>578.71830879091169</v>
      </c>
      <c r="S711" s="23"/>
    </row>
    <row r="712" spans="1:19" x14ac:dyDescent="0.25">
      <c r="A712" s="192" t="s">
        <v>151</v>
      </c>
      <c r="B712" s="193" t="s">
        <v>152</v>
      </c>
      <c r="C712" s="192" t="s">
        <v>72</v>
      </c>
      <c r="D712" s="192" t="s">
        <v>30</v>
      </c>
      <c r="E712" s="192" t="s">
        <v>63</v>
      </c>
      <c r="F712" s="194">
        <v>4553.7935385949695</v>
      </c>
      <c r="G712">
        <v>39</v>
      </c>
      <c r="H712">
        <v>39</v>
      </c>
      <c r="I712" s="167">
        <v>4735.8980152386139</v>
      </c>
      <c r="J712" s="22">
        <v>1.03998962076349</v>
      </c>
      <c r="K712" s="22">
        <v>458973</v>
      </c>
      <c r="L712" s="22" t="s">
        <v>99</v>
      </c>
      <c r="M7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12" s="24" t="str">
        <f>IFERROR(IF(Table1[[#This Row],[Medicare Rate in CR]]&gt;0,"Y","N"),"N")</f>
        <v>N</v>
      </c>
      <c r="O712" s="166">
        <f>Table1[[#This Row],[Medicare Rate in CR]]*Table1[[#This Row],[SumOfUnits]]*Table1[[#This Row],[Actuarial Factor 06/20/2023]]</f>
        <v>0</v>
      </c>
      <c r="P7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4841.7028335273189</v>
      </c>
      <c r="Q712" s="166">
        <f>Table1[[#This Row],[Trended Medicare Pricing for all RHCs]]-Table1[[#This Row],[SumOfSFY24 Estimated Payment 5/04/23]]</f>
        <v>105.80481828870506</v>
      </c>
      <c r="R712" s="24">
        <f>Table1[[#This Row],[SumOfUnits]]*Table1[[#This Row],[Actuarial Factor 06/20/2023]]</f>
        <v>40.559595209776113</v>
      </c>
      <c r="S712" s="23"/>
    </row>
    <row r="713" spans="1:19" x14ac:dyDescent="0.25">
      <c r="A713" s="192" t="s">
        <v>151</v>
      </c>
      <c r="B713" s="193" t="s">
        <v>152</v>
      </c>
      <c r="C713" s="192" t="s">
        <v>72</v>
      </c>
      <c r="D713" s="192" t="s">
        <v>30</v>
      </c>
      <c r="E713" s="192" t="s">
        <v>64</v>
      </c>
      <c r="F713" s="194">
        <v>14898.626414185204</v>
      </c>
      <c r="G713">
        <v>110</v>
      </c>
      <c r="H713">
        <v>110</v>
      </c>
      <c r="I713" s="167">
        <v>16416.781003526288</v>
      </c>
      <c r="J713" s="22">
        <v>1.101898963510866</v>
      </c>
      <c r="K713" s="22">
        <v>458973</v>
      </c>
      <c r="L713" s="22" t="s">
        <v>99</v>
      </c>
      <c r="M7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13" s="24" t="str">
        <f>IFERROR(IF(Table1[[#This Row],[Medicare Rate in CR]]&gt;0,"Y","N"),"N")</f>
        <v>N</v>
      </c>
      <c r="O713" s="166">
        <f>Table1[[#This Row],[Medicare Rate in CR]]*Table1[[#This Row],[SumOfUnits]]*Table1[[#This Row],[Actuarial Factor 06/20/2023]]</f>
        <v>0</v>
      </c>
      <c r="P7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16783.548726432171</v>
      </c>
      <c r="Q713" s="166">
        <f>Table1[[#This Row],[Trended Medicare Pricing for all RHCs]]-Table1[[#This Row],[SumOfSFY24 Estimated Payment 5/04/23]]</f>
        <v>366.76772290588269</v>
      </c>
      <c r="R713" s="24">
        <f>Table1[[#This Row],[SumOfUnits]]*Table1[[#This Row],[Actuarial Factor 06/20/2023]]</f>
        <v>121.20888598619527</v>
      </c>
      <c r="S713" s="23"/>
    </row>
    <row r="714" spans="1:19" x14ac:dyDescent="0.25">
      <c r="A714" s="192" t="s">
        <v>151</v>
      </c>
      <c r="B714" s="193" t="s">
        <v>152</v>
      </c>
      <c r="C714" s="192" t="s">
        <v>72</v>
      </c>
      <c r="D714" s="192" t="s">
        <v>30</v>
      </c>
      <c r="E714" s="192" t="s">
        <v>77</v>
      </c>
      <c r="F714" s="194">
        <v>35252.57209212672</v>
      </c>
      <c r="G714">
        <v>267</v>
      </c>
      <c r="H714">
        <v>267</v>
      </c>
      <c r="I714" s="167">
        <v>54555.628222551772</v>
      </c>
      <c r="J714" s="22">
        <v>1.5475644750113475</v>
      </c>
      <c r="K714" s="22">
        <v>458973</v>
      </c>
      <c r="L714" s="22" t="s">
        <v>99</v>
      </c>
      <c r="M7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14" s="24" t="str">
        <f>IFERROR(IF(Table1[[#This Row],[Medicare Rate in CR]]&gt;0,"Y","N"),"N")</f>
        <v>N</v>
      </c>
      <c r="O714" s="166">
        <f>Table1[[#This Row],[Medicare Rate in CR]]*Table1[[#This Row],[SumOfUnits]]*Table1[[#This Row],[Actuarial Factor 06/20/2023]]</f>
        <v>0</v>
      </c>
      <c r="P7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55774.456903435515</v>
      </c>
      <c r="Q714" s="166">
        <f>Table1[[#This Row],[Trended Medicare Pricing for all RHCs]]-Table1[[#This Row],[SumOfSFY24 Estimated Payment 5/04/23]]</f>
        <v>1218.8286808837438</v>
      </c>
      <c r="R714" s="24">
        <f>Table1[[#This Row],[SumOfUnits]]*Table1[[#This Row],[Actuarial Factor 06/20/2023]]</f>
        <v>413.19971482802981</v>
      </c>
      <c r="S714" s="23"/>
    </row>
    <row r="715" spans="1:19" x14ac:dyDescent="0.25">
      <c r="A715" s="192" t="s">
        <v>151</v>
      </c>
      <c r="B715" s="193" t="s">
        <v>152</v>
      </c>
      <c r="C715" s="192" t="s">
        <v>72</v>
      </c>
      <c r="D715" s="192" t="s">
        <v>32</v>
      </c>
      <c r="E715" s="192" t="s">
        <v>94</v>
      </c>
      <c r="F715" s="194">
        <v>593.27358581478279</v>
      </c>
      <c r="G715">
        <v>5</v>
      </c>
      <c r="H715">
        <v>5</v>
      </c>
      <c r="I715" s="167">
        <v>648.35195149521678</v>
      </c>
      <c r="J715" s="22">
        <v>1.0928380548154544</v>
      </c>
      <c r="K715" s="22">
        <v>458973</v>
      </c>
      <c r="L715" s="22" t="s">
        <v>99</v>
      </c>
      <c r="M7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15" s="24" t="str">
        <f>IFERROR(IF(Table1[[#This Row],[Medicare Rate in CR]]&gt;0,"Y","N"),"N")</f>
        <v>N</v>
      </c>
      <c r="O715" s="166">
        <f>Table1[[#This Row],[Medicare Rate in CR]]*Table1[[#This Row],[SumOfUnits]]*Table1[[#This Row],[Actuarial Factor 06/20/2023]]</f>
        <v>0</v>
      </c>
      <c r="P7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662.83679897173545</v>
      </c>
      <c r="Q715" s="166">
        <f>Table1[[#This Row],[Trended Medicare Pricing for all RHCs]]-Table1[[#This Row],[SumOfSFY24 Estimated Payment 5/04/23]]</f>
        <v>14.484847476518667</v>
      </c>
      <c r="R715" s="24">
        <f>Table1[[#This Row],[SumOfUnits]]*Table1[[#This Row],[Actuarial Factor 06/20/2023]]</f>
        <v>5.4641902740772714</v>
      </c>
      <c r="S715" s="23"/>
    </row>
    <row r="716" spans="1:19" x14ac:dyDescent="0.25">
      <c r="A716" s="192" t="s">
        <v>151</v>
      </c>
      <c r="B716" s="193" t="s">
        <v>152</v>
      </c>
      <c r="C716" s="192" t="s">
        <v>72</v>
      </c>
      <c r="D716" s="192" t="s">
        <v>32</v>
      </c>
      <c r="E716" s="192" t="s">
        <v>80</v>
      </c>
      <c r="F716" s="194">
        <v>766.84976390093493</v>
      </c>
      <c r="G716">
        <v>7</v>
      </c>
      <c r="H716">
        <v>7</v>
      </c>
      <c r="I716" s="167">
        <v>924.30966313045417</v>
      </c>
      <c r="J716" s="22">
        <v>1.2053334390148689</v>
      </c>
      <c r="K716" s="22">
        <v>458973</v>
      </c>
      <c r="L716" s="22" t="s">
        <v>99</v>
      </c>
      <c r="M7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16" s="24" t="str">
        <f>IFERROR(IF(Table1[[#This Row],[Medicare Rate in CR]]&gt;0,"Y","N"),"N")</f>
        <v>N</v>
      </c>
      <c r="O716" s="166">
        <f>Table1[[#This Row],[Medicare Rate in CR]]*Table1[[#This Row],[SumOfUnits]]*Table1[[#This Row],[Actuarial Factor 06/20/2023]]</f>
        <v>0</v>
      </c>
      <c r="P7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944.95968887748973</v>
      </c>
      <c r="Q716" s="166">
        <f>Table1[[#This Row],[Trended Medicare Pricing for all RHCs]]-Table1[[#This Row],[SumOfSFY24 Estimated Payment 5/04/23]]</f>
        <v>20.650025747035556</v>
      </c>
      <c r="R716" s="24">
        <f>Table1[[#This Row],[SumOfUnits]]*Table1[[#This Row],[Actuarial Factor 06/20/2023]]</f>
        <v>8.4373340731040827</v>
      </c>
      <c r="S716" s="23"/>
    </row>
    <row r="717" spans="1:19" x14ac:dyDescent="0.25">
      <c r="A717" s="192" t="s">
        <v>151</v>
      </c>
      <c r="B717" s="193" t="s">
        <v>152</v>
      </c>
      <c r="C717" s="192" t="s">
        <v>72</v>
      </c>
      <c r="D717" s="192" t="s">
        <v>32</v>
      </c>
      <c r="E717" s="192" t="s">
        <v>65</v>
      </c>
      <c r="F717" s="194">
        <v>5979.9556711959131</v>
      </c>
      <c r="G717">
        <v>47</v>
      </c>
      <c r="H717">
        <v>47</v>
      </c>
      <c r="I717" s="167">
        <v>7319.5292890883184</v>
      </c>
      <c r="J717" s="22">
        <v>1.2240106267584603</v>
      </c>
      <c r="K717" s="22">
        <v>458973</v>
      </c>
      <c r="L717" s="22" t="s">
        <v>99</v>
      </c>
      <c r="M7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17" s="24" t="str">
        <f>IFERROR(IF(Table1[[#This Row],[Medicare Rate in CR]]&gt;0,"Y","N"),"N")</f>
        <v>N</v>
      </c>
      <c r="O717" s="166">
        <f>Table1[[#This Row],[Medicare Rate in CR]]*Table1[[#This Row],[SumOfUnits]]*Table1[[#This Row],[Actuarial Factor 06/20/2023]]</f>
        <v>0</v>
      </c>
      <c r="P7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7483.0550795295267</v>
      </c>
      <c r="Q717" s="166">
        <f>Table1[[#This Row],[Trended Medicare Pricing for all RHCs]]-Table1[[#This Row],[SumOfSFY24 Estimated Payment 5/04/23]]</f>
        <v>163.5257904412083</v>
      </c>
      <c r="R717" s="24">
        <f>Table1[[#This Row],[SumOfUnits]]*Table1[[#This Row],[Actuarial Factor 06/20/2023]]</f>
        <v>57.528499457647634</v>
      </c>
      <c r="S717" s="23"/>
    </row>
    <row r="718" spans="1:19" x14ac:dyDescent="0.25">
      <c r="A718" s="192" t="s">
        <v>151</v>
      </c>
      <c r="B718" s="193" t="s">
        <v>152</v>
      </c>
      <c r="C718" s="192" t="s">
        <v>72</v>
      </c>
      <c r="D718" s="192" t="s">
        <v>32</v>
      </c>
      <c r="E718" s="192" t="s">
        <v>66</v>
      </c>
      <c r="F718" s="194">
        <v>6843.1531271080266</v>
      </c>
      <c r="G718">
        <v>55</v>
      </c>
      <c r="H718">
        <v>55</v>
      </c>
      <c r="I718" s="167">
        <v>7323.9422616237589</v>
      </c>
      <c r="J718" s="22">
        <v>1.0702584211671613</v>
      </c>
      <c r="K718" s="22">
        <v>458973</v>
      </c>
      <c r="L718" s="22" t="s">
        <v>99</v>
      </c>
      <c r="M7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18" s="24" t="str">
        <f>IFERROR(IF(Table1[[#This Row],[Medicare Rate in CR]]&gt;0,"Y","N"),"N")</f>
        <v>N</v>
      </c>
      <c r="O718" s="166">
        <f>Table1[[#This Row],[Medicare Rate in CR]]*Table1[[#This Row],[SumOfUnits]]*Table1[[#This Row],[Actuarial Factor 06/20/2023]]</f>
        <v>0</v>
      </c>
      <c r="P7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7487.5666423968796</v>
      </c>
      <c r="Q718" s="166">
        <f>Table1[[#This Row],[Trended Medicare Pricing for all RHCs]]-Table1[[#This Row],[SumOfSFY24 Estimated Payment 5/04/23]]</f>
        <v>163.62438077312072</v>
      </c>
      <c r="R718" s="24">
        <f>Table1[[#This Row],[SumOfUnits]]*Table1[[#This Row],[Actuarial Factor 06/20/2023]]</f>
        <v>58.86421316419387</v>
      </c>
      <c r="S718" s="23"/>
    </row>
    <row r="719" spans="1:19" x14ac:dyDescent="0.25">
      <c r="A719" s="192" t="s">
        <v>151</v>
      </c>
      <c r="B719" s="193" t="s">
        <v>152</v>
      </c>
      <c r="C719" s="192" t="s">
        <v>72</v>
      </c>
      <c r="D719" s="192" t="s">
        <v>31</v>
      </c>
      <c r="E719" s="192" t="s">
        <v>67</v>
      </c>
      <c r="F719" s="194">
        <v>1832.1962031415635</v>
      </c>
      <c r="G719">
        <v>14</v>
      </c>
      <c r="H719">
        <v>14</v>
      </c>
      <c r="I719" s="167">
        <v>2057.957362171574</v>
      </c>
      <c r="J719" s="22">
        <v>1.1232188772375526</v>
      </c>
      <c r="K719" s="22">
        <v>458973</v>
      </c>
      <c r="L719" s="22" t="s">
        <v>99</v>
      </c>
      <c r="M7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19" s="24" t="str">
        <f>IFERROR(IF(Table1[[#This Row],[Medicare Rate in CR]]&gt;0,"Y","N"),"N")</f>
        <v>N</v>
      </c>
      <c r="O719" s="166">
        <f>Table1[[#This Row],[Medicare Rate in CR]]*Table1[[#This Row],[SumOfUnits]]*Table1[[#This Row],[Actuarial Factor 06/20/2023]]</f>
        <v>0</v>
      </c>
      <c r="P7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2103.9342400624919</v>
      </c>
      <c r="Q719" s="166">
        <f>Table1[[#This Row],[Trended Medicare Pricing for all RHCs]]-Table1[[#This Row],[SumOfSFY24 Estimated Payment 5/04/23]]</f>
        <v>45.976877890917876</v>
      </c>
      <c r="R719" s="24">
        <f>Table1[[#This Row],[SumOfUnits]]*Table1[[#This Row],[Actuarial Factor 06/20/2023]]</f>
        <v>15.725064281325738</v>
      </c>
      <c r="S719" s="23"/>
    </row>
    <row r="720" spans="1:19" x14ac:dyDescent="0.25">
      <c r="A720" s="192" t="s">
        <v>151</v>
      </c>
      <c r="B720" s="193" t="s">
        <v>152</v>
      </c>
      <c r="C720" s="192" t="s">
        <v>72</v>
      </c>
      <c r="D720" s="192" t="s">
        <v>31</v>
      </c>
      <c r="E720" s="192" t="s">
        <v>82</v>
      </c>
      <c r="F720" s="194">
        <v>1129.3630143586781</v>
      </c>
      <c r="G720">
        <v>11</v>
      </c>
      <c r="H720">
        <v>11</v>
      </c>
      <c r="I720" s="167">
        <v>1343.0445824499627</v>
      </c>
      <c r="J720" s="22">
        <v>1.1892053886788794</v>
      </c>
      <c r="K720" s="22">
        <v>458973</v>
      </c>
      <c r="L720" s="22" t="s">
        <v>99</v>
      </c>
      <c r="M7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20" s="24" t="str">
        <f>IFERROR(IF(Table1[[#This Row],[Medicare Rate in CR]]&gt;0,"Y","N"),"N")</f>
        <v>N</v>
      </c>
      <c r="O720" s="166">
        <f>Table1[[#This Row],[Medicare Rate in CR]]*Table1[[#This Row],[SumOfUnits]]*Table1[[#This Row],[Actuarial Factor 06/20/2023]]</f>
        <v>0</v>
      </c>
      <c r="P7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1373.0495757041488</v>
      </c>
      <c r="Q720" s="166">
        <f>Table1[[#This Row],[Trended Medicare Pricing for all RHCs]]-Table1[[#This Row],[SumOfSFY24 Estimated Payment 5/04/23]]</f>
        <v>30.004993254186047</v>
      </c>
      <c r="R720" s="24">
        <f>Table1[[#This Row],[SumOfUnits]]*Table1[[#This Row],[Actuarial Factor 06/20/2023]]</f>
        <v>13.081259275467673</v>
      </c>
      <c r="S720" s="23"/>
    </row>
    <row r="721" spans="1:19" x14ac:dyDescent="0.25">
      <c r="A721" s="192" t="s">
        <v>151</v>
      </c>
      <c r="B721" s="193" t="s">
        <v>152</v>
      </c>
      <c r="C721" s="192" t="s">
        <v>72</v>
      </c>
      <c r="D721" s="192" t="s">
        <v>31</v>
      </c>
      <c r="E721" s="192" t="s">
        <v>68</v>
      </c>
      <c r="F721" s="194">
        <v>5930.2206803507734</v>
      </c>
      <c r="G721">
        <v>43</v>
      </c>
      <c r="H721">
        <v>43</v>
      </c>
      <c r="I721" s="167">
        <v>5917.4164507381383</v>
      </c>
      <c r="J721" s="22">
        <v>0.99784085107404852</v>
      </c>
      <c r="K721" s="22">
        <v>458973</v>
      </c>
      <c r="L721" s="22" t="s">
        <v>99</v>
      </c>
      <c r="M7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21" s="24" t="str">
        <f>IFERROR(IF(Table1[[#This Row],[Medicare Rate in CR]]&gt;0,"Y","N"),"N")</f>
        <v>N</v>
      </c>
      <c r="O721" s="166">
        <f>Table1[[#This Row],[Medicare Rate in CR]]*Table1[[#This Row],[SumOfUnits]]*Table1[[#This Row],[Actuarial Factor 06/20/2023]]</f>
        <v>0</v>
      </c>
      <c r="P7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6049.6176025142913</v>
      </c>
      <c r="Q721" s="166">
        <f>Table1[[#This Row],[Trended Medicare Pricing for all RHCs]]-Table1[[#This Row],[SumOfSFY24 Estimated Payment 5/04/23]]</f>
        <v>132.20115177615298</v>
      </c>
      <c r="R721" s="24">
        <f>Table1[[#This Row],[SumOfUnits]]*Table1[[#This Row],[Actuarial Factor 06/20/2023]]</f>
        <v>42.907156596184088</v>
      </c>
      <c r="S721" s="23"/>
    </row>
    <row r="722" spans="1:19" x14ac:dyDescent="0.25">
      <c r="A722" s="192" t="s">
        <v>151</v>
      </c>
      <c r="B722" s="193" t="s">
        <v>152</v>
      </c>
      <c r="C722" s="192" t="s">
        <v>72</v>
      </c>
      <c r="D722" s="192" t="s">
        <v>31</v>
      </c>
      <c r="E722" s="192" t="s">
        <v>69</v>
      </c>
      <c r="F722" s="194">
        <v>40432.360026982657</v>
      </c>
      <c r="G722">
        <v>331</v>
      </c>
      <c r="H722">
        <v>331</v>
      </c>
      <c r="I722" s="167">
        <v>41940.262601517999</v>
      </c>
      <c r="J722" s="22">
        <v>1.0372944486428455</v>
      </c>
      <c r="K722" s="22">
        <v>458973</v>
      </c>
      <c r="L722" s="22" t="s">
        <v>99</v>
      </c>
      <c r="M7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22" s="24" t="str">
        <f>IFERROR(IF(Table1[[#This Row],[Medicare Rate in CR]]&gt;0,"Y","N"),"N")</f>
        <v>N</v>
      </c>
      <c r="O722" s="166">
        <f>Table1[[#This Row],[Medicare Rate in CR]]*Table1[[#This Row],[SumOfUnits]]*Table1[[#This Row],[Actuarial Factor 06/20/2023]]</f>
        <v>0</v>
      </c>
      <c r="P7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42877.25107746401</v>
      </c>
      <c r="Q722" s="166">
        <f>Table1[[#This Row],[Trended Medicare Pricing for all RHCs]]-Table1[[#This Row],[SumOfSFY24 Estimated Payment 5/04/23]]</f>
        <v>936.98847594601102</v>
      </c>
      <c r="R722" s="24">
        <f>Table1[[#This Row],[SumOfUnits]]*Table1[[#This Row],[Actuarial Factor 06/20/2023]]</f>
        <v>343.34446250078184</v>
      </c>
      <c r="S722" s="23"/>
    </row>
    <row r="723" spans="1:19" x14ac:dyDescent="0.25">
      <c r="A723" s="192" t="s">
        <v>151</v>
      </c>
      <c r="B723" s="193" t="s">
        <v>152</v>
      </c>
      <c r="C723" s="192" t="s">
        <v>95</v>
      </c>
      <c r="D723" s="192" t="s">
        <v>31</v>
      </c>
      <c r="E723" s="192" t="s">
        <v>69</v>
      </c>
      <c r="F723" s="194">
        <v>252.52963284186183</v>
      </c>
      <c r="G723">
        <v>2</v>
      </c>
      <c r="H723">
        <v>2</v>
      </c>
      <c r="I723" s="167">
        <v>278.67430090674139</v>
      </c>
      <c r="J723" s="22">
        <v>1.1035310896810744</v>
      </c>
      <c r="K723" s="22">
        <v>458973</v>
      </c>
      <c r="L723" s="22" t="s">
        <v>99</v>
      </c>
      <c r="M7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23" s="24" t="str">
        <f>IFERROR(IF(Table1[[#This Row],[Medicare Rate in CR]]&gt;0,"Y","N"),"N")</f>
        <v>N</v>
      </c>
      <c r="O723" s="166">
        <f>Table1[[#This Row],[Medicare Rate in CR]]*Table1[[#This Row],[SumOfUnits]]*Table1[[#This Row],[Actuarial Factor 06/20/2023]]</f>
        <v>0</v>
      </c>
      <c r="P7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330.84464156393778</v>
      </c>
      <c r="Q723" s="166">
        <f>Table1[[#This Row],[Trended Medicare Pricing for all RHCs]]-Table1[[#This Row],[SumOfSFY24 Estimated Payment 5/04/23]]</f>
        <v>52.170340657196391</v>
      </c>
      <c r="R723" s="24">
        <f>Table1[[#This Row],[SumOfUnits]]*Table1[[#This Row],[Actuarial Factor 06/20/2023]]</f>
        <v>2.2070621793621488</v>
      </c>
      <c r="S723" s="23"/>
    </row>
    <row r="724" spans="1:19" x14ac:dyDescent="0.25">
      <c r="A724" s="192" t="s">
        <v>151</v>
      </c>
      <c r="B724" s="193" t="s">
        <v>152</v>
      </c>
      <c r="C724" s="192" t="s">
        <v>78</v>
      </c>
      <c r="D724" s="192" t="s">
        <v>30</v>
      </c>
      <c r="E724" s="192" t="s">
        <v>59</v>
      </c>
      <c r="F724" s="194">
        <v>164.31531271080274</v>
      </c>
      <c r="G724">
        <v>1</v>
      </c>
      <c r="H724">
        <v>1</v>
      </c>
      <c r="I724" s="167">
        <v>153.46757069664724</v>
      </c>
      <c r="J724" s="22">
        <v>0.93398216006047052</v>
      </c>
      <c r="K724" s="22">
        <v>458973</v>
      </c>
      <c r="L724" s="22" t="s">
        <v>99</v>
      </c>
      <c r="M7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24" s="24" t="str">
        <f>IFERROR(IF(Table1[[#This Row],[Medicare Rate in CR]]&gt;0,"Y","N"),"N")</f>
        <v>N</v>
      </c>
      <c r="O724" s="166">
        <f>Table1[[#This Row],[Medicare Rate in CR]]*Table1[[#This Row],[SumOfUnits]]*Table1[[#This Row],[Actuarial Factor 06/20/2023]]</f>
        <v>0</v>
      </c>
      <c r="P7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222.62961082231286</v>
      </c>
      <c r="Q724" s="166">
        <f>Table1[[#This Row],[Trended Medicare Pricing for all RHCs]]-Table1[[#This Row],[SumOfSFY24 Estimated Payment 5/04/23]]</f>
        <v>69.162040125665612</v>
      </c>
      <c r="R724" s="24">
        <f>Table1[[#This Row],[SumOfUnits]]*Table1[[#This Row],[Actuarial Factor 06/20/2023]]</f>
        <v>0.93398216006047052</v>
      </c>
      <c r="S724" s="23"/>
    </row>
    <row r="725" spans="1:19" x14ac:dyDescent="0.25">
      <c r="A725" s="192" t="s">
        <v>151</v>
      </c>
      <c r="B725" s="193" t="s">
        <v>152</v>
      </c>
      <c r="C725" s="192" t="s">
        <v>78</v>
      </c>
      <c r="D725" s="192" t="s">
        <v>30</v>
      </c>
      <c r="E725" s="192" t="s">
        <v>62</v>
      </c>
      <c r="F725" s="194">
        <v>328.63062542160549</v>
      </c>
      <c r="G725">
        <v>2</v>
      </c>
      <c r="H725">
        <v>2</v>
      </c>
      <c r="I725" s="167">
        <v>312.17322319100282</v>
      </c>
      <c r="J725" s="22">
        <v>0.94992127648027569</v>
      </c>
      <c r="K725" s="22">
        <v>458973</v>
      </c>
      <c r="L725" s="22" t="s">
        <v>99</v>
      </c>
      <c r="M7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25" s="24" t="str">
        <f>IFERROR(IF(Table1[[#This Row],[Medicare Rate in CR]]&gt;0,"Y","N"),"N")</f>
        <v>N</v>
      </c>
      <c r="O725" s="166">
        <f>Table1[[#This Row],[Medicare Rate in CR]]*Table1[[#This Row],[SumOfUnits]]*Table1[[#This Row],[Actuarial Factor 06/20/2023]]</f>
        <v>0</v>
      </c>
      <c r="P7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452.85790915095453</v>
      </c>
      <c r="Q725" s="166">
        <f>Table1[[#This Row],[Trended Medicare Pricing for all RHCs]]-Table1[[#This Row],[SumOfSFY24 Estimated Payment 5/04/23]]</f>
        <v>140.68468595995171</v>
      </c>
      <c r="R725" s="24">
        <f>Table1[[#This Row],[SumOfUnits]]*Table1[[#This Row],[Actuarial Factor 06/20/2023]]</f>
        <v>1.8998425529605514</v>
      </c>
      <c r="S725" s="23"/>
    </row>
    <row r="726" spans="1:19" x14ac:dyDescent="0.25">
      <c r="A726" s="192" t="s">
        <v>151</v>
      </c>
      <c r="B726" s="193" t="s">
        <v>152</v>
      </c>
      <c r="C726" s="192" t="s">
        <v>78</v>
      </c>
      <c r="D726" s="192" t="s">
        <v>31</v>
      </c>
      <c r="E726" s="192" t="s">
        <v>69</v>
      </c>
      <c r="F726" s="194">
        <v>164.31531271080274</v>
      </c>
      <c r="G726">
        <v>1</v>
      </c>
      <c r="H726">
        <v>1</v>
      </c>
      <c r="I726" s="167">
        <v>175.89858953027095</v>
      </c>
      <c r="J726" s="22">
        <v>1.0704942018389665</v>
      </c>
      <c r="K726" s="22">
        <v>458973</v>
      </c>
      <c r="L726" s="22" t="s">
        <v>99</v>
      </c>
      <c r="M7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26" s="24" t="str">
        <f>IFERROR(IF(Table1[[#This Row],[Medicare Rate in CR]]&gt;0,"Y","N"),"N")</f>
        <v>N</v>
      </c>
      <c r="O726" s="166">
        <f>Table1[[#This Row],[Medicare Rate in CR]]*Table1[[#This Row],[SumOfUnits]]*Table1[[#This Row],[Actuarial Factor 06/20/2023]]</f>
        <v>0</v>
      </c>
      <c r="P7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255.16944298756334</v>
      </c>
      <c r="Q726" s="166">
        <f>Table1[[#This Row],[Trended Medicare Pricing for all RHCs]]-Table1[[#This Row],[SumOfSFY24 Estimated Payment 5/04/23]]</f>
        <v>79.27085345729239</v>
      </c>
      <c r="R726" s="24">
        <f>Table1[[#This Row],[SumOfUnits]]*Table1[[#This Row],[Actuarial Factor 06/20/2023]]</f>
        <v>1.0704942018389665</v>
      </c>
      <c r="S726" s="23"/>
    </row>
    <row r="727" spans="1:19" x14ac:dyDescent="0.25">
      <c r="A727" s="192" t="s">
        <v>151</v>
      </c>
      <c r="B727" s="193" t="s">
        <v>152</v>
      </c>
      <c r="C727" s="192" t="s">
        <v>79</v>
      </c>
      <c r="D727" s="192" t="s">
        <v>30</v>
      </c>
      <c r="E727" s="192" t="s">
        <v>56</v>
      </c>
      <c r="F727" s="194">
        <v>2174.2892936301441</v>
      </c>
      <c r="G727">
        <v>16</v>
      </c>
      <c r="H727">
        <v>16</v>
      </c>
      <c r="I727" s="167">
        <v>2380.9351284463337</v>
      </c>
      <c r="J727" s="22">
        <v>1.0950406348509303</v>
      </c>
      <c r="K727" s="22">
        <v>458973</v>
      </c>
      <c r="L727" s="22" t="s">
        <v>99</v>
      </c>
      <c r="M7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27" s="24" t="str">
        <f>IFERROR(IF(Table1[[#This Row],[Medicare Rate in CR]]&gt;0,"Y","N"),"N")</f>
        <v>N</v>
      </c>
      <c r="O727" s="166">
        <f>Table1[[#This Row],[Medicare Rate in CR]]*Table1[[#This Row],[SumOfUnits]]*Table1[[#This Row],[Actuarial Factor 06/20/2023]]</f>
        <v>0</v>
      </c>
      <c r="P7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2860.3874879797027</v>
      </c>
      <c r="Q727" s="166">
        <f>Table1[[#This Row],[Trended Medicare Pricing for all RHCs]]-Table1[[#This Row],[SumOfSFY24 Estimated Payment 5/04/23]]</f>
        <v>479.45235953336896</v>
      </c>
      <c r="R727" s="24">
        <f>Table1[[#This Row],[SumOfUnits]]*Table1[[#This Row],[Actuarial Factor 06/20/2023]]</f>
        <v>17.520650157614885</v>
      </c>
      <c r="S727" s="23"/>
    </row>
    <row r="728" spans="1:19" x14ac:dyDescent="0.25">
      <c r="A728" s="192" t="s">
        <v>151</v>
      </c>
      <c r="B728" s="193" t="s">
        <v>152</v>
      </c>
      <c r="C728" s="192" t="s">
        <v>79</v>
      </c>
      <c r="D728" s="192" t="s">
        <v>30</v>
      </c>
      <c r="E728" s="192" t="s">
        <v>59</v>
      </c>
      <c r="F728" s="194">
        <v>10144.993736147251</v>
      </c>
      <c r="G728">
        <v>82</v>
      </c>
      <c r="H728">
        <v>82</v>
      </c>
      <c r="I728" s="167">
        <v>9687.7271357594418</v>
      </c>
      <c r="J728" s="22">
        <v>0.95492687208287386</v>
      </c>
      <c r="K728" s="22">
        <v>458973</v>
      </c>
      <c r="L728" s="22" t="s">
        <v>99</v>
      </c>
      <c r="M7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28" s="24" t="str">
        <f>IFERROR(IF(Table1[[#This Row],[Medicare Rate in CR]]&gt;0,"Y","N"),"N")</f>
        <v>N</v>
      </c>
      <c r="O728" s="166">
        <f>Table1[[#This Row],[Medicare Rate in CR]]*Table1[[#This Row],[SumOfUnits]]*Table1[[#This Row],[Actuarial Factor 06/20/2023]]</f>
        <v>0</v>
      </c>
      <c r="P7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11638.558797765392</v>
      </c>
      <c r="Q728" s="166">
        <f>Table1[[#This Row],[Trended Medicare Pricing for all RHCs]]-Table1[[#This Row],[SumOfSFY24 Estimated Payment 5/04/23]]</f>
        <v>1950.8316620059504</v>
      </c>
      <c r="R728" s="24">
        <f>Table1[[#This Row],[SumOfUnits]]*Table1[[#This Row],[Actuarial Factor 06/20/2023]]</f>
        <v>78.304003510795653</v>
      </c>
      <c r="S728" s="23"/>
    </row>
    <row r="729" spans="1:19" x14ac:dyDescent="0.25">
      <c r="A729" s="192" t="s">
        <v>151</v>
      </c>
      <c r="B729" s="193" t="s">
        <v>152</v>
      </c>
      <c r="C729" s="192" t="s">
        <v>79</v>
      </c>
      <c r="D729" s="192" t="s">
        <v>30</v>
      </c>
      <c r="E729" s="192" t="s">
        <v>60</v>
      </c>
      <c r="F729" s="194">
        <v>5251.5177797051174</v>
      </c>
      <c r="G729">
        <v>43</v>
      </c>
      <c r="H729">
        <v>43</v>
      </c>
      <c r="I729" s="167">
        <v>4430.6928059155071</v>
      </c>
      <c r="J729" s="22">
        <v>0.84369757311652838</v>
      </c>
      <c r="K729" s="22">
        <v>458973</v>
      </c>
      <c r="L729" s="22" t="s">
        <v>99</v>
      </c>
      <c r="M7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29" s="24" t="str">
        <f>IFERROR(IF(Table1[[#This Row],[Medicare Rate in CR]]&gt;0,"Y","N"),"N")</f>
        <v>N</v>
      </c>
      <c r="O729" s="166">
        <f>Table1[[#This Row],[Medicare Rate in CR]]*Table1[[#This Row],[SumOfUnits]]*Table1[[#This Row],[Actuarial Factor 06/20/2023]]</f>
        <v>0</v>
      </c>
      <c r="P7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5322.9078414212909</v>
      </c>
      <c r="Q729" s="166">
        <f>Table1[[#This Row],[Trended Medicare Pricing for all RHCs]]-Table1[[#This Row],[SumOfSFY24 Estimated Payment 5/04/23]]</f>
        <v>892.21503550578382</v>
      </c>
      <c r="R729" s="24">
        <f>Table1[[#This Row],[SumOfUnits]]*Table1[[#This Row],[Actuarial Factor 06/20/2023]]</f>
        <v>36.27899564401072</v>
      </c>
      <c r="S729" s="23"/>
    </row>
    <row r="730" spans="1:19" x14ac:dyDescent="0.25">
      <c r="A730" s="192" t="s">
        <v>151</v>
      </c>
      <c r="B730" s="193" t="s">
        <v>152</v>
      </c>
      <c r="C730" s="192" t="s">
        <v>79</v>
      </c>
      <c r="D730" s="192" t="s">
        <v>30</v>
      </c>
      <c r="E730" s="192" t="s">
        <v>61</v>
      </c>
      <c r="F730" s="194">
        <v>1035.5979570203338</v>
      </c>
      <c r="G730">
        <v>10</v>
      </c>
      <c r="H730">
        <v>10</v>
      </c>
      <c r="I730" s="167">
        <v>873.7314830624905</v>
      </c>
      <c r="J730" s="22">
        <v>0.84369757311652838</v>
      </c>
      <c r="K730" s="22">
        <v>458973</v>
      </c>
      <c r="L730" s="22" t="s">
        <v>99</v>
      </c>
      <c r="M7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30" s="24" t="str">
        <f>IFERROR(IF(Table1[[#This Row],[Medicare Rate in CR]]&gt;0,"Y","N"),"N")</f>
        <v>N</v>
      </c>
      <c r="O730" s="166">
        <f>Table1[[#This Row],[Medicare Rate in CR]]*Table1[[#This Row],[SumOfUnits]]*Table1[[#This Row],[Actuarial Factor 06/20/2023]]</f>
        <v>0</v>
      </c>
      <c r="P7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1049.6760588503491</v>
      </c>
      <c r="Q730" s="166">
        <f>Table1[[#This Row],[Trended Medicare Pricing for all RHCs]]-Table1[[#This Row],[SumOfSFY24 Estimated Payment 5/04/23]]</f>
        <v>175.94457578785864</v>
      </c>
      <c r="R730" s="24">
        <f>Table1[[#This Row],[SumOfUnits]]*Table1[[#This Row],[Actuarial Factor 06/20/2023]]</f>
        <v>8.4369757311652833</v>
      </c>
      <c r="S730" s="23"/>
    </row>
    <row r="731" spans="1:19" x14ac:dyDescent="0.25">
      <c r="A731" s="192" t="s">
        <v>151</v>
      </c>
      <c r="B731" s="193" t="s">
        <v>152</v>
      </c>
      <c r="C731" s="192" t="s">
        <v>79</v>
      </c>
      <c r="D731" s="192" t="s">
        <v>30</v>
      </c>
      <c r="E731" s="192" t="s">
        <v>62</v>
      </c>
      <c r="F731" s="194">
        <v>16138.190228389705</v>
      </c>
      <c r="G731">
        <v>131</v>
      </c>
      <c r="H731">
        <v>131</v>
      </c>
      <c r="I731" s="167">
        <v>16359.981650094336</v>
      </c>
      <c r="J731" s="22">
        <v>1.0137432648001921</v>
      </c>
      <c r="K731" s="22">
        <v>458973</v>
      </c>
      <c r="L731" s="22" t="s">
        <v>99</v>
      </c>
      <c r="M7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31" s="24" t="str">
        <f>IFERROR(IF(Table1[[#This Row],[Medicare Rate in CR]]&gt;0,"Y","N"),"N")</f>
        <v>N</v>
      </c>
      <c r="O731" s="166">
        <f>Table1[[#This Row],[Medicare Rate in CR]]*Table1[[#This Row],[SumOfUnits]]*Table1[[#This Row],[Actuarial Factor 06/20/2023]]</f>
        <v>0</v>
      </c>
      <c r="P7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19654.414879435953</v>
      </c>
      <c r="Q731" s="166">
        <f>Table1[[#This Row],[Trended Medicare Pricing for all RHCs]]-Table1[[#This Row],[SumOfSFY24 Estimated Payment 5/04/23]]</f>
        <v>3294.4332293416173</v>
      </c>
      <c r="R731" s="24">
        <f>Table1[[#This Row],[SumOfUnits]]*Table1[[#This Row],[Actuarial Factor 06/20/2023]]</f>
        <v>132.80036768882516</v>
      </c>
      <c r="S731" s="23"/>
    </row>
    <row r="732" spans="1:19" x14ac:dyDescent="0.25">
      <c r="A732" s="192" t="s">
        <v>151</v>
      </c>
      <c r="B732" s="193" t="s">
        <v>152</v>
      </c>
      <c r="C732" s="192" t="s">
        <v>79</v>
      </c>
      <c r="D732" s="192" t="s">
        <v>30</v>
      </c>
      <c r="E732" s="192" t="s">
        <v>63</v>
      </c>
      <c r="F732" s="194">
        <v>958.87057916546246</v>
      </c>
      <c r="G732">
        <v>10</v>
      </c>
      <c r="H732">
        <v>10</v>
      </c>
      <c r="I732" s="167">
        <v>909.77168081581578</v>
      </c>
      <c r="J732" s="22">
        <v>0.94879507264434049</v>
      </c>
      <c r="K732" s="22">
        <v>458973</v>
      </c>
      <c r="L732" s="22" t="s">
        <v>99</v>
      </c>
      <c r="M7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32" s="24" t="str">
        <f>IFERROR(IF(Table1[[#This Row],[Medicare Rate in CR]]&gt;0,"Y","N"),"N")</f>
        <v>N</v>
      </c>
      <c r="O732" s="166">
        <f>Table1[[#This Row],[Medicare Rate in CR]]*Table1[[#This Row],[SumOfUnits]]*Table1[[#This Row],[Actuarial Factor 06/20/2023]]</f>
        <v>0</v>
      </c>
      <c r="P7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1092.9737234890308</v>
      </c>
      <c r="Q732" s="166">
        <f>Table1[[#This Row],[Trended Medicare Pricing for all RHCs]]-Table1[[#This Row],[SumOfSFY24 Estimated Payment 5/04/23]]</f>
        <v>183.20204267321503</v>
      </c>
      <c r="R732" s="24">
        <f>Table1[[#This Row],[SumOfUnits]]*Table1[[#This Row],[Actuarial Factor 06/20/2023]]</f>
        <v>9.4879507264434046</v>
      </c>
      <c r="S732" s="23"/>
    </row>
    <row r="733" spans="1:19" x14ac:dyDescent="0.25">
      <c r="A733" s="192" t="s">
        <v>151</v>
      </c>
      <c r="B733" s="193" t="s">
        <v>152</v>
      </c>
      <c r="C733" s="192" t="s">
        <v>79</v>
      </c>
      <c r="D733" s="192" t="s">
        <v>30</v>
      </c>
      <c r="E733" s="192" t="s">
        <v>64</v>
      </c>
      <c r="F733" s="194">
        <v>3867.3605088175768</v>
      </c>
      <c r="G733">
        <v>29</v>
      </c>
      <c r="H733">
        <v>29</v>
      </c>
      <c r="I733" s="167">
        <v>3700.2723603092968</v>
      </c>
      <c r="J733" s="22">
        <v>0.95679530053448103</v>
      </c>
      <c r="K733" s="22">
        <v>458973</v>
      </c>
      <c r="L733" s="22" t="s">
        <v>99</v>
      </c>
      <c r="M7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33" s="24" t="str">
        <f>IFERROR(IF(Table1[[#This Row],[Medicare Rate in CR]]&gt;0,"Y","N"),"N")</f>
        <v>N</v>
      </c>
      <c r="O733" s="166">
        <f>Table1[[#This Row],[Medicare Rate in CR]]*Table1[[#This Row],[SumOfUnits]]*Table1[[#This Row],[Actuarial Factor 06/20/2023]]</f>
        <v>0</v>
      </c>
      <c r="P7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4445.4015714625984</v>
      </c>
      <c r="Q733" s="166">
        <f>Table1[[#This Row],[Trended Medicare Pricing for all RHCs]]-Table1[[#This Row],[SumOfSFY24 Estimated Payment 5/04/23]]</f>
        <v>745.12921115330164</v>
      </c>
      <c r="R733" s="24">
        <f>Table1[[#This Row],[SumOfUnits]]*Table1[[#This Row],[Actuarial Factor 06/20/2023]]</f>
        <v>27.747063715499952</v>
      </c>
      <c r="S733" s="23"/>
    </row>
    <row r="734" spans="1:19" x14ac:dyDescent="0.25">
      <c r="A734" s="192" t="s">
        <v>151</v>
      </c>
      <c r="B734" s="193" t="s">
        <v>152</v>
      </c>
      <c r="C734" s="192" t="s">
        <v>79</v>
      </c>
      <c r="D734" s="192" t="s">
        <v>30</v>
      </c>
      <c r="E734" s="192" t="s">
        <v>77</v>
      </c>
      <c r="F734" s="194">
        <v>6824.6892165365698</v>
      </c>
      <c r="G734">
        <v>56</v>
      </c>
      <c r="H734">
        <v>56</v>
      </c>
      <c r="I734" s="167">
        <v>8722.4093190848835</v>
      </c>
      <c r="J734" s="22">
        <v>1.2780668895442215</v>
      </c>
      <c r="K734" s="22">
        <v>458973</v>
      </c>
      <c r="L734" s="22" t="s">
        <v>99</v>
      </c>
      <c r="M7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34" s="24" t="str">
        <f>IFERROR(IF(Table1[[#This Row],[Medicare Rate in CR]]&gt;0,"Y","N"),"N")</f>
        <v>N</v>
      </c>
      <c r="O734" s="166">
        <f>Table1[[#This Row],[Medicare Rate in CR]]*Table1[[#This Row],[SumOfUnits]]*Table1[[#This Row],[Actuarial Factor 06/20/2023]]</f>
        <v>0</v>
      </c>
      <c r="P7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10478.853532489396</v>
      </c>
      <c r="Q734" s="166">
        <f>Table1[[#This Row],[Trended Medicare Pricing for all RHCs]]-Table1[[#This Row],[SumOfSFY24 Estimated Payment 5/04/23]]</f>
        <v>1756.444213404513</v>
      </c>
      <c r="R734" s="24">
        <f>Table1[[#This Row],[SumOfUnits]]*Table1[[#This Row],[Actuarial Factor 06/20/2023]]</f>
        <v>71.571745814476401</v>
      </c>
      <c r="S734" s="23"/>
    </row>
    <row r="735" spans="1:19" x14ac:dyDescent="0.25">
      <c r="A735" s="192" t="s">
        <v>151</v>
      </c>
      <c r="B735" s="193" t="s">
        <v>152</v>
      </c>
      <c r="C735" s="192" t="s">
        <v>79</v>
      </c>
      <c r="D735" s="192" t="s">
        <v>32</v>
      </c>
      <c r="E735" s="192" t="s">
        <v>65</v>
      </c>
      <c r="F735" s="194">
        <v>266.01137130191768</v>
      </c>
      <c r="G735">
        <v>3</v>
      </c>
      <c r="H735">
        <v>3</v>
      </c>
      <c r="I735" s="167">
        <v>363.62653295991839</v>
      </c>
      <c r="J735" s="22">
        <v>1.3669586047402817</v>
      </c>
      <c r="K735" s="22">
        <v>458973</v>
      </c>
      <c r="L735" s="22" t="s">
        <v>99</v>
      </c>
      <c r="M7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35" s="24" t="str">
        <f>IFERROR(IF(Table1[[#This Row],[Medicare Rate in CR]]&gt;0,"Y","N"),"N")</f>
        <v>N</v>
      </c>
      <c r="O735" s="166">
        <f>Table1[[#This Row],[Medicare Rate in CR]]*Table1[[#This Row],[SumOfUnits]]*Table1[[#This Row],[Actuarial Factor 06/20/2023]]</f>
        <v>0</v>
      </c>
      <c r="P7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436.85053521584587</v>
      </c>
      <c r="Q735" s="166">
        <f>Table1[[#This Row],[Trended Medicare Pricing for all RHCs]]-Table1[[#This Row],[SumOfSFY24 Estimated Payment 5/04/23]]</f>
        <v>73.224002255927473</v>
      </c>
      <c r="R735" s="24">
        <f>Table1[[#This Row],[SumOfUnits]]*Table1[[#This Row],[Actuarial Factor 06/20/2023]]</f>
        <v>4.1008758142208457</v>
      </c>
      <c r="S735" s="23"/>
    </row>
    <row r="736" spans="1:19" x14ac:dyDescent="0.25">
      <c r="A736" s="192" t="s">
        <v>151</v>
      </c>
      <c r="B736" s="193" t="s">
        <v>152</v>
      </c>
      <c r="C736" s="192" t="s">
        <v>79</v>
      </c>
      <c r="D736" s="192" t="s">
        <v>31</v>
      </c>
      <c r="E736" s="192" t="s">
        <v>68</v>
      </c>
      <c r="F736" s="194">
        <v>80.813337188011943</v>
      </c>
      <c r="G736">
        <v>1</v>
      </c>
      <c r="H736">
        <v>1</v>
      </c>
      <c r="I736" s="167">
        <v>67.859822834921573</v>
      </c>
      <c r="J736" s="22">
        <v>0.83971068633195955</v>
      </c>
      <c r="K736" s="22">
        <v>458973</v>
      </c>
      <c r="L736" s="22" t="s">
        <v>99</v>
      </c>
      <c r="M7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36" s="24" t="str">
        <f>IFERROR(IF(Table1[[#This Row],[Medicare Rate in CR]]&gt;0,"Y","N"),"N")</f>
        <v>N</v>
      </c>
      <c r="O736" s="166">
        <f>Table1[[#This Row],[Medicare Rate in CR]]*Table1[[#This Row],[SumOfUnits]]*Table1[[#This Row],[Actuarial Factor 06/20/2023]]</f>
        <v>0</v>
      </c>
      <c r="P7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81.524853766255873</v>
      </c>
      <c r="Q736" s="166">
        <f>Table1[[#This Row],[Trended Medicare Pricing for all RHCs]]-Table1[[#This Row],[SumOfSFY24 Estimated Payment 5/04/23]]</f>
        <v>13.6650309313343</v>
      </c>
      <c r="R736" s="24">
        <f>Table1[[#This Row],[SumOfUnits]]*Table1[[#This Row],[Actuarial Factor 06/20/2023]]</f>
        <v>0.83971068633195955</v>
      </c>
      <c r="S736" s="23"/>
    </row>
    <row r="737" spans="1:19" x14ac:dyDescent="0.25">
      <c r="A737" s="192" t="s">
        <v>151</v>
      </c>
      <c r="B737" s="193" t="s">
        <v>152</v>
      </c>
      <c r="C737" s="192" t="s">
        <v>79</v>
      </c>
      <c r="D737" s="192" t="s">
        <v>31</v>
      </c>
      <c r="E737" s="192" t="s">
        <v>69</v>
      </c>
      <c r="F737" s="194">
        <v>1678.8667244868459</v>
      </c>
      <c r="G737">
        <v>19</v>
      </c>
      <c r="H737">
        <v>19</v>
      </c>
      <c r="I737" s="167">
        <v>1787.8790403022681</v>
      </c>
      <c r="J737" s="22">
        <v>1.0649320843789685</v>
      </c>
      <c r="K737" s="22">
        <v>458973</v>
      </c>
      <c r="L737" s="22" t="s">
        <v>99</v>
      </c>
      <c r="M7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37" s="24" t="str">
        <f>IFERROR(IF(Table1[[#This Row],[Medicare Rate in CR]]&gt;0,"Y","N"),"N")</f>
        <v>N</v>
      </c>
      <c r="O737" s="166">
        <f>Table1[[#This Row],[Medicare Rate in CR]]*Table1[[#This Row],[SumOfUnits]]*Table1[[#This Row],[Actuarial Factor 06/20/2023]]</f>
        <v>0</v>
      </c>
      <c r="P7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2147.9068353445214</v>
      </c>
      <c r="Q737" s="166">
        <f>Table1[[#This Row],[Trended Medicare Pricing for all RHCs]]-Table1[[#This Row],[SumOfSFY24 Estimated Payment 5/04/23]]</f>
        <v>360.02779504225327</v>
      </c>
      <c r="R737" s="24">
        <f>Table1[[#This Row],[SumOfUnits]]*Table1[[#This Row],[Actuarial Factor 06/20/2023]]</f>
        <v>20.233709603200403</v>
      </c>
      <c r="S737" s="23"/>
    </row>
    <row r="738" spans="1:19" x14ac:dyDescent="0.25">
      <c r="A738" s="192" t="s">
        <v>151</v>
      </c>
      <c r="B738" s="193" t="s">
        <v>152</v>
      </c>
      <c r="C738" s="192" t="s">
        <v>55</v>
      </c>
      <c r="D738" s="192" t="s">
        <v>30</v>
      </c>
      <c r="E738" s="192" t="s">
        <v>59</v>
      </c>
      <c r="F738" s="194">
        <v>180.12913173364169</v>
      </c>
      <c r="G738">
        <v>2</v>
      </c>
      <c r="H738">
        <v>2</v>
      </c>
      <c r="I738" s="167">
        <v>184.22168783750541</v>
      </c>
      <c r="J738" s="22">
        <v>1.0227201234163246</v>
      </c>
      <c r="K738" s="22">
        <v>458973</v>
      </c>
      <c r="L738" s="22" t="s">
        <v>99</v>
      </c>
      <c r="M7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38" s="24" t="str">
        <f>IFERROR(IF(Table1[[#This Row],[Medicare Rate in CR]]&gt;0,"Y","N"),"N")</f>
        <v>N</v>
      </c>
      <c r="O738" s="166">
        <f>Table1[[#This Row],[Medicare Rate in CR]]*Table1[[#This Row],[SumOfUnits]]*Table1[[#This Row],[Actuarial Factor 06/20/2023]]</f>
        <v>0</v>
      </c>
      <c r="P7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267.21296079518186</v>
      </c>
      <c r="Q738" s="166">
        <f>Table1[[#This Row],[Trended Medicare Pricing for all RHCs]]-Table1[[#This Row],[SumOfSFY24 Estimated Payment 5/04/23]]</f>
        <v>82.991272957676443</v>
      </c>
      <c r="R738" s="24">
        <f>Table1[[#This Row],[SumOfUnits]]*Table1[[#This Row],[Actuarial Factor 06/20/2023]]</f>
        <v>2.0454402468326491</v>
      </c>
      <c r="S738" s="23"/>
    </row>
    <row r="739" spans="1:19" x14ac:dyDescent="0.25">
      <c r="A739" s="192" t="s">
        <v>151</v>
      </c>
      <c r="B739" s="193" t="s">
        <v>152</v>
      </c>
      <c r="C739" s="192" t="s">
        <v>55</v>
      </c>
      <c r="D739" s="192" t="s">
        <v>30</v>
      </c>
      <c r="E739" s="192" t="s">
        <v>62</v>
      </c>
      <c r="F739" s="194">
        <v>164.31531271080274</v>
      </c>
      <c r="G739">
        <v>1</v>
      </c>
      <c r="H739">
        <v>1</v>
      </c>
      <c r="I739" s="167">
        <v>172.31942160634102</v>
      </c>
      <c r="J739" s="22">
        <v>1.0487118866981413</v>
      </c>
      <c r="K739" s="22">
        <v>458973</v>
      </c>
      <c r="L739" s="22" t="s">
        <v>99</v>
      </c>
      <c r="M7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39" s="24" t="str">
        <f>IFERROR(IF(Table1[[#This Row],[Medicare Rate in CR]]&gt;0,"Y","N"),"N")</f>
        <v>N</v>
      </c>
      <c r="O739" s="166">
        <f>Table1[[#This Row],[Medicare Rate in CR]]*Table1[[#This Row],[SumOfUnits]]*Table1[[#This Row],[Actuarial Factor 06/20/2023]]</f>
        <v>0</v>
      </c>
      <c r="P7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249.94876222477637</v>
      </c>
      <c r="Q739" s="166">
        <f>Table1[[#This Row],[Trended Medicare Pricing for all RHCs]]-Table1[[#This Row],[SumOfSFY24 Estimated Payment 5/04/23]]</f>
        <v>77.62934061843535</v>
      </c>
      <c r="R739" s="24">
        <f>Table1[[#This Row],[SumOfUnits]]*Table1[[#This Row],[Actuarial Factor 06/20/2023]]</f>
        <v>1.0487118866981413</v>
      </c>
      <c r="S739" s="23"/>
    </row>
    <row r="740" spans="1:19" x14ac:dyDescent="0.25">
      <c r="A740" s="192" t="s">
        <v>151</v>
      </c>
      <c r="B740" s="193" t="s">
        <v>152</v>
      </c>
      <c r="C740" s="192" t="s">
        <v>55</v>
      </c>
      <c r="D740" s="192" t="s">
        <v>30</v>
      </c>
      <c r="E740" s="192" t="s">
        <v>64</v>
      </c>
      <c r="F740" s="194">
        <v>164.31531271080274</v>
      </c>
      <c r="G740">
        <v>1</v>
      </c>
      <c r="H740">
        <v>1</v>
      </c>
      <c r="I740" s="167">
        <v>161.09462617117029</v>
      </c>
      <c r="J740" s="22">
        <v>0.98039935240058296</v>
      </c>
      <c r="K740" s="22">
        <v>458973</v>
      </c>
      <c r="L740" s="22" t="s">
        <v>99</v>
      </c>
      <c r="M7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40" s="24" t="str">
        <f>IFERROR(IF(Table1[[#This Row],[Medicare Rate in CR]]&gt;0,"Y","N"),"N")</f>
        <v>N</v>
      </c>
      <c r="O740" s="166">
        <f>Table1[[#This Row],[Medicare Rate in CR]]*Table1[[#This Row],[SumOfUnits]]*Table1[[#This Row],[Actuarial Factor 06/20/2023]]</f>
        <v>0</v>
      </c>
      <c r="P7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233.66723284698739</v>
      </c>
      <c r="Q740" s="166">
        <f>Table1[[#This Row],[Trended Medicare Pricing for all RHCs]]-Table1[[#This Row],[SumOfSFY24 Estimated Payment 5/04/23]]</f>
        <v>72.572606675817099</v>
      </c>
      <c r="R740" s="24">
        <f>Table1[[#This Row],[SumOfUnits]]*Table1[[#This Row],[Actuarial Factor 06/20/2023]]</f>
        <v>0.98039935240058296</v>
      </c>
      <c r="S740" s="23"/>
    </row>
    <row r="741" spans="1:19" x14ac:dyDescent="0.25">
      <c r="A741" s="192" t="s">
        <v>151</v>
      </c>
      <c r="B741" s="193" t="s">
        <v>152</v>
      </c>
      <c r="C741" s="192" t="s">
        <v>55</v>
      </c>
      <c r="D741" s="192" t="s">
        <v>30</v>
      </c>
      <c r="E741" s="192" t="s">
        <v>77</v>
      </c>
      <c r="F741" s="194">
        <v>90.064565866820843</v>
      </c>
      <c r="G741">
        <v>1</v>
      </c>
      <c r="H741">
        <v>1</v>
      </c>
      <c r="I741" s="167">
        <v>114.08404536402692</v>
      </c>
      <c r="J741" s="22">
        <v>1.2666917812352958</v>
      </c>
      <c r="K741" s="22">
        <v>458973</v>
      </c>
      <c r="L741" s="22" t="s">
        <v>99</v>
      </c>
      <c r="M7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41" s="24" t="str">
        <f>IFERROR(IF(Table1[[#This Row],[Medicare Rate in CR]]&gt;0,"Y","N"),"N")</f>
        <v>N</v>
      </c>
      <c r="O741" s="166">
        <f>Table1[[#This Row],[Medicare Rate in CR]]*Table1[[#This Row],[SumOfUnits]]*Table1[[#This Row],[Actuarial Factor 06/20/2023]]</f>
        <v>0</v>
      </c>
      <c r="P7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165.47853783699367</v>
      </c>
      <c r="Q741" s="166">
        <f>Table1[[#This Row],[Trended Medicare Pricing for all RHCs]]-Table1[[#This Row],[SumOfSFY24 Estimated Payment 5/04/23]]</f>
        <v>51.394492472966746</v>
      </c>
      <c r="R741" s="24">
        <f>Table1[[#This Row],[SumOfUnits]]*Table1[[#This Row],[Actuarial Factor 06/20/2023]]</f>
        <v>1.2666917812352958</v>
      </c>
      <c r="S741" s="23"/>
    </row>
    <row r="742" spans="1:19" x14ac:dyDescent="0.25">
      <c r="A742" s="192" t="s">
        <v>151</v>
      </c>
      <c r="B742" s="193" t="s">
        <v>152</v>
      </c>
      <c r="C742" s="192" t="s">
        <v>84</v>
      </c>
      <c r="D742" s="192" t="s">
        <v>30</v>
      </c>
      <c r="E742" s="192" t="s">
        <v>60</v>
      </c>
      <c r="F742" s="194">
        <v>176.42864026211817</v>
      </c>
      <c r="G742">
        <v>2</v>
      </c>
      <c r="H742">
        <v>2</v>
      </c>
      <c r="I742" s="167">
        <v>169.86552292060114</v>
      </c>
      <c r="J742" s="22">
        <v>0.96280015913648564</v>
      </c>
      <c r="K742" s="22">
        <v>458973</v>
      </c>
      <c r="L742" s="22" t="s">
        <v>99</v>
      </c>
      <c r="M7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42" s="24" t="str">
        <f>IFERROR(IF(Table1[[#This Row],[Medicare Rate in CR]]&gt;0,"Y","N"),"N")</f>
        <v>N</v>
      </c>
      <c r="O742" s="166">
        <f>Table1[[#This Row],[Medicare Rate in CR]]*Table1[[#This Row],[SumOfUnits]]*Table1[[#This Row],[Actuarial Factor 06/20/2023]]</f>
        <v>0</v>
      </c>
      <c r="P7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429.43148013499717</v>
      </c>
      <c r="Q742" s="166">
        <f>Table1[[#This Row],[Trended Medicare Pricing for all RHCs]]-Table1[[#This Row],[SumOfSFY24 Estimated Payment 5/04/23]]</f>
        <v>259.56595721439601</v>
      </c>
      <c r="R742" s="24">
        <f>Table1[[#This Row],[SumOfUnits]]*Table1[[#This Row],[Actuarial Factor 06/20/2023]]</f>
        <v>1.9256003182729713</v>
      </c>
      <c r="S742" s="23"/>
    </row>
    <row r="743" spans="1:19" x14ac:dyDescent="0.25">
      <c r="A743" s="192" t="s">
        <v>151</v>
      </c>
      <c r="B743" s="193" t="s">
        <v>152</v>
      </c>
      <c r="C743" s="192" t="s">
        <v>84</v>
      </c>
      <c r="D743" s="192" t="s">
        <v>30</v>
      </c>
      <c r="E743" s="192" t="s">
        <v>64</v>
      </c>
      <c r="F743" s="194">
        <v>430.80851883974174</v>
      </c>
      <c r="G743">
        <v>4</v>
      </c>
      <c r="H743">
        <v>4</v>
      </c>
      <c r="I743" s="167">
        <v>442.80243997529323</v>
      </c>
      <c r="J743" s="22">
        <v>1.0278404920307835</v>
      </c>
      <c r="K743" s="22">
        <v>458973</v>
      </c>
      <c r="L743" s="22" t="s">
        <v>99</v>
      </c>
      <c r="M7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43" s="24" t="str">
        <f>IFERROR(IF(Table1[[#This Row],[Medicare Rate in CR]]&gt;0,"Y","N"),"N")</f>
        <v>N</v>
      </c>
      <c r="O743" s="166">
        <f>Table1[[#This Row],[Medicare Rate in CR]]*Table1[[#This Row],[SumOfUnits]]*Table1[[#This Row],[Actuarial Factor 06/20/2023]]</f>
        <v>0</v>
      </c>
      <c r="P7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1119.4343851333517</v>
      </c>
      <c r="Q743" s="166">
        <f>Table1[[#This Row],[Trended Medicare Pricing for all RHCs]]-Table1[[#This Row],[SumOfSFY24 Estimated Payment 5/04/23]]</f>
        <v>676.63194515805844</v>
      </c>
      <c r="R743" s="24">
        <f>Table1[[#This Row],[SumOfUnits]]*Table1[[#This Row],[Actuarial Factor 06/20/2023]]</f>
        <v>4.1113619681231341</v>
      </c>
      <c r="S743" s="23"/>
    </row>
    <row r="744" spans="1:19" x14ac:dyDescent="0.25">
      <c r="A744" s="192" t="s">
        <v>151</v>
      </c>
      <c r="B744" s="193" t="s">
        <v>152</v>
      </c>
      <c r="C744" s="192" t="s">
        <v>84</v>
      </c>
      <c r="D744" s="192" t="s">
        <v>31</v>
      </c>
      <c r="E744" s="192" t="s">
        <v>69</v>
      </c>
      <c r="F744" s="194">
        <v>254.37987857762357</v>
      </c>
      <c r="G744">
        <v>2</v>
      </c>
      <c r="H744">
        <v>2</v>
      </c>
      <c r="I744" s="167">
        <v>269.39368782835311</v>
      </c>
      <c r="J744" s="22">
        <v>1.0590212139996289</v>
      </c>
      <c r="K744" s="22">
        <v>458973</v>
      </c>
      <c r="L744" s="22" t="s">
        <v>99</v>
      </c>
      <c r="M7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744" s="24" t="str">
        <f>IFERROR(IF(Table1[[#This Row],[Medicare Rate in CR]]&gt;0,"Y","N"),"N")</f>
        <v>N</v>
      </c>
      <c r="O744" s="166">
        <f>Table1[[#This Row],[Medicare Rate in CR]]*Table1[[#This Row],[SumOfUnits]]*Table1[[#This Row],[Actuarial Factor 06/20/2023]]</f>
        <v>0</v>
      </c>
      <c r="P7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681.04538292464019</v>
      </c>
      <c r="Q744" s="166">
        <f>Table1[[#This Row],[Trended Medicare Pricing for all RHCs]]-Table1[[#This Row],[SumOfSFY24 Estimated Payment 5/04/23]]</f>
        <v>411.65169509628709</v>
      </c>
      <c r="R744" s="24">
        <f>Table1[[#This Row],[SumOfUnits]]*Table1[[#This Row],[Actuarial Factor 06/20/2023]]</f>
        <v>2.1180424279992578</v>
      </c>
      <c r="S744" s="23"/>
    </row>
    <row r="745" spans="1:19" x14ac:dyDescent="0.25">
      <c r="A745" s="192" t="s">
        <v>153</v>
      </c>
      <c r="B745" s="193" t="s">
        <v>154</v>
      </c>
      <c r="C745" s="192" t="s">
        <v>88</v>
      </c>
      <c r="D745" s="192" t="s">
        <v>30</v>
      </c>
      <c r="E745" s="192" t="s">
        <v>63</v>
      </c>
      <c r="F745" s="194">
        <v>283.17432784041631</v>
      </c>
      <c r="G745">
        <v>1</v>
      </c>
      <c r="H745">
        <v>1</v>
      </c>
      <c r="I745" s="167">
        <v>261.78229682296029</v>
      </c>
      <c r="J745" s="22">
        <v>0.92445631925535443</v>
      </c>
      <c r="K745" s="22" t="s">
        <v>155</v>
      </c>
      <c r="L745" s="22" t="s">
        <v>58</v>
      </c>
      <c r="M745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45" s="24" t="str">
        <f>IFERROR(IF(Table1[[#This Row],[Medicare Rate in CR]]&gt;0,"Y","N"),"N")</f>
        <v>Y</v>
      </c>
      <c r="O745" s="166">
        <f>Table1[[#This Row],[Medicare Rate in CR]]*Table1[[#This Row],[SumOfUnits]]*Table1[[#This Row],[Actuarial Factor 06/20/2023]]</f>
        <v>334.64394300724575</v>
      </c>
      <c r="P7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334.64394300724575</v>
      </c>
      <c r="Q745" s="166">
        <f>Table1[[#This Row],[Trended Medicare Pricing for all RHCs]]-Table1[[#This Row],[SumOfSFY24 Estimated Payment 5/04/23]]</f>
        <v>72.861646184285462</v>
      </c>
      <c r="R745" s="24">
        <f>Table1[[#This Row],[SumOfUnits]]*Table1[[#This Row],[Actuarial Factor 06/20/2023]]</f>
        <v>0.92445631925535443</v>
      </c>
      <c r="S745" s="23"/>
    </row>
    <row r="746" spans="1:19" x14ac:dyDescent="0.25">
      <c r="A746" s="192" t="s">
        <v>153</v>
      </c>
      <c r="B746" s="193" t="s">
        <v>154</v>
      </c>
      <c r="C746" s="192" t="s">
        <v>88</v>
      </c>
      <c r="D746" s="192" t="s">
        <v>30</v>
      </c>
      <c r="E746" s="192" t="s">
        <v>77</v>
      </c>
      <c r="F746" s="194">
        <v>566.34865568083262</v>
      </c>
      <c r="G746">
        <v>2</v>
      </c>
      <c r="H746">
        <v>2</v>
      </c>
      <c r="I746" s="167">
        <v>803.34708143619036</v>
      </c>
      <c r="J746" s="22">
        <v>1.4184673581867189</v>
      </c>
      <c r="K746" s="22" t="s">
        <v>155</v>
      </c>
      <c r="L746" s="22" t="s">
        <v>58</v>
      </c>
      <c r="M746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46" s="24" t="str">
        <f>IFERROR(IF(Table1[[#This Row],[Medicare Rate in CR]]&gt;0,"Y","N"),"N")</f>
        <v>Y</v>
      </c>
      <c r="O746" s="166">
        <f>Table1[[#This Row],[Medicare Rate in CR]]*Table1[[#This Row],[SumOfUnits]]*Table1[[#This Row],[Actuarial Factor 06/20/2023]]</f>
        <v>1026.9419979800207</v>
      </c>
      <c r="P7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1026.9419979800207</v>
      </c>
      <c r="Q746" s="166">
        <f>Table1[[#This Row],[Trended Medicare Pricing for all RHCs]]-Table1[[#This Row],[SumOfSFY24 Estimated Payment 5/04/23]]</f>
        <v>223.59491654383032</v>
      </c>
      <c r="R746" s="24">
        <f>Table1[[#This Row],[SumOfUnits]]*Table1[[#This Row],[Actuarial Factor 06/20/2023]]</f>
        <v>2.8369347163734377</v>
      </c>
      <c r="S746" s="23"/>
    </row>
    <row r="747" spans="1:19" x14ac:dyDescent="0.25">
      <c r="A747" s="192" t="s">
        <v>153</v>
      </c>
      <c r="B747" s="193" t="s">
        <v>154</v>
      </c>
      <c r="C747" s="192" t="s">
        <v>75</v>
      </c>
      <c r="D747" s="192" t="s">
        <v>30</v>
      </c>
      <c r="E747" s="192" t="s">
        <v>59</v>
      </c>
      <c r="F747" s="194">
        <v>79.28</v>
      </c>
      <c r="G747">
        <v>1</v>
      </c>
      <c r="H747">
        <v>1</v>
      </c>
      <c r="I747" s="167">
        <v>80.420259953469838</v>
      </c>
      <c r="J747" s="22">
        <v>1.0143826936613249</v>
      </c>
      <c r="K747" s="22" t="s">
        <v>155</v>
      </c>
      <c r="L747" s="22" t="s">
        <v>58</v>
      </c>
      <c r="M747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47" s="24" t="str">
        <f>IFERROR(IF(Table1[[#This Row],[Medicare Rate in CR]]&gt;0,"Y","N"),"N")</f>
        <v>Y</v>
      </c>
      <c r="O747" s="166">
        <f>Table1[[#This Row],[Medicare Rate in CR]]*Table1[[#This Row],[SumOfUnits]]*Table1[[#This Row],[Actuarial Factor 06/20/2023]]</f>
        <v>367.19639127846301</v>
      </c>
      <c r="P7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367.19639127846301</v>
      </c>
      <c r="Q747" s="166">
        <f>Table1[[#This Row],[Trended Medicare Pricing for all RHCs]]-Table1[[#This Row],[SumOfSFY24 Estimated Payment 5/04/23]]</f>
        <v>286.77613132499317</v>
      </c>
      <c r="R747" s="24">
        <f>Table1[[#This Row],[SumOfUnits]]*Table1[[#This Row],[Actuarial Factor 06/20/2023]]</f>
        <v>1.0143826936613249</v>
      </c>
      <c r="S747" s="23"/>
    </row>
    <row r="748" spans="1:19" x14ac:dyDescent="0.25">
      <c r="A748" s="192" t="s">
        <v>153</v>
      </c>
      <c r="B748" s="193" t="s">
        <v>154</v>
      </c>
      <c r="C748" s="192" t="s">
        <v>75</v>
      </c>
      <c r="D748" s="192" t="s">
        <v>30</v>
      </c>
      <c r="E748" s="192" t="s">
        <v>77</v>
      </c>
      <c r="F748" s="194">
        <v>77.75</v>
      </c>
      <c r="G748">
        <v>1</v>
      </c>
      <c r="H748">
        <v>1</v>
      </c>
      <c r="I748" s="167">
        <v>101.35652561226594</v>
      </c>
      <c r="J748" s="22">
        <v>1.3036209081963466</v>
      </c>
      <c r="K748" s="22" t="s">
        <v>155</v>
      </c>
      <c r="L748" s="22" t="s">
        <v>58</v>
      </c>
      <c r="M748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48" s="24" t="str">
        <f>IFERROR(IF(Table1[[#This Row],[Medicare Rate in CR]]&gt;0,"Y","N"),"N")</f>
        <v>Y</v>
      </c>
      <c r="O748" s="166">
        <f>Table1[[#This Row],[Medicare Rate in CR]]*Table1[[#This Row],[SumOfUnits]]*Table1[[#This Row],[Actuarial Factor 06/20/2023]]</f>
        <v>471.89773255799548</v>
      </c>
      <c r="P7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471.89773255799548</v>
      </c>
      <c r="Q748" s="166">
        <f>Table1[[#This Row],[Trended Medicare Pricing for all RHCs]]-Table1[[#This Row],[SumOfSFY24 Estimated Payment 5/04/23]]</f>
        <v>370.54120694572953</v>
      </c>
      <c r="R748" s="24">
        <f>Table1[[#This Row],[SumOfUnits]]*Table1[[#This Row],[Actuarial Factor 06/20/2023]]</f>
        <v>1.3036209081963466</v>
      </c>
      <c r="S748" s="23"/>
    </row>
    <row r="749" spans="1:19" x14ac:dyDescent="0.25">
      <c r="A749" s="192" t="s">
        <v>153</v>
      </c>
      <c r="B749" s="193" t="s">
        <v>154</v>
      </c>
      <c r="C749" s="192" t="s">
        <v>90</v>
      </c>
      <c r="D749" s="192" t="s">
        <v>30</v>
      </c>
      <c r="E749" s="192" t="s">
        <v>62</v>
      </c>
      <c r="F749" s="194">
        <v>849.52298352124899</v>
      </c>
      <c r="G749">
        <v>3</v>
      </c>
      <c r="H749">
        <v>3</v>
      </c>
      <c r="I749" s="167">
        <v>851.02647572263334</v>
      </c>
      <c r="J749" s="22">
        <v>1.0017698075632426</v>
      </c>
      <c r="K749" s="22" t="s">
        <v>155</v>
      </c>
      <c r="L749" s="22" t="s">
        <v>58</v>
      </c>
      <c r="M749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49" s="24" t="str">
        <f>IFERROR(IF(Table1[[#This Row],[Medicare Rate in CR]]&gt;0,"Y","N"),"N")</f>
        <v>Y</v>
      </c>
      <c r="O749" s="166">
        <f>Table1[[#This Row],[Medicare Rate in CR]]*Table1[[#This Row],[SumOfUnits]]*Table1[[#This Row],[Actuarial Factor 06/20/2023]]</f>
        <v>1087.8919579194546</v>
      </c>
      <c r="P7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1087.8919579194546</v>
      </c>
      <c r="Q749" s="166">
        <f>Table1[[#This Row],[Trended Medicare Pricing for all RHCs]]-Table1[[#This Row],[SumOfSFY24 Estimated Payment 5/04/23]]</f>
        <v>236.86548219682129</v>
      </c>
      <c r="R749" s="24">
        <f>Table1[[#This Row],[SumOfUnits]]*Table1[[#This Row],[Actuarial Factor 06/20/2023]]</f>
        <v>3.0053094226897281</v>
      </c>
      <c r="S749" s="23"/>
    </row>
    <row r="750" spans="1:19" x14ac:dyDescent="0.25">
      <c r="A750" s="192" t="s">
        <v>153</v>
      </c>
      <c r="B750" s="193" t="s">
        <v>154</v>
      </c>
      <c r="C750" s="192" t="s">
        <v>76</v>
      </c>
      <c r="D750" s="192" t="s">
        <v>30</v>
      </c>
      <c r="E750" s="192" t="s">
        <v>59</v>
      </c>
      <c r="F750" s="194">
        <v>2548.568950563747</v>
      </c>
      <c r="G750">
        <v>9</v>
      </c>
      <c r="H750">
        <v>9</v>
      </c>
      <c r="I750" s="167">
        <v>2649.6164163269054</v>
      </c>
      <c r="J750" s="22">
        <v>1.0396487078526193</v>
      </c>
      <c r="K750" s="22" t="s">
        <v>155</v>
      </c>
      <c r="L750" s="22" t="s">
        <v>58</v>
      </c>
      <c r="M750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50" s="24" t="str">
        <f>IFERROR(IF(Table1[[#This Row],[Medicare Rate in CR]]&gt;0,"Y","N"),"N")</f>
        <v>Y</v>
      </c>
      <c r="O750" s="166">
        <f>Table1[[#This Row],[Medicare Rate in CR]]*Table1[[#This Row],[SumOfUnits]]*Table1[[#This Row],[Actuarial Factor 06/20/2023]]</f>
        <v>3387.081921800127</v>
      </c>
      <c r="P7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3387.081921800127</v>
      </c>
      <c r="Q750" s="166">
        <f>Table1[[#This Row],[Trended Medicare Pricing for all RHCs]]-Table1[[#This Row],[SumOfSFY24 Estimated Payment 5/04/23]]</f>
        <v>737.46550547322158</v>
      </c>
      <c r="R750" s="24">
        <f>Table1[[#This Row],[SumOfUnits]]*Table1[[#This Row],[Actuarial Factor 06/20/2023]]</f>
        <v>9.3568383706735734</v>
      </c>
      <c r="S750" s="23"/>
    </row>
    <row r="751" spans="1:19" x14ac:dyDescent="0.25">
      <c r="A751" s="192" t="s">
        <v>153</v>
      </c>
      <c r="B751" s="193" t="s">
        <v>154</v>
      </c>
      <c r="C751" s="192" t="s">
        <v>76</v>
      </c>
      <c r="D751" s="192" t="s">
        <v>30</v>
      </c>
      <c r="E751" s="192" t="s">
        <v>60</v>
      </c>
      <c r="F751" s="194">
        <v>2548.7038643153128</v>
      </c>
      <c r="G751">
        <v>9</v>
      </c>
      <c r="H751">
        <v>9</v>
      </c>
      <c r="I751" s="167">
        <v>2237.2223896806959</v>
      </c>
      <c r="J751" s="22">
        <v>0.87778828329344039</v>
      </c>
      <c r="K751" s="22" t="s">
        <v>155</v>
      </c>
      <c r="L751" s="22" t="s">
        <v>58</v>
      </c>
      <c r="M751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51" s="24" t="str">
        <f>IFERROR(IF(Table1[[#This Row],[Medicare Rate in CR]]&gt;0,"Y","N"),"N")</f>
        <v>Y</v>
      </c>
      <c r="O751" s="166">
        <f>Table1[[#This Row],[Medicare Rate in CR]]*Table1[[#This Row],[SumOfUnits]]*Table1[[#This Row],[Actuarial Factor 06/20/2023]]</f>
        <v>2859.755226024532</v>
      </c>
      <c r="P7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2859.755226024532</v>
      </c>
      <c r="Q751" s="166">
        <f>Table1[[#This Row],[Trended Medicare Pricing for all RHCs]]-Table1[[#This Row],[SumOfSFY24 Estimated Payment 5/04/23]]</f>
        <v>622.53283634383615</v>
      </c>
      <c r="R751" s="24">
        <f>Table1[[#This Row],[SumOfUnits]]*Table1[[#This Row],[Actuarial Factor 06/20/2023]]</f>
        <v>7.9000945496409631</v>
      </c>
      <c r="S751" s="23"/>
    </row>
    <row r="752" spans="1:19" x14ac:dyDescent="0.25">
      <c r="A752" s="192" t="s">
        <v>153</v>
      </c>
      <c r="B752" s="193" t="s">
        <v>154</v>
      </c>
      <c r="C752" s="192" t="s">
        <v>76</v>
      </c>
      <c r="D752" s="192" t="s">
        <v>30</v>
      </c>
      <c r="E752" s="192" t="s">
        <v>62</v>
      </c>
      <c r="F752" s="194">
        <v>1132.6973113616652</v>
      </c>
      <c r="G752">
        <v>4</v>
      </c>
      <c r="H752">
        <v>4</v>
      </c>
      <c r="I752" s="167">
        <v>1189.6468280221077</v>
      </c>
      <c r="J752" s="22">
        <v>1.0502777892109418</v>
      </c>
      <c r="K752" s="22" t="s">
        <v>155</v>
      </c>
      <c r="L752" s="22" t="s">
        <v>58</v>
      </c>
      <c r="M752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52" s="24" t="str">
        <f>IFERROR(IF(Table1[[#This Row],[Medicare Rate in CR]]&gt;0,"Y","N"),"N")</f>
        <v>Y</v>
      </c>
      <c r="O752" s="166">
        <f>Table1[[#This Row],[Medicare Rate in CR]]*Table1[[#This Row],[SumOfUnits]]*Table1[[#This Row],[Actuarial Factor 06/20/2023]]</f>
        <v>1520.7602276658754</v>
      </c>
      <c r="P7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1520.7602276658754</v>
      </c>
      <c r="Q752" s="166">
        <f>Table1[[#This Row],[Trended Medicare Pricing for all RHCs]]-Table1[[#This Row],[SumOfSFY24 Estimated Payment 5/04/23]]</f>
        <v>331.11339964376771</v>
      </c>
      <c r="R752" s="24">
        <f>Table1[[#This Row],[SumOfUnits]]*Table1[[#This Row],[Actuarial Factor 06/20/2023]]</f>
        <v>4.2011111568437673</v>
      </c>
      <c r="S752" s="23"/>
    </row>
    <row r="753" spans="1:19" x14ac:dyDescent="0.25">
      <c r="A753" s="192" t="s">
        <v>153</v>
      </c>
      <c r="B753" s="193" t="s">
        <v>154</v>
      </c>
      <c r="C753" s="192" t="s">
        <v>76</v>
      </c>
      <c r="D753" s="192" t="s">
        <v>30</v>
      </c>
      <c r="E753" s="192" t="s">
        <v>63</v>
      </c>
      <c r="F753" s="194">
        <v>1161.8386816999132</v>
      </c>
      <c r="G753">
        <v>4</v>
      </c>
      <c r="H753">
        <v>4</v>
      </c>
      <c r="I753" s="167">
        <v>1171.767607385578</v>
      </c>
      <c r="J753" s="22">
        <v>1.0085458728841232</v>
      </c>
      <c r="K753" s="22" t="s">
        <v>155</v>
      </c>
      <c r="L753" s="22" t="s">
        <v>58</v>
      </c>
      <c r="M753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53" s="24" t="str">
        <f>IFERROR(IF(Table1[[#This Row],[Medicare Rate in CR]]&gt;0,"Y","N"),"N")</f>
        <v>Y</v>
      </c>
      <c r="O753" s="166">
        <f>Table1[[#This Row],[Medicare Rate in CR]]*Table1[[#This Row],[SumOfUnits]]*Table1[[#This Row],[Actuarial Factor 06/20/2023]]</f>
        <v>1460.3340821012951</v>
      </c>
      <c r="P7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1460.3340821012951</v>
      </c>
      <c r="Q753" s="166">
        <f>Table1[[#This Row],[Trended Medicare Pricing for all RHCs]]-Table1[[#This Row],[SumOfSFY24 Estimated Payment 5/04/23]]</f>
        <v>288.56647471571705</v>
      </c>
      <c r="R753" s="24">
        <f>Table1[[#This Row],[SumOfUnits]]*Table1[[#This Row],[Actuarial Factor 06/20/2023]]</f>
        <v>4.0341834915364929</v>
      </c>
      <c r="S753" s="23"/>
    </row>
    <row r="754" spans="1:19" x14ac:dyDescent="0.25">
      <c r="A754" s="192" t="s">
        <v>153</v>
      </c>
      <c r="B754" s="193" t="s">
        <v>154</v>
      </c>
      <c r="C754" s="192" t="s">
        <v>76</v>
      </c>
      <c r="D754" s="192" t="s">
        <v>30</v>
      </c>
      <c r="E754" s="192" t="s">
        <v>77</v>
      </c>
      <c r="F754" s="194">
        <v>1415.8716392020815</v>
      </c>
      <c r="G754">
        <v>5</v>
      </c>
      <c r="H754">
        <v>5</v>
      </c>
      <c r="I754" s="167">
        <v>1895.5123886914409</v>
      </c>
      <c r="J754" s="22">
        <v>1.3387600515535873</v>
      </c>
      <c r="K754" s="22" t="s">
        <v>155</v>
      </c>
      <c r="L754" s="22" t="s">
        <v>58</v>
      </c>
      <c r="M754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54" s="24" t="str">
        <f>IFERROR(IF(Table1[[#This Row],[Medicare Rate in CR]]&gt;0,"Y","N"),"N")</f>
        <v>Y</v>
      </c>
      <c r="O754" s="166">
        <f>Table1[[#This Row],[Medicare Rate in CR]]*Table1[[#This Row],[SumOfUnits]]*Table1[[#This Row],[Actuarial Factor 06/20/2023]]</f>
        <v>2423.0887553094153</v>
      </c>
      <c r="P7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2423.0887553094153</v>
      </c>
      <c r="Q754" s="166">
        <f>Table1[[#This Row],[Trended Medicare Pricing for all RHCs]]-Table1[[#This Row],[SumOfSFY24 Estimated Payment 5/04/23]]</f>
        <v>527.57636661797437</v>
      </c>
      <c r="R754" s="24">
        <f>Table1[[#This Row],[SumOfUnits]]*Table1[[#This Row],[Actuarial Factor 06/20/2023]]</f>
        <v>6.6938002577679363</v>
      </c>
      <c r="S754" s="23"/>
    </row>
    <row r="755" spans="1:19" x14ac:dyDescent="0.25">
      <c r="A755" s="192" t="s">
        <v>153</v>
      </c>
      <c r="B755" s="193" t="s">
        <v>154</v>
      </c>
      <c r="C755" s="192" t="s">
        <v>76</v>
      </c>
      <c r="D755" s="192" t="s">
        <v>31</v>
      </c>
      <c r="E755" s="192" t="s">
        <v>67</v>
      </c>
      <c r="F755" s="194">
        <v>1415.8716392020815</v>
      </c>
      <c r="G755">
        <v>5</v>
      </c>
      <c r="H755">
        <v>5</v>
      </c>
      <c r="I755" s="167">
        <v>1539.996408443332</v>
      </c>
      <c r="J755" s="22">
        <v>1.0876666823492569</v>
      </c>
      <c r="K755" s="22" t="s">
        <v>155</v>
      </c>
      <c r="L755" s="22" t="s">
        <v>58</v>
      </c>
      <c r="M755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55" s="24" t="str">
        <f>IFERROR(IF(Table1[[#This Row],[Medicare Rate in CR]]&gt;0,"Y","N"),"N")</f>
        <v>Y</v>
      </c>
      <c r="O755" s="166">
        <f>Table1[[#This Row],[Medicare Rate in CR]]*Table1[[#This Row],[SumOfUnits]]*Table1[[#This Row],[Actuarial Factor 06/20/2023]]</f>
        <v>1968.6223117180375</v>
      </c>
      <c r="P7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1968.6223117180375</v>
      </c>
      <c r="Q755" s="166">
        <f>Table1[[#This Row],[Trended Medicare Pricing for all RHCs]]-Table1[[#This Row],[SumOfSFY24 Estimated Payment 5/04/23]]</f>
        <v>428.62590327470548</v>
      </c>
      <c r="R755" s="24">
        <f>Table1[[#This Row],[SumOfUnits]]*Table1[[#This Row],[Actuarial Factor 06/20/2023]]</f>
        <v>5.4383334117462843</v>
      </c>
      <c r="S755" s="23"/>
    </row>
    <row r="756" spans="1:19" x14ac:dyDescent="0.25">
      <c r="A756" s="192" t="s">
        <v>153</v>
      </c>
      <c r="B756" s="193" t="s">
        <v>154</v>
      </c>
      <c r="C756" s="192" t="s">
        <v>76</v>
      </c>
      <c r="D756" s="192" t="s">
        <v>31</v>
      </c>
      <c r="E756" s="192" t="s">
        <v>68</v>
      </c>
      <c r="F756" s="194">
        <v>1132.6973113616652</v>
      </c>
      <c r="G756">
        <v>4</v>
      </c>
      <c r="H756">
        <v>4</v>
      </c>
      <c r="I756" s="167">
        <v>1235.9670711439906</v>
      </c>
      <c r="J756" s="22">
        <v>1.0911715413698477</v>
      </c>
      <c r="K756" s="22" t="s">
        <v>155</v>
      </c>
      <c r="L756" s="22" t="s">
        <v>58</v>
      </c>
      <c r="M756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56" s="24" t="str">
        <f>IFERROR(IF(Table1[[#This Row],[Medicare Rate in CR]]&gt;0,"Y","N"),"N")</f>
        <v>Y</v>
      </c>
      <c r="O756" s="166">
        <f>Table1[[#This Row],[Medicare Rate in CR]]*Table1[[#This Row],[SumOfUnits]]*Table1[[#This Row],[Actuarial Factor 06/20/2023]]</f>
        <v>1579.9727450418848</v>
      </c>
      <c r="P7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1579.9727450418848</v>
      </c>
      <c r="Q756" s="166">
        <f>Table1[[#This Row],[Trended Medicare Pricing for all RHCs]]-Table1[[#This Row],[SumOfSFY24 Estimated Payment 5/04/23]]</f>
        <v>344.00567389789421</v>
      </c>
      <c r="R756" s="24">
        <f>Table1[[#This Row],[SumOfUnits]]*Table1[[#This Row],[Actuarial Factor 06/20/2023]]</f>
        <v>4.3646861654793909</v>
      </c>
      <c r="S756" s="23"/>
    </row>
    <row r="757" spans="1:19" x14ac:dyDescent="0.25">
      <c r="A757" s="192" t="s">
        <v>153</v>
      </c>
      <c r="B757" s="193" t="s">
        <v>154</v>
      </c>
      <c r="C757" s="192" t="s">
        <v>78</v>
      </c>
      <c r="D757" s="192" t="s">
        <v>30</v>
      </c>
      <c r="E757" s="192" t="s">
        <v>59</v>
      </c>
      <c r="F757" s="194">
        <v>849.52298352124899</v>
      </c>
      <c r="G757">
        <v>3</v>
      </c>
      <c r="H757">
        <v>3</v>
      </c>
      <c r="I757" s="167">
        <v>793.43931117019167</v>
      </c>
      <c r="J757" s="22">
        <v>0.93398216006047052</v>
      </c>
      <c r="K757" s="22" t="s">
        <v>155</v>
      </c>
      <c r="L757" s="22" t="s">
        <v>58</v>
      </c>
      <c r="M757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57" s="24" t="str">
        <f>IFERROR(IF(Table1[[#This Row],[Medicare Rate in CR]]&gt;0,"Y","N"),"N")</f>
        <v>Y</v>
      </c>
      <c r="O757" s="166">
        <f>Table1[[#This Row],[Medicare Rate in CR]]*Table1[[#This Row],[SumOfUnits]]*Table1[[#This Row],[Actuarial Factor 06/20/2023]]</f>
        <v>1014.2766063608692</v>
      </c>
      <c r="P7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1014.2766063608692</v>
      </c>
      <c r="Q757" s="166">
        <f>Table1[[#This Row],[Trended Medicare Pricing for all RHCs]]-Table1[[#This Row],[SumOfSFY24 Estimated Payment 5/04/23]]</f>
        <v>220.83729519067754</v>
      </c>
      <c r="R757" s="24">
        <f>Table1[[#This Row],[SumOfUnits]]*Table1[[#This Row],[Actuarial Factor 06/20/2023]]</f>
        <v>2.8019464801814116</v>
      </c>
      <c r="S757" s="23"/>
    </row>
    <row r="758" spans="1:19" x14ac:dyDescent="0.25">
      <c r="A758" s="192" t="s">
        <v>153</v>
      </c>
      <c r="B758" s="193" t="s">
        <v>154</v>
      </c>
      <c r="C758" s="192" t="s">
        <v>78</v>
      </c>
      <c r="D758" s="192" t="s">
        <v>30</v>
      </c>
      <c r="E758" s="192" t="s">
        <v>62</v>
      </c>
      <c r="F758" s="194">
        <v>283.17432784041631</v>
      </c>
      <c r="G758">
        <v>1</v>
      </c>
      <c r="H758">
        <v>1</v>
      </c>
      <c r="I758" s="167">
        <v>268.99331896861236</v>
      </c>
      <c r="J758" s="22">
        <v>0.94992127648027569</v>
      </c>
      <c r="K758" s="22" t="s">
        <v>155</v>
      </c>
      <c r="L758" s="22" t="s">
        <v>58</v>
      </c>
      <c r="M758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58" s="24" t="str">
        <f>IFERROR(IF(Table1[[#This Row],[Medicare Rate in CR]]&gt;0,"Y","N"),"N")</f>
        <v>Y</v>
      </c>
      <c r="O758" s="166">
        <f>Table1[[#This Row],[Medicare Rate in CR]]*Table1[[#This Row],[SumOfUnits]]*Table1[[#This Row],[Actuarial Factor 06/20/2023]]</f>
        <v>343.86200287309498</v>
      </c>
      <c r="P7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343.86200287309498</v>
      </c>
      <c r="Q758" s="166">
        <f>Table1[[#This Row],[Trended Medicare Pricing for all RHCs]]-Table1[[#This Row],[SumOfSFY24 Estimated Payment 5/04/23]]</f>
        <v>74.868683904482623</v>
      </c>
      <c r="R758" s="24">
        <f>Table1[[#This Row],[SumOfUnits]]*Table1[[#This Row],[Actuarial Factor 06/20/2023]]</f>
        <v>0.94992127648027569</v>
      </c>
      <c r="S758" s="23"/>
    </row>
    <row r="759" spans="1:19" x14ac:dyDescent="0.25">
      <c r="A759" s="192" t="s">
        <v>153</v>
      </c>
      <c r="B759" s="193" t="s">
        <v>154</v>
      </c>
      <c r="C759" s="192" t="s">
        <v>78</v>
      </c>
      <c r="D759" s="192" t="s">
        <v>30</v>
      </c>
      <c r="E759" s="192" t="s">
        <v>63</v>
      </c>
      <c r="F759" s="194">
        <v>849.52298352124899</v>
      </c>
      <c r="G759">
        <v>3</v>
      </c>
      <c r="H759">
        <v>3</v>
      </c>
      <c r="I759" s="167">
        <v>795.58305502644475</v>
      </c>
      <c r="J759" s="22">
        <v>0.93650562781571278</v>
      </c>
      <c r="K759" s="22" t="s">
        <v>155</v>
      </c>
      <c r="L759" s="22" t="s">
        <v>58</v>
      </c>
      <c r="M759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59" s="24" t="str">
        <f>IFERROR(IF(Table1[[#This Row],[Medicare Rate in CR]]&gt;0,"Y","N"),"N")</f>
        <v>Y</v>
      </c>
      <c r="O759" s="166">
        <f>Table1[[#This Row],[Medicare Rate in CR]]*Table1[[#This Row],[SumOfUnits]]*Table1[[#This Row],[Actuarial Factor 06/20/2023]]</f>
        <v>1017.0170166390296</v>
      </c>
      <c r="P7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1017.0170166390296</v>
      </c>
      <c r="Q759" s="166">
        <f>Table1[[#This Row],[Trended Medicare Pricing for all RHCs]]-Table1[[#This Row],[SumOfSFY24 Estimated Payment 5/04/23]]</f>
        <v>221.43396161258488</v>
      </c>
      <c r="R759" s="24">
        <f>Table1[[#This Row],[SumOfUnits]]*Table1[[#This Row],[Actuarial Factor 06/20/2023]]</f>
        <v>2.8095168834471385</v>
      </c>
      <c r="S759" s="23"/>
    </row>
    <row r="760" spans="1:19" x14ac:dyDescent="0.25">
      <c r="A760" s="192" t="s">
        <v>153</v>
      </c>
      <c r="B760" s="193" t="s">
        <v>154</v>
      </c>
      <c r="C760" s="192" t="s">
        <v>78</v>
      </c>
      <c r="D760" s="192" t="s">
        <v>30</v>
      </c>
      <c r="E760" s="192" t="s">
        <v>77</v>
      </c>
      <c r="F760" s="194">
        <v>1982.220294882914</v>
      </c>
      <c r="G760">
        <v>7</v>
      </c>
      <c r="H760">
        <v>7</v>
      </c>
      <c r="I760" s="167">
        <v>2516.9942924355491</v>
      </c>
      <c r="J760" s="22">
        <v>1.2697853507670918</v>
      </c>
      <c r="K760" s="22" t="s">
        <v>155</v>
      </c>
      <c r="L760" s="22" t="s">
        <v>58</v>
      </c>
      <c r="M760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60" s="24" t="str">
        <f>IFERROR(IF(Table1[[#This Row],[Medicare Rate in CR]]&gt;0,"Y","N"),"N")</f>
        <v>Y</v>
      </c>
      <c r="O760" s="166">
        <f>Table1[[#This Row],[Medicare Rate in CR]]*Table1[[#This Row],[SumOfUnits]]*Table1[[#This Row],[Actuarial Factor 06/20/2023]]</f>
        <v>3217.5471938692572</v>
      </c>
      <c r="P7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3217.5471938692572</v>
      </c>
      <c r="Q760" s="166">
        <f>Table1[[#This Row],[Trended Medicare Pricing for all RHCs]]-Table1[[#This Row],[SumOfSFY24 Estimated Payment 5/04/23]]</f>
        <v>700.55290143370803</v>
      </c>
      <c r="R760" s="24">
        <f>Table1[[#This Row],[SumOfUnits]]*Table1[[#This Row],[Actuarial Factor 06/20/2023]]</f>
        <v>8.8884974553696416</v>
      </c>
      <c r="S760" s="23"/>
    </row>
    <row r="761" spans="1:19" x14ac:dyDescent="0.25">
      <c r="A761" s="192" t="s">
        <v>153</v>
      </c>
      <c r="B761" s="193" t="s">
        <v>154</v>
      </c>
      <c r="C761" s="192" t="s">
        <v>79</v>
      </c>
      <c r="D761" s="192" t="s">
        <v>30</v>
      </c>
      <c r="E761" s="192" t="s">
        <v>59</v>
      </c>
      <c r="F761" s="194">
        <v>566.34865568083262</v>
      </c>
      <c r="G761">
        <v>2</v>
      </c>
      <c r="H761">
        <v>2</v>
      </c>
      <c r="I761" s="167">
        <v>540.82155027763804</v>
      </c>
      <c r="J761" s="22">
        <v>0.95492687208287386</v>
      </c>
      <c r="K761" s="22" t="s">
        <v>155</v>
      </c>
      <c r="L761" s="22" t="s">
        <v>58</v>
      </c>
      <c r="M761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61" s="24" t="str">
        <f>IFERROR(IF(Table1[[#This Row],[Medicare Rate in CR]]&gt;0,"Y","N"),"N")</f>
        <v>Y</v>
      </c>
      <c r="O761" s="166">
        <f>Table1[[#This Row],[Medicare Rate in CR]]*Table1[[#This Row],[SumOfUnits]]*Table1[[#This Row],[Actuarial Factor 06/20/2023]]</f>
        <v>691.34795685055906</v>
      </c>
      <c r="P7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691.34795685055906</v>
      </c>
      <c r="Q761" s="166">
        <f>Table1[[#This Row],[Trended Medicare Pricing for all RHCs]]-Table1[[#This Row],[SumOfSFY24 Estimated Payment 5/04/23]]</f>
        <v>150.52640657292102</v>
      </c>
      <c r="R761" s="24">
        <f>Table1[[#This Row],[SumOfUnits]]*Table1[[#This Row],[Actuarial Factor 06/20/2023]]</f>
        <v>1.9098537441657477</v>
      </c>
      <c r="S761" s="23"/>
    </row>
    <row r="762" spans="1:19" x14ac:dyDescent="0.25">
      <c r="A762" s="192" t="s">
        <v>153</v>
      </c>
      <c r="B762" s="193" t="s">
        <v>154</v>
      </c>
      <c r="C762" s="192" t="s">
        <v>79</v>
      </c>
      <c r="D762" s="192" t="s">
        <v>30</v>
      </c>
      <c r="E762" s="192" t="s">
        <v>60</v>
      </c>
      <c r="F762" s="194">
        <v>2261.4821239279172</v>
      </c>
      <c r="G762">
        <v>8</v>
      </c>
      <c r="H762">
        <v>8</v>
      </c>
      <c r="I762" s="167">
        <v>1908.0069796043958</v>
      </c>
      <c r="J762" s="22">
        <v>0.84369757311652838</v>
      </c>
      <c r="K762" s="22" t="s">
        <v>155</v>
      </c>
      <c r="L762" s="22" t="s">
        <v>58</v>
      </c>
      <c r="M762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62" s="24" t="str">
        <f>IFERROR(IF(Table1[[#This Row],[Medicare Rate in CR]]&gt;0,"Y","N"),"N")</f>
        <v>Y</v>
      </c>
      <c r="O762" s="166">
        <f>Table1[[#This Row],[Medicare Rate in CR]]*Table1[[#This Row],[SumOfUnits]]*Table1[[#This Row],[Actuarial Factor 06/20/2023]]</f>
        <v>2443.2806759396171</v>
      </c>
      <c r="P7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2443.2806759396171</v>
      </c>
      <c r="Q762" s="166">
        <f>Table1[[#This Row],[Trended Medicare Pricing for all RHCs]]-Table1[[#This Row],[SumOfSFY24 Estimated Payment 5/04/23]]</f>
        <v>535.2736963352213</v>
      </c>
      <c r="R762" s="24">
        <f>Table1[[#This Row],[SumOfUnits]]*Table1[[#This Row],[Actuarial Factor 06/20/2023]]</f>
        <v>6.749580584932227</v>
      </c>
      <c r="S762" s="23"/>
    </row>
    <row r="763" spans="1:19" x14ac:dyDescent="0.25">
      <c r="A763" s="192" t="s">
        <v>153</v>
      </c>
      <c r="B763" s="193" t="s">
        <v>154</v>
      </c>
      <c r="C763" s="192" t="s">
        <v>79</v>
      </c>
      <c r="D763" s="192" t="s">
        <v>30</v>
      </c>
      <c r="E763" s="192" t="s">
        <v>63</v>
      </c>
      <c r="F763" s="194">
        <v>283.17432784041631</v>
      </c>
      <c r="G763">
        <v>1</v>
      </c>
      <c r="H763">
        <v>1</v>
      </c>
      <c r="I763" s="167">
        <v>268.67440695436011</v>
      </c>
      <c r="J763" s="22">
        <v>0.94879507264434049</v>
      </c>
      <c r="K763" s="22" t="s">
        <v>155</v>
      </c>
      <c r="L763" s="22" t="s">
        <v>58</v>
      </c>
      <c r="M763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63" s="24" t="str">
        <f>IFERROR(IF(Table1[[#This Row],[Medicare Rate in CR]]&gt;0,"Y","N"),"N")</f>
        <v>Y</v>
      </c>
      <c r="O763" s="166">
        <f>Table1[[#This Row],[Medicare Rate in CR]]*Table1[[#This Row],[SumOfUnits]]*Table1[[#This Row],[Actuarial Factor 06/20/2023]]</f>
        <v>343.45432834652485</v>
      </c>
      <c r="P7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343.45432834652485</v>
      </c>
      <c r="Q763" s="166">
        <f>Table1[[#This Row],[Trended Medicare Pricing for all RHCs]]-Table1[[#This Row],[SumOfSFY24 Estimated Payment 5/04/23]]</f>
        <v>74.779921392164738</v>
      </c>
      <c r="R763" s="24">
        <f>Table1[[#This Row],[SumOfUnits]]*Table1[[#This Row],[Actuarial Factor 06/20/2023]]</f>
        <v>0.94879507264434049</v>
      </c>
      <c r="S763" s="23"/>
    </row>
    <row r="764" spans="1:19" x14ac:dyDescent="0.25">
      <c r="A764" s="192" t="s">
        <v>153</v>
      </c>
      <c r="B764" s="193" t="s">
        <v>154</v>
      </c>
      <c r="C764" s="192" t="s">
        <v>79</v>
      </c>
      <c r="D764" s="192" t="s">
        <v>30</v>
      </c>
      <c r="E764" s="192" t="s">
        <v>64</v>
      </c>
      <c r="F764" s="194">
        <v>3681.2662619254129</v>
      </c>
      <c r="G764">
        <v>13</v>
      </c>
      <c r="H764">
        <v>13</v>
      </c>
      <c r="I764" s="167">
        <v>3522.2182594263709</v>
      </c>
      <c r="J764" s="22">
        <v>0.95679530053448103</v>
      </c>
      <c r="K764" s="22" t="s">
        <v>155</v>
      </c>
      <c r="L764" s="22" t="s">
        <v>58</v>
      </c>
      <c r="M764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64" s="24" t="str">
        <f>IFERROR(IF(Table1[[#This Row],[Medicare Rate in CR]]&gt;0,"Y","N"),"N")</f>
        <v>Y</v>
      </c>
      <c r="O764" s="166">
        <f>Table1[[#This Row],[Medicare Rate in CR]]*Table1[[#This Row],[SumOfUnits]]*Table1[[#This Row],[Actuarial Factor 06/20/2023]]</f>
        <v>4502.5543009261983</v>
      </c>
      <c r="P7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4502.5543009261983</v>
      </c>
      <c r="Q764" s="166">
        <f>Table1[[#This Row],[Trended Medicare Pricing for all RHCs]]-Table1[[#This Row],[SumOfSFY24 Estimated Payment 5/04/23]]</f>
        <v>980.33604149982739</v>
      </c>
      <c r="R764" s="24">
        <f>Table1[[#This Row],[SumOfUnits]]*Table1[[#This Row],[Actuarial Factor 06/20/2023]]</f>
        <v>12.438338906948253</v>
      </c>
      <c r="S764" s="23"/>
    </row>
    <row r="765" spans="1:19" x14ac:dyDescent="0.25">
      <c r="A765" s="192" t="s">
        <v>153</v>
      </c>
      <c r="B765" s="193" t="s">
        <v>154</v>
      </c>
      <c r="C765" s="192" t="s">
        <v>79</v>
      </c>
      <c r="D765" s="192" t="s">
        <v>30</v>
      </c>
      <c r="E765" s="192" t="s">
        <v>77</v>
      </c>
      <c r="F765" s="194">
        <v>1699.0459670424978</v>
      </c>
      <c r="G765">
        <v>6</v>
      </c>
      <c r="H765">
        <v>6</v>
      </c>
      <c r="I765" s="167">
        <v>2171.4943942906589</v>
      </c>
      <c r="J765" s="22">
        <v>1.2780668895442215</v>
      </c>
      <c r="K765" s="22" t="s">
        <v>155</v>
      </c>
      <c r="L765" s="22" t="s">
        <v>58</v>
      </c>
      <c r="M765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65" s="24" t="str">
        <f>IFERROR(IF(Table1[[#This Row],[Medicare Rate in CR]]&gt;0,"Y","N"),"N")</f>
        <v>Y</v>
      </c>
      <c r="O765" s="166">
        <f>Table1[[#This Row],[Medicare Rate in CR]]*Table1[[#This Row],[SumOfUnits]]*Table1[[#This Row],[Actuarial Factor 06/20/2023]]</f>
        <v>2775.8846000766766</v>
      </c>
      <c r="P7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2775.8846000766766</v>
      </c>
      <c r="Q765" s="166">
        <f>Table1[[#This Row],[Trended Medicare Pricing for all RHCs]]-Table1[[#This Row],[SumOfSFY24 Estimated Payment 5/04/23]]</f>
        <v>604.39020578601776</v>
      </c>
      <c r="R765" s="24">
        <f>Table1[[#This Row],[SumOfUnits]]*Table1[[#This Row],[Actuarial Factor 06/20/2023]]</f>
        <v>7.6684013372653297</v>
      </c>
      <c r="S765" s="23"/>
    </row>
    <row r="766" spans="1:19" x14ac:dyDescent="0.25">
      <c r="A766" s="192" t="s">
        <v>153</v>
      </c>
      <c r="B766" s="193" t="s">
        <v>154</v>
      </c>
      <c r="C766" s="192" t="s">
        <v>55</v>
      </c>
      <c r="D766" s="192" t="s">
        <v>30</v>
      </c>
      <c r="E766" s="192" t="s">
        <v>56</v>
      </c>
      <c r="F766" s="194">
        <v>17882.731039799546</v>
      </c>
      <c r="G766">
        <v>66</v>
      </c>
      <c r="H766">
        <v>66</v>
      </c>
      <c r="I766" s="167">
        <v>19177.771054839053</v>
      </c>
      <c r="J766" s="22">
        <v>1.0724184696485837</v>
      </c>
      <c r="K766" s="22" t="s">
        <v>155</v>
      </c>
      <c r="L766" s="22" t="s">
        <v>58</v>
      </c>
      <c r="M766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66" s="24" t="str">
        <f>IFERROR(IF(Table1[[#This Row],[Medicare Rate in CR]]&gt;0,"Y","N"),"N")</f>
        <v>Y</v>
      </c>
      <c r="O766" s="166">
        <f>Table1[[#This Row],[Medicare Rate in CR]]*Table1[[#This Row],[SumOfUnits]]*Table1[[#This Row],[Actuarial Factor 06/20/2023]]</f>
        <v>25621.514280653992</v>
      </c>
      <c r="P7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25621.514280653992</v>
      </c>
      <c r="Q766" s="166">
        <f>Table1[[#This Row],[Trended Medicare Pricing for all RHCs]]-Table1[[#This Row],[SumOfSFY24 Estimated Payment 5/04/23]]</f>
        <v>6443.7432258149383</v>
      </c>
      <c r="R766" s="24">
        <f>Table1[[#This Row],[SumOfUnits]]*Table1[[#This Row],[Actuarial Factor 06/20/2023]]</f>
        <v>70.779618996806519</v>
      </c>
      <c r="S766" s="23"/>
    </row>
    <row r="767" spans="1:19" x14ac:dyDescent="0.25">
      <c r="A767" s="192" t="s">
        <v>153</v>
      </c>
      <c r="B767" s="193" t="s">
        <v>154</v>
      </c>
      <c r="C767" s="192" t="s">
        <v>55</v>
      </c>
      <c r="D767" s="192" t="s">
        <v>30</v>
      </c>
      <c r="E767" s="192" t="s">
        <v>59</v>
      </c>
      <c r="F767" s="194">
        <v>193075.90825864949</v>
      </c>
      <c r="G767">
        <v>689</v>
      </c>
      <c r="H767">
        <v>689</v>
      </c>
      <c r="I767" s="167">
        <v>197462.61672300496</v>
      </c>
      <c r="J767" s="22">
        <v>1.0227201234163246</v>
      </c>
      <c r="K767" s="22" t="s">
        <v>155</v>
      </c>
      <c r="L767" s="22" t="s">
        <v>58</v>
      </c>
      <c r="M767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67" s="24" t="str">
        <f>IFERROR(IF(Table1[[#This Row],[Medicare Rate in CR]]&gt;0,"Y","N"),"N")</f>
        <v>Y</v>
      </c>
      <c r="O767" s="166">
        <f>Table1[[#This Row],[Medicare Rate in CR]]*Table1[[#This Row],[SumOfUnits]]*Table1[[#This Row],[Actuarial Factor 06/20/2023]]</f>
        <v>255077.76120060252</v>
      </c>
      <c r="P7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255077.76120060252</v>
      </c>
      <c r="Q767" s="166">
        <f>Table1[[#This Row],[Trended Medicare Pricing for all RHCs]]-Table1[[#This Row],[SumOfSFY24 Estimated Payment 5/04/23]]</f>
        <v>57615.144477597554</v>
      </c>
      <c r="R767" s="24">
        <f>Table1[[#This Row],[SumOfUnits]]*Table1[[#This Row],[Actuarial Factor 06/20/2023]]</f>
        <v>704.65416503384768</v>
      </c>
      <c r="S767" s="23"/>
    </row>
    <row r="768" spans="1:19" x14ac:dyDescent="0.25">
      <c r="A768" s="192" t="s">
        <v>153</v>
      </c>
      <c r="B768" s="193" t="s">
        <v>154</v>
      </c>
      <c r="C768" s="192" t="s">
        <v>55</v>
      </c>
      <c r="D768" s="192" t="s">
        <v>30</v>
      </c>
      <c r="E768" s="192" t="s">
        <v>60</v>
      </c>
      <c r="F768" s="194">
        <v>70245.841765442994</v>
      </c>
      <c r="G768">
        <v>250</v>
      </c>
      <c r="H768">
        <v>250</v>
      </c>
      <c r="I768" s="167">
        <v>63828.618439675985</v>
      </c>
      <c r="J768" s="22">
        <v>0.90864621784738975</v>
      </c>
      <c r="K768" s="22" t="s">
        <v>155</v>
      </c>
      <c r="L768" s="22" t="s">
        <v>58</v>
      </c>
      <c r="M768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68" s="24" t="str">
        <f>IFERROR(IF(Table1[[#This Row],[Medicare Rate in CR]]&gt;0,"Y","N"),"N")</f>
        <v>Y</v>
      </c>
      <c r="O768" s="166">
        <f>Table1[[#This Row],[Medicare Rate in CR]]*Table1[[#This Row],[SumOfUnits]]*Table1[[#This Row],[Actuarial Factor 06/20/2023]]</f>
        <v>82230.211099644148</v>
      </c>
      <c r="P7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82230.211099644148</v>
      </c>
      <c r="Q768" s="166">
        <f>Table1[[#This Row],[Trended Medicare Pricing for all RHCs]]-Table1[[#This Row],[SumOfSFY24 Estimated Payment 5/04/23]]</f>
        <v>18401.592659968162</v>
      </c>
      <c r="R768" s="24">
        <f>Table1[[#This Row],[SumOfUnits]]*Table1[[#This Row],[Actuarial Factor 06/20/2023]]</f>
        <v>227.16155446184743</v>
      </c>
      <c r="S768" s="23"/>
    </row>
    <row r="769" spans="1:19" x14ac:dyDescent="0.25">
      <c r="A769" s="192" t="s">
        <v>153</v>
      </c>
      <c r="B769" s="193" t="s">
        <v>154</v>
      </c>
      <c r="C769" s="192" t="s">
        <v>55</v>
      </c>
      <c r="D769" s="192" t="s">
        <v>30</v>
      </c>
      <c r="E769" s="192" t="s">
        <v>61</v>
      </c>
      <c r="F769" s="194">
        <v>18899.209790883677</v>
      </c>
      <c r="G769">
        <v>67</v>
      </c>
      <c r="H769">
        <v>67</v>
      </c>
      <c r="I769" s="167">
        <v>17172.69549679081</v>
      </c>
      <c r="J769" s="22">
        <v>0.90864621784738975</v>
      </c>
      <c r="K769" s="22" t="s">
        <v>155</v>
      </c>
      <c r="L769" s="22" t="s">
        <v>58</v>
      </c>
      <c r="M769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69" s="24" t="str">
        <f>IFERROR(IF(Table1[[#This Row],[Medicare Rate in CR]]&gt;0,"Y","N"),"N")</f>
        <v>Y</v>
      </c>
      <c r="O769" s="166">
        <f>Table1[[#This Row],[Medicare Rate in CR]]*Table1[[#This Row],[SumOfUnits]]*Table1[[#This Row],[Actuarial Factor 06/20/2023]]</f>
        <v>22037.696574704634</v>
      </c>
      <c r="P7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22037.696574704634</v>
      </c>
      <c r="Q769" s="166">
        <f>Table1[[#This Row],[Trended Medicare Pricing for all RHCs]]-Table1[[#This Row],[SumOfSFY24 Estimated Payment 5/04/23]]</f>
        <v>4865.0010779138247</v>
      </c>
      <c r="R769" s="24">
        <f>Table1[[#This Row],[SumOfUnits]]*Table1[[#This Row],[Actuarial Factor 06/20/2023]]</f>
        <v>60.879296595775116</v>
      </c>
      <c r="S769" s="23"/>
    </row>
    <row r="770" spans="1:19" x14ac:dyDescent="0.25">
      <c r="A770" s="192" t="s">
        <v>153</v>
      </c>
      <c r="B770" s="193" t="s">
        <v>154</v>
      </c>
      <c r="C770" s="192" t="s">
        <v>55</v>
      </c>
      <c r="D770" s="192" t="s">
        <v>30</v>
      </c>
      <c r="E770" s="192" t="s">
        <v>62</v>
      </c>
      <c r="F770" s="194">
        <v>171664.92242459333</v>
      </c>
      <c r="G770">
        <v>621</v>
      </c>
      <c r="H770">
        <v>621</v>
      </c>
      <c r="I770" s="167">
        <v>180027.04467578535</v>
      </c>
      <c r="J770" s="22">
        <v>1.0487118866981413</v>
      </c>
      <c r="K770" s="22" t="s">
        <v>155</v>
      </c>
      <c r="L770" s="22" t="s">
        <v>58</v>
      </c>
      <c r="M770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70" s="24" t="str">
        <f>IFERROR(IF(Table1[[#This Row],[Medicare Rate in CR]]&gt;0,"Y","N"),"N")</f>
        <v>Y</v>
      </c>
      <c r="O770" s="166">
        <f>Table1[[#This Row],[Medicare Rate in CR]]*Table1[[#This Row],[SumOfUnits]]*Table1[[#This Row],[Actuarial Factor 06/20/2023]]</f>
        <v>235746.01705269917</v>
      </c>
      <c r="P7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235746.01705269917</v>
      </c>
      <c r="Q770" s="166">
        <f>Table1[[#This Row],[Trended Medicare Pricing for all RHCs]]-Table1[[#This Row],[SumOfSFY24 Estimated Payment 5/04/23]]</f>
        <v>55718.972376913822</v>
      </c>
      <c r="R770" s="24">
        <f>Table1[[#This Row],[SumOfUnits]]*Table1[[#This Row],[Actuarial Factor 06/20/2023]]</f>
        <v>651.25008163954578</v>
      </c>
      <c r="S770" s="23"/>
    </row>
    <row r="771" spans="1:19" x14ac:dyDescent="0.25">
      <c r="A771" s="192" t="s">
        <v>153</v>
      </c>
      <c r="B771" s="193" t="s">
        <v>154</v>
      </c>
      <c r="C771" s="192" t="s">
        <v>55</v>
      </c>
      <c r="D771" s="192" t="s">
        <v>30</v>
      </c>
      <c r="E771" s="192" t="s">
        <v>63</v>
      </c>
      <c r="F771" s="194">
        <v>280684.08981401072</v>
      </c>
      <c r="G771">
        <v>997</v>
      </c>
      <c r="H771">
        <v>997</v>
      </c>
      <c r="I771" s="167">
        <v>281426.62671435159</v>
      </c>
      <c r="J771" s="22">
        <v>1.0026454541859957</v>
      </c>
      <c r="K771" s="22" t="s">
        <v>155</v>
      </c>
      <c r="L771" s="22" t="s">
        <v>58</v>
      </c>
      <c r="M771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71" s="24" t="str">
        <f>IFERROR(IF(Table1[[#This Row],[Medicare Rate in CR]]&gt;0,"Y","N"),"N")</f>
        <v>Y</v>
      </c>
      <c r="O771" s="166">
        <f>Table1[[#This Row],[Medicare Rate in CR]]*Table1[[#This Row],[SumOfUnits]]*Table1[[#This Row],[Actuarial Factor 06/20/2023]]</f>
        <v>361858.78507690626</v>
      </c>
      <c r="P7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361858.78507690626</v>
      </c>
      <c r="Q771" s="166">
        <f>Table1[[#This Row],[Trended Medicare Pricing for all RHCs]]-Table1[[#This Row],[SumOfSFY24 Estimated Payment 5/04/23]]</f>
        <v>80432.158362554677</v>
      </c>
      <c r="R771" s="24">
        <f>Table1[[#This Row],[SumOfUnits]]*Table1[[#This Row],[Actuarial Factor 06/20/2023]]</f>
        <v>999.63751782343775</v>
      </c>
      <c r="S771" s="23"/>
    </row>
    <row r="772" spans="1:19" x14ac:dyDescent="0.25">
      <c r="A772" s="192" t="s">
        <v>153</v>
      </c>
      <c r="B772" s="193" t="s">
        <v>154</v>
      </c>
      <c r="C772" s="192" t="s">
        <v>55</v>
      </c>
      <c r="D772" s="192" t="s">
        <v>30</v>
      </c>
      <c r="E772" s="192" t="s">
        <v>64</v>
      </c>
      <c r="F772" s="194">
        <v>88827.888599788246</v>
      </c>
      <c r="G772">
        <v>317</v>
      </c>
      <c r="H772">
        <v>317</v>
      </c>
      <c r="I772" s="167">
        <v>87086.804458343526</v>
      </c>
      <c r="J772" s="22">
        <v>0.98039935240058296</v>
      </c>
      <c r="K772" s="22" t="s">
        <v>155</v>
      </c>
      <c r="L772" s="22" t="s">
        <v>58</v>
      </c>
      <c r="M772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72" s="24" t="str">
        <f>IFERROR(IF(Table1[[#This Row],[Medicare Rate in CR]]&gt;0,"Y","N"),"N")</f>
        <v>Y</v>
      </c>
      <c r="O772" s="166">
        <f>Table1[[#This Row],[Medicare Rate in CR]]*Table1[[#This Row],[SumOfUnits]]*Table1[[#This Row],[Actuarial Factor 06/20/2023]]</f>
        <v>112501.63941942938</v>
      </c>
      <c r="P7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112501.63941942938</v>
      </c>
      <c r="Q772" s="166">
        <f>Table1[[#This Row],[Trended Medicare Pricing for all RHCs]]-Table1[[#This Row],[SumOfSFY24 Estimated Payment 5/04/23]]</f>
        <v>25414.834961085857</v>
      </c>
      <c r="R772" s="24">
        <f>Table1[[#This Row],[SumOfUnits]]*Table1[[#This Row],[Actuarial Factor 06/20/2023]]</f>
        <v>310.78659471098479</v>
      </c>
      <c r="S772" s="23"/>
    </row>
    <row r="773" spans="1:19" x14ac:dyDescent="0.25">
      <c r="A773" s="192" t="s">
        <v>153</v>
      </c>
      <c r="B773" s="193" t="s">
        <v>154</v>
      </c>
      <c r="C773" s="192" t="s">
        <v>55</v>
      </c>
      <c r="D773" s="192" t="s">
        <v>30</v>
      </c>
      <c r="E773" s="192" t="s">
        <v>77</v>
      </c>
      <c r="F773" s="194">
        <v>214595.32620217852</v>
      </c>
      <c r="G773">
        <v>761</v>
      </c>
      <c r="H773">
        <v>761</v>
      </c>
      <c r="I773" s="167">
        <v>271826.13599180686</v>
      </c>
      <c r="J773" s="22">
        <v>1.2666917812352958</v>
      </c>
      <c r="K773" s="22" t="s">
        <v>155</v>
      </c>
      <c r="L773" s="22" t="s">
        <v>58</v>
      </c>
      <c r="M773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73" s="24" t="str">
        <f>IFERROR(IF(Table1[[#This Row],[Medicare Rate in CR]]&gt;0,"Y","N"),"N")</f>
        <v>Y</v>
      </c>
      <c r="O773" s="166">
        <f>Table1[[#This Row],[Medicare Rate in CR]]*Table1[[#This Row],[SumOfUnits]]*Table1[[#This Row],[Actuarial Factor 06/20/2023]]</f>
        <v>348941.14575380657</v>
      </c>
      <c r="P7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348941.14575380657</v>
      </c>
      <c r="Q773" s="166">
        <f>Table1[[#This Row],[Trended Medicare Pricing for all RHCs]]-Table1[[#This Row],[SumOfSFY24 Estimated Payment 5/04/23]]</f>
        <v>77115.00976199971</v>
      </c>
      <c r="R773" s="24">
        <f>Table1[[#This Row],[SumOfUnits]]*Table1[[#This Row],[Actuarial Factor 06/20/2023]]</f>
        <v>963.95244552006011</v>
      </c>
      <c r="S773" s="23"/>
    </row>
    <row r="774" spans="1:19" x14ac:dyDescent="0.25">
      <c r="A774" s="192" t="s">
        <v>153</v>
      </c>
      <c r="B774" s="193" t="s">
        <v>154</v>
      </c>
      <c r="C774" s="192" t="s">
        <v>55</v>
      </c>
      <c r="D774" s="192" t="s">
        <v>32</v>
      </c>
      <c r="E774" s="192" t="s">
        <v>80</v>
      </c>
      <c r="F774" s="194">
        <v>3681.2662619254129</v>
      </c>
      <c r="G774">
        <v>13</v>
      </c>
      <c r="H774">
        <v>13</v>
      </c>
      <c r="I774" s="167">
        <v>4747.7460932204749</v>
      </c>
      <c r="J774" s="22">
        <v>1.2897046166764534</v>
      </c>
      <c r="K774" s="22" t="s">
        <v>155</v>
      </c>
      <c r="L774" s="22" t="s">
        <v>58</v>
      </c>
      <c r="M774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74" s="24" t="str">
        <f>IFERROR(IF(Table1[[#This Row],[Medicare Rate in CR]]&gt;0,"Y","N"),"N")</f>
        <v>Y</v>
      </c>
      <c r="O774" s="166">
        <f>Table1[[#This Row],[Medicare Rate in CR]]*Table1[[#This Row],[SumOfUnits]]*Table1[[#This Row],[Actuarial Factor 06/20/2023]]</f>
        <v>6069.1822644792219</v>
      </c>
      <c r="P7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6069.1822644792219</v>
      </c>
      <c r="Q774" s="166">
        <f>Table1[[#This Row],[Trended Medicare Pricing for all RHCs]]-Table1[[#This Row],[SumOfSFY24 Estimated Payment 5/04/23]]</f>
        <v>1321.436171258747</v>
      </c>
      <c r="R774" s="24">
        <f>Table1[[#This Row],[SumOfUnits]]*Table1[[#This Row],[Actuarial Factor 06/20/2023]]</f>
        <v>16.766160016793894</v>
      </c>
      <c r="S774" s="23"/>
    </row>
    <row r="775" spans="1:19" x14ac:dyDescent="0.25">
      <c r="A775" s="192" t="s">
        <v>153</v>
      </c>
      <c r="B775" s="193" t="s">
        <v>154</v>
      </c>
      <c r="C775" s="192" t="s">
        <v>55</v>
      </c>
      <c r="D775" s="192" t="s">
        <v>32</v>
      </c>
      <c r="E775" s="192" t="s">
        <v>81</v>
      </c>
      <c r="F775" s="194">
        <v>2265.3946227233305</v>
      </c>
      <c r="G775">
        <v>8</v>
      </c>
      <c r="H775">
        <v>8</v>
      </c>
      <c r="I775" s="167">
        <v>2342.3471679949816</v>
      </c>
      <c r="J775" s="22">
        <v>1.0339687154281063</v>
      </c>
      <c r="K775" s="22" t="s">
        <v>155</v>
      </c>
      <c r="L775" s="22" t="s">
        <v>58</v>
      </c>
      <c r="M775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75" s="24" t="str">
        <f>IFERROR(IF(Table1[[#This Row],[Medicare Rate in CR]]&gt;0,"Y","N"),"N")</f>
        <v>Y</v>
      </c>
      <c r="O775" s="166">
        <f>Table1[[#This Row],[Medicare Rate in CR]]*Table1[[#This Row],[SumOfUnits]]*Table1[[#This Row],[Actuarial Factor 06/20/2023]]</f>
        <v>2994.2906823825615</v>
      </c>
      <c r="P7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2994.2906823825615</v>
      </c>
      <c r="Q775" s="166">
        <f>Table1[[#This Row],[Trended Medicare Pricing for all RHCs]]-Table1[[#This Row],[SumOfSFY24 Estimated Payment 5/04/23]]</f>
        <v>651.94351438757985</v>
      </c>
      <c r="R775" s="24">
        <f>Table1[[#This Row],[SumOfUnits]]*Table1[[#This Row],[Actuarial Factor 06/20/2023]]</f>
        <v>8.2717497234248505</v>
      </c>
      <c r="S775" s="23"/>
    </row>
    <row r="776" spans="1:19" x14ac:dyDescent="0.25">
      <c r="A776" s="192" t="s">
        <v>153</v>
      </c>
      <c r="B776" s="193" t="s">
        <v>154</v>
      </c>
      <c r="C776" s="192" t="s">
        <v>55</v>
      </c>
      <c r="D776" s="192" t="s">
        <v>32</v>
      </c>
      <c r="E776" s="192" t="s">
        <v>65</v>
      </c>
      <c r="F776" s="194">
        <v>10469.625132504574</v>
      </c>
      <c r="G776">
        <v>37</v>
      </c>
      <c r="H776">
        <v>37</v>
      </c>
      <c r="I776" s="167">
        <v>12997.669095782361</v>
      </c>
      <c r="J776" s="22">
        <v>1.241464611319185</v>
      </c>
      <c r="K776" s="22" t="s">
        <v>155</v>
      </c>
      <c r="L776" s="22" t="s">
        <v>58</v>
      </c>
      <c r="M776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76" s="24" t="str">
        <f>IFERROR(IF(Table1[[#This Row],[Medicare Rate in CR]]&gt;0,"Y","N"),"N")</f>
        <v>Y</v>
      </c>
      <c r="O776" s="166">
        <f>Table1[[#This Row],[Medicare Rate in CR]]*Table1[[#This Row],[SumOfUnits]]*Table1[[#This Row],[Actuarial Factor 06/20/2023]]</f>
        <v>16627.717662102976</v>
      </c>
      <c r="P7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16627.717662102976</v>
      </c>
      <c r="Q776" s="166">
        <f>Table1[[#This Row],[Trended Medicare Pricing for all RHCs]]-Table1[[#This Row],[SumOfSFY24 Estimated Payment 5/04/23]]</f>
        <v>3630.0485663206146</v>
      </c>
      <c r="R776" s="24">
        <f>Table1[[#This Row],[SumOfUnits]]*Table1[[#This Row],[Actuarial Factor 06/20/2023]]</f>
        <v>45.934190618809843</v>
      </c>
      <c r="S776" s="23"/>
    </row>
    <row r="777" spans="1:19" x14ac:dyDescent="0.25">
      <c r="A777" s="192" t="s">
        <v>153</v>
      </c>
      <c r="B777" s="193" t="s">
        <v>154</v>
      </c>
      <c r="C777" s="192" t="s">
        <v>55</v>
      </c>
      <c r="D777" s="192" t="s">
        <v>32</v>
      </c>
      <c r="E777" s="192" t="s">
        <v>66</v>
      </c>
      <c r="F777" s="194">
        <v>12378.760720824894</v>
      </c>
      <c r="G777">
        <v>44</v>
      </c>
      <c r="H777">
        <v>44</v>
      </c>
      <c r="I777" s="167">
        <v>13218.412220209446</v>
      </c>
      <c r="J777" s="22">
        <v>1.0678300129004028</v>
      </c>
      <c r="K777" s="22" t="s">
        <v>155</v>
      </c>
      <c r="L777" s="22" t="s">
        <v>58</v>
      </c>
      <c r="M777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77" s="24" t="str">
        <f>IFERROR(IF(Table1[[#This Row],[Medicare Rate in CR]]&gt;0,"Y","N"),"N")</f>
        <v>Y</v>
      </c>
      <c r="O777" s="166">
        <f>Table1[[#This Row],[Medicare Rate in CR]]*Table1[[#This Row],[SumOfUnits]]*Table1[[#This Row],[Actuarial Factor 06/20/2023]]</f>
        <v>17007.926600271941</v>
      </c>
      <c r="P7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17007.926600271941</v>
      </c>
      <c r="Q777" s="166">
        <f>Table1[[#This Row],[Trended Medicare Pricing for all RHCs]]-Table1[[#This Row],[SumOfSFY24 Estimated Payment 5/04/23]]</f>
        <v>3789.5143800624955</v>
      </c>
      <c r="R777" s="24">
        <f>Table1[[#This Row],[SumOfUnits]]*Table1[[#This Row],[Actuarial Factor 06/20/2023]]</f>
        <v>46.984520567617722</v>
      </c>
      <c r="S777" s="23"/>
    </row>
    <row r="778" spans="1:19" x14ac:dyDescent="0.25">
      <c r="A778" s="192" t="s">
        <v>153</v>
      </c>
      <c r="B778" s="193" t="s">
        <v>154</v>
      </c>
      <c r="C778" s="192" t="s">
        <v>55</v>
      </c>
      <c r="D778" s="192" t="s">
        <v>31</v>
      </c>
      <c r="E778" s="192" t="s">
        <v>67</v>
      </c>
      <c r="F778" s="194">
        <v>2544.6564517683337</v>
      </c>
      <c r="G778">
        <v>9</v>
      </c>
      <c r="H778">
        <v>9</v>
      </c>
      <c r="I778" s="167">
        <v>2881.0471098574312</v>
      </c>
      <c r="J778" s="22">
        <v>1.1321949207938591</v>
      </c>
      <c r="K778" s="22" t="s">
        <v>155</v>
      </c>
      <c r="L778" s="22" t="s">
        <v>58</v>
      </c>
      <c r="M778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78" s="24" t="str">
        <f>IFERROR(IF(Table1[[#This Row],[Medicare Rate in CR]]&gt;0,"Y","N"),"N")</f>
        <v>Y</v>
      </c>
      <c r="O778" s="166">
        <f>Table1[[#This Row],[Medicare Rate in CR]]*Table1[[#This Row],[SumOfUnits]]*Table1[[#This Row],[Actuarial Factor 06/20/2023]]</f>
        <v>3688.5891544035212</v>
      </c>
      <c r="P7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3688.5891544035212</v>
      </c>
      <c r="Q778" s="166">
        <f>Table1[[#This Row],[Trended Medicare Pricing for all RHCs]]-Table1[[#This Row],[SumOfSFY24 Estimated Payment 5/04/23]]</f>
        <v>807.54204454608998</v>
      </c>
      <c r="R778" s="24">
        <f>Table1[[#This Row],[SumOfUnits]]*Table1[[#This Row],[Actuarial Factor 06/20/2023]]</f>
        <v>10.189754287144732</v>
      </c>
      <c r="S778" s="23"/>
    </row>
    <row r="779" spans="1:19" x14ac:dyDescent="0.25">
      <c r="A779" s="192" t="s">
        <v>153</v>
      </c>
      <c r="B779" s="193" t="s">
        <v>154</v>
      </c>
      <c r="C779" s="192" t="s">
        <v>55</v>
      </c>
      <c r="D779" s="192" t="s">
        <v>31</v>
      </c>
      <c r="E779" s="192" t="s">
        <v>82</v>
      </c>
      <c r="F779" s="194">
        <v>566.34865568083262</v>
      </c>
      <c r="G779">
        <v>2</v>
      </c>
      <c r="H779">
        <v>2</v>
      </c>
      <c r="I779" s="167">
        <v>652.4953583261414</v>
      </c>
      <c r="J779" s="22">
        <v>1.1521089558193585</v>
      </c>
      <c r="K779" s="22" t="s">
        <v>155</v>
      </c>
      <c r="L779" s="22" t="s">
        <v>58</v>
      </c>
      <c r="M779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79" s="24" t="str">
        <f>IFERROR(IF(Table1[[#This Row],[Medicare Rate in CR]]&gt;0,"Y","N"),"N")</f>
        <v>Y</v>
      </c>
      <c r="O779" s="166">
        <f>Table1[[#This Row],[Medicare Rate in CR]]*Table1[[#This Row],[SumOfUnits]]*Table1[[#This Row],[Actuarial Factor 06/20/2023]]</f>
        <v>834.10384183409917</v>
      </c>
      <c r="P7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834.10384183409917</v>
      </c>
      <c r="Q779" s="166">
        <f>Table1[[#This Row],[Trended Medicare Pricing for all RHCs]]-Table1[[#This Row],[SumOfSFY24 Estimated Payment 5/04/23]]</f>
        <v>181.60848350795777</v>
      </c>
      <c r="R779" s="24">
        <f>Table1[[#This Row],[SumOfUnits]]*Table1[[#This Row],[Actuarial Factor 06/20/2023]]</f>
        <v>2.3042179116387169</v>
      </c>
      <c r="S779" s="23"/>
    </row>
    <row r="780" spans="1:19" x14ac:dyDescent="0.25">
      <c r="A780" s="192" t="s">
        <v>153</v>
      </c>
      <c r="B780" s="193" t="s">
        <v>154</v>
      </c>
      <c r="C780" s="192" t="s">
        <v>55</v>
      </c>
      <c r="D780" s="192" t="s">
        <v>31</v>
      </c>
      <c r="E780" s="192" t="s">
        <v>68</v>
      </c>
      <c r="F780" s="194">
        <v>11602.322443866236</v>
      </c>
      <c r="G780">
        <v>41</v>
      </c>
      <c r="H780">
        <v>41</v>
      </c>
      <c r="I780" s="167">
        <v>12505.643007553237</v>
      </c>
      <c r="J780" s="22">
        <v>1.0778568746091484</v>
      </c>
      <c r="K780" s="22" t="s">
        <v>155</v>
      </c>
      <c r="L780" s="22" t="s">
        <v>58</v>
      </c>
      <c r="M780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80" s="24" t="str">
        <f>IFERROR(IF(Table1[[#This Row],[Medicare Rate in CR]]&gt;0,"Y","N"),"N")</f>
        <v>Y</v>
      </c>
      <c r="O780" s="166">
        <f>Table1[[#This Row],[Medicare Rate in CR]]*Table1[[#This Row],[SumOfUnits]]*Table1[[#This Row],[Actuarial Factor 06/20/2023]]</f>
        <v>15997.109811630391</v>
      </c>
      <c r="P7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15997.109811630391</v>
      </c>
      <c r="Q780" s="166">
        <f>Table1[[#This Row],[Trended Medicare Pricing for all RHCs]]-Table1[[#This Row],[SumOfSFY24 Estimated Payment 5/04/23]]</f>
        <v>3491.4668040771539</v>
      </c>
      <c r="R780" s="24">
        <f>Table1[[#This Row],[SumOfUnits]]*Table1[[#This Row],[Actuarial Factor 06/20/2023]]</f>
        <v>44.192131858975081</v>
      </c>
      <c r="S780" s="23"/>
    </row>
    <row r="781" spans="1:19" x14ac:dyDescent="0.25">
      <c r="A781" s="192" t="s">
        <v>153</v>
      </c>
      <c r="B781" s="193" t="s">
        <v>154</v>
      </c>
      <c r="C781" s="192" t="s">
        <v>55</v>
      </c>
      <c r="D781" s="192" t="s">
        <v>31</v>
      </c>
      <c r="E781" s="192" t="s">
        <v>69</v>
      </c>
      <c r="F781" s="194">
        <v>70056.711959140594</v>
      </c>
      <c r="G781">
        <v>249</v>
      </c>
      <c r="H781">
        <v>249</v>
      </c>
      <c r="I781" s="167">
        <v>73380.754506051177</v>
      </c>
      <c r="J781" s="22">
        <v>1.0474478812087167</v>
      </c>
      <c r="K781" s="22" t="s">
        <v>155</v>
      </c>
      <c r="L781" s="22" t="s">
        <v>58</v>
      </c>
      <c r="M781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81" s="24" t="str">
        <f>IFERROR(IF(Table1[[#This Row],[Medicare Rate in CR]]&gt;0,"Y","N"),"N")</f>
        <v>Y</v>
      </c>
      <c r="O781" s="166">
        <f>Table1[[#This Row],[Medicare Rate in CR]]*Table1[[#This Row],[SumOfUnits]]*Table1[[#This Row],[Actuarial Factor 06/20/2023]]</f>
        <v>94412.248971167108</v>
      </c>
      <c r="P7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94412.248971167108</v>
      </c>
      <c r="Q781" s="166">
        <f>Table1[[#This Row],[Trended Medicare Pricing for all RHCs]]-Table1[[#This Row],[SumOfSFY24 Estimated Payment 5/04/23]]</f>
        <v>21031.494465115931</v>
      </c>
      <c r="R781" s="24">
        <f>Table1[[#This Row],[SumOfUnits]]*Table1[[#This Row],[Actuarial Factor 06/20/2023]]</f>
        <v>260.81452242097043</v>
      </c>
      <c r="S781" s="23"/>
    </row>
    <row r="782" spans="1:19" x14ac:dyDescent="0.25">
      <c r="A782" s="192" t="s">
        <v>153</v>
      </c>
      <c r="B782" s="193" t="s">
        <v>154</v>
      </c>
      <c r="C782" s="192" t="s">
        <v>83</v>
      </c>
      <c r="D782" s="192" t="s">
        <v>30</v>
      </c>
      <c r="E782" s="192" t="s">
        <v>62</v>
      </c>
      <c r="F782" s="194">
        <v>283.17432784041631</v>
      </c>
      <c r="G782">
        <v>1</v>
      </c>
      <c r="H782">
        <v>1</v>
      </c>
      <c r="I782" s="167">
        <v>269.83350389582569</v>
      </c>
      <c r="J782" s="22">
        <v>0.95288830012829107</v>
      </c>
      <c r="K782" s="22" t="s">
        <v>155</v>
      </c>
      <c r="L782" s="22" t="s">
        <v>58</v>
      </c>
      <c r="M782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82" s="24" t="str">
        <f>IFERROR(IF(Table1[[#This Row],[Medicare Rate in CR]]&gt;0,"Y","N"),"N")</f>
        <v>Y</v>
      </c>
      <c r="O782" s="166">
        <f>Table1[[#This Row],[Medicare Rate in CR]]*Table1[[#This Row],[SumOfUnits]]*Table1[[#This Row],[Actuarial Factor 06/20/2023]]</f>
        <v>344.93603576344009</v>
      </c>
      <c r="P7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344.93603576344009</v>
      </c>
      <c r="Q782" s="166">
        <f>Table1[[#This Row],[Trended Medicare Pricing for all RHCs]]-Table1[[#This Row],[SumOfSFY24 Estimated Payment 5/04/23]]</f>
        <v>75.102531867614402</v>
      </c>
      <c r="R782" s="24">
        <f>Table1[[#This Row],[SumOfUnits]]*Table1[[#This Row],[Actuarial Factor 06/20/2023]]</f>
        <v>0.95288830012829107</v>
      </c>
      <c r="S782" s="23"/>
    </row>
    <row r="783" spans="1:19" x14ac:dyDescent="0.25">
      <c r="A783" s="192" t="s">
        <v>153</v>
      </c>
      <c r="B783" s="193" t="s">
        <v>154</v>
      </c>
      <c r="C783" s="192" t="s">
        <v>84</v>
      </c>
      <c r="D783" s="192" t="s">
        <v>30</v>
      </c>
      <c r="E783" s="192" t="s">
        <v>63</v>
      </c>
      <c r="F783" s="194">
        <v>2823.9182808133378</v>
      </c>
      <c r="G783">
        <v>10</v>
      </c>
      <c r="H783">
        <v>10</v>
      </c>
      <c r="I783" s="167">
        <v>2832.9822922359535</v>
      </c>
      <c r="J783" s="22">
        <v>1.0032097286540478</v>
      </c>
      <c r="K783" s="22" t="s">
        <v>155</v>
      </c>
      <c r="L783" s="22" t="s">
        <v>58</v>
      </c>
      <c r="M783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83" s="24" t="str">
        <f>IFERROR(IF(Table1[[#This Row],[Medicare Rate in CR]]&gt;0,"Y","N"),"N")</f>
        <v>Y</v>
      </c>
      <c r="O783" s="166">
        <f>Table1[[#This Row],[Medicare Rate in CR]]*Table1[[#This Row],[SumOfUnits]]*Table1[[#This Row],[Actuarial Factor 06/20/2023]]</f>
        <v>3631.5188967547879</v>
      </c>
      <c r="P7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3631.5188967547879</v>
      </c>
      <c r="Q783" s="166">
        <f>Table1[[#This Row],[Trended Medicare Pricing for all RHCs]]-Table1[[#This Row],[SumOfSFY24 Estimated Payment 5/04/23]]</f>
        <v>798.53660451883434</v>
      </c>
      <c r="R783" s="24">
        <f>Table1[[#This Row],[SumOfUnits]]*Table1[[#This Row],[Actuarial Factor 06/20/2023]]</f>
        <v>10.032097286540477</v>
      </c>
      <c r="S783" s="23"/>
    </row>
    <row r="784" spans="1:19" x14ac:dyDescent="0.25">
      <c r="A784" s="192" t="s">
        <v>153</v>
      </c>
      <c r="B784" s="193" t="s">
        <v>154</v>
      </c>
      <c r="C784" s="192" t="s">
        <v>84</v>
      </c>
      <c r="D784" s="192" t="s">
        <v>30</v>
      </c>
      <c r="E784" s="192" t="s">
        <v>77</v>
      </c>
      <c r="F784" s="194">
        <v>213.74192926664739</v>
      </c>
      <c r="G784">
        <v>1</v>
      </c>
      <c r="H784">
        <v>1</v>
      </c>
      <c r="I784" s="167">
        <v>305.21703449271109</v>
      </c>
      <c r="J784" s="22">
        <v>1.4279698678678372</v>
      </c>
      <c r="K784" s="22" t="s">
        <v>155</v>
      </c>
      <c r="L784" s="22" t="s">
        <v>58</v>
      </c>
      <c r="M784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84" s="24" t="str">
        <f>IFERROR(IF(Table1[[#This Row],[Medicare Rate in CR]]&gt;0,"Y","N"),"N")</f>
        <v>Y</v>
      </c>
      <c r="O784" s="166">
        <f>Table1[[#This Row],[Medicare Rate in CR]]*Table1[[#This Row],[SumOfUnits]]*Table1[[#This Row],[Actuarial Factor 06/20/2023]]</f>
        <v>516.9108124694784</v>
      </c>
      <c r="P7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516.9108124694784</v>
      </c>
      <c r="Q784" s="166">
        <f>Table1[[#This Row],[Trended Medicare Pricing for all RHCs]]-Table1[[#This Row],[SumOfSFY24 Estimated Payment 5/04/23]]</f>
        <v>211.69377797676731</v>
      </c>
      <c r="R784" s="24">
        <f>Table1[[#This Row],[SumOfUnits]]*Table1[[#This Row],[Actuarial Factor 06/20/2023]]</f>
        <v>1.4279698678678372</v>
      </c>
      <c r="S784" s="23"/>
    </row>
    <row r="785" spans="1:19" x14ac:dyDescent="0.25">
      <c r="A785" s="192" t="s">
        <v>153</v>
      </c>
      <c r="B785" s="193" t="s">
        <v>154</v>
      </c>
      <c r="C785" s="192" t="s">
        <v>85</v>
      </c>
      <c r="D785" s="192" t="s">
        <v>30</v>
      </c>
      <c r="E785" s="192" t="s">
        <v>62</v>
      </c>
      <c r="F785" s="194">
        <v>283.17432784041631</v>
      </c>
      <c r="G785">
        <v>1</v>
      </c>
      <c r="H785">
        <v>1</v>
      </c>
      <c r="I785" s="167">
        <v>258.44544809636841</v>
      </c>
      <c r="J785" s="22">
        <v>0.91267259312438831</v>
      </c>
      <c r="K785" s="22" t="s">
        <v>155</v>
      </c>
      <c r="L785" s="22" t="s">
        <v>58</v>
      </c>
      <c r="M785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85" s="24" t="str">
        <f>IFERROR(IF(Table1[[#This Row],[Medicare Rate in CR]]&gt;0,"Y","N"),"N")</f>
        <v>Y</v>
      </c>
      <c r="O785" s="166">
        <f>Table1[[#This Row],[Medicare Rate in CR]]*Table1[[#This Row],[SumOfUnits]]*Table1[[#This Row],[Actuarial Factor 06/20/2023]]</f>
        <v>330.37835198509731</v>
      </c>
      <c r="P7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330.37835198509731</v>
      </c>
      <c r="Q785" s="166">
        <f>Table1[[#This Row],[Trended Medicare Pricing for all RHCs]]-Table1[[#This Row],[SumOfSFY24 Estimated Payment 5/04/23]]</f>
        <v>71.932903888728902</v>
      </c>
      <c r="R785" s="24">
        <f>Table1[[#This Row],[SumOfUnits]]*Table1[[#This Row],[Actuarial Factor 06/20/2023]]</f>
        <v>0.91267259312438831</v>
      </c>
      <c r="S785" s="23"/>
    </row>
    <row r="786" spans="1:19" x14ac:dyDescent="0.25">
      <c r="A786" s="192" t="s">
        <v>153</v>
      </c>
      <c r="B786" s="193" t="s">
        <v>154</v>
      </c>
      <c r="C786" s="192" t="s">
        <v>85</v>
      </c>
      <c r="D786" s="192" t="s">
        <v>30</v>
      </c>
      <c r="E786" s="192" t="s">
        <v>77</v>
      </c>
      <c r="F786" s="194">
        <v>562.43615688541968</v>
      </c>
      <c r="G786">
        <v>2</v>
      </c>
      <c r="H786">
        <v>2</v>
      </c>
      <c r="I786" s="167">
        <v>668.32338925236274</v>
      </c>
      <c r="J786" s="22">
        <v>1.1882653365553713</v>
      </c>
      <c r="K786" s="22" t="s">
        <v>155</v>
      </c>
      <c r="L786" s="22" t="s">
        <v>58</v>
      </c>
      <c r="M786" s="22" t="str">
        <f>IFERROR(IFERROR(INDEX(FreeStand_Medicare!E:E,MATCH(Table1[[#This Row],[Medicare Number]],FreeStand_Medicare!A:A,0)),INDEX(HospBased_Medicare_CR!F:F,MATCH(Table1[[#This Row],[Medicare Number]],HospBased_Medicare_CR!G:G,0))),0)</f>
        <v>361.99</v>
      </c>
      <c r="N786" s="24" t="str">
        <f>IFERROR(IF(Table1[[#This Row],[Medicare Rate in CR]]&gt;0,"Y","N"),"N")</f>
        <v>Y</v>
      </c>
      <c r="O786" s="166">
        <f>Table1[[#This Row],[Medicare Rate in CR]]*Table1[[#This Row],[SumOfUnits]]*Table1[[#This Row],[Actuarial Factor 06/20/2023]]</f>
        <v>860.28033835935776</v>
      </c>
      <c r="P7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860.28033835935776</v>
      </c>
      <c r="Q786" s="166">
        <f>Table1[[#This Row],[Trended Medicare Pricing for all RHCs]]-Table1[[#This Row],[SumOfSFY24 Estimated Payment 5/04/23]]</f>
        <v>191.95694910699501</v>
      </c>
      <c r="R786" s="24">
        <f>Table1[[#This Row],[SumOfUnits]]*Table1[[#This Row],[Actuarial Factor 06/20/2023]]</f>
        <v>2.3765306731107425</v>
      </c>
      <c r="S786" s="23"/>
    </row>
    <row r="787" spans="1:19" x14ac:dyDescent="0.25">
      <c r="A787" s="192" t="s">
        <v>156</v>
      </c>
      <c r="B787" s="193" t="s">
        <v>157</v>
      </c>
      <c r="C787" s="192" t="s">
        <v>88</v>
      </c>
      <c r="D787" s="192" t="s">
        <v>30</v>
      </c>
      <c r="E787" s="192" t="s">
        <v>56</v>
      </c>
      <c r="F787" s="194">
        <v>28406.206032571954</v>
      </c>
      <c r="G787">
        <v>252</v>
      </c>
      <c r="H787">
        <v>252</v>
      </c>
      <c r="I787" s="167">
        <v>29323.127990970421</v>
      </c>
      <c r="J787" s="22">
        <v>1.0322789307853037</v>
      </c>
      <c r="K787" s="22" t="s">
        <v>158</v>
      </c>
      <c r="L787" s="22" t="s">
        <v>58</v>
      </c>
      <c r="M787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787" s="24" t="str">
        <f>IFERROR(IF(Table1[[#This Row],[Medicare Rate in CR]]&gt;0,"Y","N"),"N")</f>
        <v>Y</v>
      </c>
      <c r="O787" s="166">
        <f>Table1[[#This Row],[Medicare Rate in CR]]*Table1[[#This Row],[SumOfUnits]]*Table1[[#This Row],[Actuarial Factor 06/20/2023]]</f>
        <v>37160.183406195516</v>
      </c>
      <c r="P7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37160.183406195516</v>
      </c>
      <c r="Q787" s="166">
        <f>Table1[[#This Row],[Trended Medicare Pricing for all RHCs]]-Table1[[#This Row],[SumOfSFY24 Estimated Payment 5/04/23]]</f>
        <v>7837.0554152250952</v>
      </c>
      <c r="R787" s="24">
        <f>Table1[[#This Row],[SumOfUnits]]*Table1[[#This Row],[Actuarial Factor 06/20/2023]]</f>
        <v>260.13429055789652</v>
      </c>
      <c r="S787" s="23"/>
    </row>
    <row r="788" spans="1:19" x14ac:dyDescent="0.25">
      <c r="A788" s="192" t="s">
        <v>156</v>
      </c>
      <c r="B788" s="193" t="s">
        <v>157</v>
      </c>
      <c r="C788" s="192" t="s">
        <v>88</v>
      </c>
      <c r="D788" s="192" t="s">
        <v>30</v>
      </c>
      <c r="E788" s="192" t="s">
        <v>59</v>
      </c>
      <c r="F788" s="194">
        <v>156948.511130386</v>
      </c>
      <c r="G788">
        <v>1409</v>
      </c>
      <c r="H788">
        <v>1409</v>
      </c>
      <c r="I788" s="167">
        <v>138744.62975699603</v>
      </c>
      <c r="J788" s="22">
        <v>0.88401367274986775</v>
      </c>
      <c r="K788" s="22" t="s">
        <v>158</v>
      </c>
      <c r="L788" s="22" t="s">
        <v>58</v>
      </c>
      <c r="M788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788" s="24" t="str">
        <f>IFERROR(IF(Table1[[#This Row],[Medicare Rate in CR]]&gt;0,"Y","N"),"N")</f>
        <v>Y</v>
      </c>
      <c r="O788" s="166">
        <f>Table1[[#This Row],[Medicare Rate in CR]]*Table1[[#This Row],[SumOfUnits]]*Table1[[#This Row],[Actuarial Factor 06/20/2023]]</f>
        <v>177930.42659161691</v>
      </c>
      <c r="P7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177930.42659161691</v>
      </c>
      <c r="Q788" s="166">
        <f>Table1[[#This Row],[Trended Medicare Pricing for all RHCs]]-Table1[[#This Row],[SumOfSFY24 Estimated Payment 5/04/23]]</f>
        <v>39185.79683462088</v>
      </c>
      <c r="R788" s="24">
        <f>Table1[[#This Row],[SumOfUnits]]*Table1[[#This Row],[Actuarial Factor 06/20/2023]]</f>
        <v>1245.5752649045637</v>
      </c>
      <c r="S788" s="23"/>
    </row>
    <row r="789" spans="1:19" x14ac:dyDescent="0.25">
      <c r="A789" s="192" t="s">
        <v>156</v>
      </c>
      <c r="B789" s="193" t="s">
        <v>157</v>
      </c>
      <c r="C789" s="192" t="s">
        <v>88</v>
      </c>
      <c r="D789" s="192" t="s">
        <v>30</v>
      </c>
      <c r="E789" s="192" t="s">
        <v>60</v>
      </c>
      <c r="F789" s="194">
        <v>81998.149754264101</v>
      </c>
      <c r="G789">
        <v>741</v>
      </c>
      <c r="H789">
        <v>741</v>
      </c>
      <c r="I789" s="167">
        <v>62275.364207066545</v>
      </c>
      <c r="J789" s="22">
        <v>0.75947279778502652</v>
      </c>
      <c r="K789" s="22" t="s">
        <v>158</v>
      </c>
      <c r="L789" s="22" t="s">
        <v>58</v>
      </c>
      <c r="M789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789" s="24" t="str">
        <f>IFERROR(IF(Table1[[#This Row],[Medicare Rate in CR]]&gt;0,"Y","N"),"N")</f>
        <v>Y</v>
      </c>
      <c r="O789" s="166">
        <f>Table1[[#This Row],[Medicare Rate in CR]]*Table1[[#This Row],[SumOfUnits]]*Table1[[#This Row],[Actuarial Factor 06/20/2023]]</f>
        <v>80391.600670220956</v>
      </c>
      <c r="P7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80391.600670220956</v>
      </c>
      <c r="Q789" s="166">
        <f>Table1[[#This Row],[Trended Medicare Pricing for all RHCs]]-Table1[[#This Row],[SumOfSFY24 Estimated Payment 5/04/23]]</f>
        <v>18116.236463154411</v>
      </c>
      <c r="R789" s="24">
        <f>Table1[[#This Row],[SumOfUnits]]*Table1[[#This Row],[Actuarial Factor 06/20/2023]]</f>
        <v>562.7693431587046</v>
      </c>
      <c r="S789" s="23"/>
    </row>
    <row r="790" spans="1:19" x14ac:dyDescent="0.25">
      <c r="A790" s="192" t="s">
        <v>156</v>
      </c>
      <c r="B790" s="193" t="s">
        <v>157</v>
      </c>
      <c r="C790" s="192" t="s">
        <v>88</v>
      </c>
      <c r="D790" s="192" t="s">
        <v>30</v>
      </c>
      <c r="E790" s="192" t="s">
        <v>61</v>
      </c>
      <c r="F790" s="194">
        <v>25968.661462850516</v>
      </c>
      <c r="G790">
        <v>232</v>
      </c>
      <c r="H790">
        <v>232</v>
      </c>
      <c r="I790" s="167">
        <v>19722.49197592328</v>
      </c>
      <c r="J790" s="22">
        <v>0.75947279778502652</v>
      </c>
      <c r="K790" s="22" t="s">
        <v>158</v>
      </c>
      <c r="L790" s="22" t="s">
        <v>58</v>
      </c>
      <c r="M790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790" s="24" t="str">
        <f>IFERROR(IF(Table1[[#This Row],[Medicare Rate in CR]]&gt;0,"Y","N"),"N")</f>
        <v>Y</v>
      </c>
      <c r="O790" s="166">
        <f>Table1[[#This Row],[Medicare Rate in CR]]*Table1[[#This Row],[SumOfUnits]]*Table1[[#This Row],[Actuarial Factor 06/20/2023]]</f>
        <v>25169.839885953119</v>
      </c>
      <c r="P7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25169.839885953119</v>
      </c>
      <c r="Q790" s="166">
        <f>Table1[[#This Row],[Trended Medicare Pricing for all RHCs]]-Table1[[#This Row],[SumOfSFY24 Estimated Payment 5/04/23]]</f>
        <v>5447.3479100298391</v>
      </c>
      <c r="R790" s="24">
        <f>Table1[[#This Row],[SumOfUnits]]*Table1[[#This Row],[Actuarial Factor 06/20/2023]]</f>
        <v>176.19768908612616</v>
      </c>
      <c r="S790" s="23"/>
    </row>
    <row r="791" spans="1:19" x14ac:dyDescent="0.25">
      <c r="A791" s="192" t="s">
        <v>156</v>
      </c>
      <c r="B791" s="193" t="s">
        <v>157</v>
      </c>
      <c r="C791" s="192" t="s">
        <v>88</v>
      </c>
      <c r="D791" s="192" t="s">
        <v>30</v>
      </c>
      <c r="E791" s="192" t="s">
        <v>62</v>
      </c>
      <c r="F791" s="194">
        <v>235205.11708585941</v>
      </c>
      <c r="G791">
        <v>2097</v>
      </c>
      <c r="H791">
        <v>2096</v>
      </c>
      <c r="I791" s="167">
        <v>233842.39791692034</v>
      </c>
      <c r="J791" s="22">
        <v>0.99420625203302171</v>
      </c>
      <c r="K791" s="22" t="s">
        <v>158</v>
      </c>
      <c r="L791" s="22" t="s">
        <v>58</v>
      </c>
      <c r="M791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791" s="24" t="str">
        <f>IFERROR(IF(Table1[[#This Row],[Medicare Rate in CR]]&gt;0,"Y","N"),"N")</f>
        <v>Y</v>
      </c>
      <c r="O791" s="166">
        <f>Table1[[#This Row],[Medicare Rate in CR]]*Table1[[#This Row],[SumOfUnits]]*Table1[[#This Row],[Actuarial Factor 06/20/2023]]</f>
        <v>297820.8954268173</v>
      </c>
      <c r="P7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297820.8954268173</v>
      </c>
      <c r="Q791" s="166">
        <f>Table1[[#This Row],[Trended Medicare Pricing for all RHCs]]-Table1[[#This Row],[SumOfSFY24 Estimated Payment 5/04/23]]</f>
        <v>63978.497509896959</v>
      </c>
      <c r="R791" s="24">
        <f>Table1[[#This Row],[SumOfUnits]]*Table1[[#This Row],[Actuarial Factor 06/20/2023]]</f>
        <v>2084.8505105132467</v>
      </c>
      <c r="S791" s="23"/>
    </row>
    <row r="792" spans="1:19" x14ac:dyDescent="0.25">
      <c r="A792" s="192" t="s">
        <v>156</v>
      </c>
      <c r="B792" s="193" t="s">
        <v>157</v>
      </c>
      <c r="C792" s="192" t="s">
        <v>88</v>
      </c>
      <c r="D792" s="192" t="s">
        <v>30</v>
      </c>
      <c r="E792" s="192" t="s">
        <v>63</v>
      </c>
      <c r="F792" s="194">
        <v>130072.58359834424</v>
      </c>
      <c r="G792">
        <v>1155</v>
      </c>
      <c r="H792">
        <v>1155</v>
      </c>
      <c r="I792" s="167">
        <v>120246.42186935969</v>
      </c>
      <c r="J792" s="22">
        <v>0.92445631925535443</v>
      </c>
      <c r="K792" s="22" t="s">
        <v>158</v>
      </c>
      <c r="L792" s="22" t="s">
        <v>58</v>
      </c>
      <c r="M792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792" s="24" t="str">
        <f>IFERROR(IF(Table1[[#This Row],[Medicare Rate in CR]]&gt;0,"Y","N"),"N")</f>
        <v>Y</v>
      </c>
      <c r="O792" s="166">
        <f>Table1[[#This Row],[Medicare Rate in CR]]*Table1[[#This Row],[SumOfUnits]]*Table1[[#This Row],[Actuarial Factor 06/20/2023]]</f>
        <v>152527.66591249962</v>
      </c>
      <c r="P7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152527.66591249962</v>
      </c>
      <c r="Q792" s="166">
        <f>Table1[[#This Row],[Trended Medicare Pricing for all RHCs]]-Table1[[#This Row],[SumOfSFY24 Estimated Payment 5/04/23]]</f>
        <v>32281.24404313993</v>
      </c>
      <c r="R792" s="24">
        <f>Table1[[#This Row],[SumOfUnits]]*Table1[[#This Row],[Actuarial Factor 06/20/2023]]</f>
        <v>1067.7470487399344</v>
      </c>
      <c r="S792" s="23"/>
    </row>
    <row r="793" spans="1:19" x14ac:dyDescent="0.25">
      <c r="A793" s="192" t="s">
        <v>156</v>
      </c>
      <c r="B793" s="193" t="s">
        <v>157</v>
      </c>
      <c r="C793" s="192" t="s">
        <v>88</v>
      </c>
      <c r="D793" s="192" t="s">
        <v>30</v>
      </c>
      <c r="E793" s="192" t="s">
        <v>64</v>
      </c>
      <c r="F793" s="194">
        <v>71334.470463524776</v>
      </c>
      <c r="G793">
        <v>629</v>
      </c>
      <c r="H793">
        <v>629</v>
      </c>
      <c r="I793" s="167">
        <v>66931.91193985031</v>
      </c>
      <c r="J793" s="22">
        <v>0.93828287369252128</v>
      </c>
      <c r="K793" s="22" t="s">
        <v>158</v>
      </c>
      <c r="L793" s="22" t="s">
        <v>58</v>
      </c>
      <c r="M793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793" s="24" t="str">
        <f>IFERROR(IF(Table1[[#This Row],[Medicare Rate in CR]]&gt;0,"Y","N"),"N")</f>
        <v>Y</v>
      </c>
      <c r="O793" s="166">
        <f>Table1[[#This Row],[Medicare Rate in CR]]*Table1[[#This Row],[SumOfUnits]]*Table1[[#This Row],[Actuarial Factor 06/20/2023]]</f>
        <v>84307.202650888314</v>
      </c>
      <c r="P7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84307.202650888314</v>
      </c>
      <c r="Q793" s="166">
        <f>Table1[[#This Row],[Trended Medicare Pricing for all RHCs]]-Table1[[#This Row],[SumOfSFY24 Estimated Payment 5/04/23]]</f>
        <v>17375.290711038004</v>
      </c>
      <c r="R793" s="24">
        <f>Table1[[#This Row],[SumOfUnits]]*Table1[[#This Row],[Actuarial Factor 06/20/2023]]</f>
        <v>590.17992755259593</v>
      </c>
      <c r="S793" s="23"/>
    </row>
    <row r="794" spans="1:19" x14ac:dyDescent="0.25">
      <c r="A794" s="192" t="s">
        <v>156</v>
      </c>
      <c r="B794" s="193" t="s">
        <v>157</v>
      </c>
      <c r="C794" s="192" t="s">
        <v>88</v>
      </c>
      <c r="D794" s="192" t="s">
        <v>30</v>
      </c>
      <c r="E794" s="192" t="s">
        <v>77</v>
      </c>
      <c r="F794" s="194">
        <v>86237.178375253134</v>
      </c>
      <c r="G794">
        <v>802</v>
      </c>
      <c r="H794">
        <v>802</v>
      </c>
      <c r="I794" s="167">
        <v>122324.62258742216</v>
      </c>
      <c r="J794" s="22">
        <v>1.4184673581867189</v>
      </c>
      <c r="K794" s="22" t="s">
        <v>158</v>
      </c>
      <c r="L794" s="22" t="s">
        <v>58</v>
      </c>
      <c r="M794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794" s="24" t="str">
        <f>IFERROR(IF(Table1[[#This Row],[Medicare Rate in CR]]&gt;0,"Y","N"),"N")</f>
        <v>Y</v>
      </c>
      <c r="O794" s="166">
        <f>Table1[[#This Row],[Medicare Rate in CR]]*Table1[[#This Row],[SumOfUnits]]*Table1[[#This Row],[Actuarial Factor 06/20/2023]]</f>
        <v>162507.70581781218</v>
      </c>
      <c r="P7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162507.70581781218</v>
      </c>
      <c r="Q794" s="166">
        <f>Table1[[#This Row],[Trended Medicare Pricing for all RHCs]]-Table1[[#This Row],[SumOfSFY24 Estimated Payment 5/04/23]]</f>
        <v>40183.083230390024</v>
      </c>
      <c r="R794" s="24">
        <f>Table1[[#This Row],[SumOfUnits]]*Table1[[#This Row],[Actuarial Factor 06/20/2023]]</f>
        <v>1137.6108212657484</v>
      </c>
      <c r="S794" s="23"/>
    </row>
    <row r="795" spans="1:19" x14ac:dyDescent="0.25">
      <c r="A795" s="192" t="s">
        <v>156</v>
      </c>
      <c r="B795" s="193" t="s">
        <v>157</v>
      </c>
      <c r="C795" s="192" t="s">
        <v>88</v>
      </c>
      <c r="D795" s="192" t="s">
        <v>32</v>
      </c>
      <c r="E795" s="192" t="s">
        <v>94</v>
      </c>
      <c r="F795" s="194">
        <v>230.56760142623108</v>
      </c>
      <c r="G795">
        <v>2</v>
      </c>
      <c r="H795">
        <v>2</v>
      </c>
      <c r="I795" s="167">
        <v>238.93317332173885</v>
      </c>
      <c r="J795" s="22">
        <v>1.0362825125636062</v>
      </c>
      <c r="K795" s="22" t="s">
        <v>158</v>
      </c>
      <c r="L795" s="22" t="s">
        <v>58</v>
      </c>
      <c r="M795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795" s="24" t="str">
        <f>IFERROR(IF(Table1[[#This Row],[Medicare Rate in CR]]&gt;0,"Y","N"),"N")</f>
        <v>Y</v>
      </c>
      <c r="O795" s="166">
        <f>Table1[[#This Row],[Medicare Rate in CR]]*Table1[[#This Row],[SumOfUnits]]*Table1[[#This Row],[Actuarial Factor 06/20/2023]]</f>
        <v>296.06591383942225</v>
      </c>
      <c r="P7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296.06591383942225</v>
      </c>
      <c r="Q795" s="166">
        <f>Table1[[#This Row],[Trended Medicare Pricing for all RHCs]]-Table1[[#This Row],[SumOfSFY24 Estimated Payment 5/04/23]]</f>
        <v>57.132740517683402</v>
      </c>
      <c r="R795" s="24">
        <f>Table1[[#This Row],[SumOfUnits]]*Table1[[#This Row],[Actuarial Factor 06/20/2023]]</f>
        <v>2.0725650251272123</v>
      </c>
      <c r="S795" s="23"/>
    </row>
    <row r="796" spans="1:19" x14ac:dyDescent="0.25">
      <c r="A796" s="192" t="s">
        <v>156</v>
      </c>
      <c r="B796" s="193" t="s">
        <v>157</v>
      </c>
      <c r="C796" s="192" t="s">
        <v>88</v>
      </c>
      <c r="D796" s="192" t="s">
        <v>32</v>
      </c>
      <c r="E796" s="192" t="s">
        <v>80</v>
      </c>
      <c r="F796" s="194">
        <v>191.78953454755708</v>
      </c>
      <c r="G796">
        <v>2</v>
      </c>
      <c r="H796">
        <v>2</v>
      </c>
      <c r="I796" s="167">
        <v>225.94792961086739</v>
      </c>
      <c r="J796" s="22">
        <v>1.1781035401326354</v>
      </c>
      <c r="K796" s="22" t="s">
        <v>158</v>
      </c>
      <c r="L796" s="22" t="s">
        <v>58</v>
      </c>
      <c r="M796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796" s="24" t="str">
        <f>IFERROR(IF(Table1[[#This Row],[Medicare Rate in CR]]&gt;0,"Y","N"),"N")</f>
        <v>Y</v>
      </c>
      <c r="O796" s="166">
        <f>Table1[[#This Row],[Medicare Rate in CR]]*Table1[[#This Row],[SumOfUnits]]*Table1[[#This Row],[Actuarial Factor 06/20/2023]]</f>
        <v>336.58418141589391</v>
      </c>
      <c r="P7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336.58418141589391</v>
      </c>
      <c r="Q796" s="166">
        <f>Table1[[#This Row],[Trended Medicare Pricing for all RHCs]]-Table1[[#This Row],[SumOfSFY24 Estimated Payment 5/04/23]]</f>
        <v>110.63625180502652</v>
      </c>
      <c r="R796" s="24">
        <f>Table1[[#This Row],[SumOfUnits]]*Table1[[#This Row],[Actuarial Factor 06/20/2023]]</f>
        <v>2.3562070802652708</v>
      </c>
      <c r="S796" s="23"/>
    </row>
    <row r="797" spans="1:19" x14ac:dyDescent="0.25">
      <c r="A797" s="192" t="s">
        <v>156</v>
      </c>
      <c r="B797" s="193" t="s">
        <v>157</v>
      </c>
      <c r="C797" s="192" t="s">
        <v>88</v>
      </c>
      <c r="D797" s="192" t="s">
        <v>32</v>
      </c>
      <c r="E797" s="192" t="s">
        <v>81</v>
      </c>
      <c r="F797" s="194">
        <v>7548.9158716392094</v>
      </c>
      <c r="G797">
        <v>69</v>
      </c>
      <c r="H797">
        <v>69</v>
      </c>
      <c r="I797" s="167">
        <v>7958.5423563294044</v>
      </c>
      <c r="J797" s="22">
        <v>1.0542629553243712</v>
      </c>
      <c r="K797" s="22" t="s">
        <v>158</v>
      </c>
      <c r="L797" s="22" t="s">
        <v>58</v>
      </c>
      <c r="M797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797" s="24" t="str">
        <f>IFERROR(IF(Table1[[#This Row],[Medicare Rate in CR]]&gt;0,"Y","N"),"N")</f>
        <v>Y</v>
      </c>
      <c r="O797" s="166">
        <f>Table1[[#This Row],[Medicare Rate in CR]]*Table1[[#This Row],[SumOfUnits]]*Table1[[#This Row],[Actuarial Factor 06/20/2023]]</f>
        <v>10391.500958597962</v>
      </c>
      <c r="P7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10391.500958597962</v>
      </c>
      <c r="Q797" s="166">
        <f>Table1[[#This Row],[Trended Medicare Pricing for all RHCs]]-Table1[[#This Row],[SumOfSFY24 Estimated Payment 5/04/23]]</f>
        <v>2432.958602268558</v>
      </c>
      <c r="R797" s="24">
        <f>Table1[[#This Row],[SumOfUnits]]*Table1[[#This Row],[Actuarial Factor 06/20/2023]]</f>
        <v>72.744143917381606</v>
      </c>
      <c r="S797" s="23"/>
    </row>
    <row r="798" spans="1:19" x14ac:dyDescent="0.25">
      <c r="A798" s="192" t="s">
        <v>156</v>
      </c>
      <c r="B798" s="193" t="s">
        <v>157</v>
      </c>
      <c r="C798" s="192" t="s">
        <v>88</v>
      </c>
      <c r="D798" s="192" t="s">
        <v>32</v>
      </c>
      <c r="E798" s="192" t="s">
        <v>65</v>
      </c>
      <c r="F798" s="194">
        <v>12405.743471138107</v>
      </c>
      <c r="G798">
        <v>112</v>
      </c>
      <c r="H798">
        <v>112</v>
      </c>
      <c r="I798" s="167">
        <v>14537.322536131407</v>
      </c>
      <c r="J798" s="22">
        <v>1.1718219524651954</v>
      </c>
      <c r="K798" s="22" t="s">
        <v>158</v>
      </c>
      <c r="L798" s="22" t="s">
        <v>58</v>
      </c>
      <c r="M798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798" s="24" t="str">
        <f>IFERROR(IF(Table1[[#This Row],[Medicare Rate in CR]]&gt;0,"Y","N"),"N")</f>
        <v>Y</v>
      </c>
      <c r="O798" s="166">
        <f>Table1[[#This Row],[Medicare Rate in CR]]*Table1[[#This Row],[SumOfUnits]]*Table1[[#This Row],[Actuarial Factor 06/20/2023]]</f>
        <v>18748.213781881153</v>
      </c>
      <c r="P7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18748.213781881153</v>
      </c>
      <c r="Q798" s="166">
        <f>Table1[[#This Row],[Trended Medicare Pricing for all RHCs]]-Table1[[#This Row],[SumOfSFY24 Estimated Payment 5/04/23]]</f>
        <v>4210.8912457497463</v>
      </c>
      <c r="R798" s="24">
        <f>Table1[[#This Row],[SumOfUnits]]*Table1[[#This Row],[Actuarial Factor 06/20/2023]]</f>
        <v>131.24405867610187</v>
      </c>
      <c r="S798" s="23"/>
    </row>
    <row r="799" spans="1:19" x14ac:dyDescent="0.25">
      <c r="A799" s="192" t="s">
        <v>156</v>
      </c>
      <c r="B799" s="193" t="s">
        <v>157</v>
      </c>
      <c r="C799" s="192" t="s">
        <v>88</v>
      </c>
      <c r="D799" s="192" t="s">
        <v>32</v>
      </c>
      <c r="E799" s="192" t="s">
        <v>66</v>
      </c>
      <c r="F799" s="194">
        <v>8099.1037872217466</v>
      </c>
      <c r="G799">
        <v>72</v>
      </c>
      <c r="H799">
        <v>72</v>
      </c>
      <c r="I799" s="167">
        <v>8570.4568790991107</v>
      </c>
      <c r="J799" s="22">
        <v>1.0581981789912405</v>
      </c>
      <c r="K799" s="22" t="s">
        <v>158</v>
      </c>
      <c r="L799" s="22" t="s">
        <v>58</v>
      </c>
      <c r="M799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799" s="24" t="str">
        <f>IFERROR(IF(Table1[[#This Row],[Medicare Rate in CR]]&gt;0,"Y","N"),"N")</f>
        <v>Y</v>
      </c>
      <c r="O799" s="166">
        <f>Table1[[#This Row],[Medicare Rate in CR]]*Table1[[#This Row],[SumOfUnits]]*Table1[[#This Row],[Actuarial Factor 06/20/2023]]</f>
        <v>10883.779910560705</v>
      </c>
      <c r="P7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10883.779910560705</v>
      </c>
      <c r="Q799" s="166">
        <f>Table1[[#This Row],[Trended Medicare Pricing for all RHCs]]-Table1[[#This Row],[SumOfSFY24 Estimated Payment 5/04/23]]</f>
        <v>2313.3230314615939</v>
      </c>
      <c r="R799" s="24">
        <f>Table1[[#This Row],[SumOfUnits]]*Table1[[#This Row],[Actuarial Factor 06/20/2023]]</f>
        <v>76.190268887369314</v>
      </c>
      <c r="S799" s="23"/>
    </row>
    <row r="800" spans="1:19" x14ac:dyDescent="0.25">
      <c r="A800" s="192" t="s">
        <v>156</v>
      </c>
      <c r="B800" s="193" t="s">
        <v>157</v>
      </c>
      <c r="C800" s="192" t="s">
        <v>88</v>
      </c>
      <c r="D800" s="192" t="s">
        <v>32</v>
      </c>
      <c r="E800" s="192" t="s">
        <v>100</v>
      </c>
      <c r="F800" s="194">
        <v>230.56760142623108</v>
      </c>
      <c r="G800">
        <v>2</v>
      </c>
      <c r="H800">
        <v>2</v>
      </c>
      <c r="I800" s="167">
        <v>167.27891969540724</v>
      </c>
      <c r="J800" s="22">
        <v>0.72550921578167726</v>
      </c>
      <c r="K800" s="22" t="s">
        <v>158</v>
      </c>
      <c r="L800" s="22" t="s">
        <v>58</v>
      </c>
      <c r="M800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00" s="24" t="str">
        <f>IFERROR(IF(Table1[[#This Row],[Medicare Rate in CR]]&gt;0,"Y","N"),"N")</f>
        <v>Y</v>
      </c>
      <c r="O800" s="166">
        <f>Table1[[#This Row],[Medicare Rate in CR]]*Table1[[#This Row],[SumOfUnits]]*Table1[[#This Row],[Actuarial Factor 06/20/2023]]</f>
        <v>207.27798294882518</v>
      </c>
      <c r="P8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207.27798294882518</v>
      </c>
      <c r="Q800" s="166">
        <f>Table1[[#This Row],[Trended Medicare Pricing for all RHCs]]-Table1[[#This Row],[SumOfSFY24 Estimated Payment 5/04/23]]</f>
        <v>39.999063253417944</v>
      </c>
      <c r="R800" s="24">
        <f>Table1[[#This Row],[SumOfUnits]]*Table1[[#This Row],[Actuarial Factor 06/20/2023]]</f>
        <v>1.4510184315633545</v>
      </c>
      <c r="S800" s="23"/>
    </row>
    <row r="801" spans="1:19" x14ac:dyDescent="0.25">
      <c r="A801" s="192" t="s">
        <v>156</v>
      </c>
      <c r="B801" s="193" t="s">
        <v>157</v>
      </c>
      <c r="C801" s="192" t="s">
        <v>88</v>
      </c>
      <c r="D801" s="192" t="s">
        <v>31</v>
      </c>
      <c r="E801" s="192" t="s">
        <v>67</v>
      </c>
      <c r="F801" s="194">
        <v>2658.7838488965986</v>
      </c>
      <c r="G801">
        <v>23</v>
      </c>
      <c r="H801">
        <v>23</v>
      </c>
      <c r="I801" s="167">
        <v>2868.4324568141342</v>
      </c>
      <c r="J801" s="22">
        <v>1.0788513169299341</v>
      </c>
      <c r="K801" s="22" t="s">
        <v>158</v>
      </c>
      <c r="L801" s="22" t="s">
        <v>58</v>
      </c>
      <c r="M801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01" s="24" t="str">
        <f>IFERROR(IF(Table1[[#This Row],[Medicare Rate in CR]]&gt;0,"Y","N"),"N")</f>
        <v>Y</v>
      </c>
      <c r="O801" s="166">
        <f>Table1[[#This Row],[Medicare Rate in CR]]*Table1[[#This Row],[SumOfUnits]]*Table1[[#This Row],[Actuarial Factor 06/20/2023]]</f>
        <v>3544.6199443391447</v>
      </c>
      <c r="P8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3544.6199443391447</v>
      </c>
      <c r="Q801" s="166">
        <f>Table1[[#This Row],[Trended Medicare Pricing for all RHCs]]-Table1[[#This Row],[SumOfSFY24 Estimated Payment 5/04/23]]</f>
        <v>676.18748752501051</v>
      </c>
      <c r="R801" s="24">
        <f>Table1[[#This Row],[SumOfUnits]]*Table1[[#This Row],[Actuarial Factor 06/20/2023]]</f>
        <v>24.813580289388483</v>
      </c>
      <c r="S801" s="23"/>
    </row>
    <row r="802" spans="1:19" x14ac:dyDescent="0.25">
      <c r="A802" s="192" t="s">
        <v>156</v>
      </c>
      <c r="B802" s="193" t="s">
        <v>157</v>
      </c>
      <c r="C802" s="192" t="s">
        <v>88</v>
      </c>
      <c r="D802" s="192" t="s">
        <v>31</v>
      </c>
      <c r="E802" s="192" t="s">
        <v>82</v>
      </c>
      <c r="F802" s="194">
        <v>923.38826250361376</v>
      </c>
      <c r="G802">
        <v>8</v>
      </c>
      <c r="H802">
        <v>8</v>
      </c>
      <c r="I802" s="167">
        <v>1035.8352782563782</v>
      </c>
      <c r="J802" s="22">
        <v>1.121776527078526</v>
      </c>
      <c r="K802" s="22" t="s">
        <v>158</v>
      </c>
      <c r="L802" s="22" t="s">
        <v>58</v>
      </c>
      <c r="M802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02" s="24" t="str">
        <f>IFERROR(IF(Table1[[#This Row],[Medicare Rate in CR]]&gt;0,"Y","N"),"N")</f>
        <v>Y</v>
      </c>
      <c r="O802" s="166">
        <f>Table1[[#This Row],[Medicare Rate in CR]]*Table1[[#This Row],[SumOfUnits]]*Table1[[#This Row],[Actuarial Factor 06/20/2023]]</f>
        <v>1281.9662151453394</v>
      </c>
      <c r="P8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1281.9662151453394</v>
      </c>
      <c r="Q802" s="166">
        <f>Table1[[#This Row],[Trended Medicare Pricing for all RHCs]]-Table1[[#This Row],[SumOfSFY24 Estimated Payment 5/04/23]]</f>
        <v>246.13093688896129</v>
      </c>
      <c r="R802" s="24">
        <f>Table1[[#This Row],[SumOfUnits]]*Table1[[#This Row],[Actuarial Factor 06/20/2023]]</f>
        <v>8.9742122166282083</v>
      </c>
      <c r="S802" s="23"/>
    </row>
    <row r="803" spans="1:19" x14ac:dyDescent="0.25">
      <c r="A803" s="192" t="s">
        <v>156</v>
      </c>
      <c r="B803" s="193" t="s">
        <v>157</v>
      </c>
      <c r="C803" s="192" t="s">
        <v>88</v>
      </c>
      <c r="D803" s="192" t="s">
        <v>31</v>
      </c>
      <c r="E803" s="192" t="s">
        <v>68</v>
      </c>
      <c r="F803" s="194">
        <v>12362.37833670619</v>
      </c>
      <c r="G803">
        <v>107</v>
      </c>
      <c r="H803">
        <v>107</v>
      </c>
      <c r="I803" s="167">
        <v>12402.721169343085</v>
      </c>
      <c r="J803" s="22">
        <v>1.0032633552814922</v>
      </c>
      <c r="K803" s="22" t="s">
        <v>158</v>
      </c>
      <c r="L803" s="22" t="s">
        <v>58</v>
      </c>
      <c r="M803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03" s="24" t="str">
        <f>IFERROR(IF(Table1[[#This Row],[Medicare Rate in CR]]&gt;0,"Y","N"),"N")</f>
        <v>Y</v>
      </c>
      <c r="O803" s="166">
        <f>Table1[[#This Row],[Medicare Rate in CR]]*Table1[[#This Row],[SumOfUnits]]*Table1[[#This Row],[Actuarial Factor 06/20/2023]]</f>
        <v>15334.830222309844</v>
      </c>
      <c r="P8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15334.830222309844</v>
      </c>
      <c r="Q803" s="166">
        <f>Table1[[#This Row],[Trended Medicare Pricing for all RHCs]]-Table1[[#This Row],[SumOfSFY24 Estimated Payment 5/04/23]]</f>
        <v>2932.1090529667581</v>
      </c>
      <c r="R803" s="24">
        <f>Table1[[#This Row],[SumOfUnits]]*Table1[[#This Row],[Actuarial Factor 06/20/2023]]</f>
        <v>107.34917901511967</v>
      </c>
      <c r="S803" s="23"/>
    </row>
    <row r="804" spans="1:19" x14ac:dyDescent="0.25">
      <c r="A804" s="192" t="s">
        <v>156</v>
      </c>
      <c r="B804" s="193" t="s">
        <v>157</v>
      </c>
      <c r="C804" s="192" t="s">
        <v>88</v>
      </c>
      <c r="D804" s="192" t="s">
        <v>31</v>
      </c>
      <c r="E804" s="192" t="s">
        <v>74</v>
      </c>
      <c r="F804" s="194">
        <v>2418.2133564614055</v>
      </c>
      <c r="G804">
        <v>21</v>
      </c>
      <c r="H804">
        <v>21</v>
      </c>
      <c r="I804" s="167">
        <v>2301.6553522086811</v>
      </c>
      <c r="J804" s="22">
        <v>0.9517999501816975</v>
      </c>
      <c r="K804" s="22" t="s">
        <v>158</v>
      </c>
      <c r="L804" s="22" t="s">
        <v>58</v>
      </c>
      <c r="M804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04" s="24" t="str">
        <f>IFERROR(IF(Table1[[#This Row],[Medicare Rate in CR]]&gt;0,"Y","N"),"N")</f>
        <v>Y</v>
      </c>
      <c r="O804" s="166">
        <f>Table1[[#This Row],[Medicare Rate in CR]]*Table1[[#This Row],[SumOfUnits]]*Table1[[#This Row],[Actuarial Factor 06/20/2023]]</f>
        <v>2855.2570805525652</v>
      </c>
      <c r="P8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2855.2570805525652</v>
      </c>
      <c r="Q804" s="166">
        <f>Table1[[#This Row],[Trended Medicare Pricing for all RHCs]]-Table1[[#This Row],[SumOfSFY24 Estimated Payment 5/04/23]]</f>
        <v>553.60172834388413</v>
      </c>
      <c r="R804" s="24">
        <f>Table1[[#This Row],[SumOfUnits]]*Table1[[#This Row],[Actuarial Factor 06/20/2023]]</f>
        <v>19.987798953815648</v>
      </c>
      <c r="S804" s="23"/>
    </row>
    <row r="805" spans="1:19" x14ac:dyDescent="0.25">
      <c r="A805" s="192" t="s">
        <v>156</v>
      </c>
      <c r="B805" s="193" t="s">
        <v>157</v>
      </c>
      <c r="C805" s="192" t="s">
        <v>88</v>
      </c>
      <c r="D805" s="192" t="s">
        <v>31</v>
      </c>
      <c r="E805" s="192" t="s">
        <v>69</v>
      </c>
      <c r="F805" s="194">
        <v>46097.552279078205</v>
      </c>
      <c r="G805">
        <v>399</v>
      </c>
      <c r="H805">
        <v>399</v>
      </c>
      <c r="I805" s="167">
        <v>48690.38916078637</v>
      </c>
      <c r="J805" s="22">
        <v>1.0562467366165329</v>
      </c>
      <c r="K805" s="22" t="s">
        <v>158</v>
      </c>
      <c r="L805" s="22" t="s">
        <v>58</v>
      </c>
      <c r="M805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05" s="24" t="str">
        <f>IFERROR(IF(Table1[[#This Row],[Medicare Rate in CR]]&gt;0,"Y","N"),"N")</f>
        <v>Y</v>
      </c>
      <c r="O805" s="166">
        <f>Table1[[#This Row],[Medicare Rate in CR]]*Table1[[#This Row],[SumOfUnits]]*Table1[[#This Row],[Actuarial Factor 06/20/2023]]</f>
        <v>60203.053683943013</v>
      </c>
      <c r="P8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60203.053683943013</v>
      </c>
      <c r="Q805" s="166">
        <f>Table1[[#This Row],[Trended Medicare Pricing for all RHCs]]-Table1[[#This Row],[SumOfSFY24 Estimated Payment 5/04/23]]</f>
        <v>11512.664523156644</v>
      </c>
      <c r="R805" s="24">
        <f>Table1[[#This Row],[SumOfUnits]]*Table1[[#This Row],[Actuarial Factor 06/20/2023]]</f>
        <v>421.44244790999664</v>
      </c>
      <c r="S805" s="23"/>
    </row>
    <row r="806" spans="1:19" x14ac:dyDescent="0.25">
      <c r="A806" s="192" t="s">
        <v>156</v>
      </c>
      <c r="B806" s="193" t="s">
        <v>157</v>
      </c>
      <c r="C806" s="192" t="s">
        <v>72</v>
      </c>
      <c r="D806" s="192" t="s">
        <v>30</v>
      </c>
      <c r="E806" s="192" t="s">
        <v>59</v>
      </c>
      <c r="F806" s="194">
        <v>189.37072371591017</v>
      </c>
      <c r="G806">
        <v>2</v>
      </c>
      <c r="H806">
        <v>2</v>
      </c>
      <c r="I806" s="167">
        <v>218.40930793043819</v>
      </c>
      <c r="J806" s="22">
        <v>1.1533425211918769</v>
      </c>
      <c r="K806" s="22" t="s">
        <v>158</v>
      </c>
      <c r="L806" s="22" t="s">
        <v>58</v>
      </c>
      <c r="M806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06" s="24" t="str">
        <f>IFERROR(IF(Table1[[#This Row],[Medicare Rate in CR]]&gt;0,"Y","N"),"N")</f>
        <v>Y</v>
      </c>
      <c r="O806" s="166">
        <f>Table1[[#This Row],[Medicare Rate in CR]]*Table1[[#This Row],[SumOfUnits]]*Table1[[#This Row],[Actuarial Factor 06/20/2023]]</f>
        <v>329.50995830451922</v>
      </c>
      <c r="P8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329.50995830451922</v>
      </c>
      <c r="Q806" s="166">
        <f>Table1[[#This Row],[Trended Medicare Pricing for all RHCs]]-Table1[[#This Row],[SumOfSFY24 Estimated Payment 5/04/23]]</f>
        <v>111.10065037408103</v>
      </c>
      <c r="R806" s="24">
        <f>Table1[[#This Row],[SumOfUnits]]*Table1[[#This Row],[Actuarial Factor 06/20/2023]]</f>
        <v>2.3066850423837537</v>
      </c>
      <c r="S806" s="23"/>
    </row>
    <row r="807" spans="1:19" x14ac:dyDescent="0.25">
      <c r="A807" s="192" t="s">
        <v>156</v>
      </c>
      <c r="B807" s="193" t="s">
        <v>157</v>
      </c>
      <c r="C807" s="192" t="s">
        <v>72</v>
      </c>
      <c r="D807" s="192" t="s">
        <v>30</v>
      </c>
      <c r="E807" s="192" t="s">
        <v>63</v>
      </c>
      <c r="F807" s="194">
        <v>965.49098968873454</v>
      </c>
      <c r="G807">
        <v>9</v>
      </c>
      <c r="H807">
        <v>9</v>
      </c>
      <c r="I807" s="167">
        <v>1004.1006082169537</v>
      </c>
      <c r="J807" s="22">
        <v>1.03998962076349</v>
      </c>
      <c r="K807" s="22" t="s">
        <v>158</v>
      </c>
      <c r="L807" s="22" t="s">
        <v>58</v>
      </c>
      <c r="M807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07" s="24" t="str">
        <f>IFERROR(IF(Table1[[#This Row],[Medicare Rate in CR]]&gt;0,"Y","N"),"N")</f>
        <v>Y</v>
      </c>
      <c r="O807" s="166">
        <f>Table1[[#This Row],[Medicare Rate in CR]]*Table1[[#This Row],[SumOfUnits]]*Table1[[#This Row],[Actuarial Factor 06/20/2023]]</f>
        <v>1337.0626559345808</v>
      </c>
      <c r="P8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1337.0626559345808</v>
      </c>
      <c r="Q807" s="166">
        <f>Table1[[#This Row],[Trended Medicare Pricing for all RHCs]]-Table1[[#This Row],[SumOfSFY24 Estimated Payment 5/04/23]]</f>
        <v>332.96204771762712</v>
      </c>
      <c r="R807" s="24">
        <f>Table1[[#This Row],[SumOfUnits]]*Table1[[#This Row],[Actuarial Factor 06/20/2023]]</f>
        <v>9.3599065868714106</v>
      </c>
      <c r="S807" s="23"/>
    </row>
    <row r="808" spans="1:19" x14ac:dyDescent="0.25">
      <c r="A808" s="192" t="s">
        <v>156</v>
      </c>
      <c r="B808" s="193" t="s">
        <v>157</v>
      </c>
      <c r="C808" s="192" t="s">
        <v>72</v>
      </c>
      <c r="D808" s="192" t="s">
        <v>30</v>
      </c>
      <c r="E808" s="192" t="s">
        <v>64</v>
      </c>
      <c r="F808" s="194">
        <v>115.28380071311554</v>
      </c>
      <c r="G808">
        <v>1</v>
      </c>
      <c r="H808">
        <v>1</v>
      </c>
      <c r="I808" s="167">
        <v>127.03110051537524</v>
      </c>
      <c r="J808" s="22">
        <v>1.101898963510866</v>
      </c>
      <c r="K808" s="22" t="s">
        <v>158</v>
      </c>
      <c r="L808" s="22" t="s">
        <v>58</v>
      </c>
      <c r="M808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08" s="24" t="str">
        <f>IFERROR(IF(Table1[[#This Row],[Medicare Rate in CR]]&gt;0,"Y","N"),"N")</f>
        <v>Y</v>
      </c>
      <c r="O808" s="166">
        <f>Table1[[#This Row],[Medicare Rate in CR]]*Table1[[#This Row],[SumOfUnits]]*Table1[[#This Row],[Actuarial Factor 06/20/2023]]</f>
        <v>157.40626693752719</v>
      </c>
      <c r="P8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157.40626693752719</v>
      </c>
      <c r="Q808" s="166">
        <f>Table1[[#This Row],[Trended Medicare Pricing for all RHCs]]-Table1[[#This Row],[SumOfSFY24 Estimated Payment 5/04/23]]</f>
        <v>30.375166422151949</v>
      </c>
      <c r="R808" s="24">
        <f>Table1[[#This Row],[SumOfUnits]]*Table1[[#This Row],[Actuarial Factor 06/20/2023]]</f>
        <v>1.101898963510866</v>
      </c>
      <c r="S808" s="23"/>
    </row>
    <row r="809" spans="1:19" x14ac:dyDescent="0.25">
      <c r="A809" s="192" t="s">
        <v>156</v>
      </c>
      <c r="B809" s="193" t="s">
        <v>157</v>
      </c>
      <c r="C809" s="192" t="s">
        <v>123</v>
      </c>
      <c r="D809" s="192" t="s">
        <v>30</v>
      </c>
      <c r="E809" s="192" t="s">
        <v>59</v>
      </c>
      <c r="F809" s="194">
        <v>806.98660499180869</v>
      </c>
      <c r="G809">
        <v>7</v>
      </c>
      <c r="H809">
        <v>7</v>
      </c>
      <c r="I809" s="167">
        <v>807.18865596856324</v>
      </c>
      <c r="J809" s="22">
        <v>1.0002503771134548</v>
      </c>
      <c r="K809" s="22" t="s">
        <v>158</v>
      </c>
      <c r="L809" s="22" t="s">
        <v>58</v>
      </c>
      <c r="M809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09" s="24" t="str">
        <f>IFERROR(IF(Table1[[#This Row],[Medicare Rate in CR]]&gt;0,"Y","N"),"N")</f>
        <v>Y</v>
      </c>
      <c r="O809" s="166">
        <f>Table1[[#This Row],[Medicare Rate in CR]]*Table1[[#This Row],[SumOfUnits]]*Table1[[#This Row],[Actuarial Factor 06/20/2023]]</f>
        <v>1000.200364594599</v>
      </c>
      <c r="P8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1000.200364594599</v>
      </c>
      <c r="Q809" s="166">
        <f>Table1[[#This Row],[Trended Medicare Pricing for all RHCs]]-Table1[[#This Row],[SumOfSFY24 Estimated Payment 5/04/23]]</f>
        <v>193.01170862603578</v>
      </c>
      <c r="R809" s="24">
        <f>Table1[[#This Row],[SumOfUnits]]*Table1[[#This Row],[Actuarial Factor 06/20/2023]]</f>
        <v>7.0017526397941836</v>
      </c>
      <c r="S809" s="23"/>
    </row>
    <row r="810" spans="1:19" x14ac:dyDescent="0.25">
      <c r="A810" s="192" t="s">
        <v>156</v>
      </c>
      <c r="B810" s="193" t="s">
        <v>157</v>
      </c>
      <c r="C810" s="192" t="s">
        <v>123</v>
      </c>
      <c r="D810" s="192" t="s">
        <v>30</v>
      </c>
      <c r="E810" s="192" t="s">
        <v>77</v>
      </c>
      <c r="F810" s="194">
        <v>691.70280427869318</v>
      </c>
      <c r="G810">
        <v>6</v>
      </c>
      <c r="H810">
        <v>6</v>
      </c>
      <c r="I810" s="167">
        <v>877.56530426816812</v>
      </c>
      <c r="J810" s="22">
        <v>1.2687028284976987</v>
      </c>
      <c r="K810" s="22" t="s">
        <v>158</v>
      </c>
      <c r="L810" s="22" t="s">
        <v>58</v>
      </c>
      <c r="M810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10" s="24" t="str">
        <f>IFERROR(IF(Table1[[#This Row],[Medicare Rate in CR]]&gt;0,"Y","N"),"N")</f>
        <v>Y</v>
      </c>
      <c r="O810" s="166">
        <f>Table1[[#This Row],[Medicare Rate in CR]]*Table1[[#This Row],[SumOfUnits]]*Table1[[#This Row],[Actuarial Factor 06/20/2023]]</f>
        <v>1087.4051943053773</v>
      </c>
      <c r="P8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1087.4051943053773</v>
      </c>
      <c r="Q810" s="166">
        <f>Table1[[#This Row],[Trended Medicare Pricing for all RHCs]]-Table1[[#This Row],[SumOfSFY24 Estimated Payment 5/04/23]]</f>
        <v>209.83989003720922</v>
      </c>
      <c r="R810" s="24">
        <f>Table1[[#This Row],[SumOfUnits]]*Table1[[#This Row],[Actuarial Factor 06/20/2023]]</f>
        <v>7.612216970986192</v>
      </c>
      <c r="S810" s="23"/>
    </row>
    <row r="811" spans="1:19" x14ac:dyDescent="0.25">
      <c r="A811" s="192" t="s">
        <v>156</v>
      </c>
      <c r="B811" s="193" t="s">
        <v>157</v>
      </c>
      <c r="C811" s="192" t="s">
        <v>75</v>
      </c>
      <c r="D811" s="192" t="s">
        <v>30</v>
      </c>
      <c r="E811" s="192" t="s">
        <v>59</v>
      </c>
      <c r="F811" s="194">
        <v>111.09183771803026</v>
      </c>
      <c r="G811">
        <v>1</v>
      </c>
      <c r="H811">
        <v>1</v>
      </c>
      <c r="I811" s="167">
        <v>112.68963758820232</v>
      </c>
      <c r="J811" s="22">
        <v>1.0143826936613249</v>
      </c>
      <c r="K811" s="22" t="s">
        <v>158</v>
      </c>
      <c r="L811" s="22" t="s">
        <v>58</v>
      </c>
      <c r="M811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11" s="24" t="str">
        <f>IFERROR(IF(Table1[[#This Row],[Medicare Rate in CR]]&gt;0,"Y","N"),"N")</f>
        <v>Y</v>
      </c>
      <c r="O811" s="166">
        <f>Table1[[#This Row],[Medicare Rate in CR]]*Table1[[#This Row],[SumOfUnits]]*Table1[[#This Row],[Actuarial Factor 06/20/2023]]</f>
        <v>144.90456778952026</v>
      </c>
      <c r="P8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144.90456778952026</v>
      </c>
      <c r="Q811" s="166">
        <f>Table1[[#This Row],[Trended Medicare Pricing for all RHCs]]-Table1[[#This Row],[SumOfSFY24 Estimated Payment 5/04/23]]</f>
        <v>32.214930201317941</v>
      </c>
      <c r="R811" s="24">
        <f>Table1[[#This Row],[SumOfUnits]]*Table1[[#This Row],[Actuarial Factor 06/20/2023]]</f>
        <v>1.0143826936613249</v>
      </c>
      <c r="S811" s="23"/>
    </row>
    <row r="812" spans="1:19" x14ac:dyDescent="0.25">
      <c r="A812" s="192" t="s">
        <v>156</v>
      </c>
      <c r="B812" s="193" t="s">
        <v>157</v>
      </c>
      <c r="C812" s="192" t="s">
        <v>90</v>
      </c>
      <c r="D812" s="192" t="s">
        <v>30</v>
      </c>
      <c r="E812" s="192" t="s">
        <v>59</v>
      </c>
      <c r="F812" s="194">
        <v>111.09183771803026</v>
      </c>
      <c r="G812">
        <v>1</v>
      </c>
      <c r="H812">
        <v>1</v>
      </c>
      <c r="I812" s="167">
        <v>108.56693421145977</v>
      </c>
      <c r="J812" s="22">
        <v>0.97727192601693091</v>
      </c>
      <c r="K812" s="22" t="s">
        <v>158</v>
      </c>
      <c r="L812" s="22" t="s">
        <v>58</v>
      </c>
      <c r="M812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12" s="24" t="str">
        <f>IFERROR(IF(Table1[[#This Row],[Medicare Rate in CR]]&gt;0,"Y","N"),"N")</f>
        <v>Y</v>
      </c>
      <c r="O812" s="166">
        <f>Table1[[#This Row],[Medicare Rate in CR]]*Table1[[#This Row],[SumOfUnits]]*Table1[[#This Row],[Actuarial Factor 06/20/2023]]</f>
        <v>139.60329463151857</v>
      </c>
      <c r="P8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139.60329463151857</v>
      </c>
      <c r="Q812" s="166">
        <f>Table1[[#This Row],[Trended Medicare Pricing for all RHCs]]-Table1[[#This Row],[SumOfSFY24 Estimated Payment 5/04/23]]</f>
        <v>31.036360420058799</v>
      </c>
      <c r="R812" s="24">
        <f>Table1[[#This Row],[SumOfUnits]]*Table1[[#This Row],[Actuarial Factor 06/20/2023]]</f>
        <v>0.97727192601693091</v>
      </c>
      <c r="S812" s="23"/>
    </row>
    <row r="813" spans="1:19" x14ac:dyDescent="0.25">
      <c r="A813" s="192" t="s">
        <v>156</v>
      </c>
      <c r="B813" s="193" t="s">
        <v>157</v>
      </c>
      <c r="C813" s="192" t="s">
        <v>95</v>
      </c>
      <c r="D813" s="192" t="s">
        <v>30</v>
      </c>
      <c r="E813" s="192" t="s">
        <v>62</v>
      </c>
      <c r="F813" s="194">
        <v>557.79126915293443</v>
      </c>
      <c r="G813">
        <v>5</v>
      </c>
      <c r="H813">
        <v>5</v>
      </c>
      <c r="I813" s="167">
        <v>599.13275970439975</v>
      </c>
      <c r="J813" s="22">
        <v>1.0741164174445519</v>
      </c>
      <c r="K813" s="22" t="s">
        <v>158</v>
      </c>
      <c r="L813" s="22" t="s">
        <v>58</v>
      </c>
      <c r="M813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13" s="24" t="str">
        <f>IFERROR(IF(Table1[[#This Row],[Medicare Rate in CR]]&gt;0,"Y","N"),"N")</f>
        <v>Y</v>
      </c>
      <c r="O813" s="166">
        <f>Table1[[#This Row],[Medicare Rate in CR]]*Table1[[#This Row],[SumOfUnits]]*Table1[[#This Row],[Actuarial Factor 06/20/2023]]</f>
        <v>767.18765115977124</v>
      </c>
      <c r="P8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767.18765115977124</v>
      </c>
      <c r="Q813" s="166">
        <f>Table1[[#This Row],[Trended Medicare Pricing for all RHCs]]-Table1[[#This Row],[SumOfSFY24 Estimated Payment 5/04/23]]</f>
        <v>168.05489145537149</v>
      </c>
      <c r="R813" s="24">
        <f>Table1[[#This Row],[SumOfUnits]]*Table1[[#This Row],[Actuarial Factor 06/20/2023]]</f>
        <v>5.3705820872227594</v>
      </c>
      <c r="S813" s="23"/>
    </row>
    <row r="814" spans="1:19" x14ac:dyDescent="0.25">
      <c r="A814" s="192" t="s">
        <v>156</v>
      </c>
      <c r="B814" s="193" t="s">
        <v>157</v>
      </c>
      <c r="C814" s="192" t="s">
        <v>95</v>
      </c>
      <c r="D814" s="192" t="s">
        <v>31</v>
      </c>
      <c r="E814" s="192" t="s">
        <v>69</v>
      </c>
      <c r="F814" s="194">
        <v>113.42391828081334</v>
      </c>
      <c r="G814">
        <v>1</v>
      </c>
      <c r="H814">
        <v>1</v>
      </c>
      <c r="I814" s="167">
        <v>125.16682013632308</v>
      </c>
      <c r="J814" s="22">
        <v>1.1035310896810744</v>
      </c>
      <c r="K814" s="22" t="s">
        <v>158</v>
      </c>
      <c r="L814" s="22" t="s">
        <v>58</v>
      </c>
      <c r="M814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14" s="24" t="str">
        <f>IFERROR(IF(Table1[[#This Row],[Medicare Rate in CR]]&gt;0,"Y","N"),"N")</f>
        <v>Y</v>
      </c>
      <c r="O814" s="166">
        <f>Table1[[#This Row],[Medicare Rate in CR]]*Table1[[#This Row],[SumOfUnits]]*Table1[[#This Row],[Actuarial Factor 06/20/2023]]</f>
        <v>157.63941616094147</v>
      </c>
      <c r="P8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157.63941616094147</v>
      </c>
      <c r="Q814" s="166">
        <f>Table1[[#This Row],[Trended Medicare Pricing for all RHCs]]-Table1[[#This Row],[SumOfSFY24 Estimated Payment 5/04/23]]</f>
        <v>32.472596024618383</v>
      </c>
      <c r="R814" s="24">
        <f>Table1[[#This Row],[SumOfUnits]]*Table1[[#This Row],[Actuarial Factor 06/20/2023]]</f>
        <v>1.1035310896810744</v>
      </c>
      <c r="S814" s="23"/>
    </row>
    <row r="815" spans="1:19" x14ac:dyDescent="0.25">
      <c r="A815" s="192" t="s">
        <v>156</v>
      </c>
      <c r="B815" s="193" t="s">
        <v>157</v>
      </c>
      <c r="C815" s="192" t="s">
        <v>76</v>
      </c>
      <c r="D815" s="192" t="s">
        <v>30</v>
      </c>
      <c r="E815" s="192" t="s">
        <v>59</v>
      </c>
      <c r="F815" s="194">
        <v>117.70261154476246</v>
      </c>
      <c r="G815">
        <v>1</v>
      </c>
      <c r="H815">
        <v>1</v>
      </c>
      <c r="I815" s="167">
        <v>122.36936800339109</v>
      </c>
      <c r="J815" s="22">
        <v>1.0396487078526193</v>
      </c>
      <c r="K815" s="22" t="s">
        <v>158</v>
      </c>
      <c r="L815" s="22" t="s">
        <v>58</v>
      </c>
      <c r="M815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15" s="24" t="str">
        <f>IFERROR(IF(Table1[[#This Row],[Medicare Rate in CR]]&gt;0,"Y","N"),"N")</f>
        <v>Y</v>
      </c>
      <c r="O815" s="166">
        <f>Table1[[#This Row],[Medicare Rate in CR]]*Table1[[#This Row],[SumOfUnits]]*Table1[[#This Row],[Actuarial Factor 06/20/2023]]</f>
        <v>148.51381791674666</v>
      </c>
      <c r="P8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148.51381791674666</v>
      </c>
      <c r="Q815" s="166">
        <f>Table1[[#This Row],[Trended Medicare Pricing for all RHCs]]-Table1[[#This Row],[SumOfSFY24 Estimated Payment 5/04/23]]</f>
        <v>26.144449913355572</v>
      </c>
      <c r="R815" s="24">
        <f>Table1[[#This Row],[SumOfUnits]]*Table1[[#This Row],[Actuarial Factor 06/20/2023]]</f>
        <v>1.0396487078526193</v>
      </c>
      <c r="S815" s="23"/>
    </row>
    <row r="816" spans="1:19" x14ac:dyDescent="0.25">
      <c r="A816" s="192" t="s">
        <v>156</v>
      </c>
      <c r="B816" s="193" t="s">
        <v>157</v>
      </c>
      <c r="C816" s="192" t="s">
        <v>76</v>
      </c>
      <c r="D816" s="192" t="s">
        <v>30</v>
      </c>
      <c r="E816" s="192" t="s">
        <v>62</v>
      </c>
      <c r="F816" s="194">
        <v>115.28380071311554</v>
      </c>
      <c r="G816">
        <v>1</v>
      </c>
      <c r="H816">
        <v>1</v>
      </c>
      <c r="I816" s="167">
        <v>121.08001534480579</v>
      </c>
      <c r="J816" s="22">
        <v>1.0502777892109418</v>
      </c>
      <c r="K816" s="22" t="s">
        <v>158</v>
      </c>
      <c r="L816" s="22" t="s">
        <v>58</v>
      </c>
      <c r="M816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16" s="24" t="str">
        <f>IFERROR(IF(Table1[[#This Row],[Medicare Rate in CR]]&gt;0,"Y","N"),"N")</f>
        <v>Y</v>
      </c>
      <c r="O816" s="166">
        <f>Table1[[#This Row],[Medicare Rate in CR]]*Table1[[#This Row],[SumOfUnits]]*Table1[[#This Row],[Actuarial Factor 06/20/2023]]</f>
        <v>150.03218218878303</v>
      </c>
      <c r="P8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150.03218218878303</v>
      </c>
      <c r="Q816" s="166">
        <f>Table1[[#This Row],[Trended Medicare Pricing for all RHCs]]-Table1[[#This Row],[SumOfSFY24 Estimated Payment 5/04/23]]</f>
        <v>28.952166843977238</v>
      </c>
      <c r="R816" s="24">
        <f>Table1[[#This Row],[SumOfUnits]]*Table1[[#This Row],[Actuarial Factor 06/20/2023]]</f>
        <v>1.0502777892109418</v>
      </c>
      <c r="S816" s="23"/>
    </row>
    <row r="817" spans="1:19" x14ac:dyDescent="0.25">
      <c r="A817" s="192" t="s">
        <v>156</v>
      </c>
      <c r="B817" s="193" t="s">
        <v>157</v>
      </c>
      <c r="C817" s="192" t="s">
        <v>76</v>
      </c>
      <c r="D817" s="192" t="s">
        <v>30</v>
      </c>
      <c r="E817" s="192" t="s">
        <v>64</v>
      </c>
      <c r="F817" s="194">
        <v>232.98641225787799</v>
      </c>
      <c r="G817">
        <v>2</v>
      </c>
      <c r="H817">
        <v>2</v>
      </c>
      <c r="I817" s="167">
        <v>219.64314471720834</v>
      </c>
      <c r="J817" s="22">
        <v>0.94272941751684292</v>
      </c>
      <c r="K817" s="22" t="s">
        <v>158</v>
      </c>
      <c r="L817" s="22" t="s">
        <v>58</v>
      </c>
      <c r="M817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17" s="24" t="str">
        <f>IFERROR(IF(Table1[[#This Row],[Medicare Rate in CR]]&gt;0,"Y","N"),"N")</f>
        <v>Y</v>
      </c>
      <c r="O817" s="166">
        <f>Table1[[#This Row],[Medicare Rate in CR]]*Table1[[#This Row],[SumOfUnits]]*Table1[[#This Row],[Actuarial Factor 06/20/2023]]</f>
        <v>269.337794584562</v>
      </c>
      <c r="P8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269.337794584562</v>
      </c>
      <c r="Q817" s="166">
        <f>Table1[[#This Row],[Trended Medicare Pricing for all RHCs]]-Table1[[#This Row],[SumOfSFY24 Estimated Payment 5/04/23]]</f>
        <v>49.694649867353661</v>
      </c>
      <c r="R817" s="24">
        <f>Table1[[#This Row],[SumOfUnits]]*Table1[[#This Row],[Actuarial Factor 06/20/2023]]</f>
        <v>1.8854588350336858</v>
      </c>
      <c r="S817" s="23"/>
    </row>
    <row r="818" spans="1:19" x14ac:dyDescent="0.25">
      <c r="A818" s="192" t="s">
        <v>156</v>
      </c>
      <c r="B818" s="193" t="s">
        <v>157</v>
      </c>
      <c r="C818" s="192" t="s">
        <v>78</v>
      </c>
      <c r="D818" s="192" t="s">
        <v>30</v>
      </c>
      <c r="E818" s="192" t="s">
        <v>59</v>
      </c>
      <c r="F818" s="194">
        <v>345.85140213934665</v>
      </c>
      <c r="G818">
        <v>3</v>
      </c>
      <c r="H818">
        <v>3</v>
      </c>
      <c r="I818" s="167">
        <v>323.01903963004941</v>
      </c>
      <c r="J818" s="22">
        <v>0.93398216006047052</v>
      </c>
      <c r="K818" s="22" t="s">
        <v>158</v>
      </c>
      <c r="L818" s="22" t="s">
        <v>58</v>
      </c>
      <c r="M818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18" s="24" t="str">
        <f>IFERROR(IF(Table1[[#This Row],[Medicare Rate in CR]]&gt;0,"Y","N"),"N")</f>
        <v>Y</v>
      </c>
      <c r="O818" s="166">
        <f>Table1[[#This Row],[Medicare Rate in CR]]*Table1[[#This Row],[SumOfUnits]]*Table1[[#This Row],[Actuarial Factor 06/20/2023]]</f>
        <v>400.25805469391457</v>
      </c>
      <c r="P8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400.25805469391457</v>
      </c>
      <c r="Q818" s="166">
        <f>Table1[[#This Row],[Trended Medicare Pricing for all RHCs]]-Table1[[#This Row],[SumOfSFY24 Estimated Payment 5/04/23]]</f>
        <v>77.239015063865168</v>
      </c>
      <c r="R818" s="24">
        <f>Table1[[#This Row],[SumOfUnits]]*Table1[[#This Row],[Actuarial Factor 06/20/2023]]</f>
        <v>2.8019464801814116</v>
      </c>
      <c r="S818" s="23"/>
    </row>
    <row r="819" spans="1:19" x14ac:dyDescent="0.25">
      <c r="A819" s="192" t="s">
        <v>156</v>
      </c>
      <c r="B819" s="193" t="s">
        <v>157</v>
      </c>
      <c r="C819" s="192" t="s">
        <v>78</v>
      </c>
      <c r="D819" s="192" t="s">
        <v>30</v>
      </c>
      <c r="E819" s="192" t="s">
        <v>62</v>
      </c>
      <c r="F819" s="194">
        <v>345.85140213934665</v>
      </c>
      <c r="G819">
        <v>3</v>
      </c>
      <c r="H819">
        <v>3</v>
      </c>
      <c r="I819" s="167">
        <v>328.53160539270129</v>
      </c>
      <c r="J819" s="22">
        <v>0.94992127648027569</v>
      </c>
      <c r="K819" s="22" t="s">
        <v>158</v>
      </c>
      <c r="L819" s="22" t="s">
        <v>58</v>
      </c>
      <c r="M819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19" s="24" t="str">
        <f>IFERROR(IF(Table1[[#This Row],[Medicare Rate in CR]]&gt;0,"Y","N"),"N")</f>
        <v>Y</v>
      </c>
      <c r="O819" s="166">
        <f>Table1[[#This Row],[Medicare Rate in CR]]*Table1[[#This Row],[SumOfUnits]]*Table1[[#This Row],[Actuarial Factor 06/20/2023]]</f>
        <v>407.08876303562209</v>
      </c>
      <c r="P8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407.08876303562209</v>
      </c>
      <c r="Q819" s="166">
        <f>Table1[[#This Row],[Trended Medicare Pricing for all RHCs]]-Table1[[#This Row],[SumOfSFY24 Estimated Payment 5/04/23]]</f>
        <v>78.557157642920799</v>
      </c>
      <c r="R819" s="24">
        <f>Table1[[#This Row],[SumOfUnits]]*Table1[[#This Row],[Actuarial Factor 06/20/2023]]</f>
        <v>2.849763829440827</v>
      </c>
      <c r="S819" s="23"/>
    </row>
    <row r="820" spans="1:19" x14ac:dyDescent="0.25">
      <c r="A820" s="192" t="s">
        <v>156</v>
      </c>
      <c r="B820" s="193" t="s">
        <v>157</v>
      </c>
      <c r="C820" s="192" t="s">
        <v>78</v>
      </c>
      <c r="D820" s="192" t="s">
        <v>30</v>
      </c>
      <c r="E820" s="192" t="s">
        <v>63</v>
      </c>
      <c r="F820" s="194">
        <v>353.10783463428737</v>
      </c>
      <c r="G820">
        <v>3</v>
      </c>
      <c r="H820">
        <v>3</v>
      </c>
      <c r="I820" s="167">
        <v>330.68747436083021</v>
      </c>
      <c r="J820" s="22">
        <v>0.93650562781571278</v>
      </c>
      <c r="K820" s="22" t="s">
        <v>158</v>
      </c>
      <c r="L820" s="22" t="s">
        <v>58</v>
      </c>
      <c r="M820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20" s="24" t="str">
        <f>IFERROR(IF(Table1[[#This Row],[Medicare Rate in CR]]&gt;0,"Y","N"),"N")</f>
        <v>Y</v>
      </c>
      <c r="O820" s="166">
        <f>Table1[[#This Row],[Medicare Rate in CR]]*Table1[[#This Row],[SumOfUnits]]*Table1[[#This Row],[Actuarial Factor 06/20/2023]]</f>
        <v>401.33948680042369</v>
      </c>
      <c r="P8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401.33948680042369</v>
      </c>
      <c r="Q820" s="166">
        <f>Table1[[#This Row],[Trended Medicare Pricing for all RHCs]]-Table1[[#This Row],[SumOfSFY24 Estimated Payment 5/04/23]]</f>
        <v>70.652012439593477</v>
      </c>
      <c r="R820" s="24">
        <f>Table1[[#This Row],[SumOfUnits]]*Table1[[#This Row],[Actuarial Factor 06/20/2023]]</f>
        <v>2.8095168834471385</v>
      </c>
      <c r="S820" s="23"/>
    </row>
    <row r="821" spans="1:19" x14ac:dyDescent="0.25">
      <c r="A821" s="192" t="s">
        <v>156</v>
      </c>
      <c r="B821" s="193" t="s">
        <v>157</v>
      </c>
      <c r="C821" s="192" t="s">
        <v>78</v>
      </c>
      <c r="D821" s="192" t="s">
        <v>30</v>
      </c>
      <c r="E821" s="192" t="s">
        <v>64</v>
      </c>
      <c r="F821" s="194">
        <v>922.2704057049242</v>
      </c>
      <c r="G821">
        <v>8</v>
      </c>
      <c r="H821">
        <v>8</v>
      </c>
      <c r="I821" s="167">
        <v>837.77886700397426</v>
      </c>
      <c r="J821" s="22">
        <v>0.90838745537284149</v>
      </c>
      <c r="K821" s="22" t="s">
        <v>158</v>
      </c>
      <c r="L821" s="22" t="s">
        <v>58</v>
      </c>
      <c r="M821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21" s="24" t="str">
        <f>IFERROR(IF(Table1[[#This Row],[Medicare Rate in CR]]&gt;0,"Y","N"),"N")</f>
        <v>Y</v>
      </c>
      <c r="O821" s="166">
        <f>Table1[[#This Row],[Medicare Rate in CR]]*Table1[[#This Row],[SumOfUnits]]*Table1[[#This Row],[Actuarial Factor 06/20/2023]]</f>
        <v>1038.1051840000832</v>
      </c>
      <c r="P8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1038.1051840000832</v>
      </c>
      <c r="Q821" s="166">
        <f>Table1[[#This Row],[Trended Medicare Pricing for all RHCs]]-Table1[[#This Row],[SumOfSFY24 Estimated Payment 5/04/23]]</f>
        <v>200.32631699610897</v>
      </c>
      <c r="R821" s="24">
        <f>Table1[[#This Row],[SumOfUnits]]*Table1[[#This Row],[Actuarial Factor 06/20/2023]]</f>
        <v>7.2670996429827319</v>
      </c>
      <c r="S821" s="23"/>
    </row>
    <row r="822" spans="1:19" x14ac:dyDescent="0.25">
      <c r="A822" s="192" t="s">
        <v>156</v>
      </c>
      <c r="B822" s="193" t="s">
        <v>157</v>
      </c>
      <c r="C822" s="192" t="s">
        <v>78</v>
      </c>
      <c r="D822" s="192" t="s">
        <v>31</v>
      </c>
      <c r="E822" s="192" t="s">
        <v>69</v>
      </c>
      <c r="F822" s="194">
        <v>115.28380071311554</v>
      </c>
      <c r="G822">
        <v>1</v>
      </c>
      <c r="H822">
        <v>1</v>
      </c>
      <c r="I822" s="167">
        <v>123.4106402293491</v>
      </c>
      <c r="J822" s="22">
        <v>1.0704942018389665</v>
      </c>
      <c r="K822" s="22" t="s">
        <v>158</v>
      </c>
      <c r="L822" s="22" t="s">
        <v>58</v>
      </c>
      <c r="M822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22" s="24" t="str">
        <f>IFERROR(IF(Table1[[#This Row],[Medicare Rate in CR]]&gt;0,"Y","N"),"N")</f>
        <v>Y</v>
      </c>
      <c r="O822" s="166">
        <f>Table1[[#This Row],[Medicare Rate in CR]]*Table1[[#This Row],[SumOfUnits]]*Table1[[#This Row],[Actuarial Factor 06/20/2023]]</f>
        <v>152.92009673269635</v>
      </c>
      <c r="P8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152.92009673269635</v>
      </c>
      <c r="Q822" s="166">
        <f>Table1[[#This Row],[Trended Medicare Pricing for all RHCs]]-Table1[[#This Row],[SumOfSFY24 Estimated Payment 5/04/23]]</f>
        <v>29.509456503347252</v>
      </c>
      <c r="R822" s="24">
        <f>Table1[[#This Row],[SumOfUnits]]*Table1[[#This Row],[Actuarial Factor 06/20/2023]]</f>
        <v>1.0704942018389665</v>
      </c>
      <c r="S822" s="23"/>
    </row>
    <row r="823" spans="1:19" x14ac:dyDescent="0.25">
      <c r="A823" s="192" t="s">
        <v>156</v>
      </c>
      <c r="B823" s="193" t="s">
        <v>157</v>
      </c>
      <c r="C823" s="192" t="s">
        <v>79</v>
      </c>
      <c r="D823" s="192" t="s">
        <v>30</v>
      </c>
      <c r="E823" s="192" t="s">
        <v>59</v>
      </c>
      <c r="F823" s="194">
        <v>117.70261154476246</v>
      </c>
      <c r="G823">
        <v>1</v>
      </c>
      <c r="H823">
        <v>1</v>
      </c>
      <c r="I823" s="167">
        <v>112.39738667842558</v>
      </c>
      <c r="J823" s="22">
        <v>0.95492687208287386</v>
      </c>
      <c r="K823" s="22" t="s">
        <v>158</v>
      </c>
      <c r="L823" s="22" t="s">
        <v>58</v>
      </c>
      <c r="M823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23" s="24" t="str">
        <f>IFERROR(IF(Table1[[#This Row],[Medicare Rate in CR]]&gt;0,"Y","N"),"N")</f>
        <v>Y</v>
      </c>
      <c r="O823" s="166">
        <f>Table1[[#This Row],[Medicare Rate in CR]]*Table1[[#This Row],[SumOfUnits]]*Table1[[#This Row],[Actuarial Factor 06/20/2023]]</f>
        <v>136.41130367703852</v>
      </c>
      <c r="P8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136.41130367703852</v>
      </c>
      <c r="Q823" s="166">
        <f>Table1[[#This Row],[Trended Medicare Pricing for all RHCs]]-Table1[[#This Row],[SumOfSFY24 Estimated Payment 5/04/23]]</f>
        <v>24.013916998612942</v>
      </c>
      <c r="R823" s="24">
        <f>Table1[[#This Row],[SumOfUnits]]*Table1[[#This Row],[Actuarial Factor 06/20/2023]]</f>
        <v>0.95492687208287386</v>
      </c>
      <c r="S823" s="23"/>
    </row>
    <row r="824" spans="1:19" x14ac:dyDescent="0.25">
      <c r="A824" s="192" t="s">
        <v>156</v>
      </c>
      <c r="B824" s="193" t="s">
        <v>157</v>
      </c>
      <c r="C824" s="192" t="s">
        <v>79</v>
      </c>
      <c r="D824" s="192" t="s">
        <v>30</v>
      </c>
      <c r="E824" s="192" t="s">
        <v>60</v>
      </c>
      <c r="F824" s="194">
        <v>115.28380071311554</v>
      </c>
      <c r="G824">
        <v>1</v>
      </c>
      <c r="H824">
        <v>1</v>
      </c>
      <c r="I824" s="167">
        <v>97.264662881305085</v>
      </c>
      <c r="J824" s="22">
        <v>0.84369757311652838</v>
      </c>
      <c r="K824" s="22" t="s">
        <v>158</v>
      </c>
      <c r="L824" s="22" t="s">
        <v>58</v>
      </c>
      <c r="M824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24" s="24" t="str">
        <f>IFERROR(IF(Table1[[#This Row],[Medicare Rate in CR]]&gt;0,"Y","N"),"N")</f>
        <v>Y</v>
      </c>
      <c r="O824" s="166">
        <f>Table1[[#This Row],[Medicare Rate in CR]]*Table1[[#This Row],[SumOfUnits]]*Table1[[#This Row],[Actuarial Factor 06/20/2023]]</f>
        <v>120.52219831969607</v>
      </c>
      <c r="P8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120.52219831969607</v>
      </c>
      <c r="Q824" s="166">
        <f>Table1[[#This Row],[Trended Medicare Pricing for all RHCs]]-Table1[[#This Row],[SumOfSFY24 Estimated Payment 5/04/23]]</f>
        <v>23.257535438390988</v>
      </c>
      <c r="R824" s="24">
        <f>Table1[[#This Row],[SumOfUnits]]*Table1[[#This Row],[Actuarial Factor 06/20/2023]]</f>
        <v>0.84369757311652838</v>
      </c>
      <c r="S824" s="23"/>
    </row>
    <row r="825" spans="1:19" x14ac:dyDescent="0.25">
      <c r="A825" s="192" t="s">
        <v>156</v>
      </c>
      <c r="B825" s="193" t="s">
        <v>157</v>
      </c>
      <c r="C825" s="192" t="s">
        <v>79</v>
      </c>
      <c r="D825" s="192" t="s">
        <v>30</v>
      </c>
      <c r="E825" s="192" t="s">
        <v>63</v>
      </c>
      <c r="F825" s="194">
        <v>117.70261154476246</v>
      </c>
      <c r="G825">
        <v>1</v>
      </c>
      <c r="H825">
        <v>1</v>
      </c>
      <c r="I825" s="167">
        <v>111.67565787104149</v>
      </c>
      <c r="J825" s="22">
        <v>0.94879507264434049</v>
      </c>
      <c r="K825" s="22" t="s">
        <v>158</v>
      </c>
      <c r="L825" s="22" t="s">
        <v>58</v>
      </c>
      <c r="M825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25" s="24" t="str">
        <f>IFERROR(IF(Table1[[#This Row],[Medicare Rate in CR]]&gt;0,"Y","N"),"N")</f>
        <v>Y</v>
      </c>
      <c r="O825" s="166">
        <f>Table1[[#This Row],[Medicare Rate in CR]]*Table1[[#This Row],[SumOfUnits]]*Table1[[#This Row],[Actuarial Factor 06/20/2023]]</f>
        <v>135.53537612724404</v>
      </c>
      <c r="P8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135.53537612724404</v>
      </c>
      <c r="Q825" s="166">
        <f>Table1[[#This Row],[Trended Medicare Pricing for all RHCs]]-Table1[[#This Row],[SumOfSFY24 Estimated Payment 5/04/23]]</f>
        <v>23.859718256202541</v>
      </c>
      <c r="R825" s="24">
        <f>Table1[[#This Row],[SumOfUnits]]*Table1[[#This Row],[Actuarial Factor 06/20/2023]]</f>
        <v>0.94879507264434049</v>
      </c>
      <c r="S825" s="23"/>
    </row>
    <row r="826" spans="1:19" x14ac:dyDescent="0.25">
      <c r="A826" s="192" t="s">
        <v>156</v>
      </c>
      <c r="B826" s="193" t="s">
        <v>157</v>
      </c>
      <c r="C826" s="192" t="s">
        <v>79</v>
      </c>
      <c r="D826" s="192" t="s">
        <v>31</v>
      </c>
      <c r="E826" s="192" t="s">
        <v>69</v>
      </c>
      <c r="F826" s="194">
        <v>398.35212489158721</v>
      </c>
      <c r="G826">
        <v>4</v>
      </c>
      <c r="H826">
        <v>4</v>
      </c>
      <c r="I826" s="167">
        <v>424.21795867758914</v>
      </c>
      <c r="J826" s="22">
        <v>1.0649320843789685</v>
      </c>
      <c r="K826" s="22" t="s">
        <v>158</v>
      </c>
      <c r="L826" s="22" t="s">
        <v>58</v>
      </c>
      <c r="M826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26" s="24" t="str">
        <f>IFERROR(IF(Table1[[#This Row],[Medicare Rate in CR]]&gt;0,"Y","N"),"N")</f>
        <v>Y</v>
      </c>
      <c r="O826" s="166">
        <f>Table1[[#This Row],[Medicare Rate in CR]]*Table1[[#This Row],[SumOfUnits]]*Table1[[#This Row],[Actuarial Factor 06/20/2023]]</f>
        <v>608.50219301414256</v>
      </c>
      <c r="P8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608.50219301414256</v>
      </c>
      <c r="Q826" s="166">
        <f>Table1[[#This Row],[Trended Medicare Pricing for all RHCs]]-Table1[[#This Row],[SumOfSFY24 Estimated Payment 5/04/23]]</f>
        <v>184.28423433655342</v>
      </c>
      <c r="R826" s="24">
        <f>Table1[[#This Row],[SumOfUnits]]*Table1[[#This Row],[Actuarial Factor 06/20/2023]]</f>
        <v>4.2597283375158739</v>
      </c>
      <c r="S826" s="23"/>
    </row>
    <row r="827" spans="1:19" x14ac:dyDescent="0.25">
      <c r="A827" s="192" t="s">
        <v>156</v>
      </c>
      <c r="B827" s="193" t="s">
        <v>157</v>
      </c>
      <c r="C827" s="192" t="s">
        <v>55</v>
      </c>
      <c r="D827" s="192" t="s">
        <v>30</v>
      </c>
      <c r="E827" s="192" t="s">
        <v>56</v>
      </c>
      <c r="F827" s="194">
        <v>3386.6339018984286</v>
      </c>
      <c r="G827">
        <v>30</v>
      </c>
      <c r="H827">
        <v>30</v>
      </c>
      <c r="I827" s="167">
        <v>3631.8887463339242</v>
      </c>
      <c r="J827" s="22">
        <v>1.0724184696485837</v>
      </c>
      <c r="K827" s="22" t="s">
        <v>158</v>
      </c>
      <c r="L827" s="22" t="s">
        <v>58</v>
      </c>
      <c r="M827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27" s="24" t="str">
        <f>IFERROR(IF(Table1[[#This Row],[Medicare Rate in CR]]&gt;0,"Y","N"),"N")</f>
        <v>Y</v>
      </c>
      <c r="O827" s="166">
        <f>Table1[[#This Row],[Medicare Rate in CR]]*Table1[[#This Row],[SumOfUnits]]*Table1[[#This Row],[Actuarial Factor 06/20/2023]]</f>
        <v>4595.8493516790049</v>
      </c>
      <c r="P8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4595.8493516790049</v>
      </c>
      <c r="Q827" s="166">
        <f>Table1[[#This Row],[Trended Medicare Pricing for all RHCs]]-Table1[[#This Row],[SumOfSFY24 Estimated Payment 5/04/23]]</f>
        <v>963.96060534508069</v>
      </c>
      <c r="R827" s="24">
        <f>Table1[[#This Row],[SumOfUnits]]*Table1[[#This Row],[Actuarial Factor 06/20/2023]]</f>
        <v>32.172554089457513</v>
      </c>
      <c r="S827" s="23"/>
    </row>
    <row r="828" spans="1:19" x14ac:dyDescent="0.25">
      <c r="A828" s="192" t="s">
        <v>156</v>
      </c>
      <c r="B828" s="193" t="s">
        <v>157</v>
      </c>
      <c r="C828" s="192" t="s">
        <v>55</v>
      </c>
      <c r="D828" s="192" t="s">
        <v>30</v>
      </c>
      <c r="E828" s="192" t="s">
        <v>59</v>
      </c>
      <c r="F828" s="194">
        <v>31665.009154861615</v>
      </c>
      <c r="G828">
        <v>274</v>
      </c>
      <c r="H828">
        <v>274</v>
      </c>
      <c r="I828" s="167">
        <v>32384.442070839119</v>
      </c>
      <c r="J828" s="22">
        <v>1.0227201234163246</v>
      </c>
      <c r="K828" s="22" t="s">
        <v>158</v>
      </c>
      <c r="L828" s="22" t="s">
        <v>58</v>
      </c>
      <c r="M828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28" s="24" t="str">
        <f>IFERROR(IF(Table1[[#This Row],[Medicare Rate in CR]]&gt;0,"Y","N"),"N")</f>
        <v>Y</v>
      </c>
      <c r="O828" s="166">
        <f>Table1[[#This Row],[Medicare Rate in CR]]*Table1[[#This Row],[SumOfUnits]]*Table1[[#This Row],[Actuarial Factor 06/20/2023]]</f>
        <v>40030.186078626022</v>
      </c>
      <c r="P8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40030.186078626022</v>
      </c>
      <c r="Q828" s="166">
        <f>Table1[[#This Row],[Trended Medicare Pricing for all RHCs]]-Table1[[#This Row],[SumOfSFY24 Estimated Payment 5/04/23]]</f>
        <v>7645.7440077869032</v>
      </c>
      <c r="R828" s="24">
        <f>Table1[[#This Row],[SumOfUnits]]*Table1[[#This Row],[Actuarial Factor 06/20/2023]]</f>
        <v>280.22531381607291</v>
      </c>
      <c r="S828" s="23"/>
    </row>
    <row r="829" spans="1:19" x14ac:dyDescent="0.25">
      <c r="A829" s="192" t="s">
        <v>156</v>
      </c>
      <c r="B829" s="193" t="s">
        <v>157</v>
      </c>
      <c r="C829" s="192" t="s">
        <v>55</v>
      </c>
      <c r="D829" s="192" t="s">
        <v>30</v>
      </c>
      <c r="E829" s="192" t="s">
        <v>60</v>
      </c>
      <c r="F829" s="194">
        <v>7573.1328900452954</v>
      </c>
      <c r="G829">
        <v>66</v>
      </c>
      <c r="H829">
        <v>66</v>
      </c>
      <c r="I829" s="167">
        <v>6881.2985577953295</v>
      </c>
      <c r="J829" s="22">
        <v>0.90864621784738975</v>
      </c>
      <c r="K829" s="22" t="s">
        <v>158</v>
      </c>
      <c r="L829" s="22" t="s">
        <v>58</v>
      </c>
      <c r="M829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29" s="24" t="str">
        <f>IFERROR(IF(Table1[[#This Row],[Medicare Rate in CR]]&gt;0,"Y","N"),"N")</f>
        <v>Y</v>
      </c>
      <c r="O829" s="166">
        <f>Table1[[#This Row],[Medicare Rate in CR]]*Table1[[#This Row],[SumOfUnits]]*Table1[[#This Row],[Actuarial Factor 06/20/2023]]</f>
        <v>8566.8074064869761</v>
      </c>
      <c r="P8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8566.8074064869761</v>
      </c>
      <c r="Q829" s="166">
        <f>Table1[[#This Row],[Trended Medicare Pricing for all RHCs]]-Table1[[#This Row],[SumOfSFY24 Estimated Payment 5/04/23]]</f>
        <v>1685.5088486916466</v>
      </c>
      <c r="R829" s="24">
        <f>Table1[[#This Row],[SumOfUnits]]*Table1[[#This Row],[Actuarial Factor 06/20/2023]]</f>
        <v>59.970650377927726</v>
      </c>
      <c r="S829" s="23"/>
    </row>
    <row r="830" spans="1:19" x14ac:dyDescent="0.25">
      <c r="A830" s="192" t="s">
        <v>156</v>
      </c>
      <c r="B830" s="193" t="s">
        <v>157</v>
      </c>
      <c r="C830" s="192" t="s">
        <v>55</v>
      </c>
      <c r="D830" s="192" t="s">
        <v>30</v>
      </c>
      <c r="E830" s="192" t="s">
        <v>61</v>
      </c>
      <c r="F830" s="194">
        <v>5410.1570781536075</v>
      </c>
      <c r="G830">
        <v>47</v>
      </c>
      <c r="H830">
        <v>47</v>
      </c>
      <c r="I830" s="167">
        <v>4915.9187670245601</v>
      </c>
      <c r="J830" s="22">
        <v>0.90864621784738975</v>
      </c>
      <c r="K830" s="22" t="s">
        <v>158</v>
      </c>
      <c r="L830" s="22" t="s">
        <v>58</v>
      </c>
      <c r="M830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30" s="24" t="str">
        <f>IFERROR(IF(Table1[[#This Row],[Medicare Rate in CR]]&gt;0,"Y","N"),"N")</f>
        <v>Y</v>
      </c>
      <c r="O830" s="166">
        <f>Table1[[#This Row],[Medicare Rate in CR]]*Table1[[#This Row],[SumOfUnits]]*Table1[[#This Row],[Actuarial Factor 06/20/2023]]</f>
        <v>6100.6052743164819</v>
      </c>
      <c r="P8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6100.6052743164819</v>
      </c>
      <c r="Q830" s="166">
        <f>Table1[[#This Row],[Trended Medicare Pricing for all RHCs]]-Table1[[#This Row],[SumOfSFY24 Estimated Payment 5/04/23]]</f>
        <v>1184.6865072919218</v>
      </c>
      <c r="R830" s="24">
        <f>Table1[[#This Row],[SumOfUnits]]*Table1[[#This Row],[Actuarial Factor 06/20/2023]]</f>
        <v>42.706372238827321</v>
      </c>
      <c r="S830" s="23"/>
    </row>
    <row r="831" spans="1:19" x14ac:dyDescent="0.25">
      <c r="A831" s="192" t="s">
        <v>156</v>
      </c>
      <c r="B831" s="193" t="s">
        <v>157</v>
      </c>
      <c r="C831" s="192" t="s">
        <v>55</v>
      </c>
      <c r="D831" s="192" t="s">
        <v>30</v>
      </c>
      <c r="E831" s="192" t="s">
        <v>62</v>
      </c>
      <c r="F831" s="194">
        <v>26389.775464970571</v>
      </c>
      <c r="G831">
        <v>230</v>
      </c>
      <c r="H831">
        <v>230</v>
      </c>
      <c r="I831" s="167">
        <v>27675.271217409609</v>
      </c>
      <c r="J831" s="22">
        <v>1.0487118866981413</v>
      </c>
      <c r="K831" s="22" t="s">
        <v>158</v>
      </c>
      <c r="L831" s="22" t="s">
        <v>58</v>
      </c>
      <c r="M831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31" s="24" t="str">
        <f>IFERROR(IF(Table1[[#This Row],[Medicare Rate in CR]]&gt;0,"Y","N"),"N")</f>
        <v>Y</v>
      </c>
      <c r="O831" s="166">
        <f>Table1[[#This Row],[Medicare Rate in CR]]*Table1[[#This Row],[SumOfUnits]]*Table1[[#This Row],[Actuarial Factor 06/20/2023]]</f>
        <v>34455.953393410782</v>
      </c>
      <c r="P8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34455.953393410782</v>
      </c>
      <c r="Q831" s="166">
        <f>Table1[[#This Row],[Trended Medicare Pricing for all RHCs]]-Table1[[#This Row],[SumOfSFY24 Estimated Payment 5/04/23]]</f>
        <v>6780.6821760011735</v>
      </c>
      <c r="R831" s="24">
        <f>Table1[[#This Row],[SumOfUnits]]*Table1[[#This Row],[Actuarial Factor 06/20/2023]]</f>
        <v>241.2037339405725</v>
      </c>
      <c r="S831" s="23"/>
    </row>
    <row r="832" spans="1:19" x14ac:dyDescent="0.25">
      <c r="A832" s="192" t="s">
        <v>156</v>
      </c>
      <c r="B832" s="193" t="s">
        <v>157</v>
      </c>
      <c r="C832" s="192" t="s">
        <v>55</v>
      </c>
      <c r="D832" s="192" t="s">
        <v>30</v>
      </c>
      <c r="E832" s="192" t="s">
        <v>63</v>
      </c>
      <c r="F832" s="194">
        <v>27961.038835887059</v>
      </c>
      <c r="G832">
        <v>247</v>
      </c>
      <c r="H832">
        <v>247</v>
      </c>
      <c r="I832" s="167">
        <v>28035.008483120244</v>
      </c>
      <c r="J832" s="22">
        <v>1.0026454541859957</v>
      </c>
      <c r="K832" s="22" t="s">
        <v>158</v>
      </c>
      <c r="L832" s="22" t="s">
        <v>58</v>
      </c>
      <c r="M832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32" s="24" t="str">
        <f>IFERROR(IF(Table1[[#This Row],[Medicare Rate in CR]]&gt;0,"Y","N"),"N")</f>
        <v>Y</v>
      </c>
      <c r="O832" s="166">
        <f>Table1[[#This Row],[Medicare Rate in CR]]*Table1[[#This Row],[SumOfUnits]]*Table1[[#This Row],[Actuarial Factor 06/20/2023]]</f>
        <v>35377.292073225959</v>
      </c>
      <c r="P8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35377.292073225959</v>
      </c>
      <c r="Q832" s="166">
        <f>Table1[[#This Row],[Trended Medicare Pricing for all RHCs]]-Table1[[#This Row],[SumOfSFY24 Estimated Payment 5/04/23]]</f>
        <v>7342.2835901057151</v>
      </c>
      <c r="R832" s="24">
        <f>Table1[[#This Row],[SumOfUnits]]*Table1[[#This Row],[Actuarial Factor 06/20/2023]]</f>
        <v>247.65342718394095</v>
      </c>
      <c r="S832" s="23"/>
    </row>
    <row r="833" spans="1:19" x14ac:dyDescent="0.25">
      <c r="A833" s="192" t="s">
        <v>156</v>
      </c>
      <c r="B833" s="193" t="s">
        <v>157</v>
      </c>
      <c r="C833" s="192" t="s">
        <v>55</v>
      </c>
      <c r="D833" s="192" t="s">
        <v>30</v>
      </c>
      <c r="E833" s="192" t="s">
        <v>64</v>
      </c>
      <c r="F833" s="194">
        <v>4614.4164980244759</v>
      </c>
      <c r="G833">
        <v>40</v>
      </c>
      <c r="H833">
        <v>40</v>
      </c>
      <c r="I833" s="167">
        <v>4523.9709463697618</v>
      </c>
      <c r="J833" s="22">
        <v>0.98039935240058296</v>
      </c>
      <c r="K833" s="22" t="s">
        <v>158</v>
      </c>
      <c r="L833" s="22" t="s">
        <v>58</v>
      </c>
      <c r="M833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33" s="24" t="str">
        <f>IFERROR(IF(Table1[[#This Row],[Medicare Rate in CR]]&gt;0,"Y","N"),"N")</f>
        <v>Y</v>
      </c>
      <c r="O833" s="166">
        <f>Table1[[#This Row],[Medicare Rate in CR]]*Table1[[#This Row],[SumOfUnits]]*Table1[[#This Row],[Actuarial Factor 06/20/2023]]</f>
        <v>5602.001899616931</v>
      </c>
      <c r="P8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5602.001899616931</v>
      </c>
      <c r="Q833" s="166">
        <f>Table1[[#This Row],[Trended Medicare Pricing for all RHCs]]-Table1[[#This Row],[SumOfSFY24 Estimated Payment 5/04/23]]</f>
        <v>1078.0309532471692</v>
      </c>
      <c r="R833" s="24">
        <f>Table1[[#This Row],[SumOfUnits]]*Table1[[#This Row],[Actuarial Factor 06/20/2023]]</f>
        <v>39.215974096023317</v>
      </c>
      <c r="S833" s="23"/>
    </row>
    <row r="834" spans="1:19" x14ac:dyDescent="0.25">
      <c r="A834" s="192" t="s">
        <v>156</v>
      </c>
      <c r="B834" s="193" t="s">
        <v>157</v>
      </c>
      <c r="C834" s="192" t="s">
        <v>55</v>
      </c>
      <c r="D834" s="192" t="s">
        <v>30</v>
      </c>
      <c r="E834" s="192" t="s">
        <v>77</v>
      </c>
      <c r="F834" s="194">
        <v>20379.444926279277</v>
      </c>
      <c r="G834">
        <v>176</v>
      </c>
      <c r="H834">
        <v>176</v>
      </c>
      <c r="I834" s="167">
        <v>25814.475394255307</v>
      </c>
      <c r="J834" s="22">
        <v>1.2666917812352958</v>
      </c>
      <c r="K834" s="22" t="s">
        <v>158</v>
      </c>
      <c r="L834" s="22" t="s">
        <v>58</v>
      </c>
      <c r="M834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34" s="24" t="str">
        <f>IFERROR(IF(Table1[[#This Row],[Medicare Rate in CR]]&gt;0,"Y","N"),"N")</f>
        <v>Y</v>
      </c>
      <c r="O834" s="166">
        <f>Table1[[#This Row],[Medicare Rate in CR]]*Table1[[#This Row],[SumOfUnits]]*Table1[[#This Row],[Actuarial Factor 06/20/2023]]</f>
        <v>31846.658087105312</v>
      </c>
      <c r="P8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31846.658087105312</v>
      </c>
      <c r="Q834" s="166">
        <f>Table1[[#This Row],[Trended Medicare Pricing for all RHCs]]-Table1[[#This Row],[SumOfSFY24 Estimated Payment 5/04/23]]</f>
        <v>6032.182692850005</v>
      </c>
      <c r="R834" s="24">
        <f>Table1[[#This Row],[SumOfUnits]]*Table1[[#This Row],[Actuarial Factor 06/20/2023]]</f>
        <v>222.93775349741207</v>
      </c>
      <c r="S834" s="23"/>
    </row>
    <row r="835" spans="1:19" x14ac:dyDescent="0.25">
      <c r="A835" s="192" t="s">
        <v>156</v>
      </c>
      <c r="B835" s="193" t="s">
        <v>157</v>
      </c>
      <c r="C835" s="192" t="s">
        <v>55</v>
      </c>
      <c r="D835" s="192" t="s">
        <v>32</v>
      </c>
      <c r="E835" s="192" t="s">
        <v>81</v>
      </c>
      <c r="F835" s="194">
        <v>806.98660499180869</v>
      </c>
      <c r="G835">
        <v>7</v>
      </c>
      <c r="H835">
        <v>7</v>
      </c>
      <c r="I835" s="167">
        <v>834.39890333106905</v>
      </c>
      <c r="J835" s="22">
        <v>1.0339687154281063</v>
      </c>
      <c r="K835" s="22" t="s">
        <v>158</v>
      </c>
      <c r="L835" s="22" t="s">
        <v>58</v>
      </c>
      <c r="M835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35" s="24" t="str">
        <f>IFERROR(IF(Table1[[#This Row],[Medicare Rate in CR]]&gt;0,"Y","N"),"N")</f>
        <v>Y</v>
      </c>
      <c r="O835" s="166">
        <f>Table1[[#This Row],[Medicare Rate in CR]]*Table1[[#This Row],[SumOfUnits]]*Table1[[#This Row],[Actuarial Factor 06/20/2023]]</f>
        <v>1033.9170169923348</v>
      </c>
      <c r="P8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1033.9170169923348</v>
      </c>
      <c r="Q835" s="166">
        <f>Table1[[#This Row],[Trended Medicare Pricing for all RHCs]]-Table1[[#This Row],[SumOfSFY24 Estimated Payment 5/04/23]]</f>
        <v>199.51811366126572</v>
      </c>
      <c r="R835" s="24">
        <f>Table1[[#This Row],[SumOfUnits]]*Table1[[#This Row],[Actuarial Factor 06/20/2023]]</f>
        <v>7.2377810079967446</v>
      </c>
      <c r="S835" s="23"/>
    </row>
    <row r="836" spans="1:19" x14ac:dyDescent="0.25">
      <c r="A836" s="192" t="s">
        <v>156</v>
      </c>
      <c r="B836" s="193" t="s">
        <v>157</v>
      </c>
      <c r="C836" s="192" t="s">
        <v>55</v>
      </c>
      <c r="D836" s="192" t="s">
        <v>32</v>
      </c>
      <c r="E836" s="192" t="s">
        <v>65</v>
      </c>
      <c r="F836" s="194">
        <v>1037.5542064180397</v>
      </c>
      <c r="G836">
        <v>9</v>
      </c>
      <c r="H836">
        <v>9</v>
      </c>
      <c r="I836" s="167">
        <v>1288.0868295933572</v>
      </c>
      <c r="J836" s="22">
        <v>1.241464611319185</v>
      </c>
      <c r="K836" s="22" t="s">
        <v>158</v>
      </c>
      <c r="L836" s="22" t="s">
        <v>58</v>
      </c>
      <c r="M836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36" s="24" t="str">
        <f>IFERROR(IF(Table1[[#This Row],[Medicare Rate in CR]]&gt;0,"Y","N"),"N")</f>
        <v>Y</v>
      </c>
      <c r="O836" s="166">
        <f>Table1[[#This Row],[Medicare Rate in CR]]*Table1[[#This Row],[SumOfUnits]]*Table1[[#This Row],[Actuarial Factor 06/20/2023]]</f>
        <v>1596.0889775425101</v>
      </c>
      <c r="P8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1596.0889775425101</v>
      </c>
      <c r="Q836" s="166">
        <f>Table1[[#This Row],[Trended Medicare Pricing for all RHCs]]-Table1[[#This Row],[SumOfSFY24 Estimated Payment 5/04/23]]</f>
        <v>308.00214794915291</v>
      </c>
      <c r="R836" s="24">
        <f>Table1[[#This Row],[SumOfUnits]]*Table1[[#This Row],[Actuarial Factor 06/20/2023]]</f>
        <v>11.173181501872664</v>
      </c>
      <c r="S836" s="23"/>
    </row>
    <row r="837" spans="1:19" x14ac:dyDescent="0.25">
      <c r="A837" s="192" t="s">
        <v>156</v>
      </c>
      <c r="B837" s="193" t="s">
        <v>157</v>
      </c>
      <c r="C837" s="192" t="s">
        <v>55</v>
      </c>
      <c r="D837" s="192" t="s">
        <v>32</v>
      </c>
      <c r="E837" s="192" t="s">
        <v>66</v>
      </c>
      <c r="F837" s="194">
        <v>3585.8918762648154</v>
      </c>
      <c r="G837">
        <v>31</v>
      </c>
      <c r="H837">
        <v>31</v>
      </c>
      <c r="I837" s="167">
        <v>3829.1229684913073</v>
      </c>
      <c r="J837" s="22">
        <v>1.0678300129004028</v>
      </c>
      <c r="K837" s="22" t="s">
        <v>158</v>
      </c>
      <c r="L837" s="22" t="s">
        <v>58</v>
      </c>
      <c r="M837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37" s="24" t="str">
        <f>IFERROR(IF(Table1[[#This Row],[Medicare Rate in CR]]&gt;0,"Y","N"),"N")</f>
        <v>Y</v>
      </c>
      <c r="O837" s="166">
        <f>Table1[[#This Row],[Medicare Rate in CR]]*Table1[[#This Row],[SumOfUnits]]*Table1[[#This Row],[Actuarial Factor 06/20/2023]]</f>
        <v>4728.7250376274978</v>
      </c>
      <c r="P8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4728.7250376274978</v>
      </c>
      <c r="Q837" s="166">
        <f>Table1[[#This Row],[Trended Medicare Pricing for all RHCs]]-Table1[[#This Row],[SumOfSFY24 Estimated Payment 5/04/23]]</f>
        <v>899.60206913619049</v>
      </c>
      <c r="R837" s="24">
        <f>Table1[[#This Row],[SumOfUnits]]*Table1[[#This Row],[Actuarial Factor 06/20/2023]]</f>
        <v>33.102730399912488</v>
      </c>
      <c r="S837" s="23"/>
    </row>
    <row r="838" spans="1:19" x14ac:dyDescent="0.25">
      <c r="A838" s="192" t="s">
        <v>156</v>
      </c>
      <c r="B838" s="193" t="s">
        <v>157</v>
      </c>
      <c r="C838" s="192" t="s">
        <v>55</v>
      </c>
      <c r="D838" s="192" t="s">
        <v>32</v>
      </c>
      <c r="E838" s="192" t="s">
        <v>100</v>
      </c>
      <c r="F838" s="194">
        <v>115.28380071311554</v>
      </c>
      <c r="G838">
        <v>1</v>
      </c>
      <c r="H838">
        <v>1</v>
      </c>
      <c r="I838" s="167">
        <v>144.98604838637823</v>
      </c>
      <c r="J838" s="22">
        <v>1.2576445909098446</v>
      </c>
      <c r="K838" s="22" t="s">
        <v>158</v>
      </c>
      <c r="L838" s="22" t="s">
        <v>58</v>
      </c>
      <c r="M838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38" s="24" t="str">
        <f>IFERROR(IF(Table1[[#This Row],[Medicare Rate in CR]]&gt;0,"Y","N"),"N")</f>
        <v>Y</v>
      </c>
      <c r="O838" s="166">
        <f>Table1[[#This Row],[Medicare Rate in CR]]*Table1[[#This Row],[SumOfUnits]]*Table1[[#This Row],[Actuarial Factor 06/20/2023]]</f>
        <v>179.65452981147129</v>
      </c>
      <c r="P8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179.65452981147129</v>
      </c>
      <c r="Q838" s="166">
        <f>Table1[[#This Row],[Trended Medicare Pricing for all RHCs]]-Table1[[#This Row],[SumOfSFY24 Estimated Payment 5/04/23]]</f>
        <v>34.668481425093063</v>
      </c>
      <c r="R838" s="24">
        <f>Table1[[#This Row],[SumOfUnits]]*Table1[[#This Row],[Actuarial Factor 06/20/2023]]</f>
        <v>1.2576445909098446</v>
      </c>
      <c r="S838" s="23"/>
    </row>
    <row r="839" spans="1:19" x14ac:dyDescent="0.25">
      <c r="A839" s="192" t="s">
        <v>156</v>
      </c>
      <c r="B839" s="193" t="s">
        <v>157</v>
      </c>
      <c r="C839" s="192" t="s">
        <v>55</v>
      </c>
      <c r="D839" s="192" t="s">
        <v>31</v>
      </c>
      <c r="E839" s="192" t="s">
        <v>67</v>
      </c>
      <c r="F839" s="194">
        <v>578.83781439722463</v>
      </c>
      <c r="G839">
        <v>5</v>
      </c>
      <c r="H839">
        <v>5</v>
      </c>
      <c r="I839" s="167">
        <v>655.35723342395625</v>
      </c>
      <c r="J839" s="22">
        <v>1.1321949207938591</v>
      </c>
      <c r="K839" s="22" t="s">
        <v>158</v>
      </c>
      <c r="L839" s="22" t="s">
        <v>58</v>
      </c>
      <c r="M839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39" s="24" t="str">
        <f>IFERROR(IF(Table1[[#This Row],[Medicare Rate in CR]]&gt;0,"Y","N"),"N")</f>
        <v>Y</v>
      </c>
      <c r="O839" s="166">
        <f>Table1[[#This Row],[Medicare Rate in CR]]*Table1[[#This Row],[SumOfUnits]]*Table1[[#This Row],[Actuarial Factor 06/20/2023]]</f>
        <v>808.6702221770139</v>
      </c>
      <c r="P8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808.6702221770139</v>
      </c>
      <c r="Q839" s="166">
        <f>Table1[[#This Row],[Trended Medicare Pricing for all RHCs]]-Table1[[#This Row],[SumOfSFY24 Estimated Payment 5/04/23]]</f>
        <v>153.31298875305765</v>
      </c>
      <c r="R839" s="24">
        <f>Table1[[#This Row],[SumOfUnits]]*Table1[[#This Row],[Actuarial Factor 06/20/2023]]</f>
        <v>5.6609746039692954</v>
      </c>
      <c r="S839" s="23"/>
    </row>
    <row r="840" spans="1:19" x14ac:dyDescent="0.25">
      <c r="A840" s="192" t="s">
        <v>156</v>
      </c>
      <c r="B840" s="193" t="s">
        <v>157</v>
      </c>
      <c r="C840" s="192" t="s">
        <v>55</v>
      </c>
      <c r="D840" s="192" t="s">
        <v>31</v>
      </c>
      <c r="E840" s="192" t="s">
        <v>82</v>
      </c>
      <c r="F840" s="194">
        <v>1729.2570106967335</v>
      </c>
      <c r="G840">
        <v>15</v>
      </c>
      <c r="H840">
        <v>15</v>
      </c>
      <c r="I840" s="167">
        <v>1992.2924889371188</v>
      </c>
      <c r="J840" s="22">
        <v>1.1521089558193585</v>
      </c>
      <c r="K840" s="22" t="s">
        <v>158</v>
      </c>
      <c r="L840" s="22" t="s">
        <v>58</v>
      </c>
      <c r="M840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40" s="24" t="str">
        <f>IFERROR(IF(Table1[[#This Row],[Medicare Rate in CR]]&gt;0,"Y","N"),"N")</f>
        <v>Y</v>
      </c>
      <c r="O840" s="166">
        <f>Table1[[#This Row],[Medicare Rate in CR]]*Table1[[#This Row],[SumOfUnits]]*Table1[[#This Row],[Actuarial Factor 06/20/2023]]</f>
        <v>2468.6814650819301</v>
      </c>
      <c r="P8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2468.6814650819301</v>
      </c>
      <c r="Q840" s="166">
        <f>Table1[[#This Row],[Trended Medicare Pricing for all RHCs]]-Table1[[#This Row],[SumOfSFY24 Estimated Payment 5/04/23]]</f>
        <v>476.38897614481129</v>
      </c>
      <c r="R840" s="24">
        <f>Table1[[#This Row],[SumOfUnits]]*Table1[[#This Row],[Actuarial Factor 06/20/2023]]</f>
        <v>17.281634337290377</v>
      </c>
      <c r="S840" s="23"/>
    </row>
    <row r="841" spans="1:19" x14ac:dyDescent="0.25">
      <c r="A841" s="192" t="s">
        <v>156</v>
      </c>
      <c r="B841" s="193" t="s">
        <v>157</v>
      </c>
      <c r="C841" s="192" t="s">
        <v>55</v>
      </c>
      <c r="D841" s="192" t="s">
        <v>31</v>
      </c>
      <c r="E841" s="192" t="s">
        <v>68</v>
      </c>
      <c r="F841" s="194">
        <v>691.70280427869318</v>
      </c>
      <c r="G841">
        <v>6</v>
      </c>
      <c r="H841">
        <v>6</v>
      </c>
      <c r="I841" s="167">
        <v>745.55662277821568</v>
      </c>
      <c r="J841" s="22">
        <v>1.0778568746091484</v>
      </c>
      <c r="K841" s="22" t="s">
        <v>158</v>
      </c>
      <c r="L841" s="22" t="s">
        <v>58</v>
      </c>
      <c r="M841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41" s="24" t="str">
        <f>IFERROR(IF(Table1[[#This Row],[Medicare Rate in CR]]&gt;0,"Y","N"),"N")</f>
        <v>Y</v>
      </c>
      <c r="O841" s="166">
        <f>Table1[[#This Row],[Medicare Rate in CR]]*Table1[[#This Row],[SumOfUnits]]*Table1[[#This Row],[Actuarial Factor 06/20/2023]]</f>
        <v>923.83112722750093</v>
      </c>
      <c r="P8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923.83112722750093</v>
      </c>
      <c r="Q841" s="166">
        <f>Table1[[#This Row],[Trended Medicare Pricing for all RHCs]]-Table1[[#This Row],[SumOfSFY24 Estimated Payment 5/04/23]]</f>
        <v>178.27450444928525</v>
      </c>
      <c r="R841" s="24">
        <f>Table1[[#This Row],[SumOfUnits]]*Table1[[#This Row],[Actuarial Factor 06/20/2023]]</f>
        <v>6.4671412476548902</v>
      </c>
      <c r="S841" s="23"/>
    </row>
    <row r="842" spans="1:19" x14ac:dyDescent="0.25">
      <c r="A842" s="192" t="s">
        <v>156</v>
      </c>
      <c r="B842" s="193" t="s">
        <v>157</v>
      </c>
      <c r="C842" s="192" t="s">
        <v>55</v>
      </c>
      <c r="D842" s="192" t="s">
        <v>31</v>
      </c>
      <c r="E842" s="192" t="s">
        <v>74</v>
      </c>
      <c r="F842" s="194">
        <v>345.85140213934665</v>
      </c>
      <c r="G842">
        <v>3</v>
      </c>
      <c r="H842">
        <v>3</v>
      </c>
      <c r="I842" s="167">
        <v>358.73455475396713</v>
      </c>
      <c r="J842" s="22">
        <v>1.0372505432533414</v>
      </c>
      <c r="K842" s="22" t="s">
        <v>158</v>
      </c>
      <c r="L842" s="22" t="s">
        <v>58</v>
      </c>
      <c r="M842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42" s="24" t="str">
        <f>IFERROR(IF(Table1[[#This Row],[Medicare Rate in CR]]&gt;0,"Y","N"),"N")</f>
        <v>Y</v>
      </c>
      <c r="O842" s="166">
        <f>Table1[[#This Row],[Medicare Rate in CR]]*Table1[[#This Row],[SumOfUnits]]*Table1[[#This Row],[Actuarial Factor 06/20/2023]]</f>
        <v>444.5137203112194</v>
      </c>
      <c r="P8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444.5137203112194</v>
      </c>
      <c r="Q842" s="166">
        <f>Table1[[#This Row],[Trended Medicare Pricing for all RHCs]]-Table1[[#This Row],[SumOfSFY24 Estimated Payment 5/04/23]]</f>
        <v>85.77916555725227</v>
      </c>
      <c r="R842" s="24">
        <f>Table1[[#This Row],[SumOfUnits]]*Table1[[#This Row],[Actuarial Factor 06/20/2023]]</f>
        <v>3.1117516297600245</v>
      </c>
      <c r="S842" s="23"/>
    </row>
    <row r="843" spans="1:19" x14ac:dyDescent="0.25">
      <c r="A843" s="192" t="s">
        <v>156</v>
      </c>
      <c r="B843" s="193" t="s">
        <v>157</v>
      </c>
      <c r="C843" s="192" t="s">
        <v>55</v>
      </c>
      <c r="D843" s="192" t="s">
        <v>31</v>
      </c>
      <c r="E843" s="192" t="s">
        <v>69</v>
      </c>
      <c r="F843" s="194">
        <v>3931.7432784041621</v>
      </c>
      <c r="G843">
        <v>34</v>
      </c>
      <c r="H843">
        <v>34</v>
      </c>
      <c r="I843" s="167">
        <v>4118.2961664210534</v>
      </c>
      <c r="J843" s="22">
        <v>1.0474478812087167</v>
      </c>
      <c r="K843" s="22" t="s">
        <v>158</v>
      </c>
      <c r="L843" s="22" t="s">
        <v>58</v>
      </c>
      <c r="M843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43" s="24" t="str">
        <f>IFERROR(IF(Table1[[#This Row],[Medicare Rate in CR]]&gt;0,"Y","N"),"N")</f>
        <v>Y</v>
      </c>
      <c r="O843" s="166">
        <f>Table1[[#This Row],[Medicare Rate in CR]]*Table1[[#This Row],[SumOfUnits]]*Table1[[#This Row],[Actuarial Factor 06/20/2023]]</f>
        <v>5087.3496142426156</v>
      </c>
      <c r="P8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5087.3496142426156</v>
      </c>
      <c r="Q843" s="166">
        <f>Table1[[#This Row],[Trended Medicare Pricing for all RHCs]]-Table1[[#This Row],[SumOfSFY24 Estimated Payment 5/04/23]]</f>
        <v>969.05344782156226</v>
      </c>
      <c r="R843" s="24">
        <f>Table1[[#This Row],[SumOfUnits]]*Table1[[#This Row],[Actuarial Factor 06/20/2023]]</f>
        <v>35.613227961096371</v>
      </c>
      <c r="S843" s="23"/>
    </row>
    <row r="844" spans="1:19" x14ac:dyDescent="0.25">
      <c r="A844" s="192" t="s">
        <v>156</v>
      </c>
      <c r="B844" s="193" t="s">
        <v>157</v>
      </c>
      <c r="C844" s="192" t="s">
        <v>83</v>
      </c>
      <c r="D844" s="192" t="s">
        <v>30</v>
      </c>
      <c r="E844" s="192" t="s">
        <v>62</v>
      </c>
      <c r="F844" s="194">
        <v>342.13163727474222</v>
      </c>
      <c r="G844">
        <v>3</v>
      </c>
      <c r="H844">
        <v>3</v>
      </c>
      <c r="I844" s="167">
        <v>326.01323426283818</v>
      </c>
      <c r="J844" s="22">
        <v>0.95288830012829107</v>
      </c>
      <c r="K844" s="22" t="s">
        <v>158</v>
      </c>
      <c r="L844" s="22" t="s">
        <v>58</v>
      </c>
      <c r="M844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44" s="24" t="str">
        <f>IFERROR(IF(Table1[[#This Row],[Medicare Rate in CR]]&gt;0,"Y","N"),"N")</f>
        <v>Y</v>
      </c>
      <c r="O844" s="166">
        <f>Table1[[#This Row],[Medicare Rate in CR]]*Table1[[#This Row],[SumOfUnits]]*Table1[[#This Row],[Actuarial Factor 06/20/2023]]</f>
        <v>408.36028101997908</v>
      </c>
      <c r="P8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408.36028101997908</v>
      </c>
      <c r="Q844" s="166">
        <f>Table1[[#This Row],[Trended Medicare Pricing for all RHCs]]-Table1[[#This Row],[SumOfSFY24 Estimated Payment 5/04/23]]</f>
        <v>82.347046757140902</v>
      </c>
      <c r="R844" s="24">
        <f>Table1[[#This Row],[SumOfUnits]]*Table1[[#This Row],[Actuarial Factor 06/20/2023]]</f>
        <v>2.8586649003848734</v>
      </c>
      <c r="S844" s="23"/>
    </row>
    <row r="845" spans="1:19" x14ac:dyDescent="0.25">
      <c r="A845" s="192" t="s">
        <v>156</v>
      </c>
      <c r="B845" s="193" t="s">
        <v>157</v>
      </c>
      <c r="C845" s="192" t="s">
        <v>83</v>
      </c>
      <c r="D845" s="192" t="s">
        <v>30</v>
      </c>
      <c r="E845" s="192" t="s">
        <v>63</v>
      </c>
      <c r="F845" s="194">
        <v>117.70261154476246</v>
      </c>
      <c r="G845">
        <v>1</v>
      </c>
      <c r="H845">
        <v>1</v>
      </c>
      <c r="I845" s="167">
        <v>109.20817691668213</v>
      </c>
      <c r="J845" s="22">
        <v>0.92783138354708572</v>
      </c>
      <c r="K845" s="22" t="s">
        <v>158</v>
      </c>
      <c r="L845" s="22" t="s">
        <v>58</v>
      </c>
      <c r="M845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45" s="24" t="str">
        <f>IFERROR(IF(Table1[[#This Row],[Medicare Rate in CR]]&gt;0,"Y","N"),"N")</f>
        <v>Y</v>
      </c>
      <c r="O845" s="166">
        <f>Table1[[#This Row],[Medicare Rate in CR]]*Table1[[#This Row],[SumOfUnits]]*Table1[[#This Row],[Actuarial Factor 06/20/2023]]</f>
        <v>132.54071313970118</v>
      </c>
      <c r="P8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132.54071313970118</v>
      </c>
      <c r="Q845" s="166">
        <f>Table1[[#This Row],[Trended Medicare Pricing for all RHCs]]-Table1[[#This Row],[SumOfSFY24 Estimated Payment 5/04/23]]</f>
        <v>23.332536223019048</v>
      </c>
      <c r="R845" s="24">
        <f>Table1[[#This Row],[SumOfUnits]]*Table1[[#This Row],[Actuarial Factor 06/20/2023]]</f>
        <v>0.92783138354708572</v>
      </c>
      <c r="S845" s="23"/>
    </row>
    <row r="846" spans="1:19" x14ac:dyDescent="0.25">
      <c r="A846" s="192" t="s">
        <v>156</v>
      </c>
      <c r="B846" s="193" t="s">
        <v>157</v>
      </c>
      <c r="C846" s="192" t="s">
        <v>83</v>
      </c>
      <c r="D846" s="192" t="s">
        <v>30</v>
      </c>
      <c r="E846" s="192" t="s">
        <v>64</v>
      </c>
      <c r="F846" s="194">
        <v>576.41900356557767</v>
      </c>
      <c r="G846">
        <v>5</v>
      </c>
      <c r="H846">
        <v>5</v>
      </c>
      <c r="I846" s="167">
        <v>557.47728430970153</v>
      </c>
      <c r="J846" s="22">
        <v>0.96713897505337676</v>
      </c>
      <c r="K846" s="22" t="s">
        <v>158</v>
      </c>
      <c r="L846" s="22" t="s">
        <v>58</v>
      </c>
      <c r="M846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46" s="24" t="str">
        <f>IFERROR(IF(Table1[[#This Row],[Medicare Rate in CR]]&gt;0,"Y","N"),"N")</f>
        <v>Y</v>
      </c>
      <c r="O846" s="166">
        <f>Table1[[#This Row],[Medicare Rate in CR]]*Table1[[#This Row],[SumOfUnits]]*Table1[[#This Row],[Actuarial Factor 06/20/2023]]</f>
        <v>690.77901293187438</v>
      </c>
      <c r="P8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690.77901293187438</v>
      </c>
      <c r="Q846" s="166">
        <f>Table1[[#This Row],[Trended Medicare Pricing for all RHCs]]-Table1[[#This Row],[SumOfSFY24 Estimated Payment 5/04/23]]</f>
        <v>133.30172862217285</v>
      </c>
      <c r="R846" s="24">
        <f>Table1[[#This Row],[SumOfUnits]]*Table1[[#This Row],[Actuarial Factor 06/20/2023]]</f>
        <v>4.835694875266884</v>
      </c>
      <c r="S846" s="23"/>
    </row>
    <row r="847" spans="1:19" x14ac:dyDescent="0.25">
      <c r="A847" s="192" t="s">
        <v>156</v>
      </c>
      <c r="B847" s="193" t="s">
        <v>157</v>
      </c>
      <c r="C847" s="192" t="s">
        <v>83</v>
      </c>
      <c r="D847" s="192" t="s">
        <v>31</v>
      </c>
      <c r="E847" s="192" t="s">
        <v>68</v>
      </c>
      <c r="F847" s="194">
        <v>115.28380071311554</v>
      </c>
      <c r="G847">
        <v>1</v>
      </c>
      <c r="H847">
        <v>1</v>
      </c>
      <c r="I847" s="167">
        <v>119.49469739646672</v>
      </c>
      <c r="J847" s="22">
        <v>1.0365263519879087</v>
      </c>
      <c r="K847" s="22" t="s">
        <v>158</v>
      </c>
      <c r="L847" s="22" t="s">
        <v>58</v>
      </c>
      <c r="M847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47" s="24" t="str">
        <f>IFERROR(IF(Table1[[#This Row],[Medicare Rate in CR]]&gt;0,"Y","N"),"N")</f>
        <v>Y</v>
      </c>
      <c r="O847" s="166">
        <f>Table1[[#This Row],[Medicare Rate in CR]]*Table1[[#This Row],[SumOfUnits]]*Table1[[#This Row],[Actuarial Factor 06/20/2023]]</f>
        <v>148.06778938147275</v>
      </c>
      <c r="P8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148.06778938147275</v>
      </c>
      <c r="Q847" s="166">
        <f>Table1[[#This Row],[Trended Medicare Pricing for all RHCs]]-Table1[[#This Row],[SumOfSFY24 Estimated Payment 5/04/23]]</f>
        <v>28.57309198500603</v>
      </c>
      <c r="R847" s="24">
        <f>Table1[[#This Row],[SumOfUnits]]*Table1[[#This Row],[Actuarial Factor 06/20/2023]]</f>
        <v>1.0365263519879087</v>
      </c>
      <c r="S847" s="23"/>
    </row>
    <row r="848" spans="1:19" x14ac:dyDescent="0.25">
      <c r="A848" s="192" t="s">
        <v>156</v>
      </c>
      <c r="B848" s="193" t="s">
        <v>157</v>
      </c>
      <c r="C848" s="192" t="s">
        <v>83</v>
      </c>
      <c r="D848" s="192" t="s">
        <v>31</v>
      </c>
      <c r="E848" s="192" t="s">
        <v>69</v>
      </c>
      <c r="F848" s="194">
        <v>117.70261154476246</v>
      </c>
      <c r="G848">
        <v>1</v>
      </c>
      <c r="H848">
        <v>1</v>
      </c>
      <c r="I848" s="167">
        <v>136.27565331337402</v>
      </c>
      <c r="J848" s="22">
        <v>1.1577963438946144</v>
      </c>
      <c r="K848" s="22" t="s">
        <v>158</v>
      </c>
      <c r="L848" s="22" t="s">
        <v>58</v>
      </c>
      <c r="M848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48" s="24" t="str">
        <f>IFERROR(IF(Table1[[#This Row],[Medicare Rate in CR]]&gt;0,"Y","N"),"N")</f>
        <v>Y</v>
      </c>
      <c r="O848" s="166">
        <f>Table1[[#This Row],[Medicare Rate in CR]]*Table1[[#This Row],[SumOfUnits]]*Table1[[#This Row],[Actuarial Factor 06/20/2023]]</f>
        <v>165.39120772534565</v>
      </c>
      <c r="P8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165.39120772534565</v>
      </c>
      <c r="Q848" s="166">
        <f>Table1[[#This Row],[Trended Medicare Pricing for all RHCs]]-Table1[[#This Row],[SumOfSFY24 Estimated Payment 5/04/23]]</f>
        <v>29.11555441197163</v>
      </c>
      <c r="R848" s="24">
        <f>Table1[[#This Row],[SumOfUnits]]*Table1[[#This Row],[Actuarial Factor 06/20/2023]]</f>
        <v>1.1577963438946144</v>
      </c>
      <c r="S848" s="23"/>
    </row>
    <row r="849" spans="1:19" x14ac:dyDescent="0.25">
      <c r="A849" s="192" t="s">
        <v>156</v>
      </c>
      <c r="B849" s="193" t="s">
        <v>157</v>
      </c>
      <c r="C849" s="192" t="s">
        <v>84</v>
      </c>
      <c r="D849" s="192" t="s">
        <v>30</v>
      </c>
      <c r="E849" s="192" t="s">
        <v>60</v>
      </c>
      <c r="F849" s="194">
        <v>117.70261154476246</v>
      </c>
      <c r="G849">
        <v>1</v>
      </c>
      <c r="H849">
        <v>1</v>
      </c>
      <c r="I849" s="167">
        <v>113.32409312607724</v>
      </c>
      <c r="J849" s="22">
        <v>0.96280015913648564</v>
      </c>
      <c r="K849" s="22" t="s">
        <v>158</v>
      </c>
      <c r="L849" s="22" t="s">
        <v>58</v>
      </c>
      <c r="M849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49" s="24" t="str">
        <f>IFERROR(IF(Table1[[#This Row],[Medicare Rate in CR]]&gt;0,"Y","N"),"N")</f>
        <v>Y</v>
      </c>
      <c r="O849" s="166">
        <f>Table1[[#This Row],[Medicare Rate in CR]]*Table1[[#This Row],[SumOfUnits]]*Table1[[#This Row],[Actuarial Factor 06/20/2023]]</f>
        <v>137.53600273264698</v>
      </c>
      <c r="P8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137.53600273264698</v>
      </c>
      <c r="Q849" s="166">
        <f>Table1[[#This Row],[Trended Medicare Pricing for all RHCs]]-Table1[[#This Row],[SumOfSFY24 Estimated Payment 5/04/23]]</f>
        <v>24.211909606569733</v>
      </c>
      <c r="R849" s="24">
        <f>Table1[[#This Row],[SumOfUnits]]*Table1[[#This Row],[Actuarial Factor 06/20/2023]]</f>
        <v>0.96280015913648564</v>
      </c>
      <c r="S849" s="23"/>
    </row>
    <row r="850" spans="1:19" x14ac:dyDescent="0.25">
      <c r="A850" s="192" t="s">
        <v>156</v>
      </c>
      <c r="B850" s="193" t="s">
        <v>157</v>
      </c>
      <c r="C850" s="192" t="s">
        <v>84</v>
      </c>
      <c r="D850" s="192" t="s">
        <v>30</v>
      </c>
      <c r="E850" s="192" t="s">
        <v>61</v>
      </c>
      <c r="F850" s="194">
        <v>226.84783656162668</v>
      </c>
      <c r="G850">
        <v>2</v>
      </c>
      <c r="H850">
        <v>2</v>
      </c>
      <c r="I850" s="167">
        <v>218.40913314130165</v>
      </c>
      <c r="J850" s="22">
        <v>0.96280015913648564</v>
      </c>
      <c r="K850" s="22" t="s">
        <v>158</v>
      </c>
      <c r="L850" s="22" t="s">
        <v>58</v>
      </c>
      <c r="M850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50" s="24" t="str">
        <f>IFERROR(IF(Table1[[#This Row],[Medicare Rate in CR]]&gt;0,"Y","N"),"N")</f>
        <v>Y</v>
      </c>
      <c r="O850" s="166">
        <f>Table1[[#This Row],[Medicare Rate in CR]]*Table1[[#This Row],[SumOfUnits]]*Table1[[#This Row],[Actuarial Factor 06/20/2023]]</f>
        <v>275.07200546529396</v>
      </c>
      <c r="P8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275.07200546529396</v>
      </c>
      <c r="Q850" s="166">
        <f>Table1[[#This Row],[Trended Medicare Pricing for all RHCs]]-Table1[[#This Row],[SumOfSFY24 Estimated Payment 5/04/23]]</f>
        <v>56.662872323992303</v>
      </c>
      <c r="R850" s="24">
        <f>Table1[[#This Row],[SumOfUnits]]*Table1[[#This Row],[Actuarial Factor 06/20/2023]]</f>
        <v>1.9256003182729713</v>
      </c>
      <c r="S850" s="23"/>
    </row>
    <row r="851" spans="1:19" x14ac:dyDescent="0.25">
      <c r="A851" s="192" t="s">
        <v>156</v>
      </c>
      <c r="B851" s="193" t="s">
        <v>157</v>
      </c>
      <c r="C851" s="192" t="s">
        <v>84</v>
      </c>
      <c r="D851" s="192" t="s">
        <v>31</v>
      </c>
      <c r="E851" s="192" t="s">
        <v>69</v>
      </c>
      <c r="F851" s="194">
        <v>115.28380071311554</v>
      </c>
      <c r="G851">
        <v>1</v>
      </c>
      <c r="H851">
        <v>1</v>
      </c>
      <c r="I851" s="167">
        <v>122.0879905856949</v>
      </c>
      <c r="J851" s="22">
        <v>1.0590212139996289</v>
      </c>
      <c r="K851" s="22" t="s">
        <v>158</v>
      </c>
      <c r="L851" s="22" t="s">
        <v>58</v>
      </c>
      <c r="M851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51" s="24" t="str">
        <f>IFERROR(IF(Table1[[#This Row],[Medicare Rate in CR]]&gt;0,"Y","N"),"N")</f>
        <v>Y</v>
      </c>
      <c r="O851" s="166">
        <f>Table1[[#This Row],[Medicare Rate in CR]]*Table1[[#This Row],[SumOfUnits]]*Table1[[#This Row],[Actuarial Factor 06/20/2023]]</f>
        <v>151.28118041984698</v>
      </c>
      <c r="P8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151.28118041984698</v>
      </c>
      <c r="Q851" s="166">
        <f>Table1[[#This Row],[Trended Medicare Pricing for all RHCs]]-Table1[[#This Row],[SumOfSFY24 Estimated Payment 5/04/23]]</f>
        <v>29.193189834152079</v>
      </c>
      <c r="R851" s="24">
        <f>Table1[[#This Row],[SumOfUnits]]*Table1[[#This Row],[Actuarial Factor 06/20/2023]]</f>
        <v>1.0590212139996289</v>
      </c>
      <c r="S851" s="23"/>
    </row>
    <row r="852" spans="1:19" x14ac:dyDescent="0.25">
      <c r="A852" s="192" t="s">
        <v>156</v>
      </c>
      <c r="B852" s="193" t="s">
        <v>157</v>
      </c>
      <c r="C852" s="192" t="s">
        <v>85</v>
      </c>
      <c r="D852" s="192" t="s">
        <v>30</v>
      </c>
      <c r="E852" s="192" t="s">
        <v>59</v>
      </c>
      <c r="F852" s="194">
        <v>696.54042594198711</v>
      </c>
      <c r="G852">
        <v>6</v>
      </c>
      <c r="H852">
        <v>6</v>
      </c>
      <c r="I852" s="167">
        <v>624.80277716152182</v>
      </c>
      <c r="J852" s="22">
        <v>0.89700863566755829</v>
      </c>
      <c r="K852" s="22" t="s">
        <v>158</v>
      </c>
      <c r="L852" s="22" t="s">
        <v>58</v>
      </c>
      <c r="M852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52" s="24" t="str">
        <f>IFERROR(IF(Table1[[#This Row],[Medicare Rate in CR]]&gt;0,"Y","N"),"N")</f>
        <v>Y</v>
      </c>
      <c r="O852" s="166">
        <f>Table1[[#This Row],[Medicare Rate in CR]]*Table1[[#This Row],[SumOfUnits]]*Table1[[#This Row],[Actuarial Factor 06/20/2023]]</f>
        <v>768.82610163066408</v>
      </c>
      <c r="P8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768.82610163066408</v>
      </c>
      <c r="Q852" s="166">
        <f>Table1[[#This Row],[Trended Medicare Pricing for all RHCs]]-Table1[[#This Row],[SumOfSFY24 Estimated Payment 5/04/23]]</f>
        <v>144.02332446914227</v>
      </c>
      <c r="R852" s="24">
        <f>Table1[[#This Row],[SumOfUnits]]*Table1[[#This Row],[Actuarial Factor 06/20/2023]]</f>
        <v>5.3820518140053499</v>
      </c>
      <c r="S852" s="23"/>
    </row>
    <row r="853" spans="1:19" x14ac:dyDescent="0.25">
      <c r="A853" s="192" t="s">
        <v>156</v>
      </c>
      <c r="B853" s="193" t="s">
        <v>157</v>
      </c>
      <c r="C853" s="192" t="s">
        <v>85</v>
      </c>
      <c r="D853" s="192" t="s">
        <v>30</v>
      </c>
      <c r="E853" s="192" t="s">
        <v>60</v>
      </c>
      <c r="F853" s="194">
        <v>235.40522308952492</v>
      </c>
      <c r="G853">
        <v>2</v>
      </c>
      <c r="H853">
        <v>2</v>
      </c>
      <c r="I853" s="167">
        <v>194.7930596662388</v>
      </c>
      <c r="J853" s="22">
        <v>0.82747976918149668</v>
      </c>
      <c r="K853" s="22" t="s">
        <v>158</v>
      </c>
      <c r="L853" s="22" t="s">
        <v>58</v>
      </c>
      <c r="M853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53" s="24" t="str">
        <f>IFERROR(IF(Table1[[#This Row],[Medicare Rate in CR]]&gt;0,"Y","N"),"N")</f>
        <v>Y</v>
      </c>
      <c r="O853" s="166">
        <f>Table1[[#This Row],[Medicare Rate in CR]]*Table1[[#This Row],[SumOfUnits]]*Table1[[#This Row],[Actuarial Factor 06/20/2023]]</f>
        <v>236.4109700551536</v>
      </c>
      <c r="P8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236.4109700551536</v>
      </c>
      <c r="Q853" s="166">
        <f>Table1[[#This Row],[Trended Medicare Pricing for all RHCs]]-Table1[[#This Row],[SumOfSFY24 Estimated Payment 5/04/23]]</f>
        <v>41.617910388914794</v>
      </c>
      <c r="R853" s="24">
        <f>Table1[[#This Row],[SumOfUnits]]*Table1[[#This Row],[Actuarial Factor 06/20/2023]]</f>
        <v>1.6549595383629934</v>
      </c>
      <c r="S853" s="23"/>
    </row>
    <row r="854" spans="1:19" x14ac:dyDescent="0.25">
      <c r="A854" s="192" t="s">
        <v>156</v>
      </c>
      <c r="B854" s="193" t="s">
        <v>157</v>
      </c>
      <c r="C854" s="192" t="s">
        <v>85</v>
      </c>
      <c r="D854" s="192" t="s">
        <v>30</v>
      </c>
      <c r="E854" s="192" t="s">
        <v>61</v>
      </c>
      <c r="F854" s="194">
        <v>115.28380071311554</v>
      </c>
      <c r="G854">
        <v>1</v>
      </c>
      <c r="H854">
        <v>1</v>
      </c>
      <c r="I854" s="167">
        <v>95.39501280445451</v>
      </c>
      <c r="J854" s="22">
        <v>0.82747976918149668</v>
      </c>
      <c r="K854" s="22" t="s">
        <v>158</v>
      </c>
      <c r="L854" s="22" t="s">
        <v>58</v>
      </c>
      <c r="M854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54" s="24" t="str">
        <f>IFERROR(IF(Table1[[#This Row],[Medicare Rate in CR]]&gt;0,"Y","N"),"N")</f>
        <v>Y</v>
      </c>
      <c r="O854" s="166">
        <f>Table1[[#This Row],[Medicare Rate in CR]]*Table1[[#This Row],[SumOfUnits]]*Table1[[#This Row],[Actuarial Factor 06/20/2023]]</f>
        <v>118.2054850275768</v>
      </c>
      <c r="P8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118.2054850275768</v>
      </c>
      <c r="Q854" s="166">
        <f>Table1[[#This Row],[Trended Medicare Pricing for all RHCs]]-Table1[[#This Row],[SumOfSFY24 Estimated Payment 5/04/23]]</f>
        <v>22.810472223122289</v>
      </c>
      <c r="R854" s="24">
        <f>Table1[[#This Row],[SumOfUnits]]*Table1[[#This Row],[Actuarial Factor 06/20/2023]]</f>
        <v>0.82747976918149668</v>
      </c>
      <c r="S854" s="23"/>
    </row>
    <row r="855" spans="1:19" x14ac:dyDescent="0.25">
      <c r="A855" s="192" t="s">
        <v>156</v>
      </c>
      <c r="B855" s="193" t="s">
        <v>157</v>
      </c>
      <c r="C855" s="192" t="s">
        <v>85</v>
      </c>
      <c r="D855" s="192" t="s">
        <v>30</v>
      </c>
      <c r="E855" s="192" t="s">
        <v>64</v>
      </c>
      <c r="F855" s="194">
        <v>230.56760142623108</v>
      </c>
      <c r="G855">
        <v>2</v>
      </c>
      <c r="H855">
        <v>2</v>
      </c>
      <c r="I855" s="167">
        <v>204.0298229849534</v>
      </c>
      <c r="J855" s="22">
        <v>0.88490239618609945</v>
      </c>
      <c r="K855" s="22" t="s">
        <v>158</v>
      </c>
      <c r="L855" s="22" t="s">
        <v>58</v>
      </c>
      <c r="M855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55" s="24" t="str">
        <f>IFERROR(IF(Table1[[#This Row],[Medicare Rate in CR]]&gt;0,"Y","N"),"N")</f>
        <v>Y</v>
      </c>
      <c r="O855" s="166">
        <f>Table1[[#This Row],[Medicare Rate in CR]]*Table1[[#This Row],[SumOfUnits]]*Table1[[#This Row],[Actuarial Factor 06/20/2023]]</f>
        <v>252.8166145903686</v>
      </c>
      <c r="P8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252.8166145903686</v>
      </c>
      <c r="Q855" s="166">
        <f>Table1[[#This Row],[Trended Medicare Pricing for all RHCs]]-Table1[[#This Row],[SumOfSFY24 Estimated Payment 5/04/23]]</f>
        <v>48.786791605415203</v>
      </c>
      <c r="R855" s="24">
        <f>Table1[[#This Row],[SumOfUnits]]*Table1[[#This Row],[Actuarial Factor 06/20/2023]]</f>
        <v>1.7698047923721989</v>
      </c>
      <c r="S855" s="23"/>
    </row>
    <row r="856" spans="1:19" x14ac:dyDescent="0.25">
      <c r="A856" s="192" t="s">
        <v>156</v>
      </c>
      <c r="B856" s="193" t="s">
        <v>157</v>
      </c>
      <c r="C856" s="192" t="s">
        <v>85</v>
      </c>
      <c r="D856" s="192" t="s">
        <v>30</v>
      </c>
      <c r="E856" s="192" t="s">
        <v>77</v>
      </c>
      <c r="F856" s="194">
        <v>115.28380071311554</v>
      </c>
      <c r="G856">
        <v>1</v>
      </c>
      <c r="H856">
        <v>1</v>
      </c>
      <c r="I856" s="167">
        <v>136.9877442537526</v>
      </c>
      <c r="J856" s="22">
        <v>1.1882653365553713</v>
      </c>
      <c r="K856" s="22" t="s">
        <v>158</v>
      </c>
      <c r="L856" s="22" t="s">
        <v>58</v>
      </c>
      <c r="M856" s="22" t="str">
        <f>IFERROR(IFERROR(INDEX(FreeStand_Medicare!E:E,MATCH(Table1[[#This Row],[Medicare Number]],FreeStand_Medicare!A:A,0)),INDEX(HospBased_Medicare_CR!F:F,MATCH(Table1[[#This Row],[Medicare Number]],HospBased_Medicare_CR!G:G,0))),0)</f>
        <v>142.85</v>
      </c>
      <c r="N856" s="24" t="str">
        <f>IFERROR(IF(Table1[[#This Row],[Medicare Rate in CR]]&gt;0,"Y","N"),"N")</f>
        <v>Y</v>
      </c>
      <c r="O856" s="166">
        <f>Table1[[#This Row],[Medicare Rate in CR]]*Table1[[#This Row],[SumOfUnits]]*Table1[[#This Row],[Actuarial Factor 06/20/2023]]</f>
        <v>169.74370332693476</v>
      </c>
      <c r="P8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169.74370332693476</v>
      </c>
      <c r="Q856" s="166">
        <f>Table1[[#This Row],[Trended Medicare Pricing for all RHCs]]-Table1[[#This Row],[SumOfSFY24 Estimated Payment 5/04/23]]</f>
        <v>32.755959073182169</v>
      </c>
      <c r="R856" s="24">
        <f>Table1[[#This Row],[SumOfUnits]]*Table1[[#This Row],[Actuarial Factor 06/20/2023]]</f>
        <v>1.1882653365553713</v>
      </c>
      <c r="S856" s="23"/>
    </row>
    <row r="857" spans="1:19" x14ac:dyDescent="0.25">
      <c r="A857" s="192" t="s">
        <v>159</v>
      </c>
      <c r="B857" s="193" t="s">
        <v>160</v>
      </c>
      <c r="C857" s="192" t="s">
        <v>72</v>
      </c>
      <c r="D857" s="192" t="s">
        <v>30</v>
      </c>
      <c r="E857" s="192" t="s">
        <v>60</v>
      </c>
      <c r="F857" s="194">
        <v>86.614628505348364</v>
      </c>
      <c r="G857">
        <v>1</v>
      </c>
      <c r="H857">
        <v>1</v>
      </c>
      <c r="I857" s="167">
        <v>88.259628641171659</v>
      </c>
      <c r="J857" s="22">
        <v>1.0189921744653296</v>
      </c>
      <c r="K857" s="22" t="s">
        <v>161</v>
      </c>
      <c r="L857" s="22" t="s">
        <v>58</v>
      </c>
      <c r="M857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57" s="24" t="str">
        <f>IFERROR(IF(Table1[[#This Row],[Medicare Rate in CR]]&gt;0,"Y","N"),"N")</f>
        <v>Y</v>
      </c>
      <c r="O857" s="166">
        <f>Table1[[#This Row],[Medicare Rate in CR]]*Table1[[#This Row],[SumOfUnits]]*Table1[[#This Row],[Actuarial Factor 06/20/2023]]</f>
        <v>283.72818105812638</v>
      </c>
      <c r="P8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283.72818105812638</v>
      </c>
      <c r="Q857" s="166">
        <f>Table1[[#This Row],[Trended Medicare Pricing for all RHCs]]-Table1[[#This Row],[SumOfSFY24 Estimated Payment 5/04/23]]</f>
        <v>195.46855241695471</v>
      </c>
      <c r="R857" s="24">
        <f>Table1[[#This Row],[SumOfUnits]]*Table1[[#This Row],[Actuarial Factor 06/20/2023]]</f>
        <v>1.0189921744653296</v>
      </c>
      <c r="S857" s="23"/>
    </row>
    <row r="858" spans="1:19" x14ac:dyDescent="0.25">
      <c r="A858" s="192" t="s">
        <v>159</v>
      </c>
      <c r="B858" s="193" t="s">
        <v>160</v>
      </c>
      <c r="C858" s="192" t="s">
        <v>72</v>
      </c>
      <c r="D858" s="192" t="s">
        <v>30</v>
      </c>
      <c r="E858" s="192" t="s">
        <v>63</v>
      </c>
      <c r="F858" s="194">
        <v>86.614628505348364</v>
      </c>
      <c r="G858">
        <v>1</v>
      </c>
      <c r="H858">
        <v>1</v>
      </c>
      <c r="I858" s="167">
        <v>90.078314651847819</v>
      </c>
      <c r="J858" s="22">
        <v>1.03998962076349</v>
      </c>
      <c r="K858" s="22" t="s">
        <v>161</v>
      </c>
      <c r="L858" s="22" t="s">
        <v>58</v>
      </c>
      <c r="M858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58" s="24" t="str">
        <f>IFERROR(IF(Table1[[#This Row],[Medicare Rate in CR]]&gt;0,"Y","N"),"N")</f>
        <v>Y</v>
      </c>
      <c r="O858" s="166">
        <f>Table1[[#This Row],[Medicare Rate in CR]]*Table1[[#This Row],[SumOfUnits]]*Table1[[#This Row],[Actuarial Factor 06/20/2023]]</f>
        <v>289.57471000538618</v>
      </c>
      <c r="P8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289.57471000538618</v>
      </c>
      <c r="Q858" s="166">
        <f>Table1[[#This Row],[Trended Medicare Pricing for all RHCs]]-Table1[[#This Row],[SumOfSFY24 Estimated Payment 5/04/23]]</f>
        <v>199.49639535353836</v>
      </c>
      <c r="R858" s="24">
        <f>Table1[[#This Row],[SumOfUnits]]*Table1[[#This Row],[Actuarial Factor 06/20/2023]]</f>
        <v>1.03998962076349</v>
      </c>
      <c r="S858" s="23"/>
    </row>
    <row r="859" spans="1:19" x14ac:dyDescent="0.25">
      <c r="A859" s="192" t="s">
        <v>159</v>
      </c>
      <c r="B859" s="193" t="s">
        <v>160</v>
      </c>
      <c r="C859" s="192" t="s">
        <v>72</v>
      </c>
      <c r="D859" s="192" t="s">
        <v>30</v>
      </c>
      <c r="E859" s="192" t="s">
        <v>77</v>
      </c>
      <c r="F859" s="194">
        <v>86.614628505348364</v>
      </c>
      <c r="G859">
        <v>1</v>
      </c>
      <c r="H859">
        <v>1</v>
      </c>
      <c r="I859" s="167">
        <v>134.04172209118235</v>
      </c>
      <c r="J859" s="22">
        <v>1.5475644750113475</v>
      </c>
      <c r="K859" s="22" t="s">
        <v>161</v>
      </c>
      <c r="L859" s="22" t="s">
        <v>58</v>
      </c>
      <c r="M859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59" s="24" t="str">
        <f>IFERROR(IF(Table1[[#This Row],[Medicare Rate in CR]]&gt;0,"Y","N"),"N")</f>
        <v>Y</v>
      </c>
      <c r="O859" s="166">
        <f>Table1[[#This Row],[Medicare Rate in CR]]*Table1[[#This Row],[SumOfUnits]]*Table1[[#This Row],[Actuarial Factor 06/20/2023]]</f>
        <v>430.90385242215962</v>
      </c>
      <c r="P8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430.90385242215962</v>
      </c>
      <c r="Q859" s="166">
        <f>Table1[[#This Row],[Trended Medicare Pricing for all RHCs]]-Table1[[#This Row],[SumOfSFY24 Estimated Payment 5/04/23]]</f>
        <v>296.86213033097727</v>
      </c>
      <c r="R859" s="24">
        <f>Table1[[#This Row],[SumOfUnits]]*Table1[[#This Row],[Actuarial Factor 06/20/2023]]</f>
        <v>1.5475644750113475</v>
      </c>
      <c r="S859" s="23"/>
    </row>
    <row r="860" spans="1:19" x14ac:dyDescent="0.25">
      <c r="A860" s="192" t="s">
        <v>159</v>
      </c>
      <c r="B860" s="193" t="s">
        <v>160</v>
      </c>
      <c r="C860" s="192" t="s">
        <v>76</v>
      </c>
      <c r="D860" s="192" t="s">
        <v>30</v>
      </c>
      <c r="E860" s="192" t="s">
        <v>59</v>
      </c>
      <c r="F860" s="194">
        <v>86.614628505348364</v>
      </c>
      <c r="G860">
        <v>1</v>
      </c>
      <c r="H860">
        <v>1</v>
      </c>
      <c r="I860" s="167">
        <v>90.048786606720071</v>
      </c>
      <c r="J860" s="22">
        <v>1.0396487078526193</v>
      </c>
      <c r="K860" s="22" t="s">
        <v>161</v>
      </c>
      <c r="L860" s="22" t="s">
        <v>58</v>
      </c>
      <c r="M860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60" s="24" t="str">
        <f>IFERROR(IF(Table1[[#This Row],[Medicare Rate in CR]]&gt;0,"Y","N"),"N")</f>
        <v>Y</v>
      </c>
      <c r="O860" s="166">
        <f>Table1[[#This Row],[Medicare Rate in CR]]*Table1[[#This Row],[SumOfUnits]]*Table1[[#This Row],[Actuarial Factor 06/20/2023]]</f>
        <v>289.47978621448334</v>
      </c>
      <c r="P8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289.47978621448334</v>
      </c>
      <c r="Q860" s="166">
        <f>Table1[[#This Row],[Trended Medicare Pricing for all RHCs]]-Table1[[#This Row],[SumOfSFY24 Estimated Payment 5/04/23]]</f>
        <v>199.43099960776328</v>
      </c>
      <c r="R860" s="24">
        <f>Table1[[#This Row],[SumOfUnits]]*Table1[[#This Row],[Actuarial Factor 06/20/2023]]</f>
        <v>1.0396487078526193</v>
      </c>
      <c r="S860" s="23"/>
    </row>
    <row r="861" spans="1:19" x14ac:dyDescent="0.25">
      <c r="A861" s="192" t="s">
        <v>159</v>
      </c>
      <c r="B861" s="193" t="s">
        <v>160</v>
      </c>
      <c r="C861" s="192" t="s">
        <v>76</v>
      </c>
      <c r="D861" s="192" t="s">
        <v>30</v>
      </c>
      <c r="E861" s="192" t="s">
        <v>63</v>
      </c>
      <c r="F861" s="194">
        <v>519.68777103209015</v>
      </c>
      <c r="G861">
        <v>6</v>
      </c>
      <c r="H861">
        <v>6</v>
      </c>
      <c r="I861" s="167">
        <v>524.1289566627637</v>
      </c>
      <c r="J861" s="22">
        <v>1.0085458728841232</v>
      </c>
      <c r="K861" s="22" t="s">
        <v>161</v>
      </c>
      <c r="L861" s="22" t="s">
        <v>58</v>
      </c>
      <c r="M861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61" s="24" t="str">
        <f>IFERROR(IF(Table1[[#This Row],[Medicare Rate in CR]]&gt;0,"Y","N"),"N")</f>
        <v>Y</v>
      </c>
      <c r="O861" s="166">
        <f>Table1[[#This Row],[Medicare Rate in CR]]*Table1[[#This Row],[SumOfUnits]]*Table1[[#This Row],[Actuarial Factor 06/20/2023]]</f>
        <v>1684.9170770751316</v>
      </c>
      <c r="P8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1684.9170770751316</v>
      </c>
      <c r="Q861" s="166">
        <f>Table1[[#This Row],[Trended Medicare Pricing for all RHCs]]-Table1[[#This Row],[SumOfSFY24 Estimated Payment 5/04/23]]</f>
        <v>1160.7881204123678</v>
      </c>
      <c r="R861" s="24">
        <f>Table1[[#This Row],[SumOfUnits]]*Table1[[#This Row],[Actuarial Factor 06/20/2023]]</f>
        <v>6.0512752373047398</v>
      </c>
      <c r="S861" s="23"/>
    </row>
    <row r="862" spans="1:19" x14ac:dyDescent="0.25">
      <c r="A862" s="192" t="s">
        <v>159</v>
      </c>
      <c r="B862" s="193" t="s">
        <v>160</v>
      </c>
      <c r="C862" s="192" t="s">
        <v>79</v>
      </c>
      <c r="D862" s="192" t="s">
        <v>30</v>
      </c>
      <c r="E862" s="192" t="s">
        <v>59</v>
      </c>
      <c r="F862" s="194">
        <v>86.614628505348364</v>
      </c>
      <c r="G862">
        <v>1</v>
      </c>
      <c r="H862">
        <v>1</v>
      </c>
      <c r="I862" s="167">
        <v>82.710636275232432</v>
      </c>
      <c r="J862" s="22">
        <v>0.95492687208287386</v>
      </c>
      <c r="K862" s="22" t="s">
        <v>161</v>
      </c>
      <c r="L862" s="22" t="s">
        <v>58</v>
      </c>
      <c r="M862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62" s="24" t="str">
        <f>IFERROR(IF(Table1[[#This Row],[Medicare Rate in CR]]&gt;0,"Y","N"),"N")</f>
        <v>Y</v>
      </c>
      <c r="O862" s="166">
        <f>Table1[[#This Row],[Medicare Rate in CR]]*Table1[[#This Row],[SumOfUnits]]*Table1[[#This Row],[Actuarial Factor 06/20/2023]]</f>
        <v>265.8898382627554</v>
      </c>
      <c r="P8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265.8898382627554</v>
      </c>
      <c r="Q862" s="166">
        <f>Table1[[#This Row],[Trended Medicare Pricing for all RHCs]]-Table1[[#This Row],[SumOfSFY24 Estimated Payment 5/04/23]]</f>
        <v>183.17920198752296</v>
      </c>
      <c r="R862" s="24">
        <f>Table1[[#This Row],[SumOfUnits]]*Table1[[#This Row],[Actuarial Factor 06/20/2023]]</f>
        <v>0.95492687208287386</v>
      </c>
      <c r="S862" s="23"/>
    </row>
    <row r="863" spans="1:19" x14ac:dyDescent="0.25">
      <c r="A863" s="192" t="s">
        <v>159</v>
      </c>
      <c r="B863" s="193" t="s">
        <v>160</v>
      </c>
      <c r="C863" s="192" t="s">
        <v>55</v>
      </c>
      <c r="D863" s="192" t="s">
        <v>30</v>
      </c>
      <c r="E863" s="192" t="s">
        <v>56</v>
      </c>
      <c r="F863" s="194">
        <v>2248.8291413703369</v>
      </c>
      <c r="G863">
        <v>26</v>
      </c>
      <c r="H863">
        <v>26</v>
      </c>
      <c r="I863" s="167">
        <v>2411.6859062895151</v>
      </c>
      <c r="J863" s="22">
        <v>1.0724184696485837</v>
      </c>
      <c r="K863" s="22" t="s">
        <v>161</v>
      </c>
      <c r="L863" s="22" t="s">
        <v>58</v>
      </c>
      <c r="M863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63" s="24" t="str">
        <f>IFERROR(IF(Table1[[#This Row],[Medicare Rate in CR]]&gt;0,"Y","N"),"N")</f>
        <v>Y</v>
      </c>
      <c r="O863" s="166">
        <f>Table1[[#This Row],[Medicare Rate in CR]]*Table1[[#This Row],[SumOfUnits]]*Table1[[#This Row],[Actuarial Factor 06/20/2023]]</f>
        <v>7763.7091659127418</v>
      </c>
      <c r="P8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7763.7091659127418</v>
      </c>
      <c r="Q863" s="166">
        <f>Table1[[#This Row],[Trended Medicare Pricing for all RHCs]]-Table1[[#This Row],[SumOfSFY24 Estimated Payment 5/04/23]]</f>
        <v>5352.0232596232272</v>
      </c>
      <c r="R863" s="24">
        <f>Table1[[#This Row],[SumOfUnits]]*Table1[[#This Row],[Actuarial Factor 06/20/2023]]</f>
        <v>27.882880210863174</v>
      </c>
      <c r="S863" s="23"/>
    </row>
    <row r="864" spans="1:19" x14ac:dyDescent="0.25">
      <c r="A864" s="192" t="s">
        <v>159</v>
      </c>
      <c r="B864" s="193" t="s">
        <v>160</v>
      </c>
      <c r="C864" s="192" t="s">
        <v>55</v>
      </c>
      <c r="D864" s="192" t="s">
        <v>30</v>
      </c>
      <c r="E864" s="192" t="s">
        <v>59</v>
      </c>
      <c r="F864" s="194">
        <v>6315.9872795605625</v>
      </c>
      <c r="G864">
        <v>75</v>
      </c>
      <c r="H864">
        <v>74</v>
      </c>
      <c r="I864" s="167">
        <v>6459.4872900481141</v>
      </c>
      <c r="J864" s="22">
        <v>1.0227201234163246</v>
      </c>
      <c r="K864" s="22" t="s">
        <v>161</v>
      </c>
      <c r="L864" s="22" t="s">
        <v>58</v>
      </c>
      <c r="M864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64" s="24" t="str">
        <f>IFERROR(IF(Table1[[#This Row],[Medicare Rate in CR]]&gt;0,"Y","N"),"N")</f>
        <v>Y</v>
      </c>
      <c r="O864" s="166">
        <f>Table1[[#This Row],[Medicare Rate in CR]]*Table1[[#This Row],[SumOfUnits]]*Table1[[#This Row],[Actuarial Factor 06/20/2023]]</f>
        <v>21357.464337303107</v>
      </c>
      <c r="P8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21357.464337303107</v>
      </c>
      <c r="Q864" s="166">
        <f>Table1[[#This Row],[Trended Medicare Pricing for all RHCs]]-Table1[[#This Row],[SumOfSFY24 Estimated Payment 5/04/23]]</f>
        <v>14897.977047254994</v>
      </c>
      <c r="R864" s="24">
        <f>Table1[[#This Row],[SumOfUnits]]*Table1[[#This Row],[Actuarial Factor 06/20/2023]]</f>
        <v>76.704009256224339</v>
      </c>
      <c r="S864" s="23"/>
    </row>
    <row r="865" spans="1:19" x14ac:dyDescent="0.25">
      <c r="A865" s="192" t="s">
        <v>159</v>
      </c>
      <c r="B865" s="193" t="s">
        <v>160</v>
      </c>
      <c r="C865" s="192" t="s">
        <v>55</v>
      </c>
      <c r="D865" s="192" t="s">
        <v>30</v>
      </c>
      <c r="E865" s="192" t="s">
        <v>60</v>
      </c>
      <c r="F865" s="194">
        <v>8591.4715235617186</v>
      </c>
      <c r="G865">
        <v>100</v>
      </c>
      <c r="H865">
        <v>100</v>
      </c>
      <c r="I865" s="167">
        <v>7806.6081056279072</v>
      </c>
      <c r="J865" s="22">
        <v>0.90864621784738975</v>
      </c>
      <c r="K865" s="22" t="s">
        <v>161</v>
      </c>
      <c r="L865" s="22" t="s">
        <v>58</v>
      </c>
      <c r="M865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65" s="24" t="str">
        <f>IFERROR(IF(Table1[[#This Row],[Medicare Rate in CR]]&gt;0,"Y","N"),"N")</f>
        <v>Y</v>
      </c>
      <c r="O865" s="166">
        <f>Table1[[#This Row],[Medicare Rate in CR]]*Table1[[#This Row],[SumOfUnits]]*Table1[[#This Row],[Actuarial Factor 06/20/2023]]</f>
        <v>25300.34528974272</v>
      </c>
      <c r="P8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25300.34528974272</v>
      </c>
      <c r="Q865" s="166">
        <f>Table1[[#This Row],[Trended Medicare Pricing for all RHCs]]-Table1[[#This Row],[SumOfSFY24 Estimated Payment 5/04/23]]</f>
        <v>17493.737184114812</v>
      </c>
      <c r="R865" s="24">
        <f>Table1[[#This Row],[SumOfUnits]]*Table1[[#This Row],[Actuarial Factor 06/20/2023]]</f>
        <v>90.864621784738972</v>
      </c>
      <c r="S865" s="23"/>
    </row>
    <row r="866" spans="1:19" x14ac:dyDescent="0.25">
      <c r="A866" s="192" t="s">
        <v>159</v>
      </c>
      <c r="B866" s="193" t="s">
        <v>160</v>
      </c>
      <c r="C866" s="192" t="s">
        <v>55</v>
      </c>
      <c r="D866" s="192" t="s">
        <v>30</v>
      </c>
      <c r="E866" s="192" t="s">
        <v>61</v>
      </c>
      <c r="F866" s="194">
        <v>1898.7568661462844</v>
      </c>
      <c r="G866">
        <v>22</v>
      </c>
      <c r="H866">
        <v>22</v>
      </c>
      <c r="I866" s="167">
        <v>1725.2982450355839</v>
      </c>
      <c r="J866" s="22">
        <v>0.90864621784738975</v>
      </c>
      <c r="K866" s="22" t="s">
        <v>161</v>
      </c>
      <c r="L866" s="22" t="s">
        <v>58</v>
      </c>
      <c r="M866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66" s="24" t="str">
        <f>IFERROR(IF(Table1[[#This Row],[Medicare Rate in CR]]&gt;0,"Y","N"),"N")</f>
        <v>Y</v>
      </c>
      <c r="O866" s="166">
        <f>Table1[[#This Row],[Medicare Rate in CR]]*Table1[[#This Row],[SumOfUnits]]*Table1[[#This Row],[Actuarial Factor 06/20/2023]]</f>
        <v>5566.0759637433985</v>
      </c>
      <c r="P8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5566.0759637433985</v>
      </c>
      <c r="Q866" s="166">
        <f>Table1[[#This Row],[Trended Medicare Pricing for all RHCs]]-Table1[[#This Row],[SumOfSFY24 Estimated Payment 5/04/23]]</f>
        <v>3840.7777187078145</v>
      </c>
      <c r="R866" s="24">
        <f>Table1[[#This Row],[SumOfUnits]]*Table1[[#This Row],[Actuarial Factor 06/20/2023]]</f>
        <v>19.990216792642574</v>
      </c>
      <c r="S866" s="23"/>
    </row>
    <row r="867" spans="1:19" x14ac:dyDescent="0.25">
      <c r="A867" s="192" t="s">
        <v>159</v>
      </c>
      <c r="B867" s="193" t="s">
        <v>160</v>
      </c>
      <c r="C867" s="192" t="s">
        <v>55</v>
      </c>
      <c r="D867" s="192" t="s">
        <v>30</v>
      </c>
      <c r="E867" s="192" t="s">
        <v>62</v>
      </c>
      <c r="F867" s="194">
        <v>24590.854774983098</v>
      </c>
      <c r="G867">
        <v>286</v>
      </c>
      <c r="H867">
        <v>286</v>
      </c>
      <c r="I867" s="167">
        <v>25788.721706592522</v>
      </c>
      <c r="J867" s="22">
        <v>1.0487118866981413</v>
      </c>
      <c r="K867" s="22" t="s">
        <v>161</v>
      </c>
      <c r="L867" s="22" t="s">
        <v>58</v>
      </c>
      <c r="M867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67" s="24" t="str">
        <f>IFERROR(IF(Table1[[#This Row],[Medicare Rate in CR]]&gt;0,"Y","N"),"N")</f>
        <v>Y</v>
      </c>
      <c r="O867" s="166">
        <f>Table1[[#This Row],[Medicare Rate in CR]]*Table1[[#This Row],[SumOfUnits]]*Table1[[#This Row],[Actuarial Factor 06/20/2023]]</f>
        <v>83512.954591417903</v>
      </c>
      <c r="P8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83512.954591417903</v>
      </c>
      <c r="Q867" s="166">
        <f>Table1[[#This Row],[Trended Medicare Pricing for all RHCs]]-Table1[[#This Row],[SumOfSFY24 Estimated Payment 5/04/23]]</f>
        <v>57724.232884825382</v>
      </c>
      <c r="R867" s="24">
        <f>Table1[[#This Row],[SumOfUnits]]*Table1[[#This Row],[Actuarial Factor 06/20/2023]]</f>
        <v>299.93159959566839</v>
      </c>
      <c r="S867" s="23"/>
    </row>
    <row r="868" spans="1:19" x14ac:dyDescent="0.25">
      <c r="A868" s="192" t="s">
        <v>159</v>
      </c>
      <c r="B868" s="193" t="s">
        <v>160</v>
      </c>
      <c r="C868" s="192" t="s">
        <v>55</v>
      </c>
      <c r="D868" s="192" t="s">
        <v>30</v>
      </c>
      <c r="E868" s="192" t="s">
        <v>63</v>
      </c>
      <c r="F868" s="194">
        <v>8909.2512286788078</v>
      </c>
      <c r="G868">
        <v>103</v>
      </c>
      <c r="H868">
        <v>103</v>
      </c>
      <c r="I868" s="167">
        <v>8932.8202446358027</v>
      </c>
      <c r="J868" s="22">
        <v>1.0026454541859957</v>
      </c>
      <c r="K868" s="22" t="s">
        <v>161</v>
      </c>
      <c r="L868" s="22" t="s">
        <v>58</v>
      </c>
      <c r="M868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68" s="24" t="str">
        <f>IFERROR(IF(Table1[[#This Row],[Medicare Rate in CR]]&gt;0,"Y","N"),"N")</f>
        <v>Y</v>
      </c>
      <c r="O868" s="166">
        <f>Table1[[#This Row],[Medicare Rate in CR]]*Table1[[#This Row],[SumOfUnits]]*Table1[[#This Row],[Actuarial Factor 06/20/2023]]</f>
        <v>28755.18982714551</v>
      </c>
      <c r="P8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28755.18982714551</v>
      </c>
      <c r="Q868" s="166">
        <f>Table1[[#This Row],[Trended Medicare Pricing for all RHCs]]-Table1[[#This Row],[SumOfSFY24 Estimated Payment 5/04/23]]</f>
        <v>19822.369582509709</v>
      </c>
      <c r="R868" s="24">
        <f>Table1[[#This Row],[SumOfUnits]]*Table1[[#This Row],[Actuarial Factor 06/20/2023]]</f>
        <v>103.27248178115755</v>
      </c>
      <c r="S868" s="23"/>
    </row>
    <row r="869" spans="1:19" x14ac:dyDescent="0.25">
      <c r="A869" s="192" t="s">
        <v>159</v>
      </c>
      <c r="B869" s="193" t="s">
        <v>160</v>
      </c>
      <c r="C869" s="192" t="s">
        <v>55</v>
      </c>
      <c r="D869" s="192" t="s">
        <v>30</v>
      </c>
      <c r="E869" s="192" t="s">
        <v>64</v>
      </c>
      <c r="F869" s="194">
        <v>6136.0026982750269</v>
      </c>
      <c r="G869">
        <v>72</v>
      </c>
      <c r="H869">
        <v>72</v>
      </c>
      <c r="I869" s="167">
        <v>6015.7330717170662</v>
      </c>
      <c r="J869" s="22">
        <v>0.98039935240058296</v>
      </c>
      <c r="K869" s="22" t="s">
        <v>161</v>
      </c>
      <c r="L869" s="22" t="s">
        <v>58</v>
      </c>
      <c r="M869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69" s="24" t="str">
        <f>IFERROR(IF(Table1[[#This Row],[Medicare Rate in CR]]&gt;0,"Y","N"),"N")</f>
        <v>Y</v>
      </c>
      <c r="O869" s="166">
        <f>Table1[[#This Row],[Medicare Rate in CR]]*Table1[[#This Row],[SumOfUnits]]*Table1[[#This Row],[Actuarial Factor 06/20/2023]]</f>
        <v>19654.73248913412</v>
      </c>
      <c r="P8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19654.73248913412</v>
      </c>
      <c r="Q869" s="166">
        <f>Table1[[#This Row],[Trended Medicare Pricing for all RHCs]]-Table1[[#This Row],[SumOfSFY24 Estimated Payment 5/04/23]]</f>
        <v>13638.999417417053</v>
      </c>
      <c r="R869" s="24">
        <f>Table1[[#This Row],[SumOfUnits]]*Table1[[#This Row],[Actuarial Factor 06/20/2023]]</f>
        <v>70.588753372841978</v>
      </c>
      <c r="S869" s="23"/>
    </row>
    <row r="870" spans="1:19" x14ac:dyDescent="0.25">
      <c r="A870" s="192" t="s">
        <v>159</v>
      </c>
      <c r="B870" s="193" t="s">
        <v>160</v>
      </c>
      <c r="C870" s="192" t="s">
        <v>55</v>
      </c>
      <c r="D870" s="192" t="s">
        <v>30</v>
      </c>
      <c r="E870" s="192" t="s">
        <v>77</v>
      </c>
      <c r="F870" s="194">
        <v>430.66396839163536</v>
      </c>
      <c r="G870">
        <v>5</v>
      </c>
      <c r="H870">
        <v>5</v>
      </c>
      <c r="I870" s="167">
        <v>545.51850923586176</v>
      </c>
      <c r="J870" s="22">
        <v>1.2666917812352958</v>
      </c>
      <c r="K870" s="22" t="s">
        <v>161</v>
      </c>
      <c r="L870" s="22" t="s">
        <v>58</v>
      </c>
      <c r="M870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70" s="24" t="str">
        <f>IFERROR(IF(Table1[[#This Row],[Medicare Rate in CR]]&gt;0,"Y","N"),"N")</f>
        <v>Y</v>
      </c>
      <c r="O870" s="166">
        <f>Table1[[#This Row],[Medicare Rate in CR]]*Table1[[#This Row],[SumOfUnits]]*Table1[[#This Row],[Actuarial Factor 06/20/2023]]</f>
        <v>1763.4882978357789</v>
      </c>
      <c r="P8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1763.4882978357789</v>
      </c>
      <c r="Q870" s="166">
        <f>Table1[[#This Row],[Trended Medicare Pricing for all RHCs]]-Table1[[#This Row],[SumOfSFY24 Estimated Payment 5/04/23]]</f>
        <v>1217.9697885999171</v>
      </c>
      <c r="R870" s="24">
        <f>Table1[[#This Row],[SumOfUnits]]*Table1[[#This Row],[Actuarial Factor 06/20/2023]]</f>
        <v>6.333458906176479</v>
      </c>
      <c r="S870" s="23"/>
    </row>
    <row r="871" spans="1:19" x14ac:dyDescent="0.25">
      <c r="A871" s="192" t="s">
        <v>159</v>
      </c>
      <c r="B871" s="193" t="s">
        <v>160</v>
      </c>
      <c r="C871" s="192" t="s">
        <v>55</v>
      </c>
      <c r="D871" s="192" t="s">
        <v>32</v>
      </c>
      <c r="E871" s="192" t="s">
        <v>94</v>
      </c>
      <c r="F871" s="194">
        <v>433.07314252674183</v>
      </c>
      <c r="G871">
        <v>5</v>
      </c>
      <c r="H871">
        <v>5</v>
      </c>
      <c r="I871" s="167">
        <v>484.19139953128831</v>
      </c>
      <c r="J871" s="22">
        <v>1.1180360820952779</v>
      </c>
      <c r="K871" s="22" t="s">
        <v>161</v>
      </c>
      <c r="L871" s="22" t="s">
        <v>58</v>
      </c>
      <c r="M871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71" s="24" t="str">
        <f>IFERROR(IF(Table1[[#This Row],[Medicare Rate in CR]]&gt;0,"Y","N"),"N")</f>
        <v>Y</v>
      </c>
      <c r="O871" s="166">
        <f>Table1[[#This Row],[Medicare Rate in CR]]*Table1[[#This Row],[SumOfUnits]]*Table1[[#This Row],[Actuarial Factor 06/20/2023]]</f>
        <v>1556.529833493046</v>
      </c>
      <c r="P8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1556.529833493046</v>
      </c>
      <c r="Q871" s="166">
        <f>Table1[[#This Row],[Trended Medicare Pricing for all RHCs]]-Table1[[#This Row],[SumOfSFY24 Estimated Payment 5/04/23]]</f>
        <v>1072.3384339617578</v>
      </c>
      <c r="R871" s="24">
        <f>Table1[[#This Row],[SumOfUnits]]*Table1[[#This Row],[Actuarial Factor 06/20/2023]]</f>
        <v>5.5901804104763899</v>
      </c>
      <c r="S871" s="23"/>
    </row>
    <row r="872" spans="1:19" x14ac:dyDescent="0.25">
      <c r="A872" s="192" t="s">
        <v>159</v>
      </c>
      <c r="B872" s="193" t="s">
        <v>160</v>
      </c>
      <c r="C872" s="192" t="s">
        <v>55</v>
      </c>
      <c r="D872" s="192" t="s">
        <v>32</v>
      </c>
      <c r="E872" s="192" t="s">
        <v>65</v>
      </c>
      <c r="F872" s="194">
        <v>4155.0929941216118</v>
      </c>
      <c r="G872">
        <v>50</v>
      </c>
      <c r="H872">
        <v>48</v>
      </c>
      <c r="I872" s="167">
        <v>5158.4009089422552</v>
      </c>
      <c r="J872" s="22">
        <v>1.241464611319185</v>
      </c>
      <c r="K872" s="22" t="s">
        <v>161</v>
      </c>
      <c r="L872" s="22" t="s">
        <v>58</v>
      </c>
      <c r="M872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72" s="24" t="str">
        <f>IFERROR(IF(Table1[[#This Row],[Medicare Rate in CR]]&gt;0,"Y","N"),"N")</f>
        <v>Y</v>
      </c>
      <c r="O872" s="166">
        <f>Table1[[#This Row],[Medicare Rate in CR]]*Table1[[#This Row],[SumOfUnits]]*Table1[[#This Row],[Actuarial Factor 06/20/2023]]</f>
        <v>17283.670318785695</v>
      </c>
      <c r="P8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17283.670318785695</v>
      </c>
      <c r="Q872" s="166">
        <f>Table1[[#This Row],[Trended Medicare Pricing for all RHCs]]-Table1[[#This Row],[SumOfSFY24 Estimated Payment 5/04/23]]</f>
        <v>12125.26940984344</v>
      </c>
      <c r="R872" s="24">
        <f>Table1[[#This Row],[SumOfUnits]]*Table1[[#This Row],[Actuarial Factor 06/20/2023]]</f>
        <v>62.07323056595925</v>
      </c>
      <c r="S872" s="23"/>
    </row>
    <row r="873" spans="1:19" x14ac:dyDescent="0.25">
      <c r="A873" s="192" t="s">
        <v>159</v>
      </c>
      <c r="B873" s="193" t="s">
        <v>160</v>
      </c>
      <c r="C873" s="192" t="s">
        <v>55</v>
      </c>
      <c r="D873" s="192" t="s">
        <v>32</v>
      </c>
      <c r="E873" s="192" t="s">
        <v>66</v>
      </c>
      <c r="F873" s="194">
        <v>606.30239953743853</v>
      </c>
      <c r="G873">
        <v>7</v>
      </c>
      <c r="H873">
        <v>7</v>
      </c>
      <c r="I873" s="167">
        <v>647.42789911960813</v>
      </c>
      <c r="J873" s="22">
        <v>1.0678300129004028</v>
      </c>
      <c r="K873" s="22" t="s">
        <v>161</v>
      </c>
      <c r="L873" s="22" t="s">
        <v>58</v>
      </c>
      <c r="M873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73" s="24" t="str">
        <f>IFERROR(IF(Table1[[#This Row],[Medicare Rate in CR]]&gt;0,"Y","N"),"N")</f>
        <v>Y</v>
      </c>
      <c r="O873" s="166">
        <f>Table1[[#This Row],[Medicare Rate in CR]]*Table1[[#This Row],[SumOfUnits]]*Table1[[#This Row],[Actuarial Factor 06/20/2023]]</f>
        <v>2081.286121543917</v>
      </c>
      <c r="P8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2081.286121543917</v>
      </c>
      <c r="Q873" s="166">
        <f>Table1[[#This Row],[Trended Medicare Pricing for all RHCs]]-Table1[[#This Row],[SumOfSFY24 Estimated Payment 5/04/23]]</f>
        <v>1433.8582224243089</v>
      </c>
      <c r="R873" s="24">
        <f>Table1[[#This Row],[SumOfUnits]]*Table1[[#This Row],[Actuarial Factor 06/20/2023]]</f>
        <v>7.4748100903028192</v>
      </c>
      <c r="S873" s="23"/>
    </row>
    <row r="874" spans="1:19" x14ac:dyDescent="0.25">
      <c r="A874" s="192" t="s">
        <v>159</v>
      </c>
      <c r="B874" s="193" t="s">
        <v>160</v>
      </c>
      <c r="C874" s="192" t="s">
        <v>55</v>
      </c>
      <c r="D874" s="192" t="s">
        <v>31</v>
      </c>
      <c r="E874" s="192" t="s">
        <v>67</v>
      </c>
      <c r="F874" s="194">
        <v>433.25623976100991</v>
      </c>
      <c r="G874">
        <v>6</v>
      </c>
      <c r="H874">
        <v>6</v>
      </c>
      <c r="I874" s="167">
        <v>490.53051405966181</v>
      </c>
      <c r="J874" s="22">
        <v>1.1321949207938591</v>
      </c>
      <c r="K874" s="22" t="s">
        <v>161</v>
      </c>
      <c r="L874" s="22" t="s">
        <v>58</v>
      </c>
      <c r="M874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74" s="24" t="str">
        <f>IFERROR(IF(Table1[[#This Row],[Medicare Rate in CR]]&gt;0,"Y","N"),"N")</f>
        <v>Y</v>
      </c>
      <c r="O874" s="166">
        <f>Table1[[#This Row],[Medicare Rate in CR]]*Table1[[#This Row],[SumOfUnits]]*Table1[[#This Row],[Actuarial Factor 06/20/2023]]</f>
        <v>1891.4901224750527</v>
      </c>
      <c r="P8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1891.4901224750527</v>
      </c>
      <c r="Q874" s="166">
        <f>Table1[[#This Row],[Trended Medicare Pricing for all RHCs]]-Table1[[#This Row],[SumOfSFY24 Estimated Payment 5/04/23]]</f>
        <v>1400.9596084153909</v>
      </c>
      <c r="R874" s="24">
        <f>Table1[[#This Row],[SumOfUnits]]*Table1[[#This Row],[Actuarial Factor 06/20/2023]]</f>
        <v>6.7931695247631545</v>
      </c>
      <c r="S874" s="23"/>
    </row>
    <row r="875" spans="1:19" x14ac:dyDescent="0.25">
      <c r="A875" s="192" t="s">
        <v>159</v>
      </c>
      <c r="B875" s="193" t="s">
        <v>160</v>
      </c>
      <c r="C875" s="192" t="s">
        <v>55</v>
      </c>
      <c r="D875" s="192" t="s">
        <v>31</v>
      </c>
      <c r="E875" s="192" t="s">
        <v>82</v>
      </c>
      <c r="F875" s="194">
        <v>606.30239953743853</v>
      </c>
      <c r="G875">
        <v>7</v>
      </c>
      <c r="H875">
        <v>7</v>
      </c>
      <c r="I875" s="167">
        <v>698.52642444184983</v>
      </c>
      <c r="J875" s="22">
        <v>1.1521089558193585</v>
      </c>
      <c r="K875" s="22" t="s">
        <v>161</v>
      </c>
      <c r="L875" s="22" t="s">
        <v>58</v>
      </c>
      <c r="M875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75" s="24" t="str">
        <f>IFERROR(IF(Table1[[#This Row],[Medicare Rate in CR]]&gt;0,"Y","N"),"N")</f>
        <v>Y</v>
      </c>
      <c r="O875" s="166">
        <f>Table1[[#This Row],[Medicare Rate in CR]]*Table1[[#This Row],[SumOfUnits]]*Table1[[#This Row],[Actuarial Factor 06/20/2023]]</f>
        <v>2245.5525236083949</v>
      </c>
      <c r="P8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2245.5525236083949</v>
      </c>
      <c r="Q875" s="166">
        <f>Table1[[#This Row],[Trended Medicare Pricing for all RHCs]]-Table1[[#This Row],[SumOfSFY24 Estimated Payment 5/04/23]]</f>
        <v>1547.026099166545</v>
      </c>
      <c r="R875" s="24">
        <f>Table1[[#This Row],[SumOfUnits]]*Table1[[#This Row],[Actuarial Factor 06/20/2023]]</f>
        <v>8.0647626907355097</v>
      </c>
      <c r="S875" s="23"/>
    </row>
    <row r="876" spans="1:19" x14ac:dyDescent="0.25">
      <c r="A876" s="192" t="s">
        <v>159</v>
      </c>
      <c r="B876" s="193" t="s">
        <v>160</v>
      </c>
      <c r="C876" s="192" t="s">
        <v>55</v>
      </c>
      <c r="D876" s="192" t="s">
        <v>31</v>
      </c>
      <c r="E876" s="192" t="s">
        <v>68</v>
      </c>
      <c r="F876" s="194">
        <v>2853.4643924062811</v>
      </c>
      <c r="G876">
        <v>33</v>
      </c>
      <c r="H876">
        <v>33</v>
      </c>
      <c r="I876" s="167">
        <v>3075.6262118075265</v>
      </c>
      <c r="J876" s="22">
        <v>1.0778568746091484</v>
      </c>
      <c r="K876" s="22" t="s">
        <v>161</v>
      </c>
      <c r="L876" s="22" t="s">
        <v>58</v>
      </c>
      <c r="M876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76" s="24" t="str">
        <f>IFERROR(IF(Table1[[#This Row],[Medicare Rate in CR]]&gt;0,"Y","N"),"N")</f>
        <v>Y</v>
      </c>
      <c r="O876" s="166">
        <f>Table1[[#This Row],[Medicare Rate in CR]]*Table1[[#This Row],[SumOfUnits]]*Table1[[#This Row],[Actuarial Factor 06/20/2023]]</f>
        <v>9903.9094494836518</v>
      </c>
      <c r="P8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9903.9094494836518</v>
      </c>
      <c r="Q876" s="166">
        <f>Table1[[#This Row],[Trended Medicare Pricing for all RHCs]]-Table1[[#This Row],[SumOfSFY24 Estimated Payment 5/04/23]]</f>
        <v>6828.2832376761253</v>
      </c>
      <c r="R876" s="24">
        <f>Table1[[#This Row],[SumOfUnits]]*Table1[[#This Row],[Actuarial Factor 06/20/2023]]</f>
        <v>35.569276862101894</v>
      </c>
      <c r="S876" s="23"/>
    </row>
    <row r="877" spans="1:19" x14ac:dyDescent="0.25">
      <c r="A877" s="192" t="s">
        <v>159</v>
      </c>
      <c r="B877" s="193" t="s">
        <v>160</v>
      </c>
      <c r="C877" s="192" t="s">
        <v>55</v>
      </c>
      <c r="D877" s="192" t="s">
        <v>31</v>
      </c>
      <c r="E877" s="192" t="s">
        <v>74</v>
      </c>
      <c r="F877" s="194">
        <v>259.84388551604508</v>
      </c>
      <c r="G877">
        <v>3</v>
      </c>
      <c r="H877">
        <v>3</v>
      </c>
      <c r="I877" s="167">
        <v>269.52321141257681</v>
      </c>
      <c r="J877" s="22">
        <v>1.0372505432533414</v>
      </c>
      <c r="K877" s="22" t="s">
        <v>161</v>
      </c>
      <c r="L877" s="22" t="s">
        <v>58</v>
      </c>
      <c r="M877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77" s="24" t="str">
        <f>IFERROR(IF(Table1[[#This Row],[Medicare Rate in CR]]&gt;0,"Y","N"),"N")</f>
        <v>Y</v>
      </c>
      <c r="O877" s="166">
        <f>Table1[[#This Row],[Medicare Rate in CR]]*Table1[[#This Row],[SumOfUnits]]*Table1[[#This Row],[Actuarial Factor 06/20/2023]]</f>
        <v>866.43612379038109</v>
      </c>
      <c r="P8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866.43612379038109</v>
      </c>
      <c r="Q877" s="166">
        <f>Table1[[#This Row],[Trended Medicare Pricing for all RHCs]]-Table1[[#This Row],[SumOfSFY24 Estimated Payment 5/04/23]]</f>
        <v>596.91291237780433</v>
      </c>
      <c r="R877" s="24">
        <f>Table1[[#This Row],[SumOfUnits]]*Table1[[#This Row],[Actuarial Factor 06/20/2023]]</f>
        <v>3.1117516297600245</v>
      </c>
      <c r="S877" s="23"/>
    </row>
    <row r="878" spans="1:19" x14ac:dyDescent="0.25">
      <c r="A878" s="192" t="s">
        <v>159</v>
      </c>
      <c r="B878" s="193" t="s">
        <v>160</v>
      </c>
      <c r="C878" s="192" t="s">
        <v>55</v>
      </c>
      <c r="D878" s="192" t="s">
        <v>31</v>
      </c>
      <c r="E878" s="192" t="s">
        <v>69</v>
      </c>
      <c r="F878" s="194">
        <v>12459.256047027111</v>
      </c>
      <c r="G878">
        <v>144</v>
      </c>
      <c r="H878">
        <v>144</v>
      </c>
      <c r="I878" s="167">
        <v>13050.421347895439</v>
      </c>
      <c r="J878" s="22">
        <v>1.0474478812087167</v>
      </c>
      <c r="K878" s="22" t="s">
        <v>161</v>
      </c>
      <c r="L878" s="22" t="s">
        <v>58</v>
      </c>
      <c r="M878" s="22" t="str">
        <f>IFERROR(IFERROR(INDEX(FreeStand_Medicare!E:E,MATCH(Table1[[#This Row],[Medicare Number]],FreeStand_Medicare!A:A,0)),INDEX(HospBased_Medicare_CR!F:F,MATCH(Table1[[#This Row],[Medicare Number]],HospBased_Medicare_CR!G:G,0))),0)</f>
        <v>278.44</v>
      </c>
      <c r="N878" s="24" t="str">
        <f>IFERROR(IF(Table1[[#This Row],[Medicare Rate in CR]]&gt;0,"Y","N"),"N")</f>
        <v>Y</v>
      </c>
      <c r="O878" s="166">
        <f>Table1[[#This Row],[Medicare Rate in CR]]*Table1[[#This Row],[SumOfUnits]]*Table1[[#This Row],[Actuarial Factor 06/20/2023]]</f>
        <v>41997.799878300728</v>
      </c>
      <c r="P8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41997.799878300728</v>
      </c>
      <c r="Q878" s="166">
        <f>Table1[[#This Row],[Trended Medicare Pricing for all RHCs]]-Table1[[#This Row],[SumOfSFY24 Estimated Payment 5/04/23]]</f>
        <v>28947.378530405287</v>
      </c>
      <c r="R878" s="24">
        <f>Table1[[#This Row],[SumOfUnits]]*Table1[[#This Row],[Actuarial Factor 06/20/2023]]</f>
        <v>150.8324948940552</v>
      </c>
      <c r="S878" s="23"/>
    </row>
    <row r="879" spans="1:19" x14ac:dyDescent="0.25">
      <c r="A879" s="192" t="s">
        <v>162</v>
      </c>
      <c r="B879" s="193" t="s">
        <v>97</v>
      </c>
      <c r="C879" s="192" t="s">
        <v>72</v>
      </c>
      <c r="D879" s="192" t="s">
        <v>30</v>
      </c>
      <c r="E879" s="192" t="s">
        <v>56</v>
      </c>
      <c r="F879" s="194">
        <v>1142.3100000000002</v>
      </c>
      <c r="G879">
        <v>13</v>
      </c>
      <c r="H879">
        <v>13</v>
      </c>
      <c r="I879" s="167">
        <v>1300.0996460697493</v>
      </c>
      <c r="J879" s="22">
        <v>1.1381320710400409</v>
      </c>
      <c r="K879" s="22" t="s">
        <v>163</v>
      </c>
      <c r="L879" s="22" t="s">
        <v>99</v>
      </c>
      <c r="M8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79" s="24" t="str">
        <f>IFERROR(IF(Table1[[#This Row],[Medicare Rate in CR]]&gt;0,"Y","N"),"N")</f>
        <v>N</v>
      </c>
      <c r="O879" s="166">
        <f>Table1[[#This Row],[Medicare Rate in CR]]*Table1[[#This Row],[SumOfUnits]]*Table1[[#This Row],[Actuarial Factor 06/20/2023]]</f>
        <v>0</v>
      </c>
      <c r="P8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1329.1452054054878</v>
      </c>
      <c r="Q879" s="166">
        <f>Table1[[#This Row],[Trended Medicare Pricing for all RHCs]]-Table1[[#This Row],[SumOfSFY24 Estimated Payment 5/04/23]]</f>
        <v>29.045559335738517</v>
      </c>
      <c r="R879" s="24">
        <f>Table1[[#This Row],[SumOfUnits]]*Table1[[#This Row],[Actuarial Factor 06/20/2023]]</f>
        <v>14.795716923520532</v>
      </c>
      <c r="S879" s="23"/>
    </row>
    <row r="880" spans="1:19" x14ac:dyDescent="0.25">
      <c r="A880" s="192" t="s">
        <v>162</v>
      </c>
      <c r="B880" s="193" t="s">
        <v>97</v>
      </c>
      <c r="C880" s="192" t="s">
        <v>72</v>
      </c>
      <c r="D880" s="192" t="s">
        <v>30</v>
      </c>
      <c r="E880" s="192" t="s">
        <v>59</v>
      </c>
      <c r="F880" s="194">
        <v>1781.7700000000004</v>
      </c>
      <c r="G880">
        <v>19</v>
      </c>
      <c r="H880">
        <v>19</v>
      </c>
      <c r="I880" s="167">
        <v>2054.9911039840508</v>
      </c>
      <c r="J880" s="22">
        <v>1.1533425211918769</v>
      </c>
      <c r="K880" s="22" t="s">
        <v>163</v>
      </c>
      <c r="L880" s="22" t="s">
        <v>99</v>
      </c>
      <c r="M8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80" s="24" t="str">
        <f>IFERROR(IF(Table1[[#This Row],[Medicare Rate in CR]]&gt;0,"Y","N"),"N")</f>
        <v>N</v>
      </c>
      <c r="O880" s="166">
        <f>Table1[[#This Row],[Medicare Rate in CR]]*Table1[[#This Row],[SumOfUnits]]*Table1[[#This Row],[Actuarial Factor 06/20/2023]]</f>
        <v>0</v>
      </c>
      <c r="P8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2100.9017126251838</v>
      </c>
      <c r="Q880" s="166">
        <f>Table1[[#This Row],[Trended Medicare Pricing for all RHCs]]-Table1[[#This Row],[SumOfSFY24 Estimated Payment 5/04/23]]</f>
        <v>45.910608641132967</v>
      </c>
      <c r="R880" s="24">
        <f>Table1[[#This Row],[SumOfUnits]]*Table1[[#This Row],[Actuarial Factor 06/20/2023]]</f>
        <v>21.913507902645659</v>
      </c>
      <c r="S880" s="23"/>
    </row>
    <row r="881" spans="1:19" x14ac:dyDescent="0.25">
      <c r="A881" s="192" t="s">
        <v>162</v>
      </c>
      <c r="B881" s="193" t="s">
        <v>97</v>
      </c>
      <c r="C881" s="192" t="s">
        <v>72</v>
      </c>
      <c r="D881" s="192" t="s">
        <v>30</v>
      </c>
      <c r="E881" s="192" t="s">
        <v>60</v>
      </c>
      <c r="F881" s="194">
        <v>916.2700000000001</v>
      </c>
      <c r="G881">
        <v>11</v>
      </c>
      <c r="H881">
        <v>11</v>
      </c>
      <c r="I881" s="167">
        <v>933.67195969734769</v>
      </c>
      <c r="J881" s="22">
        <v>1.0189921744653296</v>
      </c>
      <c r="K881" s="22" t="s">
        <v>163</v>
      </c>
      <c r="L881" s="22" t="s">
        <v>99</v>
      </c>
      <c r="M8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81" s="24" t="str">
        <f>IFERROR(IF(Table1[[#This Row],[Medicare Rate in CR]]&gt;0,"Y","N"),"N")</f>
        <v>N</v>
      </c>
      <c r="O881" s="166">
        <f>Table1[[#This Row],[Medicare Rate in CR]]*Table1[[#This Row],[SumOfUnits]]*Table1[[#This Row],[Actuarial Factor 06/20/2023]]</f>
        <v>0</v>
      </c>
      <c r="P8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954.5311487506533</v>
      </c>
      <c r="Q881" s="166">
        <f>Table1[[#This Row],[Trended Medicare Pricing for all RHCs]]-Table1[[#This Row],[SumOfSFY24 Estimated Payment 5/04/23]]</f>
        <v>20.859189053305613</v>
      </c>
      <c r="R881" s="24">
        <f>Table1[[#This Row],[SumOfUnits]]*Table1[[#This Row],[Actuarial Factor 06/20/2023]]</f>
        <v>11.208913919118626</v>
      </c>
      <c r="S881" s="23"/>
    </row>
    <row r="882" spans="1:19" x14ac:dyDescent="0.25">
      <c r="A882" s="192" t="s">
        <v>162</v>
      </c>
      <c r="B882" s="193" t="s">
        <v>97</v>
      </c>
      <c r="C882" s="192" t="s">
        <v>72</v>
      </c>
      <c r="D882" s="192" t="s">
        <v>30</v>
      </c>
      <c r="E882" s="192" t="s">
        <v>61</v>
      </c>
      <c r="F882" s="194">
        <v>611.87</v>
      </c>
      <c r="G882">
        <v>7</v>
      </c>
      <c r="H882">
        <v>7</v>
      </c>
      <c r="I882" s="167">
        <v>623.4907417901012</v>
      </c>
      <c r="J882" s="22">
        <v>1.0189921744653296</v>
      </c>
      <c r="K882" s="22" t="s">
        <v>163</v>
      </c>
      <c r="L882" s="22" t="s">
        <v>99</v>
      </c>
      <c r="M8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82" s="24" t="str">
        <f>IFERROR(IF(Table1[[#This Row],[Medicare Rate in CR]]&gt;0,"Y","N"),"N")</f>
        <v>N</v>
      </c>
      <c r="O882" s="166">
        <f>Table1[[#This Row],[Medicare Rate in CR]]*Table1[[#This Row],[SumOfUnits]]*Table1[[#This Row],[Actuarial Factor 06/20/2023]]</f>
        <v>0</v>
      </c>
      <c r="P8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637.42016434682148</v>
      </c>
      <c r="Q882" s="166">
        <f>Table1[[#This Row],[Trended Medicare Pricing for all RHCs]]-Table1[[#This Row],[SumOfSFY24 Estimated Payment 5/04/23]]</f>
        <v>13.929422556720283</v>
      </c>
      <c r="R882" s="24">
        <f>Table1[[#This Row],[SumOfUnits]]*Table1[[#This Row],[Actuarial Factor 06/20/2023]]</f>
        <v>7.132945221257307</v>
      </c>
      <c r="S882" s="23"/>
    </row>
    <row r="883" spans="1:19" x14ac:dyDescent="0.25">
      <c r="A883" s="192" t="s">
        <v>162</v>
      </c>
      <c r="B883" s="193" t="s">
        <v>97</v>
      </c>
      <c r="C883" s="192" t="s">
        <v>72</v>
      </c>
      <c r="D883" s="192" t="s">
        <v>30</v>
      </c>
      <c r="E883" s="192" t="s">
        <v>62</v>
      </c>
      <c r="F883" s="194">
        <v>2369.6900000000005</v>
      </c>
      <c r="G883">
        <v>27</v>
      </c>
      <c r="H883">
        <v>27</v>
      </c>
      <c r="I883" s="167">
        <v>2781.7099171576792</v>
      </c>
      <c r="J883" s="22">
        <v>1.1738708089065146</v>
      </c>
      <c r="K883" s="22" t="s">
        <v>163</v>
      </c>
      <c r="L883" s="22" t="s">
        <v>99</v>
      </c>
      <c r="M8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83" s="24" t="str">
        <f>IFERROR(IF(Table1[[#This Row],[Medicare Rate in CR]]&gt;0,"Y","N"),"N")</f>
        <v>N</v>
      </c>
      <c r="O883" s="166">
        <f>Table1[[#This Row],[Medicare Rate in CR]]*Table1[[#This Row],[SumOfUnits]]*Table1[[#This Row],[Actuarial Factor 06/20/2023]]</f>
        <v>0</v>
      </c>
      <c r="P8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2843.8561693298616</v>
      </c>
      <c r="Q883" s="166">
        <f>Table1[[#This Row],[Trended Medicare Pricing for all RHCs]]-Table1[[#This Row],[SumOfSFY24 Estimated Payment 5/04/23]]</f>
        <v>62.146252172182358</v>
      </c>
      <c r="R883" s="24">
        <f>Table1[[#This Row],[SumOfUnits]]*Table1[[#This Row],[Actuarial Factor 06/20/2023]]</f>
        <v>31.694511840475894</v>
      </c>
      <c r="S883" s="23"/>
    </row>
    <row r="884" spans="1:19" x14ac:dyDescent="0.25">
      <c r="A884" s="192" t="s">
        <v>162</v>
      </c>
      <c r="B884" s="193" t="s">
        <v>97</v>
      </c>
      <c r="C884" s="192" t="s">
        <v>72</v>
      </c>
      <c r="D884" s="192" t="s">
        <v>30</v>
      </c>
      <c r="E884" s="192" t="s">
        <v>63</v>
      </c>
      <c r="F884" s="194">
        <v>371.84</v>
      </c>
      <c r="G884">
        <v>5</v>
      </c>
      <c r="H884">
        <v>5</v>
      </c>
      <c r="I884" s="167">
        <v>386.70974058469608</v>
      </c>
      <c r="J884" s="22">
        <v>1.03998962076349</v>
      </c>
      <c r="K884" s="22" t="s">
        <v>163</v>
      </c>
      <c r="L884" s="22" t="s">
        <v>99</v>
      </c>
      <c r="M8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84" s="24" t="str">
        <f>IFERROR(IF(Table1[[#This Row],[Medicare Rate in CR]]&gt;0,"Y","N"),"N")</f>
        <v>N</v>
      </c>
      <c r="O884" s="166">
        <f>Table1[[#This Row],[Medicare Rate in CR]]*Table1[[#This Row],[SumOfUnits]]*Table1[[#This Row],[Actuarial Factor 06/20/2023]]</f>
        <v>0</v>
      </c>
      <c r="P8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395.34923275732774</v>
      </c>
      <c r="Q884" s="166">
        <f>Table1[[#This Row],[Trended Medicare Pricing for all RHCs]]-Table1[[#This Row],[SumOfSFY24 Estimated Payment 5/04/23]]</f>
        <v>8.6394921726316625</v>
      </c>
      <c r="R884" s="24">
        <f>Table1[[#This Row],[SumOfUnits]]*Table1[[#This Row],[Actuarial Factor 06/20/2023]]</f>
        <v>5.1999481038174498</v>
      </c>
      <c r="S884" s="23"/>
    </row>
    <row r="885" spans="1:19" x14ac:dyDescent="0.25">
      <c r="A885" s="192" t="s">
        <v>162</v>
      </c>
      <c r="B885" s="193" t="s">
        <v>97</v>
      </c>
      <c r="C885" s="192" t="s">
        <v>72</v>
      </c>
      <c r="D885" s="192" t="s">
        <v>30</v>
      </c>
      <c r="E885" s="192" t="s">
        <v>64</v>
      </c>
      <c r="F885" s="194">
        <v>1240.1200000000001</v>
      </c>
      <c r="G885">
        <v>14</v>
      </c>
      <c r="H885">
        <v>14</v>
      </c>
      <c r="I885" s="167">
        <v>1366.4869426290952</v>
      </c>
      <c r="J885" s="22">
        <v>1.101898963510866</v>
      </c>
      <c r="K885" s="22" t="s">
        <v>163</v>
      </c>
      <c r="L885" s="22" t="s">
        <v>99</v>
      </c>
      <c r="M8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85" s="24" t="str">
        <f>IFERROR(IF(Table1[[#This Row],[Medicare Rate in CR]]&gt;0,"Y","N"),"N")</f>
        <v>N</v>
      </c>
      <c r="O885" s="166">
        <f>Table1[[#This Row],[Medicare Rate in CR]]*Table1[[#This Row],[SumOfUnits]]*Table1[[#This Row],[Actuarial Factor 06/20/2023]]</f>
        <v>0</v>
      </c>
      <c r="P8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1397.0156622496495</v>
      </c>
      <c r="Q885" s="166">
        <f>Table1[[#This Row],[Trended Medicare Pricing for all RHCs]]-Table1[[#This Row],[SumOfSFY24 Estimated Payment 5/04/23]]</f>
        <v>30.528719620554284</v>
      </c>
      <c r="R885" s="24">
        <f>Table1[[#This Row],[SumOfUnits]]*Table1[[#This Row],[Actuarial Factor 06/20/2023]]</f>
        <v>15.426585489152124</v>
      </c>
      <c r="S885" s="23"/>
    </row>
    <row r="886" spans="1:19" x14ac:dyDescent="0.25">
      <c r="A886" s="192" t="s">
        <v>162</v>
      </c>
      <c r="B886" s="193" t="s">
        <v>97</v>
      </c>
      <c r="C886" s="192" t="s">
        <v>72</v>
      </c>
      <c r="D886" s="192" t="s">
        <v>30</v>
      </c>
      <c r="E886" s="192" t="s">
        <v>77</v>
      </c>
      <c r="F886" s="194">
        <v>1042.72</v>
      </c>
      <c r="G886">
        <v>10</v>
      </c>
      <c r="H886">
        <v>10</v>
      </c>
      <c r="I886" s="167">
        <v>1613.6764293838323</v>
      </c>
      <c r="J886" s="22">
        <v>1.5475644750113475</v>
      </c>
      <c r="K886" s="22" t="s">
        <v>163</v>
      </c>
      <c r="L886" s="22" t="s">
        <v>99</v>
      </c>
      <c r="M8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86" s="24" t="str">
        <f>IFERROR(IF(Table1[[#This Row],[Medicare Rate in CR]]&gt;0,"Y","N"),"N")</f>
        <v>N</v>
      </c>
      <c r="O886" s="166">
        <f>Table1[[#This Row],[Medicare Rate in CR]]*Table1[[#This Row],[SumOfUnits]]*Table1[[#This Row],[Actuarial Factor 06/20/2023]]</f>
        <v>0</v>
      </c>
      <c r="P8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1649.727615629472</v>
      </c>
      <c r="Q886" s="166">
        <f>Table1[[#This Row],[Trended Medicare Pricing for all RHCs]]-Table1[[#This Row],[SumOfSFY24 Estimated Payment 5/04/23]]</f>
        <v>36.051186245639656</v>
      </c>
      <c r="R886" s="24">
        <f>Table1[[#This Row],[SumOfUnits]]*Table1[[#This Row],[Actuarial Factor 06/20/2023]]</f>
        <v>15.475644750113474</v>
      </c>
      <c r="S886" s="23"/>
    </row>
    <row r="887" spans="1:19" x14ac:dyDescent="0.25">
      <c r="A887" s="192" t="s">
        <v>162</v>
      </c>
      <c r="B887" s="193" t="s">
        <v>97</v>
      </c>
      <c r="C887" s="192" t="s">
        <v>72</v>
      </c>
      <c r="D887" s="192" t="s">
        <v>31</v>
      </c>
      <c r="E887" s="192" t="s">
        <v>67</v>
      </c>
      <c r="F887" s="194">
        <v>88.71</v>
      </c>
      <c r="G887">
        <v>1</v>
      </c>
      <c r="H887">
        <v>1</v>
      </c>
      <c r="I887" s="167">
        <v>99.640746599743295</v>
      </c>
      <c r="J887" s="22">
        <v>1.1232188772375526</v>
      </c>
      <c r="K887" s="22" t="s">
        <v>163</v>
      </c>
      <c r="L887" s="22" t="s">
        <v>99</v>
      </c>
      <c r="M8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87" s="24" t="str">
        <f>IFERROR(IF(Table1[[#This Row],[Medicare Rate in CR]]&gt;0,"Y","N"),"N")</f>
        <v>N</v>
      </c>
      <c r="O887" s="166">
        <f>Table1[[#This Row],[Medicare Rate in CR]]*Table1[[#This Row],[SumOfUnits]]*Table1[[#This Row],[Actuarial Factor 06/20/2023]]</f>
        <v>0</v>
      </c>
      <c r="P8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101.86682305962786</v>
      </c>
      <c r="Q887" s="166">
        <f>Table1[[#This Row],[Trended Medicare Pricing for all RHCs]]-Table1[[#This Row],[SumOfSFY24 Estimated Payment 5/04/23]]</f>
        <v>2.2260764598845668</v>
      </c>
      <c r="R887" s="24">
        <f>Table1[[#This Row],[SumOfUnits]]*Table1[[#This Row],[Actuarial Factor 06/20/2023]]</f>
        <v>1.1232188772375526</v>
      </c>
      <c r="S887" s="23"/>
    </row>
    <row r="888" spans="1:19" x14ac:dyDescent="0.25">
      <c r="A888" s="192" t="s">
        <v>162</v>
      </c>
      <c r="B888" s="193" t="s">
        <v>97</v>
      </c>
      <c r="C888" s="192" t="s">
        <v>72</v>
      </c>
      <c r="D888" s="192" t="s">
        <v>31</v>
      </c>
      <c r="E888" s="192" t="s">
        <v>69</v>
      </c>
      <c r="F888" s="194">
        <v>2339.3500000000008</v>
      </c>
      <c r="G888">
        <v>22</v>
      </c>
      <c r="H888">
        <v>22</v>
      </c>
      <c r="I888" s="167">
        <v>2426.5947684326416</v>
      </c>
      <c r="J888" s="22">
        <v>1.0372944486428455</v>
      </c>
      <c r="K888" s="22" t="s">
        <v>163</v>
      </c>
      <c r="L888" s="22" t="s">
        <v>99</v>
      </c>
      <c r="M8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88" s="24" t="str">
        <f>IFERROR(IF(Table1[[#This Row],[Medicare Rate in CR]]&gt;0,"Y","N"),"N")</f>
        <v>N</v>
      </c>
      <c r="O888" s="166">
        <f>Table1[[#This Row],[Medicare Rate in CR]]*Table1[[#This Row],[SumOfUnits]]*Table1[[#This Row],[Actuarial Factor 06/20/2023]]</f>
        <v>0</v>
      </c>
      <c r="P8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2480.8073840143566</v>
      </c>
      <c r="Q888" s="166">
        <f>Table1[[#This Row],[Trended Medicare Pricing for all RHCs]]-Table1[[#This Row],[SumOfSFY24 Estimated Payment 5/04/23]]</f>
        <v>54.212615581714999</v>
      </c>
      <c r="R888" s="24">
        <f>Table1[[#This Row],[SumOfUnits]]*Table1[[#This Row],[Actuarial Factor 06/20/2023]]</f>
        <v>22.8204778701426</v>
      </c>
      <c r="S888" s="23"/>
    </row>
    <row r="889" spans="1:19" x14ac:dyDescent="0.25">
      <c r="A889" s="192" t="s">
        <v>162</v>
      </c>
      <c r="B889" s="193" t="s">
        <v>97</v>
      </c>
      <c r="C889" s="192" t="s">
        <v>75</v>
      </c>
      <c r="D889" s="192" t="s">
        <v>30</v>
      </c>
      <c r="E889" s="192" t="s">
        <v>62</v>
      </c>
      <c r="F889" s="194">
        <v>88.71</v>
      </c>
      <c r="G889">
        <v>1</v>
      </c>
      <c r="H889">
        <v>1</v>
      </c>
      <c r="I889" s="167">
        <v>90.960186984364285</v>
      </c>
      <c r="J889" s="22">
        <v>1.0253656519486449</v>
      </c>
      <c r="K889" s="22" t="s">
        <v>163</v>
      </c>
      <c r="L889" s="22" t="s">
        <v>99</v>
      </c>
      <c r="M8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89" s="24" t="str">
        <f>IFERROR(IF(Table1[[#This Row],[Medicare Rate in CR]]&gt;0,"Y","N"),"N")</f>
        <v>N</v>
      </c>
      <c r="O889" s="166">
        <f>Table1[[#This Row],[Medicare Rate in CR]]*Table1[[#This Row],[SumOfUnits]]*Table1[[#This Row],[Actuarial Factor 06/20/2023]]</f>
        <v>0</v>
      </c>
      <c r="P8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169.62735933933988</v>
      </c>
      <c r="Q889" s="166">
        <f>Table1[[#This Row],[Trended Medicare Pricing for all RHCs]]-Table1[[#This Row],[SumOfSFY24 Estimated Payment 5/04/23]]</f>
        <v>78.667172354975591</v>
      </c>
      <c r="R889" s="24">
        <f>Table1[[#This Row],[SumOfUnits]]*Table1[[#This Row],[Actuarial Factor 06/20/2023]]</f>
        <v>1.0253656519486449</v>
      </c>
      <c r="S889" s="23"/>
    </row>
    <row r="890" spans="1:19" x14ac:dyDescent="0.25">
      <c r="A890" s="192" t="s">
        <v>162</v>
      </c>
      <c r="B890" s="193" t="s">
        <v>97</v>
      </c>
      <c r="C890" s="192" t="s">
        <v>75</v>
      </c>
      <c r="D890" s="192" t="s">
        <v>30</v>
      </c>
      <c r="E890" s="192" t="s">
        <v>64</v>
      </c>
      <c r="F890" s="194">
        <v>88.71</v>
      </c>
      <c r="G890">
        <v>1</v>
      </c>
      <c r="H890">
        <v>1</v>
      </c>
      <c r="I890" s="167">
        <v>91.426702877793559</v>
      </c>
      <c r="J890" s="22">
        <v>1.0306245392604392</v>
      </c>
      <c r="K890" s="22" t="s">
        <v>163</v>
      </c>
      <c r="L890" s="22" t="s">
        <v>99</v>
      </c>
      <c r="M8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90" s="24" t="str">
        <f>IFERROR(IF(Table1[[#This Row],[Medicare Rate in CR]]&gt;0,"Y","N"),"N")</f>
        <v>N</v>
      </c>
      <c r="O890" s="166">
        <f>Table1[[#This Row],[Medicare Rate in CR]]*Table1[[#This Row],[SumOfUnits]]*Table1[[#This Row],[Actuarial Factor 06/20/2023]]</f>
        <v>0</v>
      </c>
      <c r="P8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170.49734280920504</v>
      </c>
      <c r="Q890" s="166">
        <f>Table1[[#This Row],[Trended Medicare Pricing for all RHCs]]-Table1[[#This Row],[SumOfSFY24 Estimated Payment 5/04/23]]</f>
        <v>79.070639931411478</v>
      </c>
      <c r="R890" s="24">
        <f>Table1[[#This Row],[SumOfUnits]]*Table1[[#This Row],[Actuarial Factor 06/20/2023]]</f>
        <v>1.0306245392604392</v>
      </c>
      <c r="S890" s="23"/>
    </row>
    <row r="891" spans="1:19" x14ac:dyDescent="0.25">
      <c r="A891" s="192" t="s">
        <v>162</v>
      </c>
      <c r="B891" s="193" t="s">
        <v>97</v>
      </c>
      <c r="C891" s="192" t="s">
        <v>75</v>
      </c>
      <c r="D891" s="192" t="s">
        <v>32</v>
      </c>
      <c r="E891" s="192" t="s">
        <v>65</v>
      </c>
      <c r="F891" s="194">
        <v>92.05</v>
      </c>
      <c r="G891">
        <v>1</v>
      </c>
      <c r="H891">
        <v>1</v>
      </c>
      <c r="I891" s="167">
        <v>114.29802962724425</v>
      </c>
      <c r="J891" s="22">
        <v>1.2416950529847284</v>
      </c>
      <c r="K891" s="22" t="s">
        <v>163</v>
      </c>
      <c r="L891" s="22" t="s">
        <v>99</v>
      </c>
      <c r="M8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91" s="24" t="str">
        <f>IFERROR(IF(Table1[[#This Row],[Medicare Rate in CR]]&gt;0,"Y","N"),"N")</f>
        <v>N</v>
      </c>
      <c r="O891" s="166">
        <f>Table1[[#This Row],[Medicare Rate in CR]]*Table1[[#This Row],[SumOfUnits]]*Table1[[#This Row],[Actuarial Factor 06/20/2023]]</f>
        <v>0</v>
      </c>
      <c r="P8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213.14900052582138</v>
      </c>
      <c r="Q891" s="166">
        <f>Table1[[#This Row],[Trended Medicare Pricing for all RHCs]]-Table1[[#This Row],[SumOfSFY24 Estimated Payment 5/04/23]]</f>
        <v>98.850970898577131</v>
      </c>
      <c r="R891" s="24">
        <f>Table1[[#This Row],[SumOfUnits]]*Table1[[#This Row],[Actuarial Factor 06/20/2023]]</f>
        <v>1.2416950529847284</v>
      </c>
      <c r="S891" s="23"/>
    </row>
    <row r="892" spans="1:19" x14ac:dyDescent="0.25">
      <c r="A892" s="192" t="s">
        <v>162</v>
      </c>
      <c r="B892" s="193" t="s">
        <v>97</v>
      </c>
      <c r="C892" s="192" t="s">
        <v>75</v>
      </c>
      <c r="D892" s="192" t="s">
        <v>32</v>
      </c>
      <c r="E892" s="192" t="s">
        <v>66</v>
      </c>
      <c r="F892" s="194">
        <v>86.89</v>
      </c>
      <c r="G892">
        <v>1</v>
      </c>
      <c r="H892">
        <v>1</v>
      </c>
      <c r="I892" s="167">
        <v>95.992676034845928</v>
      </c>
      <c r="J892" s="22">
        <v>1.1047609165018522</v>
      </c>
      <c r="K892" s="22" t="s">
        <v>163</v>
      </c>
      <c r="L892" s="22" t="s">
        <v>99</v>
      </c>
      <c r="M8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92" s="24" t="str">
        <f>IFERROR(IF(Table1[[#This Row],[Medicare Rate in CR]]&gt;0,"Y","N"),"N")</f>
        <v>N</v>
      </c>
      <c r="O892" s="166">
        <f>Table1[[#This Row],[Medicare Rate in CR]]*Table1[[#This Row],[SumOfUnits]]*Table1[[#This Row],[Actuarial Factor 06/20/2023]]</f>
        <v>0</v>
      </c>
      <c r="P8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179.01221063350093</v>
      </c>
      <c r="Q892" s="166">
        <f>Table1[[#This Row],[Trended Medicare Pricing for all RHCs]]-Table1[[#This Row],[SumOfSFY24 Estimated Payment 5/04/23]]</f>
        <v>83.019534598655</v>
      </c>
      <c r="R892" s="24">
        <f>Table1[[#This Row],[SumOfUnits]]*Table1[[#This Row],[Actuarial Factor 06/20/2023]]</f>
        <v>1.1047609165018522</v>
      </c>
      <c r="S892" s="23"/>
    </row>
    <row r="893" spans="1:19" x14ac:dyDescent="0.25">
      <c r="A893" s="192" t="s">
        <v>162</v>
      </c>
      <c r="B893" s="193" t="s">
        <v>97</v>
      </c>
      <c r="C893" s="192" t="s">
        <v>95</v>
      </c>
      <c r="D893" s="192" t="s">
        <v>30</v>
      </c>
      <c r="E893" s="192" t="s">
        <v>56</v>
      </c>
      <c r="F893" s="194">
        <v>88.71</v>
      </c>
      <c r="G893">
        <v>1</v>
      </c>
      <c r="H893">
        <v>1</v>
      </c>
      <c r="I893" s="167">
        <v>105.11281248986134</v>
      </c>
      <c r="J893" s="22">
        <v>1.184903759326585</v>
      </c>
      <c r="K893" s="22" t="s">
        <v>163</v>
      </c>
      <c r="L893" s="22" t="s">
        <v>99</v>
      </c>
      <c r="M8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93" s="24" t="str">
        <f>IFERROR(IF(Table1[[#This Row],[Medicare Rate in CR]]&gt;0,"Y","N"),"N")</f>
        <v>N</v>
      </c>
      <c r="O893" s="166">
        <f>Table1[[#This Row],[Medicare Rate in CR]]*Table1[[#This Row],[SumOfUnits]]*Table1[[#This Row],[Actuarial Factor 06/20/2023]]</f>
        <v>0</v>
      </c>
      <c r="P8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124.79087830787597</v>
      </c>
      <c r="Q893" s="166">
        <f>Table1[[#This Row],[Trended Medicare Pricing for all RHCs]]-Table1[[#This Row],[SumOfSFY24 Estimated Payment 5/04/23]]</f>
        <v>19.67806581801463</v>
      </c>
      <c r="R893" s="24">
        <f>Table1[[#This Row],[SumOfUnits]]*Table1[[#This Row],[Actuarial Factor 06/20/2023]]</f>
        <v>1.184903759326585</v>
      </c>
      <c r="S893" s="23"/>
    </row>
    <row r="894" spans="1:19" x14ac:dyDescent="0.25">
      <c r="A894" s="192" t="s">
        <v>162</v>
      </c>
      <c r="B894" s="193" t="s">
        <v>97</v>
      </c>
      <c r="C894" s="192" t="s">
        <v>78</v>
      </c>
      <c r="D894" s="192" t="s">
        <v>30</v>
      </c>
      <c r="E894" s="192" t="s">
        <v>60</v>
      </c>
      <c r="F894" s="194">
        <v>86.89</v>
      </c>
      <c r="G894">
        <v>1</v>
      </c>
      <c r="H894">
        <v>1</v>
      </c>
      <c r="I894" s="167">
        <v>71.209901970473453</v>
      </c>
      <c r="J894" s="22">
        <v>0.81954082138880713</v>
      </c>
      <c r="K894" s="22" t="s">
        <v>163</v>
      </c>
      <c r="L894" s="22" t="s">
        <v>99</v>
      </c>
      <c r="M8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94" s="24" t="str">
        <f>IFERROR(IF(Table1[[#This Row],[Medicare Rate in CR]]&gt;0,"Y","N"),"N")</f>
        <v>N</v>
      </c>
      <c r="O894" s="166">
        <f>Table1[[#This Row],[Medicare Rate in CR]]*Table1[[#This Row],[SumOfUnits]]*Table1[[#This Row],[Actuarial Factor 06/20/2023]]</f>
        <v>0</v>
      </c>
      <c r="P8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103.30151634261777</v>
      </c>
      <c r="Q894" s="166">
        <f>Table1[[#This Row],[Trended Medicare Pricing for all RHCs]]-Table1[[#This Row],[SumOfSFY24 Estimated Payment 5/04/23]]</f>
        <v>32.091614372144321</v>
      </c>
      <c r="R894" s="24">
        <f>Table1[[#This Row],[SumOfUnits]]*Table1[[#This Row],[Actuarial Factor 06/20/2023]]</f>
        <v>0.81954082138880713</v>
      </c>
      <c r="S894" s="23"/>
    </row>
    <row r="895" spans="1:19" x14ac:dyDescent="0.25">
      <c r="A895" s="192" t="s">
        <v>162</v>
      </c>
      <c r="B895" s="193" t="s">
        <v>97</v>
      </c>
      <c r="C895" s="192" t="s">
        <v>78</v>
      </c>
      <c r="D895" s="192" t="s">
        <v>30</v>
      </c>
      <c r="E895" s="192" t="s">
        <v>62</v>
      </c>
      <c r="F895" s="194">
        <v>88.71</v>
      </c>
      <c r="G895">
        <v>1</v>
      </c>
      <c r="H895">
        <v>1</v>
      </c>
      <c r="I895" s="167">
        <v>84.267516436565245</v>
      </c>
      <c r="J895" s="22">
        <v>0.94992127648027569</v>
      </c>
      <c r="K895" s="22" t="s">
        <v>163</v>
      </c>
      <c r="L895" s="22" t="s">
        <v>99</v>
      </c>
      <c r="M8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95" s="24" t="str">
        <f>IFERROR(IF(Table1[[#This Row],[Medicare Rate in CR]]&gt;0,"Y","N"),"N")</f>
        <v>N</v>
      </c>
      <c r="O895" s="166">
        <f>Table1[[#This Row],[Medicare Rate in CR]]*Table1[[#This Row],[SumOfUnits]]*Table1[[#This Row],[Actuarial Factor 06/20/2023]]</f>
        <v>0</v>
      </c>
      <c r="P8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122.24370467372769</v>
      </c>
      <c r="Q895" s="166">
        <f>Table1[[#This Row],[Trended Medicare Pricing for all RHCs]]-Table1[[#This Row],[SumOfSFY24 Estimated Payment 5/04/23]]</f>
        <v>37.976188237162447</v>
      </c>
      <c r="R895" s="24">
        <f>Table1[[#This Row],[SumOfUnits]]*Table1[[#This Row],[Actuarial Factor 06/20/2023]]</f>
        <v>0.94992127648027569</v>
      </c>
      <c r="S895" s="23"/>
    </row>
    <row r="896" spans="1:19" x14ac:dyDescent="0.25">
      <c r="A896" s="192" t="s">
        <v>162</v>
      </c>
      <c r="B896" s="193" t="s">
        <v>97</v>
      </c>
      <c r="C896" s="192" t="s">
        <v>78</v>
      </c>
      <c r="D896" s="192" t="s">
        <v>30</v>
      </c>
      <c r="E896" s="192" t="s">
        <v>63</v>
      </c>
      <c r="F896" s="194">
        <v>434.45</v>
      </c>
      <c r="G896">
        <v>5</v>
      </c>
      <c r="H896">
        <v>5</v>
      </c>
      <c r="I896" s="167">
        <v>406.86487000453639</v>
      </c>
      <c r="J896" s="22">
        <v>0.93650562781571278</v>
      </c>
      <c r="K896" s="22" t="s">
        <v>163</v>
      </c>
      <c r="L896" s="22" t="s">
        <v>99</v>
      </c>
      <c r="M8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96" s="24" t="str">
        <f>IFERROR(IF(Table1[[#This Row],[Medicare Rate in CR]]&gt;0,"Y","N"),"N")</f>
        <v>N</v>
      </c>
      <c r="O896" s="166">
        <f>Table1[[#This Row],[Medicare Rate in CR]]*Table1[[#This Row],[SumOfUnits]]*Table1[[#This Row],[Actuarial Factor 06/20/2023]]</f>
        <v>0</v>
      </c>
      <c r="P8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590.22350621178964</v>
      </c>
      <c r="Q896" s="166">
        <f>Table1[[#This Row],[Trended Medicare Pricing for all RHCs]]-Table1[[#This Row],[SumOfSFY24 Estimated Payment 5/04/23]]</f>
        <v>183.35863620725326</v>
      </c>
      <c r="R896" s="24">
        <f>Table1[[#This Row],[SumOfUnits]]*Table1[[#This Row],[Actuarial Factor 06/20/2023]]</f>
        <v>4.6825281390785642</v>
      </c>
      <c r="S896" s="23"/>
    </row>
    <row r="897" spans="1:19" x14ac:dyDescent="0.25">
      <c r="A897" s="192" t="s">
        <v>162</v>
      </c>
      <c r="B897" s="193" t="s">
        <v>97</v>
      </c>
      <c r="C897" s="192" t="s">
        <v>78</v>
      </c>
      <c r="D897" s="192" t="s">
        <v>30</v>
      </c>
      <c r="E897" s="192" t="s">
        <v>64</v>
      </c>
      <c r="F897" s="194">
        <v>86.89</v>
      </c>
      <c r="G897">
        <v>1</v>
      </c>
      <c r="H897">
        <v>1</v>
      </c>
      <c r="I897" s="167">
        <v>78.929785997346201</v>
      </c>
      <c r="J897" s="22">
        <v>0.90838745537284149</v>
      </c>
      <c r="K897" s="22" t="s">
        <v>163</v>
      </c>
      <c r="L897" s="22" t="s">
        <v>99</v>
      </c>
      <c r="M8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97" s="24" t="str">
        <f>IFERROR(IF(Table1[[#This Row],[Medicare Rate in CR]]&gt;0,"Y","N"),"N")</f>
        <v>N</v>
      </c>
      <c r="O897" s="166">
        <f>Table1[[#This Row],[Medicare Rate in CR]]*Table1[[#This Row],[SumOfUnits]]*Table1[[#This Row],[Actuarial Factor 06/20/2023]]</f>
        <v>0</v>
      </c>
      <c r="P8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114.50046064527635</v>
      </c>
      <c r="Q897" s="166">
        <f>Table1[[#This Row],[Trended Medicare Pricing for all RHCs]]-Table1[[#This Row],[SumOfSFY24 Estimated Payment 5/04/23]]</f>
        <v>35.570674647930147</v>
      </c>
      <c r="R897" s="24">
        <f>Table1[[#This Row],[SumOfUnits]]*Table1[[#This Row],[Actuarial Factor 06/20/2023]]</f>
        <v>0.90838745537284149</v>
      </c>
      <c r="S897" s="23"/>
    </row>
    <row r="898" spans="1:19" x14ac:dyDescent="0.25">
      <c r="A898" s="192" t="s">
        <v>162</v>
      </c>
      <c r="B898" s="193" t="s">
        <v>97</v>
      </c>
      <c r="C898" s="192" t="s">
        <v>79</v>
      </c>
      <c r="D898" s="192" t="s">
        <v>30</v>
      </c>
      <c r="E898" s="192" t="s">
        <v>56</v>
      </c>
      <c r="F898" s="194">
        <v>10653.349999999982</v>
      </c>
      <c r="G898">
        <v>123</v>
      </c>
      <c r="H898">
        <v>123</v>
      </c>
      <c r="I898" s="167">
        <v>11665.851147289139</v>
      </c>
      <c r="J898" s="22">
        <v>1.0950406348509303</v>
      </c>
      <c r="K898" s="22" t="s">
        <v>163</v>
      </c>
      <c r="L898" s="22" t="s">
        <v>99</v>
      </c>
      <c r="M8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98" s="24" t="str">
        <f>IFERROR(IF(Table1[[#This Row],[Medicare Rate in CR]]&gt;0,"Y","N"),"N")</f>
        <v>N</v>
      </c>
      <c r="O898" s="166">
        <f>Table1[[#This Row],[Medicare Rate in CR]]*Table1[[#This Row],[SumOfUnits]]*Table1[[#This Row],[Actuarial Factor 06/20/2023]]</f>
        <v>0</v>
      </c>
      <c r="P8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14015.020510077558</v>
      </c>
      <c r="Q898" s="166">
        <f>Table1[[#This Row],[Trended Medicare Pricing for all RHCs]]-Table1[[#This Row],[SumOfSFY24 Estimated Payment 5/04/23]]</f>
        <v>2349.1693627884197</v>
      </c>
      <c r="R898" s="24">
        <f>Table1[[#This Row],[SumOfUnits]]*Table1[[#This Row],[Actuarial Factor 06/20/2023]]</f>
        <v>134.68999808666442</v>
      </c>
      <c r="S898" s="23"/>
    </row>
    <row r="899" spans="1:19" x14ac:dyDescent="0.25">
      <c r="A899" s="192" t="s">
        <v>162</v>
      </c>
      <c r="B899" s="193" t="s">
        <v>97</v>
      </c>
      <c r="C899" s="192" t="s">
        <v>79</v>
      </c>
      <c r="D899" s="192" t="s">
        <v>30</v>
      </c>
      <c r="E899" s="192" t="s">
        <v>59</v>
      </c>
      <c r="F899" s="194">
        <v>54689.939999999631</v>
      </c>
      <c r="G899">
        <v>626</v>
      </c>
      <c r="H899">
        <v>626</v>
      </c>
      <c r="I899" s="167">
        <v>52224.893338599693</v>
      </c>
      <c r="J899" s="22">
        <v>0.95492687208287386</v>
      </c>
      <c r="K899" s="22" t="s">
        <v>163</v>
      </c>
      <c r="L899" s="22" t="s">
        <v>99</v>
      </c>
      <c r="M8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899" s="24" t="str">
        <f>IFERROR(IF(Table1[[#This Row],[Medicare Rate in CR]]&gt;0,"Y","N"),"N")</f>
        <v>N</v>
      </c>
      <c r="O899" s="166">
        <f>Table1[[#This Row],[Medicare Rate in CR]]*Table1[[#This Row],[SumOfUnits]]*Table1[[#This Row],[Actuarial Factor 06/20/2023]]</f>
        <v>0</v>
      </c>
      <c r="P8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62741.495844233454</v>
      </c>
      <c r="Q899" s="166">
        <f>Table1[[#This Row],[Trended Medicare Pricing for all RHCs]]-Table1[[#This Row],[SumOfSFY24 Estimated Payment 5/04/23]]</f>
        <v>10516.60250563376</v>
      </c>
      <c r="R899" s="24">
        <f>Table1[[#This Row],[SumOfUnits]]*Table1[[#This Row],[Actuarial Factor 06/20/2023]]</f>
        <v>597.78422192387904</v>
      </c>
      <c r="S899" s="23"/>
    </row>
    <row r="900" spans="1:19" x14ac:dyDescent="0.25">
      <c r="A900" s="192" t="s">
        <v>162</v>
      </c>
      <c r="B900" s="193" t="s">
        <v>97</v>
      </c>
      <c r="C900" s="192" t="s">
        <v>79</v>
      </c>
      <c r="D900" s="192" t="s">
        <v>30</v>
      </c>
      <c r="E900" s="192" t="s">
        <v>60</v>
      </c>
      <c r="F900" s="194">
        <v>39335.519999999757</v>
      </c>
      <c r="G900">
        <v>461</v>
      </c>
      <c r="H900">
        <v>461</v>
      </c>
      <c r="I900" s="167">
        <v>33187.282761276459</v>
      </c>
      <c r="J900" s="22">
        <v>0.84369757311652838</v>
      </c>
      <c r="K900" s="22" t="s">
        <v>163</v>
      </c>
      <c r="L900" s="22" t="s">
        <v>99</v>
      </c>
      <c r="M9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00" s="24" t="str">
        <f>IFERROR(IF(Table1[[#This Row],[Medicare Rate in CR]]&gt;0,"Y","N"),"N")</f>
        <v>N</v>
      </c>
      <c r="O900" s="166">
        <f>Table1[[#This Row],[Medicare Rate in CR]]*Table1[[#This Row],[SumOfUnits]]*Table1[[#This Row],[Actuarial Factor 06/20/2023]]</f>
        <v>0</v>
      </c>
      <c r="P9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39870.25401752325</v>
      </c>
      <c r="Q900" s="166">
        <f>Table1[[#This Row],[Trended Medicare Pricing for all RHCs]]-Table1[[#This Row],[SumOfSFY24 Estimated Payment 5/04/23]]</f>
        <v>6682.9712562467903</v>
      </c>
      <c r="R900" s="24">
        <f>Table1[[#This Row],[SumOfUnits]]*Table1[[#This Row],[Actuarial Factor 06/20/2023]]</f>
        <v>388.94458120671959</v>
      </c>
      <c r="S900" s="23"/>
    </row>
    <row r="901" spans="1:19" x14ac:dyDescent="0.25">
      <c r="A901" s="192" t="s">
        <v>162</v>
      </c>
      <c r="B901" s="193" t="s">
        <v>97</v>
      </c>
      <c r="C901" s="192" t="s">
        <v>79</v>
      </c>
      <c r="D901" s="192" t="s">
        <v>30</v>
      </c>
      <c r="E901" s="192" t="s">
        <v>61</v>
      </c>
      <c r="F901" s="194">
        <v>7015.4400000000051</v>
      </c>
      <c r="G901">
        <v>81</v>
      </c>
      <c r="H901">
        <v>81</v>
      </c>
      <c r="I901" s="167">
        <v>5918.909702344622</v>
      </c>
      <c r="J901" s="22">
        <v>0.84369757311652838</v>
      </c>
      <c r="K901" s="22" t="s">
        <v>163</v>
      </c>
      <c r="L901" s="22" t="s">
        <v>99</v>
      </c>
      <c r="M9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01" s="24" t="str">
        <f>IFERROR(IF(Table1[[#This Row],[Medicare Rate in CR]]&gt;0,"Y","N"),"N")</f>
        <v>N</v>
      </c>
      <c r="O901" s="166">
        <f>Table1[[#This Row],[Medicare Rate in CR]]*Table1[[#This Row],[SumOfUnits]]*Table1[[#This Row],[Actuarial Factor 06/20/2023]]</f>
        <v>0</v>
      </c>
      <c r="P9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7110.8091324252282</v>
      </c>
      <c r="Q901" s="166">
        <f>Table1[[#This Row],[Trended Medicare Pricing for all RHCs]]-Table1[[#This Row],[SumOfSFY24 Estimated Payment 5/04/23]]</f>
        <v>1191.8994300806062</v>
      </c>
      <c r="R901" s="24">
        <f>Table1[[#This Row],[SumOfUnits]]*Table1[[#This Row],[Actuarial Factor 06/20/2023]]</f>
        <v>68.339503422438796</v>
      </c>
      <c r="S901" s="23"/>
    </row>
    <row r="902" spans="1:19" x14ac:dyDescent="0.25">
      <c r="A902" s="192" t="s">
        <v>162</v>
      </c>
      <c r="B902" s="193" t="s">
        <v>97</v>
      </c>
      <c r="C902" s="192" t="s">
        <v>79</v>
      </c>
      <c r="D902" s="192" t="s">
        <v>30</v>
      </c>
      <c r="E902" s="192" t="s">
        <v>62</v>
      </c>
      <c r="F902" s="194">
        <v>87789.290000000765</v>
      </c>
      <c r="G902">
        <v>1013</v>
      </c>
      <c r="H902">
        <v>1013</v>
      </c>
      <c r="I902" s="167">
        <v>88995.801459091628</v>
      </c>
      <c r="J902" s="22">
        <v>1.0137432648001921</v>
      </c>
      <c r="K902" s="22" t="s">
        <v>163</v>
      </c>
      <c r="L902" s="22" t="s">
        <v>99</v>
      </c>
      <c r="M9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02" s="24" t="str">
        <f>IFERROR(IF(Table1[[#This Row],[Medicare Rate in CR]]&gt;0,"Y","N"),"N")</f>
        <v>N</v>
      </c>
      <c r="O902" s="166">
        <f>Table1[[#This Row],[Medicare Rate in CR]]*Table1[[#This Row],[SumOfUnits]]*Table1[[#This Row],[Actuarial Factor 06/20/2023]]</f>
        <v>0</v>
      </c>
      <c r="P9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106917.01505635932</v>
      </c>
      <c r="Q902" s="166">
        <f>Table1[[#This Row],[Trended Medicare Pricing for all RHCs]]-Table1[[#This Row],[SumOfSFY24 Estimated Payment 5/04/23]]</f>
        <v>17921.213597267692</v>
      </c>
      <c r="R902" s="24">
        <f>Table1[[#This Row],[SumOfUnits]]*Table1[[#This Row],[Actuarial Factor 06/20/2023]]</f>
        <v>1026.9219272425946</v>
      </c>
      <c r="S902" s="23"/>
    </row>
    <row r="903" spans="1:19" x14ac:dyDescent="0.25">
      <c r="A903" s="192" t="s">
        <v>162</v>
      </c>
      <c r="B903" s="193" t="s">
        <v>97</v>
      </c>
      <c r="C903" s="192" t="s">
        <v>79</v>
      </c>
      <c r="D903" s="192" t="s">
        <v>30</v>
      </c>
      <c r="E903" s="192" t="s">
        <v>63</v>
      </c>
      <c r="F903" s="194">
        <v>12850.399999999969</v>
      </c>
      <c r="G903">
        <v>148</v>
      </c>
      <c r="H903">
        <v>148</v>
      </c>
      <c r="I903" s="167">
        <v>12192.396201508804</v>
      </c>
      <c r="J903" s="22">
        <v>0.94879507264434049</v>
      </c>
      <c r="K903" s="22" t="s">
        <v>163</v>
      </c>
      <c r="L903" s="22" t="s">
        <v>99</v>
      </c>
      <c r="M9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03" s="24" t="str">
        <f>IFERROR(IF(Table1[[#This Row],[Medicare Rate in CR]]&gt;0,"Y","N"),"N")</f>
        <v>N</v>
      </c>
      <c r="O903" s="166">
        <f>Table1[[#This Row],[Medicare Rate in CR]]*Table1[[#This Row],[SumOfUnits]]*Table1[[#This Row],[Actuarial Factor 06/20/2023]]</f>
        <v>0</v>
      </c>
      <c r="P9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14647.596705435866</v>
      </c>
      <c r="Q903" s="166">
        <f>Table1[[#This Row],[Trended Medicare Pricing for all RHCs]]-Table1[[#This Row],[SumOfSFY24 Estimated Payment 5/04/23]]</f>
        <v>2455.2005039270625</v>
      </c>
      <c r="R903" s="24">
        <f>Table1[[#This Row],[SumOfUnits]]*Table1[[#This Row],[Actuarial Factor 06/20/2023]]</f>
        <v>140.4216707513624</v>
      </c>
      <c r="S903" s="23"/>
    </row>
    <row r="904" spans="1:19" x14ac:dyDescent="0.25">
      <c r="A904" s="192" t="s">
        <v>162</v>
      </c>
      <c r="B904" s="193" t="s">
        <v>97</v>
      </c>
      <c r="C904" s="192" t="s">
        <v>79</v>
      </c>
      <c r="D904" s="192" t="s">
        <v>30</v>
      </c>
      <c r="E904" s="192" t="s">
        <v>64</v>
      </c>
      <c r="F904" s="194">
        <v>22762.639999999876</v>
      </c>
      <c r="G904">
        <v>264</v>
      </c>
      <c r="H904">
        <v>264</v>
      </c>
      <c r="I904" s="167">
        <v>21779.18697975808</v>
      </c>
      <c r="J904" s="22">
        <v>0.95679530053448103</v>
      </c>
      <c r="K904" s="22" t="s">
        <v>163</v>
      </c>
      <c r="L904" s="22" t="s">
        <v>99</v>
      </c>
      <c r="M9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04" s="24" t="str">
        <f>IFERROR(IF(Table1[[#This Row],[Medicare Rate in CR]]&gt;0,"Y","N"),"N")</f>
        <v>N</v>
      </c>
      <c r="O904" s="166">
        <f>Table1[[#This Row],[Medicare Rate in CR]]*Table1[[#This Row],[SumOfUnits]]*Table1[[#This Row],[Actuarial Factor 06/20/2023]]</f>
        <v>0</v>
      </c>
      <c r="P9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26164.893445006197</v>
      </c>
      <c r="Q904" s="166">
        <f>Table1[[#This Row],[Trended Medicare Pricing for all RHCs]]-Table1[[#This Row],[SumOfSFY24 Estimated Payment 5/04/23]]</f>
        <v>4385.7064652481167</v>
      </c>
      <c r="R904" s="24">
        <f>Table1[[#This Row],[SumOfUnits]]*Table1[[#This Row],[Actuarial Factor 06/20/2023]]</f>
        <v>252.59395934110299</v>
      </c>
      <c r="S904" s="23"/>
    </row>
    <row r="905" spans="1:19" x14ac:dyDescent="0.25">
      <c r="A905" s="192" t="s">
        <v>162</v>
      </c>
      <c r="B905" s="193" t="s">
        <v>97</v>
      </c>
      <c r="C905" s="192" t="s">
        <v>79</v>
      </c>
      <c r="D905" s="192" t="s">
        <v>30</v>
      </c>
      <c r="E905" s="192" t="s">
        <v>77</v>
      </c>
      <c r="F905" s="194">
        <v>18295.179999999924</v>
      </c>
      <c r="G905">
        <v>209</v>
      </c>
      <c r="H905">
        <v>209</v>
      </c>
      <c r="I905" s="167">
        <v>23382.463796251555</v>
      </c>
      <c r="J905" s="22">
        <v>1.2780668895442215</v>
      </c>
      <c r="K905" s="22" t="s">
        <v>163</v>
      </c>
      <c r="L905" s="22" t="s">
        <v>99</v>
      </c>
      <c r="M9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05" s="24" t="str">
        <f>IFERROR(IF(Table1[[#This Row],[Medicare Rate in CR]]&gt;0,"Y","N"),"N")</f>
        <v>N</v>
      </c>
      <c r="O905" s="166">
        <f>Table1[[#This Row],[Medicare Rate in CR]]*Table1[[#This Row],[SumOfUnits]]*Table1[[#This Row],[Actuarial Factor 06/20/2023]]</f>
        <v>0</v>
      </c>
      <c r="P9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28091.024439032244</v>
      </c>
      <c r="Q905" s="166">
        <f>Table1[[#This Row],[Trended Medicare Pricing for all RHCs]]-Table1[[#This Row],[SumOfSFY24 Estimated Payment 5/04/23]]</f>
        <v>4708.5606427806888</v>
      </c>
      <c r="R905" s="24">
        <f>Table1[[#This Row],[SumOfUnits]]*Table1[[#This Row],[Actuarial Factor 06/20/2023]]</f>
        <v>267.1159799147423</v>
      </c>
      <c r="S905" s="23"/>
    </row>
    <row r="906" spans="1:19" x14ac:dyDescent="0.25">
      <c r="A906" s="192" t="s">
        <v>162</v>
      </c>
      <c r="B906" s="193" t="s">
        <v>97</v>
      </c>
      <c r="C906" s="192" t="s">
        <v>79</v>
      </c>
      <c r="D906" s="192" t="s">
        <v>32</v>
      </c>
      <c r="E906" s="192" t="s">
        <v>81</v>
      </c>
      <c r="F906" s="194">
        <v>523.16</v>
      </c>
      <c r="G906">
        <v>6</v>
      </c>
      <c r="H906">
        <v>6</v>
      </c>
      <c r="I906" s="167">
        <v>579.42887814587084</v>
      </c>
      <c r="J906" s="22">
        <v>1.1075557728914116</v>
      </c>
      <c r="K906" s="22" t="s">
        <v>163</v>
      </c>
      <c r="L906" s="22" t="s">
        <v>99</v>
      </c>
      <c r="M9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06" s="24" t="str">
        <f>IFERROR(IF(Table1[[#This Row],[Medicare Rate in CR]]&gt;0,"Y","N"),"N")</f>
        <v>N</v>
      </c>
      <c r="O906" s="166">
        <f>Table1[[#This Row],[Medicare Rate in CR]]*Table1[[#This Row],[SumOfUnits]]*Table1[[#This Row],[Actuarial Factor 06/20/2023]]</f>
        <v>0</v>
      </c>
      <c r="P9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696.10931159812253</v>
      </c>
      <c r="Q906" s="166">
        <f>Table1[[#This Row],[Trended Medicare Pricing for all RHCs]]-Table1[[#This Row],[SumOfSFY24 Estimated Payment 5/04/23]]</f>
        <v>116.68043345225169</v>
      </c>
      <c r="R906" s="24">
        <f>Table1[[#This Row],[SumOfUnits]]*Table1[[#This Row],[Actuarial Factor 06/20/2023]]</f>
        <v>6.6453346373484692</v>
      </c>
      <c r="S906" s="23"/>
    </row>
    <row r="907" spans="1:19" x14ac:dyDescent="0.25">
      <c r="A907" s="192" t="s">
        <v>162</v>
      </c>
      <c r="B907" s="193" t="s">
        <v>97</v>
      </c>
      <c r="C907" s="192" t="s">
        <v>79</v>
      </c>
      <c r="D907" s="192" t="s">
        <v>32</v>
      </c>
      <c r="E907" s="192" t="s">
        <v>65</v>
      </c>
      <c r="F907" s="194">
        <v>2751.8500000000013</v>
      </c>
      <c r="G907">
        <v>31</v>
      </c>
      <c r="H907">
        <v>31</v>
      </c>
      <c r="I907" s="167">
        <v>3761.6650364545462</v>
      </c>
      <c r="J907" s="22">
        <v>1.3669586047402817</v>
      </c>
      <c r="K907" s="22" t="s">
        <v>163</v>
      </c>
      <c r="L907" s="22" t="s">
        <v>99</v>
      </c>
      <c r="M9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07" s="24" t="str">
        <f>IFERROR(IF(Table1[[#This Row],[Medicare Rate in CR]]&gt;0,"Y","N"),"N")</f>
        <v>N</v>
      </c>
      <c r="O907" s="166">
        <f>Table1[[#This Row],[Medicare Rate in CR]]*Table1[[#This Row],[SumOfUnits]]*Table1[[#This Row],[Actuarial Factor 06/20/2023]]</f>
        <v>0</v>
      </c>
      <c r="P9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4519.156979831936</v>
      </c>
      <c r="Q907" s="166">
        <f>Table1[[#This Row],[Trended Medicare Pricing for all RHCs]]-Table1[[#This Row],[SumOfSFY24 Estimated Payment 5/04/23]]</f>
        <v>757.49194337738982</v>
      </c>
      <c r="R907" s="24">
        <f>Table1[[#This Row],[SumOfUnits]]*Table1[[#This Row],[Actuarial Factor 06/20/2023]]</f>
        <v>42.375716746948733</v>
      </c>
      <c r="S907" s="23"/>
    </row>
    <row r="908" spans="1:19" x14ac:dyDescent="0.25">
      <c r="A908" s="192" t="s">
        <v>162</v>
      </c>
      <c r="B908" s="193" t="s">
        <v>97</v>
      </c>
      <c r="C908" s="192" t="s">
        <v>79</v>
      </c>
      <c r="D908" s="192" t="s">
        <v>32</v>
      </c>
      <c r="E908" s="192" t="s">
        <v>66</v>
      </c>
      <c r="F908" s="194">
        <v>3173.5599999999986</v>
      </c>
      <c r="G908">
        <v>36</v>
      </c>
      <c r="H908">
        <v>36</v>
      </c>
      <c r="I908" s="167">
        <v>3592.59847452125</v>
      </c>
      <c r="J908" s="22">
        <v>1.1320405079851181</v>
      </c>
      <c r="K908" s="22" t="s">
        <v>163</v>
      </c>
      <c r="L908" s="22" t="s">
        <v>99</v>
      </c>
      <c r="M9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08" s="24" t="str">
        <f>IFERROR(IF(Table1[[#This Row],[Medicare Rate in CR]]&gt;0,"Y","N"),"N")</f>
        <v>N</v>
      </c>
      <c r="O908" s="166">
        <f>Table1[[#This Row],[Medicare Rate in CR]]*Table1[[#This Row],[SumOfUnits]]*Table1[[#This Row],[Actuarial Factor 06/20/2023]]</f>
        <v>0</v>
      </c>
      <c r="P9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4316.0452391498984</v>
      </c>
      <c r="Q908" s="166">
        <f>Table1[[#This Row],[Trended Medicare Pricing for all RHCs]]-Table1[[#This Row],[SumOfSFY24 Estimated Payment 5/04/23]]</f>
        <v>723.44676462864845</v>
      </c>
      <c r="R908" s="24">
        <f>Table1[[#This Row],[SumOfUnits]]*Table1[[#This Row],[Actuarial Factor 06/20/2023]]</f>
        <v>40.753458287464255</v>
      </c>
      <c r="S908" s="23"/>
    </row>
    <row r="909" spans="1:19" x14ac:dyDescent="0.25">
      <c r="A909" s="192" t="s">
        <v>162</v>
      </c>
      <c r="B909" s="193" t="s">
        <v>97</v>
      </c>
      <c r="C909" s="192" t="s">
        <v>79</v>
      </c>
      <c r="D909" s="192" t="s">
        <v>32</v>
      </c>
      <c r="E909" s="192" t="s">
        <v>100</v>
      </c>
      <c r="F909" s="194">
        <v>178.94</v>
      </c>
      <c r="G909">
        <v>2</v>
      </c>
      <c r="H909">
        <v>2</v>
      </c>
      <c r="I909" s="167">
        <v>320.89724612082603</v>
      </c>
      <c r="J909" s="22">
        <v>1.7933231592758803</v>
      </c>
      <c r="K909" s="22" t="s">
        <v>163</v>
      </c>
      <c r="L909" s="22" t="s">
        <v>99</v>
      </c>
      <c r="M9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09" s="24" t="str">
        <f>IFERROR(IF(Table1[[#This Row],[Medicare Rate in CR]]&gt;0,"Y","N"),"N")</f>
        <v>N</v>
      </c>
      <c r="O909" s="166">
        <f>Table1[[#This Row],[Medicare Rate in CR]]*Table1[[#This Row],[SumOfUnits]]*Table1[[#This Row],[Actuarial Factor 06/20/2023]]</f>
        <v>0</v>
      </c>
      <c r="P9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385.51678992199948</v>
      </c>
      <c r="Q909" s="166">
        <f>Table1[[#This Row],[Trended Medicare Pricing for all RHCs]]-Table1[[#This Row],[SumOfSFY24 Estimated Payment 5/04/23]]</f>
        <v>64.61954380117345</v>
      </c>
      <c r="R909" s="24">
        <f>Table1[[#This Row],[SumOfUnits]]*Table1[[#This Row],[Actuarial Factor 06/20/2023]]</f>
        <v>3.5866463185517605</v>
      </c>
      <c r="S909" s="23"/>
    </row>
    <row r="910" spans="1:19" x14ac:dyDescent="0.25">
      <c r="A910" s="192" t="s">
        <v>162</v>
      </c>
      <c r="B910" s="193" t="s">
        <v>97</v>
      </c>
      <c r="C910" s="192" t="s">
        <v>79</v>
      </c>
      <c r="D910" s="192" t="s">
        <v>31</v>
      </c>
      <c r="E910" s="192" t="s">
        <v>67</v>
      </c>
      <c r="F910" s="194">
        <v>1129.5900000000001</v>
      </c>
      <c r="G910">
        <v>12</v>
      </c>
      <c r="H910">
        <v>12</v>
      </c>
      <c r="I910" s="167">
        <v>1262.9662896838697</v>
      </c>
      <c r="J910" s="22">
        <v>1.1180749561202468</v>
      </c>
      <c r="K910" s="22" t="s">
        <v>163</v>
      </c>
      <c r="L910" s="22" t="s">
        <v>99</v>
      </c>
      <c r="M9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10" s="24" t="str">
        <f>IFERROR(IF(Table1[[#This Row],[Medicare Rate in CR]]&gt;0,"Y","N"),"N")</f>
        <v>N</v>
      </c>
      <c r="O910" s="166">
        <f>Table1[[#This Row],[Medicare Rate in CR]]*Table1[[#This Row],[SumOfUnits]]*Table1[[#This Row],[Actuarial Factor 06/20/2023]]</f>
        <v>0</v>
      </c>
      <c r="P9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1517.2916429307568</v>
      </c>
      <c r="Q910" s="166">
        <f>Table1[[#This Row],[Trended Medicare Pricing for all RHCs]]-Table1[[#This Row],[SumOfSFY24 Estimated Payment 5/04/23]]</f>
        <v>254.32535324688706</v>
      </c>
      <c r="R910" s="24">
        <f>Table1[[#This Row],[SumOfUnits]]*Table1[[#This Row],[Actuarial Factor 06/20/2023]]</f>
        <v>13.41689947344296</v>
      </c>
      <c r="S910" s="23"/>
    </row>
    <row r="911" spans="1:19" x14ac:dyDescent="0.25">
      <c r="A911" s="192" t="s">
        <v>162</v>
      </c>
      <c r="B911" s="193" t="s">
        <v>97</v>
      </c>
      <c r="C911" s="192" t="s">
        <v>79</v>
      </c>
      <c r="D911" s="192" t="s">
        <v>31</v>
      </c>
      <c r="E911" s="192" t="s">
        <v>82</v>
      </c>
      <c r="F911" s="194">
        <v>606.54999999999995</v>
      </c>
      <c r="G911">
        <v>5</v>
      </c>
      <c r="H911">
        <v>5</v>
      </c>
      <c r="I911" s="167">
        <v>668.48474396859149</v>
      </c>
      <c r="J911" s="22">
        <v>1.1021098738250623</v>
      </c>
      <c r="K911" s="22" t="s">
        <v>163</v>
      </c>
      <c r="L911" s="22" t="s">
        <v>99</v>
      </c>
      <c r="M9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11" s="24" t="str">
        <f>IFERROR(IF(Table1[[#This Row],[Medicare Rate in CR]]&gt;0,"Y","N"),"N")</f>
        <v>N</v>
      </c>
      <c r="O911" s="166">
        <f>Table1[[#This Row],[Medicare Rate in CR]]*Table1[[#This Row],[SumOfUnits]]*Table1[[#This Row],[Actuarial Factor 06/20/2023]]</f>
        <v>0</v>
      </c>
      <c r="P9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803.09848626611733</v>
      </c>
      <c r="Q911" s="166">
        <f>Table1[[#This Row],[Trended Medicare Pricing for all RHCs]]-Table1[[#This Row],[SumOfSFY24 Estimated Payment 5/04/23]]</f>
        <v>134.61374229752585</v>
      </c>
      <c r="R911" s="24">
        <f>Table1[[#This Row],[SumOfUnits]]*Table1[[#This Row],[Actuarial Factor 06/20/2023]]</f>
        <v>5.5105493691253118</v>
      </c>
      <c r="S911" s="23"/>
    </row>
    <row r="912" spans="1:19" x14ac:dyDescent="0.25">
      <c r="A912" s="192" t="s">
        <v>162</v>
      </c>
      <c r="B912" s="193" t="s">
        <v>97</v>
      </c>
      <c r="C912" s="192" t="s">
        <v>79</v>
      </c>
      <c r="D912" s="192" t="s">
        <v>31</v>
      </c>
      <c r="E912" s="192" t="s">
        <v>68</v>
      </c>
      <c r="F912" s="194">
        <v>2798.8000000000006</v>
      </c>
      <c r="G912">
        <v>30</v>
      </c>
      <c r="H912">
        <v>30</v>
      </c>
      <c r="I912" s="167">
        <v>2350.182268905889</v>
      </c>
      <c r="J912" s="22">
        <v>0.83971068633195955</v>
      </c>
      <c r="K912" s="22" t="s">
        <v>163</v>
      </c>
      <c r="L912" s="22" t="s">
        <v>99</v>
      </c>
      <c r="M9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12" s="24" t="str">
        <f>IFERROR(IF(Table1[[#This Row],[Medicare Rate in CR]]&gt;0,"Y","N"),"N")</f>
        <v>N</v>
      </c>
      <c r="O912" s="166">
        <f>Table1[[#This Row],[Medicare Rate in CR]]*Table1[[#This Row],[SumOfUnits]]*Table1[[#This Row],[Actuarial Factor 06/20/2023]]</f>
        <v>0</v>
      </c>
      <c r="P9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2823.4418805172745</v>
      </c>
      <c r="Q912" s="166">
        <f>Table1[[#This Row],[Trended Medicare Pricing for all RHCs]]-Table1[[#This Row],[SumOfSFY24 Estimated Payment 5/04/23]]</f>
        <v>473.25961161138548</v>
      </c>
      <c r="R912" s="24">
        <f>Table1[[#This Row],[SumOfUnits]]*Table1[[#This Row],[Actuarial Factor 06/20/2023]]</f>
        <v>25.191320589958785</v>
      </c>
      <c r="S912" s="23"/>
    </row>
    <row r="913" spans="1:19" x14ac:dyDescent="0.25">
      <c r="A913" s="192" t="s">
        <v>162</v>
      </c>
      <c r="B913" s="193" t="s">
        <v>97</v>
      </c>
      <c r="C913" s="192" t="s">
        <v>79</v>
      </c>
      <c r="D913" s="192" t="s">
        <v>31</v>
      </c>
      <c r="E913" s="192" t="s">
        <v>74</v>
      </c>
      <c r="F913" s="194">
        <v>177.42</v>
      </c>
      <c r="G913">
        <v>2</v>
      </c>
      <c r="H913">
        <v>2</v>
      </c>
      <c r="I913" s="167">
        <v>206.60910125774149</v>
      </c>
      <c r="J913" s="22">
        <v>1.1645197906534861</v>
      </c>
      <c r="K913" s="22" t="s">
        <v>163</v>
      </c>
      <c r="L913" s="22" t="s">
        <v>99</v>
      </c>
      <c r="M9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13" s="24" t="str">
        <f>IFERROR(IF(Table1[[#This Row],[Medicare Rate in CR]]&gt;0,"Y","N"),"N")</f>
        <v>N</v>
      </c>
      <c r="O913" s="166">
        <f>Table1[[#This Row],[Medicare Rate in CR]]*Table1[[#This Row],[SumOfUnits]]*Table1[[#This Row],[Actuarial Factor 06/20/2023]]</f>
        <v>0</v>
      </c>
      <c r="P9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248.21427559263969</v>
      </c>
      <c r="Q913" s="166">
        <f>Table1[[#This Row],[Trended Medicare Pricing for all RHCs]]-Table1[[#This Row],[SumOfSFY24 Estimated Payment 5/04/23]]</f>
        <v>41.605174334898209</v>
      </c>
      <c r="R913" s="24">
        <f>Table1[[#This Row],[SumOfUnits]]*Table1[[#This Row],[Actuarial Factor 06/20/2023]]</f>
        <v>2.3290395813069722</v>
      </c>
      <c r="S913" s="23"/>
    </row>
    <row r="914" spans="1:19" x14ac:dyDescent="0.25">
      <c r="A914" s="192" t="s">
        <v>162</v>
      </c>
      <c r="B914" s="193" t="s">
        <v>97</v>
      </c>
      <c r="C914" s="192" t="s">
        <v>79</v>
      </c>
      <c r="D914" s="192" t="s">
        <v>31</v>
      </c>
      <c r="E914" s="192" t="s">
        <v>69</v>
      </c>
      <c r="F914" s="194">
        <v>12275.449999999961</v>
      </c>
      <c r="G914">
        <v>125</v>
      </c>
      <c r="H914">
        <v>125</v>
      </c>
      <c r="I914" s="167">
        <v>13072.520555189767</v>
      </c>
      <c r="J914" s="22">
        <v>1.0649320843789685</v>
      </c>
      <c r="K914" s="22" t="s">
        <v>163</v>
      </c>
      <c r="L914" s="22" t="s">
        <v>99</v>
      </c>
      <c r="M9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14" s="24" t="str">
        <f>IFERROR(IF(Table1[[#This Row],[Medicare Rate in CR]]&gt;0,"Y","N"),"N")</f>
        <v>N</v>
      </c>
      <c r="O914" s="166">
        <f>Table1[[#This Row],[Medicare Rate in CR]]*Table1[[#This Row],[SumOfUnits]]*Table1[[#This Row],[Actuarial Factor 06/20/2023]]</f>
        <v>0</v>
      </c>
      <c r="P9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15704.952976531766</v>
      </c>
      <c r="Q914" s="166">
        <f>Table1[[#This Row],[Trended Medicare Pricing for all RHCs]]-Table1[[#This Row],[SumOfSFY24 Estimated Payment 5/04/23]]</f>
        <v>2632.4324213419986</v>
      </c>
      <c r="R914" s="24">
        <f>Table1[[#This Row],[SumOfUnits]]*Table1[[#This Row],[Actuarial Factor 06/20/2023]]</f>
        <v>133.11651054737106</v>
      </c>
      <c r="S914" s="23"/>
    </row>
    <row r="915" spans="1:19" x14ac:dyDescent="0.25">
      <c r="A915" s="192" t="s">
        <v>162</v>
      </c>
      <c r="B915" s="193" t="s">
        <v>97</v>
      </c>
      <c r="C915" s="192" t="s">
        <v>55</v>
      </c>
      <c r="D915" s="192" t="s">
        <v>30</v>
      </c>
      <c r="E915" s="192" t="s">
        <v>60</v>
      </c>
      <c r="F915" s="194">
        <v>88.71</v>
      </c>
      <c r="G915">
        <v>1</v>
      </c>
      <c r="H915">
        <v>1</v>
      </c>
      <c r="I915" s="167">
        <v>80.606005985241936</v>
      </c>
      <c r="J915" s="22">
        <v>0.90864621784738975</v>
      </c>
      <c r="K915" s="22" t="s">
        <v>163</v>
      </c>
      <c r="L915" s="22" t="s">
        <v>99</v>
      </c>
      <c r="M9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15" s="24" t="str">
        <f>IFERROR(IF(Table1[[#This Row],[Medicare Rate in CR]]&gt;0,"Y","N"),"N")</f>
        <v>N</v>
      </c>
      <c r="O915" s="166">
        <f>Table1[[#This Row],[Medicare Rate in CR]]*Table1[[#This Row],[SumOfUnits]]*Table1[[#This Row],[Actuarial Factor 06/20/2023]]</f>
        <v>0</v>
      </c>
      <c r="P9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116.91875028411047</v>
      </c>
      <c r="Q915" s="166">
        <f>Table1[[#This Row],[Trended Medicare Pricing for all RHCs]]-Table1[[#This Row],[SumOfSFY24 Estimated Payment 5/04/23]]</f>
        <v>36.312744298868537</v>
      </c>
      <c r="R915" s="24">
        <f>Table1[[#This Row],[SumOfUnits]]*Table1[[#This Row],[Actuarial Factor 06/20/2023]]</f>
        <v>0.90864621784738975</v>
      </c>
      <c r="S915" s="23"/>
    </row>
    <row r="916" spans="1:19" x14ac:dyDescent="0.25">
      <c r="A916" s="192" t="s">
        <v>162</v>
      </c>
      <c r="B916" s="193" t="s">
        <v>97</v>
      </c>
      <c r="C916" s="192" t="s">
        <v>55</v>
      </c>
      <c r="D916" s="192" t="s">
        <v>30</v>
      </c>
      <c r="E916" s="192" t="s">
        <v>64</v>
      </c>
      <c r="F916" s="194">
        <v>88.71</v>
      </c>
      <c r="G916">
        <v>1</v>
      </c>
      <c r="H916">
        <v>1</v>
      </c>
      <c r="I916" s="167">
        <v>86.971226551455715</v>
      </c>
      <c r="J916" s="22">
        <v>0.98039935240058296</v>
      </c>
      <c r="K916" s="22" t="s">
        <v>163</v>
      </c>
      <c r="L916" s="22" t="s">
        <v>99</v>
      </c>
      <c r="M9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16" s="24" t="str">
        <f>IFERROR(IF(Table1[[#This Row],[Medicare Rate in CR]]&gt;0,"Y","N"),"N")</f>
        <v>N</v>
      </c>
      <c r="O916" s="166">
        <f>Table1[[#This Row],[Medicare Rate in CR]]*Table1[[#This Row],[SumOfUnits]]*Table1[[#This Row],[Actuarial Factor 06/20/2023]]</f>
        <v>0</v>
      </c>
      <c r="P9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126.15148207360878</v>
      </c>
      <c r="Q916" s="166">
        <f>Table1[[#This Row],[Trended Medicare Pricing for all RHCs]]-Table1[[#This Row],[SumOfSFY24 Estimated Payment 5/04/23]]</f>
        <v>39.180255522153061</v>
      </c>
      <c r="R916" s="24">
        <f>Table1[[#This Row],[SumOfUnits]]*Table1[[#This Row],[Actuarial Factor 06/20/2023]]</f>
        <v>0.98039935240058296</v>
      </c>
      <c r="S916" s="23"/>
    </row>
    <row r="917" spans="1:19" x14ac:dyDescent="0.25">
      <c r="A917" s="192" t="s">
        <v>162</v>
      </c>
      <c r="B917" s="193" t="s">
        <v>97</v>
      </c>
      <c r="C917" s="192" t="s">
        <v>84</v>
      </c>
      <c r="D917" s="192" t="s">
        <v>30</v>
      </c>
      <c r="E917" s="192" t="s">
        <v>59</v>
      </c>
      <c r="F917" s="194">
        <v>625.06000000000006</v>
      </c>
      <c r="G917">
        <v>8</v>
      </c>
      <c r="H917">
        <v>8</v>
      </c>
      <c r="I917" s="167">
        <v>678.81716219256532</v>
      </c>
      <c r="J917" s="22">
        <v>1.0860032032005971</v>
      </c>
      <c r="K917" s="22" t="s">
        <v>163</v>
      </c>
      <c r="L917" s="22" t="s">
        <v>99</v>
      </c>
      <c r="M9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17" s="24" t="str">
        <f>IFERROR(IF(Table1[[#This Row],[Medicare Rate in CR]]&gt;0,"Y","N"),"N")</f>
        <v>N</v>
      </c>
      <c r="O917" s="166">
        <f>Table1[[#This Row],[Medicare Rate in CR]]*Table1[[#This Row],[SumOfUnits]]*Table1[[#This Row],[Actuarial Factor 06/20/2023]]</f>
        <v>0</v>
      </c>
      <c r="P9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1716.0954953622213</v>
      </c>
      <c r="Q917" s="166">
        <f>Table1[[#This Row],[Trended Medicare Pricing for all RHCs]]-Table1[[#This Row],[SumOfSFY24 Estimated Payment 5/04/23]]</f>
        <v>1037.278333169656</v>
      </c>
      <c r="R917" s="24">
        <f>Table1[[#This Row],[SumOfUnits]]*Table1[[#This Row],[Actuarial Factor 06/20/2023]]</f>
        <v>8.6880256256047765</v>
      </c>
      <c r="S917" s="23"/>
    </row>
    <row r="918" spans="1:19" x14ac:dyDescent="0.25">
      <c r="A918" s="192" t="s">
        <v>162</v>
      </c>
      <c r="B918" s="193" t="s">
        <v>97</v>
      </c>
      <c r="C918" s="192" t="s">
        <v>84</v>
      </c>
      <c r="D918" s="192" t="s">
        <v>30</v>
      </c>
      <c r="E918" s="192" t="s">
        <v>60</v>
      </c>
      <c r="F918" s="194">
        <v>88.71</v>
      </c>
      <c r="G918">
        <v>1</v>
      </c>
      <c r="H918">
        <v>1</v>
      </c>
      <c r="I918" s="167">
        <v>85.410002116997632</v>
      </c>
      <c r="J918" s="22">
        <v>0.96280015913648564</v>
      </c>
      <c r="K918" s="22" t="s">
        <v>163</v>
      </c>
      <c r="L918" s="22" t="s">
        <v>99</v>
      </c>
      <c r="M9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18" s="24" t="str">
        <f>IFERROR(IF(Table1[[#This Row],[Medicare Rate in CR]]&gt;0,"Y","N"),"N")</f>
        <v>N</v>
      </c>
      <c r="O918" s="166">
        <f>Table1[[#This Row],[Medicare Rate in CR]]*Table1[[#This Row],[SumOfUnits]]*Table1[[#This Row],[Actuarial Factor 06/20/2023]]</f>
        <v>0</v>
      </c>
      <c r="P9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215.92223658346205</v>
      </c>
      <c r="Q918" s="166">
        <f>Table1[[#This Row],[Trended Medicare Pricing for all RHCs]]-Table1[[#This Row],[SumOfSFY24 Estimated Payment 5/04/23]]</f>
        <v>130.51223446646441</v>
      </c>
      <c r="R918" s="24">
        <f>Table1[[#This Row],[SumOfUnits]]*Table1[[#This Row],[Actuarial Factor 06/20/2023]]</f>
        <v>0.96280015913648564</v>
      </c>
      <c r="S918" s="23"/>
    </row>
    <row r="919" spans="1:19" x14ac:dyDescent="0.25">
      <c r="A919" s="192" t="s">
        <v>162</v>
      </c>
      <c r="B919" s="193" t="s">
        <v>97</v>
      </c>
      <c r="C919" s="192" t="s">
        <v>84</v>
      </c>
      <c r="D919" s="192" t="s">
        <v>30</v>
      </c>
      <c r="E919" s="192" t="s">
        <v>62</v>
      </c>
      <c r="F919" s="194">
        <v>439.90999999999997</v>
      </c>
      <c r="G919">
        <v>5</v>
      </c>
      <c r="H919">
        <v>5</v>
      </c>
      <c r="I919" s="167">
        <v>486.09349817246738</v>
      </c>
      <c r="J919" s="22">
        <v>1.1049839698403479</v>
      </c>
      <c r="K919" s="22" t="s">
        <v>163</v>
      </c>
      <c r="L919" s="22" t="s">
        <v>99</v>
      </c>
      <c r="M9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19" s="24" t="str">
        <f>IFERROR(IF(Table1[[#This Row],[Medicare Rate in CR]]&gt;0,"Y","N"),"N")</f>
        <v>N</v>
      </c>
      <c r="O919" s="166">
        <f>Table1[[#This Row],[Medicare Rate in CR]]*Table1[[#This Row],[SumOfUnits]]*Table1[[#This Row],[Actuarial Factor 06/20/2023]]</f>
        <v>0</v>
      </c>
      <c r="P9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1228.8770953348353</v>
      </c>
      <c r="Q919" s="166">
        <f>Table1[[#This Row],[Trended Medicare Pricing for all RHCs]]-Table1[[#This Row],[SumOfSFY24 Estimated Payment 5/04/23]]</f>
        <v>742.78359716236787</v>
      </c>
      <c r="R919" s="24">
        <f>Table1[[#This Row],[SumOfUnits]]*Table1[[#This Row],[Actuarial Factor 06/20/2023]]</f>
        <v>5.5249198492017388</v>
      </c>
      <c r="S919" s="23"/>
    </row>
    <row r="920" spans="1:19" x14ac:dyDescent="0.25">
      <c r="A920" s="192" t="s">
        <v>164</v>
      </c>
      <c r="B920" s="193" t="s">
        <v>165</v>
      </c>
      <c r="C920" s="192" t="s">
        <v>123</v>
      </c>
      <c r="D920" s="192" t="s">
        <v>30</v>
      </c>
      <c r="E920" s="192" t="s">
        <v>60</v>
      </c>
      <c r="F920" s="194">
        <v>324.69885323311166</v>
      </c>
      <c r="G920">
        <v>2</v>
      </c>
      <c r="H920">
        <v>2</v>
      </c>
      <c r="I920" s="167">
        <v>261.96952550288171</v>
      </c>
      <c r="J920" s="22">
        <v>0.80680767084448379</v>
      </c>
      <c r="K920" s="22" t="s">
        <v>166</v>
      </c>
      <c r="L920" s="22" t="s">
        <v>58</v>
      </c>
      <c r="M920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20" s="24" t="str">
        <f>IFERROR(IF(Table1[[#This Row],[Medicare Rate in CR]]&gt;0,"Y","N"),"N")</f>
        <v>Y</v>
      </c>
      <c r="O920" s="166">
        <f>Table1[[#This Row],[Medicare Rate in CR]]*Table1[[#This Row],[SumOfUnits]]*Table1[[#This Row],[Actuarial Factor 06/20/2023]]</f>
        <v>340.18238633486811</v>
      </c>
      <c r="P9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340.18238633486811</v>
      </c>
      <c r="Q920" s="166">
        <f>Table1[[#This Row],[Trended Medicare Pricing for all RHCs]]-Table1[[#This Row],[SumOfSFY24 Estimated Payment 5/04/23]]</f>
        <v>78.212860831986404</v>
      </c>
      <c r="R920" s="24">
        <f>Table1[[#This Row],[SumOfUnits]]*Table1[[#This Row],[Actuarial Factor 06/20/2023]]</f>
        <v>1.6136153416889676</v>
      </c>
      <c r="S920" s="23"/>
    </row>
    <row r="921" spans="1:19" x14ac:dyDescent="0.25">
      <c r="A921" s="192" t="s">
        <v>164</v>
      </c>
      <c r="B921" s="193" t="s">
        <v>165</v>
      </c>
      <c r="C921" s="192" t="s">
        <v>90</v>
      </c>
      <c r="D921" s="192" t="s">
        <v>30</v>
      </c>
      <c r="E921" s="192" t="s">
        <v>62</v>
      </c>
      <c r="F921" s="194">
        <v>980.86152067071384</v>
      </c>
      <c r="G921">
        <v>6</v>
      </c>
      <c r="H921">
        <v>6</v>
      </c>
      <c r="I921" s="167">
        <v>982.59745680849051</v>
      </c>
      <c r="J921" s="22">
        <v>1.0017698075632426</v>
      </c>
      <c r="K921" s="22" t="s">
        <v>166</v>
      </c>
      <c r="L921" s="22" t="s">
        <v>58</v>
      </c>
      <c r="M921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21" s="24" t="str">
        <f>IFERROR(IF(Table1[[#This Row],[Medicare Rate in CR]]&gt;0,"Y","N"),"N")</f>
        <v>Y</v>
      </c>
      <c r="O921" s="166">
        <f>Table1[[#This Row],[Medicare Rate in CR]]*Table1[[#This Row],[SumOfUnits]]*Table1[[#This Row],[Actuarial Factor 06/20/2023]]</f>
        <v>1267.1586649828969</v>
      </c>
      <c r="P9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1267.1586649828969</v>
      </c>
      <c r="Q921" s="166">
        <f>Table1[[#This Row],[Trended Medicare Pricing for all RHCs]]-Table1[[#This Row],[SumOfSFY24 Estimated Payment 5/04/23]]</f>
        <v>284.56120817440637</v>
      </c>
      <c r="R921" s="24">
        <f>Table1[[#This Row],[SumOfUnits]]*Table1[[#This Row],[Actuarial Factor 06/20/2023]]</f>
        <v>6.0106188453794562</v>
      </c>
      <c r="S921" s="23"/>
    </row>
    <row r="922" spans="1:19" x14ac:dyDescent="0.25">
      <c r="A922" s="192" t="s">
        <v>164</v>
      </c>
      <c r="B922" s="193" t="s">
        <v>165</v>
      </c>
      <c r="C922" s="192" t="s">
        <v>90</v>
      </c>
      <c r="D922" s="192" t="s">
        <v>30</v>
      </c>
      <c r="E922" s="192" t="s">
        <v>64</v>
      </c>
      <c r="F922" s="194">
        <v>324.69885323311166</v>
      </c>
      <c r="G922">
        <v>2</v>
      </c>
      <c r="H922">
        <v>2</v>
      </c>
      <c r="I922" s="167">
        <v>309.33181575842633</v>
      </c>
      <c r="J922" s="22">
        <v>0.95267295427233045</v>
      </c>
      <c r="K922" s="22" t="s">
        <v>166</v>
      </c>
      <c r="L922" s="22" t="s">
        <v>58</v>
      </c>
      <c r="M922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22" s="24" t="str">
        <f>IFERROR(IF(Table1[[#This Row],[Medicare Rate in CR]]&gt;0,"Y","N"),"N")</f>
        <v>Y</v>
      </c>
      <c r="O922" s="166">
        <f>Table1[[#This Row],[Medicare Rate in CR]]*Table1[[#This Row],[SumOfUnits]]*Table1[[#This Row],[Actuarial Factor 06/20/2023]]</f>
        <v>401.68502443938542</v>
      </c>
      <c r="P9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401.68502443938542</v>
      </c>
      <c r="Q922" s="166">
        <f>Table1[[#This Row],[Trended Medicare Pricing for all RHCs]]-Table1[[#This Row],[SumOfSFY24 Estimated Payment 5/04/23]]</f>
        <v>92.353208680959085</v>
      </c>
      <c r="R922" s="24">
        <f>Table1[[#This Row],[SumOfUnits]]*Table1[[#This Row],[Actuarial Factor 06/20/2023]]</f>
        <v>1.9053459085446609</v>
      </c>
      <c r="S922" s="23"/>
    </row>
    <row r="923" spans="1:19" x14ac:dyDescent="0.25">
      <c r="A923" s="192" t="s">
        <v>164</v>
      </c>
      <c r="B923" s="193" t="s">
        <v>165</v>
      </c>
      <c r="C923" s="192" t="s">
        <v>76</v>
      </c>
      <c r="D923" s="192" t="s">
        <v>30</v>
      </c>
      <c r="E923" s="192" t="s">
        <v>56</v>
      </c>
      <c r="F923" s="194">
        <v>163.47692011178566</v>
      </c>
      <c r="G923">
        <v>1</v>
      </c>
      <c r="H923">
        <v>1</v>
      </c>
      <c r="I923" s="167">
        <v>174.74513772166165</v>
      </c>
      <c r="J923" s="22">
        <v>1.0689284921820816</v>
      </c>
      <c r="K923" s="22" t="s">
        <v>166</v>
      </c>
      <c r="L923" s="22" t="s">
        <v>58</v>
      </c>
      <c r="M923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23" s="24" t="str">
        <f>IFERROR(IF(Table1[[#This Row],[Medicare Rate in CR]]&gt;0,"Y","N"),"N")</f>
        <v>Y</v>
      </c>
      <c r="O923" s="166">
        <f>Table1[[#This Row],[Medicare Rate in CR]]*Table1[[#This Row],[SumOfUnits]]*Table1[[#This Row],[Actuarial Factor 06/20/2023]]</f>
        <v>225.35150472182644</v>
      </c>
      <c r="P9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225.35150472182644</v>
      </c>
      <c r="Q923" s="166">
        <f>Table1[[#This Row],[Trended Medicare Pricing for all RHCs]]-Table1[[#This Row],[SumOfSFY24 Estimated Payment 5/04/23]]</f>
        <v>50.606367000164795</v>
      </c>
      <c r="R923" s="24">
        <f>Table1[[#This Row],[SumOfUnits]]*Table1[[#This Row],[Actuarial Factor 06/20/2023]]</f>
        <v>1.0689284921820816</v>
      </c>
      <c r="S923" s="23"/>
    </row>
    <row r="924" spans="1:19" x14ac:dyDescent="0.25">
      <c r="A924" s="192" t="s">
        <v>164</v>
      </c>
      <c r="B924" s="193" t="s">
        <v>165</v>
      </c>
      <c r="C924" s="192" t="s">
        <v>76</v>
      </c>
      <c r="D924" s="192" t="s">
        <v>30</v>
      </c>
      <c r="E924" s="192" t="s">
        <v>59</v>
      </c>
      <c r="F924" s="194">
        <v>8175.7926182904584</v>
      </c>
      <c r="G924">
        <v>51</v>
      </c>
      <c r="H924">
        <v>51</v>
      </c>
      <c r="I924" s="167">
        <v>8499.9522312766585</v>
      </c>
      <c r="J924" s="22">
        <v>1.0396487078526193</v>
      </c>
      <c r="K924" s="22" t="s">
        <v>166</v>
      </c>
      <c r="L924" s="22" t="s">
        <v>58</v>
      </c>
      <c r="M924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24" s="24" t="str">
        <f>IFERROR(IF(Table1[[#This Row],[Medicare Rate in CR]]&gt;0,"Y","N"),"N")</f>
        <v>Y</v>
      </c>
      <c r="O924" s="166">
        <f>Table1[[#This Row],[Medicare Rate in CR]]*Table1[[#This Row],[SumOfUnits]]*Table1[[#This Row],[Actuarial Factor 06/20/2023]]</f>
        <v>11178.115770063949</v>
      </c>
      <c r="P9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11178.115770063949</v>
      </c>
      <c r="Q924" s="166">
        <f>Table1[[#This Row],[Trended Medicare Pricing for all RHCs]]-Table1[[#This Row],[SumOfSFY24 Estimated Payment 5/04/23]]</f>
        <v>2678.1635387872902</v>
      </c>
      <c r="R924" s="24">
        <f>Table1[[#This Row],[SumOfUnits]]*Table1[[#This Row],[Actuarial Factor 06/20/2023]]</f>
        <v>53.022084100483582</v>
      </c>
      <c r="S924" s="23"/>
    </row>
    <row r="925" spans="1:19" x14ac:dyDescent="0.25">
      <c r="A925" s="192" t="s">
        <v>164</v>
      </c>
      <c r="B925" s="193" t="s">
        <v>165</v>
      </c>
      <c r="C925" s="192" t="s">
        <v>76</v>
      </c>
      <c r="D925" s="192" t="s">
        <v>30</v>
      </c>
      <c r="E925" s="192" t="s">
        <v>60</v>
      </c>
      <c r="F925" s="194">
        <v>1466.7823070251513</v>
      </c>
      <c r="G925">
        <v>9</v>
      </c>
      <c r="H925">
        <v>9</v>
      </c>
      <c r="I925" s="167">
        <v>1287.5243232487996</v>
      </c>
      <c r="J925" s="22">
        <v>0.87778828329344039</v>
      </c>
      <c r="K925" s="22" t="s">
        <v>166</v>
      </c>
      <c r="L925" s="22" t="s">
        <v>58</v>
      </c>
      <c r="M925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25" s="24" t="str">
        <f>IFERROR(IF(Table1[[#This Row],[Medicare Rate in CR]]&gt;0,"Y","N"),"N")</f>
        <v>Y</v>
      </c>
      <c r="O925" s="166">
        <f>Table1[[#This Row],[Medicare Rate in CR]]*Table1[[#This Row],[SumOfUnits]]*Table1[[#This Row],[Actuarial Factor 06/20/2023]]</f>
        <v>1665.4979329553078</v>
      </c>
      <c r="P9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1665.4979329553078</v>
      </c>
      <c r="Q925" s="166">
        <f>Table1[[#This Row],[Trended Medicare Pricing for all RHCs]]-Table1[[#This Row],[SumOfSFY24 Estimated Payment 5/04/23]]</f>
        <v>377.97360970650811</v>
      </c>
      <c r="R925" s="24">
        <f>Table1[[#This Row],[SumOfUnits]]*Table1[[#This Row],[Actuarial Factor 06/20/2023]]</f>
        <v>7.9000945496409631</v>
      </c>
      <c r="S925" s="23"/>
    </row>
    <row r="926" spans="1:19" x14ac:dyDescent="0.25">
      <c r="A926" s="192" t="s">
        <v>164</v>
      </c>
      <c r="B926" s="193" t="s">
        <v>165</v>
      </c>
      <c r="C926" s="192" t="s">
        <v>76</v>
      </c>
      <c r="D926" s="192" t="s">
        <v>30</v>
      </c>
      <c r="E926" s="192" t="s">
        <v>62</v>
      </c>
      <c r="F926" s="194">
        <v>4726.7032861135203</v>
      </c>
      <c r="G926">
        <v>29</v>
      </c>
      <c r="H926">
        <v>29</v>
      </c>
      <c r="I926" s="167">
        <v>4964.3514775954018</v>
      </c>
      <c r="J926" s="22">
        <v>1.0502777892109418</v>
      </c>
      <c r="K926" s="22" t="s">
        <v>166</v>
      </c>
      <c r="L926" s="22" t="s">
        <v>58</v>
      </c>
      <c r="M926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26" s="24" t="str">
        <f>IFERROR(IF(Table1[[#This Row],[Medicare Rate in CR]]&gt;0,"Y","N"),"N")</f>
        <v>Y</v>
      </c>
      <c r="O926" s="166">
        <f>Table1[[#This Row],[Medicare Rate in CR]]*Table1[[#This Row],[SumOfUnits]]*Table1[[#This Row],[Actuarial Factor 06/20/2023]]</f>
        <v>6421.1673421220721</v>
      </c>
      <c r="P9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6421.1673421220721</v>
      </c>
      <c r="Q926" s="166">
        <f>Table1[[#This Row],[Trended Medicare Pricing for all RHCs]]-Table1[[#This Row],[SumOfSFY24 Estimated Payment 5/04/23]]</f>
        <v>1456.8158645266703</v>
      </c>
      <c r="R926" s="24">
        <f>Table1[[#This Row],[SumOfUnits]]*Table1[[#This Row],[Actuarial Factor 06/20/2023]]</f>
        <v>30.458055887117315</v>
      </c>
      <c r="S926" s="23"/>
    </row>
    <row r="927" spans="1:19" x14ac:dyDescent="0.25">
      <c r="A927" s="192" t="s">
        <v>164</v>
      </c>
      <c r="B927" s="193" t="s">
        <v>165</v>
      </c>
      <c r="C927" s="192" t="s">
        <v>76</v>
      </c>
      <c r="D927" s="192" t="s">
        <v>30</v>
      </c>
      <c r="E927" s="192" t="s">
        <v>63</v>
      </c>
      <c r="F927" s="194">
        <v>2210.4461790498212</v>
      </c>
      <c r="G927">
        <v>14</v>
      </c>
      <c r="H927">
        <v>14</v>
      </c>
      <c r="I927" s="167">
        <v>2229.3363711131769</v>
      </c>
      <c r="J927" s="22">
        <v>1.0085458728841232</v>
      </c>
      <c r="K927" s="22" t="s">
        <v>166</v>
      </c>
      <c r="L927" s="22" t="s">
        <v>58</v>
      </c>
      <c r="M927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27" s="24" t="str">
        <f>IFERROR(IF(Table1[[#This Row],[Medicare Rate in CR]]&gt;0,"Y","N"),"N")</f>
        <v>Y</v>
      </c>
      <c r="O927" s="166">
        <f>Table1[[#This Row],[Medicare Rate in CR]]*Table1[[#This Row],[SumOfUnits]]*Table1[[#This Row],[Actuarial Factor 06/20/2023]]</f>
        <v>2976.7029729000319</v>
      </c>
      <c r="P9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2976.7029729000319</v>
      </c>
      <c r="Q927" s="166">
        <f>Table1[[#This Row],[Trended Medicare Pricing for all RHCs]]-Table1[[#This Row],[SumOfSFY24 Estimated Payment 5/04/23]]</f>
        <v>747.36660178685497</v>
      </c>
      <c r="R927" s="24">
        <f>Table1[[#This Row],[SumOfUnits]]*Table1[[#This Row],[Actuarial Factor 06/20/2023]]</f>
        <v>14.119642220377726</v>
      </c>
      <c r="S927" s="23"/>
    </row>
    <row r="928" spans="1:19" x14ac:dyDescent="0.25">
      <c r="A928" s="192" t="s">
        <v>164</v>
      </c>
      <c r="B928" s="193" t="s">
        <v>165</v>
      </c>
      <c r="C928" s="192" t="s">
        <v>76</v>
      </c>
      <c r="D928" s="192" t="s">
        <v>30</v>
      </c>
      <c r="E928" s="192" t="s">
        <v>64</v>
      </c>
      <c r="F928" s="194">
        <v>326.95384022357132</v>
      </c>
      <c r="G928">
        <v>2</v>
      </c>
      <c r="H928">
        <v>2</v>
      </c>
      <c r="I928" s="167">
        <v>308.22900334886231</v>
      </c>
      <c r="J928" s="22">
        <v>0.94272941751684292</v>
      </c>
      <c r="K928" s="22" t="s">
        <v>166</v>
      </c>
      <c r="L928" s="22" t="s">
        <v>58</v>
      </c>
      <c r="M928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28" s="24" t="str">
        <f>IFERROR(IF(Table1[[#This Row],[Medicare Rate in CR]]&gt;0,"Y","N"),"N")</f>
        <v>Y</v>
      </c>
      <c r="O928" s="166">
        <f>Table1[[#This Row],[Medicare Rate in CR]]*Table1[[#This Row],[SumOfUnits]]*Table1[[#This Row],[Actuarial Factor 06/20/2023]]</f>
        <v>397.49243160180163</v>
      </c>
      <c r="P9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397.49243160180163</v>
      </c>
      <c r="Q928" s="166">
        <f>Table1[[#This Row],[Trended Medicare Pricing for all RHCs]]-Table1[[#This Row],[SumOfSFY24 Estimated Payment 5/04/23]]</f>
        <v>89.26342825293932</v>
      </c>
      <c r="R928" s="24">
        <f>Table1[[#This Row],[SumOfUnits]]*Table1[[#This Row],[Actuarial Factor 06/20/2023]]</f>
        <v>1.8854588350336858</v>
      </c>
      <c r="S928" s="23"/>
    </row>
    <row r="929" spans="1:19" x14ac:dyDescent="0.25">
      <c r="A929" s="192" t="s">
        <v>164</v>
      </c>
      <c r="B929" s="193" t="s">
        <v>165</v>
      </c>
      <c r="C929" s="192" t="s">
        <v>76</v>
      </c>
      <c r="D929" s="192" t="s">
        <v>30</v>
      </c>
      <c r="E929" s="192" t="s">
        <v>77</v>
      </c>
      <c r="F929" s="194">
        <v>2564.999518165172</v>
      </c>
      <c r="G929">
        <v>17</v>
      </c>
      <c r="H929">
        <v>17</v>
      </c>
      <c r="I929" s="167">
        <v>3433.9188871737324</v>
      </c>
      <c r="J929" s="22">
        <v>1.3387600515535873</v>
      </c>
      <c r="K929" s="22" t="s">
        <v>166</v>
      </c>
      <c r="L929" s="22" t="s">
        <v>58</v>
      </c>
      <c r="M929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29" s="24" t="str">
        <f>IFERROR(IF(Table1[[#This Row],[Medicare Rate in CR]]&gt;0,"Y","N"),"N")</f>
        <v>Y</v>
      </c>
      <c r="O929" s="166">
        <f>Table1[[#This Row],[Medicare Rate in CR]]*Table1[[#This Row],[SumOfUnits]]*Table1[[#This Row],[Actuarial Factor 06/20/2023]]</f>
        <v>4798.0356991649642</v>
      </c>
      <c r="P9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4798.0356991649642</v>
      </c>
      <c r="Q929" s="166">
        <f>Table1[[#This Row],[Trended Medicare Pricing for all RHCs]]-Table1[[#This Row],[SumOfSFY24 Estimated Payment 5/04/23]]</f>
        <v>1364.1168119912318</v>
      </c>
      <c r="R929" s="24">
        <f>Table1[[#This Row],[SumOfUnits]]*Table1[[#This Row],[Actuarial Factor 06/20/2023]]</f>
        <v>22.758920876410986</v>
      </c>
      <c r="S929" s="23"/>
    </row>
    <row r="930" spans="1:19" x14ac:dyDescent="0.25">
      <c r="A930" s="192" t="s">
        <v>164</v>
      </c>
      <c r="B930" s="193" t="s">
        <v>165</v>
      </c>
      <c r="C930" s="192" t="s">
        <v>76</v>
      </c>
      <c r="D930" s="192" t="s">
        <v>32</v>
      </c>
      <c r="E930" s="192" t="s">
        <v>65</v>
      </c>
      <c r="F930" s="194">
        <v>161.22193312132603</v>
      </c>
      <c r="G930">
        <v>1</v>
      </c>
      <c r="H930">
        <v>1</v>
      </c>
      <c r="I930" s="167">
        <v>205.87545806071384</v>
      </c>
      <c r="J930" s="22">
        <v>1.2769692936617019</v>
      </c>
      <c r="K930" s="22" t="s">
        <v>166</v>
      </c>
      <c r="L930" s="22" t="s">
        <v>58</v>
      </c>
      <c r="M930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30" s="24" t="str">
        <f>IFERROR(IF(Table1[[#This Row],[Medicare Rate in CR]]&gt;0,"Y","N"),"N")</f>
        <v>Y</v>
      </c>
      <c r="O930" s="166">
        <f>Table1[[#This Row],[Medicare Rate in CR]]*Table1[[#This Row],[SumOfUnits]]*Table1[[#This Row],[Actuarial Factor 06/20/2023]]</f>
        <v>269.21066648976</v>
      </c>
      <c r="P9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269.21066648976</v>
      </c>
      <c r="Q930" s="166">
        <f>Table1[[#This Row],[Trended Medicare Pricing for all RHCs]]-Table1[[#This Row],[SumOfSFY24 Estimated Payment 5/04/23]]</f>
        <v>63.335208429046162</v>
      </c>
      <c r="R930" s="24">
        <f>Table1[[#This Row],[SumOfUnits]]*Table1[[#This Row],[Actuarial Factor 06/20/2023]]</f>
        <v>1.2769692936617019</v>
      </c>
      <c r="S930" s="23"/>
    </row>
    <row r="931" spans="1:19" x14ac:dyDescent="0.25">
      <c r="A931" s="192" t="s">
        <v>164</v>
      </c>
      <c r="B931" s="193" t="s">
        <v>165</v>
      </c>
      <c r="C931" s="192" t="s">
        <v>76</v>
      </c>
      <c r="D931" s="192" t="s">
        <v>31</v>
      </c>
      <c r="E931" s="192" t="s">
        <v>69</v>
      </c>
      <c r="F931" s="194">
        <v>4902.0526163631112</v>
      </c>
      <c r="G931">
        <v>30</v>
      </c>
      <c r="H931">
        <v>30</v>
      </c>
      <c r="I931" s="167">
        <v>5127.8446741547359</v>
      </c>
      <c r="J931" s="22">
        <v>1.0460607169000855</v>
      </c>
      <c r="K931" s="22" t="s">
        <v>166</v>
      </c>
      <c r="L931" s="22" t="s">
        <v>58</v>
      </c>
      <c r="M931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31" s="24" t="str">
        <f>IFERROR(IF(Table1[[#This Row],[Medicare Rate in CR]]&gt;0,"Y","N"),"N")</f>
        <v>Y</v>
      </c>
      <c r="O931" s="166">
        <f>Table1[[#This Row],[Medicare Rate in CR]]*Table1[[#This Row],[SumOfUnits]]*Table1[[#This Row],[Actuarial Factor 06/20/2023]]</f>
        <v>6615.9156101062799</v>
      </c>
      <c r="P9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6615.9156101062799</v>
      </c>
      <c r="Q931" s="166">
        <f>Table1[[#This Row],[Trended Medicare Pricing for all RHCs]]-Table1[[#This Row],[SumOfSFY24 Estimated Payment 5/04/23]]</f>
        <v>1488.070935951544</v>
      </c>
      <c r="R931" s="24">
        <f>Table1[[#This Row],[SumOfUnits]]*Table1[[#This Row],[Actuarial Factor 06/20/2023]]</f>
        <v>31.381821507002567</v>
      </c>
      <c r="S931" s="23"/>
    </row>
    <row r="932" spans="1:19" x14ac:dyDescent="0.25">
      <c r="A932" s="192" t="s">
        <v>164</v>
      </c>
      <c r="B932" s="193" t="s">
        <v>165</v>
      </c>
      <c r="C932" s="192" t="s">
        <v>79</v>
      </c>
      <c r="D932" s="192" t="s">
        <v>30</v>
      </c>
      <c r="E932" s="192" t="s">
        <v>59</v>
      </c>
      <c r="F932" s="194">
        <v>978.60653368025419</v>
      </c>
      <c r="G932">
        <v>6</v>
      </c>
      <c r="H932">
        <v>6</v>
      </c>
      <c r="I932" s="167">
        <v>934.49767620714863</v>
      </c>
      <c r="J932" s="22">
        <v>0.95492687208287386</v>
      </c>
      <c r="K932" s="22" t="s">
        <v>166</v>
      </c>
      <c r="L932" s="22" t="s">
        <v>58</v>
      </c>
      <c r="M932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32" s="24" t="str">
        <f>IFERROR(IF(Table1[[#This Row],[Medicare Rate in CR]]&gt;0,"Y","N"),"N")</f>
        <v>Y</v>
      </c>
      <c r="O932" s="166">
        <f>Table1[[#This Row],[Medicare Rate in CR]]*Table1[[#This Row],[SumOfUnits]]*Table1[[#This Row],[Actuarial Factor 06/20/2023]]</f>
        <v>1207.9060990350688</v>
      </c>
      <c r="P9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1207.9060990350688</v>
      </c>
      <c r="Q932" s="166">
        <f>Table1[[#This Row],[Trended Medicare Pricing for all RHCs]]-Table1[[#This Row],[SumOfSFY24 Estimated Payment 5/04/23]]</f>
        <v>273.40842282792016</v>
      </c>
      <c r="R932" s="24">
        <f>Table1[[#This Row],[SumOfUnits]]*Table1[[#This Row],[Actuarial Factor 06/20/2023]]</f>
        <v>5.7295612324972431</v>
      </c>
      <c r="S932" s="23"/>
    </row>
    <row r="933" spans="1:19" x14ac:dyDescent="0.25">
      <c r="A933" s="192" t="s">
        <v>164</v>
      </c>
      <c r="B933" s="193" t="s">
        <v>165</v>
      </c>
      <c r="C933" s="192" t="s">
        <v>79</v>
      </c>
      <c r="D933" s="192" t="s">
        <v>30</v>
      </c>
      <c r="E933" s="192" t="s">
        <v>64</v>
      </c>
      <c r="F933" s="194">
        <v>1959.4680543509678</v>
      </c>
      <c r="G933">
        <v>12</v>
      </c>
      <c r="H933">
        <v>12</v>
      </c>
      <c r="I933" s="167">
        <v>1874.8098259504491</v>
      </c>
      <c r="J933" s="22">
        <v>0.95679530053448103</v>
      </c>
      <c r="K933" s="22" t="s">
        <v>166</v>
      </c>
      <c r="L933" s="22" t="s">
        <v>58</v>
      </c>
      <c r="M933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33" s="24" t="str">
        <f>IFERROR(IF(Table1[[#This Row],[Medicare Rate in CR]]&gt;0,"Y","N"),"N")</f>
        <v>Y</v>
      </c>
      <c r="O933" s="166">
        <f>Table1[[#This Row],[Medicare Rate in CR]]*Table1[[#This Row],[SumOfUnits]]*Table1[[#This Row],[Actuarial Factor 06/20/2023]]</f>
        <v>2420.5390231041515</v>
      </c>
      <c r="P9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2420.5390231041515</v>
      </c>
      <c r="Q933" s="166">
        <f>Table1[[#This Row],[Trended Medicare Pricing for all RHCs]]-Table1[[#This Row],[SumOfSFY24 Estimated Payment 5/04/23]]</f>
        <v>545.72919715370244</v>
      </c>
      <c r="R933" s="24">
        <f>Table1[[#This Row],[SumOfUnits]]*Table1[[#This Row],[Actuarial Factor 06/20/2023]]</f>
        <v>11.481543606413773</v>
      </c>
      <c r="S933" s="23"/>
    </row>
    <row r="934" spans="1:19" x14ac:dyDescent="0.25">
      <c r="A934" s="192" t="s">
        <v>164</v>
      </c>
      <c r="B934" s="193" t="s">
        <v>165</v>
      </c>
      <c r="C934" s="192" t="s">
        <v>55</v>
      </c>
      <c r="D934" s="192" t="s">
        <v>30</v>
      </c>
      <c r="E934" s="192" t="s">
        <v>56</v>
      </c>
      <c r="F934" s="194">
        <v>1961.7230413414275</v>
      </c>
      <c r="G934">
        <v>12</v>
      </c>
      <c r="H934">
        <v>12</v>
      </c>
      <c r="I934" s="167">
        <v>2103.7880218697387</v>
      </c>
      <c r="J934" s="22">
        <v>1.0724184696485837</v>
      </c>
      <c r="K934" s="22" t="s">
        <v>166</v>
      </c>
      <c r="L934" s="22" t="s">
        <v>58</v>
      </c>
      <c r="M934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34" s="24" t="str">
        <f>IFERROR(IF(Table1[[#This Row],[Medicare Rate in CR]]&gt;0,"Y","N"),"N")</f>
        <v>Y</v>
      </c>
      <c r="O934" s="166">
        <f>Table1[[#This Row],[Medicare Rate in CR]]*Table1[[#This Row],[SumOfUnits]]*Table1[[#This Row],[Actuarial Factor 06/20/2023]]</f>
        <v>2713.0471412557731</v>
      </c>
      <c r="P9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2713.0471412557731</v>
      </c>
      <c r="Q934" s="166">
        <f>Table1[[#This Row],[Trended Medicare Pricing for all RHCs]]-Table1[[#This Row],[SumOfSFY24 Estimated Payment 5/04/23]]</f>
        <v>609.2591193860344</v>
      </c>
      <c r="R934" s="24">
        <f>Table1[[#This Row],[SumOfUnits]]*Table1[[#This Row],[Actuarial Factor 06/20/2023]]</f>
        <v>12.869021635783003</v>
      </c>
      <c r="S934" s="23"/>
    </row>
    <row r="935" spans="1:19" x14ac:dyDescent="0.25">
      <c r="A935" s="192" t="s">
        <v>164</v>
      </c>
      <c r="B935" s="193" t="s">
        <v>165</v>
      </c>
      <c r="C935" s="192" t="s">
        <v>55</v>
      </c>
      <c r="D935" s="192" t="s">
        <v>30</v>
      </c>
      <c r="E935" s="192" t="s">
        <v>59</v>
      </c>
      <c r="F935" s="194">
        <v>39982.51903247575</v>
      </c>
      <c r="G935">
        <v>254</v>
      </c>
      <c r="H935">
        <v>254</v>
      </c>
      <c r="I935" s="167">
        <v>40890.926799389148</v>
      </c>
      <c r="J935" s="22">
        <v>1.0227201234163246</v>
      </c>
      <c r="K935" s="22" t="s">
        <v>166</v>
      </c>
      <c r="L935" s="22" t="s">
        <v>58</v>
      </c>
      <c r="M935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35" s="24" t="str">
        <f>IFERROR(IF(Table1[[#This Row],[Medicare Rate in CR]]&gt;0,"Y","N"),"N")</f>
        <v>Y</v>
      </c>
      <c r="O935" s="166">
        <f>Table1[[#This Row],[Medicare Rate in CR]]*Table1[[#This Row],[SumOfUnits]]*Table1[[#This Row],[Actuarial Factor 06/20/2023]]</f>
        <v>54764.903530331903</v>
      </c>
      <c r="P9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54764.903530331903</v>
      </c>
      <c r="Q935" s="166">
        <f>Table1[[#This Row],[Trended Medicare Pricing for all RHCs]]-Table1[[#This Row],[SumOfSFY24 Estimated Payment 5/04/23]]</f>
        <v>13873.976730942755</v>
      </c>
      <c r="R935" s="24">
        <f>Table1[[#This Row],[SumOfUnits]]*Table1[[#This Row],[Actuarial Factor 06/20/2023]]</f>
        <v>259.77091134774645</v>
      </c>
      <c r="S935" s="23"/>
    </row>
    <row r="936" spans="1:19" x14ac:dyDescent="0.25">
      <c r="A936" s="192" t="s">
        <v>164</v>
      </c>
      <c r="B936" s="193" t="s">
        <v>165</v>
      </c>
      <c r="C936" s="192" t="s">
        <v>55</v>
      </c>
      <c r="D936" s="192" t="s">
        <v>30</v>
      </c>
      <c r="E936" s="192" t="s">
        <v>60</v>
      </c>
      <c r="F936" s="194">
        <v>19652.163438373304</v>
      </c>
      <c r="G936">
        <v>131</v>
      </c>
      <c r="H936">
        <v>131</v>
      </c>
      <c r="I936" s="167">
        <v>17856.863980796657</v>
      </c>
      <c r="J936" s="22">
        <v>0.90864621784738975</v>
      </c>
      <c r="K936" s="22" t="s">
        <v>166</v>
      </c>
      <c r="L936" s="22" t="s">
        <v>58</v>
      </c>
      <c r="M936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36" s="24" t="str">
        <f>IFERROR(IF(Table1[[#This Row],[Medicare Rate in CR]]&gt;0,"Y","N"),"N")</f>
        <v>Y</v>
      </c>
      <c r="O936" s="166">
        <f>Table1[[#This Row],[Medicare Rate in CR]]*Table1[[#This Row],[SumOfUnits]]*Table1[[#This Row],[Actuarial Factor 06/20/2023]]</f>
        <v>25094.464229702859</v>
      </c>
      <c r="P9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25094.464229702859</v>
      </c>
      <c r="Q936" s="166">
        <f>Table1[[#This Row],[Trended Medicare Pricing for all RHCs]]-Table1[[#This Row],[SumOfSFY24 Estimated Payment 5/04/23]]</f>
        <v>7237.6002489062012</v>
      </c>
      <c r="R936" s="24">
        <f>Table1[[#This Row],[SumOfUnits]]*Table1[[#This Row],[Actuarial Factor 06/20/2023]]</f>
        <v>119.03265453800806</v>
      </c>
      <c r="S936" s="23"/>
    </row>
    <row r="937" spans="1:19" x14ac:dyDescent="0.25">
      <c r="A937" s="192" t="s">
        <v>164</v>
      </c>
      <c r="B937" s="193" t="s">
        <v>165</v>
      </c>
      <c r="C937" s="192" t="s">
        <v>55</v>
      </c>
      <c r="D937" s="192" t="s">
        <v>30</v>
      </c>
      <c r="E937" s="192" t="s">
        <v>61</v>
      </c>
      <c r="F937" s="194">
        <v>5229.2281006071125</v>
      </c>
      <c r="G937">
        <v>33</v>
      </c>
      <c r="H937">
        <v>33</v>
      </c>
      <c r="I937" s="167">
        <v>4751.5183358779423</v>
      </c>
      <c r="J937" s="22">
        <v>0.90864621784738975</v>
      </c>
      <c r="K937" s="22" t="s">
        <v>166</v>
      </c>
      <c r="L937" s="22" t="s">
        <v>58</v>
      </c>
      <c r="M937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37" s="24" t="str">
        <f>IFERROR(IF(Table1[[#This Row],[Medicare Rate in CR]]&gt;0,"Y","N"),"N")</f>
        <v>Y</v>
      </c>
      <c r="O937" s="166">
        <f>Table1[[#This Row],[Medicare Rate in CR]]*Table1[[#This Row],[SumOfUnits]]*Table1[[#This Row],[Actuarial Factor 06/20/2023]]</f>
        <v>6321.5062563373613</v>
      </c>
      <c r="P9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6321.5062563373613</v>
      </c>
      <c r="Q937" s="166">
        <f>Table1[[#This Row],[Trended Medicare Pricing for all RHCs]]-Table1[[#This Row],[SumOfSFY24 Estimated Payment 5/04/23]]</f>
        <v>1569.987920459419</v>
      </c>
      <c r="R937" s="24">
        <f>Table1[[#This Row],[SumOfUnits]]*Table1[[#This Row],[Actuarial Factor 06/20/2023]]</f>
        <v>29.985325188963863</v>
      </c>
      <c r="S937" s="23"/>
    </row>
    <row r="938" spans="1:19" x14ac:dyDescent="0.25">
      <c r="A938" s="192" t="s">
        <v>164</v>
      </c>
      <c r="B938" s="193" t="s">
        <v>165</v>
      </c>
      <c r="C938" s="192" t="s">
        <v>55</v>
      </c>
      <c r="D938" s="192" t="s">
        <v>30</v>
      </c>
      <c r="E938" s="192" t="s">
        <v>62</v>
      </c>
      <c r="F938" s="194">
        <v>63408.615206707618</v>
      </c>
      <c r="G938">
        <v>413</v>
      </c>
      <c r="H938">
        <v>413</v>
      </c>
      <c r="I938" s="167">
        <v>66497.368486342806</v>
      </c>
      <c r="J938" s="22">
        <v>1.0487118866981413</v>
      </c>
      <c r="K938" s="22" t="s">
        <v>166</v>
      </c>
      <c r="L938" s="22" t="s">
        <v>58</v>
      </c>
      <c r="M938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38" s="24" t="str">
        <f>IFERROR(IF(Table1[[#This Row],[Medicare Rate in CR]]&gt;0,"Y","N"),"N")</f>
        <v>Y</v>
      </c>
      <c r="O938" s="166">
        <f>Table1[[#This Row],[Medicare Rate in CR]]*Table1[[#This Row],[SumOfUnits]]*Table1[[#This Row],[Actuarial Factor 06/20/2023]]</f>
        <v>91309.938700878993</v>
      </c>
      <c r="P9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91309.938700878993</v>
      </c>
      <c r="Q938" s="166">
        <f>Table1[[#This Row],[Trended Medicare Pricing for all RHCs]]-Table1[[#This Row],[SumOfSFY24 Estimated Payment 5/04/23]]</f>
        <v>24812.570214536187</v>
      </c>
      <c r="R938" s="24">
        <f>Table1[[#This Row],[SumOfUnits]]*Table1[[#This Row],[Actuarial Factor 06/20/2023]]</f>
        <v>433.11800920633237</v>
      </c>
      <c r="S938" s="23"/>
    </row>
    <row r="939" spans="1:19" x14ac:dyDescent="0.25">
      <c r="A939" s="192" t="s">
        <v>164</v>
      </c>
      <c r="B939" s="193" t="s">
        <v>165</v>
      </c>
      <c r="C939" s="192" t="s">
        <v>55</v>
      </c>
      <c r="D939" s="192" t="s">
        <v>30</v>
      </c>
      <c r="E939" s="192" t="s">
        <v>63</v>
      </c>
      <c r="F939" s="194">
        <v>5545.5141177604337</v>
      </c>
      <c r="G939">
        <v>34</v>
      </c>
      <c r="H939">
        <v>34</v>
      </c>
      <c r="I939" s="167">
        <v>5560.184521296761</v>
      </c>
      <c r="J939" s="22">
        <v>1.0026454541859957</v>
      </c>
      <c r="K939" s="22" t="s">
        <v>166</v>
      </c>
      <c r="L939" s="22" t="s">
        <v>58</v>
      </c>
      <c r="M939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39" s="24" t="str">
        <f>IFERROR(IF(Table1[[#This Row],[Medicare Rate in CR]]&gt;0,"Y","N"),"N")</f>
        <v>Y</v>
      </c>
      <c r="O939" s="166">
        <f>Table1[[#This Row],[Medicare Rate in CR]]*Table1[[#This Row],[SumOfUnits]]*Table1[[#This Row],[Actuarial Factor 06/20/2023]]</f>
        <v>7186.8422981507147</v>
      </c>
      <c r="P9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7186.8422981507147</v>
      </c>
      <c r="Q939" s="166">
        <f>Table1[[#This Row],[Trended Medicare Pricing for all RHCs]]-Table1[[#This Row],[SumOfSFY24 Estimated Payment 5/04/23]]</f>
        <v>1626.6577768539537</v>
      </c>
      <c r="R939" s="24">
        <f>Table1[[#This Row],[SumOfUnits]]*Table1[[#This Row],[Actuarial Factor 06/20/2023]]</f>
        <v>34.089945442323852</v>
      </c>
      <c r="S939" s="23"/>
    </row>
    <row r="940" spans="1:19" x14ac:dyDescent="0.25">
      <c r="A940" s="192" t="s">
        <v>164</v>
      </c>
      <c r="B940" s="193" t="s">
        <v>165</v>
      </c>
      <c r="C940" s="192" t="s">
        <v>55</v>
      </c>
      <c r="D940" s="192" t="s">
        <v>30</v>
      </c>
      <c r="E940" s="192" t="s">
        <v>64</v>
      </c>
      <c r="F940" s="194">
        <v>4734.0657222704058</v>
      </c>
      <c r="G940">
        <v>29</v>
      </c>
      <c r="H940">
        <v>29</v>
      </c>
      <c r="I940" s="167">
        <v>4641.2749683357042</v>
      </c>
      <c r="J940" s="22">
        <v>0.98039935240058296</v>
      </c>
      <c r="K940" s="22" t="s">
        <v>166</v>
      </c>
      <c r="L940" s="22" t="s">
        <v>58</v>
      </c>
      <c r="M940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40" s="24" t="str">
        <f>IFERROR(IF(Table1[[#This Row],[Medicare Rate in CR]]&gt;0,"Y","N"),"N")</f>
        <v>Y</v>
      </c>
      <c r="O940" s="166">
        <f>Table1[[#This Row],[Medicare Rate in CR]]*Table1[[#This Row],[SumOfUnits]]*Table1[[#This Row],[Actuarial Factor 06/20/2023]]</f>
        <v>5993.9459527196359</v>
      </c>
      <c r="P9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5993.9459527196359</v>
      </c>
      <c r="Q940" s="166">
        <f>Table1[[#This Row],[Trended Medicare Pricing for all RHCs]]-Table1[[#This Row],[SumOfSFY24 Estimated Payment 5/04/23]]</f>
        <v>1352.6709843839317</v>
      </c>
      <c r="R940" s="24">
        <f>Table1[[#This Row],[SumOfUnits]]*Table1[[#This Row],[Actuarial Factor 06/20/2023]]</f>
        <v>28.431581219616906</v>
      </c>
      <c r="S940" s="23"/>
    </row>
    <row r="941" spans="1:19" x14ac:dyDescent="0.25">
      <c r="A941" s="192" t="s">
        <v>164</v>
      </c>
      <c r="B941" s="193" t="s">
        <v>165</v>
      </c>
      <c r="C941" s="192" t="s">
        <v>55</v>
      </c>
      <c r="D941" s="192" t="s">
        <v>30</v>
      </c>
      <c r="E941" s="192" t="s">
        <v>77</v>
      </c>
      <c r="F941" s="194">
        <v>12917.297870290058</v>
      </c>
      <c r="G941">
        <v>81</v>
      </c>
      <c r="H941">
        <v>81</v>
      </c>
      <c r="I941" s="167">
        <v>16362.235048064607</v>
      </c>
      <c r="J941" s="22">
        <v>1.2666917812352958</v>
      </c>
      <c r="K941" s="22" t="s">
        <v>166</v>
      </c>
      <c r="L941" s="22" t="s">
        <v>58</v>
      </c>
      <c r="M941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41" s="24" t="str">
        <f>IFERROR(IF(Table1[[#This Row],[Medicare Rate in CR]]&gt;0,"Y","N"),"N")</f>
        <v>Y</v>
      </c>
      <c r="O941" s="166">
        <f>Table1[[#This Row],[Medicare Rate in CR]]*Table1[[#This Row],[SumOfUnits]]*Table1[[#This Row],[Actuarial Factor 06/20/2023]]</f>
        <v>21630.560866922027</v>
      </c>
      <c r="P9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21630.560866922027</v>
      </c>
      <c r="Q941" s="166">
        <f>Table1[[#This Row],[Trended Medicare Pricing for all RHCs]]-Table1[[#This Row],[SumOfSFY24 Estimated Payment 5/04/23]]</f>
        <v>5268.32581885742</v>
      </c>
      <c r="R941" s="24">
        <f>Table1[[#This Row],[SumOfUnits]]*Table1[[#This Row],[Actuarial Factor 06/20/2023]]</f>
        <v>102.60203428005896</v>
      </c>
      <c r="S941" s="23"/>
    </row>
    <row r="942" spans="1:19" x14ac:dyDescent="0.25">
      <c r="A942" s="192" t="s">
        <v>164</v>
      </c>
      <c r="B942" s="193" t="s">
        <v>165</v>
      </c>
      <c r="C942" s="192" t="s">
        <v>55</v>
      </c>
      <c r="D942" s="192" t="s">
        <v>32</v>
      </c>
      <c r="E942" s="192" t="s">
        <v>94</v>
      </c>
      <c r="F942" s="194">
        <v>264.24785583501972</v>
      </c>
      <c r="G942">
        <v>2</v>
      </c>
      <c r="H942">
        <v>2</v>
      </c>
      <c r="I942" s="167">
        <v>295.43863743986327</v>
      </c>
      <c r="J942" s="22">
        <v>1.1180360820952779</v>
      </c>
      <c r="K942" s="22" t="s">
        <v>166</v>
      </c>
      <c r="L942" s="22" t="s">
        <v>58</v>
      </c>
      <c r="M942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42" s="24" t="str">
        <f>IFERROR(IF(Table1[[#This Row],[Medicare Rate in CR]]&gt;0,"Y","N"),"N")</f>
        <v>Y</v>
      </c>
      <c r="O942" s="166">
        <f>Table1[[#This Row],[Medicare Rate in CR]]*Table1[[#This Row],[SumOfUnits]]*Table1[[#This Row],[Actuarial Factor 06/20/2023]]</f>
        <v>471.40873365465296</v>
      </c>
      <c r="P9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471.40873365465296</v>
      </c>
      <c r="Q942" s="166">
        <f>Table1[[#This Row],[Trended Medicare Pricing for all RHCs]]-Table1[[#This Row],[SumOfSFY24 Estimated Payment 5/04/23]]</f>
        <v>175.97009621478969</v>
      </c>
      <c r="R942" s="24">
        <f>Table1[[#This Row],[SumOfUnits]]*Table1[[#This Row],[Actuarial Factor 06/20/2023]]</f>
        <v>2.2360721641905559</v>
      </c>
      <c r="S942" s="23"/>
    </row>
    <row r="943" spans="1:19" x14ac:dyDescent="0.25">
      <c r="A943" s="192" t="s">
        <v>164</v>
      </c>
      <c r="B943" s="193" t="s">
        <v>165</v>
      </c>
      <c r="C943" s="192" t="s">
        <v>55</v>
      </c>
      <c r="D943" s="192" t="s">
        <v>32</v>
      </c>
      <c r="E943" s="192" t="s">
        <v>104</v>
      </c>
      <c r="F943" s="194">
        <v>326.95384022357132</v>
      </c>
      <c r="G943">
        <v>2</v>
      </c>
      <c r="H943">
        <v>2</v>
      </c>
      <c r="I943" s="167">
        <v>263.39993304113011</v>
      </c>
      <c r="J943" s="22">
        <v>0.80561810456490435</v>
      </c>
      <c r="K943" s="22" t="s">
        <v>166</v>
      </c>
      <c r="L943" s="22" t="s">
        <v>58</v>
      </c>
      <c r="M943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43" s="24" t="str">
        <f>IFERROR(IF(Table1[[#This Row],[Medicare Rate in CR]]&gt;0,"Y","N"),"N")</f>
        <v>Y</v>
      </c>
      <c r="O943" s="166">
        <f>Table1[[#This Row],[Medicare Rate in CR]]*Table1[[#This Row],[SumOfUnits]]*Table1[[#This Row],[Actuarial Factor 06/20/2023]]</f>
        <v>339.68081760874628</v>
      </c>
      <c r="P9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339.68081760874628</v>
      </c>
      <c r="Q943" s="166">
        <f>Table1[[#This Row],[Trended Medicare Pricing for all RHCs]]-Table1[[#This Row],[SumOfSFY24 Estimated Payment 5/04/23]]</f>
        <v>76.28088456761617</v>
      </c>
      <c r="R943" s="24">
        <f>Table1[[#This Row],[SumOfUnits]]*Table1[[#This Row],[Actuarial Factor 06/20/2023]]</f>
        <v>1.6112362091298087</v>
      </c>
      <c r="S943" s="23"/>
    </row>
    <row r="944" spans="1:19" x14ac:dyDescent="0.25">
      <c r="A944" s="192" t="s">
        <v>164</v>
      </c>
      <c r="B944" s="193" t="s">
        <v>165</v>
      </c>
      <c r="C944" s="192" t="s">
        <v>55</v>
      </c>
      <c r="D944" s="192" t="s">
        <v>32</v>
      </c>
      <c r="E944" s="192" t="s">
        <v>81</v>
      </c>
      <c r="F944" s="194">
        <v>326.95384022357132</v>
      </c>
      <c r="G944">
        <v>2</v>
      </c>
      <c r="H944">
        <v>2</v>
      </c>
      <c r="I944" s="167">
        <v>338.06004218025237</v>
      </c>
      <c r="J944" s="22">
        <v>1.0339687154281063</v>
      </c>
      <c r="K944" s="22" t="s">
        <v>166</v>
      </c>
      <c r="L944" s="22" t="s">
        <v>58</v>
      </c>
      <c r="M944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44" s="24" t="str">
        <f>IFERROR(IF(Table1[[#This Row],[Medicare Rate in CR]]&gt;0,"Y","N"),"N")</f>
        <v>Y</v>
      </c>
      <c r="O944" s="166">
        <f>Table1[[#This Row],[Medicare Rate in CR]]*Table1[[#This Row],[SumOfUnits]]*Table1[[#This Row],[Actuarial Factor 06/20/2023]]</f>
        <v>435.96256917310671</v>
      </c>
      <c r="P9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435.96256917310671</v>
      </c>
      <c r="Q944" s="166">
        <f>Table1[[#This Row],[Trended Medicare Pricing for all RHCs]]-Table1[[#This Row],[SumOfSFY24 Estimated Payment 5/04/23]]</f>
        <v>97.902526992854348</v>
      </c>
      <c r="R944" s="24">
        <f>Table1[[#This Row],[SumOfUnits]]*Table1[[#This Row],[Actuarial Factor 06/20/2023]]</f>
        <v>2.0679374308562126</v>
      </c>
      <c r="S944" s="23"/>
    </row>
    <row r="945" spans="1:19" x14ac:dyDescent="0.25">
      <c r="A945" s="192" t="s">
        <v>164</v>
      </c>
      <c r="B945" s="193" t="s">
        <v>165</v>
      </c>
      <c r="C945" s="192" t="s">
        <v>55</v>
      </c>
      <c r="D945" s="192" t="s">
        <v>32</v>
      </c>
      <c r="E945" s="192" t="s">
        <v>65</v>
      </c>
      <c r="F945" s="194">
        <v>817.38460055892824</v>
      </c>
      <c r="G945">
        <v>5</v>
      </c>
      <c r="H945">
        <v>5</v>
      </c>
      <c r="I945" s="167">
        <v>1014.7540554311771</v>
      </c>
      <c r="J945" s="22">
        <v>1.241464611319185</v>
      </c>
      <c r="K945" s="22" t="s">
        <v>166</v>
      </c>
      <c r="L945" s="22" t="s">
        <v>58</v>
      </c>
      <c r="M945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45" s="24" t="str">
        <f>IFERROR(IF(Table1[[#This Row],[Medicare Rate in CR]]&gt;0,"Y","N"),"N")</f>
        <v>Y</v>
      </c>
      <c r="O945" s="166">
        <f>Table1[[#This Row],[Medicare Rate in CR]]*Table1[[#This Row],[SumOfUnits]]*Table1[[#This Row],[Actuarial Factor 06/20/2023]]</f>
        <v>1308.6278467915527</v>
      </c>
      <c r="P9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1308.6278467915527</v>
      </c>
      <c r="Q945" s="166">
        <f>Table1[[#This Row],[Trended Medicare Pricing for all RHCs]]-Table1[[#This Row],[SumOfSFY24 Estimated Payment 5/04/23]]</f>
        <v>293.87379136037555</v>
      </c>
      <c r="R945" s="24">
        <f>Table1[[#This Row],[SumOfUnits]]*Table1[[#This Row],[Actuarial Factor 06/20/2023]]</f>
        <v>6.207323056595925</v>
      </c>
      <c r="S945" s="23"/>
    </row>
    <row r="946" spans="1:19" x14ac:dyDescent="0.25">
      <c r="A946" s="192" t="s">
        <v>164</v>
      </c>
      <c r="B946" s="193" t="s">
        <v>165</v>
      </c>
      <c r="C946" s="192" t="s">
        <v>55</v>
      </c>
      <c r="D946" s="192" t="s">
        <v>32</v>
      </c>
      <c r="E946" s="192" t="s">
        <v>66</v>
      </c>
      <c r="F946" s="194">
        <v>219.89977835597955</v>
      </c>
      <c r="G946">
        <v>2</v>
      </c>
      <c r="H946">
        <v>2</v>
      </c>
      <c r="I946" s="167">
        <v>234.81558315866135</v>
      </c>
      <c r="J946" s="22">
        <v>1.0678300129004028</v>
      </c>
      <c r="K946" s="22" t="s">
        <v>166</v>
      </c>
      <c r="L946" s="22" t="s">
        <v>58</v>
      </c>
      <c r="M946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46" s="24" t="str">
        <f>IFERROR(IF(Table1[[#This Row],[Medicare Rate in CR]]&gt;0,"Y","N"),"N")</f>
        <v>Y</v>
      </c>
      <c r="O946" s="166">
        <f>Table1[[#This Row],[Medicare Rate in CR]]*Table1[[#This Row],[SumOfUnits]]*Table1[[#This Row],[Actuarial Factor 06/20/2023]]</f>
        <v>450.23984663932583</v>
      </c>
      <c r="P9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450.23984663932583</v>
      </c>
      <c r="Q946" s="166">
        <f>Table1[[#This Row],[Trended Medicare Pricing for all RHCs]]-Table1[[#This Row],[SumOfSFY24 Estimated Payment 5/04/23]]</f>
        <v>215.42426348066448</v>
      </c>
      <c r="R946" s="24">
        <f>Table1[[#This Row],[SumOfUnits]]*Table1[[#This Row],[Actuarial Factor 06/20/2023]]</f>
        <v>2.1356600258008056</v>
      </c>
      <c r="S946" s="23"/>
    </row>
    <row r="947" spans="1:19" x14ac:dyDescent="0.25">
      <c r="A947" s="192" t="s">
        <v>164</v>
      </c>
      <c r="B947" s="193" t="s">
        <v>165</v>
      </c>
      <c r="C947" s="192" t="s">
        <v>55</v>
      </c>
      <c r="D947" s="192" t="s">
        <v>31</v>
      </c>
      <c r="E947" s="192" t="s">
        <v>67</v>
      </c>
      <c r="F947" s="194">
        <v>161.22193312132603</v>
      </c>
      <c r="G947">
        <v>1</v>
      </c>
      <c r="H947">
        <v>1</v>
      </c>
      <c r="I947" s="167">
        <v>182.53465380053257</v>
      </c>
      <c r="J947" s="22">
        <v>1.1321949207938591</v>
      </c>
      <c r="K947" s="22" t="s">
        <v>166</v>
      </c>
      <c r="L947" s="22" t="s">
        <v>58</v>
      </c>
      <c r="M947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47" s="24" t="str">
        <f>IFERROR(IF(Table1[[#This Row],[Medicare Rate in CR]]&gt;0,"Y","N"),"N")</f>
        <v>Y</v>
      </c>
      <c r="O947" s="166">
        <f>Table1[[#This Row],[Medicare Rate in CR]]*Table1[[#This Row],[SumOfUnits]]*Table1[[#This Row],[Actuarial Factor 06/20/2023]]</f>
        <v>238.68933320176137</v>
      </c>
      <c r="P9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238.68933320176137</v>
      </c>
      <c r="Q947" s="166">
        <f>Table1[[#This Row],[Trended Medicare Pricing for all RHCs]]-Table1[[#This Row],[SumOfSFY24 Estimated Payment 5/04/23]]</f>
        <v>56.154679401228805</v>
      </c>
      <c r="R947" s="24">
        <f>Table1[[#This Row],[SumOfUnits]]*Table1[[#This Row],[Actuarial Factor 06/20/2023]]</f>
        <v>1.1321949207938591</v>
      </c>
      <c r="S947" s="23"/>
    </row>
    <row r="948" spans="1:19" x14ac:dyDescent="0.25">
      <c r="A948" s="192" t="s">
        <v>164</v>
      </c>
      <c r="B948" s="193" t="s">
        <v>165</v>
      </c>
      <c r="C948" s="192" t="s">
        <v>55</v>
      </c>
      <c r="D948" s="192" t="s">
        <v>31</v>
      </c>
      <c r="E948" s="192" t="s">
        <v>68</v>
      </c>
      <c r="F948" s="194">
        <v>651.65269345668298</v>
      </c>
      <c r="G948">
        <v>4</v>
      </c>
      <c r="H948">
        <v>4</v>
      </c>
      <c r="I948" s="167">
        <v>702.38833549985372</v>
      </c>
      <c r="J948" s="22">
        <v>1.0778568746091484</v>
      </c>
      <c r="K948" s="22" t="s">
        <v>166</v>
      </c>
      <c r="L948" s="22" t="s">
        <v>58</v>
      </c>
      <c r="M948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48" s="24" t="str">
        <f>IFERROR(IF(Table1[[#This Row],[Medicare Rate in CR]]&gt;0,"Y","N"),"N")</f>
        <v>Y</v>
      </c>
      <c r="O948" s="166">
        <f>Table1[[#This Row],[Medicare Rate in CR]]*Table1[[#This Row],[SumOfUnits]]*Table1[[#This Row],[Actuarial Factor 06/20/2023]]</f>
        <v>908.93514522040255</v>
      </c>
      <c r="P9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908.93514522040255</v>
      </c>
      <c r="Q948" s="166">
        <f>Table1[[#This Row],[Trended Medicare Pricing for all RHCs]]-Table1[[#This Row],[SumOfSFY24 Estimated Payment 5/04/23]]</f>
        <v>206.54680972054882</v>
      </c>
      <c r="R948" s="24">
        <f>Table1[[#This Row],[SumOfUnits]]*Table1[[#This Row],[Actuarial Factor 06/20/2023]]</f>
        <v>4.3114274984365935</v>
      </c>
      <c r="S948" s="23"/>
    </row>
    <row r="949" spans="1:19" x14ac:dyDescent="0.25">
      <c r="A949" s="192" t="s">
        <v>164</v>
      </c>
      <c r="B949" s="193" t="s">
        <v>165</v>
      </c>
      <c r="C949" s="192" t="s">
        <v>55</v>
      </c>
      <c r="D949" s="192" t="s">
        <v>31</v>
      </c>
      <c r="E949" s="192" t="s">
        <v>74</v>
      </c>
      <c r="F949" s="194">
        <v>1957.2130673605084</v>
      </c>
      <c r="G949">
        <v>12</v>
      </c>
      <c r="H949">
        <v>12</v>
      </c>
      <c r="I949" s="167">
        <v>2030.1203173822259</v>
      </c>
      <c r="J949" s="22">
        <v>1.0372505432533414</v>
      </c>
      <c r="K949" s="22" t="s">
        <v>166</v>
      </c>
      <c r="L949" s="22" t="s">
        <v>58</v>
      </c>
      <c r="M949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49" s="24" t="str">
        <f>IFERROR(IF(Table1[[#This Row],[Medicare Rate in CR]]&gt;0,"Y","N"),"N")</f>
        <v>Y</v>
      </c>
      <c r="O949" s="166">
        <f>Table1[[#This Row],[Medicare Rate in CR]]*Table1[[#This Row],[SumOfUnits]]*Table1[[#This Row],[Actuarial Factor 06/20/2023]]</f>
        <v>2624.0779143440336</v>
      </c>
      <c r="P9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2624.0779143440336</v>
      </c>
      <c r="Q949" s="166">
        <f>Table1[[#This Row],[Trended Medicare Pricing for all RHCs]]-Table1[[#This Row],[SumOfSFY24 Estimated Payment 5/04/23]]</f>
        <v>593.95759696180767</v>
      </c>
      <c r="R949" s="24">
        <f>Table1[[#This Row],[SumOfUnits]]*Table1[[#This Row],[Actuarial Factor 06/20/2023]]</f>
        <v>12.447006519040098</v>
      </c>
      <c r="S949" s="23"/>
    </row>
    <row r="950" spans="1:19" x14ac:dyDescent="0.25">
      <c r="A950" s="192" t="s">
        <v>164</v>
      </c>
      <c r="B950" s="193" t="s">
        <v>165</v>
      </c>
      <c r="C950" s="192" t="s">
        <v>55</v>
      </c>
      <c r="D950" s="192" t="s">
        <v>31</v>
      </c>
      <c r="E950" s="192" t="s">
        <v>69</v>
      </c>
      <c r="F950" s="194">
        <v>9910.1859882432327</v>
      </c>
      <c r="G950">
        <v>61</v>
      </c>
      <c r="H950">
        <v>61</v>
      </c>
      <c r="I950" s="167">
        <v>10380.403315769687</v>
      </c>
      <c r="J950" s="22">
        <v>1.0474478812087167</v>
      </c>
      <c r="K950" s="22" t="s">
        <v>166</v>
      </c>
      <c r="L950" s="22" t="s">
        <v>58</v>
      </c>
      <c r="M950" s="22" t="str">
        <f>IFERROR(IFERROR(INDEX(FreeStand_Medicare!E:E,MATCH(Table1[[#This Row],[Medicare Number]],FreeStand_Medicare!A:A,0)),INDEX(HospBased_Medicare_CR!F:F,MATCH(Table1[[#This Row],[Medicare Number]],HospBased_Medicare_CR!G:G,0))),0)</f>
        <v>210.82</v>
      </c>
      <c r="N950" s="24" t="str">
        <f>IFERROR(IF(Table1[[#This Row],[Medicare Rate in CR]]&gt;0,"Y","N"),"N")</f>
        <v>Y</v>
      </c>
      <c r="O950" s="166">
        <f>Table1[[#This Row],[Medicare Rate in CR]]*Table1[[#This Row],[SumOfUnits]]*Table1[[#This Row],[Actuarial Factor 06/20/2023]]</f>
        <v>13470.200701301721</v>
      </c>
      <c r="P9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13470.200701301721</v>
      </c>
      <c r="Q950" s="166">
        <f>Table1[[#This Row],[Trended Medicare Pricing for all RHCs]]-Table1[[#This Row],[SumOfSFY24 Estimated Payment 5/04/23]]</f>
        <v>3089.7973855320342</v>
      </c>
      <c r="R950" s="24">
        <f>Table1[[#This Row],[SumOfUnits]]*Table1[[#This Row],[Actuarial Factor 06/20/2023]]</f>
        <v>63.894320753731719</v>
      </c>
      <c r="S950" s="23"/>
    </row>
    <row r="951" spans="1:19" x14ac:dyDescent="0.25">
      <c r="A951" s="192" t="s">
        <v>167</v>
      </c>
      <c r="B951" s="193" t="s">
        <v>168</v>
      </c>
      <c r="C951" s="192" t="s">
        <v>88</v>
      </c>
      <c r="D951" s="192" t="s">
        <v>30</v>
      </c>
      <c r="E951" s="192" t="s">
        <v>59</v>
      </c>
      <c r="F951" s="194">
        <v>2162.2626963476923</v>
      </c>
      <c r="G951">
        <v>11</v>
      </c>
      <c r="H951">
        <v>11</v>
      </c>
      <c r="I951" s="167">
        <v>1911.4697876483556</v>
      </c>
      <c r="J951" s="22">
        <v>0.88401367274986775</v>
      </c>
      <c r="K951" s="22" t="s">
        <v>169</v>
      </c>
      <c r="L951" s="22" t="s">
        <v>58</v>
      </c>
      <c r="M9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51" s="24" t="str">
        <f>IFERROR(IF(Table1[[#This Row],[Medicare Rate in CR]]&gt;0,"Y","N"),"N")</f>
        <v>N</v>
      </c>
      <c r="O951" s="166">
        <f>Table1[[#This Row],[Medicare Rate in CR]]*Table1[[#This Row],[SumOfUnits]]*Table1[[#This Row],[Actuarial Factor 06/20/2023]]</f>
        <v>0</v>
      </c>
      <c r="P9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2245.2797901996805</v>
      </c>
      <c r="Q951" s="166">
        <f>Table1[[#This Row],[Trended Medicare Pricing for all RHCs]]-Table1[[#This Row],[SumOfSFY24 Estimated Payment 5/04/23]]</f>
        <v>333.81000255132494</v>
      </c>
      <c r="R951" s="24">
        <f>Table1[[#This Row],[SumOfUnits]]*Table1[[#This Row],[Actuarial Factor 06/20/2023]]</f>
        <v>9.7241504002485453</v>
      </c>
      <c r="S951" s="23"/>
    </row>
    <row r="952" spans="1:19" x14ac:dyDescent="0.25">
      <c r="A952" s="192" t="s">
        <v>167</v>
      </c>
      <c r="B952" s="193" t="s">
        <v>168</v>
      </c>
      <c r="C952" s="192" t="s">
        <v>88</v>
      </c>
      <c r="D952" s="192" t="s">
        <v>30</v>
      </c>
      <c r="E952" s="192" t="s">
        <v>62</v>
      </c>
      <c r="F952" s="194">
        <v>200.70347884745109</v>
      </c>
      <c r="G952">
        <v>1</v>
      </c>
      <c r="H952">
        <v>1</v>
      </c>
      <c r="I952" s="167">
        <v>199.5406534749132</v>
      </c>
      <c r="J952" s="22">
        <v>0.99420625203302171</v>
      </c>
      <c r="K952" s="22" t="s">
        <v>169</v>
      </c>
      <c r="L952" s="22" t="s">
        <v>58</v>
      </c>
      <c r="M9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52" s="24" t="str">
        <f>IFERROR(IF(Table1[[#This Row],[Medicare Rate in CR]]&gt;0,"Y","N"),"N")</f>
        <v>N</v>
      </c>
      <c r="O952" s="166">
        <f>Table1[[#This Row],[Medicare Rate in CR]]*Table1[[#This Row],[SumOfUnits]]*Table1[[#This Row],[Actuarial Factor 06/20/2023]]</f>
        <v>0</v>
      </c>
      <c r="P9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234.38748520407236</v>
      </c>
      <c r="Q952" s="166">
        <f>Table1[[#This Row],[Trended Medicare Pricing for all RHCs]]-Table1[[#This Row],[SumOfSFY24 Estimated Payment 5/04/23]]</f>
        <v>34.846831729159163</v>
      </c>
      <c r="R952" s="24">
        <f>Table1[[#This Row],[SumOfUnits]]*Table1[[#This Row],[Actuarial Factor 06/20/2023]]</f>
        <v>0.99420625203302171</v>
      </c>
      <c r="S952" s="23"/>
    </row>
    <row r="953" spans="1:19" x14ac:dyDescent="0.25">
      <c r="A953" s="192" t="s">
        <v>167</v>
      </c>
      <c r="B953" s="193" t="s">
        <v>168</v>
      </c>
      <c r="C953" s="192" t="s">
        <v>88</v>
      </c>
      <c r="D953" s="192" t="s">
        <v>30</v>
      </c>
      <c r="E953" s="192" t="s">
        <v>77</v>
      </c>
      <c r="F953" s="194">
        <v>593.8421509106679</v>
      </c>
      <c r="G953">
        <v>3</v>
      </c>
      <c r="H953">
        <v>3</v>
      </c>
      <c r="I953" s="167">
        <v>842.34570698217397</v>
      </c>
      <c r="J953" s="22">
        <v>1.4184673581867189</v>
      </c>
      <c r="K953" s="22" t="s">
        <v>169</v>
      </c>
      <c r="L953" s="22" t="s">
        <v>58</v>
      </c>
      <c r="M9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53" s="24" t="str">
        <f>IFERROR(IF(Table1[[#This Row],[Medicare Rate in CR]]&gt;0,"Y","N"),"N")</f>
        <v>N</v>
      </c>
      <c r="O953" s="166">
        <f>Table1[[#This Row],[Medicare Rate in CR]]*Table1[[#This Row],[SumOfUnits]]*Table1[[#This Row],[Actuarial Factor 06/20/2023]]</f>
        <v>0</v>
      </c>
      <c r="P9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989.44895936616888</v>
      </c>
      <c r="Q953" s="166">
        <f>Table1[[#This Row],[Trended Medicare Pricing for all RHCs]]-Table1[[#This Row],[SumOfSFY24 Estimated Payment 5/04/23]]</f>
        <v>147.10325238399491</v>
      </c>
      <c r="R953" s="24">
        <f>Table1[[#This Row],[SumOfUnits]]*Table1[[#This Row],[Actuarial Factor 06/20/2023]]</f>
        <v>4.2554020745601564</v>
      </c>
      <c r="S953" s="23"/>
    </row>
    <row r="954" spans="1:19" x14ac:dyDescent="0.25">
      <c r="A954" s="192" t="s">
        <v>167</v>
      </c>
      <c r="B954" s="193" t="s">
        <v>168</v>
      </c>
      <c r="C954" s="192" t="s">
        <v>72</v>
      </c>
      <c r="D954" s="192" t="s">
        <v>30</v>
      </c>
      <c r="E954" s="192" t="s">
        <v>77</v>
      </c>
      <c r="F954" s="194">
        <v>393.13867206321675</v>
      </c>
      <c r="G954">
        <v>2</v>
      </c>
      <c r="H954">
        <v>2</v>
      </c>
      <c r="I954" s="167">
        <v>608.40744263817032</v>
      </c>
      <c r="J954" s="22">
        <v>1.5475644750113475</v>
      </c>
      <c r="K954" s="22" t="s">
        <v>169</v>
      </c>
      <c r="L954" s="22" t="s">
        <v>58</v>
      </c>
      <c r="M9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54" s="24" t="str">
        <f>IFERROR(IF(Table1[[#This Row],[Medicare Rate in CR]]&gt;0,"Y","N"),"N")</f>
        <v>N</v>
      </c>
      <c r="O954" s="166">
        <f>Table1[[#This Row],[Medicare Rate in CR]]*Table1[[#This Row],[SumOfUnits]]*Table1[[#This Row],[Actuarial Factor 06/20/2023]]</f>
        <v>0</v>
      </c>
      <c r="P9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621.99988882402511</v>
      </c>
      <c r="Q954" s="166">
        <f>Table1[[#This Row],[Trended Medicare Pricing for all RHCs]]-Table1[[#This Row],[SumOfSFY24 Estimated Payment 5/04/23]]</f>
        <v>13.592446185854783</v>
      </c>
      <c r="R954" s="24">
        <f>Table1[[#This Row],[SumOfUnits]]*Table1[[#This Row],[Actuarial Factor 06/20/2023]]</f>
        <v>3.0951289500226951</v>
      </c>
      <c r="S954" s="23"/>
    </row>
    <row r="955" spans="1:19" x14ac:dyDescent="0.25">
      <c r="A955" s="192" t="s">
        <v>167</v>
      </c>
      <c r="B955" s="193" t="s">
        <v>168</v>
      </c>
      <c r="C955" s="192" t="s">
        <v>90</v>
      </c>
      <c r="D955" s="192" t="s">
        <v>30</v>
      </c>
      <c r="E955" s="192" t="s">
        <v>59</v>
      </c>
      <c r="F955" s="194">
        <v>189.42854389515273</v>
      </c>
      <c r="G955">
        <v>1</v>
      </c>
      <c r="H955">
        <v>1</v>
      </c>
      <c r="I955" s="167">
        <v>185.12319793499864</v>
      </c>
      <c r="J955" s="22">
        <v>0.97727192601693091</v>
      </c>
      <c r="K955" s="22" t="s">
        <v>169</v>
      </c>
      <c r="L955" s="22" t="s">
        <v>58</v>
      </c>
      <c r="M9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55" s="24" t="str">
        <f>IFERROR(IF(Table1[[#This Row],[Medicare Rate in CR]]&gt;0,"Y","N"),"N")</f>
        <v>N</v>
      </c>
      <c r="O955" s="166">
        <f>Table1[[#This Row],[Medicare Rate in CR]]*Table1[[#This Row],[SumOfUnits]]*Table1[[#This Row],[Actuarial Factor 06/20/2023]]</f>
        <v>0</v>
      </c>
      <c r="P9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281.06366895445922</v>
      </c>
      <c r="Q955" s="166">
        <f>Table1[[#This Row],[Trended Medicare Pricing for all RHCs]]-Table1[[#This Row],[SumOfSFY24 Estimated Payment 5/04/23]]</f>
        <v>95.940471019460574</v>
      </c>
      <c r="R955" s="24">
        <f>Table1[[#This Row],[SumOfUnits]]*Table1[[#This Row],[Actuarial Factor 06/20/2023]]</f>
        <v>0.97727192601693091</v>
      </c>
      <c r="S955" s="23"/>
    </row>
    <row r="956" spans="1:19" x14ac:dyDescent="0.25">
      <c r="A956" s="192" t="s">
        <v>167</v>
      </c>
      <c r="B956" s="193" t="s">
        <v>168</v>
      </c>
      <c r="C956" s="192" t="s">
        <v>78</v>
      </c>
      <c r="D956" s="192" t="s">
        <v>30</v>
      </c>
      <c r="E956" s="192" t="s">
        <v>59</v>
      </c>
      <c r="F956" s="194">
        <v>589.70800809482512</v>
      </c>
      <c r="G956">
        <v>3</v>
      </c>
      <c r="H956">
        <v>3</v>
      </c>
      <c r="I956" s="167">
        <v>550.77675920536217</v>
      </c>
      <c r="J956" s="22">
        <v>0.93398216006047052</v>
      </c>
      <c r="K956" s="22" t="s">
        <v>169</v>
      </c>
      <c r="L956" s="22" t="s">
        <v>58</v>
      </c>
      <c r="M9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56" s="24" t="str">
        <f>IFERROR(IF(Table1[[#This Row],[Medicare Rate in CR]]&gt;0,"Y","N"),"N")</f>
        <v>N</v>
      </c>
      <c r="O956" s="166">
        <f>Table1[[#This Row],[Medicare Rate in CR]]*Table1[[#This Row],[SumOfUnits]]*Table1[[#This Row],[Actuarial Factor 06/20/2023]]</f>
        <v>0</v>
      </c>
      <c r="P9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798.99105065161052</v>
      </c>
      <c r="Q956" s="166">
        <f>Table1[[#This Row],[Trended Medicare Pricing for all RHCs]]-Table1[[#This Row],[SumOfSFY24 Estimated Payment 5/04/23]]</f>
        <v>248.21429144624835</v>
      </c>
      <c r="R956" s="24">
        <f>Table1[[#This Row],[SumOfUnits]]*Table1[[#This Row],[Actuarial Factor 06/20/2023]]</f>
        <v>2.8019464801814116</v>
      </c>
      <c r="S956" s="23"/>
    </row>
    <row r="957" spans="1:19" x14ac:dyDescent="0.25">
      <c r="A957" s="192" t="s">
        <v>167</v>
      </c>
      <c r="B957" s="193" t="s">
        <v>168</v>
      </c>
      <c r="C957" s="192" t="s">
        <v>78</v>
      </c>
      <c r="D957" s="192" t="s">
        <v>30</v>
      </c>
      <c r="E957" s="192" t="s">
        <v>62</v>
      </c>
      <c r="F957" s="194">
        <v>991.11496578972742</v>
      </c>
      <c r="G957">
        <v>5</v>
      </c>
      <c r="H957">
        <v>5</v>
      </c>
      <c r="I957" s="167">
        <v>941.48119344168265</v>
      </c>
      <c r="J957" s="22">
        <v>0.94992127648027569</v>
      </c>
      <c r="K957" s="22" t="s">
        <v>169</v>
      </c>
      <c r="L957" s="22" t="s">
        <v>58</v>
      </c>
      <c r="M9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57" s="24" t="str">
        <f>IFERROR(IF(Table1[[#This Row],[Medicare Rate in CR]]&gt;0,"Y","N"),"N")</f>
        <v>N</v>
      </c>
      <c r="O957" s="166">
        <f>Table1[[#This Row],[Medicare Rate in CR]]*Table1[[#This Row],[SumOfUnits]]*Table1[[#This Row],[Actuarial Factor 06/20/2023]]</f>
        <v>0</v>
      </c>
      <c r="P9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1365.7712228126613</v>
      </c>
      <c r="Q957" s="166">
        <f>Table1[[#This Row],[Trended Medicare Pricing for all RHCs]]-Table1[[#This Row],[SumOfSFY24 Estimated Payment 5/04/23]]</f>
        <v>424.29002937097869</v>
      </c>
      <c r="R957" s="24">
        <f>Table1[[#This Row],[SumOfUnits]]*Table1[[#This Row],[Actuarial Factor 06/20/2023]]</f>
        <v>4.7496063824013781</v>
      </c>
      <c r="S957" s="23"/>
    </row>
    <row r="958" spans="1:19" x14ac:dyDescent="0.25">
      <c r="A958" s="192" t="s">
        <v>167</v>
      </c>
      <c r="B958" s="193" t="s">
        <v>168</v>
      </c>
      <c r="C958" s="192" t="s">
        <v>79</v>
      </c>
      <c r="D958" s="192" t="s">
        <v>30</v>
      </c>
      <c r="E958" s="192" t="s">
        <v>56</v>
      </c>
      <c r="F958" s="194">
        <v>200.70347884745109</v>
      </c>
      <c r="G958">
        <v>1</v>
      </c>
      <c r="H958">
        <v>1</v>
      </c>
      <c r="I958" s="167">
        <v>219.77846489390311</v>
      </c>
      <c r="J958" s="22">
        <v>1.0950406348509303</v>
      </c>
      <c r="K958" s="22" t="s">
        <v>169</v>
      </c>
      <c r="L958" s="22" t="s">
        <v>58</v>
      </c>
      <c r="M9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58" s="24" t="str">
        <f>IFERROR(IF(Table1[[#This Row],[Medicare Rate in CR]]&gt;0,"Y","N"),"N")</f>
        <v>N</v>
      </c>
      <c r="O958" s="166">
        <f>Table1[[#This Row],[Medicare Rate in CR]]*Table1[[#This Row],[SumOfUnits]]*Table1[[#This Row],[Actuarial Factor 06/20/2023]]</f>
        <v>0</v>
      </c>
      <c r="P9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264.0355730817958</v>
      </c>
      <c r="Q958" s="166">
        <f>Table1[[#This Row],[Trended Medicare Pricing for all RHCs]]-Table1[[#This Row],[SumOfSFY24 Estimated Payment 5/04/23]]</f>
        <v>44.257108187892698</v>
      </c>
      <c r="R958" s="24">
        <f>Table1[[#This Row],[SumOfUnits]]*Table1[[#This Row],[Actuarial Factor 06/20/2023]]</f>
        <v>1.0950406348509303</v>
      </c>
      <c r="S958" s="23"/>
    </row>
    <row r="959" spans="1:19" x14ac:dyDescent="0.25">
      <c r="A959" s="192" t="s">
        <v>167</v>
      </c>
      <c r="B959" s="193" t="s">
        <v>168</v>
      </c>
      <c r="C959" s="192" t="s">
        <v>84</v>
      </c>
      <c r="D959" s="192" t="s">
        <v>30</v>
      </c>
      <c r="E959" s="192" t="s">
        <v>62</v>
      </c>
      <c r="F959" s="194">
        <v>196.56933603160837</v>
      </c>
      <c r="G959">
        <v>1</v>
      </c>
      <c r="H959">
        <v>1</v>
      </c>
      <c r="I959" s="167">
        <v>217.20596527708796</v>
      </c>
      <c r="J959" s="22">
        <v>1.1049839698403479</v>
      </c>
      <c r="K959" s="22" t="s">
        <v>169</v>
      </c>
      <c r="L959" s="22" t="s">
        <v>58</v>
      </c>
      <c r="M9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59" s="24" t="str">
        <f>IFERROR(IF(Table1[[#This Row],[Medicare Rate in CR]]&gt;0,"Y","N"),"N")</f>
        <v>N</v>
      </c>
      <c r="O959" s="166">
        <f>Table1[[#This Row],[Medicare Rate in CR]]*Table1[[#This Row],[SumOfUnits]]*Table1[[#This Row],[Actuarial Factor 06/20/2023]]</f>
        <v>0</v>
      </c>
      <c r="P9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549.11130616357912</v>
      </c>
      <c r="Q959" s="166">
        <f>Table1[[#This Row],[Trended Medicare Pricing for all RHCs]]-Table1[[#This Row],[SumOfSFY24 Estimated Payment 5/04/23]]</f>
        <v>331.90534088649116</v>
      </c>
      <c r="R959" s="24">
        <f>Table1[[#This Row],[SumOfUnits]]*Table1[[#This Row],[Actuarial Factor 06/20/2023]]</f>
        <v>1.1049839698403479</v>
      </c>
      <c r="S959" s="23"/>
    </row>
    <row r="960" spans="1:19" x14ac:dyDescent="0.25">
      <c r="A960" s="192" t="s">
        <v>167</v>
      </c>
      <c r="B960" s="193" t="s">
        <v>168</v>
      </c>
      <c r="C960" s="192" t="s">
        <v>85</v>
      </c>
      <c r="D960" s="192" t="s">
        <v>30</v>
      </c>
      <c r="E960" s="192" t="s">
        <v>56</v>
      </c>
      <c r="F960" s="194">
        <v>1969.8275031319265</v>
      </c>
      <c r="G960">
        <v>10</v>
      </c>
      <c r="H960">
        <v>10</v>
      </c>
      <c r="I960" s="167">
        <v>2051.4565947069182</v>
      </c>
      <c r="J960" s="22">
        <v>1.0414397156325645</v>
      </c>
      <c r="K960" s="22" t="s">
        <v>169</v>
      </c>
      <c r="L960" s="22" t="s">
        <v>58</v>
      </c>
      <c r="M9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60" s="24" t="str">
        <f>IFERROR(IF(Table1[[#This Row],[Medicare Rate in CR]]&gt;0,"Y","N"),"N")</f>
        <v>N</v>
      </c>
      <c r="O960" s="166">
        <f>Table1[[#This Row],[Medicare Rate in CR]]*Table1[[#This Row],[SumOfUnits]]*Table1[[#This Row],[Actuarial Factor 06/20/2023]]</f>
        <v>0</v>
      </c>
      <c r="P9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2384.8901424935498</v>
      </c>
      <c r="Q960" s="166">
        <f>Table1[[#This Row],[Trended Medicare Pricing for all RHCs]]-Table1[[#This Row],[SumOfSFY24 Estimated Payment 5/04/23]]</f>
        <v>333.43354778663161</v>
      </c>
      <c r="R960" s="24">
        <f>Table1[[#This Row],[SumOfUnits]]*Table1[[#This Row],[Actuarial Factor 06/20/2023]]</f>
        <v>10.414397156325645</v>
      </c>
      <c r="S960" s="23"/>
    </row>
    <row r="961" spans="1:19" x14ac:dyDescent="0.25">
      <c r="A961" s="192" t="s">
        <v>167</v>
      </c>
      <c r="B961" s="193" t="s">
        <v>168</v>
      </c>
      <c r="C961" s="192" t="s">
        <v>85</v>
      </c>
      <c r="D961" s="192" t="s">
        <v>30</v>
      </c>
      <c r="E961" s="192" t="s">
        <v>59</v>
      </c>
      <c r="F961" s="194">
        <v>17449.918088079405</v>
      </c>
      <c r="G961">
        <v>89</v>
      </c>
      <c r="H961">
        <v>89</v>
      </c>
      <c r="I961" s="167">
        <v>15652.727216698753</v>
      </c>
      <c r="J961" s="22">
        <v>0.89700863566755829</v>
      </c>
      <c r="K961" s="22" t="s">
        <v>169</v>
      </c>
      <c r="L961" s="22" t="s">
        <v>58</v>
      </c>
      <c r="M9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61" s="24" t="str">
        <f>IFERROR(IF(Table1[[#This Row],[Medicare Rate in CR]]&gt;0,"Y","N"),"N")</f>
        <v>N</v>
      </c>
      <c r="O961" s="166">
        <f>Table1[[#This Row],[Medicare Rate in CR]]*Table1[[#This Row],[SumOfUnits]]*Table1[[#This Row],[Actuarial Factor 06/20/2023]]</f>
        <v>0</v>
      </c>
      <c r="P9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18196.8436176338</v>
      </c>
      <c r="Q961" s="166">
        <f>Table1[[#This Row],[Trended Medicare Pricing for all RHCs]]-Table1[[#This Row],[SumOfSFY24 Estimated Payment 5/04/23]]</f>
        <v>2544.1164009350468</v>
      </c>
      <c r="R961" s="24">
        <f>Table1[[#This Row],[SumOfUnits]]*Table1[[#This Row],[Actuarial Factor 06/20/2023]]</f>
        <v>79.833768574412687</v>
      </c>
      <c r="S961" s="23"/>
    </row>
    <row r="962" spans="1:19" x14ac:dyDescent="0.25">
      <c r="A962" s="192" t="s">
        <v>167</v>
      </c>
      <c r="B962" s="193" t="s">
        <v>168</v>
      </c>
      <c r="C962" s="192" t="s">
        <v>85</v>
      </c>
      <c r="D962" s="192" t="s">
        <v>30</v>
      </c>
      <c r="E962" s="192" t="s">
        <v>60</v>
      </c>
      <c r="F962" s="194">
        <v>11539.414088850341</v>
      </c>
      <c r="G962">
        <v>61</v>
      </c>
      <c r="H962">
        <v>61</v>
      </c>
      <c r="I962" s="167">
        <v>9548.6317067315904</v>
      </c>
      <c r="J962" s="22">
        <v>0.82747976918149668</v>
      </c>
      <c r="K962" s="22" t="s">
        <v>169</v>
      </c>
      <c r="L962" s="22" t="s">
        <v>58</v>
      </c>
      <c r="M9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62" s="24" t="str">
        <f>IFERROR(IF(Table1[[#This Row],[Medicare Rate in CR]]&gt;0,"Y","N"),"N")</f>
        <v>N</v>
      </c>
      <c r="O962" s="166">
        <f>Table1[[#This Row],[Medicare Rate in CR]]*Table1[[#This Row],[SumOfUnits]]*Table1[[#This Row],[Actuarial Factor 06/20/2023]]</f>
        <v>0</v>
      </c>
      <c r="P9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11100.618794685694</v>
      </c>
      <c r="Q962" s="166">
        <f>Table1[[#This Row],[Trended Medicare Pricing for all RHCs]]-Table1[[#This Row],[SumOfSFY24 Estimated Payment 5/04/23]]</f>
        <v>1551.9870879541031</v>
      </c>
      <c r="R962" s="24">
        <f>Table1[[#This Row],[SumOfUnits]]*Table1[[#This Row],[Actuarial Factor 06/20/2023]]</f>
        <v>50.476265920071299</v>
      </c>
      <c r="S962" s="23"/>
    </row>
    <row r="963" spans="1:19" x14ac:dyDescent="0.25">
      <c r="A963" s="192" t="s">
        <v>167</v>
      </c>
      <c r="B963" s="193" t="s">
        <v>168</v>
      </c>
      <c r="C963" s="192" t="s">
        <v>85</v>
      </c>
      <c r="D963" s="192" t="s">
        <v>30</v>
      </c>
      <c r="E963" s="192" t="s">
        <v>62</v>
      </c>
      <c r="F963" s="194">
        <v>40390.344030066379</v>
      </c>
      <c r="G963">
        <v>214</v>
      </c>
      <c r="H963">
        <v>214</v>
      </c>
      <c r="I963" s="167">
        <v>36863.160023106837</v>
      </c>
      <c r="J963" s="22">
        <v>0.91267259312438831</v>
      </c>
      <c r="K963" s="22" t="s">
        <v>169</v>
      </c>
      <c r="L963" s="22" t="s">
        <v>58</v>
      </c>
      <c r="M9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63" s="24" t="str">
        <f>IFERROR(IF(Table1[[#This Row],[Medicare Rate in CR]]&gt;0,"Y","N"),"N")</f>
        <v>N</v>
      </c>
      <c r="O963" s="166">
        <f>Table1[[#This Row],[Medicare Rate in CR]]*Table1[[#This Row],[SumOfUnits]]*Table1[[#This Row],[Actuarial Factor 06/20/2023]]</f>
        <v>0</v>
      </c>
      <c r="P9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42854.714638907448</v>
      </c>
      <c r="Q963" s="166">
        <f>Table1[[#This Row],[Trended Medicare Pricing for all RHCs]]-Table1[[#This Row],[SumOfSFY24 Estimated Payment 5/04/23]]</f>
        <v>5991.5546158006109</v>
      </c>
      <c r="R963" s="24">
        <f>Table1[[#This Row],[SumOfUnits]]*Table1[[#This Row],[Actuarial Factor 06/20/2023]]</f>
        <v>195.31193492861911</v>
      </c>
      <c r="S963" s="23"/>
    </row>
    <row r="964" spans="1:19" x14ac:dyDescent="0.25">
      <c r="A964" s="192" t="s">
        <v>167</v>
      </c>
      <c r="B964" s="193" t="s">
        <v>168</v>
      </c>
      <c r="C964" s="192" t="s">
        <v>85</v>
      </c>
      <c r="D964" s="192" t="s">
        <v>30</v>
      </c>
      <c r="E964" s="192" t="s">
        <v>77</v>
      </c>
      <c r="F964" s="194">
        <v>13449.397706466227</v>
      </c>
      <c r="G964">
        <v>68</v>
      </c>
      <c r="H964">
        <v>68</v>
      </c>
      <c r="I964" s="167">
        <v>15981.45309214113</v>
      </c>
      <c r="J964" s="22">
        <v>1.1882653365553713</v>
      </c>
      <c r="K964" s="22" t="s">
        <v>169</v>
      </c>
      <c r="L964" s="22" t="s">
        <v>58</v>
      </c>
      <c r="M9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64" s="24" t="str">
        <f>IFERROR(IF(Table1[[#This Row],[Medicare Rate in CR]]&gt;0,"Y","N"),"N")</f>
        <v>N</v>
      </c>
      <c r="O964" s="166">
        <f>Table1[[#This Row],[Medicare Rate in CR]]*Table1[[#This Row],[SumOfUnits]]*Table1[[#This Row],[Actuarial Factor 06/20/2023]]</f>
        <v>0</v>
      </c>
      <c r="P9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18578.998961279805</v>
      </c>
      <c r="Q964" s="166">
        <f>Table1[[#This Row],[Trended Medicare Pricing for all RHCs]]-Table1[[#This Row],[SumOfSFY24 Estimated Payment 5/04/23]]</f>
        <v>2597.5458691386757</v>
      </c>
      <c r="R964" s="24">
        <f>Table1[[#This Row],[SumOfUnits]]*Table1[[#This Row],[Actuarial Factor 06/20/2023]]</f>
        <v>80.802042885765246</v>
      </c>
      <c r="S964" s="23"/>
    </row>
    <row r="965" spans="1:19" x14ac:dyDescent="0.25">
      <c r="A965" s="192" t="s">
        <v>167</v>
      </c>
      <c r="B965" s="193" t="s">
        <v>168</v>
      </c>
      <c r="C965" s="192" t="s">
        <v>85</v>
      </c>
      <c r="D965" s="192" t="s">
        <v>32</v>
      </c>
      <c r="E965" s="192" t="s">
        <v>81</v>
      </c>
      <c r="F965" s="194">
        <v>196.56933603160837</v>
      </c>
      <c r="G965">
        <v>1</v>
      </c>
      <c r="H965">
        <v>1</v>
      </c>
      <c r="I965" s="167">
        <v>210.40830272006963</v>
      </c>
      <c r="J965" s="22">
        <v>1.0704024695196404</v>
      </c>
      <c r="K965" s="22" t="s">
        <v>169</v>
      </c>
      <c r="L965" s="22" t="s">
        <v>58</v>
      </c>
      <c r="M9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65" s="24" t="str">
        <f>IFERROR(IF(Table1[[#This Row],[Medicare Rate in CR]]&gt;0,"Y","N"),"N")</f>
        <v>N</v>
      </c>
      <c r="O965" s="166">
        <f>Table1[[#This Row],[Medicare Rate in CR]]*Table1[[#This Row],[SumOfUnits]]*Table1[[#This Row],[Actuarial Factor 06/20/2023]]</f>
        <v>0</v>
      </c>
      <c r="P9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244.6070213479621</v>
      </c>
      <c r="Q965" s="166">
        <f>Table1[[#This Row],[Trended Medicare Pricing for all RHCs]]-Table1[[#This Row],[SumOfSFY24 Estimated Payment 5/04/23]]</f>
        <v>34.198718627892475</v>
      </c>
      <c r="R965" s="24">
        <f>Table1[[#This Row],[SumOfUnits]]*Table1[[#This Row],[Actuarial Factor 06/20/2023]]</f>
        <v>1.0704024695196404</v>
      </c>
      <c r="S965" s="23"/>
    </row>
    <row r="966" spans="1:19" x14ac:dyDescent="0.25">
      <c r="A966" s="192" t="s">
        <v>167</v>
      </c>
      <c r="B966" s="193" t="s">
        <v>168</v>
      </c>
      <c r="C966" s="192" t="s">
        <v>85</v>
      </c>
      <c r="D966" s="192" t="s">
        <v>32</v>
      </c>
      <c r="E966" s="192" t="s">
        <v>66</v>
      </c>
      <c r="F966" s="194">
        <v>196.56933603160837</v>
      </c>
      <c r="G966">
        <v>1</v>
      </c>
      <c r="H966">
        <v>1</v>
      </c>
      <c r="I966" s="167">
        <v>197.78071792819222</v>
      </c>
      <c r="J966" s="22">
        <v>1.0061626188552066</v>
      </c>
      <c r="K966" s="22" t="s">
        <v>169</v>
      </c>
      <c r="L966" s="22" t="s">
        <v>58</v>
      </c>
      <c r="M9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66" s="24" t="str">
        <f>IFERROR(IF(Table1[[#This Row],[Medicare Rate in CR]]&gt;0,"Y","N"),"N")</f>
        <v>N</v>
      </c>
      <c r="O966" s="166">
        <f>Table1[[#This Row],[Medicare Rate in CR]]*Table1[[#This Row],[SumOfUnits]]*Table1[[#This Row],[Actuarial Factor 06/20/2023]]</f>
        <v>0</v>
      </c>
      <c r="P9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229.92701175314426</v>
      </c>
      <c r="Q966" s="166">
        <f>Table1[[#This Row],[Trended Medicare Pricing for all RHCs]]-Table1[[#This Row],[SumOfSFY24 Estimated Payment 5/04/23]]</f>
        <v>32.146293824952039</v>
      </c>
      <c r="R966" s="24">
        <f>Table1[[#This Row],[SumOfUnits]]*Table1[[#This Row],[Actuarial Factor 06/20/2023]]</f>
        <v>1.0061626188552066</v>
      </c>
      <c r="S966" s="23"/>
    </row>
    <row r="967" spans="1:19" x14ac:dyDescent="0.25">
      <c r="A967" s="192" t="s">
        <v>170</v>
      </c>
      <c r="B967" s="193" t="s">
        <v>171</v>
      </c>
      <c r="C967" s="192" t="s">
        <v>88</v>
      </c>
      <c r="D967" s="192" t="s">
        <v>30</v>
      </c>
      <c r="E967" s="192" t="s">
        <v>61</v>
      </c>
      <c r="F967" s="194">
        <v>464.99</v>
      </c>
      <c r="G967">
        <v>3</v>
      </c>
      <c r="H967">
        <v>3</v>
      </c>
      <c r="I967" s="167">
        <v>353.14725624205948</v>
      </c>
      <c r="J967" s="22">
        <v>0.75947279778502652</v>
      </c>
      <c r="K967" s="22" t="s">
        <v>172</v>
      </c>
      <c r="L967" s="22" t="s">
        <v>58</v>
      </c>
      <c r="M9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67" s="24" t="str">
        <f>IFERROR(IF(Table1[[#This Row],[Medicare Rate in CR]]&gt;0,"Y","N"),"N")</f>
        <v>N</v>
      </c>
      <c r="O967" s="166">
        <f>Table1[[#This Row],[Medicare Rate in CR]]*Table1[[#This Row],[SumOfUnits]]*Table1[[#This Row],[Actuarial Factor 06/20/2023]]</f>
        <v>0</v>
      </c>
      <c r="P9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414.8192153119362</v>
      </c>
      <c r="Q967" s="166">
        <f>Table1[[#This Row],[Trended Medicare Pricing for all RHCs]]-Table1[[#This Row],[SumOfSFY24 Estimated Payment 5/04/23]]</f>
        <v>61.671959069876721</v>
      </c>
      <c r="R967" s="24">
        <f>Table1[[#This Row],[SumOfUnits]]*Table1[[#This Row],[Actuarial Factor 06/20/2023]]</f>
        <v>2.2784183933550795</v>
      </c>
      <c r="S967" s="23"/>
    </row>
    <row r="968" spans="1:19" x14ac:dyDescent="0.25">
      <c r="A968" s="192" t="s">
        <v>170</v>
      </c>
      <c r="B968" s="193" t="s">
        <v>171</v>
      </c>
      <c r="C968" s="192" t="s">
        <v>88</v>
      </c>
      <c r="D968" s="192" t="s">
        <v>30</v>
      </c>
      <c r="E968" s="192" t="s">
        <v>62</v>
      </c>
      <c r="F968" s="194">
        <v>628.6</v>
      </c>
      <c r="G968">
        <v>4</v>
      </c>
      <c r="H968">
        <v>4</v>
      </c>
      <c r="I968" s="167">
        <v>624.95805002795748</v>
      </c>
      <c r="J968" s="22">
        <v>0.99420625203302171</v>
      </c>
      <c r="K968" s="22" t="s">
        <v>172</v>
      </c>
      <c r="L968" s="22" t="s">
        <v>58</v>
      </c>
      <c r="M9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68" s="24" t="str">
        <f>IFERROR(IF(Table1[[#This Row],[Medicare Rate in CR]]&gt;0,"Y","N"),"N")</f>
        <v>N</v>
      </c>
      <c r="O968" s="166">
        <f>Table1[[#This Row],[Medicare Rate in CR]]*Table1[[#This Row],[SumOfUnits]]*Table1[[#This Row],[Actuarial Factor 06/20/2023]]</f>
        <v>0</v>
      </c>
      <c r="P9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734.09775478413962</v>
      </c>
      <c r="Q968" s="166">
        <f>Table1[[#This Row],[Trended Medicare Pricing for all RHCs]]-Table1[[#This Row],[SumOfSFY24 Estimated Payment 5/04/23]]</f>
        <v>109.13970475618214</v>
      </c>
      <c r="R968" s="24">
        <f>Table1[[#This Row],[SumOfUnits]]*Table1[[#This Row],[Actuarial Factor 06/20/2023]]</f>
        <v>3.9768250081320868</v>
      </c>
      <c r="S968" s="23"/>
    </row>
    <row r="969" spans="1:19" x14ac:dyDescent="0.25">
      <c r="A969" s="192" t="s">
        <v>170</v>
      </c>
      <c r="B969" s="193" t="s">
        <v>171</v>
      </c>
      <c r="C969" s="192" t="s">
        <v>88</v>
      </c>
      <c r="D969" s="192" t="s">
        <v>30</v>
      </c>
      <c r="E969" s="192" t="s">
        <v>77</v>
      </c>
      <c r="F969" s="194">
        <v>157.15</v>
      </c>
      <c r="G969">
        <v>1</v>
      </c>
      <c r="H969">
        <v>1</v>
      </c>
      <c r="I969" s="167">
        <v>222.91214533904287</v>
      </c>
      <c r="J969" s="22">
        <v>1.4184673581867189</v>
      </c>
      <c r="K969" s="22" t="s">
        <v>172</v>
      </c>
      <c r="L969" s="22" t="s">
        <v>58</v>
      </c>
      <c r="M9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69" s="24" t="str">
        <f>IFERROR(IF(Table1[[#This Row],[Medicare Rate in CR]]&gt;0,"Y","N"),"N")</f>
        <v>N</v>
      </c>
      <c r="O969" s="166">
        <f>Table1[[#This Row],[Medicare Rate in CR]]*Table1[[#This Row],[SumOfUnits]]*Table1[[#This Row],[Actuarial Factor 06/20/2023]]</f>
        <v>0</v>
      </c>
      <c r="P9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261.84046337220036</v>
      </c>
      <c r="Q969" s="166">
        <f>Table1[[#This Row],[Trended Medicare Pricing for all RHCs]]-Table1[[#This Row],[SumOfSFY24 Estimated Payment 5/04/23]]</f>
        <v>38.928318033157495</v>
      </c>
      <c r="R969" s="24">
        <f>Table1[[#This Row],[SumOfUnits]]*Table1[[#This Row],[Actuarial Factor 06/20/2023]]</f>
        <v>1.4184673581867189</v>
      </c>
      <c r="S969" s="23"/>
    </row>
    <row r="970" spans="1:19" x14ac:dyDescent="0.25">
      <c r="A970" s="192" t="s">
        <v>170</v>
      </c>
      <c r="B970" s="193" t="s">
        <v>171</v>
      </c>
      <c r="C970" s="192" t="s">
        <v>88</v>
      </c>
      <c r="D970" s="192" t="s">
        <v>32</v>
      </c>
      <c r="E970" s="192" t="s">
        <v>66</v>
      </c>
      <c r="F970" s="194">
        <v>1090.3599999999999</v>
      </c>
      <c r="G970">
        <v>7</v>
      </c>
      <c r="H970">
        <v>7</v>
      </c>
      <c r="I970" s="167">
        <v>1153.8169664448887</v>
      </c>
      <c r="J970" s="22">
        <v>1.0581981789912405</v>
      </c>
      <c r="K970" s="22" t="s">
        <v>172</v>
      </c>
      <c r="L970" s="22" t="s">
        <v>58</v>
      </c>
      <c r="M9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70" s="24" t="str">
        <f>IFERROR(IF(Table1[[#This Row],[Medicare Rate in CR]]&gt;0,"Y","N"),"N")</f>
        <v>N</v>
      </c>
      <c r="O970" s="166">
        <f>Table1[[#This Row],[Medicare Rate in CR]]*Table1[[#This Row],[SumOfUnits]]*Table1[[#This Row],[Actuarial Factor 06/20/2023]]</f>
        <v>0</v>
      </c>
      <c r="P9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1355.3140798188751</v>
      </c>
      <c r="Q970" s="166">
        <f>Table1[[#This Row],[Trended Medicare Pricing for all RHCs]]-Table1[[#This Row],[SumOfSFY24 Estimated Payment 5/04/23]]</f>
        <v>201.49711337398639</v>
      </c>
      <c r="R970" s="24">
        <f>Table1[[#This Row],[SumOfUnits]]*Table1[[#This Row],[Actuarial Factor 06/20/2023]]</f>
        <v>7.4073872529386833</v>
      </c>
      <c r="S970" s="23"/>
    </row>
    <row r="971" spans="1:19" x14ac:dyDescent="0.25">
      <c r="A971" s="192" t="s">
        <v>170</v>
      </c>
      <c r="B971" s="193" t="s">
        <v>171</v>
      </c>
      <c r="C971" s="192" t="s">
        <v>72</v>
      </c>
      <c r="D971" s="192" t="s">
        <v>30</v>
      </c>
      <c r="E971" s="192" t="s">
        <v>59</v>
      </c>
      <c r="F971" s="194">
        <v>809.42999999999984</v>
      </c>
      <c r="G971">
        <v>5</v>
      </c>
      <c r="H971">
        <v>5</v>
      </c>
      <c r="I971" s="167">
        <v>933.55003692834066</v>
      </c>
      <c r="J971" s="22">
        <v>1.1533425211918769</v>
      </c>
      <c r="K971" s="22" t="s">
        <v>172</v>
      </c>
      <c r="L971" s="22" t="s">
        <v>58</v>
      </c>
      <c r="M9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71" s="24" t="str">
        <f>IFERROR(IF(Table1[[#This Row],[Medicare Rate in CR]]&gt;0,"Y","N"),"N")</f>
        <v>N</v>
      </c>
      <c r="O971" s="166">
        <f>Table1[[#This Row],[Medicare Rate in CR]]*Table1[[#This Row],[SumOfUnits]]*Table1[[#This Row],[Actuarial Factor 06/20/2023]]</f>
        <v>0</v>
      </c>
      <c r="P9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954.40650210195577</v>
      </c>
      <c r="Q971" s="166">
        <f>Table1[[#This Row],[Trended Medicare Pricing for all RHCs]]-Table1[[#This Row],[SumOfSFY24 Estimated Payment 5/04/23]]</f>
        <v>20.856465173615106</v>
      </c>
      <c r="R971" s="24">
        <f>Table1[[#This Row],[SumOfUnits]]*Table1[[#This Row],[Actuarial Factor 06/20/2023]]</f>
        <v>5.7667126059593841</v>
      </c>
      <c r="S971" s="23"/>
    </row>
    <row r="972" spans="1:19" x14ac:dyDescent="0.25">
      <c r="A972" s="192" t="s">
        <v>170</v>
      </c>
      <c r="B972" s="193" t="s">
        <v>171</v>
      </c>
      <c r="C972" s="192" t="s">
        <v>72</v>
      </c>
      <c r="D972" s="192" t="s">
        <v>30</v>
      </c>
      <c r="E972" s="192" t="s">
        <v>62</v>
      </c>
      <c r="F972" s="194">
        <v>480.05999999999995</v>
      </c>
      <c r="G972">
        <v>3</v>
      </c>
      <c r="H972">
        <v>3</v>
      </c>
      <c r="I972" s="167">
        <v>563.52842052366134</v>
      </c>
      <c r="J972" s="22">
        <v>1.1738708089065146</v>
      </c>
      <c r="K972" s="22" t="s">
        <v>172</v>
      </c>
      <c r="L972" s="22" t="s">
        <v>58</v>
      </c>
      <c r="M9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72" s="24" t="str">
        <f>IFERROR(IF(Table1[[#This Row],[Medicare Rate in CR]]&gt;0,"Y","N"),"N")</f>
        <v>N</v>
      </c>
      <c r="O972" s="166">
        <f>Table1[[#This Row],[Medicare Rate in CR]]*Table1[[#This Row],[SumOfUnits]]*Table1[[#This Row],[Actuarial Factor 06/20/2023]]</f>
        <v>0</v>
      </c>
      <c r="P9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576.11822333237376</v>
      </c>
      <c r="Q972" s="166">
        <f>Table1[[#This Row],[Trended Medicare Pricing for all RHCs]]-Table1[[#This Row],[SumOfSFY24 Estimated Payment 5/04/23]]</f>
        <v>12.58980280871242</v>
      </c>
      <c r="R972" s="24">
        <f>Table1[[#This Row],[SumOfUnits]]*Table1[[#This Row],[Actuarial Factor 06/20/2023]]</f>
        <v>3.5216124267195439</v>
      </c>
      <c r="S972" s="23"/>
    </row>
    <row r="973" spans="1:19" x14ac:dyDescent="0.25">
      <c r="A973" s="192" t="s">
        <v>170</v>
      </c>
      <c r="B973" s="193" t="s">
        <v>171</v>
      </c>
      <c r="C973" s="192" t="s">
        <v>72</v>
      </c>
      <c r="D973" s="192" t="s">
        <v>30</v>
      </c>
      <c r="E973" s="192" t="s">
        <v>63</v>
      </c>
      <c r="F973" s="194">
        <v>157.15</v>
      </c>
      <c r="G973">
        <v>1</v>
      </c>
      <c r="H973">
        <v>1</v>
      </c>
      <c r="I973" s="167">
        <v>163.43436890298247</v>
      </c>
      <c r="J973" s="22">
        <v>1.03998962076349</v>
      </c>
      <c r="K973" s="22" t="s">
        <v>172</v>
      </c>
      <c r="L973" s="22" t="s">
        <v>58</v>
      </c>
      <c r="M9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73" s="24" t="str">
        <f>IFERROR(IF(Table1[[#This Row],[Medicare Rate in CR]]&gt;0,"Y","N"),"N")</f>
        <v>N</v>
      </c>
      <c r="O973" s="166">
        <f>Table1[[#This Row],[Medicare Rate in CR]]*Table1[[#This Row],[SumOfUnits]]*Table1[[#This Row],[Actuarial Factor 06/20/2023]]</f>
        <v>0</v>
      </c>
      <c r="P9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167.08566030500774</v>
      </c>
      <c r="Q973" s="166">
        <f>Table1[[#This Row],[Trended Medicare Pricing for all RHCs]]-Table1[[#This Row],[SumOfSFY24 Estimated Payment 5/04/23]]</f>
        <v>3.6512914020252651</v>
      </c>
      <c r="R973" s="24">
        <f>Table1[[#This Row],[SumOfUnits]]*Table1[[#This Row],[Actuarial Factor 06/20/2023]]</f>
        <v>1.03998962076349</v>
      </c>
      <c r="S973" s="23"/>
    </row>
    <row r="974" spans="1:19" x14ac:dyDescent="0.25">
      <c r="A974" s="192" t="s">
        <v>170</v>
      </c>
      <c r="B974" s="193" t="s">
        <v>171</v>
      </c>
      <c r="C974" s="192" t="s">
        <v>72</v>
      </c>
      <c r="D974" s="192" t="s">
        <v>30</v>
      </c>
      <c r="E974" s="192" t="s">
        <v>77</v>
      </c>
      <c r="F974" s="194">
        <v>153.91999999999999</v>
      </c>
      <c r="G974">
        <v>1</v>
      </c>
      <c r="H974">
        <v>1</v>
      </c>
      <c r="I974" s="167">
        <v>238.20112399374659</v>
      </c>
      <c r="J974" s="22">
        <v>1.5475644750113475</v>
      </c>
      <c r="K974" s="22" t="s">
        <v>172</v>
      </c>
      <c r="L974" s="22" t="s">
        <v>58</v>
      </c>
      <c r="M9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74" s="24" t="str">
        <f>IFERROR(IF(Table1[[#This Row],[Medicare Rate in CR]]&gt;0,"Y","N"),"N")</f>
        <v>N</v>
      </c>
      <c r="O974" s="166">
        <f>Table1[[#This Row],[Medicare Rate in CR]]*Table1[[#This Row],[SumOfUnits]]*Table1[[#This Row],[Actuarial Factor 06/20/2023]]</f>
        <v>0</v>
      </c>
      <c r="P9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243.5227813772521</v>
      </c>
      <c r="Q974" s="166">
        <f>Table1[[#This Row],[Trended Medicare Pricing for all RHCs]]-Table1[[#This Row],[SumOfSFY24 Estimated Payment 5/04/23]]</f>
        <v>5.3216573835055101</v>
      </c>
      <c r="R974" s="24">
        <f>Table1[[#This Row],[SumOfUnits]]*Table1[[#This Row],[Actuarial Factor 06/20/2023]]</f>
        <v>1.5475644750113475</v>
      </c>
      <c r="S974" s="23"/>
    </row>
    <row r="975" spans="1:19" x14ac:dyDescent="0.25">
      <c r="A975" s="192" t="s">
        <v>170</v>
      </c>
      <c r="B975" s="193" t="s">
        <v>171</v>
      </c>
      <c r="C975" s="192" t="s">
        <v>123</v>
      </c>
      <c r="D975" s="192" t="s">
        <v>30</v>
      </c>
      <c r="E975" s="192" t="s">
        <v>59</v>
      </c>
      <c r="F975" s="194">
        <v>153.91999999999999</v>
      </c>
      <c r="G975">
        <v>1</v>
      </c>
      <c r="H975">
        <v>1</v>
      </c>
      <c r="I975" s="167">
        <v>153.95853804530296</v>
      </c>
      <c r="J975" s="22">
        <v>1.0002503771134548</v>
      </c>
      <c r="K975" s="22" t="s">
        <v>172</v>
      </c>
      <c r="L975" s="22" t="s">
        <v>58</v>
      </c>
      <c r="M9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75" s="24" t="str">
        <f>IFERROR(IF(Table1[[#This Row],[Medicare Rate in CR]]&gt;0,"Y","N"),"N")</f>
        <v>N</v>
      </c>
      <c r="O975" s="166">
        <f>Table1[[#This Row],[Medicare Rate in CR]]*Table1[[#This Row],[SumOfUnits]]*Table1[[#This Row],[Actuarial Factor 06/20/2023]]</f>
        <v>0</v>
      </c>
      <c r="P9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179.04987185961721</v>
      </c>
      <c r="Q975" s="166">
        <f>Table1[[#This Row],[Trended Medicare Pricing for all RHCs]]-Table1[[#This Row],[SumOfSFY24 Estimated Payment 5/04/23]]</f>
        <v>25.091333814314254</v>
      </c>
      <c r="R975" s="24">
        <f>Table1[[#This Row],[SumOfUnits]]*Table1[[#This Row],[Actuarial Factor 06/20/2023]]</f>
        <v>1.0002503771134548</v>
      </c>
      <c r="S975" s="23"/>
    </row>
    <row r="976" spans="1:19" x14ac:dyDescent="0.25">
      <c r="A976" s="192" t="s">
        <v>170</v>
      </c>
      <c r="B976" s="193" t="s">
        <v>171</v>
      </c>
      <c r="C976" s="192" t="s">
        <v>123</v>
      </c>
      <c r="D976" s="192" t="s">
        <v>30</v>
      </c>
      <c r="E976" s="192" t="s">
        <v>62</v>
      </c>
      <c r="F976" s="194">
        <v>157.15</v>
      </c>
      <c r="G976">
        <v>1</v>
      </c>
      <c r="H976">
        <v>1</v>
      </c>
      <c r="I976" s="167">
        <v>156.32302761635844</v>
      </c>
      <c r="J976" s="22">
        <v>0.99473768766375081</v>
      </c>
      <c r="K976" s="22" t="s">
        <v>172</v>
      </c>
      <c r="L976" s="22" t="s">
        <v>58</v>
      </c>
      <c r="M9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76" s="24" t="str">
        <f>IFERROR(IF(Table1[[#This Row],[Medicare Rate in CR]]&gt;0,"Y","N"),"N")</f>
        <v>N</v>
      </c>
      <c r="O976" s="166">
        <f>Table1[[#This Row],[Medicare Rate in CR]]*Table1[[#This Row],[SumOfUnits]]*Table1[[#This Row],[Actuarial Factor 06/20/2023]]</f>
        <v>0</v>
      </c>
      <c r="P9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181.79971321356868</v>
      </c>
      <c r="Q976" s="166">
        <f>Table1[[#This Row],[Trended Medicare Pricing for all RHCs]]-Table1[[#This Row],[SumOfSFY24 Estimated Payment 5/04/23]]</f>
        <v>25.476685597210235</v>
      </c>
      <c r="R976" s="24">
        <f>Table1[[#This Row],[SumOfUnits]]*Table1[[#This Row],[Actuarial Factor 06/20/2023]]</f>
        <v>0.99473768766375081</v>
      </c>
      <c r="S976" s="23"/>
    </row>
    <row r="977" spans="1:19" x14ac:dyDescent="0.25">
      <c r="A977" s="192" t="s">
        <v>170</v>
      </c>
      <c r="B977" s="193" t="s">
        <v>171</v>
      </c>
      <c r="C977" s="192" t="s">
        <v>75</v>
      </c>
      <c r="D977" s="192" t="s">
        <v>30</v>
      </c>
      <c r="E977" s="192" t="s">
        <v>77</v>
      </c>
      <c r="F977" s="194">
        <v>153.91999999999999</v>
      </c>
      <c r="G977">
        <v>1</v>
      </c>
      <c r="H977">
        <v>1</v>
      </c>
      <c r="I977" s="167">
        <v>200.65333018958165</v>
      </c>
      <c r="J977" s="22">
        <v>1.3036209081963466</v>
      </c>
      <c r="K977" s="22" t="s">
        <v>172</v>
      </c>
      <c r="L977" s="22" t="s">
        <v>58</v>
      </c>
      <c r="M9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77" s="24" t="str">
        <f>IFERROR(IF(Table1[[#This Row],[Medicare Rate in CR]]&gt;0,"Y","N"),"N")</f>
        <v>N</v>
      </c>
      <c r="O977" s="166">
        <f>Table1[[#This Row],[Medicare Rate in CR]]*Table1[[#This Row],[SumOfUnits]]*Table1[[#This Row],[Actuarial Factor 06/20/2023]]</f>
        <v>0</v>
      </c>
      <c r="P9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374.18892452974058</v>
      </c>
      <c r="Q977" s="166">
        <f>Table1[[#This Row],[Trended Medicare Pricing for all RHCs]]-Table1[[#This Row],[SumOfSFY24 Estimated Payment 5/04/23]]</f>
        <v>173.53559434015892</v>
      </c>
      <c r="R977" s="24">
        <f>Table1[[#This Row],[SumOfUnits]]*Table1[[#This Row],[Actuarial Factor 06/20/2023]]</f>
        <v>1.3036209081963466</v>
      </c>
      <c r="S977" s="23"/>
    </row>
    <row r="978" spans="1:19" x14ac:dyDescent="0.25">
      <c r="A978" s="192" t="s">
        <v>170</v>
      </c>
      <c r="B978" s="193" t="s">
        <v>171</v>
      </c>
      <c r="C978" s="192" t="s">
        <v>75</v>
      </c>
      <c r="D978" s="192" t="s">
        <v>31</v>
      </c>
      <c r="E978" s="192" t="s">
        <v>69</v>
      </c>
      <c r="F978" s="194">
        <v>157.15</v>
      </c>
      <c r="G978">
        <v>1</v>
      </c>
      <c r="H978">
        <v>1</v>
      </c>
      <c r="I978" s="167">
        <v>175.21326102491324</v>
      </c>
      <c r="J978" s="22">
        <v>1.1149428000312647</v>
      </c>
      <c r="K978" s="22" t="s">
        <v>172</v>
      </c>
      <c r="L978" s="22" t="s">
        <v>58</v>
      </c>
      <c r="M9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78" s="24" t="str">
        <f>IFERROR(IF(Table1[[#This Row],[Medicare Rate in CR]]&gt;0,"Y","N"),"N")</f>
        <v>N</v>
      </c>
      <c r="O978" s="166">
        <f>Table1[[#This Row],[Medicare Rate in CR]]*Table1[[#This Row],[SumOfUnits]]*Table1[[#This Row],[Actuarial Factor 06/20/2023]]</f>
        <v>0</v>
      </c>
      <c r="P9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326.74694032895331</v>
      </c>
      <c r="Q978" s="166">
        <f>Table1[[#This Row],[Trended Medicare Pricing for all RHCs]]-Table1[[#This Row],[SumOfSFY24 Estimated Payment 5/04/23]]</f>
        <v>151.53367930404008</v>
      </c>
      <c r="R978" s="24">
        <f>Table1[[#This Row],[SumOfUnits]]*Table1[[#This Row],[Actuarial Factor 06/20/2023]]</f>
        <v>1.1149428000312647</v>
      </c>
      <c r="S978" s="23"/>
    </row>
    <row r="979" spans="1:19" x14ac:dyDescent="0.25">
      <c r="A979" s="192" t="s">
        <v>170</v>
      </c>
      <c r="B979" s="193" t="s">
        <v>171</v>
      </c>
      <c r="C979" s="192" t="s">
        <v>90</v>
      </c>
      <c r="D979" s="192" t="s">
        <v>30</v>
      </c>
      <c r="E979" s="192" t="s">
        <v>59</v>
      </c>
      <c r="F979" s="194">
        <v>153.91999999999999</v>
      </c>
      <c r="G979">
        <v>1</v>
      </c>
      <c r="H979">
        <v>1</v>
      </c>
      <c r="I979" s="167">
        <v>150.421694852526</v>
      </c>
      <c r="J979" s="22">
        <v>0.97727192601693091</v>
      </c>
      <c r="K979" s="22" t="s">
        <v>172</v>
      </c>
      <c r="L979" s="22" t="s">
        <v>58</v>
      </c>
      <c r="M9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79" s="24" t="str">
        <f>IFERROR(IF(Table1[[#This Row],[Medicare Rate in CR]]&gt;0,"Y","N"),"N")</f>
        <v>N</v>
      </c>
      <c r="O979" s="166">
        <f>Table1[[#This Row],[Medicare Rate in CR]]*Table1[[#This Row],[SumOfUnits]]*Table1[[#This Row],[Actuarial Factor 06/20/2023]]</f>
        <v>0</v>
      </c>
      <c r="P9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228.37804185104849</v>
      </c>
      <c r="Q979" s="166">
        <f>Table1[[#This Row],[Trended Medicare Pricing for all RHCs]]-Table1[[#This Row],[SumOfSFY24 Estimated Payment 5/04/23]]</f>
        <v>77.956346998522491</v>
      </c>
      <c r="R979" s="24">
        <f>Table1[[#This Row],[SumOfUnits]]*Table1[[#This Row],[Actuarial Factor 06/20/2023]]</f>
        <v>0.97727192601693091</v>
      </c>
      <c r="S979" s="23"/>
    </row>
    <row r="980" spans="1:19" x14ac:dyDescent="0.25">
      <c r="A980" s="192" t="s">
        <v>170</v>
      </c>
      <c r="B980" s="193" t="s">
        <v>171</v>
      </c>
      <c r="C980" s="192" t="s">
        <v>90</v>
      </c>
      <c r="D980" s="192" t="s">
        <v>30</v>
      </c>
      <c r="E980" s="192" t="s">
        <v>62</v>
      </c>
      <c r="F980" s="194">
        <v>153.91999999999999</v>
      </c>
      <c r="G980">
        <v>1</v>
      </c>
      <c r="H980">
        <v>1</v>
      </c>
      <c r="I980" s="167">
        <v>154.19240878013429</v>
      </c>
      <c r="J980" s="22">
        <v>1.0017698075632426</v>
      </c>
      <c r="K980" s="22" t="s">
        <v>172</v>
      </c>
      <c r="L980" s="22" t="s">
        <v>58</v>
      </c>
      <c r="M9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80" s="24" t="str">
        <f>IFERROR(IF(Table1[[#This Row],[Medicare Rate in CR]]&gt;0,"Y","N"),"N")</f>
        <v>N</v>
      </c>
      <c r="O980" s="166">
        <f>Table1[[#This Row],[Medicare Rate in CR]]*Table1[[#This Row],[SumOfUnits]]*Table1[[#This Row],[Actuarial Factor 06/20/2023]]</f>
        <v>0</v>
      </c>
      <c r="P9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234.10293588320209</v>
      </c>
      <c r="Q980" s="166">
        <f>Table1[[#This Row],[Trended Medicare Pricing for all RHCs]]-Table1[[#This Row],[SumOfSFY24 Estimated Payment 5/04/23]]</f>
        <v>79.910527103067807</v>
      </c>
      <c r="R980" s="24">
        <f>Table1[[#This Row],[SumOfUnits]]*Table1[[#This Row],[Actuarial Factor 06/20/2023]]</f>
        <v>1.0017698075632426</v>
      </c>
      <c r="S980" s="23"/>
    </row>
    <row r="981" spans="1:19" x14ac:dyDescent="0.25">
      <c r="A981" s="192" t="s">
        <v>170</v>
      </c>
      <c r="B981" s="193" t="s">
        <v>171</v>
      </c>
      <c r="C981" s="192" t="s">
        <v>90</v>
      </c>
      <c r="D981" s="192" t="s">
        <v>30</v>
      </c>
      <c r="E981" s="192" t="s">
        <v>77</v>
      </c>
      <c r="F981" s="194">
        <v>157.15</v>
      </c>
      <c r="G981">
        <v>1</v>
      </c>
      <c r="H981">
        <v>1</v>
      </c>
      <c r="I981" s="167">
        <v>190.22286414811384</v>
      </c>
      <c r="J981" s="22">
        <v>1.2104541148464132</v>
      </c>
      <c r="K981" s="22" t="s">
        <v>172</v>
      </c>
      <c r="L981" s="22" t="s">
        <v>58</v>
      </c>
      <c r="M9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81" s="24" t="str">
        <f>IFERROR(IF(Table1[[#This Row],[Medicare Rate in CR]]&gt;0,"Y","N"),"N")</f>
        <v>N</v>
      </c>
      <c r="O981" s="166">
        <f>Table1[[#This Row],[Medicare Rate in CR]]*Table1[[#This Row],[SumOfUnits]]*Table1[[#This Row],[Actuarial Factor 06/20/2023]]</f>
        <v>0</v>
      </c>
      <c r="P9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288.80624747670652</v>
      </c>
      <c r="Q981" s="166">
        <f>Table1[[#This Row],[Trended Medicare Pricing for all RHCs]]-Table1[[#This Row],[SumOfSFY24 Estimated Payment 5/04/23]]</f>
        <v>98.583383328592674</v>
      </c>
      <c r="R981" s="24">
        <f>Table1[[#This Row],[SumOfUnits]]*Table1[[#This Row],[Actuarial Factor 06/20/2023]]</f>
        <v>1.2104541148464132</v>
      </c>
      <c r="S981" s="23"/>
    </row>
    <row r="982" spans="1:19" x14ac:dyDescent="0.25">
      <c r="A982" s="192" t="s">
        <v>170</v>
      </c>
      <c r="B982" s="193" t="s">
        <v>171</v>
      </c>
      <c r="C982" s="192" t="s">
        <v>76</v>
      </c>
      <c r="D982" s="192" t="s">
        <v>30</v>
      </c>
      <c r="E982" s="192" t="s">
        <v>59</v>
      </c>
      <c r="F982" s="194">
        <v>464.99</v>
      </c>
      <c r="G982">
        <v>3</v>
      </c>
      <c r="H982">
        <v>3</v>
      </c>
      <c r="I982" s="167">
        <v>483.42625266438944</v>
      </c>
      <c r="J982" s="22">
        <v>1.0396487078526193</v>
      </c>
      <c r="K982" s="22" t="s">
        <v>172</v>
      </c>
      <c r="L982" s="22" t="s">
        <v>58</v>
      </c>
      <c r="M9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82" s="24" t="str">
        <f>IFERROR(IF(Table1[[#This Row],[Medicare Rate in CR]]&gt;0,"Y","N"),"N")</f>
        <v>N</v>
      </c>
      <c r="O982" s="166">
        <f>Table1[[#This Row],[Medicare Rate in CR]]*Table1[[#This Row],[SumOfUnits]]*Table1[[#This Row],[Actuarial Factor 06/20/2023]]</f>
        <v>0</v>
      </c>
      <c r="P9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695.51516424579154</v>
      </c>
      <c r="Q982" s="166">
        <f>Table1[[#This Row],[Trended Medicare Pricing for all RHCs]]-Table1[[#This Row],[SumOfSFY24 Estimated Payment 5/04/23]]</f>
        <v>212.0889115814021</v>
      </c>
      <c r="R982" s="24">
        <f>Table1[[#This Row],[SumOfUnits]]*Table1[[#This Row],[Actuarial Factor 06/20/2023]]</f>
        <v>3.1189461235578579</v>
      </c>
      <c r="S982" s="23"/>
    </row>
    <row r="983" spans="1:19" x14ac:dyDescent="0.25">
      <c r="A983" s="192" t="s">
        <v>170</v>
      </c>
      <c r="B983" s="193" t="s">
        <v>171</v>
      </c>
      <c r="C983" s="192" t="s">
        <v>76</v>
      </c>
      <c r="D983" s="192" t="s">
        <v>30</v>
      </c>
      <c r="E983" s="192" t="s">
        <v>62</v>
      </c>
      <c r="F983" s="194">
        <v>157.15</v>
      </c>
      <c r="G983">
        <v>1</v>
      </c>
      <c r="H983">
        <v>1</v>
      </c>
      <c r="I983" s="167">
        <v>165.05115457449952</v>
      </c>
      <c r="J983" s="22">
        <v>1.0502777892109418</v>
      </c>
      <c r="K983" s="22" t="s">
        <v>172</v>
      </c>
      <c r="L983" s="22" t="s">
        <v>58</v>
      </c>
      <c r="M9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83" s="24" t="str">
        <f>IFERROR(IF(Table1[[#This Row],[Medicare Rate in CR]]&gt;0,"Y","N"),"N")</f>
        <v>N</v>
      </c>
      <c r="O983" s="166">
        <f>Table1[[#This Row],[Medicare Rate in CR]]*Table1[[#This Row],[SumOfUnits]]*Table1[[#This Row],[Actuarial Factor 06/20/2023]]</f>
        <v>0</v>
      </c>
      <c r="P9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237.46244696093379</v>
      </c>
      <c r="Q983" s="166">
        <f>Table1[[#This Row],[Trended Medicare Pricing for all RHCs]]-Table1[[#This Row],[SumOfSFY24 Estimated Payment 5/04/23]]</f>
        <v>72.411292386434269</v>
      </c>
      <c r="R983" s="24">
        <f>Table1[[#This Row],[SumOfUnits]]*Table1[[#This Row],[Actuarial Factor 06/20/2023]]</f>
        <v>1.0502777892109418</v>
      </c>
      <c r="S983" s="23"/>
    </row>
    <row r="984" spans="1:19" x14ac:dyDescent="0.25">
      <c r="A984" s="192" t="s">
        <v>170</v>
      </c>
      <c r="B984" s="193" t="s">
        <v>171</v>
      </c>
      <c r="C984" s="192" t="s">
        <v>76</v>
      </c>
      <c r="D984" s="192" t="s">
        <v>30</v>
      </c>
      <c r="E984" s="192" t="s">
        <v>63</v>
      </c>
      <c r="F984" s="194">
        <v>1241.05</v>
      </c>
      <c r="G984">
        <v>8</v>
      </c>
      <c r="H984">
        <v>8</v>
      </c>
      <c r="I984" s="167">
        <v>1251.655855542841</v>
      </c>
      <c r="J984" s="22">
        <v>1.0085458728841232</v>
      </c>
      <c r="K984" s="22" t="s">
        <v>172</v>
      </c>
      <c r="L984" s="22" t="s">
        <v>58</v>
      </c>
      <c r="M9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84" s="24" t="str">
        <f>IFERROR(IF(Table1[[#This Row],[Medicare Rate in CR]]&gt;0,"Y","N"),"N")</f>
        <v>N</v>
      </c>
      <c r="O984" s="166">
        <f>Table1[[#This Row],[Medicare Rate in CR]]*Table1[[#This Row],[SumOfUnits]]*Table1[[#This Row],[Actuarial Factor 06/20/2023]]</f>
        <v>0</v>
      </c>
      <c r="P9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1800.782690532629</v>
      </c>
      <c r="Q984" s="166">
        <f>Table1[[#This Row],[Trended Medicare Pricing for all RHCs]]-Table1[[#This Row],[SumOfSFY24 Estimated Payment 5/04/23]]</f>
        <v>549.12683498978799</v>
      </c>
      <c r="R984" s="24">
        <f>Table1[[#This Row],[SumOfUnits]]*Table1[[#This Row],[Actuarial Factor 06/20/2023]]</f>
        <v>8.0683669830729858</v>
      </c>
      <c r="S984" s="23"/>
    </row>
    <row r="985" spans="1:19" x14ac:dyDescent="0.25">
      <c r="A985" s="192" t="s">
        <v>170</v>
      </c>
      <c r="B985" s="193" t="s">
        <v>171</v>
      </c>
      <c r="C985" s="192" t="s">
        <v>76</v>
      </c>
      <c r="D985" s="192" t="s">
        <v>30</v>
      </c>
      <c r="E985" s="192" t="s">
        <v>77</v>
      </c>
      <c r="F985" s="194">
        <v>314.3</v>
      </c>
      <c r="G985">
        <v>2</v>
      </c>
      <c r="H985">
        <v>2</v>
      </c>
      <c r="I985" s="167">
        <v>420.77228420329254</v>
      </c>
      <c r="J985" s="22">
        <v>1.3387600515535873</v>
      </c>
      <c r="K985" s="22" t="s">
        <v>172</v>
      </c>
      <c r="L985" s="22" t="s">
        <v>58</v>
      </c>
      <c r="M9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85" s="24" t="str">
        <f>IFERROR(IF(Table1[[#This Row],[Medicare Rate in CR]]&gt;0,"Y","N"),"N")</f>
        <v>N</v>
      </c>
      <c r="O985" s="166">
        <f>Table1[[#This Row],[Medicare Rate in CR]]*Table1[[#This Row],[SumOfUnits]]*Table1[[#This Row],[Actuarial Factor 06/20/2023]]</f>
        <v>0</v>
      </c>
      <c r="P9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605.37362781764284</v>
      </c>
      <c r="Q985" s="166">
        <f>Table1[[#This Row],[Trended Medicare Pricing for all RHCs]]-Table1[[#This Row],[SumOfSFY24 Estimated Payment 5/04/23]]</f>
        <v>184.6013436143503</v>
      </c>
      <c r="R985" s="24">
        <f>Table1[[#This Row],[SumOfUnits]]*Table1[[#This Row],[Actuarial Factor 06/20/2023]]</f>
        <v>2.6775201031071747</v>
      </c>
      <c r="S985" s="23"/>
    </row>
    <row r="986" spans="1:19" x14ac:dyDescent="0.25">
      <c r="A986" s="192" t="s">
        <v>170</v>
      </c>
      <c r="B986" s="193" t="s">
        <v>171</v>
      </c>
      <c r="C986" s="192" t="s">
        <v>79</v>
      </c>
      <c r="D986" s="192" t="s">
        <v>30</v>
      </c>
      <c r="E986" s="192" t="s">
        <v>59</v>
      </c>
      <c r="F986" s="194">
        <v>776.06</v>
      </c>
      <c r="G986">
        <v>5</v>
      </c>
      <c r="H986">
        <v>5</v>
      </c>
      <c r="I986" s="167">
        <v>741.08054834863503</v>
      </c>
      <c r="J986" s="22">
        <v>0.95492687208287386</v>
      </c>
      <c r="K986" s="22" t="s">
        <v>172</v>
      </c>
      <c r="L986" s="22" t="s">
        <v>58</v>
      </c>
      <c r="M9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86" s="24" t="str">
        <f>IFERROR(IF(Table1[[#This Row],[Medicare Rate in CR]]&gt;0,"Y","N"),"N")</f>
        <v>N</v>
      </c>
      <c r="O986" s="166">
        <f>Table1[[#This Row],[Medicare Rate in CR]]*Table1[[#This Row],[SumOfUnits]]*Table1[[#This Row],[Actuarial Factor 06/20/2023]]</f>
        <v>0</v>
      </c>
      <c r="P9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890.31301304913006</v>
      </c>
      <c r="Q986" s="166">
        <f>Table1[[#This Row],[Trended Medicare Pricing for all RHCs]]-Table1[[#This Row],[SumOfSFY24 Estimated Payment 5/04/23]]</f>
        <v>149.23246470049503</v>
      </c>
      <c r="R986" s="24">
        <f>Table1[[#This Row],[SumOfUnits]]*Table1[[#This Row],[Actuarial Factor 06/20/2023]]</f>
        <v>4.7746343604143693</v>
      </c>
      <c r="S986" s="23"/>
    </row>
    <row r="987" spans="1:19" x14ac:dyDescent="0.25">
      <c r="A987" s="192" t="s">
        <v>170</v>
      </c>
      <c r="B987" s="193" t="s">
        <v>171</v>
      </c>
      <c r="C987" s="192" t="s">
        <v>79</v>
      </c>
      <c r="D987" s="192" t="s">
        <v>30</v>
      </c>
      <c r="E987" s="192" t="s">
        <v>62</v>
      </c>
      <c r="F987" s="194">
        <v>1401.43</v>
      </c>
      <c r="G987">
        <v>9</v>
      </c>
      <c r="H987">
        <v>9</v>
      </c>
      <c r="I987" s="167">
        <v>1420.6902235889331</v>
      </c>
      <c r="J987" s="22">
        <v>1.0137432648001921</v>
      </c>
      <c r="K987" s="22" t="s">
        <v>172</v>
      </c>
      <c r="L987" s="22" t="s">
        <v>58</v>
      </c>
      <c r="M9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87" s="24" t="str">
        <f>IFERROR(IF(Table1[[#This Row],[Medicare Rate in CR]]&gt;0,"Y","N"),"N")</f>
        <v>N</v>
      </c>
      <c r="O987" s="166">
        <f>Table1[[#This Row],[Medicare Rate in CR]]*Table1[[#This Row],[SumOfUnits]]*Table1[[#This Row],[Actuarial Factor 06/20/2023]]</f>
        <v>0</v>
      </c>
      <c r="P9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1706.7766741299802</v>
      </c>
      <c r="Q987" s="166">
        <f>Table1[[#This Row],[Trended Medicare Pricing for all RHCs]]-Table1[[#This Row],[SumOfSFY24 Estimated Payment 5/04/23]]</f>
        <v>286.08645054104704</v>
      </c>
      <c r="R987" s="24">
        <f>Table1[[#This Row],[SumOfUnits]]*Table1[[#This Row],[Actuarial Factor 06/20/2023]]</f>
        <v>9.1236893832017287</v>
      </c>
      <c r="S987" s="23"/>
    </row>
    <row r="988" spans="1:19" x14ac:dyDescent="0.25">
      <c r="A988" s="192" t="s">
        <v>170</v>
      </c>
      <c r="B988" s="193" t="s">
        <v>171</v>
      </c>
      <c r="C988" s="192" t="s">
        <v>79</v>
      </c>
      <c r="D988" s="192" t="s">
        <v>30</v>
      </c>
      <c r="E988" s="192" t="s">
        <v>77</v>
      </c>
      <c r="F988" s="194">
        <v>307.83999999999997</v>
      </c>
      <c r="G988">
        <v>2</v>
      </c>
      <c r="H988">
        <v>2</v>
      </c>
      <c r="I988" s="167">
        <v>393.44011127729311</v>
      </c>
      <c r="J988" s="22">
        <v>1.2780668895442215</v>
      </c>
      <c r="K988" s="22" t="s">
        <v>172</v>
      </c>
      <c r="L988" s="22" t="s">
        <v>58</v>
      </c>
      <c r="M9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88" s="24" t="str">
        <f>IFERROR(IF(Table1[[#This Row],[Medicare Rate in CR]]&gt;0,"Y","N"),"N")</f>
        <v>N</v>
      </c>
      <c r="O988" s="166">
        <f>Table1[[#This Row],[Medicare Rate in CR]]*Table1[[#This Row],[SumOfUnits]]*Table1[[#This Row],[Actuarial Factor 06/20/2023]]</f>
        <v>0</v>
      </c>
      <c r="P9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472.66771703321422</v>
      </c>
      <c r="Q988" s="166">
        <f>Table1[[#This Row],[Trended Medicare Pricing for all RHCs]]-Table1[[#This Row],[SumOfSFY24 Estimated Payment 5/04/23]]</f>
        <v>79.227605755921104</v>
      </c>
      <c r="R988" s="24">
        <f>Table1[[#This Row],[SumOfUnits]]*Table1[[#This Row],[Actuarial Factor 06/20/2023]]</f>
        <v>2.5561337790884431</v>
      </c>
      <c r="S988" s="23"/>
    </row>
    <row r="989" spans="1:19" x14ac:dyDescent="0.25">
      <c r="A989" s="192" t="s">
        <v>170</v>
      </c>
      <c r="B989" s="193" t="s">
        <v>171</v>
      </c>
      <c r="C989" s="192" t="s">
        <v>55</v>
      </c>
      <c r="D989" s="192" t="s">
        <v>30</v>
      </c>
      <c r="E989" s="192" t="s">
        <v>56</v>
      </c>
      <c r="F989" s="194">
        <v>1447.91</v>
      </c>
      <c r="G989">
        <v>10</v>
      </c>
      <c r="H989">
        <v>10</v>
      </c>
      <c r="I989" s="167">
        <v>1552.7654263888808</v>
      </c>
      <c r="J989" s="22">
        <v>1.0724184696485837</v>
      </c>
      <c r="K989" s="22" t="s">
        <v>172</v>
      </c>
      <c r="L989" s="22" t="s">
        <v>58</v>
      </c>
      <c r="M9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89" s="24" t="str">
        <f>IFERROR(IF(Table1[[#This Row],[Medicare Rate in CR]]&gt;0,"Y","N"),"N")</f>
        <v>N</v>
      </c>
      <c r="O989" s="166">
        <f>Table1[[#This Row],[Medicare Rate in CR]]*Table1[[#This Row],[SumOfUnits]]*Table1[[#This Row],[Actuarial Factor 06/20/2023]]</f>
        <v>0</v>
      </c>
      <c r="P9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2252.2812155089437</v>
      </c>
      <c r="Q989" s="166">
        <f>Table1[[#This Row],[Trended Medicare Pricing for all RHCs]]-Table1[[#This Row],[SumOfSFY24 Estimated Payment 5/04/23]]</f>
        <v>699.51578912006289</v>
      </c>
      <c r="R989" s="24">
        <f>Table1[[#This Row],[SumOfUnits]]*Table1[[#This Row],[Actuarial Factor 06/20/2023]]</f>
        <v>10.724184696485837</v>
      </c>
      <c r="S989" s="23"/>
    </row>
    <row r="990" spans="1:19" x14ac:dyDescent="0.25">
      <c r="A990" s="192" t="s">
        <v>170</v>
      </c>
      <c r="B990" s="193" t="s">
        <v>171</v>
      </c>
      <c r="C990" s="192" t="s">
        <v>55</v>
      </c>
      <c r="D990" s="192" t="s">
        <v>30</v>
      </c>
      <c r="E990" s="192" t="s">
        <v>59</v>
      </c>
      <c r="F990" s="194">
        <v>47763.970000000038</v>
      </c>
      <c r="G990">
        <v>307</v>
      </c>
      <c r="H990">
        <v>306</v>
      </c>
      <c r="I990" s="167">
        <v>48849.173293253662</v>
      </c>
      <c r="J990" s="22">
        <v>1.0227201234163246</v>
      </c>
      <c r="K990" s="22" t="s">
        <v>172</v>
      </c>
      <c r="L990" s="22" t="s">
        <v>58</v>
      </c>
      <c r="M9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90" s="24" t="str">
        <f>IFERROR(IF(Table1[[#This Row],[Medicare Rate in CR]]&gt;0,"Y","N"),"N")</f>
        <v>N</v>
      </c>
      <c r="O990" s="166">
        <f>Table1[[#This Row],[Medicare Rate in CR]]*Table1[[#This Row],[SumOfUnits]]*Table1[[#This Row],[Actuarial Factor 06/20/2023]]</f>
        <v>0</v>
      </c>
      <c r="P9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70855.56744871907</v>
      </c>
      <c r="Q990" s="166">
        <f>Table1[[#This Row],[Trended Medicare Pricing for all RHCs]]-Table1[[#This Row],[SumOfSFY24 Estimated Payment 5/04/23]]</f>
        <v>22006.394155465408</v>
      </c>
      <c r="R990" s="24">
        <f>Table1[[#This Row],[SumOfUnits]]*Table1[[#This Row],[Actuarial Factor 06/20/2023]]</f>
        <v>313.97507788881165</v>
      </c>
      <c r="S990" s="23"/>
    </row>
    <row r="991" spans="1:19" x14ac:dyDescent="0.25">
      <c r="A991" s="192" t="s">
        <v>170</v>
      </c>
      <c r="B991" s="193" t="s">
        <v>171</v>
      </c>
      <c r="C991" s="192" t="s">
        <v>55</v>
      </c>
      <c r="D991" s="192" t="s">
        <v>30</v>
      </c>
      <c r="E991" s="192" t="s">
        <v>60</v>
      </c>
      <c r="F991" s="194">
        <v>21374.209999999988</v>
      </c>
      <c r="G991">
        <v>139</v>
      </c>
      <c r="H991">
        <v>139</v>
      </c>
      <c r="I991" s="167">
        <v>19421.595075975845</v>
      </c>
      <c r="J991" s="22">
        <v>0.90864621784738975</v>
      </c>
      <c r="K991" s="22" t="s">
        <v>172</v>
      </c>
      <c r="L991" s="22" t="s">
        <v>58</v>
      </c>
      <c r="M9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91" s="24" t="str">
        <f>IFERROR(IF(Table1[[#This Row],[Medicare Rate in CR]]&gt;0,"Y","N"),"N")</f>
        <v>N</v>
      </c>
      <c r="O991" s="166">
        <f>Table1[[#This Row],[Medicare Rate in CR]]*Table1[[#This Row],[SumOfUnits]]*Table1[[#This Row],[Actuarial Factor 06/20/2023]]</f>
        <v>0</v>
      </c>
      <c r="P9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28170.960675348168</v>
      </c>
      <c r="Q991" s="166">
        <f>Table1[[#This Row],[Trended Medicare Pricing for all RHCs]]-Table1[[#This Row],[SumOfSFY24 Estimated Payment 5/04/23]]</f>
        <v>8749.3655993723223</v>
      </c>
      <c r="R991" s="24">
        <f>Table1[[#This Row],[SumOfUnits]]*Table1[[#This Row],[Actuarial Factor 06/20/2023]]</f>
        <v>126.30182428078717</v>
      </c>
      <c r="S991" s="23"/>
    </row>
    <row r="992" spans="1:19" x14ac:dyDescent="0.25">
      <c r="A992" s="192" t="s">
        <v>170</v>
      </c>
      <c r="B992" s="193" t="s">
        <v>171</v>
      </c>
      <c r="C992" s="192" t="s">
        <v>55</v>
      </c>
      <c r="D992" s="192" t="s">
        <v>30</v>
      </c>
      <c r="E992" s="192" t="s">
        <v>61</v>
      </c>
      <c r="F992" s="194">
        <v>6170.1399999999985</v>
      </c>
      <c r="G992">
        <v>41</v>
      </c>
      <c r="H992">
        <v>41</v>
      </c>
      <c r="I992" s="167">
        <v>5606.4743745888918</v>
      </c>
      <c r="J992" s="22">
        <v>0.90864621784738975</v>
      </c>
      <c r="K992" s="22" t="s">
        <v>172</v>
      </c>
      <c r="L992" s="22" t="s">
        <v>58</v>
      </c>
      <c r="M9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92" s="24" t="str">
        <f>IFERROR(IF(Table1[[#This Row],[Medicare Rate in CR]]&gt;0,"Y","N"),"N")</f>
        <v>N</v>
      </c>
      <c r="O992" s="166">
        <f>Table1[[#This Row],[Medicare Rate in CR]]*Table1[[#This Row],[SumOfUnits]]*Table1[[#This Row],[Actuarial Factor 06/20/2023]]</f>
        <v>0</v>
      </c>
      <c r="P9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8132.1728990869269</v>
      </c>
      <c r="Q992" s="166">
        <f>Table1[[#This Row],[Trended Medicare Pricing for all RHCs]]-Table1[[#This Row],[SumOfSFY24 Estimated Payment 5/04/23]]</f>
        <v>2525.6985244980351</v>
      </c>
      <c r="R992" s="24">
        <f>Table1[[#This Row],[SumOfUnits]]*Table1[[#This Row],[Actuarial Factor 06/20/2023]]</f>
        <v>37.254494931742983</v>
      </c>
      <c r="S992" s="23"/>
    </row>
    <row r="993" spans="1:19" x14ac:dyDescent="0.25">
      <c r="A993" s="192" t="s">
        <v>170</v>
      </c>
      <c r="B993" s="193" t="s">
        <v>171</v>
      </c>
      <c r="C993" s="192" t="s">
        <v>55</v>
      </c>
      <c r="D993" s="192" t="s">
        <v>30</v>
      </c>
      <c r="E993" s="192" t="s">
        <v>62</v>
      </c>
      <c r="F993" s="194">
        <v>60941.54000000011</v>
      </c>
      <c r="G993">
        <v>392</v>
      </c>
      <c r="H993">
        <v>392</v>
      </c>
      <c r="I993" s="167">
        <v>63910.117391690364</v>
      </c>
      <c r="J993" s="22">
        <v>1.0487118866981413</v>
      </c>
      <c r="K993" s="22" t="s">
        <v>172</v>
      </c>
      <c r="L993" s="22" t="s">
        <v>58</v>
      </c>
      <c r="M9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93" s="24" t="str">
        <f>IFERROR(IF(Table1[[#This Row],[Medicare Rate in CR]]&gt;0,"Y","N"),"N")</f>
        <v>N</v>
      </c>
      <c r="O993" s="166">
        <f>Table1[[#This Row],[Medicare Rate in CR]]*Table1[[#This Row],[SumOfUnits]]*Table1[[#This Row],[Actuarial Factor 06/20/2023]]</f>
        <v>0</v>
      </c>
      <c r="P9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92701.418022316167</v>
      </c>
      <c r="Q993" s="166">
        <f>Table1[[#This Row],[Trended Medicare Pricing for all RHCs]]-Table1[[#This Row],[SumOfSFY24 Estimated Payment 5/04/23]]</f>
        <v>28791.300630625803</v>
      </c>
      <c r="R993" s="24">
        <f>Table1[[#This Row],[SumOfUnits]]*Table1[[#This Row],[Actuarial Factor 06/20/2023]]</f>
        <v>411.09505958567138</v>
      </c>
      <c r="S993" s="23"/>
    </row>
    <row r="994" spans="1:19" x14ac:dyDescent="0.25">
      <c r="A994" s="192" t="s">
        <v>170</v>
      </c>
      <c r="B994" s="193" t="s">
        <v>171</v>
      </c>
      <c r="C994" s="192" t="s">
        <v>55</v>
      </c>
      <c r="D994" s="192" t="s">
        <v>30</v>
      </c>
      <c r="E994" s="192" t="s">
        <v>63</v>
      </c>
      <c r="F994" s="194">
        <v>31298.050000000036</v>
      </c>
      <c r="G994">
        <v>201</v>
      </c>
      <c r="H994">
        <v>201</v>
      </c>
      <c r="I994" s="167">
        <v>31380.847557386038</v>
      </c>
      <c r="J994" s="22">
        <v>1.0026454541859957</v>
      </c>
      <c r="K994" s="22" t="s">
        <v>172</v>
      </c>
      <c r="L994" s="22" t="s">
        <v>58</v>
      </c>
      <c r="M9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94" s="24" t="str">
        <f>IFERROR(IF(Table1[[#This Row],[Medicare Rate in CR]]&gt;0,"Y","N"),"N")</f>
        <v>N</v>
      </c>
      <c r="O994" s="166">
        <f>Table1[[#This Row],[Medicare Rate in CR]]*Table1[[#This Row],[SumOfUnits]]*Table1[[#This Row],[Actuarial Factor 06/20/2023]]</f>
        <v>0</v>
      </c>
      <c r="P9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45517.817616934291</v>
      </c>
      <c r="Q994" s="166">
        <f>Table1[[#This Row],[Trended Medicare Pricing for all RHCs]]-Table1[[#This Row],[SumOfSFY24 Estimated Payment 5/04/23]]</f>
        <v>14136.970059548254</v>
      </c>
      <c r="R994" s="24">
        <f>Table1[[#This Row],[SumOfUnits]]*Table1[[#This Row],[Actuarial Factor 06/20/2023]]</f>
        <v>201.53173629138513</v>
      </c>
      <c r="S994" s="23"/>
    </row>
    <row r="995" spans="1:19" x14ac:dyDescent="0.25">
      <c r="A995" s="192" t="s">
        <v>170</v>
      </c>
      <c r="B995" s="193" t="s">
        <v>171</v>
      </c>
      <c r="C995" s="192" t="s">
        <v>55</v>
      </c>
      <c r="D995" s="192" t="s">
        <v>30</v>
      </c>
      <c r="E995" s="192" t="s">
        <v>64</v>
      </c>
      <c r="F995" s="194">
        <v>13613.089999999989</v>
      </c>
      <c r="G995">
        <v>88</v>
      </c>
      <c r="H995">
        <v>87</v>
      </c>
      <c r="I995" s="167">
        <v>13346.264620170841</v>
      </c>
      <c r="J995" s="22">
        <v>0.98039935240058296</v>
      </c>
      <c r="K995" s="22" t="s">
        <v>172</v>
      </c>
      <c r="L995" s="22" t="s">
        <v>58</v>
      </c>
      <c r="M9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95" s="24" t="str">
        <f>IFERROR(IF(Table1[[#This Row],[Medicare Rate in CR]]&gt;0,"Y","N"),"N")</f>
        <v>N</v>
      </c>
      <c r="O995" s="166">
        <f>Table1[[#This Row],[Medicare Rate in CR]]*Table1[[#This Row],[SumOfUnits]]*Table1[[#This Row],[Actuarial Factor 06/20/2023]]</f>
        <v>0</v>
      </c>
      <c r="P9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19358.713550912202</v>
      </c>
      <c r="Q995" s="166">
        <f>Table1[[#This Row],[Trended Medicare Pricing for all RHCs]]-Table1[[#This Row],[SumOfSFY24 Estimated Payment 5/04/23]]</f>
        <v>6012.4489307413605</v>
      </c>
      <c r="R995" s="24">
        <f>Table1[[#This Row],[SumOfUnits]]*Table1[[#This Row],[Actuarial Factor 06/20/2023]]</f>
        <v>86.275143011251302</v>
      </c>
      <c r="S995" s="23"/>
    </row>
    <row r="996" spans="1:19" x14ac:dyDescent="0.25">
      <c r="A996" s="192" t="s">
        <v>170</v>
      </c>
      <c r="B996" s="193" t="s">
        <v>171</v>
      </c>
      <c r="C996" s="192" t="s">
        <v>55</v>
      </c>
      <c r="D996" s="192" t="s">
        <v>30</v>
      </c>
      <c r="E996" s="192" t="s">
        <v>77</v>
      </c>
      <c r="F996" s="194">
        <v>23969.210000000017</v>
      </c>
      <c r="G996">
        <v>154</v>
      </c>
      <c r="H996">
        <v>154</v>
      </c>
      <c r="I996" s="167">
        <v>30361.601309702888</v>
      </c>
      <c r="J996" s="22">
        <v>1.2666917812352958</v>
      </c>
      <c r="K996" s="22" t="s">
        <v>172</v>
      </c>
      <c r="L996" s="22" t="s">
        <v>58</v>
      </c>
      <c r="M9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96" s="24" t="str">
        <f>IFERROR(IF(Table1[[#This Row],[Medicare Rate in CR]]&gt;0,"Y","N"),"N")</f>
        <v>N</v>
      </c>
      <c r="O996" s="166">
        <f>Table1[[#This Row],[Medicare Rate in CR]]*Table1[[#This Row],[SumOfUnits]]*Table1[[#This Row],[Actuarial Factor 06/20/2023]]</f>
        <v>0</v>
      </c>
      <c r="P9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44039.404239986907</v>
      </c>
      <c r="Q996" s="166">
        <f>Table1[[#This Row],[Trended Medicare Pricing for all RHCs]]-Table1[[#This Row],[SumOfSFY24 Estimated Payment 5/04/23]]</f>
        <v>13677.802930284019</v>
      </c>
      <c r="R996" s="24">
        <f>Table1[[#This Row],[SumOfUnits]]*Table1[[#This Row],[Actuarial Factor 06/20/2023]]</f>
        <v>195.07053431023556</v>
      </c>
      <c r="S996" s="23"/>
    </row>
    <row r="997" spans="1:19" x14ac:dyDescent="0.25">
      <c r="A997" s="192" t="s">
        <v>170</v>
      </c>
      <c r="B997" s="193" t="s">
        <v>171</v>
      </c>
      <c r="C997" s="192" t="s">
        <v>55</v>
      </c>
      <c r="D997" s="192" t="s">
        <v>32</v>
      </c>
      <c r="E997" s="192" t="s">
        <v>80</v>
      </c>
      <c r="F997" s="194">
        <v>633.9799999999999</v>
      </c>
      <c r="G997">
        <v>4</v>
      </c>
      <c r="H997">
        <v>4</v>
      </c>
      <c r="I997" s="167">
        <v>817.64693288053786</v>
      </c>
      <c r="J997" s="22">
        <v>1.2897046166764534</v>
      </c>
      <c r="K997" s="22" t="s">
        <v>172</v>
      </c>
      <c r="L997" s="22" t="s">
        <v>58</v>
      </c>
      <c r="M9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97" s="24" t="str">
        <f>IFERROR(IF(Table1[[#This Row],[Medicare Rate in CR]]&gt;0,"Y","N"),"N")</f>
        <v>N</v>
      </c>
      <c r="O997" s="166">
        <f>Table1[[#This Row],[Medicare Rate in CR]]*Table1[[#This Row],[SumOfUnits]]*Table1[[#This Row],[Actuarial Factor 06/20/2023]]</f>
        <v>0</v>
      </c>
      <c r="P9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1185.9942245932818</v>
      </c>
      <c r="Q997" s="166">
        <f>Table1[[#This Row],[Trended Medicare Pricing for all RHCs]]-Table1[[#This Row],[SumOfSFY24 Estimated Payment 5/04/23]]</f>
        <v>368.34729171274398</v>
      </c>
      <c r="R997" s="24">
        <f>Table1[[#This Row],[SumOfUnits]]*Table1[[#This Row],[Actuarial Factor 06/20/2023]]</f>
        <v>5.1588184667058137</v>
      </c>
      <c r="S997" s="23"/>
    </row>
    <row r="998" spans="1:19" x14ac:dyDescent="0.25">
      <c r="A998" s="192" t="s">
        <v>170</v>
      </c>
      <c r="B998" s="193" t="s">
        <v>171</v>
      </c>
      <c r="C998" s="192" t="s">
        <v>55</v>
      </c>
      <c r="D998" s="192" t="s">
        <v>32</v>
      </c>
      <c r="E998" s="192" t="s">
        <v>81</v>
      </c>
      <c r="F998" s="194">
        <v>1102.74</v>
      </c>
      <c r="G998">
        <v>7</v>
      </c>
      <c r="H998">
        <v>7</v>
      </c>
      <c r="I998" s="167">
        <v>1140.1986612511901</v>
      </c>
      <c r="J998" s="22">
        <v>1.0339687154281063</v>
      </c>
      <c r="K998" s="22" t="s">
        <v>172</v>
      </c>
      <c r="L998" s="22" t="s">
        <v>58</v>
      </c>
      <c r="M9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98" s="24" t="str">
        <f>IFERROR(IF(Table1[[#This Row],[Medicare Rate in CR]]&gt;0,"Y","N"),"N")</f>
        <v>N</v>
      </c>
      <c r="O998" s="166">
        <f>Table1[[#This Row],[Medicare Rate in CR]]*Table1[[#This Row],[SumOfUnits]]*Table1[[#This Row],[Actuarial Factor 06/20/2023]]</f>
        <v>0</v>
      </c>
      <c r="P9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1653.854460590848</v>
      </c>
      <c r="Q998" s="166">
        <f>Table1[[#This Row],[Trended Medicare Pricing for all RHCs]]-Table1[[#This Row],[SumOfSFY24 Estimated Payment 5/04/23]]</f>
        <v>513.65579933965796</v>
      </c>
      <c r="R998" s="24">
        <f>Table1[[#This Row],[SumOfUnits]]*Table1[[#This Row],[Actuarial Factor 06/20/2023]]</f>
        <v>7.2377810079967446</v>
      </c>
      <c r="S998" s="23"/>
    </row>
    <row r="999" spans="1:19" x14ac:dyDescent="0.25">
      <c r="A999" s="192" t="s">
        <v>170</v>
      </c>
      <c r="B999" s="193" t="s">
        <v>171</v>
      </c>
      <c r="C999" s="192" t="s">
        <v>55</v>
      </c>
      <c r="D999" s="192" t="s">
        <v>32</v>
      </c>
      <c r="E999" s="192" t="s">
        <v>65</v>
      </c>
      <c r="F999" s="194">
        <v>2697.92</v>
      </c>
      <c r="G999">
        <v>17</v>
      </c>
      <c r="H999">
        <v>17</v>
      </c>
      <c r="I999" s="167">
        <v>3349.3722041702554</v>
      </c>
      <c r="J999" s="22">
        <v>1.241464611319185</v>
      </c>
      <c r="K999" s="22" t="s">
        <v>172</v>
      </c>
      <c r="L999" s="22" t="s">
        <v>58</v>
      </c>
      <c r="M9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999" s="24" t="str">
        <f>IFERROR(IF(Table1[[#This Row],[Medicare Rate in CR]]&gt;0,"Y","N"),"N")</f>
        <v>N</v>
      </c>
      <c r="O999" s="166">
        <f>Table1[[#This Row],[Medicare Rate in CR]]*Table1[[#This Row],[SumOfUnits]]*Table1[[#This Row],[Actuarial Factor 06/20/2023]]</f>
        <v>0</v>
      </c>
      <c r="P9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4858.2535204587757</v>
      </c>
      <c r="Q999" s="166">
        <f>Table1[[#This Row],[Trended Medicare Pricing for all RHCs]]-Table1[[#This Row],[SumOfSFY24 Estimated Payment 5/04/23]]</f>
        <v>1508.8813162885203</v>
      </c>
      <c r="R999" s="24">
        <f>Table1[[#This Row],[SumOfUnits]]*Table1[[#This Row],[Actuarial Factor 06/20/2023]]</f>
        <v>21.104898392426144</v>
      </c>
      <c r="S999" s="23"/>
    </row>
    <row r="1000" spans="1:19" x14ac:dyDescent="0.25">
      <c r="A1000" s="192" t="s">
        <v>170</v>
      </c>
      <c r="B1000" s="193" t="s">
        <v>171</v>
      </c>
      <c r="C1000" s="192" t="s">
        <v>55</v>
      </c>
      <c r="D1000" s="192" t="s">
        <v>32</v>
      </c>
      <c r="E1000" s="192" t="s">
        <v>66</v>
      </c>
      <c r="F1000" s="194">
        <v>1083.8999999999999</v>
      </c>
      <c r="G1000">
        <v>7</v>
      </c>
      <c r="H1000">
        <v>7</v>
      </c>
      <c r="I1000" s="167">
        <v>1157.4209509827465</v>
      </c>
      <c r="J1000" s="22">
        <v>1.0678300129004028</v>
      </c>
      <c r="K1000" s="22" t="s">
        <v>172</v>
      </c>
      <c r="L1000" s="22" t="s">
        <v>58</v>
      </c>
      <c r="M10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00" s="24" t="str">
        <f>IFERROR(IF(Table1[[#This Row],[Medicare Rate in CR]]&gt;0,"Y","N"),"N")</f>
        <v>N</v>
      </c>
      <c r="O1000" s="166">
        <f>Table1[[#This Row],[Medicare Rate in CR]]*Table1[[#This Row],[SumOfUnits]]*Table1[[#This Row],[Actuarial Factor 06/20/2023]]</f>
        <v>0</v>
      </c>
      <c r="P10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1678.8353359962503</v>
      </c>
      <c r="Q1000" s="166">
        <f>Table1[[#This Row],[Trended Medicare Pricing for all RHCs]]-Table1[[#This Row],[SumOfSFY24 Estimated Payment 5/04/23]]</f>
        <v>521.41438501350376</v>
      </c>
      <c r="R1000" s="24">
        <f>Table1[[#This Row],[SumOfUnits]]*Table1[[#This Row],[Actuarial Factor 06/20/2023]]</f>
        <v>7.4748100903028192</v>
      </c>
      <c r="S1000" s="23"/>
    </row>
    <row r="1001" spans="1:19" x14ac:dyDescent="0.25">
      <c r="A1001" s="192" t="s">
        <v>170</v>
      </c>
      <c r="B1001" s="193" t="s">
        <v>171</v>
      </c>
      <c r="C1001" s="192" t="s">
        <v>55</v>
      </c>
      <c r="D1001" s="192" t="s">
        <v>31</v>
      </c>
      <c r="E1001" s="192" t="s">
        <v>67</v>
      </c>
      <c r="F1001" s="194">
        <v>782.52</v>
      </c>
      <c r="G1001">
        <v>5</v>
      </c>
      <c r="H1001">
        <v>5</v>
      </c>
      <c r="I1001" s="167">
        <v>885.96516941961056</v>
      </c>
      <c r="J1001" s="22">
        <v>1.1321949207938591</v>
      </c>
      <c r="K1001" s="22" t="s">
        <v>172</v>
      </c>
      <c r="L1001" s="22" t="s">
        <v>58</v>
      </c>
      <c r="M10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01" s="24" t="str">
        <f>IFERROR(IF(Table1[[#This Row],[Medicare Rate in CR]]&gt;0,"Y","N"),"N")</f>
        <v>N</v>
      </c>
      <c r="O1001" s="166">
        <f>Table1[[#This Row],[Medicare Rate in CR]]*Table1[[#This Row],[SumOfUnits]]*Table1[[#This Row],[Actuarial Factor 06/20/2023]]</f>
        <v>0</v>
      </c>
      <c r="P10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1285.0896051437719</v>
      </c>
      <c r="Q1001" s="166">
        <f>Table1[[#This Row],[Trended Medicare Pricing for all RHCs]]-Table1[[#This Row],[SumOfSFY24 Estimated Payment 5/04/23]]</f>
        <v>399.12443572416134</v>
      </c>
      <c r="R1001" s="24">
        <f>Table1[[#This Row],[SumOfUnits]]*Table1[[#This Row],[Actuarial Factor 06/20/2023]]</f>
        <v>5.6609746039692954</v>
      </c>
      <c r="S1001" s="23"/>
    </row>
    <row r="1002" spans="1:19" x14ac:dyDescent="0.25">
      <c r="A1002" s="192" t="s">
        <v>170</v>
      </c>
      <c r="B1002" s="193" t="s">
        <v>171</v>
      </c>
      <c r="C1002" s="192" t="s">
        <v>55</v>
      </c>
      <c r="D1002" s="192" t="s">
        <v>31</v>
      </c>
      <c r="E1002" s="192" t="s">
        <v>69</v>
      </c>
      <c r="F1002" s="194">
        <v>8386.6699999999928</v>
      </c>
      <c r="G1002">
        <v>54</v>
      </c>
      <c r="H1002">
        <v>54</v>
      </c>
      <c r="I1002" s="167">
        <v>8784.5997218967004</v>
      </c>
      <c r="J1002" s="22">
        <v>1.0474478812087167</v>
      </c>
      <c r="K1002" s="22" t="s">
        <v>172</v>
      </c>
      <c r="L1002" s="22" t="s">
        <v>58</v>
      </c>
      <c r="M10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02" s="24" t="str">
        <f>IFERROR(IF(Table1[[#This Row],[Medicare Rate in CR]]&gt;0,"Y","N"),"N")</f>
        <v>N</v>
      </c>
      <c r="O1002" s="166">
        <f>Table1[[#This Row],[Medicare Rate in CR]]*Table1[[#This Row],[SumOfUnits]]*Table1[[#This Row],[Actuarial Factor 06/20/2023]]</f>
        <v>0</v>
      </c>
      <c r="P10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12742.033409003721</v>
      </c>
      <c r="Q1002" s="166">
        <f>Table1[[#This Row],[Trended Medicare Pricing for all RHCs]]-Table1[[#This Row],[SumOfSFY24 Estimated Payment 5/04/23]]</f>
        <v>3957.4336871070209</v>
      </c>
      <c r="R1002" s="24">
        <f>Table1[[#This Row],[SumOfUnits]]*Table1[[#This Row],[Actuarial Factor 06/20/2023]]</f>
        <v>56.562185585270697</v>
      </c>
      <c r="S1002" s="23"/>
    </row>
    <row r="1003" spans="1:19" x14ac:dyDescent="0.25">
      <c r="A1003" s="192" t="s">
        <v>170</v>
      </c>
      <c r="B1003" s="193" t="s">
        <v>171</v>
      </c>
      <c r="C1003" s="192" t="s">
        <v>83</v>
      </c>
      <c r="D1003" s="192" t="s">
        <v>30</v>
      </c>
      <c r="E1003" s="192" t="s">
        <v>60</v>
      </c>
      <c r="F1003" s="194">
        <v>157.15</v>
      </c>
      <c r="G1003">
        <v>1</v>
      </c>
      <c r="H1003">
        <v>1</v>
      </c>
      <c r="I1003" s="167">
        <v>128.99425234354339</v>
      </c>
      <c r="J1003" s="22">
        <v>0.8208352042223569</v>
      </c>
      <c r="K1003" s="22" t="s">
        <v>172</v>
      </c>
      <c r="L1003" s="22" t="s">
        <v>58</v>
      </c>
      <c r="M10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03" s="24" t="str">
        <f>IFERROR(IF(Table1[[#This Row],[Medicare Rate in CR]]&gt;0,"Y","N"),"N")</f>
        <v>N</v>
      </c>
      <c r="O1003" s="166">
        <f>Table1[[#This Row],[Medicare Rate in CR]]*Table1[[#This Row],[SumOfUnits]]*Table1[[#This Row],[Actuarial Factor 06/20/2023]]</f>
        <v>0</v>
      </c>
      <c r="P10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132.23261528757004</v>
      </c>
      <c r="Q1003" s="166">
        <f>Table1[[#This Row],[Trended Medicare Pricing for all RHCs]]-Table1[[#This Row],[SumOfSFY24 Estimated Payment 5/04/23]]</f>
        <v>3.2383629440266475</v>
      </c>
      <c r="R1003" s="24">
        <f>Table1[[#This Row],[SumOfUnits]]*Table1[[#This Row],[Actuarial Factor 06/20/2023]]</f>
        <v>0.8208352042223569</v>
      </c>
      <c r="S1003" s="23"/>
    </row>
    <row r="1004" spans="1:19" x14ac:dyDescent="0.25">
      <c r="A1004" s="192" t="s">
        <v>173</v>
      </c>
      <c r="B1004" s="193" t="s">
        <v>168</v>
      </c>
      <c r="C1004" s="192" t="s">
        <v>72</v>
      </c>
      <c r="D1004" s="192" t="s">
        <v>30</v>
      </c>
      <c r="E1004" s="192" t="s">
        <v>59</v>
      </c>
      <c r="F1004" s="194">
        <v>245.70685169124025</v>
      </c>
      <c r="G1004">
        <v>1</v>
      </c>
      <c r="H1004">
        <v>1</v>
      </c>
      <c r="I1004" s="167">
        <v>283.38415980369359</v>
      </c>
      <c r="J1004" s="22">
        <v>1.1533425211918769</v>
      </c>
      <c r="K1004" s="22" t="s">
        <v>174</v>
      </c>
      <c r="L1004" s="22" t="s">
        <v>58</v>
      </c>
      <c r="M10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04" s="24" t="str">
        <f>IFERROR(IF(Table1[[#This Row],[Medicare Rate in CR]]&gt;0,"Y","N"),"N")</f>
        <v>N</v>
      </c>
      <c r="O1004" s="166">
        <f>Table1[[#This Row],[Medicare Rate in CR]]*Table1[[#This Row],[SumOfUnits]]*Table1[[#This Row],[Actuarial Factor 06/20/2023]]</f>
        <v>0</v>
      </c>
      <c r="P10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289.71525254206125</v>
      </c>
      <c r="Q1004" s="166">
        <f>Table1[[#This Row],[Trended Medicare Pricing for all RHCs]]-Table1[[#This Row],[SumOfSFY24 Estimated Payment 5/04/23]]</f>
        <v>6.3310927383676585</v>
      </c>
      <c r="R1004" s="24">
        <f>Table1[[#This Row],[SumOfUnits]]*Table1[[#This Row],[Actuarial Factor 06/20/2023]]</f>
        <v>1.1533425211918769</v>
      </c>
      <c r="S1004" s="23"/>
    </row>
    <row r="1005" spans="1:19" x14ac:dyDescent="0.25">
      <c r="A1005" s="192" t="s">
        <v>173</v>
      </c>
      <c r="B1005" s="193" t="s">
        <v>168</v>
      </c>
      <c r="C1005" s="192" t="s">
        <v>72</v>
      </c>
      <c r="D1005" s="192" t="s">
        <v>30</v>
      </c>
      <c r="E1005" s="192" t="s">
        <v>77</v>
      </c>
      <c r="F1005" s="194">
        <v>491.41370338248049</v>
      </c>
      <c r="G1005">
        <v>2</v>
      </c>
      <c r="H1005">
        <v>2</v>
      </c>
      <c r="I1005" s="167">
        <v>760.49438988849045</v>
      </c>
      <c r="J1005" s="22">
        <v>1.5475644750113475</v>
      </c>
      <c r="K1005" s="22" t="s">
        <v>174</v>
      </c>
      <c r="L1005" s="22" t="s">
        <v>58</v>
      </c>
      <c r="M10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05" s="24" t="str">
        <f>IFERROR(IF(Table1[[#This Row],[Medicare Rate in CR]]&gt;0,"Y","N"),"N")</f>
        <v>N</v>
      </c>
      <c r="O1005" s="166">
        <f>Table1[[#This Row],[Medicare Rate in CR]]*Table1[[#This Row],[SumOfUnits]]*Table1[[#This Row],[Actuarial Factor 06/20/2023]]</f>
        <v>0</v>
      </c>
      <c r="P10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777.48461443995325</v>
      </c>
      <c r="Q1005" s="166">
        <f>Table1[[#This Row],[Trended Medicare Pricing for all RHCs]]-Table1[[#This Row],[SumOfSFY24 Estimated Payment 5/04/23]]</f>
        <v>16.990224551462802</v>
      </c>
      <c r="R1005" s="24">
        <f>Table1[[#This Row],[SumOfUnits]]*Table1[[#This Row],[Actuarial Factor 06/20/2023]]</f>
        <v>3.0951289500226951</v>
      </c>
      <c r="S1005" s="23"/>
    </row>
    <row r="1006" spans="1:19" x14ac:dyDescent="0.25">
      <c r="A1006" s="192" t="s">
        <v>173</v>
      </c>
      <c r="B1006" s="193" t="s">
        <v>168</v>
      </c>
      <c r="C1006" s="192" t="s">
        <v>78</v>
      </c>
      <c r="D1006" s="192" t="s">
        <v>30</v>
      </c>
      <c r="E1006" s="192" t="s">
        <v>56</v>
      </c>
      <c r="F1006" s="194">
        <v>491.41370338248049</v>
      </c>
      <c r="G1006">
        <v>2</v>
      </c>
      <c r="H1006">
        <v>2</v>
      </c>
      <c r="I1006" s="167">
        <v>524.32519473577656</v>
      </c>
      <c r="J1006" s="22">
        <v>1.0669730842399407</v>
      </c>
      <c r="K1006" s="22" t="s">
        <v>174</v>
      </c>
      <c r="L1006" s="22" t="s">
        <v>58</v>
      </c>
      <c r="M10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06" s="24" t="str">
        <f>IFERROR(IF(Table1[[#This Row],[Medicare Rate in CR]]&gt;0,"Y","N"),"N")</f>
        <v>N</v>
      </c>
      <c r="O1006" s="166">
        <f>Table1[[#This Row],[Medicare Rate in CR]]*Table1[[#This Row],[SumOfUnits]]*Table1[[#This Row],[Actuarial Factor 06/20/2023]]</f>
        <v>0</v>
      </c>
      <c r="P10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760.61876472323354</v>
      </c>
      <c r="Q1006" s="166">
        <f>Table1[[#This Row],[Trended Medicare Pricing for all RHCs]]-Table1[[#This Row],[SumOfSFY24 Estimated Payment 5/04/23]]</f>
        <v>236.29356998745698</v>
      </c>
      <c r="R1006" s="24">
        <f>Table1[[#This Row],[SumOfUnits]]*Table1[[#This Row],[Actuarial Factor 06/20/2023]]</f>
        <v>2.1339461684798815</v>
      </c>
      <c r="S1006" s="23"/>
    </row>
    <row r="1007" spans="1:19" x14ac:dyDescent="0.25">
      <c r="A1007" s="192" t="s">
        <v>173</v>
      </c>
      <c r="B1007" s="193" t="s">
        <v>168</v>
      </c>
      <c r="C1007" s="192" t="s">
        <v>78</v>
      </c>
      <c r="D1007" s="192" t="s">
        <v>30</v>
      </c>
      <c r="E1007" s="192" t="s">
        <v>59</v>
      </c>
      <c r="F1007" s="194">
        <v>3701.0985834056096</v>
      </c>
      <c r="G1007">
        <v>15</v>
      </c>
      <c r="H1007">
        <v>15</v>
      </c>
      <c r="I1007" s="167">
        <v>3456.7600495259189</v>
      </c>
      <c r="J1007" s="22">
        <v>0.93398216006047052</v>
      </c>
      <c r="K1007" s="22" t="s">
        <v>174</v>
      </c>
      <c r="L1007" s="22" t="s">
        <v>58</v>
      </c>
      <c r="M10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07" s="24" t="str">
        <f>IFERROR(IF(Table1[[#This Row],[Medicare Rate in CR]]&gt;0,"Y","N"),"N")</f>
        <v>N</v>
      </c>
      <c r="O1007" s="166">
        <f>Table1[[#This Row],[Medicare Rate in CR]]*Table1[[#This Row],[SumOfUnits]]*Table1[[#This Row],[Actuarial Factor 06/20/2023]]</f>
        <v>0</v>
      </c>
      <c r="P10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5014.5912979444001</v>
      </c>
      <c r="Q1007" s="166">
        <f>Table1[[#This Row],[Trended Medicare Pricing for all RHCs]]-Table1[[#This Row],[SumOfSFY24 Estimated Payment 5/04/23]]</f>
        <v>1557.8312484184812</v>
      </c>
      <c r="R1007" s="24">
        <f>Table1[[#This Row],[SumOfUnits]]*Table1[[#This Row],[Actuarial Factor 06/20/2023]]</f>
        <v>14.009732400907058</v>
      </c>
      <c r="S1007" s="23"/>
    </row>
    <row r="1008" spans="1:19" x14ac:dyDescent="0.25">
      <c r="A1008" s="192" t="s">
        <v>173</v>
      </c>
      <c r="B1008" s="193" t="s">
        <v>168</v>
      </c>
      <c r="C1008" s="192" t="s">
        <v>78</v>
      </c>
      <c r="D1008" s="192" t="s">
        <v>30</v>
      </c>
      <c r="E1008" s="192" t="s">
        <v>62</v>
      </c>
      <c r="F1008" s="194">
        <v>7231.8492820661122</v>
      </c>
      <c r="G1008">
        <v>32</v>
      </c>
      <c r="H1008">
        <v>32</v>
      </c>
      <c r="I1008" s="167">
        <v>6869.6875013332065</v>
      </c>
      <c r="J1008" s="22">
        <v>0.94992127648027569</v>
      </c>
      <c r="K1008" s="22" t="s">
        <v>174</v>
      </c>
      <c r="L1008" s="22" t="s">
        <v>58</v>
      </c>
      <c r="M10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08" s="24" t="str">
        <f>IFERROR(IF(Table1[[#This Row],[Medicare Rate in CR]]&gt;0,"Y","N"),"N")</f>
        <v>N</v>
      </c>
      <c r="O1008" s="166">
        <f>Table1[[#This Row],[Medicare Rate in CR]]*Table1[[#This Row],[SumOfUnits]]*Table1[[#This Row],[Actuarial Factor 06/20/2023]]</f>
        <v>0</v>
      </c>
      <c r="P10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9965.5963012264638</v>
      </c>
      <c r="Q1008" s="166">
        <f>Table1[[#This Row],[Trended Medicare Pricing for all RHCs]]-Table1[[#This Row],[SumOfSFY24 Estimated Payment 5/04/23]]</f>
        <v>3095.9087998932573</v>
      </c>
      <c r="R1008" s="24">
        <f>Table1[[#This Row],[SumOfUnits]]*Table1[[#This Row],[Actuarial Factor 06/20/2023]]</f>
        <v>30.397480847368822</v>
      </c>
      <c r="S1008" s="23"/>
    </row>
    <row r="1009" spans="1:19" x14ac:dyDescent="0.25">
      <c r="A1009" s="192" t="s">
        <v>173</v>
      </c>
      <c r="B1009" s="193" t="s">
        <v>168</v>
      </c>
      <c r="C1009" s="192" t="s">
        <v>78</v>
      </c>
      <c r="D1009" s="192" t="s">
        <v>30</v>
      </c>
      <c r="E1009" s="192" t="s">
        <v>77</v>
      </c>
      <c r="F1009" s="194">
        <v>2958.8127589862202</v>
      </c>
      <c r="G1009">
        <v>12</v>
      </c>
      <c r="H1009">
        <v>12</v>
      </c>
      <c r="I1009" s="167">
        <v>3757.0570970234639</v>
      </c>
      <c r="J1009" s="22">
        <v>1.2697853507670918</v>
      </c>
      <c r="K1009" s="22" t="s">
        <v>174</v>
      </c>
      <c r="L1009" s="22" t="s">
        <v>58</v>
      </c>
      <c r="M10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09" s="24" t="str">
        <f>IFERROR(IF(Table1[[#This Row],[Medicare Rate in CR]]&gt;0,"Y","N"),"N")</f>
        <v>N</v>
      </c>
      <c r="O1009" s="166">
        <f>Table1[[#This Row],[Medicare Rate in CR]]*Table1[[#This Row],[SumOfUnits]]*Table1[[#This Row],[Actuarial Factor 06/20/2023]]</f>
        <v>0</v>
      </c>
      <c r="P10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5450.2208873878753</v>
      </c>
      <c r="Q1009" s="166">
        <f>Table1[[#This Row],[Trended Medicare Pricing for all RHCs]]-Table1[[#This Row],[SumOfSFY24 Estimated Payment 5/04/23]]</f>
        <v>1693.1637903644114</v>
      </c>
      <c r="R1009" s="24">
        <f>Table1[[#This Row],[SumOfUnits]]*Table1[[#This Row],[Actuarial Factor 06/20/2023]]</f>
        <v>15.237424209205102</v>
      </c>
      <c r="S1009" s="23"/>
    </row>
    <row r="1010" spans="1:19" x14ac:dyDescent="0.25">
      <c r="A1010" s="192" t="s">
        <v>173</v>
      </c>
      <c r="B1010" s="193" t="s">
        <v>168</v>
      </c>
      <c r="C1010" s="192" t="s">
        <v>85</v>
      </c>
      <c r="D1010" s="192" t="s">
        <v>30</v>
      </c>
      <c r="E1010" s="192" t="s">
        <v>56</v>
      </c>
      <c r="F1010" s="194">
        <v>482.4901223860461</v>
      </c>
      <c r="G1010">
        <v>2</v>
      </c>
      <c r="H1010">
        <v>2</v>
      </c>
      <c r="I1010" s="167">
        <v>502.48437585324513</v>
      </c>
      <c r="J1010" s="22">
        <v>1.0414397156325645</v>
      </c>
      <c r="K1010" s="22" t="s">
        <v>174</v>
      </c>
      <c r="L1010" s="22" t="s">
        <v>58</v>
      </c>
      <c r="M10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10" s="24" t="str">
        <f>IFERROR(IF(Table1[[#This Row],[Medicare Rate in CR]]&gt;0,"Y","N"),"N")</f>
        <v>N</v>
      </c>
      <c r="O1010" s="166">
        <f>Table1[[#This Row],[Medicare Rate in CR]]*Table1[[#This Row],[SumOfUnits]]*Table1[[#This Row],[Actuarial Factor 06/20/2023]]</f>
        <v>0</v>
      </c>
      <c r="P10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584.1556861702129</v>
      </c>
      <c r="Q1010" s="166">
        <f>Table1[[#This Row],[Trended Medicare Pricing for all RHCs]]-Table1[[#This Row],[SumOfSFY24 Estimated Payment 5/04/23]]</f>
        <v>81.671310316967777</v>
      </c>
      <c r="R1010" s="24">
        <f>Table1[[#This Row],[SumOfUnits]]*Table1[[#This Row],[Actuarial Factor 06/20/2023]]</f>
        <v>2.0828794312651291</v>
      </c>
      <c r="S1010" s="23"/>
    </row>
    <row r="1011" spans="1:19" x14ac:dyDescent="0.25">
      <c r="A1011" s="192" t="s">
        <v>173</v>
      </c>
      <c r="B1011" s="193" t="s">
        <v>168</v>
      </c>
      <c r="C1011" s="192" t="s">
        <v>85</v>
      </c>
      <c r="D1011" s="192" t="s">
        <v>30</v>
      </c>
      <c r="E1011" s="192" t="s">
        <v>59</v>
      </c>
      <c r="F1011" s="194">
        <v>19809.607786450815</v>
      </c>
      <c r="G1011">
        <v>88</v>
      </c>
      <c r="H1011">
        <v>88</v>
      </c>
      <c r="I1011" s="167">
        <v>17769.389253633686</v>
      </c>
      <c r="J1011" s="22">
        <v>0.89700863566755829</v>
      </c>
      <c r="K1011" s="22" t="s">
        <v>174</v>
      </c>
      <c r="L1011" s="22" t="s">
        <v>58</v>
      </c>
      <c r="M10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11" s="24" t="str">
        <f>IFERROR(IF(Table1[[#This Row],[Medicare Rate in CR]]&gt;0,"Y","N"),"N")</f>
        <v>N</v>
      </c>
      <c r="O1011" s="166">
        <f>Table1[[#This Row],[Medicare Rate in CR]]*Table1[[#This Row],[SumOfUnits]]*Table1[[#This Row],[Actuarial Factor 06/20/2023]]</f>
        <v>0</v>
      </c>
      <c r="P10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20657.537370502414</v>
      </c>
      <c r="Q1011" s="166">
        <f>Table1[[#This Row],[Trended Medicare Pricing for all RHCs]]-Table1[[#This Row],[SumOfSFY24 Estimated Payment 5/04/23]]</f>
        <v>2888.1481168687278</v>
      </c>
      <c r="R1011" s="24">
        <f>Table1[[#This Row],[SumOfUnits]]*Table1[[#This Row],[Actuarial Factor 06/20/2023]]</f>
        <v>78.936759938745126</v>
      </c>
      <c r="S1011" s="23"/>
    </row>
    <row r="1012" spans="1:19" x14ac:dyDescent="0.25">
      <c r="A1012" s="192" t="s">
        <v>173</v>
      </c>
      <c r="B1012" s="193" t="s">
        <v>168</v>
      </c>
      <c r="C1012" s="192" t="s">
        <v>85</v>
      </c>
      <c r="D1012" s="192" t="s">
        <v>30</v>
      </c>
      <c r="E1012" s="192" t="s">
        <v>60</v>
      </c>
      <c r="F1012" s="194">
        <v>4240.7150428833011</v>
      </c>
      <c r="G1012">
        <v>19</v>
      </c>
      <c r="H1012">
        <v>19</v>
      </c>
      <c r="I1012" s="167">
        <v>3509.1059048495749</v>
      </c>
      <c r="J1012" s="22">
        <v>0.82747976918149668</v>
      </c>
      <c r="K1012" s="22" t="s">
        <v>174</v>
      </c>
      <c r="L1012" s="22" t="s">
        <v>58</v>
      </c>
      <c r="M10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12" s="24" t="str">
        <f>IFERROR(IF(Table1[[#This Row],[Medicare Rate in CR]]&gt;0,"Y","N"),"N")</f>
        <v>N</v>
      </c>
      <c r="O1012" s="166">
        <f>Table1[[#This Row],[Medicare Rate in CR]]*Table1[[#This Row],[SumOfUnits]]*Table1[[#This Row],[Actuarial Factor 06/20/2023]]</f>
        <v>0</v>
      </c>
      <c r="P10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4079.4585189053314</v>
      </c>
      <c r="Q1012" s="166">
        <f>Table1[[#This Row],[Trended Medicare Pricing for all RHCs]]-Table1[[#This Row],[SumOfSFY24 Estimated Payment 5/04/23]]</f>
        <v>570.35261405575648</v>
      </c>
      <c r="R1012" s="24">
        <f>Table1[[#This Row],[SumOfUnits]]*Table1[[#This Row],[Actuarial Factor 06/20/2023]]</f>
        <v>15.722115614448438</v>
      </c>
      <c r="S1012" s="23"/>
    </row>
    <row r="1013" spans="1:19" x14ac:dyDescent="0.25">
      <c r="A1013" s="192" t="s">
        <v>173</v>
      </c>
      <c r="B1013" s="193" t="s">
        <v>168</v>
      </c>
      <c r="C1013" s="192" t="s">
        <v>85</v>
      </c>
      <c r="D1013" s="192" t="s">
        <v>30</v>
      </c>
      <c r="E1013" s="192" t="s">
        <v>62</v>
      </c>
      <c r="F1013" s="194">
        <v>25801.869519128857</v>
      </c>
      <c r="G1013">
        <v>111</v>
      </c>
      <c r="H1013">
        <v>111</v>
      </c>
      <c r="I1013" s="167">
        <v>23548.659161480449</v>
      </c>
      <c r="J1013" s="22">
        <v>0.91267259312438831</v>
      </c>
      <c r="K1013" s="22" t="s">
        <v>174</v>
      </c>
      <c r="L1013" s="22" t="s">
        <v>58</v>
      </c>
      <c r="M10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13" s="24" t="str">
        <f>IFERROR(IF(Table1[[#This Row],[Medicare Rate in CR]]&gt;0,"Y","N"),"N")</f>
        <v>N</v>
      </c>
      <c r="O1013" s="166">
        <f>Table1[[#This Row],[Medicare Rate in CR]]*Table1[[#This Row],[SumOfUnits]]*Table1[[#This Row],[Actuarial Factor 06/20/2023]]</f>
        <v>0</v>
      </c>
      <c r="P10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27376.141054146257</v>
      </c>
      <c r="Q1013" s="166">
        <f>Table1[[#This Row],[Trended Medicare Pricing for all RHCs]]-Table1[[#This Row],[SumOfSFY24 Estimated Payment 5/04/23]]</f>
        <v>3827.4818926658081</v>
      </c>
      <c r="R1013" s="24">
        <f>Table1[[#This Row],[SumOfUnits]]*Table1[[#This Row],[Actuarial Factor 06/20/2023]]</f>
        <v>101.3066578368071</v>
      </c>
      <c r="S1013" s="23"/>
    </row>
    <row r="1014" spans="1:19" x14ac:dyDescent="0.25">
      <c r="A1014" s="192" t="s">
        <v>173</v>
      </c>
      <c r="B1014" s="193" t="s">
        <v>168</v>
      </c>
      <c r="C1014" s="192" t="s">
        <v>85</v>
      </c>
      <c r="D1014" s="192" t="s">
        <v>30</v>
      </c>
      <c r="E1014" s="192" t="s">
        <v>77</v>
      </c>
      <c r="F1014" s="194">
        <v>6328.948636407441</v>
      </c>
      <c r="G1014">
        <v>30</v>
      </c>
      <c r="H1014">
        <v>30</v>
      </c>
      <c r="I1014" s="167">
        <v>7520.4702814823459</v>
      </c>
      <c r="J1014" s="22">
        <v>1.1882653365553713</v>
      </c>
      <c r="K1014" s="22" t="s">
        <v>174</v>
      </c>
      <c r="L1014" s="22" t="s">
        <v>58</v>
      </c>
      <c r="M10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14" s="24" t="str">
        <f>IFERROR(IF(Table1[[#This Row],[Medicare Rate in CR]]&gt;0,"Y","N"),"N")</f>
        <v>N</v>
      </c>
      <c r="O1014" s="166">
        <f>Table1[[#This Row],[Medicare Rate in CR]]*Table1[[#This Row],[SumOfUnits]]*Table1[[#This Row],[Actuarial Factor 06/20/2023]]</f>
        <v>0</v>
      </c>
      <c r="P10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8742.8101025872766</v>
      </c>
      <c r="Q1014" s="166">
        <f>Table1[[#This Row],[Trended Medicare Pricing for all RHCs]]-Table1[[#This Row],[SumOfSFY24 Estimated Payment 5/04/23]]</f>
        <v>1222.3398211049307</v>
      </c>
      <c r="R1014" s="24">
        <f>Table1[[#This Row],[SumOfUnits]]*Table1[[#This Row],[Actuarial Factor 06/20/2023]]</f>
        <v>35.647960096661137</v>
      </c>
      <c r="S1014" s="23"/>
    </row>
    <row r="1015" spans="1:19" x14ac:dyDescent="0.25">
      <c r="A1015" s="192" t="s">
        <v>173</v>
      </c>
      <c r="B1015" s="193" t="s">
        <v>168</v>
      </c>
      <c r="C1015" s="192" t="s">
        <v>85</v>
      </c>
      <c r="D1015" s="192" t="s">
        <v>32</v>
      </c>
      <c r="E1015" s="192" t="s">
        <v>100</v>
      </c>
      <c r="F1015" s="194">
        <v>245.70685169124025</v>
      </c>
      <c r="G1015">
        <v>1</v>
      </c>
      <c r="H1015">
        <v>1</v>
      </c>
      <c r="I1015" s="167">
        <v>237.363423946643</v>
      </c>
      <c r="J1015" s="22">
        <v>0.96604316205605145</v>
      </c>
      <c r="K1015" s="22" t="s">
        <v>174</v>
      </c>
      <c r="L1015" s="22" t="s">
        <v>58</v>
      </c>
      <c r="M10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015" s="24" t="str">
        <f>IFERROR(IF(Table1[[#This Row],[Medicare Rate in CR]]&gt;0,"Y","N"),"N")</f>
        <v>N</v>
      </c>
      <c r="O1015" s="166">
        <f>Table1[[#This Row],[Medicare Rate in CR]]*Table1[[#This Row],[SumOfUnits]]*Table1[[#This Row],[Actuarial Factor 06/20/2023]]</f>
        <v>0</v>
      </c>
      <c r="P10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275.94329386225218</v>
      </c>
      <c r="Q1015" s="166">
        <f>Table1[[#This Row],[Trended Medicare Pricing for all RHCs]]-Table1[[#This Row],[SumOfSFY24 Estimated Payment 5/04/23]]</f>
        <v>38.57986991560918</v>
      </c>
      <c r="R1015" s="24">
        <f>Table1[[#This Row],[SumOfUnits]]*Table1[[#This Row],[Actuarial Factor 06/20/2023]]</f>
        <v>0.96604316205605145</v>
      </c>
      <c r="S1015" s="23"/>
    </row>
    <row r="1016" spans="1:19" x14ac:dyDescent="0.25">
      <c r="A1016" s="192" t="s">
        <v>175</v>
      </c>
      <c r="B1016" s="193" t="s">
        <v>176</v>
      </c>
      <c r="C1016" s="192" t="s">
        <v>76</v>
      </c>
      <c r="D1016" s="192" t="s">
        <v>30</v>
      </c>
      <c r="E1016" s="192" t="s">
        <v>56</v>
      </c>
      <c r="F1016" s="194">
        <v>2072.3330442324368</v>
      </c>
      <c r="G1016">
        <v>9</v>
      </c>
      <c r="H1016">
        <v>9</v>
      </c>
      <c r="I1016" s="167">
        <v>2215.1758362704818</v>
      </c>
      <c r="J1016" s="22">
        <v>1.0689284921820816</v>
      </c>
      <c r="K1016" s="22" t="s">
        <v>177</v>
      </c>
      <c r="L1016" s="22" t="s">
        <v>58</v>
      </c>
      <c r="M1016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16" s="24" t="str">
        <f>IFERROR(IF(Table1[[#This Row],[Medicare Rate in CR]]&gt;0,"Y","N"),"N")</f>
        <v>Y</v>
      </c>
      <c r="O1016" s="166">
        <f>Table1[[#This Row],[Medicare Rate in CR]]*Table1[[#This Row],[SumOfUnits]]*Table1[[#This Row],[Actuarial Factor 06/20/2023]]</f>
        <v>2810.1061130974745</v>
      </c>
      <c r="P10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2810.1061130974745</v>
      </c>
      <c r="Q1016" s="166">
        <f>Table1[[#This Row],[Trended Medicare Pricing for all RHCs]]-Table1[[#This Row],[SumOfSFY24 Estimated Payment 5/04/23]]</f>
        <v>594.93027682699267</v>
      </c>
      <c r="R1016" s="24">
        <f>Table1[[#This Row],[SumOfUnits]]*Table1[[#This Row],[Actuarial Factor 06/20/2023]]</f>
        <v>9.6203564296387345</v>
      </c>
      <c r="S1016" s="23"/>
    </row>
    <row r="1017" spans="1:19" x14ac:dyDescent="0.25">
      <c r="A1017" s="192" t="s">
        <v>175</v>
      </c>
      <c r="B1017" s="193" t="s">
        <v>176</v>
      </c>
      <c r="C1017" s="192" t="s">
        <v>76</v>
      </c>
      <c r="D1017" s="192" t="s">
        <v>30</v>
      </c>
      <c r="E1017" s="192" t="s">
        <v>59</v>
      </c>
      <c r="F1017" s="194">
        <v>912.67225595065997</v>
      </c>
      <c r="G1017">
        <v>4</v>
      </c>
      <c r="H1017">
        <v>4</v>
      </c>
      <c r="I1017" s="167">
        <v>948.85853159203873</v>
      </c>
      <c r="J1017" s="22">
        <v>1.0396487078526193</v>
      </c>
      <c r="K1017" s="22" t="s">
        <v>177</v>
      </c>
      <c r="L1017" s="22" t="s">
        <v>58</v>
      </c>
      <c r="M1017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17" s="24" t="str">
        <f>IFERROR(IF(Table1[[#This Row],[Medicare Rate in CR]]&gt;0,"Y","N"),"N")</f>
        <v>Y</v>
      </c>
      <c r="O1017" s="166">
        <f>Table1[[#This Row],[Medicare Rate in CR]]*Table1[[#This Row],[SumOfUnits]]*Table1[[#This Row],[Actuarial Factor 06/20/2023]]</f>
        <v>1214.7255502550006</v>
      </c>
      <c r="P10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1214.7255502550006</v>
      </c>
      <c r="Q1017" s="166">
        <f>Table1[[#This Row],[Trended Medicare Pricing for all RHCs]]-Table1[[#This Row],[SumOfSFY24 Estimated Payment 5/04/23]]</f>
        <v>265.86701866296187</v>
      </c>
      <c r="R1017" s="24">
        <f>Table1[[#This Row],[SumOfUnits]]*Table1[[#This Row],[Actuarial Factor 06/20/2023]]</f>
        <v>4.1585948314104773</v>
      </c>
      <c r="S1017" s="23"/>
    </row>
    <row r="1018" spans="1:19" x14ac:dyDescent="0.25">
      <c r="A1018" s="192" t="s">
        <v>175</v>
      </c>
      <c r="B1018" s="193" t="s">
        <v>176</v>
      </c>
      <c r="C1018" s="192" t="s">
        <v>76</v>
      </c>
      <c r="D1018" s="192" t="s">
        <v>30</v>
      </c>
      <c r="E1018" s="192" t="s">
        <v>61</v>
      </c>
      <c r="F1018" s="194">
        <v>2118.2711766406478</v>
      </c>
      <c r="G1018">
        <v>9</v>
      </c>
      <c r="H1018">
        <v>9</v>
      </c>
      <c r="I1018" s="167">
        <v>1859.3936196933703</v>
      </c>
      <c r="J1018" s="22">
        <v>0.87778828329344039</v>
      </c>
      <c r="K1018" s="22" t="s">
        <v>177</v>
      </c>
      <c r="L1018" s="22" t="s">
        <v>58</v>
      </c>
      <c r="M1018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18" s="24" t="str">
        <f>IFERROR(IF(Table1[[#This Row],[Medicare Rate in CR]]&gt;0,"Y","N"),"N")</f>
        <v>Y</v>
      </c>
      <c r="O1018" s="166">
        <f>Table1[[#This Row],[Medicare Rate in CR]]*Table1[[#This Row],[SumOfUnits]]*Table1[[#This Row],[Actuarial Factor 06/20/2023]]</f>
        <v>2307.6176179501254</v>
      </c>
      <c r="P10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2307.6176179501254</v>
      </c>
      <c r="Q1018" s="166">
        <f>Table1[[#This Row],[Trended Medicare Pricing for all RHCs]]-Table1[[#This Row],[SumOfSFY24 Estimated Payment 5/04/23]]</f>
        <v>448.22399825675507</v>
      </c>
      <c r="R1018" s="24">
        <f>Table1[[#This Row],[SumOfUnits]]*Table1[[#This Row],[Actuarial Factor 06/20/2023]]</f>
        <v>7.9000945496409631</v>
      </c>
      <c r="S1018" s="23"/>
    </row>
    <row r="1019" spans="1:19" x14ac:dyDescent="0.25">
      <c r="A1019" s="192" t="s">
        <v>175</v>
      </c>
      <c r="B1019" s="193" t="s">
        <v>176</v>
      </c>
      <c r="C1019" s="192" t="s">
        <v>76</v>
      </c>
      <c r="D1019" s="192" t="s">
        <v>30</v>
      </c>
      <c r="E1019" s="192" t="s">
        <v>62</v>
      </c>
      <c r="F1019" s="194">
        <v>1389.8043750602292</v>
      </c>
      <c r="G1019">
        <v>6</v>
      </c>
      <c r="H1019">
        <v>6</v>
      </c>
      <c r="I1019" s="167">
        <v>1459.6806664739522</v>
      </c>
      <c r="J1019" s="22">
        <v>1.0502777892109418</v>
      </c>
      <c r="K1019" s="22" t="s">
        <v>177</v>
      </c>
      <c r="L1019" s="22" t="s">
        <v>58</v>
      </c>
      <c r="M1019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19" s="24" t="str">
        <f>IFERROR(IF(Table1[[#This Row],[Medicare Rate in CR]]&gt;0,"Y","N"),"N")</f>
        <v>Y</v>
      </c>
      <c r="O1019" s="166">
        <f>Table1[[#This Row],[Medicare Rate in CR]]*Table1[[#This Row],[SumOfUnits]]*Table1[[#This Row],[Actuarial Factor 06/20/2023]]</f>
        <v>1840.7168533710967</v>
      </c>
      <c r="P10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1840.7168533710967</v>
      </c>
      <c r="Q1019" s="166">
        <f>Table1[[#This Row],[Trended Medicare Pricing for all RHCs]]-Table1[[#This Row],[SumOfSFY24 Estimated Payment 5/04/23]]</f>
        <v>381.03618689714449</v>
      </c>
      <c r="R1019" s="24">
        <f>Table1[[#This Row],[SumOfUnits]]*Table1[[#This Row],[Actuarial Factor 06/20/2023]]</f>
        <v>6.301666735265651</v>
      </c>
      <c r="S1019" s="23"/>
    </row>
    <row r="1020" spans="1:19" x14ac:dyDescent="0.25">
      <c r="A1020" s="192" t="s">
        <v>175</v>
      </c>
      <c r="B1020" s="193" t="s">
        <v>176</v>
      </c>
      <c r="C1020" s="192" t="s">
        <v>76</v>
      </c>
      <c r="D1020" s="192" t="s">
        <v>30</v>
      </c>
      <c r="E1020" s="192" t="s">
        <v>63</v>
      </c>
      <c r="F1020" s="194">
        <v>927.78259612604802</v>
      </c>
      <c r="G1020">
        <v>4</v>
      </c>
      <c r="H1020">
        <v>4</v>
      </c>
      <c r="I1020" s="167">
        <v>935.71130825664306</v>
      </c>
      <c r="J1020" s="22">
        <v>1.0085458728841232</v>
      </c>
      <c r="K1020" s="22" t="s">
        <v>177</v>
      </c>
      <c r="L1020" s="22" t="s">
        <v>58</v>
      </c>
      <c r="M1020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20" s="24" t="str">
        <f>IFERROR(IF(Table1[[#This Row],[Medicare Rate in CR]]&gt;0,"Y","N"),"N")</f>
        <v>Y</v>
      </c>
      <c r="O1020" s="166">
        <f>Table1[[#This Row],[Medicare Rate in CR]]*Table1[[#This Row],[SumOfUnits]]*Table1[[#This Row],[Actuarial Factor 06/20/2023]]</f>
        <v>1178.3849978778096</v>
      </c>
      <c r="P10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1178.3849978778096</v>
      </c>
      <c r="Q1020" s="166">
        <f>Table1[[#This Row],[Trended Medicare Pricing for all RHCs]]-Table1[[#This Row],[SumOfSFY24 Estimated Payment 5/04/23]]</f>
        <v>242.67368962116655</v>
      </c>
      <c r="R1020" s="24">
        <f>Table1[[#This Row],[SumOfUnits]]*Table1[[#This Row],[Actuarial Factor 06/20/2023]]</f>
        <v>4.0341834915364929</v>
      </c>
      <c r="S1020" s="23"/>
    </row>
    <row r="1021" spans="1:19" x14ac:dyDescent="0.25">
      <c r="A1021" s="192" t="s">
        <v>175</v>
      </c>
      <c r="B1021" s="193" t="s">
        <v>176</v>
      </c>
      <c r="C1021" s="192" t="s">
        <v>76</v>
      </c>
      <c r="D1021" s="192" t="s">
        <v>30</v>
      </c>
      <c r="E1021" s="192" t="s">
        <v>77</v>
      </c>
      <c r="F1021" s="194">
        <v>462.20487616844946</v>
      </c>
      <c r="G1021">
        <v>2</v>
      </c>
      <c r="H1021">
        <v>2</v>
      </c>
      <c r="I1021" s="167">
        <v>618.78142384759281</v>
      </c>
      <c r="J1021" s="22">
        <v>1.3387600515535873</v>
      </c>
      <c r="K1021" s="22" t="s">
        <v>177</v>
      </c>
      <c r="L1021" s="22" t="s">
        <v>58</v>
      </c>
      <c r="M1021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21" s="24" t="str">
        <f>IFERROR(IF(Table1[[#This Row],[Medicare Rate in CR]]&gt;0,"Y","N"),"N")</f>
        <v>Y</v>
      </c>
      <c r="O1021" s="166">
        <f>Table1[[#This Row],[Medicare Rate in CR]]*Table1[[#This Row],[SumOfUnits]]*Table1[[#This Row],[Actuarial Factor 06/20/2023]]</f>
        <v>782.10362211760582</v>
      </c>
      <c r="P10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782.10362211760582</v>
      </c>
      <c r="Q1021" s="166">
        <f>Table1[[#This Row],[Trended Medicare Pricing for all RHCs]]-Table1[[#This Row],[SumOfSFY24 Estimated Payment 5/04/23]]</f>
        <v>163.32219827001302</v>
      </c>
      <c r="R1021" s="24">
        <f>Table1[[#This Row],[SumOfUnits]]*Table1[[#This Row],[Actuarial Factor 06/20/2023]]</f>
        <v>2.6775201031071747</v>
      </c>
      <c r="S1021" s="23"/>
    </row>
    <row r="1022" spans="1:19" x14ac:dyDescent="0.25">
      <c r="A1022" s="192" t="s">
        <v>175</v>
      </c>
      <c r="B1022" s="193" t="s">
        <v>176</v>
      </c>
      <c r="C1022" s="192" t="s">
        <v>76</v>
      </c>
      <c r="D1022" s="192" t="s">
        <v>31</v>
      </c>
      <c r="E1022" s="192" t="s">
        <v>69</v>
      </c>
      <c r="F1022" s="194">
        <v>460.51845427387491</v>
      </c>
      <c r="G1022">
        <v>2</v>
      </c>
      <c r="H1022">
        <v>2</v>
      </c>
      <c r="I1022" s="167">
        <v>481.73026442344883</v>
      </c>
      <c r="J1022" s="22">
        <v>1.0460607169000855</v>
      </c>
      <c r="K1022" s="22" t="s">
        <v>177</v>
      </c>
      <c r="L1022" s="22" t="s">
        <v>58</v>
      </c>
      <c r="M1022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22" s="24" t="str">
        <f>IFERROR(IF(Table1[[#This Row],[Medicare Rate in CR]]&gt;0,"Y","N"),"N")</f>
        <v>Y</v>
      </c>
      <c r="O1022" s="166">
        <f>Table1[[#This Row],[Medicare Rate in CR]]*Table1[[#This Row],[SumOfUnits]]*Table1[[#This Row],[Actuarial Factor 06/20/2023]]</f>
        <v>611.10867081303002</v>
      </c>
      <c r="P10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611.10867081303002</v>
      </c>
      <c r="Q1022" s="166">
        <f>Table1[[#This Row],[Trended Medicare Pricing for all RHCs]]-Table1[[#This Row],[SumOfSFY24 Estimated Payment 5/04/23]]</f>
        <v>129.37840638958119</v>
      </c>
      <c r="R1022" s="24">
        <f>Table1[[#This Row],[SumOfUnits]]*Table1[[#This Row],[Actuarial Factor 06/20/2023]]</f>
        <v>2.092121433800171</v>
      </c>
      <c r="S1022" s="23"/>
    </row>
    <row r="1023" spans="1:19" x14ac:dyDescent="0.25">
      <c r="A1023" s="192" t="s">
        <v>175</v>
      </c>
      <c r="B1023" s="193" t="s">
        <v>176</v>
      </c>
      <c r="C1023" s="192" t="s">
        <v>78</v>
      </c>
      <c r="D1023" s="192" t="s">
        <v>30</v>
      </c>
      <c r="E1023" s="192" t="s">
        <v>64</v>
      </c>
      <c r="F1023" s="194">
        <v>230.25922713693745</v>
      </c>
      <c r="G1023">
        <v>1</v>
      </c>
      <c r="H1023">
        <v>1</v>
      </c>
      <c r="I1023" s="167">
        <v>209.16459341503975</v>
      </c>
      <c r="J1023" s="22">
        <v>0.90838745537284149</v>
      </c>
      <c r="K1023" s="22" t="s">
        <v>177</v>
      </c>
      <c r="L1023" s="22" t="s">
        <v>58</v>
      </c>
      <c r="M1023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23" s="24" t="str">
        <f>IFERROR(IF(Table1[[#This Row],[Medicare Rate in CR]]&gt;0,"Y","N"),"N")</f>
        <v>Y</v>
      </c>
      <c r="O1023" s="166">
        <f>Table1[[#This Row],[Medicare Rate in CR]]*Table1[[#This Row],[SumOfUnits]]*Table1[[#This Row],[Actuarial Factor 06/20/2023]]</f>
        <v>265.33997571440705</v>
      </c>
      <c r="P10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265.33997571440705</v>
      </c>
      <c r="Q1023" s="166">
        <f>Table1[[#This Row],[Trended Medicare Pricing for all RHCs]]-Table1[[#This Row],[SumOfSFY24 Estimated Payment 5/04/23]]</f>
        <v>56.1753822993673</v>
      </c>
      <c r="R1023" s="24">
        <f>Table1[[#This Row],[SumOfUnits]]*Table1[[#This Row],[Actuarial Factor 06/20/2023]]</f>
        <v>0.90838745537284149</v>
      </c>
      <c r="S1023" s="23"/>
    </row>
    <row r="1024" spans="1:19" x14ac:dyDescent="0.25">
      <c r="A1024" s="192" t="s">
        <v>175</v>
      </c>
      <c r="B1024" s="193" t="s">
        <v>176</v>
      </c>
      <c r="C1024" s="192" t="s">
        <v>78</v>
      </c>
      <c r="D1024" s="192" t="s">
        <v>30</v>
      </c>
      <c r="E1024" s="192" t="s">
        <v>77</v>
      </c>
      <c r="F1024" s="194">
        <v>460.51845427387491</v>
      </c>
      <c r="G1024">
        <v>2</v>
      </c>
      <c r="H1024">
        <v>2</v>
      </c>
      <c r="I1024" s="167">
        <v>584.75958699487114</v>
      </c>
      <c r="J1024" s="22">
        <v>1.2697853507670918</v>
      </c>
      <c r="K1024" s="22" t="s">
        <v>177</v>
      </c>
      <c r="L1024" s="22" t="s">
        <v>58</v>
      </c>
      <c r="M1024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24" s="24" t="str">
        <f>IFERROR(IF(Table1[[#This Row],[Medicare Rate in CR]]&gt;0,"Y","N"),"N")</f>
        <v>Y</v>
      </c>
      <c r="O1024" s="166">
        <f>Table1[[#This Row],[Medicare Rate in CR]]*Table1[[#This Row],[SumOfUnits]]*Table1[[#This Row],[Actuarial Factor 06/20/2023]]</f>
        <v>741.80860191813508</v>
      </c>
      <c r="P10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741.80860191813508</v>
      </c>
      <c r="Q1024" s="166">
        <f>Table1[[#This Row],[Trended Medicare Pricing for all RHCs]]-Table1[[#This Row],[SumOfSFY24 Estimated Payment 5/04/23]]</f>
        <v>157.04901492326394</v>
      </c>
      <c r="R1024" s="24">
        <f>Table1[[#This Row],[SumOfUnits]]*Table1[[#This Row],[Actuarial Factor 06/20/2023]]</f>
        <v>2.5395707015341835</v>
      </c>
      <c r="S1024" s="23"/>
    </row>
    <row r="1025" spans="1:19" x14ac:dyDescent="0.25">
      <c r="A1025" s="192" t="s">
        <v>175</v>
      </c>
      <c r="B1025" s="193" t="s">
        <v>176</v>
      </c>
      <c r="C1025" s="192" t="s">
        <v>79</v>
      </c>
      <c r="D1025" s="192" t="s">
        <v>30</v>
      </c>
      <c r="E1025" s="192" t="s">
        <v>61</v>
      </c>
      <c r="F1025" s="194">
        <v>414.34904114869425</v>
      </c>
      <c r="G1025">
        <v>2</v>
      </c>
      <c r="H1025">
        <v>2</v>
      </c>
      <c r="I1025" s="167">
        <v>349.58528044031391</v>
      </c>
      <c r="J1025" s="22">
        <v>0.84369757311652838</v>
      </c>
      <c r="K1025" s="22" t="s">
        <v>177</v>
      </c>
      <c r="L1025" s="22" t="s">
        <v>58</v>
      </c>
      <c r="M1025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25" s="24" t="str">
        <f>IFERROR(IF(Table1[[#This Row],[Medicare Rate in CR]]&gt;0,"Y","N"),"N")</f>
        <v>Y</v>
      </c>
      <c r="O1025" s="166">
        <f>Table1[[#This Row],[Medicare Rate in CR]]*Table1[[#This Row],[SumOfUnits]]*Table1[[#This Row],[Actuarial Factor 06/20/2023]]</f>
        <v>492.88812221467589</v>
      </c>
      <c r="P10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492.88812221467589</v>
      </c>
      <c r="Q1025" s="166">
        <f>Table1[[#This Row],[Trended Medicare Pricing for all RHCs]]-Table1[[#This Row],[SumOfSFY24 Estimated Payment 5/04/23]]</f>
        <v>143.30284177436198</v>
      </c>
      <c r="R1025" s="24">
        <f>Table1[[#This Row],[SumOfUnits]]*Table1[[#This Row],[Actuarial Factor 06/20/2023]]</f>
        <v>1.6873951462330568</v>
      </c>
      <c r="S1025" s="23"/>
    </row>
    <row r="1026" spans="1:19" x14ac:dyDescent="0.25">
      <c r="A1026" s="192" t="s">
        <v>175</v>
      </c>
      <c r="B1026" s="193" t="s">
        <v>176</v>
      </c>
      <c r="C1026" s="192" t="s">
        <v>79</v>
      </c>
      <c r="D1026" s="192" t="s">
        <v>30</v>
      </c>
      <c r="E1026" s="192" t="s">
        <v>62</v>
      </c>
      <c r="F1026" s="194">
        <v>235.0968488002313</v>
      </c>
      <c r="G1026">
        <v>1</v>
      </c>
      <c r="H1026">
        <v>1</v>
      </c>
      <c r="I1026" s="167">
        <v>238.32784704698361</v>
      </c>
      <c r="J1026" s="22">
        <v>1.0137432648001921</v>
      </c>
      <c r="K1026" s="22" t="s">
        <v>177</v>
      </c>
      <c r="L1026" s="22" t="s">
        <v>58</v>
      </c>
      <c r="M1026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26" s="24" t="str">
        <f>IFERROR(IF(Table1[[#This Row],[Medicare Rate in CR]]&gt;0,"Y","N"),"N")</f>
        <v>Y</v>
      </c>
      <c r="O1026" s="166">
        <f>Table1[[#This Row],[Medicare Rate in CR]]*Table1[[#This Row],[SumOfUnits]]*Table1[[#This Row],[Actuarial Factor 06/20/2023]]</f>
        <v>296.11440764813614</v>
      </c>
      <c r="P10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296.11440764813614</v>
      </c>
      <c r="Q1026" s="166">
        <f>Table1[[#This Row],[Trended Medicare Pricing for all RHCs]]-Table1[[#This Row],[SumOfSFY24 Estimated Payment 5/04/23]]</f>
        <v>57.78656060115253</v>
      </c>
      <c r="R1026" s="24">
        <f>Table1[[#This Row],[SumOfUnits]]*Table1[[#This Row],[Actuarial Factor 06/20/2023]]</f>
        <v>1.0137432648001921</v>
      </c>
      <c r="S1026" s="23"/>
    </row>
    <row r="1027" spans="1:19" x14ac:dyDescent="0.25">
      <c r="A1027" s="192" t="s">
        <v>175</v>
      </c>
      <c r="B1027" s="193" t="s">
        <v>176</v>
      </c>
      <c r="C1027" s="192" t="s">
        <v>55</v>
      </c>
      <c r="D1027" s="192" t="s">
        <v>30</v>
      </c>
      <c r="E1027" s="192" t="s">
        <v>56</v>
      </c>
      <c r="F1027" s="194">
        <v>1624.9012238604605</v>
      </c>
      <c r="G1027">
        <v>7</v>
      </c>
      <c r="H1027">
        <v>7</v>
      </c>
      <c r="I1027" s="167">
        <v>1742.5740838225456</v>
      </c>
      <c r="J1027" s="22">
        <v>1.0724184696485837</v>
      </c>
      <c r="K1027" s="22" t="s">
        <v>177</v>
      </c>
      <c r="L1027" s="22" t="s">
        <v>58</v>
      </c>
      <c r="M1027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27" s="24" t="str">
        <f>IFERROR(IF(Table1[[#This Row],[Medicare Rate in CR]]&gt;0,"Y","N"),"N")</f>
        <v>Y</v>
      </c>
      <c r="O1027" s="166">
        <f>Table1[[#This Row],[Medicare Rate in CR]]*Table1[[#This Row],[SumOfUnits]]*Table1[[#This Row],[Actuarial Factor 06/20/2023]]</f>
        <v>2192.7740448904592</v>
      </c>
      <c r="P10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2192.7740448904592</v>
      </c>
      <c r="Q1027" s="166">
        <f>Table1[[#This Row],[Trended Medicare Pricing for all RHCs]]-Table1[[#This Row],[SumOfSFY24 Estimated Payment 5/04/23]]</f>
        <v>450.19996106791359</v>
      </c>
      <c r="R1027" s="24">
        <f>Table1[[#This Row],[SumOfUnits]]*Table1[[#This Row],[Actuarial Factor 06/20/2023]]</f>
        <v>7.5069292875400855</v>
      </c>
      <c r="S1027" s="23"/>
    </row>
    <row r="1028" spans="1:19" x14ac:dyDescent="0.25">
      <c r="A1028" s="192" t="s">
        <v>175</v>
      </c>
      <c r="B1028" s="193" t="s">
        <v>176</v>
      </c>
      <c r="C1028" s="192" t="s">
        <v>55</v>
      </c>
      <c r="D1028" s="192" t="s">
        <v>30</v>
      </c>
      <c r="E1028" s="192" t="s">
        <v>59</v>
      </c>
      <c r="F1028" s="194">
        <v>118480.73624361523</v>
      </c>
      <c r="G1028">
        <v>515</v>
      </c>
      <c r="H1028">
        <v>515</v>
      </c>
      <c r="I1028" s="167">
        <v>121172.63319352717</v>
      </c>
      <c r="J1028" s="22">
        <v>1.0227201234163246</v>
      </c>
      <c r="K1028" s="22" t="s">
        <v>177</v>
      </c>
      <c r="L1028" s="22" t="s">
        <v>58</v>
      </c>
      <c r="M1028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28" s="24" t="str">
        <f>IFERROR(IF(Table1[[#This Row],[Medicare Rate in CR]]&gt;0,"Y","N"),"N")</f>
        <v>Y</v>
      </c>
      <c r="O1028" s="166">
        <f>Table1[[#This Row],[Medicare Rate in CR]]*Table1[[#This Row],[SumOfUnits]]*Table1[[#This Row],[Actuarial Factor 06/20/2023]]</f>
        <v>153849.32224570282</v>
      </c>
      <c r="P10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153849.32224570282</v>
      </c>
      <c r="Q1028" s="166">
        <f>Table1[[#This Row],[Trended Medicare Pricing for all RHCs]]-Table1[[#This Row],[SumOfSFY24 Estimated Payment 5/04/23]]</f>
        <v>32676.689052175643</v>
      </c>
      <c r="R1028" s="24">
        <f>Table1[[#This Row],[SumOfUnits]]*Table1[[#This Row],[Actuarial Factor 06/20/2023]]</f>
        <v>526.70086355940714</v>
      </c>
      <c r="S1028" s="23"/>
    </row>
    <row r="1029" spans="1:19" x14ac:dyDescent="0.25">
      <c r="A1029" s="192" t="s">
        <v>175</v>
      </c>
      <c r="B1029" s="193" t="s">
        <v>176</v>
      </c>
      <c r="C1029" s="192" t="s">
        <v>55</v>
      </c>
      <c r="D1029" s="192" t="s">
        <v>30</v>
      </c>
      <c r="E1029" s="192" t="s">
        <v>60</v>
      </c>
      <c r="F1029" s="194">
        <v>31493.418136262855</v>
      </c>
      <c r="G1029">
        <v>138</v>
      </c>
      <c r="H1029">
        <v>138</v>
      </c>
      <c r="I1029" s="167">
        <v>28616.375276601633</v>
      </c>
      <c r="J1029" s="22">
        <v>0.90864621784738975</v>
      </c>
      <c r="K1029" s="22" t="s">
        <v>177</v>
      </c>
      <c r="L1029" s="22" t="s">
        <v>58</v>
      </c>
      <c r="M1029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29" s="24" t="str">
        <f>IFERROR(IF(Table1[[#This Row],[Medicare Rate in CR]]&gt;0,"Y","N"),"N")</f>
        <v>Y</v>
      </c>
      <c r="O1029" s="166">
        <f>Table1[[#This Row],[Medicare Rate in CR]]*Table1[[#This Row],[SumOfUnits]]*Table1[[#This Row],[Actuarial Factor 06/20/2023]]</f>
        <v>36627.347312184713</v>
      </c>
      <c r="P10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36627.347312184713</v>
      </c>
      <c r="Q1029" s="166">
        <f>Table1[[#This Row],[Trended Medicare Pricing for all RHCs]]-Table1[[#This Row],[SumOfSFY24 Estimated Payment 5/04/23]]</f>
        <v>8010.9720355830796</v>
      </c>
      <c r="R1029" s="24">
        <f>Table1[[#This Row],[SumOfUnits]]*Table1[[#This Row],[Actuarial Factor 06/20/2023]]</f>
        <v>125.39317806293978</v>
      </c>
      <c r="S1029" s="23"/>
    </row>
    <row r="1030" spans="1:19" x14ac:dyDescent="0.25">
      <c r="A1030" s="192" t="s">
        <v>175</v>
      </c>
      <c r="B1030" s="193" t="s">
        <v>176</v>
      </c>
      <c r="C1030" s="192" t="s">
        <v>55</v>
      </c>
      <c r="D1030" s="192" t="s">
        <v>30</v>
      </c>
      <c r="E1030" s="192" t="s">
        <v>61</v>
      </c>
      <c r="F1030" s="194">
        <v>9351.1997687192852</v>
      </c>
      <c r="G1030">
        <v>41</v>
      </c>
      <c r="H1030">
        <v>41</v>
      </c>
      <c r="I1030" s="167">
        <v>8496.9323021821638</v>
      </c>
      <c r="J1030" s="22">
        <v>0.90864621784738975</v>
      </c>
      <c r="K1030" s="22" t="s">
        <v>177</v>
      </c>
      <c r="L1030" s="22" t="s">
        <v>58</v>
      </c>
      <c r="M1030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30" s="24" t="str">
        <f>IFERROR(IF(Table1[[#This Row],[Medicare Rate in CR]]&gt;0,"Y","N"),"N")</f>
        <v>Y</v>
      </c>
      <c r="O1030" s="166">
        <f>Table1[[#This Row],[Medicare Rate in CR]]*Table1[[#This Row],[SumOfUnits]]*Table1[[#This Row],[Actuarial Factor 06/20/2023]]</f>
        <v>10882.037969562125</v>
      </c>
      <c r="P10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10882.037969562125</v>
      </c>
      <c r="Q1030" s="166">
        <f>Table1[[#This Row],[Trended Medicare Pricing for all RHCs]]-Table1[[#This Row],[SumOfSFY24 Estimated Payment 5/04/23]]</f>
        <v>2385.1056673799612</v>
      </c>
      <c r="R1030" s="24">
        <f>Table1[[#This Row],[SumOfUnits]]*Table1[[#This Row],[Actuarial Factor 06/20/2023]]</f>
        <v>37.254494931742983</v>
      </c>
      <c r="S1030" s="23"/>
    </row>
    <row r="1031" spans="1:19" x14ac:dyDescent="0.25">
      <c r="A1031" s="192" t="s">
        <v>175</v>
      </c>
      <c r="B1031" s="193" t="s">
        <v>176</v>
      </c>
      <c r="C1031" s="192" t="s">
        <v>55</v>
      </c>
      <c r="D1031" s="192" t="s">
        <v>30</v>
      </c>
      <c r="E1031" s="192" t="s">
        <v>62</v>
      </c>
      <c r="F1031" s="194">
        <v>93680.610966560402</v>
      </c>
      <c r="G1031">
        <v>407</v>
      </c>
      <c r="H1031">
        <v>407</v>
      </c>
      <c r="I1031" s="167">
        <v>98243.97027377614</v>
      </c>
      <c r="J1031" s="22">
        <v>1.0487118866981413</v>
      </c>
      <c r="K1031" s="22" t="s">
        <v>177</v>
      </c>
      <c r="L1031" s="22" t="s">
        <v>58</v>
      </c>
      <c r="M1031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31" s="24" t="str">
        <f>IFERROR(IF(Table1[[#This Row],[Medicare Rate in CR]]&gt;0,"Y","N"),"N")</f>
        <v>Y</v>
      </c>
      <c r="O1031" s="166">
        <f>Table1[[#This Row],[Medicare Rate in CR]]*Table1[[#This Row],[SumOfUnits]]*Table1[[#This Row],[Actuarial Factor 06/20/2023]]</f>
        <v>124675.79803654253</v>
      </c>
      <c r="P10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124675.79803654253</v>
      </c>
      <c r="Q1031" s="166">
        <f>Table1[[#This Row],[Trended Medicare Pricing for all RHCs]]-Table1[[#This Row],[SumOfSFY24 Estimated Payment 5/04/23]]</f>
        <v>26431.827762766392</v>
      </c>
      <c r="R1031" s="24">
        <f>Table1[[#This Row],[SumOfUnits]]*Table1[[#This Row],[Actuarial Factor 06/20/2023]]</f>
        <v>426.82573788614349</v>
      </c>
      <c r="S1031" s="23"/>
    </row>
    <row r="1032" spans="1:19" x14ac:dyDescent="0.25">
      <c r="A1032" s="192" t="s">
        <v>175</v>
      </c>
      <c r="B1032" s="193" t="s">
        <v>176</v>
      </c>
      <c r="C1032" s="192" t="s">
        <v>55</v>
      </c>
      <c r="D1032" s="192" t="s">
        <v>30</v>
      </c>
      <c r="E1032" s="192" t="s">
        <v>63</v>
      </c>
      <c r="F1032" s="194">
        <v>47482.692493013303</v>
      </c>
      <c r="G1032">
        <v>206</v>
      </c>
      <c r="H1032">
        <v>206</v>
      </c>
      <c r="I1032" s="167">
        <v>47608.305780631294</v>
      </c>
      <c r="J1032" s="22">
        <v>1.0026454541859957</v>
      </c>
      <c r="K1032" s="22" t="s">
        <v>177</v>
      </c>
      <c r="L1032" s="22" t="s">
        <v>58</v>
      </c>
      <c r="M1032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32" s="24" t="str">
        <f>IFERROR(IF(Table1[[#This Row],[Medicare Rate in CR]]&gt;0,"Y","N"),"N")</f>
        <v>Y</v>
      </c>
      <c r="O1032" s="166">
        <f>Table1[[#This Row],[Medicare Rate in CR]]*Table1[[#This Row],[SumOfUnits]]*Table1[[#This Row],[Actuarial Factor 06/20/2023]]</f>
        <v>60331.783856552254</v>
      </c>
      <c r="P10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60331.783856552254</v>
      </c>
      <c r="Q1032" s="166">
        <f>Table1[[#This Row],[Trended Medicare Pricing for all RHCs]]-Table1[[#This Row],[SumOfSFY24 Estimated Payment 5/04/23]]</f>
        <v>12723.478075920961</v>
      </c>
      <c r="R1032" s="24">
        <f>Table1[[#This Row],[SumOfUnits]]*Table1[[#This Row],[Actuarial Factor 06/20/2023]]</f>
        <v>206.5449635623151</v>
      </c>
      <c r="S1032" s="23"/>
    </row>
    <row r="1033" spans="1:19" x14ac:dyDescent="0.25">
      <c r="A1033" s="192" t="s">
        <v>175</v>
      </c>
      <c r="B1033" s="193" t="s">
        <v>176</v>
      </c>
      <c r="C1033" s="192" t="s">
        <v>55</v>
      </c>
      <c r="D1033" s="192" t="s">
        <v>30</v>
      </c>
      <c r="E1033" s="192" t="s">
        <v>64</v>
      </c>
      <c r="F1033" s="194">
        <v>11734.875204779808</v>
      </c>
      <c r="G1033">
        <v>51</v>
      </c>
      <c r="H1033">
        <v>51</v>
      </c>
      <c r="I1033" s="167">
        <v>11504.864051267781</v>
      </c>
      <c r="J1033" s="22">
        <v>0.98039935240058296</v>
      </c>
      <c r="K1033" s="22" t="s">
        <v>177</v>
      </c>
      <c r="L1033" s="22" t="s">
        <v>58</v>
      </c>
      <c r="M1033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33" s="24" t="str">
        <f>IFERROR(IF(Table1[[#This Row],[Medicare Rate in CR]]&gt;0,"Y","N"),"N")</f>
        <v>Y</v>
      </c>
      <c r="O1033" s="166">
        <f>Table1[[#This Row],[Medicare Rate in CR]]*Table1[[#This Row],[SumOfUnits]]*Table1[[#This Row],[Actuarial Factor 06/20/2023]]</f>
        <v>14605.107192646725</v>
      </c>
      <c r="P10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14605.107192646725</v>
      </c>
      <c r="Q1033" s="166">
        <f>Table1[[#This Row],[Trended Medicare Pricing for all RHCs]]-Table1[[#This Row],[SumOfSFY24 Estimated Payment 5/04/23]]</f>
        <v>3100.2431413789436</v>
      </c>
      <c r="R1033" s="24">
        <f>Table1[[#This Row],[SumOfUnits]]*Table1[[#This Row],[Actuarial Factor 06/20/2023]]</f>
        <v>50.000366972429731</v>
      </c>
      <c r="S1033" s="23"/>
    </row>
    <row r="1034" spans="1:19" x14ac:dyDescent="0.25">
      <c r="A1034" s="192" t="s">
        <v>175</v>
      </c>
      <c r="B1034" s="193" t="s">
        <v>176</v>
      </c>
      <c r="C1034" s="192" t="s">
        <v>55</v>
      </c>
      <c r="D1034" s="192" t="s">
        <v>30</v>
      </c>
      <c r="E1034" s="192" t="s">
        <v>77</v>
      </c>
      <c r="F1034" s="194">
        <v>57388.069769682785</v>
      </c>
      <c r="G1034">
        <v>249</v>
      </c>
      <c r="H1034">
        <v>249</v>
      </c>
      <c r="I1034" s="167">
        <v>72692.996318214922</v>
      </c>
      <c r="J1034" s="22">
        <v>1.2666917812352958</v>
      </c>
      <c r="K1034" s="22" t="s">
        <v>177</v>
      </c>
      <c r="L1034" s="22" t="s">
        <v>58</v>
      </c>
      <c r="M1034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34" s="24" t="str">
        <f>IFERROR(IF(Table1[[#This Row],[Medicare Rate in CR]]&gt;0,"Y","N"),"N")</f>
        <v>Y</v>
      </c>
      <c r="O1034" s="166">
        <f>Table1[[#This Row],[Medicare Rate in CR]]*Table1[[#This Row],[SumOfUnits]]*Table1[[#This Row],[Actuarial Factor 06/20/2023]]</f>
        <v>92130.166655408655</v>
      </c>
      <c r="P10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92130.166655408655</v>
      </c>
      <c r="Q1034" s="166">
        <f>Table1[[#This Row],[Trended Medicare Pricing for all RHCs]]-Table1[[#This Row],[SumOfSFY24 Estimated Payment 5/04/23]]</f>
        <v>19437.170337193733</v>
      </c>
      <c r="R1034" s="24">
        <f>Table1[[#This Row],[SumOfUnits]]*Table1[[#This Row],[Actuarial Factor 06/20/2023]]</f>
        <v>315.40625352758866</v>
      </c>
      <c r="S1034" s="23"/>
    </row>
    <row r="1035" spans="1:19" x14ac:dyDescent="0.25">
      <c r="A1035" s="192" t="s">
        <v>175</v>
      </c>
      <c r="B1035" s="193" t="s">
        <v>176</v>
      </c>
      <c r="C1035" s="192" t="s">
        <v>55</v>
      </c>
      <c r="D1035" s="192" t="s">
        <v>32</v>
      </c>
      <c r="E1035" s="192" t="s">
        <v>80</v>
      </c>
      <c r="F1035" s="194">
        <v>219.37939674279656</v>
      </c>
      <c r="G1035">
        <v>2</v>
      </c>
      <c r="H1035">
        <v>2</v>
      </c>
      <c r="I1035" s="167">
        <v>282.93462078288002</v>
      </c>
      <c r="J1035" s="22">
        <v>1.2897046166764534</v>
      </c>
      <c r="K1035" s="22" t="s">
        <v>177</v>
      </c>
      <c r="L1035" s="22" t="s">
        <v>58</v>
      </c>
      <c r="M1035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35" s="24" t="str">
        <f>IFERROR(IF(Table1[[#This Row],[Medicare Rate in CR]]&gt;0,"Y","N"),"N")</f>
        <v>Y</v>
      </c>
      <c r="O1035" s="166">
        <f>Table1[[#This Row],[Medicare Rate in CR]]*Table1[[#This Row],[SumOfUnits]]*Table1[[#This Row],[Actuarial Factor 06/20/2023]]</f>
        <v>753.44543706238414</v>
      </c>
      <c r="P10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753.44543706238414</v>
      </c>
      <c r="Q1035" s="166">
        <f>Table1[[#This Row],[Trended Medicare Pricing for all RHCs]]-Table1[[#This Row],[SumOfSFY24 Estimated Payment 5/04/23]]</f>
        <v>470.51081627950413</v>
      </c>
      <c r="R1035" s="24">
        <f>Table1[[#This Row],[SumOfUnits]]*Table1[[#This Row],[Actuarial Factor 06/20/2023]]</f>
        <v>2.5794092333529068</v>
      </c>
      <c r="S1035" s="23"/>
    </row>
    <row r="1036" spans="1:19" x14ac:dyDescent="0.25">
      <c r="A1036" s="192" t="s">
        <v>175</v>
      </c>
      <c r="B1036" s="193" t="s">
        <v>176</v>
      </c>
      <c r="C1036" s="192" t="s">
        <v>55</v>
      </c>
      <c r="D1036" s="192" t="s">
        <v>32</v>
      </c>
      <c r="E1036" s="192" t="s">
        <v>65</v>
      </c>
      <c r="F1036" s="194">
        <v>921.03690854774982</v>
      </c>
      <c r="G1036">
        <v>4</v>
      </c>
      <c r="H1036">
        <v>4</v>
      </c>
      <c r="I1036" s="167">
        <v>1143.434727680856</v>
      </c>
      <c r="J1036" s="22">
        <v>1.241464611319185</v>
      </c>
      <c r="K1036" s="22" t="s">
        <v>177</v>
      </c>
      <c r="L1036" s="22" t="s">
        <v>58</v>
      </c>
      <c r="M1036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36" s="24" t="str">
        <f>IFERROR(IF(Table1[[#This Row],[Medicare Rate in CR]]&gt;0,"Y","N"),"N")</f>
        <v>Y</v>
      </c>
      <c r="O1036" s="166">
        <f>Table1[[#This Row],[Medicare Rate in CR]]*Table1[[#This Row],[SumOfUnits]]*Table1[[#This Row],[Actuarial Factor 06/20/2023]]</f>
        <v>1450.5272518653358</v>
      </c>
      <c r="P10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1450.5272518653358</v>
      </c>
      <c r="Q1036" s="166">
        <f>Table1[[#This Row],[Trended Medicare Pricing for all RHCs]]-Table1[[#This Row],[SumOfSFY24 Estimated Payment 5/04/23]]</f>
        <v>307.09252418447977</v>
      </c>
      <c r="R1036" s="24">
        <f>Table1[[#This Row],[SumOfUnits]]*Table1[[#This Row],[Actuarial Factor 06/20/2023]]</f>
        <v>4.9658584452767398</v>
      </c>
      <c r="S1036" s="23"/>
    </row>
    <row r="1037" spans="1:19" x14ac:dyDescent="0.25">
      <c r="A1037" s="192" t="s">
        <v>175</v>
      </c>
      <c r="B1037" s="193" t="s">
        <v>176</v>
      </c>
      <c r="C1037" s="192" t="s">
        <v>55</v>
      </c>
      <c r="D1037" s="192" t="s">
        <v>32</v>
      </c>
      <c r="E1037" s="192" t="s">
        <v>66</v>
      </c>
      <c r="F1037" s="194">
        <v>921.03690854774982</v>
      </c>
      <c r="G1037">
        <v>4</v>
      </c>
      <c r="H1037">
        <v>4</v>
      </c>
      <c r="I1037" s="167">
        <v>983.5108539362908</v>
      </c>
      <c r="J1037" s="22">
        <v>1.0678300129004028</v>
      </c>
      <c r="K1037" s="22" t="s">
        <v>177</v>
      </c>
      <c r="L1037" s="22" t="s">
        <v>58</v>
      </c>
      <c r="M1037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37" s="24" t="str">
        <f>IFERROR(IF(Table1[[#This Row],[Medicare Rate in CR]]&gt;0,"Y","N"),"N")</f>
        <v>Y</v>
      </c>
      <c r="O1037" s="166">
        <f>Table1[[#This Row],[Medicare Rate in CR]]*Table1[[#This Row],[SumOfUnits]]*Table1[[#This Row],[Actuarial Factor 06/20/2023]]</f>
        <v>1247.6525870728308</v>
      </c>
      <c r="P10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1247.6525870728308</v>
      </c>
      <c r="Q1037" s="166">
        <f>Table1[[#This Row],[Trended Medicare Pricing for all RHCs]]-Table1[[#This Row],[SumOfSFY24 Estimated Payment 5/04/23]]</f>
        <v>264.14173313653998</v>
      </c>
      <c r="R1037" s="24">
        <f>Table1[[#This Row],[SumOfUnits]]*Table1[[#This Row],[Actuarial Factor 06/20/2023]]</f>
        <v>4.2713200516016112</v>
      </c>
      <c r="S1037" s="23"/>
    </row>
    <row r="1038" spans="1:19" x14ac:dyDescent="0.25">
      <c r="A1038" s="192" t="s">
        <v>175</v>
      </c>
      <c r="B1038" s="193" t="s">
        <v>176</v>
      </c>
      <c r="C1038" s="192" t="s">
        <v>55</v>
      </c>
      <c r="D1038" s="192" t="s">
        <v>31</v>
      </c>
      <c r="E1038" s="192" t="s">
        <v>82</v>
      </c>
      <c r="F1038" s="194">
        <v>690.77768141081242</v>
      </c>
      <c r="G1038">
        <v>3</v>
      </c>
      <c r="H1038">
        <v>3</v>
      </c>
      <c r="I1038" s="167">
        <v>795.85115323352852</v>
      </c>
      <c r="J1038" s="22">
        <v>1.1521089558193585</v>
      </c>
      <c r="K1038" s="22" t="s">
        <v>177</v>
      </c>
      <c r="L1038" s="22" t="s">
        <v>58</v>
      </c>
      <c r="M1038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38" s="24" t="str">
        <f>IFERROR(IF(Table1[[#This Row],[Medicare Rate in CR]]&gt;0,"Y","N"),"N")</f>
        <v>Y</v>
      </c>
      <c r="O1038" s="166">
        <f>Table1[[#This Row],[Medicare Rate in CR]]*Table1[[#This Row],[SumOfUnits]]*Table1[[#This Row],[Actuarial Factor 06/20/2023]]</f>
        <v>1009.5930779845039</v>
      </c>
      <c r="P10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1009.5930779845039</v>
      </c>
      <c r="Q1038" s="166">
        <f>Table1[[#This Row],[Trended Medicare Pricing for all RHCs]]-Table1[[#This Row],[SumOfSFY24 Estimated Payment 5/04/23]]</f>
        <v>213.74192475097539</v>
      </c>
      <c r="R1038" s="24">
        <f>Table1[[#This Row],[SumOfUnits]]*Table1[[#This Row],[Actuarial Factor 06/20/2023]]</f>
        <v>3.4563268674580754</v>
      </c>
      <c r="S1038" s="23"/>
    </row>
    <row r="1039" spans="1:19" x14ac:dyDescent="0.25">
      <c r="A1039" s="192" t="s">
        <v>175</v>
      </c>
      <c r="B1039" s="193" t="s">
        <v>176</v>
      </c>
      <c r="C1039" s="192" t="s">
        <v>55</v>
      </c>
      <c r="D1039" s="192" t="s">
        <v>31</v>
      </c>
      <c r="E1039" s="192" t="s">
        <v>68</v>
      </c>
      <c r="F1039" s="194">
        <v>460.51845427387491</v>
      </c>
      <c r="G1039">
        <v>2</v>
      </c>
      <c r="H1039">
        <v>2</v>
      </c>
      <c r="I1039" s="167">
        <v>496.37298182347479</v>
      </c>
      <c r="J1039" s="22">
        <v>1.0778568746091484</v>
      </c>
      <c r="K1039" s="22" t="s">
        <v>177</v>
      </c>
      <c r="L1039" s="22" t="s">
        <v>58</v>
      </c>
      <c r="M1039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39" s="24" t="str">
        <f>IFERROR(IF(Table1[[#This Row],[Medicare Rate in CR]]&gt;0,"Y","N"),"N")</f>
        <v>Y</v>
      </c>
      <c r="O1039" s="166">
        <f>Table1[[#This Row],[Medicare Rate in CR]]*Table1[[#This Row],[SumOfUnits]]*Table1[[#This Row],[Actuarial Factor 06/20/2023]]</f>
        <v>629.68398614666455</v>
      </c>
      <c r="P10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629.68398614666455</v>
      </c>
      <c r="Q1039" s="166">
        <f>Table1[[#This Row],[Trended Medicare Pricing for all RHCs]]-Table1[[#This Row],[SumOfSFY24 Estimated Payment 5/04/23]]</f>
        <v>133.31100432318976</v>
      </c>
      <c r="R1039" s="24">
        <f>Table1[[#This Row],[SumOfUnits]]*Table1[[#This Row],[Actuarial Factor 06/20/2023]]</f>
        <v>2.1557137492182967</v>
      </c>
      <c r="S1039" s="23"/>
    </row>
    <row r="1040" spans="1:19" x14ac:dyDescent="0.25">
      <c r="A1040" s="192" t="s">
        <v>175</v>
      </c>
      <c r="B1040" s="193" t="s">
        <v>176</v>
      </c>
      <c r="C1040" s="192" t="s">
        <v>55</v>
      </c>
      <c r="D1040" s="192" t="s">
        <v>31</v>
      </c>
      <c r="E1040" s="192" t="s">
        <v>74</v>
      </c>
      <c r="F1040" s="194">
        <v>1842.0738170954994</v>
      </c>
      <c r="G1040">
        <v>8</v>
      </c>
      <c r="H1040">
        <v>8</v>
      </c>
      <c r="I1040" s="167">
        <v>1910.6920674950632</v>
      </c>
      <c r="J1040" s="22">
        <v>1.0372505432533414</v>
      </c>
      <c r="K1040" s="22" t="s">
        <v>177</v>
      </c>
      <c r="L1040" s="22" t="s">
        <v>58</v>
      </c>
      <c r="M1040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40" s="24" t="str">
        <f>IFERROR(IF(Table1[[#This Row],[Medicare Rate in CR]]&gt;0,"Y","N"),"N")</f>
        <v>Y</v>
      </c>
      <c r="O1040" s="166">
        <f>Table1[[#This Row],[Medicare Rate in CR]]*Table1[[#This Row],[SumOfUnits]]*Table1[[#This Row],[Actuarial Factor 06/20/2023]]</f>
        <v>2423.8470694744083</v>
      </c>
      <c r="P10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2423.8470694744083</v>
      </c>
      <c r="Q1040" s="166">
        <f>Table1[[#This Row],[Trended Medicare Pricing for all RHCs]]-Table1[[#This Row],[SumOfSFY24 Estimated Payment 5/04/23]]</f>
        <v>513.15500197934512</v>
      </c>
      <c r="R1040" s="24">
        <f>Table1[[#This Row],[SumOfUnits]]*Table1[[#This Row],[Actuarial Factor 06/20/2023]]</f>
        <v>8.2980043460267314</v>
      </c>
      <c r="S1040" s="23"/>
    </row>
    <row r="1041" spans="1:19" x14ac:dyDescent="0.25">
      <c r="A1041" s="192" t="s">
        <v>175</v>
      </c>
      <c r="B1041" s="193" t="s">
        <v>176</v>
      </c>
      <c r="C1041" s="192" t="s">
        <v>55</v>
      </c>
      <c r="D1041" s="192" t="s">
        <v>31</v>
      </c>
      <c r="E1041" s="192" t="s">
        <v>69</v>
      </c>
      <c r="F1041" s="194">
        <v>13566.763033632076</v>
      </c>
      <c r="G1041">
        <v>61</v>
      </c>
      <c r="H1041">
        <v>61</v>
      </c>
      <c r="I1041" s="167">
        <v>14210.477194438659</v>
      </c>
      <c r="J1041" s="22">
        <v>1.0474478812087167</v>
      </c>
      <c r="K1041" s="22" t="s">
        <v>177</v>
      </c>
      <c r="L1041" s="22" t="s">
        <v>58</v>
      </c>
      <c r="M1041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41" s="24" t="str">
        <f>IFERROR(IF(Table1[[#This Row],[Medicare Rate in CR]]&gt;0,"Y","N"),"N")</f>
        <v>Y</v>
      </c>
      <c r="O1041" s="166">
        <f>Table1[[#This Row],[Medicare Rate in CR]]*Table1[[#This Row],[SumOfUnits]]*Table1[[#This Row],[Actuarial Factor 06/20/2023]]</f>
        <v>18663.531092165038</v>
      </c>
      <c r="P10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18663.531092165038</v>
      </c>
      <c r="Q1041" s="166">
        <f>Table1[[#This Row],[Trended Medicare Pricing for all RHCs]]-Table1[[#This Row],[SumOfSFY24 Estimated Payment 5/04/23]]</f>
        <v>4453.0538977263786</v>
      </c>
      <c r="R1041" s="24">
        <f>Table1[[#This Row],[SumOfUnits]]*Table1[[#This Row],[Actuarial Factor 06/20/2023]]</f>
        <v>63.894320753731719</v>
      </c>
      <c r="S1041" s="23"/>
    </row>
    <row r="1042" spans="1:19" x14ac:dyDescent="0.25">
      <c r="A1042" s="192" t="s">
        <v>175</v>
      </c>
      <c r="B1042" s="193" t="s">
        <v>176</v>
      </c>
      <c r="C1042" s="192" t="s">
        <v>83</v>
      </c>
      <c r="D1042" s="192" t="s">
        <v>30</v>
      </c>
      <c r="E1042" s="192" t="s">
        <v>64</v>
      </c>
      <c r="F1042" s="194">
        <v>235.0968488002313</v>
      </c>
      <c r="G1042">
        <v>1</v>
      </c>
      <c r="H1042">
        <v>1</v>
      </c>
      <c r="I1042" s="167">
        <v>227.37132538693439</v>
      </c>
      <c r="J1042" s="22">
        <v>0.96713897505337676</v>
      </c>
      <c r="K1042" s="22" t="s">
        <v>177</v>
      </c>
      <c r="L1042" s="22" t="s">
        <v>58</v>
      </c>
      <c r="M1042" s="22" t="str">
        <f>IFERROR(IFERROR(INDEX(FreeStand_Medicare!E:E,MATCH(Table1[[#This Row],[Medicare Number]],FreeStand_Medicare!A:A,0)),INDEX(HospBased_Medicare_CR!F:F,MATCH(Table1[[#This Row],[Medicare Number]],HospBased_Medicare_CR!G:G,0))),0)</f>
        <v>292.1</v>
      </c>
      <c r="N1042" s="24" t="str">
        <f>IFERROR(IF(Table1[[#This Row],[Medicare Rate in CR]]&gt;0,"Y","N"),"N")</f>
        <v>Y</v>
      </c>
      <c r="O1042" s="166">
        <f>Table1[[#This Row],[Medicare Rate in CR]]*Table1[[#This Row],[SumOfUnits]]*Table1[[#This Row],[Actuarial Factor 06/20/2023]]</f>
        <v>282.50129461309137</v>
      </c>
      <c r="P10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282.50129461309137</v>
      </c>
      <c r="Q1042" s="166">
        <f>Table1[[#This Row],[Trended Medicare Pricing for all RHCs]]-Table1[[#This Row],[SumOfSFY24 Estimated Payment 5/04/23]]</f>
        <v>55.129969226156987</v>
      </c>
      <c r="R1042" s="24">
        <f>Table1[[#This Row],[SumOfUnits]]*Table1[[#This Row],[Actuarial Factor 06/20/2023]]</f>
        <v>0.96713897505337676</v>
      </c>
      <c r="S1042" s="23"/>
    </row>
    <row r="1043" spans="1:19" x14ac:dyDescent="0.25">
      <c r="A1043" s="192" t="s">
        <v>178</v>
      </c>
      <c r="B1043" s="193" t="s">
        <v>179</v>
      </c>
      <c r="C1043" s="192" t="s">
        <v>88</v>
      </c>
      <c r="D1043" s="192" t="s">
        <v>31</v>
      </c>
      <c r="E1043" s="192" t="s">
        <v>69</v>
      </c>
      <c r="F1043" s="194">
        <v>434.9522983521249</v>
      </c>
      <c r="G1043">
        <v>3</v>
      </c>
      <c r="H1043">
        <v>3</v>
      </c>
      <c r="I1043" s="167">
        <v>459.41694571829248</v>
      </c>
      <c r="J1043" s="22">
        <v>1.0562467366165329</v>
      </c>
      <c r="K1043" s="22" t="s">
        <v>180</v>
      </c>
      <c r="L1043" s="22" t="s">
        <v>58</v>
      </c>
      <c r="M1043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43" s="24" t="str">
        <f>IFERROR(IF(Table1[[#This Row],[Medicare Rate in CR]]&gt;0,"Y","N"),"N")</f>
        <v>Y</v>
      </c>
      <c r="O1043" s="166">
        <f>Table1[[#This Row],[Medicare Rate in CR]]*Table1[[#This Row],[SumOfUnits]]*Table1[[#This Row],[Actuarial Factor 06/20/2023]]</f>
        <v>1008.0079481552559</v>
      </c>
      <c r="P10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1008.0079481552559</v>
      </c>
      <c r="Q1043" s="166">
        <f>Table1[[#This Row],[Trended Medicare Pricing for all RHCs]]-Table1[[#This Row],[SumOfSFY24 Estimated Payment 5/04/23]]</f>
        <v>548.59100243696344</v>
      </c>
      <c r="R1043" s="24">
        <f>Table1[[#This Row],[SumOfUnits]]*Table1[[#This Row],[Actuarial Factor 06/20/2023]]</f>
        <v>3.1687402098495987</v>
      </c>
      <c r="S1043" s="23"/>
    </row>
    <row r="1044" spans="1:19" x14ac:dyDescent="0.25">
      <c r="A1044" s="192" t="s">
        <v>178</v>
      </c>
      <c r="B1044" s="193" t="s">
        <v>179</v>
      </c>
      <c r="C1044" s="192" t="s">
        <v>72</v>
      </c>
      <c r="D1044" s="192" t="s">
        <v>30</v>
      </c>
      <c r="E1044" s="192" t="s">
        <v>63</v>
      </c>
      <c r="F1044" s="194">
        <v>579.9363978028332</v>
      </c>
      <c r="G1044">
        <v>4</v>
      </c>
      <c r="H1044">
        <v>4</v>
      </c>
      <c r="I1044" s="167">
        <v>603.12783441791294</v>
      </c>
      <c r="J1044" s="22">
        <v>1.03998962076349</v>
      </c>
      <c r="K1044" s="22" t="s">
        <v>180</v>
      </c>
      <c r="L1044" s="22" t="s">
        <v>58</v>
      </c>
      <c r="M1044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44" s="24" t="str">
        <f>IFERROR(IF(Table1[[#This Row],[Medicare Rate in CR]]&gt;0,"Y","N"),"N")</f>
        <v>Y</v>
      </c>
      <c r="O1044" s="166">
        <f>Table1[[#This Row],[Medicare Rate in CR]]*Table1[[#This Row],[SumOfUnits]]*Table1[[#This Row],[Actuarial Factor 06/20/2023]]</f>
        <v>1323.3243930442952</v>
      </c>
      <c r="P10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1323.3243930442952</v>
      </c>
      <c r="Q1044" s="166">
        <f>Table1[[#This Row],[Trended Medicare Pricing for all RHCs]]-Table1[[#This Row],[SumOfSFY24 Estimated Payment 5/04/23]]</f>
        <v>720.19655862638228</v>
      </c>
      <c r="R1044" s="24">
        <f>Table1[[#This Row],[SumOfUnits]]*Table1[[#This Row],[Actuarial Factor 06/20/2023]]</f>
        <v>4.15995848305396</v>
      </c>
      <c r="S1044" s="23"/>
    </row>
    <row r="1045" spans="1:19" x14ac:dyDescent="0.25">
      <c r="A1045" s="192" t="s">
        <v>178</v>
      </c>
      <c r="B1045" s="193" t="s">
        <v>179</v>
      </c>
      <c r="C1045" s="192" t="s">
        <v>72</v>
      </c>
      <c r="D1045" s="192" t="s">
        <v>30</v>
      </c>
      <c r="E1045" s="192" t="s">
        <v>77</v>
      </c>
      <c r="F1045" s="194">
        <v>434.9522983521249</v>
      </c>
      <c r="G1045">
        <v>3</v>
      </c>
      <c r="H1045">
        <v>3</v>
      </c>
      <c r="I1045" s="167">
        <v>673.11672525428514</v>
      </c>
      <c r="J1045" s="22">
        <v>1.5475644750113475</v>
      </c>
      <c r="K1045" s="22" t="s">
        <v>180</v>
      </c>
      <c r="L1045" s="22" t="s">
        <v>58</v>
      </c>
      <c r="M1045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45" s="24" t="str">
        <f>IFERROR(IF(Table1[[#This Row],[Medicare Rate in CR]]&gt;0,"Y","N"),"N")</f>
        <v>Y</v>
      </c>
      <c r="O1045" s="166">
        <f>Table1[[#This Row],[Medicare Rate in CR]]*Table1[[#This Row],[SumOfUnits]]*Table1[[#This Row],[Actuarial Factor 06/20/2023]]</f>
        <v>1476.8872054375793</v>
      </c>
      <c r="P10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1476.8872054375793</v>
      </c>
      <c r="Q1045" s="166">
        <f>Table1[[#This Row],[Trended Medicare Pricing for all RHCs]]-Table1[[#This Row],[SumOfSFY24 Estimated Payment 5/04/23]]</f>
        <v>803.77048018329413</v>
      </c>
      <c r="R1045" s="24">
        <f>Table1[[#This Row],[SumOfUnits]]*Table1[[#This Row],[Actuarial Factor 06/20/2023]]</f>
        <v>4.642693425034043</v>
      </c>
      <c r="S1045" s="23"/>
    </row>
    <row r="1046" spans="1:19" x14ac:dyDescent="0.25">
      <c r="A1046" s="192" t="s">
        <v>178</v>
      </c>
      <c r="B1046" s="193" t="s">
        <v>179</v>
      </c>
      <c r="C1046" s="192" t="s">
        <v>75</v>
      </c>
      <c r="D1046" s="192" t="s">
        <v>31</v>
      </c>
      <c r="E1046" s="192" t="s">
        <v>69</v>
      </c>
      <c r="F1046" s="194">
        <v>139.71282644309531</v>
      </c>
      <c r="G1046">
        <v>1</v>
      </c>
      <c r="H1046">
        <v>1</v>
      </c>
      <c r="I1046" s="167">
        <v>155.7718099147468</v>
      </c>
      <c r="J1046" s="22">
        <v>1.1149428000312647</v>
      </c>
      <c r="K1046" s="22" t="s">
        <v>180</v>
      </c>
      <c r="L1046" s="22" t="s">
        <v>58</v>
      </c>
      <c r="M1046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46" s="24" t="str">
        <f>IFERROR(IF(Table1[[#This Row],[Medicare Rate in CR]]&gt;0,"Y","N"),"N")</f>
        <v>Y</v>
      </c>
      <c r="O1046" s="166">
        <f>Table1[[#This Row],[Medicare Rate in CR]]*Table1[[#This Row],[SumOfUnits]]*Table1[[#This Row],[Actuarial Factor 06/20/2023]]</f>
        <v>354.67445411794563</v>
      </c>
      <c r="P10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354.67445411794563</v>
      </c>
      <c r="Q1046" s="166">
        <f>Table1[[#This Row],[Trended Medicare Pricing for all RHCs]]-Table1[[#This Row],[SumOfSFY24 Estimated Payment 5/04/23]]</f>
        <v>198.90264420319883</v>
      </c>
      <c r="R1046" s="24">
        <f>Table1[[#This Row],[SumOfUnits]]*Table1[[#This Row],[Actuarial Factor 06/20/2023]]</f>
        <v>1.1149428000312647</v>
      </c>
      <c r="S1046" s="23"/>
    </row>
    <row r="1047" spans="1:19" x14ac:dyDescent="0.25">
      <c r="A1047" s="192" t="s">
        <v>178</v>
      </c>
      <c r="B1047" s="193" t="s">
        <v>179</v>
      </c>
      <c r="C1047" s="192" t="s">
        <v>95</v>
      </c>
      <c r="D1047" s="192" t="s">
        <v>30</v>
      </c>
      <c r="E1047" s="192" t="s">
        <v>59</v>
      </c>
      <c r="F1047" s="194">
        <v>141.99672352317626</v>
      </c>
      <c r="G1047">
        <v>1</v>
      </c>
      <c r="H1047">
        <v>1</v>
      </c>
      <c r="I1047" s="167">
        <v>145.88854246230022</v>
      </c>
      <c r="J1047" s="22">
        <v>1.0274078080293787</v>
      </c>
      <c r="K1047" s="22" t="s">
        <v>180</v>
      </c>
      <c r="L1047" s="22" t="s">
        <v>58</v>
      </c>
      <c r="M1047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47" s="24" t="str">
        <f>IFERROR(IF(Table1[[#This Row],[Medicare Rate in CR]]&gt;0,"Y","N"),"N")</f>
        <v>Y</v>
      </c>
      <c r="O1047" s="166">
        <f>Table1[[#This Row],[Medicare Rate in CR]]*Table1[[#This Row],[SumOfUnits]]*Table1[[#This Row],[Actuarial Factor 06/20/2023]]</f>
        <v>326.8286978122257</v>
      </c>
      <c r="P10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326.8286978122257</v>
      </c>
      <c r="Q1047" s="166">
        <f>Table1[[#This Row],[Trended Medicare Pricing for all RHCs]]-Table1[[#This Row],[SumOfSFY24 Estimated Payment 5/04/23]]</f>
        <v>180.94015534992548</v>
      </c>
      <c r="R1047" s="24">
        <f>Table1[[#This Row],[SumOfUnits]]*Table1[[#This Row],[Actuarial Factor 06/20/2023]]</f>
        <v>1.0274078080293787</v>
      </c>
      <c r="S1047" s="23"/>
    </row>
    <row r="1048" spans="1:19" x14ac:dyDescent="0.25">
      <c r="A1048" s="192" t="s">
        <v>178</v>
      </c>
      <c r="B1048" s="193" t="s">
        <v>179</v>
      </c>
      <c r="C1048" s="192" t="s">
        <v>95</v>
      </c>
      <c r="D1048" s="192" t="s">
        <v>30</v>
      </c>
      <c r="E1048" s="192" t="s">
        <v>62</v>
      </c>
      <c r="F1048" s="194">
        <v>425.9901705695288</v>
      </c>
      <c r="G1048">
        <v>3</v>
      </c>
      <c r="H1048">
        <v>3</v>
      </c>
      <c r="I1048" s="167">
        <v>457.56303587873583</v>
      </c>
      <c r="J1048" s="22">
        <v>1.0741164174445519</v>
      </c>
      <c r="K1048" s="22" t="s">
        <v>180</v>
      </c>
      <c r="L1048" s="22" t="s">
        <v>58</v>
      </c>
      <c r="M1048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48" s="24" t="str">
        <f>IFERROR(IF(Table1[[#This Row],[Medicare Rate in CR]]&gt;0,"Y","N"),"N")</f>
        <v>Y</v>
      </c>
      <c r="O1048" s="166">
        <f>Table1[[#This Row],[Medicare Rate in CR]]*Table1[[#This Row],[SumOfUnits]]*Table1[[#This Row],[Actuarial Factor 06/20/2023]]</f>
        <v>1025.0615206598593</v>
      </c>
      <c r="P10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1025.0615206598593</v>
      </c>
      <c r="Q1048" s="166">
        <f>Table1[[#This Row],[Trended Medicare Pricing for all RHCs]]-Table1[[#This Row],[SumOfSFY24 Estimated Payment 5/04/23]]</f>
        <v>567.49848478112347</v>
      </c>
      <c r="R1048" s="24">
        <f>Table1[[#This Row],[SumOfUnits]]*Table1[[#This Row],[Actuarial Factor 06/20/2023]]</f>
        <v>3.2223492523336557</v>
      </c>
      <c r="S1048" s="23"/>
    </row>
    <row r="1049" spans="1:19" x14ac:dyDescent="0.25">
      <c r="A1049" s="192" t="s">
        <v>178</v>
      </c>
      <c r="B1049" s="193" t="s">
        <v>179</v>
      </c>
      <c r="C1049" s="192" t="s">
        <v>95</v>
      </c>
      <c r="D1049" s="192" t="s">
        <v>31</v>
      </c>
      <c r="E1049" s="192" t="s">
        <v>69</v>
      </c>
      <c r="F1049" s="194">
        <v>139.71282644309531</v>
      </c>
      <c r="G1049">
        <v>1</v>
      </c>
      <c r="H1049">
        <v>1</v>
      </c>
      <c r="I1049" s="167">
        <v>154.17744760717179</v>
      </c>
      <c r="J1049" s="22">
        <v>1.1035310896810744</v>
      </c>
      <c r="K1049" s="22" t="s">
        <v>180</v>
      </c>
      <c r="L1049" s="22" t="s">
        <v>58</v>
      </c>
      <c r="M1049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49" s="24" t="str">
        <f>IFERROR(IF(Table1[[#This Row],[Medicare Rate in CR]]&gt;0,"Y","N"),"N")</f>
        <v>Y</v>
      </c>
      <c r="O1049" s="166">
        <f>Table1[[#This Row],[Medicare Rate in CR]]*Table1[[#This Row],[SumOfUnits]]*Table1[[#This Row],[Actuarial Factor 06/20/2023]]</f>
        <v>351.04427493844656</v>
      </c>
      <c r="P10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351.04427493844656</v>
      </c>
      <c r="Q1049" s="166">
        <f>Table1[[#This Row],[Trended Medicare Pricing for all RHCs]]-Table1[[#This Row],[SumOfSFY24 Estimated Payment 5/04/23]]</f>
        <v>196.86682733127478</v>
      </c>
      <c r="R1049" s="24">
        <f>Table1[[#This Row],[SumOfUnits]]*Table1[[#This Row],[Actuarial Factor 06/20/2023]]</f>
        <v>1.1035310896810744</v>
      </c>
      <c r="S1049" s="23"/>
    </row>
    <row r="1050" spans="1:19" x14ac:dyDescent="0.25">
      <c r="A1050" s="192" t="s">
        <v>178</v>
      </c>
      <c r="B1050" s="193" t="s">
        <v>179</v>
      </c>
      <c r="C1050" s="192" t="s">
        <v>76</v>
      </c>
      <c r="D1050" s="192" t="s">
        <v>30</v>
      </c>
      <c r="E1050" s="192" t="s">
        <v>59</v>
      </c>
      <c r="F1050" s="194">
        <v>570.97344704635248</v>
      </c>
      <c r="G1050">
        <v>4</v>
      </c>
      <c r="H1050">
        <v>4</v>
      </c>
      <c r="I1050" s="167">
        <v>593.61180643989633</v>
      </c>
      <c r="J1050" s="22">
        <v>1.0396487078526193</v>
      </c>
      <c r="K1050" s="22" t="s">
        <v>180</v>
      </c>
      <c r="L1050" s="22" t="s">
        <v>58</v>
      </c>
      <c r="M1050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50" s="24" t="str">
        <f>IFERROR(IF(Table1[[#This Row],[Medicare Rate in CR]]&gt;0,"Y","N"),"N")</f>
        <v>Y</v>
      </c>
      <c r="O1050" s="166">
        <f>Table1[[#This Row],[Medicare Rate in CR]]*Table1[[#This Row],[SumOfUnits]]*Table1[[#This Row],[Actuarial Factor 06/20/2023]]</f>
        <v>1322.8906018199871</v>
      </c>
      <c r="P10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1322.8906018199871</v>
      </c>
      <c r="Q1050" s="166">
        <f>Table1[[#This Row],[Trended Medicare Pricing for all RHCs]]-Table1[[#This Row],[SumOfSFY24 Estimated Payment 5/04/23]]</f>
        <v>729.27879538009074</v>
      </c>
      <c r="R1050" s="24">
        <f>Table1[[#This Row],[SumOfUnits]]*Table1[[#This Row],[Actuarial Factor 06/20/2023]]</f>
        <v>4.1585948314104773</v>
      </c>
      <c r="S1050" s="23"/>
    </row>
    <row r="1051" spans="1:19" x14ac:dyDescent="0.25">
      <c r="A1051" s="192" t="s">
        <v>178</v>
      </c>
      <c r="B1051" s="193" t="s">
        <v>179</v>
      </c>
      <c r="C1051" s="192" t="s">
        <v>76</v>
      </c>
      <c r="D1051" s="192" t="s">
        <v>30</v>
      </c>
      <c r="E1051" s="192" t="s">
        <v>62</v>
      </c>
      <c r="F1051" s="194">
        <v>715.96</v>
      </c>
      <c r="G1051">
        <v>5</v>
      </c>
      <c r="H1051">
        <v>5</v>
      </c>
      <c r="I1051" s="167">
        <v>751.95688596346599</v>
      </c>
      <c r="J1051" s="22">
        <v>1.0502777892109418</v>
      </c>
      <c r="K1051" s="22" t="s">
        <v>180</v>
      </c>
      <c r="L1051" s="22" t="s">
        <v>58</v>
      </c>
      <c r="M1051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51" s="24" t="str">
        <f>IFERROR(IF(Table1[[#This Row],[Medicare Rate in CR]]&gt;0,"Y","N"),"N")</f>
        <v>Y</v>
      </c>
      <c r="O1051" s="166">
        <f>Table1[[#This Row],[Medicare Rate in CR]]*Table1[[#This Row],[SumOfUnits]]*Table1[[#This Row],[Actuarial Factor 06/20/2023]]</f>
        <v>1670.5193376294637</v>
      </c>
      <c r="P10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1670.5193376294637</v>
      </c>
      <c r="Q1051" s="166">
        <f>Table1[[#This Row],[Trended Medicare Pricing for all RHCs]]-Table1[[#This Row],[SumOfSFY24 Estimated Payment 5/04/23]]</f>
        <v>918.56245166599774</v>
      </c>
      <c r="R1051" s="24">
        <f>Table1[[#This Row],[SumOfUnits]]*Table1[[#This Row],[Actuarial Factor 06/20/2023]]</f>
        <v>5.2513889460547087</v>
      </c>
      <c r="S1051" s="23"/>
    </row>
    <row r="1052" spans="1:19" x14ac:dyDescent="0.25">
      <c r="A1052" s="192" t="s">
        <v>178</v>
      </c>
      <c r="B1052" s="193" t="s">
        <v>179</v>
      </c>
      <c r="C1052" s="192" t="s">
        <v>76</v>
      </c>
      <c r="D1052" s="192" t="s">
        <v>30</v>
      </c>
      <c r="E1052" s="192" t="s">
        <v>63</v>
      </c>
      <c r="F1052" s="194">
        <v>141.99672352317626</v>
      </c>
      <c r="G1052">
        <v>1</v>
      </c>
      <c r="H1052">
        <v>1</v>
      </c>
      <c r="I1052" s="167">
        <v>143.21020947236732</v>
      </c>
      <c r="J1052" s="22">
        <v>1.0085458728841232</v>
      </c>
      <c r="K1052" s="22" t="s">
        <v>180</v>
      </c>
      <c r="L1052" s="22" t="s">
        <v>58</v>
      </c>
      <c r="M1052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52" s="24" t="str">
        <f>IFERROR(IF(Table1[[#This Row],[Medicare Rate in CR]]&gt;0,"Y","N"),"N")</f>
        <v>Y</v>
      </c>
      <c r="O1052" s="166">
        <f>Table1[[#This Row],[Medicare Rate in CR]]*Table1[[#This Row],[SumOfUnits]]*Table1[[#This Row],[Actuarial Factor 06/20/2023]]</f>
        <v>320.82852762316844</v>
      </c>
      <c r="P10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320.82852762316844</v>
      </c>
      <c r="Q1052" s="166">
        <f>Table1[[#This Row],[Trended Medicare Pricing for all RHCs]]-Table1[[#This Row],[SumOfSFY24 Estimated Payment 5/04/23]]</f>
        <v>177.61831815080112</v>
      </c>
      <c r="R1052" s="24">
        <f>Table1[[#This Row],[SumOfUnits]]*Table1[[#This Row],[Actuarial Factor 06/20/2023]]</f>
        <v>1.0085458728841232</v>
      </c>
      <c r="S1052" s="23"/>
    </row>
    <row r="1053" spans="1:19" x14ac:dyDescent="0.25">
      <c r="A1053" s="192" t="s">
        <v>178</v>
      </c>
      <c r="B1053" s="193" t="s">
        <v>179</v>
      </c>
      <c r="C1053" s="192" t="s">
        <v>76</v>
      </c>
      <c r="D1053" s="192" t="s">
        <v>30</v>
      </c>
      <c r="E1053" s="192" t="s">
        <v>64</v>
      </c>
      <c r="F1053" s="194">
        <v>434.94409945070828</v>
      </c>
      <c r="G1053">
        <v>3</v>
      </c>
      <c r="H1053">
        <v>3</v>
      </c>
      <c r="I1053" s="167">
        <v>410.03459752755401</v>
      </c>
      <c r="J1053" s="22">
        <v>0.94272941751684292</v>
      </c>
      <c r="K1053" s="22" t="s">
        <v>180</v>
      </c>
      <c r="L1053" s="22" t="s">
        <v>58</v>
      </c>
      <c r="M1053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53" s="24" t="str">
        <f>IFERROR(IF(Table1[[#This Row],[Medicare Rate in CR]]&gt;0,"Y","N"),"N")</f>
        <v>Y</v>
      </c>
      <c r="O1053" s="166">
        <f>Table1[[#This Row],[Medicare Rate in CR]]*Table1[[#This Row],[SumOfUnits]]*Table1[[#This Row],[Actuarial Factor 06/20/2023]]</f>
        <v>899.67496501884875</v>
      </c>
      <c r="P10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899.67496501884875</v>
      </c>
      <c r="Q1053" s="166">
        <f>Table1[[#This Row],[Trended Medicare Pricing for all RHCs]]-Table1[[#This Row],[SumOfSFY24 Estimated Payment 5/04/23]]</f>
        <v>489.64036749129474</v>
      </c>
      <c r="R1053" s="24">
        <f>Table1[[#This Row],[SumOfUnits]]*Table1[[#This Row],[Actuarial Factor 06/20/2023]]</f>
        <v>2.8281882525505289</v>
      </c>
      <c r="S1053" s="23"/>
    </row>
    <row r="1054" spans="1:19" x14ac:dyDescent="0.25">
      <c r="A1054" s="192" t="s">
        <v>178</v>
      </c>
      <c r="B1054" s="193" t="s">
        <v>179</v>
      </c>
      <c r="C1054" s="192" t="s">
        <v>76</v>
      </c>
      <c r="D1054" s="192" t="s">
        <v>30</v>
      </c>
      <c r="E1054" s="192" t="s">
        <v>77</v>
      </c>
      <c r="F1054" s="194">
        <v>289.9681989014166</v>
      </c>
      <c r="G1054">
        <v>2</v>
      </c>
      <c r="H1054">
        <v>2</v>
      </c>
      <c r="I1054" s="167">
        <v>388.19784091016135</v>
      </c>
      <c r="J1054" s="22">
        <v>1.3387600515535873</v>
      </c>
      <c r="K1054" s="22" t="s">
        <v>180</v>
      </c>
      <c r="L1054" s="22" t="s">
        <v>58</v>
      </c>
      <c r="M1054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54" s="24" t="str">
        <f>IFERROR(IF(Table1[[#This Row],[Medicare Rate in CR]]&gt;0,"Y","N"),"N")</f>
        <v>Y</v>
      </c>
      <c r="O1054" s="166">
        <f>Table1[[#This Row],[Medicare Rate in CR]]*Table1[[#This Row],[SumOfUnits]]*Table1[[#This Row],[Actuarial Factor 06/20/2023]]</f>
        <v>851.74591999942334</v>
      </c>
      <c r="P10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851.74591999942334</v>
      </c>
      <c r="Q1054" s="166">
        <f>Table1[[#This Row],[Trended Medicare Pricing for all RHCs]]-Table1[[#This Row],[SumOfSFY24 Estimated Payment 5/04/23]]</f>
        <v>463.54807908926199</v>
      </c>
      <c r="R1054" s="24">
        <f>Table1[[#This Row],[SumOfUnits]]*Table1[[#This Row],[Actuarial Factor 06/20/2023]]</f>
        <v>2.6775201031071747</v>
      </c>
      <c r="S1054" s="23"/>
    </row>
    <row r="1055" spans="1:19" x14ac:dyDescent="0.25">
      <c r="A1055" s="192" t="s">
        <v>178</v>
      </c>
      <c r="B1055" s="193" t="s">
        <v>179</v>
      </c>
      <c r="C1055" s="192" t="s">
        <v>76</v>
      </c>
      <c r="D1055" s="192" t="s">
        <v>32</v>
      </c>
      <c r="E1055" s="192" t="s">
        <v>81</v>
      </c>
      <c r="F1055" s="194">
        <v>144.9840994507083</v>
      </c>
      <c r="G1055">
        <v>1</v>
      </c>
      <c r="H1055">
        <v>1</v>
      </c>
      <c r="I1055" s="167">
        <v>148.61869594147529</v>
      </c>
      <c r="J1055" s="22">
        <v>1.0250689317279422</v>
      </c>
      <c r="K1055" s="22" t="s">
        <v>180</v>
      </c>
      <c r="L1055" s="22" t="s">
        <v>58</v>
      </c>
      <c r="M1055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55" s="24" t="str">
        <f>IFERROR(IF(Table1[[#This Row],[Medicare Rate in CR]]&gt;0,"Y","N"),"N")</f>
        <v>Y</v>
      </c>
      <c r="O1055" s="166">
        <f>Table1[[#This Row],[Medicare Rate in CR]]*Table1[[#This Row],[SumOfUnits]]*Table1[[#This Row],[Actuarial Factor 06/20/2023]]</f>
        <v>326.08467787197571</v>
      </c>
      <c r="P10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326.08467787197571</v>
      </c>
      <c r="Q1055" s="166">
        <f>Table1[[#This Row],[Trended Medicare Pricing for all RHCs]]-Table1[[#This Row],[SumOfSFY24 Estimated Payment 5/04/23]]</f>
        <v>177.46598193050042</v>
      </c>
      <c r="R1055" s="24">
        <f>Table1[[#This Row],[SumOfUnits]]*Table1[[#This Row],[Actuarial Factor 06/20/2023]]</f>
        <v>1.0250689317279422</v>
      </c>
      <c r="S1055" s="23"/>
    </row>
    <row r="1056" spans="1:19" x14ac:dyDescent="0.25">
      <c r="A1056" s="192" t="s">
        <v>178</v>
      </c>
      <c r="B1056" s="193" t="s">
        <v>179</v>
      </c>
      <c r="C1056" s="192" t="s">
        <v>76</v>
      </c>
      <c r="D1056" s="192" t="s">
        <v>31</v>
      </c>
      <c r="E1056" s="192" t="s">
        <v>69</v>
      </c>
      <c r="F1056" s="194">
        <v>579.9363978028332</v>
      </c>
      <c r="G1056">
        <v>4</v>
      </c>
      <c r="H1056">
        <v>4</v>
      </c>
      <c r="I1056" s="167">
        <v>606.64868404208482</v>
      </c>
      <c r="J1056" s="22">
        <v>1.0460607169000855</v>
      </c>
      <c r="K1056" s="22" t="s">
        <v>180</v>
      </c>
      <c r="L1056" s="22" t="s">
        <v>58</v>
      </c>
      <c r="M1056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56" s="24" t="str">
        <f>IFERROR(IF(Table1[[#This Row],[Medicare Rate in CR]]&gt;0,"Y","N"),"N")</f>
        <v>Y</v>
      </c>
      <c r="O1056" s="166">
        <f>Table1[[#This Row],[Medicare Rate in CR]]*Table1[[#This Row],[SumOfUnits]]*Table1[[#This Row],[Actuarial Factor 06/20/2023]]</f>
        <v>1331.0494986123449</v>
      </c>
      <c r="P10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1331.0494986123449</v>
      </c>
      <c r="Q1056" s="166">
        <f>Table1[[#This Row],[Trended Medicare Pricing for all RHCs]]-Table1[[#This Row],[SumOfSFY24 Estimated Payment 5/04/23]]</f>
        <v>724.40081457026008</v>
      </c>
      <c r="R1056" s="24">
        <f>Table1[[#This Row],[SumOfUnits]]*Table1[[#This Row],[Actuarial Factor 06/20/2023]]</f>
        <v>4.184242867600342</v>
      </c>
      <c r="S1056" s="23"/>
    </row>
    <row r="1057" spans="1:19" x14ac:dyDescent="0.25">
      <c r="A1057" s="192" t="s">
        <v>178</v>
      </c>
      <c r="B1057" s="193" t="s">
        <v>179</v>
      </c>
      <c r="C1057" s="192" t="s">
        <v>78</v>
      </c>
      <c r="D1057" s="192" t="s">
        <v>30</v>
      </c>
      <c r="E1057" s="192" t="s">
        <v>59</v>
      </c>
      <c r="F1057" s="194">
        <v>144.9840994507083</v>
      </c>
      <c r="G1057">
        <v>1</v>
      </c>
      <c r="H1057">
        <v>1</v>
      </c>
      <c r="I1057" s="167">
        <v>135.41256237939461</v>
      </c>
      <c r="J1057" s="22">
        <v>0.93398216006047052</v>
      </c>
      <c r="K1057" s="22" t="s">
        <v>180</v>
      </c>
      <c r="L1057" s="22" t="s">
        <v>58</v>
      </c>
      <c r="M1057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57" s="24" t="str">
        <f>IFERROR(IF(Table1[[#This Row],[Medicare Rate in CR]]&gt;0,"Y","N"),"N")</f>
        <v>Y</v>
      </c>
      <c r="O1057" s="166">
        <f>Table1[[#This Row],[Medicare Rate in CR]]*Table1[[#This Row],[SumOfUnits]]*Table1[[#This Row],[Actuarial Factor 06/20/2023]]</f>
        <v>297.10906493683632</v>
      </c>
      <c r="P10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297.10906493683632</v>
      </c>
      <c r="Q1057" s="166">
        <f>Table1[[#This Row],[Trended Medicare Pricing for all RHCs]]-Table1[[#This Row],[SumOfSFY24 Estimated Payment 5/04/23]]</f>
        <v>161.6965025574417</v>
      </c>
      <c r="R1057" s="24">
        <f>Table1[[#This Row],[SumOfUnits]]*Table1[[#This Row],[Actuarial Factor 06/20/2023]]</f>
        <v>0.93398216006047052</v>
      </c>
      <c r="S1057" s="23"/>
    </row>
    <row r="1058" spans="1:19" x14ac:dyDescent="0.25">
      <c r="A1058" s="192" t="s">
        <v>178</v>
      </c>
      <c r="B1058" s="193" t="s">
        <v>179</v>
      </c>
      <c r="C1058" s="192" t="s">
        <v>78</v>
      </c>
      <c r="D1058" s="192" t="s">
        <v>30</v>
      </c>
      <c r="E1058" s="192" t="s">
        <v>60</v>
      </c>
      <c r="F1058" s="194">
        <v>289.9681989014166</v>
      </c>
      <c r="G1058">
        <v>2</v>
      </c>
      <c r="H1058">
        <v>2</v>
      </c>
      <c r="I1058" s="167">
        <v>237.64077590429997</v>
      </c>
      <c r="J1058" s="22">
        <v>0.81954082138880713</v>
      </c>
      <c r="K1058" s="22" t="s">
        <v>180</v>
      </c>
      <c r="L1058" s="22" t="s">
        <v>58</v>
      </c>
      <c r="M1058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58" s="24" t="str">
        <f>IFERROR(IF(Table1[[#This Row],[Medicare Rate in CR]]&gt;0,"Y","N"),"N")</f>
        <v>Y</v>
      </c>
      <c r="O1058" s="166">
        <f>Table1[[#This Row],[Medicare Rate in CR]]*Table1[[#This Row],[SumOfUnits]]*Table1[[#This Row],[Actuarial Factor 06/20/2023]]</f>
        <v>521.40826138398688</v>
      </c>
      <c r="P10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521.40826138398688</v>
      </c>
      <c r="Q1058" s="166">
        <f>Table1[[#This Row],[Trended Medicare Pricing for all RHCs]]-Table1[[#This Row],[SumOfSFY24 Estimated Payment 5/04/23]]</f>
        <v>283.76748547968691</v>
      </c>
      <c r="R1058" s="24">
        <f>Table1[[#This Row],[SumOfUnits]]*Table1[[#This Row],[Actuarial Factor 06/20/2023]]</f>
        <v>1.6390816427776143</v>
      </c>
      <c r="S1058" s="23"/>
    </row>
    <row r="1059" spans="1:19" x14ac:dyDescent="0.25">
      <c r="A1059" s="192" t="s">
        <v>178</v>
      </c>
      <c r="B1059" s="193" t="s">
        <v>179</v>
      </c>
      <c r="C1059" s="192" t="s">
        <v>78</v>
      </c>
      <c r="D1059" s="192" t="s">
        <v>30</v>
      </c>
      <c r="E1059" s="192" t="s">
        <v>63</v>
      </c>
      <c r="F1059" s="194">
        <v>289.9681989014166</v>
      </c>
      <c r="G1059">
        <v>2</v>
      </c>
      <c r="H1059">
        <v>2</v>
      </c>
      <c r="I1059" s="167">
        <v>271.55685015876264</v>
      </c>
      <c r="J1059" s="22">
        <v>0.93650562781571278</v>
      </c>
      <c r="K1059" s="22" t="s">
        <v>180</v>
      </c>
      <c r="L1059" s="22" t="s">
        <v>58</v>
      </c>
      <c r="M1059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59" s="24" t="str">
        <f>IFERROR(IF(Table1[[#This Row],[Medicare Rate in CR]]&gt;0,"Y","N"),"N")</f>
        <v>Y</v>
      </c>
      <c r="O1059" s="166">
        <f>Table1[[#This Row],[Medicare Rate in CR]]*Table1[[#This Row],[SumOfUnits]]*Table1[[#This Row],[Actuarial Factor 06/20/2023]]</f>
        <v>595.82361052891281</v>
      </c>
      <c r="P10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595.82361052891281</v>
      </c>
      <c r="Q1059" s="166">
        <f>Table1[[#This Row],[Trended Medicare Pricing for all RHCs]]-Table1[[#This Row],[SumOfSFY24 Estimated Payment 5/04/23]]</f>
        <v>324.26676037015017</v>
      </c>
      <c r="R1059" s="24">
        <f>Table1[[#This Row],[SumOfUnits]]*Table1[[#This Row],[Actuarial Factor 06/20/2023]]</f>
        <v>1.8730112556314256</v>
      </c>
      <c r="S1059" s="23"/>
    </row>
    <row r="1060" spans="1:19" x14ac:dyDescent="0.25">
      <c r="A1060" s="192" t="s">
        <v>178</v>
      </c>
      <c r="B1060" s="193" t="s">
        <v>179</v>
      </c>
      <c r="C1060" s="192" t="s">
        <v>78</v>
      </c>
      <c r="D1060" s="192" t="s">
        <v>30</v>
      </c>
      <c r="E1060" s="192" t="s">
        <v>64</v>
      </c>
      <c r="F1060" s="194">
        <v>144.9840994507083</v>
      </c>
      <c r="G1060">
        <v>1</v>
      </c>
      <c r="H1060">
        <v>1</v>
      </c>
      <c r="I1060" s="167">
        <v>131.7017371695519</v>
      </c>
      <c r="J1060" s="22">
        <v>0.90838745537284149</v>
      </c>
      <c r="K1060" s="22" t="s">
        <v>180</v>
      </c>
      <c r="L1060" s="22" t="s">
        <v>58</v>
      </c>
      <c r="M1060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60" s="24" t="str">
        <f>IFERROR(IF(Table1[[#This Row],[Medicare Rate in CR]]&gt;0,"Y","N"),"N")</f>
        <v>Y</v>
      </c>
      <c r="O1060" s="166">
        <f>Table1[[#This Row],[Medicare Rate in CR]]*Table1[[#This Row],[SumOfUnits]]*Table1[[#This Row],[Actuarial Factor 06/20/2023]]</f>
        <v>288.96713342865462</v>
      </c>
      <c r="P10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288.96713342865462</v>
      </c>
      <c r="Q1060" s="166">
        <f>Table1[[#This Row],[Trended Medicare Pricing for all RHCs]]-Table1[[#This Row],[SumOfSFY24 Estimated Payment 5/04/23]]</f>
        <v>157.26539625910272</v>
      </c>
      <c r="R1060" s="24">
        <f>Table1[[#This Row],[SumOfUnits]]*Table1[[#This Row],[Actuarial Factor 06/20/2023]]</f>
        <v>0.90838745537284149</v>
      </c>
      <c r="S1060" s="23"/>
    </row>
    <row r="1061" spans="1:19" x14ac:dyDescent="0.25">
      <c r="A1061" s="192" t="s">
        <v>178</v>
      </c>
      <c r="B1061" s="193" t="s">
        <v>179</v>
      </c>
      <c r="C1061" s="192" t="s">
        <v>79</v>
      </c>
      <c r="D1061" s="192" t="s">
        <v>30</v>
      </c>
      <c r="E1061" s="192" t="s">
        <v>60</v>
      </c>
      <c r="F1061" s="194">
        <v>1135.9737881854101</v>
      </c>
      <c r="G1061">
        <v>8</v>
      </c>
      <c r="H1061">
        <v>8</v>
      </c>
      <c r="I1061" s="167">
        <v>958.41832821601975</v>
      </c>
      <c r="J1061" s="22">
        <v>0.84369757311652838</v>
      </c>
      <c r="K1061" s="22" t="s">
        <v>180</v>
      </c>
      <c r="L1061" s="22" t="s">
        <v>58</v>
      </c>
      <c r="M1061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61" s="24" t="str">
        <f>IFERROR(IF(Table1[[#This Row],[Medicare Rate in CR]]&gt;0,"Y","N"),"N")</f>
        <v>Y</v>
      </c>
      <c r="O1061" s="166">
        <f>Table1[[#This Row],[Medicare Rate in CR]]*Table1[[#This Row],[SumOfUnits]]*Table1[[#This Row],[Actuarial Factor 06/20/2023]]</f>
        <v>2147.109079872791</v>
      </c>
      <c r="P10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2147.109079872791</v>
      </c>
      <c r="Q1061" s="166">
        <f>Table1[[#This Row],[Trended Medicare Pricing for all RHCs]]-Table1[[#This Row],[SumOfSFY24 Estimated Payment 5/04/23]]</f>
        <v>1188.6907516567712</v>
      </c>
      <c r="R1061" s="24">
        <f>Table1[[#This Row],[SumOfUnits]]*Table1[[#This Row],[Actuarial Factor 06/20/2023]]</f>
        <v>6.749580584932227</v>
      </c>
      <c r="S1061" s="23"/>
    </row>
    <row r="1062" spans="1:19" x14ac:dyDescent="0.25">
      <c r="A1062" s="192" t="s">
        <v>178</v>
      </c>
      <c r="B1062" s="193" t="s">
        <v>179</v>
      </c>
      <c r="C1062" s="192" t="s">
        <v>79</v>
      </c>
      <c r="D1062" s="192" t="s">
        <v>30</v>
      </c>
      <c r="E1062" s="192" t="s">
        <v>62</v>
      </c>
      <c r="F1062" s="194">
        <v>1141.948540040474</v>
      </c>
      <c r="G1062">
        <v>8</v>
      </c>
      <c r="H1062">
        <v>8</v>
      </c>
      <c r="I1062" s="167">
        <v>1157.6426412144428</v>
      </c>
      <c r="J1062" s="22">
        <v>1.0137432648001921</v>
      </c>
      <c r="K1062" s="22" t="s">
        <v>180</v>
      </c>
      <c r="L1062" s="22" t="s">
        <v>58</v>
      </c>
      <c r="M1062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62" s="24" t="str">
        <f>IFERROR(IF(Table1[[#This Row],[Medicare Rate in CR]]&gt;0,"Y","N"),"N")</f>
        <v>Y</v>
      </c>
      <c r="O1062" s="166">
        <f>Table1[[#This Row],[Medicare Rate in CR]]*Table1[[#This Row],[SumOfUnits]]*Table1[[#This Row],[Actuarial Factor 06/20/2023]]</f>
        <v>2579.8549597247129</v>
      </c>
      <c r="P10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2579.8549597247129</v>
      </c>
      <c r="Q1062" s="166">
        <f>Table1[[#This Row],[Trended Medicare Pricing for all RHCs]]-Table1[[#This Row],[SumOfSFY24 Estimated Payment 5/04/23]]</f>
        <v>1422.2123185102701</v>
      </c>
      <c r="R1062" s="24">
        <f>Table1[[#This Row],[SumOfUnits]]*Table1[[#This Row],[Actuarial Factor 06/20/2023]]</f>
        <v>8.1099461184015365</v>
      </c>
      <c r="S1062" s="23"/>
    </row>
    <row r="1063" spans="1:19" x14ac:dyDescent="0.25">
      <c r="A1063" s="192" t="s">
        <v>178</v>
      </c>
      <c r="B1063" s="193" t="s">
        <v>179</v>
      </c>
      <c r="C1063" s="192" t="s">
        <v>79</v>
      </c>
      <c r="D1063" s="192" t="s">
        <v>30</v>
      </c>
      <c r="E1063" s="192" t="s">
        <v>63</v>
      </c>
      <c r="F1063" s="194">
        <v>286.98082297388453</v>
      </c>
      <c r="G1063">
        <v>2</v>
      </c>
      <c r="H1063">
        <v>2</v>
      </c>
      <c r="I1063" s="167">
        <v>272.2859907810394</v>
      </c>
      <c r="J1063" s="22">
        <v>0.94879507264434049</v>
      </c>
      <c r="K1063" s="22" t="s">
        <v>180</v>
      </c>
      <c r="L1063" s="22" t="s">
        <v>58</v>
      </c>
      <c r="M1063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63" s="24" t="str">
        <f>IFERROR(IF(Table1[[#This Row],[Medicare Rate in CR]]&gt;0,"Y","N"),"N")</f>
        <v>Y</v>
      </c>
      <c r="O1063" s="166">
        <f>Table1[[#This Row],[Medicare Rate in CR]]*Table1[[#This Row],[SumOfUnits]]*Table1[[#This Row],[Actuarial Factor 06/20/2023]]</f>
        <v>603.64240111778236</v>
      </c>
      <c r="P10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603.64240111778236</v>
      </c>
      <c r="Q1063" s="166">
        <f>Table1[[#This Row],[Trended Medicare Pricing for all RHCs]]-Table1[[#This Row],[SumOfSFY24 Estimated Payment 5/04/23]]</f>
        <v>331.35641033674295</v>
      </c>
      <c r="R1063" s="24">
        <f>Table1[[#This Row],[SumOfUnits]]*Table1[[#This Row],[Actuarial Factor 06/20/2023]]</f>
        <v>1.897590145288681</v>
      </c>
      <c r="S1063" s="23"/>
    </row>
    <row r="1064" spans="1:19" x14ac:dyDescent="0.25">
      <c r="A1064" s="192" t="s">
        <v>178</v>
      </c>
      <c r="B1064" s="193" t="s">
        <v>179</v>
      </c>
      <c r="C1064" s="192" t="s">
        <v>55</v>
      </c>
      <c r="D1064" s="192" t="s">
        <v>30</v>
      </c>
      <c r="E1064" s="192" t="s">
        <v>56</v>
      </c>
      <c r="F1064" s="194">
        <v>5615.5374231473461</v>
      </c>
      <c r="G1064">
        <v>39</v>
      </c>
      <c r="H1064">
        <v>39</v>
      </c>
      <c r="I1064" s="167">
        <v>6022.2060495860278</v>
      </c>
      <c r="J1064" s="22">
        <v>1.0724184696485837</v>
      </c>
      <c r="K1064" s="22" t="s">
        <v>180</v>
      </c>
      <c r="L1064" s="22" t="s">
        <v>58</v>
      </c>
      <c r="M1064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64" s="24" t="str">
        <f>IFERROR(IF(Table1[[#This Row],[Medicare Rate in CR]]&gt;0,"Y","N"),"N")</f>
        <v>Y</v>
      </c>
      <c r="O1064" s="166">
        <f>Table1[[#This Row],[Medicare Rate in CR]]*Table1[[#This Row],[SumOfUnits]]*Table1[[#This Row],[Actuarial Factor 06/20/2023]]</f>
        <v>13304.734535816528</v>
      </c>
      <c r="P10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13304.734535816528</v>
      </c>
      <c r="Q1064" s="166">
        <f>Table1[[#This Row],[Trended Medicare Pricing for all RHCs]]-Table1[[#This Row],[SumOfSFY24 Estimated Payment 5/04/23]]</f>
        <v>7282.5284862304998</v>
      </c>
      <c r="R1064" s="24">
        <f>Table1[[#This Row],[SumOfUnits]]*Table1[[#This Row],[Actuarial Factor 06/20/2023]]</f>
        <v>41.824320316294767</v>
      </c>
      <c r="S1064" s="23"/>
    </row>
    <row r="1065" spans="1:19" x14ac:dyDescent="0.25">
      <c r="A1065" s="192" t="s">
        <v>178</v>
      </c>
      <c r="B1065" s="193" t="s">
        <v>179</v>
      </c>
      <c r="C1065" s="192" t="s">
        <v>55</v>
      </c>
      <c r="D1065" s="192" t="s">
        <v>30</v>
      </c>
      <c r="E1065" s="192" t="s">
        <v>59</v>
      </c>
      <c r="F1065" s="194">
        <v>143541.89224342385</v>
      </c>
      <c r="G1065">
        <v>1003</v>
      </c>
      <c r="H1065">
        <v>1003</v>
      </c>
      <c r="I1065" s="167">
        <v>146803.18175060721</v>
      </c>
      <c r="J1065" s="22">
        <v>1.0227201234163246</v>
      </c>
      <c r="K1065" s="22" t="s">
        <v>180</v>
      </c>
      <c r="L1065" s="22" t="s">
        <v>58</v>
      </c>
      <c r="M1065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65" s="24" t="str">
        <f>IFERROR(IF(Table1[[#This Row],[Medicare Rate in CR]]&gt;0,"Y","N"),"N")</f>
        <v>Y</v>
      </c>
      <c r="O1065" s="166">
        <f>Table1[[#This Row],[Medicare Rate in CR]]*Table1[[#This Row],[SumOfUnits]]*Table1[[#This Row],[Actuarial Factor 06/20/2023]]</f>
        <v>326313.51095534692</v>
      </c>
      <c r="P10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326313.51095534692</v>
      </c>
      <c r="Q1065" s="166">
        <f>Table1[[#This Row],[Trended Medicare Pricing for all RHCs]]-Table1[[#This Row],[SumOfSFY24 Estimated Payment 5/04/23]]</f>
        <v>179510.32920473971</v>
      </c>
      <c r="R1065" s="24">
        <f>Table1[[#This Row],[SumOfUnits]]*Table1[[#This Row],[Actuarial Factor 06/20/2023]]</f>
        <v>1025.7882837865736</v>
      </c>
      <c r="S1065" s="23"/>
    </row>
    <row r="1066" spans="1:19" x14ac:dyDescent="0.25">
      <c r="A1066" s="192" t="s">
        <v>178</v>
      </c>
      <c r="B1066" s="193" t="s">
        <v>179</v>
      </c>
      <c r="C1066" s="192" t="s">
        <v>55</v>
      </c>
      <c r="D1066" s="192" t="s">
        <v>30</v>
      </c>
      <c r="E1066" s="192" t="s">
        <v>60</v>
      </c>
      <c r="F1066" s="194">
        <v>85682.670969451618</v>
      </c>
      <c r="G1066">
        <v>596</v>
      </c>
      <c r="H1066">
        <v>596</v>
      </c>
      <c r="I1066" s="167">
        <v>77855.23491145455</v>
      </c>
      <c r="J1066" s="22">
        <v>0.90864621784738975</v>
      </c>
      <c r="K1066" s="22" t="s">
        <v>180</v>
      </c>
      <c r="L1066" s="22" t="s">
        <v>58</v>
      </c>
      <c r="M1066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66" s="24" t="str">
        <f>IFERROR(IF(Table1[[#This Row],[Medicare Rate in CR]]&gt;0,"Y","N"),"N")</f>
        <v>Y</v>
      </c>
      <c r="O1066" s="166">
        <f>Table1[[#This Row],[Medicare Rate in CR]]*Table1[[#This Row],[SumOfUnits]]*Table1[[#This Row],[Actuarial Factor 06/20/2023]]</f>
        <v>172273.47122222214</v>
      </c>
      <c r="P10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172273.47122222214</v>
      </c>
      <c r="Q1066" s="166">
        <f>Table1[[#This Row],[Trended Medicare Pricing for all RHCs]]-Table1[[#This Row],[SumOfSFY24 Estimated Payment 5/04/23]]</f>
        <v>94418.236310767592</v>
      </c>
      <c r="R1066" s="24">
        <f>Table1[[#This Row],[SumOfUnits]]*Table1[[#This Row],[Actuarial Factor 06/20/2023]]</f>
        <v>541.55314583704433</v>
      </c>
      <c r="S1066" s="23"/>
    </row>
    <row r="1067" spans="1:19" x14ac:dyDescent="0.25">
      <c r="A1067" s="192" t="s">
        <v>178</v>
      </c>
      <c r="B1067" s="193" t="s">
        <v>179</v>
      </c>
      <c r="C1067" s="192" t="s">
        <v>55</v>
      </c>
      <c r="D1067" s="192" t="s">
        <v>30</v>
      </c>
      <c r="E1067" s="192" t="s">
        <v>61</v>
      </c>
      <c r="F1067" s="194">
        <v>18280.20863255276</v>
      </c>
      <c r="G1067">
        <v>129</v>
      </c>
      <c r="H1067">
        <v>129</v>
      </c>
      <c r="I1067" s="167">
        <v>16610.242435430271</v>
      </c>
      <c r="J1067" s="22">
        <v>0.90864621784738975</v>
      </c>
      <c r="K1067" s="22" t="s">
        <v>180</v>
      </c>
      <c r="L1067" s="22" t="s">
        <v>58</v>
      </c>
      <c r="M1067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67" s="24" t="str">
        <f>IFERROR(IF(Table1[[#This Row],[Medicare Rate in CR]]&gt;0,"Y","N"),"N")</f>
        <v>Y</v>
      </c>
      <c r="O1067" s="166">
        <f>Table1[[#This Row],[Medicare Rate in CR]]*Table1[[#This Row],[SumOfUnits]]*Table1[[#This Row],[Actuarial Factor 06/20/2023]]</f>
        <v>37287.37883836688</v>
      </c>
      <c r="P10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37287.37883836688</v>
      </c>
      <c r="Q1067" s="166">
        <f>Table1[[#This Row],[Trended Medicare Pricing for all RHCs]]-Table1[[#This Row],[SumOfSFY24 Estimated Payment 5/04/23]]</f>
        <v>20677.136402936609</v>
      </c>
      <c r="R1067" s="24">
        <f>Table1[[#This Row],[SumOfUnits]]*Table1[[#This Row],[Actuarial Factor 06/20/2023]]</f>
        <v>117.21536210231328</v>
      </c>
      <c r="S1067" s="23"/>
    </row>
    <row r="1068" spans="1:19" x14ac:dyDescent="0.25">
      <c r="A1068" s="192" t="s">
        <v>178</v>
      </c>
      <c r="B1068" s="193" t="s">
        <v>179</v>
      </c>
      <c r="C1068" s="192" t="s">
        <v>55</v>
      </c>
      <c r="D1068" s="192" t="s">
        <v>30</v>
      </c>
      <c r="E1068" s="192" t="s">
        <v>62</v>
      </c>
      <c r="F1068" s="194">
        <v>186861.55706948275</v>
      </c>
      <c r="G1068">
        <v>1310</v>
      </c>
      <c r="H1068">
        <v>1310</v>
      </c>
      <c r="I1068" s="167">
        <v>195963.93606568966</v>
      </c>
      <c r="J1068" s="22">
        <v>1.0487118866981413</v>
      </c>
      <c r="K1068" s="22" t="s">
        <v>180</v>
      </c>
      <c r="L1068" s="22" t="s">
        <v>58</v>
      </c>
      <c r="M1068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68" s="24" t="str">
        <f>IFERROR(IF(Table1[[#This Row],[Medicare Rate in CR]]&gt;0,"Y","N"),"N")</f>
        <v>Y</v>
      </c>
      <c r="O1068" s="166">
        <f>Table1[[#This Row],[Medicare Rate in CR]]*Table1[[#This Row],[SumOfUnits]]*Table1[[#This Row],[Actuarial Factor 06/20/2023]]</f>
        <v>437023.51714358496</v>
      </c>
      <c r="P10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437023.51714358496</v>
      </c>
      <c r="Q1068" s="166">
        <f>Table1[[#This Row],[Trended Medicare Pricing for all RHCs]]-Table1[[#This Row],[SumOfSFY24 Estimated Payment 5/04/23]]</f>
        <v>241059.5810778953</v>
      </c>
      <c r="R1068" s="24">
        <f>Table1[[#This Row],[SumOfUnits]]*Table1[[#This Row],[Actuarial Factor 06/20/2023]]</f>
        <v>1373.812571574565</v>
      </c>
      <c r="S1068" s="23"/>
    </row>
    <row r="1069" spans="1:19" x14ac:dyDescent="0.25">
      <c r="A1069" s="192" t="s">
        <v>178</v>
      </c>
      <c r="B1069" s="193" t="s">
        <v>179</v>
      </c>
      <c r="C1069" s="192" t="s">
        <v>55</v>
      </c>
      <c r="D1069" s="192" t="s">
        <v>30</v>
      </c>
      <c r="E1069" s="192" t="s">
        <v>63</v>
      </c>
      <c r="F1069" s="194">
        <v>109455.7864585138</v>
      </c>
      <c r="G1069">
        <v>779</v>
      </c>
      <c r="H1069">
        <v>779</v>
      </c>
      <c r="I1069" s="167">
        <v>109745.34672698192</v>
      </c>
      <c r="J1069" s="22">
        <v>1.0026454541859957</v>
      </c>
      <c r="K1069" s="22" t="s">
        <v>180</v>
      </c>
      <c r="L1069" s="22" t="s">
        <v>58</v>
      </c>
      <c r="M1069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69" s="24" t="str">
        <f>IFERROR(IF(Table1[[#This Row],[Medicare Rate in CR]]&gt;0,"Y","N"),"N")</f>
        <v>Y</v>
      </c>
      <c r="O1069" s="166">
        <f>Table1[[#This Row],[Medicare Rate in CR]]*Table1[[#This Row],[SumOfUnits]]*Table1[[#This Row],[Actuarial Factor 06/20/2023]]</f>
        <v>248463.25389083242</v>
      </c>
      <c r="P10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248463.25389083242</v>
      </c>
      <c r="Q1069" s="166">
        <f>Table1[[#This Row],[Trended Medicare Pricing for all RHCs]]-Table1[[#This Row],[SumOfSFY24 Estimated Payment 5/04/23]]</f>
        <v>138717.9071638505</v>
      </c>
      <c r="R1069" s="24">
        <f>Table1[[#This Row],[SumOfUnits]]*Table1[[#This Row],[Actuarial Factor 06/20/2023]]</f>
        <v>781.06080881089065</v>
      </c>
      <c r="S1069" s="23"/>
    </row>
    <row r="1070" spans="1:19" x14ac:dyDescent="0.25">
      <c r="A1070" s="192" t="s">
        <v>178</v>
      </c>
      <c r="B1070" s="193" t="s">
        <v>179</v>
      </c>
      <c r="C1070" s="192" t="s">
        <v>55</v>
      </c>
      <c r="D1070" s="192" t="s">
        <v>30</v>
      </c>
      <c r="E1070" s="192" t="s">
        <v>64</v>
      </c>
      <c r="F1070" s="194">
        <v>45063.245579647388</v>
      </c>
      <c r="G1070">
        <v>315</v>
      </c>
      <c r="H1070">
        <v>315</v>
      </c>
      <c r="I1070" s="167">
        <v>44179.97678335473</v>
      </c>
      <c r="J1070" s="22">
        <v>0.98039935240058296</v>
      </c>
      <c r="K1070" s="22" t="s">
        <v>180</v>
      </c>
      <c r="L1070" s="22" t="s">
        <v>58</v>
      </c>
      <c r="M1070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70" s="24" t="str">
        <f>IFERROR(IF(Table1[[#This Row],[Medicare Rate in CR]]&gt;0,"Y","N"),"N")</f>
        <v>Y</v>
      </c>
      <c r="O1070" s="166">
        <f>Table1[[#This Row],[Medicare Rate in CR]]*Table1[[#This Row],[SumOfUnits]]*Table1[[#This Row],[Actuarial Factor 06/20/2023]]</f>
        <v>98240.573967527089</v>
      </c>
      <c r="P10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98240.573967527089</v>
      </c>
      <c r="Q1070" s="166">
        <f>Table1[[#This Row],[Trended Medicare Pricing for all RHCs]]-Table1[[#This Row],[SumOfSFY24 Estimated Payment 5/04/23]]</f>
        <v>54060.597184172359</v>
      </c>
      <c r="R1070" s="24">
        <f>Table1[[#This Row],[SumOfUnits]]*Table1[[#This Row],[Actuarial Factor 06/20/2023]]</f>
        <v>308.82579600618362</v>
      </c>
      <c r="S1070" s="23"/>
    </row>
    <row r="1071" spans="1:19" x14ac:dyDescent="0.25">
      <c r="A1071" s="192" t="s">
        <v>178</v>
      </c>
      <c r="B1071" s="193" t="s">
        <v>179</v>
      </c>
      <c r="C1071" s="192" t="s">
        <v>55</v>
      </c>
      <c r="D1071" s="192" t="s">
        <v>30</v>
      </c>
      <c r="E1071" s="192" t="s">
        <v>77</v>
      </c>
      <c r="F1071" s="194">
        <v>84958.993898043569</v>
      </c>
      <c r="G1071">
        <v>592</v>
      </c>
      <c r="H1071">
        <v>592</v>
      </c>
      <c r="I1071" s="167">
        <v>107616.85931267144</v>
      </c>
      <c r="J1071" s="22">
        <v>1.2666917812352958</v>
      </c>
      <c r="K1071" s="22" t="s">
        <v>180</v>
      </c>
      <c r="L1071" s="22" t="s">
        <v>58</v>
      </c>
      <c r="M1071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71" s="24" t="str">
        <f>IFERROR(IF(Table1[[#This Row],[Medicare Rate in CR]]&gt;0,"Y","N"),"N")</f>
        <v>Y</v>
      </c>
      <c r="O1071" s="166">
        <f>Table1[[#This Row],[Medicare Rate in CR]]*Table1[[#This Row],[SumOfUnits]]*Table1[[#This Row],[Actuarial Factor 06/20/2023]]</f>
        <v>238544.81493702589</v>
      </c>
      <c r="P10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238544.81493702589</v>
      </c>
      <c r="Q1071" s="166">
        <f>Table1[[#This Row],[Trended Medicare Pricing for all RHCs]]-Table1[[#This Row],[SumOfSFY24 Estimated Payment 5/04/23]]</f>
        <v>130927.95562435445</v>
      </c>
      <c r="R1071" s="24">
        <f>Table1[[#This Row],[SumOfUnits]]*Table1[[#This Row],[Actuarial Factor 06/20/2023]]</f>
        <v>749.88153449129516</v>
      </c>
      <c r="S1071" s="23"/>
    </row>
    <row r="1072" spans="1:19" x14ac:dyDescent="0.25">
      <c r="A1072" s="192" t="s">
        <v>178</v>
      </c>
      <c r="B1072" s="193" t="s">
        <v>179</v>
      </c>
      <c r="C1072" s="192" t="s">
        <v>55</v>
      </c>
      <c r="D1072" s="192" t="s">
        <v>32</v>
      </c>
      <c r="E1072" s="192" t="s">
        <v>94</v>
      </c>
      <c r="F1072" s="194">
        <v>570.9742700202371</v>
      </c>
      <c r="G1072">
        <v>4</v>
      </c>
      <c r="H1072">
        <v>4</v>
      </c>
      <c r="I1072" s="167">
        <v>638.36983583063716</v>
      </c>
      <c r="J1072" s="22">
        <v>1.1180360820952779</v>
      </c>
      <c r="K1072" s="22" t="s">
        <v>180</v>
      </c>
      <c r="L1072" s="22" t="s">
        <v>58</v>
      </c>
      <c r="M1072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72" s="24" t="str">
        <f>IFERROR(IF(Table1[[#This Row],[Medicare Rate in CR]]&gt;0,"Y","N"),"N")</f>
        <v>Y</v>
      </c>
      <c r="O1072" s="166">
        <f>Table1[[#This Row],[Medicare Rate in CR]]*Table1[[#This Row],[SumOfUnits]]*Table1[[#This Row],[Actuarial Factor 06/20/2023]]</f>
        <v>1422.6338323013156</v>
      </c>
      <c r="P10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1422.6338323013156</v>
      </c>
      <c r="Q1072" s="166">
        <f>Table1[[#This Row],[Trended Medicare Pricing for all RHCs]]-Table1[[#This Row],[SumOfSFY24 Estimated Payment 5/04/23]]</f>
        <v>784.26399647067842</v>
      </c>
      <c r="R1072" s="24">
        <f>Table1[[#This Row],[SumOfUnits]]*Table1[[#This Row],[Actuarial Factor 06/20/2023]]</f>
        <v>4.4721443283811118</v>
      </c>
      <c r="S1072" s="23"/>
    </row>
    <row r="1073" spans="1:19" x14ac:dyDescent="0.25">
      <c r="A1073" s="192" t="s">
        <v>178</v>
      </c>
      <c r="B1073" s="193" t="s">
        <v>179</v>
      </c>
      <c r="C1073" s="192" t="s">
        <v>55</v>
      </c>
      <c r="D1073" s="192" t="s">
        <v>32</v>
      </c>
      <c r="E1073" s="192" t="s">
        <v>80</v>
      </c>
      <c r="F1073" s="194">
        <v>431.96492242459283</v>
      </c>
      <c r="G1073">
        <v>3</v>
      </c>
      <c r="H1073">
        <v>3</v>
      </c>
      <c r="I1073" s="167">
        <v>557.10715469328341</v>
      </c>
      <c r="J1073" s="22">
        <v>1.2897046166764534</v>
      </c>
      <c r="K1073" s="22" t="s">
        <v>180</v>
      </c>
      <c r="L1073" s="22" t="s">
        <v>58</v>
      </c>
      <c r="M1073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73" s="24" t="str">
        <f>IFERROR(IF(Table1[[#This Row],[Medicare Rate in CR]]&gt;0,"Y","N"),"N")</f>
        <v>Y</v>
      </c>
      <c r="O1073" s="166">
        <f>Table1[[#This Row],[Medicare Rate in CR]]*Table1[[#This Row],[SumOfUnits]]*Table1[[#This Row],[Actuarial Factor 06/20/2023]]</f>
        <v>1230.8038068328399</v>
      </c>
      <c r="P10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1230.8038068328399</v>
      </c>
      <c r="Q1073" s="166">
        <f>Table1[[#This Row],[Trended Medicare Pricing for all RHCs]]-Table1[[#This Row],[SumOfSFY24 Estimated Payment 5/04/23]]</f>
        <v>673.69665213955648</v>
      </c>
      <c r="R1073" s="24">
        <f>Table1[[#This Row],[SumOfUnits]]*Table1[[#This Row],[Actuarial Factor 06/20/2023]]</f>
        <v>3.8691138500293603</v>
      </c>
      <c r="S1073" s="23"/>
    </row>
    <row r="1074" spans="1:19" x14ac:dyDescent="0.25">
      <c r="A1074" s="192" t="s">
        <v>178</v>
      </c>
      <c r="B1074" s="193" t="s">
        <v>179</v>
      </c>
      <c r="C1074" s="192" t="s">
        <v>55</v>
      </c>
      <c r="D1074" s="192" t="s">
        <v>32</v>
      </c>
      <c r="E1074" s="192" t="s">
        <v>104</v>
      </c>
      <c r="F1074" s="194">
        <v>2008.865760817192</v>
      </c>
      <c r="G1074">
        <v>14</v>
      </c>
      <c r="H1074">
        <v>14</v>
      </c>
      <c r="I1074" s="167">
        <v>1618.3786265548808</v>
      </c>
      <c r="J1074" s="22">
        <v>0.80561810456490435</v>
      </c>
      <c r="K1074" s="22" t="s">
        <v>180</v>
      </c>
      <c r="L1074" s="22" t="s">
        <v>58</v>
      </c>
      <c r="M1074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74" s="24" t="str">
        <f>IFERROR(IF(Table1[[#This Row],[Medicare Rate in CR]]&gt;0,"Y","N"),"N")</f>
        <v>Y</v>
      </c>
      <c r="O1074" s="166">
        <f>Table1[[#This Row],[Medicare Rate in CR]]*Table1[[#This Row],[SumOfUnits]]*Table1[[#This Row],[Actuarial Factor 06/20/2023]]</f>
        <v>3587.8524534039839</v>
      </c>
      <c r="P10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3587.8524534039839</v>
      </c>
      <c r="Q1074" s="166">
        <f>Table1[[#This Row],[Trended Medicare Pricing for all RHCs]]-Table1[[#This Row],[SumOfSFY24 Estimated Payment 5/04/23]]</f>
        <v>1969.473826849103</v>
      </c>
      <c r="R1074" s="24">
        <f>Table1[[#This Row],[SumOfUnits]]*Table1[[#This Row],[Actuarial Factor 06/20/2023]]</f>
        <v>11.278653463908661</v>
      </c>
      <c r="S1074" s="23"/>
    </row>
    <row r="1075" spans="1:19" x14ac:dyDescent="0.25">
      <c r="A1075" s="192" t="s">
        <v>178</v>
      </c>
      <c r="B1075" s="193" t="s">
        <v>179</v>
      </c>
      <c r="C1075" s="192" t="s">
        <v>55</v>
      </c>
      <c r="D1075" s="192" t="s">
        <v>32</v>
      </c>
      <c r="E1075" s="192" t="s">
        <v>81</v>
      </c>
      <c r="F1075" s="194">
        <v>3606.6782307025169</v>
      </c>
      <c r="G1075">
        <v>25</v>
      </c>
      <c r="H1075">
        <v>25</v>
      </c>
      <c r="I1075" s="167">
        <v>3729.1924571619966</v>
      </c>
      <c r="J1075" s="22">
        <v>1.0339687154281063</v>
      </c>
      <c r="K1075" s="22" t="s">
        <v>180</v>
      </c>
      <c r="L1075" s="22" t="s">
        <v>58</v>
      </c>
      <c r="M1075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75" s="24" t="str">
        <f>IFERROR(IF(Table1[[#This Row],[Medicare Rate in CR]]&gt;0,"Y","N"),"N")</f>
        <v>Y</v>
      </c>
      <c r="O1075" s="166">
        <f>Table1[[#This Row],[Medicare Rate in CR]]*Table1[[#This Row],[SumOfUnits]]*Table1[[#This Row],[Actuarial Factor 06/20/2023]]</f>
        <v>8222.8947016208731</v>
      </c>
      <c r="P10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8222.8947016208731</v>
      </c>
      <c r="Q1075" s="166">
        <f>Table1[[#This Row],[Trended Medicare Pricing for all RHCs]]-Table1[[#This Row],[SumOfSFY24 Estimated Payment 5/04/23]]</f>
        <v>4493.7022444588765</v>
      </c>
      <c r="R1075" s="24">
        <f>Table1[[#This Row],[SumOfUnits]]*Table1[[#This Row],[Actuarial Factor 06/20/2023]]</f>
        <v>25.849217885702657</v>
      </c>
      <c r="S1075" s="23"/>
    </row>
    <row r="1076" spans="1:19" x14ac:dyDescent="0.25">
      <c r="A1076" s="192" t="s">
        <v>178</v>
      </c>
      <c r="B1076" s="193" t="s">
        <v>179</v>
      </c>
      <c r="C1076" s="192" t="s">
        <v>55</v>
      </c>
      <c r="D1076" s="192" t="s">
        <v>32</v>
      </c>
      <c r="E1076" s="192" t="s">
        <v>65</v>
      </c>
      <c r="F1076" s="194">
        <v>7532.5720343066405</v>
      </c>
      <c r="G1076">
        <v>55</v>
      </c>
      <c r="H1076">
        <v>55</v>
      </c>
      <c r="I1076" s="167">
        <v>9351.4216128042553</v>
      </c>
      <c r="J1076" s="22">
        <v>1.241464611319185</v>
      </c>
      <c r="K1076" s="22" t="s">
        <v>180</v>
      </c>
      <c r="L1076" s="22" t="s">
        <v>58</v>
      </c>
      <c r="M1076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76" s="24" t="str">
        <f>IFERROR(IF(Table1[[#This Row],[Medicare Rate in CR]]&gt;0,"Y","N"),"N")</f>
        <v>Y</v>
      </c>
      <c r="O1076" s="166">
        <f>Table1[[#This Row],[Medicare Rate in CR]]*Table1[[#This Row],[SumOfUnits]]*Table1[[#This Row],[Actuarial Factor 06/20/2023]]</f>
        <v>21720.726912871025</v>
      </c>
      <c r="P10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21720.726912871025</v>
      </c>
      <c r="Q1076" s="166">
        <f>Table1[[#This Row],[Trended Medicare Pricing for all RHCs]]-Table1[[#This Row],[SumOfSFY24 Estimated Payment 5/04/23]]</f>
        <v>12369.30530006677</v>
      </c>
      <c r="R1076" s="24">
        <f>Table1[[#This Row],[SumOfUnits]]*Table1[[#This Row],[Actuarial Factor 06/20/2023]]</f>
        <v>68.280553622555175</v>
      </c>
      <c r="S1076" s="23"/>
    </row>
    <row r="1077" spans="1:19" x14ac:dyDescent="0.25">
      <c r="A1077" s="192" t="s">
        <v>178</v>
      </c>
      <c r="B1077" s="193" t="s">
        <v>179</v>
      </c>
      <c r="C1077" s="192" t="s">
        <v>55</v>
      </c>
      <c r="D1077" s="192" t="s">
        <v>32</v>
      </c>
      <c r="E1077" s="192" t="s">
        <v>66</v>
      </c>
      <c r="F1077" s="194">
        <v>13047.287269923876</v>
      </c>
      <c r="G1077">
        <v>91</v>
      </c>
      <c r="H1077">
        <v>91</v>
      </c>
      <c r="I1077" s="167">
        <v>13932.284933758074</v>
      </c>
      <c r="J1077" s="22">
        <v>1.0678300129004028</v>
      </c>
      <c r="K1077" s="22" t="s">
        <v>180</v>
      </c>
      <c r="L1077" s="22" t="s">
        <v>58</v>
      </c>
      <c r="M1077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77" s="24" t="str">
        <f>IFERROR(IF(Table1[[#This Row],[Medicare Rate in CR]]&gt;0,"Y","N"),"N")</f>
        <v>Y</v>
      </c>
      <c r="O1077" s="166">
        <f>Table1[[#This Row],[Medicare Rate in CR]]*Table1[[#This Row],[SumOfUnits]]*Table1[[#This Row],[Actuarial Factor 06/20/2023]]</f>
        <v>30911.55389174099</v>
      </c>
      <c r="P10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30911.55389174099</v>
      </c>
      <c r="Q1077" s="166">
        <f>Table1[[#This Row],[Trended Medicare Pricing for all RHCs]]-Table1[[#This Row],[SumOfSFY24 Estimated Payment 5/04/23]]</f>
        <v>16979.268957982917</v>
      </c>
      <c r="R1077" s="24">
        <f>Table1[[#This Row],[SumOfUnits]]*Table1[[#This Row],[Actuarial Factor 06/20/2023]]</f>
        <v>97.172531173936662</v>
      </c>
      <c r="S1077" s="23"/>
    </row>
    <row r="1078" spans="1:19" x14ac:dyDescent="0.25">
      <c r="A1078" s="192" t="s">
        <v>178</v>
      </c>
      <c r="B1078" s="193" t="s">
        <v>179</v>
      </c>
      <c r="C1078" s="192" t="s">
        <v>55</v>
      </c>
      <c r="D1078" s="192" t="s">
        <v>31</v>
      </c>
      <c r="E1078" s="192" t="s">
        <v>67</v>
      </c>
      <c r="F1078" s="194">
        <v>7056.422858244202</v>
      </c>
      <c r="G1078">
        <v>49</v>
      </c>
      <c r="H1078">
        <v>49</v>
      </c>
      <c r="I1078" s="167">
        <v>7989.2461190777713</v>
      </c>
      <c r="J1078" s="22">
        <v>1.1321949207938591</v>
      </c>
      <c r="K1078" s="22" t="s">
        <v>180</v>
      </c>
      <c r="L1078" s="22" t="s">
        <v>58</v>
      </c>
      <c r="M1078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78" s="24" t="str">
        <f>IFERROR(IF(Table1[[#This Row],[Medicare Rate in CR]]&gt;0,"Y","N"),"N")</f>
        <v>Y</v>
      </c>
      <c r="O1078" s="166">
        <f>Table1[[#This Row],[Medicare Rate in CR]]*Table1[[#This Row],[SumOfUnits]]*Table1[[#This Row],[Actuarial Factor 06/20/2023]]</f>
        <v>17647.963786432992</v>
      </c>
      <c r="P10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17647.963786432992</v>
      </c>
      <c r="Q1078" s="166">
        <f>Table1[[#This Row],[Trended Medicare Pricing for all RHCs]]-Table1[[#This Row],[SumOfSFY24 Estimated Payment 5/04/23]]</f>
        <v>9658.7176673552203</v>
      </c>
      <c r="R1078" s="24">
        <f>Table1[[#This Row],[SumOfUnits]]*Table1[[#This Row],[Actuarial Factor 06/20/2023]]</f>
        <v>55.477551118899093</v>
      </c>
      <c r="S1078" s="23"/>
    </row>
    <row r="1079" spans="1:19" x14ac:dyDescent="0.25">
      <c r="A1079" s="192" t="s">
        <v>178</v>
      </c>
      <c r="B1079" s="193" t="s">
        <v>179</v>
      </c>
      <c r="C1079" s="192" t="s">
        <v>55</v>
      </c>
      <c r="D1079" s="192" t="s">
        <v>31</v>
      </c>
      <c r="E1079" s="192" t="s">
        <v>82</v>
      </c>
      <c r="F1079" s="194">
        <v>3008.817577334491</v>
      </c>
      <c r="G1079">
        <v>21</v>
      </c>
      <c r="H1079">
        <v>21</v>
      </c>
      <c r="I1079" s="167">
        <v>3466.4856772737721</v>
      </c>
      <c r="J1079" s="22">
        <v>1.1521089558193585</v>
      </c>
      <c r="K1079" s="22" t="s">
        <v>180</v>
      </c>
      <c r="L1079" s="22" t="s">
        <v>58</v>
      </c>
      <c r="M1079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79" s="24" t="str">
        <f>IFERROR(IF(Table1[[#This Row],[Medicare Rate in CR]]&gt;0,"Y","N"),"N")</f>
        <v>Y</v>
      </c>
      <c r="O1079" s="166">
        <f>Table1[[#This Row],[Medicare Rate in CR]]*Table1[[#This Row],[SumOfUnits]]*Table1[[#This Row],[Actuarial Factor 06/20/2023]]</f>
        <v>7696.4449786496189</v>
      </c>
      <c r="P10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7696.4449786496189</v>
      </c>
      <c r="Q1079" s="166">
        <f>Table1[[#This Row],[Trended Medicare Pricing for all RHCs]]-Table1[[#This Row],[SumOfSFY24 Estimated Payment 5/04/23]]</f>
        <v>4229.9593013758467</v>
      </c>
      <c r="R1079" s="24">
        <f>Table1[[#This Row],[SumOfUnits]]*Table1[[#This Row],[Actuarial Factor 06/20/2023]]</f>
        <v>24.194288072206529</v>
      </c>
      <c r="S1079" s="23"/>
    </row>
    <row r="1080" spans="1:19" x14ac:dyDescent="0.25">
      <c r="A1080" s="192" t="s">
        <v>178</v>
      </c>
      <c r="B1080" s="193" t="s">
        <v>179</v>
      </c>
      <c r="C1080" s="192" t="s">
        <v>55</v>
      </c>
      <c r="D1080" s="192" t="s">
        <v>31</v>
      </c>
      <c r="E1080" s="192" t="s">
        <v>68</v>
      </c>
      <c r="F1080" s="194">
        <v>4672.0535800327689</v>
      </c>
      <c r="G1080">
        <v>33</v>
      </c>
      <c r="H1080">
        <v>33</v>
      </c>
      <c r="I1080" s="167">
        <v>5035.8050697806029</v>
      </c>
      <c r="J1080" s="22">
        <v>1.0778568746091484</v>
      </c>
      <c r="K1080" s="22" t="s">
        <v>180</v>
      </c>
      <c r="L1080" s="22" t="s">
        <v>58</v>
      </c>
      <c r="M1080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80" s="24" t="str">
        <f>IFERROR(IF(Table1[[#This Row],[Medicare Rate in CR]]&gt;0,"Y","N"),"N")</f>
        <v>Y</v>
      </c>
      <c r="O1080" s="166">
        <f>Table1[[#This Row],[Medicare Rate in CR]]*Table1[[#This Row],[SumOfUnits]]*Table1[[#This Row],[Actuarial Factor 06/20/2023]]</f>
        <v>11314.942662603235</v>
      </c>
      <c r="P10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11314.942662603235</v>
      </c>
      <c r="Q1080" s="166">
        <f>Table1[[#This Row],[Trended Medicare Pricing for all RHCs]]-Table1[[#This Row],[SumOfSFY24 Estimated Payment 5/04/23]]</f>
        <v>6279.1375928226316</v>
      </c>
      <c r="R1080" s="24">
        <f>Table1[[#This Row],[SumOfUnits]]*Table1[[#This Row],[Actuarial Factor 06/20/2023]]</f>
        <v>35.569276862101894</v>
      </c>
      <c r="S1080" s="23"/>
    </row>
    <row r="1081" spans="1:19" x14ac:dyDescent="0.25">
      <c r="A1081" s="192" t="s">
        <v>178</v>
      </c>
      <c r="B1081" s="193" t="s">
        <v>179</v>
      </c>
      <c r="C1081" s="192" t="s">
        <v>55</v>
      </c>
      <c r="D1081" s="192" t="s">
        <v>31</v>
      </c>
      <c r="E1081" s="192" t="s">
        <v>74</v>
      </c>
      <c r="F1081" s="194">
        <v>2304.8087115736726</v>
      </c>
      <c r="G1081">
        <v>16</v>
      </c>
      <c r="H1081">
        <v>16</v>
      </c>
      <c r="I1081" s="167">
        <v>2390.6640881748258</v>
      </c>
      <c r="J1081" s="22">
        <v>1.0372505432533414</v>
      </c>
      <c r="K1081" s="22" t="s">
        <v>180</v>
      </c>
      <c r="L1081" s="22" t="s">
        <v>58</v>
      </c>
      <c r="M1081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81" s="24" t="str">
        <f>IFERROR(IF(Table1[[#This Row],[Medicare Rate in CR]]&gt;0,"Y","N"),"N")</f>
        <v>Y</v>
      </c>
      <c r="O1081" s="166">
        <f>Table1[[#This Row],[Medicare Rate in CR]]*Table1[[#This Row],[SumOfUnits]]*Table1[[#This Row],[Actuarial Factor 06/20/2023]]</f>
        <v>5279.3563250291272</v>
      </c>
      <c r="P10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5279.3563250291272</v>
      </c>
      <c r="Q1081" s="166">
        <f>Table1[[#This Row],[Trended Medicare Pricing for all RHCs]]-Table1[[#This Row],[SumOfSFY24 Estimated Payment 5/04/23]]</f>
        <v>2888.6922368543014</v>
      </c>
      <c r="R1081" s="24">
        <f>Table1[[#This Row],[SumOfUnits]]*Table1[[#This Row],[Actuarial Factor 06/20/2023]]</f>
        <v>16.596008692053463</v>
      </c>
      <c r="S1081" s="23"/>
    </row>
    <row r="1082" spans="1:19" x14ac:dyDescent="0.25">
      <c r="A1082" s="192" t="s">
        <v>178</v>
      </c>
      <c r="B1082" s="193" t="s">
        <v>179</v>
      </c>
      <c r="C1082" s="192" t="s">
        <v>55</v>
      </c>
      <c r="D1082" s="192" t="s">
        <v>31</v>
      </c>
      <c r="E1082" s="192" t="s">
        <v>69</v>
      </c>
      <c r="F1082" s="194">
        <v>45984.11872410158</v>
      </c>
      <c r="G1082">
        <v>320</v>
      </c>
      <c r="H1082">
        <v>320</v>
      </c>
      <c r="I1082" s="167">
        <v>48165.967726810275</v>
      </c>
      <c r="J1082" s="22">
        <v>1.0474478812087167</v>
      </c>
      <c r="K1082" s="22" t="s">
        <v>180</v>
      </c>
      <c r="L1082" s="22" t="s">
        <v>58</v>
      </c>
      <c r="M1082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82" s="24" t="str">
        <f>IFERROR(IF(Table1[[#This Row],[Medicare Rate in CR]]&gt;0,"Y","N"),"N")</f>
        <v>Y</v>
      </c>
      <c r="O1082" s="166">
        <f>Table1[[#This Row],[Medicare Rate in CR]]*Table1[[#This Row],[SumOfUnits]]*Table1[[#This Row],[Actuarial Factor 06/20/2023]]</f>
        <v>106625.16655721757</v>
      </c>
      <c r="P10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106625.16655721757</v>
      </c>
      <c r="Q1082" s="166">
        <f>Table1[[#This Row],[Trended Medicare Pricing for all RHCs]]-Table1[[#This Row],[SumOfSFY24 Estimated Payment 5/04/23]]</f>
        <v>58459.198830407295</v>
      </c>
      <c r="R1082" s="24">
        <f>Table1[[#This Row],[SumOfUnits]]*Table1[[#This Row],[Actuarial Factor 06/20/2023]]</f>
        <v>335.18332198678934</v>
      </c>
      <c r="S1082" s="23"/>
    </row>
    <row r="1083" spans="1:19" x14ac:dyDescent="0.25">
      <c r="A1083" s="192" t="s">
        <v>178</v>
      </c>
      <c r="B1083" s="193" t="s">
        <v>179</v>
      </c>
      <c r="C1083" s="192" t="s">
        <v>83</v>
      </c>
      <c r="D1083" s="192" t="s">
        <v>31</v>
      </c>
      <c r="E1083" s="192" t="s">
        <v>69</v>
      </c>
      <c r="F1083" s="194">
        <v>428.97754649706081</v>
      </c>
      <c r="G1083">
        <v>3</v>
      </c>
      <c r="H1083">
        <v>3</v>
      </c>
      <c r="I1083" s="167">
        <v>496.66863494717893</v>
      </c>
      <c r="J1083" s="22">
        <v>1.1577963438946144</v>
      </c>
      <c r="K1083" s="22" t="s">
        <v>180</v>
      </c>
      <c r="L1083" s="22" t="s">
        <v>58</v>
      </c>
      <c r="M1083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83" s="24" t="str">
        <f>IFERROR(IF(Table1[[#This Row],[Medicare Rate in CR]]&gt;0,"Y","N"),"N")</f>
        <v>Y</v>
      </c>
      <c r="O1083" s="166">
        <f>Table1[[#This Row],[Medicare Rate in CR]]*Table1[[#This Row],[SumOfUnits]]*Table1[[#This Row],[Actuarial Factor 06/20/2023]]</f>
        <v>1104.9197848689473</v>
      </c>
      <c r="P10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1104.9197848689473</v>
      </c>
      <c r="Q1083" s="166">
        <f>Table1[[#This Row],[Trended Medicare Pricing for all RHCs]]-Table1[[#This Row],[SumOfSFY24 Estimated Payment 5/04/23]]</f>
        <v>608.25114992176839</v>
      </c>
      <c r="R1083" s="24">
        <f>Table1[[#This Row],[SumOfUnits]]*Table1[[#This Row],[Actuarial Factor 06/20/2023]]</f>
        <v>3.4733890316838432</v>
      </c>
      <c r="S1083" s="23"/>
    </row>
    <row r="1084" spans="1:19" x14ac:dyDescent="0.25">
      <c r="A1084" s="192" t="s">
        <v>178</v>
      </c>
      <c r="B1084" s="193" t="s">
        <v>179</v>
      </c>
      <c r="C1084" s="192" t="s">
        <v>84</v>
      </c>
      <c r="D1084" s="192" t="s">
        <v>30</v>
      </c>
      <c r="E1084" s="192" t="s">
        <v>59</v>
      </c>
      <c r="F1084" s="194">
        <v>431.96492242459283</v>
      </c>
      <c r="G1084">
        <v>3</v>
      </c>
      <c r="H1084">
        <v>3</v>
      </c>
      <c r="I1084" s="167">
        <v>469.11528942340522</v>
      </c>
      <c r="J1084" s="22">
        <v>1.0860032032005971</v>
      </c>
      <c r="K1084" s="22" t="s">
        <v>180</v>
      </c>
      <c r="L1084" s="22" t="s">
        <v>58</v>
      </c>
      <c r="M1084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84" s="24" t="str">
        <f>IFERROR(IF(Table1[[#This Row],[Medicare Rate in CR]]&gt;0,"Y","N"),"N")</f>
        <v>Y</v>
      </c>
      <c r="O1084" s="166">
        <f>Table1[[#This Row],[Medicare Rate in CR]]*Table1[[#This Row],[SumOfUnits]]*Table1[[#This Row],[Actuarial Factor 06/20/2023]]</f>
        <v>1036.4054369104258</v>
      </c>
      <c r="P10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1036.4054369104258</v>
      </c>
      <c r="Q1084" s="166">
        <f>Table1[[#This Row],[Trended Medicare Pricing for all RHCs]]-Table1[[#This Row],[SumOfSFY24 Estimated Payment 5/04/23]]</f>
        <v>567.29014748702059</v>
      </c>
      <c r="R1084" s="24">
        <f>Table1[[#This Row],[SumOfUnits]]*Table1[[#This Row],[Actuarial Factor 06/20/2023]]</f>
        <v>3.2580096096017912</v>
      </c>
      <c r="S1084" s="23"/>
    </row>
    <row r="1085" spans="1:19" x14ac:dyDescent="0.25">
      <c r="A1085" s="192" t="s">
        <v>178</v>
      </c>
      <c r="B1085" s="193" t="s">
        <v>179</v>
      </c>
      <c r="C1085" s="192" t="s">
        <v>84</v>
      </c>
      <c r="D1085" s="192" t="s">
        <v>31</v>
      </c>
      <c r="E1085" s="192" t="s">
        <v>69</v>
      </c>
      <c r="F1085" s="194">
        <v>289.9681989014166</v>
      </c>
      <c r="G1085">
        <v>2</v>
      </c>
      <c r="H1085">
        <v>2</v>
      </c>
      <c r="I1085" s="167">
        <v>307.08247402186407</v>
      </c>
      <c r="J1085" s="22">
        <v>1.0590212139996289</v>
      </c>
      <c r="K1085" s="22" t="s">
        <v>180</v>
      </c>
      <c r="L1085" s="22" t="s">
        <v>58</v>
      </c>
      <c r="M1085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85" s="24" t="str">
        <f>IFERROR(IF(Table1[[#This Row],[Medicare Rate in CR]]&gt;0,"Y","N"),"N")</f>
        <v>Y</v>
      </c>
      <c r="O1085" s="166">
        <f>Table1[[#This Row],[Medicare Rate in CR]]*Table1[[#This Row],[SumOfUnits]]*Table1[[#This Row],[Actuarial Factor 06/20/2023]]</f>
        <v>673.77047677084397</v>
      </c>
      <c r="P10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673.77047677084397</v>
      </c>
      <c r="Q1085" s="166">
        <f>Table1[[#This Row],[Trended Medicare Pricing for all RHCs]]-Table1[[#This Row],[SumOfSFY24 Estimated Payment 5/04/23]]</f>
        <v>366.6880027489799</v>
      </c>
      <c r="R1085" s="24">
        <f>Table1[[#This Row],[SumOfUnits]]*Table1[[#This Row],[Actuarial Factor 06/20/2023]]</f>
        <v>2.1180424279992578</v>
      </c>
      <c r="S1085" s="23"/>
    </row>
    <row r="1086" spans="1:19" x14ac:dyDescent="0.25">
      <c r="A1086" s="192" t="s">
        <v>178</v>
      </c>
      <c r="B1086" s="193" t="s">
        <v>179</v>
      </c>
      <c r="C1086" s="192" t="s">
        <v>85</v>
      </c>
      <c r="D1086" s="192" t="s">
        <v>31</v>
      </c>
      <c r="E1086" s="192" t="s">
        <v>69</v>
      </c>
      <c r="F1086" s="194">
        <v>714.37795123831552</v>
      </c>
      <c r="G1086">
        <v>5</v>
      </c>
      <c r="H1086">
        <v>5</v>
      </c>
      <c r="I1086" s="167">
        <v>715.17211737611581</v>
      </c>
      <c r="J1086" s="22">
        <v>1.0011116890385876</v>
      </c>
      <c r="K1086" s="22" t="s">
        <v>180</v>
      </c>
      <c r="L1086" s="22" t="s">
        <v>58</v>
      </c>
      <c r="M1086" s="22" t="str">
        <f>IFERROR(IFERROR(INDEX(FreeStand_Medicare!E:E,MATCH(Table1[[#This Row],[Medicare Number]],FreeStand_Medicare!A:A,0)),INDEX(HospBased_Medicare_CR!F:F,MATCH(Table1[[#This Row],[Medicare Number]],HospBased_Medicare_CR!G:G,0))),0)</f>
        <v>318.11</v>
      </c>
      <c r="N1086" s="24" t="str">
        <f>IFERROR(IF(Table1[[#This Row],[Medicare Rate in CR]]&gt;0,"Y","N"),"N")</f>
        <v>Y</v>
      </c>
      <c r="O1086" s="166">
        <f>Table1[[#This Row],[Medicare Rate in CR]]*Table1[[#This Row],[SumOfUnits]]*Table1[[#This Row],[Actuarial Factor 06/20/2023]]</f>
        <v>1592.3181970003257</v>
      </c>
      <c r="P10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1592.3181970003257</v>
      </c>
      <c r="Q1086" s="166">
        <f>Table1[[#This Row],[Trended Medicare Pricing for all RHCs]]-Table1[[#This Row],[SumOfSFY24 Estimated Payment 5/04/23]]</f>
        <v>877.14607962420985</v>
      </c>
      <c r="R1086" s="24">
        <f>Table1[[#This Row],[SumOfUnits]]*Table1[[#This Row],[Actuarial Factor 06/20/2023]]</f>
        <v>5.0055584451929382</v>
      </c>
      <c r="S1086" s="23"/>
    </row>
    <row r="1087" spans="1:19" x14ac:dyDescent="0.25">
      <c r="A1087" s="192" t="s">
        <v>181</v>
      </c>
      <c r="B1087" s="193" t="s">
        <v>182</v>
      </c>
      <c r="C1087" s="192" t="s">
        <v>123</v>
      </c>
      <c r="D1087" s="192" t="s">
        <v>30</v>
      </c>
      <c r="E1087" s="192" t="s">
        <v>62</v>
      </c>
      <c r="F1087" s="194">
        <v>410.26308181555362</v>
      </c>
      <c r="G1087">
        <v>3</v>
      </c>
      <c r="H1087">
        <v>3</v>
      </c>
      <c r="I1087" s="167">
        <v>408.10414933900802</v>
      </c>
      <c r="J1087" s="22">
        <v>0.99473768766375081</v>
      </c>
      <c r="K1087" s="22" t="s">
        <v>183</v>
      </c>
      <c r="L1087" s="22" t="s">
        <v>58</v>
      </c>
      <c r="M1087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087" s="24" t="str">
        <f>IFERROR(IF(Table1[[#This Row],[Medicare Rate in CR]]&gt;0,"Y","N"),"N")</f>
        <v>Y</v>
      </c>
      <c r="O1087" s="166">
        <f>Table1[[#This Row],[Medicare Rate in CR]]*Table1[[#This Row],[SumOfUnits]]*Table1[[#This Row],[Actuarial Factor 06/20/2023]]</f>
        <v>1167.9314664628866</v>
      </c>
      <c r="P10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1167.9314664628866</v>
      </c>
      <c r="Q1087" s="166">
        <f>Table1[[#This Row],[Trended Medicare Pricing for all RHCs]]-Table1[[#This Row],[SumOfSFY24 Estimated Payment 5/04/23]]</f>
        <v>759.82731712387863</v>
      </c>
      <c r="R1087" s="24">
        <f>Table1[[#This Row],[SumOfUnits]]*Table1[[#This Row],[Actuarial Factor 06/20/2023]]</f>
        <v>2.9842130629912527</v>
      </c>
      <c r="S1087" s="23"/>
    </row>
    <row r="1088" spans="1:19" x14ac:dyDescent="0.25">
      <c r="A1088" s="192" t="s">
        <v>181</v>
      </c>
      <c r="B1088" s="193" t="s">
        <v>182</v>
      </c>
      <c r="C1088" s="192" t="s">
        <v>76</v>
      </c>
      <c r="D1088" s="192" t="s">
        <v>31</v>
      </c>
      <c r="E1088" s="192" t="s">
        <v>69</v>
      </c>
      <c r="F1088" s="194">
        <v>273.50872121036906</v>
      </c>
      <c r="G1088">
        <v>2</v>
      </c>
      <c r="H1088">
        <v>2</v>
      </c>
      <c r="I1088" s="167">
        <v>286.1067289877443</v>
      </c>
      <c r="J1088" s="22">
        <v>1.0460607169000855</v>
      </c>
      <c r="K1088" s="22" t="s">
        <v>183</v>
      </c>
      <c r="L1088" s="22" t="s">
        <v>58</v>
      </c>
      <c r="M1088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088" s="24" t="str">
        <f>IFERROR(IF(Table1[[#This Row],[Medicare Rate in CR]]&gt;0,"Y","N"),"N")</f>
        <v>Y</v>
      </c>
      <c r="O1088" s="166">
        <f>Table1[[#This Row],[Medicare Rate in CR]]*Table1[[#This Row],[SumOfUnits]]*Table1[[#This Row],[Actuarial Factor 06/20/2023]]</f>
        <v>818.79356554637297</v>
      </c>
      <c r="P10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818.79356554637297</v>
      </c>
      <c r="Q1088" s="166">
        <f>Table1[[#This Row],[Trended Medicare Pricing for all RHCs]]-Table1[[#This Row],[SumOfSFY24 Estimated Payment 5/04/23]]</f>
        <v>532.68683655862867</v>
      </c>
      <c r="R1088" s="24">
        <f>Table1[[#This Row],[SumOfUnits]]*Table1[[#This Row],[Actuarial Factor 06/20/2023]]</f>
        <v>2.092121433800171</v>
      </c>
      <c r="S1088" s="23"/>
    </row>
    <row r="1089" spans="1:19" x14ac:dyDescent="0.25">
      <c r="A1089" s="192" t="s">
        <v>181</v>
      </c>
      <c r="B1089" s="193" t="s">
        <v>182</v>
      </c>
      <c r="C1089" s="192" t="s">
        <v>79</v>
      </c>
      <c r="D1089" s="192" t="s">
        <v>30</v>
      </c>
      <c r="E1089" s="192" t="s">
        <v>63</v>
      </c>
      <c r="F1089" s="194">
        <v>136.75436060518453</v>
      </c>
      <c r="G1089">
        <v>1</v>
      </c>
      <c r="H1089">
        <v>1</v>
      </c>
      <c r="I1089" s="167">
        <v>129.75186350482639</v>
      </c>
      <c r="J1089" s="22">
        <v>0.94879507264434049</v>
      </c>
      <c r="K1089" s="22" t="s">
        <v>183</v>
      </c>
      <c r="L1089" s="22" t="s">
        <v>58</v>
      </c>
      <c r="M1089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089" s="24" t="str">
        <f>IFERROR(IF(Table1[[#This Row],[Medicare Rate in CR]]&gt;0,"Y","N"),"N")</f>
        <v>Y</v>
      </c>
      <c r="O1089" s="166">
        <f>Table1[[#This Row],[Medicare Rate in CR]]*Table1[[#This Row],[SumOfUnits]]*Table1[[#This Row],[Actuarial Factor 06/20/2023]]</f>
        <v>371.32992758081554</v>
      </c>
      <c r="P10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371.32992758081554</v>
      </c>
      <c r="Q1089" s="166">
        <f>Table1[[#This Row],[Trended Medicare Pricing for all RHCs]]-Table1[[#This Row],[SumOfSFY24 Estimated Payment 5/04/23]]</f>
        <v>241.57806407598915</v>
      </c>
      <c r="R1089" s="24">
        <f>Table1[[#This Row],[SumOfUnits]]*Table1[[#This Row],[Actuarial Factor 06/20/2023]]</f>
        <v>0.94879507264434049</v>
      </c>
      <c r="S1089" s="23"/>
    </row>
    <row r="1090" spans="1:19" x14ac:dyDescent="0.25">
      <c r="A1090" s="192" t="s">
        <v>181</v>
      </c>
      <c r="B1090" s="193" t="s">
        <v>182</v>
      </c>
      <c r="C1090" s="192" t="s">
        <v>79</v>
      </c>
      <c r="D1090" s="192" t="s">
        <v>30</v>
      </c>
      <c r="E1090" s="192" t="s">
        <v>77</v>
      </c>
      <c r="F1090" s="194">
        <v>136.75436060518453</v>
      </c>
      <c r="G1090">
        <v>1</v>
      </c>
      <c r="H1090">
        <v>1</v>
      </c>
      <c r="I1090" s="167">
        <v>174.78122029027702</v>
      </c>
      <c r="J1090" s="22">
        <v>1.2780668895442215</v>
      </c>
      <c r="K1090" s="22" t="s">
        <v>183</v>
      </c>
      <c r="L1090" s="22" t="s">
        <v>58</v>
      </c>
      <c r="M1090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090" s="24" t="str">
        <f>IFERROR(IF(Table1[[#This Row],[Medicare Rate in CR]]&gt;0,"Y","N"),"N")</f>
        <v>Y</v>
      </c>
      <c r="O1090" s="166">
        <f>Table1[[#This Row],[Medicare Rate in CR]]*Table1[[#This Row],[SumOfUnits]]*Table1[[#This Row],[Actuarial Factor 06/20/2023]]</f>
        <v>500.19703856092201</v>
      </c>
      <c r="P10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500.19703856092201</v>
      </c>
      <c r="Q1090" s="166">
        <f>Table1[[#This Row],[Trended Medicare Pricing for all RHCs]]-Table1[[#This Row],[SumOfSFY24 Estimated Payment 5/04/23]]</f>
        <v>325.41581827064499</v>
      </c>
      <c r="R1090" s="24">
        <f>Table1[[#This Row],[SumOfUnits]]*Table1[[#This Row],[Actuarial Factor 06/20/2023]]</f>
        <v>1.2780668895442215</v>
      </c>
      <c r="S1090" s="23"/>
    </row>
    <row r="1091" spans="1:19" x14ac:dyDescent="0.25">
      <c r="A1091" s="192" t="s">
        <v>181</v>
      </c>
      <c r="B1091" s="193" t="s">
        <v>182</v>
      </c>
      <c r="C1091" s="192" t="s">
        <v>55</v>
      </c>
      <c r="D1091" s="192" t="s">
        <v>30</v>
      </c>
      <c r="E1091" s="192" t="s">
        <v>56</v>
      </c>
      <c r="F1091" s="194">
        <v>136.75436060518453</v>
      </c>
      <c r="G1091">
        <v>1</v>
      </c>
      <c r="H1091">
        <v>1</v>
      </c>
      <c r="I1091" s="167">
        <v>146.65790211798256</v>
      </c>
      <c r="J1091" s="22">
        <v>1.0724184696485837</v>
      </c>
      <c r="K1091" s="22" t="s">
        <v>183</v>
      </c>
      <c r="L1091" s="22" t="s">
        <v>58</v>
      </c>
      <c r="M1091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091" s="24" t="str">
        <f>IFERROR(IF(Table1[[#This Row],[Medicare Rate in CR]]&gt;0,"Y","N"),"N")</f>
        <v>Y</v>
      </c>
      <c r="O1091" s="166">
        <f>Table1[[#This Row],[Medicare Rate in CR]]*Table1[[#This Row],[SumOfUnits]]*Table1[[#This Row],[Actuarial Factor 06/20/2023]]</f>
        <v>419.71241646636622</v>
      </c>
      <c r="P10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419.71241646636622</v>
      </c>
      <c r="Q1091" s="166">
        <f>Table1[[#This Row],[Trended Medicare Pricing for all RHCs]]-Table1[[#This Row],[SumOfSFY24 Estimated Payment 5/04/23]]</f>
        <v>273.05451434838369</v>
      </c>
      <c r="R1091" s="24">
        <f>Table1[[#This Row],[SumOfUnits]]*Table1[[#This Row],[Actuarial Factor 06/20/2023]]</f>
        <v>1.0724184696485837</v>
      </c>
      <c r="S1091" s="23"/>
    </row>
    <row r="1092" spans="1:19" x14ac:dyDescent="0.25">
      <c r="A1092" s="192" t="s">
        <v>181</v>
      </c>
      <c r="B1092" s="193" t="s">
        <v>182</v>
      </c>
      <c r="C1092" s="192" t="s">
        <v>55</v>
      </c>
      <c r="D1092" s="192" t="s">
        <v>30</v>
      </c>
      <c r="E1092" s="192" t="s">
        <v>59</v>
      </c>
      <c r="F1092" s="194">
        <v>8719.8226847836631</v>
      </c>
      <c r="G1092">
        <v>64</v>
      </c>
      <c r="H1092">
        <v>64</v>
      </c>
      <c r="I1092" s="167">
        <v>8917.9381323504149</v>
      </c>
      <c r="J1092" s="22">
        <v>1.0227201234163246</v>
      </c>
      <c r="K1092" s="22" t="s">
        <v>183</v>
      </c>
      <c r="L1092" s="22" t="s">
        <v>58</v>
      </c>
      <c r="M1092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092" s="24" t="str">
        <f>IFERROR(IF(Table1[[#This Row],[Medicare Rate in CR]]&gt;0,"Y","N"),"N")</f>
        <v>Y</v>
      </c>
      <c r="O1092" s="166">
        <f>Table1[[#This Row],[Medicare Rate in CR]]*Table1[[#This Row],[SumOfUnits]]*Table1[[#This Row],[Actuarial Factor 06/20/2023]]</f>
        <v>25616.766380892605</v>
      </c>
      <c r="P10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25616.766380892605</v>
      </c>
      <c r="Q1092" s="166">
        <f>Table1[[#This Row],[Trended Medicare Pricing for all RHCs]]-Table1[[#This Row],[SumOfSFY24 Estimated Payment 5/04/23]]</f>
        <v>16698.828248542188</v>
      </c>
      <c r="R1092" s="24">
        <f>Table1[[#This Row],[SumOfUnits]]*Table1[[#This Row],[Actuarial Factor 06/20/2023]]</f>
        <v>65.454087898644772</v>
      </c>
      <c r="S1092" s="23"/>
    </row>
    <row r="1093" spans="1:19" x14ac:dyDescent="0.25">
      <c r="A1093" s="192" t="s">
        <v>181</v>
      </c>
      <c r="B1093" s="193" t="s">
        <v>182</v>
      </c>
      <c r="C1093" s="192" t="s">
        <v>55</v>
      </c>
      <c r="D1093" s="192" t="s">
        <v>30</v>
      </c>
      <c r="E1093" s="192" t="s">
        <v>60</v>
      </c>
      <c r="F1093" s="194">
        <v>7599.1037872217439</v>
      </c>
      <c r="G1093">
        <v>56</v>
      </c>
      <c r="H1093">
        <v>56</v>
      </c>
      <c r="I1093" s="167">
        <v>6904.896915288813</v>
      </c>
      <c r="J1093" s="22">
        <v>0.90864621784738975</v>
      </c>
      <c r="K1093" s="22" t="s">
        <v>183</v>
      </c>
      <c r="L1093" s="22" t="s">
        <v>58</v>
      </c>
      <c r="M1093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093" s="24" t="str">
        <f>IFERROR(IF(Table1[[#This Row],[Medicare Rate in CR]]&gt;0,"Y","N"),"N")</f>
        <v>Y</v>
      </c>
      <c r="O1093" s="166">
        <f>Table1[[#This Row],[Medicare Rate in CR]]*Table1[[#This Row],[SumOfUnits]]*Table1[[#This Row],[Actuarial Factor 06/20/2023]]</f>
        <v>19914.544735620246</v>
      </c>
      <c r="P10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19914.544735620246</v>
      </c>
      <c r="Q1093" s="166">
        <f>Table1[[#This Row],[Trended Medicare Pricing for all RHCs]]-Table1[[#This Row],[SumOfSFY24 Estimated Payment 5/04/23]]</f>
        <v>13009.647820331433</v>
      </c>
      <c r="R1093" s="24">
        <f>Table1[[#This Row],[SumOfUnits]]*Table1[[#This Row],[Actuarial Factor 06/20/2023]]</f>
        <v>50.884188199453824</v>
      </c>
      <c r="S1093" s="23"/>
    </row>
    <row r="1094" spans="1:19" x14ac:dyDescent="0.25">
      <c r="A1094" s="192" t="s">
        <v>181</v>
      </c>
      <c r="B1094" s="193" t="s">
        <v>182</v>
      </c>
      <c r="C1094" s="192" t="s">
        <v>55</v>
      </c>
      <c r="D1094" s="192" t="s">
        <v>30</v>
      </c>
      <c r="E1094" s="192" t="s">
        <v>61</v>
      </c>
      <c r="F1094" s="194">
        <v>683.77180302592262</v>
      </c>
      <c r="G1094">
        <v>5</v>
      </c>
      <c r="H1094">
        <v>5</v>
      </c>
      <c r="I1094" s="167">
        <v>621.30666269019491</v>
      </c>
      <c r="J1094" s="22">
        <v>0.90864621784738975</v>
      </c>
      <c r="K1094" s="22" t="s">
        <v>183</v>
      </c>
      <c r="L1094" s="22" t="s">
        <v>58</v>
      </c>
      <c r="M1094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094" s="24" t="str">
        <f>IFERROR(IF(Table1[[#This Row],[Medicare Rate in CR]]&gt;0,"Y","N"),"N")</f>
        <v>Y</v>
      </c>
      <c r="O1094" s="166">
        <f>Table1[[#This Row],[Medicare Rate in CR]]*Table1[[#This Row],[SumOfUnits]]*Table1[[#This Row],[Actuarial Factor 06/20/2023]]</f>
        <v>1778.0843513946645</v>
      </c>
      <c r="P10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1778.0843513946645</v>
      </c>
      <c r="Q1094" s="166">
        <f>Table1[[#This Row],[Trended Medicare Pricing for all RHCs]]-Table1[[#This Row],[SumOfSFY24 Estimated Payment 5/04/23]]</f>
        <v>1156.7776887044697</v>
      </c>
      <c r="R1094" s="24">
        <f>Table1[[#This Row],[SumOfUnits]]*Table1[[#This Row],[Actuarial Factor 06/20/2023]]</f>
        <v>4.543231089236949</v>
      </c>
      <c r="S1094" s="23"/>
    </row>
    <row r="1095" spans="1:19" x14ac:dyDescent="0.25">
      <c r="A1095" s="192" t="s">
        <v>181</v>
      </c>
      <c r="B1095" s="193" t="s">
        <v>182</v>
      </c>
      <c r="C1095" s="192" t="s">
        <v>55</v>
      </c>
      <c r="D1095" s="192" t="s">
        <v>30</v>
      </c>
      <c r="E1095" s="192" t="s">
        <v>62</v>
      </c>
      <c r="F1095" s="194">
        <v>13350.486653175287</v>
      </c>
      <c r="G1095">
        <v>98</v>
      </c>
      <c r="H1095">
        <v>98</v>
      </c>
      <c r="I1095" s="167">
        <v>14000.814046389809</v>
      </c>
      <c r="J1095" s="22">
        <v>1.0487118866981413</v>
      </c>
      <c r="K1095" s="22" t="s">
        <v>183</v>
      </c>
      <c r="L1095" s="22" t="s">
        <v>58</v>
      </c>
      <c r="M1095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095" s="24" t="str">
        <f>IFERROR(IF(Table1[[#This Row],[Medicare Rate in CR]]&gt;0,"Y","N"),"N")</f>
        <v>Y</v>
      </c>
      <c r="O1095" s="166">
        <f>Table1[[#This Row],[Medicare Rate in CR]]*Table1[[#This Row],[SumOfUnits]]*Table1[[#This Row],[Actuarial Factor 06/20/2023]]</f>
        <v>40222.568367511056</v>
      </c>
      <c r="P10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40222.568367511056</v>
      </c>
      <c r="Q1095" s="166">
        <f>Table1[[#This Row],[Trended Medicare Pricing for all RHCs]]-Table1[[#This Row],[SumOfSFY24 Estimated Payment 5/04/23]]</f>
        <v>26221.754321121247</v>
      </c>
      <c r="R1095" s="24">
        <f>Table1[[#This Row],[SumOfUnits]]*Table1[[#This Row],[Actuarial Factor 06/20/2023]]</f>
        <v>102.77376489641784</v>
      </c>
      <c r="S1095" s="23"/>
    </row>
    <row r="1096" spans="1:19" x14ac:dyDescent="0.25">
      <c r="A1096" s="192" t="s">
        <v>181</v>
      </c>
      <c r="B1096" s="193" t="s">
        <v>182</v>
      </c>
      <c r="C1096" s="192" t="s">
        <v>55</v>
      </c>
      <c r="D1096" s="192" t="s">
        <v>30</v>
      </c>
      <c r="E1096" s="192" t="s">
        <v>63</v>
      </c>
      <c r="F1096" s="194">
        <v>3273.3352606726412</v>
      </c>
      <c r="G1096">
        <v>24</v>
      </c>
      <c r="H1096">
        <v>24</v>
      </c>
      <c r="I1096" s="167">
        <v>3281.9947191401552</v>
      </c>
      <c r="J1096" s="22">
        <v>1.0026454541859957</v>
      </c>
      <c r="K1096" s="22" t="s">
        <v>183</v>
      </c>
      <c r="L1096" s="22" t="s">
        <v>58</v>
      </c>
      <c r="M1096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096" s="24" t="str">
        <f>IFERROR(IF(Table1[[#This Row],[Medicare Rate in CR]]&gt;0,"Y","N"),"N")</f>
        <v>Y</v>
      </c>
      <c r="O1096" s="166">
        <f>Table1[[#This Row],[Medicare Rate in CR]]*Table1[[#This Row],[SumOfUnits]]*Table1[[#This Row],[Actuarial Factor 06/20/2023]]</f>
        <v>9417.7284337145556</v>
      </c>
      <c r="P10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9417.7284337145556</v>
      </c>
      <c r="Q1096" s="166">
        <f>Table1[[#This Row],[Trended Medicare Pricing for all RHCs]]-Table1[[#This Row],[SumOfSFY24 Estimated Payment 5/04/23]]</f>
        <v>6135.7337145744004</v>
      </c>
      <c r="R1096" s="24">
        <f>Table1[[#This Row],[SumOfUnits]]*Table1[[#This Row],[Actuarial Factor 06/20/2023]]</f>
        <v>24.063490900463897</v>
      </c>
      <c r="S1096" s="23"/>
    </row>
    <row r="1097" spans="1:19" x14ac:dyDescent="0.25">
      <c r="A1097" s="192" t="s">
        <v>181</v>
      </c>
      <c r="B1097" s="193" t="s">
        <v>182</v>
      </c>
      <c r="C1097" s="192" t="s">
        <v>55</v>
      </c>
      <c r="D1097" s="192" t="s">
        <v>30</v>
      </c>
      <c r="E1097" s="192" t="s">
        <v>64</v>
      </c>
      <c r="F1097" s="194">
        <v>5319.6781343355515</v>
      </c>
      <c r="G1097">
        <v>39</v>
      </c>
      <c r="H1097">
        <v>39</v>
      </c>
      <c r="I1097" s="167">
        <v>5215.4089978821157</v>
      </c>
      <c r="J1097" s="22">
        <v>0.98039935240058296</v>
      </c>
      <c r="K1097" s="22" t="s">
        <v>183</v>
      </c>
      <c r="L1097" s="22" t="s">
        <v>58</v>
      </c>
      <c r="M1097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097" s="24" t="str">
        <f>IFERROR(IF(Table1[[#This Row],[Medicare Rate in CR]]&gt;0,"Y","N"),"N")</f>
        <v>Y</v>
      </c>
      <c r="O1097" s="166">
        <f>Table1[[#This Row],[Medicare Rate in CR]]*Table1[[#This Row],[SumOfUnits]]*Table1[[#This Row],[Actuarial Factor 06/20/2023]]</f>
        <v>14964.25688741163</v>
      </c>
      <c r="P10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14964.25688741163</v>
      </c>
      <c r="Q1097" s="166">
        <f>Table1[[#This Row],[Trended Medicare Pricing for all RHCs]]-Table1[[#This Row],[SumOfSFY24 Estimated Payment 5/04/23]]</f>
        <v>9748.8478895295138</v>
      </c>
      <c r="R1097" s="24">
        <f>Table1[[#This Row],[SumOfUnits]]*Table1[[#This Row],[Actuarial Factor 06/20/2023]]</f>
        <v>38.235574743622735</v>
      </c>
      <c r="S1097" s="23"/>
    </row>
    <row r="1098" spans="1:19" x14ac:dyDescent="0.25">
      <c r="A1098" s="192" t="s">
        <v>181</v>
      </c>
      <c r="B1098" s="193" t="s">
        <v>182</v>
      </c>
      <c r="C1098" s="192" t="s">
        <v>55</v>
      </c>
      <c r="D1098" s="192" t="s">
        <v>30</v>
      </c>
      <c r="E1098" s="192" t="s">
        <v>77</v>
      </c>
      <c r="F1098" s="194">
        <v>818.62773441264324</v>
      </c>
      <c r="G1098">
        <v>6</v>
      </c>
      <c r="H1098">
        <v>6</v>
      </c>
      <c r="I1098" s="167">
        <v>1036.9490230717656</v>
      </c>
      <c r="J1098" s="22">
        <v>1.2666917812352958</v>
      </c>
      <c r="K1098" s="22" t="s">
        <v>183</v>
      </c>
      <c r="L1098" s="22" t="s">
        <v>58</v>
      </c>
      <c r="M1098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098" s="24" t="str">
        <f>IFERROR(IF(Table1[[#This Row],[Medicare Rate in CR]]&gt;0,"Y","N"),"N")</f>
        <v>Y</v>
      </c>
      <c r="O1098" s="166">
        <f>Table1[[#This Row],[Medicare Rate in CR]]*Table1[[#This Row],[SumOfUnits]]*Table1[[#This Row],[Actuarial Factor 06/20/2023]]</f>
        <v>2974.4709745323466</v>
      </c>
      <c r="P10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2974.4709745323466</v>
      </c>
      <c r="Q1098" s="166">
        <f>Table1[[#This Row],[Trended Medicare Pricing for all RHCs]]-Table1[[#This Row],[SumOfSFY24 Estimated Payment 5/04/23]]</f>
        <v>1937.521951460581</v>
      </c>
      <c r="R1098" s="24">
        <f>Table1[[#This Row],[SumOfUnits]]*Table1[[#This Row],[Actuarial Factor 06/20/2023]]</f>
        <v>7.6001506874117748</v>
      </c>
      <c r="S1098" s="23"/>
    </row>
    <row r="1099" spans="1:19" x14ac:dyDescent="0.25">
      <c r="A1099" s="192" t="s">
        <v>181</v>
      </c>
      <c r="B1099" s="193" t="s">
        <v>182</v>
      </c>
      <c r="C1099" s="192" t="s">
        <v>55</v>
      </c>
      <c r="D1099" s="192" t="s">
        <v>32</v>
      </c>
      <c r="E1099" s="192" t="s">
        <v>65</v>
      </c>
      <c r="F1099" s="194">
        <v>410.26308181555362</v>
      </c>
      <c r="G1099">
        <v>3</v>
      </c>
      <c r="H1099">
        <v>3</v>
      </c>
      <c r="I1099" s="167">
        <v>509.32709740475724</v>
      </c>
      <c r="J1099" s="22">
        <v>1.241464611319185</v>
      </c>
      <c r="K1099" s="22" t="s">
        <v>183</v>
      </c>
      <c r="L1099" s="22" t="s">
        <v>58</v>
      </c>
      <c r="M1099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099" s="24" t="str">
        <f>IFERROR(IF(Table1[[#This Row],[Medicare Rate in CR]]&gt;0,"Y","N"),"N")</f>
        <v>Y</v>
      </c>
      <c r="O1099" s="166">
        <f>Table1[[#This Row],[Medicare Rate in CR]]*Table1[[#This Row],[SumOfUnits]]*Table1[[#This Row],[Actuarial Factor 06/20/2023]]</f>
        <v>1457.6160147959683</v>
      </c>
      <c r="P10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1457.6160147959683</v>
      </c>
      <c r="Q1099" s="166">
        <f>Table1[[#This Row],[Trended Medicare Pricing for all RHCs]]-Table1[[#This Row],[SumOfSFY24 Estimated Payment 5/04/23]]</f>
        <v>948.28891739121104</v>
      </c>
      <c r="R1099" s="24">
        <f>Table1[[#This Row],[SumOfUnits]]*Table1[[#This Row],[Actuarial Factor 06/20/2023]]</f>
        <v>3.7243938339575546</v>
      </c>
      <c r="S1099" s="23"/>
    </row>
    <row r="1100" spans="1:19" x14ac:dyDescent="0.25">
      <c r="A1100" s="192" t="s">
        <v>181</v>
      </c>
      <c r="B1100" s="193" t="s">
        <v>182</v>
      </c>
      <c r="C1100" s="192" t="s">
        <v>55</v>
      </c>
      <c r="D1100" s="192" t="s">
        <v>31</v>
      </c>
      <c r="E1100" s="192" t="s">
        <v>74</v>
      </c>
      <c r="F1100" s="194">
        <v>1094.0348848414762</v>
      </c>
      <c r="G1100">
        <v>8</v>
      </c>
      <c r="H1100">
        <v>8</v>
      </c>
      <c r="I1100" s="167">
        <v>1134.788278639928</v>
      </c>
      <c r="J1100" s="22">
        <v>1.0372505432533414</v>
      </c>
      <c r="K1100" s="22" t="s">
        <v>183</v>
      </c>
      <c r="L1100" s="22" t="s">
        <v>58</v>
      </c>
      <c r="M1100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100" s="24" t="str">
        <f>IFERROR(IF(Table1[[#This Row],[Medicare Rate in CR]]&gt;0,"Y","N"),"N")</f>
        <v>Y</v>
      </c>
      <c r="O1100" s="166">
        <f>Table1[[#This Row],[Medicare Rate in CR]]*Table1[[#This Row],[SumOfUnits]]*Table1[[#This Row],[Actuarial Factor 06/20/2023]]</f>
        <v>3247.5899609044818</v>
      </c>
      <c r="P11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3247.5899609044818</v>
      </c>
      <c r="Q1100" s="166">
        <f>Table1[[#This Row],[Trended Medicare Pricing for all RHCs]]-Table1[[#This Row],[SumOfSFY24 Estimated Payment 5/04/23]]</f>
        <v>2112.8016822645541</v>
      </c>
      <c r="R1100" s="24">
        <f>Table1[[#This Row],[SumOfUnits]]*Table1[[#This Row],[Actuarial Factor 06/20/2023]]</f>
        <v>8.2980043460267314</v>
      </c>
      <c r="S1100" s="23"/>
    </row>
    <row r="1101" spans="1:19" x14ac:dyDescent="0.25">
      <c r="A1101" s="192" t="s">
        <v>181</v>
      </c>
      <c r="B1101" s="193" t="s">
        <v>182</v>
      </c>
      <c r="C1101" s="192" t="s">
        <v>55</v>
      </c>
      <c r="D1101" s="192" t="s">
        <v>31</v>
      </c>
      <c r="E1101" s="192" t="s">
        <v>69</v>
      </c>
      <c r="F1101" s="194">
        <v>8336.3207092608754</v>
      </c>
      <c r="G1101">
        <v>61</v>
      </c>
      <c r="H1101">
        <v>61</v>
      </c>
      <c r="I1101" s="167">
        <v>8731.8614639916505</v>
      </c>
      <c r="J1101" s="22">
        <v>1.0474478812087167</v>
      </c>
      <c r="K1101" s="22" t="s">
        <v>183</v>
      </c>
      <c r="L1101" s="22" t="s">
        <v>58</v>
      </c>
      <c r="M1101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101" s="24" t="str">
        <f>IFERROR(IF(Table1[[#This Row],[Medicare Rate in CR]]&gt;0,"Y","N"),"N")</f>
        <v>Y</v>
      </c>
      <c r="O1101" s="166">
        <f>Table1[[#This Row],[Medicare Rate in CR]]*Table1[[#This Row],[SumOfUnits]]*Table1[[#This Row],[Actuarial Factor 06/20/2023]]</f>
        <v>25006.320313387983</v>
      </c>
      <c r="P11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25006.320313387983</v>
      </c>
      <c r="Q1101" s="166">
        <f>Table1[[#This Row],[Trended Medicare Pricing for all RHCs]]-Table1[[#This Row],[SumOfSFY24 Estimated Payment 5/04/23]]</f>
        <v>16274.458849396333</v>
      </c>
      <c r="R1101" s="24">
        <f>Table1[[#This Row],[SumOfUnits]]*Table1[[#This Row],[Actuarial Factor 06/20/2023]]</f>
        <v>63.894320753731719</v>
      </c>
      <c r="S1101" s="23"/>
    </row>
    <row r="1102" spans="1:19" x14ac:dyDescent="0.25">
      <c r="A1102" s="192" t="s">
        <v>181</v>
      </c>
      <c r="B1102" s="193" t="s">
        <v>182</v>
      </c>
      <c r="C1102" s="192" t="s">
        <v>83</v>
      </c>
      <c r="D1102" s="192" t="s">
        <v>30</v>
      </c>
      <c r="E1102" s="192" t="s">
        <v>62</v>
      </c>
      <c r="F1102" s="194">
        <v>136.75436060518453</v>
      </c>
      <c r="G1102">
        <v>1</v>
      </c>
      <c r="H1102">
        <v>1</v>
      </c>
      <c r="I1102" s="167">
        <v>130.31163021220561</v>
      </c>
      <c r="J1102" s="22">
        <v>0.95288830012829107</v>
      </c>
      <c r="K1102" s="22" t="s">
        <v>183</v>
      </c>
      <c r="L1102" s="22" t="s">
        <v>58</v>
      </c>
      <c r="M1102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102" s="24" t="str">
        <f>IFERROR(IF(Table1[[#This Row],[Medicare Rate in CR]]&gt;0,"Y","N"),"N")</f>
        <v>Y</v>
      </c>
      <c r="O1102" s="166">
        <f>Table1[[#This Row],[Medicare Rate in CR]]*Table1[[#This Row],[SumOfUnits]]*Table1[[#This Row],[Actuarial Factor 06/20/2023]]</f>
        <v>372.9318940212093</v>
      </c>
      <c r="P11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372.9318940212093</v>
      </c>
      <c r="Q1102" s="166">
        <f>Table1[[#This Row],[Trended Medicare Pricing for all RHCs]]-Table1[[#This Row],[SumOfSFY24 Estimated Payment 5/04/23]]</f>
        <v>242.62026380900369</v>
      </c>
      <c r="R1102" s="24">
        <f>Table1[[#This Row],[SumOfUnits]]*Table1[[#This Row],[Actuarial Factor 06/20/2023]]</f>
        <v>0.95288830012829107</v>
      </c>
      <c r="S1102" s="23"/>
    </row>
    <row r="1103" spans="1:19" x14ac:dyDescent="0.25">
      <c r="A1103" s="192" t="s">
        <v>181</v>
      </c>
      <c r="B1103" s="193" t="s">
        <v>182</v>
      </c>
      <c r="C1103" s="192" t="s">
        <v>84</v>
      </c>
      <c r="D1103" s="192" t="s">
        <v>30</v>
      </c>
      <c r="E1103" s="192" t="s">
        <v>59</v>
      </c>
      <c r="F1103" s="194">
        <v>134.85593138672064</v>
      </c>
      <c r="G1103">
        <v>1</v>
      </c>
      <c r="H1103">
        <v>1</v>
      </c>
      <c r="I1103" s="167">
        <v>146.45397345657855</v>
      </c>
      <c r="J1103" s="22">
        <v>1.0860032032005971</v>
      </c>
      <c r="K1103" s="22" t="s">
        <v>183</v>
      </c>
      <c r="L1103" s="22" t="s">
        <v>58</v>
      </c>
      <c r="M1103" s="22" t="str">
        <f>IFERROR(IFERROR(INDEX(FreeStand_Medicare!E:E,MATCH(Table1[[#This Row],[Medicare Number]],FreeStand_Medicare!A:A,0)),INDEX(HospBased_Medicare_CR!F:F,MATCH(Table1[[#This Row],[Medicare Number]],HospBased_Medicare_CR!G:G,0))),0)</f>
        <v>391.37</v>
      </c>
      <c r="N1103" s="24" t="str">
        <f>IFERROR(IF(Table1[[#This Row],[Medicare Rate in CR]]&gt;0,"Y","N"),"N")</f>
        <v>Y</v>
      </c>
      <c r="O1103" s="166">
        <f>Table1[[#This Row],[Medicare Rate in CR]]*Table1[[#This Row],[SumOfUnits]]*Table1[[#This Row],[Actuarial Factor 06/20/2023]]</f>
        <v>425.02907363661768</v>
      </c>
      <c r="P11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425.02907363661768</v>
      </c>
      <c r="Q1103" s="166">
        <f>Table1[[#This Row],[Trended Medicare Pricing for all RHCs]]-Table1[[#This Row],[SumOfSFY24 Estimated Payment 5/04/23]]</f>
        <v>278.57510018003916</v>
      </c>
      <c r="R1103" s="24">
        <f>Table1[[#This Row],[SumOfUnits]]*Table1[[#This Row],[Actuarial Factor 06/20/2023]]</f>
        <v>1.0860032032005971</v>
      </c>
      <c r="S1103" s="23"/>
    </row>
    <row r="1104" spans="1:19" x14ac:dyDescent="0.25">
      <c r="A1104" s="192" t="s">
        <v>184</v>
      </c>
      <c r="B1104" s="193" t="s">
        <v>185</v>
      </c>
      <c r="C1104" s="192" t="s">
        <v>88</v>
      </c>
      <c r="D1104" s="192" t="s">
        <v>30</v>
      </c>
      <c r="E1104" s="192" t="s">
        <v>59</v>
      </c>
      <c r="F1104" s="194">
        <v>201.3105907294979</v>
      </c>
      <c r="G1104">
        <v>4</v>
      </c>
      <c r="H1104">
        <v>4</v>
      </c>
      <c r="I1104" s="167">
        <v>177.96131467422893</v>
      </c>
      <c r="J1104" s="22">
        <v>0.88401367274986775</v>
      </c>
      <c r="K1104" s="22" t="s">
        <v>186</v>
      </c>
      <c r="L1104" s="22" t="s">
        <v>99</v>
      </c>
      <c r="M11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04" s="24" t="str">
        <f>IFERROR(IF(Table1[[#This Row],[Medicare Rate in CR]]&gt;0,"Y","N"),"N")</f>
        <v>N</v>
      </c>
      <c r="O1104" s="166">
        <f>Table1[[#This Row],[Medicare Rate in CR]]*Table1[[#This Row],[SumOfUnits]]*Table1[[#This Row],[Actuarial Factor 06/20/2023]]</f>
        <v>0</v>
      </c>
      <c r="P11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209.0396331960857</v>
      </c>
      <c r="Q1104" s="166">
        <f>Table1[[#This Row],[Trended Medicare Pricing for all RHCs]]-Table1[[#This Row],[SumOfSFY24 Estimated Payment 5/04/23]]</f>
        <v>31.078318521856772</v>
      </c>
      <c r="R1104" s="24">
        <f>Table1[[#This Row],[SumOfUnits]]*Table1[[#This Row],[Actuarial Factor 06/20/2023]]</f>
        <v>3.536054690999471</v>
      </c>
      <c r="S1104" s="23"/>
    </row>
    <row r="1105" spans="1:19" x14ac:dyDescent="0.25">
      <c r="A1105" s="192" t="s">
        <v>184</v>
      </c>
      <c r="B1105" s="193" t="s">
        <v>185</v>
      </c>
      <c r="C1105" s="192" t="s">
        <v>88</v>
      </c>
      <c r="D1105" s="192" t="s">
        <v>30</v>
      </c>
      <c r="E1105" s="192" t="s">
        <v>60</v>
      </c>
      <c r="F1105" s="194">
        <v>1008.1333718801194</v>
      </c>
      <c r="G1105">
        <v>12</v>
      </c>
      <c r="H1105">
        <v>12</v>
      </c>
      <c r="I1105" s="167">
        <v>765.64987248224691</v>
      </c>
      <c r="J1105" s="22">
        <v>0.75947279778502652</v>
      </c>
      <c r="K1105" s="22" t="s">
        <v>186</v>
      </c>
      <c r="L1105" s="22" t="s">
        <v>99</v>
      </c>
      <c r="M11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05" s="24" t="str">
        <f>IFERROR(IF(Table1[[#This Row],[Medicare Rate in CR]]&gt;0,"Y","N"),"N")</f>
        <v>N</v>
      </c>
      <c r="O1105" s="166">
        <f>Table1[[#This Row],[Medicare Rate in CR]]*Table1[[#This Row],[SumOfUnits]]*Table1[[#This Row],[Actuarial Factor 06/20/2023]]</f>
        <v>0</v>
      </c>
      <c r="P11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899.35932870188071</v>
      </c>
      <c r="Q1105" s="166">
        <f>Table1[[#This Row],[Trended Medicare Pricing for all RHCs]]-Table1[[#This Row],[SumOfSFY24 Estimated Payment 5/04/23]]</f>
        <v>133.70945621963381</v>
      </c>
      <c r="R1105" s="24">
        <f>Table1[[#This Row],[SumOfUnits]]*Table1[[#This Row],[Actuarial Factor 06/20/2023]]</f>
        <v>9.1136735734203178</v>
      </c>
      <c r="S1105" s="23"/>
    </row>
    <row r="1106" spans="1:19" x14ac:dyDescent="0.25">
      <c r="A1106" s="192" t="s">
        <v>184</v>
      </c>
      <c r="B1106" s="193" t="s">
        <v>185</v>
      </c>
      <c r="C1106" s="192" t="s">
        <v>88</v>
      </c>
      <c r="D1106" s="192" t="s">
        <v>30</v>
      </c>
      <c r="E1106" s="192" t="s">
        <v>62</v>
      </c>
      <c r="F1106" s="194">
        <v>1377.4308567023227</v>
      </c>
      <c r="G1106">
        <v>18</v>
      </c>
      <c r="H1106">
        <v>18</v>
      </c>
      <c r="I1106" s="167">
        <v>1369.4503694766504</v>
      </c>
      <c r="J1106" s="22">
        <v>0.99420625203302171</v>
      </c>
      <c r="K1106" s="22" t="s">
        <v>186</v>
      </c>
      <c r="L1106" s="22" t="s">
        <v>99</v>
      </c>
      <c r="M11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06" s="24" t="str">
        <f>IFERROR(IF(Table1[[#This Row],[Medicare Rate in CR]]&gt;0,"Y","N"),"N")</f>
        <v>N</v>
      </c>
      <c r="O1106" s="166">
        <f>Table1[[#This Row],[Medicare Rate in CR]]*Table1[[#This Row],[SumOfUnits]]*Table1[[#This Row],[Actuarial Factor 06/20/2023]]</f>
        <v>0</v>
      </c>
      <c r="P11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1608.6046759076819</v>
      </c>
      <c r="Q1106" s="166">
        <f>Table1[[#This Row],[Trended Medicare Pricing for all RHCs]]-Table1[[#This Row],[SumOfSFY24 Estimated Payment 5/04/23]]</f>
        <v>239.1543064310315</v>
      </c>
      <c r="R1106" s="24">
        <f>Table1[[#This Row],[SumOfUnits]]*Table1[[#This Row],[Actuarial Factor 06/20/2023]]</f>
        <v>17.895712536594392</v>
      </c>
      <c r="S1106" s="23"/>
    </row>
    <row r="1107" spans="1:19" x14ac:dyDescent="0.25">
      <c r="A1107" s="192" t="s">
        <v>184</v>
      </c>
      <c r="B1107" s="193" t="s">
        <v>185</v>
      </c>
      <c r="C1107" s="192" t="s">
        <v>88</v>
      </c>
      <c r="D1107" s="192" t="s">
        <v>30</v>
      </c>
      <c r="E1107" s="192" t="s">
        <v>63</v>
      </c>
      <c r="F1107" s="194">
        <v>87.250650477016492</v>
      </c>
      <c r="G1107">
        <v>1</v>
      </c>
      <c r="H1107">
        <v>1</v>
      </c>
      <c r="I1107" s="167">
        <v>80.659415192618098</v>
      </c>
      <c r="J1107" s="22">
        <v>0.92445631925535443</v>
      </c>
      <c r="K1107" s="22" t="s">
        <v>186</v>
      </c>
      <c r="L1107" s="22" t="s">
        <v>99</v>
      </c>
      <c r="M11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07" s="24" t="str">
        <f>IFERROR(IF(Table1[[#This Row],[Medicare Rate in CR]]&gt;0,"Y","N"),"N")</f>
        <v>N</v>
      </c>
      <c r="O1107" s="166">
        <f>Table1[[#This Row],[Medicare Rate in CR]]*Table1[[#This Row],[SumOfUnits]]*Table1[[#This Row],[Actuarial Factor 06/20/2023]]</f>
        <v>0</v>
      </c>
      <c r="P11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94.745392258654519</v>
      </c>
      <c r="Q1107" s="166">
        <f>Table1[[#This Row],[Trended Medicare Pricing for all RHCs]]-Table1[[#This Row],[SumOfSFY24 Estimated Payment 5/04/23]]</f>
        <v>14.085977066036421</v>
      </c>
      <c r="R1107" s="24">
        <f>Table1[[#This Row],[SumOfUnits]]*Table1[[#This Row],[Actuarial Factor 06/20/2023]]</f>
        <v>0.92445631925535443</v>
      </c>
      <c r="S1107" s="23"/>
    </row>
    <row r="1108" spans="1:19" x14ac:dyDescent="0.25">
      <c r="A1108" s="192" t="s">
        <v>184</v>
      </c>
      <c r="B1108" s="193" t="s">
        <v>185</v>
      </c>
      <c r="C1108" s="192" t="s">
        <v>88</v>
      </c>
      <c r="D1108" s="192" t="s">
        <v>30</v>
      </c>
      <c r="E1108" s="192" t="s">
        <v>64</v>
      </c>
      <c r="F1108" s="194">
        <v>89.081622819697401</v>
      </c>
      <c r="G1108">
        <v>1</v>
      </c>
      <c r="H1108">
        <v>1</v>
      </c>
      <c r="I1108" s="167">
        <v>83.583761052458954</v>
      </c>
      <c r="J1108" s="22">
        <v>0.93828287369252128</v>
      </c>
      <c r="K1108" s="22" t="s">
        <v>186</v>
      </c>
      <c r="L1108" s="22" t="s">
        <v>99</v>
      </c>
      <c r="M11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08" s="24" t="str">
        <f>IFERROR(IF(Table1[[#This Row],[Medicare Rate in CR]]&gt;0,"Y","N"),"N")</f>
        <v>N</v>
      </c>
      <c r="O1108" s="166">
        <f>Table1[[#This Row],[Medicare Rate in CR]]*Table1[[#This Row],[SumOfUnits]]*Table1[[#This Row],[Actuarial Factor 06/20/2023]]</f>
        <v>0</v>
      </c>
      <c r="P11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98.180431986241715</v>
      </c>
      <c r="Q1108" s="166">
        <f>Table1[[#This Row],[Trended Medicare Pricing for all RHCs]]-Table1[[#This Row],[SumOfSFY24 Estimated Payment 5/04/23]]</f>
        <v>14.596670933782761</v>
      </c>
      <c r="R1108" s="24">
        <f>Table1[[#This Row],[SumOfUnits]]*Table1[[#This Row],[Actuarial Factor 06/20/2023]]</f>
        <v>0.93828287369252128</v>
      </c>
      <c r="S1108" s="23"/>
    </row>
    <row r="1109" spans="1:19" x14ac:dyDescent="0.25">
      <c r="A1109" s="192" t="s">
        <v>184</v>
      </c>
      <c r="B1109" s="193" t="s">
        <v>185</v>
      </c>
      <c r="C1109" s="192" t="s">
        <v>88</v>
      </c>
      <c r="D1109" s="192" t="s">
        <v>31</v>
      </c>
      <c r="E1109" s="192" t="s">
        <v>69</v>
      </c>
      <c r="F1109" s="194">
        <v>178.1632456393948</v>
      </c>
      <c r="G1109">
        <v>2</v>
      </c>
      <c r="H1109">
        <v>2</v>
      </c>
      <c r="I1109" s="167">
        <v>188.1843467916205</v>
      </c>
      <c r="J1109" s="22">
        <v>1.0562467366165329</v>
      </c>
      <c r="K1109" s="22" t="s">
        <v>186</v>
      </c>
      <c r="L1109" s="22" t="s">
        <v>99</v>
      </c>
      <c r="M11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09" s="24" t="str">
        <f>IFERROR(IF(Table1[[#This Row],[Medicare Rate in CR]]&gt;0,"Y","N"),"N")</f>
        <v>N</v>
      </c>
      <c r="O1109" s="166">
        <f>Table1[[#This Row],[Medicare Rate in CR]]*Table1[[#This Row],[SumOfUnits]]*Table1[[#This Row],[Actuarial Factor 06/20/2023]]</f>
        <v>0</v>
      </c>
      <c r="P11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221.0479670740597</v>
      </c>
      <c r="Q1109" s="166">
        <f>Table1[[#This Row],[Trended Medicare Pricing for all RHCs]]-Table1[[#This Row],[SumOfSFY24 Estimated Payment 5/04/23]]</f>
        <v>32.8636202824392</v>
      </c>
      <c r="R1109" s="24">
        <f>Table1[[#This Row],[SumOfUnits]]*Table1[[#This Row],[Actuarial Factor 06/20/2023]]</f>
        <v>2.1124934732330658</v>
      </c>
      <c r="S1109" s="23"/>
    </row>
    <row r="1110" spans="1:19" x14ac:dyDescent="0.25">
      <c r="A1110" s="192" t="s">
        <v>184</v>
      </c>
      <c r="B1110" s="193" t="s">
        <v>185</v>
      </c>
      <c r="C1110" s="192" t="s">
        <v>90</v>
      </c>
      <c r="D1110" s="192" t="s">
        <v>30</v>
      </c>
      <c r="E1110" s="192" t="s">
        <v>59</v>
      </c>
      <c r="F1110" s="194">
        <v>267.24486845909223</v>
      </c>
      <c r="G1110">
        <v>3</v>
      </c>
      <c r="H1110">
        <v>3</v>
      </c>
      <c r="I1110" s="167">
        <v>261.17090731715842</v>
      </c>
      <c r="J1110" s="22">
        <v>0.97727192601693091</v>
      </c>
      <c r="K1110" s="22" t="s">
        <v>186</v>
      </c>
      <c r="L1110" s="22" t="s">
        <v>99</v>
      </c>
      <c r="M11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10" s="24" t="str">
        <f>IFERROR(IF(Table1[[#This Row],[Medicare Rate in CR]]&gt;0,"Y","N"),"N")</f>
        <v>N</v>
      </c>
      <c r="O1110" s="166">
        <f>Table1[[#This Row],[Medicare Rate in CR]]*Table1[[#This Row],[SumOfUnits]]*Table1[[#This Row],[Actuarial Factor 06/20/2023]]</f>
        <v>0</v>
      </c>
      <c r="P11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396.52325723381313</v>
      </c>
      <c r="Q1110" s="166">
        <f>Table1[[#This Row],[Trended Medicare Pricing for all RHCs]]-Table1[[#This Row],[SumOfSFY24 Estimated Payment 5/04/23]]</f>
        <v>135.3523499166547</v>
      </c>
      <c r="R1110" s="24">
        <f>Table1[[#This Row],[SumOfUnits]]*Table1[[#This Row],[Actuarial Factor 06/20/2023]]</f>
        <v>2.931815778050793</v>
      </c>
      <c r="S1110" s="23"/>
    </row>
    <row r="1111" spans="1:19" x14ac:dyDescent="0.25">
      <c r="A1111" s="192" t="s">
        <v>184</v>
      </c>
      <c r="B1111" s="193" t="s">
        <v>185</v>
      </c>
      <c r="C1111" s="192" t="s">
        <v>90</v>
      </c>
      <c r="D1111" s="192" t="s">
        <v>30</v>
      </c>
      <c r="E1111" s="192" t="s">
        <v>62</v>
      </c>
      <c r="F1111" s="194">
        <v>87.250650477016492</v>
      </c>
      <c r="G1111">
        <v>1</v>
      </c>
      <c r="H1111">
        <v>1</v>
      </c>
      <c r="I1111" s="167">
        <v>87.405067338128561</v>
      </c>
      <c r="J1111" s="22">
        <v>1.0017698075632426</v>
      </c>
      <c r="K1111" s="22" t="s">
        <v>186</v>
      </c>
      <c r="L1111" s="22" t="s">
        <v>99</v>
      </c>
      <c r="M11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11" s="24" t="str">
        <f>IFERROR(IF(Table1[[#This Row],[Medicare Rate in CR]]&gt;0,"Y","N"),"N")</f>
        <v>N</v>
      </c>
      <c r="O1111" s="166">
        <f>Table1[[#This Row],[Medicare Rate in CR]]*Table1[[#This Row],[SumOfUnits]]*Table1[[#This Row],[Actuarial Factor 06/20/2023]]</f>
        <v>0</v>
      </c>
      <c r="P11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132.70291992196383</v>
      </c>
      <c r="Q1111" s="166">
        <f>Table1[[#This Row],[Trended Medicare Pricing for all RHCs]]-Table1[[#This Row],[SumOfSFY24 Estimated Payment 5/04/23]]</f>
        <v>45.297852583835265</v>
      </c>
      <c r="R1111" s="24">
        <f>Table1[[#This Row],[SumOfUnits]]*Table1[[#This Row],[Actuarial Factor 06/20/2023]]</f>
        <v>1.0017698075632426</v>
      </c>
      <c r="S1111" s="23"/>
    </row>
    <row r="1112" spans="1:19" x14ac:dyDescent="0.25">
      <c r="A1112" s="192" t="s">
        <v>184</v>
      </c>
      <c r="B1112" s="193" t="s">
        <v>185</v>
      </c>
      <c r="C1112" s="192" t="s">
        <v>90</v>
      </c>
      <c r="D1112" s="192" t="s">
        <v>30</v>
      </c>
      <c r="E1112" s="192" t="s">
        <v>77</v>
      </c>
      <c r="F1112" s="194">
        <v>178.1632456393948</v>
      </c>
      <c r="G1112">
        <v>2</v>
      </c>
      <c r="H1112">
        <v>2</v>
      </c>
      <c r="I1112" s="167">
        <v>215.65843379859771</v>
      </c>
      <c r="J1112" s="22">
        <v>1.2104541148464132</v>
      </c>
      <c r="K1112" s="22" t="s">
        <v>186</v>
      </c>
      <c r="L1112" s="22" t="s">
        <v>99</v>
      </c>
      <c r="M11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12" s="24" t="str">
        <f>IFERROR(IF(Table1[[#This Row],[Medicare Rate in CR]]&gt;0,"Y","N"),"N")</f>
        <v>N</v>
      </c>
      <c r="O1112" s="166">
        <f>Table1[[#This Row],[Medicare Rate in CR]]*Table1[[#This Row],[SumOfUnits]]*Table1[[#This Row],[Actuarial Factor 06/20/2023]]</f>
        <v>0</v>
      </c>
      <c r="P11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327.4238524427891</v>
      </c>
      <c r="Q1112" s="166">
        <f>Table1[[#This Row],[Trended Medicare Pricing for all RHCs]]-Table1[[#This Row],[SumOfSFY24 Estimated Payment 5/04/23]]</f>
        <v>111.76541864419139</v>
      </c>
      <c r="R1112" s="24">
        <f>Table1[[#This Row],[SumOfUnits]]*Table1[[#This Row],[Actuarial Factor 06/20/2023]]</f>
        <v>2.4209082296928264</v>
      </c>
      <c r="S1112" s="23"/>
    </row>
    <row r="1113" spans="1:19" x14ac:dyDescent="0.25">
      <c r="A1113" s="192" t="s">
        <v>184</v>
      </c>
      <c r="B1113" s="193" t="s">
        <v>185</v>
      </c>
      <c r="C1113" s="192" t="s">
        <v>76</v>
      </c>
      <c r="D1113" s="192" t="s">
        <v>30</v>
      </c>
      <c r="E1113" s="192" t="s">
        <v>60</v>
      </c>
      <c r="F1113" s="194">
        <v>87.250650477016492</v>
      </c>
      <c r="G1113">
        <v>1</v>
      </c>
      <c r="H1113">
        <v>1</v>
      </c>
      <c r="I1113" s="167">
        <v>76.587598698456304</v>
      </c>
      <c r="J1113" s="22">
        <v>0.87778828329344039</v>
      </c>
      <c r="K1113" s="22" t="s">
        <v>186</v>
      </c>
      <c r="L1113" s="22" t="s">
        <v>99</v>
      </c>
      <c r="M11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13" s="24" t="str">
        <f>IFERROR(IF(Table1[[#This Row],[Medicare Rate in CR]]&gt;0,"Y","N"),"N")</f>
        <v>N</v>
      </c>
      <c r="O1113" s="166">
        <f>Table1[[#This Row],[Medicare Rate in CR]]*Table1[[#This Row],[SumOfUnits]]*Table1[[#This Row],[Actuarial Factor 06/20/2023]]</f>
        <v>0</v>
      </c>
      <c r="P11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110.18813313171039</v>
      </c>
      <c r="Q1113" s="166">
        <f>Table1[[#This Row],[Trended Medicare Pricing for all RHCs]]-Table1[[#This Row],[SumOfSFY24 Estimated Payment 5/04/23]]</f>
        <v>33.600534433254083</v>
      </c>
      <c r="R1113" s="24">
        <f>Table1[[#This Row],[SumOfUnits]]*Table1[[#This Row],[Actuarial Factor 06/20/2023]]</f>
        <v>0.87778828329344039</v>
      </c>
      <c r="S1113" s="23"/>
    </row>
    <row r="1114" spans="1:19" x14ac:dyDescent="0.25">
      <c r="A1114" s="192" t="s">
        <v>184</v>
      </c>
      <c r="B1114" s="193" t="s">
        <v>185</v>
      </c>
      <c r="C1114" s="192" t="s">
        <v>76</v>
      </c>
      <c r="D1114" s="192" t="s">
        <v>30</v>
      </c>
      <c r="E1114" s="192" t="s">
        <v>62</v>
      </c>
      <c r="F1114" s="194">
        <v>619.90941505251999</v>
      </c>
      <c r="G1114">
        <v>7</v>
      </c>
      <c r="H1114">
        <v>7</v>
      </c>
      <c r="I1114" s="167">
        <v>651.07708995240887</v>
      </c>
      <c r="J1114" s="22">
        <v>1.0502777892109418</v>
      </c>
      <c r="K1114" s="22" t="s">
        <v>186</v>
      </c>
      <c r="L1114" s="22" t="s">
        <v>99</v>
      </c>
      <c r="M11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14" s="24" t="str">
        <f>IFERROR(IF(Table1[[#This Row],[Medicare Rate in CR]]&gt;0,"Y","N"),"N")</f>
        <v>N</v>
      </c>
      <c r="O1114" s="166">
        <f>Table1[[#This Row],[Medicare Rate in CR]]*Table1[[#This Row],[SumOfUnits]]*Table1[[#This Row],[Actuarial Factor 06/20/2023]]</f>
        <v>0</v>
      </c>
      <c r="P11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936.71782750552029</v>
      </c>
      <c r="Q1114" s="166">
        <f>Table1[[#This Row],[Trended Medicare Pricing for all RHCs]]-Table1[[#This Row],[SumOfSFY24 Estimated Payment 5/04/23]]</f>
        <v>285.64073755311142</v>
      </c>
      <c r="R1114" s="24">
        <f>Table1[[#This Row],[SumOfUnits]]*Table1[[#This Row],[Actuarial Factor 06/20/2023]]</f>
        <v>7.3519445244765933</v>
      </c>
      <c r="S1114" s="23"/>
    </row>
    <row r="1115" spans="1:19" x14ac:dyDescent="0.25">
      <c r="A1115" s="192" t="s">
        <v>184</v>
      </c>
      <c r="B1115" s="193" t="s">
        <v>185</v>
      </c>
      <c r="C1115" s="192" t="s">
        <v>78</v>
      </c>
      <c r="D1115" s="192" t="s">
        <v>30</v>
      </c>
      <c r="E1115" s="192" t="s">
        <v>61</v>
      </c>
      <c r="F1115" s="194">
        <v>87.250650477016492</v>
      </c>
      <c r="G1115">
        <v>1</v>
      </c>
      <c r="H1115">
        <v>1</v>
      </c>
      <c r="I1115" s="167">
        <v>71.505469758641809</v>
      </c>
      <c r="J1115" s="22">
        <v>0.81954082138880713</v>
      </c>
      <c r="K1115" s="22" t="s">
        <v>186</v>
      </c>
      <c r="L1115" s="22" t="s">
        <v>99</v>
      </c>
      <c r="M11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15" s="24" t="str">
        <f>IFERROR(IF(Table1[[#This Row],[Medicare Rate in CR]]&gt;0,"Y","N"),"N")</f>
        <v>N</v>
      </c>
      <c r="O1115" s="166">
        <f>Table1[[#This Row],[Medicare Rate in CR]]*Table1[[#This Row],[SumOfUnits]]*Table1[[#This Row],[Actuarial Factor 06/20/2023]]</f>
        <v>0</v>
      </c>
      <c r="P11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103.73028537410001</v>
      </c>
      <c r="Q1115" s="166">
        <f>Table1[[#This Row],[Trended Medicare Pricing for all RHCs]]-Table1[[#This Row],[SumOfSFY24 Estimated Payment 5/04/23]]</f>
        <v>32.224815615458198</v>
      </c>
      <c r="R1115" s="24">
        <f>Table1[[#This Row],[SumOfUnits]]*Table1[[#This Row],[Actuarial Factor 06/20/2023]]</f>
        <v>0.81954082138880713</v>
      </c>
      <c r="S1115" s="23"/>
    </row>
    <row r="1116" spans="1:19" x14ac:dyDescent="0.25">
      <c r="A1116" s="192" t="s">
        <v>184</v>
      </c>
      <c r="B1116" s="193" t="s">
        <v>185</v>
      </c>
      <c r="C1116" s="192" t="s">
        <v>55</v>
      </c>
      <c r="D1116" s="192" t="s">
        <v>30</v>
      </c>
      <c r="E1116" s="192" t="s">
        <v>56</v>
      </c>
      <c r="F1116" s="194">
        <v>5813.3275513154031</v>
      </c>
      <c r="G1116">
        <v>67</v>
      </c>
      <c r="H1116">
        <v>67</v>
      </c>
      <c r="I1116" s="167">
        <v>6234.3198361476125</v>
      </c>
      <c r="J1116" s="22">
        <v>1.0724184696485837</v>
      </c>
      <c r="K1116" s="22" t="s">
        <v>186</v>
      </c>
      <c r="L1116" s="22" t="s">
        <v>99</v>
      </c>
      <c r="M11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16" s="24" t="str">
        <f>IFERROR(IF(Table1[[#This Row],[Medicare Rate in CR]]&gt;0,"Y","N"),"N")</f>
        <v>N</v>
      </c>
      <c r="O1116" s="166">
        <f>Table1[[#This Row],[Medicare Rate in CR]]*Table1[[#This Row],[SumOfUnits]]*Table1[[#This Row],[Actuarial Factor 06/20/2023]]</f>
        <v>0</v>
      </c>
      <c r="P11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9042.8607050357314</v>
      </c>
      <c r="Q1116" s="166">
        <f>Table1[[#This Row],[Trended Medicare Pricing for all RHCs]]-Table1[[#This Row],[SumOfSFY24 Estimated Payment 5/04/23]]</f>
        <v>2808.5408688881189</v>
      </c>
      <c r="R1116" s="24">
        <f>Table1[[#This Row],[SumOfUnits]]*Table1[[#This Row],[Actuarial Factor 06/20/2023]]</f>
        <v>71.852037466455101</v>
      </c>
      <c r="S1116" s="23"/>
    </row>
    <row r="1117" spans="1:19" x14ac:dyDescent="0.25">
      <c r="A1117" s="192" t="s">
        <v>184</v>
      </c>
      <c r="B1117" s="193" t="s">
        <v>185</v>
      </c>
      <c r="C1117" s="192" t="s">
        <v>55</v>
      </c>
      <c r="D1117" s="192" t="s">
        <v>30</v>
      </c>
      <c r="E1117" s="192" t="s">
        <v>59</v>
      </c>
      <c r="F1117" s="194">
        <v>18475.24332658769</v>
      </c>
      <c r="G1117">
        <v>209</v>
      </c>
      <c r="H1117">
        <v>209</v>
      </c>
      <c r="I1117" s="167">
        <v>18895.003135114388</v>
      </c>
      <c r="J1117" s="22">
        <v>1.0227201234163246</v>
      </c>
      <c r="K1117" s="22" t="s">
        <v>186</v>
      </c>
      <c r="L1117" s="22" t="s">
        <v>99</v>
      </c>
      <c r="M11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17" s="24" t="str">
        <f>IFERROR(IF(Table1[[#This Row],[Medicare Rate in CR]]&gt;0,"Y","N"),"N")</f>
        <v>N</v>
      </c>
      <c r="O1117" s="166">
        <f>Table1[[#This Row],[Medicare Rate in CR]]*Table1[[#This Row],[SumOfUnits]]*Table1[[#This Row],[Actuarial Factor 06/20/2023]]</f>
        <v>0</v>
      </c>
      <c r="P11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27407.140772815364</v>
      </c>
      <c r="Q1117" s="166">
        <f>Table1[[#This Row],[Trended Medicare Pricing for all RHCs]]-Table1[[#This Row],[SumOfSFY24 Estimated Payment 5/04/23]]</f>
        <v>8512.1376377009765</v>
      </c>
      <c r="R1117" s="24">
        <f>Table1[[#This Row],[SumOfUnits]]*Table1[[#This Row],[Actuarial Factor 06/20/2023]]</f>
        <v>213.74850579401183</v>
      </c>
      <c r="S1117" s="23"/>
    </row>
    <row r="1118" spans="1:19" x14ac:dyDescent="0.25">
      <c r="A1118" s="192" t="s">
        <v>184</v>
      </c>
      <c r="B1118" s="193" t="s">
        <v>185</v>
      </c>
      <c r="C1118" s="192" t="s">
        <v>55</v>
      </c>
      <c r="D1118" s="192" t="s">
        <v>30</v>
      </c>
      <c r="E1118" s="192" t="s">
        <v>60</v>
      </c>
      <c r="F1118" s="194">
        <v>19939.751373229297</v>
      </c>
      <c r="G1118">
        <v>231</v>
      </c>
      <c r="H1118">
        <v>231</v>
      </c>
      <c r="I1118" s="167">
        <v>18118.179670102098</v>
      </c>
      <c r="J1118" s="22">
        <v>0.90864621784738975</v>
      </c>
      <c r="K1118" s="22" t="s">
        <v>186</v>
      </c>
      <c r="L1118" s="22" t="s">
        <v>99</v>
      </c>
      <c r="M11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18" s="24" t="str">
        <f>IFERROR(IF(Table1[[#This Row],[Medicare Rate in CR]]&gt;0,"Y","N"),"N")</f>
        <v>N</v>
      </c>
      <c r="O1118" s="166">
        <f>Table1[[#This Row],[Medicare Rate in CR]]*Table1[[#This Row],[SumOfUnits]]*Table1[[#This Row],[Actuarial Factor 06/20/2023]]</f>
        <v>0</v>
      </c>
      <c r="P11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26280.360855978419</v>
      </c>
      <c r="Q1118" s="166">
        <f>Table1[[#This Row],[Trended Medicare Pricing for all RHCs]]-Table1[[#This Row],[SumOfSFY24 Estimated Payment 5/04/23]]</f>
        <v>8162.1811858763213</v>
      </c>
      <c r="R1118" s="24">
        <f>Table1[[#This Row],[SumOfUnits]]*Table1[[#This Row],[Actuarial Factor 06/20/2023]]</f>
        <v>209.89727632274702</v>
      </c>
      <c r="S1118" s="23"/>
    </row>
    <row r="1119" spans="1:19" x14ac:dyDescent="0.25">
      <c r="A1119" s="192" t="s">
        <v>184</v>
      </c>
      <c r="B1119" s="193" t="s">
        <v>185</v>
      </c>
      <c r="C1119" s="192" t="s">
        <v>55</v>
      </c>
      <c r="D1119" s="192" t="s">
        <v>30</v>
      </c>
      <c r="E1119" s="192" t="s">
        <v>61</v>
      </c>
      <c r="F1119" s="194">
        <v>3928.4571648838755</v>
      </c>
      <c r="G1119">
        <v>47</v>
      </c>
      <c r="H1119">
        <v>47</v>
      </c>
      <c r="I1119" s="167">
        <v>3569.5777448472131</v>
      </c>
      <c r="J1119" s="22">
        <v>0.90864621784738975</v>
      </c>
      <c r="K1119" s="22" t="s">
        <v>186</v>
      </c>
      <c r="L1119" s="22" t="s">
        <v>99</v>
      </c>
      <c r="M11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19" s="24" t="str">
        <f>IFERROR(IF(Table1[[#This Row],[Medicare Rate in CR]]&gt;0,"Y","N"),"N")</f>
        <v>N</v>
      </c>
      <c r="O1119" s="166">
        <f>Table1[[#This Row],[Medicare Rate in CR]]*Table1[[#This Row],[SumOfUnits]]*Table1[[#This Row],[Actuarial Factor 06/20/2023]]</f>
        <v>0</v>
      </c>
      <c r="P11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5177.6609431054276</v>
      </c>
      <c r="Q1119" s="166">
        <f>Table1[[#This Row],[Trended Medicare Pricing for all RHCs]]-Table1[[#This Row],[SumOfSFY24 Estimated Payment 5/04/23]]</f>
        <v>1608.0831982582145</v>
      </c>
      <c r="R1119" s="24">
        <f>Table1[[#This Row],[SumOfUnits]]*Table1[[#This Row],[Actuarial Factor 06/20/2023]]</f>
        <v>42.706372238827321</v>
      </c>
      <c r="S1119" s="23"/>
    </row>
    <row r="1120" spans="1:19" x14ac:dyDescent="0.25">
      <c r="A1120" s="192" t="s">
        <v>184</v>
      </c>
      <c r="B1120" s="193" t="s">
        <v>185</v>
      </c>
      <c r="C1120" s="192" t="s">
        <v>55</v>
      </c>
      <c r="D1120" s="192" t="s">
        <v>30</v>
      </c>
      <c r="E1120" s="192" t="s">
        <v>62</v>
      </c>
      <c r="F1120" s="194">
        <v>42687.597571552426</v>
      </c>
      <c r="G1120">
        <v>489</v>
      </c>
      <c r="H1120">
        <v>489</v>
      </c>
      <c r="I1120" s="167">
        <v>44766.990987873738</v>
      </c>
      <c r="J1120" s="22">
        <v>1.0487118866981413</v>
      </c>
      <c r="K1120" s="22" t="s">
        <v>186</v>
      </c>
      <c r="L1120" s="22" t="s">
        <v>99</v>
      </c>
      <c r="M11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20" s="24" t="str">
        <f>IFERROR(IF(Table1[[#This Row],[Medicare Rate in CR]]&gt;0,"Y","N"),"N")</f>
        <v>N</v>
      </c>
      <c r="O1120" s="166">
        <f>Table1[[#This Row],[Medicare Rate in CR]]*Table1[[#This Row],[SumOfUnits]]*Table1[[#This Row],[Actuarial Factor 06/20/2023]]</f>
        <v>0</v>
      </c>
      <c r="P11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64934.37525288797</v>
      </c>
      <c r="Q1120" s="166">
        <f>Table1[[#This Row],[Trended Medicare Pricing for all RHCs]]-Table1[[#This Row],[SumOfSFY24 Estimated Payment 5/04/23]]</f>
        <v>20167.384265014232</v>
      </c>
      <c r="R1120" s="24">
        <f>Table1[[#This Row],[SumOfUnits]]*Table1[[#This Row],[Actuarial Factor 06/20/2023]]</f>
        <v>512.82011259539115</v>
      </c>
      <c r="S1120" s="23"/>
    </row>
    <row r="1121" spans="1:19" x14ac:dyDescent="0.25">
      <c r="A1121" s="192" t="s">
        <v>184</v>
      </c>
      <c r="B1121" s="193" t="s">
        <v>185</v>
      </c>
      <c r="C1121" s="192" t="s">
        <v>55</v>
      </c>
      <c r="D1121" s="192" t="s">
        <v>30</v>
      </c>
      <c r="E1121" s="192" t="s">
        <v>63</v>
      </c>
      <c r="F1121" s="194">
        <v>3578.2788859978782</v>
      </c>
      <c r="G1121">
        <v>44</v>
      </c>
      <c r="H1121">
        <v>44</v>
      </c>
      <c r="I1121" s="167">
        <v>3587.7450588555012</v>
      </c>
      <c r="J1121" s="22">
        <v>1.0026454541859957</v>
      </c>
      <c r="K1121" s="22" t="s">
        <v>186</v>
      </c>
      <c r="L1121" s="22" t="s">
        <v>99</v>
      </c>
      <c r="M11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21" s="24" t="str">
        <f>IFERROR(IF(Table1[[#This Row],[Medicare Rate in CR]]&gt;0,"Y","N"),"N")</f>
        <v>N</v>
      </c>
      <c r="O1121" s="166">
        <f>Table1[[#This Row],[Medicare Rate in CR]]*Table1[[#This Row],[SumOfUnits]]*Table1[[#This Row],[Actuarial Factor 06/20/2023]]</f>
        <v>0</v>
      </c>
      <c r="P11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5204.0125731596072</v>
      </c>
      <c r="Q1121" s="166">
        <f>Table1[[#This Row],[Trended Medicare Pricing for all RHCs]]-Table1[[#This Row],[SumOfSFY24 Estimated Payment 5/04/23]]</f>
        <v>1616.267514304106</v>
      </c>
      <c r="R1121" s="24">
        <f>Table1[[#This Row],[SumOfUnits]]*Table1[[#This Row],[Actuarial Factor 06/20/2023]]</f>
        <v>44.116399984183815</v>
      </c>
      <c r="S1121" s="23"/>
    </row>
    <row r="1122" spans="1:19" x14ac:dyDescent="0.25">
      <c r="A1122" s="192" t="s">
        <v>184</v>
      </c>
      <c r="B1122" s="193" t="s">
        <v>185</v>
      </c>
      <c r="C1122" s="192" t="s">
        <v>55</v>
      </c>
      <c r="D1122" s="192" t="s">
        <v>30</v>
      </c>
      <c r="E1122" s="192" t="s">
        <v>64</v>
      </c>
      <c r="F1122" s="194">
        <v>4211.4098487038618</v>
      </c>
      <c r="G1122">
        <v>49</v>
      </c>
      <c r="H1122">
        <v>49</v>
      </c>
      <c r="I1122" s="167">
        <v>4128.8634883627028</v>
      </c>
      <c r="J1122" s="22">
        <v>0.98039935240058296</v>
      </c>
      <c r="K1122" s="22" t="s">
        <v>186</v>
      </c>
      <c r="L1122" s="22" t="s">
        <v>99</v>
      </c>
      <c r="M11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22" s="24" t="str">
        <f>IFERROR(IF(Table1[[#This Row],[Medicare Rate in CR]]&gt;0,"Y","N"),"N")</f>
        <v>N</v>
      </c>
      <c r="O1122" s="166">
        <f>Table1[[#This Row],[Medicare Rate in CR]]*Table1[[#This Row],[SumOfUnits]]*Table1[[#This Row],[Actuarial Factor 06/20/2023]]</f>
        <v>0</v>
      </c>
      <c r="P11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5988.9031003650616</v>
      </c>
      <c r="Q1122" s="166">
        <f>Table1[[#This Row],[Trended Medicare Pricing for all RHCs]]-Table1[[#This Row],[SumOfSFY24 Estimated Payment 5/04/23]]</f>
        <v>1860.0396120023588</v>
      </c>
      <c r="R1122" s="24">
        <f>Table1[[#This Row],[SumOfUnits]]*Table1[[#This Row],[Actuarial Factor 06/20/2023]]</f>
        <v>48.039568267628567</v>
      </c>
      <c r="S1122" s="23"/>
    </row>
    <row r="1123" spans="1:19" x14ac:dyDescent="0.25">
      <c r="A1123" s="192" t="s">
        <v>184</v>
      </c>
      <c r="B1123" s="193" t="s">
        <v>185</v>
      </c>
      <c r="C1123" s="192" t="s">
        <v>55</v>
      </c>
      <c r="D1123" s="192" t="s">
        <v>30</v>
      </c>
      <c r="E1123" s="192" t="s">
        <v>77</v>
      </c>
      <c r="F1123" s="194">
        <v>2815.8234557193787</v>
      </c>
      <c r="G1123">
        <v>32</v>
      </c>
      <c r="H1123">
        <v>32</v>
      </c>
      <c r="I1123" s="167">
        <v>3566.7804287693057</v>
      </c>
      <c r="J1123" s="22">
        <v>1.2666917812352958</v>
      </c>
      <c r="K1123" s="22" t="s">
        <v>186</v>
      </c>
      <c r="L1123" s="22" t="s">
        <v>99</v>
      </c>
      <c r="M11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23" s="24" t="str">
        <f>IFERROR(IF(Table1[[#This Row],[Medicare Rate in CR]]&gt;0,"Y","N"),"N")</f>
        <v>N</v>
      </c>
      <c r="O1123" s="166">
        <f>Table1[[#This Row],[Medicare Rate in CR]]*Table1[[#This Row],[SumOfUnits]]*Table1[[#This Row],[Actuarial Factor 06/20/2023]]</f>
        <v>0</v>
      </c>
      <c r="P11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5173.6034452058484</v>
      </c>
      <c r="Q1123" s="166">
        <f>Table1[[#This Row],[Trended Medicare Pricing for all RHCs]]-Table1[[#This Row],[SumOfSFY24 Estimated Payment 5/04/23]]</f>
        <v>1606.8230164365427</v>
      </c>
      <c r="R1123" s="24">
        <f>Table1[[#This Row],[SumOfUnits]]*Table1[[#This Row],[Actuarial Factor 06/20/2023]]</f>
        <v>40.534136999529466</v>
      </c>
      <c r="S1123" s="23"/>
    </row>
    <row r="1124" spans="1:19" x14ac:dyDescent="0.25">
      <c r="A1124" s="192" t="s">
        <v>184</v>
      </c>
      <c r="B1124" s="193" t="s">
        <v>185</v>
      </c>
      <c r="C1124" s="192" t="s">
        <v>55</v>
      </c>
      <c r="D1124" s="192" t="s">
        <v>32</v>
      </c>
      <c r="E1124" s="192" t="s">
        <v>65</v>
      </c>
      <c r="F1124" s="194">
        <v>1327.0694805820565</v>
      </c>
      <c r="G1124">
        <v>15</v>
      </c>
      <c r="H1124">
        <v>15</v>
      </c>
      <c r="I1124" s="167">
        <v>1647.5097969043554</v>
      </c>
      <c r="J1124" s="22">
        <v>1.241464611319185</v>
      </c>
      <c r="K1124" s="22" t="s">
        <v>186</v>
      </c>
      <c r="L1124" s="22" t="s">
        <v>99</v>
      </c>
      <c r="M11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24" s="24" t="str">
        <f>IFERROR(IF(Table1[[#This Row],[Medicare Rate in CR]]&gt;0,"Y","N"),"N")</f>
        <v>N</v>
      </c>
      <c r="O1124" s="166">
        <f>Table1[[#This Row],[Medicare Rate in CR]]*Table1[[#This Row],[SumOfUnits]]*Table1[[#This Row],[Actuarial Factor 06/20/2023]]</f>
        <v>0</v>
      </c>
      <c r="P11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2389.7076176948076</v>
      </c>
      <c r="Q1124" s="166">
        <f>Table1[[#This Row],[Trended Medicare Pricing for all RHCs]]-Table1[[#This Row],[SumOfSFY24 Estimated Payment 5/04/23]]</f>
        <v>742.19782079045217</v>
      </c>
      <c r="R1124" s="24">
        <f>Table1[[#This Row],[SumOfUnits]]*Table1[[#This Row],[Actuarial Factor 06/20/2023]]</f>
        <v>18.621969169787775</v>
      </c>
      <c r="S1124" s="23"/>
    </row>
    <row r="1125" spans="1:19" x14ac:dyDescent="0.25">
      <c r="A1125" s="192" t="s">
        <v>184</v>
      </c>
      <c r="B1125" s="193" t="s">
        <v>185</v>
      </c>
      <c r="C1125" s="192" t="s">
        <v>55</v>
      </c>
      <c r="D1125" s="192" t="s">
        <v>32</v>
      </c>
      <c r="E1125" s="192" t="s">
        <v>66</v>
      </c>
      <c r="F1125" s="194">
        <v>1650.8046641611259</v>
      </c>
      <c r="G1125">
        <v>19</v>
      </c>
      <c r="H1125">
        <v>19</v>
      </c>
      <c r="I1125" s="167">
        <v>1762.7787658272202</v>
      </c>
      <c r="J1125" s="22">
        <v>1.0678300129004028</v>
      </c>
      <c r="K1125" s="22" t="s">
        <v>186</v>
      </c>
      <c r="L1125" s="22" t="s">
        <v>99</v>
      </c>
      <c r="M11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25" s="24" t="str">
        <f>IFERROR(IF(Table1[[#This Row],[Medicare Rate in CR]]&gt;0,"Y","N"),"N")</f>
        <v>N</v>
      </c>
      <c r="O1125" s="166">
        <f>Table1[[#This Row],[Medicare Rate in CR]]*Table1[[#This Row],[SumOfUnits]]*Table1[[#This Row],[Actuarial Factor 06/20/2023]]</f>
        <v>0</v>
      </c>
      <c r="P11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2556.9048833113029</v>
      </c>
      <c r="Q1125" s="166">
        <f>Table1[[#This Row],[Trended Medicare Pricing for all RHCs]]-Table1[[#This Row],[SumOfSFY24 Estimated Payment 5/04/23]]</f>
        <v>794.12611748408267</v>
      </c>
      <c r="R1125" s="24">
        <f>Table1[[#This Row],[SumOfUnits]]*Table1[[#This Row],[Actuarial Factor 06/20/2023]]</f>
        <v>20.288770245107653</v>
      </c>
      <c r="S1125" s="23"/>
    </row>
    <row r="1126" spans="1:19" x14ac:dyDescent="0.25">
      <c r="A1126" s="192" t="s">
        <v>184</v>
      </c>
      <c r="B1126" s="193" t="s">
        <v>185</v>
      </c>
      <c r="C1126" s="192" t="s">
        <v>55</v>
      </c>
      <c r="D1126" s="192" t="s">
        <v>31</v>
      </c>
      <c r="E1126" s="192" t="s">
        <v>68</v>
      </c>
      <c r="F1126" s="194">
        <v>1685.2269442035274</v>
      </c>
      <c r="G1126">
        <v>19</v>
      </c>
      <c r="H1126">
        <v>19</v>
      </c>
      <c r="I1126" s="167">
        <v>1816.4334470863398</v>
      </c>
      <c r="J1126" s="22">
        <v>1.0778568746091484</v>
      </c>
      <c r="K1126" s="22" t="s">
        <v>186</v>
      </c>
      <c r="L1126" s="22" t="s">
        <v>99</v>
      </c>
      <c r="M11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26" s="24" t="str">
        <f>IFERROR(IF(Table1[[#This Row],[Medicare Rate in CR]]&gt;0,"Y","N"),"N")</f>
        <v>N</v>
      </c>
      <c r="O1126" s="166">
        <f>Table1[[#This Row],[Medicare Rate in CR]]*Table1[[#This Row],[SumOfUnits]]*Table1[[#This Row],[Actuarial Factor 06/20/2023]]</f>
        <v>0</v>
      </c>
      <c r="P11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2634.7308244807127</v>
      </c>
      <c r="Q1126" s="166">
        <f>Table1[[#This Row],[Trended Medicare Pricing for all RHCs]]-Table1[[#This Row],[SumOfSFY24 Estimated Payment 5/04/23]]</f>
        <v>818.29737739437292</v>
      </c>
      <c r="R1126" s="24">
        <f>Table1[[#This Row],[SumOfUnits]]*Table1[[#This Row],[Actuarial Factor 06/20/2023]]</f>
        <v>20.479280617573821</v>
      </c>
      <c r="S1126" s="23"/>
    </row>
    <row r="1127" spans="1:19" x14ac:dyDescent="0.25">
      <c r="A1127" s="192" t="s">
        <v>184</v>
      </c>
      <c r="B1127" s="193" t="s">
        <v>185</v>
      </c>
      <c r="C1127" s="192" t="s">
        <v>55</v>
      </c>
      <c r="D1127" s="192" t="s">
        <v>31</v>
      </c>
      <c r="E1127" s="192" t="s">
        <v>69</v>
      </c>
      <c r="F1127" s="194">
        <v>10791.057145610497</v>
      </c>
      <c r="G1127">
        <v>122</v>
      </c>
      <c r="H1127">
        <v>122</v>
      </c>
      <c r="I1127" s="167">
        <v>11303.069943171897</v>
      </c>
      <c r="J1127" s="22">
        <v>1.0474478812087167</v>
      </c>
      <c r="K1127" s="22" t="s">
        <v>186</v>
      </c>
      <c r="L1127" s="22" t="s">
        <v>99</v>
      </c>
      <c r="M11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27" s="24" t="str">
        <f>IFERROR(IF(Table1[[#This Row],[Medicare Rate in CR]]&gt;0,"Y","N"),"N")</f>
        <v>N</v>
      </c>
      <c r="O1127" s="166">
        <f>Table1[[#This Row],[Medicare Rate in CR]]*Table1[[#This Row],[SumOfUnits]]*Table1[[#This Row],[Actuarial Factor 06/20/2023]]</f>
        <v>0</v>
      </c>
      <c r="P11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16395.066297807996</v>
      </c>
      <c r="Q1127" s="166">
        <f>Table1[[#This Row],[Trended Medicare Pricing for all RHCs]]-Table1[[#This Row],[SumOfSFY24 Estimated Payment 5/04/23]]</f>
        <v>5091.9963546360996</v>
      </c>
      <c r="R1127" s="24">
        <f>Table1[[#This Row],[SumOfUnits]]*Table1[[#This Row],[Actuarial Factor 06/20/2023]]</f>
        <v>127.78864150746344</v>
      </c>
      <c r="S1127" s="23"/>
    </row>
    <row r="1128" spans="1:19" x14ac:dyDescent="0.25">
      <c r="A1128" s="192" t="s">
        <v>184</v>
      </c>
      <c r="B1128" s="193" t="s">
        <v>185</v>
      </c>
      <c r="C1128" s="192" t="s">
        <v>83</v>
      </c>
      <c r="D1128" s="192" t="s">
        <v>31</v>
      </c>
      <c r="E1128" s="192" t="s">
        <v>69</v>
      </c>
      <c r="F1128" s="194">
        <v>445.40811409848698</v>
      </c>
      <c r="G1128">
        <v>5</v>
      </c>
      <c r="H1128">
        <v>5</v>
      </c>
      <c r="I1128" s="167">
        <v>515.69188604422345</v>
      </c>
      <c r="J1128" s="22">
        <v>1.1577963438946144</v>
      </c>
      <c r="K1128" s="22" t="s">
        <v>186</v>
      </c>
      <c r="L1128" s="22" t="s">
        <v>99</v>
      </c>
      <c r="M11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28" s="24" t="str">
        <f>IFERROR(IF(Table1[[#This Row],[Medicare Rate in CR]]&gt;0,"Y","N"),"N")</f>
        <v>N</v>
      </c>
      <c r="O1128" s="166">
        <f>Table1[[#This Row],[Medicare Rate in CR]]*Table1[[#This Row],[SumOfUnits]]*Table1[[#This Row],[Actuarial Factor 06/20/2023]]</f>
        <v>0</v>
      </c>
      <c r="P11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528.63817988259711</v>
      </c>
      <c r="Q1128" s="166">
        <f>Table1[[#This Row],[Trended Medicare Pricing for all RHCs]]-Table1[[#This Row],[SumOfSFY24 Estimated Payment 5/04/23]]</f>
        <v>12.946293838373663</v>
      </c>
      <c r="R1128" s="24">
        <f>Table1[[#This Row],[SumOfUnits]]*Table1[[#This Row],[Actuarial Factor 06/20/2023]]</f>
        <v>5.7889817194730719</v>
      </c>
      <c r="S1128" s="23"/>
    </row>
    <row r="1129" spans="1:19" x14ac:dyDescent="0.25">
      <c r="A1129" s="192" t="s">
        <v>187</v>
      </c>
      <c r="B1129" s="193" t="s">
        <v>188</v>
      </c>
      <c r="C1129" s="192" t="s">
        <v>72</v>
      </c>
      <c r="D1129" s="192" t="s">
        <v>30</v>
      </c>
      <c r="E1129" s="192" t="s">
        <v>59</v>
      </c>
      <c r="F1129" s="194">
        <v>154.64006938421508</v>
      </c>
      <c r="G1129">
        <v>1</v>
      </c>
      <c r="H1129">
        <v>1</v>
      </c>
      <c r="I1129" s="167">
        <v>178.35296750087738</v>
      </c>
      <c r="J1129" s="22">
        <v>1.1533425211918769</v>
      </c>
      <c r="K1129" s="22" t="s">
        <v>189</v>
      </c>
      <c r="L1129" s="22" t="s">
        <v>58</v>
      </c>
      <c r="M11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29" s="24" t="str">
        <f>IFERROR(IF(Table1[[#This Row],[Medicare Rate in CR]]&gt;0,"Y","N"),"N")</f>
        <v>N</v>
      </c>
      <c r="O1129" s="166">
        <f>Table1[[#This Row],[Medicare Rate in CR]]*Table1[[#This Row],[SumOfUnits]]*Table1[[#This Row],[Actuarial Factor 06/20/2023]]</f>
        <v>0</v>
      </c>
      <c r="P11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182.33755569449178</v>
      </c>
      <c r="Q1129" s="166">
        <f>Table1[[#This Row],[Trended Medicare Pricing for all RHCs]]-Table1[[#This Row],[SumOfSFY24 Estimated Payment 5/04/23]]</f>
        <v>3.9845881936143996</v>
      </c>
      <c r="R1129" s="24">
        <f>Table1[[#This Row],[SumOfUnits]]*Table1[[#This Row],[Actuarial Factor 06/20/2023]]</f>
        <v>1.1533425211918769</v>
      </c>
      <c r="S1129" s="23"/>
    </row>
    <row r="1130" spans="1:19" x14ac:dyDescent="0.25">
      <c r="A1130" s="192" t="s">
        <v>187</v>
      </c>
      <c r="B1130" s="193" t="s">
        <v>188</v>
      </c>
      <c r="C1130" s="192" t="s">
        <v>72</v>
      </c>
      <c r="D1130" s="192" t="s">
        <v>30</v>
      </c>
      <c r="E1130" s="192" t="s">
        <v>63</v>
      </c>
      <c r="F1130" s="194">
        <v>154.64006938421508</v>
      </c>
      <c r="G1130">
        <v>1</v>
      </c>
      <c r="H1130">
        <v>1</v>
      </c>
      <c r="I1130" s="167">
        <v>160.82406711372963</v>
      </c>
      <c r="J1130" s="22">
        <v>1.03998962076349</v>
      </c>
      <c r="K1130" s="22" t="s">
        <v>189</v>
      </c>
      <c r="L1130" s="22" t="s">
        <v>58</v>
      </c>
      <c r="M11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30" s="24" t="str">
        <f>IFERROR(IF(Table1[[#This Row],[Medicare Rate in CR]]&gt;0,"Y","N"),"N")</f>
        <v>N</v>
      </c>
      <c r="O1130" s="166">
        <f>Table1[[#This Row],[Medicare Rate in CR]]*Table1[[#This Row],[SumOfUnits]]*Table1[[#This Row],[Actuarial Factor 06/20/2023]]</f>
        <v>0</v>
      </c>
      <c r="P11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164.41704169693784</v>
      </c>
      <c r="Q1130" s="166">
        <f>Table1[[#This Row],[Trended Medicare Pricing for all RHCs]]-Table1[[#This Row],[SumOfSFY24 Estimated Payment 5/04/23]]</f>
        <v>3.5929745832082176</v>
      </c>
      <c r="R1130" s="24">
        <f>Table1[[#This Row],[SumOfUnits]]*Table1[[#This Row],[Actuarial Factor 06/20/2023]]</f>
        <v>1.03998962076349</v>
      </c>
      <c r="S1130" s="23"/>
    </row>
    <row r="1131" spans="1:19" x14ac:dyDescent="0.25">
      <c r="A1131" s="192" t="s">
        <v>187</v>
      </c>
      <c r="B1131" s="193" t="s">
        <v>188</v>
      </c>
      <c r="C1131" s="192" t="s">
        <v>75</v>
      </c>
      <c r="D1131" s="192" t="s">
        <v>30</v>
      </c>
      <c r="E1131" s="192" t="s">
        <v>60</v>
      </c>
      <c r="F1131" s="194">
        <v>309.28013876843016</v>
      </c>
      <c r="G1131">
        <v>2</v>
      </c>
      <c r="H1131">
        <v>2</v>
      </c>
      <c r="I1131" s="167">
        <v>269.96816970562463</v>
      </c>
      <c r="J1131" s="22">
        <v>0.87289203497079426</v>
      </c>
      <c r="K1131" s="22" t="s">
        <v>189</v>
      </c>
      <c r="L1131" s="22" t="s">
        <v>58</v>
      </c>
      <c r="M11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31" s="24" t="str">
        <f>IFERROR(IF(Table1[[#This Row],[Medicare Rate in CR]]&gt;0,"Y","N"),"N")</f>
        <v>N</v>
      </c>
      <c r="O1131" s="166">
        <f>Table1[[#This Row],[Medicare Rate in CR]]*Table1[[#This Row],[SumOfUnits]]*Table1[[#This Row],[Actuarial Factor 06/20/2023]]</f>
        <v>0</v>
      </c>
      <c r="P11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503.45089704698711</v>
      </c>
      <c r="Q1131" s="166">
        <f>Table1[[#This Row],[Trended Medicare Pricing for all RHCs]]-Table1[[#This Row],[SumOfSFY24 Estimated Payment 5/04/23]]</f>
        <v>233.48272734136248</v>
      </c>
      <c r="R1131" s="24">
        <f>Table1[[#This Row],[SumOfUnits]]*Table1[[#This Row],[Actuarial Factor 06/20/2023]]</f>
        <v>1.7457840699415885</v>
      </c>
      <c r="S1131" s="23"/>
    </row>
    <row r="1132" spans="1:19" x14ac:dyDescent="0.25">
      <c r="A1132" s="192" t="s">
        <v>187</v>
      </c>
      <c r="B1132" s="193" t="s">
        <v>188</v>
      </c>
      <c r="C1132" s="192" t="s">
        <v>75</v>
      </c>
      <c r="D1132" s="192" t="s">
        <v>32</v>
      </c>
      <c r="E1132" s="192" t="s">
        <v>65</v>
      </c>
      <c r="F1132" s="194">
        <v>298.04375060229353</v>
      </c>
      <c r="G1132">
        <v>2</v>
      </c>
      <c r="H1132">
        <v>2</v>
      </c>
      <c r="I1132" s="167">
        <v>370.07945069588203</v>
      </c>
      <c r="J1132" s="22">
        <v>1.2416950529847284</v>
      </c>
      <c r="K1132" s="22" t="s">
        <v>189</v>
      </c>
      <c r="L1132" s="22" t="s">
        <v>58</v>
      </c>
      <c r="M11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32" s="24" t="str">
        <f>IFERROR(IF(Table1[[#This Row],[Medicare Rate in CR]]&gt;0,"Y","N"),"N")</f>
        <v>N</v>
      </c>
      <c r="O1132" s="166">
        <f>Table1[[#This Row],[Medicare Rate in CR]]*Table1[[#This Row],[SumOfUnits]]*Table1[[#This Row],[Actuarial Factor 06/20/2023]]</f>
        <v>0</v>
      </c>
      <c r="P11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690.14369966155391</v>
      </c>
      <c r="Q1132" s="166">
        <f>Table1[[#This Row],[Trended Medicare Pricing for all RHCs]]-Table1[[#This Row],[SumOfSFY24 Estimated Payment 5/04/23]]</f>
        <v>320.06424896567188</v>
      </c>
      <c r="R1132" s="24">
        <f>Table1[[#This Row],[SumOfUnits]]*Table1[[#This Row],[Actuarial Factor 06/20/2023]]</f>
        <v>2.4833901059694568</v>
      </c>
      <c r="S1132" s="23"/>
    </row>
    <row r="1133" spans="1:19" x14ac:dyDescent="0.25">
      <c r="A1133" s="192" t="s">
        <v>187</v>
      </c>
      <c r="B1133" s="193" t="s">
        <v>188</v>
      </c>
      <c r="C1133" s="192" t="s">
        <v>75</v>
      </c>
      <c r="D1133" s="192" t="s">
        <v>31</v>
      </c>
      <c r="E1133" s="192" t="s">
        <v>69</v>
      </c>
      <c r="F1133" s="194">
        <v>463.92020815264527</v>
      </c>
      <c r="G1133">
        <v>3</v>
      </c>
      <c r="H1133">
        <v>3</v>
      </c>
      <c r="I1133" s="167">
        <v>517.24449586879746</v>
      </c>
      <c r="J1133" s="22">
        <v>1.1149428000312647</v>
      </c>
      <c r="K1133" s="22" t="s">
        <v>189</v>
      </c>
      <c r="L1133" s="22" t="s">
        <v>58</v>
      </c>
      <c r="M11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33" s="24" t="str">
        <f>IFERROR(IF(Table1[[#This Row],[Medicare Rate in CR]]&gt;0,"Y","N"),"N")</f>
        <v>N</v>
      </c>
      <c r="O1133" s="166">
        <f>Table1[[#This Row],[Medicare Rate in CR]]*Table1[[#This Row],[SumOfUnits]]*Table1[[#This Row],[Actuarial Factor 06/20/2023]]</f>
        <v>0</v>
      </c>
      <c r="P11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964.58484613838993</v>
      </c>
      <c r="Q1133" s="166">
        <f>Table1[[#This Row],[Trended Medicare Pricing for all RHCs]]-Table1[[#This Row],[SumOfSFY24 Estimated Payment 5/04/23]]</f>
        <v>447.34035026959248</v>
      </c>
      <c r="R1133" s="24">
        <f>Table1[[#This Row],[SumOfUnits]]*Table1[[#This Row],[Actuarial Factor 06/20/2023]]</f>
        <v>3.3448284000937942</v>
      </c>
      <c r="S1133" s="23"/>
    </row>
    <row r="1134" spans="1:19" x14ac:dyDescent="0.25">
      <c r="A1134" s="192" t="s">
        <v>187</v>
      </c>
      <c r="B1134" s="193" t="s">
        <v>188</v>
      </c>
      <c r="C1134" s="192" t="s">
        <v>78</v>
      </c>
      <c r="D1134" s="192" t="s">
        <v>30</v>
      </c>
      <c r="E1134" s="192" t="s">
        <v>56</v>
      </c>
      <c r="F1134" s="194">
        <v>452.68381998650864</v>
      </c>
      <c r="G1134">
        <v>3</v>
      </c>
      <c r="H1134">
        <v>3</v>
      </c>
      <c r="I1134" s="167">
        <v>483.00145159652328</v>
      </c>
      <c r="J1134" s="22">
        <v>1.0669730842399407</v>
      </c>
      <c r="K1134" s="22" t="s">
        <v>189</v>
      </c>
      <c r="L1134" s="22" t="s">
        <v>58</v>
      </c>
      <c r="M11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34" s="24" t="str">
        <f>IFERROR(IF(Table1[[#This Row],[Medicare Rate in CR]]&gt;0,"Y","N"),"N")</f>
        <v>N</v>
      </c>
      <c r="O1134" s="166">
        <f>Table1[[#This Row],[Medicare Rate in CR]]*Table1[[#This Row],[SumOfUnits]]*Table1[[#This Row],[Actuarial Factor 06/20/2023]]</f>
        <v>0</v>
      </c>
      <c r="P11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700.67197068035262</v>
      </c>
      <c r="Q1134" s="166">
        <f>Table1[[#This Row],[Trended Medicare Pricing for all RHCs]]-Table1[[#This Row],[SumOfSFY24 Estimated Payment 5/04/23]]</f>
        <v>217.67051908382933</v>
      </c>
      <c r="R1134" s="24">
        <f>Table1[[#This Row],[SumOfUnits]]*Table1[[#This Row],[Actuarial Factor 06/20/2023]]</f>
        <v>3.2009192527198222</v>
      </c>
      <c r="S1134" s="23"/>
    </row>
    <row r="1135" spans="1:19" x14ac:dyDescent="0.25">
      <c r="A1135" s="192" t="s">
        <v>187</v>
      </c>
      <c r="B1135" s="193" t="s">
        <v>188</v>
      </c>
      <c r="C1135" s="192" t="s">
        <v>78</v>
      </c>
      <c r="D1135" s="192" t="s">
        <v>30</v>
      </c>
      <c r="E1135" s="192" t="s">
        <v>59</v>
      </c>
      <c r="F1135" s="194">
        <v>6958.8031222896816</v>
      </c>
      <c r="G1135">
        <v>45</v>
      </c>
      <c r="H1135">
        <v>45</v>
      </c>
      <c r="I1135" s="167">
        <v>6499.397971591663</v>
      </c>
      <c r="J1135" s="22">
        <v>0.93398216006047052</v>
      </c>
      <c r="K1135" s="22" t="s">
        <v>189</v>
      </c>
      <c r="L1135" s="22" t="s">
        <v>58</v>
      </c>
      <c r="M11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35" s="24" t="str">
        <f>IFERROR(IF(Table1[[#This Row],[Medicare Rate in CR]]&gt;0,"Y","N"),"N")</f>
        <v>N</v>
      </c>
      <c r="O1135" s="166">
        <f>Table1[[#This Row],[Medicare Rate in CR]]*Table1[[#This Row],[SumOfUnits]]*Table1[[#This Row],[Actuarial Factor 06/20/2023]]</f>
        <v>0</v>
      </c>
      <c r="P11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9428.4312602753198</v>
      </c>
      <c r="Q1135" s="166">
        <f>Table1[[#This Row],[Trended Medicare Pricing for all RHCs]]-Table1[[#This Row],[SumOfSFY24 Estimated Payment 5/04/23]]</f>
        <v>2929.0332886836568</v>
      </c>
      <c r="R1135" s="24">
        <f>Table1[[#This Row],[SumOfUnits]]*Table1[[#This Row],[Actuarial Factor 06/20/2023]]</f>
        <v>42.029197202721171</v>
      </c>
      <c r="S1135" s="23"/>
    </row>
    <row r="1136" spans="1:19" x14ac:dyDescent="0.25">
      <c r="A1136" s="192" t="s">
        <v>187</v>
      </c>
      <c r="B1136" s="193" t="s">
        <v>188</v>
      </c>
      <c r="C1136" s="192" t="s">
        <v>78</v>
      </c>
      <c r="D1136" s="192" t="s">
        <v>30</v>
      </c>
      <c r="E1136" s="192" t="s">
        <v>60</v>
      </c>
      <c r="F1136" s="194">
        <v>8195.923677363402</v>
      </c>
      <c r="G1136">
        <v>58</v>
      </c>
      <c r="H1136">
        <v>54</v>
      </c>
      <c r="I1136" s="167">
        <v>6716.8940225863753</v>
      </c>
      <c r="J1136" s="22">
        <v>0.81954082138880713</v>
      </c>
      <c r="K1136" s="22" t="s">
        <v>189</v>
      </c>
      <c r="L1136" s="22" t="s">
        <v>58</v>
      </c>
      <c r="M11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36" s="24" t="str">
        <f>IFERROR(IF(Table1[[#This Row],[Medicare Rate in CR]]&gt;0,"Y","N"),"N")</f>
        <v>N</v>
      </c>
      <c r="O1136" s="166">
        <f>Table1[[#This Row],[Medicare Rate in CR]]*Table1[[#This Row],[SumOfUnits]]*Table1[[#This Row],[Actuarial Factor 06/20/2023]]</f>
        <v>0</v>
      </c>
      <c r="P11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9743.9445701462009</v>
      </c>
      <c r="Q1136" s="166">
        <f>Table1[[#This Row],[Trended Medicare Pricing for all RHCs]]-Table1[[#This Row],[SumOfSFY24 Estimated Payment 5/04/23]]</f>
        <v>3027.0505475598256</v>
      </c>
      <c r="R1136" s="24">
        <f>Table1[[#This Row],[SumOfUnits]]*Table1[[#This Row],[Actuarial Factor 06/20/2023]]</f>
        <v>47.533367640550814</v>
      </c>
      <c r="S1136" s="23"/>
    </row>
    <row r="1137" spans="1:19" x14ac:dyDescent="0.25">
      <c r="A1137" s="192" t="s">
        <v>187</v>
      </c>
      <c r="B1137" s="193" t="s">
        <v>188</v>
      </c>
      <c r="C1137" s="192" t="s">
        <v>78</v>
      </c>
      <c r="D1137" s="192" t="s">
        <v>30</v>
      </c>
      <c r="E1137" s="192" t="s">
        <v>61</v>
      </c>
      <c r="F1137" s="194">
        <v>309.28013876843016</v>
      </c>
      <c r="G1137">
        <v>2</v>
      </c>
      <c r="H1137">
        <v>2</v>
      </c>
      <c r="I1137" s="167">
        <v>253.46769896552351</v>
      </c>
      <c r="J1137" s="22">
        <v>0.81954082138880713</v>
      </c>
      <c r="K1137" s="22" t="s">
        <v>189</v>
      </c>
      <c r="L1137" s="22" t="s">
        <v>58</v>
      </c>
      <c r="M11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37" s="24" t="str">
        <f>IFERROR(IF(Table1[[#This Row],[Medicare Rate in CR]]&gt;0,"Y","N"),"N")</f>
        <v>N</v>
      </c>
      <c r="O1137" s="166">
        <f>Table1[[#This Row],[Medicare Rate in CR]]*Table1[[#This Row],[SumOfUnits]]*Table1[[#This Row],[Actuarial Factor 06/20/2023]]</f>
        <v>0</v>
      </c>
      <c r="P11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367.69602151495087</v>
      </c>
      <c r="Q1137" s="166">
        <f>Table1[[#This Row],[Trended Medicare Pricing for all RHCs]]-Table1[[#This Row],[SumOfSFY24 Estimated Payment 5/04/23]]</f>
        <v>114.22832254942736</v>
      </c>
      <c r="R1137" s="24">
        <f>Table1[[#This Row],[SumOfUnits]]*Table1[[#This Row],[Actuarial Factor 06/20/2023]]</f>
        <v>1.6390816427776143</v>
      </c>
      <c r="S1137" s="23"/>
    </row>
    <row r="1138" spans="1:19" x14ac:dyDescent="0.25">
      <c r="A1138" s="192" t="s">
        <v>187</v>
      </c>
      <c r="B1138" s="193" t="s">
        <v>188</v>
      </c>
      <c r="C1138" s="192" t="s">
        <v>78</v>
      </c>
      <c r="D1138" s="192" t="s">
        <v>30</v>
      </c>
      <c r="E1138" s="192" t="s">
        <v>62</v>
      </c>
      <c r="F1138" s="194">
        <v>16607.969548038938</v>
      </c>
      <c r="G1138">
        <v>108</v>
      </c>
      <c r="H1138">
        <v>108</v>
      </c>
      <c r="I1138" s="167">
        <v>15776.263632818696</v>
      </c>
      <c r="J1138" s="22">
        <v>0.94992127648027569</v>
      </c>
      <c r="K1138" s="22" t="s">
        <v>189</v>
      </c>
      <c r="L1138" s="22" t="s">
        <v>58</v>
      </c>
      <c r="M11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38" s="24" t="str">
        <f>IFERROR(IF(Table1[[#This Row],[Medicare Rate in CR]]&gt;0,"Y","N"),"N")</f>
        <v>N</v>
      </c>
      <c r="O1138" s="166">
        <f>Table1[[#This Row],[Medicare Rate in CR]]*Table1[[#This Row],[SumOfUnits]]*Table1[[#This Row],[Actuarial Factor 06/20/2023]]</f>
        <v>0</v>
      </c>
      <c r="P11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22886.030037884513</v>
      </c>
      <c r="Q1138" s="166">
        <f>Table1[[#This Row],[Trended Medicare Pricing for all RHCs]]-Table1[[#This Row],[SumOfSFY24 Estimated Payment 5/04/23]]</f>
        <v>7109.7664050658168</v>
      </c>
      <c r="R1138" s="24">
        <f>Table1[[#This Row],[SumOfUnits]]*Table1[[#This Row],[Actuarial Factor 06/20/2023]]</f>
        <v>102.59149785986978</v>
      </c>
      <c r="S1138" s="23"/>
    </row>
    <row r="1139" spans="1:19" x14ac:dyDescent="0.25">
      <c r="A1139" s="192" t="s">
        <v>187</v>
      </c>
      <c r="B1139" s="193" t="s">
        <v>188</v>
      </c>
      <c r="C1139" s="192" t="s">
        <v>78</v>
      </c>
      <c r="D1139" s="192" t="s">
        <v>30</v>
      </c>
      <c r="E1139" s="192" t="s">
        <v>63</v>
      </c>
      <c r="F1139" s="194">
        <v>3241.8232629854492</v>
      </c>
      <c r="G1139">
        <v>21</v>
      </c>
      <c r="H1139">
        <v>21</v>
      </c>
      <c r="I1139" s="167">
        <v>3035.9857301697707</v>
      </c>
      <c r="J1139" s="22">
        <v>0.93650562781571278</v>
      </c>
      <c r="K1139" s="22" t="s">
        <v>189</v>
      </c>
      <c r="L1139" s="22" t="s">
        <v>58</v>
      </c>
      <c r="M11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39" s="24" t="str">
        <f>IFERROR(IF(Table1[[#This Row],[Medicare Rate in CR]]&gt;0,"Y","N"),"N")</f>
        <v>N</v>
      </c>
      <c r="O1139" s="166">
        <f>Table1[[#This Row],[Medicare Rate in CR]]*Table1[[#This Row],[SumOfUnits]]*Table1[[#This Row],[Actuarial Factor 06/20/2023]]</f>
        <v>0</v>
      </c>
      <c r="P11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4404.1898786930988</v>
      </c>
      <c r="Q1139" s="166">
        <f>Table1[[#This Row],[Trended Medicare Pricing for all RHCs]]-Table1[[#This Row],[SumOfSFY24 Estimated Payment 5/04/23]]</f>
        <v>1368.2041485233281</v>
      </c>
      <c r="R1139" s="24">
        <f>Table1[[#This Row],[SumOfUnits]]*Table1[[#This Row],[Actuarial Factor 06/20/2023]]</f>
        <v>19.66661818412997</v>
      </c>
      <c r="S1139" s="23"/>
    </row>
    <row r="1140" spans="1:19" x14ac:dyDescent="0.25">
      <c r="A1140" s="192" t="s">
        <v>187</v>
      </c>
      <c r="B1140" s="193" t="s">
        <v>188</v>
      </c>
      <c r="C1140" s="192" t="s">
        <v>78</v>
      </c>
      <c r="D1140" s="192" t="s">
        <v>30</v>
      </c>
      <c r="E1140" s="192" t="s">
        <v>64</v>
      </c>
      <c r="F1140" s="194">
        <v>5257.9165462079618</v>
      </c>
      <c r="G1140">
        <v>35</v>
      </c>
      <c r="H1140">
        <v>35</v>
      </c>
      <c r="I1140" s="167">
        <v>4776.2254319726098</v>
      </c>
      <c r="J1140" s="22">
        <v>0.90838745537284149</v>
      </c>
      <c r="K1140" s="22" t="s">
        <v>189</v>
      </c>
      <c r="L1140" s="22" t="s">
        <v>58</v>
      </c>
      <c r="M11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40" s="24" t="str">
        <f>IFERROR(IF(Table1[[#This Row],[Medicare Rate in CR]]&gt;0,"Y","N"),"N")</f>
        <v>N</v>
      </c>
      <c r="O1140" s="166">
        <f>Table1[[#This Row],[Medicare Rate in CR]]*Table1[[#This Row],[SumOfUnits]]*Table1[[#This Row],[Actuarial Factor 06/20/2023]]</f>
        <v>0</v>
      </c>
      <c r="P11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6928.6899133989182</v>
      </c>
      <c r="Q1140" s="166">
        <f>Table1[[#This Row],[Trended Medicare Pricing for all RHCs]]-Table1[[#This Row],[SumOfSFY24 Estimated Payment 5/04/23]]</f>
        <v>2152.4644814263083</v>
      </c>
      <c r="R1140" s="24">
        <f>Table1[[#This Row],[SumOfUnits]]*Table1[[#This Row],[Actuarial Factor 06/20/2023]]</f>
        <v>31.793560938049453</v>
      </c>
      <c r="S1140" s="23"/>
    </row>
    <row r="1141" spans="1:19" x14ac:dyDescent="0.25">
      <c r="A1141" s="192" t="s">
        <v>187</v>
      </c>
      <c r="B1141" s="193" t="s">
        <v>188</v>
      </c>
      <c r="C1141" s="192" t="s">
        <v>78</v>
      </c>
      <c r="D1141" s="192" t="s">
        <v>30</v>
      </c>
      <c r="E1141" s="192" t="s">
        <v>77</v>
      </c>
      <c r="F1141" s="194">
        <v>463.92020815264527</v>
      </c>
      <c r="G1141">
        <v>3</v>
      </c>
      <c r="H1141">
        <v>3</v>
      </c>
      <c r="I1141" s="167">
        <v>589.07908423704885</v>
      </c>
      <c r="J1141" s="22">
        <v>1.2697853507670918</v>
      </c>
      <c r="K1141" s="22" t="s">
        <v>189</v>
      </c>
      <c r="L1141" s="22" t="s">
        <v>58</v>
      </c>
      <c r="M11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41" s="24" t="str">
        <f>IFERROR(IF(Table1[[#This Row],[Medicare Rate in CR]]&gt;0,"Y","N"),"N")</f>
        <v>N</v>
      </c>
      <c r="O1141" s="166">
        <f>Table1[[#This Row],[Medicare Rate in CR]]*Table1[[#This Row],[SumOfUnits]]*Table1[[#This Row],[Actuarial Factor 06/20/2023]]</f>
        <v>0</v>
      </c>
      <c r="P11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854.55478751592534</v>
      </c>
      <c r="Q1141" s="166">
        <f>Table1[[#This Row],[Trended Medicare Pricing for all RHCs]]-Table1[[#This Row],[SumOfSFY24 Estimated Payment 5/04/23]]</f>
        <v>265.47570327887649</v>
      </c>
      <c r="R1141" s="24">
        <f>Table1[[#This Row],[SumOfUnits]]*Table1[[#This Row],[Actuarial Factor 06/20/2023]]</f>
        <v>3.8093560523012755</v>
      </c>
      <c r="S1141" s="23"/>
    </row>
    <row r="1142" spans="1:19" x14ac:dyDescent="0.25">
      <c r="A1142" s="192" t="s">
        <v>187</v>
      </c>
      <c r="B1142" s="193" t="s">
        <v>188</v>
      </c>
      <c r="C1142" s="192" t="s">
        <v>78</v>
      </c>
      <c r="D1142" s="192" t="s">
        <v>32</v>
      </c>
      <c r="E1142" s="192" t="s">
        <v>65</v>
      </c>
      <c r="F1142" s="194">
        <v>149.02187530114676</v>
      </c>
      <c r="G1142">
        <v>1</v>
      </c>
      <c r="H1142">
        <v>1</v>
      </c>
      <c r="I1142" s="167">
        <v>197.43126721404855</v>
      </c>
      <c r="J1142" s="22">
        <v>1.3248475555355548</v>
      </c>
      <c r="K1142" s="22" t="s">
        <v>189</v>
      </c>
      <c r="L1142" s="22" t="s">
        <v>58</v>
      </c>
      <c r="M11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42" s="24" t="str">
        <f>IFERROR(IF(Table1[[#This Row],[Medicare Rate in CR]]&gt;0,"Y","N"),"N")</f>
        <v>N</v>
      </c>
      <c r="O1142" s="166">
        <f>Table1[[#This Row],[Medicare Rate in CR]]*Table1[[#This Row],[SumOfUnits]]*Table1[[#This Row],[Actuarial Factor 06/20/2023]]</f>
        <v>0</v>
      </c>
      <c r="P11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286.40608556254375</v>
      </c>
      <c r="Q1142" s="166">
        <f>Table1[[#This Row],[Trended Medicare Pricing for all RHCs]]-Table1[[#This Row],[SumOfSFY24 Estimated Payment 5/04/23]]</f>
        <v>88.974818348495205</v>
      </c>
      <c r="R1142" s="24">
        <f>Table1[[#This Row],[SumOfUnits]]*Table1[[#This Row],[Actuarial Factor 06/20/2023]]</f>
        <v>1.3248475555355548</v>
      </c>
      <c r="S1142" s="23"/>
    </row>
    <row r="1143" spans="1:19" x14ac:dyDescent="0.25">
      <c r="A1143" s="192" t="s">
        <v>187</v>
      </c>
      <c r="B1143" s="193" t="s">
        <v>188</v>
      </c>
      <c r="C1143" s="192" t="s">
        <v>78</v>
      </c>
      <c r="D1143" s="192" t="s">
        <v>32</v>
      </c>
      <c r="E1143" s="192" t="s">
        <v>66</v>
      </c>
      <c r="F1143" s="194">
        <v>894.13125180688064</v>
      </c>
      <c r="G1143">
        <v>6</v>
      </c>
      <c r="H1143">
        <v>6</v>
      </c>
      <c r="I1143" s="167">
        <v>961.77528425377307</v>
      </c>
      <c r="J1143" s="22">
        <v>1.0756533588443484</v>
      </c>
      <c r="K1143" s="22" t="s">
        <v>189</v>
      </c>
      <c r="L1143" s="22" t="s">
        <v>58</v>
      </c>
      <c r="M11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43" s="24" t="str">
        <f>IFERROR(IF(Table1[[#This Row],[Medicare Rate in CR]]&gt;0,"Y","N"),"N")</f>
        <v>N</v>
      </c>
      <c r="O1143" s="166">
        <f>Table1[[#This Row],[Medicare Rate in CR]]*Table1[[#This Row],[SumOfUnits]]*Table1[[#This Row],[Actuarial Factor 06/20/2023]]</f>
        <v>0</v>
      </c>
      <c r="P11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1395.2110941742731</v>
      </c>
      <c r="Q1143" s="166">
        <f>Table1[[#This Row],[Trended Medicare Pricing for all RHCs]]-Table1[[#This Row],[SumOfSFY24 Estimated Payment 5/04/23]]</f>
        <v>433.43580992049999</v>
      </c>
      <c r="R1143" s="24">
        <f>Table1[[#This Row],[SumOfUnits]]*Table1[[#This Row],[Actuarial Factor 06/20/2023]]</f>
        <v>6.4539201530660906</v>
      </c>
      <c r="S1143" s="23"/>
    </row>
    <row r="1144" spans="1:19" x14ac:dyDescent="0.25">
      <c r="A1144" s="192" t="s">
        <v>187</v>
      </c>
      <c r="B1144" s="193" t="s">
        <v>188</v>
      </c>
      <c r="C1144" s="192" t="s">
        <v>78</v>
      </c>
      <c r="D1144" s="192" t="s">
        <v>31</v>
      </c>
      <c r="E1144" s="192" t="s">
        <v>67</v>
      </c>
      <c r="F1144" s="194">
        <v>1855.6808326105813</v>
      </c>
      <c r="G1144">
        <v>12</v>
      </c>
      <c r="H1144">
        <v>12</v>
      </c>
      <c r="I1144" s="167">
        <v>1949.4886072358902</v>
      </c>
      <c r="J1144" s="22">
        <v>1.0505516751462802</v>
      </c>
      <c r="K1144" s="22" t="s">
        <v>189</v>
      </c>
      <c r="L1144" s="22" t="s">
        <v>58</v>
      </c>
      <c r="M11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44" s="24" t="str">
        <f>IFERROR(IF(Table1[[#This Row],[Medicare Rate in CR]]&gt;0,"Y","N"),"N")</f>
        <v>N</v>
      </c>
      <c r="O1144" s="166">
        <f>Table1[[#This Row],[Medicare Rate in CR]]*Table1[[#This Row],[SumOfUnits]]*Table1[[#This Row],[Actuarial Factor 06/20/2023]]</f>
        <v>0</v>
      </c>
      <c r="P11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2828.0495218716633</v>
      </c>
      <c r="Q1144" s="166">
        <f>Table1[[#This Row],[Trended Medicare Pricing for all RHCs]]-Table1[[#This Row],[SumOfSFY24 Estimated Payment 5/04/23]]</f>
        <v>878.56091463577309</v>
      </c>
      <c r="R1144" s="24">
        <f>Table1[[#This Row],[SumOfUnits]]*Table1[[#This Row],[Actuarial Factor 06/20/2023]]</f>
        <v>12.606620101755363</v>
      </c>
      <c r="S1144" s="23"/>
    </row>
    <row r="1145" spans="1:19" x14ac:dyDescent="0.25">
      <c r="A1145" s="192" t="s">
        <v>187</v>
      </c>
      <c r="B1145" s="193" t="s">
        <v>188</v>
      </c>
      <c r="C1145" s="192" t="s">
        <v>78</v>
      </c>
      <c r="D1145" s="192" t="s">
        <v>31</v>
      </c>
      <c r="E1145" s="192" t="s">
        <v>68</v>
      </c>
      <c r="F1145" s="194">
        <v>1237.1205550737207</v>
      </c>
      <c r="G1145">
        <v>8</v>
      </c>
      <c r="H1145">
        <v>8</v>
      </c>
      <c r="I1145" s="167">
        <v>1177.3381223067934</v>
      </c>
      <c r="J1145" s="22">
        <v>0.95167614625612229</v>
      </c>
      <c r="K1145" s="22" t="s">
        <v>189</v>
      </c>
      <c r="L1145" s="22" t="s">
        <v>58</v>
      </c>
      <c r="M11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45" s="24" t="str">
        <f>IFERROR(IF(Table1[[#This Row],[Medicare Rate in CR]]&gt;0,"Y","N"),"N")</f>
        <v>N</v>
      </c>
      <c r="O1145" s="166">
        <f>Table1[[#This Row],[Medicare Rate in CR]]*Table1[[#This Row],[SumOfUnits]]*Table1[[#This Row],[Actuarial Factor 06/20/2023]]</f>
        <v>0</v>
      </c>
      <c r="P11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1707.9199650168191</v>
      </c>
      <c r="Q1145" s="166">
        <f>Table1[[#This Row],[Trended Medicare Pricing for all RHCs]]-Table1[[#This Row],[SumOfSFY24 Estimated Payment 5/04/23]]</f>
        <v>530.58184271002574</v>
      </c>
      <c r="R1145" s="24">
        <f>Table1[[#This Row],[SumOfUnits]]*Table1[[#This Row],[Actuarial Factor 06/20/2023]]</f>
        <v>7.6134091700489783</v>
      </c>
      <c r="S1145" s="23"/>
    </row>
    <row r="1146" spans="1:19" x14ac:dyDescent="0.25">
      <c r="A1146" s="192" t="s">
        <v>187</v>
      </c>
      <c r="B1146" s="193" t="s">
        <v>188</v>
      </c>
      <c r="C1146" s="192" t="s">
        <v>78</v>
      </c>
      <c r="D1146" s="192" t="s">
        <v>31</v>
      </c>
      <c r="E1146" s="192" t="s">
        <v>74</v>
      </c>
      <c r="F1146" s="194">
        <v>1237.1205550737207</v>
      </c>
      <c r="G1146">
        <v>8</v>
      </c>
      <c r="H1146">
        <v>8</v>
      </c>
      <c r="I1146" s="167">
        <v>1420.8243869862758</v>
      </c>
      <c r="J1146" s="22">
        <v>1.1484930722063771</v>
      </c>
      <c r="K1146" s="22" t="s">
        <v>189</v>
      </c>
      <c r="L1146" s="22" t="s">
        <v>58</v>
      </c>
      <c r="M11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46" s="24" t="str">
        <f>IFERROR(IF(Table1[[#This Row],[Medicare Rate in CR]]&gt;0,"Y","N"),"N")</f>
        <v>N</v>
      </c>
      <c r="O1146" s="166">
        <f>Table1[[#This Row],[Medicare Rate in CR]]*Table1[[#This Row],[SumOfUnits]]*Table1[[#This Row],[Actuarial Factor 06/20/2023]]</f>
        <v>0</v>
      </c>
      <c r="P11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2061.1362966503016</v>
      </c>
      <c r="Q1146" s="166">
        <f>Table1[[#This Row],[Trended Medicare Pricing for all RHCs]]-Table1[[#This Row],[SumOfSFY24 Estimated Payment 5/04/23]]</f>
        <v>640.31190966402573</v>
      </c>
      <c r="R1146" s="24">
        <f>Table1[[#This Row],[SumOfUnits]]*Table1[[#This Row],[Actuarial Factor 06/20/2023]]</f>
        <v>9.1879445776510167</v>
      </c>
      <c r="S1146" s="23"/>
    </row>
    <row r="1147" spans="1:19" x14ac:dyDescent="0.25">
      <c r="A1147" s="192" t="s">
        <v>187</v>
      </c>
      <c r="B1147" s="193" t="s">
        <v>188</v>
      </c>
      <c r="C1147" s="192" t="s">
        <v>78</v>
      </c>
      <c r="D1147" s="192" t="s">
        <v>31</v>
      </c>
      <c r="E1147" s="192" t="s">
        <v>69</v>
      </c>
      <c r="F1147" s="194">
        <v>8095.200925122871</v>
      </c>
      <c r="G1147">
        <v>53</v>
      </c>
      <c r="H1147">
        <v>53</v>
      </c>
      <c r="I1147" s="167">
        <v>8665.8656530654716</v>
      </c>
      <c r="J1147" s="22">
        <v>1.0704942018389665</v>
      </c>
      <c r="K1147" s="22" t="s">
        <v>189</v>
      </c>
      <c r="L1147" s="22" t="s">
        <v>58</v>
      </c>
      <c r="M11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47" s="24" t="str">
        <f>IFERROR(IF(Table1[[#This Row],[Medicare Rate in CR]]&gt;0,"Y","N"),"N")</f>
        <v>N</v>
      </c>
      <c r="O1147" s="166">
        <f>Table1[[#This Row],[Medicare Rate in CR]]*Table1[[#This Row],[SumOfUnits]]*Table1[[#This Row],[Actuarial Factor 06/20/2023]]</f>
        <v>0</v>
      </c>
      <c r="P11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12571.244133354632</v>
      </c>
      <c r="Q1147" s="166">
        <f>Table1[[#This Row],[Trended Medicare Pricing for all RHCs]]-Table1[[#This Row],[SumOfSFY24 Estimated Payment 5/04/23]]</f>
        <v>3905.3784802891605</v>
      </c>
      <c r="R1147" s="24">
        <f>Table1[[#This Row],[SumOfUnits]]*Table1[[#This Row],[Actuarial Factor 06/20/2023]]</f>
        <v>56.736192697465221</v>
      </c>
      <c r="S1147" s="23"/>
    </row>
    <row r="1148" spans="1:19" x14ac:dyDescent="0.25">
      <c r="A1148" s="192" t="s">
        <v>187</v>
      </c>
      <c r="B1148" s="193" t="s">
        <v>188</v>
      </c>
      <c r="C1148" s="192" t="s">
        <v>84</v>
      </c>
      <c r="D1148" s="192" t="s">
        <v>30</v>
      </c>
      <c r="E1148" s="192" t="s">
        <v>64</v>
      </c>
      <c r="F1148" s="194">
        <v>463.92020815264527</v>
      </c>
      <c r="G1148">
        <v>3</v>
      </c>
      <c r="H1148">
        <v>3</v>
      </c>
      <c r="I1148" s="167">
        <v>476.83597501063844</v>
      </c>
      <c r="J1148" s="22">
        <v>1.0278404920307835</v>
      </c>
      <c r="K1148" s="22" t="s">
        <v>189</v>
      </c>
      <c r="L1148" s="22" t="s">
        <v>58</v>
      </c>
      <c r="M11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48" s="24" t="str">
        <f>IFERROR(IF(Table1[[#This Row],[Medicare Rate in CR]]&gt;0,"Y","N"),"N")</f>
        <v>N</v>
      </c>
      <c r="O1148" s="166">
        <f>Table1[[#This Row],[Medicare Rate in CR]]*Table1[[#This Row],[SumOfUnits]]*Table1[[#This Row],[Actuarial Factor 06/20/2023]]</f>
        <v>0</v>
      </c>
      <c r="P11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1205.4734534102379</v>
      </c>
      <c r="Q1148" s="166">
        <f>Table1[[#This Row],[Trended Medicare Pricing for all RHCs]]-Table1[[#This Row],[SumOfSFY24 Estimated Payment 5/04/23]]</f>
        <v>728.63747839959944</v>
      </c>
      <c r="R1148" s="24">
        <f>Table1[[#This Row],[SumOfUnits]]*Table1[[#This Row],[Actuarial Factor 06/20/2023]]</f>
        <v>3.0835214760923506</v>
      </c>
      <c r="S1148" s="23"/>
    </row>
    <row r="1149" spans="1:19" x14ac:dyDescent="0.25">
      <c r="A1149" s="192" t="s">
        <v>190</v>
      </c>
      <c r="B1149" s="193" t="s">
        <v>191</v>
      </c>
      <c r="C1149" s="192" t="s">
        <v>78</v>
      </c>
      <c r="D1149" s="192" t="s">
        <v>30</v>
      </c>
      <c r="E1149" s="192" t="s">
        <v>56</v>
      </c>
      <c r="F1149" s="194">
        <v>915.7299999999999</v>
      </c>
      <c r="G1149">
        <v>4</v>
      </c>
      <c r="H1149">
        <v>4</v>
      </c>
      <c r="I1149" s="167">
        <v>977.05926243104079</v>
      </c>
      <c r="J1149" s="22">
        <v>1.0669730842399407</v>
      </c>
      <c r="K1149" s="22" t="s">
        <v>192</v>
      </c>
      <c r="L1149" s="22" t="s">
        <v>58</v>
      </c>
      <c r="M11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49" s="24" t="str">
        <f>IFERROR(IF(Table1[[#This Row],[Medicare Rate in CR]]&gt;0,"Y","N"),"N")</f>
        <v>N</v>
      </c>
      <c r="O1149" s="166">
        <f>Table1[[#This Row],[Medicare Rate in CR]]*Table1[[#This Row],[SumOfUnits]]*Table1[[#This Row],[Actuarial Factor 06/20/2023]]</f>
        <v>0</v>
      </c>
      <c r="P11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1417.3829842874472</v>
      </c>
      <c r="Q1149" s="166">
        <f>Table1[[#This Row],[Trended Medicare Pricing for all RHCs]]-Table1[[#This Row],[SumOfSFY24 Estimated Payment 5/04/23]]</f>
        <v>440.32372185640645</v>
      </c>
      <c r="R1149" s="24">
        <f>Table1[[#This Row],[SumOfUnits]]*Table1[[#This Row],[Actuarial Factor 06/20/2023]]</f>
        <v>4.267892336959763</v>
      </c>
      <c r="S1149" s="23"/>
    </row>
    <row r="1150" spans="1:19" x14ac:dyDescent="0.25">
      <c r="A1150" s="192" t="s">
        <v>190</v>
      </c>
      <c r="B1150" s="193" t="s">
        <v>191</v>
      </c>
      <c r="C1150" s="192" t="s">
        <v>78</v>
      </c>
      <c r="D1150" s="192" t="s">
        <v>30</v>
      </c>
      <c r="E1150" s="192" t="s">
        <v>59</v>
      </c>
      <c r="F1150" s="194">
        <v>693.09</v>
      </c>
      <c r="G1150">
        <v>3</v>
      </c>
      <c r="H1150">
        <v>3</v>
      </c>
      <c r="I1150" s="167">
        <v>647.33369531631149</v>
      </c>
      <c r="J1150" s="22">
        <v>0.93398216006047052</v>
      </c>
      <c r="K1150" s="22" t="s">
        <v>192</v>
      </c>
      <c r="L1150" s="22" t="s">
        <v>58</v>
      </c>
      <c r="M11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50" s="24" t="str">
        <f>IFERROR(IF(Table1[[#This Row],[Medicare Rate in CR]]&gt;0,"Y","N"),"N")</f>
        <v>N</v>
      </c>
      <c r="O1150" s="166">
        <f>Table1[[#This Row],[Medicare Rate in CR]]*Table1[[#This Row],[SumOfUnits]]*Table1[[#This Row],[Actuarial Factor 06/20/2023]]</f>
        <v>0</v>
      </c>
      <c r="P11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939.06255247440697</v>
      </c>
      <c r="Q1150" s="166">
        <f>Table1[[#This Row],[Trended Medicare Pricing for all RHCs]]-Table1[[#This Row],[SumOfSFY24 Estimated Payment 5/04/23]]</f>
        <v>291.72885715809548</v>
      </c>
      <c r="R1150" s="24">
        <f>Table1[[#This Row],[SumOfUnits]]*Table1[[#This Row],[Actuarial Factor 06/20/2023]]</f>
        <v>2.8019464801814116</v>
      </c>
      <c r="S1150" s="23"/>
    </row>
    <row r="1151" spans="1:19" x14ac:dyDescent="0.25">
      <c r="A1151" s="192" t="s">
        <v>190</v>
      </c>
      <c r="B1151" s="193" t="s">
        <v>191</v>
      </c>
      <c r="C1151" s="192" t="s">
        <v>78</v>
      </c>
      <c r="D1151" s="192" t="s">
        <v>30</v>
      </c>
      <c r="E1151" s="192" t="s">
        <v>60</v>
      </c>
      <c r="F1151" s="194">
        <v>462.06</v>
      </c>
      <c r="G1151">
        <v>2</v>
      </c>
      <c r="H1151">
        <v>2</v>
      </c>
      <c r="I1151" s="167">
        <v>378.67703193091222</v>
      </c>
      <c r="J1151" s="22">
        <v>0.81954082138880713</v>
      </c>
      <c r="K1151" s="22" t="s">
        <v>192</v>
      </c>
      <c r="L1151" s="22" t="s">
        <v>58</v>
      </c>
      <c r="M11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51" s="24" t="str">
        <f>IFERROR(IF(Table1[[#This Row],[Medicare Rate in CR]]&gt;0,"Y","N"),"N")</f>
        <v>N</v>
      </c>
      <c r="O1151" s="166">
        <f>Table1[[#This Row],[Medicare Rate in CR]]*Table1[[#This Row],[SumOfUnits]]*Table1[[#This Row],[Actuarial Factor 06/20/2023]]</f>
        <v>0</v>
      </c>
      <c r="P11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549.33247371699815</v>
      </c>
      <c r="Q1151" s="166">
        <f>Table1[[#This Row],[Trended Medicare Pricing for all RHCs]]-Table1[[#This Row],[SumOfSFY24 Estimated Payment 5/04/23]]</f>
        <v>170.65544178608593</v>
      </c>
      <c r="R1151" s="24">
        <f>Table1[[#This Row],[SumOfUnits]]*Table1[[#This Row],[Actuarial Factor 06/20/2023]]</f>
        <v>1.6390816427776143</v>
      </c>
      <c r="S1151" s="23"/>
    </row>
    <row r="1152" spans="1:19" x14ac:dyDescent="0.25">
      <c r="A1152" s="192" t="s">
        <v>190</v>
      </c>
      <c r="B1152" s="193" t="s">
        <v>191</v>
      </c>
      <c r="C1152" s="192" t="s">
        <v>78</v>
      </c>
      <c r="D1152" s="192" t="s">
        <v>30</v>
      </c>
      <c r="E1152" s="192" t="s">
        <v>61</v>
      </c>
      <c r="F1152" s="194">
        <v>1563.1396357328708</v>
      </c>
      <c r="G1152">
        <v>7</v>
      </c>
      <c r="H1152">
        <v>7</v>
      </c>
      <c r="I1152" s="167">
        <v>1281.0567410139176</v>
      </c>
      <c r="J1152" s="22">
        <v>0.81954082138880713</v>
      </c>
      <c r="K1152" s="22" t="s">
        <v>192</v>
      </c>
      <c r="L1152" s="22" t="s">
        <v>58</v>
      </c>
      <c r="M11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52" s="24" t="str">
        <f>IFERROR(IF(Table1[[#This Row],[Medicare Rate in CR]]&gt;0,"Y","N"),"N")</f>
        <v>N</v>
      </c>
      <c r="O1152" s="166">
        <f>Table1[[#This Row],[Medicare Rate in CR]]*Table1[[#This Row],[SumOfUnits]]*Table1[[#This Row],[Actuarial Factor 06/20/2023]]</f>
        <v>0</v>
      </c>
      <c r="P11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1858.3806494009982</v>
      </c>
      <c r="Q1152" s="166">
        <f>Table1[[#This Row],[Trended Medicare Pricing for all RHCs]]-Table1[[#This Row],[SumOfSFY24 Estimated Payment 5/04/23]]</f>
        <v>577.32390838708056</v>
      </c>
      <c r="R1152" s="24">
        <f>Table1[[#This Row],[SumOfUnits]]*Table1[[#This Row],[Actuarial Factor 06/20/2023]]</f>
        <v>5.7367857497216495</v>
      </c>
      <c r="S1152" s="23"/>
    </row>
    <row r="1153" spans="1:19" x14ac:dyDescent="0.25">
      <c r="A1153" s="192" t="s">
        <v>190</v>
      </c>
      <c r="B1153" s="193" t="s">
        <v>191</v>
      </c>
      <c r="C1153" s="192" t="s">
        <v>78</v>
      </c>
      <c r="D1153" s="192" t="s">
        <v>30</v>
      </c>
      <c r="E1153" s="192" t="s">
        <v>63</v>
      </c>
      <c r="F1153" s="194">
        <v>667.90980052038162</v>
      </c>
      <c r="G1153">
        <v>3</v>
      </c>
      <c r="H1153">
        <v>3</v>
      </c>
      <c r="I1153" s="167">
        <v>625.50128706060752</v>
      </c>
      <c r="J1153" s="22">
        <v>0.93650562781571278</v>
      </c>
      <c r="K1153" s="22" t="s">
        <v>192</v>
      </c>
      <c r="L1153" s="22" t="s">
        <v>58</v>
      </c>
      <c r="M11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53" s="24" t="str">
        <f>IFERROR(IF(Table1[[#This Row],[Medicare Rate in CR]]&gt;0,"Y","N"),"N")</f>
        <v>N</v>
      </c>
      <c r="O1153" s="166">
        <f>Table1[[#This Row],[Medicare Rate in CR]]*Table1[[#This Row],[SumOfUnits]]*Table1[[#This Row],[Actuarial Factor 06/20/2023]]</f>
        <v>0</v>
      </c>
      <c r="P11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907.39110207470765</v>
      </c>
      <c r="Q1153" s="166">
        <f>Table1[[#This Row],[Trended Medicare Pricing for all RHCs]]-Table1[[#This Row],[SumOfSFY24 Estimated Payment 5/04/23]]</f>
        <v>281.88981501410012</v>
      </c>
      <c r="R1153" s="24">
        <f>Table1[[#This Row],[SumOfUnits]]*Table1[[#This Row],[Actuarial Factor 06/20/2023]]</f>
        <v>2.8095168834471385</v>
      </c>
      <c r="S1153" s="23"/>
    </row>
    <row r="1154" spans="1:19" x14ac:dyDescent="0.25">
      <c r="A1154" s="192" t="s">
        <v>190</v>
      </c>
      <c r="B1154" s="193" t="s">
        <v>191</v>
      </c>
      <c r="C1154" s="192" t="s">
        <v>78</v>
      </c>
      <c r="D1154" s="192" t="s">
        <v>30</v>
      </c>
      <c r="E1154" s="192" t="s">
        <v>64</v>
      </c>
      <c r="F1154" s="194">
        <v>454.64006938421505</v>
      </c>
      <c r="G1154">
        <v>2</v>
      </c>
      <c r="H1154">
        <v>2</v>
      </c>
      <c r="I1154" s="167">
        <v>412.9893357384592</v>
      </c>
      <c r="J1154" s="22">
        <v>0.90838745537284149</v>
      </c>
      <c r="K1154" s="22" t="s">
        <v>192</v>
      </c>
      <c r="L1154" s="22" t="s">
        <v>58</v>
      </c>
      <c r="M11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54" s="24" t="str">
        <f>IFERROR(IF(Table1[[#This Row],[Medicare Rate in CR]]&gt;0,"Y","N"),"N")</f>
        <v>N</v>
      </c>
      <c r="O1154" s="166">
        <f>Table1[[#This Row],[Medicare Rate in CR]]*Table1[[#This Row],[SumOfUnits]]*Table1[[#This Row],[Actuarial Factor 06/20/2023]]</f>
        <v>0</v>
      </c>
      <c r="P11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599.10803743000372</v>
      </c>
      <c r="Q1154" s="166">
        <f>Table1[[#This Row],[Trended Medicare Pricing for all RHCs]]-Table1[[#This Row],[SumOfSFY24 Estimated Payment 5/04/23]]</f>
        <v>186.11870169154452</v>
      </c>
      <c r="R1154" s="24">
        <f>Table1[[#This Row],[SumOfUnits]]*Table1[[#This Row],[Actuarial Factor 06/20/2023]]</f>
        <v>1.816774910745683</v>
      </c>
      <c r="S1154" s="23"/>
    </row>
    <row r="1155" spans="1:19" x14ac:dyDescent="0.25">
      <c r="A1155" s="192" t="s">
        <v>190</v>
      </c>
      <c r="B1155" s="193" t="s">
        <v>191</v>
      </c>
      <c r="C1155" s="192" t="s">
        <v>78</v>
      </c>
      <c r="D1155" s="192" t="s">
        <v>32</v>
      </c>
      <c r="E1155" s="192" t="s">
        <v>65</v>
      </c>
      <c r="F1155" s="194">
        <v>445.2732003469211</v>
      </c>
      <c r="G1155">
        <v>2</v>
      </c>
      <c r="H1155">
        <v>2</v>
      </c>
      <c r="I1155" s="167">
        <v>589.91911102511176</v>
      </c>
      <c r="J1155" s="22">
        <v>1.3248475555355548</v>
      </c>
      <c r="K1155" s="22" t="s">
        <v>192</v>
      </c>
      <c r="L1155" s="22" t="s">
        <v>58</v>
      </c>
      <c r="M11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55" s="24" t="str">
        <f>IFERROR(IF(Table1[[#This Row],[Medicare Rate in CR]]&gt;0,"Y","N"),"N")</f>
        <v>N</v>
      </c>
      <c r="O1155" s="166">
        <f>Table1[[#This Row],[Medicare Rate in CR]]*Table1[[#This Row],[SumOfUnits]]*Table1[[#This Row],[Actuarial Factor 06/20/2023]]</f>
        <v>0</v>
      </c>
      <c r="P11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855.77338266314655</v>
      </c>
      <c r="Q1155" s="166">
        <f>Table1[[#This Row],[Trended Medicare Pricing for all RHCs]]-Table1[[#This Row],[SumOfSFY24 Estimated Payment 5/04/23]]</f>
        <v>265.85427163803479</v>
      </c>
      <c r="R1155" s="24">
        <f>Table1[[#This Row],[SumOfUnits]]*Table1[[#This Row],[Actuarial Factor 06/20/2023]]</f>
        <v>2.6496951110711096</v>
      </c>
      <c r="S1155" s="23"/>
    </row>
    <row r="1156" spans="1:19" x14ac:dyDescent="0.25">
      <c r="A1156" s="192" t="s">
        <v>190</v>
      </c>
      <c r="B1156" s="193" t="s">
        <v>191</v>
      </c>
      <c r="C1156" s="192" t="s">
        <v>78</v>
      </c>
      <c r="D1156" s="192" t="s">
        <v>32</v>
      </c>
      <c r="E1156" s="192" t="s">
        <v>66</v>
      </c>
      <c r="F1156" s="194">
        <v>219.06138575696252</v>
      </c>
      <c r="G1156">
        <v>1</v>
      </c>
      <c r="H1156">
        <v>1</v>
      </c>
      <c r="I1156" s="167">
        <v>235.63411538257424</v>
      </c>
      <c r="J1156" s="22">
        <v>1.0756533588443484</v>
      </c>
      <c r="K1156" s="22" t="s">
        <v>192</v>
      </c>
      <c r="L1156" s="22" t="s">
        <v>58</v>
      </c>
      <c r="M11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56" s="24" t="str">
        <f>IFERROR(IF(Table1[[#This Row],[Medicare Rate in CR]]&gt;0,"Y","N"),"N")</f>
        <v>N</v>
      </c>
      <c r="O1156" s="166">
        <f>Table1[[#This Row],[Medicare Rate in CR]]*Table1[[#This Row],[SumOfUnits]]*Table1[[#This Row],[Actuarial Factor 06/20/2023]]</f>
        <v>0</v>
      </c>
      <c r="P11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341.82551509710265</v>
      </c>
      <c r="Q1156" s="166">
        <f>Table1[[#This Row],[Trended Medicare Pricing for all RHCs]]-Table1[[#This Row],[SumOfSFY24 Estimated Payment 5/04/23]]</f>
        <v>106.19139971452842</v>
      </c>
      <c r="R1156" s="24">
        <f>Table1[[#This Row],[SumOfUnits]]*Table1[[#This Row],[Actuarial Factor 06/20/2023]]</f>
        <v>1.0756533588443484</v>
      </c>
      <c r="S1156" s="23"/>
    </row>
    <row r="1157" spans="1:19" x14ac:dyDescent="0.25">
      <c r="A1157" s="192" t="s">
        <v>190</v>
      </c>
      <c r="B1157" s="193" t="s">
        <v>191</v>
      </c>
      <c r="C1157" s="192" t="s">
        <v>78</v>
      </c>
      <c r="D1157" s="192" t="s">
        <v>31</v>
      </c>
      <c r="E1157" s="192" t="s">
        <v>68</v>
      </c>
      <c r="F1157" s="194">
        <v>222.63660017346055</v>
      </c>
      <c r="G1157">
        <v>1</v>
      </c>
      <c r="H1157">
        <v>1</v>
      </c>
      <c r="I1157" s="167">
        <v>211.87794166864407</v>
      </c>
      <c r="J1157" s="22">
        <v>0.95167614625612229</v>
      </c>
      <c r="K1157" s="22" t="s">
        <v>192</v>
      </c>
      <c r="L1157" s="22" t="s">
        <v>58</v>
      </c>
      <c r="M11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57" s="24" t="str">
        <f>IFERROR(IF(Table1[[#This Row],[Medicare Rate in CR]]&gt;0,"Y","N"),"N")</f>
        <v>N</v>
      </c>
      <c r="O1157" s="166">
        <f>Table1[[#This Row],[Medicare Rate in CR]]*Table1[[#This Row],[SumOfUnits]]*Table1[[#This Row],[Actuarial Factor 06/20/2023]]</f>
        <v>0</v>
      </c>
      <c r="P11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307.36333077665279</v>
      </c>
      <c r="Q1157" s="166">
        <f>Table1[[#This Row],[Trended Medicare Pricing for all RHCs]]-Table1[[#This Row],[SumOfSFY24 Estimated Payment 5/04/23]]</f>
        <v>95.485389108008718</v>
      </c>
      <c r="R1157" s="24">
        <f>Table1[[#This Row],[SumOfUnits]]*Table1[[#This Row],[Actuarial Factor 06/20/2023]]</f>
        <v>0.95167614625612229</v>
      </c>
      <c r="S1157" s="23"/>
    </row>
    <row r="1158" spans="1:19" x14ac:dyDescent="0.25">
      <c r="A1158" s="192" t="s">
        <v>190</v>
      </c>
      <c r="B1158" s="193" t="s">
        <v>191</v>
      </c>
      <c r="C1158" s="192" t="s">
        <v>78</v>
      </c>
      <c r="D1158" s="192" t="s">
        <v>31</v>
      </c>
      <c r="E1158" s="192" t="s">
        <v>74</v>
      </c>
      <c r="F1158" s="194">
        <v>6906.4180398959224</v>
      </c>
      <c r="G1158">
        <v>31</v>
      </c>
      <c r="H1158">
        <v>31</v>
      </c>
      <c r="I1158" s="167">
        <v>7931.9732725816129</v>
      </c>
      <c r="J1158" s="22">
        <v>1.1484930722063771</v>
      </c>
      <c r="K1158" s="22" t="s">
        <v>192</v>
      </c>
      <c r="L1158" s="22" t="s">
        <v>58</v>
      </c>
      <c r="M11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58" s="24" t="str">
        <f>IFERROR(IF(Table1[[#This Row],[Medicare Rate in CR]]&gt;0,"Y","N"),"N")</f>
        <v>N</v>
      </c>
      <c r="O1158" s="166">
        <f>Table1[[#This Row],[Medicare Rate in CR]]*Table1[[#This Row],[SumOfUnits]]*Table1[[#This Row],[Actuarial Factor 06/20/2023]]</f>
        <v>0</v>
      </c>
      <c r="P11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11506.614164228838</v>
      </c>
      <c r="Q1158" s="166">
        <f>Table1[[#This Row],[Trended Medicare Pricing for all RHCs]]-Table1[[#This Row],[SumOfSFY24 Estimated Payment 5/04/23]]</f>
        <v>3574.6408916472255</v>
      </c>
      <c r="R1158" s="24">
        <f>Table1[[#This Row],[SumOfUnits]]*Table1[[#This Row],[Actuarial Factor 06/20/2023]]</f>
        <v>35.603285238397689</v>
      </c>
      <c r="S1158" s="23"/>
    </row>
    <row r="1159" spans="1:19" x14ac:dyDescent="0.25">
      <c r="A1159" s="192" t="s">
        <v>190</v>
      </c>
      <c r="B1159" s="193" t="s">
        <v>191</v>
      </c>
      <c r="C1159" s="192" t="s">
        <v>78</v>
      </c>
      <c r="D1159" s="192" t="s">
        <v>31</v>
      </c>
      <c r="E1159" s="192" t="s">
        <v>69</v>
      </c>
      <c r="F1159" s="194">
        <v>8687.5108412836071</v>
      </c>
      <c r="G1159">
        <v>39</v>
      </c>
      <c r="H1159">
        <v>39</v>
      </c>
      <c r="I1159" s="167">
        <v>9299.9299840072636</v>
      </c>
      <c r="J1159" s="22">
        <v>1.0704942018389665</v>
      </c>
      <c r="K1159" s="22" t="s">
        <v>192</v>
      </c>
      <c r="L1159" s="22" t="s">
        <v>58</v>
      </c>
      <c r="M11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59" s="24" t="str">
        <f>IFERROR(IF(Table1[[#This Row],[Medicare Rate in CR]]&gt;0,"Y","N"),"N")</f>
        <v>N</v>
      </c>
      <c r="O1159" s="166">
        <f>Table1[[#This Row],[Medicare Rate in CR]]*Table1[[#This Row],[SumOfUnits]]*Table1[[#This Row],[Actuarial Factor 06/20/2023]]</f>
        <v>0</v>
      </c>
      <c r="P11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13491.057319900141</v>
      </c>
      <c r="Q1159" s="166">
        <f>Table1[[#This Row],[Trended Medicare Pricing for all RHCs]]-Table1[[#This Row],[SumOfSFY24 Estimated Payment 5/04/23]]</f>
        <v>4191.1273358928775</v>
      </c>
      <c r="R1159" s="24">
        <f>Table1[[#This Row],[SumOfUnits]]*Table1[[#This Row],[Actuarial Factor 06/20/2023]]</f>
        <v>41.749273871719694</v>
      </c>
      <c r="S1159" s="23"/>
    </row>
    <row r="1160" spans="1:19" x14ac:dyDescent="0.25">
      <c r="A1160" s="192" t="s">
        <v>190</v>
      </c>
      <c r="B1160" s="193" t="s">
        <v>191</v>
      </c>
      <c r="C1160" s="192" t="s">
        <v>55</v>
      </c>
      <c r="D1160" s="192" t="s">
        <v>31</v>
      </c>
      <c r="E1160" s="192" t="s">
        <v>74</v>
      </c>
      <c r="F1160" s="194">
        <v>1136.6001734605377</v>
      </c>
      <c r="G1160">
        <v>5</v>
      </c>
      <c r="H1160">
        <v>5</v>
      </c>
      <c r="I1160" s="167">
        <v>1178.9391473837848</v>
      </c>
      <c r="J1160" s="22">
        <v>1.0372505432533414</v>
      </c>
      <c r="K1160" s="22" t="s">
        <v>192</v>
      </c>
      <c r="L1160" s="22" t="s">
        <v>58</v>
      </c>
      <c r="M11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60" s="24" t="str">
        <f>IFERROR(IF(Table1[[#This Row],[Medicare Rate in CR]]&gt;0,"Y","N"),"N")</f>
        <v>N</v>
      </c>
      <c r="O1160" s="166">
        <f>Table1[[#This Row],[Medicare Rate in CR]]*Table1[[#This Row],[SumOfUnits]]*Table1[[#This Row],[Actuarial Factor 06/20/2023]]</f>
        <v>0</v>
      </c>
      <c r="P11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1710.0474100945262</v>
      </c>
      <c r="Q1160" s="166">
        <f>Table1[[#This Row],[Trended Medicare Pricing for all RHCs]]-Table1[[#This Row],[SumOfSFY24 Estimated Payment 5/04/23]]</f>
        <v>531.10826271074143</v>
      </c>
      <c r="R1160" s="24">
        <f>Table1[[#This Row],[SumOfUnits]]*Table1[[#This Row],[Actuarial Factor 06/20/2023]]</f>
        <v>5.1862527162667069</v>
      </c>
      <c r="S1160" s="23"/>
    </row>
    <row r="1161" spans="1:19" x14ac:dyDescent="0.25">
      <c r="A1161" s="192" t="s">
        <v>190</v>
      </c>
      <c r="B1161" s="193" t="s">
        <v>191</v>
      </c>
      <c r="C1161" s="192" t="s">
        <v>85</v>
      </c>
      <c r="D1161" s="192" t="s">
        <v>30</v>
      </c>
      <c r="E1161" s="192" t="s">
        <v>60</v>
      </c>
      <c r="F1161" s="194">
        <v>664.33458610388357</v>
      </c>
      <c r="G1161">
        <v>3</v>
      </c>
      <c r="H1161">
        <v>3</v>
      </c>
      <c r="I1161" s="167">
        <v>549.72342996852672</v>
      </c>
      <c r="J1161" s="22">
        <v>0.82747976918149668</v>
      </c>
      <c r="K1161" s="22" t="s">
        <v>192</v>
      </c>
      <c r="L1161" s="22" t="s">
        <v>58</v>
      </c>
      <c r="M11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61" s="24" t="str">
        <f>IFERROR(IF(Table1[[#This Row],[Medicare Rate in CR]]&gt;0,"Y","N"),"N")</f>
        <v>N</v>
      </c>
      <c r="O1161" s="166">
        <f>Table1[[#This Row],[Medicare Rate in CR]]*Table1[[#This Row],[SumOfUnits]]*Table1[[#This Row],[Actuarial Factor 06/20/2023]]</f>
        <v>0</v>
      </c>
      <c r="P11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639.07274110129686</v>
      </c>
      <c r="Q1161" s="166">
        <f>Table1[[#This Row],[Trended Medicare Pricing for all RHCs]]-Table1[[#This Row],[SumOfSFY24 Estimated Payment 5/04/23]]</f>
        <v>89.34931113277014</v>
      </c>
      <c r="R1161" s="24">
        <f>Table1[[#This Row],[SumOfUnits]]*Table1[[#This Row],[Actuarial Factor 06/20/2023]]</f>
        <v>2.4824393075444902</v>
      </c>
      <c r="S1161" s="23"/>
    </row>
    <row r="1162" spans="1:19" x14ac:dyDescent="0.25">
      <c r="A1162" s="192" t="s">
        <v>190</v>
      </c>
      <c r="B1162" s="193" t="s">
        <v>191</v>
      </c>
      <c r="C1162" s="192" t="s">
        <v>85</v>
      </c>
      <c r="D1162" s="192" t="s">
        <v>30</v>
      </c>
      <c r="E1162" s="192" t="s">
        <v>61</v>
      </c>
      <c r="F1162" s="194">
        <v>895.22983521248921</v>
      </c>
      <c r="G1162">
        <v>4</v>
      </c>
      <c r="H1162">
        <v>4</v>
      </c>
      <c r="I1162" s="167">
        <v>740.78457740601993</v>
      </c>
      <c r="J1162" s="22">
        <v>0.82747976918149668</v>
      </c>
      <c r="K1162" s="22" t="s">
        <v>192</v>
      </c>
      <c r="L1162" s="22" t="s">
        <v>58</v>
      </c>
      <c r="M11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62" s="24" t="str">
        <f>IFERROR(IF(Table1[[#This Row],[Medicare Rate in CR]]&gt;0,"Y","N"),"N")</f>
        <v>N</v>
      </c>
      <c r="O1162" s="166">
        <f>Table1[[#This Row],[Medicare Rate in CR]]*Table1[[#This Row],[SumOfUnits]]*Table1[[#This Row],[Actuarial Factor 06/20/2023]]</f>
        <v>0</v>
      </c>
      <c r="P11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861.18801680971728</v>
      </c>
      <c r="Q1162" s="166">
        <f>Table1[[#This Row],[Trended Medicare Pricing for all RHCs]]-Table1[[#This Row],[SumOfSFY24 Estimated Payment 5/04/23]]</f>
        <v>120.40343940369735</v>
      </c>
      <c r="R1162" s="24">
        <f>Table1[[#This Row],[SumOfUnits]]*Table1[[#This Row],[Actuarial Factor 06/20/2023]]</f>
        <v>3.3099190767259867</v>
      </c>
      <c r="S1162" s="23"/>
    </row>
    <row r="1163" spans="1:19" x14ac:dyDescent="0.25">
      <c r="A1163" s="192" t="s">
        <v>190</v>
      </c>
      <c r="B1163" s="193" t="s">
        <v>191</v>
      </c>
      <c r="C1163" s="192" t="s">
        <v>85</v>
      </c>
      <c r="D1163" s="192" t="s">
        <v>30</v>
      </c>
      <c r="E1163" s="192" t="s">
        <v>62</v>
      </c>
      <c r="F1163" s="194">
        <v>890.5464006938422</v>
      </c>
      <c r="G1163">
        <v>4</v>
      </c>
      <c r="H1163">
        <v>4</v>
      </c>
      <c r="I1163" s="167">
        <v>812.77729281883956</v>
      </c>
      <c r="J1163" s="22">
        <v>0.91267259312438831</v>
      </c>
      <c r="K1163" s="22" t="s">
        <v>192</v>
      </c>
      <c r="L1163" s="22" t="s">
        <v>58</v>
      </c>
      <c r="M11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63" s="24" t="str">
        <f>IFERROR(IF(Table1[[#This Row],[Medicare Rate in CR]]&gt;0,"Y","N"),"N")</f>
        <v>N</v>
      </c>
      <c r="O1163" s="166">
        <f>Table1[[#This Row],[Medicare Rate in CR]]*Table1[[#This Row],[SumOfUnits]]*Table1[[#This Row],[Actuarial Factor 06/20/2023]]</f>
        <v>0</v>
      </c>
      <c r="P11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944.88206998265616</v>
      </c>
      <c r="Q1163" s="166">
        <f>Table1[[#This Row],[Trended Medicare Pricing for all RHCs]]-Table1[[#This Row],[SumOfSFY24 Estimated Payment 5/04/23]]</f>
        <v>132.10477716381661</v>
      </c>
      <c r="R1163" s="24">
        <f>Table1[[#This Row],[SumOfUnits]]*Table1[[#This Row],[Actuarial Factor 06/20/2023]]</f>
        <v>3.6506903724975532</v>
      </c>
      <c r="S1163" s="23"/>
    </row>
    <row r="1164" spans="1:19" x14ac:dyDescent="0.25">
      <c r="A1164" s="192" t="s">
        <v>190</v>
      </c>
      <c r="B1164" s="193" t="s">
        <v>191</v>
      </c>
      <c r="C1164" s="192" t="s">
        <v>85</v>
      </c>
      <c r="D1164" s="192" t="s">
        <v>30</v>
      </c>
      <c r="E1164" s="192" t="s">
        <v>63</v>
      </c>
      <c r="F1164" s="194">
        <v>1122.5498699045968</v>
      </c>
      <c r="G1164">
        <v>5</v>
      </c>
      <c r="H1164">
        <v>5</v>
      </c>
      <c r="I1164" s="167">
        <v>1010.8957091434331</v>
      </c>
      <c r="J1164" s="22">
        <v>0.90053523344076203</v>
      </c>
      <c r="K1164" s="22" t="s">
        <v>192</v>
      </c>
      <c r="L1164" s="22" t="s">
        <v>58</v>
      </c>
      <c r="M11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64" s="24" t="str">
        <f>IFERROR(IF(Table1[[#This Row],[Medicare Rate in CR]]&gt;0,"Y","N"),"N")</f>
        <v>N</v>
      </c>
      <c r="O1164" s="166">
        <f>Table1[[#This Row],[Medicare Rate in CR]]*Table1[[#This Row],[SumOfUnits]]*Table1[[#This Row],[Actuarial Factor 06/20/2023]]</f>
        <v>0</v>
      </c>
      <c r="P11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1175.2016679493188</v>
      </c>
      <c r="Q1164" s="166">
        <f>Table1[[#This Row],[Trended Medicare Pricing for all RHCs]]-Table1[[#This Row],[SumOfSFY24 Estimated Payment 5/04/23]]</f>
        <v>164.30595880588567</v>
      </c>
      <c r="R1164" s="24">
        <f>Table1[[#This Row],[SumOfUnits]]*Table1[[#This Row],[Actuarial Factor 06/20/2023]]</f>
        <v>4.50267616720381</v>
      </c>
      <c r="S1164" s="23"/>
    </row>
    <row r="1165" spans="1:19" x14ac:dyDescent="0.25">
      <c r="A1165" s="192" t="s">
        <v>190</v>
      </c>
      <c r="B1165" s="193" t="s">
        <v>191</v>
      </c>
      <c r="C1165" s="192" t="s">
        <v>85</v>
      </c>
      <c r="D1165" s="192" t="s">
        <v>30</v>
      </c>
      <c r="E1165" s="192" t="s">
        <v>64</v>
      </c>
      <c r="F1165" s="194">
        <v>222.63660017346055</v>
      </c>
      <c r="G1165">
        <v>1</v>
      </c>
      <c r="H1165">
        <v>1</v>
      </c>
      <c r="I1165" s="167">
        <v>197.01166097222182</v>
      </c>
      <c r="J1165" s="22">
        <v>0.88490239618609945</v>
      </c>
      <c r="K1165" s="22" t="s">
        <v>192</v>
      </c>
      <c r="L1165" s="22" t="s">
        <v>58</v>
      </c>
      <c r="M11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65" s="24" t="str">
        <f>IFERROR(IF(Table1[[#This Row],[Medicare Rate in CR]]&gt;0,"Y","N"),"N")</f>
        <v>N</v>
      </c>
      <c r="O1165" s="166">
        <f>Table1[[#This Row],[Medicare Rate in CR]]*Table1[[#This Row],[SumOfUnits]]*Table1[[#This Row],[Actuarial Factor 06/20/2023]]</f>
        <v>0</v>
      </c>
      <c r="P11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229.03295610602885</v>
      </c>
      <c r="Q1165" s="166">
        <f>Table1[[#This Row],[Trended Medicare Pricing for all RHCs]]-Table1[[#This Row],[SumOfSFY24 Estimated Payment 5/04/23]]</f>
        <v>32.02129513380703</v>
      </c>
      <c r="R1165" s="24">
        <f>Table1[[#This Row],[SumOfUnits]]*Table1[[#This Row],[Actuarial Factor 06/20/2023]]</f>
        <v>0.88490239618609945</v>
      </c>
      <c r="S1165" s="23"/>
    </row>
    <row r="1166" spans="1:19" x14ac:dyDescent="0.25">
      <c r="A1166" s="192" t="s">
        <v>190</v>
      </c>
      <c r="B1166" s="193" t="s">
        <v>191</v>
      </c>
      <c r="C1166" s="192" t="s">
        <v>85</v>
      </c>
      <c r="D1166" s="192" t="s">
        <v>31</v>
      </c>
      <c r="E1166" s="192" t="s">
        <v>69</v>
      </c>
      <c r="F1166" s="194">
        <v>2689.39947094536</v>
      </c>
      <c r="G1166">
        <v>12</v>
      </c>
      <c r="H1166">
        <v>12</v>
      </c>
      <c r="I1166" s="167">
        <v>2692.3892468575932</v>
      </c>
      <c r="J1166" s="22">
        <v>1.0011116890385876</v>
      </c>
      <c r="K1166" s="22" t="s">
        <v>192</v>
      </c>
      <c r="L1166" s="22" t="s">
        <v>58</v>
      </c>
      <c r="M11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66" s="24" t="str">
        <f>IFERROR(IF(Table1[[#This Row],[Medicare Rate in CR]]&gt;0,"Y","N"),"N")</f>
        <v>N</v>
      </c>
      <c r="O1166" s="166">
        <f>Table1[[#This Row],[Medicare Rate in CR]]*Table1[[#This Row],[SumOfUnits]]*Table1[[#This Row],[Actuarial Factor 06/20/2023]]</f>
        <v>0</v>
      </c>
      <c r="P11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3129.9967989347838</v>
      </c>
      <c r="Q1166" s="166">
        <f>Table1[[#This Row],[Trended Medicare Pricing for all RHCs]]-Table1[[#This Row],[SumOfSFY24 Estimated Payment 5/04/23]]</f>
        <v>437.60755207719058</v>
      </c>
      <c r="R1166" s="24">
        <f>Table1[[#This Row],[SumOfUnits]]*Table1[[#This Row],[Actuarial Factor 06/20/2023]]</f>
        <v>12.01334026846305</v>
      </c>
      <c r="S1166" s="23"/>
    </row>
    <row r="1167" spans="1:19" x14ac:dyDescent="0.25">
      <c r="A1167" s="192" t="s">
        <v>193</v>
      </c>
      <c r="B1167" s="193" t="s">
        <v>194</v>
      </c>
      <c r="C1167" s="192" t="s">
        <v>88</v>
      </c>
      <c r="D1167" s="192" t="s">
        <v>30</v>
      </c>
      <c r="E1167" s="192" t="s">
        <v>56</v>
      </c>
      <c r="F1167" s="194">
        <v>284.03199383251422</v>
      </c>
      <c r="G1167">
        <v>2</v>
      </c>
      <c r="H1167">
        <v>2</v>
      </c>
      <c r="I1167" s="167">
        <v>293.20024290224575</v>
      </c>
      <c r="J1167" s="22">
        <v>1.0322789307853037</v>
      </c>
      <c r="K1167" s="22" t="s">
        <v>195</v>
      </c>
      <c r="L1167" s="22" t="s">
        <v>58</v>
      </c>
      <c r="M11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67" s="24" t="str">
        <f>IFERROR(IF(Table1[[#This Row],[Medicare Rate in CR]]&gt;0,"Y","N"),"N")</f>
        <v>N</v>
      </c>
      <c r="O1167" s="166">
        <f>Table1[[#This Row],[Medicare Rate in CR]]*Table1[[#This Row],[SumOfUnits]]*Table1[[#This Row],[Actuarial Factor 06/20/2023]]</f>
        <v>0</v>
      </c>
      <c r="P11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344.40334036352408</v>
      </c>
      <c r="Q1167" s="166">
        <f>Table1[[#This Row],[Trended Medicare Pricing for all RHCs]]-Table1[[#This Row],[SumOfSFY24 Estimated Payment 5/04/23]]</f>
        <v>51.203097461278333</v>
      </c>
      <c r="R1167" s="24">
        <f>Table1[[#This Row],[SumOfUnits]]*Table1[[#This Row],[Actuarial Factor 06/20/2023]]</f>
        <v>2.0645578615706075</v>
      </c>
      <c r="S1167" s="23"/>
    </row>
    <row r="1168" spans="1:19" x14ac:dyDescent="0.25">
      <c r="A1168" s="192" t="s">
        <v>193</v>
      </c>
      <c r="B1168" s="193" t="s">
        <v>194</v>
      </c>
      <c r="C1168" s="192" t="s">
        <v>88</v>
      </c>
      <c r="D1168" s="192" t="s">
        <v>30</v>
      </c>
      <c r="E1168" s="192" t="s">
        <v>59</v>
      </c>
      <c r="F1168" s="194">
        <v>568.06398766502844</v>
      </c>
      <c r="G1168">
        <v>4</v>
      </c>
      <c r="H1168">
        <v>4</v>
      </c>
      <c r="I1168" s="167">
        <v>502.17633209269735</v>
      </c>
      <c r="J1168" s="22">
        <v>0.88401367274986775</v>
      </c>
      <c r="K1168" s="22" t="s">
        <v>195</v>
      </c>
      <c r="L1168" s="22" t="s">
        <v>58</v>
      </c>
      <c r="M11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68" s="24" t="str">
        <f>IFERROR(IF(Table1[[#This Row],[Medicare Rate in CR]]&gt;0,"Y","N"),"N")</f>
        <v>N</v>
      </c>
      <c r="O1168" s="166">
        <f>Table1[[#This Row],[Medicare Rate in CR]]*Table1[[#This Row],[SumOfUnits]]*Table1[[#This Row],[Actuarial Factor 06/20/2023]]</f>
        <v>0</v>
      </c>
      <c r="P11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589.87402094987362</v>
      </c>
      <c r="Q1168" s="166">
        <f>Table1[[#This Row],[Trended Medicare Pricing for all RHCs]]-Table1[[#This Row],[SumOfSFY24 Estimated Payment 5/04/23]]</f>
        <v>87.697688857176274</v>
      </c>
      <c r="R1168" s="24">
        <f>Table1[[#This Row],[SumOfUnits]]*Table1[[#This Row],[Actuarial Factor 06/20/2023]]</f>
        <v>3.536054690999471</v>
      </c>
      <c r="S1168" s="23"/>
    </row>
    <row r="1169" spans="1:19" x14ac:dyDescent="0.25">
      <c r="A1169" s="192" t="s">
        <v>193</v>
      </c>
      <c r="B1169" s="193" t="s">
        <v>194</v>
      </c>
      <c r="C1169" s="192" t="s">
        <v>88</v>
      </c>
      <c r="D1169" s="192" t="s">
        <v>30</v>
      </c>
      <c r="E1169" s="192" t="s">
        <v>64</v>
      </c>
      <c r="F1169" s="194">
        <v>429.0353666763034</v>
      </c>
      <c r="G1169">
        <v>3</v>
      </c>
      <c r="H1169">
        <v>3</v>
      </c>
      <c r="I1169" s="167">
        <v>402.55653676076651</v>
      </c>
      <c r="J1169" s="22">
        <v>0.93828287369252128</v>
      </c>
      <c r="K1169" s="22" t="s">
        <v>195</v>
      </c>
      <c r="L1169" s="22" t="s">
        <v>58</v>
      </c>
      <c r="M11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69" s="24" t="str">
        <f>IFERROR(IF(Table1[[#This Row],[Medicare Rate in CR]]&gt;0,"Y","N"),"N")</f>
        <v>N</v>
      </c>
      <c r="O1169" s="166">
        <f>Table1[[#This Row],[Medicare Rate in CR]]*Table1[[#This Row],[SumOfUnits]]*Table1[[#This Row],[Actuarial Factor 06/20/2023]]</f>
        <v>0</v>
      </c>
      <c r="P11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472.85709784286763</v>
      </c>
      <c r="Q1169" s="166">
        <f>Table1[[#This Row],[Trended Medicare Pricing for all RHCs]]-Table1[[#This Row],[SumOfSFY24 Estimated Payment 5/04/23]]</f>
        <v>70.300561082101126</v>
      </c>
      <c r="R1169" s="24">
        <f>Table1[[#This Row],[SumOfUnits]]*Table1[[#This Row],[Actuarial Factor 06/20/2023]]</f>
        <v>2.8148486210775641</v>
      </c>
      <c r="S1169" s="23"/>
    </row>
    <row r="1170" spans="1:19" x14ac:dyDescent="0.25">
      <c r="A1170" s="192" t="s">
        <v>193</v>
      </c>
      <c r="B1170" s="193" t="s">
        <v>194</v>
      </c>
      <c r="C1170" s="192" t="s">
        <v>88</v>
      </c>
      <c r="D1170" s="192" t="s">
        <v>30</v>
      </c>
      <c r="E1170" s="192" t="s">
        <v>77</v>
      </c>
      <c r="F1170" s="194">
        <v>994.11197841379976</v>
      </c>
      <c r="G1170">
        <v>7</v>
      </c>
      <c r="H1170">
        <v>7</v>
      </c>
      <c r="I1170" s="167">
        <v>1410.1153917623951</v>
      </c>
      <c r="J1170" s="22">
        <v>1.4184673581867189</v>
      </c>
      <c r="K1170" s="22" t="s">
        <v>195</v>
      </c>
      <c r="L1170" s="22" t="s">
        <v>58</v>
      </c>
      <c r="M11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70" s="24" t="str">
        <f>IFERROR(IF(Table1[[#This Row],[Medicare Rate in CR]]&gt;0,"Y","N"),"N")</f>
        <v>N</v>
      </c>
      <c r="O1170" s="166">
        <f>Table1[[#This Row],[Medicare Rate in CR]]*Table1[[#This Row],[SumOfUnits]]*Table1[[#This Row],[Actuarial Factor 06/20/2023]]</f>
        <v>0</v>
      </c>
      <c r="P11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1656.371244490768</v>
      </c>
      <c r="Q1170" s="166">
        <f>Table1[[#This Row],[Trended Medicare Pricing for all RHCs]]-Table1[[#This Row],[SumOfSFY24 Estimated Payment 5/04/23]]</f>
        <v>246.25585272837293</v>
      </c>
      <c r="R1170" s="24">
        <f>Table1[[#This Row],[SumOfUnits]]*Table1[[#This Row],[Actuarial Factor 06/20/2023]]</f>
        <v>9.9292715073070319</v>
      </c>
      <c r="S1170" s="23"/>
    </row>
    <row r="1171" spans="1:19" x14ac:dyDescent="0.25">
      <c r="A1171" s="192" t="s">
        <v>193</v>
      </c>
      <c r="B1171" s="193" t="s">
        <v>194</v>
      </c>
      <c r="C1171" s="192" t="s">
        <v>72</v>
      </c>
      <c r="D1171" s="192" t="s">
        <v>30</v>
      </c>
      <c r="E1171" s="192" t="s">
        <v>59</v>
      </c>
      <c r="F1171" s="194">
        <v>1285.1501031126531</v>
      </c>
      <c r="G1171">
        <v>9</v>
      </c>
      <c r="H1171">
        <v>9</v>
      </c>
      <c r="I1171" s="167">
        <v>1482.2182600339479</v>
      </c>
      <c r="J1171" s="22">
        <v>1.1533425211918769</v>
      </c>
      <c r="K1171" s="22" t="s">
        <v>195</v>
      </c>
      <c r="L1171" s="22" t="s">
        <v>58</v>
      </c>
      <c r="M11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71" s="24" t="str">
        <f>IFERROR(IF(Table1[[#This Row],[Medicare Rate in CR]]&gt;0,"Y","N"),"N")</f>
        <v>N</v>
      </c>
      <c r="O1171" s="166">
        <f>Table1[[#This Row],[Medicare Rate in CR]]*Table1[[#This Row],[SumOfUnits]]*Table1[[#This Row],[Actuarial Factor 06/20/2023]]</f>
        <v>0</v>
      </c>
      <c r="P11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1515.3325359669338</v>
      </c>
      <c r="Q1171" s="166">
        <f>Table1[[#This Row],[Trended Medicare Pricing for all RHCs]]-Table1[[#This Row],[SumOfSFY24 Estimated Payment 5/04/23]]</f>
        <v>33.114275932985947</v>
      </c>
      <c r="R1171" s="24">
        <f>Table1[[#This Row],[SumOfUnits]]*Table1[[#This Row],[Actuarial Factor 06/20/2023]]</f>
        <v>10.380082690726892</v>
      </c>
      <c r="S1171" s="23"/>
    </row>
    <row r="1172" spans="1:19" x14ac:dyDescent="0.25">
      <c r="A1172" s="192" t="s">
        <v>193</v>
      </c>
      <c r="B1172" s="193" t="s">
        <v>194</v>
      </c>
      <c r="C1172" s="192" t="s">
        <v>72</v>
      </c>
      <c r="D1172" s="192" t="s">
        <v>30</v>
      </c>
      <c r="E1172" s="192" t="s">
        <v>60</v>
      </c>
      <c r="F1172" s="194">
        <v>142.01599691625711</v>
      </c>
      <c r="G1172">
        <v>1</v>
      </c>
      <c r="H1172">
        <v>1</v>
      </c>
      <c r="I1172" s="167">
        <v>144.71318950655839</v>
      </c>
      <c r="J1172" s="22">
        <v>1.0189921744653296</v>
      </c>
      <c r="K1172" s="22" t="s">
        <v>195</v>
      </c>
      <c r="L1172" s="22" t="s">
        <v>58</v>
      </c>
      <c r="M11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72" s="24" t="str">
        <f>IFERROR(IF(Table1[[#This Row],[Medicare Rate in CR]]&gt;0,"Y","N"),"N")</f>
        <v>N</v>
      </c>
      <c r="O1172" s="166">
        <f>Table1[[#This Row],[Medicare Rate in CR]]*Table1[[#This Row],[SumOfUnits]]*Table1[[#This Row],[Actuarial Factor 06/20/2023]]</f>
        <v>0</v>
      </c>
      <c r="P11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147.94623056243697</v>
      </c>
      <c r="Q1172" s="166">
        <f>Table1[[#This Row],[Trended Medicare Pricing for all RHCs]]-Table1[[#This Row],[SumOfSFY24 Estimated Payment 5/04/23]]</f>
        <v>3.2330410558785729</v>
      </c>
      <c r="R1172" s="24">
        <f>Table1[[#This Row],[SumOfUnits]]*Table1[[#This Row],[Actuarial Factor 06/20/2023]]</f>
        <v>1.0189921744653296</v>
      </c>
      <c r="S1172" s="23"/>
    </row>
    <row r="1173" spans="1:19" x14ac:dyDescent="0.25">
      <c r="A1173" s="192" t="s">
        <v>193</v>
      </c>
      <c r="B1173" s="193" t="s">
        <v>194</v>
      </c>
      <c r="C1173" s="192" t="s">
        <v>72</v>
      </c>
      <c r="D1173" s="192" t="s">
        <v>30</v>
      </c>
      <c r="E1173" s="192" t="s">
        <v>61</v>
      </c>
      <c r="F1173" s="194">
        <v>142.01599691625711</v>
      </c>
      <c r="G1173">
        <v>1</v>
      </c>
      <c r="H1173">
        <v>1</v>
      </c>
      <c r="I1173" s="167">
        <v>144.71318950655839</v>
      </c>
      <c r="J1173" s="22">
        <v>1.0189921744653296</v>
      </c>
      <c r="K1173" s="22" t="s">
        <v>195</v>
      </c>
      <c r="L1173" s="22" t="s">
        <v>58</v>
      </c>
      <c r="M11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73" s="24" t="str">
        <f>IFERROR(IF(Table1[[#This Row],[Medicare Rate in CR]]&gt;0,"Y","N"),"N")</f>
        <v>N</v>
      </c>
      <c r="O1173" s="166">
        <f>Table1[[#This Row],[Medicare Rate in CR]]*Table1[[#This Row],[SumOfUnits]]*Table1[[#This Row],[Actuarial Factor 06/20/2023]]</f>
        <v>0</v>
      </c>
      <c r="P11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147.94623056243697</v>
      </c>
      <c r="Q1173" s="166">
        <f>Table1[[#This Row],[Trended Medicare Pricing for all RHCs]]-Table1[[#This Row],[SumOfSFY24 Estimated Payment 5/04/23]]</f>
        <v>3.2330410558785729</v>
      </c>
      <c r="R1173" s="24">
        <f>Table1[[#This Row],[SumOfUnits]]*Table1[[#This Row],[Actuarial Factor 06/20/2023]]</f>
        <v>1.0189921744653296</v>
      </c>
      <c r="S1173" s="23"/>
    </row>
    <row r="1174" spans="1:19" x14ac:dyDescent="0.25">
      <c r="A1174" s="192" t="s">
        <v>193</v>
      </c>
      <c r="B1174" s="193" t="s">
        <v>194</v>
      </c>
      <c r="C1174" s="192" t="s">
        <v>72</v>
      </c>
      <c r="D1174" s="192" t="s">
        <v>30</v>
      </c>
      <c r="E1174" s="192" t="s">
        <v>62</v>
      </c>
      <c r="F1174" s="194">
        <v>1670.3679753300567</v>
      </c>
      <c r="G1174">
        <v>11</v>
      </c>
      <c r="H1174">
        <v>11</v>
      </c>
      <c r="I1174" s="167">
        <v>1960.7962063722307</v>
      </c>
      <c r="J1174" s="22">
        <v>1.1738708089065146</v>
      </c>
      <c r="K1174" s="22" t="s">
        <v>195</v>
      </c>
      <c r="L1174" s="22" t="s">
        <v>58</v>
      </c>
      <c r="M11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74" s="24" t="str">
        <f>IFERROR(IF(Table1[[#This Row],[Medicare Rate in CR]]&gt;0,"Y","N"),"N")</f>
        <v>N</v>
      </c>
      <c r="O1174" s="166">
        <f>Table1[[#This Row],[Medicare Rate in CR]]*Table1[[#This Row],[SumOfUnits]]*Table1[[#This Row],[Actuarial Factor 06/20/2023]]</f>
        <v>0</v>
      </c>
      <c r="P11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2004.6024044045469</v>
      </c>
      <c r="Q1174" s="166">
        <f>Table1[[#This Row],[Trended Medicare Pricing for all RHCs]]-Table1[[#This Row],[SumOfSFY24 Estimated Payment 5/04/23]]</f>
        <v>43.806198032316161</v>
      </c>
      <c r="R1174" s="24">
        <f>Table1[[#This Row],[SumOfUnits]]*Table1[[#This Row],[Actuarial Factor 06/20/2023]]</f>
        <v>12.912578897971661</v>
      </c>
      <c r="S1174" s="23"/>
    </row>
    <row r="1175" spans="1:19" x14ac:dyDescent="0.25">
      <c r="A1175" s="192" t="s">
        <v>193</v>
      </c>
      <c r="B1175" s="193" t="s">
        <v>194</v>
      </c>
      <c r="C1175" s="192" t="s">
        <v>72</v>
      </c>
      <c r="D1175" s="192" t="s">
        <v>30</v>
      </c>
      <c r="E1175" s="192" t="s">
        <v>63</v>
      </c>
      <c r="F1175" s="194">
        <v>568.06398766502844</v>
      </c>
      <c r="G1175">
        <v>4</v>
      </c>
      <c r="H1175">
        <v>4</v>
      </c>
      <c r="I1175" s="167">
        <v>590.78065110114881</v>
      </c>
      <c r="J1175" s="22">
        <v>1.03998962076349</v>
      </c>
      <c r="K1175" s="22" t="s">
        <v>195</v>
      </c>
      <c r="L1175" s="22" t="s">
        <v>58</v>
      </c>
      <c r="M11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75" s="24" t="str">
        <f>IFERROR(IF(Table1[[#This Row],[Medicare Rate in CR]]&gt;0,"Y","N"),"N")</f>
        <v>N</v>
      </c>
      <c r="O1175" s="166">
        <f>Table1[[#This Row],[Medicare Rate in CR]]*Table1[[#This Row],[SumOfUnits]]*Table1[[#This Row],[Actuarial Factor 06/20/2023]]</f>
        <v>0</v>
      </c>
      <c r="P11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603.97929668792256</v>
      </c>
      <c r="Q1175" s="166">
        <f>Table1[[#This Row],[Trended Medicare Pricing for all RHCs]]-Table1[[#This Row],[SumOfSFY24 Estimated Payment 5/04/23]]</f>
        <v>13.19864558677375</v>
      </c>
      <c r="R1175" s="24">
        <f>Table1[[#This Row],[SumOfUnits]]*Table1[[#This Row],[Actuarial Factor 06/20/2023]]</f>
        <v>4.15995848305396</v>
      </c>
      <c r="S1175" s="23"/>
    </row>
    <row r="1176" spans="1:19" x14ac:dyDescent="0.25">
      <c r="A1176" s="192" t="s">
        <v>193</v>
      </c>
      <c r="B1176" s="193" t="s">
        <v>194</v>
      </c>
      <c r="C1176" s="192" t="s">
        <v>72</v>
      </c>
      <c r="D1176" s="192" t="s">
        <v>30</v>
      </c>
      <c r="E1176" s="192" t="s">
        <v>64</v>
      </c>
      <c r="F1176" s="194">
        <v>284.03199383251422</v>
      </c>
      <c r="G1176">
        <v>2</v>
      </c>
      <c r="H1176">
        <v>2</v>
      </c>
      <c r="I1176" s="167">
        <v>312.97455960797208</v>
      </c>
      <c r="J1176" s="22">
        <v>1.101898963510866</v>
      </c>
      <c r="K1176" s="22" t="s">
        <v>195</v>
      </c>
      <c r="L1176" s="22" t="s">
        <v>58</v>
      </c>
      <c r="M11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76" s="24" t="str">
        <f>IFERROR(IF(Table1[[#This Row],[Medicare Rate in CR]]&gt;0,"Y","N"),"N")</f>
        <v>N</v>
      </c>
      <c r="O1176" s="166">
        <f>Table1[[#This Row],[Medicare Rate in CR]]*Table1[[#This Row],[SumOfUnits]]*Table1[[#This Row],[Actuarial Factor 06/20/2023]]</f>
        <v>0</v>
      </c>
      <c r="P11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319.96673222270277</v>
      </c>
      <c r="Q1176" s="166">
        <f>Table1[[#This Row],[Trended Medicare Pricing for all RHCs]]-Table1[[#This Row],[SumOfSFY24 Estimated Payment 5/04/23]]</f>
        <v>6.9921726147306913</v>
      </c>
      <c r="R1176" s="24">
        <f>Table1[[#This Row],[SumOfUnits]]*Table1[[#This Row],[Actuarial Factor 06/20/2023]]</f>
        <v>2.2037979270217321</v>
      </c>
      <c r="S1176" s="23"/>
    </row>
    <row r="1177" spans="1:19" x14ac:dyDescent="0.25">
      <c r="A1177" s="192" t="s">
        <v>193</v>
      </c>
      <c r="B1177" s="193" t="s">
        <v>194</v>
      </c>
      <c r="C1177" s="192" t="s">
        <v>72</v>
      </c>
      <c r="D1177" s="192" t="s">
        <v>31</v>
      </c>
      <c r="E1177" s="192" t="s">
        <v>69</v>
      </c>
      <c r="F1177" s="194">
        <v>801.85024573576186</v>
      </c>
      <c r="G1177">
        <v>5</v>
      </c>
      <c r="H1177">
        <v>5</v>
      </c>
      <c r="I1177" s="167">
        <v>831.75480854460727</v>
      </c>
      <c r="J1177" s="22">
        <v>1.0372944486428455</v>
      </c>
      <c r="K1177" s="22" t="s">
        <v>195</v>
      </c>
      <c r="L1177" s="22" t="s">
        <v>58</v>
      </c>
      <c r="M11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77" s="24" t="str">
        <f>IFERROR(IF(Table1[[#This Row],[Medicare Rate in CR]]&gt;0,"Y","N"),"N")</f>
        <v>N</v>
      </c>
      <c r="O1177" s="166">
        <f>Table1[[#This Row],[Medicare Rate in CR]]*Table1[[#This Row],[SumOfUnits]]*Table1[[#This Row],[Actuarial Factor 06/20/2023]]</f>
        <v>0</v>
      </c>
      <c r="P11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850.33706392587828</v>
      </c>
      <c r="Q1177" s="166">
        <f>Table1[[#This Row],[Trended Medicare Pricing for all RHCs]]-Table1[[#This Row],[SumOfSFY24 Estimated Payment 5/04/23]]</f>
        <v>18.582255381271011</v>
      </c>
      <c r="R1177" s="24">
        <f>Table1[[#This Row],[SumOfUnits]]*Table1[[#This Row],[Actuarial Factor 06/20/2023]]</f>
        <v>5.1864722432142276</v>
      </c>
      <c r="S1177" s="23"/>
    </row>
    <row r="1178" spans="1:19" x14ac:dyDescent="0.25">
      <c r="A1178" s="192" t="s">
        <v>193</v>
      </c>
      <c r="B1178" s="193" t="s">
        <v>194</v>
      </c>
      <c r="C1178" s="192" t="s">
        <v>123</v>
      </c>
      <c r="D1178" s="192" t="s">
        <v>30</v>
      </c>
      <c r="E1178" s="192" t="s">
        <v>59</v>
      </c>
      <c r="F1178" s="194">
        <v>145.00337284378915</v>
      </c>
      <c r="G1178">
        <v>1</v>
      </c>
      <c r="H1178">
        <v>1</v>
      </c>
      <c r="I1178" s="167">
        <v>145.03967836972299</v>
      </c>
      <c r="J1178" s="22">
        <v>1.0002503771134548</v>
      </c>
      <c r="K1178" s="22" t="s">
        <v>195</v>
      </c>
      <c r="L1178" s="22" t="s">
        <v>58</v>
      </c>
      <c r="M11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78" s="24" t="str">
        <f>IFERROR(IF(Table1[[#This Row],[Medicare Rate in CR]]&gt;0,"Y","N"),"N")</f>
        <v>N</v>
      </c>
      <c r="O1178" s="166">
        <f>Table1[[#This Row],[Medicare Rate in CR]]*Table1[[#This Row],[SumOfUnits]]*Table1[[#This Row],[Actuarial Factor 06/20/2023]]</f>
        <v>0</v>
      </c>
      <c r="P11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168.67746444187077</v>
      </c>
      <c r="Q1178" s="166">
        <f>Table1[[#This Row],[Trended Medicare Pricing for all RHCs]]-Table1[[#This Row],[SumOfSFY24 Estimated Payment 5/04/23]]</f>
        <v>23.637786072147776</v>
      </c>
      <c r="R1178" s="24">
        <f>Table1[[#This Row],[SumOfUnits]]*Table1[[#This Row],[Actuarial Factor 06/20/2023]]</f>
        <v>1.0002503771134548</v>
      </c>
      <c r="S1178" s="23"/>
    </row>
    <row r="1179" spans="1:19" x14ac:dyDescent="0.25">
      <c r="A1179" s="192" t="s">
        <v>193</v>
      </c>
      <c r="B1179" s="193" t="s">
        <v>194</v>
      </c>
      <c r="C1179" s="192" t="s">
        <v>75</v>
      </c>
      <c r="D1179" s="192" t="s">
        <v>30</v>
      </c>
      <c r="E1179" s="192" t="s">
        <v>59</v>
      </c>
      <c r="F1179" s="194">
        <v>281.86373711091835</v>
      </c>
      <c r="G1179">
        <v>2</v>
      </c>
      <c r="H1179">
        <v>2</v>
      </c>
      <c r="I1179" s="167">
        <v>285.91769689602091</v>
      </c>
      <c r="J1179" s="22">
        <v>1.0143826936613249</v>
      </c>
      <c r="K1179" s="22" t="s">
        <v>195</v>
      </c>
      <c r="L1179" s="22" t="s">
        <v>58</v>
      </c>
      <c r="M11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79" s="24" t="str">
        <f>IFERROR(IF(Table1[[#This Row],[Medicare Rate in CR]]&gt;0,"Y","N"),"N")</f>
        <v>N</v>
      </c>
      <c r="O1179" s="166">
        <f>Table1[[#This Row],[Medicare Rate in CR]]*Table1[[#This Row],[SumOfUnits]]*Table1[[#This Row],[Actuarial Factor 06/20/2023]]</f>
        <v>0</v>
      </c>
      <c r="P11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533.19441747843678</v>
      </c>
      <c r="Q1179" s="166">
        <f>Table1[[#This Row],[Trended Medicare Pricing for all RHCs]]-Table1[[#This Row],[SumOfSFY24 Estimated Payment 5/04/23]]</f>
        <v>247.27672058241586</v>
      </c>
      <c r="R1179" s="24">
        <f>Table1[[#This Row],[SumOfUnits]]*Table1[[#This Row],[Actuarial Factor 06/20/2023]]</f>
        <v>2.0287653873226499</v>
      </c>
      <c r="S1179" s="23"/>
    </row>
    <row r="1180" spans="1:19" x14ac:dyDescent="0.25">
      <c r="A1180" s="192" t="s">
        <v>193</v>
      </c>
      <c r="B1180" s="193" t="s">
        <v>194</v>
      </c>
      <c r="C1180" s="192" t="s">
        <v>75</v>
      </c>
      <c r="D1180" s="192" t="s">
        <v>30</v>
      </c>
      <c r="E1180" s="192" t="s">
        <v>60</v>
      </c>
      <c r="F1180" s="194">
        <v>968.3338151681603</v>
      </c>
      <c r="G1180">
        <v>7</v>
      </c>
      <c r="H1180">
        <v>7</v>
      </c>
      <c r="I1180" s="167">
        <v>845.25087445316842</v>
      </c>
      <c r="J1180" s="22">
        <v>0.87289203497079426</v>
      </c>
      <c r="K1180" s="22" t="s">
        <v>195</v>
      </c>
      <c r="L1180" s="22" t="s">
        <v>58</v>
      </c>
      <c r="M11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80" s="24" t="str">
        <f>IFERROR(IF(Table1[[#This Row],[Medicare Rate in CR]]&gt;0,"Y","N"),"N")</f>
        <v>N</v>
      </c>
      <c r="O1180" s="166">
        <f>Table1[[#This Row],[Medicare Rate in CR]]*Table1[[#This Row],[SumOfUnits]]*Table1[[#This Row],[Actuarial Factor 06/20/2023]]</f>
        <v>0</v>
      </c>
      <c r="P11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1576.2684594899188</v>
      </c>
      <c r="Q1180" s="166">
        <f>Table1[[#This Row],[Trended Medicare Pricing for all RHCs]]-Table1[[#This Row],[SumOfSFY24 Estimated Payment 5/04/23]]</f>
        <v>731.01758503675035</v>
      </c>
      <c r="R1180" s="24">
        <f>Table1[[#This Row],[SumOfUnits]]*Table1[[#This Row],[Actuarial Factor 06/20/2023]]</f>
        <v>6.1102442447955596</v>
      </c>
      <c r="S1180" s="23"/>
    </row>
    <row r="1181" spans="1:19" x14ac:dyDescent="0.25">
      <c r="A1181" s="192" t="s">
        <v>193</v>
      </c>
      <c r="B1181" s="193" t="s">
        <v>194</v>
      </c>
      <c r="C1181" s="192" t="s">
        <v>75</v>
      </c>
      <c r="D1181" s="192" t="s">
        <v>30</v>
      </c>
      <c r="E1181" s="192" t="s">
        <v>61</v>
      </c>
      <c r="F1181" s="194">
        <v>139.73209983617616</v>
      </c>
      <c r="G1181">
        <v>1</v>
      </c>
      <c r="H1181">
        <v>1</v>
      </c>
      <c r="I1181" s="167">
        <v>121.971036976742</v>
      </c>
      <c r="J1181" s="22">
        <v>0.87289203497079426</v>
      </c>
      <c r="K1181" s="22" t="s">
        <v>195</v>
      </c>
      <c r="L1181" s="22" t="s">
        <v>58</v>
      </c>
      <c r="M11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81" s="24" t="str">
        <f>IFERROR(IF(Table1[[#This Row],[Medicare Rate in CR]]&gt;0,"Y","N"),"N")</f>
        <v>N</v>
      </c>
      <c r="O1181" s="166">
        <f>Table1[[#This Row],[Medicare Rate in CR]]*Table1[[#This Row],[SumOfUnits]]*Table1[[#This Row],[Actuarial Factor 06/20/2023]]</f>
        <v>0</v>
      </c>
      <c r="P11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227.45802976199022</v>
      </c>
      <c r="Q1181" s="166">
        <f>Table1[[#This Row],[Trended Medicare Pricing for all RHCs]]-Table1[[#This Row],[SumOfSFY24 Estimated Payment 5/04/23]]</f>
        <v>105.48699278524822</v>
      </c>
      <c r="R1181" s="24">
        <f>Table1[[#This Row],[SumOfUnits]]*Table1[[#This Row],[Actuarial Factor 06/20/2023]]</f>
        <v>0.87289203497079426</v>
      </c>
      <c r="S1181" s="23"/>
    </row>
    <row r="1182" spans="1:19" x14ac:dyDescent="0.25">
      <c r="A1182" s="192" t="s">
        <v>193</v>
      </c>
      <c r="B1182" s="193" t="s">
        <v>194</v>
      </c>
      <c r="C1182" s="192" t="s">
        <v>75</v>
      </c>
      <c r="D1182" s="192" t="s">
        <v>30</v>
      </c>
      <c r="E1182" s="192" t="s">
        <v>62</v>
      </c>
      <c r="F1182" s="194">
        <v>426.04799074877133</v>
      </c>
      <c r="G1182">
        <v>3</v>
      </c>
      <c r="H1182">
        <v>3</v>
      </c>
      <c r="I1182" s="167">
        <v>436.85497579552413</v>
      </c>
      <c r="J1182" s="22">
        <v>1.0253656519486449</v>
      </c>
      <c r="K1182" s="22" t="s">
        <v>195</v>
      </c>
      <c r="L1182" s="22" t="s">
        <v>58</v>
      </c>
      <c r="M11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82" s="24" t="str">
        <f>IFERROR(IF(Table1[[#This Row],[Medicare Rate in CR]]&gt;0,"Y","N"),"N")</f>
        <v>N</v>
      </c>
      <c r="O1182" s="166">
        <f>Table1[[#This Row],[Medicare Rate in CR]]*Table1[[#This Row],[SumOfUnits]]*Table1[[#This Row],[Actuarial Factor 06/20/2023]]</f>
        <v>0</v>
      </c>
      <c r="P11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814.67022458060626</v>
      </c>
      <c r="Q1182" s="166">
        <f>Table1[[#This Row],[Trended Medicare Pricing for all RHCs]]-Table1[[#This Row],[SumOfSFY24 Estimated Payment 5/04/23]]</f>
        <v>377.81524878508213</v>
      </c>
      <c r="R1182" s="24">
        <f>Table1[[#This Row],[SumOfUnits]]*Table1[[#This Row],[Actuarial Factor 06/20/2023]]</f>
        <v>3.0760969558459346</v>
      </c>
      <c r="S1182" s="23"/>
    </row>
    <row r="1183" spans="1:19" x14ac:dyDescent="0.25">
      <c r="A1183" s="192" t="s">
        <v>193</v>
      </c>
      <c r="B1183" s="193" t="s">
        <v>194</v>
      </c>
      <c r="C1183" s="192" t="s">
        <v>75</v>
      </c>
      <c r="D1183" s="192" t="s">
        <v>31</v>
      </c>
      <c r="E1183" s="192" t="s">
        <v>69</v>
      </c>
      <c r="F1183" s="194">
        <v>284.03199383251422</v>
      </c>
      <c r="G1183">
        <v>2</v>
      </c>
      <c r="H1183">
        <v>2</v>
      </c>
      <c r="I1183" s="167">
        <v>316.6794265020863</v>
      </c>
      <c r="J1183" s="22">
        <v>1.1149428000312647</v>
      </c>
      <c r="K1183" s="22" t="s">
        <v>195</v>
      </c>
      <c r="L1183" s="22" t="s">
        <v>58</v>
      </c>
      <c r="M11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83" s="24" t="str">
        <f>IFERROR(IF(Table1[[#This Row],[Medicare Rate in CR]]&gt;0,"Y","N"),"N")</f>
        <v>N</v>
      </c>
      <c r="O1183" s="166">
        <f>Table1[[#This Row],[Medicare Rate in CR]]*Table1[[#This Row],[SumOfUnits]]*Table1[[#This Row],[Actuarial Factor 06/20/2023]]</f>
        <v>0</v>
      </c>
      <c r="P11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590.56051505126413</v>
      </c>
      <c r="Q1183" s="166">
        <f>Table1[[#This Row],[Trended Medicare Pricing for all RHCs]]-Table1[[#This Row],[SumOfSFY24 Estimated Payment 5/04/23]]</f>
        <v>273.88108854917783</v>
      </c>
      <c r="R1183" s="24">
        <f>Table1[[#This Row],[SumOfUnits]]*Table1[[#This Row],[Actuarial Factor 06/20/2023]]</f>
        <v>2.2298856000625293</v>
      </c>
      <c r="S1183" s="23"/>
    </row>
    <row r="1184" spans="1:19" x14ac:dyDescent="0.25">
      <c r="A1184" s="192" t="s">
        <v>193</v>
      </c>
      <c r="B1184" s="193" t="s">
        <v>194</v>
      </c>
      <c r="C1184" s="192" t="s">
        <v>95</v>
      </c>
      <c r="D1184" s="192" t="s">
        <v>30</v>
      </c>
      <c r="E1184" s="192" t="s">
        <v>60</v>
      </c>
      <c r="F1184" s="194">
        <v>290.0067456875783</v>
      </c>
      <c r="G1184">
        <v>2</v>
      </c>
      <c r="H1184">
        <v>2</v>
      </c>
      <c r="I1184" s="167">
        <v>270.33312544842352</v>
      </c>
      <c r="J1184" s="22">
        <v>0.93216150820040233</v>
      </c>
      <c r="K1184" s="22" t="s">
        <v>195</v>
      </c>
      <c r="L1184" s="22" t="s">
        <v>58</v>
      </c>
      <c r="M11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84" s="24" t="str">
        <f>IFERROR(IF(Table1[[#This Row],[Medicare Rate in CR]]&gt;0,"Y","N"),"N")</f>
        <v>N</v>
      </c>
      <c r="O1184" s="166">
        <f>Table1[[#This Row],[Medicare Rate in CR]]*Table1[[#This Row],[SumOfUnits]]*Table1[[#This Row],[Actuarial Factor 06/20/2023]]</f>
        <v>0</v>
      </c>
      <c r="P11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320.94192288571776</v>
      </c>
      <c r="Q1184" s="166">
        <f>Table1[[#This Row],[Trended Medicare Pricing for all RHCs]]-Table1[[#This Row],[SumOfSFY24 Estimated Payment 5/04/23]]</f>
        <v>50.608797437294243</v>
      </c>
      <c r="R1184" s="24">
        <f>Table1[[#This Row],[SumOfUnits]]*Table1[[#This Row],[Actuarial Factor 06/20/2023]]</f>
        <v>1.8643230164008047</v>
      </c>
      <c r="S1184" s="23"/>
    </row>
    <row r="1185" spans="1:19" x14ac:dyDescent="0.25">
      <c r="A1185" s="192" t="s">
        <v>193</v>
      </c>
      <c r="B1185" s="193" t="s">
        <v>194</v>
      </c>
      <c r="C1185" s="192" t="s">
        <v>95</v>
      </c>
      <c r="D1185" s="192" t="s">
        <v>30</v>
      </c>
      <c r="E1185" s="192" t="s">
        <v>62</v>
      </c>
      <c r="F1185" s="194">
        <v>429.0353666763034</v>
      </c>
      <c r="G1185">
        <v>3</v>
      </c>
      <c r="H1185">
        <v>3</v>
      </c>
      <c r="I1185" s="167">
        <v>460.83393101136068</v>
      </c>
      <c r="J1185" s="22">
        <v>1.0741164174445519</v>
      </c>
      <c r="K1185" s="22" t="s">
        <v>195</v>
      </c>
      <c r="L1185" s="22" t="s">
        <v>58</v>
      </c>
      <c r="M11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85" s="24" t="str">
        <f>IFERROR(IF(Table1[[#This Row],[Medicare Rate in CR]]&gt;0,"Y","N"),"N")</f>
        <v>N</v>
      </c>
      <c r="O1185" s="166">
        <f>Table1[[#This Row],[Medicare Rate in CR]]*Table1[[#This Row],[SumOfUnits]]*Table1[[#This Row],[Actuarial Factor 06/20/2023]]</f>
        <v>0</v>
      </c>
      <c r="P11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547.10619612167397</v>
      </c>
      <c r="Q1185" s="166">
        <f>Table1[[#This Row],[Trended Medicare Pricing for all RHCs]]-Table1[[#This Row],[SumOfSFY24 Estimated Payment 5/04/23]]</f>
        <v>86.272265110313299</v>
      </c>
      <c r="R1185" s="24">
        <f>Table1[[#This Row],[SumOfUnits]]*Table1[[#This Row],[Actuarial Factor 06/20/2023]]</f>
        <v>3.2223492523336557</v>
      </c>
      <c r="S1185" s="23"/>
    </row>
    <row r="1186" spans="1:19" x14ac:dyDescent="0.25">
      <c r="A1186" s="192" t="s">
        <v>193</v>
      </c>
      <c r="B1186" s="193" t="s">
        <v>194</v>
      </c>
      <c r="C1186" s="192" t="s">
        <v>76</v>
      </c>
      <c r="D1186" s="192" t="s">
        <v>30</v>
      </c>
      <c r="E1186" s="192" t="s">
        <v>59</v>
      </c>
      <c r="F1186" s="194">
        <v>142.01599691625711</v>
      </c>
      <c r="G1186">
        <v>1</v>
      </c>
      <c r="H1186">
        <v>1</v>
      </c>
      <c r="I1186" s="167">
        <v>147.64674768838827</v>
      </c>
      <c r="J1186" s="22">
        <v>1.0396487078526193</v>
      </c>
      <c r="K1186" s="22" t="s">
        <v>195</v>
      </c>
      <c r="L1186" s="22" t="s">
        <v>58</v>
      </c>
      <c r="M11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86" s="24" t="str">
        <f>IFERROR(IF(Table1[[#This Row],[Medicare Rate in CR]]&gt;0,"Y","N"),"N")</f>
        <v>N</v>
      </c>
      <c r="O1186" s="166">
        <f>Table1[[#This Row],[Medicare Rate in CR]]*Table1[[#This Row],[SumOfUnits]]*Table1[[#This Row],[Actuarial Factor 06/20/2023]]</f>
        <v>0</v>
      </c>
      <c r="P11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212.42237342897781</v>
      </c>
      <c r="Q1186" s="166">
        <f>Table1[[#This Row],[Trended Medicare Pricing for all RHCs]]-Table1[[#This Row],[SumOfSFY24 Estimated Payment 5/04/23]]</f>
        <v>64.775625740589533</v>
      </c>
      <c r="R1186" s="24">
        <f>Table1[[#This Row],[SumOfUnits]]*Table1[[#This Row],[Actuarial Factor 06/20/2023]]</f>
        <v>1.0396487078526193</v>
      </c>
      <c r="S1186" s="23"/>
    </row>
    <row r="1187" spans="1:19" x14ac:dyDescent="0.25">
      <c r="A1187" s="192" t="s">
        <v>193</v>
      </c>
      <c r="B1187" s="193" t="s">
        <v>194</v>
      </c>
      <c r="C1187" s="192" t="s">
        <v>78</v>
      </c>
      <c r="D1187" s="192" t="s">
        <v>30</v>
      </c>
      <c r="E1187" s="192" t="s">
        <v>60</v>
      </c>
      <c r="F1187" s="194">
        <v>142.01599691625711</v>
      </c>
      <c r="G1187">
        <v>1</v>
      </c>
      <c r="H1187">
        <v>1</v>
      </c>
      <c r="I1187" s="167">
        <v>116.38790676309965</v>
      </c>
      <c r="J1187" s="22">
        <v>0.81954082138880713</v>
      </c>
      <c r="K1187" s="22" t="s">
        <v>195</v>
      </c>
      <c r="L1187" s="22" t="s">
        <v>58</v>
      </c>
      <c r="M11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87" s="24" t="str">
        <f>IFERROR(IF(Table1[[#This Row],[Medicare Rate in CR]]&gt;0,"Y","N"),"N")</f>
        <v>N</v>
      </c>
      <c r="O1187" s="166">
        <f>Table1[[#This Row],[Medicare Rate in CR]]*Table1[[#This Row],[SumOfUnits]]*Table1[[#This Row],[Actuarial Factor 06/20/2023]]</f>
        <v>0</v>
      </c>
      <c r="P11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168.83954225293922</v>
      </c>
      <c r="Q1187" s="166">
        <f>Table1[[#This Row],[Trended Medicare Pricing for all RHCs]]-Table1[[#This Row],[SumOfSFY24 Estimated Payment 5/04/23]]</f>
        <v>52.451635489839575</v>
      </c>
      <c r="R1187" s="24">
        <f>Table1[[#This Row],[SumOfUnits]]*Table1[[#This Row],[Actuarial Factor 06/20/2023]]</f>
        <v>0.81954082138880713</v>
      </c>
      <c r="S1187" s="23"/>
    </row>
    <row r="1188" spans="1:19" x14ac:dyDescent="0.25">
      <c r="A1188" s="192" t="s">
        <v>193</v>
      </c>
      <c r="B1188" s="193" t="s">
        <v>194</v>
      </c>
      <c r="C1188" s="192" t="s">
        <v>78</v>
      </c>
      <c r="D1188" s="192" t="s">
        <v>30</v>
      </c>
      <c r="E1188" s="192" t="s">
        <v>62</v>
      </c>
      <c r="F1188" s="194">
        <v>145.00337284378915</v>
      </c>
      <c r="G1188">
        <v>1</v>
      </c>
      <c r="H1188">
        <v>1</v>
      </c>
      <c r="I1188" s="167">
        <v>137.74178902571754</v>
      </c>
      <c r="J1188" s="22">
        <v>0.94992127648027569</v>
      </c>
      <c r="K1188" s="22" t="s">
        <v>195</v>
      </c>
      <c r="L1188" s="22" t="s">
        <v>58</v>
      </c>
      <c r="M11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88" s="24" t="str">
        <f>IFERROR(IF(Table1[[#This Row],[Medicare Rate in CR]]&gt;0,"Y","N"),"N")</f>
        <v>N</v>
      </c>
      <c r="O1188" s="166">
        <f>Table1[[#This Row],[Medicare Rate in CR]]*Table1[[#This Row],[SumOfUnits]]*Table1[[#This Row],[Actuarial Factor 06/20/2023]]</f>
        <v>0</v>
      </c>
      <c r="P11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199.81681306065371</v>
      </c>
      <c r="Q1188" s="166">
        <f>Table1[[#This Row],[Trended Medicare Pricing for all RHCs]]-Table1[[#This Row],[SumOfSFY24 Estimated Payment 5/04/23]]</f>
        <v>62.075024034936177</v>
      </c>
      <c r="R1188" s="24">
        <f>Table1[[#This Row],[SumOfUnits]]*Table1[[#This Row],[Actuarial Factor 06/20/2023]]</f>
        <v>0.94992127648027569</v>
      </c>
      <c r="S1188" s="23"/>
    </row>
    <row r="1189" spans="1:19" x14ac:dyDescent="0.25">
      <c r="A1189" s="192" t="s">
        <v>193</v>
      </c>
      <c r="B1189" s="193" t="s">
        <v>194</v>
      </c>
      <c r="C1189" s="192" t="s">
        <v>78</v>
      </c>
      <c r="D1189" s="192" t="s">
        <v>30</v>
      </c>
      <c r="E1189" s="192" t="s">
        <v>63</v>
      </c>
      <c r="F1189" s="194">
        <v>142.01599691625711</v>
      </c>
      <c r="G1189">
        <v>1</v>
      </c>
      <c r="H1189">
        <v>1</v>
      </c>
      <c r="I1189" s="167">
        <v>132.9987803519337</v>
      </c>
      <c r="J1189" s="22">
        <v>0.93650562781571278</v>
      </c>
      <c r="K1189" s="22" t="s">
        <v>195</v>
      </c>
      <c r="L1189" s="22" t="s">
        <v>58</v>
      </c>
      <c r="M11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89" s="24" t="str">
        <f>IFERROR(IF(Table1[[#This Row],[Medicare Rate in CR]]&gt;0,"Y","N"),"N")</f>
        <v>N</v>
      </c>
      <c r="O1189" s="166">
        <f>Table1[[#This Row],[Medicare Rate in CR]]*Table1[[#This Row],[SumOfUnits]]*Table1[[#This Row],[Actuarial Factor 06/20/2023]]</f>
        <v>0</v>
      </c>
      <c r="P11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192.93630944429967</v>
      </c>
      <c r="Q1189" s="166">
        <f>Table1[[#This Row],[Trended Medicare Pricing for all RHCs]]-Table1[[#This Row],[SumOfSFY24 Estimated Payment 5/04/23]]</f>
        <v>59.937529092365963</v>
      </c>
      <c r="R1189" s="24">
        <f>Table1[[#This Row],[SumOfUnits]]*Table1[[#This Row],[Actuarial Factor 06/20/2023]]</f>
        <v>0.93650562781571278</v>
      </c>
      <c r="S1189" s="23"/>
    </row>
    <row r="1190" spans="1:19" x14ac:dyDescent="0.25">
      <c r="A1190" s="192" t="s">
        <v>193</v>
      </c>
      <c r="B1190" s="193" t="s">
        <v>194</v>
      </c>
      <c r="C1190" s="192" t="s">
        <v>78</v>
      </c>
      <c r="D1190" s="192" t="s">
        <v>31</v>
      </c>
      <c r="E1190" s="192" t="s">
        <v>69</v>
      </c>
      <c r="F1190" s="194">
        <v>136.86036426712923</v>
      </c>
      <c r="G1190">
        <v>1</v>
      </c>
      <c r="H1190">
        <v>1</v>
      </c>
      <c r="I1190" s="167">
        <v>146.50822640953072</v>
      </c>
      <c r="J1190" s="22">
        <v>1.0704942018389665</v>
      </c>
      <c r="K1190" s="22" t="s">
        <v>195</v>
      </c>
      <c r="L1190" s="22" t="s">
        <v>58</v>
      </c>
      <c r="M11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90" s="24" t="str">
        <f>IFERROR(IF(Table1[[#This Row],[Medicare Rate in CR]]&gt;0,"Y","N"),"N")</f>
        <v>N</v>
      </c>
      <c r="O1190" s="166">
        <f>Table1[[#This Row],[Medicare Rate in CR]]*Table1[[#This Row],[SumOfUnits]]*Table1[[#This Row],[Actuarial Factor 06/20/2023]]</f>
        <v>0</v>
      </c>
      <c r="P11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212.53395280683685</v>
      </c>
      <c r="Q1190" s="166">
        <f>Table1[[#This Row],[Trended Medicare Pricing for all RHCs]]-Table1[[#This Row],[SumOfSFY24 Estimated Payment 5/04/23]]</f>
        <v>66.02572639730613</v>
      </c>
      <c r="R1190" s="24">
        <f>Table1[[#This Row],[SumOfUnits]]*Table1[[#This Row],[Actuarial Factor 06/20/2023]]</f>
        <v>1.0704942018389665</v>
      </c>
      <c r="S1190" s="23"/>
    </row>
    <row r="1191" spans="1:19" x14ac:dyDescent="0.25">
      <c r="A1191" s="192" t="s">
        <v>193</v>
      </c>
      <c r="B1191" s="193" t="s">
        <v>194</v>
      </c>
      <c r="C1191" s="192" t="s">
        <v>79</v>
      </c>
      <c r="D1191" s="192" t="s">
        <v>30</v>
      </c>
      <c r="E1191" s="192" t="s">
        <v>56</v>
      </c>
      <c r="F1191" s="194">
        <v>8547.8461983232046</v>
      </c>
      <c r="G1191">
        <v>60</v>
      </c>
      <c r="H1191">
        <v>60</v>
      </c>
      <c r="I1191" s="167">
        <v>9360.2389276199538</v>
      </c>
      <c r="J1191" s="22">
        <v>1.0950406348509303</v>
      </c>
      <c r="K1191" s="22" t="s">
        <v>195</v>
      </c>
      <c r="L1191" s="22" t="s">
        <v>58</v>
      </c>
      <c r="M11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91" s="24" t="str">
        <f>IFERROR(IF(Table1[[#This Row],[Medicare Rate in CR]]&gt;0,"Y","N"),"N")</f>
        <v>N</v>
      </c>
      <c r="O1191" s="166">
        <f>Table1[[#This Row],[Medicare Rate in CR]]*Table1[[#This Row],[SumOfUnits]]*Table1[[#This Row],[Actuarial Factor 06/20/2023]]</f>
        <v>0</v>
      </c>
      <c r="P11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11245.123814245135</v>
      </c>
      <c r="Q1191" s="166">
        <f>Table1[[#This Row],[Trended Medicare Pricing for all RHCs]]-Table1[[#This Row],[SumOfSFY24 Estimated Payment 5/04/23]]</f>
        <v>1884.884886625181</v>
      </c>
      <c r="R1191" s="24">
        <f>Table1[[#This Row],[SumOfUnits]]*Table1[[#This Row],[Actuarial Factor 06/20/2023]]</f>
        <v>65.702438091055811</v>
      </c>
      <c r="S1191" s="23"/>
    </row>
    <row r="1192" spans="1:19" x14ac:dyDescent="0.25">
      <c r="A1192" s="192" t="s">
        <v>193</v>
      </c>
      <c r="B1192" s="193" t="s">
        <v>194</v>
      </c>
      <c r="C1192" s="192" t="s">
        <v>79</v>
      </c>
      <c r="D1192" s="192" t="s">
        <v>30</v>
      </c>
      <c r="E1192" s="192" t="s">
        <v>59</v>
      </c>
      <c r="F1192" s="194">
        <v>146912.73007613179</v>
      </c>
      <c r="G1192">
        <v>1032</v>
      </c>
      <c r="H1192">
        <v>1032</v>
      </c>
      <c r="I1192" s="167">
        <v>140290.91380075607</v>
      </c>
      <c r="J1192" s="22">
        <v>0.95492687208287386</v>
      </c>
      <c r="K1192" s="22" t="s">
        <v>195</v>
      </c>
      <c r="L1192" s="22" t="s">
        <v>58</v>
      </c>
      <c r="M11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92" s="24" t="str">
        <f>IFERROR(IF(Table1[[#This Row],[Medicare Rate in CR]]&gt;0,"Y","N"),"N")</f>
        <v>N</v>
      </c>
      <c r="O1192" s="166">
        <f>Table1[[#This Row],[Medicare Rate in CR]]*Table1[[#This Row],[SumOfUnits]]*Table1[[#This Row],[Actuarial Factor 06/20/2023]]</f>
        <v>0</v>
      </c>
      <c r="P11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168541.4985559808</v>
      </c>
      <c r="Q1192" s="166">
        <f>Table1[[#This Row],[Trended Medicare Pricing for all RHCs]]-Table1[[#This Row],[SumOfSFY24 Estimated Payment 5/04/23]]</f>
        <v>28250.584755224729</v>
      </c>
      <c r="R1192" s="24">
        <f>Table1[[#This Row],[SumOfUnits]]*Table1[[#This Row],[Actuarial Factor 06/20/2023]]</f>
        <v>985.48453198952586</v>
      </c>
      <c r="S1192" s="23"/>
    </row>
    <row r="1193" spans="1:19" x14ac:dyDescent="0.25">
      <c r="A1193" s="192" t="s">
        <v>193</v>
      </c>
      <c r="B1193" s="193" t="s">
        <v>194</v>
      </c>
      <c r="C1193" s="192" t="s">
        <v>79</v>
      </c>
      <c r="D1193" s="192" t="s">
        <v>30</v>
      </c>
      <c r="E1193" s="192" t="s">
        <v>60</v>
      </c>
      <c r="F1193" s="194">
        <v>47978.616170376634</v>
      </c>
      <c r="G1193">
        <v>338</v>
      </c>
      <c r="H1193">
        <v>338</v>
      </c>
      <c r="I1193" s="167">
        <v>40479.44202443619</v>
      </c>
      <c r="J1193" s="22">
        <v>0.84369757311652838</v>
      </c>
      <c r="K1193" s="22" t="s">
        <v>195</v>
      </c>
      <c r="L1193" s="22" t="s">
        <v>58</v>
      </c>
      <c r="M11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93" s="24" t="str">
        <f>IFERROR(IF(Table1[[#This Row],[Medicare Rate in CR]]&gt;0,"Y","N"),"N")</f>
        <v>N</v>
      </c>
      <c r="O1193" s="166">
        <f>Table1[[#This Row],[Medicare Rate in CR]]*Table1[[#This Row],[SumOfUnits]]*Table1[[#This Row],[Actuarial Factor 06/20/2023]]</f>
        <v>0</v>
      </c>
      <c r="P11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48630.845966245688</v>
      </c>
      <c r="Q1193" s="166">
        <f>Table1[[#This Row],[Trended Medicare Pricing for all RHCs]]-Table1[[#This Row],[SumOfSFY24 Estimated Payment 5/04/23]]</f>
        <v>8151.4039418094981</v>
      </c>
      <c r="R1193" s="24">
        <f>Table1[[#This Row],[SumOfUnits]]*Table1[[#This Row],[Actuarial Factor 06/20/2023]]</f>
        <v>285.16977971338662</v>
      </c>
      <c r="S1193" s="23"/>
    </row>
    <row r="1194" spans="1:19" x14ac:dyDescent="0.25">
      <c r="A1194" s="192" t="s">
        <v>193</v>
      </c>
      <c r="B1194" s="193" t="s">
        <v>194</v>
      </c>
      <c r="C1194" s="192" t="s">
        <v>79</v>
      </c>
      <c r="D1194" s="192" t="s">
        <v>30</v>
      </c>
      <c r="E1194" s="192" t="s">
        <v>61</v>
      </c>
      <c r="F1194" s="194">
        <v>13992.252095981488</v>
      </c>
      <c r="G1194">
        <v>98</v>
      </c>
      <c r="H1194">
        <v>98</v>
      </c>
      <c r="I1194" s="167">
        <v>11805.229135814239</v>
      </c>
      <c r="J1194" s="22">
        <v>0.84369757311652838</v>
      </c>
      <c r="K1194" s="22" t="s">
        <v>195</v>
      </c>
      <c r="L1194" s="22" t="s">
        <v>58</v>
      </c>
      <c r="M11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94" s="24" t="str">
        <f>IFERROR(IF(Table1[[#This Row],[Medicare Rate in CR]]&gt;0,"Y","N"),"N")</f>
        <v>N</v>
      </c>
      <c r="O1194" s="166">
        <f>Table1[[#This Row],[Medicare Rate in CR]]*Table1[[#This Row],[SumOfUnits]]*Table1[[#This Row],[Actuarial Factor 06/20/2023]]</f>
        <v>0</v>
      </c>
      <c r="P11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14182.465246271246</v>
      </c>
      <c r="Q1194" s="166">
        <f>Table1[[#This Row],[Trended Medicare Pricing for all RHCs]]-Table1[[#This Row],[SumOfSFY24 Estimated Payment 5/04/23]]</f>
        <v>2377.2361104570064</v>
      </c>
      <c r="R1194" s="24">
        <f>Table1[[#This Row],[SumOfUnits]]*Table1[[#This Row],[Actuarial Factor 06/20/2023]]</f>
        <v>82.682362165419775</v>
      </c>
      <c r="S1194" s="23"/>
    </row>
    <row r="1195" spans="1:19" x14ac:dyDescent="0.25">
      <c r="A1195" s="192" t="s">
        <v>193</v>
      </c>
      <c r="B1195" s="193" t="s">
        <v>194</v>
      </c>
      <c r="C1195" s="192" t="s">
        <v>79</v>
      </c>
      <c r="D1195" s="192" t="s">
        <v>30</v>
      </c>
      <c r="E1195" s="192" t="s">
        <v>62</v>
      </c>
      <c r="F1195" s="194">
        <v>145038.71061000493</v>
      </c>
      <c r="G1195">
        <v>1026</v>
      </c>
      <c r="H1195">
        <v>1026</v>
      </c>
      <c r="I1195" s="167">
        <v>147032.01601619666</v>
      </c>
      <c r="J1195" s="22">
        <v>1.0137432648001921</v>
      </c>
      <c r="K1195" s="22" t="s">
        <v>195</v>
      </c>
      <c r="L1195" s="22" t="s">
        <v>58</v>
      </c>
      <c r="M11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95" s="24" t="str">
        <f>IFERROR(IF(Table1[[#This Row],[Medicare Rate in CR]]&gt;0,"Y","N"),"N")</f>
        <v>N</v>
      </c>
      <c r="O1195" s="166">
        <f>Table1[[#This Row],[Medicare Rate in CR]]*Table1[[#This Row],[SumOfUnits]]*Table1[[#This Row],[Actuarial Factor 06/20/2023]]</f>
        <v>0</v>
      </c>
      <c r="P11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176640.06630016834</v>
      </c>
      <c r="Q1195" s="166">
        <f>Table1[[#This Row],[Trended Medicare Pricing for all RHCs]]-Table1[[#This Row],[SumOfSFY24 Estimated Payment 5/04/23]]</f>
        <v>29608.050283971679</v>
      </c>
      <c r="R1195" s="24">
        <f>Table1[[#This Row],[SumOfUnits]]*Table1[[#This Row],[Actuarial Factor 06/20/2023]]</f>
        <v>1040.100589684997</v>
      </c>
      <c r="S1195" s="23"/>
    </row>
    <row r="1196" spans="1:19" x14ac:dyDescent="0.25">
      <c r="A1196" s="192" t="s">
        <v>193</v>
      </c>
      <c r="B1196" s="193" t="s">
        <v>194</v>
      </c>
      <c r="C1196" s="192" t="s">
        <v>79</v>
      </c>
      <c r="D1196" s="192" t="s">
        <v>30</v>
      </c>
      <c r="E1196" s="192" t="s">
        <v>63</v>
      </c>
      <c r="F1196" s="194">
        <v>21818.762648164211</v>
      </c>
      <c r="G1196">
        <v>154</v>
      </c>
      <c r="H1196">
        <v>154</v>
      </c>
      <c r="I1196" s="167">
        <v>20701.534491774586</v>
      </c>
      <c r="J1196" s="22">
        <v>0.94879507264434049</v>
      </c>
      <c r="K1196" s="22" t="s">
        <v>195</v>
      </c>
      <c r="L1196" s="22" t="s">
        <v>58</v>
      </c>
      <c r="M11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96" s="24" t="str">
        <f>IFERROR(IF(Table1[[#This Row],[Medicare Rate in CR]]&gt;0,"Y","N"),"N")</f>
        <v>N</v>
      </c>
      <c r="O1196" s="166">
        <f>Table1[[#This Row],[Medicare Rate in CR]]*Table1[[#This Row],[SumOfUnits]]*Table1[[#This Row],[Actuarial Factor 06/20/2023]]</f>
        <v>0</v>
      </c>
      <c r="P11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24870.232512757426</v>
      </c>
      <c r="Q1196" s="166">
        <f>Table1[[#This Row],[Trended Medicare Pricing for all RHCs]]-Table1[[#This Row],[SumOfSFY24 Estimated Payment 5/04/23]]</f>
        <v>4168.6980209828398</v>
      </c>
      <c r="R1196" s="24">
        <f>Table1[[#This Row],[SumOfUnits]]*Table1[[#This Row],[Actuarial Factor 06/20/2023]]</f>
        <v>146.11444118722844</v>
      </c>
      <c r="S1196" s="23"/>
    </row>
    <row r="1197" spans="1:19" x14ac:dyDescent="0.25">
      <c r="A1197" s="192" t="s">
        <v>193</v>
      </c>
      <c r="B1197" s="193" t="s">
        <v>194</v>
      </c>
      <c r="C1197" s="192" t="s">
        <v>79</v>
      </c>
      <c r="D1197" s="192" t="s">
        <v>30</v>
      </c>
      <c r="E1197" s="192" t="s">
        <v>64</v>
      </c>
      <c r="F1197" s="194">
        <v>65920.834537920193</v>
      </c>
      <c r="G1197">
        <v>464</v>
      </c>
      <c r="H1197">
        <v>464</v>
      </c>
      <c r="I1197" s="167">
        <v>63072.744693193148</v>
      </c>
      <c r="J1197" s="22">
        <v>0.95679530053448103</v>
      </c>
      <c r="K1197" s="22" t="s">
        <v>195</v>
      </c>
      <c r="L1197" s="22" t="s">
        <v>58</v>
      </c>
      <c r="M11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97" s="24" t="str">
        <f>IFERROR(IF(Table1[[#This Row],[Medicare Rate in CR]]&gt;0,"Y","N"),"N")</f>
        <v>N</v>
      </c>
      <c r="O1197" s="166">
        <f>Table1[[#This Row],[Medicare Rate in CR]]*Table1[[#This Row],[SumOfUnits]]*Table1[[#This Row],[Actuarial Factor 06/20/2023]]</f>
        <v>0</v>
      </c>
      <c r="P11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75773.794757136071</v>
      </c>
      <c r="Q1197" s="166">
        <f>Table1[[#This Row],[Trended Medicare Pricing for all RHCs]]-Table1[[#This Row],[SumOfSFY24 Estimated Payment 5/04/23]]</f>
        <v>12701.050063942923</v>
      </c>
      <c r="R1197" s="24">
        <f>Table1[[#This Row],[SumOfUnits]]*Table1[[#This Row],[Actuarial Factor 06/20/2023]]</f>
        <v>443.95301944799922</v>
      </c>
      <c r="S1197" s="23"/>
    </row>
    <row r="1198" spans="1:19" x14ac:dyDescent="0.25">
      <c r="A1198" s="192" t="s">
        <v>193</v>
      </c>
      <c r="B1198" s="193" t="s">
        <v>194</v>
      </c>
      <c r="C1198" s="192" t="s">
        <v>79</v>
      </c>
      <c r="D1198" s="192" t="s">
        <v>30</v>
      </c>
      <c r="E1198" s="192" t="s">
        <v>77</v>
      </c>
      <c r="F1198" s="194">
        <v>35595.239471908964</v>
      </c>
      <c r="G1198">
        <v>250</v>
      </c>
      <c r="H1198">
        <v>250</v>
      </c>
      <c r="I1198" s="167">
        <v>45493.096994444386</v>
      </c>
      <c r="J1198" s="22">
        <v>1.2780668895442215</v>
      </c>
      <c r="K1198" s="22" t="s">
        <v>195</v>
      </c>
      <c r="L1198" s="22" t="s">
        <v>58</v>
      </c>
      <c r="M11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98" s="24" t="str">
        <f>IFERROR(IF(Table1[[#This Row],[Medicare Rate in CR]]&gt;0,"Y","N"),"N")</f>
        <v>N</v>
      </c>
      <c r="O1198" s="166">
        <f>Table1[[#This Row],[Medicare Rate in CR]]*Table1[[#This Row],[SumOfUnits]]*Table1[[#This Row],[Actuarial Factor 06/20/2023]]</f>
        <v>0</v>
      </c>
      <c r="P11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54654.107908126833</v>
      </c>
      <c r="Q1198" s="166">
        <f>Table1[[#This Row],[Trended Medicare Pricing for all RHCs]]-Table1[[#This Row],[SumOfSFY24 Estimated Payment 5/04/23]]</f>
        <v>9161.0109136824467</v>
      </c>
      <c r="R1198" s="24">
        <f>Table1[[#This Row],[SumOfUnits]]*Table1[[#This Row],[Actuarial Factor 06/20/2023]]</f>
        <v>319.51672238605539</v>
      </c>
      <c r="S1198" s="23"/>
    </row>
    <row r="1199" spans="1:19" x14ac:dyDescent="0.25">
      <c r="A1199" s="192" t="s">
        <v>193</v>
      </c>
      <c r="B1199" s="193" t="s">
        <v>194</v>
      </c>
      <c r="C1199" s="192" t="s">
        <v>79</v>
      </c>
      <c r="D1199" s="192" t="s">
        <v>32</v>
      </c>
      <c r="E1199" s="192" t="s">
        <v>94</v>
      </c>
      <c r="F1199" s="194">
        <v>429.0353666763034</v>
      </c>
      <c r="G1199">
        <v>3</v>
      </c>
      <c r="H1199">
        <v>3</v>
      </c>
      <c r="I1199" s="167">
        <v>514.68950240981758</v>
      </c>
      <c r="J1199" s="22">
        <v>1.1996435314810261</v>
      </c>
      <c r="K1199" s="22" t="s">
        <v>195</v>
      </c>
      <c r="L1199" s="22" t="s">
        <v>58</v>
      </c>
      <c r="M11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199" s="24" t="str">
        <f>IFERROR(IF(Table1[[#This Row],[Medicare Rate in CR]]&gt;0,"Y","N"),"N")</f>
        <v>N</v>
      </c>
      <c r="O1199" s="166">
        <f>Table1[[#This Row],[Medicare Rate in CR]]*Table1[[#This Row],[SumOfUnits]]*Table1[[#This Row],[Actuarial Factor 06/20/2023]]</f>
        <v>0</v>
      </c>
      <c r="P11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618.33327388815712</v>
      </c>
      <c r="Q1199" s="166">
        <f>Table1[[#This Row],[Trended Medicare Pricing for all RHCs]]-Table1[[#This Row],[SumOfSFY24 Estimated Payment 5/04/23]]</f>
        <v>103.64377147833954</v>
      </c>
      <c r="R1199" s="24">
        <f>Table1[[#This Row],[SumOfUnits]]*Table1[[#This Row],[Actuarial Factor 06/20/2023]]</f>
        <v>3.5989305944430781</v>
      </c>
      <c r="S1199" s="23"/>
    </row>
    <row r="1200" spans="1:19" x14ac:dyDescent="0.25">
      <c r="A1200" s="192" t="s">
        <v>193</v>
      </c>
      <c r="B1200" s="193" t="s">
        <v>194</v>
      </c>
      <c r="C1200" s="192" t="s">
        <v>79</v>
      </c>
      <c r="D1200" s="192" t="s">
        <v>32</v>
      </c>
      <c r="E1200" s="192" t="s">
        <v>80</v>
      </c>
      <c r="F1200" s="194">
        <v>897.00298737592755</v>
      </c>
      <c r="G1200">
        <v>8</v>
      </c>
      <c r="H1200">
        <v>8</v>
      </c>
      <c r="I1200" s="167">
        <v>1036.9762196291595</v>
      </c>
      <c r="J1200" s="22">
        <v>1.1560454471424966</v>
      </c>
      <c r="K1200" s="22" t="s">
        <v>195</v>
      </c>
      <c r="L1200" s="22" t="s">
        <v>58</v>
      </c>
      <c r="M12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00" s="24" t="str">
        <f>IFERROR(IF(Table1[[#This Row],[Medicare Rate in CR]]&gt;0,"Y","N"),"N")</f>
        <v>N</v>
      </c>
      <c r="O1200" s="166">
        <f>Table1[[#This Row],[Medicare Rate in CR]]*Table1[[#This Row],[SumOfUnits]]*Table1[[#This Row],[Actuarial Factor 06/20/2023]]</f>
        <v>0</v>
      </c>
      <c r="P12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1245.7936247491496</v>
      </c>
      <c r="Q1200" s="166">
        <f>Table1[[#This Row],[Trended Medicare Pricing for all RHCs]]-Table1[[#This Row],[SumOfSFY24 Estimated Payment 5/04/23]]</f>
        <v>208.8174051199901</v>
      </c>
      <c r="R1200" s="24">
        <f>Table1[[#This Row],[SumOfUnits]]*Table1[[#This Row],[Actuarial Factor 06/20/2023]]</f>
        <v>9.2483635771399726</v>
      </c>
      <c r="S1200" s="23"/>
    </row>
    <row r="1201" spans="1:19" x14ac:dyDescent="0.25">
      <c r="A1201" s="192" t="s">
        <v>193</v>
      </c>
      <c r="B1201" s="193" t="s">
        <v>194</v>
      </c>
      <c r="C1201" s="192" t="s">
        <v>79</v>
      </c>
      <c r="D1201" s="192" t="s">
        <v>32</v>
      </c>
      <c r="E1201" s="192" t="s">
        <v>81</v>
      </c>
      <c r="F1201" s="194">
        <v>2136.9181844463715</v>
      </c>
      <c r="G1201">
        <v>15</v>
      </c>
      <c r="H1201">
        <v>15</v>
      </c>
      <c r="I1201" s="167">
        <v>2366.7560713802131</v>
      </c>
      <c r="J1201" s="22">
        <v>1.1075557728914116</v>
      </c>
      <c r="K1201" s="22" t="s">
        <v>195</v>
      </c>
      <c r="L1201" s="22" t="s">
        <v>58</v>
      </c>
      <c r="M12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01" s="24" t="str">
        <f>IFERROR(IF(Table1[[#This Row],[Medicare Rate in CR]]&gt;0,"Y","N"),"N")</f>
        <v>N</v>
      </c>
      <c r="O1201" s="166">
        <f>Table1[[#This Row],[Medicare Rate in CR]]*Table1[[#This Row],[SumOfUnits]]*Table1[[#This Row],[Actuarial Factor 06/20/2023]]</f>
        <v>0</v>
      </c>
      <c r="P12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2843.353173630388</v>
      </c>
      <c r="Q1201" s="166">
        <f>Table1[[#This Row],[Trended Medicare Pricing for all RHCs]]-Table1[[#This Row],[SumOfSFY24 Estimated Payment 5/04/23]]</f>
        <v>476.59710225017488</v>
      </c>
      <c r="R1201" s="24">
        <f>Table1[[#This Row],[SumOfUnits]]*Table1[[#This Row],[Actuarial Factor 06/20/2023]]</f>
        <v>16.613336593371173</v>
      </c>
      <c r="S1201" s="23"/>
    </row>
    <row r="1202" spans="1:19" x14ac:dyDescent="0.25">
      <c r="A1202" s="192" t="s">
        <v>193</v>
      </c>
      <c r="B1202" s="193" t="s">
        <v>194</v>
      </c>
      <c r="C1202" s="192" t="s">
        <v>79</v>
      </c>
      <c r="D1202" s="192" t="s">
        <v>32</v>
      </c>
      <c r="E1202" s="192" t="s">
        <v>65</v>
      </c>
      <c r="F1202" s="194">
        <v>6352.385082393751</v>
      </c>
      <c r="G1202">
        <v>46</v>
      </c>
      <c r="H1202">
        <v>46</v>
      </c>
      <c r="I1202" s="167">
        <v>8683.447449001942</v>
      </c>
      <c r="J1202" s="22">
        <v>1.3669586047402817</v>
      </c>
      <c r="K1202" s="22" t="s">
        <v>195</v>
      </c>
      <c r="L1202" s="22" t="s">
        <v>58</v>
      </c>
      <c r="M12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02" s="24" t="str">
        <f>IFERROR(IF(Table1[[#This Row],[Medicare Rate in CR]]&gt;0,"Y","N"),"N")</f>
        <v>N</v>
      </c>
      <c r="O1202" s="166">
        <f>Table1[[#This Row],[Medicare Rate in CR]]*Table1[[#This Row],[SumOfUnits]]*Table1[[#This Row],[Actuarial Factor 06/20/2023]]</f>
        <v>0</v>
      </c>
      <c r="P12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10432.045854127215</v>
      </c>
      <c r="Q1202" s="166">
        <f>Table1[[#This Row],[Trended Medicare Pricing for all RHCs]]-Table1[[#This Row],[SumOfSFY24 Estimated Payment 5/04/23]]</f>
        <v>1748.5984051252726</v>
      </c>
      <c r="R1202" s="24">
        <f>Table1[[#This Row],[SumOfUnits]]*Table1[[#This Row],[Actuarial Factor 06/20/2023]]</f>
        <v>62.880095818052958</v>
      </c>
      <c r="S1202" s="23"/>
    </row>
    <row r="1203" spans="1:19" x14ac:dyDescent="0.25">
      <c r="A1203" s="192" t="s">
        <v>193</v>
      </c>
      <c r="B1203" s="193" t="s">
        <v>194</v>
      </c>
      <c r="C1203" s="192" t="s">
        <v>79</v>
      </c>
      <c r="D1203" s="192" t="s">
        <v>32</v>
      </c>
      <c r="E1203" s="192" t="s">
        <v>66</v>
      </c>
      <c r="F1203" s="194">
        <v>8582.7406764960888</v>
      </c>
      <c r="G1203">
        <v>61</v>
      </c>
      <c r="H1203">
        <v>61</v>
      </c>
      <c r="I1203" s="167">
        <v>9716.010115325169</v>
      </c>
      <c r="J1203" s="22">
        <v>1.1320405079851181</v>
      </c>
      <c r="K1203" s="22" t="s">
        <v>195</v>
      </c>
      <c r="L1203" s="22" t="s">
        <v>58</v>
      </c>
      <c r="M12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03" s="24" t="str">
        <f>IFERROR(IF(Table1[[#This Row],[Medicare Rate in CR]]&gt;0,"Y","N"),"N")</f>
        <v>N</v>
      </c>
      <c r="O1203" s="166">
        <f>Table1[[#This Row],[Medicare Rate in CR]]*Table1[[#This Row],[SumOfUnits]]*Table1[[#This Row],[Actuarial Factor 06/20/2023]]</f>
        <v>0</v>
      </c>
      <c r="P12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11672.537161940892</v>
      </c>
      <c r="Q1203" s="166">
        <f>Table1[[#This Row],[Trended Medicare Pricing for all RHCs]]-Table1[[#This Row],[SumOfSFY24 Estimated Payment 5/04/23]]</f>
        <v>1956.5270466157235</v>
      </c>
      <c r="R1203" s="24">
        <f>Table1[[#This Row],[SumOfUnits]]*Table1[[#This Row],[Actuarial Factor 06/20/2023]]</f>
        <v>69.054470987092202</v>
      </c>
      <c r="S1203" s="23"/>
    </row>
    <row r="1204" spans="1:19" x14ac:dyDescent="0.25">
      <c r="A1204" s="192" t="s">
        <v>193</v>
      </c>
      <c r="B1204" s="193" t="s">
        <v>194</v>
      </c>
      <c r="C1204" s="192" t="s">
        <v>79</v>
      </c>
      <c r="D1204" s="192" t="s">
        <v>31</v>
      </c>
      <c r="E1204" s="192" t="s">
        <v>67</v>
      </c>
      <c r="F1204" s="194">
        <v>776.69846776525014</v>
      </c>
      <c r="G1204">
        <v>6</v>
      </c>
      <c r="H1204">
        <v>6</v>
      </c>
      <c r="I1204" s="167">
        <v>868.40710526529494</v>
      </c>
      <c r="J1204" s="22">
        <v>1.1180749561202468</v>
      </c>
      <c r="K1204" s="22" t="s">
        <v>195</v>
      </c>
      <c r="L1204" s="22" t="s">
        <v>58</v>
      </c>
      <c r="M12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04" s="24" t="str">
        <f>IFERROR(IF(Table1[[#This Row],[Medicare Rate in CR]]&gt;0,"Y","N"),"N")</f>
        <v>N</v>
      </c>
      <c r="O1204" s="166">
        <f>Table1[[#This Row],[Medicare Rate in CR]]*Table1[[#This Row],[SumOfUnits]]*Table1[[#This Row],[Actuarial Factor 06/20/2023]]</f>
        <v>0</v>
      </c>
      <c r="P12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1043.2795033749746</v>
      </c>
      <c r="Q1204" s="166">
        <f>Table1[[#This Row],[Trended Medicare Pricing for all RHCs]]-Table1[[#This Row],[SumOfSFY24 Estimated Payment 5/04/23]]</f>
        <v>174.87239810967969</v>
      </c>
      <c r="R1204" s="24">
        <f>Table1[[#This Row],[SumOfUnits]]*Table1[[#This Row],[Actuarial Factor 06/20/2023]]</f>
        <v>6.7084497367214801</v>
      </c>
      <c r="S1204" s="23"/>
    </row>
    <row r="1205" spans="1:19" x14ac:dyDescent="0.25">
      <c r="A1205" s="192" t="s">
        <v>193</v>
      </c>
      <c r="B1205" s="193" t="s">
        <v>194</v>
      </c>
      <c r="C1205" s="192" t="s">
        <v>79</v>
      </c>
      <c r="D1205" s="192" t="s">
        <v>31</v>
      </c>
      <c r="E1205" s="192" t="s">
        <v>82</v>
      </c>
      <c r="F1205" s="194">
        <v>1034.4608268285633</v>
      </c>
      <c r="G1205">
        <v>7</v>
      </c>
      <c r="H1205">
        <v>7</v>
      </c>
      <c r="I1205" s="167">
        <v>1140.0894913329976</v>
      </c>
      <c r="J1205" s="22">
        <v>1.1021098738250623</v>
      </c>
      <c r="K1205" s="22" t="s">
        <v>195</v>
      </c>
      <c r="L1205" s="22" t="s">
        <v>58</v>
      </c>
      <c r="M12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05" s="24" t="str">
        <f>IFERROR(IF(Table1[[#This Row],[Medicare Rate in CR]]&gt;0,"Y","N"),"N")</f>
        <v>N</v>
      </c>
      <c r="O1205" s="166">
        <f>Table1[[#This Row],[Medicare Rate in CR]]*Table1[[#This Row],[SumOfUnits]]*Table1[[#This Row],[Actuarial Factor 06/20/2023]]</f>
        <v>0</v>
      </c>
      <c r="P12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1369.6709655059194</v>
      </c>
      <c r="Q1205" s="166">
        <f>Table1[[#This Row],[Trended Medicare Pricing for all RHCs]]-Table1[[#This Row],[SumOfSFY24 Estimated Payment 5/04/23]]</f>
        <v>229.58147417292184</v>
      </c>
      <c r="R1205" s="24">
        <f>Table1[[#This Row],[SumOfUnits]]*Table1[[#This Row],[Actuarial Factor 06/20/2023]]</f>
        <v>7.714769116775436</v>
      </c>
      <c r="S1205" s="23"/>
    </row>
    <row r="1206" spans="1:19" x14ac:dyDescent="0.25">
      <c r="A1206" s="192" t="s">
        <v>193</v>
      </c>
      <c r="B1206" s="193" t="s">
        <v>194</v>
      </c>
      <c r="C1206" s="192" t="s">
        <v>79</v>
      </c>
      <c r="D1206" s="192" t="s">
        <v>31</v>
      </c>
      <c r="E1206" s="192" t="s">
        <v>68</v>
      </c>
      <c r="F1206" s="194">
        <v>4332.8418618097703</v>
      </c>
      <c r="G1206">
        <v>30</v>
      </c>
      <c r="H1206">
        <v>30</v>
      </c>
      <c r="I1206" s="167">
        <v>3638.3336135481277</v>
      </c>
      <c r="J1206" s="22">
        <v>0.83971068633195955</v>
      </c>
      <c r="K1206" s="22" t="s">
        <v>195</v>
      </c>
      <c r="L1206" s="22" t="s">
        <v>58</v>
      </c>
      <c r="M12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06" s="24" t="str">
        <f>IFERROR(IF(Table1[[#This Row],[Medicare Rate in CR]]&gt;0,"Y","N"),"N")</f>
        <v>N</v>
      </c>
      <c r="O1206" s="166">
        <f>Table1[[#This Row],[Medicare Rate in CR]]*Table1[[#This Row],[SumOfUnits]]*Table1[[#This Row],[Actuarial Factor 06/20/2023]]</f>
        <v>0</v>
      </c>
      <c r="P12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4370.9901294455276</v>
      </c>
      <c r="Q1206" s="166">
        <f>Table1[[#This Row],[Trended Medicare Pricing for all RHCs]]-Table1[[#This Row],[SumOfSFY24 Estimated Payment 5/04/23]]</f>
        <v>732.65651589739991</v>
      </c>
      <c r="R1206" s="24">
        <f>Table1[[#This Row],[SumOfUnits]]*Table1[[#This Row],[Actuarial Factor 06/20/2023]]</f>
        <v>25.191320589958785</v>
      </c>
      <c r="S1206" s="23"/>
    </row>
    <row r="1207" spans="1:19" x14ac:dyDescent="0.25">
      <c r="A1207" s="192" t="s">
        <v>193</v>
      </c>
      <c r="B1207" s="193" t="s">
        <v>194</v>
      </c>
      <c r="C1207" s="192" t="s">
        <v>79</v>
      </c>
      <c r="D1207" s="192" t="s">
        <v>31</v>
      </c>
      <c r="E1207" s="192" t="s">
        <v>74</v>
      </c>
      <c r="F1207" s="194">
        <v>170.41534162089238</v>
      </c>
      <c r="G1207">
        <v>1</v>
      </c>
      <c r="H1207">
        <v>1</v>
      </c>
      <c r="I1207" s="167">
        <v>198.45203794850391</v>
      </c>
      <c r="J1207" s="22">
        <v>1.1645197906534861</v>
      </c>
      <c r="K1207" s="22" t="s">
        <v>195</v>
      </c>
      <c r="L1207" s="22" t="s">
        <v>58</v>
      </c>
      <c r="M12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07" s="24" t="str">
        <f>IFERROR(IF(Table1[[#This Row],[Medicare Rate in CR]]&gt;0,"Y","N"),"N")</f>
        <v>N</v>
      </c>
      <c r="O1207" s="166">
        <f>Table1[[#This Row],[Medicare Rate in CR]]*Table1[[#This Row],[SumOfUnits]]*Table1[[#This Row],[Actuarial Factor 06/20/2023]]</f>
        <v>0</v>
      </c>
      <c r="P12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238.41461261583828</v>
      </c>
      <c r="Q1207" s="166">
        <f>Table1[[#This Row],[Trended Medicare Pricing for all RHCs]]-Table1[[#This Row],[SumOfSFY24 Estimated Payment 5/04/23]]</f>
        <v>39.962574667334366</v>
      </c>
      <c r="R1207" s="24">
        <f>Table1[[#This Row],[SumOfUnits]]*Table1[[#This Row],[Actuarial Factor 06/20/2023]]</f>
        <v>1.1645197906534861</v>
      </c>
      <c r="S1207" s="23"/>
    </row>
    <row r="1208" spans="1:19" x14ac:dyDescent="0.25">
      <c r="A1208" s="192" t="s">
        <v>193</v>
      </c>
      <c r="B1208" s="193" t="s">
        <v>194</v>
      </c>
      <c r="C1208" s="192" t="s">
        <v>79</v>
      </c>
      <c r="D1208" s="192" t="s">
        <v>31</v>
      </c>
      <c r="E1208" s="192" t="s">
        <v>69</v>
      </c>
      <c r="F1208" s="194">
        <v>66636.773633998237</v>
      </c>
      <c r="G1208">
        <v>475</v>
      </c>
      <c r="H1208">
        <v>475</v>
      </c>
      <c r="I1208" s="167">
        <v>70963.638242343237</v>
      </c>
      <c r="J1208" s="22">
        <v>1.0649320843789685</v>
      </c>
      <c r="K1208" s="22" t="s">
        <v>195</v>
      </c>
      <c r="L1208" s="22" t="s">
        <v>58</v>
      </c>
      <c r="M12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08" s="24" t="str">
        <f>IFERROR(IF(Table1[[#This Row],[Medicare Rate in CR]]&gt;0,"Y","N"),"N")</f>
        <v>N</v>
      </c>
      <c r="O1208" s="166">
        <f>Table1[[#This Row],[Medicare Rate in CR]]*Table1[[#This Row],[SumOfUnits]]*Table1[[#This Row],[Actuarial Factor 06/20/2023]]</f>
        <v>0</v>
      </c>
      <c r="P12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85253.688983274536</v>
      </c>
      <c r="Q1208" s="166">
        <f>Table1[[#This Row],[Trended Medicare Pricing for all RHCs]]-Table1[[#This Row],[SumOfSFY24 Estimated Payment 5/04/23]]</f>
        <v>14290.0507409313</v>
      </c>
      <c r="R1208" s="24">
        <f>Table1[[#This Row],[SumOfUnits]]*Table1[[#This Row],[Actuarial Factor 06/20/2023]]</f>
        <v>505.84274008001</v>
      </c>
      <c r="S1208" s="23"/>
    </row>
    <row r="1209" spans="1:19" x14ac:dyDescent="0.25">
      <c r="A1209" s="192" t="s">
        <v>193</v>
      </c>
      <c r="B1209" s="193" t="s">
        <v>194</v>
      </c>
      <c r="C1209" s="192" t="s">
        <v>55</v>
      </c>
      <c r="D1209" s="192" t="s">
        <v>30</v>
      </c>
      <c r="E1209" s="192" t="s">
        <v>62</v>
      </c>
      <c r="F1209" s="194">
        <v>142.01599691625711</v>
      </c>
      <c r="G1209">
        <v>1</v>
      </c>
      <c r="H1209">
        <v>1</v>
      </c>
      <c r="I1209" s="167">
        <v>148.93386406736542</v>
      </c>
      <c r="J1209" s="22">
        <v>1.0487118866981413</v>
      </c>
      <c r="K1209" s="22" t="s">
        <v>195</v>
      </c>
      <c r="L1209" s="22" t="s">
        <v>58</v>
      </c>
      <c r="M12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09" s="24" t="str">
        <f>IFERROR(IF(Table1[[#This Row],[Medicare Rate in CR]]&gt;0,"Y","N"),"N")</f>
        <v>N</v>
      </c>
      <c r="O1209" s="166">
        <f>Table1[[#This Row],[Medicare Rate in CR]]*Table1[[#This Row],[SumOfUnits]]*Table1[[#This Row],[Actuarial Factor 06/20/2023]]</f>
        <v>0</v>
      </c>
      <c r="P12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216.02808685159403</v>
      </c>
      <c r="Q1209" s="166">
        <f>Table1[[#This Row],[Trended Medicare Pricing for all RHCs]]-Table1[[#This Row],[SumOfSFY24 Estimated Payment 5/04/23]]</f>
        <v>67.094222784228606</v>
      </c>
      <c r="R1209" s="24">
        <f>Table1[[#This Row],[SumOfUnits]]*Table1[[#This Row],[Actuarial Factor 06/20/2023]]</f>
        <v>1.0487118866981413</v>
      </c>
      <c r="S1209" s="23"/>
    </row>
    <row r="1210" spans="1:19" x14ac:dyDescent="0.25">
      <c r="A1210" s="192" t="s">
        <v>193</v>
      </c>
      <c r="B1210" s="193" t="s">
        <v>194</v>
      </c>
      <c r="C1210" s="192" t="s">
        <v>55</v>
      </c>
      <c r="D1210" s="192" t="s">
        <v>30</v>
      </c>
      <c r="E1210" s="192" t="s">
        <v>64</v>
      </c>
      <c r="F1210" s="194">
        <v>142.01599691625711</v>
      </c>
      <c r="G1210">
        <v>1</v>
      </c>
      <c r="H1210">
        <v>1</v>
      </c>
      <c r="I1210" s="167">
        <v>139.23239140722166</v>
      </c>
      <c r="J1210" s="22">
        <v>0.98039935240058296</v>
      </c>
      <c r="K1210" s="22" t="s">
        <v>195</v>
      </c>
      <c r="L1210" s="22" t="s">
        <v>58</v>
      </c>
      <c r="M12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10" s="24" t="str">
        <f>IFERROR(IF(Table1[[#This Row],[Medicare Rate in CR]]&gt;0,"Y","N"),"N")</f>
        <v>N</v>
      </c>
      <c r="O1210" s="166">
        <f>Table1[[#This Row],[Medicare Rate in CR]]*Table1[[#This Row],[SumOfUnits]]*Table1[[#This Row],[Actuarial Factor 06/20/2023]]</f>
        <v>0</v>
      </c>
      <c r="P12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201.95613221899319</v>
      </c>
      <c r="Q1210" s="166">
        <f>Table1[[#This Row],[Trended Medicare Pricing for all RHCs]]-Table1[[#This Row],[SumOfSFY24 Estimated Payment 5/04/23]]</f>
        <v>62.723740811771535</v>
      </c>
      <c r="R1210" s="24">
        <f>Table1[[#This Row],[SumOfUnits]]*Table1[[#This Row],[Actuarial Factor 06/20/2023]]</f>
        <v>0.98039935240058296</v>
      </c>
      <c r="S1210" s="23"/>
    </row>
    <row r="1211" spans="1:19" x14ac:dyDescent="0.25">
      <c r="A1211" s="192" t="s">
        <v>193</v>
      </c>
      <c r="B1211" s="193" t="s">
        <v>194</v>
      </c>
      <c r="C1211" s="192" t="s">
        <v>83</v>
      </c>
      <c r="D1211" s="192" t="s">
        <v>30</v>
      </c>
      <c r="E1211" s="192" t="s">
        <v>62</v>
      </c>
      <c r="F1211" s="194">
        <v>142.01599691625711</v>
      </c>
      <c r="G1211">
        <v>1</v>
      </c>
      <c r="H1211">
        <v>1</v>
      </c>
      <c r="I1211" s="167">
        <v>135.32538189255686</v>
      </c>
      <c r="J1211" s="22">
        <v>0.95288830012829107</v>
      </c>
      <c r="K1211" s="22" t="s">
        <v>195</v>
      </c>
      <c r="L1211" s="22" t="s">
        <v>58</v>
      </c>
      <c r="M12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11" s="24" t="str">
        <f>IFERROR(IF(Table1[[#This Row],[Medicare Rate in CR]]&gt;0,"Y","N"),"N")</f>
        <v>N</v>
      </c>
      <c r="O1211" s="166">
        <f>Table1[[#This Row],[Medicare Rate in CR]]*Table1[[#This Row],[SumOfUnits]]*Table1[[#This Row],[Actuarial Factor 06/20/2023]]</f>
        <v>0</v>
      </c>
      <c r="P12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138.72268599057196</v>
      </c>
      <c r="Q1211" s="166">
        <f>Table1[[#This Row],[Trended Medicare Pricing for all RHCs]]-Table1[[#This Row],[SumOfSFY24 Estimated Payment 5/04/23]]</f>
        <v>3.3973040980150984</v>
      </c>
      <c r="R1211" s="24">
        <f>Table1[[#This Row],[SumOfUnits]]*Table1[[#This Row],[Actuarial Factor 06/20/2023]]</f>
        <v>0.95288830012829107</v>
      </c>
      <c r="S1211" s="23"/>
    </row>
    <row r="1212" spans="1:19" x14ac:dyDescent="0.25">
      <c r="A1212" s="192" t="s">
        <v>193</v>
      </c>
      <c r="B1212" s="193" t="s">
        <v>194</v>
      </c>
      <c r="C1212" s="192" t="s">
        <v>83</v>
      </c>
      <c r="D1212" s="192" t="s">
        <v>30</v>
      </c>
      <c r="E1212" s="192" t="s">
        <v>64</v>
      </c>
      <c r="F1212" s="194">
        <v>142.01599691625711</v>
      </c>
      <c r="G1212">
        <v>1</v>
      </c>
      <c r="H1212">
        <v>1</v>
      </c>
      <c r="I1212" s="167">
        <v>137.34920569877241</v>
      </c>
      <c r="J1212" s="22">
        <v>0.96713897505337676</v>
      </c>
      <c r="K1212" s="22" t="s">
        <v>195</v>
      </c>
      <c r="L1212" s="22" t="s">
        <v>58</v>
      </c>
      <c r="M12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12" s="24" t="str">
        <f>IFERROR(IF(Table1[[#This Row],[Medicare Rate in CR]]&gt;0,"Y","N"),"N")</f>
        <v>N</v>
      </c>
      <c r="O1212" s="166">
        <f>Table1[[#This Row],[Medicare Rate in CR]]*Table1[[#This Row],[SumOfUnits]]*Table1[[#This Row],[Actuarial Factor 06/20/2023]]</f>
        <v>0</v>
      </c>
      <c r="P12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140.79731730099965</v>
      </c>
      <c r="Q1212" s="166">
        <f>Table1[[#This Row],[Trended Medicare Pricing for all RHCs]]-Table1[[#This Row],[SumOfSFY24 Estimated Payment 5/04/23]]</f>
        <v>3.4481116022272431</v>
      </c>
      <c r="R1212" s="24">
        <f>Table1[[#This Row],[SumOfUnits]]*Table1[[#This Row],[Actuarial Factor 06/20/2023]]</f>
        <v>0.96713897505337676</v>
      </c>
      <c r="S1212" s="23"/>
    </row>
    <row r="1213" spans="1:19" x14ac:dyDescent="0.25">
      <c r="A1213" s="192" t="s">
        <v>193</v>
      </c>
      <c r="B1213" s="193" t="s">
        <v>194</v>
      </c>
      <c r="C1213" s="192" t="s">
        <v>84</v>
      </c>
      <c r="D1213" s="192" t="s">
        <v>30</v>
      </c>
      <c r="E1213" s="192" t="s">
        <v>56</v>
      </c>
      <c r="F1213" s="194">
        <v>142.01599691625711</v>
      </c>
      <c r="G1213">
        <v>1</v>
      </c>
      <c r="H1213">
        <v>1</v>
      </c>
      <c r="I1213" s="167">
        <v>141.92433539169417</v>
      </c>
      <c r="J1213" s="22">
        <v>0.99935456901649611</v>
      </c>
      <c r="K1213" s="22" t="s">
        <v>195</v>
      </c>
      <c r="L1213" s="22" t="s">
        <v>58</v>
      </c>
      <c r="M12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13" s="24" t="str">
        <f>IFERROR(IF(Table1[[#This Row],[Medicare Rate in CR]]&gt;0,"Y","N"),"N")</f>
        <v>N</v>
      </c>
      <c r="O1213" s="166">
        <f>Table1[[#This Row],[Medicare Rate in CR]]*Table1[[#This Row],[SumOfUnits]]*Table1[[#This Row],[Actuarial Factor 06/20/2023]]</f>
        <v>0</v>
      </c>
      <c r="P12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358.7942765932487</v>
      </c>
      <c r="Q1213" s="166">
        <f>Table1[[#This Row],[Trended Medicare Pricing for all RHCs]]-Table1[[#This Row],[SumOfSFY24 Estimated Payment 5/04/23]]</f>
        <v>216.86994120155452</v>
      </c>
      <c r="R1213" s="24">
        <f>Table1[[#This Row],[SumOfUnits]]*Table1[[#This Row],[Actuarial Factor 06/20/2023]]</f>
        <v>0.99935456901649611</v>
      </c>
      <c r="S1213" s="23"/>
    </row>
    <row r="1214" spans="1:19" x14ac:dyDescent="0.25">
      <c r="A1214" s="192" t="s">
        <v>193</v>
      </c>
      <c r="B1214" s="193" t="s">
        <v>194</v>
      </c>
      <c r="C1214" s="192" t="s">
        <v>84</v>
      </c>
      <c r="D1214" s="192" t="s">
        <v>30</v>
      </c>
      <c r="E1214" s="192" t="s">
        <v>59</v>
      </c>
      <c r="F1214" s="194">
        <v>145.00337284378915</v>
      </c>
      <c r="G1214">
        <v>1</v>
      </c>
      <c r="H1214">
        <v>1</v>
      </c>
      <c r="I1214" s="167">
        <v>157.4741273832455</v>
      </c>
      <c r="J1214" s="22">
        <v>1.0860032032005971</v>
      </c>
      <c r="K1214" s="22" t="s">
        <v>195</v>
      </c>
      <c r="L1214" s="22" t="s">
        <v>58</v>
      </c>
      <c r="M12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14" s="24" t="str">
        <f>IFERROR(IF(Table1[[#This Row],[Medicare Rate in CR]]&gt;0,"Y","N"),"N")</f>
        <v>N</v>
      </c>
      <c r="O1214" s="166">
        <f>Table1[[#This Row],[Medicare Rate in CR]]*Table1[[#This Row],[SumOfUnits]]*Table1[[#This Row],[Actuarial Factor 06/20/2023]]</f>
        <v>0</v>
      </c>
      <c r="P12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398.10519782029758</v>
      </c>
      <c r="Q1214" s="166">
        <f>Table1[[#This Row],[Trended Medicare Pricing for all RHCs]]-Table1[[#This Row],[SumOfSFY24 Estimated Payment 5/04/23]]</f>
        <v>240.63107043705207</v>
      </c>
      <c r="R1214" s="24">
        <f>Table1[[#This Row],[SumOfUnits]]*Table1[[#This Row],[Actuarial Factor 06/20/2023]]</f>
        <v>1.0860032032005971</v>
      </c>
      <c r="S1214" s="23"/>
    </row>
    <row r="1215" spans="1:19" x14ac:dyDescent="0.25">
      <c r="A1215" s="192" t="s">
        <v>193</v>
      </c>
      <c r="B1215" s="193" t="s">
        <v>194</v>
      </c>
      <c r="C1215" s="192" t="s">
        <v>84</v>
      </c>
      <c r="D1215" s="192" t="s">
        <v>30</v>
      </c>
      <c r="E1215" s="192" t="s">
        <v>60</v>
      </c>
      <c r="F1215" s="194">
        <v>855.08335742507472</v>
      </c>
      <c r="G1215">
        <v>6</v>
      </c>
      <c r="H1215">
        <v>6</v>
      </c>
      <c r="I1215" s="167">
        <v>823.27439260382243</v>
      </c>
      <c r="J1215" s="22">
        <v>0.96280015913648564</v>
      </c>
      <c r="K1215" s="22" t="s">
        <v>195</v>
      </c>
      <c r="L1215" s="22" t="s">
        <v>58</v>
      </c>
      <c r="M12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15" s="24" t="str">
        <f>IFERROR(IF(Table1[[#This Row],[Medicare Rate in CR]]&gt;0,"Y","N"),"N")</f>
        <v>N</v>
      </c>
      <c r="O1215" s="166">
        <f>Table1[[#This Row],[Medicare Rate in CR]]*Table1[[#This Row],[SumOfUnits]]*Table1[[#This Row],[Actuarial Factor 06/20/2023]]</f>
        <v>0</v>
      </c>
      <c r="P12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2081.2931011218357</v>
      </c>
      <c r="Q1215" s="166">
        <f>Table1[[#This Row],[Trended Medicare Pricing for all RHCs]]-Table1[[#This Row],[SumOfSFY24 Estimated Payment 5/04/23]]</f>
        <v>1258.0187085180132</v>
      </c>
      <c r="R1215" s="24">
        <f>Table1[[#This Row],[SumOfUnits]]*Table1[[#This Row],[Actuarial Factor 06/20/2023]]</f>
        <v>5.7768009548189134</v>
      </c>
      <c r="S1215" s="23"/>
    </row>
    <row r="1216" spans="1:19" x14ac:dyDescent="0.25">
      <c r="A1216" s="192" t="s">
        <v>193</v>
      </c>
      <c r="B1216" s="193" t="s">
        <v>194</v>
      </c>
      <c r="C1216" s="192" t="s">
        <v>84</v>
      </c>
      <c r="D1216" s="192" t="s">
        <v>30</v>
      </c>
      <c r="E1216" s="192" t="s">
        <v>61</v>
      </c>
      <c r="F1216" s="194">
        <v>145.00337284378915</v>
      </c>
      <c r="G1216">
        <v>1</v>
      </c>
      <c r="H1216">
        <v>1</v>
      </c>
      <c r="I1216" s="167">
        <v>139.60927044932737</v>
      </c>
      <c r="J1216" s="22">
        <v>0.96280015913648564</v>
      </c>
      <c r="K1216" s="22" t="s">
        <v>195</v>
      </c>
      <c r="L1216" s="22" t="s">
        <v>58</v>
      </c>
      <c r="M12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16" s="24" t="str">
        <f>IFERROR(IF(Table1[[#This Row],[Medicare Rate in CR]]&gt;0,"Y","N"),"N")</f>
        <v>N</v>
      </c>
      <c r="O1216" s="166">
        <f>Table1[[#This Row],[Medicare Rate in CR]]*Table1[[#This Row],[SumOfUnits]]*Table1[[#This Row],[Actuarial Factor 06/20/2023]]</f>
        <v>0</v>
      </c>
      <c r="P12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352.94163653000345</v>
      </c>
      <c r="Q1216" s="166">
        <f>Table1[[#This Row],[Trended Medicare Pricing for all RHCs]]-Table1[[#This Row],[SumOfSFY24 Estimated Payment 5/04/23]]</f>
        <v>213.33236608067608</v>
      </c>
      <c r="R1216" s="24">
        <f>Table1[[#This Row],[SumOfUnits]]*Table1[[#This Row],[Actuarial Factor 06/20/2023]]</f>
        <v>0.96280015913648564</v>
      </c>
      <c r="S1216" s="23"/>
    </row>
    <row r="1217" spans="1:19" x14ac:dyDescent="0.25">
      <c r="A1217" s="192" t="s">
        <v>193</v>
      </c>
      <c r="B1217" s="193" t="s">
        <v>194</v>
      </c>
      <c r="C1217" s="192" t="s">
        <v>84</v>
      </c>
      <c r="D1217" s="192" t="s">
        <v>30</v>
      </c>
      <c r="E1217" s="192" t="s">
        <v>62</v>
      </c>
      <c r="F1217" s="194">
        <v>145.00337284378915</v>
      </c>
      <c r="G1217">
        <v>1</v>
      </c>
      <c r="H1217">
        <v>1</v>
      </c>
      <c r="I1217" s="167">
        <v>160.22640256517022</v>
      </c>
      <c r="J1217" s="22">
        <v>1.1049839698403479</v>
      </c>
      <c r="K1217" s="22" t="s">
        <v>195</v>
      </c>
      <c r="L1217" s="22" t="s">
        <v>58</v>
      </c>
      <c r="M12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17" s="24" t="str">
        <f>IFERROR(IF(Table1[[#This Row],[Medicare Rate in CR]]&gt;0,"Y","N"),"N")</f>
        <v>N</v>
      </c>
      <c r="O1217" s="166">
        <f>Table1[[#This Row],[Medicare Rate in CR]]*Table1[[#This Row],[SumOfUnits]]*Table1[[#This Row],[Actuarial Factor 06/20/2023]]</f>
        <v>0</v>
      </c>
      <c r="P12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405.06313480946045</v>
      </c>
      <c r="Q1217" s="166">
        <f>Table1[[#This Row],[Trended Medicare Pricing for all RHCs]]-Table1[[#This Row],[SumOfSFY24 Estimated Payment 5/04/23]]</f>
        <v>244.83673224429023</v>
      </c>
      <c r="R1217" s="24">
        <f>Table1[[#This Row],[SumOfUnits]]*Table1[[#This Row],[Actuarial Factor 06/20/2023]]</f>
        <v>1.1049839698403479</v>
      </c>
      <c r="S1217" s="23"/>
    </row>
    <row r="1218" spans="1:19" x14ac:dyDescent="0.25">
      <c r="A1218" s="192" t="s">
        <v>193</v>
      </c>
      <c r="B1218" s="193" t="s">
        <v>194</v>
      </c>
      <c r="C1218" s="192" t="s">
        <v>84</v>
      </c>
      <c r="D1218" s="192" t="s">
        <v>30</v>
      </c>
      <c r="E1218" s="192" t="s">
        <v>63</v>
      </c>
      <c r="F1218" s="194">
        <v>101.79242555651922</v>
      </c>
      <c r="G1218">
        <v>1</v>
      </c>
      <c r="H1218">
        <v>1</v>
      </c>
      <c r="I1218" s="167">
        <v>102.11915162159301</v>
      </c>
      <c r="J1218" s="22">
        <v>1.0032097286540478</v>
      </c>
      <c r="K1218" s="22" t="s">
        <v>195</v>
      </c>
      <c r="L1218" s="22" t="s">
        <v>58</v>
      </c>
      <c r="M12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18" s="24" t="str">
        <f>IFERROR(IF(Table1[[#This Row],[Medicare Rate in CR]]&gt;0,"Y","N"),"N")</f>
        <v>N</v>
      </c>
      <c r="O1218" s="166">
        <f>Table1[[#This Row],[Medicare Rate in CR]]*Table1[[#This Row],[SumOfUnits]]*Table1[[#This Row],[Actuarial Factor 06/20/2023]]</f>
        <v>0</v>
      </c>
      <c r="P12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258.16409167084964</v>
      </c>
      <c r="Q1218" s="166">
        <f>Table1[[#This Row],[Trended Medicare Pricing for all RHCs]]-Table1[[#This Row],[SumOfSFY24 Estimated Payment 5/04/23]]</f>
        <v>156.04494004925664</v>
      </c>
      <c r="R1218" s="24">
        <f>Table1[[#This Row],[SumOfUnits]]*Table1[[#This Row],[Actuarial Factor 06/20/2023]]</f>
        <v>1.0032097286540478</v>
      </c>
      <c r="S1218" s="23"/>
    </row>
    <row r="1219" spans="1:19" x14ac:dyDescent="0.25">
      <c r="A1219" s="192" t="s">
        <v>193</v>
      </c>
      <c r="B1219" s="193" t="s">
        <v>194</v>
      </c>
      <c r="C1219" s="192" t="s">
        <v>84</v>
      </c>
      <c r="D1219" s="192" t="s">
        <v>30</v>
      </c>
      <c r="E1219" s="192" t="s">
        <v>64</v>
      </c>
      <c r="F1219" s="194">
        <v>145.00337284378915</v>
      </c>
      <c r="G1219">
        <v>1</v>
      </c>
      <c r="H1219">
        <v>1</v>
      </c>
      <c r="I1219" s="167">
        <v>149.04033808988339</v>
      </c>
      <c r="J1219" s="22">
        <v>1.0278404920307835</v>
      </c>
      <c r="K1219" s="22" t="s">
        <v>195</v>
      </c>
      <c r="L1219" s="22" t="s">
        <v>58</v>
      </c>
      <c r="M12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19" s="24" t="str">
        <f>IFERROR(IF(Table1[[#This Row],[Medicare Rate in CR]]&gt;0,"Y","N"),"N")</f>
        <v>N</v>
      </c>
      <c r="O1219" s="166">
        <f>Table1[[#This Row],[Medicare Rate in CR]]*Table1[[#This Row],[SumOfUnits]]*Table1[[#This Row],[Actuarial Factor 06/20/2023]]</f>
        <v>0</v>
      </c>
      <c r="P12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376.78401058274341</v>
      </c>
      <c r="Q1219" s="166">
        <f>Table1[[#This Row],[Trended Medicare Pricing for all RHCs]]-Table1[[#This Row],[SumOfSFY24 Estimated Payment 5/04/23]]</f>
        <v>227.74367249286001</v>
      </c>
      <c r="R1219" s="24">
        <f>Table1[[#This Row],[SumOfUnits]]*Table1[[#This Row],[Actuarial Factor 06/20/2023]]</f>
        <v>1.0278404920307835</v>
      </c>
      <c r="S1219" s="23"/>
    </row>
    <row r="1220" spans="1:19" x14ac:dyDescent="0.25">
      <c r="A1220" s="192" t="s">
        <v>193</v>
      </c>
      <c r="B1220" s="193" t="s">
        <v>194</v>
      </c>
      <c r="C1220" s="192" t="s">
        <v>85</v>
      </c>
      <c r="D1220" s="192" t="s">
        <v>31</v>
      </c>
      <c r="E1220" s="192" t="s">
        <v>69</v>
      </c>
      <c r="F1220" s="194">
        <v>855.08335742507472</v>
      </c>
      <c r="G1220">
        <v>6</v>
      </c>
      <c r="H1220">
        <v>6</v>
      </c>
      <c r="I1220" s="167">
        <v>856.03394422060285</v>
      </c>
      <c r="J1220" s="22">
        <v>1.0011116890385876</v>
      </c>
      <c r="K1220" s="22" t="s">
        <v>195</v>
      </c>
      <c r="L1220" s="22" t="s">
        <v>58</v>
      </c>
      <c r="M12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20" s="24" t="str">
        <f>IFERROR(IF(Table1[[#This Row],[Medicare Rate in CR]]&gt;0,"Y","N"),"N")</f>
        <v>N</v>
      </c>
      <c r="O1220" s="166">
        <f>Table1[[#This Row],[Medicare Rate in CR]]*Table1[[#This Row],[SumOfUnits]]*Table1[[#This Row],[Actuarial Factor 06/20/2023]]</f>
        <v>0</v>
      </c>
      <c r="P12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995.16944227779527</v>
      </c>
      <c r="Q1220" s="166">
        <f>Table1[[#This Row],[Trended Medicare Pricing for all RHCs]]-Table1[[#This Row],[SumOfSFY24 Estimated Payment 5/04/23]]</f>
        <v>139.13549805719242</v>
      </c>
      <c r="R1220" s="24">
        <f>Table1[[#This Row],[SumOfUnits]]*Table1[[#This Row],[Actuarial Factor 06/20/2023]]</f>
        <v>6.0066701342315252</v>
      </c>
      <c r="S1220" s="23"/>
    </row>
    <row r="1221" spans="1:19" x14ac:dyDescent="0.25">
      <c r="A1221" s="192" t="s">
        <v>196</v>
      </c>
      <c r="B1221" s="193" t="s">
        <v>197</v>
      </c>
      <c r="C1221" s="192" t="s">
        <v>72</v>
      </c>
      <c r="D1221" s="192" t="s">
        <v>31</v>
      </c>
      <c r="E1221" s="192" t="s">
        <v>69</v>
      </c>
      <c r="F1221" s="194">
        <v>133.94</v>
      </c>
      <c r="G1221">
        <v>1</v>
      </c>
      <c r="H1221">
        <v>1</v>
      </c>
      <c r="I1221" s="167">
        <v>138.93521845122271</v>
      </c>
      <c r="J1221" s="22">
        <v>1.0372944486428455</v>
      </c>
      <c r="K1221" s="22" t="s">
        <v>198</v>
      </c>
      <c r="L1221" s="22" t="s">
        <v>58</v>
      </c>
      <c r="M12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21" s="24" t="str">
        <f>IFERROR(IF(Table1[[#This Row],[Medicare Rate in CR]]&gt;0,"Y","N"),"N")</f>
        <v>N</v>
      </c>
      <c r="O1221" s="166">
        <f>Table1[[#This Row],[Medicare Rate in CR]]*Table1[[#This Row],[SumOfUnits]]*Table1[[#This Row],[Actuarial Factor 06/20/2023]]</f>
        <v>0</v>
      </c>
      <c r="P12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142.03917370845863</v>
      </c>
      <c r="Q1221" s="166">
        <f>Table1[[#This Row],[Trended Medicare Pricing for all RHCs]]-Table1[[#This Row],[SumOfSFY24 Estimated Payment 5/04/23]]</f>
        <v>3.1039552572359241</v>
      </c>
      <c r="R1221" s="24">
        <f>Table1[[#This Row],[SumOfUnits]]*Table1[[#This Row],[Actuarial Factor 06/20/2023]]</f>
        <v>1.0372944486428455</v>
      </c>
      <c r="S1221" s="23"/>
    </row>
    <row r="1222" spans="1:19" x14ac:dyDescent="0.25">
      <c r="A1222" s="192" t="s">
        <v>196</v>
      </c>
      <c r="B1222" s="193" t="s">
        <v>197</v>
      </c>
      <c r="C1222" s="192" t="s">
        <v>78</v>
      </c>
      <c r="D1222" s="192" t="s">
        <v>30</v>
      </c>
      <c r="E1222" s="192" t="s">
        <v>56</v>
      </c>
      <c r="F1222" s="194">
        <v>3139.170000000001</v>
      </c>
      <c r="G1222">
        <v>24</v>
      </c>
      <c r="H1222">
        <v>19</v>
      </c>
      <c r="I1222" s="167">
        <v>3349.4098968534959</v>
      </c>
      <c r="J1222" s="22">
        <v>1.0669730842399407</v>
      </c>
      <c r="K1222" s="22" t="s">
        <v>198</v>
      </c>
      <c r="L1222" s="22" t="s">
        <v>58</v>
      </c>
      <c r="M12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22" s="24" t="str">
        <f>IFERROR(IF(Table1[[#This Row],[Medicare Rate in CR]]&gt;0,"Y","N"),"N")</f>
        <v>N</v>
      </c>
      <c r="O1222" s="166">
        <f>Table1[[#This Row],[Medicare Rate in CR]]*Table1[[#This Row],[SumOfUnits]]*Table1[[#This Row],[Actuarial Factor 06/20/2023]]</f>
        <v>0</v>
      </c>
      <c r="P12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4858.862484341048</v>
      </c>
      <c r="Q1222" s="166">
        <f>Table1[[#This Row],[Trended Medicare Pricing for all RHCs]]-Table1[[#This Row],[SumOfSFY24 Estimated Payment 5/04/23]]</f>
        <v>1509.4525874875521</v>
      </c>
      <c r="R1222" s="24">
        <f>Table1[[#This Row],[SumOfUnits]]*Table1[[#This Row],[Actuarial Factor 06/20/2023]]</f>
        <v>25.607354021758578</v>
      </c>
      <c r="S1222" s="23"/>
    </row>
    <row r="1223" spans="1:19" x14ac:dyDescent="0.25">
      <c r="A1223" s="192" t="s">
        <v>196</v>
      </c>
      <c r="B1223" s="193" t="s">
        <v>197</v>
      </c>
      <c r="C1223" s="192" t="s">
        <v>78</v>
      </c>
      <c r="D1223" s="192" t="s">
        <v>30</v>
      </c>
      <c r="E1223" s="192" t="s">
        <v>59</v>
      </c>
      <c r="F1223" s="194">
        <v>23797.609999999924</v>
      </c>
      <c r="G1223">
        <v>196</v>
      </c>
      <c r="H1223">
        <v>195</v>
      </c>
      <c r="I1223" s="167">
        <v>22226.543192076584</v>
      </c>
      <c r="J1223" s="22">
        <v>0.93398216006047052</v>
      </c>
      <c r="K1223" s="22" t="s">
        <v>198</v>
      </c>
      <c r="L1223" s="22" t="s">
        <v>58</v>
      </c>
      <c r="M12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23" s="24" t="str">
        <f>IFERROR(IF(Table1[[#This Row],[Medicare Rate in CR]]&gt;0,"Y","N"),"N")</f>
        <v>N</v>
      </c>
      <c r="O1223" s="166">
        <f>Table1[[#This Row],[Medicare Rate in CR]]*Table1[[#This Row],[SumOfUnits]]*Table1[[#This Row],[Actuarial Factor 06/20/2023]]</f>
        <v>0</v>
      </c>
      <c r="P12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32243.207071795012</v>
      </c>
      <c r="Q1223" s="166">
        <f>Table1[[#This Row],[Trended Medicare Pricing for all RHCs]]-Table1[[#This Row],[SumOfSFY24 Estimated Payment 5/04/23]]</f>
        <v>10016.663879718428</v>
      </c>
      <c r="R1223" s="24">
        <f>Table1[[#This Row],[SumOfUnits]]*Table1[[#This Row],[Actuarial Factor 06/20/2023]]</f>
        <v>183.06050337185223</v>
      </c>
      <c r="S1223" s="23"/>
    </row>
    <row r="1224" spans="1:19" x14ac:dyDescent="0.25">
      <c r="A1224" s="192" t="s">
        <v>196</v>
      </c>
      <c r="B1224" s="193" t="s">
        <v>197</v>
      </c>
      <c r="C1224" s="192" t="s">
        <v>78</v>
      </c>
      <c r="D1224" s="192" t="s">
        <v>30</v>
      </c>
      <c r="E1224" s="192" t="s">
        <v>60</v>
      </c>
      <c r="F1224" s="194">
        <v>20953.969999999954</v>
      </c>
      <c r="G1224">
        <v>169</v>
      </c>
      <c r="H1224">
        <v>167</v>
      </c>
      <c r="I1224" s="167">
        <v>17172.633785156384</v>
      </c>
      <c r="J1224" s="22">
        <v>0.81954082138880713</v>
      </c>
      <c r="K1224" s="22" t="s">
        <v>198</v>
      </c>
      <c r="L1224" s="22" t="s">
        <v>58</v>
      </c>
      <c r="M12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24" s="24" t="str">
        <f>IFERROR(IF(Table1[[#This Row],[Medicare Rate in CR]]&gt;0,"Y","N"),"N")</f>
        <v>N</v>
      </c>
      <c r="O1224" s="166">
        <f>Table1[[#This Row],[Medicare Rate in CR]]*Table1[[#This Row],[SumOfUnits]]*Table1[[#This Row],[Actuarial Factor 06/20/2023]]</f>
        <v>0</v>
      </c>
      <c r="P12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24911.691499570923</v>
      </c>
      <c r="Q1224" s="166">
        <f>Table1[[#This Row],[Trended Medicare Pricing for all RHCs]]-Table1[[#This Row],[SumOfSFY24 Estimated Payment 5/04/23]]</f>
        <v>7739.0577144145391</v>
      </c>
      <c r="R1224" s="24">
        <f>Table1[[#This Row],[SumOfUnits]]*Table1[[#This Row],[Actuarial Factor 06/20/2023]]</f>
        <v>138.50239881470841</v>
      </c>
      <c r="S1224" s="23"/>
    </row>
    <row r="1225" spans="1:19" x14ac:dyDescent="0.25">
      <c r="A1225" s="192" t="s">
        <v>196</v>
      </c>
      <c r="B1225" s="193" t="s">
        <v>197</v>
      </c>
      <c r="C1225" s="192" t="s">
        <v>78</v>
      </c>
      <c r="D1225" s="192" t="s">
        <v>30</v>
      </c>
      <c r="E1225" s="192" t="s">
        <v>61</v>
      </c>
      <c r="F1225" s="194">
        <v>2025.9400000000007</v>
      </c>
      <c r="G1225">
        <v>16</v>
      </c>
      <c r="H1225">
        <v>16</v>
      </c>
      <c r="I1225" s="167">
        <v>1660.3405316844405</v>
      </c>
      <c r="J1225" s="22">
        <v>0.81954082138880713</v>
      </c>
      <c r="K1225" s="22" t="s">
        <v>198</v>
      </c>
      <c r="L1225" s="22" t="s">
        <v>58</v>
      </c>
      <c r="M12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25" s="24" t="str">
        <f>IFERROR(IF(Table1[[#This Row],[Medicare Rate in CR]]&gt;0,"Y","N"),"N")</f>
        <v>N</v>
      </c>
      <c r="O1225" s="166">
        <f>Table1[[#This Row],[Medicare Rate in CR]]*Table1[[#This Row],[SumOfUnits]]*Table1[[#This Row],[Actuarial Factor 06/20/2023]]</f>
        <v>0</v>
      </c>
      <c r="P12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2408.5933251140882</v>
      </c>
      <c r="Q1225" s="166">
        <f>Table1[[#This Row],[Trended Medicare Pricing for all RHCs]]-Table1[[#This Row],[SumOfSFY24 Estimated Payment 5/04/23]]</f>
        <v>748.25279342964768</v>
      </c>
      <c r="R1225" s="24">
        <f>Table1[[#This Row],[SumOfUnits]]*Table1[[#This Row],[Actuarial Factor 06/20/2023]]</f>
        <v>13.112653142220914</v>
      </c>
      <c r="S1225" s="23"/>
    </row>
    <row r="1226" spans="1:19" x14ac:dyDescent="0.25">
      <c r="A1226" s="192" t="s">
        <v>196</v>
      </c>
      <c r="B1226" s="193" t="s">
        <v>197</v>
      </c>
      <c r="C1226" s="192" t="s">
        <v>78</v>
      </c>
      <c r="D1226" s="192" t="s">
        <v>30</v>
      </c>
      <c r="E1226" s="192" t="s">
        <v>62</v>
      </c>
      <c r="F1226" s="194">
        <v>47528.900000000111</v>
      </c>
      <c r="G1226">
        <v>381</v>
      </c>
      <c r="H1226">
        <v>381</v>
      </c>
      <c r="I1226" s="167">
        <v>45148.713357703484</v>
      </c>
      <c r="J1226" s="22">
        <v>0.94992127648027569</v>
      </c>
      <c r="K1226" s="22" t="s">
        <v>198</v>
      </c>
      <c r="L1226" s="22" t="s">
        <v>58</v>
      </c>
      <c r="M12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26" s="24" t="str">
        <f>IFERROR(IF(Table1[[#This Row],[Medicare Rate in CR]]&gt;0,"Y","N"),"N")</f>
        <v>N</v>
      </c>
      <c r="O1226" s="166">
        <f>Table1[[#This Row],[Medicare Rate in CR]]*Table1[[#This Row],[SumOfUnits]]*Table1[[#This Row],[Actuarial Factor 06/20/2023]]</f>
        <v>0</v>
      </c>
      <c r="P12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65495.533931542675</v>
      </c>
      <c r="Q1226" s="166">
        <f>Table1[[#This Row],[Trended Medicare Pricing for all RHCs]]-Table1[[#This Row],[SumOfSFY24 Estimated Payment 5/04/23]]</f>
        <v>20346.820573839192</v>
      </c>
      <c r="R1226" s="24">
        <f>Table1[[#This Row],[SumOfUnits]]*Table1[[#This Row],[Actuarial Factor 06/20/2023]]</f>
        <v>361.92000633898505</v>
      </c>
      <c r="S1226" s="23"/>
    </row>
    <row r="1227" spans="1:19" x14ac:dyDescent="0.25">
      <c r="A1227" s="192" t="s">
        <v>196</v>
      </c>
      <c r="B1227" s="193" t="s">
        <v>197</v>
      </c>
      <c r="C1227" s="192" t="s">
        <v>78</v>
      </c>
      <c r="D1227" s="192" t="s">
        <v>30</v>
      </c>
      <c r="E1227" s="192" t="s">
        <v>63</v>
      </c>
      <c r="F1227" s="194">
        <v>5023.1399999999976</v>
      </c>
      <c r="G1227">
        <v>42</v>
      </c>
      <c r="H1227">
        <v>42</v>
      </c>
      <c r="I1227" s="167">
        <v>4704.1988793062173</v>
      </c>
      <c r="J1227" s="22">
        <v>0.93650562781571278</v>
      </c>
      <c r="K1227" s="22" t="s">
        <v>198</v>
      </c>
      <c r="L1227" s="22" t="s">
        <v>58</v>
      </c>
      <c r="M12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27" s="24" t="str">
        <f>IFERROR(IF(Table1[[#This Row],[Medicare Rate in CR]]&gt;0,"Y","N"),"N")</f>
        <v>N</v>
      </c>
      <c r="O1227" s="166">
        <f>Table1[[#This Row],[Medicare Rate in CR]]*Table1[[#This Row],[SumOfUnits]]*Table1[[#This Row],[Actuarial Factor 06/20/2023]]</f>
        <v>0</v>
      </c>
      <c r="P12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6824.2037127234162</v>
      </c>
      <c r="Q1227" s="166">
        <f>Table1[[#This Row],[Trended Medicare Pricing for all RHCs]]-Table1[[#This Row],[SumOfSFY24 Estimated Payment 5/04/23]]</f>
        <v>2120.0048334171988</v>
      </c>
      <c r="R1227" s="24">
        <f>Table1[[#This Row],[SumOfUnits]]*Table1[[#This Row],[Actuarial Factor 06/20/2023]]</f>
        <v>39.333236368259939</v>
      </c>
      <c r="S1227" s="23"/>
    </row>
    <row r="1228" spans="1:19" x14ac:dyDescent="0.25">
      <c r="A1228" s="192" t="s">
        <v>196</v>
      </c>
      <c r="B1228" s="193" t="s">
        <v>197</v>
      </c>
      <c r="C1228" s="192" t="s">
        <v>78</v>
      </c>
      <c r="D1228" s="192" t="s">
        <v>30</v>
      </c>
      <c r="E1228" s="192" t="s">
        <v>64</v>
      </c>
      <c r="F1228" s="194">
        <v>6153.7499999999936</v>
      </c>
      <c r="G1228">
        <v>50</v>
      </c>
      <c r="H1228">
        <v>50</v>
      </c>
      <c r="I1228" s="167">
        <v>5589.9893035006171</v>
      </c>
      <c r="J1228" s="22">
        <v>0.90838745537284149</v>
      </c>
      <c r="K1228" s="22" t="s">
        <v>198</v>
      </c>
      <c r="L1228" s="22" t="s">
        <v>58</v>
      </c>
      <c r="M12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28" s="24" t="str">
        <f>IFERROR(IF(Table1[[#This Row],[Medicare Rate in CR]]&gt;0,"Y","N"),"N")</f>
        <v>N</v>
      </c>
      <c r="O1228" s="166">
        <f>Table1[[#This Row],[Medicare Rate in CR]]*Table1[[#This Row],[SumOfUnits]]*Table1[[#This Row],[Actuarial Factor 06/20/2023]]</f>
        <v>0</v>
      </c>
      <c r="P12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8109.1864391284207</v>
      </c>
      <c r="Q1228" s="166">
        <f>Table1[[#This Row],[Trended Medicare Pricing for all RHCs]]-Table1[[#This Row],[SumOfSFY24 Estimated Payment 5/04/23]]</f>
        <v>2519.1971356278036</v>
      </c>
      <c r="R1228" s="24">
        <f>Table1[[#This Row],[SumOfUnits]]*Table1[[#This Row],[Actuarial Factor 06/20/2023]]</f>
        <v>45.419372768642077</v>
      </c>
      <c r="S1228" s="23"/>
    </row>
    <row r="1229" spans="1:19" x14ac:dyDescent="0.25">
      <c r="A1229" s="192" t="s">
        <v>196</v>
      </c>
      <c r="B1229" s="193" t="s">
        <v>197</v>
      </c>
      <c r="C1229" s="192" t="s">
        <v>78</v>
      </c>
      <c r="D1229" s="192" t="s">
        <v>30</v>
      </c>
      <c r="E1229" s="192" t="s">
        <v>77</v>
      </c>
      <c r="F1229" s="194">
        <v>7902.4599999999928</v>
      </c>
      <c r="G1229">
        <v>62</v>
      </c>
      <c r="H1229">
        <v>62</v>
      </c>
      <c r="I1229" s="167">
        <v>10034.427943022903</v>
      </c>
      <c r="J1229" s="22">
        <v>1.2697853507670918</v>
      </c>
      <c r="K1229" s="22" t="s">
        <v>198</v>
      </c>
      <c r="L1229" s="22" t="s">
        <v>58</v>
      </c>
      <c r="M12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29" s="24" t="str">
        <f>IFERROR(IF(Table1[[#This Row],[Medicare Rate in CR]]&gt;0,"Y","N"),"N")</f>
        <v>N</v>
      </c>
      <c r="O1229" s="166">
        <f>Table1[[#This Row],[Medicare Rate in CR]]*Table1[[#This Row],[SumOfUnits]]*Table1[[#This Row],[Actuarial Factor 06/20/2023]]</f>
        <v>0</v>
      </c>
      <c r="P12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14556.565778939086</v>
      </c>
      <c r="Q1229" s="166">
        <f>Table1[[#This Row],[Trended Medicare Pricing for all RHCs]]-Table1[[#This Row],[SumOfSFY24 Estimated Payment 5/04/23]]</f>
        <v>4522.1378359161827</v>
      </c>
      <c r="R1229" s="24">
        <f>Table1[[#This Row],[SumOfUnits]]*Table1[[#This Row],[Actuarial Factor 06/20/2023]]</f>
        <v>78.726691747559684</v>
      </c>
      <c r="S1229" s="23"/>
    </row>
    <row r="1230" spans="1:19" x14ac:dyDescent="0.25">
      <c r="A1230" s="192" t="s">
        <v>196</v>
      </c>
      <c r="B1230" s="193" t="s">
        <v>197</v>
      </c>
      <c r="C1230" s="192" t="s">
        <v>78</v>
      </c>
      <c r="D1230" s="192" t="s">
        <v>31</v>
      </c>
      <c r="E1230" s="192" t="s">
        <v>67</v>
      </c>
      <c r="F1230" s="194">
        <v>343.27</v>
      </c>
      <c r="G1230">
        <v>3</v>
      </c>
      <c r="H1230">
        <v>3</v>
      </c>
      <c r="I1230" s="167">
        <v>360.62287352746358</v>
      </c>
      <c r="J1230" s="22">
        <v>1.0505516751462802</v>
      </c>
      <c r="K1230" s="22" t="s">
        <v>198</v>
      </c>
      <c r="L1230" s="22" t="s">
        <v>58</v>
      </c>
      <c r="M12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30" s="24" t="str">
        <f>IFERROR(IF(Table1[[#This Row],[Medicare Rate in CR]]&gt;0,"Y","N"),"N")</f>
        <v>N</v>
      </c>
      <c r="O1230" s="166">
        <f>Table1[[#This Row],[Medicare Rate in CR]]*Table1[[#This Row],[SumOfUnits]]*Table1[[#This Row],[Actuarial Factor 06/20/2023]]</f>
        <v>0</v>
      </c>
      <c r="P12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523.14198773459395</v>
      </c>
      <c r="Q1230" s="166">
        <f>Table1[[#This Row],[Trended Medicare Pricing for all RHCs]]-Table1[[#This Row],[SumOfSFY24 Estimated Payment 5/04/23]]</f>
        <v>162.51911420713037</v>
      </c>
      <c r="R1230" s="24">
        <f>Table1[[#This Row],[SumOfUnits]]*Table1[[#This Row],[Actuarial Factor 06/20/2023]]</f>
        <v>3.1516550254388407</v>
      </c>
      <c r="S1230" s="23"/>
    </row>
    <row r="1231" spans="1:19" x14ac:dyDescent="0.25">
      <c r="A1231" s="192" t="s">
        <v>196</v>
      </c>
      <c r="B1231" s="193" t="s">
        <v>197</v>
      </c>
      <c r="C1231" s="192" t="s">
        <v>78</v>
      </c>
      <c r="D1231" s="192" t="s">
        <v>31</v>
      </c>
      <c r="E1231" s="192" t="s">
        <v>82</v>
      </c>
      <c r="F1231" s="194">
        <v>460.37</v>
      </c>
      <c r="G1231">
        <v>4</v>
      </c>
      <c r="H1231">
        <v>4</v>
      </c>
      <c r="I1231" s="167">
        <v>508.20093045473834</v>
      </c>
      <c r="J1231" s="22">
        <v>1.1038967145008109</v>
      </c>
      <c r="K1231" s="22" t="s">
        <v>198</v>
      </c>
      <c r="L1231" s="22" t="s">
        <v>58</v>
      </c>
      <c r="M12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31" s="24" t="str">
        <f>IFERROR(IF(Table1[[#This Row],[Medicare Rate in CR]]&gt;0,"Y","N"),"N")</f>
        <v>N</v>
      </c>
      <c r="O1231" s="166">
        <f>Table1[[#This Row],[Medicare Rate in CR]]*Table1[[#This Row],[SumOfUnits]]*Table1[[#This Row],[Actuarial Factor 06/20/2023]]</f>
        <v>0</v>
      </c>
      <c r="P12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737.22790328333133</v>
      </c>
      <c r="Q1231" s="166">
        <f>Table1[[#This Row],[Trended Medicare Pricing for all RHCs]]-Table1[[#This Row],[SumOfSFY24 Estimated Payment 5/04/23]]</f>
        <v>229.02697282859299</v>
      </c>
      <c r="R1231" s="24">
        <f>Table1[[#This Row],[SumOfUnits]]*Table1[[#This Row],[Actuarial Factor 06/20/2023]]</f>
        <v>4.4155868580032438</v>
      </c>
      <c r="S1231" s="23"/>
    </row>
    <row r="1232" spans="1:19" x14ac:dyDescent="0.25">
      <c r="A1232" s="192" t="s">
        <v>196</v>
      </c>
      <c r="B1232" s="193" t="s">
        <v>197</v>
      </c>
      <c r="C1232" s="192" t="s">
        <v>78</v>
      </c>
      <c r="D1232" s="192" t="s">
        <v>31</v>
      </c>
      <c r="E1232" s="192" t="s">
        <v>69</v>
      </c>
      <c r="F1232" s="194">
        <v>6798.0399999999936</v>
      </c>
      <c r="G1232">
        <v>64</v>
      </c>
      <c r="H1232">
        <v>64</v>
      </c>
      <c r="I1232" s="167">
        <v>7277.2624038693612</v>
      </c>
      <c r="J1232" s="22">
        <v>1.0704942018389665</v>
      </c>
      <c r="K1232" s="22" t="s">
        <v>198</v>
      </c>
      <c r="L1232" s="22" t="s">
        <v>58</v>
      </c>
      <c r="M12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32" s="24" t="str">
        <f>IFERROR(IF(Table1[[#This Row],[Medicare Rate in CR]]&gt;0,"Y","N"),"N")</f>
        <v>N</v>
      </c>
      <c r="O1232" s="166">
        <f>Table1[[#This Row],[Medicare Rate in CR]]*Table1[[#This Row],[SumOfUnits]]*Table1[[#This Row],[Actuarial Factor 06/20/2023]]</f>
        <v>0</v>
      </c>
      <c r="P12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10556.849824825431</v>
      </c>
      <c r="Q1232" s="166">
        <f>Table1[[#This Row],[Trended Medicare Pricing for all RHCs]]-Table1[[#This Row],[SumOfSFY24 Estimated Payment 5/04/23]]</f>
        <v>3279.5874209560698</v>
      </c>
      <c r="R1232" s="24">
        <f>Table1[[#This Row],[SumOfUnits]]*Table1[[#This Row],[Actuarial Factor 06/20/2023]]</f>
        <v>68.511628917693855</v>
      </c>
      <c r="S1232" s="23"/>
    </row>
    <row r="1233" spans="1:19" x14ac:dyDescent="0.25">
      <c r="A1233" s="192" t="s">
        <v>196</v>
      </c>
      <c r="B1233" s="193" t="s">
        <v>197</v>
      </c>
      <c r="C1233" s="192" t="s">
        <v>55</v>
      </c>
      <c r="D1233" s="192" t="s">
        <v>30</v>
      </c>
      <c r="E1233" s="192" t="s">
        <v>56</v>
      </c>
      <c r="F1233" s="194">
        <v>261.34000000000003</v>
      </c>
      <c r="G1233">
        <v>3</v>
      </c>
      <c r="H1233">
        <v>3</v>
      </c>
      <c r="I1233" s="167">
        <v>280.26584285796088</v>
      </c>
      <c r="J1233" s="22">
        <v>1.0724184696485837</v>
      </c>
      <c r="K1233" s="22" t="s">
        <v>198</v>
      </c>
      <c r="L1233" s="22" t="s">
        <v>58</v>
      </c>
      <c r="M12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33" s="24" t="str">
        <f>IFERROR(IF(Table1[[#This Row],[Medicare Rate in CR]]&gt;0,"Y","N"),"N")</f>
        <v>N</v>
      </c>
      <c r="O1233" s="166">
        <f>Table1[[#This Row],[Medicare Rate in CR]]*Table1[[#This Row],[SumOfUnits]]*Table1[[#This Row],[Actuarial Factor 06/20/2023]]</f>
        <v>0</v>
      </c>
      <c r="P12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406.52469619044507</v>
      </c>
      <c r="Q1233" s="166">
        <f>Table1[[#This Row],[Trended Medicare Pricing for all RHCs]]-Table1[[#This Row],[SumOfSFY24 Estimated Payment 5/04/23]]</f>
        <v>126.25885333248419</v>
      </c>
      <c r="R1233" s="24">
        <f>Table1[[#This Row],[SumOfUnits]]*Table1[[#This Row],[Actuarial Factor 06/20/2023]]</f>
        <v>3.2172554089457508</v>
      </c>
      <c r="S1233" s="23"/>
    </row>
    <row r="1234" spans="1:19" x14ac:dyDescent="0.25">
      <c r="A1234" s="192" t="s">
        <v>196</v>
      </c>
      <c r="B1234" s="193" t="s">
        <v>197</v>
      </c>
      <c r="C1234" s="192" t="s">
        <v>55</v>
      </c>
      <c r="D1234" s="192" t="s">
        <v>30</v>
      </c>
      <c r="E1234" s="192" t="s">
        <v>59</v>
      </c>
      <c r="F1234" s="194">
        <v>1205.4600000000003</v>
      </c>
      <c r="G1234">
        <v>9</v>
      </c>
      <c r="H1234">
        <v>9</v>
      </c>
      <c r="I1234" s="167">
        <v>1232.8481999734429</v>
      </c>
      <c r="J1234" s="22">
        <v>1.0227201234163246</v>
      </c>
      <c r="K1234" s="22" t="s">
        <v>198</v>
      </c>
      <c r="L1234" s="22" t="s">
        <v>58</v>
      </c>
      <c r="M12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34" s="24" t="str">
        <f>IFERROR(IF(Table1[[#This Row],[Medicare Rate in CR]]&gt;0,"Y","N"),"N")</f>
        <v>N</v>
      </c>
      <c r="O1234" s="166">
        <f>Table1[[#This Row],[Medicare Rate in CR]]*Table1[[#This Row],[SumOfUnits]]*Table1[[#This Row],[Actuarial Factor 06/20/2023]]</f>
        <v>0</v>
      </c>
      <c r="P12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1788.2423160539806</v>
      </c>
      <c r="Q1234" s="166">
        <f>Table1[[#This Row],[Trended Medicare Pricing for all RHCs]]-Table1[[#This Row],[SumOfSFY24 Estimated Payment 5/04/23]]</f>
        <v>555.39411608053774</v>
      </c>
      <c r="R1234" s="24">
        <f>Table1[[#This Row],[SumOfUnits]]*Table1[[#This Row],[Actuarial Factor 06/20/2023]]</f>
        <v>9.2044811107469204</v>
      </c>
      <c r="S1234" s="23"/>
    </row>
    <row r="1235" spans="1:19" x14ac:dyDescent="0.25">
      <c r="A1235" s="192" t="s">
        <v>196</v>
      </c>
      <c r="B1235" s="193" t="s">
        <v>197</v>
      </c>
      <c r="C1235" s="192" t="s">
        <v>55</v>
      </c>
      <c r="D1235" s="192" t="s">
        <v>30</v>
      </c>
      <c r="E1235" s="192" t="s">
        <v>60</v>
      </c>
      <c r="F1235" s="194">
        <v>343.27</v>
      </c>
      <c r="G1235">
        <v>3</v>
      </c>
      <c r="H1235">
        <v>3</v>
      </c>
      <c r="I1235" s="167">
        <v>311.91098720047347</v>
      </c>
      <c r="J1235" s="22">
        <v>0.90864621784738975</v>
      </c>
      <c r="K1235" s="22" t="s">
        <v>198</v>
      </c>
      <c r="L1235" s="22" t="s">
        <v>58</v>
      </c>
      <c r="M12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35" s="24" t="str">
        <f>IFERROR(IF(Table1[[#This Row],[Medicare Rate in CR]]&gt;0,"Y","N"),"N")</f>
        <v>N</v>
      </c>
      <c r="O1235" s="166">
        <f>Table1[[#This Row],[Medicare Rate in CR]]*Table1[[#This Row],[SumOfUnits]]*Table1[[#This Row],[Actuarial Factor 06/20/2023]]</f>
        <v>0</v>
      </c>
      <c r="P12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452.42587543711653</v>
      </c>
      <c r="Q1235" s="166">
        <f>Table1[[#This Row],[Trended Medicare Pricing for all RHCs]]-Table1[[#This Row],[SumOfSFY24 Estimated Payment 5/04/23]]</f>
        <v>140.51488823664306</v>
      </c>
      <c r="R1235" s="24">
        <f>Table1[[#This Row],[SumOfUnits]]*Table1[[#This Row],[Actuarial Factor 06/20/2023]]</f>
        <v>2.725938653542169</v>
      </c>
      <c r="S1235" s="23"/>
    </row>
    <row r="1236" spans="1:19" x14ac:dyDescent="0.25">
      <c r="A1236" s="192" t="s">
        <v>196</v>
      </c>
      <c r="B1236" s="193" t="s">
        <v>197</v>
      </c>
      <c r="C1236" s="192" t="s">
        <v>55</v>
      </c>
      <c r="D1236" s="192" t="s">
        <v>30</v>
      </c>
      <c r="E1236" s="192" t="s">
        <v>61</v>
      </c>
      <c r="F1236" s="194">
        <v>133.94</v>
      </c>
      <c r="G1236">
        <v>1</v>
      </c>
      <c r="H1236">
        <v>1</v>
      </c>
      <c r="I1236" s="167">
        <v>121.70407441847938</v>
      </c>
      <c r="J1236" s="22">
        <v>0.90864621784738975</v>
      </c>
      <c r="K1236" s="22" t="s">
        <v>198</v>
      </c>
      <c r="L1236" s="22" t="s">
        <v>58</v>
      </c>
      <c r="M12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36" s="24" t="str">
        <f>IFERROR(IF(Table1[[#This Row],[Medicare Rate in CR]]&gt;0,"Y","N"),"N")</f>
        <v>N</v>
      </c>
      <c r="O1236" s="166">
        <f>Table1[[#This Row],[Medicare Rate in CR]]*Table1[[#This Row],[SumOfUnits]]*Table1[[#This Row],[Actuarial Factor 06/20/2023]]</f>
        <v>0</v>
      </c>
      <c r="P12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176.53136526945957</v>
      </c>
      <c r="Q1236" s="166">
        <f>Table1[[#This Row],[Trended Medicare Pricing for all RHCs]]-Table1[[#This Row],[SumOfSFY24 Estimated Payment 5/04/23]]</f>
        <v>54.827290850980191</v>
      </c>
      <c r="R1236" s="24">
        <f>Table1[[#This Row],[SumOfUnits]]*Table1[[#This Row],[Actuarial Factor 06/20/2023]]</f>
        <v>0.90864621784738975</v>
      </c>
      <c r="S1236" s="23"/>
    </row>
    <row r="1237" spans="1:19" x14ac:dyDescent="0.25">
      <c r="A1237" s="192" t="s">
        <v>196</v>
      </c>
      <c r="B1237" s="193" t="s">
        <v>197</v>
      </c>
      <c r="C1237" s="192" t="s">
        <v>55</v>
      </c>
      <c r="D1237" s="192" t="s">
        <v>30</v>
      </c>
      <c r="E1237" s="192" t="s">
        <v>62</v>
      </c>
      <c r="F1237" s="194">
        <v>2486.3100000000009</v>
      </c>
      <c r="G1237">
        <v>20</v>
      </c>
      <c r="H1237">
        <v>20</v>
      </c>
      <c r="I1237" s="167">
        <v>2607.4228510164567</v>
      </c>
      <c r="J1237" s="22">
        <v>1.0487118866981413</v>
      </c>
      <c r="K1237" s="22" t="s">
        <v>198</v>
      </c>
      <c r="L1237" s="22" t="s">
        <v>58</v>
      </c>
      <c r="M12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37" s="24" t="str">
        <f>IFERROR(IF(Table1[[#This Row],[Medicare Rate in CR]]&gt;0,"Y","N"),"N")</f>
        <v>N</v>
      </c>
      <c r="O1237" s="166">
        <f>Table1[[#This Row],[Medicare Rate in CR]]*Table1[[#This Row],[SumOfUnits]]*Table1[[#This Row],[Actuarial Factor 06/20/2023]]</f>
        <v>0</v>
      </c>
      <c r="P12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3782.0583897791976</v>
      </c>
      <c r="Q1237" s="166">
        <f>Table1[[#This Row],[Trended Medicare Pricing for all RHCs]]-Table1[[#This Row],[SumOfSFY24 Estimated Payment 5/04/23]]</f>
        <v>1174.6355387627409</v>
      </c>
      <c r="R1237" s="24">
        <f>Table1[[#This Row],[SumOfUnits]]*Table1[[#This Row],[Actuarial Factor 06/20/2023]]</f>
        <v>20.974237733962827</v>
      </c>
      <c r="S1237" s="23"/>
    </row>
    <row r="1238" spans="1:19" x14ac:dyDescent="0.25">
      <c r="A1238" s="192" t="s">
        <v>196</v>
      </c>
      <c r="B1238" s="193" t="s">
        <v>197</v>
      </c>
      <c r="C1238" s="192" t="s">
        <v>55</v>
      </c>
      <c r="D1238" s="192" t="s">
        <v>30</v>
      </c>
      <c r="E1238" s="192" t="s">
        <v>63</v>
      </c>
      <c r="F1238" s="194">
        <v>535.76</v>
      </c>
      <c r="G1238">
        <v>4</v>
      </c>
      <c r="H1238">
        <v>4</v>
      </c>
      <c r="I1238" s="167">
        <v>537.17732853468908</v>
      </c>
      <c r="J1238" s="22">
        <v>1.0026454541859957</v>
      </c>
      <c r="K1238" s="22" t="s">
        <v>198</v>
      </c>
      <c r="L1238" s="22" t="s">
        <v>58</v>
      </c>
      <c r="M12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38" s="24" t="str">
        <f>IFERROR(IF(Table1[[#This Row],[Medicare Rate in CR]]&gt;0,"Y","N"),"N")</f>
        <v>N</v>
      </c>
      <c r="O1238" s="166">
        <f>Table1[[#This Row],[Medicare Rate in CR]]*Table1[[#This Row],[SumOfUnits]]*Table1[[#This Row],[Actuarial Factor 06/20/2023]]</f>
        <v>0</v>
      </c>
      <c r="P12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779.17397302543418</v>
      </c>
      <c r="Q1238" s="166">
        <f>Table1[[#This Row],[Trended Medicare Pricing for all RHCs]]-Table1[[#This Row],[SumOfSFY24 Estimated Payment 5/04/23]]</f>
        <v>241.9966444907451</v>
      </c>
      <c r="R1238" s="24">
        <f>Table1[[#This Row],[SumOfUnits]]*Table1[[#This Row],[Actuarial Factor 06/20/2023]]</f>
        <v>4.0105818167439828</v>
      </c>
      <c r="S1238" s="23"/>
    </row>
    <row r="1239" spans="1:19" x14ac:dyDescent="0.25">
      <c r="A1239" s="192" t="s">
        <v>196</v>
      </c>
      <c r="B1239" s="193" t="s">
        <v>197</v>
      </c>
      <c r="C1239" s="192" t="s">
        <v>55</v>
      </c>
      <c r="D1239" s="192" t="s">
        <v>30</v>
      </c>
      <c r="E1239" s="192" t="s">
        <v>64</v>
      </c>
      <c r="F1239" s="194">
        <v>418.66</v>
      </c>
      <c r="G1239">
        <v>4</v>
      </c>
      <c r="H1239">
        <v>4</v>
      </c>
      <c r="I1239" s="167">
        <v>410.45399287602811</v>
      </c>
      <c r="J1239" s="22">
        <v>0.98039935240058296</v>
      </c>
      <c r="K1239" s="22" t="s">
        <v>198</v>
      </c>
      <c r="L1239" s="22" t="s">
        <v>58</v>
      </c>
      <c r="M12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39" s="24" t="str">
        <f>IFERROR(IF(Table1[[#This Row],[Medicare Rate in CR]]&gt;0,"Y","N"),"N")</f>
        <v>N</v>
      </c>
      <c r="O1239" s="166">
        <f>Table1[[#This Row],[Medicare Rate in CR]]*Table1[[#This Row],[SumOfUnits]]*Table1[[#This Row],[Actuarial Factor 06/20/2023]]</f>
        <v>0</v>
      </c>
      <c r="P12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595.36218560407008</v>
      </c>
      <c r="Q1239" s="166">
        <f>Table1[[#This Row],[Trended Medicare Pricing for all RHCs]]-Table1[[#This Row],[SumOfSFY24 Estimated Payment 5/04/23]]</f>
        <v>184.90819272804197</v>
      </c>
      <c r="R1239" s="24">
        <f>Table1[[#This Row],[SumOfUnits]]*Table1[[#This Row],[Actuarial Factor 06/20/2023]]</f>
        <v>3.9215974096023318</v>
      </c>
      <c r="S1239" s="23"/>
    </row>
    <row r="1240" spans="1:19" x14ac:dyDescent="0.25">
      <c r="A1240" s="192" t="s">
        <v>196</v>
      </c>
      <c r="B1240" s="193" t="s">
        <v>197</v>
      </c>
      <c r="C1240" s="192" t="s">
        <v>55</v>
      </c>
      <c r="D1240" s="192" t="s">
        <v>30</v>
      </c>
      <c r="E1240" s="192" t="s">
        <v>77</v>
      </c>
      <c r="F1240" s="194">
        <v>1071.5200000000002</v>
      </c>
      <c r="G1240">
        <v>8</v>
      </c>
      <c r="H1240">
        <v>8</v>
      </c>
      <c r="I1240" s="167">
        <v>1357.2855774292443</v>
      </c>
      <c r="J1240" s="22">
        <v>1.2666917812352958</v>
      </c>
      <c r="K1240" s="22" t="s">
        <v>198</v>
      </c>
      <c r="L1240" s="22" t="s">
        <v>58</v>
      </c>
      <c r="M12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40" s="24" t="str">
        <f>IFERROR(IF(Table1[[#This Row],[Medicare Rate in CR]]&gt;0,"Y","N"),"N")</f>
        <v>N</v>
      </c>
      <c r="O1240" s="166">
        <f>Table1[[#This Row],[Medicare Rate in CR]]*Table1[[#This Row],[SumOfUnits]]*Table1[[#This Row],[Actuarial Factor 06/20/2023]]</f>
        <v>0</v>
      </c>
      <c r="P12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1968.7383285152384</v>
      </c>
      <c r="Q1240" s="166">
        <f>Table1[[#This Row],[Trended Medicare Pricing for all RHCs]]-Table1[[#This Row],[SumOfSFY24 Estimated Payment 5/04/23]]</f>
        <v>611.45275108599412</v>
      </c>
      <c r="R1240" s="24">
        <f>Table1[[#This Row],[SumOfUnits]]*Table1[[#This Row],[Actuarial Factor 06/20/2023]]</f>
        <v>10.133534249882366</v>
      </c>
      <c r="S1240" s="23"/>
    </row>
    <row r="1241" spans="1:19" x14ac:dyDescent="0.25">
      <c r="A1241" s="192" t="s">
        <v>196</v>
      </c>
      <c r="B1241" s="193" t="s">
        <v>197</v>
      </c>
      <c r="C1241" s="192" t="s">
        <v>55</v>
      </c>
      <c r="D1241" s="192" t="s">
        <v>32</v>
      </c>
      <c r="E1241" s="192" t="s">
        <v>66</v>
      </c>
      <c r="F1241" s="194">
        <v>669.7</v>
      </c>
      <c r="G1241">
        <v>5</v>
      </c>
      <c r="H1241">
        <v>5</v>
      </c>
      <c r="I1241" s="167">
        <v>715.1257596393998</v>
      </c>
      <c r="J1241" s="22">
        <v>1.0678300129004028</v>
      </c>
      <c r="K1241" s="22" t="s">
        <v>198</v>
      </c>
      <c r="L1241" s="22" t="s">
        <v>58</v>
      </c>
      <c r="M12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41" s="24" t="str">
        <f>IFERROR(IF(Table1[[#This Row],[Medicare Rate in CR]]&gt;0,"Y","N"),"N")</f>
        <v>N</v>
      </c>
      <c r="O1241" s="166">
        <f>Table1[[#This Row],[Medicare Rate in CR]]*Table1[[#This Row],[SumOfUnits]]*Table1[[#This Row],[Actuarial Factor 06/20/2023]]</f>
        <v>0</v>
      </c>
      <c r="P12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1037.2875952732622</v>
      </c>
      <c r="Q1241" s="166">
        <f>Table1[[#This Row],[Trended Medicare Pricing for all RHCs]]-Table1[[#This Row],[SumOfSFY24 Estimated Payment 5/04/23]]</f>
        <v>322.16183563386244</v>
      </c>
      <c r="R1241" s="24">
        <f>Table1[[#This Row],[SumOfUnits]]*Table1[[#This Row],[Actuarial Factor 06/20/2023]]</f>
        <v>5.3391500645020145</v>
      </c>
      <c r="S1241" s="23"/>
    </row>
    <row r="1242" spans="1:19" x14ac:dyDescent="0.25">
      <c r="A1242" s="192" t="s">
        <v>196</v>
      </c>
      <c r="B1242" s="193" t="s">
        <v>197</v>
      </c>
      <c r="C1242" s="192" t="s">
        <v>55</v>
      </c>
      <c r="D1242" s="192" t="s">
        <v>31</v>
      </c>
      <c r="E1242" s="192" t="s">
        <v>69</v>
      </c>
      <c r="F1242" s="194">
        <v>75.39</v>
      </c>
      <c r="G1242">
        <v>1</v>
      </c>
      <c r="H1242">
        <v>1</v>
      </c>
      <c r="I1242" s="167">
        <v>78.967095764325151</v>
      </c>
      <c r="J1242" s="22">
        <v>1.0474478812087167</v>
      </c>
      <c r="K1242" s="22" t="s">
        <v>198</v>
      </c>
      <c r="L1242" s="22" t="s">
        <v>58</v>
      </c>
      <c r="M12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42" s="24" t="str">
        <f>IFERROR(IF(Table1[[#This Row],[Medicare Rate in CR]]&gt;0,"Y","N"),"N")</f>
        <v>N</v>
      </c>
      <c r="O1242" s="166">
        <f>Table1[[#This Row],[Medicare Rate in CR]]*Table1[[#This Row],[SumOfUnits]]*Table1[[#This Row],[Actuarial Factor 06/20/2023]]</f>
        <v>0</v>
      </c>
      <c r="P12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114.54151632349804</v>
      </c>
      <c r="Q1242" s="166">
        <f>Table1[[#This Row],[Trended Medicare Pricing for all RHCs]]-Table1[[#This Row],[SumOfSFY24 Estimated Payment 5/04/23]]</f>
        <v>35.574420559172893</v>
      </c>
      <c r="R1242" s="24">
        <f>Table1[[#This Row],[SumOfUnits]]*Table1[[#This Row],[Actuarial Factor 06/20/2023]]</f>
        <v>1.0474478812087167</v>
      </c>
      <c r="S1242" s="23"/>
    </row>
    <row r="1243" spans="1:19" x14ac:dyDescent="0.25">
      <c r="A1243" s="192" t="s">
        <v>196</v>
      </c>
      <c r="B1243" s="193" t="s">
        <v>197</v>
      </c>
      <c r="C1243" s="192" t="s">
        <v>84</v>
      </c>
      <c r="D1243" s="192" t="s">
        <v>30</v>
      </c>
      <c r="E1243" s="192" t="s">
        <v>62</v>
      </c>
      <c r="F1243" s="194">
        <v>267.88</v>
      </c>
      <c r="G1243">
        <v>2</v>
      </c>
      <c r="H1243">
        <v>2</v>
      </c>
      <c r="I1243" s="167">
        <v>296.0031058408324</v>
      </c>
      <c r="J1243" s="22">
        <v>1.1049839698403479</v>
      </c>
      <c r="K1243" s="22" t="s">
        <v>198</v>
      </c>
      <c r="L1243" s="22" t="s">
        <v>58</v>
      </c>
      <c r="M12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43" s="24" t="str">
        <f>IFERROR(IF(Table1[[#This Row],[Medicare Rate in CR]]&gt;0,"Y","N"),"N")</f>
        <v>N</v>
      </c>
      <c r="O1243" s="166">
        <f>Table1[[#This Row],[Medicare Rate in CR]]*Table1[[#This Row],[SumOfUnits]]*Table1[[#This Row],[Actuarial Factor 06/20/2023]]</f>
        <v>0</v>
      </c>
      <c r="P12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748.31578345183266</v>
      </c>
      <c r="Q1243" s="166">
        <f>Table1[[#This Row],[Trended Medicare Pricing for all RHCs]]-Table1[[#This Row],[SumOfSFY24 Estimated Payment 5/04/23]]</f>
        <v>452.31267761100025</v>
      </c>
      <c r="R1243" s="24">
        <f>Table1[[#This Row],[SumOfUnits]]*Table1[[#This Row],[Actuarial Factor 06/20/2023]]</f>
        <v>2.2099679396806957</v>
      </c>
      <c r="S1243" s="23"/>
    </row>
    <row r="1244" spans="1:19" x14ac:dyDescent="0.25">
      <c r="A1244" s="192" t="s">
        <v>196</v>
      </c>
      <c r="B1244" s="193" t="s">
        <v>197</v>
      </c>
      <c r="C1244" s="192" t="s">
        <v>84</v>
      </c>
      <c r="D1244" s="192" t="s">
        <v>30</v>
      </c>
      <c r="E1244" s="192" t="s">
        <v>64</v>
      </c>
      <c r="F1244" s="194">
        <v>535.76</v>
      </c>
      <c r="G1244">
        <v>4</v>
      </c>
      <c r="H1244">
        <v>4</v>
      </c>
      <c r="I1244" s="167">
        <v>550.67582201041262</v>
      </c>
      <c r="J1244" s="22">
        <v>1.0278404920307835</v>
      </c>
      <c r="K1244" s="22" t="s">
        <v>198</v>
      </c>
      <c r="L1244" s="22" t="s">
        <v>58</v>
      </c>
      <c r="M12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44" s="24" t="str">
        <f>IFERROR(IF(Table1[[#This Row],[Medicare Rate in CR]]&gt;0,"Y","N"),"N")</f>
        <v>N</v>
      </c>
      <c r="O1244" s="166">
        <f>Table1[[#This Row],[Medicare Rate in CR]]*Table1[[#This Row],[SumOfUnits]]*Table1[[#This Row],[Actuarial Factor 06/20/2023]]</f>
        <v>0</v>
      </c>
      <c r="P12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1392.1455587607529</v>
      </c>
      <c r="Q1244" s="166">
        <f>Table1[[#This Row],[Trended Medicare Pricing for all RHCs]]-Table1[[#This Row],[SumOfSFY24 Estimated Payment 5/04/23]]</f>
        <v>841.4697367503403</v>
      </c>
      <c r="R1244" s="24">
        <f>Table1[[#This Row],[SumOfUnits]]*Table1[[#This Row],[Actuarial Factor 06/20/2023]]</f>
        <v>4.1113619681231341</v>
      </c>
      <c r="S1244" s="23"/>
    </row>
    <row r="1245" spans="1:19" x14ac:dyDescent="0.25">
      <c r="A1245" s="192" t="s">
        <v>199</v>
      </c>
      <c r="B1245" s="193" t="s">
        <v>200</v>
      </c>
      <c r="C1245" s="192" t="s">
        <v>88</v>
      </c>
      <c r="D1245" s="192" t="s">
        <v>30</v>
      </c>
      <c r="E1245" s="192" t="s">
        <v>59</v>
      </c>
      <c r="F1245" s="194">
        <v>367.3894189071986</v>
      </c>
      <c r="G1245">
        <v>2</v>
      </c>
      <c r="H1245">
        <v>2</v>
      </c>
      <c r="I1245" s="167">
        <v>324.77726953759236</v>
      </c>
      <c r="J1245" s="22">
        <v>0.88401367274986775</v>
      </c>
      <c r="K1245" s="22" t="s">
        <v>201</v>
      </c>
      <c r="L1245" s="22" t="s">
        <v>58</v>
      </c>
      <c r="M1245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45" s="24" t="str">
        <f>IFERROR(IF(Table1[[#This Row],[Medicare Rate in CR]]&gt;0,"Y","N"),"N")</f>
        <v>Y</v>
      </c>
      <c r="O1245" s="166">
        <f>Table1[[#This Row],[Medicare Rate in CR]]*Table1[[#This Row],[SumOfUnits]]*Table1[[#This Row],[Actuarial Factor 06/20/2023]]</f>
        <v>308.71525479770884</v>
      </c>
      <c r="P12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308.71525479770884</v>
      </c>
      <c r="Q1245" s="166">
        <f>Table1[[#This Row],[Trended Medicare Pricing for all RHCs]]-Table1[[#This Row],[SumOfSFY24 Estimated Payment 5/04/23]]</f>
        <v>-16.062014739883523</v>
      </c>
      <c r="R1245" s="24">
        <f>Table1[[#This Row],[SumOfUnits]]*Table1[[#This Row],[Actuarial Factor 06/20/2023]]</f>
        <v>1.7680273454997355</v>
      </c>
      <c r="S1245" s="23"/>
    </row>
    <row r="1246" spans="1:19" x14ac:dyDescent="0.25">
      <c r="A1246" s="192" t="s">
        <v>199</v>
      </c>
      <c r="B1246" s="193" t="s">
        <v>200</v>
      </c>
      <c r="C1246" s="192" t="s">
        <v>88</v>
      </c>
      <c r="D1246" s="192" t="s">
        <v>30</v>
      </c>
      <c r="E1246" s="192" t="s">
        <v>64</v>
      </c>
      <c r="F1246" s="194">
        <v>746.34287366290846</v>
      </c>
      <c r="G1246">
        <v>4</v>
      </c>
      <c r="H1246">
        <v>4</v>
      </c>
      <c r="I1246" s="167">
        <v>700.28073626036814</v>
      </c>
      <c r="J1246" s="22">
        <v>0.93828287369252128</v>
      </c>
      <c r="K1246" s="22" t="s">
        <v>201</v>
      </c>
      <c r="L1246" s="22" t="s">
        <v>58</v>
      </c>
      <c r="M1246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46" s="24" t="str">
        <f>IFERROR(IF(Table1[[#This Row],[Medicare Rate in CR]]&gt;0,"Y","N"),"N")</f>
        <v>Y</v>
      </c>
      <c r="O1246" s="166">
        <f>Table1[[#This Row],[Medicare Rate in CR]]*Table1[[#This Row],[SumOfUnits]]*Table1[[#This Row],[Actuarial Factor 06/20/2023]]</f>
        <v>655.33429030180457</v>
      </c>
      <c r="P12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655.33429030180457</v>
      </c>
      <c r="Q1246" s="166">
        <f>Table1[[#This Row],[Trended Medicare Pricing for all RHCs]]-Table1[[#This Row],[SumOfSFY24 Estimated Payment 5/04/23]]</f>
        <v>-44.946445958563572</v>
      </c>
      <c r="R1246" s="24">
        <f>Table1[[#This Row],[SumOfUnits]]*Table1[[#This Row],[Actuarial Factor 06/20/2023]]</f>
        <v>3.7531314947700851</v>
      </c>
      <c r="S1246" s="23"/>
    </row>
    <row r="1247" spans="1:19" x14ac:dyDescent="0.25">
      <c r="A1247" s="192" t="s">
        <v>199</v>
      </c>
      <c r="B1247" s="193" t="s">
        <v>200</v>
      </c>
      <c r="C1247" s="192" t="s">
        <v>88</v>
      </c>
      <c r="D1247" s="192" t="s">
        <v>31</v>
      </c>
      <c r="E1247" s="192" t="s">
        <v>68</v>
      </c>
      <c r="F1247" s="194">
        <v>187.54938806976969</v>
      </c>
      <c r="G1247">
        <v>1</v>
      </c>
      <c r="H1247">
        <v>1</v>
      </c>
      <c r="I1247" s="167">
        <v>188.1614283558678</v>
      </c>
      <c r="J1247" s="22">
        <v>1.0032633552814922</v>
      </c>
      <c r="K1247" s="22" t="s">
        <v>201</v>
      </c>
      <c r="L1247" s="22" t="s">
        <v>58</v>
      </c>
      <c r="M1247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47" s="24" t="str">
        <f>IFERROR(IF(Table1[[#This Row],[Medicare Rate in CR]]&gt;0,"Y","N"),"N")</f>
        <v>Y</v>
      </c>
      <c r="O1247" s="166">
        <f>Table1[[#This Row],[Medicare Rate in CR]]*Table1[[#This Row],[SumOfUnits]]*Table1[[#This Row],[Actuarial Factor 06/20/2023]]</f>
        <v>175.17981446570138</v>
      </c>
      <c r="P12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175.17981446570138</v>
      </c>
      <c r="Q1247" s="166">
        <f>Table1[[#This Row],[Trended Medicare Pricing for all RHCs]]-Table1[[#This Row],[SumOfSFY24 Estimated Payment 5/04/23]]</f>
        <v>-12.981613890166415</v>
      </c>
      <c r="R1247" s="24">
        <f>Table1[[#This Row],[SumOfUnits]]*Table1[[#This Row],[Actuarial Factor 06/20/2023]]</f>
        <v>1.0032633552814922</v>
      </c>
      <c r="S1247" s="23"/>
    </row>
    <row r="1248" spans="1:19" x14ac:dyDescent="0.25">
      <c r="A1248" s="192" t="s">
        <v>199</v>
      </c>
      <c r="B1248" s="193" t="s">
        <v>200</v>
      </c>
      <c r="C1248" s="192" t="s">
        <v>88</v>
      </c>
      <c r="D1248" s="192" t="s">
        <v>31</v>
      </c>
      <c r="E1248" s="192" t="s">
        <v>69</v>
      </c>
      <c r="F1248" s="194">
        <v>558.79348559313871</v>
      </c>
      <c r="G1248">
        <v>3</v>
      </c>
      <c r="H1248">
        <v>3</v>
      </c>
      <c r="I1248" s="167">
        <v>590.22379560033039</v>
      </c>
      <c r="J1248" s="22">
        <v>1.0562467366165329</v>
      </c>
      <c r="K1248" s="22" t="s">
        <v>201</v>
      </c>
      <c r="L1248" s="22" t="s">
        <v>58</v>
      </c>
      <c r="M1248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48" s="24" t="str">
        <f>IFERROR(IF(Table1[[#This Row],[Medicare Rate in CR]]&gt;0,"Y","N"),"N")</f>
        <v>Y</v>
      </c>
      <c r="O1248" s="166">
        <f>Table1[[#This Row],[Medicare Rate in CR]]*Table1[[#This Row],[SumOfUnits]]*Table1[[#This Row],[Actuarial Factor 06/20/2023]]</f>
        <v>553.29372804183845</v>
      </c>
      <c r="P12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553.29372804183845</v>
      </c>
      <c r="Q1248" s="166">
        <f>Table1[[#This Row],[Trended Medicare Pricing for all RHCs]]-Table1[[#This Row],[SumOfSFY24 Estimated Payment 5/04/23]]</f>
        <v>-36.930067558491942</v>
      </c>
      <c r="R1248" s="24">
        <f>Table1[[#This Row],[SumOfUnits]]*Table1[[#This Row],[Actuarial Factor 06/20/2023]]</f>
        <v>3.1687402098495987</v>
      </c>
      <c r="S1248" s="23"/>
    </row>
    <row r="1249" spans="1:19" x14ac:dyDescent="0.25">
      <c r="A1249" s="192" t="s">
        <v>199</v>
      </c>
      <c r="B1249" s="193" t="s">
        <v>200</v>
      </c>
      <c r="C1249" s="192" t="s">
        <v>72</v>
      </c>
      <c r="D1249" s="192" t="s">
        <v>31</v>
      </c>
      <c r="E1249" s="192" t="s">
        <v>69</v>
      </c>
      <c r="F1249" s="194">
        <v>937.74694034884851</v>
      </c>
      <c r="G1249">
        <v>5</v>
      </c>
      <c r="H1249">
        <v>5</v>
      </c>
      <c r="I1249" s="167">
        <v>972.71969545567413</v>
      </c>
      <c r="J1249" s="22">
        <v>1.0372944486428455</v>
      </c>
      <c r="K1249" s="22" t="s">
        <v>201</v>
      </c>
      <c r="L1249" s="22" t="s">
        <v>58</v>
      </c>
      <c r="M1249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49" s="24" t="str">
        <f>IFERROR(IF(Table1[[#This Row],[Medicare Rate in CR]]&gt;0,"Y","N"),"N")</f>
        <v>Y</v>
      </c>
      <c r="O1249" s="166">
        <f>Table1[[#This Row],[Medicare Rate in CR]]*Table1[[#This Row],[SumOfUnits]]*Table1[[#This Row],[Actuarial Factor 06/20/2023]]</f>
        <v>905.6099183876363</v>
      </c>
      <c r="P12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905.6099183876363</v>
      </c>
      <c r="Q1249" s="166">
        <f>Table1[[#This Row],[Trended Medicare Pricing for all RHCs]]-Table1[[#This Row],[SumOfSFY24 Estimated Payment 5/04/23]]</f>
        <v>-67.109777068037829</v>
      </c>
      <c r="R1249" s="24">
        <f>Table1[[#This Row],[SumOfUnits]]*Table1[[#This Row],[Actuarial Factor 06/20/2023]]</f>
        <v>5.1864722432142276</v>
      </c>
      <c r="S1249" s="23"/>
    </row>
    <row r="1250" spans="1:19" x14ac:dyDescent="0.25">
      <c r="A1250" s="192" t="s">
        <v>199</v>
      </c>
      <c r="B1250" s="193" t="s">
        <v>200</v>
      </c>
      <c r="C1250" s="192" t="s">
        <v>75</v>
      </c>
      <c r="D1250" s="192" t="s">
        <v>30</v>
      </c>
      <c r="E1250" s="192" t="s">
        <v>62</v>
      </c>
      <c r="F1250" s="194">
        <v>183.6947094535993</v>
      </c>
      <c r="G1250">
        <v>1</v>
      </c>
      <c r="H1250">
        <v>1</v>
      </c>
      <c r="I1250" s="167">
        <v>188.35424551840677</v>
      </c>
      <c r="J1250" s="22">
        <v>1.0253656519486449</v>
      </c>
      <c r="K1250" s="22" t="s">
        <v>201</v>
      </c>
      <c r="L1250" s="22" t="s">
        <v>58</v>
      </c>
      <c r="M1250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50" s="24" t="str">
        <f>IFERROR(IF(Table1[[#This Row],[Medicare Rate in CR]]&gt;0,"Y","N"),"N")</f>
        <v>Y</v>
      </c>
      <c r="O1250" s="166">
        <f>Table1[[#This Row],[Medicare Rate in CR]]*Table1[[#This Row],[SumOfUnits]]*Table1[[#This Row],[Actuarial Factor 06/20/2023]]</f>
        <v>179.0390964867529</v>
      </c>
      <c r="P12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179.0390964867529</v>
      </c>
      <c r="Q1250" s="166">
        <f>Table1[[#This Row],[Trended Medicare Pricing for all RHCs]]-Table1[[#This Row],[SumOfSFY24 Estimated Payment 5/04/23]]</f>
        <v>-9.3151490316538741</v>
      </c>
      <c r="R1250" s="24">
        <f>Table1[[#This Row],[SumOfUnits]]*Table1[[#This Row],[Actuarial Factor 06/20/2023]]</f>
        <v>1.0253656519486449</v>
      </c>
      <c r="S1250" s="23"/>
    </row>
    <row r="1251" spans="1:19" x14ac:dyDescent="0.25">
      <c r="A1251" s="192" t="s">
        <v>199</v>
      </c>
      <c r="B1251" s="193" t="s">
        <v>200</v>
      </c>
      <c r="C1251" s="192" t="s">
        <v>75</v>
      </c>
      <c r="D1251" s="192" t="s">
        <v>31</v>
      </c>
      <c r="E1251" s="192" t="s">
        <v>74</v>
      </c>
      <c r="F1251" s="194">
        <v>746.34287366290846</v>
      </c>
      <c r="G1251">
        <v>4</v>
      </c>
      <c r="H1251">
        <v>4</v>
      </c>
      <c r="I1251" s="167">
        <v>883.75547506259875</v>
      </c>
      <c r="J1251" s="22">
        <v>1.1841145755506386</v>
      </c>
      <c r="K1251" s="22" t="s">
        <v>201</v>
      </c>
      <c r="L1251" s="22" t="s">
        <v>58</v>
      </c>
      <c r="M1251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51" s="24" t="str">
        <f>IFERROR(IF(Table1[[#This Row],[Medicare Rate in CR]]&gt;0,"Y","N"),"N")</f>
        <v>Y</v>
      </c>
      <c r="O1251" s="166">
        <f>Table1[[#This Row],[Medicare Rate in CR]]*Table1[[#This Row],[SumOfUnits]]*Table1[[#This Row],[Actuarial Factor 06/20/2023]]</f>
        <v>827.03298414758808</v>
      </c>
      <c r="P12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827.03298414758808</v>
      </c>
      <c r="Q1251" s="166">
        <f>Table1[[#This Row],[Trended Medicare Pricing for all RHCs]]-Table1[[#This Row],[SumOfSFY24 Estimated Payment 5/04/23]]</f>
        <v>-56.722490915010667</v>
      </c>
      <c r="R1251" s="24">
        <f>Table1[[#This Row],[SumOfUnits]]*Table1[[#This Row],[Actuarial Factor 06/20/2023]]</f>
        <v>4.7364583022025544</v>
      </c>
      <c r="S1251" s="23"/>
    </row>
    <row r="1252" spans="1:19" x14ac:dyDescent="0.25">
      <c r="A1252" s="192" t="s">
        <v>199</v>
      </c>
      <c r="B1252" s="193" t="s">
        <v>200</v>
      </c>
      <c r="C1252" s="192" t="s">
        <v>90</v>
      </c>
      <c r="D1252" s="192" t="s">
        <v>30</v>
      </c>
      <c r="E1252" s="192" t="s">
        <v>61</v>
      </c>
      <c r="F1252" s="194">
        <v>183.6947094535993</v>
      </c>
      <c r="G1252">
        <v>1</v>
      </c>
      <c r="H1252">
        <v>1</v>
      </c>
      <c r="I1252" s="167">
        <v>151.10396721524842</v>
      </c>
      <c r="J1252" s="22">
        <v>0.8225820311576082</v>
      </c>
      <c r="K1252" s="22" t="s">
        <v>201</v>
      </c>
      <c r="L1252" s="22" t="s">
        <v>58</v>
      </c>
      <c r="M1252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52" s="24" t="str">
        <f>IFERROR(IF(Table1[[#This Row],[Medicare Rate in CR]]&gt;0,"Y","N"),"N")</f>
        <v>Y</v>
      </c>
      <c r="O1252" s="166">
        <f>Table1[[#This Row],[Medicare Rate in CR]]*Table1[[#This Row],[SumOfUnits]]*Table1[[#This Row],[Actuarial Factor 06/20/2023]]</f>
        <v>143.63104846042998</v>
      </c>
      <c r="P12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143.63104846042998</v>
      </c>
      <c r="Q1252" s="166">
        <f>Table1[[#This Row],[Trended Medicare Pricing for all RHCs]]-Table1[[#This Row],[SumOfSFY24 Estimated Payment 5/04/23]]</f>
        <v>-7.472918754818437</v>
      </c>
      <c r="R1252" s="24">
        <f>Table1[[#This Row],[SumOfUnits]]*Table1[[#This Row],[Actuarial Factor 06/20/2023]]</f>
        <v>0.8225820311576082</v>
      </c>
      <c r="S1252" s="23"/>
    </row>
    <row r="1253" spans="1:19" x14ac:dyDescent="0.25">
      <c r="A1253" s="192" t="s">
        <v>199</v>
      </c>
      <c r="B1253" s="193" t="s">
        <v>200</v>
      </c>
      <c r="C1253" s="192" t="s">
        <v>78</v>
      </c>
      <c r="D1253" s="192" t="s">
        <v>30</v>
      </c>
      <c r="E1253" s="192" t="s">
        <v>64</v>
      </c>
      <c r="F1253" s="194">
        <v>187.54938806976969</v>
      </c>
      <c r="G1253">
        <v>1</v>
      </c>
      <c r="H1253">
        <v>1</v>
      </c>
      <c r="I1253" s="167">
        <v>170.36751138543164</v>
      </c>
      <c r="J1253" s="22">
        <v>0.90838745537284149</v>
      </c>
      <c r="K1253" s="22" t="s">
        <v>201</v>
      </c>
      <c r="L1253" s="22" t="s">
        <v>58</v>
      </c>
      <c r="M1253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53" s="24" t="str">
        <f>IFERROR(IF(Table1[[#This Row],[Medicare Rate in CR]]&gt;0,"Y","N"),"N")</f>
        <v>Y</v>
      </c>
      <c r="O1253" s="166">
        <f>Table1[[#This Row],[Medicare Rate in CR]]*Table1[[#This Row],[SumOfUnits]]*Table1[[#This Row],[Actuarial Factor 06/20/2023]]</f>
        <v>158.61353358265185</v>
      </c>
      <c r="P12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158.61353358265185</v>
      </c>
      <c r="Q1253" s="166">
        <f>Table1[[#This Row],[Trended Medicare Pricing for all RHCs]]-Table1[[#This Row],[SumOfSFY24 Estimated Payment 5/04/23]]</f>
        <v>-11.753977802779787</v>
      </c>
      <c r="R1253" s="24">
        <f>Table1[[#This Row],[SumOfUnits]]*Table1[[#This Row],[Actuarial Factor 06/20/2023]]</f>
        <v>0.90838745537284149</v>
      </c>
      <c r="S1253" s="23"/>
    </row>
    <row r="1254" spans="1:19" x14ac:dyDescent="0.25">
      <c r="A1254" s="192" t="s">
        <v>199</v>
      </c>
      <c r="B1254" s="193" t="s">
        <v>200</v>
      </c>
      <c r="C1254" s="192" t="s">
        <v>55</v>
      </c>
      <c r="D1254" s="192" t="s">
        <v>31</v>
      </c>
      <c r="E1254" s="192" t="s">
        <v>69</v>
      </c>
      <c r="F1254" s="194">
        <v>554.93880697696829</v>
      </c>
      <c r="G1254">
        <v>3</v>
      </c>
      <c r="H1254">
        <v>3</v>
      </c>
      <c r="I1254" s="167">
        <v>581.26947756851848</v>
      </c>
      <c r="J1254" s="22">
        <v>1.0474478812087167</v>
      </c>
      <c r="K1254" s="22" t="s">
        <v>201</v>
      </c>
      <c r="L1254" s="22" t="s">
        <v>58</v>
      </c>
      <c r="M1254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54" s="24" t="str">
        <f>IFERROR(IF(Table1[[#This Row],[Medicare Rate in CR]]&gt;0,"Y","N"),"N")</f>
        <v>Y</v>
      </c>
      <c r="O1254" s="166">
        <f>Table1[[#This Row],[Medicare Rate in CR]]*Table1[[#This Row],[SumOfUnits]]*Table1[[#This Row],[Actuarial Factor 06/20/2023]]</f>
        <v>548.68462361356205</v>
      </c>
      <c r="P12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548.68462361356205</v>
      </c>
      <c r="Q1254" s="166">
        <f>Table1[[#This Row],[Trended Medicare Pricing for all RHCs]]-Table1[[#This Row],[SumOfSFY24 Estimated Payment 5/04/23]]</f>
        <v>-32.584853954956429</v>
      </c>
      <c r="R1254" s="24">
        <f>Table1[[#This Row],[SumOfUnits]]*Table1[[#This Row],[Actuarial Factor 06/20/2023]]</f>
        <v>3.14234364362615</v>
      </c>
      <c r="S1254" s="23"/>
    </row>
    <row r="1255" spans="1:19" x14ac:dyDescent="0.25">
      <c r="A1255" s="192" t="s">
        <v>199</v>
      </c>
      <c r="B1255" s="193" t="s">
        <v>200</v>
      </c>
      <c r="C1255" s="192" t="s">
        <v>83</v>
      </c>
      <c r="D1255" s="192" t="s">
        <v>30</v>
      </c>
      <c r="E1255" s="192" t="s">
        <v>56</v>
      </c>
      <c r="F1255" s="194">
        <v>2594.8540040474122</v>
      </c>
      <c r="G1255">
        <v>14</v>
      </c>
      <c r="H1255">
        <v>14</v>
      </c>
      <c r="I1255" s="167">
        <v>2869.5708627983322</v>
      </c>
      <c r="J1255" s="22">
        <v>1.1058698710302857</v>
      </c>
      <c r="K1255" s="22" t="s">
        <v>201</v>
      </c>
      <c r="L1255" s="22" t="s">
        <v>58</v>
      </c>
      <c r="M1255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55" s="24" t="str">
        <f>IFERROR(IF(Table1[[#This Row],[Medicare Rate in CR]]&gt;0,"Y","N"),"N")</f>
        <v>Y</v>
      </c>
      <c r="O1255" s="166">
        <f>Table1[[#This Row],[Medicare Rate in CR]]*Table1[[#This Row],[SumOfUnits]]*Table1[[#This Row],[Actuarial Factor 06/20/2023]]</f>
        <v>2703.3431345283743</v>
      </c>
      <c r="P12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2703.3431345283743</v>
      </c>
      <c r="Q1255" s="166">
        <f>Table1[[#This Row],[Trended Medicare Pricing for all RHCs]]-Table1[[#This Row],[SumOfSFY24 Estimated Payment 5/04/23]]</f>
        <v>-166.22772826995788</v>
      </c>
      <c r="R1255" s="24">
        <f>Table1[[#This Row],[SumOfUnits]]*Table1[[#This Row],[Actuarial Factor 06/20/2023]]</f>
        <v>15.482178194424</v>
      </c>
      <c r="S1255" s="23"/>
    </row>
    <row r="1256" spans="1:19" x14ac:dyDescent="0.25">
      <c r="A1256" s="192" t="s">
        <v>199</v>
      </c>
      <c r="B1256" s="193" t="s">
        <v>200</v>
      </c>
      <c r="C1256" s="192" t="s">
        <v>83</v>
      </c>
      <c r="D1256" s="192" t="s">
        <v>30</v>
      </c>
      <c r="E1256" s="192" t="s">
        <v>59</v>
      </c>
      <c r="F1256" s="194">
        <v>2426.5780090584949</v>
      </c>
      <c r="G1256">
        <v>13</v>
      </c>
      <c r="H1256">
        <v>13</v>
      </c>
      <c r="I1256" s="167">
        <v>2217.4501511807043</v>
      </c>
      <c r="J1256" s="22">
        <v>0.91381778904403255</v>
      </c>
      <c r="K1256" s="22" t="s">
        <v>201</v>
      </c>
      <c r="L1256" s="22" t="s">
        <v>58</v>
      </c>
      <c r="M1256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56" s="24" t="str">
        <f>IFERROR(IF(Table1[[#This Row],[Medicare Rate in CR]]&gt;0,"Y","N"),"N")</f>
        <v>Y</v>
      </c>
      <c r="O1256" s="166">
        <f>Table1[[#This Row],[Medicare Rate in CR]]*Table1[[#This Row],[SumOfUnits]]*Table1[[#This Row],[Actuarial Factor 06/20/2023]]</f>
        <v>2074.3024138847209</v>
      </c>
      <c r="P12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2074.3024138847209</v>
      </c>
      <c r="Q1256" s="166">
        <f>Table1[[#This Row],[Trended Medicare Pricing for all RHCs]]-Table1[[#This Row],[SumOfSFY24 Estimated Payment 5/04/23]]</f>
        <v>-143.14773729598346</v>
      </c>
      <c r="R1256" s="24">
        <f>Table1[[#This Row],[SumOfUnits]]*Table1[[#This Row],[Actuarial Factor 06/20/2023]]</f>
        <v>11.879631257572424</v>
      </c>
      <c r="S1256" s="23"/>
    </row>
    <row r="1257" spans="1:19" x14ac:dyDescent="0.25">
      <c r="A1257" s="192" t="s">
        <v>199</v>
      </c>
      <c r="B1257" s="193" t="s">
        <v>200</v>
      </c>
      <c r="C1257" s="192" t="s">
        <v>83</v>
      </c>
      <c r="D1257" s="192" t="s">
        <v>30</v>
      </c>
      <c r="E1257" s="192" t="s">
        <v>60</v>
      </c>
      <c r="F1257" s="194">
        <v>2786.2580707333523</v>
      </c>
      <c r="G1257">
        <v>15</v>
      </c>
      <c r="H1257">
        <v>15</v>
      </c>
      <c r="I1257" s="167">
        <v>2287.0587125066013</v>
      </c>
      <c r="J1257" s="22">
        <v>0.8208352042223569</v>
      </c>
      <c r="K1257" s="22" t="s">
        <v>201</v>
      </c>
      <c r="L1257" s="22" t="s">
        <v>58</v>
      </c>
      <c r="M1257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57" s="24" t="str">
        <f>IFERROR(IF(Table1[[#This Row],[Medicare Rate in CR]]&gt;0,"Y","N"),"N")</f>
        <v>Y</v>
      </c>
      <c r="O1257" s="166">
        <f>Table1[[#This Row],[Medicare Rate in CR]]*Table1[[#This Row],[SumOfUnits]]*Table1[[#This Row],[Actuarial Factor 06/20/2023]]</f>
        <v>2149.890525138986</v>
      </c>
      <c r="P12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2149.890525138986</v>
      </c>
      <c r="Q1257" s="166">
        <f>Table1[[#This Row],[Trended Medicare Pricing for all RHCs]]-Table1[[#This Row],[SumOfSFY24 Estimated Payment 5/04/23]]</f>
        <v>-137.16818736761525</v>
      </c>
      <c r="R1257" s="24">
        <f>Table1[[#This Row],[SumOfUnits]]*Table1[[#This Row],[Actuarial Factor 06/20/2023]]</f>
        <v>12.312528063335353</v>
      </c>
      <c r="S1257" s="23"/>
    </row>
    <row r="1258" spans="1:19" x14ac:dyDescent="0.25">
      <c r="A1258" s="192" t="s">
        <v>199</v>
      </c>
      <c r="B1258" s="193" t="s">
        <v>200</v>
      </c>
      <c r="C1258" s="192" t="s">
        <v>83</v>
      </c>
      <c r="D1258" s="192" t="s">
        <v>30</v>
      </c>
      <c r="E1258" s="192" t="s">
        <v>61</v>
      </c>
      <c r="F1258" s="194">
        <v>1305.1363592560472</v>
      </c>
      <c r="G1258">
        <v>7</v>
      </c>
      <c r="H1258">
        <v>7</v>
      </c>
      <c r="I1258" s="167">
        <v>1071.3018699879608</v>
      </c>
      <c r="J1258" s="22">
        <v>0.8208352042223569</v>
      </c>
      <c r="K1258" s="22" t="s">
        <v>201</v>
      </c>
      <c r="L1258" s="22" t="s">
        <v>58</v>
      </c>
      <c r="M1258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58" s="24" t="str">
        <f>IFERROR(IF(Table1[[#This Row],[Medicare Rate in CR]]&gt;0,"Y","N"),"N")</f>
        <v>Y</v>
      </c>
      <c r="O1258" s="166">
        <f>Table1[[#This Row],[Medicare Rate in CR]]*Table1[[#This Row],[SumOfUnits]]*Table1[[#This Row],[Actuarial Factor 06/20/2023]]</f>
        <v>1003.2822450648601</v>
      </c>
      <c r="P12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1003.2822450648601</v>
      </c>
      <c r="Q1258" s="166">
        <f>Table1[[#This Row],[Trended Medicare Pricing for all RHCs]]-Table1[[#This Row],[SumOfSFY24 Estimated Payment 5/04/23]]</f>
        <v>-68.01962492310065</v>
      </c>
      <c r="R1258" s="24">
        <f>Table1[[#This Row],[SumOfUnits]]*Table1[[#This Row],[Actuarial Factor 06/20/2023]]</f>
        <v>5.7458464295564982</v>
      </c>
      <c r="S1258" s="23"/>
    </row>
    <row r="1259" spans="1:19" x14ac:dyDescent="0.25">
      <c r="A1259" s="192" t="s">
        <v>199</v>
      </c>
      <c r="B1259" s="193" t="s">
        <v>200</v>
      </c>
      <c r="C1259" s="192" t="s">
        <v>83</v>
      </c>
      <c r="D1259" s="192" t="s">
        <v>30</v>
      </c>
      <c r="E1259" s="192" t="s">
        <v>62</v>
      </c>
      <c r="F1259" s="194">
        <v>5396.5307892454439</v>
      </c>
      <c r="G1259">
        <v>29</v>
      </c>
      <c r="H1259">
        <v>29</v>
      </c>
      <c r="I1259" s="167">
        <v>5142.2910503540761</v>
      </c>
      <c r="J1259" s="22">
        <v>0.95288830012829107</v>
      </c>
      <c r="K1259" s="22" t="s">
        <v>201</v>
      </c>
      <c r="L1259" s="22" t="s">
        <v>58</v>
      </c>
      <c r="M1259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59" s="24" t="str">
        <f>IFERROR(IF(Table1[[#This Row],[Medicare Rate in CR]]&gt;0,"Y","N"),"N")</f>
        <v>Y</v>
      </c>
      <c r="O1259" s="166">
        <f>Table1[[#This Row],[Medicare Rate in CR]]*Table1[[#This Row],[SumOfUnits]]*Table1[[#This Row],[Actuarial Factor 06/20/2023]]</f>
        <v>4825.130956476627</v>
      </c>
      <c r="P12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4825.130956476627</v>
      </c>
      <c r="Q1259" s="166">
        <f>Table1[[#This Row],[Trended Medicare Pricing for all RHCs]]-Table1[[#This Row],[SumOfSFY24 Estimated Payment 5/04/23]]</f>
        <v>-317.16009387744907</v>
      </c>
      <c r="R1259" s="24">
        <f>Table1[[#This Row],[SumOfUnits]]*Table1[[#This Row],[Actuarial Factor 06/20/2023]]</f>
        <v>27.633760703720441</v>
      </c>
      <c r="S1259" s="23"/>
    </row>
    <row r="1260" spans="1:19" x14ac:dyDescent="0.25">
      <c r="A1260" s="192" t="s">
        <v>199</v>
      </c>
      <c r="B1260" s="193" t="s">
        <v>200</v>
      </c>
      <c r="C1260" s="192" t="s">
        <v>83</v>
      </c>
      <c r="D1260" s="192" t="s">
        <v>30</v>
      </c>
      <c r="E1260" s="192" t="s">
        <v>63</v>
      </c>
      <c r="F1260" s="194">
        <v>1825.5372458321285</v>
      </c>
      <c r="G1260">
        <v>10</v>
      </c>
      <c r="H1260">
        <v>10</v>
      </c>
      <c r="I1260" s="167">
        <v>1693.7907485171602</v>
      </c>
      <c r="J1260" s="22">
        <v>0.92783138354708572</v>
      </c>
      <c r="K1260" s="22" t="s">
        <v>201</v>
      </c>
      <c r="L1260" s="22" t="s">
        <v>58</v>
      </c>
      <c r="M1260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60" s="24" t="str">
        <f>IFERROR(IF(Table1[[#This Row],[Medicare Rate in CR]]&gt;0,"Y","N"),"N")</f>
        <v>Y</v>
      </c>
      <c r="O1260" s="166">
        <f>Table1[[#This Row],[Medicare Rate in CR]]*Table1[[#This Row],[SumOfUnits]]*Table1[[#This Row],[Actuarial Factor 06/20/2023]]</f>
        <v>1620.0863788115664</v>
      </c>
      <c r="P12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1620.0863788115664</v>
      </c>
      <c r="Q1260" s="166">
        <f>Table1[[#This Row],[Trended Medicare Pricing for all RHCs]]-Table1[[#This Row],[SumOfSFY24 Estimated Payment 5/04/23]]</f>
        <v>-73.704369705593763</v>
      </c>
      <c r="R1260" s="24">
        <f>Table1[[#This Row],[SumOfUnits]]*Table1[[#This Row],[Actuarial Factor 06/20/2023]]</f>
        <v>9.2783138354708576</v>
      </c>
      <c r="S1260" s="23"/>
    </row>
    <row r="1261" spans="1:19" x14ac:dyDescent="0.25">
      <c r="A1261" s="192" t="s">
        <v>199</v>
      </c>
      <c r="B1261" s="193" t="s">
        <v>200</v>
      </c>
      <c r="C1261" s="192" t="s">
        <v>83</v>
      </c>
      <c r="D1261" s="192" t="s">
        <v>30</v>
      </c>
      <c r="E1261" s="192" t="s">
        <v>64</v>
      </c>
      <c r="F1261" s="194">
        <v>5205.1267225595038</v>
      </c>
      <c r="G1261">
        <v>28</v>
      </c>
      <c r="H1261">
        <v>28</v>
      </c>
      <c r="I1261" s="167">
        <v>5034.0809234791404</v>
      </c>
      <c r="J1261" s="22">
        <v>0.96713897505337676</v>
      </c>
      <c r="K1261" s="22" t="s">
        <v>201</v>
      </c>
      <c r="L1261" s="22" t="s">
        <v>58</v>
      </c>
      <c r="M1261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61" s="24" t="str">
        <f>IFERROR(IF(Table1[[#This Row],[Medicare Rate in CR]]&gt;0,"Y","N"),"N")</f>
        <v>Y</v>
      </c>
      <c r="O1261" s="166">
        <f>Table1[[#This Row],[Medicare Rate in CR]]*Table1[[#This Row],[SumOfUnits]]*Table1[[#This Row],[Actuarial Factor 06/20/2023]]</f>
        <v>4728.419820153963</v>
      </c>
      <c r="P12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4728.419820153963</v>
      </c>
      <c r="Q1261" s="166">
        <f>Table1[[#This Row],[Trended Medicare Pricing for all RHCs]]-Table1[[#This Row],[SumOfSFY24 Estimated Payment 5/04/23]]</f>
        <v>-305.66110332517746</v>
      </c>
      <c r="R1261" s="24">
        <f>Table1[[#This Row],[SumOfUnits]]*Table1[[#This Row],[Actuarial Factor 06/20/2023]]</f>
        <v>27.079891301494548</v>
      </c>
      <c r="S1261" s="23"/>
    </row>
    <row r="1262" spans="1:19" x14ac:dyDescent="0.25">
      <c r="A1262" s="192" t="s">
        <v>199</v>
      </c>
      <c r="B1262" s="193" t="s">
        <v>200</v>
      </c>
      <c r="C1262" s="192" t="s">
        <v>83</v>
      </c>
      <c r="D1262" s="192" t="s">
        <v>30</v>
      </c>
      <c r="E1262" s="192" t="s">
        <v>77</v>
      </c>
      <c r="F1262" s="194">
        <v>183.6947094535993</v>
      </c>
      <c r="G1262">
        <v>1</v>
      </c>
      <c r="H1262">
        <v>1</v>
      </c>
      <c r="I1262" s="167">
        <v>200.92849160346813</v>
      </c>
      <c r="J1262" s="22">
        <v>1.0938175203909291</v>
      </c>
      <c r="K1262" s="22" t="s">
        <v>201</v>
      </c>
      <c r="L1262" s="22" t="s">
        <v>58</v>
      </c>
      <c r="M1262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62" s="24" t="str">
        <f>IFERROR(IF(Table1[[#This Row],[Medicare Rate in CR]]&gt;0,"Y","N"),"N")</f>
        <v>Y</v>
      </c>
      <c r="O1262" s="166">
        <f>Table1[[#This Row],[Medicare Rate in CR]]*Table1[[#This Row],[SumOfUnits]]*Table1[[#This Row],[Actuarial Factor 06/20/2023]]</f>
        <v>190.99147723546014</v>
      </c>
      <c r="P12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190.99147723546014</v>
      </c>
      <c r="Q1262" s="166">
        <f>Table1[[#This Row],[Trended Medicare Pricing for all RHCs]]-Table1[[#This Row],[SumOfSFY24 Estimated Payment 5/04/23]]</f>
        <v>-9.9370143680079934</v>
      </c>
      <c r="R1262" s="24">
        <f>Table1[[#This Row],[SumOfUnits]]*Table1[[#This Row],[Actuarial Factor 06/20/2023]]</f>
        <v>1.0938175203909291</v>
      </c>
      <c r="S1262" s="23"/>
    </row>
    <row r="1263" spans="1:19" x14ac:dyDescent="0.25">
      <c r="A1263" s="192" t="s">
        <v>199</v>
      </c>
      <c r="B1263" s="193" t="s">
        <v>200</v>
      </c>
      <c r="C1263" s="192" t="s">
        <v>83</v>
      </c>
      <c r="D1263" s="192" t="s">
        <v>32</v>
      </c>
      <c r="E1263" s="192" t="s">
        <v>65</v>
      </c>
      <c r="F1263" s="194">
        <v>562.64816420930902</v>
      </c>
      <c r="G1263">
        <v>3</v>
      </c>
      <c r="H1263">
        <v>3</v>
      </c>
      <c r="I1263" s="167">
        <v>658.051635480203</v>
      </c>
      <c r="J1263" s="22">
        <v>1.1695615081317554</v>
      </c>
      <c r="K1263" s="22" t="s">
        <v>201</v>
      </c>
      <c r="L1263" s="22" t="s">
        <v>58</v>
      </c>
      <c r="M1263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63" s="24" t="str">
        <f>IFERROR(IF(Table1[[#This Row],[Medicare Rate in CR]]&gt;0,"Y","N"),"N")</f>
        <v>Y</v>
      </c>
      <c r="O1263" s="166">
        <f>Table1[[#This Row],[Medicare Rate in CR]]*Table1[[#This Row],[SumOfUnits]]*Table1[[#This Row],[Actuarial Factor 06/20/2023]]</f>
        <v>612.65140480465743</v>
      </c>
      <c r="P12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612.65140480465743</v>
      </c>
      <c r="Q1263" s="166">
        <f>Table1[[#This Row],[Trended Medicare Pricing for all RHCs]]-Table1[[#This Row],[SumOfSFY24 Estimated Payment 5/04/23]]</f>
        <v>-45.400230675545572</v>
      </c>
      <c r="R1263" s="24">
        <f>Table1[[#This Row],[SumOfUnits]]*Table1[[#This Row],[Actuarial Factor 06/20/2023]]</f>
        <v>3.5086845243952665</v>
      </c>
      <c r="S1263" s="23"/>
    </row>
    <row r="1264" spans="1:19" x14ac:dyDescent="0.25">
      <c r="A1264" s="192" t="s">
        <v>199</v>
      </c>
      <c r="B1264" s="193" t="s">
        <v>200</v>
      </c>
      <c r="C1264" s="192" t="s">
        <v>83</v>
      </c>
      <c r="D1264" s="192" t="s">
        <v>32</v>
      </c>
      <c r="E1264" s="192" t="s">
        <v>66</v>
      </c>
      <c r="F1264" s="194">
        <v>926.18290450033737</v>
      </c>
      <c r="G1264">
        <v>5</v>
      </c>
      <c r="H1264">
        <v>5</v>
      </c>
      <c r="I1264" s="167">
        <v>894.16833932842542</v>
      </c>
      <c r="J1264" s="22">
        <v>0.96543386299147538</v>
      </c>
      <c r="K1264" s="22" t="s">
        <v>201</v>
      </c>
      <c r="L1264" s="22" t="s">
        <v>58</v>
      </c>
      <c r="M1264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64" s="24" t="str">
        <f>IFERROR(IF(Table1[[#This Row],[Medicare Rate in CR]]&gt;0,"Y","N"),"N")</f>
        <v>Y</v>
      </c>
      <c r="O1264" s="166">
        <f>Table1[[#This Row],[Medicare Rate in CR]]*Table1[[#This Row],[SumOfUnits]]*Table1[[#This Row],[Actuarial Factor 06/20/2023]]</f>
        <v>842.87203408470759</v>
      </c>
      <c r="P12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842.87203408470759</v>
      </c>
      <c r="Q1264" s="166">
        <f>Table1[[#This Row],[Trended Medicare Pricing for all RHCs]]-Table1[[#This Row],[SumOfSFY24 Estimated Payment 5/04/23]]</f>
        <v>-51.296305243717825</v>
      </c>
      <c r="R1264" s="24">
        <f>Table1[[#This Row],[SumOfUnits]]*Table1[[#This Row],[Actuarial Factor 06/20/2023]]</f>
        <v>4.8271693149573771</v>
      </c>
      <c r="S1264" s="23"/>
    </row>
    <row r="1265" spans="1:19" x14ac:dyDescent="0.25">
      <c r="A1265" s="192" t="s">
        <v>199</v>
      </c>
      <c r="B1265" s="193" t="s">
        <v>200</v>
      </c>
      <c r="C1265" s="192" t="s">
        <v>83</v>
      </c>
      <c r="D1265" s="192" t="s">
        <v>31</v>
      </c>
      <c r="E1265" s="192" t="s">
        <v>82</v>
      </c>
      <c r="F1265" s="194">
        <v>750.19755227907876</v>
      </c>
      <c r="G1265">
        <v>4</v>
      </c>
      <c r="H1265">
        <v>4</v>
      </c>
      <c r="I1265" s="167">
        <v>901.93986670442905</v>
      </c>
      <c r="J1265" s="22">
        <v>1.2022698074185412</v>
      </c>
      <c r="K1265" s="22" t="s">
        <v>201</v>
      </c>
      <c r="L1265" s="22" t="s">
        <v>58</v>
      </c>
      <c r="M1265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65" s="24" t="str">
        <f>IFERROR(IF(Table1[[#This Row],[Medicare Rate in CR]]&gt;0,"Y","N"),"N")</f>
        <v>Y</v>
      </c>
      <c r="O1265" s="166">
        <f>Table1[[#This Row],[Medicare Rate in CR]]*Table1[[#This Row],[SumOfUnits]]*Table1[[#This Row],[Actuarial Factor 06/20/2023]]</f>
        <v>839.713324293406</v>
      </c>
      <c r="P12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839.713324293406</v>
      </c>
      <c r="Q1265" s="166">
        <f>Table1[[#This Row],[Trended Medicare Pricing for all RHCs]]-Table1[[#This Row],[SumOfSFY24 Estimated Payment 5/04/23]]</f>
        <v>-62.226542411023047</v>
      </c>
      <c r="R1265" s="24">
        <f>Table1[[#This Row],[SumOfUnits]]*Table1[[#This Row],[Actuarial Factor 06/20/2023]]</f>
        <v>4.8090792296741647</v>
      </c>
      <c r="S1265" s="23"/>
    </row>
    <row r="1266" spans="1:19" x14ac:dyDescent="0.25">
      <c r="A1266" s="192" t="s">
        <v>199</v>
      </c>
      <c r="B1266" s="193" t="s">
        <v>200</v>
      </c>
      <c r="C1266" s="192" t="s">
        <v>83</v>
      </c>
      <c r="D1266" s="192" t="s">
        <v>31</v>
      </c>
      <c r="E1266" s="192" t="s">
        <v>68</v>
      </c>
      <c r="F1266" s="194">
        <v>5587.9348559313839</v>
      </c>
      <c r="G1266">
        <v>30</v>
      </c>
      <c r="H1266">
        <v>30</v>
      </c>
      <c r="I1266" s="167">
        <v>5792.0417313646376</v>
      </c>
      <c r="J1266" s="22">
        <v>1.0365263519879087</v>
      </c>
      <c r="K1266" s="22" t="s">
        <v>201</v>
      </c>
      <c r="L1266" s="22" t="s">
        <v>58</v>
      </c>
      <c r="M1266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66" s="24" t="str">
        <f>IFERROR(IF(Table1[[#This Row],[Medicare Rate in CR]]&gt;0,"Y","N"),"N")</f>
        <v>Y</v>
      </c>
      <c r="O1266" s="166">
        <f>Table1[[#This Row],[Medicare Rate in CR]]*Table1[[#This Row],[SumOfUnits]]*Table1[[#This Row],[Actuarial Factor 06/20/2023]]</f>
        <v>5429.6359896182621</v>
      </c>
      <c r="P12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5429.6359896182621</v>
      </c>
      <c r="Q1266" s="166">
        <f>Table1[[#This Row],[Trended Medicare Pricing for all RHCs]]-Table1[[#This Row],[SumOfSFY24 Estimated Payment 5/04/23]]</f>
        <v>-362.4057417463755</v>
      </c>
      <c r="R1266" s="24">
        <f>Table1[[#This Row],[SumOfUnits]]*Table1[[#This Row],[Actuarial Factor 06/20/2023]]</f>
        <v>31.095790559637258</v>
      </c>
      <c r="S1266" s="23"/>
    </row>
    <row r="1267" spans="1:19" x14ac:dyDescent="0.25">
      <c r="A1267" s="192" t="s">
        <v>199</v>
      </c>
      <c r="B1267" s="193" t="s">
        <v>200</v>
      </c>
      <c r="C1267" s="192" t="s">
        <v>83</v>
      </c>
      <c r="D1267" s="192" t="s">
        <v>31</v>
      </c>
      <c r="E1267" s="192" t="s">
        <v>74</v>
      </c>
      <c r="F1267" s="194">
        <v>7995.2394719090244</v>
      </c>
      <c r="G1267">
        <v>43</v>
      </c>
      <c r="H1267">
        <v>43</v>
      </c>
      <c r="I1267" s="167">
        <v>10054.458808280604</v>
      </c>
      <c r="J1267" s="22">
        <v>1.2575556796774594</v>
      </c>
      <c r="K1267" s="22" t="s">
        <v>201</v>
      </c>
      <c r="L1267" s="22" t="s">
        <v>58</v>
      </c>
      <c r="M1267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67" s="24" t="str">
        <f>IFERROR(IF(Table1[[#This Row],[Medicare Rate in CR]]&gt;0,"Y","N"),"N")</f>
        <v>Y</v>
      </c>
      <c r="O1267" s="166">
        <f>Table1[[#This Row],[Medicare Rate in CR]]*Table1[[#This Row],[SumOfUnits]]*Table1[[#This Row],[Actuarial Factor 06/20/2023]]</f>
        <v>9442.0172808246916</v>
      </c>
      <c r="P12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9442.0172808246916</v>
      </c>
      <c r="Q1267" s="166">
        <f>Table1[[#This Row],[Trended Medicare Pricing for all RHCs]]-Table1[[#This Row],[SumOfSFY24 Estimated Payment 5/04/23]]</f>
        <v>-612.44152745591236</v>
      </c>
      <c r="R1267" s="24">
        <f>Table1[[#This Row],[SumOfUnits]]*Table1[[#This Row],[Actuarial Factor 06/20/2023]]</f>
        <v>54.074894226130752</v>
      </c>
      <c r="S1267" s="23"/>
    </row>
    <row r="1268" spans="1:19" x14ac:dyDescent="0.25">
      <c r="A1268" s="192" t="s">
        <v>199</v>
      </c>
      <c r="B1268" s="193" t="s">
        <v>200</v>
      </c>
      <c r="C1268" s="192" t="s">
        <v>83</v>
      </c>
      <c r="D1268" s="192" t="s">
        <v>31</v>
      </c>
      <c r="E1268" s="192" t="s">
        <v>69</v>
      </c>
      <c r="F1268" s="194">
        <v>51963.939481545633</v>
      </c>
      <c r="G1268">
        <v>279</v>
      </c>
      <c r="H1268">
        <v>279</v>
      </c>
      <c r="I1268" s="167">
        <v>60163.659146094535</v>
      </c>
      <c r="J1268" s="22">
        <v>1.1577963438946144</v>
      </c>
      <c r="K1268" s="22" t="s">
        <v>201</v>
      </c>
      <c r="L1268" s="22" t="s">
        <v>58</v>
      </c>
      <c r="M1268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68" s="24" t="str">
        <f>IFERROR(IF(Table1[[#This Row],[Medicare Rate in CR]]&gt;0,"Y","N"),"N")</f>
        <v>Y</v>
      </c>
      <c r="O1268" s="166">
        <f>Table1[[#This Row],[Medicare Rate in CR]]*Table1[[#This Row],[SumOfUnits]]*Table1[[#This Row],[Actuarial Factor 06/20/2023]]</f>
        <v>56403.426670475375</v>
      </c>
      <c r="P12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56403.426670475375</v>
      </c>
      <c r="Q1268" s="166">
        <f>Table1[[#This Row],[Trended Medicare Pricing for all RHCs]]-Table1[[#This Row],[SumOfSFY24 Estimated Payment 5/04/23]]</f>
        <v>-3760.2324756191592</v>
      </c>
      <c r="R1268" s="24">
        <f>Table1[[#This Row],[SumOfUnits]]*Table1[[#This Row],[Actuarial Factor 06/20/2023]]</f>
        <v>323.0251799465974</v>
      </c>
      <c r="S1268" s="23"/>
    </row>
    <row r="1269" spans="1:19" x14ac:dyDescent="0.25">
      <c r="A1269" s="192" t="s">
        <v>199</v>
      </c>
      <c r="B1269" s="193" t="s">
        <v>200</v>
      </c>
      <c r="C1269" s="192" t="s">
        <v>85</v>
      </c>
      <c r="D1269" s="192" t="s">
        <v>30</v>
      </c>
      <c r="E1269" s="192" t="s">
        <v>62</v>
      </c>
      <c r="F1269" s="194">
        <v>187.54938806976969</v>
      </c>
      <c r="G1269">
        <v>1</v>
      </c>
      <c r="H1269">
        <v>1</v>
      </c>
      <c r="I1269" s="167">
        <v>171.17118634852892</v>
      </c>
      <c r="J1269" s="22">
        <v>0.91267259312438831</v>
      </c>
      <c r="K1269" s="22" t="s">
        <v>201</v>
      </c>
      <c r="L1269" s="22" t="s">
        <v>58</v>
      </c>
      <c r="M1269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69" s="24" t="str">
        <f>IFERROR(IF(Table1[[#This Row],[Medicare Rate in CR]]&gt;0,"Y","N"),"N")</f>
        <v>Y</v>
      </c>
      <c r="O1269" s="166">
        <f>Table1[[#This Row],[Medicare Rate in CR]]*Table1[[#This Row],[SumOfUnits]]*Table1[[#This Row],[Actuarial Factor 06/20/2023]]</f>
        <v>159.36176148544945</v>
      </c>
      <c r="P12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159.36176148544945</v>
      </c>
      <c r="Q1269" s="166">
        <f>Table1[[#This Row],[Trended Medicare Pricing for all RHCs]]-Table1[[#This Row],[SumOfSFY24 Estimated Payment 5/04/23]]</f>
        <v>-11.809424863079471</v>
      </c>
      <c r="R1269" s="24">
        <f>Table1[[#This Row],[SumOfUnits]]*Table1[[#This Row],[Actuarial Factor 06/20/2023]]</f>
        <v>0.91267259312438831</v>
      </c>
      <c r="S1269" s="23"/>
    </row>
    <row r="1270" spans="1:19" x14ac:dyDescent="0.25">
      <c r="A1270" s="192" t="s">
        <v>199</v>
      </c>
      <c r="B1270" s="193" t="s">
        <v>200</v>
      </c>
      <c r="C1270" s="192" t="s">
        <v>85</v>
      </c>
      <c r="D1270" s="192" t="s">
        <v>32</v>
      </c>
      <c r="E1270" s="192" t="s">
        <v>65</v>
      </c>
      <c r="F1270" s="194">
        <v>187.54938806976969</v>
      </c>
      <c r="G1270">
        <v>1</v>
      </c>
      <c r="H1270">
        <v>1</v>
      </c>
      <c r="I1270" s="167">
        <v>237.8855192292182</v>
      </c>
      <c r="J1270" s="22">
        <v>1.2683886717920034</v>
      </c>
      <c r="K1270" s="22" t="s">
        <v>201</v>
      </c>
      <c r="L1270" s="22" t="s">
        <v>58</v>
      </c>
      <c r="M1270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70" s="24" t="str">
        <f>IFERROR(IF(Table1[[#This Row],[Medicare Rate in CR]]&gt;0,"Y","N"),"N")</f>
        <v>Y</v>
      </c>
      <c r="O1270" s="166">
        <f>Table1[[#This Row],[Medicare Rate in CR]]*Table1[[#This Row],[SumOfUnits]]*Table1[[#This Row],[Actuarial Factor 06/20/2023]]</f>
        <v>221.47334598160174</v>
      </c>
      <c r="P12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221.47334598160174</v>
      </c>
      <c r="Q1270" s="166">
        <f>Table1[[#This Row],[Trended Medicare Pricing for all RHCs]]-Table1[[#This Row],[SumOfSFY24 Estimated Payment 5/04/23]]</f>
        <v>-16.412173247616465</v>
      </c>
      <c r="R1270" s="24">
        <f>Table1[[#This Row],[SumOfUnits]]*Table1[[#This Row],[Actuarial Factor 06/20/2023]]</f>
        <v>1.2683886717920034</v>
      </c>
      <c r="S1270" s="23"/>
    </row>
    <row r="1271" spans="1:19" x14ac:dyDescent="0.25">
      <c r="A1271" s="192" t="s">
        <v>199</v>
      </c>
      <c r="B1271" s="193" t="s">
        <v>200</v>
      </c>
      <c r="C1271" s="192" t="s">
        <v>85</v>
      </c>
      <c r="D1271" s="192" t="s">
        <v>31</v>
      </c>
      <c r="E1271" s="192" t="s">
        <v>69</v>
      </c>
      <c r="F1271" s="194">
        <v>183.6947094535993</v>
      </c>
      <c r="G1271">
        <v>1</v>
      </c>
      <c r="H1271">
        <v>1</v>
      </c>
      <c r="I1271" s="167">
        <v>183.8989208485454</v>
      </c>
      <c r="J1271" s="22">
        <v>1.0011116890385876</v>
      </c>
      <c r="K1271" s="22" t="s">
        <v>201</v>
      </c>
      <c r="L1271" s="22" t="s">
        <v>58</v>
      </c>
      <c r="M1271" s="22" t="str">
        <f>IFERROR(IFERROR(INDEX(FreeStand_Medicare!E:E,MATCH(Table1[[#This Row],[Medicare Number]],FreeStand_Medicare!A:A,0)),INDEX(HospBased_Medicare_CR!F:F,MATCH(Table1[[#This Row],[Medicare Number]],HospBased_Medicare_CR!G:G,0))),0)</f>
        <v>174.61</v>
      </c>
      <c r="N1271" s="24" t="str">
        <f>IFERROR(IF(Table1[[#This Row],[Medicare Rate in CR]]&gt;0,"Y","N"),"N")</f>
        <v>Y</v>
      </c>
      <c r="O1271" s="166">
        <f>Table1[[#This Row],[Medicare Rate in CR]]*Table1[[#This Row],[SumOfUnits]]*Table1[[#This Row],[Actuarial Factor 06/20/2023]]</f>
        <v>174.80411202302778</v>
      </c>
      <c r="P12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174.80411202302778</v>
      </c>
      <c r="Q1271" s="166">
        <f>Table1[[#This Row],[Trended Medicare Pricing for all RHCs]]-Table1[[#This Row],[SumOfSFY24 Estimated Payment 5/04/23]]</f>
        <v>-9.0948088255176174</v>
      </c>
      <c r="R1271" s="24">
        <f>Table1[[#This Row],[SumOfUnits]]*Table1[[#This Row],[Actuarial Factor 06/20/2023]]</f>
        <v>1.0011116890385876</v>
      </c>
      <c r="S1271" s="23"/>
    </row>
    <row r="1272" spans="1:19" x14ac:dyDescent="0.25">
      <c r="A1272" s="192" t="s">
        <v>202</v>
      </c>
      <c r="B1272" s="193" t="s">
        <v>203</v>
      </c>
      <c r="C1272" s="192" t="s">
        <v>76</v>
      </c>
      <c r="D1272" s="192" t="s">
        <v>30</v>
      </c>
      <c r="E1272" s="192" t="s">
        <v>59</v>
      </c>
      <c r="F1272" s="194">
        <v>80.45677941601619</v>
      </c>
      <c r="G1272">
        <v>1</v>
      </c>
      <c r="H1272">
        <v>1</v>
      </c>
      <c r="I1272" s="167">
        <v>83.646786757844453</v>
      </c>
      <c r="J1272" s="22">
        <v>1.0396487078526193</v>
      </c>
      <c r="K1272" s="22" t="s">
        <v>204</v>
      </c>
      <c r="L1272" s="22" t="s">
        <v>58</v>
      </c>
      <c r="M12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72" s="24" t="str">
        <f>IFERROR(IF(Table1[[#This Row],[Medicare Rate in CR]]&gt;0,"Y","N"),"N")</f>
        <v>N</v>
      </c>
      <c r="O1272" s="166">
        <f>Table1[[#This Row],[Medicare Rate in CR]]*Table1[[#This Row],[SumOfUnits]]*Table1[[#This Row],[Actuarial Factor 06/20/2023]]</f>
        <v>0</v>
      </c>
      <c r="P12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120.34433030864733</v>
      </c>
      <c r="Q1272" s="166">
        <f>Table1[[#This Row],[Trended Medicare Pricing for all RHCs]]-Table1[[#This Row],[SumOfSFY24 Estimated Payment 5/04/23]]</f>
        <v>36.697543550802877</v>
      </c>
      <c r="R1272" s="24">
        <f>Table1[[#This Row],[SumOfUnits]]*Table1[[#This Row],[Actuarial Factor 06/20/2023]]</f>
        <v>1.0396487078526193</v>
      </c>
      <c r="S1272" s="23"/>
    </row>
    <row r="1273" spans="1:19" x14ac:dyDescent="0.25">
      <c r="A1273" s="192" t="s">
        <v>202</v>
      </c>
      <c r="B1273" s="193" t="s">
        <v>203</v>
      </c>
      <c r="C1273" s="192" t="s">
        <v>55</v>
      </c>
      <c r="D1273" s="192" t="s">
        <v>30</v>
      </c>
      <c r="E1273" s="192" t="s">
        <v>56</v>
      </c>
      <c r="F1273" s="194">
        <v>1061.3761202659728</v>
      </c>
      <c r="G1273">
        <v>14</v>
      </c>
      <c r="H1273">
        <v>13</v>
      </c>
      <c r="I1273" s="167">
        <v>1138.2393546171857</v>
      </c>
      <c r="J1273" s="22">
        <v>1.0724184696485837</v>
      </c>
      <c r="K1273" s="22" t="s">
        <v>204</v>
      </c>
      <c r="L1273" s="22" t="s">
        <v>58</v>
      </c>
      <c r="M12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73" s="24" t="str">
        <f>IFERROR(IF(Table1[[#This Row],[Medicare Rate in CR]]&gt;0,"Y","N"),"N")</f>
        <v>N</v>
      </c>
      <c r="O1273" s="166">
        <f>Table1[[#This Row],[Medicare Rate in CR]]*Table1[[#This Row],[SumOfUnits]]*Table1[[#This Row],[Actuarial Factor 06/20/2023]]</f>
        <v>0</v>
      </c>
      <c r="P12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1651.0124926720664</v>
      </c>
      <c r="Q1273" s="166">
        <f>Table1[[#This Row],[Trended Medicare Pricing for all RHCs]]-Table1[[#This Row],[SumOfSFY24 Estimated Payment 5/04/23]]</f>
        <v>512.77313805488075</v>
      </c>
      <c r="R1273" s="24">
        <f>Table1[[#This Row],[SumOfUnits]]*Table1[[#This Row],[Actuarial Factor 06/20/2023]]</f>
        <v>15.013858575080171</v>
      </c>
      <c r="S1273" s="23"/>
    </row>
    <row r="1274" spans="1:19" x14ac:dyDescent="0.25">
      <c r="A1274" s="192" t="s">
        <v>202</v>
      </c>
      <c r="B1274" s="193" t="s">
        <v>203</v>
      </c>
      <c r="C1274" s="192" t="s">
        <v>55</v>
      </c>
      <c r="D1274" s="192" t="s">
        <v>30</v>
      </c>
      <c r="E1274" s="192" t="s">
        <v>59</v>
      </c>
      <c r="F1274" s="194">
        <v>5521.2200057820237</v>
      </c>
      <c r="G1274">
        <v>69</v>
      </c>
      <c r="H1274">
        <v>69</v>
      </c>
      <c r="I1274" s="167">
        <v>5646.6628057220714</v>
      </c>
      <c r="J1274" s="22">
        <v>1.0227201234163246</v>
      </c>
      <c r="K1274" s="22" t="s">
        <v>204</v>
      </c>
      <c r="L1274" s="22" t="s">
        <v>58</v>
      </c>
      <c r="M12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74" s="24" t="str">
        <f>IFERROR(IF(Table1[[#This Row],[Medicare Rate in CR]]&gt;0,"Y","N"),"N")</f>
        <v>N</v>
      </c>
      <c r="O1274" s="166">
        <f>Table1[[#This Row],[Medicare Rate in CR]]*Table1[[#This Row],[SumOfUnits]]*Table1[[#This Row],[Actuarial Factor 06/20/2023]]</f>
        <v>0</v>
      </c>
      <c r="P12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8190.4660881184082</v>
      </c>
      <c r="Q1274" s="166">
        <f>Table1[[#This Row],[Trended Medicare Pricing for all RHCs]]-Table1[[#This Row],[SumOfSFY24 Estimated Payment 5/04/23]]</f>
        <v>2543.8032823963367</v>
      </c>
      <c r="R1274" s="24">
        <f>Table1[[#This Row],[SumOfUnits]]*Table1[[#This Row],[Actuarial Factor 06/20/2023]]</f>
        <v>70.567688515726388</v>
      </c>
      <c r="S1274" s="23"/>
    </row>
    <row r="1275" spans="1:19" x14ac:dyDescent="0.25">
      <c r="A1275" s="192" t="s">
        <v>202</v>
      </c>
      <c r="B1275" s="193" t="s">
        <v>203</v>
      </c>
      <c r="C1275" s="192" t="s">
        <v>55</v>
      </c>
      <c r="D1275" s="192" t="s">
        <v>30</v>
      </c>
      <c r="E1275" s="192" t="s">
        <v>60</v>
      </c>
      <c r="F1275" s="194">
        <v>2609.3765057338337</v>
      </c>
      <c r="G1275">
        <v>33</v>
      </c>
      <c r="H1275">
        <v>33</v>
      </c>
      <c r="I1275" s="167">
        <v>2371.0000928748859</v>
      </c>
      <c r="J1275" s="22">
        <v>0.90864621784738975</v>
      </c>
      <c r="K1275" s="22" t="s">
        <v>204</v>
      </c>
      <c r="L1275" s="22" t="s">
        <v>58</v>
      </c>
      <c r="M12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75" s="24" t="str">
        <f>IFERROR(IF(Table1[[#This Row],[Medicare Rate in CR]]&gt;0,"Y","N"),"N")</f>
        <v>N</v>
      </c>
      <c r="O1275" s="166">
        <f>Table1[[#This Row],[Medicare Rate in CR]]*Table1[[#This Row],[SumOfUnits]]*Table1[[#This Row],[Actuarial Factor 06/20/2023]]</f>
        <v>0</v>
      </c>
      <c r="P12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3439.1279457909923</v>
      </c>
      <c r="Q1275" s="166">
        <f>Table1[[#This Row],[Trended Medicare Pricing for all RHCs]]-Table1[[#This Row],[SumOfSFY24 Estimated Payment 5/04/23]]</f>
        <v>1068.1278529161063</v>
      </c>
      <c r="R1275" s="24">
        <f>Table1[[#This Row],[SumOfUnits]]*Table1[[#This Row],[Actuarial Factor 06/20/2023]]</f>
        <v>29.985325188963863</v>
      </c>
      <c r="S1275" s="23"/>
    </row>
    <row r="1276" spans="1:19" x14ac:dyDescent="0.25">
      <c r="A1276" s="192" t="s">
        <v>202</v>
      </c>
      <c r="B1276" s="193" t="s">
        <v>203</v>
      </c>
      <c r="C1276" s="192" t="s">
        <v>55</v>
      </c>
      <c r="D1276" s="192" t="s">
        <v>30</v>
      </c>
      <c r="E1276" s="192" t="s">
        <v>61</v>
      </c>
      <c r="F1276" s="194">
        <v>201.91770261154477</v>
      </c>
      <c r="G1276">
        <v>3</v>
      </c>
      <c r="H1276">
        <v>3</v>
      </c>
      <c r="I1276" s="167">
        <v>183.47175679441418</v>
      </c>
      <c r="J1276" s="22">
        <v>0.90864621784738975</v>
      </c>
      <c r="K1276" s="22" t="s">
        <v>204</v>
      </c>
      <c r="L1276" s="22" t="s">
        <v>58</v>
      </c>
      <c r="M12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76" s="24" t="str">
        <f>IFERROR(IF(Table1[[#This Row],[Medicare Rate in CR]]&gt;0,"Y","N"),"N")</f>
        <v>N</v>
      </c>
      <c r="O1276" s="166">
        <f>Table1[[#This Row],[Medicare Rate in CR]]*Table1[[#This Row],[SumOfUnits]]*Table1[[#This Row],[Actuarial Factor 06/20/2023]]</f>
        <v>0</v>
      </c>
      <c r="P12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266.1251882491319</v>
      </c>
      <c r="Q1276" s="166">
        <f>Table1[[#This Row],[Trended Medicare Pricing for all RHCs]]-Table1[[#This Row],[SumOfSFY24 Estimated Payment 5/04/23]]</f>
        <v>82.653431454717719</v>
      </c>
      <c r="R1276" s="24">
        <f>Table1[[#This Row],[SumOfUnits]]*Table1[[#This Row],[Actuarial Factor 06/20/2023]]</f>
        <v>2.725938653542169</v>
      </c>
      <c r="S1276" s="23"/>
    </row>
    <row r="1277" spans="1:19" x14ac:dyDescent="0.25">
      <c r="A1277" s="192" t="s">
        <v>202</v>
      </c>
      <c r="B1277" s="193" t="s">
        <v>203</v>
      </c>
      <c r="C1277" s="192" t="s">
        <v>55</v>
      </c>
      <c r="D1277" s="192" t="s">
        <v>30</v>
      </c>
      <c r="E1277" s="192" t="s">
        <v>62</v>
      </c>
      <c r="F1277" s="194">
        <v>14838.026404548504</v>
      </c>
      <c r="G1277">
        <v>185</v>
      </c>
      <c r="H1277">
        <v>185</v>
      </c>
      <c r="I1277" s="167">
        <v>15560.814665590899</v>
      </c>
      <c r="J1277" s="22">
        <v>1.0487118866981413</v>
      </c>
      <c r="K1277" s="22" t="s">
        <v>204</v>
      </c>
      <c r="L1277" s="22" t="s">
        <v>58</v>
      </c>
      <c r="M12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77" s="24" t="str">
        <f>IFERROR(IF(Table1[[#This Row],[Medicare Rate in CR]]&gt;0,"Y","N"),"N")</f>
        <v>N</v>
      </c>
      <c r="O1277" s="166">
        <f>Table1[[#This Row],[Medicare Rate in CR]]*Table1[[#This Row],[SumOfUnits]]*Table1[[#This Row],[Actuarial Factor 06/20/2023]]</f>
        <v>0</v>
      </c>
      <c r="P12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22570.911210222341</v>
      </c>
      <c r="Q1277" s="166">
        <f>Table1[[#This Row],[Trended Medicare Pricing for all RHCs]]-Table1[[#This Row],[SumOfSFY24 Estimated Payment 5/04/23]]</f>
        <v>7010.0965446314422</v>
      </c>
      <c r="R1277" s="24">
        <f>Table1[[#This Row],[SumOfUnits]]*Table1[[#This Row],[Actuarial Factor 06/20/2023]]</f>
        <v>194.01169903915613</v>
      </c>
      <c r="S1277" s="23"/>
    </row>
    <row r="1278" spans="1:19" x14ac:dyDescent="0.25">
      <c r="A1278" s="192" t="s">
        <v>202</v>
      </c>
      <c r="B1278" s="193" t="s">
        <v>203</v>
      </c>
      <c r="C1278" s="192" t="s">
        <v>55</v>
      </c>
      <c r="D1278" s="192" t="s">
        <v>30</v>
      </c>
      <c r="E1278" s="192" t="s">
        <v>63</v>
      </c>
      <c r="F1278" s="194">
        <v>2063.5540136841087</v>
      </c>
      <c r="G1278">
        <v>26</v>
      </c>
      <c r="H1278">
        <v>26</v>
      </c>
      <c r="I1278" s="167">
        <v>2069.0130512876376</v>
      </c>
      <c r="J1278" s="22">
        <v>1.0026454541859957</v>
      </c>
      <c r="K1278" s="22" t="s">
        <v>204</v>
      </c>
      <c r="L1278" s="22" t="s">
        <v>58</v>
      </c>
      <c r="M12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78" s="24" t="str">
        <f>IFERROR(IF(Table1[[#This Row],[Medicare Rate in CR]]&gt;0,"Y","N"),"N")</f>
        <v>N</v>
      </c>
      <c r="O1278" s="166">
        <f>Table1[[#This Row],[Medicare Rate in CR]]*Table1[[#This Row],[SumOfUnits]]*Table1[[#This Row],[Actuarial Factor 06/20/2023]]</f>
        <v>0</v>
      </c>
      <c r="P12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3001.096721283463</v>
      </c>
      <c r="Q1278" s="166">
        <f>Table1[[#This Row],[Trended Medicare Pricing for all RHCs]]-Table1[[#This Row],[SumOfSFY24 Estimated Payment 5/04/23]]</f>
        <v>932.0836699958254</v>
      </c>
      <c r="R1278" s="24">
        <f>Table1[[#This Row],[SumOfUnits]]*Table1[[#This Row],[Actuarial Factor 06/20/2023]]</f>
        <v>26.068781808835887</v>
      </c>
      <c r="S1278" s="23"/>
    </row>
    <row r="1279" spans="1:19" x14ac:dyDescent="0.25">
      <c r="A1279" s="192" t="s">
        <v>202</v>
      </c>
      <c r="B1279" s="193" t="s">
        <v>203</v>
      </c>
      <c r="C1279" s="192" t="s">
        <v>55</v>
      </c>
      <c r="D1279" s="192" t="s">
        <v>30</v>
      </c>
      <c r="E1279" s="192" t="s">
        <v>64</v>
      </c>
      <c r="F1279" s="194">
        <v>3194.555266454659</v>
      </c>
      <c r="G1279">
        <v>40</v>
      </c>
      <c r="H1279">
        <v>40</v>
      </c>
      <c r="I1279" s="167">
        <v>3131.9399144400195</v>
      </c>
      <c r="J1279" s="22">
        <v>0.98039935240058296</v>
      </c>
      <c r="K1279" s="22" t="s">
        <v>204</v>
      </c>
      <c r="L1279" s="22" t="s">
        <v>58</v>
      </c>
      <c r="M12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79" s="24" t="str">
        <f>IFERROR(IF(Table1[[#This Row],[Medicare Rate in CR]]&gt;0,"Y","N"),"N")</f>
        <v>N</v>
      </c>
      <c r="O1279" s="166">
        <f>Table1[[#This Row],[Medicare Rate in CR]]*Table1[[#This Row],[SumOfUnits]]*Table1[[#This Row],[Actuarial Factor 06/20/2023]]</f>
        <v>0</v>
      </c>
      <c r="P12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4542.8686893169588</v>
      </c>
      <c r="Q1279" s="166">
        <f>Table1[[#This Row],[Trended Medicare Pricing for all RHCs]]-Table1[[#This Row],[SumOfSFY24 Estimated Payment 5/04/23]]</f>
        <v>1410.9287748769393</v>
      </c>
      <c r="R1279" s="24">
        <f>Table1[[#This Row],[SumOfUnits]]*Table1[[#This Row],[Actuarial Factor 06/20/2023]]</f>
        <v>39.215974096023317</v>
      </c>
      <c r="S1279" s="23"/>
    </row>
    <row r="1280" spans="1:19" x14ac:dyDescent="0.25">
      <c r="A1280" s="192" t="s">
        <v>202</v>
      </c>
      <c r="B1280" s="193" t="s">
        <v>203</v>
      </c>
      <c r="C1280" s="192" t="s">
        <v>55</v>
      </c>
      <c r="D1280" s="192" t="s">
        <v>30</v>
      </c>
      <c r="E1280" s="192" t="s">
        <v>77</v>
      </c>
      <c r="F1280" s="194">
        <v>963.26491278789615</v>
      </c>
      <c r="G1280">
        <v>12</v>
      </c>
      <c r="H1280">
        <v>12</v>
      </c>
      <c r="I1280" s="167">
        <v>1220.1597481807621</v>
      </c>
      <c r="J1280" s="22">
        <v>1.2666917812352958</v>
      </c>
      <c r="K1280" s="22" t="s">
        <v>204</v>
      </c>
      <c r="L1280" s="22" t="s">
        <v>58</v>
      </c>
      <c r="M12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80" s="24" t="str">
        <f>IFERROR(IF(Table1[[#This Row],[Medicare Rate in CR]]&gt;0,"Y","N"),"N")</f>
        <v>N</v>
      </c>
      <c r="O1280" s="166">
        <f>Table1[[#This Row],[Medicare Rate in CR]]*Table1[[#This Row],[SumOfUnits]]*Table1[[#This Row],[Actuarial Factor 06/20/2023]]</f>
        <v>0</v>
      </c>
      <c r="P12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1769.8377578761194</v>
      </c>
      <c r="Q1280" s="166">
        <f>Table1[[#This Row],[Trended Medicare Pricing for all RHCs]]-Table1[[#This Row],[SumOfSFY24 Estimated Payment 5/04/23]]</f>
        <v>549.67800969535733</v>
      </c>
      <c r="R1280" s="24">
        <f>Table1[[#This Row],[SumOfUnits]]*Table1[[#This Row],[Actuarial Factor 06/20/2023]]</f>
        <v>15.20030137482355</v>
      </c>
      <c r="S1280" s="23"/>
    </row>
    <row r="1281" spans="1:19" x14ac:dyDescent="0.25">
      <c r="A1281" s="192" t="s">
        <v>202</v>
      </c>
      <c r="B1281" s="193" t="s">
        <v>203</v>
      </c>
      <c r="C1281" s="192" t="s">
        <v>55</v>
      </c>
      <c r="D1281" s="192" t="s">
        <v>32</v>
      </c>
      <c r="E1281" s="192" t="s">
        <v>65</v>
      </c>
      <c r="F1281" s="194">
        <v>721.89457453984767</v>
      </c>
      <c r="G1281">
        <v>9</v>
      </c>
      <c r="H1281">
        <v>9</v>
      </c>
      <c r="I1281" s="167">
        <v>896.20656739454034</v>
      </c>
      <c r="J1281" s="22">
        <v>1.241464611319185</v>
      </c>
      <c r="K1281" s="22" t="s">
        <v>204</v>
      </c>
      <c r="L1281" s="22" t="s">
        <v>58</v>
      </c>
      <c r="M12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81" s="24" t="str">
        <f>IFERROR(IF(Table1[[#This Row],[Medicare Rate in CR]]&gt;0,"Y","N"),"N")</f>
        <v>N</v>
      </c>
      <c r="O1281" s="166">
        <f>Table1[[#This Row],[Medicare Rate in CR]]*Table1[[#This Row],[SumOfUnits]]*Table1[[#This Row],[Actuarial Factor 06/20/2023]]</f>
        <v>0</v>
      </c>
      <c r="P12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1299.9447196945443</v>
      </c>
      <c r="Q1281" s="166">
        <f>Table1[[#This Row],[Trended Medicare Pricing for all RHCs]]-Table1[[#This Row],[SumOfSFY24 Estimated Payment 5/04/23]]</f>
        <v>403.738152300004</v>
      </c>
      <c r="R1281" s="24">
        <f>Table1[[#This Row],[SumOfUnits]]*Table1[[#This Row],[Actuarial Factor 06/20/2023]]</f>
        <v>11.173181501872664</v>
      </c>
      <c r="S1281" s="23"/>
    </row>
    <row r="1282" spans="1:19" x14ac:dyDescent="0.25">
      <c r="A1282" s="192" t="s">
        <v>202</v>
      </c>
      <c r="B1282" s="193" t="s">
        <v>203</v>
      </c>
      <c r="C1282" s="192" t="s">
        <v>55</v>
      </c>
      <c r="D1282" s="192" t="s">
        <v>32</v>
      </c>
      <c r="E1282" s="192" t="s">
        <v>66</v>
      </c>
      <c r="F1282" s="194">
        <v>321.82711766406476</v>
      </c>
      <c r="G1282">
        <v>4</v>
      </c>
      <c r="H1282">
        <v>4</v>
      </c>
      <c r="I1282" s="167">
        <v>343.65665520691772</v>
      </c>
      <c r="J1282" s="22">
        <v>1.0678300129004028</v>
      </c>
      <c r="K1282" s="22" t="s">
        <v>204</v>
      </c>
      <c r="L1282" s="22" t="s">
        <v>58</v>
      </c>
      <c r="M12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82" s="24" t="str">
        <f>IFERROR(IF(Table1[[#This Row],[Medicare Rate in CR]]&gt;0,"Y","N"),"N")</f>
        <v>N</v>
      </c>
      <c r="O1282" s="166">
        <f>Table1[[#This Row],[Medicare Rate in CR]]*Table1[[#This Row],[SumOfUnits]]*Table1[[#This Row],[Actuarial Factor 06/20/2023]]</f>
        <v>0</v>
      </c>
      <c r="P12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498.4728639323323</v>
      </c>
      <c r="Q1282" s="166">
        <f>Table1[[#This Row],[Trended Medicare Pricing for all RHCs]]-Table1[[#This Row],[SumOfSFY24 Estimated Payment 5/04/23]]</f>
        <v>154.81620872541458</v>
      </c>
      <c r="R1282" s="24">
        <f>Table1[[#This Row],[SumOfUnits]]*Table1[[#This Row],[Actuarial Factor 06/20/2023]]</f>
        <v>4.2713200516016112</v>
      </c>
      <c r="S1282" s="23"/>
    </row>
    <row r="1283" spans="1:19" x14ac:dyDescent="0.25">
      <c r="A1283" s="192" t="s">
        <v>202</v>
      </c>
      <c r="B1283" s="193" t="s">
        <v>203</v>
      </c>
      <c r="C1283" s="192" t="s">
        <v>55</v>
      </c>
      <c r="D1283" s="192" t="s">
        <v>31</v>
      </c>
      <c r="E1283" s="192" t="s">
        <v>82</v>
      </c>
      <c r="F1283" s="194">
        <v>159.8053387298834</v>
      </c>
      <c r="G1283">
        <v>2</v>
      </c>
      <c r="H1283">
        <v>2</v>
      </c>
      <c r="I1283" s="167">
        <v>184.11316193844485</v>
      </c>
      <c r="J1283" s="22">
        <v>1.1521089558193585</v>
      </c>
      <c r="K1283" s="22" t="s">
        <v>204</v>
      </c>
      <c r="L1283" s="22" t="s">
        <v>58</v>
      </c>
      <c r="M12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83" s="24" t="str">
        <f>IFERROR(IF(Table1[[#This Row],[Medicare Rate in CR]]&gt;0,"Y","N"),"N")</f>
        <v>N</v>
      </c>
      <c r="O1283" s="166">
        <f>Table1[[#This Row],[Medicare Rate in CR]]*Table1[[#This Row],[SumOfUnits]]*Table1[[#This Row],[Actuarial Factor 06/20/2023]]</f>
        <v>0</v>
      </c>
      <c r="P12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267.05554433053351</v>
      </c>
      <c r="Q1283" s="166">
        <f>Table1[[#This Row],[Trended Medicare Pricing for all RHCs]]-Table1[[#This Row],[SumOfSFY24 Estimated Payment 5/04/23]]</f>
        <v>82.94238239208866</v>
      </c>
      <c r="R1283" s="24">
        <f>Table1[[#This Row],[SumOfUnits]]*Table1[[#This Row],[Actuarial Factor 06/20/2023]]</f>
        <v>2.3042179116387169</v>
      </c>
      <c r="S1283" s="23"/>
    </row>
    <row r="1284" spans="1:19" x14ac:dyDescent="0.25">
      <c r="A1284" s="192" t="s">
        <v>202</v>
      </c>
      <c r="B1284" s="193" t="s">
        <v>203</v>
      </c>
      <c r="C1284" s="192" t="s">
        <v>55</v>
      </c>
      <c r="D1284" s="192" t="s">
        <v>31</v>
      </c>
      <c r="E1284" s="192" t="s">
        <v>68</v>
      </c>
      <c r="F1284" s="194">
        <v>802.35135395586383</v>
      </c>
      <c r="G1284">
        <v>10</v>
      </c>
      <c r="H1284">
        <v>10</v>
      </c>
      <c r="I1284" s="167">
        <v>864.81992271328591</v>
      </c>
      <c r="J1284" s="22">
        <v>1.0778568746091484</v>
      </c>
      <c r="K1284" s="22" t="s">
        <v>204</v>
      </c>
      <c r="L1284" s="22" t="s">
        <v>58</v>
      </c>
      <c r="M12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84" s="24" t="str">
        <f>IFERROR(IF(Table1[[#This Row],[Medicare Rate in CR]]&gt;0,"Y","N"),"N")</f>
        <v>N</v>
      </c>
      <c r="O1284" s="166">
        <f>Table1[[#This Row],[Medicare Rate in CR]]*Table1[[#This Row],[SumOfUnits]]*Table1[[#This Row],[Actuarial Factor 06/20/2023]]</f>
        <v>0</v>
      </c>
      <c r="P12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1254.4184933682384</v>
      </c>
      <c r="Q1284" s="166">
        <f>Table1[[#This Row],[Trended Medicare Pricing for all RHCs]]-Table1[[#This Row],[SumOfSFY24 Estimated Payment 5/04/23]]</f>
        <v>389.59857065495248</v>
      </c>
      <c r="R1284" s="24">
        <f>Table1[[#This Row],[SumOfUnits]]*Table1[[#This Row],[Actuarial Factor 06/20/2023]]</f>
        <v>10.778568746091484</v>
      </c>
      <c r="S1284" s="23"/>
    </row>
    <row r="1285" spans="1:19" x14ac:dyDescent="0.25">
      <c r="A1285" s="192" t="s">
        <v>202</v>
      </c>
      <c r="B1285" s="193" t="s">
        <v>203</v>
      </c>
      <c r="C1285" s="192" t="s">
        <v>55</v>
      </c>
      <c r="D1285" s="192" t="s">
        <v>31</v>
      </c>
      <c r="E1285" s="192" t="s">
        <v>74</v>
      </c>
      <c r="F1285" s="194">
        <v>160.91355883203238</v>
      </c>
      <c r="G1285">
        <v>2</v>
      </c>
      <c r="H1285">
        <v>2</v>
      </c>
      <c r="I1285" s="167">
        <v>166.90767631535411</v>
      </c>
      <c r="J1285" s="22">
        <v>1.0372505432533414</v>
      </c>
      <c r="K1285" s="22" t="s">
        <v>204</v>
      </c>
      <c r="L1285" s="22" t="s">
        <v>58</v>
      </c>
      <c r="M12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85" s="24" t="str">
        <f>IFERROR(IF(Table1[[#This Row],[Medicare Rate in CR]]&gt;0,"Y","N"),"N")</f>
        <v>N</v>
      </c>
      <c r="O1285" s="166">
        <f>Table1[[#This Row],[Medicare Rate in CR]]*Table1[[#This Row],[SumOfUnits]]*Table1[[#This Row],[Actuarial Factor 06/20/2023]]</f>
        <v>0</v>
      </c>
      <c r="P12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242.09904322996653</v>
      </c>
      <c r="Q1285" s="166">
        <f>Table1[[#This Row],[Trended Medicare Pricing for all RHCs]]-Table1[[#This Row],[SumOfSFY24 Estimated Payment 5/04/23]]</f>
        <v>75.191366914612416</v>
      </c>
      <c r="R1285" s="24">
        <f>Table1[[#This Row],[SumOfUnits]]*Table1[[#This Row],[Actuarial Factor 06/20/2023]]</f>
        <v>2.0745010865066829</v>
      </c>
      <c r="S1285" s="23"/>
    </row>
    <row r="1286" spans="1:19" x14ac:dyDescent="0.25">
      <c r="A1286" s="192" t="s">
        <v>202</v>
      </c>
      <c r="B1286" s="193" t="s">
        <v>203</v>
      </c>
      <c r="C1286" s="192" t="s">
        <v>55</v>
      </c>
      <c r="D1286" s="192" t="s">
        <v>31</v>
      </c>
      <c r="E1286" s="192" t="s">
        <v>69</v>
      </c>
      <c r="F1286" s="194">
        <v>2570.1840609039214</v>
      </c>
      <c r="G1286">
        <v>32</v>
      </c>
      <c r="H1286">
        <v>32</v>
      </c>
      <c r="I1286" s="167">
        <v>2692.1338489102277</v>
      </c>
      <c r="J1286" s="22">
        <v>1.0474478812087167</v>
      </c>
      <c r="K1286" s="22" t="s">
        <v>204</v>
      </c>
      <c r="L1286" s="22" t="s">
        <v>58</v>
      </c>
      <c r="M12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286" s="24" t="str">
        <f>IFERROR(IF(Table1[[#This Row],[Medicare Rate in CR]]&gt;0,"Y","N"),"N")</f>
        <v>N</v>
      </c>
      <c r="O1286" s="166">
        <f>Table1[[#This Row],[Medicare Rate in CR]]*Table1[[#This Row],[SumOfUnits]]*Table1[[#This Row],[Actuarial Factor 06/20/2023]]</f>
        <v>0</v>
      </c>
      <c r="P12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3904.9314175145378</v>
      </c>
      <c r="Q1286" s="166">
        <f>Table1[[#This Row],[Trended Medicare Pricing for all RHCs]]-Table1[[#This Row],[SumOfSFY24 Estimated Payment 5/04/23]]</f>
        <v>1212.7975686043101</v>
      </c>
      <c r="R1286" s="24">
        <f>Table1[[#This Row],[SumOfUnits]]*Table1[[#This Row],[Actuarial Factor 06/20/2023]]</f>
        <v>33.518332198678934</v>
      </c>
      <c r="S1286" s="23"/>
    </row>
    <row r="1287" spans="1:19" x14ac:dyDescent="0.25">
      <c r="A1287" s="192" t="s">
        <v>205</v>
      </c>
      <c r="B1287" s="193" t="s">
        <v>206</v>
      </c>
      <c r="C1287" s="192" t="s">
        <v>88</v>
      </c>
      <c r="D1287" s="192" t="s">
        <v>30</v>
      </c>
      <c r="E1287" s="192" t="s">
        <v>56</v>
      </c>
      <c r="F1287" s="194">
        <v>557.309434325913</v>
      </c>
      <c r="G1287">
        <v>2</v>
      </c>
      <c r="H1287">
        <v>2</v>
      </c>
      <c r="I1287" s="167">
        <v>575.29878698251594</v>
      </c>
      <c r="J1287" s="22">
        <v>1.0322789307853037</v>
      </c>
      <c r="K1287" s="22" t="s">
        <v>207</v>
      </c>
      <c r="L1287" s="22" t="s">
        <v>58</v>
      </c>
      <c r="M1287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287" s="24" t="str">
        <f>IFERROR(IF(Table1[[#This Row],[Medicare Rate in CR]]&gt;0,"Y","N"),"N")</f>
        <v>Y</v>
      </c>
      <c r="O1287" s="166">
        <f>Table1[[#This Row],[Medicare Rate in CR]]*Table1[[#This Row],[SumOfUnits]]*Table1[[#This Row],[Actuarial Factor 06/20/2023]]</f>
        <v>400.29712377992507</v>
      </c>
      <c r="P12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400.29712377992507</v>
      </c>
      <c r="Q1287" s="166">
        <f>Table1[[#This Row],[Trended Medicare Pricing for all RHCs]]-Table1[[#This Row],[SumOfSFY24 Estimated Payment 5/04/23]]</f>
        <v>-175.00166320259086</v>
      </c>
      <c r="R1287" s="24">
        <f>Table1[[#This Row],[SumOfUnits]]*Table1[[#This Row],[Actuarial Factor 06/20/2023]]</f>
        <v>2.0645578615706075</v>
      </c>
      <c r="S1287" s="23"/>
    </row>
    <row r="1288" spans="1:19" x14ac:dyDescent="0.25">
      <c r="A1288" s="192" t="s">
        <v>205</v>
      </c>
      <c r="B1288" s="193" t="s">
        <v>206</v>
      </c>
      <c r="C1288" s="192" t="s">
        <v>88</v>
      </c>
      <c r="D1288" s="192" t="s">
        <v>30</v>
      </c>
      <c r="E1288" s="192" t="s">
        <v>59</v>
      </c>
      <c r="F1288" s="194">
        <v>5573.0943432591284</v>
      </c>
      <c r="G1288">
        <v>20</v>
      </c>
      <c r="H1288">
        <v>20</v>
      </c>
      <c r="I1288" s="167">
        <v>4926.6915989660147</v>
      </c>
      <c r="J1288" s="22">
        <v>0.88401367274986775</v>
      </c>
      <c r="K1288" s="22" t="s">
        <v>207</v>
      </c>
      <c r="L1288" s="22" t="s">
        <v>58</v>
      </c>
      <c r="M1288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288" s="24" t="str">
        <f>IFERROR(IF(Table1[[#This Row],[Medicare Rate in CR]]&gt;0,"Y","N"),"N")</f>
        <v>Y</v>
      </c>
      <c r="O1288" s="166">
        <f>Table1[[#This Row],[Medicare Rate in CR]]*Table1[[#This Row],[SumOfUnits]]*Table1[[#This Row],[Actuarial Factor 06/20/2023]]</f>
        <v>3428.028220189437</v>
      </c>
      <c r="P12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3428.028220189437</v>
      </c>
      <c r="Q1288" s="166">
        <f>Table1[[#This Row],[Trended Medicare Pricing for all RHCs]]-Table1[[#This Row],[SumOfSFY24 Estimated Payment 5/04/23]]</f>
        <v>-1498.6633787765777</v>
      </c>
      <c r="R1288" s="24">
        <f>Table1[[#This Row],[SumOfUnits]]*Table1[[#This Row],[Actuarial Factor 06/20/2023]]</f>
        <v>17.680273454997355</v>
      </c>
      <c r="S1288" s="23"/>
    </row>
    <row r="1289" spans="1:19" x14ac:dyDescent="0.25">
      <c r="A1289" s="192" t="s">
        <v>205</v>
      </c>
      <c r="B1289" s="193" t="s">
        <v>206</v>
      </c>
      <c r="C1289" s="192" t="s">
        <v>88</v>
      </c>
      <c r="D1289" s="192" t="s">
        <v>30</v>
      </c>
      <c r="E1289" s="192" t="s">
        <v>60</v>
      </c>
      <c r="F1289" s="194">
        <v>1683.6272525778163</v>
      </c>
      <c r="G1289">
        <v>6</v>
      </c>
      <c r="H1289">
        <v>6</v>
      </c>
      <c r="I1289" s="167">
        <v>1278.6690999423918</v>
      </c>
      <c r="J1289" s="22">
        <v>0.75947279778502652</v>
      </c>
      <c r="K1289" s="22" t="s">
        <v>207</v>
      </c>
      <c r="L1289" s="22" t="s">
        <v>58</v>
      </c>
      <c r="M1289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289" s="24" t="str">
        <f>IFERROR(IF(Table1[[#This Row],[Medicare Rate in CR]]&gt;0,"Y","N"),"N")</f>
        <v>Y</v>
      </c>
      <c r="O1289" s="166">
        <f>Table1[[#This Row],[Medicare Rate in CR]]*Table1[[#This Row],[SumOfUnits]]*Table1[[#This Row],[Actuarial Factor 06/20/2023]]</f>
        <v>883.52508457523265</v>
      </c>
      <c r="P12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883.52508457523265</v>
      </c>
      <c r="Q1289" s="166">
        <f>Table1[[#This Row],[Trended Medicare Pricing for all RHCs]]-Table1[[#This Row],[SumOfSFY24 Estimated Payment 5/04/23]]</f>
        <v>-395.14401536715911</v>
      </c>
      <c r="R1289" s="24">
        <f>Table1[[#This Row],[SumOfUnits]]*Table1[[#This Row],[Actuarial Factor 06/20/2023]]</f>
        <v>4.5568367867101589</v>
      </c>
      <c r="S1289" s="23"/>
    </row>
    <row r="1290" spans="1:19" x14ac:dyDescent="0.25">
      <c r="A1290" s="192" t="s">
        <v>205</v>
      </c>
      <c r="B1290" s="193" t="s">
        <v>206</v>
      </c>
      <c r="C1290" s="192" t="s">
        <v>88</v>
      </c>
      <c r="D1290" s="192" t="s">
        <v>30</v>
      </c>
      <c r="E1290" s="192" t="s">
        <v>62</v>
      </c>
      <c r="F1290" s="194">
        <v>7547.0752625999767</v>
      </c>
      <c r="G1290">
        <v>27</v>
      </c>
      <c r="H1290">
        <v>27</v>
      </c>
      <c r="I1290" s="167">
        <v>7503.3494106406561</v>
      </c>
      <c r="J1290" s="22">
        <v>0.99420625203302171</v>
      </c>
      <c r="K1290" s="22" t="s">
        <v>207</v>
      </c>
      <c r="L1290" s="22" t="s">
        <v>58</v>
      </c>
      <c r="M1290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290" s="24" t="str">
        <f>IFERROR(IF(Table1[[#This Row],[Medicare Rate in CR]]&gt;0,"Y","N"),"N")</f>
        <v>Y</v>
      </c>
      <c r="O1290" s="166">
        <f>Table1[[#This Row],[Medicare Rate in CR]]*Table1[[#This Row],[SumOfUnits]]*Table1[[#This Row],[Actuarial Factor 06/20/2023]]</f>
        <v>5204.6995555804297</v>
      </c>
      <c r="P12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5204.6995555804297</v>
      </c>
      <c r="Q1290" s="166">
        <f>Table1[[#This Row],[Trended Medicare Pricing for all RHCs]]-Table1[[#This Row],[SumOfSFY24 Estimated Payment 5/04/23]]</f>
        <v>-2298.6498550602264</v>
      </c>
      <c r="R1290" s="24">
        <f>Table1[[#This Row],[SumOfUnits]]*Table1[[#This Row],[Actuarial Factor 06/20/2023]]</f>
        <v>26.843568804891586</v>
      </c>
      <c r="S1290" s="23"/>
    </row>
    <row r="1291" spans="1:19" x14ac:dyDescent="0.25">
      <c r="A1291" s="192" t="s">
        <v>205</v>
      </c>
      <c r="B1291" s="193" t="s">
        <v>206</v>
      </c>
      <c r="C1291" s="192" t="s">
        <v>88</v>
      </c>
      <c r="D1291" s="192" t="s">
        <v>30</v>
      </c>
      <c r="E1291" s="192" t="s">
        <v>64</v>
      </c>
      <c r="F1291" s="194">
        <v>278.6547171629565</v>
      </c>
      <c r="G1291">
        <v>1</v>
      </c>
      <c r="H1291">
        <v>1</v>
      </c>
      <c r="I1291" s="167">
        <v>261.45694878763555</v>
      </c>
      <c r="J1291" s="22">
        <v>0.93828287369252128</v>
      </c>
      <c r="K1291" s="22" t="s">
        <v>207</v>
      </c>
      <c r="L1291" s="22" t="s">
        <v>58</v>
      </c>
      <c r="M1291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291" s="24" t="str">
        <f>IFERROR(IF(Table1[[#This Row],[Medicare Rate in CR]]&gt;0,"Y","N"),"N")</f>
        <v>Y</v>
      </c>
      <c r="O1291" s="166">
        <f>Table1[[#This Row],[Medicare Rate in CR]]*Table1[[#This Row],[SumOfUnits]]*Table1[[#This Row],[Actuarial Factor 06/20/2023]]</f>
        <v>181.92366638024293</v>
      </c>
      <c r="P12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181.92366638024293</v>
      </c>
      <c r="Q1291" s="166">
        <f>Table1[[#This Row],[Trended Medicare Pricing for all RHCs]]-Table1[[#This Row],[SumOfSFY24 Estimated Payment 5/04/23]]</f>
        <v>-79.533282407392619</v>
      </c>
      <c r="R1291" s="24">
        <f>Table1[[#This Row],[SumOfUnits]]*Table1[[#This Row],[Actuarial Factor 06/20/2023]]</f>
        <v>0.93828287369252128</v>
      </c>
      <c r="S1291" s="23"/>
    </row>
    <row r="1292" spans="1:19" x14ac:dyDescent="0.25">
      <c r="A1292" s="192" t="s">
        <v>205</v>
      </c>
      <c r="B1292" s="193" t="s">
        <v>206</v>
      </c>
      <c r="C1292" s="192" t="s">
        <v>88</v>
      </c>
      <c r="D1292" s="192" t="s">
        <v>30</v>
      </c>
      <c r="E1292" s="192" t="s">
        <v>77</v>
      </c>
      <c r="F1292" s="194">
        <v>4493.5723234075358</v>
      </c>
      <c r="G1292">
        <v>16</v>
      </c>
      <c r="H1292">
        <v>16</v>
      </c>
      <c r="I1292" s="167">
        <v>6373.9856624048434</v>
      </c>
      <c r="J1292" s="22">
        <v>1.4184673581867189</v>
      </c>
      <c r="K1292" s="22" t="s">
        <v>207</v>
      </c>
      <c r="L1292" s="22" t="s">
        <v>58</v>
      </c>
      <c r="M1292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292" s="24" t="str">
        <f>IFERROR(IF(Table1[[#This Row],[Medicare Rate in CR]]&gt;0,"Y","N"),"N")</f>
        <v>Y</v>
      </c>
      <c r="O1292" s="166">
        <f>Table1[[#This Row],[Medicare Rate in CR]]*Table1[[#This Row],[SumOfUnits]]*Table1[[#This Row],[Actuarial Factor 06/20/2023]]</f>
        <v>4400.4261772611662</v>
      </c>
      <c r="P12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4400.4261772611662</v>
      </c>
      <c r="Q1292" s="166">
        <f>Table1[[#This Row],[Trended Medicare Pricing for all RHCs]]-Table1[[#This Row],[SumOfSFY24 Estimated Payment 5/04/23]]</f>
        <v>-1973.5594851436772</v>
      </c>
      <c r="R1292" s="24">
        <f>Table1[[#This Row],[SumOfUnits]]*Table1[[#This Row],[Actuarial Factor 06/20/2023]]</f>
        <v>22.695477730987502</v>
      </c>
      <c r="S1292" s="23"/>
    </row>
    <row r="1293" spans="1:19" x14ac:dyDescent="0.25">
      <c r="A1293" s="192" t="s">
        <v>205</v>
      </c>
      <c r="B1293" s="193" t="s">
        <v>206</v>
      </c>
      <c r="C1293" s="192" t="s">
        <v>88</v>
      </c>
      <c r="D1293" s="192" t="s">
        <v>32</v>
      </c>
      <c r="E1293" s="192" t="s">
        <v>81</v>
      </c>
      <c r="F1293" s="194">
        <v>1114.618868651826</v>
      </c>
      <c r="G1293">
        <v>4</v>
      </c>
      <c r="H1293">
        <v>4</v>
      </c>
      <c r="I1293" s="167">
        <v>1175.1013825251812</v>
      </c>
      <c r="J1293" s="22">
        <v>1.0542629553243712</v>
      </c>
      <c r="K1293" s="22" t="s">
        <v>207</v>
      </c>
      <c r="L1293" s="22" t="s">
        <v>58</v>
      </c>
      <c r="M1293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293" s="24" t="str">
        <f>IFERROR(IF(Table1[[#This Row],[Medicare Rate in CR]]&gt;0,"Y","N"),"N")</f>
        <v>Y</v>
      </c>
      <c r="O1293" s="166">
        <f>Table1[[#This Row],[Medicare Rate in CR]]*Table1[[#This Row],[SumOfUnits]]*Table1[[#This Row],[Actuarial Factor 06/20/2023]]</f>
        <v>817.6441776313693</v>
      </c>
      <c r="P12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817.6441776313693</v>
      </c>
      <c r="Q1293" s="166">
        <f>Table1[[#This Row],[Trended Medicare Pricing for all RHCs]]-Table1[[#This Row],[SumOfSFY24 Estimated Payment 5/04/23]]</f>
        <v>-357.45720489381188</v>
      </c>
      <c r="R1293" s="24">
        <f>Table1[[#This Row],[SumOfUnits]]*Table1[[#This Row],[Actuarial Factor 06/20/2023]]</f>
        <v>4.2170518212974848</v>
      </c>
      <c r="S1293" s="23"/>
    </row>
    <row r="1294" spans="1:19" x14ac:dyDescent="0.25">
      <c r="A1294" s="192" t="s">
        <v>205</v>
      </c>
      <c r="B1294" s="193" t="s">
        <v>206</v>
      </c>
      <c r="C1294" s="192" t="s">
        <v>88</v>
      </c>
      <c r="D1294" s="192" t="s">
        <v>31</v>
      </c>
      <c r="E1294" s="192" t="s">
        <v>74</v>
      </c>
      <c r="F1294" s="194">
        <v>40537.949310976262</v>
      </c>
      <c r="G1294">
        <v>146</v>
      </c>
      <c r="H1294">
        <v>146</v>
      </c>
      <c r="I1294" s="167">
        <v>38584.018134655387</v>
      </c>
      <c r="J1294" s="22">
        <v>0.9517999501816975</v>
      </c>
      <c r="K1294" s="22" t="s">
        <v>207</v>
      </c>
      <c r="L1294" s="22" t="s">
        <v>58</v>
      </c>
      <c r="M1294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294" s="24" t="str">
        <f>IFERROR(IF(Table1[[#This Row],[Medicare Rate in CR]]&gt;0,"Y","N"),"N")</f>
        <v>Y</v>
      </c>
      <c r="O1294" s="166">
        <f>Table1[[#This Row],[Medicare Rate in CR]]*Table1[[#This Row],[SumOfUnits]]*Table1[[#This Row],[Actuarial Factor 06/20/2023]]</f>
        <v>26943.495881746479</v>
      </c>
      <c r="P12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26943.495881746479</v>
      </c>
      <c r="Q1294" s="166">
        <f>Table1[[#This Row],[Trended Medicare Pricing for all RHCs]]-Table1[[#This Row],[SumOfSFY24 Estimated Payment 5/04/23]]</f>
        <v>-11640.522252908908</v>
      </c>
      <c r="R1294" s="24">
        <f>Table1[[#This Row],[SumOfUnits]]*Table1[[#This Row],[Actuarial Factor 06/20/2023]]</f>
        <v>138.96279272652782</v>
      </c>
      <c r="S1294" s="23"/>
    </row>
    <row r="1295" spans="1:19" x14ac:dyDescent="0.25">
      <c r="A1295" s="192" t="s">
        <v>205</v>
      </c>
      <c r="B1295" s="193" t="s">
        <v>206</v>
      </c>
      <c r="C1295" s="192" t="s">
        <v>88</v>
      </c>
      <c r="D1295" s="192" t="s">
        <v>31</v>
      </c>
      <c r="E1295" s="192" t="s">
        <v>69</v>
      </c>
      <c r="F1295" s="194">
        <v>4737.1301917702594</v>
      </c>
      <c r="G1295">
        <v>17</v>
      </c>
      <c r="H1295">
        <v>17</v>
      </c>
      <c r="I1295" s="167">
        <v>5003.5783059849873</v>
      </c>
      <c r="J1295" s="22">
        <v>1.0562467366165329</v>
      </c>
      <c r="K1295" s="22" t="s">
        <v>207</v>
      </c>
      <c r="L1295" s="22" t="s">
        <v>58</v>
      </c>
      <c r="M1295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295" s="24" t="str">
        <f>IFERROR(IF(Table1[[#This Row],[Medicare Rate in CR]]&gt;0,"Y","N"),"N")</f>
        <v>Y</v>
      </c>
      <c r="O1295" s="166">
        <f>Table1[[#This Row],[Medicare Rate in CR]]*Table1[[#This Row],[SumOfUnits]]*Table1[[#This Row],[Actuarial Factor 06/20/2023]]</f>
        <v>3481.5265559638524</v>
      </c>
      <c r="P12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3481.5265559638524</v>
      </c>
      <c r="Q1295" s="166">
        <f>Table1[[#This Row],[Trended Medicare Pricing for all RHCs]]-Table1[[#This Row],[SumOfSFY24 Estimated Payment 5/04/23]]</f>
        <v>-1522.0517500211349</v>
      </c>
      <c r="R1295" s="24">
        <f>Table1[[#This Row],[SumOfUnits]]*Table1[[#This Row],[Actuarial Factor 06/20/2023]]</f>
        <v>17.956194522481059</v>
      </c>
      <c r="S1295" s="23"/>
    </row>
    <row r="1296" spans="1:19" x14ac:dyDescent="0.25">
      <c r="A1296" s="192" t="s">
        <v>205</v>
      </c>
      <c r="B1296" s="193" t="s">
        <v>206</v>
      </c>
      <c r="C1296" s="192" t="s">
        <v>72</v>
      </c>
      <c r="D1296" s="192" t="s">
        <v>30</v>
      </c>
      <c r="E1296" s="192" t="s">
        <v>59</v>
      </c>
      <c r="F1296" s="194">
        <v>268.52654909896887</v>
      </c>
      <c r="G1296">
        <v>1</v>
      </c>
      <c r="H1296">
        <v>1</v>
      </c>
      <c r="I1296" s="167">
        <v>309.70308714475908</v>
      </c>
      <c r="J1296" s="22">
        <v>1.1533425211918769</v>
      </c>
      <c r="K1296" s="22" t="s">
        <v>207</v>
      </c>
      <c r="L1296" s="22" t="s">
        <v>58</v>
      </c>
      <c r="M1296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296" s="24" t="str">
        <f>IFERROR(IF(Table1[[#This Row],[Medicare Rate in CR]]&gt;0,"Y","N"),"N")</f>
        <v>Y</v>
      </c>
      <c r="O1296" s="166">
        <f>Table1[[#This Row],[Medicare Rate in CR]]*Table1[[#This Row],[SumOfUnits]]*Table1[[#This Row],[Actuarial Factor 06/20/2023]]</f>
        <v>223.621581433893</v>
      </c>
      <c r="P12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223.621581433893</v>
      </c>
      <c r="Q1296" s="166">
        <f>Table1[[#This Row],[Trended Medicare Pricing for all RHCs]]-Table1[[#This Row],[SumOfSFY24 Estimated Payment 5/04/23]]</f>
        <v>-86.081505710866082</v>
      </c>
      <c r="R1296" s="24">
        <f>Table1[[#This Row],[SumOfUnits]]*Table1[[#This Row],[Actuarial Factor 06/20/2023]]</f>
        <v>1.1533425211918769</v>
      </c>
      <c r="S1296" s="23"/>
    </row>
    <row r="1297" spans="1:19" x14ac:dyDescent="0.25">
      <c r="A1297" s="192" t="s">
        <v>205</v>
      </c>
      <c r="B1297" s="193" t="s">
        <v>206</v>
      </c>
      <c r="C1297" s="192" t="s">
        <v>72</v>
      </c>
      <c r="D1297" s="192" t="s">
        <v>30</v>
      </c>
      <c r="E1297" s="192" t="s">
        <v>62</v>
      </c>
      <c r="F1297" s="194">
        <v>278.6547171629565</v>
      </c>
      <c r="G1297">
        <v>1</v>
      </c>
      <c r="H1297">
        <v>1</v>
      </c>
      <c r="I1297" s="167">
        <v>327.1046382416958</v>
      </c>
      <c r="J1297" s="22">
        <v>1.1738708089065146</v>
      </c>
      <c r="K1297" s="22" t="s">
        <v>207</v>
      </c>
      <c r="L1297" s="22" t="s">
        <v>58</v>
      </c>
      <c r="M1297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297" s="24" t="str">
        <f>IFERROR(IF(Table1[[#This Row],[Medicare Rate in CR]]&gt;0,"Y","N"),"N")</f>
        <v>Y</v>
      </c>
      <c r="O1297" s="166">
        <f>Table1[[#This Row],[Medicare Rate in CR]]*Table1[[#This Row],[SumOfUnits]]*Table1[[#This Row],[Actuarial Factor 06/20/2023]]</f>
        <v>227.6018111388841</v>
      </c>
      <c r="P12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227.6018111388841</v>
      </c>
      <c r="Q1297" s="166">
        <f>Table1[[#This Row],[Trended Medicare Pricing for all RHCs]]-Table1[[#This Row],[SumOfSFY24 Estimated Payment 5/04/23]]</f>
        <v>-99.502827102811693</v>
      </c>
      <c r="R1297" s="24">
        <f>Table1[[#This Row],[SumOfUnits]]*Table1[[#This Row],[Actuarial Factor 06/20/2023]]</f>
        <v>1.1738708089065146</v>
      </c>
      <c r="S1297" s="23"/>
    </row>
    <row r="1298" spans="1:19" x14ac:dyDescent="0.25">
      <c r="A1298" s="192" t="s">
        <v>205</v>
      </c>
      <c r="B1298" s="193" t="s">
        <v>206</v>
      </c>
      <c r="C1298" s="192" t="s">
        <v>72</v>
      </c>
      <c r="D1298" s="192" t="s">
        <v>30</v>
      </c>
      <c r="E1298" s="192" t="s">
        <v>77</v>
      </c>
      <c r="F1298" s="194">
        <v>268.52654909896887</v>
      </c>
      <c r="G1298">
        <v>1</v>
      </c>
      <c r="H1298">
        <v>1</v>
      </c>
      <c r="I1298" s="167">
        <v>415.56214798295457</v>
      </c>
      <c r="J1298" s="22">
        <v>1.5475644750113475</v>
      </c>
      <c r="K1298" s="22" t="s">
        <v>207</v>
      </c>
      <c r="L1298" s="22" t="s">
        <v>58</v>
      </c>
      <c r="M1298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298" s="24" t="str">
        <f>IFERROR(IF(Table1[[#This Row],[Medicare Rate in CR]]&gt;0,"Y","N"),"N")</f>
        <v>Y</v>
      </c>
      <c r="O1298" s="166">
        <f>Table1[[#This Row],[Medicare Rate in CR]]*Table1[[#This Row],[SumOfUnits]]*Table1[[#This Row],[Actuarial Factor 06/20/2023]]</f>
        <v>300.05727605995014</v>
      </c>
      <c r="P12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300.05727605995014</v>
      </c>
      <c r="Q1298" s="166">
        <f>Table1[[#This Row],[Trended Medicare Pricing for all RHCs]]-Table1[[#This Row],[SumOfSFY24 Estimated Payment 5/04/23]]</f>
        <v>-115.50487192300443</v>
      </c>
      <c r="R1298" s="24">
        <f>Table1[[#This Row],[SumOfUnits]]*Table1[[#This Row],[Actuarial Factor 06/20/2023]]</f>
        <v>1.5475644750113475</v>
      </c>
      <c r="S1298" s="23"/>
    </row>
    <row r="1299" spans="1:19" x14ac:dyDescent="0.25">
      <c r="A1299" s="192" t="s">
        <v>205</v>
      </c>
      <c r="B1299" s="193" t="s">
        <v>206</v>
      </c>
      <c r="C1299" s="192" t="s">
        <v>90</v>
      </c>
      <c r="D1299" s="192" t="s">
        <v>30</v>
      </c>
      <c r="E1299" s="192" t="s">
        <v>59</v>
      </c>
      <c r="F1299" s="194">
        <v>537.05309819793774</v>
      </c>
      <c r="G1299">
        <v>2</v>
      </c>
      <c r="H1299">
        <v>2</v>
      </c>
      <c r="I1299" s="167">
        <v>524.84691564925856</v>
      </c>
      <c r="J1299" s="22">
        <v>0.97727192601693091</v>
      </c>
      <c r="K1299" s="22" t="s">
        <v>207</v>
      </c>
      <c r="L1299" s="22" t="s">
        <v>58</v>
      </c>
      <c r="M1299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299" s="24" t="str">
        <f>IFERROR(IF(Table1[[#This Row],[Medicare Rate in CR]]&gt;0,"Y","N"),"N")</f>
        <v>Y</v>
      </c>
      <c r="O1299" s="166">
        <f>Table1[[#This Row],[Medicare Rate in CR]]*Table1[[#This Row],[SumOfUnits]]*Table1[[#This Row],[Actuarial Factor 06/20/2023]]</f>
        <v>378.96650747084544</v>
      </c>
      <c r="P12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378.96650747084544</v>
      </c>
      <c r="Q1299" s="166">
        <f>Table1[[#This Row],[Trended Medicare Pricing for all RHCs]]-Table1[[#This Row],[SumOfSFY24 Estimated Payment 5/04/23]]</f>
        <v>-145.88040817841312</v>
      </c>
      <c r="R1299" s="24">
        <f>Table1[[#This Row],[SumOfUnits]]*Table1[[#This Row],[Actuarial Factor 06/20/2023]]</f>
        <v>1.9545438520338618</v>
      </c>
      <c r="S1299" s="23"/>
    </row>
    <row r="1300" spans="1:19" x14ac:dyDescent="0.25">
      <c r="A1300" s="192" t="s">
        <v>205</v>
      </c>
      <c r="B1300" s="193" t="s">
        <v>206</v>
      </c>
      <c r="C1300" s="192" t="s">
        <v>95</v>
      </c>
      <c r="D1300" s="192" t="s">
        <v>30</v>
      </c>
      <c r="E1300" s="192" t="s">
        <v>63</v>
      </c>
      <c r="F1300" s="194">
        <v>1096.6560663004725</v>
      </c>
      <c r="G1300">
        <v>4</v>
      </c>
      <c r="H1300">
        <v>4</v>
      </c>
      <c r="I1300" s="167">
        <v>1108.7374682213915</v>
      </c>
      <c r="J1300" s="22">
        <v>1.0110165824018784</v>
      </c>
      <c r="K1300" s="22" t="s">
        <v>207</v>
      </c>
      <c r="L1300" s="22" t="s">
        <v>58</v>
      </c>
      <c r="M1300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00" s="24" t="str">
        <f>IFERROR(IF(Table1[[#This Row],[Medicare Rate in CR]]&gt;0,"Y","N"),"N")</f>
        <v>Y</v>
      </c>
      <c r="O1300" s="166">
        <f>Table1[[#This Row],[Medicare Rate in CR]]*Table1[[#This Row],[SumOfUnits]]*Table1[[#This Row],[Actuarial Factor 06/20/2023]]</f>
        <v>784.10402064760081</v>
      </c>
      <c r="P13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784.10402064760081</v>
      </c>
      <c r="Q1300" s="166">
        <f>Table1[[#This Row],[Trended Medicare Pricing for all RHCs]]-Table1[[#This Row],[SumOfSFY24 Estimated Payment 5/04/23]]</f>
        <v>-324.6334475737907</v>
      </c>
      <c r="R1300" s="24">
        <f>Table1[[#This Row],[SumOfUnits]]*Table1[[#This Row],[Actuarial Factor 06/20/2023]]</f>
        <v>4.0440663296075137</v>
      </c>
      <c r="S1300" s="23"/>
    </row>
    <row r="1301" spans="1:19" x14ac:dyDescent="0.25">
      <c r="A1301" s="192" t="s">
        <v>205</v>
      </c>
      <c r="B1301" s="193" t="s">
        <v>206</v>
      </c>
      <c r="C1301" s="192" t="s">
        <v>95</v>
      </c>
      <c r="D1301" s="192" t="s">
        <v>31</v>
      </c>
      <c r="E1301" s="192" t="s">
        <v>69</v>
      </c>
      <c r="F1301" s="194">
        <v>278.6547171629565</v>
      </c>
      <c r="G1301">
        <v>1</v>
      </c>
      <c r="H1301">
        <v>1</v>
      </c>
      <c r="I1301" s="167">
        <v>307.50414367560899</v>
      </c>
      <c r="J1301" s="22">
        <v>1.1035310896810744</v>
      </c>
      <c r="K1301" s="22" t="s">
        <v>207</v>
      </c>
      <c r="L1301" s="22" t="s">
        <v>58</v>
      </c>
      <c r="M1301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01" s="24" t="str">
        <f>IFERROR(IF(Table1[[#This Row],[Medicare Rate in CR]]&gt;0,"Y","N"),"N")</f>
        <v>Y</v>
      </c>
      <c r="O1301" s="166">
        <f>Table1[[#This Row],[Medicare Rate in CR]]*Table1[[#This Row],[SumOfUnits]]*Table1[[#This Row],[Actuarial Factor 06/20/2023]]</f>
        <v>213.96364297826349</v>
      </c>
      <c r="P13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213.96364297826349</v>
      </c>
      <c r="Q1301" s="166">
        <f>Table1[[#This Row],[Trended Medicare Pricing for all RHCs]]-Table1[[#This Row],[SumOfSFY24 Estimated Payment 5/04/23]]</f>
        <v>-93.540500697345493</v>
      </c>
      <c r="R1301" s="24">
        <f>Table1[[#This Row],[SumOfUnits]]*Table1[[#This Row],[Actuarial Factor 06/20/2023]]</f>
        <v>1.1035310896810744</v>
      </c>
      <c r="S1301" s="23"/>
    </row>
    <row r="1302" spans="1:19" x14ac:dyDescent="0.25">
      <c r="A1302" s="192" t="s">
        <v>205</v>
      </c>
      <c r="B1302" s="193" t="s">
        <v>206</v>
      </c>
      <c r="C1302" s="192" t="s">
        <v>76</v>
      </c>
      <c r="D1302" s="192" t="s">
        <v>30</v>
      </c>
      <c r="E1302" s="192" t="s">
        <v>77</v>
      </c>
      <c r="F1302" s="194">
        <v>537.05309819793774</v>
      </c>
      <c r="G1302">
        <v>2</v>
      </c>
      <c r="H1302">
        <v>2</v>
      </c>
      <c r="I1302" s="167">
        <v>718.98523343048498</v>
      </c>
      <c r="J1302" s="22">
        <v>1.3387600515535873</v>
      </c>
      <c r="K1302" s="22" t="s">
        <v>207</v>
      </c>
      <c r="L1302" s="22" t="s">
        <v>58</v>
      </c>
      <c r="M1302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02" s="24" t="str">
        <f>IFERROR(IF(Table1[[#This Row],[Medicare Rate in CR]]&gt;0,"Y","N"),"N")</f>
        <v>Y</v>
      </c>
      <c r="O1302" s="166">
        <f>Table1[[#This Row],[Medicare Rate in CR]]*Table1[[#This Row],[SumOfUnits]]*Table1[[#This Row],[Actuarial Factor 06/20/2023]]</f>
        <v>519.14437279145011</v>
      </c>
      <c r="P13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519.14437279145011</v>
      </c>
      <c r="Q1302" s="166">
        <f>Table1[[#This Row],[Trended Medicare Pricing for all RHCs]]-Table1[[#This Row],[SumOfSFY24 Estimated Payment 5/04/23]]</f>
        <v>-199.84086063903487</v>
      </c>
      <c r="R1302" s="24">
        <f>Table1[[#This Row],[SumOfUnits]]*Table1[[#This Row],[Actuarial Factor 06/20/2023]]</f>
        <v>2.6775201031071747</v>
      </c>
      <c r="S1302" s="23"/>
    </row>
    <row r="1303" spans="1:19" x14ac:dyDescent="0.25">
      <c r="A1303" s="192" t="s">
        <v>205</v>
      </c>
      <c r="B1303" s="193" t="s">
        <v>206</v>
      </c>
      <c r="C1303" s="192" t="s">
        <v>78</v>
      </c>
      <c r="D1303" s="192" t="s">
        <v>30</v>
      </c>
      <c r="E1303" s="192" t="s">
        <v>59</v>
      </c>
      <c r="F1303" s="194">
        <v>1667.6496097137901</v>
      </c>
      <c r="G1303">
        <v>6</v>
      </c>
      <c r="H1303">
        <v>6</v>
      </c>
      <c r="I1303" s="167">
        <v>1557.5549847044863</v>
      </c>
      <c r="J1303" s="22">
        <v>0.93398216006047052</v>
      </c>
      <c r="K1303" s="22" t="s">
        <v>207</v>
      </c>
      <c r="L1303" s="22" t="s">
        <v>58</v>
      </c>
      <c r="M1303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03" s="24" t="str">
        <f>IFERROR(IF(Table1[[#This Row],[Medicare Rate in CR]]&gt;0,"Y","N"),"N")</f>
        <v>Y</v>
      </c>
      <c r="O1303" s="166">
        <f>Table1[[#This Row],[Medicare Rate in CR]]*Table1[[#This Row],[SumOfUnits]]*Table1[[#This Row],[Actuarial Factor 06/20/2023]]</f>
        <v>1086.5388060847476</v>
      </c>
      <c r="P13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1086.5388060847476</v>
      </c>
      <c r="Q1303" s="166">
        <f>Table1[[#This Row],[Trended Medicare Pricing for all RHCs]]-Table1[[#This Row],[SumOfSFY24 Estimated Payment 5/04/23]]</f>
        <v>-471.01617861973864</v>
      </c>
      <c r="R1303" s="24">
        <f>Table1[[#This Row],[SumOfUnits]]*Table1[[#This Row],[Actuarial Factor 06/20/2023]]</f>
        <v>5.6038929603628231</v>
      </c>
      <c r="S1303" s="23"/>
    </row>
    <row r="1304" spans="1:19" x14ac:dyDescent="0.25">
      <c r="A1304" s="192" t="s">
        <v>205</v>
      </c>
      <c r="B1304" s="193" t="s">
        <v>206</v>
      </c>
      <c r="C1304" s="192" t="s">
        <v>78</v>
      </c>
      <c r="D1304" s="192" t="s">
        <v>30</v>
      </c>
      <c r="E1304" s="192" t="s">
        <v>62</v>
      </c>
      <c r="F1304" s="194">
        <v>2235.0872121036905</v>
      </c>
      <c r="G1304">
        <v>8</v>
      </c>
      <c r="H1304">
        <v>8</v>
      </c>
      <c r="I1304" s="167">
        <v>2123.1568975662785</v>
      </c>
      <c r="J1304" s="22">
        <v>0.94992127648027569</v>
      </c>
      <c r="K1304" s="22" t="s">
        <v>207</v>
      </c>
      <c r="L1304" s="22" t="s">
        <v>58</v>
      </c>
      <c r="M1304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04" s="24" t="str">
        <f>IFERROR(IF(Table1[[#This Row],[Medicare Rate in CR]]&gt;0,"Y","N"),"N")</f>
        <v>Y</v>
      </c>
      <c r="O1304" s="166">
        <f>Table1[[#This Row],[Medicare Rate in CR]]*Table1[[#This Row],[SumOfUnits]]*Table1[[#This Row],[Actuarial Factor 06/20/2023]]</f>
        <v>1473.4418903740852</v>
      </c>
      <c r="P13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1473.4418903740852</v>
      </c>
      <c r="Q1304" s="166">
        <f>Table1[[#This Row],[Trended Medicare Pricing for all RHCs]]-Table1[[#This Row],[SumOfSFY24 Estimated Payment 5/04/23]]</f>
        <v>-649.7150071921933</v>
      </c>
      <c r="R1304" s="24">
        <f>Table1[[#This Row],[SumOfUnits]]*Table1[[#This Row],[Actuarial Factor 06/20/2023]]</f>
        <v>7.5993702118422055</v>
      </c>
      <c r="S1304" s="23"/>
    </row>
    <row r="1305" spans="1:19" x14ac:dyDescent="0.25">
      <c r="A1305" s="192" t="s">
        <v>205</v>
      </c>
      <c r="B1305" s="193" t="s">
        <v>206</v>
      </c>
      <c r="C1305" s="192" t="s">
        <v>78</v>
      </c>
      <c r="D1305" s="192" t="s">
        <v>32</v>
      </c>
      <c r="E1305" s="192" t="s">
        <v>66</v>
      </c>
      <c r="F1305" s="194">
        <v>917.60624457935819</v>
      </c>
      <c r="G1305">
        <v>4</v>
      </c>
      <c r="H1305">
        <v>4</v>
      </c>
      <c r="I1305" s="167">
        <v>987.02623907833538</v>
      </c>
      <c r="J1305" s="22">
        <v>1.0756533588443484</v>
      </c>
      <c r="K1305" s="22" t="s">
        <v>207</v>
      </c>
      <c r="L1305" s="22" t="s">
        <v>58</v>
      </c>
      <c r="M1305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05" s="24" t="str">
        <f>IFERROR(IF(Table1[[#This Row],[Medicare Rate in CR]]&gt;0,"Y","N"),"N")</f>
        <v>Y</v>
      </c>
      <c r="O1305" s="166">
        <f>Table1[[#This Row],[Medicare Rate in CR]]*Table1[[#This Row],[SumOfUnits]]*Table1[[#This Row],[Actuarial Factor 06/20/2023]]</f>
        <v>834.23371898532275</v>
      </c>
      <c r="P13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834.23371898532275</v>
      </c>
      <c r="Q1305" s="166">
        <f>Table1[[#This Row],[Trended Medicare Pricing for all RHCs]]-Table1[[#This Row],[SumOfSFY24 Estimated Payment 5/04/23]]</f>
        <v>-152.79252009301263</v>
      </c>
      <c r="R1305" s="24">
        <f>Table1[[#This Row],[SumOfUnits]]*Table1[[#This Row],[Actuarial Factor 06/20/2023]]</f>
        <v>4.3026134353773937</v>
      </c>
      <c r="S1305" s="23"/>
    </row>
    <row r="1306" spans="1:19" x14ac:dyDescent="0.25">
      <c r="A1306" s="192" t="s">
        <v>205</v>
      </c>
      <c r="B1306" s="193" t="s">
        <v>206</v>
      </c>
      <c r="C1306" s="192" t="s">
        <v>78</v>
      </c>
      <c r="D1306" s="192" t="s">
        <v>31</v>
      </c>
      <c r="E1306" s="192" t="s">
        <v>74</v>
      </c>
      <c r="F1306" s="194">
        <v>9213.1540907776762</v>
      </c>
      <c r="G1306">
        <v>33</v>
      </c>
      <c r="H1306">
        <v>33</v>
      </c>
      <c r="I1306" s="167">
        <v>10581.243646428004</v>
      </c>
      <c r="J1306" s="22">
        <v>1.1484930722063771</v>
      </c>
      <c r="K1306" s="22" t="s">
        <v>207</v>
      </c>
      <c r="L1306" s="22" t="s">
        <v>58</v>
      </c>
      <c r="M1306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06" s="24" t="str">
        <f>IFERROR(IF(Table1[[#This Row],[Medicare Rate in CR]]&gt;0,"Y","N"),"N")</f>
        <v>Y</v>
      </c>
      <c r="O1306" s="166">
        <f>Table1[[#This Row],[Medicare Rate in CR]]*Table1[[#This Row],[SumOfUnits]]*Table1[[#This Row],[Actuarial Factor 06/20/2023]]</f>
        <v>7348.4836184131173</v>
      </c>
      <c r="P13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7348.4836184131173</v>
      </c>
      <c r="Q1306" s="166">
        <f>Table1[[#This Row],[Trended Medicare Pricing for all RHCs]]-Table1[[#This Row],[SumOfSFY24 Estimated Payment 5/04/23]]</f>
        <v>-3232.7600280148863</v>
      </c>
      <c r="R1306" s="24">
        <f>Table1[[#This Row],[SumOfUnits]]*Table1[[#This Row],[Actuarial Factor 06/20/2023]]</f>
        <v>37.900271382810445</v>
      </c>
      <c r="S1306" s="23"/>
    </row>
    <row r="1307" spans="1:19" x14ac:dyDescent="0.25">
      <c r="A1307" s="192" t="s">
        <v>205</v>
      </c>
      <c r="B1307" s="193" t="s">
        <v>206</v>
      </c>
      <c r="C1307" s="192" t="s">
        <v>79</v>
      </c>
      <c r="D1307" s="192" t="s">
        <v>30</v>
      </c>
      <c r="E1307" s="192" t="s">
        <v>59</v>
      </c>
      <c r="F1307" s="194">
        <v>278.6547171629565</v>
      </c>
      <c r="G1307">
        <v>1</v>
      </c>
      <c r="H1307">
        <v>1</v>
      </c>
      <c r="I1307" s="167">
        <v>266.09487745155997</v>
      </c>
      <c r="J1307" s="22">
        <v>0.95492687208287386</v>
      </c>
      <c r="K1307" s="22" t="s">
        <v>207</v>
      </c>
      <c r="L1307" s="22" t="s">
        <v>58</v>
      </c>
      <c r="M1307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07" s="24" t="str">
        <f>IFERROR(IF(Table1[[#This Row],[Medicare Rate in CR]]&gt;0,"Y","N"),"N")</f>
        <v>Y</v>
      </c>
      <c r="O1307" s="166">
        <f>Table1[[#This Row],[Medicare Rate in CR]]*Table1[[#This Row],[SumOfUnits]]*Table1[[#This Row],[Actuarial Factor 06/20/2023]]</f>
        <v>185.15077122814839</v>
      </c>
      <c r="P13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185.15077122814839</v>
      </c>
      <c r="Q1307" s="166">
        <f>Table1[[#This Row],[Trended Medicare Pricing for all RHCs]]-Table1[[#This Row],[SumOfSFY24 Estimated Payment 5/04/23]]</f>
        <v>-80.94410622341158</v>
      </c>
      <c r="R1307" s="24">
        <f>Table1[[#This Row],[SumOfUnits]]*Table1[[#This Row],[Actuarial Factor 06/20/2023]]</f>
        <v>0.95492687208287386</v>
      </c>
      <c r="S1307" s="23"/>
    </row>
    <row r="1308" spans="1:19" x14ac:dyDescent="0.25">
      <c r="A1308" s="192" t="s">
        <v>205</v>
      </c>
      <c r="B1308" s="193" t="s">
        <v>206</v>
      </c>
      <c r="C1308" s="192" t="s">
        <v>79</v>
      </c>
      <c r="D1308" s="192" t="s">
        <v>30</v>
      </c>
      <c r="E1308" s="192" t="s">
        <v>62</v>
      </c>
      <c r="F1308" s="194">
        <v>1671.9283029777391</v>
      </c>
      <c r="G1308">
        <v>6</v>
      </c>
      <c r="H1308">
        <v>6</v>
      </c>
      <c r="I1308" s="167">
        <v>1694.9060563724979</v>
      </c>
      <c r="J1308" s="22">
        <v>1.0137432648001921</v>
      </c>
      <c r="K1308" s="22" t="s">
        <v>207</v>
      </c>
      <c r="L1308" s="22" t="s">
        <v>58</v>
      </c>
      <c r="M1308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08" s="24" t="str">
        <f>IFERROR(IF(Table1[[#This Row],[Medicare Rate in CR]]&gt;0,"Y","N"),"N")</f>
        <v>Y</v>
      </c>
      <c r="O1308" s="166">
        <f>Table1[[#This Row],[Medicare Rate in CR]]*Table1[[#This Row],[SumOfUnits]]*Table1[[#This Row],[Actuarial Factor 06/20/2023]]</f>
        <v>1179.3280896726553</v>
      </c>
      <c r="P13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1179.3280896726553</v>
      </c>
      <c r="Q1308" s="166">
        <f>Table1[[#This Row],[Trended Medicare Pricing for all RHCs]]-Table1[[#This Row],[SumOfSFY24 Estimated Payment 5/04/23]]</f>
        <v>-515.57796669984259</v>
      </c>
      <c r="R1308" s="24">
        <f>Table1[[#This Row],[SumOfUnits]]*Table1[[#This Row],[Actuarial Factor 06/20/2023]]</f>
        <v>6.0824595888011519</v>
      </c>
      <c r="S1308" s="23"/>
    </row>
    <row r="1309" spans="1:19" x14ac:dyDescent="0.25">
      <c r="A1309" s="192" t="s">
        <v>205</v>
      </c>
      <c r="B1309" s="193" t="s">
        <v>206</v>
      </c>
      <c r="C1309" s="192" t="s">
        <v>79</v>
      </c>
      <c r="D1309" s="192" t="s">
        <v>31</v>
      </c>
      <c r="E1309" s="192" t="s">
        <v>68</v>
      </c>
      <c r="F1309" s="194">
        <v>569.00838392599019</v>
      </c>
      <c r="G1309">
        <v>2</v>
      </c>
      <c r="H1309">
        <v>2</v>
      </c>
      <c r="I1309" s="167">
        <v>477.80242059513239</v>
      </c>
      <c r="J1309" s="22">
        <v>0.83971068633195955</v>
      </c>
      <c r="K1309" s="22" t="s">
        <v>207</v>
      </c>
      <c r="L1309" s="22" t="s">
        <v>58</v>
      </c>
      <c r="M1309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09" s="24" t="str">
        <f>IFERROR(IF(Table1[[#This Row],[Medicare Rate in CR]]&gt;0,"Y","N"),"N")</f>
        <v>Y</v>
      </c>
      <c r="O1309" s="166">
        <f>Table1[[#This Row],[Medicare Rate in CR]]*Table1[[#This Row],[SumOfUnits]]*Table1[[#This Row],[Actuarial Factor 06/20/2023]]</f>
        <v>325.62300994580727</v>
      </c>
      <c r="P13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325.62300994580727</v>
      </c>
      <c r="Q1309" s="166">
        <f>Table1[[#This Row],[Trended Medicare Pricing for all RHCs]]-Table1[[#This Row],[SumOfSFY24 Estimated Payment 5/04/23]]</f>
        <v>-152.17941064932512</v>
      </c>
      <c r="R1309" s="24">
        <f>Table1[[#This Row],[SumOfUnits]]*Table1[[#This Row],[Actuarial Factor 06/20/2023]]</f>
        <v>1.6794213726639191</v>
      </c>
      <c r="S1309" s="23"/>
    </row>
    <row r="1310" spans="1:19" x14ac:dyDescent="0.25">
      <c r="A1310" s="192" t="s">
        <v>205</v>
      </c>
      <c r="B1310" s="193" t="s">
        <v>206</v>
      </c>
      <c r="C1310" s="192" t="s">
        <v>55</v>
      </c>
      <c r="D1310" s="192" t="s">
        <v>30</v>
      </c>
      <c r="E1310" s="192" t="s">
        <v>59</v>
      </c>
      <c r="F1310" s="194">
        <v>841.81362628890815</v>
      </c>
      <c r="G1310">
        <v>3</v>
      </c>
      <c r="H1310">
        <v>3</v>
      </c>
      <c r="I1310" s="167">
        <v>860.93973577173585</v>
      </c>
      <c r="J1310" s="22">
        <v>1.0227201234163246</v>
      </c>
      <c r="K1310" s="22" t="s">
        <v>207</v>
      </c>
      <c r="L1310" s="22" t="s">
        <v>58</v>
      </c>
      <c r="M1310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10" s="24" t="str">
        <f>IFERROR(IF(Table1[[#This Row],[Medicare Rate in CR]]&gt;0,"Y","N"),"N")</f>
        <v>Y</v>
      </c>
      <c r="O1310" s="166">
        <f>Table1[[#This Row],[Medicare Rate in CR]]*Table1[[#This Row],[SumOfUnits]]*Table1[[#This Row],[Actuarial Factor 06/20/2023]]</f>
        <v>594.88561418757342</v>
      </c>
      <c r="P13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594.88561418757342</v>
      </c>
      <c r="Q1310" s="166">
        <f>Table1[[#This Row],[Trended Medicare Pricing for all RHCs]]-Table1[[#This Row],[SumOfSFY24 Estimated Payment 5/04/23]]</f>
        <v>-266.05412158416243</v>
      </c>
      <c r="R1310" s="24">
        <f>Table1[[#This Row],[SumOfUnits]]*Table1[[#This Row],[Actuarial Factor 06/20/2023]]</f>
        <v>3.0681603702489735</v>
      </c>
      <c r="S1310" s="23"/>
    </row>
    <row r="1311" spans="1:19" x14ac:dyDescent="0.25">
      <c r="A1311" s="192" t="s">
        <v>205</v>
      </c>
      <c r="B1311" s="193" t="s">
        <v>206</v>
      </c>
      <c r="C1311" s="192" t="s">
        <v>55</v>
      </c>
      <c r="D1311" s="192" t="s">
        <v>30</v>
      </c>
      <c r="E1311" s="192" t="s">
        <v>60</v>
      </c>
      <c r="F1311" s="194">
        <v>278.6547171629565</v>
      </c>
      <c r="G1311">
        <v>1</v>
      </c>
      <c r="H1311">
        <v>1</v>
      </c>
      <c r="I1311" s="167">
        <v>253.19855483545456</v>
      </c>
      <c r="J1311" s="22">
        <v>0.90864621784738975</v>
      </c>
      <c r="K1311" s="22" t="s">
        <v>207</v>
      </c>
      <c r="L1311" s="22" t="s">
        <v>58</v>
      </c>
      <c r="M1311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11" s="24" t="str">
        <f>IFERROR(IF(Table1[[#This Row],[Medicare Rate in CR]]&gt;0,"Y","N"),"N")</f>
        <v>Y</v>
      </c>
      <c r="O1311" s="166">
        <f>Table1[[#This Row],[Medicare Rate in CR]]*Table1[[#This Row],[SumOfUnits]]*Table1[[#This Row],[Actuarial Factor 06/20/2023]]</f>
        <v>176.17741517843038</v>
      </c>
      <c r="P13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176.17741517843038</v>
      </c>
      <c r="Q1311" s="166">
        <f>Table1[[#This Row],[Trended Medicare Pricing for all RHCs]]-Table1[[#This Row],[SumOfSFY24 Estimated Payment 5/04/23]]</f>
        <v>-77.021139657024179</v>
      </c>
      <c r="R1311" s="24">
        <f>Table1[[#This Row],[SumOfUnits]]*Table1[[#This Row],[Actuarial Factor 06/20/2023]]</f>
        <v>0.90864621784738975</v>
      </c>
      <c r="S1311" s="23"/>
    </row>
    <row r="1312" spans="1:19" x14ac:dyDescent="0.25">
      <c r="A1312" s="192" t="s">
        <v>205</v>
      </c>
      <c r="B1312" s="193" t="s">
        <v>206</v>
      </c>
      <c r="C1312" s="192" t="s">
        <v>55</v>
      </c>
      <c r="D1312" s="192" t="s">
        <v>30</v>
      </c>
      <c r="E1312" s="192" t="s">
        <v>62</v>
      </c>
      <c r="F1312" s="194">
        <v>1120.4683434518645</v>
      </c>
      <c r="G1312">
        <v>4</v>
      </c>
      <c r="H1312">
        <v>4</v>
      </c>
      <c r="I1312" s="167">
        <v>1175.0484704469459</v>
      </c>
      <c r="J1312" s="22">
        <v>1.0487118866981413</v>
      </c>
      <c r="K1312" s="22" t="s">
        <v>207</v>
      </c>
      <c r="L1312" s="22" t="s">
        <v>58</v>
      </c>
      <c r="M1312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12" s="24" t="str">
        <f>IFERROR(IF(Table1[[#This Row],[Medicare Rate in CR]]&gt;0,"Y","N"),"N")</f>
        <v>Y</v>
      </c>
      <c r="O1312" s="166">
        <f>Table1[[#This Row],[Medicare Rate in CR]]*Table1[[#This Row],[SumOfUnits]]*Table1[[#This Row],[Actuarial Factor 06/20/2023]]</f>
        <v>813.33899084761038</v>
      </c>
      <c r="P13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813.33899084761038</v>
      </c>
      <c r="Q1312" s="166">
        <f>Table1[[#This Row],[Trended Medicare Pricing for all RHCs]]-Table1[[#This Row],[SumOfSFY24 Estimated Payment 5/04/23]]</f>
        <v>-361.70947959933551</v>
      </c>
      <c r="R1312" s="24">
        <f>Table1[[#This Row],[SumOfUnits]]*Table1[[#This Row],[Actuarial Factor 06/20/2023]]</f>
        <v>4.1948475467925652</v>
      </c>
      <c r="S1312" s="23"/>
    </row>
    <row r="1313" spans="1:19" x14ac:dyDescent="0.25">
      <c r="A1313" s="192" t="s">
        <v>205</v>
      </c>
      <c r="B1313" s="193" t="s">
        <v>206</v>
      </c>
      <c r="C1313" s="192" t="s">
        <v>55</v>
      </c>
      <c r="D1313" s="192" t="s">
        <v>30</v>
      </c>
      <c r="E1313" s="192" t="s">
        <v>77</v>
      </c>
      <c r="F1313" s="194">
        <v>1114.618868651826</v>
      </c>
      <c r="G1313">
        <v>4</v>
      </c>
      <c r="H1313">
        <v>4</v>
      </c>
      <c r="I1313" s="167">
        <v>1411.8785601310517</v>
      </c>
      <c r="J1313" s="22">
        <v>1.2666917812352958</v>
      </c>
      <c r="K1313" s="22" t="s">
        <v>207</v>
      </c>
      <c r="L1313" s="22" t="s">
        <v>58</v>
      </c>
      <c r="M1313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13" s="24" t="str">
        <f>IFERROR(IF(Table1[[#This Row],[Medicare Rate in CR]]&gt;0,"Y","N"),"N")</f>
        <v>Y</v>
      </c>
      <c r="O1313" s="166">
        <f>Table1[[#This Row],[Medicare Rate in CR]]*Table1[[#This Row],[SumOfUnits]]*Table1[[#This Row],[Actuarial Factor 06/20/2023]]</f>
        <v>982.39547785484592</v>
      </c>
      <c r="P13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982.39547785484592</v>
      </c>
      <c r="Q1313" s="166">
        <f>Table1[[#This Row],[Trended Medicare Pricing for all RHCs]]-Table1[[#This Row],[SumOfSFY24 Estimated Payment 5/04/23]]</f>
        <v>-429.48308227620578</v>
      </c>
      <c r="R1313" s="24">
        <f>Table1[[#This Row],[SumOfUnits]]*Table1[[#This Row],[Actuarial Factor 06/20/2023]]</f>
        <v>5.0667671249411832</v>
      </c>
      <c r="S1313" s="23"/>
    </row>
    <row r="1314" spans="1:19" x14ac:dyDescent="0.25">
      <c r="A1314" s="192" t="s">
        <v>205</v>
      </c>
      <c r="B1314" s="193" t="s">
        <v>206</v>
      </c>
      <c r="C1314" s="192" t="s">
        <v>55</v>
      </c>
      <c r="D1314" s="192" t="s">
        <v>31</v>
      </c>
      <c r="E1314" s="192" t="s">
        <v>74</v>
      </c>
      <c r="F1314" s="194">
        <v>3333.7284378914901</v>
      </c>
      <c r="G1314">
        <v>12</v>
      </c>
      <c r="H1314">
        <v>12</v>
      </c>
      <c r="I1314" s="167">
        <v>3457.9116332620615</v>
      </c>
      <c r="J1314" s="22">
        <v>1.0372505432533414</v>
      </c>
      <c r="K1314" s="22" t="s">
        <v>207</v>
      </c>
      <c r="L1314" s="22" t="s">
        <v>58</v>
      </c>
      <c r="M1314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14" s="24" t="str">
        <f>IFERROR(IF(Table1[[#This Row],[Medicare Rate in CR]]&gt;0,"Y","N"),"N")</f>
        <v>Y</v>
      </c>
      <c r="O1314" s="166">
        <f>Table1[[#This Row],[Medicare Rate in CR]]*Table1[[#This Row],[SumOfUnits]]*Table1[[#This Row],[Actuarial Factor 06/20/2023]]</f>
        <v>2413.3500939766841</v>
      </c>
      <c r="P13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2413.3500939766841</v>
      </c>
      <c r="Q1314" s="166">
        <f>Table1[[#This Row],[Trended Medicare Pricing for all RHCs]]-Table1[[#This Row],[SumOfSFY24 Estimated Payment 5/04/23]]</f>
        <v>-1044.5615392853774</v>
      </c>
      <c r="R1314" s="24">
        <f>Table1[[#This Row],[SumOfUnits]]*Table1[[#This Row],[Actuarial Factor 06/20/2023]]</f>
        <v>12.447006519040098</v>
      </c>
      <c r="S1314" s="23"/>
    </row>
    <row r="1315" spans="1:19" x14ac:dyDescent="0.25">
      <c r="A1315" s="192" t="s">
        <v>205</v>
      </c>
      <c r="B1315" s="193" t="s">
        <v>206</v>
      </c>
      <c r="C1315" s="192" t="s">
        <v>83</v>
      </c>
      <c r="D1315" s="192" t="s">
        <v>30</v>
      </c>
      <c r="E1315" s="192" t="s">
        <v>60</v>
      </c>
      <c r="F1315" s="194">
        <v>268.52654909896887</v>
      </c>
      <c r="G1315">
        <v>1</v>
      </c>
      <c r="H1315">
        <v>1</v>
      </c>
      <c r="I1315" s="167">
        <v>220.41604476877686</v>
      </c>
      <c r="J1315" s="22">
        <v>0.8208352042223569</v>
      </c>
      <c r="K1315" s="22" t="s">
        <v>207</v>
      </c>
      <c r="L1315" s="22" t="s">
        <v>58</v>
      </c>
      <c r="M1315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15" s="24" t="str">
        <f>IFERROR(IF(Table1[[#This Row],[Medicare Rate in CR]]&gt;0,"Y","N"),"N")</f>
        <v>Y</v>
      </c>
      <c r="O1315" s="166">
        <f>Table1[[#This Row],[Medicare Rate in CR]]*Table1[[#This Row],[SumOfUnits]]*Table1[[#This Row],[Actuarial Factor 06/20/2023]]</f>
        <v>159.15173774667278</v>
      </c>
      <c r="P13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159.15173774667278</v>
      </c>
      <c r="Q1315" s="166">
        <f>Table1[[#This Row],[Trended Medicare Pricing for all RHCs]]-Table1[[#This Row],[SumOfSFY24 Estimated Payment 5/04/23]]</f>
        <v>-61.264307022104077</v>
      </c>
      <c r="R1315" s="24">
        <f>Table1[[#This Row],[SumOfUnits]]*Table1[[#This Row],[Actuarial Factor 06/20/2023]]</f>
        <v>0.8208352042223569</v>
      </c>
      <c r="S1315" s="23"/>
    </row>
    <row r="1316" spans="1:19" x14ac:dyDescent="0.25">
      <c r="A1316" s="192" t="s">
        <v>205</v>
      </c>
      <c r="B1316" s="193" t="s">
        <v>206</v>
      </c>
      <c r="C1316" s="192" t="s">
        <v>83</v>
      </c>
      <c r="D1316" s="192" t="s">
        <v>31</v>
      </c>
      <c r="E1316" s="192" t="s">
        <v>69</v>
      </c>
      <c r="F1316" s="194">
        <v>1399.123060614821</v>
      </c>
      <c r="G1316">
        <v>5</v>
      </c>
      <c r="H1316">
        <v>5</v>
      </c>
      <c r="I1316" s="167">
        <v>1619.8995642384828</v>
      </c>
      <c r="J1316" s="22">
        <v>1.1577963438946144</v>
      </c>
      <c r="K1316" s="22" t="s">
        <v>207</v>
      </c>
      <c r="L1316" s="22" t="s">
        <v>58</v>
      </c>
      <c r="M1316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16" s="24" t="str">
        <f>IFERROR(IF(Table1[[#This Row],[Medicare Rate in CR]]&gt;0,"Y","N"),"N")</f>
        <v>Y</v>
      </c>
      <c r="O1316" s="166">
        <f>Table1[[#This Row],[Medicare Rate in CR]]*Table1[[#This Row],[SumOfUnits]]*Table1[[#This Row],[Actuarial Factor 06/20/2023]]</f>
        <v>1122.4256655886338</v>
      </c>
      <c r="P13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1122.4256655886338</v>
      </c>
      <c r="Q1316" s="166">
        <f>Table1[[#This Row],[Trended Medicare Pricing for all RHCs]]-Table1[[#This Row],[SumOfSFY24 Estimated Payment 5/04/23]]</f>
        <v>-497.47389864984893</v>
      </c>
      <c r="R1316" s="24">
        <f>Table1[[#This Row],[SumOfUnits]]*Table1[[#This Row],[Actuarial Factor 06/20/2023]]</f>
        <v>5.7889817194730719</v>
      </c>
      <c r="S1316" s="23"/>
    </row>
    <row r="1317" spans="1:19" x14ac:dyDescent="0.25">
      <c r="A1317" s="192" t="s">
        <v>205</v>
      </c>
      <c r="B1317" s="193" t="s">
        <v>206</v>
      </c>
      <c r="C1317" s="192" t="s">
        <v>85</v>
      </c>
      <c r="D1317" s="192" t="s">
        <v>30</v>
      </c>
      <c r="E1317" s="192" t="s">
        <v>56</v>
      </c>
      <c r="F1317" s="194">
        <v>34538.257685265526</v>
      </c>
      <c r="G1317">
        <v>136</v>
      </c>
      <c r="H1317">
        <v>136</v>
      </c>
      <c r="I1317" s="167">
        <v>35969.513262187167</v>
      </c>
      <c r="J1317" s="22">
        <v>1.0414397156325645</v>
      </c>
      <c r="K1317" s="22" t="s">
        <v>207</v>
      </c>
      <c r="L1317" s="22" t="s">
        <v>58</v>
      </c>
      <c r="M1317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17" s="24" t="str">
        <f>IFERROR(IF(Table1[[#This Row],[Medicare Rate in CR]]&gt;0,"Y","N"),"N")</f>
        <v>Y</v>
      </c>
      <c r="O1317" s="166">
        <f>Table1[[#This Row],[Medicare Rate in CR]]*Table1[[#This Row],[SumOfUnits]]*Table1[[#This Row],[Actuarial Factor 06/20/2023]]</f>
        <v>27461.765519103716</v>
      </c>
      <c r="P13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27461.765519103716</v>
      </c>
      <c r="Q1317" s="166">
        <f>Table1[[#This Row],[Trended Medicare Pricing for all RHCs]]-Table1[[#This Row],[SumOfSFY24 Estimated Payment 5/04/23]]</f>
        <v>-8507.7477430834515</v>
      </c>
      <c r="R1317" s="24">
        <f>Table1[[#This Row],[SumOfUnits]]*Table1[[#This Row],[Actuarial Factor 06/20/2023]]</f>
        <v>141.63580132602877</v>
      </c>
      <c r="S1317" s="23"/>
    </row>
    <row r="1318" spans="1:19" x14ac:dyDescent="0.25">
      <c r="A1318" s="192" t="s">
        <v>205</v>
      </c>
      <c r="B1318" s="193" t="s">
        <v>206</v>
      </c>
      <c r="C1318" s="192" t="s">
        <v>85</v>
      </c>
      <c r="D1318" s="192" t="s">
        <v>30</v>
      </c>
      <c r="E1318" s="192" t="s">
        <v>59</v>
      </c>
      <c r="F1318" s="194">
        <v>322865.63554013311</v>
      </c>
      <c r="G1318">
        <v>1260</v>
      </c>
      <c r="H1318">
        <v>1260</v>
      </c>
      <c r="I1318" s="167">
        <v>289613.26323979395</v>
      </c>
      <c r="J1318" s="22">
        <v>0.89700863566755829</v>
      </c>
      <c r="K1318" s="22" t="s">
        <v>207</v>
      </c>
      <c r="L1318" s="22" t="s">
        <v>58</v>
      </c>
      <c r="M1318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18" s="24" t="str">
        <f>IFERROR(IF(Table1[[#This Row],[Medicare Rate in CR]]&gt;0,"Y","N"),"N")</f>
        <v>Y</v>
      </c>
      <c r="O1318" s="166">
        <f>Table1[[#This Row],[Medicare Rate in CR]]*Table1[[#This Row],[SumOfUnits]]*Table1[[#This Row],[Actuarial Factor 06/20/2023]]</f>
        <v>219140.46550567442</v>
      </c>
      <c r="P13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219140.46550567442</v>
      </c>
      <c r="Q1318" s="166">
        <f>Table1[[#This Row],[Trended Medicare Pricing for all RHCs]]-Table1[[#This Row],[SumOfSFY24 Estimated Payment 5/04/23]]</f>
        <v>-70472.797734119522</v>
      </c>
      <c r="R1318" s="24">
        <f>Table1[[#This Row],[SumOfUnits]]*Table1[[#This Row],[Actuarial Factor 06/20/2023]]</f>
        <v>1130.2308809411234</v>
      </c>
      <c r="S1318" s="23"/>
    </row>
    <row r="1319" spans="1:19" x14ac:dyDescent="0.25">
      <c r="A1319" s="192" t="s">
        <v>205</v>
      </c>
      <c r="B1319" s="193" t="s">
        <v>206</v>
      </c>
      <c r="C1319" s="192" t="s">
        <v>85</v>
      </c>
      <c r="D1319" s="192" t="s">
        <v>30</v>
      </c>
      <c r="E1319" s="192" t="s">
        <v>60</v>
      </c>
      <c r="F1319" s="194">
        <v>103302.77536860322</v>
      </c>
      <c r="G1319">
        <v>389</v>
      </c>
      <c r="H1319">
        <v>389</v>
      </c>
      <c r="I1319" s="167">
        <v>85480.95671781979</v>
      </c>
      <c r="J1319" s="22">
        <v>0.82747976918149668</v>
      </c>
      <c r="K1319" s="22" t="s">
        <v>207</v>
      </c>
      <c r="L1319" s="22" t="s">
        <v>58</v>
      </c>
      <c r="M1319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19" s="24" t="str">
        <f>IFERROR(IF(Table1[[#This Row],[Medicare Rate in CR]]&gt;0,"Y","N"),"N")</f>
        <v>Y</v>
      </c>
      <c r="O1319" s="166">
        <f>Table1[[#This Row],[Medicare Rate in CR]]*Table1[[#This Row],[SumOfUnits]]*Table1[[#This Row],[Actuarial Factor 06/20/2023]]</f>
        <v>62411.180401727543</v>
      </c>
      <c r="P13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62411.180401727543</v>
      </c>
      <c r="Q1319" s="166">
        <f>Table1[[#This Row],[Trended Medicare Pricing for all RHCs]]-Table1[[#This Row],[SumOfSFY24 Estimated Payment 5/04/23]]</f>
        <v>-23069.776316092248</v>
      </c>
      <c r="R1319" s="24">
        <f>Table1[[#This Row],[SumOfUnits]]*Table1[[#This Row],[Actuarial Factor 06/20/2023]]</f>
        <v>321.8896302116022</v>
      </c>
      <c r="S1319" s="23"/>
    </row>
    <row r="1320" spans="1:19" x14ac:dyDescent="0.25">
      <c r="A1320" s="192" t="s">
        <v>205</v>
      </c>
      <c r="B1320" s="193" t="s">
        <v>206</v>
      </c>
      <c r="C1320" s="192" t="s">
        <v>85</v>
      </c>
      <c r="D1320" s="192" t="s">
        <v>30</v>
      </c>
      <c r="E1320" s="192" t="s">
        <v>61</v>
      </c>
      <c r="F1320" s="194">
        <v>9793.8614243037464</v>
      </c>
      <c r="G1320">
        <v>35</v>
      </c>
      <c r="H1320">
        <v>35</v>
      </c>
      <c r="I1320" s="167">
        <v>8104.2221907784287</v>
      </c>
      <c r="J1320" s="22">
        <v>0.82747976918149668</v>
      </c>
      <c r="K1320" s="22" t="s">
        <v>207</v>
      </c>
      <c r="L1320" s="22" t="s">
        <v>58</v>
      </c>
      <c r="M1320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20" s="24" t="str">
        <f>IFERROR(IF(Table1[[#This Row],[Medicare Rate in CR]]&gt;0,"Y","N"),"N")</f>
        <v>Y</v>
      </c>
      <c r="O1320" s="166">
        <f>Table1[[#This Row],[Medicare Rate in CR]]*Table1[[#This Row],[SumOfUnits]]*Table1[[#This Row],[Actuarial Factor 06/20/2023]]</f>
        <v>5615.4018356310135</v>
      </c>
      <c r="P13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5615.4018356310135</v>
      </c>
      <c r="Q1320" s="166">
        <f>Table1[[#This Row],[Trended Medicare Pricing for all RHCs]]-Table1[[#This Row],[SumOfSFY24 Estimated Payment 5/04/23]]</f>
        <v>-2488.8203551474153</v>
      </c>
      <c r="R1320" s="24">
        <f>Table1[[#This Row],[SumOfUnits]]*Table1[[#This Row],[Actuarial Factor 06/20/2023]]</f>
        <v>28.961791921352383</v>
      </c>
      <c r="S1320" s="23"/>
    </row>
    <row r="1321" spans="1:19" x14ac:dyDescent="0.25">
      <c r="A1321" s="192" t="s">
        <v>205</v>
      </c>
      <c r="B1321" s="193" t="s">
        <v>206</v>
      </c>
      <c r="C1321" s="192" t="s">
        <v>85</v>
      </c>
      <c r="D1321" s="192" t="s">
        <v>30</v>
      </c>
      <c r="E1321" s="192" t="s">
        <v>62</v>
      </c>
      <c r="F1321" s="194">
        <v>418062.05068901664</v>
      </c>
      <c r="G1321">
        <v>1602</v>
      </c>
      <c r="H1321">
        <v>1602</v>
      </c>
      <c r="I1321" s="167">
        <v>381553.77588924428</v>
      </c>
      <c r="J1321" s="22">
        <v>0.91267259312438831</v>
      </c>
      <c r="K1321" s="22" t="s">
        <v>207</v>
      </c>
      <c r="L1321" s="22" t="s">
        <v>58</v>
      </c>
      <c r="M1321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21" s="24" t="str">
        <f>IFERROR(IF(Table1[[#This Row],[Medicare Rate in CR]]&gt;0,"Y","N"),"N")</f>
        <v>Y</v>
      </c>
      <c r="O1321" s="166">
        <f>Table1[[#This Row],[Medicare Rate in CR]]*Table1[[#This Row],[SumOfUnits]]*Table1[[#This Row],[Actuarial Factor 06/20/2023]]</f>
        <v>283486.858707582</v>
      </c>
      <c r="P13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283486.858707582</v>
      </c>
      <c r="Q1321" s="166">
        <f>Table1[[#This Row],[Trended Medicare Pricing for all RHCs]]-Table1[[#This Row],[SumOfSFY24 Estimated Payment 5/04/23]]</f>
        <v>-98066.917181662284</v>
      </c>
      <c r="R1321" s="24">
        <f>Table1[[#This Row],[SumOfUnits]]*Table1[[#This Row],[Actuarial Factor 06/20/2023]]</f>
        <v>1462.10149418527</v>
      </c>
      <c r="S1321" s="23"/>
    </row>
    <row r="1322" spans="1:19" x14ac:dyDescent="0.25">
      <c r="A1322" s="192" t="s">
        <v>205</v>
      </c>
      <c r="B1322" s="193" t="s">
        <v>206</v>
      </c>
      <c r="C1322" s="192" t="s">
        <v>85</v>
      </c>
      <c r="D1322" s="192" t="s">
        <v>30</v>
      </c>
      <c r="E1322" s="192" t="s">
        <v>63</v>
      </c>
      <c r="F1322" s="194">
        <v>11680.697696829528</v>
      </c>
      <c r="G1322">
        <v>42</v>
      </c>
      <c r="H1322">
        <v>42</v>
      </c>
      <c r="I1322" s="167">
        <v>10518.87982716535</v>
      </c>
      <c r="J1322" s="22">
        <v>0.90053523344076203</v>
      </c>
      <c r="K1322" s="22" t="s">
        <v>207</v>
      </c>
      <c r="L1322" s="22" t="s">
        <v>58</v>
      </c>
      <c r="M1322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22" s="24" t="str">
        <f>IFERROR(IF(Table1[[#This Row],[Medicare Rate in CR]]&gt;0,"Y","N"),"N")</f>
        <v>Y</v>
      </c>
      <c r="O1322" s="166">
        <f>Table1[[#This Row],[Medicare Rate in CR]]*Table1[[#This Row],[SumOfUnits]]*Table1[[#This Row],[Actuarial Factor 06/20/2023]]</f>
        <v>7333.400609296832</v>
      </c>
      <c r="P13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7333.400609296832</v>
      </c>
      <c r="Q1322" s="166">
        <f>Table1[[#This Row],[Trended Medicare Pricing for all RHCs]]-Table1[[#This Row],[SumOfSFY24 Estimated Payment 5/04/23]]</f>
        <v>-3185.4792178685184</v>
      </c>
      <c r="R1322" s="24">
        <f>Table1[[#This Row],[SumOfUnits]]*Table1[[#This Row],[Actuarial Factor 06/20/2023]]</f>
        <v>37.822479804512007</v>
      </c>
      <c r="S1322" s="23"/>
    </row>
    <row r="1323" spans="1:19" x14ac:dyDescent="0.25">
      <c r="A1323" s="192" t="s">
        <v>205</v>
      </c>
      <c r="B1323" s="193" t="s">
        <v>206</v>
      </c>
      <c r="C1323" s="192" t="s">
        <v>85</v>
      </c>
      <c r="D1323" s="192" t="s">
        <v>30</v>
      </c>
      <c r="E1323" s="192" t="s">
        <v>64</v>
      </c>
      <c r="F1323" s="194">
        <v>31292.791750987799</v>
      </c>
      <c r="G1323">
        <v>112</v>
      </c>
      <c r="H1323">
        <v>112</v>
      </c>
      <c r="I1323" s="167">
        <v>27691.066403801709</v>
      </c>
      <c r="J1323" s="22">
        <v>0.88490239618609945</v>
      </c>
      <c r="K1323" s="22" t="s">
        <v>207</v>
      </c>
      <c r="L1323" s="22" t="s">
        <v>58</v>
      </c>
      <c r="M1323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23" s="24" t="str">
        <f>IFERROR(IF(Table1[[#This Row],[Medicare Rate in CR]]&gt;0,"Y","N"),"N")</f>
        <v>Y</v>
      </c>
      <c r="O1323" s="166">
        <f>Table1[[#This Row],[Medicare Rate in CR]]*Table1[[#This Row],[SumOfUnits]]*Table1[[#This Row],[Actuarial Factor 06/20/2023]]</f>
        <v>19216.257266810557</v>
      </c>
      <c r="P13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19216.257266810557</v>
      </c>
      <c r="Q1323" s="166">
        <f>Table1[[#This Row],[Trended Medicare Pricing for all RHCs]]-Table1[[#This Row],[SumOfSFY24 Estimated Payment 5/04/23]]</f>
        <v>-8474.8091369911526</v>
      </c>
      <c r="R1323" s="24">
        <f>Table1[[#This Row],[SumOfUnits]]*Table1[[#This Row],[Actuarial Factor 06/20/2023]]</f>
        <v>99.10906837284314</v>
      </c>
      <c r="S1323" s="23"/>
    </row>
    <row r="1324" spans="1:19" x14ac:dyDescent="0.25">
      <c r="A1324" s="192" t="s">
        <v>205</v>
      </c>
      <c r="B1324" s="193" t="s">
        <v>206</v>
      </c>
      <c r="C1324" s="192" t="s">
        <v>85</v>
      </c>
      <c r="D1324" s="192" t="s">
        <v>30</v>
      </c>
      <c r="E1324" s="192" t="s">
        <v>77</v>
      </c>
      <c r="F1324" s="194">
        <v>221837.99749445624</v>
      </c>
      <c r="G1324">
        <v>909</v>
      </c>
      <c r="H1324">
        <v>909</v>
      </c>
      <c r="I1324" s="167">
        <v>263602.40275351965</v>
      </c>
      <c r="J1324" s="22">
        <v>1.1882653365553713</v>
      </c>
      <c r="K1324" s="22" t="s">
        <v>207</v>
      </c>
      <c r="L1324" s="22" t="s">
        <v>58</v>
      </c>
      <c r="M1324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24" s="24" t="str">
        <f>IFERROR(IF(Table1[[#This Row],[Medicare Rate in CR]]&gt;0,"Y","N"),"N")</f>
        <v>Y</v>
      </c>
      <c r="O1324" s="166">
        <f>Table1[[#This Row],[Medicare Rate in CR]]*Table1[[#This Row],[SumOfUnits]]*Table1[[#This Row],[Actuarial Factor 06/20/2023]]</f>
        <v>209427.0243891913</v>
      </c>
      <c r="P13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209427.0243891913</v>
      </c>
      <c r="Q1324" s="166">
        <f>Table1[[#This Row],[Trended Medicare Pricing for all RHCs]]-Table1[[#This Row],[SumOfSFY24 Estimated Payment 5/04/23]]</f>
        <v>-54175.378364328353</v>
      </c>
      <c r="R1324" s="24">
        <f>Table1[[#This Row],[SumOfUnits]]*Table1[[#This Row],[Actuarial Factor 06/20/2023]]</f>
        <v>1080.1331909288324</v>
      </c>
      <c r="S1324" s="23"/>
    </row>
    <row r="1325" spans="1:19" x14ac:dyDescent="0.25">
      <c r="A1325" s="192" t="s">
        <v>205</v>
      </c>
      <c r="B1325" s="193" t="s">
        <v>206</v>
      </c>
      <c r="C1325" s="192" t="s">
        <v>85</v>
      </c>
      <c r="D1325" s="192" t="s">
        <v>32</v>
      </c>
      <c r="E1325" s="192" t="s">
        <v>80</v>
      </c>
      <c r="F1325" s="194">
        <v>557.309434325913</v>
      </c>
      <c r="G1325">
        <v>2</v>
      </c>
      <c r="H1325">
        <v>2</v>
      </c>
      <c r="I1325" s="167">
        <v>693.98944854603758</v>
      </c>
      <c r="J1325" s="22">
        <v>1.2452497765185768</v>
      </c>
      <c r="K1325" s="22" t="s">
        <v>207</v>
      </c>
      <c r="L1325" s="22" t="s">
        <v>58</v>
      </c>
      <c r="M1325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25" s="24" t="str">
        <f>IFERROR(IF(Table1[[#This Row],[Medicare Rate in CR]]&gt;0,"Y","N"),"N")</f>
        <v>Y</v>
      </c>
      <c r="O1325" s="166">
        <f>Table1[[#This Row],[Medicare Rate in CR]]*Table1[[#This Row],[SumOfUnits]]*Table1[[#This Row],[Actuarial Factor 06/20/2023]]</f>
        <v>482.88295833837367</v>
      </c>
      <c r="P13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482.88295833837367</v>
      </c>
      <c r="Q1325" s="166">
        <f>Table1[[#This Row],[Trended Medicare Pricing for all RHCs]]-Table1[[#This Row],[SumOfSFY24 Estimated Payment 5/04/23]]</f>
        <v>-211.10649020766391</v>
      </c>
      <c r="R1325" s="24">
        <f>Table1[[#This Row],[SumOfUnits]]*Table1[[#This Row],[Actuarial Factor 06/20/2023]]</f>
        <v>2.4904995530371536</v>
      </c>
      <c r="S1325" s="23"/>
    </row>
    <row r="1326" spans="1:19" x14ac:dyDescent="0.25">
      <c r="A1326" s="192" t="s">
        <v>205</v>
      </c>
      <c r="B1326" s="193" t="s">
        <v>206</v>
      </c>
      <c r="C1326" s="192" t="s">
        <v>85</v>
      </c>
      <c r="D1326" s="192" t="s">
        <v>32</v>
      </c>
      <c r="E1326" s="192" t="s">
        <v>81</v>
      </c>
      <c r="F1326" s="194">
        <v>8573.0943432591266</v>
      </c>
      <c r="G1326">
        <v>35</v>
      </c>
      <c r="H1326">
        <v>35</v>
      </c>
      <c r="I1326" s="167">
        <v>9176.6613564494291</v>
      </c>
      <c r="J1326" s="22">
        <v>1.0704024695196404</v>
      </c>
      <c r="K1326" s="22" t="s">
        <v>207</v>
      </c>
      <c r="L1326" s="22" t="s">
        <v>58</v>
      </c>
      <c r="M1326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26" s="24" t="str">
        <f>IFERROR(IF(Table1[[#This Row],[Medicare Rate in CR]]&gt;0,"Y","N"),"N")</f>
        <v>Y</v>
      </c>
      <c r="O1326" s="166">
        <f>Table1[[#This Row],[Medicare Rate in CR]]*Table1[[#This Row],[SumOfUnits]]*Table1[[#This Row],[Actuarial Factor 06/20/2023]]</f>
        <v>7263.9117185307068</v>
      </c>
      <c r="P13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7263.9117185307068</v>
      </c>
      <c r="Q1326" s="166">
        <f>Table1[[#This Row],[Trended Medicare Pricing for all RHCs]]-Table1[[#This Row],[SumOfSFY24 Estimated Payment 5/04/23]]</f>
        <v>-1912.7496379187223</v>
      </c>
      <c r="R1326" s="24">
        <f>Table1[[#This Row],[SumOfUnits]]*Table1[[#This Row],[Actuarial Factor 06/20/2023]]</f>
        <v>37.464086433187411</v>
      </c>
      <c r="S1326" s="23"/>
    </row>
    <row r="1327" spans="1:19" x14ac:dyDescent="0.25">
      <c r="A1327" s="192" t="s">
        <v>205</v>
      </c>
      <c r="B1327" s="193" t="s">
        <v>206</v>
      </c>
      <c r="C1327" s="192" t="s">
        <v>85</v>
      </c>
      <c r="D1327" s="192" t="s">
        <v>32</v>
      </c>
      <c r="E1327" s="192" t="s">
        <v>65</v>
      </c>
      <c r="F1327" s="194">
        <v>10470.550255372453</v>
      </c>
      <c r="G1327">
        <v>41</v>
      </c>
      <c r="H1327">
        <v>41</v>
      </c>
      <c r="I1327" s="167">
        <v>13280.727331343287</v>
      </c>
      <c r="J1327" s="22">
        <v>1.2683886717920034</v>
      </c>
      <c r="K1327" s="22" t="s">
        <v>207</v>
      </c>
      <c r="L1327" s="22" t="s">
        <v>58</v>
      </c>
      <c r="M1327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27" s="24" t="str">
        <f>IFERROR(IF(Table1[[#This Row],[Medicare Rate in CR]]&gt;0,"Y","N"),"N")</f>
        <v>Y</v>
      </c>
      <c r="O1327" s="166">
        <f>Table1[[#This Row],[Medicare Rate in CR]]*Table1[[#This Row],[SumOfUnits]]*Table1[[#This Row],[Actuarial Factor 06/20/2023]]</f>
        <v>10083.043062523813</v>
      </c>
      <c r="P13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10083.043062523813</v>
      </c>
      <c r="Q1327" s="166">
        <f>Table1[[#This Row],[Trended Medicare Pricing for all RHCs]]-Table1[[#This Row],[SumOfSFY24 Estimated Payment 5/04/23]]</f>
        <v>-3197.6842688194738</v>
      </c>
      <c r="R1327" s="24">
        <f>Table1[[#This Row],[SumOfUnits]]*Table1[[#This Row],[Actuarial Factor 06/20/2023]]</f>
        <v>52.003935543472139</v>
      </c>
      <c r="S1327" s="23"/>
    </row>
    <row r="1328" spans="1:19" x14ac:dyDescent="0.25">
      <c r="A1328" s="192" t="s">
        <v>205</v>
      </c>
      <c r="B1328" s="193" t="s">
        <v>206</v>
      </c>
      <c r="C1328" s="192" t="s">
        <v>85</v>
      </c>
      <c r="D1328" s="192" t="s">
        <v>32</v>
      </c>
      <c r="E1328" s="192" t="s">
        <v>66</v>
      </c>
      <c r="F1328" s="194">
        <v>21479.059458417676</v>
      </c>
      <c r="G1328">
        <v>83</v>
      </c>
      <c r="H1328">
        <v>83</v>
      </c>
      <c r="I1328" s="167">
        <v>21611.426715228226</v>
      </c>
      <c r="J1328" s="22">
        <v>1.0061626188552066</v>
      </c>
      <c r="K1328" s="22" t="s">
        <v>207</v>
      </c>
      <c r="L1328" s="22" t="s">
        <v>58</v>
      </c>
      <c r="M1328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28" s="24" t="str">
        <f>IFERROR(IF(Table1[[#This Row],[Medicare Rate in CR]]&gt;0,"Y","N"),"N")</f>
        <v>Y</v>
      </c>
      <c r="O1328" s="166">
        <f>Table1[[#This Row],[Medicare Rate in CR]]*Table1[[#This Row],[SumOfUnits]]*Table1[[#This Row],[Actuarial Factor 06/20/2023]]</f>
        <v>16192.044224096388</v>
      </c>
      <c r="P13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16192.044224096388</v>
      </c>
      <c r="Q1328" s="166">
        <f>Table1[[#This Row],[Trended Medicare Pricing for all RHCs]]-Table1[[#This Row],[SumOfSFY24 Estimated Payment 5/04/23]]</f>
        <v>-5419.3824911318388</v>
      </c>
      <c r="R1328" s="24">
        <f>Table1[[#This Row],[SumOfUnits]]*Table1[[#This Row],[Actuarial Factor 06/20/2023]]</f>
        <v>83.511497364982148</v>
      </c>
      <c r="S1328" s="23"/>
    </row>
    <row r="1329" spans="1:19" x14ac:dyDescent="0.25">
      <c r="A1329" s="192" t="s">
        <v>205</v>
      </c>
      <c r="B1329" s="193" t="s">
        <v>206</v>
      </c>
      <c r="C1329" s="192" t="s">
        <v>85</v>
      </c>
      <c r="D1329" s="192" t="s">
        <v>32</v>
      </c>
      <c r="E1329" s="192" t="s">
        <v>100</v>
      </c>
      <c r="F1329" s="194">
        <v>1114.618868651826</v>
      </c>
      <c r="G1329">
        <v>4</v>
      </c>
      <c r="H1329">
        <v>4</v>
      </c>
      <c r="I1329" s="167">
        <v>1076.7699363597487</v>
      </c>
      <c r="J1329" s="22">
        <v>0.96604316205605145</v>
      </c>
      <c r="K1329" s="22" t="s">
        <v>207</v>
      </c>
      <c r="L1329" s="22" t="s">
        <v>58</v>
      </c>
      <c r="M1329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29" s="24" t="str">
        <f>IFERROR(IF(Table1[[#This Row],[Medicare Rate in CR]]&gt;0,"Y","N"),"N")</f>
        <v>Y</v>
      </c>
      <c r="O1329" s="166">
        <f>Table1[[#This Row],[Medicare Rate in CR]]*Table1[[#This Row],[SumOfUnits]]*Table1[[#This Row],[Actuarial Factor 06/20/2023]]</f>
        <v>749.22443476419119</v>
      </c>
      <c r="P13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749.22443476419119</v>
      </c>
      <c r="Q1329" s="166">
        <f>Table1[[#This Row],[Trended Medicare Pricing for all RHCs]]-Table1[[#This Row],[SumOfSFY24 Estimated Payment 5/04/23]]</f>
        <v>-327.54550159555754</v>
      </c>
      <c r="R1329" s="24">
        <f>Table1[[#This Row],[SumOfUnits]]*Table1[[#This Row],[Actuarial Factor 06/20/2023]]</f>
        <v>3.8641726482242058</v>
      </c>
      <c r="S1329" s="23"/>
    </row>
    <row r="1330" spans="1:19" x14ac:dyDescent="0.25">
      <c r="A1330" s="192" t="s">
        <v>205</v>
      </c>
      <c r="B1330" s="193" t="s">
        <v>206</v>
      </c>
      <c r="C1330" s="192" t="s">
        <v>85</v>
      </c>
      <c r="D1330" s="192" t="s">
        <v>31</v>
      </c>
      <c r="E1330" s="192" t="s">
        <v>67</v>
      </c>
      <c r="F1330" s="194">
        <v>8236.5809000674526</v>
      </c>
      <c r="G1330">
        <v>31</v>
      </c>
      <c r="H1330">
        <v>31</v>
      </c>
      <c r="I1330" s="167">
        <v>9183.7822863897291</v>
      </c>
      <c r="J1330" s="22">
        <v>1.1149993423016726</v>
      </c>
      <c r="K1330" s="22" t="s">
        <v>207</v>
      </c>
      <c r="L1330" s="22" t="s">
        <v>58</v>
      </c>
      <c r="M1330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30" s="24" t="str">
        <f>IFERROR(IF(Table1[[#This Row],[Medicare Rate in CR]]&gt;0,"Y","N"),"N")</f>
        <v>Y</v>
      </c>
      <c r="O1330" s="166">
        <f>Table1[[#This Row],[Medicare Rate in CR]]*Table1[[#This Row],[SumOfUnits]]*Table1[[#This Row],[Actuarial Factor 06/20/2023]]</f>
        <v>6701.8038968450101</v>
      </c>
      <c r="P13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6701.8038968450101</v>
      </c>
      <c r="Q1330" s="166">
        <f>Table1[[#This Row],[Trended Medicare Pricing for all RHCs]]-Table1[[#This Row],[SumOfSFY24 Estimated Payment 5/04/23]]</f>
        <v>-2481.978389544719</v>
      </c>
      <c r="R1330" s="24">
        <f>Table1[[#This Row],[SumOfUnits]]*Table1[[#This Row],[Actuarial Factor 06/20/2023]]</f>
        <v>34.564979611351852</v>
      </c>
      <c r="S1330" s="23"/>
    </row>
    <row r="1331" spans="1:19" x14ac:dyDescent="0.25">
      <c r="A1331" s="192" t="s">
        <v>205</v>
      </c>
      <c r="B1331" s="193" t="s">
        <v>206</v>
      </c>
      <c r="C1331" s="192" t="s">
        <v>85</v>
      </c>
      <c r="D1331" s="192" t="s">
        <v>31</v>
      </c>
      <c r="E1331" s="192" t="s">
        <v>82</v>
      </c>
      <c r="F1331" s="194">
        <v>557.309434325913</v>
      </c>
      <c r="G1331">
        <v>2</v>
      </c>
      <c r="H1331">
        <v>2</v>
      </c>
      <c r="I1331" s="167">
        <v>619.14149066391496</v>
      </c>
      <c r="J1331" s="22">
        <v>1.1109474423536185</v>
      </c>
      <c r="K1331" s="22" t="s">
        <v>207</v>
      </c>
      <c r="L1331" s="22" t="s">
        <v>58</v>
      </c>
      <c r="M1331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31" s="24" t="str">
        <f>IFERROR(IF(Table1[[#This Row],[Medicare Rate in CR]]&gt;0,"Y","N"),"N")</f>
        <v>Y</v>
      </c>
      <c r="O1331" s="166">
        <f>Table1[[#This Row],[Medicare Rate in CR]]*Table1[[#This Row],[SumOfUnits]]*Table1[[#This Row],[Actuarial Factor 06/20/2023]]</f>
        <v>430.80319919588618</v>
      </c>
      <c r="P13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430.80319919588618</v>
      </c>
      <c r="Q1331" s="166">
        <f>Table1[[#This Row],[Trended Medicare Pricing for all RHCs]]-Table1[[#This Row],[SumOfSFY24 Estimated Payment 5/04/23]]</f>
        <v>-188.33829146802879</v>
      </c>
      <c r="R1331" s="24">
        <f>Table1[[#This Row],[SumOfUnits]]*Table1[[#This Row],[Actuarial Factor 06/20/2023]]</f>
        <v>2.2218948847072371</v>
      </c>
      <c r="S1331" s="23"/>
    </row>
    <row r="1332" spans="1:19" x14ac:dyDescent="0.25">
      <c r="A1332" s="192" t="s">
        <v>205</v>
      </c>
      <c r="B1332" s="193" t="s">
        <v>206</v>
      </c>
      <c r="C1332" s="192" t="s">
        <v>85</v>
      </c>
      <c r="D1332" s="192" t="s">
        <v>31</v>
      </c>
      <c r="E1332" s="192" t="s">
        <v>68</v>
      </c>
      <c r="F1332" s="194">
        <v>12223.436445986317</v>
      </c>
      <c r="G1332">
        <v>44</v>
      </c>
      <c r="H1332">
        <v>44</v>
      </c>
      <c r="I1332" s="167">
        <v>9968.2969539382229</v>
      </c>
      <c r="J1332" s="22">
        <v>0.81550691558685273</v>
      </c>
      <c r="K1332" s="22" t="s">
        <v>207</v>
      </c>
      <c r="L1332" s="22" t="s">
        <v>58</v>
      </c>
      <c r="M1332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32" s="24" t="str">
        <f>IFERROR(IF(Table1[[#This Row],[Medicare Rate in CR]]&gt;0,"Y","N"),"N")</f>
        <v>Y</v>
      </c>
      <c r="O1332" s="166">
        <f>Table1[[#This Row],[Medicare Rate in CR]]*Table1[[#This Row],[SumOfUnits]]*Table1[[#This Row],[Actuarial Factor 06/20/2023]]</f>
        <v>6957.2199779779348</v>
      </c>
      <c r="P13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6957.2199779779348</v>
      </c>
      <c r="Q1332" s="166">
        <f>Table1[[#This Row],[Trended Medicare Pricing for all RHCs]]-Table1[[#This Row],[SumOfSFY24 Estimated Payment 5/04/23]]</f>
        <v>-3011.0769759602881</v>
      </c>
      <c r="R1332" s="24">
        <f>Table1[[#This Row],[SumOfUnits]]*Table1[[#This Row],[Actuarial Factor 06/20/2023]]</f>
        <v>35.882304285821519</v>
      </c>
      <c r="S1332" s="23"/>
    </row>
    <row r="1333" spans="1:19" x14ac:dyDescent="0.25">
      <c r="A1333" s="192" t="s">
        <v>205</v>
      </c>
      <c r="B1333" s="193" t="s">
        <v>206</v>
      </c>
      <c r="C1333" s="192" t="s">
        <v>85</v>
      </c>
      <c r="D1333" s="192" t="s">
        <v>31</v>
      </c>
      <c r="E1333" s="192" t="s">
        <v>74</v>
      </c>
      <c r="F1333" s="194">
        <v>193222.25113230941</v>
      </c>
      <c r="G1333">
        <v>695</v>
      </c>
      <c r="H1333">
        <v>695</v>
      </c>
      <c r="I1333" s="167">
        <v>233804.92392002922</v>
      </c>
      <c r="J1333" s="22">
        <v>1.2100310525827107</v>
      </c>
      <c r="K1333" s="22" t="s">
        <v>207</v>
      </c>
      <c r="L1333" s="22" t="s">
        <v>58</v>
      </c>
      <c r="M1333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33" s="24" t="str">
        <f>IFERROR(IF(Table1[[#This Row],[Medicare Rate in CR]]&gt;0,"Y","N"),"N")</f>
        <v>Y</v>
      </c>
      <c r="O1333" s="166">
        <f>Table1[[#This Row],[Medicare Rate in CR]]*Table1[[#This Row],[SumOfUnits]]*Table1[[#This Row],[Actuarial Factor 06/20/2023]]</f>
        <v>163055.97994575693</v>
      </c>
      <c r="P13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163055.97994575693</v>
      </c>
      <c r="Q1333" s="166">
        <f>Table1[[#This Row],[Trended Medicare Pricing for all RHCs]]-Table1[[#This Row],[SumOfSFY24 Estimated Payment 5/04/23]]</f>
        <v>-70748.94397427229</v>
      </c>
      <c r="R1333" s="24">
        <f>Table1[[#This Row],[SumOfUnits]]*Table1[[#This Row],[Actuarial Factor 06/20/2023]]</f>
        <v>840.97158154498391</v>
      </c>
      <c r="S1333" s="23"/>
    </row>
    <row r="1334" spans="1:19" x14ac:dyDescent="0.25">
      <c r="A1334" s="192" t="s">
        <v>205</v>
      </c>
      <c r="B1334" s="193" t="s">
        <v>206</v>
      </c>
      <c r="C1334" s="192" t="s">
        <v>85</v>
      </c>
      <c r="D1334" s="192" t="s">
        <v>31</v>
      </c>
      <c r="E1334" s="192" t="s">
        <v>69</v>
      </c>
      <c r="F1334" s="194">
        <v>96883.010503998943</v>
      </c>
      <c r="G1334">
        <v>348</v>
      </c>
      <c r="H1334">
        <v>348</v>
      </c>
      <c r="I1334" s="167">
        <v>96990.714284801608</v>
      </c>
      <c r="J1334" s="22">
        <v>1.0011116890385876</v>
      </c>
      <c r="K1334" s="22" t="s">
        <v>207</v>
      </c>
      <c r="L1334" s="22" t="s">
        <v>58</v>
      </c>
      <c r="M1334" s="22" t="str">
        <f>IFERROR(IFERROR(INDEX(FreeStand_Medicare!E:E,MATCH(Table1[[#This Row],[Medicare Number]],FreeStand_Medicare!A:A,0)),INDEX(HospBased_Medicare_CR!F:F,MATCH(Table1[[#This Row],[Medicare Number]],HospBased_Medicare_CR!G:G,0))),0)</f>
        <v>193.89</v>
      </c>
      <c r="N1334" s="24" t="str">
        <f>IFERROR(IF(Table1[[#This Row],[Medicare Rate in CR]]&gt;0,"Y","N"),"N")</f>
        <v>Y</v>
      </c>
      <c r="O1334" s="166">
        <f>Table1[[#This Row],[Medicare Rate in CR]]*Table1[[#This Row],[SumOfUnits]]*Table1[[#This Row],[Actuarial Factor 06/20/2023]]</f>
        <v>67548.729794916726</v>
      </c>
      <c r="P13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67548.729794916726</v>
      </c>
      <c r="Q1334" s="166">
        <f>Table1[[#This Row],[Trended Medicare Pricing for all RHCs]]-Table1[[#This Row],[SumOfSFY24 Estimated Payment 5/04/23]]</f>
        <v>-29441.984489884882</v>
      </c>
      <c r="R1334" s="24">
        <f>Table1[[#This Row],[SumOfUnits]]*Table1[[#This Row],[Actuarial Factor 06/20/2023]]</f>
        <v>348.38686778542848</v>
      </c>
      <c r="S1334" s="23"/>
    </row>
    <row r="1335" spans="1:19" x14ac:dyDescent="0.25">
      <c r="A1335" s="192" t="s">
        <v>208</v>
      </c>
      <c r="B1335" s="193" t="s">
        <v>209</v>
      </c>
      <c r="C1335" s="192" t="s">
        <v>78</v>
      </c>
      <c r="D1335" s="192" t="s">
        <v>30</v>
      </c>
      <c r="E1335" s="192" t="s">
        <v>64</v>
      </c>
      <c r="F1335" s="194">
        <v>64.73</v>
      </c>
      <c r="G1335">
        <v>1</v>
      </c>
      <c r="H1335">
        <v>1</v>
      </c>
      <c r="I1335" s="167">
        <v>58.799919986284031</v>
      </c>
      <c r="J1335" s="22">
        <v>0.90838745537284149</v>
      </c>
      <c r="K1335" s="22" t="s">
        <v>210</v>
      </c>
      <c r="L1335" s="22" t="s">
        <v>58</v>
      </c>
      <c r="M13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35" s="24" t="str">
        <f>IFERROR(IF(Table1[[#This Row],[Medicare Rate in CR]]&gt;0,"Y","N"),"N")</f>
        <v>N</v>
      </c>
      <c r="O1335" s="166">
        <f>Table1[[#This Row],[Medicare Rate in CR]]*Table1[[#This Row],[SumOfUnits]]*Table1[[#This Row],[Actuarial Factor 06/20/2023]]</f>
        <v>0</v>
      </c>
      <c r="P13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85.298824002402327</v>
      </c>
      <c r="Q1335" s="166">
        <f>Table1[[#This Row],[Trended Medicare Pricing for all RHCs]]-Table1[[#This Row],[SumOfSFY24 Estimated Payment 5/04/23]]</f>
        <v>26.498904016118296</v>
      </c>
      <c r="R1335" s="24">
        <f>Table1[[#This Row],[SumOfUnits]]*Table1[[#This Row],[Actuarial Factor 06/20/2023]]</f>
        <v>0.90838745537284149</v>
      </c>
      <c r="S1335" s="23"/>
    </row>
    <row r="1336" spans="1:19" x14ac:dyDescent="0.25">
      <c r="A1336" s="192" t="s">
        <v>208</v>
      </c>
      <c r="B1336" s="193" t="s">
        <v>209</v>
      </c>
      <c r="C1336" s="192" t="s">
        <v>78</v>
      </c>
      <c r="D1336" s="192" t="s">
        <v>31</v>
      </c>
      <c r="E1336" s="192" t="s">
        <v>69</v>
      </c>
      <c r="F1336" s="194">
        <v>52.86</v>
      </c>
      <c r="G1336">
        <v>1</v>
      </c>
      <c r="H1336">
        <v>1</v>
      </c>
      <c r="I1336" s="167">
        <v>56.586323509207766</v>
      </c>
      <c r="J1336" s="22">
        <v>1.0704942018389665</v>
      </c>
      <c r="K1336" s="22" t="s">
        <v>210</v>
      </c>
      <c r="L1336" s="22" t="s">
        <v>58</v>
      </c>
      <c r="M13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36" s="24" t="str">
        <f>IFERROR(IF(Table1[[#This Row],[Medicare Rate in CR]]&gt;0,"Y","N"),"N")</f>
        <v>N</v>
      </c>
      <c r="O1336" s="166">
        <f>Table1[[#This Row],[Medicare Rate in CR]]*Table1[[#This Row],[SumOfUnits]]*Table1[[#This Row],[Actuarial Factor 06/20/2023]]</f>
        <v>0</v>
      </c>
      <c r="P13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82.087643164834674</v>
      </c>
      <c r="Q1336" s="166">
        <f>Table1[[#This Row],[Trended Medicare Pricing for all RHCs]]-Table1[[#This Row],[SumOfSFY24 Estimated Payment 5/04/23]]</f>
        <v>25.501319655626908</v>
      </c>
      <c r="R1336" s="24">
        <f>Table1[[#This Row],[SumOfUnits]]*Table1[[#This Row],[Actuarial Factor 06/20/2023]]</f>
        <v>1.0704942018389665</v>
      </c>
      <c r="S1336" s="23"/>
    </row>
    <row r="1337" spans="1:19" x14ac:dyDescent="0.25">
      <c r="A1337" s="192" t="s">
        <v>208</v>
      </c>
      <c r="B1337" s="193" t="s">
        <v>209</v>
      </c>
      <c r="C1337" s="192" t="s">
        <v>79</v>
      </c>
      <c r="D1337" s="192" t="s">
        <v>30</v>
      </c>
      <c r="E1337" s="192" t="s">
        <v>59</v>
      </c>
      <c r="F1337" s="194">
        <v>129.46</v>
      </c>
      <c r="G1337">
        <v>2</v>
      </c>
      <c r="H1337">
        <v>2</v>
      </c>
      <c r="I1337" s="167">
        <v>123.62483285984885</v>
      </c>
      <c r="J1337" s="22">
        <v>0.95492687208287386</v>
      </c>
      <c r="K1337" s="22" t="s">
        <v>210</v>
      </c>
      <c r="L1337" s="22" t="s">
        <v>58</v>
      </c>
      <c r="M13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37" s="24" t="str">
        <f>IFERROR(IF(Table1[[#This Row],[Medicare Rate in CR]]&gt;0,"Y","N"),"N")</f>
        <v>N</v>
      </c>
      <c r="O1337" s="166">
        <f>Table1[[#This Row],[Medicare Rate in CR]]*Table1[[#This Row],[SumOfUnits]]*Table1[[#This Row],[Actuarial Factor 06/20/2023]]</f>
        <v>0</v>
      </c>
      <c r="P13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148.51934472765043</v>
      </c>
      <c r="Q1337" s="166">
        <f>Table1[[#This Row],[Trended Medicare Pricing for all RHCs]]-Table1[[#This Row],[SumOfSFY24 Estimated Payment 5/04/23]]</f>
        <v>24.894511867801583</v>
      </c>
      <c r="R1337" s="24">
        <f>Table1[[#This Row],[SumOfUnits]]*Table1[[#This Row],[Actuarial Factor 06/20/2023]]</f>
        <v>1.9098537441657477</v>
      </c>
      <c r="S1337" s="23"/>
    </row>
    <row r="1338" spans="1:19" x14ac:dyDescent="0.25">
      <c r="A1338" s="192" t="s">
        <v>208</v>
      </c>
      <c r="B1338" s="193" t="s">
        <v>209</v>
      </c>
      <c r="C1338" s="192" t="s">
        <v>79</v>
      </c>
      <c r="D1338" s="192" t="s">
        <v>30</v>
      </c>
      <c r="E1338" s="192" t="s">
        <v>62</v>
      </c>
      <c r="F1338" s="194">
        <v>99.73</v>
      </c>
      <c r="G1338">
        <v>2</v>
      </c>
      <c r="H1338">
        <v>2</v>
      </c>
      <c r="I1338" s="167">
        <v>101.10061579852315</v>
      </c>
      <c r="J1338" s="22">
        <v>1.0137432648001921</v>
      </c>
      <c r="K1338" s="22" t="s">
        <v>210</v>
      </c>
      <c r="L1338" s="22" t="s">
        <v>58</v>
      </c>
      <c r="M13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38" s="24" t="str">
        <f>IFERROR(IF(Table1[[#This Row],[Medicare Rate in CR]]&gt;0,"Y","N"),"N")</f>
        <v>N</v>
      </c>
      <c r="O1338" s="166">
        <f>Table1[[#This Row],[Medicare Rate in CR]]*Table1[[#This Row],[SumOfUnits]]*Table1[[#This Row],[Actuarial Factor 06/20/2023]]</f>
        <v>0</v>
      </c>
      <c r="P13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121.45939341314438</v>
      </c>
      <c r="Q1338" s="166">
        <f>Table1[[#This Row],[Trended Medicare Pricing for all RHCs]]-Table1[[#This Row],[SumOfSFY24 Estimated Payment 5/04/23]]</f>
        <v>20.358777614621232</v>
      </c>
      <c r="R1338" s="24">
        <f>Table1[[#This Row],[SumOfUnits]]*Table1[[#This Row],[Actuarial Factor 06/20/2023]]</f>
        <v>2.0274865296003841</v>
      </c>
      <c r="S1338" s="23"/>
    </row>
    <row r="1339" spans="1:19" x14ac:dyDescent="0.25">
      <c r="A1339" s="192" t="s">
        <v>208</v>
      </c>
      <c r="B1339" s="193" t="s">
        <v>209</v>
      </c>
      <c r="C1339" s="192" t="s">
        <v>55</v>
      </c>
      <c r="D1339" s="192" t="s">
        <v>30</v>
      </c>
      <c r="E1339" s="192" t="s">
        <v>56</v>
      </c>
      <c r="F1339" s="194">
        <v>3042.3100000000004</v>
      </c>
      <c r="G1339">
        <v>47</v>
      </c>
      <c r="H1339">
        <v>47</v>
      </c>
      <c r="I1339" s="167">
        <v>3262.6294343965828</v>
      </c>
      <c r="J1339" s="22">
        <v>1.0724184696485837</v>
      </c>
      <c r="K1339" s="22" t="s">
        <v>210</v>
      </c>
      <c r="L1339" s="22" t="s">
        <v>58</v>
      </c>
      <c r="M13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39" s="24" t="str">
        <f>IFERROR(IF(Table1[[#This Row],[Medicare Rate in CR]]&gt;0,"Y","N"),"N")</f>
        <v>N</v>
      </c>
      <c r="O1339" s="166">
        <f>Table1[[#This Row],[Medicare Rate in CR]]*Table1[[#This Row],[SumOfUnits]]*Table1[[#This Row],[Actuarial Factor 06/20/2023]]</f>
        <v>0</v>
      </c>
      <c r="P13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4732.4334142004782</v>
      </c>
      <c r="Q1339" s="166">
        <f>Table1[[#This Row],[Trended Medicare Pricing for all RHCs]]-Table1[[#This Row],[SumOfSFY24 Estimated Payment 5/04/23]]</f>
        <v>1469.8039798038953</v>
      </c>
      <c r="R1339" s="24">
        <f>Table1[[#This Row],[SumOfUnits]]*Table1[[#This Row],[Actuarial Factor 06/20/2023]]</f>
        <v>50.403668073483431</v>
      </c>
      <c r="S1339" s="23"/>
    </row>
    <row r="1340" spans="1:19" x14ac:dyDescent="0.25">
      <c r="A1340" s="192" t="s">
        <v>208</v>
      </c>
      <c r="B1340" s="193" t="s">
        <v>209</v>
      </c>
      <c r="C1340" s="192" t="s">
        <v>55</v>
      </c>
      <c r="D1340" s="192" t="s">
        <v>30</v>
      </c>
      <c r="E1340" s="192" t="s">
        <v>59</v>
      </c>
      <c r="F1340" s="194">
        <v>49832.460000000654</v>
      </c>
      <c r="G1340">
        <v>772</v>
      </c>
      <c r="H1340">
        <v>772</v>
      </c>
      <c r="I1340" s="167">
        <v>50964.659641339727</v>
      </c>
      <c r="J1340" s="22">
        <v>1.0227201234163246</v>
      </c>
      <c r="K1340" s="22" t="s">
        <v>210</v>
      </c>
      <c r="L1340" s="22" t="s">
        <v>58</v>
      </c>
      <c r="M13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40" s="24" t="str">
        <f>IFERROR(IF(Table1[[#This Row],[Medicare Rate in CR]]&gt;0,"Y","N"),"N")</f>
        <v>N</v>
      </c>
      <c r="O1340" s="166">
        <f>Table1[[#This Row],[Medicare Rate in CR]]*Table1[[#This Row],[SumOfUnits]]*Table1[[#This Row],[Actuarial Factor 06/20/2023]]</f>
        <v>0</v>
      </c>
      <c r="P13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73924.073536300246</v>
      </c>
      <c r="Q1340" s="166">
        <f>Table1[[#This Row],[Trended Medicare Pricing for all RHCs]]-Table1[[#This Row],[SumOfSFY24 Estimated Payment 5/04/23]]</f>
        <v>22959.413894960519</v>
      </c>
      <c r="R1340" s="24">
        <f>Table1[[#This Row],[SumOfUnits]]*Table1[[#This Row],[Actuarial Factor 06/20/2023]]</f>
        <v>789.53993527740261</v>
      </c>
      <c r="S1340" s="23"/>
    </row>
    <row r="1341" spans="1:19" x14ac:dyDescent="0.25">
      <c r="A1341" s="192" t="s">
        <v>208</v>
      </c>
      <c r="B1341" s="193" t="s">
        <v>209</v>
      </c>
      <c r="C1341" s="192" t="s">
        <v>55</v>
      </c>
      <c r="D1341" s="192" t="s">
        <v>30</v>
      </c>
      <c r="E1341" s="192" t="s">
        <v>60</v>
      </c>
      <c r="F1341" s="194">
        <v>12106.039999999948</v>
      </c>
      <c r="G1341">
        <v>188</v>
      </c>
      <c r="H1341">
        <v>188</v>
      </c>
      <c r="I1341" s="167">
        <v>11000.107459109167</v>
      </c>
      <c r="J1341" s="22">
        <v>0.90864621784738975</v>
      </c>
      <c r="K1341" s="22" t="s">
        <v>210</v>
      </c>
      <c r="L1341" s="22" t="s">
        <v>58</v>
      </c>
      <c r="M13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41" s="24" t="str">
        <f>IFERROR(IF(Table1[[#This Row],[Medicare Rate in CR]]&gt;0,"Y","N"),"N")</f>
        <v>N</v>
      </c>
      <c r="O1341" s="166">
        <f>Table1[[#This Row],[Medicare Rate in CR]]*Table1[[#This Row],[SumOfUnits]]*Table1[[#This Row],[Actuarial Factor 06/20/2023]]</f>
        <v>0</v>
      </c>
      <c r="P13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15955.620197153048</v>
      </c>
      <c r="Q1341" s="166">
        <f>Table1[[#This Row],[Trended Medicare Pricing for all RHCs]]-Table1[[#This Row],[SumOfSFY24 Estimated Payment 5/04/23]]</f>
        <v>4955.5127380438807</v>
      </c>
      <c r="R1341" s="24">
        <f>Table1[[#This Row],[SumOfUnits]]*Table1[[#This Row],[Actuarial Factor 06/20/2023]]</f>
        <v>170.82548895530928</v>
      </c>
      <c r="S1341" s="23"/>
    </row>
    <row r="1342" spans="1:19" x14ac:dyDescent="0.25">
      <c r="A1342" s="192" t="s">
        <v>208</v>
      </c>
      <c r="B1342" s="193" t="s">
        <v>209</v>
      </c>
      <c r="C1342" s="192" t="s">
        <v>55</v>
      </c>
      <c r="D1342" s="192" t="s">
        <v>30</v>
      </c>
      <c r="E1342" s="192" t="s">
        <v>61</v>
      </c>
      <c r="F1342" s="194">
        <v>3301.2300000000005</v>
      </c>
      <c r="G1342">
        <v>51</v>
      </c>
      <c r="H1342">
        <v>51</v>
      </c>
      <c r="I1342" s="167">
        <v>2999.6501537443387</v>
      </c>
      <c r="J1342" s="22">
        <v>0.90864621784738975</v>
      </c>
      <c r="K1342" s="22" t="s">
        <v>210</v>
      </c>
      <c r="L1342" s="22" t="s">
        <v>58</v>
      </c>
      <c r="M13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42" s="24" t="str">
        <f>IFERROR(IF(Table1[[#This Row],[Medicare Rate in CR]]&gt;0,"Y","N"),"N")</f>
        <v>N</v>
      </c>
      <c r="O1342" s="166">
        <f>Table1[[#This Row],[Medicare Rate in CR]]*Table1[[#This Row],[SumOfUnits]]*Table1[[#This Row],[Actuarial Factor 06/20/2023]]</f>
        <v>0</v>
      </c>
      <c r="P13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4350.982820430776</v>
      </c>
      <c r="Q1342" s="166">
        <f>Table1[[#This Row],[Trended Medicare Pricing for all RHCs]]-Table1[[#This Row],[SumOfSFY24 Estimated Payment 5/04/23]]</f>
        <v>1351.3326666864373</v>
      </c>
      <c r="R1342" s="24">
        <f>Table1[[#This Row],[SumOfUnits]]*Table1[[#This Row],[Actuarial Factor 06/20/2023]]</f>
        <v>46.340957110216877</v>
      </c>
      <c r="S1342" s="23"/>
    </row>
    <row r="1343" spans="1:19" x14ac:dyDescent="0.25">
      <c r="A1343" s="192" t="s">
        <v>208</v>
      </c>
      <c r="B1343" s="193" t="s">
        <v>209</v>
      </c>
      <c r="C1343" s="192" t="s">
        <v>55</v>
      </c>
      <c r="D1343" s="192" t="s">
        <v>30</v>
      </c>
      <c r="E1343" s="192" t="s">
        <v>62</v>
      </c>
      <c r="F1343" s="194">
        <v>30250.12999999983</v>
      </c>
      <c r="G1343">
        <v>469</v>
      </c>
      <c r="H1343">
        <v>469</v>
      </c>
      <c r="I1343" s="167">
        <v>31723.670905163868</v>
      </c>
      <c r="J1343" s="22">
        <v>1.0487118866981413</v>
      </c>
      <c r="K1343" s="22" t="s">
        <v>210</v>
      </c>
      <c r="L1343" s="22" t="s">
        <v>58</v>
      </c>
      <c r="M13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43" s="24" t="str">
        <f>IFERROR(IF(Table1[[#This Row],[Medicare Rate in CR]]&gt;0,"Y","N"),"N")</f>
        <v>N</v>
      </c>
      <c r="O1343" s="166">
        <f>Table1[[#This Row],[Medicare Rate in CR]]*Table1[[#This Row],[SumOfUnits]]*Table1[[#This Row],[Actuarial Factor 06/20/2023]]</f>
        <v>0</v>
      </c>
      <c r="P13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46015.081771143065</v>
      </c>
      <c r="Q1343" s="166">
        <f>Table1[[#This Row],[Trended Medicare Pricing for all RHCs]]-Table1[[#This Row],[SumOfSFY24 Estimated Payment 5/04/23]]</f>
        <v>14291.410865979196</v>
      </c>
      <c r="R1343" s="24">
        <f>Table1[[#This Row],[SumOfUnits]]*Table1[[#This Row],[Actuarial Factor 06/20/2023]]</f>
        <v>491.84587486142829</v>
      </c>
      <c r="S1343" s="23"/>
    </row>
    <row r="1344" spans="1:19" x14ac:dyDescent="0.25">
      <c r="A1344" s="192" t="s">
        <v>208</v>
      </c>
      <c r="B1344" s="193" t="s">
        <v>209</v>
      </c>
      <c r="C1344" s="192" t="s">
        <v>55</v>
      </c>
      <c r="D1344" s="192" t="s">
        <v>30</v>
      </c>
      <c r="E1344" s="192" t="s">
        <v>63</v>
      </c>
      <c r="F1344" s="194">
        <v>25011.349999999864</v>
      </c>
      <c r="G1344">
        <v>393</v>
      </c>
      <c r="H1344">
        <v>393</v>
      </c>
      <c r="I1344" s="167">
        <v>25077.516380554767</v>
      </c>
      <c r="J1344" s="22">
        <v>1.0026454541859957</v>
      </c>
      <c r="K1344" s="22" t="s">
        <v>210</v>
      </c>
      <c r="L1344" s="22" t="s">
        <v>58</v>
      </c>
      <c r="M13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44" s="24" t="str">
        <f>IFERROR(IF(Table1[[#This Row],[Medicare Rate in CR]]&gt;0,"Y","N"),"N")</f>
        <v>N</v>
      </c>
      <c r="O1344" s="166">
        <f>Table1[[#This Row],[Medicare Rate in CR]]*Table1[[#This Row],[SumOfUnits]]*Table1[[#This Row],[Actuarial Factor 06/20/2023]]</f>
        <v>0</v>
      </c>
      <c r="P13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36374.85618603402</v>
      </c>
      <c r="Q1344" s="166">
        <f>Table1[[#This Row],[Trended Medicare Pricing for all RHCs]]-Table1[[#This Row],[SumOfSFY24 Estimated Payment 5/04/23]]</f>
        <v>11297.339805479252</v>
      </c>
      <c r="R1344" s="24">
        <f>Table1[[#This Row],[SumOfUnits]]*Table1[[#This Row],[Actuarial Factor 06/20/2023]]</f>
        <v>394.03966349509631</v>
      </c>
      <c r="S1344" s="23"/>
    </row>
    <row r="1345" spans="1:19" x14ac:dyDescent="0.25">
      <c r="A1345" s="192" t="s">
        <v>208</v>
      </c>
      <c r="B1345" s="193" t="s">
        <v>209</v>
      </c>
      <c r="C1345" s="192" t="s">
        <v>55</v>
      </c>
      <c r="D1345" s="192" t="s">
        <v>30</v>
      </c>
      <c r="E1345" s="192" t="s">
        <v>64</v>
      </c>
      <c r="F1345" s="194">
        <v>6013.7099999999882</v>
      </c>
      <c r="G1345">
        <v>93</v>
      </c>
      <c r="H1345">
        <v>93</v>
      </c>
      <c r="I1345" s="167">
        <v>5895.8373895248978</v>
      </c>
      <c r="J1345" s="22">
        <v>0.98039935240058296</v>
      </c>
      <c r="K1345" s="22" t="s">
        <v>210</v>
      </c>
      <c r="L1345" s="22" t="s">
        <v>58</v>
      </c>
      <c r="M13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45" s="24" t="str">
        <f>IFERROR(IF(Table1[[#This Row],[Medicare Rate in CR]]&gt;0,"Y","N"),"N")</f>
        <v>N</v>
      </c>
      <c r="O1345" s="166">
        <f>Table1[[#This Row],[Medicare Rate in CR]]*Table1[[#This Row],[SumOfUnits]]*Table1[[#This Row],[Actuarial Factor 06/20/2023]]</f>
        <v>0</v>
      </c>
      <c r="P13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8551.8930138753276</v>
      </c>
      <c r="Q1345" s="166">
        <f>Table1[[#This Row],[Trended Medicare Pricing for all RHCs]]-Table1[[#This Row],[SumOfSFY24 Estimated Payment 5/04/23]]</f>
        <v>2656.0556243504298</v>
      </c>
      <c r="R1345" s="24">
        <f>Table1[[#This Row],[SumOfUnits]]*Table1[[#This Row],[Actuarial Factor 06/20/2023]]</f>
        <v>91.177139773254211</v>
      </c>
      <c r="S1345" s="23"/>
    </row>
    <row r="1346" spans="1:19" x14ac:dyDescent="0.25">
      <c r="A1346" s="192" t="s">
        <v>208</v>
      </c>
      <c r="B1346" s="193" t="s">
        <v>209</v>
      </c>
      <c r="C1346" s="192" t="s">
        <v>55</v>
      </c>
      <c r="D1346" s="192" t="s">
        <v>30</v>
      </c>
      <c r="E1346" s="192" t="s">
        <v>77</v>
      </c>
      <c r="F1346" s="194">
        <v>24036.749999999869</v>
      </c>
      <c r="G1346">
        <v>372</v>
      </c>
      <c r="H1346">
        <v>372</v>
      </c>
      <c r="I1346" s="167">
        <v>30447.153672607332</v>
      </c>
      <c r="J1346" s="22">
        <v>1.2666917812352958</v>
      </c>
      <c r="K1346" s="22" t="s">
        <v>210</v>
      </c>
      <c r="L1346" s="22" t="s">
        <v>58</v>
      </c>
      <c r="M13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46" s="24" t="str">
        <f>IFERROR(IF(Table1[[#This Row],[Medicare Rate in CR]]&gt;0,"Y","N"),"N")</f>
        <v>N</v>
      </c>
      <c r="O1346" s="166">
        <f>Table1[[#This Row],[Medicare Rate in CR]]*Table1[[#This Row],[SumOfUnits]]*Table1[[#This Row],[Actuarial Factor 06/20/2023]]</f>
        <v>0</v>
      </c>
      <c r="P13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44163.497664941759</v>
      </c>
      <c r="Q1346" s="166">
        <f>Table1[[#This Row],[Trended Medicare Pricing for all RHCs]]-Table1[[#This Row],[SumOfSFY24 Estimated Payment 5/04/23]]</f>
        <v>13716.343992334427</v>
      </c>
      <c r="R1346" s="24">
        <f>Table1[[#This Row],[SumOfUnits]]*Table1[[#This Row],[Actuarial Factor 06/20/2023]]</f>
        <v>471.20934261953005</v>
      </c>
      <c r="S1346" s="23"/>
    </row>
    <row r="1347" spans="1:19" x14ac:dyDescent="0.25">
      <c r="A1347" s="192" t="s">
        <v>208</v>
      </c>
      <c r="B1347" s="193" t="s">
        <v>209</v>
      </c>
      <c r="C1347" s="192" t="s">
        <v>55</v>
      </c>
      <c r="D1347" s="192" t="s">
        <v>32</v>
      </c>
      <c r="E1347" s="192" t="s">
        <v>81</v>
      </c>
      <c r="F1347" s="194">
        <v>258.92</v>
      </c>
      <c r="G1347">
        <v>4</v>
      </c>
      <c r="H1347">
        <v>4</v>
      </c>
      <c r="I1347" s="167">
        <v>267.71517979864529</v>
      </c>
      <c r="J1347" s="22">
        <v>1.0339687154281063</v>
      </c>
      <c r="K1347" s="22" t="s">
        <v>210</v>
      </c>
      <c r="L1347" s="22" t="s">
        <v>58</v>
      </c>
      <c r="M13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47" s="24" t="str">
        <f>IFERROR(IF(Table1[[#This Row],[Medicare Rate in CR]]&gt;0,"Y","N"),"N")</f>
        <v>N</v>
      </c>
      <c r="O1347" s="166">
        <f>Table1[[#This Row],[Medicare Rate in CR]]*Table1[[#This Row],[SumOfUnits]]*Table1[[#This Row],[Actuarial Factor 06/20/2023]]</f>
        <v>0</v>
      </c>
      <c r="P13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388.32000012349448</v>
      </c>
      <c r="Q1347" s="166">
        <f>Table1[[#This Row],[Trended Medicare Pricing for all RHCs]]-Table1[[#This Row],[SumOfSFY24 Estimated Payment 5/04/23]]</f>
        <v>120.60482032484919</v>
      </c>
      <c r="R1347" s="24">
        <f>Table1[[#This Row],[SumOfUnits]]*Table1[[#This Row],[Actuarial Factor 06/20/2023]]</f>
        <v>4.1358748617124252</v>
      </c>
      <c r="S1347" s="23"/>
    </row>
    <row r="1348" spans="1:19" x14ac:dyDescent="0.25">
      <c r="A1348" s="192" t="s">
        <v>208</v>
      </c>
      <c r="B1348" s="193" t="s">
        <v>209</v>
      </c>
      <c r="C1348" s="192" t="s">
        <v>55</v>
      </c>
      <c r="D1348" s="192" t="s">
        <v>32</v>
      </c>
      <c r="E1348" s="192" t="s">
        <v>65</v>
      </c>
      <c r="F1348" s="194">
        <v>1188.1900000000003</v>
      </c>
      <c r="G1348">
        <v>18</v>
      </c>
      <c r="H1348">
        <v>18</v>
      </c>
      <c r="I1348" s="167">
        <v>1475.0958365233428</v>
      </c>
      <c r="J1348" s="22">
        <v>1.241464611319185</v>
      </c>
      <c r="K1348" s="22" t="s">
        <v>210</v>
      </c>
      <c r="L1348" s="22" t="s">
        <v>58</v>
      </c>
      <c r="M13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48" s="24" t="str">
        <f>IFERROR(IF(Table1[[#This Row],[Medicare Rate in CR]]&gt;0,"Y","N"),"N")</f>
        <v>N</v>
      </c>
      <c r="O1348" s="166">
        <f>Table1[[#This Row],[Medicare Rate in CR]]*Table1[[#This Row],[SumOfUnits]]*Table1[[#This Row],[Actuarial Factor 06/20/2023]]</f>
        <v>0</v>
      </c>
      <c r="P13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2139.6217272839499</v>
      </c>
      <c r="Q1348" s="166">
        <f>Table1[[#This Row],[Trended Medicare Pricing for all RHCs]]-Table1[[#This Row],[SumOfSFY24 Estimated Payment 5/04/23]]</f>
        <v>664.52589076060713</v>
      </c>
      <c r="R1348" s="24">
        <f>Table1[[#This Row],[SumOfUnits]]*Table1[[#This Row],[Actuarial Factor 06/20/2023]]</f>
        <v>22.346363003745328</v>
      </c>
      <c r="S1348" s="23"/>
    </row>
    <row r="1349" spans="1:19" x14ac:dyDescent="0.25">
      <c r="A1349" s="192" t="s">
        <v>208</v>
      </c>
      <c r="B1349" s="193" t="s">
        <v>209</v>
      </c>
      <c r="C1349" s="192" t="s">
        <v>55</v>
      </c>
      <c r="D1349" s="192" t="s">
        <v>32</v>
      </c>
      <c r="E1349" s="192" t="s">
        <v>66</v>
      </c>
      <c r="F1349" s="194">
        <v>590.65000000000009</v>
      </c>
      <c r="G1349">
        <v>10</v>
      </c>
      <c r="H1349">
        <v>10</v>
      </c>
      <c r="I1349" s="167">
        <v>630.713797119623</v>
      </c>
      <c r="J1349" s="22">
        <v>1.0678300129004028</v>
      </c>
      <c r="K1349" s="22" t="s">
        <v>210</v>
      </c>
      <c r="L1349" s="22" t="s">
        <v>58</v>
      </c>
      <c r="M13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49" s="24" t="str">
        <f>IFERROR(IF(Table1[[#This Row],[Medicare Rate in CR]]&gt;0,"Y","N"),"N")</f>
        <v>N</v>
      </c>
      <c r="O1349" s="166">
        <f>Table1[[#This Row],[Medicare Rate in CR]]*Table1[[#This Row],[SumOfUnits]]*Table1[[#This Row],[Actuarial Factor 06/20/2023]]</f>
        <v>0</v>
      </c>
      <c r="P13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914.84831737815796</v>
      </c>
      <c r="Q1349" s="166">
        <f>Table1[[#This Row],[Trended Medicare Pricing for all RHCs]]-Table1[[#This Row],[SumOfSFY24 Estimated Payment 5/04/23]]</f>
        <v>284.13452025853496</v>
      </c>
      <c r="R1349" s="24">
        <f>Table1[[#This Row],[SumOfUnits]]*Table1[[#This Row],[Actuarial Factor 06/20/2023]]</f>
        <v>10.678300129004029</v>
      </c>
      <c r="S1349" s="23"/>
    </row>
    <row r="1350" spans="1:19" x14ac:dyDescent="0.25">
      <c r="A1350" s="192" t="s">
        <v>208</v>
      </c>
      <c r="B1350" s="193" t="s">
        <v>209</v>
      </c>
      <c r="C1350" s="192" t="s">
        <v>55</v>
      </c>
      <c r="D1350" s="192" t="s">
        <v>31</v>
      </c>
      <c r="E1350" s="192" t="s">
        <v>67</v>
      </c>
      <c r="F1350" s="194">
        <v>1165.1400000000001</v>
      </c>
      <c r="G1350">
        <v>18</v>
      </c>
      <c r="H1350">
        <v>18</v>
      </c>
      <c r="I1350" s="167">
        <v>1319.1655900137571</v>
      </c>
      <c r="J1350" s="22">
        <v>1.1321949207938591</v>
      </c>
      <c r="K1350" s="22" t="s">
        <v>210</v>
      </c>
      <c r="L1350" s="22" t="s">
        <v>58</v>
      </c>
      <c r="M13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50" s="24" t="str">
        <f>IFERROR(IF(Table1[[#This Row],[Medicare Rate in CR]]&gt;0,"Y","N"),"N")</f>
        <v>N</v>
      </c>
      <c r="O1350" s="166">
        <f>Table1[[#This Row],[Medicare Rate in CR]]*Table1[[#This Row],[SumOfUnits]]*Table1[[#This Row],[Actuarial Factor 06/20/2023]]</f>
        <v>0</v>
      </c>
      <c r="P13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1913.4454103885073</v>
      </c>
      <c r="Q1350" s="166">
        <f>Table1[[#This Row],[Trended Medicare Pricing for all RHCs]]-Table1[[#This Row],[SumOfSFY24 Estimated Payment 5/04/23]]</f>
        <v>594.27982037475022</v>
      </c>
      <c r="R1350" s="24">
        <f>Table1[[#This Row],[SumOfUnits]]*Table1[[#This Row],[Actuarial Factor 06/20/2023]]</f>
        <v>20.379508574289463</v>
      </c>
      <c r="S1350" s="23"/>
    </row>
    <row r="1351" spans="1:19" x14ac:dyDescent="0.25">
      <c r="A1351" s="192" t="s">
        <v>208</v>
      </c>
      <c r="B1351" s="193" t="s">
        <v>209</v>
      </c>
      <c r="C1351" s="192" t="s">
        <v>55</v>
      </c>
      <c r="D1351" s="192" t="s">
        <v>31</v>
      </c>
      <c r="E1351" s="192" t="s">
        <v>82</v>
      </c>
      <c r="F1351" s="194">
        <v>194.19</v>
      </c>
      <c r="G1351">
        <v>3</v>
      </c>
      <c r="H1351">
        <v>3</v>
      </c>
      <c r="I1351" s="167">
        <v>223.72803813056123</v>
      </c>
      <c r="J1351" s="22">
        <v>1.1521089558193585</v>
      </c>
      <c r="K1351" s="22" t="s">
        <v>210</v>
      </c>
      <c r="L1351" s="22" t="s">
        <v>58</v>
      </c>
      <c r="M13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51" s="24" t="str">
        <f>IFERROR(IF(Table1[[#This Row],[Medicare Rate in CR]]&gt;0,"Y","N"),"N")</f>
        <v>N</v>
      </c>
      <c r="O1351" s="166">
        <f>Table1[[#This Row],[Medicare Rate in CR]]*Table1[[#This Row],[SumOfUnits]]*Table1[[#This Row],[Actuarial Factor 06/20/2023]]</f>
        <v>0</v>
      </c>
      <c r="P13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324.51679377998551</v>
      </c>
      <c r="Q1351" s="166">
        <f>Table1[[#This Row],[Trended Medicare Pricing for all RHCs]]-Table1[[#This Row],[SumOfSFY24 Estimated Payment 5/04/23]]</f>
        <v>100.78875564942427</v>
      </c>
      <c r="R1351" s="24">
        <f>Table1[[#This Row],[SumOfUnits]]*Table1[[#This Row],[Actuarial Factor 06/20/2023]]</f>
        <v>3.4563268674580754</v>
      </c>
      <c r="S1351" s="23"/>
    </row>
    <row r="1352" spans="1:19" x14ac:dyDescent="0.25">
      <c r="A1352" s="192" t="s">
        <v>208</v>
      </c>
      <c r="B1352" s="193" t="s">
        <v>209</v>
      </c>
      <c r="C1352" s="192" t="s">
        <v>55</v>
      </c>
      <c r="D1352" s="192" t="s">
        <v>31</v>
      </c>
      <c r="E1352" s="192" t="s">
        <v>68</v>
      </c>
      <c r="F1352" s="194">
        <v>1165.1400000000001</v>
      </c>
      <c r="G1352">
        <v>18</v>
      </c>
      <c r="H1352">
        <v>18</v>
      </c>
      <c r="I1352" s="167">
        <v>1255.8541588821033</v>
      </c>
      <c r="J1352" s="22">
        <v>1.0778568746091484</v>
      </c>
      <c r="K1352" s="22" t="s">
        <v>210</v>
      </c>
      <c r="L1352" s="22" t="s">
        <v>58</v>
      </c>
      <c r="M13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52" s="24" t="str">
        <f>IFERROR(IF(Table1[[#This Row],[Medicare Rate in CR]]&gt;0,"Y","N"),"N")</f>
        <v>N</v>
      </c>
      <c r="O1352" s="166">
        <f>Table1[[#This Row],[Medicare Rate in CR]]*Table1[[#This Row],[SumOfUnits]]*Table1[[#This Row],[Actuarial Factor 06/20/2023]]</f>
        <v>0</v>
      </c>
      <c r="P13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1821.6123848448924</v>
      </c>
      <c r="Q1352" s="166">
        <f>Table1[[#This Row],[Trended Medicare Pricing for all RHCs]]-Table1[[#This Row],[SumOfSFY24 Estimated Payment 5/04/23]]</f>
        <v>565.75822596278908</v>
      </c>
      <c r="R1352" s="24">
        <f>Table1[[#This Row],[SumOfUnits]]*Table1[[#This Row],[Actuarial Factor 06/20/2023]]</f>
        <v>19.401423742964671</v>
      </c>
      <c r="S1352" s="23"/>
    </row>
    <row r="1353" spans="1:19" x14ac:dyDescent="0.25">
      <c r="A1353" s="192" t="s">
        <v>208</v>
      </c>
      <c r="B1353" s="193" t="s">
        <v>209</v>
      </c>
      <c r="C1353" s="192" t="s">
        <v>55</v>
      </c>
      <c r="D1353" s="192" t="s">
        <v>31</v>
      </c>
      <c r="E1353" s="192" t="s">
        <v>74</v>
      </c>
      <c r="F1353" s="194">
        <v>64.73</v>
      </c>
      <c r="G1353">
        <v>1</v>
      </c>
      <c r="H1353">
        <v>1</v>
      </c>
      <c r="I1353" s="167">
        <v>67.141227664788801</v>
      </c>
      <c r="J1353" s="22">
        <v>1.0372505432533414</v>
      </c>
      <c r="K1353" s="22" t="s">
        <v>210</v>
      </c>
      <c r="L1353" s="22" t="s">
        <v>58</v>
      </c>
      <c r="M13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53" s="24" t="str">
        <f>IFERROR(IF(Table1[[#This Row],[Medicare Rate in CR]]&gt;0,"Y","N"),"N")</f>
        <v>N</v>
      </c>
      <c r="O1353" s="166">
        <f>Table1[[#This Row],[Medicare Rate in CR]]*Table1[[#This Row],[SumOfUnits]]*Table1[[#This Row],[Actuarial Factor 06/20/2023]]</f>
        <v>0</v>
      </c>
      <c r="P13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97.38813299526727</v>
      </c>
      <c r="Q1353" s="166">
        <f>Table1[[#This Row],[Trended Medicare Pricing for all RHCs]]-Table1[[#This Row],[SumOfSFY24 Estimated Payment 5/04/23]]</f>
        <v>30.246905330478469</v>
      </c>
      <c r="R1353" s="24">
        <f>Table1[[#This Row],[SumOfUnits]]*Table1[[#This Row],[Actuarial Factor 06/20/2023]]</f>
        <v>1.0372505432533414</v>
      </c>
      <c r="S1353" s="23"/>
    </row>
    <row r="1354" spans="1:19" x14ac:dyDescent="0.25">
      <c r="A1354" s="192" t="s">
        <v>208</v>
      </c>
      <c r="B1354" s="193" t="s">
        <v>209</v>
      </c>
      <c r="C1354" s="192" t="s">
        <v>55</v>
      </c>
      <c r="D1354" s="192" t="s">
        <v>31</v>
      </c>
      <c r="E1354" s="192" t="s">
        <v>69</v>
      </c>
      <c r="F1354" s="194">
        <v>8220.7099999999737</v>
      </c>
      <c r="G1354">
        <v>127</v>
      </c>
      <c r="H1354">
        <v>127</v>
      </c>
      <c r="I1354" s="167">
        <v>8610.7652715312815</v>
      </c>
      <c r="J1354" s="22">
        <v>1.0474478812087167</v>
      </c>
      <c r="K1354" s="22" t="s">
        <v>210</v>
      </c>
      <c r="L1354" s="22" t="s">
        <v>58</v>
      </c>
      <c r="M13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354" s="24" t="str">
        <f>IFERROR(IF(Table1[[#This Row],[Medicare Rate in CR]]&gt;0,"Y","N"),"N")</f>
        <v>N</v>
      </c>
      <c r="O1354" s="166">
        <f>Table1[[#This Row],[Medicare Rate in CR]]*Table1[[#This Row],[SumOfUnits]]*Table1[[#This Row],[Actuarial Factor 06/20/2023]]</f>
        <v>0</v>
      </c>
      <c r="P13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12489.887102476994</v>
      </c>
      <c r="Q1354" s="166">
        <f>Table1[[#This Row],[Trended Medicare Pricing for all RHCs]]-Table1[[#This Row],[SumOfSFY24 Estimated Payment 5/04/23]]</f>
        <v>3879.1218309457126</v>
      </c>
      <c r="R1354" s="24">
        <f>Table1[[#This Row],[SumOfUnits]]*Table1[[#This Row],[Actuarial Factor 06/20/2023]]</f>
        <v>133.02588091350702</v>
      </c>
      <c r="S1354" s="23"/>
    </row>
    <row r="1355" spans="1:19" x14ac:dyDescent="0.25">
      <c r="A1355" s="192" t="s">
        <v>211</v>
      </c>
      <c r="B1355" s="193" t="s">
        <v>212</v>
      </c>
      <c r="C1355" s="192" t="s">
        <v>88</v>
      </c>
      <c r="D1355" s="192" t="s">
        <v>30</v>
      </c>
      <c r="E1355" s="192" t="s">
        <v>59</v>
      </c>
      <c r="F1355" s="194">
        <v>363.16854582249204</v>
      </c>
      <c r="G1355">
        <v>2</v>
      </c>
      <c r="H1355">
        <v>2</v>
      </c>
      <c r="I1355" s="167">
        <v>321.04596001976984</v>
      </c>
      <c r="J1355" s="22">
        <v>0.88401367274986775</v>
      </c>
      <c r="K1355" s="22" t="s">
        <v>213</v>
      </c>
      <c r="L1355" s="22" t="s">
        <v>58</v>
      </c>
      <c r="M1355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55" s="24" t="str">
        <f>IFERROR(IF(Table1[[#This Row],[Medicare Rate in CR]]&gt;0,"Y","N"),"N")</f>
        <v>Y</v>
      </c>
      <c r="O1355" s="166">
        <f>Table1[[#This Row],[Medicare Rate in CR]]*Table1[[#This Row],[SumOfUnits]]*Table1[[#This Row],[Actuarial Factor 06/20/2023]]</f>
        <v>338.1352298268244</v>
      </c>
      <c r="P13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338.1352298268244</v>
      </c>
      <c r="Q1355" s="166">
        <f>Table1[[#This Row],[Trended Medicare Pricing for all RHCs]]-Table1[[#This Row],[SumOfSFY24 Estimated Payment 5/04/23]]</f>
        <v>17.089269807054563</v>
      </c>
      <c r="R1355" s="24">
        <f>Table1[[#This Row],[SumOfUnits]]*Table1[[#This Row],[Actuarial Factor 06/20/2023]]</f>
        <v>1.7680273454997355</v>
      </c>
      <c r="S1355" s="23"/>
    </row>
    <row r="1356" spans="1:19" x14ac:dyDescent="0.25">
      <c r="A1356" s="192" t="s">
        <v>211</v>
      </c>
      <c r="B1356" s="193" t="s">
        <v>212</v>
      </c>
      <c r="C1356" s="192" t="s">
        <v>88</v>
      </c>
      <c r="D1356" s="192" t="s">
        <v>30</v>
      </c>
      <c r="E1356" s="192" t="s">
        <v>77</v>
      </c>
      <c r="F1356" s="194">
        <v>179.69548038932254</v>
      </c>
      <c r="G1356">
        <v>1</v>
      </c>
      <c r="H1356">
        <v>1</v>
      </c>
      <c r="I1356" s="167">
        <v>254.8921733459357</v>
      </c>
      <c r="J1356" s="22">
        <v>1.4184673581867189</v>
      </c>
      <c r="K1356" s="22" t="s">
        <v>213</v>
      </c>
      <c r="L1356" s="22" t="s">
        <v>58</v>
      </c>
      <c r="M1356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56" s="24" t="str">
        <f>IFERROR(IF(Table1[[#This Row],[Medicare Rate in CR]]&gt;0,"Y","N"),"N")</f>
        <v>Y</v>
      </c>
      <c r="O1356" s="166">
        <f>Table1[[#This Row],[Medicare Rate in CR]]*Table1[[#This Row],[SumOfUnits]]*Table1[[#This Row],[Actuarial Factor 06/20/2023]]</f>
        <v>271.28188225320997</v>
      </c>
      <c r="P13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271.28188225320997</v>
      </c>
      <c r="Q1356" s="166">
        <f>Table1[[#This Row],[Trended Medicare Pricing for all RHCs]]-Table1[[#This Row],[SumOfSFY24 Estimated Payment 5/04/23]]</f>
        <v>16.389708907274269</v>
      </c>
      <c r="R1356" s="24">
        <f>Table1[[#This Row],[SumOfUnits]]*Table1[[#This Row],[Actuarial Factor 06/20/2023]]</f>
        <v>1.4184673581867189</v>
      </c>
      <c r="S1356" s="23"/>
    </row>
    <row r="1357" spans="1:19" x14ac:dyDescent="0.25">
      <c r="A1357" s="192" t="s">
        <v>211</v>
      </c>
      <c r="B1357" s="193" t="s">
        <v>212</v>
      </c>
      <c r="C1357" s="192" t="s">
        <v>76</v>
      </c>
      <c r="D1357" s="192" t="s">
        <v>30</v>
      </c>
      <c r="E1357" s="192" t="s">
        <v>56</v>
      </c>
      <c r="F1357" s="194">
        <v>15482.420476052788</v>
      </c>
      <c r="G1357">
        <v>86</v>
      </c>
      <c r="H1357">
        <v>86</v>
      </c>
      <c r="I1357" s="167">
        <v>16549.600374796093</v>
      </c>
      <c r="J1357" s="22">
        <v>1.0689284921820816</v>
      </c>
      <c r="K1357" s="22" t="s">
        <v>213</v>
      </c>
      <c r="L1357" s="22" t="s">
        <v>58</v>
      </c>
      <c r="M1357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57" s="24" t="str">
        <f>IFERROR(IF(Table1[[#This Row],[Medicare Rate in CR]]&gt;0,"Y","N"),"N")</f>
        <v>Y</v>
      </c>
      <c r="O1357" s="166">
        <f>Table1[[#This Row],[Medicare Rate in CR]]*Table1[[#This Row],[SumOfUnits]]*Table1[[#This Row],[Actuarial Factor 06/20/2023]]</f>
        <v>17581.201375164786</v>
      </c>
      <c r="P13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17581.201375164786</v>
      </c>
      <c r="Q1357" s="166">
        <f>Table1[[#This Row],[Trended Medicare Pricing for all RHCs]]-Table1[[#This Row],[SumOfSFY24 Estimated Payment 5/04/23]]</f>
        <v>1031.6010003686933</v>
      </c>
      <c r="R1357" s="24">
        <f>Table1[[#This Row],[SumOfUnits]]*Table1[[#This Row],[Actuarial Factor 06/20/2023]]</f>
        <v>91.927850327659016</v>
      </c>
      <c r="S1357" s="23"/>
    </row>
    <row r="1358" spans="1:19" x14ac:dyDescent="0.25">
      <c r="A1358" s="192" t="s">
        <v>211</v>
      </c>
      <c r="B1358" s="193" t="s">
        <v>212</v>
      </c>
      <c r="C1358" s="192" t="s">
        <v>76</v>
      </c>
      <c r="D1358" s="192" t="s">
        <v>30</v>
      </c>
      <c r="E1358" s="192" t="s">
        <v>59</v>
      </c>
      <c r="F1358" s="194">
        <v>85913.920159005327</v>
      </c>
      <c r="G1358">
        <v>474</v>
      </c>
      <c r="H1358">
        <v>474</v>
      </c>
      <c r="I1358" s="167">
        <v>89320.296079862994</v>
      </c>
      <c r="J1358" s="22">
        <v>1.0396487078526193</v>
      </c>
      <c r="K1358" s="22" t="s">
        <v>213</v>
      </c>
      <c r="L1358" s="22" t="s">
        <v>58</v>
      </c>
      <c r="M1358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58" s="24" t="str">
        <f>IFERROR(IF(Table1[[#This Row],[Medicare Rate in CR]]&gt;0,"Y","N"),"N")</f>
        <v>Y</v>
      </c>
      <c r="O1358" s="166">
        <f>Table1[[#This Row],[Medicare Rate in CR]]*Table1[[#This Row],[SumOfUnits]]*Table1[[#This Row],[Actuarial Factor 06/20/2023]]</f>
        <v>94246.754488609571</v>
      </c>
      <c r="P13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94246.754488609571</v>
      </c>
      <c r="Q1358" s="166">
        <f>Table1[[#This Row],[Trended Medicare Pricing for all RHCs]]-Table1[[#This Row],[SumOfSFY24 Estimated Payment 5/04/23]]</f>
        <v>4926.4584087465773</v>
      </c>
      <c r="R1358" s="24">
        <f>Table1[[#This Row],[SumOfUnits]]*Table1[[#This Row],[Actuarial Factor 06/20/2023]]</f>
        <v>492.79348752214156</v>
      </c>
      <c r="S1358" s="23"/>
    </row>
    <row r="1359" spans="1:19" x14ac:dyDescent="0.25">
      <c r="A1359" s="192" t="s">
        <v>211</v>
      </c>
      <c r="B1359" s="193" t="s">
        <v>212</v>
      </c>
      <c r="C1359" s="192" t="s">
        <v>76</v>
      </c>
      <c r="D1359" s="192" t="s">
        <v>30</v>
      </c>
      <c r="E1359" s="192" t="s">
        <v>60</v>
      </c>
      <c r="F1359" s="194">
        <v>66333.167954129807</v>
      </c>
      <c r="G1359">
        <v>366</v>
      </c>
      <c r="H1359">
        <v>366</v>
      </c>
      <c r="I1359" s="167">
        <v>58226.477623871055</v>
      </c>
      <c r="J1359" s="22">
        <v>0.87778828329344039</v>
      </c>
      <c r="K1359" s="22" t="s">
        <v>213</v>
      </c>
      <c r="L1359" s="22" t="s">
        <v>58</v>
      </c>
      <c r="M1359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59" s="24" t="str">
        <f>IFERROR(IF(Table1[[#This Row],[Medicare Rate in CR]]&gt;0,"Y","N"),"N")</f>
        <v>Y</v>
      </c>
      <c r="O1359" s="166">
        <f>Table1[[#This Row],[Medicare Rate in CR]]*Table1[[#This Row],[SumOfUnits]]*Table1[[#This Row],[Actuarial Factor 06/20/2023]]</f>
        <v>61442.985359832594</v>
      </c>
      <c r="P13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61442.985359832594</v>
      </c>
      <c r="Q1359" s="166">
        <f>Table1[[#This Row],[Trended Medicare Pricing for all RHCs]]-Table1[[#This Row],[SumOfSFY24 Estimated Payment 5/04/23]]</f>
        <v>3216.5077359615389</v>
      </c>
      <c r="R1359" s="24">
        <f>Table1[[#This Row],[SumOfUnits]]*Table1[[#This Row],[Actuarial Factor 06/20/2023]]</f>
        <v>321.27051168539919</v>
      </c>
      <c r="S1359" s="23"/>
    </row>
    <row r="1360" spans="1:19" x14ac:dyDescent="0.25">
      <c r="A1360" s="192" t="s">
        <v>211</v>
      </c>
      <c r="B1360" s="193" t="s">
        <v>212</v>
      </c>
      <c r="C1360" s="192" t="s">
        <v>76</v>
      </c>
      <c r="D1360" s="192" t="s">
        <v>30</v>
      </c>
      <c r="E1360" s="192" t="s">
        <v>61</v>
      </c>
      <c r="F1360" s="194">
        <v>9094.326265780086</v>
      </c>
      <c r="G1360">
        <v>50</v>
      </c>
      <c r="H1360">
        <v>50</v>
      </c>
      <c r="I1360" s="167">
        <v>7982.8930405495457</v>
      </c>
      <c r="J1360" s="22">
        <v>0.87778828329344039</v>
      </c>
      <c r="K1360" s="22" t="s">
        <v>213</v>
      </c>
      <c r="L1360" s="22" t="s">
        <v>58</v>
      </c>
      <c r="M1360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60" s="24" t="str">
        <f>IFERROR(IF(Table1[[#This Row],[Medicare Rate in CR]]&gt;0,"Y","N"),"N")</f>
        <v>Y</v>
      </c>
      <c r="O1360" s="166">
        <f>Table1[[#This Row],[Medicare Rate in CR]]*Table1[[#This Row],[SumOfUnits]]*Table1[[#This Row],[Actuarial Factor 06/20/2023]]</f>
        <v>8393.8504589935237</v>
      </c>
      <c r="P13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8393.8504589935237</v>
      </c>
      <c r="Q1360" s="166">
        <f>Table1[[#This Row],[Trended Medicare Pricing for all RHCs]]-Table1[[#This Row],[SumOfSFY24 Estimated Payment 5/04/23]]</f>
        <v>410.95741844397799</v>
      </c>
      <c r="R1360" s="24">
        <f>Table1[[#This Row],[SumOfUnits]]*Table1[[#This Row],[Actuarial Factor 06/20/2023]]</f>
        <v>43.889414164672019</v>
      </c>
      <c r="S1360" s="23"/>
    </row>
    <row r="1361" spans="1:19" x14ac:dyDescent="0.25">
      <c r="A1361" s="192" t="s">
        <v>211</v>
      </c>
      <c r="B1361" s="193" t="s">
        <v>212</v>
      </c>
      <c r="C1361" s="192" t="s">
        <v>76</v>
      </c>
      <c r="D1361" s="192" t="s">
        <v>30</v>
      </c>
      <c r="E1361" s="192" t="s">
        <v>62</v>
      </c>
      <c r="F1361" s="194">
        <v>123943.12883588574</v>
      </c>
      <c r="G1361">
        <v>684</v>
      </c>
      <c r="H1361">
        <v>684</v>
      </c>
      <c r="I1361" s="167">
        <v>130174.71534164101</v>
      </c>
      <c r="J1361" s="22">
        <v>1.0502777892109418</v>
      </c>
      <c r="K1361" s="22" t="s">
        <v>213</v>
      </c>
      <c r="L1361" s="22" t="s">
        <v>58</v>
      </c>
      <c r="M1361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61" s="24" t="str">
        <f>IFERROR(IF(Table1[[#This Row],[Medicare Rate in CR]]&gt;0,"Y","N"),"N")</f>
        <v>Y</v>
      </c>
      <c r="O1361" s="166">
        <f>Table1[[#This Row],[Medicare Rate in CR]]*Table1[[#This Row],[SumOfUnits]]*Table1[[#This Row],[Actuarial Factor 06/20/2023]]</f>
        <v>137392.08899562937</v>
      </c>
      <c r="P13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137392.08899562937</v>
      </c>
      <c r="Q1361" s="166">
        <f>Table1[[#This Row],[Trended Medicare Pricing for all RHCs]]-Table1[[#This Row],[SumOfSFY24 Estimated Payment 5/04/23]]</f>
        <v>7217.3736539883539</v>
      </c>
      <c r="R1361" s="24">
        <f>Table1[[#This Row],[SumOfUnits]]*Table1[[#This Row],[Actuarial Factor 06/20/2023]]</f>
        <v>718.39000782028427</v>
      </c>
      <c r="S1361" s="23"/>
    </row>
    <row r="1362" spans="1:19" x14ac:dyDescent="0.25">
      <c r="A1362" s="192" t="s">
        <v>211</v>
      </c>
      <c r="B1362" s="193" t="s">
        <v>212</v>
      </c>
      <c r="C1362" s="192" t="s">
        <v>76</v>
      </c>
      <c r="D1362" s="192" t="s">
        <v>30</v>
      </c>
      <c r="E1362" s="192" t="s">
        <v>63</v>
      </c>
      <c r="F1362" s="194">
        <v>12347.756576081709</v>
      </c>
      <c r="G1362">
        <v>68</v>
      </c>
      <c r="H1362">
        <v>68</v>
      </c>
      <c r="I1362" s="167">
        <v>12453.278934185</v>
      </c>
      <c r="J1362" s="22">
        <v>1.0085458728841232</v>
      </c>
      <c r="K1362" s="22" t="s">
        <v>213</v>
      </c>
      <c r="L1362" s="22" t="s">
        <v>58</v>
      </c>
      <c r="M1362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62" s="24" t="str">
        <f>IFERROR(IF(Table1[[#This Row],[Medicare Rate in CR]]&gt;0,"Y","N"),"N")</f>
        <v>Y</v>
      </c>
      <c r="O1362" s="166">
        <f>Table1[[#This Row],[Medicare Rate in CR]]*Table1[[#This Row],[SumOfUnits]]*Table1[[#This Row],[Actuarial Factor 06/20/2023]]</f>
        <v>13116.139076858022</v>
      </c>
      <c r="P13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13116.139076858022</v>
      </c>
      <c r="Q1362" s="166">
        <f>Table1[[#This Row],[Trended Medicare Pricing for all RHCs]]-Table1[[#This Row],[SumOfSFY24 Estimated Payment 5/04/23]]</f>
        <v>662.86014267302198</v>
      </c>
      <c r="R1362" s="24">
        <f>Table1[[#This Row],[SumOfUnits]]*Table1[[#This Row],[Actuarial Factor 06/20/2023]]</f>
        <v>68.581119356120382</v>
      </c>
      <c r="S1362" s="23"/>
    </row>
    <row r="1363" spans="1:19" x14ac:dyDescent="0.25">
      <c r="A1363" s="192" t="s">
        <v>211</v>
      </c>
      <c r="B1363" s="193" t="s">
        <v>212</v>
      </c>
      <c r="C1363" s="192" t="s">
        <v>76</v>
      </c>
      <c r="D1363" s="192" t="s">
        <v>30</v>
      </c>
      <c r="E1363" s="192" t="s">
        <v>64</v>
      </c>
      <c r="F1363" s="194">
        <v>13096.738662426504</v>
      </c>
      <c r="G1363">
        <v>72</v>
      </c>
      <c r="H1363">
        <v>72</v>
      </c>
      <c r="I1363" s="167">
        <v>12346.680810599653</v>
      </c>
      <c r="J1363" s="22">
        <v>0.94272941751684292</v>
      </c>
      <c r="K1363" s="22" t="s">
        <v>213</v>
      </c>
      <c r="L1363" s="22" t="s">
        <v>58</v>
      </c>
      <c r="M1363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63" s="24" t="str">
        <f>IFERROR(IF(Table1[[#This Row],[Medicare Rate in CR]]&gt;0,"Y","N"),"N")</f>
        <v>Y</v>
      </c>
      <c r="O1363" s="166">
        <f>Table1[[#This Row],[Medicare Rate in CR]]*Table1[[#This Row],[SumOfUnits]]*Table1[[#This Row],[Actuarial Factor 06/20/2023]]</f>
        <v>12981.384079206928</v>
      </c>
      <c r="P13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12981.384079206928</v>
      </c>
      <c r="Q1363" s="166">
        <f>Table1[[#This Row],[Trended Medicare Pricing for all RHCs]]-Table1[[#This Row],[SumOfSFY24 Estimated Payment 5/04/23]]</f>
        <v>634.70326860727437</v>
      </c>
      <c r="R1363" s="24">
        <f>Table1[[#This Row],[SumOfUnits]]*Table1[[#This Row],[Actuarial Factor 06/20/2023]]</f>
        <v>67.876518061212693</v>
      </c>
      <c r="S1363" s="23"/>
    </row>
    <row r="1364" spans="1:19" x14ac:dyDescent="0.25">
      <c r="A1364" s="192" t="s">
        <v>211</v>
      </c>
      <c r="B1364" s="193" t="s">
        <v>212</v>
      </c>
      <c r="C1364" s="192" t="s">
        <v>76</v>
      </c>
      <c r="D1364" s="192" t="s">
        <v>30</v>
      </c>
      <c r="E1364" s="192" t="s">
        <v>77</v>
      </c>
      <c r="F1364" s="194">
        <v>23887.824146670526</v>
      </c>
      <c r="G1364">
        <v>131</v>
      </c>
      <c r="H1364">
        <v>131</v>
      </c>
      <c r="I1364" s="167">
        <v>31980.06468609966</v>
      </c>
      <c r="J1364" s="22">
        <v>1.3387600515535873</v>
      </c>
      <c r="K1364" s="22" t="s">
        <v>213</v>
      </c>
      <c r="L1364" s="22" t="s">
        <v>58</v>
      </c>
      <c r="M1364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64" s="24" t="str">
        <f>IFERROR(IF(Table1[[#This Row],[Medicare Rate in CR]]&gt;0,"Y","N"),"N")</f>
        <v>Y</v>
      </c>
      <c r="O1364" s="166">
        <f>Table1[[#This Row],[Medicare Rate in CR]]*Table1[[#This Row],[SumOfUnits]]*Table1[[#This Row],[Actuarial Factor 06/20/2023]]</f>
        <v>33540.959641610687</v>
      </c>
      <c r="P13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33540.959641610687</v>
      </c>
      <c r="Q1364" s="166">
        <f>Table1[[#This Row],[Trended Medicare Pricing for all RHCs]]-Table1[[#This Row],[SumOfSFY24 Estimated Payment 5/04/23]]</f>
        <v>1560.8949555110266</v>
      </c>
      <c r="R1364" s="24">
        <f>Table1[[#This Row],[SumOfUnits]]*Table1[[#This Row],[Actuarial Factor 06/20/2023]]</f>
        <v>175.37756675351994</v>
      </c>
      <c r="S1364" s="23"/>
    </row>
    <row r="1365" spans="1:19" x14ac:dyDescent="0.25">
      <c r="A1365" s="192" t="s">
        <v>211</v>
      </c>
      <c r="B1365" s="193" t="s">
        <v>212</v>
      </c>
      <c r="C1365" s="192" t="s">
        <v>76</v>
      </c>
      <c r="D1365" s="192" t="s">
        <v>32</v>
      </c>
      <c r="E1365" s="192" t="s">
        <v>80</v>
      </c>
      <c r="F1365" s="194">
        <v>400.21200732388945</v>
      </c>
      <c r="G1365">
        <v>3</v>
      </c>
      <c r="H1365">
        <v>3</v>
      </c>
      <c r="I1365" s="167">
        <v>495.87949687312795</v>
      </c>
      <c r="J1365" s="22">
        <v>1.2390420272218752</v>
      </c>
      <c r="K1365" s="22" t="s">
        <v>213</v>
      </c>
      <c r="L1365" s="22" t="s">
        <v>58</v>
      </c>
      <c r="M1365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65" s="24" t="str">
        <f>IFERROR(IF(Table1[[#This Row],[Medicare Rate in CR]]&gt;0,"Y","N"),"N")</f>
        <v>Y</v>
      </c>
      <c r="O1365" s="166">
        <f>Table1[[#This Row],[Medicare Rate in CR]]*Table1[[#This Row],[SumOfUnits]]*Table1[[#This Row],[Actuarial Factor 06/20/2023]]</f>
        <v>710.9003631185509</v>
      </c>
      <c r="P13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710.9003631185509</v>
      </c>
      <c r="Q1365" s="166">
        <f>Table1[[#This Row],[Trended Medicare Pricing for all RHCs]]-Table1[[#This Row],[SumOfSFY24 Estimated Payment 5/04/23]]</f>
        <v>215.02086624542295</v>
      </c>
      <c r="R1365" s="24">
        <f>Table1[[#This Row],[SumOfUnits]]*Table1[[#This Row],[Actuarial Factor 06/20/2023]]</f>
        <v>3.7171260816656257</v>
      </c>
      <c r="S1365" s="23"/>
    </row>
    <row r="1366" spans="1:19" x14ac:dyDescent="0.25">
      <c r="A1366" s="192" t="s">
        <v>211</v>
      </c>
      <c r="B1366" s="193" t="s">
        <v>212</v>
      </c>
      <c r="C1366" s="192" t="s">
        <v>76</v>
      </c>
      <c r="D1366" s="192" t="s">
        <v>32</v>
      </c>
      <c r="E1366" s="192" t="s">
        <v>81</v>
      </c>
      <c r="F1366" s="194">
        <v>909.81015707815357</v>
      </c>
      <c r="G1366">
        <v>5</v>
      </c>
      <c r="H1366">
        <v>5</v>
      </c>
      <c r="I1366" s="167">
        <v>932.61812579133414</v>
      </c>
      <c r="J1366" s="22">
        <v>1.0250689317279422</v>
      </c>
      <c r="K1366" s="22" t="s">
        <v>213</v>
      </c>
      <c r="L1366" s="22" t="s">
        <v>58</v>
      </c>
      <c r="M1366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66" s="24" t="str">
        <f>IFERROR(IF(Table1[[#This Row],[Medicare Rate in CR]]&gt;0,"Y","N"),"N")</f>
        <v>Y</v>
      </c>
      <c r="O1366" s="166">
        <f>Table1[[#This Row],[Medicare Rate in CR]]*Table1[[#This Row],[SumOfUnits]]*Table1[[#This Row],[Actuarial Factor 06/20/2023]]</f>
        <v>980.22216596484475</v>
      </c>
      <c r="P13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980.22216596484475</v>
      </c>
      <c r="Q1366" s="166">
        <f>Table1[[#This Row],[Trended Medicare Pricing for all RHCs]]-Table1[[#This Row],[SumOfSFY24 Estimated Payment 5/04/23]]</f>
        <v>47.604040173510612</v>
      </c>
      <c r="R1366" s="24">
        <f>Table1[[#This Row],[SumOfUnits]]*Table1[[#This Row],[Actuarial Factor 06/20/2023]]</f>
        <v>5.1253446586397109</v>
      </c>
      <c r="S1366" s="23"/>
    </row>
    <row r="1367" spans="1:19" x14ac:dyDescent="0.25">
      <c r="A1367" s="192" t="s">
        <v>211</v>
      </c>
      <c r="B1367" s="193" t="s">
        <v>212</v>
      </c>
      <c r="C1367" s="192" t="s">
        <v>76</v>
      </c>
      <c r="D1367" s="192" t="s">
        <v>32</v>
      </c>
      <c r="E1367" s="192" t="s">
        <v>65</v>
      </c>
      <c r="F1367" s="194">
        <v>2194.1216151103399</v>
      </c>
      <c r="G1367">
        <v>12</v>
      </c>
      <c r="H1367">
        <v>12</v>
      </c>
      <c r="I1367" s="167">
        <v>2801.8259290553233</v>
      </c>
      <c r="J1367" s="22">
        <v>1.2769692936617019</v>
      </c>
      <c r="K1367" s="22" t="s">
        <v>213</v>
      </c>
      <c r="L1367" s="22" t="s">
        <v>58</v>
      </c>
      <c r="M1367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67" s="24" t="str">
        <f>IFERROR(IF(Table1[[#This Row],[Medicare Rate in CR]]&gt;0,"Y","N"),"N")</f>
        <v>Y</v>
      </c>
      <c r="O1367" s="166">
        <f>Table1[[#This Row],[Medicare Rate in CR]]*Table1[[#This Row],[SumOfUnits]]*Table1[[#This Row],[Actuarial Factor 06/20/2023]]</f>
        <v>2930.6445289536059</v>
      </c>
      <c r="P13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2930.6445289536059</v>
      </c>
      <c r="Q1367" s="166">
        <f>Table1[[#This Row],[Trended Medicare Pricing for all RHCs]]-Table1[[#This Row],[SumOfSFY24 Estimated Payment 5/04/23]]</f>
        <v>128.81859989828263</v>
      </c>
      <c r="R1367" s="24">
        <f>Table1[[#This Row],[SumOfUnits]]*Table1[[#This Row],[Actuarial Factor 06/20/2023]]</f>
        <v>15.323631523940422</v>
      </c>
      <c r="S1367" s="23"/>
    </row>
    <row r="1368" spans="1:19" x14ac:dyDescent="0.25">
      <c r="A1368" s="192" t="s">
        <v>211</v>
      </c>
      <c r="B1368" s="193" t="s">
        <v>212</v>
      </c>
      <c r="C1368" s="192" t="s">
        <v>76</v>
      </c>
      <c r="D1368" s="192" t="s">
        <v>32</v>
      </c>
      <c r="E1368" s="192" t="s">
        <v>66</v>
      </c>
      <c r="F1368" s="194">
        <v>5282.9430471234491</v>
      </c>
      <c r="G1368">
        <v>29</v>
      </c>
      <c r="H1368">
        <v>29</v>
      </c>
      <c r="I1368" s="167">
        <v>5619.7997338126625</v>
      </c>
      <c r="J1368" s="22">
        <v>1.0637630736664161</v>
      </c>
      <c r="K1368" s="22" t="s">
        <v>213</v>
      </c>
      <c r="L1368" s="22" t="s">
        <v>58</v>
      </c>
      <c r="M1368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68" s="24" t="str">
        <f>IFERROR(IF(Table1[[#This Row],[Medicare Rate in CR]]&gt;0,"Y","N"),"N")</f>
        <v>Y</v>
      </c>
      <c r="O1368" s="166">
        <f>Table1[[#This Row],[Medicare Rate in CR]]*Table1[[#This Row],[SumOfUnits]]*Table1[[#This Row],[Actuarial Factor 06/20/2023]]</f>
        <v>5899.8959473223604</v>
      </c>
      <c r="P13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5899.8959473223604</v>
      </c>
      <c r="Q1368" s="166">
        <f>Table1[[#This Row],[Trended Medicare Pricing for all RHCs]]-Table1[[#This Row],[SumOfSFY24 Estimated Payment 5/04/23]]</f>
        <v>280.09621350969792</v>
      </c>
      <c r="R1368" s="24">
        <f>Table1[[#This Row],[SumOfUnits]]*Table1[[#This Row],[Actuarial Factor 06/20/2023]]</f>
        <v>30.849129136326066</v>
      </c>
      <c r="S1368" s="23"/>
    </row>
    <row r="1369" spans="1:19" x14ac:dyDescent="0.25">
      <c r="A1369" s="192" t="s">
        <v>211</v>
      </c>
      <c r="B1369" s="193" t="s">
        <v>212</v>
      </c>
      <c r="C1369" s="192" t="s">
        <v>76</v>
      </c>
      <c r="D1369" s="192" t="s">
        <v>31</v>
      </c>
      <c r="E1369" s="192" t="s">
        <v>67</v>
      </c>
      <c r="F1369" s="194">
        <v>550.41919629950849</v>
      </c>
      <c r="G1369">
        <v>3</v>
      </c>
      <c r="H1369">
        <v>3</v>
      </c>
      <c r="I1369" s="167">
        <v>598.67262114043081</v>
      </c>
      <c r="J1369" s="22">
        <v>1.0876666823492569</v>
      </c>
      <c r="K1369" s="22" t="s">
        <v>213</v>
      </c>
      <c r="L1369" s="22" t="s">
        <v>58</v>
      </c>
      <c r="M1369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69" s="24" t="str">
        <f>IFERROR(IF(Table1[[#This Row],[Medicare Rate in CR]]&gt;0,"Y","N"),"N")</f>
        <v>Y</v>
      </c>
      <c r="O1369" s="166">
        <f>Table1[[#This Row],[Medicare Rate in CR]]*Table1[[#This Row],[SumOfUnits]]*Table1[[#This Row],[Actuarial Factor 06/20/2023]]</f>
        <v>624.04875899788613</v>
      </c>
      <c r="P13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624.04875899788613</v>
      </c>
      <c r="Q1369" s="166">
        <f>Table1[[#This Row],[Trended Medicare Pricing for all RHCs]]-Table1[[#This Row],[SumOfSFY24 Estimated Payment 5/04/23]]</f>
        <v>25.376137857455319</v>
      </c>
      <c r="R1369" s="24">
        <f>Table1[[#This Row],[SumOfUnits]]*Table1[[#This Row],[Actuarial Factor 06/20/2023]]</f>
        <v>3.2630000470477709</v>
      </c>
      <c r="S1369" s="23"/>
    </row>
    <row r="1370" spans="1:19" x14ac:dyDescent="0.25">
      <c r="A1370" s="192" t="s">
        <v>211</v>
      </c>
      <c r="B1370" s="193" t="s">
        <v>212</v>
      </c>
      <c r="C1370" s="192" t="s">
        <v>76</v>
      </c>
      <c r="D1370" s="192" t="s">
        <v>31</v>
      </c>
      <c r="E1370" s="192" t="s">
        <v>82</v>
      </c>
      <c r="F1370" s="194">
        <v>1272.9787029006457</v>
      </c>
      <c r="G1370">
        <v>7</v>
      </c>
      <c r="H1370">
        <v>7</v>
      </c>
      <c r="I1370" s="167">
        <v>1457.4036736758587</v>
      </c>
      <c r="J1370" s="22">
        <v>1.1448767134555959</v>
      </c>
      <c r="K1370" s="22" t="s">
        <v>213</v>
      </c>
      <c r="L1370" s="22" t="s">
        <v>58</v>
      </c>
      <c r="M1370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70" s="24" t="str">
        <f>IFERROR(IF(Table1[[#This Row],[Medicare Rate in CR]]&gt;0,"Y","N"),"N")</f>
        <v>Y</v>
      </c>
      <c r="O1370" s="166">
        <f>Table1[[#This Row],[Medicare Rate in CR]]*Table1[[#This Row],[SumOfUnits]]*Table1[[#This Row],[Actuarial Factor 06/20/2023]]</f>
        <v>1532.7037001386791</v>
      </c>
      <c r="P13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1532.7037001386791</v>
      </c>
      <c r="Q1370" s="166">
        <f>Table1[[#This Row],[Trended Medicare Pricing for all RHCs]]-Table1[[#This Row],[SumOfSFY24 Estimated Payment 5/04/23]]</f>
        <v>75.300026462820369</v>
      </c>
      <c r="R1370" s="24">
        <f>Table1[[#This Row],[SumOfUnits]]*Table1[[#This Row],[Actuarial Factor 06/20/2023]]</f>
        <v>8.0141369941891725</v>
      </c>
      <c r="S1370" s="23"/>
    </row>
    <row r="1371" spans="1:19" x14ac:dyDescent="0.25">
      <c r="A1371" s="192" t="s">
        <v>211</v>
      </c>
      <c r="B1371" s="193" t="s">
        <v>212</v>
      </c>
      <c r="C1371" s="192" t="s">
        <v>76</v>
      </c>
      <c r="D1371" s="192" t="s">
        <v>31</v>
      </c>
      <c r="E1371" s="192" t="s">
        <v>68</v>
      </c>
      <c r="F1371" s="194">
        <v>3096.3766021008005</v>
      </c>
      <c r="G1371">
        <v>17</v>
      </c>
      <c r="H1371">
        <v>17</v>
      </c>
      <c r="I1371" s="167">
        <v>3378.6780295758622</v>
      </c>
      <c r="J1371" s="22">
        <v>1.0911715413698477</v>
      </c>
      <c r="K1371" s="22" t="s">
        <v>213</v>
      </c>
      <c r="L1371" s="22" t="s">
        <v>58</v>
      </c>
      <c r="M1371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71" s="24" t="str">
        <f>IFERROR(IF(Table1[[#This Row],[Medicare Rate in CR]]&gt;0,"Y","N"),"N")</f>
        <v>Y</v>
      </c>
      <c r="O1371" s="166">
        <f>Table1[[#This Row],[Medicare Rate in CR]]*Table1[[#This Row],[SumOfUnits]]*Table1[[#This Row],[Actuarial Factor 06/20/2023]]</f>
        <v>3547.6714738787173</v>
      </c>
      <c r="P13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3547.6714738787173</v>
      </c>
      <c r="Q1371" s="166">
        <f>Table1[[#This Row],[Trended Medicare Pricing for all RHCs]]-Table1[[#This Row],[SumOfSFY24 Estimated Payment 5/04/23]]</f>
        <v>168.9934443028551</v>
      </c>
      <c r="R1371" s="24">
        <f>Table1[[#This Row],[SumOfUnits]]*Table1[[#This Row],[Actuarial Factor 06/20/2023]]</f>
        <v>18.54991620328741</v>
      </c>
      <c r="S1371" s="23"/>
    </row>
    <row r="1372" spans="1:19" x14ac:dyDescent="0.25">
      <c r="A1372" s="192" t="s">
        <v>211</v>
      </c>
      <c r="B1372" s="193" t="s">
        <v>212</v>
      </c>
      <c r="C1372" s="192" t="s">
        <v>76</v>
      </c>
      <c r="D1372" s="192" t="s">
        <v>31</v>
      </c>
      <c r="E1372" s="192" t="s">
        <v>74</v>
      </c>
      <c r="F1372" s="194">
        <v>183.4730654331695</v>
      </c>
      <c r="G1372">
        <v>1</v>
      </c>
      <c r="H1372">
        <v>1</v>
      </c>
      <c r="I1372" s="167">
        <v>221.29995617958571</v>
      </c>
      <c r="J1372" s="22">
        <v>1.2061713563083991</v>
      </c>
      <c r="K1372" s="22" t="s">
        <v>213</v>
      </c>
      <c r="L1372" s="22" t="s">
        <v>58</v>
      </c>
      <c r="M1372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72" s="24" t="str">
        <f>IFERROR(IF(Table1[[#This Row],[Medicare Rate in CR]]&gt;0,"Y","N"),"N")</f>
        <v>Y</v>
      </c>
      <c r="O1372" s="166">
        <f>Table1[[#This Row],[Medicare Rate in CR]]*Table1[[#This Row],[SumOfUnits]]*Table1[[#This Row],[Actuarial Factor 06/20/2023]]</f>
        <v>230.68027189398134</v>
      </c>
      <c r="P13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230.68027189398134</v>
      </c>
      <c r="Q1372" s="166">
        <f>Table1[[#This Row],[Trended Medicare Pricing for all RHCs]]-Table1[[#This Row],[SumOfSFY24 Estimated Payment 5/04/23]]</f>
        <v>9.3803157143956355</v>
      </c>
      <c r="R1372" s="24">
        <f>Table1[[#This Row],[SumOfUnits]]*Table1[[#This Row],[Actuarial Factor 06/20/2023]]</f>
        <v>1.2061713563083991</v>
      </c>
      <c r="S1372" s="23"/>
    </row>
    <row r="1373" spans="1:19" x14ac:dyDescent="0.25">
      <c r="A1373" s="192" t="s">
        <v>211</v>
      </c>
      <c r="B1373" s="193" t="s">
        <v>212</v>
      </c>
      <c r="C1373" s="192" t="s">
        <v>76</v>
      </c>
      <c r="D1373" s="192" t="s">
        <v>31</v>
      </c>
      <c r="E1373" s="192" t="s">
        <v>69</v>
      </c>
      <c r="F1373" s="194">
        <v>19858.793485593109</v>
      </c>
      <c r="G1373">
        <v>109</v>
      </c>
      <c r="H1373">
        <v>109</v>
      </c>
      <c r="I1373" s="167">
        <v>20773.503750310276</v>
      </c>
      <c r="J1373" s="22">
        <v>1.0460607169000855</v>
      </c>
      <c r="K1373" s="22" t="s">
        <v>213</v>
      </c>
      <c r="L1373" s="22" t="s">
        <v>58</v>
      </c>
      <c r="M1373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73" s="24" t="str">
        <f>IFERROR(IF(Table1[[#This Row],[Medicare Rate in CR]]&gt;0,"Y","N"),"N")</f>
        <v>Y</v>
      </c>
      <c r="O1373" s="166">
        <f>Table1[[#This Row],[Medicare Rate in CR]]*Table1[[#This Row],[SumOfUnits]]*Table1[[#This Row],[Actuarial Factor 06/20/2023]]</f>
        <v>21806.443219678407</v>
      </c>
      <c r="P13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21806.443219678407</v>
      </c>
      <c r="Q1373" s="166">
        <f>Table1[[#This Row],[Trended Medicare Pricing for all RHCs]]-Table1[[#This Row],[SumOfSFY24 Estimated Payment 5/04/23]]</f>
        <v>1032.9394693681315</v>
      </c>
      <c r="R1373" s="24">
        <f>Table1[[#This Row],[SumOfUnits]]*Table1[[#This Row],[Actuarial Factor 06/20/2023]]</f>
        <v>114.02061814210931</v>
      </c>
      <c r="S1373" s="23"/>
    </row>
    <row r="1374" spans="1:19" x14ac:dyDescent="0.25">
      <c r="A1374" s="192" t="s">
        <v>211</v>
      </c>
      <c r="B1374" s="193" t="s">
        <v>212</v>
      </c>
      <c r="C1374" s="192" t="s">
        <v>55</v>
      </c>
      <c r="D1374" s="192" t="s">
        <v>30</v>
      </c>
      <c r="E1374" s="192" t="s">
        <v>56</v>
      </c>
      <c r="F1374" s="194">
        <v>539.09999999999991</v>
      </c>
      <c r="G1374">
        <v>3</v>
      </c>
      <c r="H1374">
        <v>3</v>
      </c>
      <c r="I1374" s="167">
        <v>578.14079698755131</v>
      </c>
      <c r="J1374" s="22">
        <v>1.0724184696485837</v>
      </c>
      <c r="K1374" s="22" t="s">
        <v>213</v>
      </c>
      <c r="L1374" s="22" t="s">
        <v>58</v>
      </c>
      <c r="M1374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74" s="24" t="str">
        <f>IFERROR(IF(Table1[[#This Row],[Medicare Rate in CR]]&gt;0,"Y","N"),"N")</f>
        <v>Y</v>
      </c>
      <c r="O1374" s="166">
        <f>Table1[[#This Row],[Medicare Rate in CR]]*Table1[[#This Row],[SumOfUnits]]*Table1[[#This Row],[Actuarial Factor 06/20/2023]]</f>
        <v>615.30009696087484</v>
      </c>
      <c r="P13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615.30009696087484</v>
      </c>
      <c r="Q1374" s="166">
        <f>Table1[[#This Row],[Trended Medicare Pricing for all RHCs]]-Table1[[#This Row],[SumOfSFY24 Estimated Payment 5/04/23]]</f>
        <v>37.159299973323527</v>
      </c>
      <c r="R1374" s="24">
        <f>Table1[[#This Row],[SumOfUnits]]*Table1[[#This Row],[Actuarial Factor 06/20/2023]]</f>
        <v>3.2172554089457508</v>
      </c>
      <c r="S1374" s="23"/>
    </row>
    <row r="1375" spans="1:19" x14ac:dyDescent="0.25">
      <c r="A1375" s="192" t="s">
        <v>211</v>
      </c>
      <c r="B1375" s="193" t="s">
        <v>212</v>
      </c>
      <c r="C1375" s="192" t="s">
        <v>55</v>
      </c>
      <c r="D1375" s="192" t="s">
        <v>30</v>
      </c>
      <c r="E1375" s="192" t="s">
        <v>59</v>
      </c>
      <c r="F1375" s="194">
        <v>2006.869353377662</v>
      </c>
      <c r="G1375">
        <v>11</v>
      </c>
      <c r="H1375">
        <v>11</v>
      </c>
      <c r="I1375" s="167">
        <v>2052.4656727668421</v>
      </c>
      <c r="J1375" s="22">
        <v>1.0227201234163246</v>
      </c>
      <c r="K1375" s="22" t="s">
        <v>213</v>
      </c>
      <c r="L1375" s="22" t="s">
        <v>58</v>
      </c>
      <c r="M1375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75" s="24" t="str">
        <f>IFERROR(IF(Table1[[#This Row],[Medicare Rate in CR]]&gt;0,"Y","N"),"N")</f>
        <v>Y</v>
      </c>
      <c r="O1375" s="166">
        <f>Table1[[#This Row],[Medicare Rate in CR]]*Table1[[#This Row],[SumOfUnits]]*Table1[[#This Row],[Actuarial Factor 06/20/2023]]</f>
        <v>2151.5474596370927</v>
      </c>
      <c r="P13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2151.5474596370927</v>
      </c>
      <c r="Q1375" s="166">
        <f>Table1[[#This Row],[Trended Medicare Pricing for all RHCs]]-Table1[[#This Row],[SumOfSFY24 Estimated Payment 5/04/23]]</f>
        <v>99.081786870250653</v>
      </c>
      <c r="R1375" s="24">
        <f>Table1[[#This Row],[SumOfUnits]]*Table1[[#This Row],[Actuarial Factor 06/20/2023]]</f>
        <v>11.24992135757957</v>
      </c>
      <c r="S1375" s="23"/>
    </row>
    <row r="1376" spans="1:19" x14ac:dyDescent="0.25">
      <c r="A1376" s="192" t="s">
        <v>211</v>
      </c>
      <c r="B1376" s="193" t="s">
        <v>212</v>
      </c>
      <c r="C1376" s="192" t="s">
        <v>55</v>
      </c>
      <c r="D1376" s="192" t="s">
        <v>30</v>
      </c>
      <c r="E1376" s="192" t="s">
        <v>60</v>
      </c>
      <c r="F1376" s="194">
        <v>906.03548038932263</v>
      </c>
      <c r="G1376">
        <v>5</v>
      </c>
      <c r="H1376">
        <v>5</v>
      </c>
      <c r="I1376" s="167">
        <v>823.26571249130086</v>
      </c>
      <c r="J1376" s="22">
        <v>0.90864621784738975</v>
      </c>
      <c r="K1376" s="22" t="s">
        <v>213</v>
      </c>
      <c r="L1376" s="22" t="s">
        <v>58</v>
      </c>
      <c r="M1376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76" s="24" t="str">
        <f>IFERROR(IF(Table1[[#This Row],[Medicare Rate in CR]]&gt;0,"Y","N"),"N")</f>
        <v>Y</v>
      </c>
      <c r="O1376" s="166">
        <f>Table1[[#This Row],[Medicare Rate in CR]]*Table1[[#This Row],[SumOfUnits]]*Table1[[#This Row],[Actuarial Factor 06/20/2023]]</f>
        <v>868.89294581656645</v>
      </c>
      <c r="P13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868.89294581656645</v>
      </c>
      <c r="Q1376" s="166">
        <f>Table1[[#This Row],[Trended Medicare Pricing for all RHCs]]-Table1[[#This Row],[SumOfSFY24 Estimated Payment 5/04/23]]</f>
        <v>45.627233325265593</v>
      </c>
      <c r="R1376" s="24">
        <f>Table1[[#This Row],[SumOfUnits]]*Table1[[#This Row],[Actuarial Factor 06/20/2023]]</f>
        <v>4.543231089236949</v>
      </c>
      <c r="S1376" s="23"/>
    </row>
    <row r="1377" spans="1:19" x14ac:dyDescent="0.25">
      <c r="A1377" s="192" t="s">
        <v>211</v>
      </c>
      <c r="B1377" s="193" t="s">
        <v>212</v>
      </c>
      <c r="C1377" s="192" t="s">
        <v>55</v>
      </c>
      <c r="D1377" s="192" t="s">
        <v>30</v>
      </c>
      <c r="E1377" s="192" t="s">
        <v>61</v>
      </c>
      <c r="F1377" s="194">
        <v>179.7</v>
      </c>
      <c r="G1377">
        <v>1</v>
      </c>
      <c r="H1377">
        <v>1</v>
      </c>
      <c r="I1377" s="167">
        <v>163.28372534717593</v>
      </c>
      <c r="J1377" s="22">
        <v>0.90864621784738975</v>
      </c>
      <c r="K1377" s="22" t="s">
        <v>213</v>
      </c>
      <c r="L1377" s="22" t="s">
        <v>58</v>
      </c>
      <c r="M1377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77" s="24" t="str">
        <f>IFERROR(IF(Table1[[#This Row],[Medicare Rate in CR]]&gt;0,"Y","N"),"N")</f>
        <v>Y</v>
      </c>
      <c r="O1377" s="166">
        <f>Table1[[#This Row],[Medicare Rate in CR]]*Table1[[#This Row],[SumOfUnits]]*Table1[[#This Row],[Actuarial Factor 06/20/2023]]</f>
        <v>173.77858916331328</v>
      </c>
      <c r="P13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173.77858916331328</v>
      </c>
      <c r="Q1377" s="166">
        <f>Table1[[#This Row],[Trended Medicare Pricing for all RHCs]]-Table1[[#This Row],[SumOfSFY24 Estimated Payment 5/04/23]]</f>
        <v>10.494863816137354</v>
      </c>
      <c r="R1377" s="24">
        <f>Table1[[#This Row],[SumOfUnits]]*Table1[[#This Row],[Actuarial Factor 06/20/2023]]</f>
        <v>0.90864621784738975</v>
      </c>
      <c r="S1377" s="23"/>
    </row>
    <row r="1378" spans="1:19" x14ac:dyDescent="0.25">
      <c r="A1378" s="192" t="s">
        <v>211</v>
      </c>
      <c r="B1378" s="193" t="s">
        <v>212</v>
      </c>
      <c r="C1378" s="192" t="s">
        <v>55</v>
      </c>
      <c r="D1378" s="192" t="s">
        <v>30</v>
      </c>
      <c r="E1378" s="192" t="s">
        <v>62</v>
      </c>
      <c r="F1378" s="194">
        <v>3470.8730692878466</v>
      </c>
      <c r="G1378">
        <v>19</v>
      </c>
      <c r="H1378">
        <v>19</v>
      </c>
      <c r="I1378" s="167">
        <v>3639.9458449826261</v>
      </c>
      <c r="J1378" s="22">
        <v>1.0487118866981413</v>
      </c>
      <c r="K1378" s="22" t="s">
        <v>213</v>
      </c>
      <c r="L1378" s="22" t="s">
        <v>58</v>
      </c>
      <c r="M1378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78" s="24" t="str">
        <f>IFERROR(IF(Table1[[#This Row],[Medicare Rate in CR]]&gt;0,"Y","N"),"N")</f>
        <v>Y</v>
      </c>
      <c r="O1378" s="166">
        <f>Table1[[#This Row],[Medicare Rate in CR]]*Table1[[#This Row],[SumOfUnits]]*Table1[[#This Row],[Actuarial Factor 06/20/2023]]</f>
        <v>3810.756818289371</v>
      </c>
      <c r="P13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3810.756818289371</v>
      </c>
      <c r="Q1378" s="166">
        <f>Table1[[#This Row],[Trended Medicare Pricing for all RHCs]]-Table1[[#This Row],[SumOfSFY24 Estimated Payment 5/04/23]]</f>
        <v>170.81097330674493</v>
      </c>
      <c r="R1378" s="24">
        <f>Table1[[#This Row],[SumOfUnits]]*Table1[[#This Row],[Actuarial Factor 06/20/2023]]</f>
        <v>19.925525847264684</v>
      </c>
      <c r="S1378" s="23"/>
    </row>
    <row r="1379" spans="1:19" x14ac:dyDescent="0.25">
      <c r="A1379" s="192" t="s">
        <v>211</v>
      </c>
      <c r="B1379" s="193" t="s">
        <v>212</v>
      </c>
      <c r="C1379" s="192" t="s">
        <v>55</v>
      </c>
      <c r="D1379" s="192" t="s">
        <v>30</v>
      </c>
      <c r="E1379" s="192" t="s">
        <v>63</v>
      </c>
      <c r="F1379" s="194">
        <v>363.16854582249204</v>
      </c>
      <c r="G1379">
        <v>2</v>
      </c>
      <c r="H1379">
        <v>2</v>
      </c>
      <c r="I1379" s="167">
        <v>364.12929157226012</v>
      </c>
      <c r="J1379" s="22">
        <v>1.0026454541859957</v>
      </c>
      <c r="K1379" s="22" t="s">
        <v>213</v>
      </c>
      <c r="L1379" s="22" t="s">
        <v>58</v>
      </c>
      <c r="M1379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79" s="24" t="str">
        <f>IFERROR(IF(Table1[[#This Row],[Medicare Rate in CR]]&gt;0,"Y","N"),"N")</f>
        <v>Y</v>
      </c>
      <c r="O1379" s="166">
        <f>Table1[[#This Row],[Medicare Rate in CR]]*Table1[[#This Row],[SumOfUnits]]*Table1[[#This Row],[Actuarial Factor 06/20/2023]]</f>
        <v>383.51188622614336</v>
      </c>
      <c r="P13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383.51188622614336</v>
      </c>
      <c r="Q1379" s="166">
        <f>Table1[[#This Row],[Trended Medicare Pricing for all RHCs]]-Table1[[#This Row],[SumOfSFY24 Estimated Payment 5/04/23]]</f>
        <v>19.382594653883245</v>
      </c>
      <c r="R1379" s="24">
        <f>Table1[[#This Row],[SumOfUnits]]*Table1[[#This Row],[Actuarial Factor 06/20/2023]]</f>
        <v>2.0052909083719914</v>
      </c>
      <c r="S1379" s="23"/>
    </row>
    <row r="1380" spans="1:19" x14ac:dyDescent="0.25">
      <c r="A1380" s="192" t="s">
        <v>211</v>
      </c>
      <c r="B1380" s="193" t="s">
        <v>212</v>
      </c>
      <c r="C1380" s="192" t="s">
        <v>55</v>
      </c>
      <c r="D1380" s="192" t="s">
        <v>30</v>
      </c>
      <c r="E1380" s="192" t="s">
        <v>64</v>
      </c>
      <c r="F1380" s="194">
        <v>183.4730654331695</v>
      </c>
      <c r="G1380">
        <v>1</v>
      </c>
      <c r="H1380">
        <v>1</v>
      </c>
      <c r="I1380" s="167">
        <v>179.87687453362915</v>
      </c>
      <c r="J1380" s="22">
        <v>0.98039935240058296</v>
      </c>
      <c r="K1380" s="22" t="s">
        <v>213</v>
      </c>
      <c r="L1380" s="22" t="s">
        <v>58</v>
      </c>
      <c r="M1380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80" s="24" t="str">
        <f>IFERROR(IF(Table1[[#This Row],[Medicare Rate in CR]]&gt;0,"Y","N"),"N")</f>
        <v>Y</v>
      </c>
      <c r="O1380" s="166">
        <f>Table1[[#This Row],[Medicare Rate in CR]]*Table1[[#This Row],[SumOfUnits]]*Table1[[#This Row],[Actuarial Factor 06/20/2023]]</f>
        <v>187.50137614661148</v>
      </c>
      <c r="P13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187.50137614661148</v>
      </c>
      <c r="Q1380" s="166">
        <f>Table1[[#This Row],[Trended Medicare Pricing for all RHCs]]-Table1[[#This Row],[SumOfSFY24 Estimated Payment 5/04/23]]</f>
        <v>7.6245016129823284</v>
      </c>
      <c r="R1380" s="24">
        <f>Table1[[#This Row],[SumOfUnits]]*Table1[[#This Row],[Actuarial Factor 06/20/2023]]</f>
        <v>0.98039935240058296</v>
      </c>
      <c r="S1380" s="23"/>
    </row>
    <row r="1381" spans="1:19" x14ac:dyDescent="0.25">
      <c r="A1381" s="192" t="s">
        <v>211</v>
      </c>
      <c r="B1381" s="193" t="s">
        <v>212</v>
      </c>
      <c r="C1381" s="192" t="s">
        <v>55</v>
      </c>
      <c r="D1381" s="192" t="s">
        <v>30</v>
      </c>
      <c r="E1381" s="192" t="s">
        <v>77</v>
      </c>
      <c r="F1381" s="194">
        <v>1643.7024188108314</v>
      </c>
      <c r="G1381">
        <v>9</v>
      </c>
      <c r="H1381">
        <v>9</v>
      </c>
      <c r="I1381" s="167">
        <v>2082.0643447042562</v>
      </c>
      <c r="J1381" s="22">
        <v>1.2666917812352958</v>
      </c>
      <c r="K1381" s="22" t="s">
        <v>213</v>
      </c>
      <c r="L1381" s="22" t="s">
        <v>58</v>
      </c>
      <c r="M1381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81" s="24" t="str">
        <f>IFERROR(IF(Table1[[#This Row],[Medicare Rate in CR]]&gt;0,"Y","N"),"N")</f>
        <v>Y</v>
      </c>
      <c r="O1381" s="166">
        <f>Table1[[#This Row],[Medicare Rate in CR]]*Table1[[#This Row],[SumOfUnits]]*Table1[[#This Row],[Actuarial Factor 06/20/2023]]</f>
        <v>2180.2932284512531</v>
      </c>
      <c r="P13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2180.2932284512531</v>
      </c>
      <c r="Q1381" s="166">
        <f>Table1[[#This Row],[Trended Medicare Pricing for all RHCs]]-Table1[[#This Row],[SumOfSFY24 Estimated Payment 5/04/23]]</f>
        <v>98.228883746996871</v>
      </c>
      <c r="R1381" s="24">
        <f>Table1[[#This Row],[SumOfUnits]]*Table1[[#This Row],[Actuarial Factor 06/20/2023]]</f>
        <v>11.400226031117661</v>
      </c>
      <c r="S1381" s="23"/>
    </row>
    <row r="1382" spans="1:19" x14ac:dyDescent="0.25">
      <c r="A1382" s="192" t="s">
        <v>211</v>
      </c>
      <c r="B1382" s="193" t="s">
        <v>212</v>
      </c>
      <c r="C1382" s="192" t="s">
        <v>55</v>
      </c>
      <c r="D1382" s="192" t="s">
        <v>32</v>
      </c>
      <c r="E1382" s="192" t="s">
        <v>81</v>
      </c>
      <c r="F1382" s="194">
        <v>733.89226173267798</v>
      </c>
      <c r="G1382">
        <v>4</v>
      </c>
      <c r="H1382">
        <v>4</v>
      </c>
      <c r="I1382" s="167">
        <v>758.82163912636463</v>
      </c>
      <c r="J1382" s="22">
        <v>1.0339687154281063</v>
      </c>
      <c r="K1382" s="22" t="s">
        <v>213</v>
      </c>
      <c r="L1382" s="22" t="s">
        <v>58</v>
      </c>
      <c r="M1382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82" s="24" t="str">
        <f>IFERROR(IF(Table1[[#This Row],[Medicare Rate in CR]]&gt;0,"Y","N"),"N")</f>
        <v>Y</v>
      </c>
      <c r="O1382" s="166">
        <f>Table1[[#This Row],[Medicare Rate in CR]]*Table1[[#This Row],[SumOfUnits]]*Table1[[#This Row],[Actuarial Factor 06/20/2023]]</f>
        <v>790.98606730250128</v>
      </c>
      <c r="P13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790.98606730250128</v>
      </c>
      <c r="Q1382" s="166">
        <f>Table1[[#This Row],[Trended Medicare Pricing for all RHCs]]-Table1[[#This Row],[SumOfSFY24 Estimated Payment 5/04/23]]</f>
        <v>32.164428176136653</v>
      </c>
      <c r="R1382" s="24">
        <f>Table1[[#This Row],[SumOfUnits]]*Table1[[#This Row],[Actuarial Factor 06/20/2023]]</f>
        <v>4.1358748617124252</v>
      </c>
      <c r="S1382" s="23"/>
    </row>
    <row r="1383" spans="1:19" x14ac:dyDescent="0.25">
      <c r="A1383" s="192" t="s">
        <v>211</v>
      </c>
      <c r="B1383" s="193" t="s">
        <v>212</v>
      </c>
      <c r="C1383" s="192" t="s">
        <v>55</v>
      </c>
      <c r="D1383" s="192" t="s">
        <v>32</v>
      </c>
      <c r="E1383" s="192" t="s">
        <v>66</v>
      </c>
      <c r="F1383" s="194">
        <v>1460.2293533776619</v>
      </c>
      <c r="G1383">
        <v>8</v>
      </c>
      <c r="H1383">
        <v>8</v>
      </c>
      <c r="I1383" s="167">
        <v>1559.2767292548156</v>
      </c>
      <c r="J1383" s="22">
        <v>1.0678300129004028</v>
      </c>
      <c r="K1383" s="22" t="s">
        <v>213</v>
      </c>
      <c r="L1383" s="22" t="s">
        <v>58</v>
      </c>
      <c r="M1383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83" s="24" t="str">
        <f>IFERROR(IF(Table1[[#This Row],[Medicare Rate in CR]]&gt;0,"Y","N"),"N")</f>
        <v>Y</v>
      </c>
      <c r="O1383" s="166">
        <f>Table1[[#This Row],[Medicare Rate in CR]]*Table1[[#This Row],[SumOfUnits]]*Table1[[#This Row],[Actuarial Factor 06/20/2023]]</f>
        <v>1633.7799197376162</v>
      </c>
      <c r="P13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1633.7799197376162</v>
      </c>
      <c r="Q1383" s="166">
        <f>Table1[[#This Row],[Trended Medicare Pricing for all RHCs]]-Table1[[#This Row],[SumOfSFY24 Estimated Payment 5/04/23]]</f>
        <v>74.503190482800619</v>
      </c>
      <c r="R1383" s="24">
        <f>Table1[[#This Row],[SumOfUnits]]*Table1[[#This Row],[Actuarial Factor 06/20/2023]]</f>
        <v>8.5426401032032224</v>
      </c>
      <c r="S1383" s="23"/>
    </row>
    <row r="1384" spans="1:19" x14ac:dyDescent="0.25">
      <c r="A1384" s="192" t="s">
        <v>211</v>
      </c>
      <c r="B1384" s="193" t="s">
        <v>212</v>
      </c>
      <c r="C1384" s="192" t="s">
        <v>55</v>
      </c>
      <c r="D1384" s="192" t="s">
        <v>31</v>
      </c>
      <c r="E1384" s="192" t="s">
        <v>69</v>
      </c>
      <c r="F1384" s="194">
        <v>1636.1472487231374</v>
      </c>
      <c r="G1384">
        <v>9</v>
      </c>
      <c r="H1384">
        <v>9</v>
      </c>
      <c r="I1384" s="167">
        <v>1713.7789690205213</v>
      </c>
      <c r="J1384" s="22">
        <v>1.0474478812087167</v>
      </c>
      <c r="K1384" s="22" t="s">
        <v>213</v>
      </c>
      <c r="L1384" s="22" t="s">
        <v>58</v>
      </c>
      <c r="M1384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84" s="24" t="str">
        <f>IFERROR(IF(Table1[[#This Row],[Medicare Rate in CR]]&gt;0,"Y","N"),"N")</f>
        <v>Y</v>
      </c>
      <c r="O1384" s="166">
        <f>Table1[[#This Row],[Medicare Rate in CR]]*Table1[[#This Row],[SumOfUnits]]*Table1[[#This Row],[Actuarial Factor 06/20/2023]]</f>
        <v>1802.9196655305036</v>
      </c>
      <c r="P13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1802.9196655305036</v>
      </c>
      <c r="Q1384" s="166">
        <f>Table1[[#This Row],[Trended Medicare Pricing for all RHCs]]-Table1[[#This Row],[SumOfSFY24 Estimated Payment 5/04/23]]</f>
        <v>89.140696509982263</v>
      </c>
      <c r="R1384" s="24">
        <f>Table1[[#This Row],[SumOfUnits]]*Table1[[#This Row],[Actuarial Factor 06/20/2023]]</f>
        <v>9.4270309308784501</v>
      </c>
      <c r="S1384" s="23"/>
    </row>
    <row r="1385" spans="1:19" x14ac:dyDescent="0.25">
      <c r="A1385" s="192" t="s">
        <v>211</v>
      </c>
      <c r="B1385" s="193" t="s">
        <v>212</v>
      </c>
      <c r="C1385" s="192" t="s">
        <v>83</v>
      </c>
      <c r="D1385" s="192" t="s">
        <v>30</v>
      </c>
      <c r="E1385" s="192" t="s">
        <v>62</v>
      </c>
      <c r="F1385" s="194">
        <v>733.89226173267798</v>
      </c>
      <c r="G1385">
        <v>4</v>
      </c>
      <c r="H1385">
        <v>4</v>
      </c>
      <c r="I1385" s="167">
        <v>699.31734975975837</v>
      </c>
      <c r="J1385" s="22">
        <v>0.95288830012829107</v>
      </c>
      <c r="K1385" s="22" t="s">
        <v>213</v>
      </c>
      <c r="L1385" s="22" t="s">
        <v>58</v>
      </c>
      <c r="M1385" s="22" t="str">
        <f>IFERROR(IFERROR(INDEX(FreeStand_Medicare!E:E,MATCH(Table1[[#This Row],[Medicare Number]],FreeStand_Medicare!A:A,0)),INDEX(HospBased_Medicare_CR!F:F,MATCH(Table1[[#This Row],[Medicare Number]],HospBased_Medicare_CR!G:G,0))),0)</f>
        <v>191.25</v>
      </c>
      <c r="N1385" s="24" t="str">
        <f>IFERROR(IF(Table1[[#This Row],[Medicare Rate in CR]]&gt;0,"Y","N"),"N")</f>
        <v>Y</v>
      </c>
      <c r="O1385" s="166">
        <f>Table1[[#This Row],[Medicare Rate in CR]]*Table1[[#This Row],[SumOfUnits]]*Table1[[#This Row],[Actuarial Factor 06/20/2023]]</f>
        <v>728.95954959814264</v>
      </c>
      <c r="P13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728.95954959814264</v>
      </c>
      <c r="Q1385" s="166">
        <f>Table1[[#This Row],[Trended Medicare Pricing for all RHCs]]-Table1[[#This Row],[SumOfSFY24 Estimated Payment 5/04/23]]</f>
        <v>29.642199838384272</v>
      </c>
      <c r="R1385" s="24">
        <f>Table1[[#This Row],[SumOfUnits]]*Table1[[#This Row],[Actuarial Factor 06/20/2023]]</f>
        <v>3.8115532005131643</v>
      </c>
      <c r="S1385" s="23"/>
    </row>
    <row r="1386" spans="1:19" x14ac:dyDescent="0.25">
      <c r="A1386" s="192" t="s">
        <v>214</v>
      </c>
      <c r="B1386" s="193" t="s">
        <v>215</v>
      </c>
      <c r="C1386" s="192" t="s">
        <v>88</v>
      </c>
      <c r="D1386" s="192" t="s">
        <v>30</v>
      </c>
      <c r="E1386" s="192" t="s">
        <v>59</v>
      </c>
      <c r="F1386" s="194">
        <v>66.09</v>
      </c>
      <c r="G1386">
        <v>1</v>
      </c>
      <c r="H1386">
        <v>1</v>
      </c>
      <c r="I1386" s="167">
        <v>58.424463632038766</v>
      </c>
      <c r="J1386" s="22">
        <v>0.88401367274986775</v>
      </c>
      <c r="K1386" s="22" t="s">
        <v>216</v>
      </c>
      <c r="L1386" s="22" t="s">
        <v>58</v>
      </c>
      <c r="M1386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386" s="24" t="str">
        <f>IFERROR(IF(Table1[[#This Row],[Medicare Rate in CR]]&gt;0,"Y","N"),"N")</f>
        <v>Y</v>
      </c>
      <c r="O1386" s="166">
        <f>Table1[[#This Row],[Medicare Rate in CR]]*Table1[[#This Row],[SumOfUnits]]*Table1[[#This Row],[Actuarial Factor 06/20/2023]]</f>
        <v>279.15383758095322</v>
      </c>
      <c r="P13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279.15383758095322</v>
      </c>
      <c r="Q1386" s="166">
        <f>Table1[[#This Row],[Trended Medicare Pricing for all RHCs]]-Table1[[#This Row],[SumOfSFY24 Estimated Payment 5/04/23]]</f>
        <v>220.72937394891446</v>
      </c>
      <c r="R1386" s="24">
        <f>Table1[[#This Row],[SumOfUnits]]*Table1[[#This Row],[Actuarial Factor 06/20/2023]]</f>
        <v>0.88401367274986775</v>
      </c>
      <c r="S1386" s="23"/>
    </row>
    <row r="1387" spans="1:19" x14ac:dyDescent="0.25">
      <c r="A1387" s="192" t="s">
        <v>214</v>
      </c>
      <c r="B1387" s="193" t="s">
        <v>215</v>
      </c>
      <c r="C1387" s="192" t="s">
        <v>88</v>
      </c>
      <c r="D1387" s="192" t="s">
        <v>30</v>
      </c>
      <c r="E1387" s="192" t="s">
        <v>62</v>
      </c>
      <c r="F1387" s="194">
        <v>391.10000000000008</v>
      </c>
      <c r="G1387">
        <v>12</v>
      </c>
      <c r="H1387">
        <v>6</v>
      </c>
      <c r="I1387" s="167">
        <v>388.83406517011485</v>
      </c>
      <c r="J1387" s="22">
        <v>0.99420625203302171</v>
      </c>
      <c r="K1387" s="22" t="s">
        <v>216</v>
      </c>
      <c r="L1387" s="22" t="s">
        <v>58</v>
      </c>
      <c r="M1387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387" s="24" t="str">
        <f>IFERROR(IF(Table1[[#This Row],[Medicare Rate in CR]]&gt;0,"Y","N"),"N")</f>
        <v>Y</v>
      </c>
      <c r="O1387" s="166">
        <f>Table1[[#This Row],[Medicare Rate in CR]]*Table1[[#This Row],[SumOfUnits]]*Table1[[#This Row],[Actuarial Factor 06/20/2023]]</f>
        <v>3767.4054032038507</v>
      </c>
      <c r="P13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3767.4054032038507</v>
      </c>
      <c r="Q1387" s="166">
        <f>Table1[[#This Row],[Trended Medicare Pricing for all RHCs]]-Table1[[#This Row],[SumOfSFY24 Estimated Payment 5/04/23]]</f>
        <v>3378.5713380337356</v>
      </c>
      <c r="R1387" s="24">
        <f>Table1[[#This Row],[SumOfUnits]]*Table1[[#This Row],[Actuarial Factor 06/20/2023]]</f>
        <v>11.930475024396261</v>
      </c>
      <c r="S1387" s="23"/>
    </row>
    <row r="1388" spans="1:19" x14ac:dyDescent="0.25">
      <c r="A1388" s="192" t="s">
        <v>214</v>
      </c>
      <c r="B1388" s="193" t="s">
        <v>215</v>
      </c>
      <c r="C1388" s="192" t="s">
        <v>88</v>
      </c>
      <c r="D1388" s="192" t="s">
        <v>30</v>
      </c>
      <c r="E1388" s="192" t="s">
        <v>64</v>
      </c>
      <c r="F1388" s="194">
        <v>196.91</v>
      </c>
      <c r="G1388">
        <v>3</v>
      </c>
      <c r="H1388">
        <v>3</v>
      </c>
      <c r="I1388" s="167">
        <v>184.75728065879437</v>
      </c>
      <c r="J1388" s="22">
        <v>0.93828287369252128</v>
      </c>
      <c r="K1388" s="22" t="s">
        <v>216</v>
      </c>
      <c r="L1388" s="22" t="s">
        <v>58</v>
      </c>
      <c r="M1388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388" s="24" t="str">
        <f>IFERROR(IF(Table1[[#This Row],[Medicare Rate in CR]]&gt;0,"Y","N"),"N")</f>
        <v>Y</v>
      </c>
      <c r="O1388" s="166">
        <f>Table1[[#This Row],[Medicare Rate in CR]]*Table1[[#This Row],[SumOfUnits]]*Table1[[#This Row],[Actuarial Factor 06/20/2023]]</f>
        <v>888.87289756387304</v>
      </c>
      <c r="P13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888.87289756387304</v>
      </c>
      <c r="Q1388" s="166">
        <f>Table1[[#This Row],[Trended Medicare Pricing for all RHCs]]-Table1[[#This Row],[SumOfSFY24 Estimated Payment 5/04/23]]</f>
        <v>704.1156169050787</v>
      </c>
      <c r="R1388" s="24">
        <f>Table1[[#This Row],[SumOfUnits]]*Table1[[#This Row],[Actuarial Factor 06/20/2023]]</f>
        <v>2.8148486210775641</v>
      </c>
      <c r="S1388" s="23"/>
    </row>
    <row r="1389" spans="1:19" x14ac:dyDescent="0.25">
      <c r="A1389" s="192" t="s">
        <v>214</v>
      </c>
      <c r="B1389" s="193" t="s">
        <v>215</v>
      </c>
      <c r="C1389" s="192" t="s">
        <v>90</v>
      </c>
      <c r="D1389" s="192" t="s">
        <v>30</v>
      </c>
      <c r="E1389" s="192" t="s">
        <v>59</v>
      </c>
      <c r="F1389" s="194">
        <v>264.36</v>
      </c>
      <c r="G1389">
        <v>4</v>
      </c>
      <c r="H1389">
        <v>4</v>
      </c>
      <c r="I1389" s="167">
        <v>258.35160636183588</v>
      </c>
      <c r="J1389" s="22">
        <v>0.97727192601693091</v>
      </c>
      <c r="K1389" s="22" t="s">
        <v>216</v>
      </c>
      <c r="L1389" s="22" t="s">
        <v>58</v>
      </c>
      <c r="M1389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389" s="24" t="str">
        <f>IFERROR(IF(Table1[[#This Row],[Medicare Rate in CR]]&gt;0,"Y","N"),"N")</f>
        <v>Y</v>
      </c>
      <c r="O1389" s="166">
        <f>Table1[[#This Row],[Medicare Rate in CR]]*Table1[[#This Row],[SumOfUnits]]*Table1[[#This Row],[Actuarial Factor 06/20/2023]]</f>
        <v>1234.4117151905057</v>
      </c>
      <c r="P13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1234.4117151905057</v>
      </c>
      <c r="Q1389" s="166">
        <f>Table1[[#This Row],[Trended Medicare Pricing for all RHCs]]-Table1[[#This Row],[SumOfSFY24 Estimated Payment 5/04/23]]</f>
        <v>976.06010882866985</v>
      </c>
      <c r="R1389" s="24">
        <f>Table1[[#This Row],[SumOfUnits]]*Table1[[#This Row],[Actuarial Factor 06/20/2023]]</f>
        <v>3.9090877040677237</v>
      </c>
      <c r="S1389" s="23"/>
    </row>
    <row r="1390" spans="1:19" x14ac:dyDescent="0.25">
      <c r="A1390" s="192" t="s">
        <v>214</v>
      </c>
      <c r="B1390" s="193" t="s">
        <v>215</v>
      </c>
      <c r="C1390" s="192" t="s">
        <v>90</v>
      </c>
      <c r="D1390" s="192" t="s">
        <v>30</v>
      </c>
      <c r="E1390" s="192" t="s">
        <v>62</v>
      </c>
      <c r="F1390" s="194">
        <v>66.09</v>
      </c>
      <c r="G1390">
        <v>1</v>
      </c>
      <c r="H1390">
        <v>1</v>
      </c>
      <c r="I1390" s="167">
        <v>66.206966581854715</v>
      </c>
      <c r="J1390" s="22">
        <v>1.0017698075632426</v>
      </c>
      <c r="K1390" s="22" t="s">
        <v>216</v>
      </c>
      <c r="L1390" s="22" t="s">
        <v>58</v>
      </c>
      <c r="M1390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390" s="24" t="str">
        <f>IFERROR(IF(Table1[[#This Row],[Medicare Rate in CR]]&gt;0,"Y","N"),"N")</f>
        <v>Y</v>
      </c>
      <c r="O1390" s="166">
        <f>Table1[[#This Row],[Medicare Rate in CR]]*Table1[[#This Row],[SumOfUnits]]*Table1[[#This Row],[Actuarial Factor 06/20/2023]]</f>
        <v>316.33886983232071</v>
      </c>
      <c r="P13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316.33886983232071</v>
      </c>
      <c r="Q1390" s="166">
        <f>Table1[[#This Row],[Trended Medicare Pricing for all RHCs]]-Table1[[#This Row],[SumOfSFY24 Estimated Payment 5/04/23]]</f>
        <v>250.131903250466</v>
      </c>
      <c r="R1390" s="24">
        <f>Table1[[#This Row],[SumOfUnits]]*Table1[[#This Row],[Actuarial Factor 06/20/2023]]</f>
        <v>1.0017698075632426</v>
      </c>
      <c r="S1390" s="23"/>
    </row>
    <row r="1391" spans="1:19" x14ac:dyDescent="0.25">
      <c r="A1391" s="192" t="s">
        <v>214</v>
      </c>
      <c r="B1391" s="193" t="s">
        <v>215</v>
      </c>
      <c r="C1391" s="192" t="s">
        <v>55</v>
      </c>
      <c r="D1391" s="192" t="s">
        <v>30</v>
      </c>
      <c r="E1391" s="192" t="s">
        <v>56</v>
      </c>
      <c r="F1391" s="194">
        <v>557.18000000000006</v>
      </c>
      <c r="G1391">
        <v>9</v>
      </c>
      <c r="H1391">
        <v>9</v>
      </c>
      <c r="I1391" s="167">
        <v>597.53012291879793</v>
      </c>
      <c r="J1391" s="22">
        <v>1.0724184696485837</v>
      </c>
      <c r="K1391" s="22" t="s">
        <v>216</v>
      </c>
      <c r="L1391" s="22" t="s">
        <v>58</v>
      </c>
      <c r="M1391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391" s="24" t="str">
        <f>IFERROR(IF(Table1[[#This Row],[Medicare Rate in CR]]&gt;0,"Y","N"),"N")</f>
        <v>Y</v>
      </c>
      <c r="O1391" s="166">
        <f>Table1[[#This Row],[Medicare Rate in CR]]*Table1[[#This Row],[SumOfUnits]]*Table1[[#This Row],[Actuarial Factor 06/20/2023]]</f>
        <v>3047.8347391106672</v>
      </c>
      <c r="P13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3047.8347391106672</v>
      </c>
      <c r="Q1391" s="166">
        <f>Table1[[#This Row],[Trended Medicare Pricing for all RHCs]]-Table1[[#This Row],[SumOfSFY24 Estimated Payment 5/04/23]]</f>
        <v>2450.3046161918692</v>
      </c>
      <c r="R1391" s="24">
        <f>Table1[[#This Row],[SumOfUnits]]*Table1[[#This Row],[Actuarial Factor 06/20/2023]]</f>
        <v>9.6517662268372533</v>
      </c>
      <c r="S1391" s="23"/>
    </row>
    <row r="1392" spans="1:19" x14ac:dyDescent="0.25">
      <c r="A1392" s="192" t="s">
        <v>214</v>
      </c>
      <c r="B1392" s="193" t="s">
        <v>215</v>
      </c>
      <c r="C1392" s="192" t="s">
        <v>55</v>
      </c>
      <c r="D1392" s="192" t="s">
        <v>30</v>
      </c>
      <c r="E1392" s="192" t="s">
        <v>59</v>
      </c>
      <c r="F1392" s="194">
        <v>7775.4800000000032</v>
      </c>
      <c r="G1392">
        <v>143</v>
      </c>
      <c r="H1392">
        <v>119</v>
      </c>
      <c r="I1392" s="167">
        <v>7952.1398652211665</v>
      </c>
      <c r="J1392" s="22">
        <v>1.0227201234163246</v>
      </c>
      <c r="K1392" s="22" t="s">
        <v>216</v>
      </c>
      <c r="L1392" s="22" t="s">
        <v>58</v>
      </c>
      <c r="M1392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392" s="24" t="str">
        <f>IFERROR(IF(Table1[[#This Row],[Medicare Rate in CR]]&gt;0,"Y","N"),"N")</f>
        <v>Y</v>
      </c>
      <c r="O1392" s="166">
        <f>Table1[[#This Row],[Medicare Rate in CR]]*Table1[[#This Row],[SumOfUnits]]*Table1[[#This Row],[Actuarial Factor 06/20/2023]]</f>
        <v>46182.502161854187</v>
      </c>
      <c r="P13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46182.502161854187</v>
      </c>
      <c r="Q1392" s="166">
        <f>Table1[[#This Row],[Trended Medicare Pricing for all RHCs]]-Table1[[#This Row],[SumOfSFY24 Estimated Payment 5/04/23]]</f>
        <v>38230.362296633022</v>
      </c>
      <c r="R1392" s="24">
        <f>Table1[[#This Row],[SumOfUnits]]*Table1[[#This Row],[Actuarial Factor 06/20/2023]]</f>
        <v>146.24897764853441</v>
      </c>
      <c r="S1392" s="23"/>
    </row>
    <row r="1393" spans="1:19" x14ac:dyDescent="0.25">
      <c r="A1393" s="192" t="s">
        <v>214</v>
      </c>
      <c r="B1393" s="193" t="s">
        <v>215</v>
      </c>
      <c r="C1393" s="192" t="s">
        <v>55</v>
      </c>
      <c r="D1393" s="192" t="s">
        <v>30</v>
      </c>
      <c r="E1393" s="192" t="s">
        <v>60</v>
      </c>
      <c r="F1393" s="194">
        <v>2767.0099999999998</v>
      </c>
      <c r="G1393">
        <v>44</v>
      </c>
      <c r="H1393">
        <v>43</v>
      </c>
      <c r="I1393" s="167">
        <v>2514.2331712459059</v>
      </c>
      <c r="J1393" s="22">
        <v>0.90864621784738975</v>
      </c>
      <c r="K1393" s="22" t="s">
        <v>216</v>
      </c>
      <c r="L1393" s="22" t="s">
        <v>58</v>
      </c>
      <c r="M1393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393" s="24" t="str">
        <f>IFERROR(IF(Table1[[#This Row],[Medicare Rate in CR]]&gt;0,"Y","N"),"N")</f>
        <v>Y</v>
      </c>
      <c r="O1393" s="166">
        <f>Table1[[#This Row],[Medicare Rate in CR]]*Table1[[#This Row],[SumOfUnits]]*Table1[[#This Row],[Actuarial Factor 06/20/2023]]</f>
        <v>12625.021317561344</v>
      </c>
      <c r="P13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12625.021317561344</v>
      </c>
      <c r="Q1393" s="166">
        <f>Table1[[#This Row],[Trended Medicare Pricing for all RHCs]]-Table1[[#This Row],[SumOfSFY24 Estimated Payment 5/04/23]]</f>
        <v>10110.788146315439</v>
      </c>
      <c r="R1393" s="24">
        <f>Table1[[#This Row],[SumOfUnits]]*Table1[[#This Row],[Actuarial Factor 06/20/2023]]</f>
        <v>39.980433585285148</v>
      </c>
      <c r="S1393" s="23"/>
    </row>
    <row r="1394" spans="1:19" x14ac:dyDescent="0.25">
      <c r="A1394" s="192" t="s">
        <v>214</v>
      </c>
      <c r="B1394" s="193" t="s">
        <v>215</v>
      </c>
      <c r="C1394" s="192" t="s">
        <v>55</v>
      </c>
      <c r="D1394" s="192" t="s">
        <v>30</v>
      </c>
      <c r="E1394" s="192" t="s">
        <v>61</v>
      </c>
      <c r="F1394" s="194">
        <v>857.97000000000025</v>
      </c>
      <c r="G1394">
        <v>14</v>
      </c>
      <c r="H1394">
        <v>12</v>
      </c>
      <c r="I1394" s="167">
        <v>779.59119552652521</v>
      </c>
      <c r="J1394" s="22">
        <v>0.90864621784738975</v>
      </c>
      <c r="K1394" s="22" t="s">
        <v>216</v>
      </c>
      <c r="L1394" s="22" t="s">
        <v>58</v>
      </c>
      <c r="M1394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394" s="24" t="str">
        <f>IFERROR(IF(Table1[[#This Row],[Medicare Rate in CR]]&gt;0,"Y","N"),"N")</f>
        <v>Y</v>
      </c>
      <c r="O1394" s="166">
        <f>Table1[[#This Row],[Medicare Rate in CR]]*Table1[[#This Row],[SumOfUnits]]*Table1[[#This Row],[Actuarial Factor 06/20/2023]]</f>
        <v>4017.0522374058824</v>
      </c>
      <c r="P13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4017.0522374058824</v>
      </c>
      <c r="Q1394" s="166">
        <f>Table1[[#This Row],[Trended Medicare Pricing for all RHCs]]-Table1[[#This Row],[SumOfSFY24 Estimated Payment 5/04/23]]</f>
        <v>3237.4610418793573</v>
      </c>
      <c r="R1394" s="24">
        <f>Table1[[#This Row],[SumOfUnits]]*Table1[[#This Row],[Actuarial Factor 06/20/2023]]</f>
        <v>12.721047049863456</v>
      </c>
      <c r="S1394" s="23"/>
    </row>
    <row r="1395" spans="1:19" x14ac:dyDescent="0.25">
      <c r="A1395" s="192" t="s">
        <v>214</v>
      </c>
      <c r="B1395" s="193" t="s">
        <v>215</v>
      </c>
      <c r="C1395" s="192" t="s">
        <v>55</v>
      </c>
      <c r="D1395" s="192" t="s">
        <v>30</v>
      </c>
      <c r="E1395" s="192" t="s">
        <v>62</v>
      </c>
      <c r="F1395" s="194">
        <v>9512.7600000000075</v>
      </c>
      <c r="G1395">
        <v>163</v>
      </c>
      <c r="H1395">
        <v>141</v>
      </c>
      <c r="I1395" s="167">
        <v>9976.1444873066193</v>
      </c>
      <c r="J1395" s="22">
        <v>1.0487118866981413</v>
      </c>
      <c r="K1395" s="22" t="s">
        <v>216</v>
      </c>
      <c r="L1395" s="22" t="s">
        <v>58</v>
      </c>
      <c r="M1395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395" s="24" t="str">
        <f>IFERROR(IF(Table1[[#This Row],[Medicare Rate in CR]]&gt;0,"Y","N"),"N")</f>
        <v>Y</v>
      </c>
      <c r="O1395" s="166">
        <f>Table1[[#This Row],[Medicare Rate in CR]]*Table1[[#This Row],[SumOfUnits]]*Table1[[#This Row],[Actuarial Factor 06/20/2023]]</f>
        <v>53979.445051790855</v>
      </c>
      <c r="P13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53979.445051790855</v>
      </c>
      <c r="Q1395" s="166">
        <f>Table1[[#This Row],[Trended Medicare Pricing for all RHCs]]-Table1[[#This Row],[SumOfSFY24 Estimated Payment 5/04/23]]</f>
        <v>44003.300564484234</v>
      </c>
      <c r="R1395" s="24">
        <f>Table1[[#This Row],[SumOfUnits]]*Table1[[#This Row],[Actuarial Factor 06/20/2023]]</f>
        <v>170.94003753179703</v>
      </c>
      <c r="S1395" s="23"/>
    </row>
    <row r="1396" spans="1:19" x14ac:dyDescent="0.25">
      <c r="A1396" s="192" t="s">
        <v>214</v>
      </c>
      <c r="B1396" s="193" t="s">
        <v>215</v>
      </c>
      <c r="C1396" s="192" t="s">
        <v>55</v>
      </c>
      <c r="D1396" s="192" t="s">
        <v>30</v>
      </c>
      <c r="E1396" s="192" t="s">
        <v>63</v>
      </c>
      <c r="F1396" s="194">
        <v>2767.6200000000003</v>
      </c>
      <c r="G1396">
        <v>44</v>
      </c>
      <c r="H1396">
        <v>42</v>
      </c>
      <c r="I1396" s="167">
        <v>2774.9416119142456</v>
      </c>
      <c r="J1396" s="22">
        <v>1.0026454541859957</v>
      </c>
      <c r="K1396" s="22" t="s">
        <v>216</v>
      </c>
      <c r="L1396" s="22" t="s">
        <v>58</v>
      </c>
      <c r="M1396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396" s="24" t="str">
        <f>IFERROR(IF(Table1[[#This Row],[Medicare Rate in CR]]&gt;0,"Y","N"),"N")</f>
        <v>Y</v>
      </c>
      <c r="O1396" s="166">
        <f>Table1[[#This Row],[Medicare Rate in CR]]*Table1[[#This Row],[SumOfUnits]]*Table1[[#This Row],[Actuarial Factor 06/20/2023]]</f>
        <v>13931.076787005564</v>
      </c>
      <c r="P13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13931.076787005564</v>
      </c>
      <c r="Q1396" s="166">
        <f>Table1[[#This Row],[Trended Medicare Pricing for all RHCs]]-Table1[[#This Row],[SumOfSFY24 Estimated Payment 5/04/23]]</f>
        <v>11156.135175091318</v>
      </c>
      <c r="R1396" s="24">
        <f>Table1[[#This Row],[SumOfUnits]]*Table1[[#This Row],[Actuarial Factor 06/20/2023]]</f>
        <v>44.116399984183815</v>
      </c>
      <c r="S1396" s="23"/>
    </row>
    <row r="1397" spans="1:19" x14ac:dyDescent="0.25">
      <c r="A1397" s="192" t="s">
        <v>214</v>
      </c>
      <c r="B1397" s="193" t="s">
        <v>215</v>
      </c>
      <c r="C1397" s="192" t="s">
        <v>55</v>
      </c>
      <c r="D1397" s="192" t="s">
        <v>30</v>
      </c>
      <c r="E1397" s="192" t="s">
        <v>64</v>
      </c>
      <c r="F1397" s="194">
        <v>1778.9899999999996</v>
      </c>
      <c r="G1397">
        <v>28</v>
      </c>
      <c r="H1397">
        <v>27</v>
      </c>
      <c r="I1397" s="167">
        <v>1744.1206439271127</v>
      </c>
      <c r="J1397" s="22">
        <v>0.98039935240058296</v>
      </c>
      <c r="K1397" s="22" t="s">
        <v>216</v>
      </c>
      <c r="L1397" s="22" t="s">
        <v>58</v>
      </c>
      <c r="M1397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397" s="24" t="str">
        <f>IFERROR(IF(Table1[[#This Row],[Medicare Rate in CR]]&gt;0,"Y","N"),"N")</f>
        <v>Y</v>
      </c>
      <c r="O1397" s="166">
        <f>Table1[[#This Row],[Medicare Rate in CR]]*Table1[[#This Row],[SumOfUnits]]*Table1[[#This Row],[Actuarial Factor 06/20/2023]]</f>
        <v>8668.5342100295711</v>
      </c>
      <c r="P13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8668.5342100295711</v>
      </c>
      <c r="Q1397" s="166">
        <f>Table1[[#This Row],[Trended Medicare Pricing for all RHCs]]-Table1[[#This Row],[SumOfSFY24 Estimated Payment 5/04/23]]</f>
        <v>6924.4135661024584</v>
      </c>
      <c r="R1397" s="24">
        <f>Table1[[#This Row],[SumOfUnits]]*Table1[[#This Row],[Actuarial Factor 06/20/2023]]</f>
        <v>27.451181867216324</v>
      </c>
      <c r="S1397" s="23"/>
    </row>
    <row r="1398" spans="1:19" x14ac:dyDescent="0.25">
      <c r="A1398" s="192" t="s">
        <v>214</v>
      </c>
      <c r="B1398" s="193" t="s">
        <v>215</v>
      </c>
      <c r="C1398" s="192" t="s">
        <v>55</v>
      </c>
      <c r="D1398" s="192" t="s">
        <v>30</v>
      </c>
      <c r="E1398" s="192" t="s">
        <v>77</v>
      </c>
      <c r="F1398" s="194">
        <v>2011.6599999999989</v>
      </c>
      <c r="G1398">
        <v>36</v>
      </c>
      <c r="H1398">
        <v>29</v>
      </c>
      <c r="I1398" s="167">
        <v>2548.1531886397938</v>
      </c>
      <c r="J1398" s="22">
        <v>1.2666917812352958</v>
      </c>
      <c r="K1398" s="22" t="s">
        <v>216</v>
      </c>
      <c r="L1398" s="22" t="s">
        <v>58</v>
      </c>
      <c r="M1398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398" s="24" t="str">
        <f>IFERROR(IF(Table1[[#This Row],[Medicare Rate in CR]]&gt;0,"Y","N"),"N")</f>
        <v>Y</v>
      </c>
      <c r="O1398" s="166">
        <f>Table1[[#This Row],[Medicare Rate in CR]]*Table1[[#This Row],[SumOfUnits]]*Table1[[#This Row],[Actuarial Factor 06/20/2023]]</f>
        <v>14399.853504425339</v>
      </c>
      <c r="P13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14399.853504425339</v>
      </c>
      <c r="Q1398" s="166">
        <f>Table1[[#This Row],[Trended Medicare Pricing for all RHCs]]-Table1[[#This Row],[SumOfSFY24 Estimated Payment 5/04/23]]</f>
        <v>11851.700315785545</v>
      </c>
      <c r="R1398" s="24">
        <f>Table1[[#This Row],[SumOfUnits]]*Table1[[#This Row],[Actuarial Factor 06/20/2023]]</f>
        <v>45.600904124470645</v>
      </c>
      <c r="S1398" s="23"/>
    </row>
    <row r="1399" spans="1:19" x14ac:dyDescent="0.25">
      <c r="A1399" s="192" t="s">
        <v>214</v>
      </c>
      <c r="B1399" s="193" t="s">
        <v>215</v>
      </c>
      <c r="C1399" s="192" t="s">
        <v>55</v>
      </c>
      <c r="D1399" s="192" t="s">
        <v>32</v>
      </c>
      <c r="E1399" s="192" t="s">
        <v>80</v>
      </c>
      <c r="F1399" s="194">
        <v>101.09</v>
      </c>
      <c r="G1399">
        <v>2</v>
      </c>
      <c r="H1399">
        <v>2</v>
      </c>
      <c r="I1399" s="167">
        <v>130.37623969982269</v>
      </c>
      <c r="J1399" s="22">
        <v>1.2897046166764534</v>
      </c>
      <c r="K1399" s="22" t="s">
        <v>216</v>
      </c>
      <c r="L1399" s="22" t="s">
        <v>58</v>
      </c>
      <c r="M1399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399" s="24" t="str">
        <f>IFERROR(IF(Table1[[#This Row],[Medicare Rate in CR]]&gt;0,"Y","N"),"N")</f>
        <v>Y</v>
      </c>
      <c r="O1399" s="166">
        <f>Table1[[#This Row],[Medicare Rate in CR]]*Table1[[#This Row],[SumOfUnits]]*Table1[[#This Row],[Actuarial Factor 06/20/2023]]</f>
        <v>814.52584770818089</v>
      </c>
      <c r="P13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814.52584770818089</v>
      </c>
      <c r="Q1399" s="166">
        <f>Table1[[#This Row],[Trended Medicare Pricing for all RHCs]]-Table1[[#This Row],[SumOfSFY24 Estimated Payment 5/04/23]]</f>
        <v>684.1496080083582</v>
      </c>
      <c r="R1399" s="24">
        <f>Table1[[#This Row],[SumOfUnits]]*Table1[[#This Row],[Actuarial Factor 06/20/2023]]</f>
        <v>2.5794092333529068</v>
      </c>
      <c r="S1399" s="23"/>
    </row>
    <row r="1400" spans="1:19" x14ac:dyDescent="0.25">
      <c r="A1400" s="192" t="s">
        <v>214</v>
      </c>
      <c r="B1400" s="193" t="s">
        <v>215</v>
      </c>
      <c r="C1400" s="192" t="s">
        <v>55</v>
      </c>
      <c r="D1400" s="192" t="s">
        <v>32</v>
      </c>
      <c r="E1400" s="192" t="s">
        <v>81</v>
      </c>
      <c r="F1400" s="194">
        <v>66.09</v>
      </c>
      <c r="G1400">
        <v>1</v>
      </c>
      <c r="H1400">
        <v>1</v>
      </c>
      <c r="I1400" s="167">
        <v>68.33499240264355</v>
      </c>
      <c r="J1400" s="22">
        <v>1.0339687154281063</v>
      </c>
      <c r="K1400" s="22" t="s">
        <v>216</v>
      </c>
      <c r="L1400" s="22" t="s">
        <v>58</v>
      </c>
      <c r="M1400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400" s="24" t="str">
        <f>IFERROR(IF(Table1[[#This Row],[Medicare Rate in CR]]&gt;0,"Y","N"),"N")</f>
        <v>Y</v>
      </c>
      <c r="O1400" s="166">
        <f>Table1[[#This Row],[Medicare Rate in CR]]*Table1[[#This Row],[SumOfUnits]]*Table1[[#This Row],[Actuarial Factor 06/20/2023]]</f>
        <v>326.50664095788738</v>
      </c>
      <c r="P14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326.50664095788738</v>
      </c>
      <c r="Q1400" s="166">
        <f>Table1[[#This Row],[Trended Medicare Pricing for all RHCs]]-Table1[[#This Row],[SumOfSFY24 Estimated Payment 5/04/23]]</f>
        <v>258.17164855524385</v>
      </c>
      <c r="R1400" s="24">
        <f>Table1[[#This Row],[SumOfUnits]]*Table1[[#This Row],[Actuarial Factor 06/20/2023]]</f>
        <v>1.0339687154281063</v>
      </c>
      <c r="S1400" s="23"/>
    </row>
    <row r="1401" spans="1:19" x14ac:dyDescent="0.25">
      <c r="A1401" s="192" t="s">
        <v>214</v>
      </c>
      <c r="B1401" s="193" t="s">
        <v>215</v>
      </c>
      <c r="C1401" s="192" t="s">
        <v>55</v>
      </c>
      <c r="D1401" s="192" t="s">
        <v>32</v>
      </c>
      <c r="E1401" s="192" t="s">
        <v>65</v>
      </c>
      <c r="F1401" s="194">
        <v>660.9000000000002</v>
      </c>
      <c r="G1401">
        <v>10</v>
      </c>
      <c r="H1401">
        <v>10</v>
      </c>
      <c r="I1401" s="167">
        <v>820.48396162084964</v>
      </c>
      <c r="J1401" s="22">
        <v>1.241464611319185</v>
      </c>
      <c r="K1401" s="22" t="s">
        <v>216</v>
      </c>
      <c r="L1401" s="22" t="s">
        <v>58</v>
      </c>
      <c r="M1401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401" s="24" t="str">
        <f>IFERROR(IF(Table1[[#This Row],[Medicare Rate in CR]]&gt;0,"Y","N"),"N")</f>
        <v>Y</v>
      </c>
      <c r="O1401" s="166">
        <f>Table1[[#This Row],[Medicare Rate in CR]]*Table1[[#This Row],[SumOfUnits]]*Table1[[#This Row],[Actuarial Factor 06/20/2023]]</f>
        <v>3920.296949623722</v>
      </c>
      <c r="P14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3920.296949623722</v>
      </c>
      <c r="Q1401" s="166">
        <f>Table1[[#This Row],[Trended Medicare Pricing for all RHCs]]-Table1[[#This Row],[SumOfSFY24 Estimated Payment 5/04/23]]</f>
        <v>3099.8129880028723</v>
      </c>
      <c r="R1401" s="24">
        <f>Table1[[#This Row],[SumOfUnits]]*Table1[[#This Row],[Actuarial Factor 06/20/2023]]</f>
        <v>12.41464611319185</v>
      </c>
      <c r="S1401" s="23"/>
    </row>
    <row r="1402" spans="1:19" x14ac:dyDescent="0.25">
      <c r="A1402" s="192" t="s">
        <v>214</v>
      </c>
      <c r="B1402" s="193" t="s">
        <v>215</v>
      </c>
      <c r="C1402" s="192" t="s">
        <v>55</v>
      </c>
      <c r="D1402" s="192" t="s">
        <v>32</v>
      </c>
      <c r="E1402" s="192" t="s">
        <v>66</v>
      </c>
      <c r="F1402" s="194">
        <v>330.45000000000005</v>
      </c>
      <c r="G1402">
        <v>6</v>
      </c>
      <c r="H1402">
        <v>3</v>
      </c>
      <c r="I1402" s="167">
        <v>352.86442776293813</v>
      </c>
      <c r="J1402" s="22">
        <v>1.0678300129004028</v>
      </c>
      <c r="K1402" s="22" t="s">
        <v>216</v>
      </c>
      <c r="L1402" s="22" t="s">
        <v>58</v>
      </c>
      <c r="M1402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402" s="24" t="str">
        <f>IFERROR(IF(Table1[[#This Row],[Medicare Rate in CR]]&gt;0,"Y","N"),"N")</f>
        <v>Y</v>
      </c>
      <c r="O1402" s="166">
        <f>Table1[[#This Row],[Medicare Rate in CR]]*Table1[[#This Row],[SumOfUnits]]*Table1[[#This Row],[Actuarial Factor 06/20/2023]]</f>
        <v>2023.196168842135</v>
      </c>
      <c r="P14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2023.196168842135</v>
      </c>
      <c r="Q1402" s="166">
        <f>Table1[[#This Row],[Trended Medicare Pricing for all RHCs]]-Table1[[#This Row],[SumOfSFY24 Estimated Payment 5/04/23]]</f>
        <v>1670.3317410791969</v>
      </c>
      <c r="R1402" s="24">
        <f>Table1[[#This Row],[SumOfUnits]]*Table1[[#This Row],[Actuarial Factor 06/20/2023]]</f>
        <v>6.4069800774024168</v>
      </c>
      <c r="S1402" s="23"/>
    </row>
    <row r="1403" spans="1:19" x14ac:dyDescent="0.25">
      <c r="A1403" s="192" t="s">
        <v>214</v>
      </c>
      <c r="B1403" s="193" t="s">
        <v>215</v>
      </c>
      <c r="C1403" s="192" t="s">
        <v>55</v>
      </c>
      <c r="D1403" s="192" t="s">
        <v>31</v>
      </c>
      <c r="E1403" s="192" t="s">
        <v>67</v>
      </c>
      <c r="F1403" s="194">
        <v>264.36</v>
      </c>
      <c r="G1403">
        <v>6</v>
      </c>
      <c r="H1403">
        <v>2</v>
      </c>
      <c r="I1403" s="167">
        <v>299.30704926106461</v>
      </c>
      <c r="J1403" s="22">
        <v>1.1321949207938591</v>
      </c>
      <c r="K1403" s="22" t="s">
        <v>216</v>
      </c>
      <c r="L1403" s="22" t="s">
        <v>58</v>
      </c>
      <c r="M1403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403" s="24" t="str">
        <f>IFERROR(IF(Table1[[#This Row],[Medicare Rate in CR]]&gt;0,"Y","N"),"N")</f>
        <v>Y</v>
      </c>
      <c r="O1403" s="166">
        <f>Table1[[#This Row],[Medicare Rate in CR]]*Table1[[#This Row],[SumOfUnits]]*Table1[[#This Row],[Actuarial Factor 06/20/2023]]</f>
        <v>2145.1470725297086</v>
      </c>
      <c r="P14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2145.1470725297086</v>
      </c>
      <c r="Q1403" s="166">
        <f>Table1[[#This Row],[Trended Medicare Pricing for all RHCs]]-Table1[[#This Row],[SumOfSFY24 Estimated Payment 5/04/23]]</f>
        <v>1845.840023268644</v>
      </c>
      <c r="R1403" s="24">
        <f>Table1[[#This Row],[SumOfUnits]]*Table1[[#This Row],[Actuarial Factor 06/20/2023]]</f>
        <v>6.7931695247631545</v>
      </c>
      <c r="S1403" s="23"/>
    </row>
    <row r="1404" spans="1:19" x14ac:dyDescent="0.25">
      <c r="A1404" s="192" t="s">
        <v>214</v>
      </c>
      <c r="B1404" s="193" t="s">
        <v>215</v>
      </c>
      <c r="C1404" s="192" t="s">
        <v>55</v>
      </c>
      <c r="D1404" s="192" t="s">
        <v>31</v>
      </c>
      <c r="E1404" s="192" t="s">
        <v>82</v>
      </c>
      <c r="F1404" s="194">
        <v>66.09</v>
      </c>
      <c r="G1404">
        <v>1</v>
      </c>
      <c r="H1404">
        <v>1</v>
      </c>
      <c r="I1404" s="167">
        <v>76.142880890101409</v>
      </c>
      <c r="J1404" s="22">
        <v>1.1521089558193585</v>
      </c>
      <c r="K1404" s="22" t="s">
        <v>216</v>
      </c>
      <c r="L1404" s="22" t="s">
        <v>58</v>
      </c>
      <c r="M1404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404" s="24" t="str">
        <f>IFERROR(IF(Table1[[#This Row],[Medicare Rate in CR]]&gt;0,"Y","N"),"N")</f>
        <v>Y</v>
      </c>
      <c r="O1404" s="166">
        <f>Table1[[#This Row],[Medicare Rate in CR]]*Table1[[#This Row],[SumOfUnits]]*Table1[[#This Row],[Actuarial Factor 06/20/2023]]</f>
        <v>363.81296606863697</v>
      </c>
      <c r="P14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363.81296606863697</v>
      </c>
      <c r="Q1404" s="166">
        <f>Table1[[#This Row],[Trended Medicare Pricing for all RHCs]]-Table1[[#This Row],[SumOfSFY24 Estimated Payment 5/04/23]]</f>
        <v>287.67008517853554</v>
      </c>
      <c r="R1404" s="24">
        <f>Table1[[#This Row],[SumOfUnits]]*Table1[[#This Row],[Actuarial Factor 06/20/2023]]</f>
        <v>1.1521089558193585</v>
      </c>
      <c r="S1404" s="23"/>
    </row>
    <row r="1405" spans="1:19" x14ac:dyDescent="0.25">
      <c r="A1405" s="192" t="s">
        <v>214</v>
      </c>
      <c r="B1405" s="193" t="s">
        <v>215</v>
      </c>
      <c r="C1405" s="192" t="s">
        <v>55</v>
      </c>
      <c r="D1405" s="192" t="s">
        <v>31</v>
      </c>
      <c r="E1405" s="192" t="s">
        <v>68</v>
      </c>
      <c r="F1405" s="194">
        <v>462.63000000000011</v>
      </c>
      <c r="G1405">
        <v>7</v>
      </c>
      <c r="H1405">
        <v>7</v>
      </c>
      <c r="I1405" s="167">
        <v>498.64892590043041</v>
      </c>
      <c r="J1405" s="22">
        <v>1.0778568746091484</v>
      </c>
      <c r="K1405" s="22" t="s">
        <v>216</v>
      </c>
      <c r="L1405" s="22" t="s">
        <v>58</v>
      </c>
      <c r="M1405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405" s="24" t="str">
        <f>IFERROR(IF(Table1[[#This Row],[Medicare Rate in CR]]&gt;0,"Y","N"),"N")</f>
        <v>Y</v>
      </c>
      <c r="O1405" s="166">
        <f>Table1[[#This Row],[Medicare Rate in CR]]*Table1[[#This Row],[SumOfUnits]]*Table1[[#This Row],[Actuarial Factor 06/20/2023]]</f>
        <v>2382.5595070485383</v>
      </c>
      <c r="P14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2382.5595070485383</v>
      </c>
      <c r="Q1405" s="166">
        <f>Table1[[#This Row],[Trended Medicare Pricing for all RHCs]]-Table1[[#This Row],[SumOfSFY24 Estimated Payment 5/04/23]]</f>
        <v>1883.9105811481079</v>
      </c>
      <c r="R1405" s="24">
        <f>Table1[[#This Row],[SumOfUnits]]*Table1[[#This Row],[Actuarial Factor 06/20/2023]]</f>
        <v>7.5449981222640385</v>
      </c>
      <c r="S1405" s="23"/>
    </row>
    <row r="1406" spans="1:19" x14ac:dyDescent="0.25">
      <c r="A1406" s="192" t="s">
        <v>214</v>
      </c>
      <c r="B1406" s="193" t="s">
        <v>215</v>
      </c>
      <c r="C1406" s="192" t="s">
        <v>55</v>
      </c>
      <c r="D1406" s="192" t="s">
        <v>31</v>
      </c>
      <c r="E1406" s="192" t="s">
        <v>74</v>
      </c>
      <c r="F1406" s="194">
        <v>198.27</v>
      </c>
      <c r="G1406">
        <v>3</v>
      </c>
      <c r="H1406">
        <v>3</v>
      </c>
      <c r="I1406" s="167">
        <v>205.65566521084003</v>
      </c>
      <c r="J1406" s="22">
        <v>1.0372505432533414</v>
      </c>
      <c r="K1406" s="22" t="s">
        <v>216</v>
      </c>
      <c r="L1406" s="22" t="s">
        <v>58</v>
      </c>
      <c r="M1406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406" s="24" t="str">
        <f>IFERROR(IF(Table1[[#This Row],[Medicare Rate in CR]]&gt;0,"Y","N"),"N")</f>
        <v>Y</v>
      </c>
      <c r="O1406" s="166">
        <f>Table1[[#This Row],[Medicare Rate in CR]]*Table1[[#This Row],[SumOfUnits]]*Table1[[#This Row],[Actuarial Factor 06/20/2023]]</f>
        <v>982.62892964562036</v>
      </c>
      <c r="P14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982.62892964562036</v>
      </c>
      <c r="Q1406" s="166">
        <f>Table1[[#This Row],[Trended Medicare Pricing for all RHCs]]-Table1[[#This Row],[SumOfSFY24 Estimated Payment 5/04/23]]</f>
        <v>776.97326443478028</v>
      </c>
      <c r="R1406" s="24">
        <f>Table1[[#This Row],[SumOfUnits]]*Table1[[#This Row],[Actuarial Factor 06/20/2023]]</f>
        <v>3.1117516297600245</v>
      </c>
      <c r="S1406" s="23"/>
    </row>
    <row r="1407" spans="1:19" x14ac:dyDescent="0.25">
      <c r="A1407" s="192" t="s">
        <v>214</v>
      </c>
      <c r="B1407" s="193" t="s">
        <v>215</v>
      </c>
      <c r="C1407" s="192" t="s">
        <v>55</v>
      </c>
      <c r="D1407" s="192" t="s">
        <v>31</v>
      </c>
      <c r="E1407" s="192" t="s">
        <v>69</v>
      </c>
      <c r="F1407" s="194">
        <v>1711.5399999999995</v>
      </c>
      <c r="G1407">
        <v>31</v>
      </c>
      <c r="H1407">
        <v>26</v>
      </c>
      <c r="I1407" s="167">
        <v>1792.7489466039665</v>
      </c>
      <c r="J1407" s="22">
        <v>1.0474478812087167</v>
      </c>
      <c r="K1407" s="22" t="s">
        <v>216</v>
      </c>
      <c r="L1407" s="22" t="s">
        <v>58</v>
      </c>
      <c r="M1407" s="22" t="str">
        <f>IFERROR(IFERROR(INDEX(FreeStand_Medicare!E:E,MATCH(Table1[[#This Row],[Medicare Number]],FreeStand_Medicare!A:A,0)),INDEX(HospBased_Medicare_CR!F:F,MATCH(Table1[[#This Row],[Medicare Number]],HospBased_Medicare_CR!G:G,0))),0)</f>
        <v>315.78</v>
      </c>
      <c r="N1407" s="24" t="str">
        <f>IFERROR(IF(Table1[[#This Row],[Medicare Rate in CR]]&gt;0,"Y","N"),"N")</f>
        <v>Y</v>
      </c>
      <c r="O1407" s="166">
        <f>Table1[[#This Row],[Medicare Rate in CR]]*Table1[[#This Row],[SumOfUnits]]*Table1[[#This Row],[Actuarial Factor 06/20/2023]]</f>
        <v>10253.655849770743</v>
      </c>
      <c r="P14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10253.655849770743</v>
      </c>
      <c r="Q1407" s="166">
        <f>Table1[[#This Row],[Trended Medicare Pricing for all RHCs]]-Table1[[#This Row],[SumOfSFY24 Estimated Payment 5/04/23]]</f>
        <v>8460.9069031667768</v>
      </c>
      <c r="R1407" s="24">
        <f>Table1[[#This Row],[SumOfUnits]]*Table1[[#This Row],[Actuarial Factor 06/20/2023]]</f>
        <v>32.470884317470215</v>
      </c>
      <c r="S1407" s="23"/>
    </row>
    <row r="1408" spans="1:19" x14ac:dyDescent="0.25">
      <c r="A1408" s="192" t="s">
        <v>217</v>
      </c>
      <c r="B1408" s="193" t="s">
        <v>97</v>
      </c>
      <c r="C1408" s="192" t="s">
        <v>72</v>
      </c>
      <c r="D1408" s="192" t="s">
        <v>30</v>
      </c>
      <c r="E1408" s="192" t="s">
        <v>59</v>
      </c>
      <c r="F1408" s="194">
        <v>673.76</v>
      </c>
      <c r="G1408">
        <v>4</v>
      </c>
      <c r="H1408">
        <v>4</v>
      </c>
      <c r="I1408" s="167">
        <v>777.07605707823893</v>
      </c>
      <c r="J1408" s="22">
        <v>1.1533425211918769</v>
      </c>
      <c r="K1408" s="22" t="s">
        <v>218</v>
      </c>
      <c r="L1408" s="22" t="s">
        <v>99</v>
      </c>
      <c r="M1408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08" s="24" t="str">
        <f>IFERROR(IF(Table1[[#This Row],[Medicare Rate in CR]]&gt;0,"Y","N"),"N")</f>
        <v>Y</v>
      </c>
      <c r="O1408" s="166">
        <f>Table1[[#This Row],[Medicare Rate in CR]]*Table1[[#This Row],[SumOfUnits]]*Table1[[#This Row],[Actuarial Factor 06/20/2023]]</f>
        <v>704.60001304654133</v>
      </c>
      <c r="P14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704.60001304654133</v>
      </c>
      <c r="Q1408" s="166">
        <f>Table1[[#This Row],[Trended Medicare Pricing for all RHCs]]-Table1[[#This Row],[SumOfSFY24 Estimated Payment 5/04/23]]</f>
        <v>-72.476044031697597</v>
      </c>
      <c r="R1408" s="24">
        <f>Table1[[#This Row],[SumOfUnits]]*Table1[[#This Row],[Actuarial Factor 06/20/2023]]</f>
        <v>4.6133700847675074</v>
      </c>
      <c r="S1408" s="23"/>
    </row>
    <row r="1409" spans="1:19" x14ac:dyDescent="0.25">
      <c r="A1409" s="192" t="s">
        <v>217</v>
      </c>
      <c r="B1409" s="193" t="s">
        <v>97</v>
      </c>
      <c r="C1409" s="192" t="s">
        <v>72</v>
      </c>
      <c r="D1409" s="192" t="s">
        <v>30</v>
      </c>
      <c r="E1409" s="192" t="s">
        <v>60</v>
      </c>
      <c r="F1409" s="194">
        <v>168.44</v>
      </c>
      <c r="G1409">
        <v>1</v>
      </c>
      <c r="H1409">
        <v>1</v>
      </c>
      <c r="I1409" s="167">
        <v>171.63904186694012</v>
      </c>
      <c r="J1409" s="22">
        <v>1.0189921744653296</v>
      </c>
      <c r="K1409" s="22" t="s">
        <v>218</v>
      </c>
      <c r="L1409" s="22" t="s">
        <v>99</v>
      </c>
      <c r="M1409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09" s="24" t="str">
        <f>IFERROR(IF(Table1[[#This Row],[Medicare Rate in CR]]&gt;0,"Y","N"),"N")</f>
        <v>Y</v>
      </c>
      <c r="O1409" s="166">
        <f>Table1[[#This Row],[Medicare Rate in CR]]*Table1[[#This Row],[SumOfUnits]]*Table1[[#This Row],[Actuarial Factor 06/20/2023]]</f>
        <v>155.63067480608979</v>
      </c>
      <c r="P14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155.63067480608979</v>
      </c>
      <c r="Q1409" s="166">
        <f>Table1[[#This Row],[Trended Medicare Pricing for all RHCs]]-Table1[[#This Row],[SumOfSFY24 Estimated Payment 5/04/23]]</f>
        <v>-16.008367060850333</v>
      </c>
      <c r="R1409" s="24">
        <f>Table1[[#This Row],[SumOfUnits]]*Table1[[#This Row],[Actuarial Factor 06/20/2023]]</f>
        <v>1.0189921744653296</v>
      </c>
      <c r="S1409" s="23"/>
    </row>
    <row r="1410" spans="1:19" x14ac:dyDescent="0.25">
      <c r="A1410" s="192" t="s">
        <v>217</v>
      </c>
      <c r="B1410" s="193" t="s">
        <v>97</v>
      </c>
      <c r="C1410" s="192" t="s">
        <v>72</v>
      </c>
      <c r="D1410" s="192" t="s">
        <v>30</v>
      </c>
      <c r="E1410" s="192" t="s">
        <v>62</v>
      </c>
      <c r="F1410" s="194">
        <v>673.76</v>
      </c>
      <c r="G1410">
        <v>4</v>
      </c>
      <c r="H1410">
        <v>4</v>
      </c>
      <c r="I1410" s="167">
        <v>790.90719620885329</v>
      </c>
      <c r="J1410" s="22">
        <v>1.1738708089065146</v>
      </c>
      <c r="K1410" s="22" t="s">
        <v>218</v>
      </c>
      <c r="L1410" s="22" t="s">
        <v>99</v>
      </c>
      <c r="M1410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10" s="24" t="str">
        <f>IFERROR(IF(Table1[[#This Row],[Medicare Rate in CR]]&gt;0,"Y","N"),"N")</f>
        <v>Y</v>
      </c>
      <c r="O1410" s="166">
        <f>Table1[[#This Row],[Medicare Rate in CR]]*Table1[[#This Row],[SumOfUnits]]*Table1[[#This Row],[Actuarial Factor 06/20/2023]]</f>
        <v>717.14115457716787</v>
      </c>
      <c r="P14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717.14115457716787</v>
      </c>
      <c r="Q1410" s="166">
        <f>Table1[[#This Row],[Trended Medicare Pricing for all RHCs]]-Table1[[#This Row],[SumOfSFY24 Estimated Payment 5/04/23]]</f>
        <v>-73.766041631685425</v>
      </c>
      <c r="R1410" s="24">
        <f>Table1[[#This Row],[SumOfUnits]]*Table1[[#This Row],[Actuarial Factor 06/20/2023]]</f>
        <v>4.6954832356260585</v>
      </c>
      <c r="S1410" s="23"/>
    </row>
    <row r="1411" spans="1:19" x14ac:dyDescent="0.25">
      <c r="A1411" s="192" t="s">
        <v>217</v>
      </c>
      <c r="B1411" s="193" t="s">
        <v>97</v>
      </c>
      <c r="C1411" s="192" t="s">
        <v>72</v>
      </c>
      <c r="D1411" s="192" t="s">
        <v>30</v>
      </c>
      <c r="E1411" s="192" t="s">
        <v>63</v>
      </c>
      <c r="F1411" s="194">
        <v>168.44</v>
      </c>
      <c r="G1411">
        <v>1</v>
      </c>
      <c r="H1411">
        <v>1</v>
      </c>
      <c r="I1411" s="167">
        <v>175.17585172140224</v>
      </c>
      <c r="J1411" s="22">
        <v>1.03998962076349</v>
      </c>
      <c r="K1411" s="22" t="s">
        <v>218</v>
      </c>
      <c r="L1411" s="22" t="s">
        <v>99</v>
      </c>
      <c r="M1411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11" s="24" t="str">
        <f>IFERROR(IF(Table1[[#This Row],[Medicare Rate in CR]]&gt;0,"Y","N"),"N")</f>
        <v>Y</v>
      </c>
      <c r="O1411" s="166">
        <f>Table1[[#This Row],[Medicare Rate in CR]]*Table1[[#This Row],[SumOfUnits]]*Table1[[#This Row],[Actuarial Factor 06/20/2023]]</f>
        <v>158.83761477920783</v>
      </c>
      <c r="P14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158.83761477920783</v>
      </c>
      <c r="Q1411" s="166">
        <f>Table1[[#This Row],[Trended Medicare Pricing for all RHCs]]-Table1[[#This Row],[SumOfSFY24 Estimated Payment 5/04/23]]</f>
        <v>-16.338236942194413</v>
      </c>
      <c r="R1411" s="24">
        <f>Table1[[#This Row],[SumOfUnits]]*Table1[[#This Row],[Actuarial Factor 06/20/2023]]</f>
        <v>1.03998962076349</v>
      </c>
      <c r="S1411" s="23"/>
    </row>
    <row r="1412" spans="1:19" x14ac:dyDescent="0.25">
      <c r="A1412" s="192" t="s">
        <v>217</v>
      </c>
      <c r="B1412" s="193" t="s">
        <v>97</v>
      </c>
      <c r="C1412" s="192" t="s">
        <v>72</v>
      </c>
      <c r="D1412" s="192" t="s">
        <v>30</v>
      </c>
      <c r="E1412" s="192" t="s">
        <v>64</v>
      </c>
      <c r="F1412" s="194">
        <v>168.44</v>
      </c>
      <c r="G1412">
        <v>1</v>
      </c>
      <c r="H1412">
        <v>1</v>
      </c>
      <c r="I1412" s="167">
        <v>185.60386141377026</v>
      </c>
      <c r="J1412" s="22">
        <v>1.101898963510866</v>
      </c>
      <c r="K1412" s="22" t="s">
        <v>218</v>
      </c>
      <c r="L1412" s="22" t="s">
        <v>99</v>
      </c>
      <c r="M1412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12" s="24" t="str">
        <f>IFERROR(IF(Table1[[#This Row],[Medicare Rate in CR]]&gt;0,"Y","N"),"N")</f>
        <v>Y</v>
      </c>
      <c r="O1412" s="166">
        <f>Table1[[#This Row],[Medicare Rate in CR]]*Table1[[#This Row],[SumOfUnits]]*Table1[[#This Row],[Actuarial Factor 06/20/2023]]</f>
        <v>168.29302869701456</v>
      </c>
      <c r="P14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168.29302869701456</v>
      </c>
      <c r="Q1412" s="166">
        <f>Table1[[#This Row],[Trended Medicare Pricing for all RHCs]]-Table1[[#This Row],[SumOfSFY24 Estimated Payment 5/04/23]]</f>
        <v>-17.310832716755698</v>
      </c>
      <c r="R1412" s="24">
        <f>Table1[[#This Row],[SumOfUnits]]*Table1[[#This Row],[Actuarial Factor 06/20/2023]]</f>
        <v>1.101898963510866</v>
      </c>
      <c r="S1412" s="23"/>
    </row>
    <row r="1413" spans="1:19" x14ac:dyDescent="0.25">
      <c r="A1413" s="192" t="s">
        <v>217</v>
      </c>
      <c r="B1413" s="193" t="s">
        <v>97</v>
      </c>
      <c r="C1413" s="192" t="s">
        <v>72</v>
      </c>
      <c r="D1413" s="192" t="s">
        <v>31</v>
      </c>
      <c r="E1413" s="192" t="s">
        <v>68</v>
      </c>
      <c r="F1413" s="194">
        <v>336.88</v>
      </c>
      <c r="G1413">
        <v>2</v>
      </c>
      <c r="H1413">
        <v>2</v>
      </c>
      <c r="I1413" s="167">
        <v>336.15262590982547</v>
      </c>
      <c r="J1413" s="22">
        <v>0.99784085107404852</v>
      </c>
      <c r="K1413" s="22" t="s">
        <v>218</v>
      </c>
      <c r="L1413" s="22" t="s">
        <v>99</v>
      </c>
      <c r="M1413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13" s="24" t="str">
        <f>IFERROR(IF(Table1[[#This Row],[Medicare Rate in CR]]&gt;0,"Y","N"),"N")</f>
        <v>Y</v>
      </c>
      <c r="O1413" s="166">
        <f>Table1[[#This Row],[Medicare Rate in CR]]*Table1[[#This Row],[SumOfUnits]]*Table1[[#This Row],[Actuarial Factor 06/20/2023]]</f>
        <v>304.80046636907883</v>
      </c>
      <c r="P14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304.80046636907883</v>
      </c>
      <c r="Q1413" s="166">
        <f>Table1[[#This Row],[Trended Medicare Pricing for all RHCs]]-Table1[[#This Row],[SumOfSFY24 Estimated Payment 5/04/23]]</f>
        <v>-31.352159540746641</v>
      </c>
      <c r="R1413" s="24">
        <f>Table1[[#This Row],[SumOfUnits]]*Table1[[#This Row],[Actuarial Factor 06/20/2023]]</f>
        <v>1.995681702148097</v>
      </c>
      <c r="S1413" s="23"/>
    </row>
    <row r="1414" spans="1:19" x14ac:dyDescent="0.25">
      <c r="A1414" s="192" t="s">
        <v>217</v>
      </c>
      <c r="B1414" s="193" t="s">
        <v>97</v>
      </c>
      <c r="C1414" s="192" t="s">
        <v>72</v>
      </c>
      <c r="D1414" s="192" t="s">
        <v>31</v>
      </c>
      <c r="E1414" s="192" t="s">
        <v>69</v>
      </c>
      <c r="F1414" s="194">
        <v>682.74</v>
      </c>
      <c r="G1414">
        <v>5</v>
      </c>
      <c r="H1414">
        <v>5</v>
      </c>
      <c r="I1414" s="167">
        <v>708.20241186641636</v>
      </c>
      <c r="J1414" s="22">
        <v>1.0372944486428455</v>
      </c>
      <c r="K1414" s="22" t="s">
        <v>218</v>
      </c>
      <c r="L1414" s="22" t="s">
        <v>99</v>
      </c>
      <c r="M1414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14" s="24" t="str">
        <f>IFERROR(IF(Table1[[#This Row],[Medicare Rate in CR]]&gt;0,"Y","N"),"N")</f>
        <v>Y</v>
      </c>
      <c r="O1414" s="166">
        <f>Table1[[#This Row],[Medicare Rate in CR]]*Table1[[#This Row],[SumOfUnits]]*Table1[[#This Row],[Actuarial Factor 06/20/2023]]</f>
        <v>792.12990570610896</v>
      </c>
      <c r="P14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792.12990570610896</v>
      </c>
      <c r="Q1414" s="166">
        <f>Table1[[#This Row],[Trended Medicare Pricing for all RHCs]]-Table1[[#This Row],[SumOfSFY24 Estimated Payment 5/04/23]]</f>
        <v>83.927493839692602</v>
      </c>
      <c r="R1414" s="24">
        <f>Table1[[#This Row],[SumOfUnits]]*Table1[[#This Row],[Actuarial Factor 06/20/2023]]</f>
        <v>5.1864722432142276</v>
      </c>
      <c r="S1414" s="23"/>
    </row>
    <row r="1415" spans="1:19" x14ac:dyDescent="0.25">
      <c r="A1415" s="192" t="s">
        <v>217</v>
      </c>
      <c r="B1415" s="193" t="s">
        <v>97</v>
      </c>
      <c r="C1415" s="192" t="s">
        <v>76</v>
      </c>
      <c r="D1415" s="192" t="s">
        <v>30</v>
      </c>
      <c r="E1415" s="192" t="s">
        <v>59</v>
      </c>
      <c r="F1415" s="194">
        <v>336.88</v>
      </c>
      <c r="G1415">
        <v>2</v>
      </c>
      <c r="H1415">
        <v>2</v>
      </c>
      <c r="I1415" s="167">
        <v>350.23685670139037</v>
      </c>
      <c r="J1415" s="22">
        <v>1.0396487078526193</v>
      </c>
      <c r="K1415" s="22" t="s">
        <v>218</v>
      </c>
      <c r="L1415" s="22" t="s">
        <v>99</v>
      </c>
      <c r="M1415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15" s="24" t="str">
        <f>IFERROR(IF(Table1[[#This Row],[Medicare Rate in CR]]&gt;0,"Y","N"),"N")</f>
        <v>Y</v>
      </c>
      <c r="O1415" s="166">
        <f>Table1[[#This Row],[Medicare Rate in CR]]*Table1[[#This Row],[SumOfUnits]]*Table1[[#This Row],[Actuarial Factor 06/20/2023]]</f>
        <v>317.57109430066106</v>
      </c>
      <c r="P14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317.57109430066106</v>
      </c>
      <c r="Q1415" s="166">
        <f>Table1[[#This Row],[Trended Medicare Pricing for all RHCs]]-Table1[[#This Row],[SumOfSFY24 Estimated Payment 5/04/23]]</f>
        <v>-32.665762400729307</v>
      </c>
      <c r="R1415" s="24">
        <f>Table1[[#This Row],[SumOfUnits]]*Table1[[#This Row],[Actuarial Factor 06/20/2023]]</f>
        <v>2.0792974157052386</v>
      </c>
      <c r="S1415" s="23"/>
    </row>
    <row r="1416" spans="1:19" x14ac:dyDescent="0.25">
      <c r="A1416" s="192" t="s">
        <v>217</v>
      </c>
      <c r="B1416" s="193" t="s">
        <v>97</v>
      </c>
      <c r="C1416" s="192" t="s">
        <v>76</v>
      </c>
      <c r="D1416" s="192" t="s">
        <v>30</v>
      </c>
      <c r="E1416" s="192" t="s">
        <v>63</v>
      </c>
      <c r="F1416" s="194">
        <v>505.32</v>
      </c>
      <c r="G1416">
        <v>3</v>
      </c>
      <c r="H1416">
        <v>3</v>
      </c>
      <c r="I1416" s="167">
        <v>509.63840048580516</v>
      </c>
      <c r="J1416" s="22">
        <v>1.0085458728841232</v>
      </c>
      <c r="K1416" s="22" t="s">
        <v>218</v>
      </c>
      <c r="L1416" s="22" t="s">
        <v>99</v>
      </c>
      <c r="M1416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16" s="24" t="str">
        <f>IFERROR(IF(Table1[[#This Row],[Medicare Rate in CR]]&gt;0,"Y","N"),"N")</f>
        <v>Y</v>
      </c>
      <c r="O1416" s="166">
        <f>Table1[[#This Row],[Medicare Rate in CR]]*Table1[[#This Row],[SumOfUnits]]*Table1[[#This Row],[Actuarial Factor 06/20/2023]]</f>
        <v>462.10563349677636</v>
      </c>
      <c r="P14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462.10563349677636</v>
      </c>
      <c r="Q1416" s="166">
        <f>Table1[[#This Row],[Trended Medicare Pricing for all RHCs]]-Table1[[#This Row],[SumOfSFY24 Estimated Payment 5/04/23]]</f>
        <v>-47.532766989028801</v>
      </c>
      <c r="R1416" s="24">
        <f>Table1[[#This Row],[SumOfUnits]]*Table1[[#This Row],[Actuarial Factor 06/20/2023]]</f>
        <v>3.0256376186523699</v>
      </c>
      <c r="S1416" s="23"/>
    </row>
    <row r="1417" spans="1:19" x14ac:dyDescent="0.25">
      <c r="A1417" s="192" t="s">
        <v>217</v>
      </c>
      <c r="B1417" s="193" t="s">
        <v>97</v>
      </c>
      <c r="C1417" s="192" t="s">
        <v>79</v>
      </c>
      <c r="D1417" s="192" t="s">
        <v>30</v>
      </c>
      <c r="E1417" s="192" t="s">
        <v>56</v>
      </c>
      <c r="F1417" s="194">
        <v>13320.920000000004</v>
      </c>
      <c r="G1417">
        <v>79</v>
      </c>
      <c r="H1417">
        <v>79</v>
      </c>
      <c r="I1417" s="167">
        <v>14586.948693598459</v>
      </c>
      <c r="J1417" s="22">
        <v>1.0950406348509303</v>
      </c>
      <c r="K1417" s="22" t="s">
        <v>218</v>
      </c>
      <c r="L1417" s="22" t="s">
        <v>99</v>
      </c>
      <c r="M1417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17" s="24" t="str">
        <f>IFERROR(IF(Table1[[#This Row],[Medicare Rate in CR]]&gt;0,"Y","N"),"N")</f>
        <v>Y</v>
      </c>
      <c r="O1417" s="166">
        <f>Table1[[#This Row],[Medicare Rate in CR]]*Table1[[#This Row],[SumOfUnits]]*Table1[[#This Row],[Actuarial Factor 06/20/2023]]</f>
        <v>13212.398936701824</v>
      </c>
      <c r="P14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13212.398936701824</v>
      </c>
      <c r="Q1417" s="166">
        <f>Table1[[#This Row],[Trended Medicare Pricing for all RHCs]]-Table1[[#This Row],[SumOfSFY24 Estimated Payment 5/04/23]]</f>
        <v>-1374.5497568966348</v>
      </c>
      <c r="R1417" s="24">
        <f>Table1[[#This Row],[SumOfUnits]]*Table1[[#This Row],[Actuarial Factor 06/20/2023]]</f>
        <v>86.508210153223487</v>
      </c>
      <c r="S1417" s="23"/>
    </row>
    <row r="1418" spans="1:19" x14ac:dyDescent="0.25">
      <c r="A1418" s="192" t="s">
        <v>217</v>
      </c>
      <c r="B1418" s="193" t="s">
        <v>97</v>
      </c>
      <c r="C1418" s="192" t="s">
        <v>79</v>
      </c>
      <c r="D1418" s="192" t="s">
        <v>30</v>
      </c>
      <c r="E1418" s="192" t="s">
        <v>59</v>
      </c>
      <c r="F1418" s="194">
        <v>49344.360000000124</v>
      </c>
      <c r="G1418">
        <v>296</v>
      </c>
      <c r="H1418">
        <v>296</v>
      </c>
      <c r="I1418" s="167">
        <v>47120.255349731393</v>
      </c>
      <c r="J1418" s="22">
        <v>0.95492687208287386</v>
      </c>
      <c r="K1418" s="22" t="s">
        <v>218</v>
      </c>
      <c r="L1418" s="22" t="s">
        <v>99</v>
      </c>
      <c r="M1418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18" s="24" t="str">
        <f>IFERROR(IF(Table1[[#This Row],[Medicare Rate in CR]]&gt;0,"Y","N"),"N")</f>
        <v>Y</v>
      </c>
      <c r="O1418" s="166">
        <f>Table1[[#This Row],[Medicare Rate in CR]]*Table1[[#This Row],[SumOfUnits]]*Table1[[#This Row],[Actuarial Factor 06/20/2023]]</f>
        <v>43170.41042727232</v>
      </c>
      <c r="P14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43170.41042727232</v>
      </c>
      <c r="Q1418" s="166">
        <f>Table1[[#This Row],[Trended Medicare Pricing for all RHCs]]-Table1[[#This Row],[SumOfSFY24 Estimated Payment 5/04/23]]</f>
        <v>-3949.8449224590731</v>
      </c>
      <c r="R1418" s="24">
        <f>Table1[[#This Row],[SumOfUnits]]*Table1[[#This Row],[Actuarial Factor 06/20/2023]]</f>
        <v>282.65835413653065</v>
      </c>
      <c r="S1418" s="23"/>
    </row>
    <row r="1419" spans="1:19" x14ac:dyDescent="0.25">
      <c r="A1419" s="192" t="s">
        <v>217</v>
      </c>
      <c r="B1419" s="193" t="s">
        <v>97</v>
      </c>
      <c r="C1419" s="192" t="s">
        <v>79</v>
      </c>
      <c r="D1419" s="192" t="s">
        <v>30</v>
      </c>
      <c r="E1419" s="192" t="s">
        <v>60</v>
      </c>
      <c r="F1419" s="194">
        <v>36446.269999999946</v>
      </c>
      <c r="G1419">
        <v>217</v>
      </c>
      <c r="H1419">
        <v>217</v>
      </c>
      <c r="I1419" s="167">
        <v>30749.629548149689</v>
      </c>
      <c r="J1419" s="22">
        <v>0.84369757311652838</v>
      </c>
      <c r="K1419" s="22" t="s">
        <v>218</v>
      </c>
      <c r="L1419" s="22" t="s">
        <v>99</v>
      </c>
      <c r="M1419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19" s="24" t="str">
        <f>IFERROR(IF(Table1[[#This Row],[Medicare Rate in CR]]&gt;0,"Y","N"),"N")</f>
        <v>Y</v>
      </c>
      <c r="O1419" s="166">
        <f>Table1[[#This Row],[Medicare Rate in CR]]*Table1[[#This Row],[SumOfUnits]]*Table1[[#This Row],[Actuarial Factor 06/20/2023]]</f>
        <v>27962.170884232957</v>
      </c>
      <c r="P14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27962.170884232957</v>
      </c>
      <c r="Q1419" s="166">
        <f>Table1[[#This Row],[Trended Medicare Pricing for all RHCs]]-Table1[[#This Row],[SumOfSFY24 Estimated Payment 5/04/23]]</f>
        <v>-2787.4586639167319</v>
      </c>
      <c r="R1419" s="24">
        <f>Table1[[#This Row],[SumOfUnits]]*Table1[[#This Row],[Actuarial Factor 06/20/2023]]</f>
        <v>183.08237336628665</v>
      </c>
      <c r="S1419" s="23"/>
    </row>
    <row r="1420" spans="1:19" x14ac:dyDescent="0.25">
      <c r="A1420" s="192" t="s">
        <v>217</v>
      </c>
      <c r="B1420" s="193" t="s">
        <v>97</v>
      </c>
      <c r="C1420" s="192" t="s">
        <v>79</v>
      </c>
      <c r="D1420" s="192" t="s">
        <v>30</v>
      </c>
      <c r="E1420" s="192" t="s">
        <v>61</v>
      </c>
      <c r="F1420" s="194">
        <v>8327.3099999999922</v>
      </c>
      <c r="G1420">
        <v>52</v>
      </c>
      <c r="H1420">
        <v>52</v>
      </c>
      <c r="I1420" s="167">
        <v>7025.7312375889915</v>
      </c>
      <c r="J1420" s="22">
        <v>0.84369757311652838</v>
      </c>
      <c r="K1420" s="22" t="s">
        <v>218</v>
      </c>
      <c r="L1420" s="22" t="s">
        <v>99</v>
      </c>
      <c r="M1420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20" s="24" t="str">
        <f>IFERROR(IF(Table1[[#This Row],[Medicare Rate in CR]]&gt;0,"Y","N"),"N")</f>
        <v>Y</v>
      </c>
      <c r="O1420" s="166">
        <f>Table1[[#This Row],[Medicare Rate in CR]]*Table1[[#This Row],[SumOfUnits]]*Table1[[#This Row],[Actuarial Factor 06/20/2023]]</f>
        <v>6700.6123777885432</v>
      </c>
      <c r="P14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6700.6123777885432</v>
      </c>
      <c r="Q1420" s="166">
        <f>Table1[[#This Row],[Trended Medicare Pricing for all RHCs]]-Table1[[#This Row],[SumOfSFY24 Estimated Payment 5/04/23]]</f>
        <v>-325.11885980044826</v>
      </c>
      <c r="R1420" s="24">
        <f>Table1[[#This Row],[SumOfUnits]]*Table1[[#This Row],[Actuarial Factor 06/20/2023]]</f>
        <v>43.872273802059475</v>
      </c>
      <c r="S1420" s="23"/>
    </row>
    <row r="1421" spans="1:19" x14ac:dyDescent="0.25">
      <c r="A1421" s="192" t="s">
        <v>217</v>
      </c>
      <c r="B1421" s="193" t="s">
        <v>97</v>
      </c>
      <c r="C1421" s="192" t="s">
        <v>79</v>
      </c>
      <c r="D1421" s="192" t="s">
        <v>30</v>
      </c>
      <c r="E1421" s="192" t="s">
        <v>62</v>
      </c>
      <c r="F1421" s="194">
        <v>81187.210000000297</v>
      </c>
      <c r="G1421">
        <v>488</v>
      </c>
      <c r="H1421">
        <v>488</v>
      </c>
      <c r="I1421" s="167">
        <v>82302.987325419104</v>
      </c>
      <c r="J1421" s="22">
        <v>1.0137432648001921</v>
      </c>
      <c r="K1421" s="22" t="s">
        <v>218</v>
      </c>
      <c r="L1421" s="22" t="s">
        <v>99</v>
      </c>
      <c r="M1421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21" s="24" t="str">
        <f>IFERROR(IF(Table1[[#This Row],[Medicare Rate in CR]]&gt;0,"Y","N"),"N")</f>
        <v>Y</v>
      </c>
      <c r="O1421" s="166">
        <f>Table1[[#This Row],[Medicare Rate in CR]]*Table1[[#This Row],[SumOfUnits]]*Table1[[#This Row],[Actuarial Factor 06/20/2023]]</f>
        <v>75556.556310471453</v>
      </c>
      <c r="P14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75556.556310471453</v>
      </c>
      <c r="Q1421" s="166">
        <f>Table1[[#This Row],[Trended Medicare Pricing for all RHCs]]-Table1[[#This Row],[SumOfSFY24 Estimated Payment 5/04/23]]</f>
        <v>-6746.4310149476514</v>
      </c>
      <c r="R1421" s="24">
        <f>Table1[[#This Row],[SumOfUnits]]*Table1[[#This Row],[Actuarial Factor 06/20/2023]]</f>
        <v>494.7067132224937</v>
      </c>
      <c r="S1421" s="23"/>
    </row>
    <row r="1422" spans="1:19" x14ac:dyDescent="0.25">
      <c r="A1422" s="192" t="s">
        <v>217</v>
      </c>
      <c r="B1422" s="193" t="s">
        <v>97</v>
      </c>
      <c r="C1422" s="192" t="s">
        <v>79</v>
      </c>
      <c r="D1422" s="192" t="s">
        <v>30</v>
      </c>
      <c r="E1422" s="192" t="s">
        <v>63</v>
      </c>
      <c r="F1422" s="194">
        <v>17929.060000000005</v>
      </c>
      <c r="G1422">
        <v>110</v>
      </c>
      <c r="H1422">
        <v>110</v>
      </c>
      <c r="I1422" s="167">
        <v>17011.003785144745</v>
      </c>
      <c r="J1422" s="22">
        <v>0.94879507264434049</v>
      </c>
      <c r="K1422" s="22" t="s">
        <v>218</v>
      </c>
      <c r="L1422" s="22" t="s">
        <v>99</v>
      </c>
      <c r="M1422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22" s="24" t="str">
        <f>IFERROR(IF(Table1[[#This Row],[Medicare Rate in CR]]&gt;0,"Y","N"),"N")</f>
        <v>Y</v>
      </c>
      <c r="O1422" s="166">
        <f>Table1[[#This Row],[Medicare Rate in CR]]*Table1[[#This Row],[SumOfUnits]]*Table1[[#This Row],[Actuarial Factor 06/20/2023]]</f>
        <v>15940.041858946714</v>
      </c>
      <c r="P14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15940.041858946714</v>
      </c>
      <c r="Q1422" s="166">
        <f>Table1[[#This Row],[Trended Medicare Pricing for all RHCs]]-Table1[[#This Row],[SumOfSFY24 Estimated Payment 5/04/23]]</f>
        <v>-1070.9619261980315</v>
      </c>
      <c r="R1422" s="24">
        <f>Table1[[#This Row],[SumOfUnits]]*Table1[[#This Row],[Actuarial Factor 06/20/2023]]</f>
        <v>104.36745799087745</v>
      </c>
      <c r="S1422" s="23"/>
    </row>
    <row r="1423" spans="1:19" x14ac:dyDescent="0.25">
      <c r="A1423" s="192" t="s">
        <v>217</v>
      </c>
      <c r="B1423" s="193" t="s">
        <v>97</v>
      </c>
      <c r="C1423" s="192" t="s">
        <v>79</v>
      </c>
      <c r="D1423" s="192" t="s">
        <v>30</v>
      </c>
      <c r="E1423" s="192" t="s">
        <v>64</v>
      </c>
      <c r="F1423" s="194">
        <v>23844.559999999983</v>
      </c>
      <c r="G1423">
        <v>144</v>
      </c>
      <c r="H1423">
        <v>144</v>
      </c>
      <c r="I1423" s="167">
        <v>22814.362951312451</v>
      </c>
      <c r="J1423" s="22">
        <v>0.95679530053448103</v>
      </c>
      <c r="K1423" s="22" t="s">
        <v>218</v>
      </c>
      <c r="L1423" s="22" t="s">
        <v>99</v>
      </c>
      <c r="M1423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23" s="24" t="str">
        <f>IFERROR(IF(Table1[[#This Row],[Medicare Rate in CR]]&gt;0,"Y","N"),"N")</f>
        <v>Y</v>
      </c>
      <c r="O1423" s="166">
        <f>Table1[[#This Row],[Medicare Rate in CR]]*Table1[[#This Row],[SumOfUnits]]*Table1[[#This Row],[Actuarial Factor 06/20/2023]]</f>
        <v>21042.913860090903</v>
      </c>
      <c r="P14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21042.913860090903</v>
      </c>
      <c r="Q1423" s="166">
        <f>Table1[[#This Row],[Trended Medicare Pricing for all RHCs]]-Table1[[#This Row],[SumOfSFY24 Estimated Payment 5/04/23]]</f>
        <v>-1771.4490912215479</v>
      </c>
      <c r="R1423" s="24">
        <f>Table1[[#This Row],[SumOfUnits]]*Table1[[#This Row],[Actuarial Factor 06/20/2023]]</f>
        <v>137.77852327696527</v>
      </c>
      <c r="S1423" s="23"/>
    </row>
    <row r="1424" spans="1:19" x14ac:dyDescent="0.25">
      <c r="A1424" s="192" t="s">
        <v>217</v>
      </c>
      <c r="B1424" s="193" t="s">
        <v>97</v>
      </c>
      <c r="C1424" s="192" t="s">
        <v>79</v>
      </c>
      <c r="D1424" s="192" t="s">
        <v>30</v>
      </c>
      <c r="E1424" s="192" t="s">
        <v>77</v>
      </c>
      <c r="F1424" s="194">
        <v>2992.190000000001</v>
      </c>
      <c r="G1424">
        <v>19</v>
      </c>
      <c r="H1424">
        <v>19</v>
      </c>
      <c r="I1424" s="167">
        <v>3824.2189662253254</v>
      </c>
      <c r="J1424" s="22">
        <v>1.2780668895442215</v>
      </c>
      <c r="K1424" s="22" t="s">
        <v>218</v>
      </c>
      <c r="L1424" s="22" t="s">
        <v>99</v>
      </c>
      <c r="M1424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24" s="24" t="str">
        <f>IFERROR(IF(Table1[[#This Row],[Medicare Rate in CR]]&gt;0,"Y","N"),"N")</f>
        <v>Y</v>
      </c>
      <c r="O1424" s="166">
        <f>Table1[[#This Row],[Medicare Rate in CR]]*Table1[[#This Row],[SumOfUnits]]*Table1[[#This Row],[Actuarial Factor 06/20/2023]]</f>
        <v>3708.7839647616902</v>
      </c>
      <c r="P14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3708.7839647616902</v>
      </c>
      <c r="Q1424" s="166">
        <f>Table1[[#This Row],[Trended Medicare Pricing for all RHCs]]-Table1[[#This Row],[SumOfSFY24 Estimated Payment 5/04/23]]</f>
        <v>-115.43500146363522</v>
      </c>
      <c r="R1424" s="24">
        <f>Table1[[#This Row],[SumOfUnits]]*Table1[[#This Row],[Actuarial Factor 06/20/2023]]</f>
        <v>24.283270901340209</v>
      </c>
      <c r="S1424" s="23"/>
    </row>
    <row r="1425" spans="1:19" x14ac:dyDescent="0.25">
      <c r="A1425" s="192" t="s">
        <v>217</v>
      </c>
      <c r="B1425" s="193" t="s">
        <v>97</v>
      </c>
      <c r="C1425" s="192" t="s">
        <v>79</v>
      </c>
      <c r="D1425" s="192" t="s">
        <v>32</v>
      </c>
      <c r="E1425" s="192" t="s">
        <v>80</v>
      </c>
      <c r="F1425" s="194">
        <v>87.62</v>
      </c>
      <c r="G1425">
        <v>1</v>
      </c>
      <c r="H1425">
        <v>1</v>
      </c>
      <c r="I1425" s="167">
        <v>101.29270207862555</v>
      </c>
      <c r="J1425" s="22">
        <v>1.1560454471424966</v>
      </c>
      <c r="K1425" s="22" t="s">
        <v>218</v>
      </c>
      <c r="L1425" s="22" t="s">
        <v>99</v>
      </c>
      <c r="M1425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25" s="24" t="str">
        <f>IFERROR(IF(Table1[[#This Row],[Medicare Rate in CR]]&gt;0,"Y","N"),"N")</f>
        <v>Y</v>
      </c>
      <c r="O1425" s="166">
        <f>Table1[[#This Row],[Medicare Rate in CR]]*Table1[[#This Row],[SumOfUnits]]*Table1[[#This Row],[Actuarial Factor 06/20/2023]]</f>
        <v>176.56282114207349</v>
      </c>
      <c r="P14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176.56282114207349</v>
      </c>
      <c r="Q1425" s="166">
        <f>Table1[[#This Row],[Trended Medicare Pricing for all RHCs]]-Table1[[#This Row],[SumOfSFY24 Estimated Payment 5/04/23]]</f>
        <v>75.270119063447936</v>
      </c>
      <c r="R1425" s="24">
        <f>Table1[[#This Row],[SumOfUnits]]*Table1[[#This Row],[Actuarial Factor 06/20/2023]]</f>
        <v>1.1560454471424966</v>
      </c>
      <c r="S1425" s="23"/>
    </row>
    <row r="1426" spans="1:19" x14ac:dyDescent="0.25">
      <c r="A1426" s="192" t="s">
        <v>217</v>
      </c>
      <c r="B1426" s="193" t="s">
        <v>97</v>
      </c>
      <c r="C1426" s="192" t="s">
        <v>79</v>
      </c>
      <c r="D1426" s="192" t="s">
        <v>32</v>
      </c>
      <c r="E1426" s="192" t="s">
        <v>65</v>
      </c>
      <c r="F1426" s="194">
        <v>842.44</v>
      </c>
      <c r="G1426">
        <v>5</v>
      </c>
      <c r="H1426">
        <v>5</v>
      </c>
      <c r="I1426" s="167">
        <v>1151.580606977403</v>
      </c>
      <c r="J1426" s="22">
        <v>1.3669586047402817</v>
      </c>
      <c r="K1426" s="22" t="s">
        <v>218</v>
      </c>
      <c r="L1426" s="22" t="s">
        <v>99</v>
      </c>
      <c r="M1426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26" s="24" t="str">
        <f>IFERROR(IF(Table1[[#This Row],[Medicare Rate in CR]]&gt;0,"Y","N"),"N")</f>
        <v>Y</v>
      </c>
      <c r="O1426" s="166">
        <f>Table1[[#This Row],[Medicare Rate in CR]]*Table1[[#This Row],[SumOfUnits]]*Table1[[#This Row],[Actuarial Factor 06/20/2023]]</f>
        <v>1043.877938509916</v>
      </c>
      <c r="P14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1043.877938509916</v>
      </c>
      <c r="Q1426" s="166">
        <f>Table1[[#This Row],[Trended Medicare Pricing for all RHCs]]-Table1[[#This Row],[SumOfSFY24 Estimated Payment 5/04/23]]</f>
        <v>-107.702668467487</v>
      </c>
      <c r="R1426" s="24">
        <f>Table1[[#This Row],[SumOfUnits]]*Table1[[#This Row],[Actuarial Factor 06/20/2023]]</f>
        <v>6.8347930237014083</v>
      </c>
      <c r="S1426" s="23"/>
    </row>
    <row r="1427" spans="1:19" x14ac:dyDescent="0.25">
      <c r="A1427" s="192" t="s">
        <v>217</v>
      </c>
      <c r="B1427" s="193" t="s">
        <v>97</v>
      </c>
      <c r="C1427" s="192" t="s">
        <v>79</v>
      </c>
      <c r="D1427" s="192" t="s">
        <v>32</v>
      </c>
      <c r="E1427" s="192" t="s">
        <v>66</v>
      </c>
      <c r="F1427" s="194">
        <v>1794.3600000000006</v>
      </c>
      <c r="G1427">
        <v>11</v>
      </c>
      <c r="H1427">
        <v>11</v>
      </c>
      <c r="I1427" s="167">
        <v>2031.2882059081771</v>
      </c>
      <c r="J1427" s="22">
        <v>1.1320405079851181</v>
      </c>
      <c r="K1427" s="22" t="s">
        <v>218</v>
      </c>
      <c r="L1427" s="22" t="s">
        <v>99</v>
      </c>
      <c r="M1427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27" s="24" t="str">
        <f>IFERROR(IF(Table1[[#This Row],[Medicare Rate in CR]]&gt;0,"Y","N"),"N")</f>
        <v>Y</v>
      </c>
      <c r="O1427" s="166">
        <f>Table1[[#This Row],[Medicare Rate in CR]]*Table1[[#This Row],[SumOfUnits]]*Table1[[#This Row],[Actuarial Factor 06/20/2023]]</f>
        <v>1901.862014630238</v>
      </c>
      <c r="P14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1901.862014630238</v>
      </c>
      <c r="Q1427" s="166">
        <f>Table1[[#This Row],[Trended Medicare Pricing for all RHCs]]-Table1[[#This Row],[SumOfSFY24 Estimated Payment 5/04/23]]</f>
        <v>-129.4261912779391</v>
      </c>
      <c r="R1427" s="24">
        <f>Table1[[#This Row],[SumOfUnits]]*Table1[[#This Row],[Actuarial Factor 06/20/2023]]</f>
        <v>12.4524455878363</v>
      </c>
      <c r="S1427" s="23"/>
    </row>
    <row r="1428" spans="1:19" x14ac:dyDescent="0.25">
      <c r="A1428" s="192" t="s">
        <v>217</v>
      </c>
      <c r="B1428" s="193" t="s">
        <v>97</v>
      </c>
      <c r="C1428" s="192" t="s">
        <v>79</v>
      </c>
      <c r="D1428" s="192" t="s">
        <v>32</v>
      </c>
      <c r="E1428" s="192" t="s">
        <v>100</v>
      </c>
      <c r="F1428" s="194">
        <v>168.44</v>
      </c>
      <c r="G1428">
        <v>1</v>
      </c>
      <c r="H1428">
        <v>1</v>
      </c>
      <c r="I1428" s="167">
        <v>302.06735294842929</v>
      </c>
      <c r="J1428" s="22">
        <v>1.7933231592758803</v>
      </c>
      <c r="K1428" s="22" t="s">
        <v>218</v>
      </c>
      <c r="L1428" s="22" t="s">
        <v>99</v>
      </c>
      <c r="M1428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28" s="24" t="str">
        <f>IFERROR(IF(Table1[[#This Row],[Medicare Rate in CR]]&gt;0,"Y","N"),"N")</f>
        <v>Y</v>
      </c>
      <c r="O1428" s="166">
        <f>Table1[[#This Row],[Medicare Rate in CR]]*Table1[[#This Row],[SumOfUnits]]*Table1[[#This Row],[Actuarial Factor 06/20/2023]]</f>
        <v>273.89424611620518</v>
      </c>
      <c r="P14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273.89424611620518</v>
      </c>
      <c r="Q1428" s="166">
        <f>Table1[[#This Row],[Trended Medicare Pricing for all RHCs]]-Table1[[#This Row],[SumOfSFY24 Estimated Payment 5/04/23]]</f>
        <v>-28.173106832224107</v>
      </c>
      <c r="R1428" s="24">
        <f>Table1[[#This Row],[SumOfUnits]]*Table1[[#This Row],[Actuarial Factor 06/20/2023]]</f>
        <v>1.7933231592758803</v>
      </c>
      <c r="S1428" s="23"/>
    </row>
    <row r="1429" spans="1:19" x14ac:dyDescent="0.25">
      <c r="A1429" s="192" t="s">
        <v>217</v>
      </c>
      <c r="B1429" s="193" t="s">
        <v>97</v>
      </c>
      <c r="C1429" s="192" t="s">
        <v>79</v>
      </c>
      <c r="D1429" s="192" t="s">
        <v>31</v>
      </c>
      <c r="E1429" s="192" t="s">
        <v>67</v>
      </c>
      <c r="F1429" s="194">
        <v>657.4</v>
      </c>
      <c r="G1429">
        <v>4</v>
      </c>
      <c r="H1429">
        <v>4</v>
      </c>
      <c r="I1429" s="167">
        <v>735.02247615345016</v>
      </c>
      <c r="J1429" s="22">
        <v>1.1180749561202468</v>
      </c>
      <c r="K1429" s="22" t="s">
        <v>218</v>
      </c>
      <c r="L1429" s="22" t="s">
        <v>99</v>
      </c>
      <c r="M1429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29" s="24" t="str">
        <f>IFERROR(IF(Table1[[#This Row],[Medicare Rate in CR]]&gt;0,"Y","N"),"N")</f>
        <v>Y</v>
      </c>
      <c r="O1429" s="166">
        <f>Table1[[#This Row],[Medicare Rate in CR]]*Table1[[#This Row],[SumOfUnits]]*Table1[[#This Row],[Actuarial Factor 06/20/2023]]</f>
        <v>683.05435219298113</v>
      </c>
      <c r="P14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683.05435219298113</v>
      </c>
      <c r="Q1429" s="166">
        <f>Table1[[#This Row],[Trended Medicare Pricing for all RHCs]]-Table1[[#This Row],[SumOfSFY24 Estimated Payment 5/04/23]]</f>
        <v>-51.968123960469029</v>
      </c>
      <c r="R1429" s="24">
        <f>Table1[[#This Row],[SumOfUnits]]*Table1[[#This Row],[Actuarial Factor 06/20/2023]]</f>
        <v>4.4722998244809871</v>
      </c>
      <c r="S1429" s="23"/>
    </row>
    <row r="1430" spans="1:19" x14ac:dyDescent="0.25">
      <c r="A1430" s="192" t="s">
        <v>217</v>
      </c>
      <c r="B1430" s="193" t="s">
        <v>97</v>
      </c>
      <c r="C1430" s="192" t="s">
        <v>79</v>
      </c>
      <c r="D1430" s="192" t="s">
        <v>31</v>
      </c>
      <c r="E1430" s="192" t="s">
        <v>82</v>
      </c>
      <c r="F1430" s="194">
        <v>1004.33</v>
      </c>
      <c r="G1430">
        <v>7</v>
      </c>
      <c r="H1430">
        <v>7</v>
      </c>
      <c r="I1430" s="167">
        <v>1106.8820095787248</v>
      </c>
      <c r="J1430" s="22">
        <v>1.1021098738250623</v>
      </c>
      <c r="K1430" s="22" t="s">
        <v>218</v>
      </c>
      <c r="L1430" s="22" t="s">
        <v>99</v>
      </c>
      <c r="M1430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30" s="24" t="str">
        <f>IFERROR(IF(Table1[[#This Row],[Medicare Rate in CR]]&gt;0,"Y","N"),"N")</f>
        <v>Y</v>
      </c>
      <c r="O1430" s="166">
        <f>Table1[[#This Row],[Medicare Rate in CR]]*Table1[[#This Row],[SumOfUnits]]*Table1[[#This Row],[Actuarial Factor 06/20/2023]]</f>
        <v>1178.2766872051122</v>
      </c>
      <c r="P14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1178.2766872051122</v>
      </c>
      <c r="Q1430" s="166">
        <f>Table1[[#This Row],[Trended Medicare Pricing for all RHCs]]-Table1[[#This Row],[SumOfSFY24 Estimated Payment 5/04/23]]</f>
        <v>71.39467762638742</v>
      </c>
      <c r="R1430" s="24">
        <f>Table1[[#This Row],[SumOfUnits]]*Table1[[#This Row],[Actuarial Factor 06/20/2023]]</f>
        <v>7.714769116775436</v>
      </c>
      <c r="S1430" s="23"/>
    </row>
    <row r="1431" spans="1:19" x14ac:dyDescent="0.25">
      <c r="A1431" s="192" t="s">
        <v>217</v>
      </c>
      <c r="B1431" s="193" t="s">
        <v>97</v>
      </c>
      <c r="C1431" s="192" t="s">
        <v>79</v>
      </c>
      <c r="D1431" s="192" t="s">
        <v>31</v>
      </c>
      <c r="E1431" s="192" t="s">
        <v>68</v>
      </c>
      <c r="F1431" s="194">
        <v>1838.8699999999997</v>
      </c>
      <c r="G1431">
        <v>12</v>
      </c>
      <c r="H1431">
        <v>12</v>
      </c>
      <c r="I1431" s="167">
        <v>1544.1187897752502</v>
      </c>
      <c r="J1431" s="22">
        <v>0.83971068633195955</v>
      </c>
      <c r="K1431" s="22" t="s">
        <v>218</v>
      </c>
      <c r="L1431" s="22" t="s">
        <v>99</v>
      </c>
      <c r="M1431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31" s="24" t="str">
        <f>IFERROR(IF(Table1[[#This Row],[Medicare Rate in CR]]&gt;0,"Y","N"),"N")</f>
        <v>Y</v>
      </c>
      <c r="O1431" s="166">
        <f>Table1[[#This Row],[Medicare Rate in CR]]*Table1[[#This Row],[SumOfUnits]]*Table1[[#This Row],[Actuarial Factor 06/20/2023]]</f>
        <v>1538.9881574817621</v>
      </c>
      <c r="P14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1538.9881574817621</v>
      </c>
      <c r="Q1431" s="166">
        <f>Table1[[#This Row],[Trended Medicare Pricing for all RHCs]]-Table1[[#This Row],[SumOfSFY24 Estimated Payment 5/04/23]]</f>
        <v>-5.1306322934881337</v>
      </c>
      <c r="R1431" s="24">
        <f>Table1[[#This Row],[SumOfUnits]]*Table1[[#This Row],[Actuarial Factor 06/20/2023]]</f>
        <v>10.076528235983515</v>
      </c>
      <c r="S1431" s="23"/>
    </row>
    <row r="1432" spans="1:19" x14ac:dyDescent="0.25">
      <c r="A1432" s="192" t="s">
        <v>217</v>
      </c>
      <c r="B1432" s="193" t="s">
        <v>97</v>
      </c>
      <c r="C1432" s="192" t="s">
        <v>79</v>
      </c>
      <c r="D1432" s="192" t="s">
        <v>31</v>
      </c>
      <c r="E1432" s="192" t="s">
        <v>69</v>
      </c>
      <c r="F1432" s="194">
        <v>17505.270000000011</v>
      </c>
      <c r="G1432">
        <v>116</v>
      </c>
      <c r="H1432">
        <v>116</v>
      </c>
      <c r="I1432" s="167">
        <v>18641.923668716638</v>
      </c>
      <c r="J1432" s="22">
        <v>1.0649320843789685</v>
      </c>
      <c r="K1432" s="22" t="s">
        <v>218</v>
      </c>
      <c r="L1432" s="22" t="s">
        <v>99</v>
      </c>
      <c r="M1432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32" s="24" t="str">
        <f>IFERROR(IF(Table1[[#This Row],[Medicare Rate in CR]]&gt;0,"Y","N"),"N")</f>
        <v>Y</v>
      </c>
      <c r="O1432" s="166">
        <f>Table1[[#This Row],[Medicare Rate in CR]]*Table1[[#This Row],[SumOfUnits]]*Table1[[#This Row],[Actuarial Factor 06/20/2023]]</f>
        <v>18867.060960675182</v>
      </c>
      <c r="P14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18867.060960675182</v>
      </c>
      <c r="Q1432" s="166">
        <f>Table1[[#This Row],[Trended Medicare Pricing for all RHCs]]-Table1[[#This Row],[SumOfSFY24 Estimated Payment 5/04/23]]</f>
        <v>225.13729195854467</v>
      </c>
      <c r="R1432" s="24">
        <f>Table1[[#This Row],[SumOfUnits]]*Table1[[#This Row],[Actuarial Factor 06/20/2023]]</f>
        <v>123.53212178796034</v>
      </c>
      <c r="S1432" s="23"/>
    </row>
    <row r="1433" spans="1:19" x14ac:dyDescent="0.25">
      <c r="A1433" s="192" t="s">
        <v>217</v>
      </c>
      <c r="B1433" s="193" t="s">
        <v>97</v>
      </c>
      <c r="C1433" s="192" t="s">
        <v>55</v>
      </c>
      <c r="D1433" s="192" t="s">
        <v>30</v>
      </c>
      <c r="E1433" s="192" t="s">
        <v>62</v>
      </c>
      <c r="F1433" s="194">
        <v>168.44</v>
      </c>
      <c r="G1433">
        <v>1</v>
      </c>
      <c r="H1433">
        <v>1</v>
      </c>
      <c r="I1433" s="167">
        <v>176.64503019543491</v>
      </c>
      <c r="J1433" s="22">
        <v>1.0487118866981413</v>
      </c>
      <c r="K1433" s="22" t="s">
        <v>218</v>
      </c>
      <c r="L1433" s="22" t="s">
        <v>99</v>
      </c>
      <c r="M1433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33" s="24" t="str">
        <f>IFERROR(IF(Table1[[#This Row],[Medicare Rate in CR]]&gt;0,"Y","N"),"N")</f>
        <v>Y</v>
      </c>
      <c r="O1433" s="166">
        <f>Table1[[#This Row],[Medicare Rate in CR]]*Table1[[#This Row],[SumOfUnits]]*Table1[[#This Row],[Actuarial Factor 06/20/2023]]</f>
        <v>160.16976645540711</v>
      </c>
      <c r="P14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160.16976645540711</v>
      </c>
      <c r="Q1433" s="166">
        <f>Table1[[#This Row],[Trended Medicare Pricing for all RHCs]]-Table1[[#This Row],[SumOfSFY24 Estimated Payment 5/04/23]]</f>
        <v>-16.475263740027799</v>
      </c>
      <c r="R1433" s="24">
        <f>Table1[[#This Row],[SumOfUnits]]*Table1[[#This Row],[Actuarial Factor 06/20/2023]]</f>
        <v>1.0487118866981413</v>
      </c>
      <c r="S1433" s="23"/>
    </row>
    <row r="1434" spans="1:19" x14ac:dyDescent="0.25">
      <c r="A1434" s="192" t="s">
        <v>217</v>
      </c>
      <c r="B1434" s="193" t="s">
        <v>97</v>
      </c>
      <c r="C1434" s="192" t="s">
        <v>83</v>
      </c>
      <c r="D1434" s="192" t="s">
        <v>30</v>
      </c>
      <c r="E1434" s="192" t="s">
        <v>60</v>
      </c>
      <c r="F1434" s="194">
        <v>1000.58</v>
      </c>
      <c r="G1434">
        <v>6</v>
      </c>
      <c r="H1434">
        <v>6</v>
      </c>
      <c r="I1434" s="167">
        <v>821.31128864080586</v>
      </c>
      <c r="J1434" s="22">
        <v>0.8208352042223569</v>
      </c>
      <c r="K1434" s="22" t="s">
        <v>218</v>
      </c>
      <c r="L1434" s="22" t="s">
        <v>99</v>
      </c>
      <c r="M1434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34" s="24" t="str">
        <f>IFERROR(IF(Table1[[#This Row],[Medicare Rate in CR]]&gt;0,"Y","N"),"N")</f>
        <v>Y</v>
      </c>
      <c r="O1434" s="166">
        <f>Table1[[#This Row],[Medicare Rate in CR]]*Table1[[#This Row],[SumOfUnits]]*Table1[[#This Row],[Actuarial Factor 06/20/2023]]</f>
        <v>752.19696444528336</v>
      </c>
      <c r="P14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752.19696444528336</v>
      </c>
      <c r="Q1434" s="166">
        <f>Table1[[#This Row],[Trended Medicare Pricing for all RHCs]]-Table1[[#This Row],[SumOfSFY24 Estimated Payment 5/04/23]]</f>
        <v>-69.114324195522499</v>
      </c>
      <c r="R1434" s="24">
        <f>Table1[[#This Row],[SumOfUnits]]*Table1[[#This Row],[Actuarial Factor 06/20/2023]]</f>
        <v>4.9250112253341412</v>
      </c>
      <c r="S1434" s="23"/>
    </row>
    <row r="1435" spans="1:19" x14ac:dyDescent="0.25">
      <c r="A1435" s="192" t="s">
        <v>217</v>
      </c>
      <c r="B1435" s="193" t="s">
        <v>97</v>
      </c>
      <c r="C1435" s="192" t="s">
        <v>84</v>
      </c>
      <c r="D1435" s="192" t="s">
        <v>30</v>
      </c>
      <c r="E1435" s="192" t="s">
        <v>59</v>
      </c>
      <c r="F1435" s="194">
        <v>168.44</v>
      </c>
      <c r="G1435">
        <v>1</v>
      </c>
      <c r="H1435">
        <v>1</v>
      </c>
      <c r="I1435" s="167">
        <v>182.92637954710858</v>
      </c>
      <c r="J1435" s="22">
        <v>1.0860032032005971</v>
      </c>
      <c r="K1435" s="22" t="s">
        <v>218</v>
      </c>
      <c r="L1435" s="22" t="s">
        <v>99</v>
      </c>
      <c r="M1435" s="22" t="str">
        <f>IFERROR(IFERROR(INDEX(FreeStand_Medicare!E:E,MATCH(Table1[[#This Row],[Medicare Number]],FreeStand_Medicare!A:A,0)),INDEX(HospBased_Medicare_CR!F:F,MATCH(Table1[[#This Row],[Medicare Number]],HospBased_Medicare_CR!G:G,0))),0)</f>
        <v>152.73</v>
      </c>
      <c r="N1435" s="24" t="str">
        <f>IFERROR(IF(Table1[[#This Row],[Medicare Rate in CR]]&gt;0,"Y","N"),"N")</f>
        <v>Y</v>
      </c>
      <c r="O1435" s="166">
        <f>Table1[[#This Row],[Medicare Rate in CR]]*Table1[[#This Row],[SumOfUnits]]*Table1[[#This Row],[Actuarial Factor 06/20/2023]]</f>
        <v>165.86526922482719</v>
      </c>
      <c r="P14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165.86526922482719</v>
      </c>
      <c r="Q1435" s="166">
        <f>Table1[[#This Row],[Trended Medicare Pricing for all RHCs]]-Table1[[#This Row],[SumOfSFY24 Estimated Payment 5/04/23]]</f>
        <v>-17.061110322281394</v>
      </c>
      <c r="R1435" s="24">
        <f>Table1[[#This Row],[SumOfUnits]]*Table1[[#This Row],[Actuarial Factor 06/20/2023]]</f>
        <v>1.0860032032005971</v>
      </c>
      <c r="S1435" s="23"/>
    </row>
    <row r="1436" spans="1:19" x14ac:dyDescent="0.25">
      <c r="A1436" s="192" t="s">
        <v>219</v>
      </c>
      <c r="B1436" s="193" t="s">
        <v>220</v>
      </c>
      <c r="C1436" s="192" t="s">
        <v>123</v>
      </c>
      <c r="D1436" s="192" t="s">
        <v>30</v>
      </c>
      <c r="E1436" s="192" t="s">
        <v>61</v>
      </c>
      <c r="F1436" s="194">
        <v>1933.8600000000004</v>
      </c>
      <c r="G1436">
        <v>8</v>
      </c>
      <c r="H1436">
        <v>8</v>
      </c>
      <c r="I1436" s="167">
        <v>1560.2530823393138</v>
      </c>
      <c r="J1436" s="22">
        <v>0.80680767084448379</v>
      </c>
      <c r="K1436" s="22" t="s">
        <v>221</v>
      </c>
      <c r="L1436" s="22" t="s">
        <v>58</v>
      </c>
      <c r="M1436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36" s="24" t="str">
        <f>IFERROR(IF(Table1[[#This Row],[Medicare Rate in CR]]&gt;0,"Y","N"),"N")</f>
        <v>Y</v>
      </c>
      <c r="O1436" s="166">
        <f>Table1[[#This Row],[Medicare Rate in CR]]*Table1[[#This Row],[SumOfUnits]]*Table1[[#This Row],[Actuarial Factor 06/20/2023]]</f>
        <v>1809.8309672383459</v>
      </c>
      <c r="P14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1809.8309672383459</v>
      </c>
      <c r="Q1436" s="166">
        <f>Table1[[#This Row],[Trended Medicare Pricing for all RHCs]]-Table1[[#This Row],[SumOfSFY24 Estimated Payment 5/04/23]]</f>
        <v>249.57788489903214</v>
      </c>
      <c r="R1436" s="24">
        <f>Table1[[#This Row],[SumOfUnits]]*Table1[[#This Row],[Actuarial Factor 06/20/2023]]</f>
        <v>6.4544613667558703</v>
      </c>
      <c r="S1436" s="23"/>
    </row>
    <row r="1437" spans="1:19" x14ac:dyDescent="0.25">
      <c r="A1437" s="192" t="s">
        <v>219</v>
      </c>
      <c r="B1437" s="193" t="s">
        <v>220</v>
      </c>
      <c r="C1437" s="192" t="s">
        <v>90</v>
      </c>
      <c r="D1437" s="192" t="s">
        <v>30</v>
      </c>
      <c r="E1437" s="192" t="s">
        <v>60</v>
      </c>
      <c r="F1437" s="194">
        <v>968.6</v>
      </c>
      <c r="G1437">
        <v>4</v>
      </c>
      <c r="H1437">
        <v>4</v>
      </c>
      <c r="I1437" s="167">
        <v>796.75295537925933</v>
      </c>
      <c r="J1437" s="22">
        <v>0.8225820311576082</v>
      </c>
      <c r="K1437" s="22" t="s">
        <v>221</v>
      </c>
      <c r="L1437" s="22" t="s">
        <v>58</v>
      </c>
      <c r="M1437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37" s="24" t="str">
        <f>IFERROR(IF(Table1[[#This Row],[Medicare Rate in CR]]&gt;0,"Y","N"),"N")</f>
        <v>Y</v>
      </c>
      <c r="O1437" s="166">
        <f>Table1[[#This Row],[Medicare Rate in CR]]*Table1[[#This Row],[SumOfUnits]]*Table1[[#This Row],[Actuarial Factor 06/20/2023]]</f>
        <v>922.60800614637333</v>
      </c>
      <c r="P14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922.60800614637333</v>
      </c>
      <c r="Q1437" s="166">
        <f>Table1[[#This Row],[Trended Medicare Pricing for all RHCs]]-Table1[[#This Row],[SumOfSFY24 Estimated Payment 5/04/23]]</f>
        <v>125.85505076711399</v>
      </c>
      <c r="R1437" s="24">
        <f>Table1[[#This Row],[SumOfUnits]]*Table1[[#This Row],[Actuarial Factor 06/20/2023]]</f>
        <v>3.2903281246304328</v>
      </c>
      <c r="S1437" s="23"/>
    </row>
    <row r="1438" spans="1:19" x14ac:dyDescent="0.25">
      <c r="A1438" s="192" t="s">
        <v>219</v>
      </c>
      <c r="B1438" s="193" t="s">
        <v>220</v>
      </c>
      <c r="C1438" s="192" t="s">
        <v>76</v>
      </c>
      <c r="D1438" s="192" t="s">
        <v>30</v>
      </c>
      <c r="E1438" s="192" t="s">
        <v>61</v>
      </c>
      <c r="F1438" s="194">
        <v>484.3</v>
      </c>
      <c r="G1438">
        <v>2</v>
      </c>
      <c r="H1438">
        <v>2</v>
      </c>
      <c r="I1438" s="167">
        <v>425.11286559901316</v>
      </c>
      <c r="J1438" s="22">
        <v>0.87778828329344039</v>
      </c>
      <c r="K1438" s="22" t="s">
        <v>221</v>
      </c>
      <c r="L1438" s="22" t="s">
        <v>58</v>
      </c>
      <c r="M1438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38" s="24" t="str">
        <f>IFERROR(IF(Table1[[#This Row],[Medicare Rate in CR]]&gt;0,"Y","N"),"N")</f>
        <v>Y</v>
      </c>
      <c r="O1438" s="166">
        <f>Table1[[#This Row],[Medicare Rate in CR]]*Table1[[#This Row],[SumOfUnits]]*Table1[[#This Row],[Actuarial Factor 06/20/2023]]</f>
        <v>492.26366927096132</v>
      </c>
      <c r="P14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492.26366927096132</v>
      </c>
      <c r="Q1438" s="166">
        <f>Table1[[#This Row],[Trended Medicare Pricing for all RHCs]]-Table1[[#This Row],[SumOfSFY24 Estimated Payment 5/04/23]]</f>
        <v>67.150803671948154</v>
      </c>
      <c r="R1438" s="24">
        <f>Table1[[#This Row],[SumOfUnits]]*Table1[[#This Row],[Actuarial Factor 06/20/2023]]</f>
        <v>1.7555765665868808</v>
      </c>
      <c r="S1438" s="23"/>
    </row>
    <row r="1439" spans="1:19" x14ac:dyDescent="0.25">
      <c r="A1439" s="192" t="s">
        <v>219</v>
      </c>
      <c r="B1439" s="193" t="s">
        <v>220</v>
      </c>
      <c r="C1439" s="192" t="s">
        <v>79</v>
      </c>
      <c r="D1439" s="192" t="s">
        <v>30</v>
      </c>
      <c r="E1439" s="192" t="s">
        <v>63</v>
      </c>
      <c r="F1439" s="194">
        <v>1210.75</v>
      </c>
      <c r="G1439">
        <v>5</v>
      </c>
      <c r="H1439">
        <v>5</v>
      </c>
      <c r="I1439" s="167">
        <v>1148.7536342041353</v>
      </c>
      <c r="J1439" s="22">
        <v>0.94879507264434049</v>
      </c>
      <c r="K1439" s="22" t="s">
        <v>221</v>
      </c>
      <c r="L1439" s="22" t="s">
        <v>58</v>
      </c>
      <c r="M1439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39" s="24" t="str">
        <f>IFERROR(IF(Table1[[#This Row],[Medicare Rate in CR]]&gt;0,"Y","N"),"N")</f>
        <v>Y</v>
      </c>
      <c r="O1439" s="166">
        <f>Table1[[#This Row],[Medicare Rate in CR]]*Table1[[#This Row],[SumOfUnits]]*Table1[[#This Row],[Actuarial Factor 06/20/2023]]</f>
        <v>1330.2106918473653</v>
      </c>
      <c r="P14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1330.2106918473653</v>
      </c>
      <c r="Q1439" s="166">
        <f>Table1[[#This Row],[Trended Medicare Pricing for all RHCs]]-Table1[[#This Row],[SumOfSFY24 Estimated Payment 5/04/23]]</f>
        <v>181.45705764322997</v>
      </c>
      <c r="R1439" s="24">
        <f>Table1[[#This Row],[SumOfUnits]]*Table1[[#This Row],[Actuarial Factor 06/20/2023]]</f>
        <v>4.7439753632217023</v>
      </c>
      <c r="S1439" s="23"/>
    </row>
    <row r="1440" spans="1:19" x14ac:dyDescent="0.25">
      <c r="A1440" s="192" t="s">
        <v>219</v>
      </c>
      <c r="B1440" s="193" t="s">
        <v>220</v>
      </c>
      <c r="C1440" s="192" t="s">
        <v>55</v>
      </c>
      <c r="D1440" s="192" t="s">
        <v>30</v>
      </c>
      <c r="E1440" s="192" t="s">
        <v>56</v>
      </c>
      <c r="F1440" s="194">
        <v>961.92</v>
      </c>
      <c r="G1440">
        <v>4</v>
      </c>
      <c r="H1440">
        <v>4</v>
      </c>
      <c r="I1440" s="167">
        <v>1031.5807743243656</v>
      </c>
      <c r="J1440" s="22">
        <v>1.0724184696485837</v>
      </c>
      <c r="K1440" s="22" t="s">
        <v>221</v>
      </c>
      <c r="L1440" s="22" t="s">
        <v>58</v>
      </c>
      <c r="M1440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40" s="24" t="str">
        <f>IFERROR(IF(Table1[[#This Row],[Medicare Rate in CR]]&gt;0,"Y","N"),"N")</f>
        <v>Y</v>
      </c>
      <c r="O1440" s="166">
        <f>Table1[[#This Row],[Medicare Rate in CR]]*Table1[[#This Row],[SumOfUnits]]*Table1[[#This Row],[Actuarial Factor 06/20/2023]]</f>
        <v>1202.8245555578515</v>
      </c>
      <c r="P14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1202.8245555578515</v>
      </c>
      <c r="Q1440" s="166">
        <f>Table1[[#This Row],[Trended Medicare Pricing for all RHCs]]-Table1[[#This Row],[SumOfSFY24 Estimated Payment 5/04/23]]</f>
        <v>171.24378123348583</v>
      </c>
      <c r="R1440" s="24">
        <f>Table1[[#This Row],[SumOfUnits]]*Table1[[#This Row],[Actuarial Factor 06/20/2023]]</f>
        <v>4.2896738785943347</v>
      </c>
      <c r="S1440" s="23"/>
    </row>
    <row r="1441" spans="1:19" x14ac:dyDescent="0.25">
      <c r="A1441" s="192" t="s">
        <v>219</v>
      </c>
      <c r="B1441" s="193" t="s">
        <v>220</v>
      </c>
      <c r="C1441" s="192" t="s">
        <v>55</v>
      </c>
      <c r="D1441" s="192" t="s">
        <v>30</v>
      </c>
      <c r="E1441" s="192" t="s">
        <v>59</v>
      </c>
      <c r="F1441" s="194">
        <v>40641.120000000119</v>
      </c>
      <c r="G1441">
        <v>168</v>
      </c>
      <c r="H1441">
        <v>168</v>
      </c>
      <c r="I1441" s="167">
        <v>41564.491262177777</v>
      </c>
      <c r="J1441" s="22">
        <v>1.0227201234163246</v>
      </c>
      <c r="K1441" s="22" t="s">
        <v>221</v>
      </c>
      <c r="L1441" s="22" t="s">
        <v>58</v>
      </c>
      <c r="M1441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41" s="24" t="str">
        <f>IFERROR(IF(Table1[[#This Row],[Medicare Rate in CR]]&gt;0,"Y","N"),"N")</f>
        <v>Y</v>
      </c>
      <c r="O1441" s="166">
        <f>Table1[[#This Row],[Medicare Rate in CR]]*Table1[[#This Row],[SumOfUnits]]*Table1[[#This Row],[Actuarial Factor 06/20/2023]]</f>
        <v>48177.481397797485</v>
      </c>
      <c r="P14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48177.481397797485</v>
      </c>
      <c r="Q1441" s="166">
        <f>Table1[[#This Row],[Trended Medicare Pricing for all RHCs]]-Table1[[#This Row],[SumOfSFY24 Estimated Payment 5/04/23]]</f>
        <v>6612.9901356197079</v>
      </c>
      <c r="R1441" s="24">
        <f>Table1[[#This Row],[SumOfUnits]]*Table1[[#This Row],[Actuarial Factor 06/20/2023]]</f>
        <v>171.81698073394253</v>
      </c>
      <c r="S1441" s="23"/>
    </row>
    <row r="1442" spans="1:19" x14ac:dyDescent="0.25">
      <c r="A1442" s="192" t="s">
        <v>219</v>
      </c>
      <c r="B1442" s="193" t="s">
        <v>220</v>
      </c>
      <c r="C1442" s="192" t="s">
        <v>55</v>
      </c>
      <c r="D1442" s="192" t="s">
        <v>30</v>
      </c>
      <c r="E1442" s="192" t="s">
        <v>60</v>
      </c>
      <c r="F1442" s="194">
        <v>19658.080000000005</v>
      </c>
      <c r="G1442">
        <v>84</v>
      </c>
      <c r="H1442">
        <v>84</v>
      </c>
      <c r="I1442" s="167">
        <v>17862.24004214142</v>
      </c>
      <c r="J1442" s="22">
        <v>0.90864621784738975</v>
      </c>
      <c r="K1442" s="22" t="s">
        <v>221</v>
      </c>
      <c r="L1442" s="22" t="s">
        <v>58</v>
      </c>
      <c r="M1442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42" s="24" t="str">
        <f>IFERROR(IF(Table1[[#This Row],[Medicare Rate in CR]]&gt;0,"Y","N"),"N")</f>
        <v>Y</v>
      </c>
      <c r="O1442" s="166">
        <f>Table1[[#This Row],[Medicare Rate in CR]]*Table1[[#This Row],[SumOfUnits]]*Table1[[#This Row],[Actuarial Factor 06/20/2023]]</f>
        <v>21401.889556690279</v>
      </c>
      <c r="P14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21401.889556690279</v>
      </c>
      <c r="Q1442" s="166">
        <f>Table1[[#This Row],[Trended Medicare Pricing for all RHCs]]-Table1[[#This Row],[SumOfSFY24 Estimated Payment 5/04/23]]</f>
        <v>3539.6495145488589</v>
      </c>
      <c r="R1442" s="24">
        <f>Table1[[#This Row],[SumOfUnits]]*Table1[[#This Row],[Actuarial Factor 06/20/2023]]</f>
        <v>76.326282299180733</v>
      </c>
      <c r="S1442" s="23"/>
    </row>
    <row r="1443" spans="1:19" x14ac:dyDescent="0.25">
      <c r="A1443" s="192" t="s">
        <v>219</v>
      </c>
      <c r="B1443" s="193" t="s">
        <v>220</v>
      </c>
      <c r="C1443" s="192" t="s">
        <v>55</v>
      </c>
      <c r="D1443" s="192" t="s">
        <v>30</v>
      </c>
      <c r="E1443" s="192" t="s">
        <v>61</v>
      </c>
      <c r="F1443" s="194">
        <v>4345.34</v>
      </c>
      <c r="G1443">
        <v>18</v>
      </c>
      <c r="H1443">
        <v>18</v>
      </c>
      <c r="I1443" s="167">
        <v>3948.3767562609769</v>
      </c>
      <c r="J1443" s="22">
        <v>0.90864621784738975</v>
      </c>
      <c r="K1443" s="22" t="s">
        <v>221</v>
      </c>
      <c r="L1443" s="22" t="s">
        <v>58</v>
      </c>
      <c r="M1443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43" s="24" t="str">
        <f>IFERROR(IF(Table1[[#This Row],[Medicare Rate in CR]]&gt;0,"Y","N"),"N")</f>
        <v>Y</v>
      </c>
      <c r="O1443" s="166">
        <f>Table1[[#This Row],[Medicare Rate in CR]]*Table1[[#This Row],[SumOfUnits]]*Table1[[#This Row],[Actuarial Factor 06/20/2023]]</f>
        <v>4586.1191907193452</v>
      </c>
      <c r="P14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4586.1191907193452</v>
      </c>
      <c r="Q1443" s="166">
        <f>Table1[[#This Row],[Trended Medicare Pricing for all RHCs]]-Table1[[#This Row],[SumOfSFY24 Estimated Payment 5/04/23]]</f>
        <v>637.74243445836828</v>
      </c>
      <c r="R1443" s="24">
        <f>Table1[[#This Row],[SumOfUnits]]*Table1[[#This Row],[Actuarial Factor 06/20/2023]]</f>
        <v>16.355631921253014</v>
      </c>
      <c r="S1443" s="23"/>
    </row>
    <row r="1444" spans="1:19" x14ac:dyDescent="0.25">
      <c r="A1444" s="192" t="s">
        <v>219</v>
      </c>
      <c r="B1444" s="193" t="s">
        <v>220</v>
      </c>
      <c r="C1444" s="192" t="s">
        <v>55</v>
      </c>
      <c r="D1444" s="192" t="s">
        <v>30</v>
      </c>
      <c r="E1444" s="192" t="s">
        <v>62</v>
      </c>
      <c r="F1444" s="194">
        <v>63885.780000000239</v>
      </c>
      <c r="G1444">
        <v>269</v>
      </c>
      <c r="H1444">
        <v>269</v>
      </c>
      <c r="I1444" s="167">
        <v>66997.776876982636</v>
      </c>
      <c r="J1444" s="22">
        <v>1.0487118866981413</v>
      </c>
      <c r="K1444" s="22" t="s">
        <v>221</v>
      </c>
      <c r="L1444" s="22" t="s">
        <v>58</v>
      </c>
      <c r="M1444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44" s="24" t="str">
        <f>IFERROR(IF(Table1[[#This Row],[Medicare Rate in CR]]&gt;0,"Y","N"),"N")</f>
        <v>Y</v>
      </c>
      <c r="O1444" s="166">
        <f>Table1[[#This Row],[Medicare Rate in CR]]*Table1[[#This Row],[SumOfUnits]]*Table1[[#This Row],[Actuarial Factor 06/20/2023]]</f>
        <v>79101.82070511271</v>
      </c>
      <c r="P14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79101.82070511271</v>
      </c>
      <c r="Q1444" s="166">
        <f>Table1[[#This Row],[Trended Medicare Pricing for all RHCs]]-Table1[[#This Row],[SumOfSFY24 Estimated Payment 5/04/23]]</f>
        <v>12104.043828130074</v>
      </c>
      <c r="R1444" s="24">
        <f>Table1[[#This Row],[SumOfUnits]]*Table1[[#This Row],[Actuarial Factor 06/20/2023]]</f>
        <v>282.10349752180002</v>
      </c>
      <c r="S1444" s="23"/>
    </row>
    <row r="1445" spans="1:19" x14ac:dyDescent="0.25">
      <c r="A1445" s="192" t="s">
        <v>219</v>
      </c>
      <c r="B1445" s="193" t="s">
        <v>220</v>
      </c>
      <c r="C1445" s="192" t="s">
        <v>55</v>
      </c>
      <c r="D1445" s="192" t="s">
        <v>30</v>
      </c>
      <c r="E1445" s="192" t="s">
        <v>63</v>
      </c>
      <c r="F1445" s="194">
        <v>72472.220000000088</v>
      </c>
      <c r="G1445">
        <v>301</v>
      </c>
      <c r="H1445">
        <v>301</v>
      </c>
      <c r="I1445" s="167">
        <v>72663.941937767493</v>
      </c>
      <c r="J1445" s="22">
        <v>1.0026454541859957</v>
      </c>
      <c r="K1445" s="22" t="s">
        <v>221</v>
      </c>
      <c r="L1445" s="22" t="s">
        <v>58</v>
      </c>
      <c r="M1445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45" s="24" t="str">
        <f>IFERROR(IF(Table1[[#This Row],[Medicare Rate in CR]]&gt;0,"Y","N"),"N")</f>
        <v>Y</v>
      </c>
      <c r="O1445" s="166">
        <f>Table1[[#This Row],[Medicare Rate in CR]]*Table1[[#This Row],[SumOfUnits]]*Table1[[#This Row],[Actuarial Factor 06/20/2023]]</f>
        <v>84623.677391479709</v>
      </c>
      <c r="P14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84623.677391479709</v>
      </c>
      <c r="Q1445" s="166">
        <f>Table1[[#This Row],[Trended Medicare Pricing for all RHCs]]-Table1[[#This Row],[SumOfSFY24 Estimated Payment 5/04/23]]</f>
        <v>11959.735453712216</v>
      </c>
      <c r="R1445" s="24">
        <f>Table1[[#This Row],[SumOfUnits]]*Table1[[#This Row],[Actuarial Factor 06/20/2023]]</f>
        <v>301.79628170998473</v>
      </c>
      <c r="S1445" s="23"/>
    </row>
    <row r="1446" spans="1:19" x14ac:dyDescent="0.25">
      <c r="A1446" s="192" t="s">
        <v>219</v>
      </c>
      <c r="B1446" s="193" t="s">
        <v>220</v>
      </c>
      <c r="C1446" s="192" t="s">
        <v>55</v>
      </c>
      <c r="D1446" s="192" t="s">
        <v>30</v>
      </c>
      <c r="E1446" s="192" t="s">
        <v>64</v>
      </c>
      <c r="F1446" s="194">
        <v>19305.72</v>
      </c>
      <c r="G1446">
        <v>80</v>
      </c>
      <c r="H1446">
        <v>80</v>
      </c>
      <c r="I1446" s="167">
        <v>18927.315385626982</v>
      </c>
      <c r="J1446" s="22">
        <v>0.98039935240058296</v>
      </c>
      <c r="K1446" s="22" t="s">
        <v>221</v>
      </c>
      <c r="L1446" s="22" t="s">
        <v>58</v>
      </c>
      <c r="M1446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46" s="24" t="str">
        <f>IFERROR(IF(Table1[[#This Row],[Medicare Rate in CR]]&gt;0,"Y","N"),"N")</f>
        <v>Y</v>
      </c>
      <c r="O1446" s="166">
        <f>Table1[[#This Row],[Medicare Rate in CR]]*Table1[[#This Row],[SumOfUnits]]*Table1[[#This Row],[Actuarial Factor 06/20/2023]]</f>
        <v>21992.318273049877</v>
      </c>
      <c r="P14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21992.318273049877</v>
      </c>
      <c r="Q1446" s="166">
        <f>Table1[[#This Row],[Trended Medicare Pricing for all RHCs]]-Table1[[#This Row],[SumOfSFY24 Estimated Payment 5/04/23]]</f>
        <v>3065.0028874228956</v>
      </c>
      <c r="R1446" s="24">
        <f>Table1[[#This Row],[SumOfUnits]]*Table1[[#This Row],[Actuarial Factor 06/20/2023]]</f>
        <v>78.431948192046633</v>
      </c>
      <c r="S1446" s="23"/>
    </row>
    <row r="1447" spans="1:19" x14ac:dyDescent="0.25">
      <c r="A1447" s="192" t="s">
        <v>219</v>
      </c>
      <c r="B1447" s="193" t="s">
        <v>220</v>
      </c>
      <c r="C1447" s="192" t="s">
        <v>55</v>
      </c>
      <c r="D1447" s="192" t="s">
        <v>30</v>
      </c>
      <c r="E1447" s="192" t="s">
        <v>77</v>
      </c>
      <c r="F1447" s="194">
        <v>17155.909999999985</v>
      </c>
      <c r="G1447">
        <v>71</v>
      </c>
      <c r="H1447">
        <v>71</v>
      </c>
      <c r="I1447" s="167">
        <v>21731.250196612404</v>
      </c>
      <c r="J1447" s="22">
        <v>1.2666917812352958</v>
      </c>
      <c r="K1447" s="22" t="s">
        <v>221</v>
      </c>
      <c r="L1447" s="22" t="s">
        <v>58</v>
      </c>
      <c r="M1447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47" s="24" t="str">
        <f>IFERROR(IF(Table1[[#This Row],[Medicare Rate in CR]]&gt;0,"Y","N"),"N")</f>
        <v>Y</v>
      </c>
      <c r="O1447" s="166">
        <f>Table1[[#This Row],[Medicare Rate in CR]]*Table1[[#This Row],[SumOfUnits]]*Table1[[#This Row],[Actuarial Factor 06/20/2023]]</f>
        <v>25217.806657544759</v>
      </c>
      <c r="P14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25217.806657544759</v>
      </c>
      <c r="Q1447" s="166">
        <f>Table1[[#This Row],[Trended Medicare Pricing for all RHCs]]-Table1[[#This Row],[SumOfSFY24 Estimated Payment 5/04/23]]</f>
        <v>3486.5564609323555</v>
      </c>
      <c r="R1447" s="24">
        <f>Table1[[#This Row],[SumOfUnits]]*Table1[[#This Row],[Actuarial Factor 06/20/2023]]</f>
        <v>89.935116467705996</v>
      </c>
      <c r="S1447" s="23"/>
    </row>
    <row r="1448" spans="1:19" x14ac:dyDescent="0.25">
      <c r="A1448" s="192" t="s">
        <v>219</v>
      </c>
      <c r="B1448" s="193" t="s">
        <v>220</v>
      </c>
      <c r="C1448" s="192" t="s">
        <v>55</v>
      </c>
      <c r="D1448" s="192" t="s">
        <v>32</v>
      </c>
      <c r="E1448" s="192" t="s">
        <v>81</v>
      </c>
      <c r="F1448" s="194">
        <v>238.81</v>
      </c>
      <c r="G1448">
        <v>1</v>
      </c>
      <c r="H1448">
        <v>1</v>
      </c>
      <c r="I1448" s="167">
        <v>246.92206893138606</v>
      </c>
      <c r="J1448" s="22">
        <v>1.0339687154281063</v>
      </c>
      <c r="K1448" s="22" t="s">
        <v>221</v>
      </c>
      <c r="L1448" s="22" t="s">
        <v>58</v>
      </c>
      <c r="M1448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48" s="24" t="str">
        <f>IFERROR(IF(Table1[[#This Row],[Medicare Rate in CR]]&gt;0,"Y","N"),"N")</f>
        <v>Y</v>
      </c>
      <c r="O1448" s="166">
        <f>Table1[[#This Row],[Medicare Rate in CR]]*Table1[[#This Row],[SumOfUnits]]*Table1[[#This Row],[Actuarial Factor 06/20/2023]]</f>
        <v>289.92482780604098</v>
      </c>
      <c r="P14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289.92482780604098</v>
      </c>
      <c r="Q1448" s="166">
        <f>Table1[[#This Row],[Trended Medicare Pricing for all RHCs]]-Table1[[#This Row],[SumOfSFY24 Estimated Payment 5/04/23]]</f>
        <v>43.002758874654916</v>
      </c>
      <c r="R1448" s="24">
        <f>Table1[[#This Row],[SumOfUnits]]*Table1[[#This Row],[Actuarial Factor 06/20/2023]]</f>
        <v>1.0339687154281063</v>
      </c>
      <c r="S1448" s="23"/>
    </row>
    <row r="1449" spans="1:19" x14ac:dyDescent="0.25">
      <c r="A1449" s="192" t="s">
        <v>219</v>
      </c>
      <c r="B1449" s="193" t="s">
        <v>220</v>
      </c>
      <c r="C1449" s="192" t="s">
        <v>55</v>
      </c>
      <c r="D1449" s="192" t="s">
        <v>32</v>
      </c>
      <c r="E1449" s="192" t="s">
        <v>65</v>
      </c>
      <c r="F1449" s="194">
        <v>1695.0500000000002</v>
      </c>
      <c r="G1449">
        <v>7</v>
      </c>
      <c r="H1449">
        <v>7</v>
      </c>
      <c r="I1449" s="167">
        <v>2104.3445894165848</v>
      </c>
      <c r="J1449" s="22">
        <v>1.241464611319185</v>
      </c>
      <c r="K1449" s="22" t="s">
        <v>221</v>
      </c>
      <c r="L1449" s="22" t="s">
        <v>58</v>
      </c>
      <c r="M1449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49" s="24" t="str">
        <f>IFERROR(IF(Table1[[#This Row],[Medicare Rate in CR]]&gt;0,"Y","N"),"N")</f>
        <v>Y</v>
      </c>
      <c r="O1449" s="166">
        <f>Table1[[#This Row],[Medicare Rate in CR]]*Table1[[#This Row],[SumOfUnits]]*Table1[[#This Row],[Actuarial Factor 06/20/2023]]</f>
        <v>2436.7467390972961</v>
      </c>
      <c r="P14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2436.7467390972961</v>
      </c>
      <c r="Q1449" s="166">
        <f>Table1[[#This Row],[Trended Medicare Pricing for all RHCs]]-Table1[[#This Row],[SumOfSFY24 Estimated Payment 5/04/23]]</f>
        <v>332.40214968071132</v>
      </c>
      <c r="R1449" s="24">
        <f>Table1[[#This Row],[SumOfUnits]]*Table1[[#This Row],[Actuarial Factor 06/20/2023]]</f>
        <v>8.6902522792342953</v>
      </c>
      <c r="S1449" s="23"/>
    </row>
    <row r="1450" spans="1:19" x14ac:dyDescent="0.25">
      <c r="A1450" s="192" t="s">
        <v>219</v>
      </c>
      <c r="B1450" s="193" t="s">
        <v>220</v>
      </c>
      <c r="C1450" s="192" t="s">
        <v>55</v>
      </c>
      <c r="D1450" s="192" t="s">
        <v>32</v>
      </c>
      <c r="E1450" s="192" t="s">
        <v>66</v>
      </c>
      <c r="F1450" s="194">
        <v>5271.119999999999</v>
      </c>
      <c r="G1450">
        <v>22</v>
      </c>
      <c r="H1450">
        <v>22</v>
      </c>
      <c r="I1450" s="167">
        <v>5628.6601375995706</v>
      </c>
      <c r="J1450" s="22">
        <v>1.0678300129004028</v>
      </c>
      <c r="K1450" s="22" t="s">
        <v>221</v>
      </c>
      <c r="L1450" s="22" t="s">
        <v>58</v>
      </c>
      <c r="M1450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50" s="24" t="str">
        <f>IFERROR(IF(Table1[[#This Row],[Medicare Rate in CR]]&gt;0,"Y","N"),"N")</f>
        <v>Y</v>
      </c>
      <c r="O1450" s="166">
        <f>Table1[[#This Row],[Medicare Rate in CR]]*Table1[[#This Row],[SumOfUnits]]*Table1[[#This Row],[Actuarial Factor 06/20/2023]]</f>
        <v>6587.2297835800036</v>
      </c>
      <c r="P14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6587.2297835800036</v>
      </c>
      <c r="Q1450" s="166">
        <f>Table1[[#This Row],[Trended Medicare Pricing for all RHCs]]-Table1[[#This Row],[SumOfSFY24 Estimated Payment 5/04/23]]</f>
        <v>958.56964598043305</v>
      </c>
      <c r="R1450" s="24">
        <f>Table1[[#This Row],[SumOfUnits]]*Table1[[#This Row],[Actuarial Factor 06/20/2023]]</f>
        <v>23.492260283808861</v>
      </c>
      <c r="S1450" s="23"/>
    </row>
    <row r="1451" spans="1:19" x14ac:dyDescent="0.25">
      <c r="A1451" s="192" t="s">
        <v>219</v>
      </c>
      <c r="B1451" s="193" t="s">
        <v>220</v>
      </c>
      <c r="C1451" s="192" t="s">
        <v>55</v>
      </c>
      <c r="D1451" s="192" t="s">
        <v>31</v>
      </c>
      <c r="E1451" s="192" t="s">
        <v>68</v>
      </c>
      <c r="F1451" s="194">
        <v>4597.51</v>
      </c>
      <c r="G1451">
        <v>19</v>
      </c>
      <c r="H1451">
        <v>19</v>
      </c>
      <c r="I1451" s="167">
        <v>4955.4577595843057</v>
      </c>
      <c r="J1451" s="22">
        <v>1.0778568746091484</v>
      </c>
      <c r="K1451" s="22" t="s">
        <v>221</v>
      </c>
      <c r="L1451" s="22" t="s">
        <v>58</v>
      </c>
      <c r="M1451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51" s="24" t="str">
        <f>IFERROR(IF(Table1[[#This Row],[Medicare Rate in CR]]&gt;0,"Y","N"),"N")</f>
        <v>Y</v>
      </c>
      <c r="O1451" s="166">
        <f>Table1[[#This Row],[Medicare Rate in CR]]*Table1[[#This Row],[SumOfUnits]]*Table1[[#This Row],[Actuarial Factor 06/20/2023]]</f>
        <v>5742.3902851676985</v>
      </c>
      <c r="P14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5742.3902851676985</v>
      </c>
      <c r="Q1451" s="166">
        <f>Table1[[#This Row],[Trended Medicare Pricing for all RHCs]]-Table1[[#This Row],[SumOfSFY24 Estimated Payment 5/04/23]]</f>
        <v>786.93252558339282</v>
      </c>
      <c r="R1451" s="24">
        <f>Table1[[#This Row],[SumOfUnits]]*Table1[[#This Row],[Actuarial Factor 06/20/2023]]</f>
        <v>20.479280617573821</v>
      </c>
      <c r="S1451" s="23"/>
    </row>
    <row r="1452" spans="1:19" x14ac:dyDescent="0.25">
      <c r="A1452" s="192" t="s">
        <v>219</v>
      </c>
      <c r="B1452" s="193" t="s">
        <v>220</v>
      </c>
      <c r="C1452" s="192" t="s">
        <v>55</v>
      </c>
      <c r="D1452" s="192" t="s">
        <v>31</v>
      </c>
      <c r="E1452" s="192" t="s">
        <v>74</v>
      </c>
      <c r="F1452" s="194">
        <v>242.15</v>
      </c>
      <c r="G1452">
        <v>1</v>
      </c>
      <c r="H1452">
        <v>1</v>
      </c>
      <c r="I1452" s="167">
        <v>251.17021904879664</v>
      </c>
      <c r="J1452" s="22">
        <v>1.0372505432533414</v>
      </c>
      <c r="K1452" s="22" t="s">
        <v>221</v>
      </c>
      <c r="L1452" s="22" t="s">
        <v>58</v>
      </c>
      <c r="M1452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52" s="24" t="str">
        <f>IFERROR(IF(Table1[[#This Row],[Medicare Rate in CR]]&gt;0,"Y","N"),"N")</f>
        <v>Y</v>
      </c>
      <c r="O1452" s="166">
        <f>Table1[[#This Row],[Medicare Rate in CR]]*Table1[[#This Row],[SumOfUnits]]*Table1[[#This Row],[Actuarial Factor 06/20/2023]]</f>
        <v>290.84505232823693</v>
      </c>
      <c r="P14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290.84505232823693</v>
      </c>
      <c r="Q1452" s="166">
        <f>Table1[[#This Row],[Trended Medicare Pricing for all RHCs]]-Table1[[#This Row],[SumOfSFY24 Estimated Payment 5/04/23]]</f>
        <v>39.674833279440293</v>
      </c>
      <c r="R1452" s="24">
        <f>Table1[[#This Row],[SumOfUnits]]*Table1[[#This Row],[Actuarial Factor 06/20/2023]]</f>
        <v>1.0372505432533414</v>
      </c>
      <c r="S1452" s="23"/>
    </row>
    <row r="1453" spans="1:19" x14ac:dyDescent="0.25">
      <c r="A1453" s="192" t="s">
        <v>219</v>
      </c>
      <c r="B1453" s="193" t="s">
        <v>220</v>
      </c>
      <c r="C1453" s="192" t="s">
        <v>55</v>
      </c>
      <c r="D1453" s="192" t="s">
        <v>31</v>
      </c>
      <c r="E1453" s="192" t="s">
        <v>69</v>
      </c>
      <c r="F1453" s="194">
        <v>21962.060000000019</v>
      </c>
      <c r="G1453">
        <v>92</v>
      </c>
      <c r="H1453">
        <v>92</v>
      </c>
      <c r="I1453" s="167">
        <v>23004.11321397873</v>
      </c>
      <c r="J1453" s="22">
        <v>1.0474478812087167</v>
      </c>
      <c r="K1453" s="22" t="s">
        <v>221</v>
      </c>
      <c r="L1453" s="22" t="s">
        <v>58</v>
      </c>
      <c r="M1453" s="22" t="str">
        <f>IFERROR(IFERROR(INDEX(FreeStand_Medicare!E:E,MATCH(Table1[[#This Row],[Medicare Number]],FreeStand_Medicare!A:A,0)),INDEX(HospBased_Medicare_CR!F:F,MATCH(Table1[[#This Row],[Medicare Number]],HospBased_Medicare_CR!G:G,0))),0)</f>
        <v>280.4</v>
      </c>
      <c r="N1453" s="24" t="str">
        <f>IFERROR(IF(Table1[[#This Row],[Medicare Rate in CR]]&gt;0,"Y","N"),"N")</f>
        <v>Y</v>
      </c>
      <c r="O1453" s="166">
        <f>Table1[[#This Row],[Medicare Rate in CR]]*Table1[[#This Row],[SumOfUnits]]*Table1[[#This Row],[Actuarial Factor 06/20/2023]]</f>
        <v>27020.803501965023</v>
      </c>
      <c r="P14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27020.803501965023</v>
      </c>
      <c r="Q1453" s="166">
        <f>Table1[[#This Row],[Trended Medicare Pricing for all RHCs]]-Table1[[#This Row],[SumOfSFY24 Estimated Payment 5/04/23]]</f>
        <v>4016.6902879862937</v>
      </c>
      <c r="R1453" s="24">
        <f>Table1[[#This Row],[SumOfUnits]]*Table1[[#This Row],[Actuarial Factor 06/20/2023]]</f>
        <v>96.365205071201927</v>
      </c>
      <c r="S1453" s="23"/>
    </row>
    <row r="1454" spans="1:19" x14ac:dyDescent="0.25">
      <c r="A1454" s="192" t="s">
        <v>222</v>
      </c>
      <c r="B1454" s="193" t="s">
        <v>223</v>
      </c>
      <c r="C1454" s="192" t="s">
        <v>75</v>
      </c>
      <c r="D1454" s="192" t="s">
        <v>30</v>
      </c>
      <c r="E1454" s="192" t="s">
        <v>60</v>
      </c>
      <c r="F1454" s="194">
        <v>235.23176255179723</v>
      </c>
      <c r="G1454">
        <v>1</v>
      </c>
      <c r="H1454">
        <v>1</v>
      </c>
      <c r="I1454" s="167">
        <v>205.33193190360495</v>
      </c>
      <c r="J1454" s="22">
        <v>0.87289203497079426</v>
      </c>
      <c r="K1454" s="22" t="s">
        <v>224</v>
      </c>
      <c r="L1454" s="22" t="s">
        <v>58</v>
      </c>
      <c r="M1454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54" s="24" t="str">
        <f>IFERROR(IF(Table1[[#This Row],[Medicare Rate in CR]]&gt;0,"Y","N"),"N")</f>
        <v>Y</v>
      </c>
      <c r="O1454" s="166">
        <f>Table1[[#This Row],[Medicare Rate in CR]]*Table1[[#This Row],[SumOfUnits]]*Table1[[#This Row],[Actuarial Factor 06/20/2023]]</f>
        <v>202.87756676791199</v>
      </c>
      <c r="P14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202.87756676791199</v>
      </c>
      <c r="Q1454" s="166">
        <f>Table1[[#This Row],[Trended Medicare Pricing for all RHCs]]-Table1[[#This Row],[SumOfSFY24 Estimated Payment 5/04/23]]</f>
        <v>-2.4543651356929672</v>
      </c>
      <c r="R1454" s="24">
        <f>Table1[[#This Row],[SumOfUnits]]*Table1[[#This Row],[Actuarial Factor 06/20/2023]]</f>
        <v>0.87289203497079426</v>
      </c>
      <c r="S1454" s="23"/>
    </row>
    <row r="1455" spans="1:19" x14ac:dyDescent="0.25">
      <c r="A1455" s="192" t="s">
        <v>222</v>
      </c>
      <c r="B1455" s="193" t="s">
        <v>223</v>
      </c>
      <c r="C1455" s="192" t="s">
        <v>75</v>
      </c>
      <c r="D1455" s="192" t="s">
        <v>30</v>
      </c>
      <c r="E1455" s="192" t="s">
        <v>62</v>
      </c>
      <c r="F1455" s="194">
        <v>1176.1588127589862</v>
      </c>
      <c r="G1455">
        <v>5</v>
      </c>
      <c r="H1455">
        <v>5</v>
      </c>
      <c r="I1455" s="167">
        <v>1205.9928478397621</v>
      </c>
      <c r="J1455" s="22">
        <v>1.0253656519486449</v>
      </c>
      <c r="K1455" s="22" t="s">
        <v>224</v>
      </c>
      <c r="L1455" s="22" t="s">
        <v>58</v>
      </c>
      <c r="M1455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55" s="24" t="str">
        <f>IFERROR(IF(Table1[[#This Row],[Medicare Rate in CR]]&gt;0,"Y","N"),"N")</f>
        <v>Y</v>
      </c>
      <c r="O1455" s="166">
        <f>Table1[[#This Row],[Medicare Rate in CR]]*Table1[[#This Row],[SumOfUnits]]*Table1[[#This Row],[Actuarial Factor 06/20/2023]]</f>
        <v>1191.5774241295201</v>
      </c>
      <c r="P14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1191.5774241295201</v>
      </c>
      <c r="Q1455" s="166">
        <f>Table1[[#This Row],[Trended Medicare Pricing for all RHCs]]-Table1[[#This Row],[SumOfSFY24 Estimated Payment 5/04/23]]</f>
        <v>-14.415423710242067</v>
      </c>
      <c r="R1455" s="24">
        <f>Table1[[#This Row],[SumOfUnits]]*Table1[[#This Row],[Actuarial Factor 06/20/2023]]</f>
        <v>5.1268282597432249</v>
      </c>
      <c r="S1455" s="23"/>
    </row>
    <row r="1456" spans="1:19" x14ac:dyDescent="0.25">
      <c r="A1456" s="192" t="s">
        <v>222</v>
      </c>
      <c r="B1456" s="193" t="s">
        <v>223</v>
      </c>
      <c r="C1456" s="192" t="s">
        <v>75</v>
      </c>
      <c r="D1456" s="192" t="s">
        <v>30</v>
      </c>
      <c r="E1456" s="192" t="s">
        <v>63</v>
      </c>
      <c r="F1456" s="194">
        <v>705.69528765539167</v>
      </c>
      <c r="G1456">
        <v>3</v>
      </c>
      <c r="H1456">
        <v>3</v>
      </c>
      <c r="I1456" s="167">
        <v>701.60130406853602</v>
      </c>
      <c r="J1456" s="22">
        <v>0.99419865250842532</v>
      </c>
      <c r="K1456" s="22" t="s">
        <v>224</v>
      </c>
      <c r="L1456" s="22" t="s">
        <v>58</v>
      </c>
      <c r="M1456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56" s="24" t="str">
        <f>IFERROR(IF(Table1[[#This Row],[Medicare Rate in CR]]&gt;0,"Y","N"),"N")</f>
        <v>Y</v>
      </c>
      <c r="O1456" s="166">
        <f>Table1[[#This Row],[Medicare Rate in CR]]*Table1[[#This Row],[SumOfUnits]]*Table1[[#This Row],[Actuarial Factor 06/20/2023]]</f>
        <v>693.21495244802463</v>
      </c>
      <c r="P14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693.21495244802463</v>
      </c>
      <c r="Q1456" s="166">
        <f>Table1[[#This Row],[Trended Medicare Pricing for all RHCs]]-Table1[[#This Row],[SumOfSFY24 Estimated Payment 5/04/23]]</f>
        <v>-8.386351620511391</v>
      </c>
      <c r="R1456" s="24">
        <f>Table1[[#This Row],[SumOfUnits]]*Table1[[#This Row],[Actuarial Factor 06/20/2023]]</f>
        <v>2.9825959575252758</v>
      </c>
      <c r="S1456" s="23"/>
    </row>
    <row r="1457" spans="1:19" x14ac:dyDescent="0.25">
      <c r="A1457" s="192" t="s">
        <v>222</v>
      </c>
      <c r="B1457" s="193" t="s">
        <v>223</v>
      </c>
      <c r="C1457" s="192" t="s">
        <v>75</v>
      </c>
      <c r="D1457" s="192" t="s">
        <v>32</v>
      </c>
      <c r="E1457" s="192" t="s">
        <v>65</v>
      </c>
      <c r="F1457" s="194">
        <v>235.23176255179723</v>
      </c>
      <c r="G1457">
        <v>1</v>
      </c>
      <c r="H1457">
        <v>1</v>
      </c>
      <c r="I1457" s="167">
        <v>292.08611586544492</v>
      </c>
      <c r="J1457" s="22">
        <v>1.2416950529847284</v>
      </c>
      <c r="K1457" s="22" t="s">
        <v>224</v>
      </c>
      <c r="L1457" s="22" t="s">
        <v>58</v>
      </c>
      <c r="M1457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57" s="24" t="str">
        <f>IFERROR(IF(Table1[[#This Row],[Medicare Rate in CR]]&gt;0,"Y","N"),"N")</f>
        <v>Y</v>
      </c>
      <c r="O1457" s="166">
        <f>Table1[[#This Row],[Medicare Rate in CR]]*Table1[[#This Row],[SumOfUnits]]*Table1[[#This Row],[Actuarial Factor 06/20/2023]]</f>
        <v>288.59476421471055</v>
      </c>
      <c r="P14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288.59476421471055</v>
      </c>
      <c r="Q1457" s="166">
        <f>Table1[[#This Row],[Trended Medicare Pricing for all RHCs]]-Table1[[#This Row],[SumOfSFY24 Estimated Payment 5/04/23]]</f>
        <v>-3.4913516507343729</v>
      </c>
      <c r="R1457" s="24">
        <f>Table1[[#This Row],[SumOfUnits]]*Table1[[#This Row],[Actuarial Factor 06/20/2023]]</f>
        <v>1.2416950529847284</v>
      </c>
      <c r="S1457" s="23"/>
    </row>
    <row r="1458" spans="1:19" x14ac:dyDescent="0.25">
      <c r="A1458" s="192" t="s">
        <v>222</v>
      </c>
      <c r="B1458" s="193" t="s">
        <v>223</v>
      </c>
      <c r="C1458" s="192" t="s">
        <v>75</v>
      </c>
      <c r="D1458" s="192" t="s">
        <v>31</v>
      </c>
      <c r="E1458" s="192" t="s">
        <v>69</v>
      </c>
      <c r="F1458" s="194">
        <v>1881.8541004143776</v>
      </c>
      <c r="G1458">
        <v>8</v>
      </c>
      <c r="H1458">
        <v>8</v>
      </c>
      <c r="I1458" s="167">
        <v>2098.159679966323</v>
      </c>
      <c r="J1458" s="22">
        <v>1.1149428000312647</v>
      </c>
      <c r="K1458" s="22" t="s">
        <v>224</v>
      </c>
      <c r="L1458" s="22" t="s">
        <v>58</v>
      </c>
      <c r="M1458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58" s="24" t="str">
        <f>IFERROR(IF(Table1[[#This Row],[Medicare Rate in CR]]&gt;0,"Y","N"),"N")</f>
        <v>Y</v>
      </c>
      <c r="O1458" s="166">
        <f>Table1[[#This Row],[Medicare Rate in CR]]*Table1[[#This Row],[SumOfUnits]]*Table1[[#This Row],[Actuarial Factor 06/20/2023]]</f>
        <v>2073.0800446661324</v>
      </c>
      <c r="P14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2073.0800446661324</v>
      </c>
      <c r="Q1458" s="166">
        <f>Table1[[#This Row],[Trended Medicare Pricing for all RHCs]]-Table1[[#This Row],[SumOfSFY24 Estimated Payment 5/04/23]]</f>
        <v>-25.079635300190603</v>
      </c>
      <c r="R1458" s="24">
        <f>Table1[[#This Row],[SumOfUnits]]*Table1[[#This Row],[Actuarial Factor 06/20/2023]]</f>
        <v>8.9195424002501174</v>
      </c>
      <c r="S1458" s="23"/>
    </row>
    <row r="1459" spans="1:19" x14ac:dyDescent="0.25">
      <c r="A1459" s="192" t="s">
        <v>222</v>
      </c>
      <c r="B1459" s="193" t="s">
        <v>223</v>
      </c>
      <c r="C1459" s="192" t="s">
        <v>95</v>
      </c>
      <c r="D1459" s="192" t="s">
        <v>30</v>
      </c>
      <c r="E1459" s="192" t="s">
        <v>56</v>
      </c>
      <c r="F1459" s="194">
        <v>1176.1588127589862</v>
      </c>
      <c r="G1459">
        <v>5</v>
      </c>
      <c r="H1459">
        <v>5</v>
      </c>
      <c r="I1459" s="167">
        <v>1393.6349988032157</v>
      </c>
      <c r="J1459" s="22">
        <v>1.184903759326585</v>
      </c>
      <c r="K1459" s="22" t="s">
        <v>224</v>
      </c>
      <c r="L1459" s="22" t="s">
        <v>58</v>
      </c>
      <c r="M1459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59" s="24" t="str">
        <f>IFERROR(IF(Table1[[#This Row],[Medicare Rate in CR]]&gt;0,"Y","N"),"N")</f>
        <v>Y</v>
      </c>
      <c r="O1459" s="166">
        <f>Table1[[#This Row],[Medicare Rate in CR]]*Table1[[#This Row],[SumOfUnits]]*Table1[[#This Row],[Actuarial Factor 06/20/2023]]</f>
        <v>1376.9766587134243</v>
      </c>
      <c r="P14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1376.9766587134243</v>
      </c>
      <c r="Q1459" s="166">
        <f>Table1[[#This Row],[Trended Medicare Pricing for all RHCs]]-Table1[[#This Row],[SumOfSFY24 Estimated Payment 5/04/23]]</f>
        <v>-16.658340089791409</v>
      </c>
      <c r="R1459" s="24">
        <f>Table1[[#This Row],[SumOfUnits]]*Table1[[#This Row],[Actuarial Factor 06/20/2023]]</f>
        <v>5.9245187966329249</v>
      </c>
      <c r="S1459" s="23"/>
    </row>
    <row r="1460" spans="1:19" x14ac:dyDescent="0.25">
      <c r="A1460" s="192" t="s">
        <v>222</v>
      </c>
      <c r="B1460" s="193" t="s">
        <v>223</v>
      </c>
      <c r="C1460" s="192" t="s">
        <v>95</v>
      </c>
      <c r="D1460" s="192" t="s">
        <v>30</v>
      </c>
      <c r="E1460" s="192" t="s">
        <v>59</v>
      </c>
      <c r="F1460" s="194">
        <v>3998.9399633805519</v>
      </c>
      <c r="G1460">
        <v>17</v>
      </c>
      <c r="H1460">
        <v>17</v>
      </c>
      <c r="I1460" s="167">
        <v>4108.542142217897</v>
      </c>
      <c r="J1460" s="22">
        <v>1.0274078080293787</v>
      </c>
      <c r="K1460" s="22" t="s">
        <v>224</v>
      </c>
      <c r="L1460" s="22" t="s">
        <v>58</v>
      </c>
      <c r="M1460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60" s="24" t="str">
        <f>IFERROR(IF(Table1[[#This Row],[Medicare Rate in CR]]&gt;0,"Y","N"),"N")</f>
        <v>Y</v>
      </c>
      <c r="O1460" s="166">
        <f>Table1[[#This Row],[Medicare Rate in CR]]*Table1[[#This Row],[SumOfUnits]]*Table1[[#This Row],[Actuarial Factor 06/20/2023]]</f>
        <v>4059.4320866171993</v>
      </c>
      <c r="P14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4059.4320866171993</v>
      </c>
      <c r="Q1460" s="166">
        <f>Table1[[#This Row],[Trended Medicare Pricing for all RHCs]]-Table1[[#This Row],[SumOfSFY24 Estimated Payment 5/04/23]]</f>
        <v>-49.110055600697706</v>
      </c>
      <c r="R1460" s="24">
        <f>Table1[[#This Row],[SumOfUnits]]*Table1[[#This Row],[Actuarial Factor 06/20/2023]]</f>
        <v>17.46593273649944</v>
      </c>
      <c r="S1460" s="23"/>
    </row>
    <row r="1461" spans="1:19" x14ac:dyDescent="0.25">
      <c r="A1461" s="192" t="s">
        <v>222</v>
      </c>
      <c r="B1461" s="193" t="s">
        <v>223</v>
      </c>
      <c r="C1461" s="192" t="s">
        <v>95</v>
      </c>
      <c r="D1461" s="192" t="s">
        <v>30</v>
      </c>
      <c r="E1461" s="192" t="s">
        <v>60</v>
      </c>
      <c r="F1461" s="194">
        <v>16169.605859111491</v>
      </c>
      <c r="G1461">
        <v>69</v>
      </c>
      <c r="H1461">
        <v>69</v>
      </c>
      <c r="I1461" s="167">
        <v>15072.684184635429</v>
      </c>
      <c r="J1461" s="22">
        <v>0.93216150820040233</v>
      </c>
      <c r="K1461" s="22" t="s">
        <v>224</v>
      </c>
      <c r="L1461" s="22" t="s">
        <v>58</v>
      </c>
      <c r="M1461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61" s="24" t="str">
        <f>IFERROR(IF(Table1[[#This Row],[Medicare Rate in CR]]&gt;0,"Y","N"),"N")</f>
        <v>Y</v>
      </c>
      <c r="O1461" s="166">
        <f>Table1[[#This Row],[Medicare Rate in CR]]*Table1[[#This Row],[SumOfUnits]]*Table1[[#This Row],[Actuarial Factor 06/20/2023]]</f>
        <v>14949.055463779689</v>
      </c>
      <c r="P14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14949.055463779689</v>
      </c>
      <c r="Q1461" s="166">
        <f>Table1[[#This Row],[Trended Medicare Pricing for all RHCs]]-Table1[[#This Row],[SumOfSFY24 Estimated Payment 5/04/23]]</f>
        <v>-123.62872085574054</v>
      </c>
      <c r="R1461" s="24">
        <f>Table1[[#This Row],[SumOfUnits]]*Table1[[#This Row],[Actuarial Factor 06/20/2023]]</f>
        <v>64.319144065827757</v>
      </c>
      <c r="S1461" s="23"/>
    </row>
    <row r="1462" spans="1:19" x14ac:dyDescent="0.25">
      <c r="A1462" s="192" t="s">
        <v>222</v>
      </c>
      <c r="B1462" s="193" t="s">
        <v>223</v>
      </c>
      <c r="C1462" s="192" t="s">
        <v>95</v>
      </c>
      <c r="D1462" s="192" t="s">
        <v>30</v>
      </c>
      <c r="E1462" s="192" t="s">
        <v>61</v>
      </c>
      <c r="F1462" s="194">
        <v>6292.1171822299293</v>
      </c>
      <c r="G1462">
        <v>27</v>
      </c>
      <c r="H1462">
        <v>27</v>
      </c>
      <c r="I1462" s="167">
        <v>5865.2694423611165</v>
      </c>
      <c r="J1462" s="22">
        <v>0.93216150820040233</v>
      </c>
      <c r="K1462" s="22" t="s">
        <v>224</v>
      </c>
      <c r="L1462" s="22" t="s">
        <v>58</v>
      </c>
      <c r="M1462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62" s="24" t="str">
        <f>IFERROR(IF(Table1[[#This Row],[Medicare Rate in CR]]&gt;0,"Y","N"),"N")</f>
        <v>Y</v>
      </c>
      <c r="O1462" s="166">
        <f>Table1[[#This Row],[Medicare Rate in CR]]*Table1[[#This Row],[SumOfUnits]]*Table1[[#This Row],[Actuarial Factor 06/20/2023]]</f>
        <v>5849.6303988703121</v>
      </c>
      <c r="P14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5849.6303988703121</v>
      </c>
      <c r="Q1462" s="166">
        <f>Table1[[#This Row],[Trended Medicare Pricing for all RHCs]]-Table1[[#This Row],[SumOfSFY24 Estimated Payment 5/04/23]]</f>
        <v>-15.639043490804397</v>
      </c>
      <c r="R1462" s="24">
        <f>Table1[[#This Row],[SumOfUnits]]*Table1[[#This Row],[Actuarial Factor 06/20/2023]]</f>
        <v>25.168360721410863</v>
      </c>
      <c r="S1462" s="23"/>
    </row>
    <row r="1463" spans="1:19" x14ac:dyDescent="0.25">
      <c r="A1463" s="192" t="s">
        <v>222</v>
      </c>
      <c r="B1463" s="193" t="s">
        <v>223</v>
      </c>
      <c r="C1463" s="192" t="s">
        <v>95</v>
      </c>
      <c r="D1463" s="192" t="s">
        <v>30</v>
      </c>
      <c r="E1463" s="192" t="s">
        <v>62</v>
      </c>
      <c r="F1463" s="194">
        <v>19291.596800616742</v>
      </c>
      <c r="G1463">
        <v>83</v>
      </c>
      <c r="H1463">
        <v>83</v>
      </c>
      <c r="I1463" s="167">
        <v>20721.420842263233</v>
      </c>
      <c r="J1463" s="22">
        <v>1.0741164174445519</v>
      </c>
      <c r="K1463" s="22" t="s">
        <v>224</v>
      </c>
      <c r="L1463" s="22" t="s">
        <v>58</v>
      </c>
      <c r="M1463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63" s="24" t="str">
        <f>IFERROR(IF(Table1[[#This Row],[Medicare Rate in CR]]&gt;0,"Y","N"),"N")</f>
        <v>Y</v>
      </c>
      <c r="O1463" s="166">
        <f>Table1[[#This Row],[Medicare Rate in CR]]*Table1[[#This Row],[SumOfUnits]]*Table1[[#This Row],[Actuarial Factor 06/20/2023]]</f>
        <v>20720.62943262441</v>
      </c>
      <c r="P14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20720.62943262441</v>
      </c>
      <c r="Q1463" s="166">
        <f>Table1[[#This Row],[Trended Medicare Pricing for all RHCs]]-Table1[[#This Row],[SumOfSFY24 Estimated Payment 5/04/23]]</f>
        <v>-0.79140963882309734</v>
      </c>
      <c r="R1463" s="24">
        <f>Table1[[#This Row],[SumOfUnits]]*Table1[[#This Row],[Actuarial Factor 06/20/2023]]</f>
        <v>89.151662647897808</v>
      </c>
      <c r="S1463" s="23"/>
    </row>
    <row r="1464" spans="1:19" x14ac:dyDescent="0.25">
      <c r="A1464" s="192" t="s">
        <v>222</v>
      </c>
      <c r="B1464" s="193" t="s">
        <v>223</v>
      </c>
      <c r="C1464" s="192" t="s">
        <v>95</v>
      </c>
      <c r="D1464" s="192" t="s">
        <v>30</v>
      </c>
      <c r="E1464" s="192" t="s">
        <v>63</v>
      </c>
      <c r="F1464" s="194">
        <v>5189.9007420256321</v>
      </c>
      <c r="G1464">
        <v>22</v>
      </c>
      <c r="H1464">
        <v>22</v>
      </c>
      <c r="I1464" s="167">
        <v>5247.0757112077272</v>
      </c>
      <c r="J1464" s="22">
        <v>1.0110165824018784</v>
      </c>
      <c r="K1464" s="22" t="s">
        <v>224</v>
      </c>
      <c r="L1464" s="22" t="s">
        <v>58</v>
      </c>
      <c r="M1464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64" s="24" t="str">
        <f>IFERROR(IF(Table1[[#This Row],[Medicare Rate in CR]]&gt;0,"Y","N"),"N")</f>
        <v>Y</v>
      </c>
      <c r="O1464" s="166">
        <f>Table1[[#This Row],[Medicare Rate in CR]]*Table1[[#This Row],[SumOfUnits]]*Table1[[#This Row],[Actuarial Factor 06/20/2023]]</f>
        <v>5169.5704298005803</v>
      </c>
      <c r="P14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5169.5704298005803</v>
      </c>
      <c r="Q1464" s="166">
        <f>Table1[[#This Row],[Trended Medicare Pricing for all RHCs]]-Table1[[#This Row],[SumOfSFY24 Estimated Payment 5/04/23]]</f>
        <v>-77.505281407146867</v>
      </c>
      <c r="R1464" s="24">
        <f>Table1[[#This Row],[SumOfUnits]]*Table1[[#This Row],[Actuarial Factor 06/20/2023]]</f>
        <v>22.242364812841323</v>
      </c>
      <c r="S1464" s="23"/>
    </row>
    <row r="1465" spans="1:19" x14ac:dyDescent="0.25">
      <c r="A1465" s="192" t="s">
        <v>222</v>
      </c>
      <c r="B1465" s="193" t="s">
        <v>223</v>
      </c>
      <c r="C1465" s="192" t="s">
        <v>95</v>
      </c>
      <c r="D1465" s="192" t="s">
        <v>30</v>
      </c>
      <c r="E1465" s="192" t="s">
        <v>64</v>
      </c>
      <c r="F1465" s="194">
        <v>33635.694323985728</v>
      </c>
      <c r="G1465">
        <v>144</v>
      </c>
      <c r="H1465">
        <v>144</v>
      </c>
      <c r="I1465" s="167">
        <v>34403.579873894269</v>
      </c>
      <c r="J1465" s="22">
        <v>1.0228294841340901</v>
      </c>
      <c r="K1465" s="22" t="s">
        <v>224</v>
      </c>
      <c r="L1465" s="22" t="s">
        <v>58</v>
      </c>
      <c r="M1465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65" s="24" t="str">
        <f>IFERROR(IF(Table1[[#This Row],[Medicare Rate in CR]]&gt;0,"Y","N"),"N")</f>
        <v>Y</v>
      </c>
      <c r="O1465" s="166">
        <f>Table1[[#This Row],[Medicare Rate in CR]]*Table1[[#This Row],[SumOfUnits]]*Table1[[#This Row],[Actuarial Factor 06/20/2023]]</f>
        <v>34232.548133152108</v>
      </c>
      <c r="P14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34232.548133152108</v>
      </c>
      <c r="Q1465" s="166">
        <f>Table1[[#This Row],[Trended Medicare Pricing for all RHCs]]-Table1[[#This Row],[SumOfSFY24 Estimated Payment 5/04/23]]</f>
        <v>-171.03174074216076</v>
      </c>
      <c r="R1465" s="24">
        <f>Table1[[#This Row],[SumOfUnits]]*Table1[[#This Row],[Actuarial Factor 06/20/2023]]</f>
        <v>147.28744571530899</v>
      </c>
      <c r="S1465" s="23"/>
    </row>
    <row r="1466" spans="1:19" x14ac:dyDescent="0.25">
      <c r="A1466" s="192" t="s">
        <v>222</v>
      </c>
      <c r="B1466" s="193" t="s">
        <v>223</v>
      </c>
      <c r="C1466" s="192" t="s">
        <v>95</v>
      </c>
      <c r="D1466" s="192" t="s">
        <v>30</v>
      </c>
      <c r="E1466" s="192" t="s">
        <v>77</v>
      </c>
      <c r="F1466" s="194">
        <v>1186.0267900163824</v>
      </c>
      <c r="G1466">
        <v>5</v>
      </c>
      <c r="H1466">
        <v>5</v>
      </c>
      <c r="I1466" s="167">
        <v>1532.0812400279399</v>
      </c>
      <c r="J1466" s="22">
        <v>1.291776250692261</v>
      </c>
      <c r="K1466" s="22" t="s">
        <v>224</v>
      </c>
      <c r="L1466" s="22" t="s">
        <v>58</v>
      </c>
      <c r="M1466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66" s="24" t="str">
        <f>IFERROR(IF(Table1[[#This Row],[Medicare Rate in CR]]&gt;0,"Y","N"),"N")</f>
        <v>Y</v>
      </c>
      <c r="O1466" s="166">
        <f>Table1[[#This Row],[Medicare Rate in CR]]*Table1[[#This Row],[SumOfUnits]]*Table1[[#This Row],[Actuarial Factor 06/20/2023]]</f>
        <v>1501.1731809294763</v>
      </c>
      <c r="P14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1501.1731809294763</v>
      </c>
      <c r="Q1466" s="166">
        <f>Table1[[#This Row],[Trended Medicare Pricing for all RHCs]]-Table1[[#This Row],[SumOfSFY24 Estimated Payment 5/04/23]]</f>
        <v>-30.908059098463582</v>
      </c>
      <c r="R1466" s="24">
        <f>Table1[[#This Row],[SumOfUnits]]*Table1[[#This Row],[Actuarial Factor 06/20/2023]]</f>
        <v>6.4588812534613051</v>
      </c>
      <c r="S1466" s="23"/>
    </row>
    <row r="1467" spans="1:19" x14ac:dyDescent="0.25">
      <c r="A1467" s="192" t="s">
        <v>222</v>
      </c>
      <c r="B1467" s="193" t="s">
        <v>223</v>
      </c>
      <c r="C1467" s="192" t="s">
        <v>95</v>
      </c>
      <c r="D1467" s="192" t="s">
        <v>32</v>
      </c>
      <c r="E1467" s="192" t="s">
        <v>65</v>
      </c>
      <c r="F1467" s="194">
        <v>240.16575118049533</v>
      </c>
      <c r="G1467">
        <v>1</v>
      </c>
      <c r="H1467">
        <v>1</v>
      </c>
      <c r="I1467" s="167">
        <v>359.09049566337279</v>
      </c>
      <c r="J1467" s="22">
        <v>1.4951777840858758</v>
      </c>
      <c r="K1467" s="22" t="s">
        <v>224</v>
      </c>
      <c r="L1467" s="22" t="s">
        <v>58</v>
      </c>
      <c r="M1467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67" s="24" t="str">
        <f>IFERROR(IF(Table1[[#This Row],[Medicare Rate in CR]]&gt;0,"Y","N"),"N")</f>
        <v>Y</v>
      </c>
      <c r="O1467" s="166">
        <f>Table1[[#This Row],[Medicare Rate in CR]]*Table1[[#This Row],[SumOfUnits]]*Table1[[#This Row],[Actuarial Factor 06/20/2023]]</f>
        <v>347.5092205772392</v>
      </c>
      <c r="P14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347.5092205772392</v>
      </c>
      <c r="Q1467" s="166">
        <f>Table1[[#This Row],[Trended Medicare Pricing for all RHCs]]-Table1[[#This Row],[SumOfSFY24 Estimated Payment 5/04/23]]</f>
        <v>-11.581275086133587</v>
      </c>
      <c r="R1467" s="24">
        <f>Table1[[#This Row],[SumOfUnits]]*Table1[[#This Row],[Actuarial Factor 06/20/2023]]</f>
        <v>1.4951777840858758</v>
      </c>
      <c r="S1467" s="23"/>
    </row>
    <row r="1468" spans="1:19" x14ac:dyDescent="0.25">
      <c r="A1468" s="192" t="s">
        <v>222</v>
      </c>
      <c r="B1468" s="193" t="s">
        <v>223</v>
      </c>
      <c r="C1468" s="192" t="s">
        <v>95</v>
      </c>
      <c r="D1468" s="192" t="s">
        <v>31</v>
      </c>
      <c r="E1468" s="192" t="s">
        <v>67</v>
      </c>
      <c r="F1468" s="194">
        <v>2117.0858629661748</v>
      </c>
      <c r="G1468">
        <v>9</v>
      </c>
      <c r="H1468">
        <v>9</v>
      </c>
      <c r="I1468" s="167">
        <v>2353.4533902192297</v>
      </c>
      <c r="J1468" s="22">
        <v>1.1116475866131801</v>
      </c>
      <c r="K1468" s="22" t="s">
        <v>224</v>
      </c>
      <c r="L1468" s="22" t="s">
        <v>58</v>
      </c>
      <c r="M1468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68" s="24" t="str">
        <f>IFERROR(IF(Table1[[#This Row],[Medicare Rate in CR]]&gt;0,"Y","N"),"N")</f>
        <v>Y</v>
      </c>
      <c r="O1468" s="166">
        <f>Table1[[#This Row],[Medicare Rate in CR]]*Table1[[#This Row],[SumOfUnits]]*Table1[[#This Row],[Actuarial Factor 06/20/2023]]</f>
        <v>2325.3221887257178</v>
      </c>
      <c r="P14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2325.3221887257178</v>
      </c>
      <c r="Q1468" s="166">
        <f>Table1[[#This Row],[Trended Medicare Pricing for all RHCs]]-Table1[[#This Row],[SumOfSFY24 Estimated Payment 5/04/23]]</f>
        <v>-28.131201493511981</v>
      </c>
      <c r="R1468" s="24">
        <f>Table1[[#This Row],[SumOfUnits]]*Table1[[#This Row],[Actuarial Factor 06/20/2023]]</f>
        <v>10.004828279518621</v>
      </c>
      <c r="S1468" s="23"/>
    </row>
    <row r="1469" spans="1:19" x14ac:dyDescent="0.25">
      <c r="A1469" s="192" t="s">
        <v>222</v>
      </c>
      <c r="B1469" s="193" t="s">
        <v>223</v>
      </c>
      <c r="C1469" s="192" t="s">
        <v>95</v>
      </c>
      <c r="D1469" s="192" t="s">
        <v>31</v>
      </c>
      <c r="E1469" s="192" t="s">
        <v>82</v>
      </c>
      <c r="F1469" s="194">
        <v>1646.6223378625805</v>
      </c>
      <c r="G1469">
        <v>7</v>
      </c>
      <c r="H1469">
        <v>7</v>
      </c>
      <c r="I1469" s="167">
        <v>1785.1694013528813</v>
      </c>
      <c r="J1469" s="22">
        <v>1.084140157888386</v>
      </c>
      <c r="K1469" s="22" t="s">
        <v>224</v>
      </c>
      <c r="L1469" s="22" t="s">
        <v>58</v>
      </c>
      <c r="M1469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69" s="24" t="str">
        <f>IFERROR(IF(Table1[[#This Row],[Medicare Rate in CR]]&gt;0,"Y","N"),"N")</f>
        <v>Y</v>
      </c>
      <c r="O1469" s="166">
        <f>Table1[[#This Row],[Medicare Rate in CR]]*Table1[[#This Row],[SumOfUnits]]*Table1[[#This Row],[Actuarial Factor 06/20/2023]]</f>
        <v>1763.8309884749306</v>
      </c>
      <c r="P14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1763.8309884749306</v>
      </c>
      <c r="Q1469" s="166">
        <f>Table1[[#This Row],[Trended Medicare Pricing for all RHCs]]-Table1[[#This Row],[SumOfSFY24 Estimated Payment 5/04/23]]</f>
        <v>-21.338412877950759</v>
      </c>
      <c r="R1469" s="24">
        <f>Table1[[#This Row],[SumOfUnits]]*Table1[[#This Row],[Actuarial Factor 06/20/2023]]</f>
        <v>7.5889811052187017</v>
      </c>
      <c r="S1469" s="23"/>
    </row>
    <row r="1470" spans="1:19" x14ac:dyDescent="0.25">
      <c r="A1470" s="192" t="s">
        <v>222</v>
      </c>
      <c r="B1470" s="193" t="s">
        <v>223</v>
      </c>
      <c r="C1470" s="192" t="s">
        <v>95</v>
      </c>
      <c r="D1470" s="192" t="s">
        <v>31</v>
      </c>
      <c r="E1470" s="192" t="s">
        <v>68</v>
      </c>
      <c r="F1470" s="194">
        <v>8473.2774404933971</v>
      </c>
      <c r="G1470">
        <v>36</v>
      </c>
      <c r="H1470">
        <v>36</v>
      </c>
      <c r="I1470" s="167">
        <v>8042.4138620783906</v>
      </c>
      <c r="J1470" s="22">
        <v>0.9491503044198778</v>
      </c>
      <c r="K1470" s="22" t="s">
        <v>224</v>
      </c>
      <c r="L1470" s="22" t="s">
        <v>58</v>
      </c>
      <c r="M1470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70" s="24" t="str">
        <f>IFERROR(IF(Table1[[#This Row],[Medicare Rate in CR]]&gt;0,"Y","N"),"N")</f>
        <v>Y</v>
      </c>
      <c r="O1470" s="166">
        <f>Table1[[#This Row],[Medicare Rate in CR]]*Table1[[#This Row],[SumOfUnits]]*Table1[[#This Row],[Actuarial Factor 06/20/2023]]</f>
        <v>7941.6544951176465</v>
      </c>
      <c r="P14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7941.6544951176465</v>
      </c>
      <c r="Q1470" s="166">
        <f>Table1[[#This Row],[Trended Medicare Pricing for all RHCs]]-Table1[[#This Row],[SumOfSFY24 Estimated Payment 5/04/23]]</f>
        <v>-100.75936696074405</v>
      </c>
      <c r="R1470" s="24">
        <f>Table1[[#This Row],[SumOfUnits]]*Table1[[#This Row],[Actuarial Factor 06/20/2023]]</f>
        <v>34.169410959115602</v>
      </c>
      <c r="S1470" s="23"/>
    </row>
    <row r="1471" spans="1:19" x14ac:dyDescent="0.25">
      <c r="A1471" s="192" t="s">
        <v>222</v>
      </c>
      <c r="B1471" s="193" t="s">
        <v>223</v>
      </c>
      <c r="C1471" s="192" t="s">
        <v>95</v>
      </c>
      <c r="D1471" s="192" t="s">
        <v>31</v>
      </c>
      <c r="E1471" s="192" t="s">
        <v>69</v>
      </c>
      <c r="F1471" s="194">
        <v>60013.703382480468</v>
      </c>
      <c r="G1471">
        <v>255</v>
      </c>
      <c r="H1471">
        <v>255</v>
      </c>
      <c r="I1471" s="167">
        <v>66226.987489465449</v>
      </c>
      <c r="J1471" s="22">
        <v>1.1035310896810744</v>
      </c>
      <c r="K1471" s="22" t="s">
        <v>224</v>
      </c>
      <c r="L1471" s="22" t="s">
        <v>58</v>
      </c>
      <c r="M1471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71" s="24" t="str">
        <f>IFERROR(IF(Table1[[#This Row],[Medicare Rate in CR]]&gt;0,"Y","N"),"N")</f>
        <v>Y</v>
      </c>
      <c r="O1471" s="166">
        <f>Table1[[#This Row],[Medicare Rate in CR]]*Table1[[#This Row],[SumOfUnits]]*Table1[[#This Row],[Actuarial Factor 06/20/2023]]</f>
        <v>65403.087445237201</v>
      </c>
      <c r="P14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65403.087445237201</v>
      </c>
      <c r="Q1471" s="166">
        <f>Table1[[#This Row],[Trended Medicare Pricing for all RHCs]]-Table1[[#This Row],[SumOfSFY24 Estimated Payment 5/04/23]]</f>
        <v>-823.90004422824859</v>
      </c>
      <c r="R1471" s="24">
        <f>Table1[[#This Row],[SumOfUnits]]*Table1[[#This Row],[Actuarial Factor 06/20/2023]]</f>
        <v>281.40042786867394</v>
      </c>
      <c r="S1471" s="23"/>
    </row>
    <row r="1472" spans="1:19" x14ac:dyDescent="0.25">
      <c r="A1472" s="192" t="s">
        <v>222</v>
      </c>
      <c r="B1472" s="193" t="s">
        <v>223</v>
      </c>
      <c r="C1472" s="192" t="s">
        <v>79</v>
      </c>
      <c r="D1472" s="192" t="s">
        <v>30</v>
      </c>
      <c r="E1472" s="192" t="s">
        <v>62</v>
      </c>
      <c r="F1472" s="194">
        <v>235.23176255179723</v>
      </c>
      <c r="G1472">
        <v>1</v>
      </c>
      <c r="H1472">
        <v>1</v>
      </c>
      <c r="I1472" s="167">
        <v>238.4646149539625</v>
      </c>
      <c r="J1472" s="22">
        <v>1.0137432648001921</v>
      </c>
      <c r="K1472" s="22" t="s">
        <v>224</v>
      </c>
      <c r="L1472" s="22" t="s">
        <v>58</v>
      </c>
      <c r="M1472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72" s="24" t="str">
        <f>IFERROR(IF(Table1[[#This Row],[Medicare Rate in CR]]&gt;0,"Y","N"),"N")</f>
        <v>Y</v>
      </c>
      <c r="O1472" s="166">
        <f>Table1[[#This Row],[Medicare Rate in CR]]*Table1[[#This Row],[SumOfUnits]]*Table1[[#This Row],[Actuarial Factor 06/20/2023]]</f>
        <v>235.61420960486063</v>
      </c>
      <c r="P14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235.61420960486063</v>
      </c>
      <c r="Q1472" s="166">
        <f>Table1[[#This Row],[Trended Medicare Pricing for all RHCs]]-Table1[[#This Row],[SumOfSFY24 Estimated Payment 5/04/23]]</f>
        <v>-2.8504053491018624</v>
      </c>
      <c r="R1472" s="24">
        <f>Table1[[#This Row],[SumOfUnits]]*Table1[[#This Row],[Actuarial Factor 06/20/2023]]</f>
        <v>1.0137432648001921</v>
      </c>
      <c r="S1472" s="23"/>
    </row>
    <row r="1473" spans="1:19" x14ac:dyDescent="0.25">
      <c r="A1473" s="192" t="s">
        <v>222</v>
      </c>
      <c r="B1473" s="193" t="s">
        <v>223</v>
      </c>
      <c r="C1473" s="192" t="s">
        <v>79</v>
      </c>
      <c r="D1473" s="192" t="s">
        <v>31</v>
      </c>
      <c r="E1473" s="192" t="s">
        <v>69</v>
      </c>
      <c r="F1473" s="194">
        <v>1651.5563264912787</v>
      </c>
      <c r="G1473">
        <v>7</v>
      </c>
      <c r="H1473">
        <v>7</v>
      </c>
      <c r="I1473" s="167">
        <v>1758.7953212396296</v>
      </c>
      <c r="J1473" s="22">
        <v>1.0649320843789685</v>
      </c>
      <c r="K1473" s="22" t="s">
        <v>224</v>
      </c>
      <c r="L1473" s="22" t="s">
        <v>58</v>
      </c>
      <c r="M1473" s="22" t="str">
        <f>IFERROR(IFERROR(INDEX(FreeStand_Medicare!E:E,MATCH(Table1[[#This Row],[Medicare Number]],FreeStand_Medicare!A:A,0)),INDEX(HospBased_Medicare_CR!F:F,MATCH(Table1[[#This Row],[Medicare Number]],HospBased_Medicare_CR!G:G,0))),0)</f>
        <v>232.42</v>
      </c>
      <c r="N1473" s="24" t="str">
        <f>IFERROR(IF(Table1[[#This Row],[Medicare Rate in CR]]&gt;0,"Y","N"),"N")</f>
        <v>Y</v>
      </c>
      <c r="O1473" s="166">
        <f>Table1[[#This Row],[Medicare Rate in CR]]*Table1[[#This Row],[SumOfUnits]]*Table1[[#This Row],[Actuarial Factor 06/20/2023]]</f>
        <v>1732.5806053595188</v>
      </c>
      <c r="P14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1732.5806053595188</v>
      </c>
      <c r="Q1473" s="166">
        <f>Table1[[#This Row],[Trended Medicare Pricing for all RHCs]]-Table1[[#This Row],[SumOfSFY24 Estimated Payment 5/04/23]]</f>
        <v>-26.214715880110816</v>
      </c>
      <c r="R1473" s="24">
        <f>Table1[[#This Row],[SumOfUnits]]*Table1[[#This Row],[Actuarial Factor 06/20/2023]]</f>
        <v>7.4545245906527793</v>
      </c>
      <c r="S1473" s="23"/>
    </row>
    <row r="1474" spans="1:19" x14ac:dyDescent="0.25">
      <c r="A1474" s="192" t="s">
        <v>225</v>
      </c>
      <c r="B1474" s="193" t="s">
        <v>194</v>
      </c>
      <c r="C1474" s="192" t="s">
        <v>72</v>
      </c>
      <c r="D1474" s="192" t="s">
        <v>30</v>
      </c>
      <c r="E1474" s="192" t="s">
        <v>59</v>
      </c>
      <c r="F1474" s="194">
        <v>168.92165365712634</v>
      </c>
      <c r="G1474">
        <v>1</v>
      </c>
      <c r="H1474">
        <v>1</v>
      </c>
      <c r="I1474" s="167">
        <v>194.82452591281111</v>
      </c>
      <c r="J1474" s="22">
        <v>1.1533425211918769</v>
      </c>
      <c r="K1474" s="22" t="s">
        <v>226</v>
      </c>
      <c r="L1474" s="22" t="s">
        <v>58</v>
      </c>
      <c r="M1474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74" s="24" t="str">
        <f>IFERROR(IF(Table1[[#This Row],[Medicare Rate in CR]]&gt;0,"Y","N"),"N")</f>
        <v>Y</v>
      </c>
      <c r="O1474" s="166">
        <f>Table1[[#This Row],[Medicare Rate in CR]]*Table1[[#This Row],[SumOfUnits]]*Table1[[#This Row],[Actuarial Factor 06/20/2023]]</f>
        <v>305.50890043851626</v>
      </c>
      <c r="P14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305.50890043851626</v>
      </c>
      <c r="Q1474" s="166">
        <f>Table1[[#This Row],[Trended Medicare Pricing for all RHCs]]-Table1[[#This Row],[SumOfSFY24 Estimated Payment 5/04/23]]</f>
        <v>110.68437452570515</v>
      </c>
      <c r="R1474" s="24">
        <f>Table1[[#This Row],[SumOfUnits]]*Table1[[#This Row],[Actuarial Factor 06/20/2023]]</f>
        <v>1.1533425211918769</v>
      </c>
      <c r="S1474" s="23"/>
    </row>
    <row r="1475" spans="1:19" x14ac:dyDescent="0.25">
      <c r="A1475" s="192" t="s">
        <v>225</v>
      </c>
      <c r="B1475" s="193" t="s">
        <v>194</v>
      </c>
      <c r="C1475" s="192" t="s">
        <v>72</v>
      </c>
      <c r="D1475" s="192" t="s">
        <v>30</v>
      </c>
      <c r="E1475" s="192" t="s">
        <v>62</v>
      </c>
      <c r="F1475" s="194">
        <v>848.15457261250845</v>
      </c>
      <c r="G1475">
        <v>5</v>
      </c>
      <c r="H1475">
        <v>5</v>
      </c>
      <c r="I1475" s="167">
        <v>995.62389423040452</v>
      </c>
      <c r="J1475" s="22">
        <v>1.1738708089065146</v>
      </c>
      <c r="K1475" s="22" t="s">
        <v>226</v>
      </c>
      <c r="L1475" s="22" t="s">
        <v>58</v>
      </c>
      <c r="M1475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75" s="24" t="str">
        <f>IFERROR(IF(Table1[[#This Row],[Medicare Rate in CR]]&gt;0,"Y","N"),"N")</f>
        <v>Y</v>
      </c>
      <c r="O1475" s="166">
        <f>Table1[[#This Row],[Medicare Rate in CR]]*Table1[[#This Row],[SumOfUnits]]*Table1[[#This Row],[Actuarial Factor 06/20/2023]]</f>
        <v>1554.733192856233</v>
      </c>
      <c r="P14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1554.733192856233</v>
      </c>
      <c r="Q1475" s="166">
        <f>Table1[[#This Row],[Trended Medicare Pricing for all RHCs]]-Table1[[#This Row],[SumOfSFY24 Estimated Payment 5/04/23]]</f>
        <v>559.1092986258285</v>
      </c>
      <c r="R1475" s="24">
        <f>Table1[[#This Row],[SumOfUnits]]*Table1[[#This Row],[Actuarial Factor 06/20/2023]]</f>
        <v>5.8693540445325727</v>
      </c>
      <c r="S1475" s="23"/>
    </row>
    <row r="1476" spans="1:19" x14ac:dyDescent="0.25">
      <c r="A1476" s="192" t="s">
        <v>225</v>
      </c>
      <c r="B1476" s="193" t="s">
        <v>194</v>
      </c>
      <c r="C1476" s="192" t="s">
        <v>72</v>
      </c>
      <c r="D1476" s="192" t="s">
        <v>30</v>
      </c>
      <c r="E1476" s="192" t="s">
        <v>63</v>
      </c>
      <c r="F1476" s="194">
        <v>168.92165365712634</v>
      </c>
      <c r="G1476">
        <v>1</v>
      </c>
      <c r="H1476">
        <v>1</v>
      </c>
      <c r="I1476" s="167">
        <v>175.67676652561642</v>
      </c>
      <c r="J1476" s="22">
        <v>1.03998962076349</v>
      </c>
      <c r="K1476" s="22" t="s">
        <v>226</v>
      </c>
      <c r="L1476" s="22" t="s">
        <v>58</v>
      </c>
      <c r="M1476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76" s="24" t="str">
        <f>IFERROR(IF(Table1[[#This Row],[Medicare Rate in CR]]&gt;0,"Y","N"),"N")</f>
        <v>Y</v>
      </c>
      <c r="O1476" s="166">
        <f>Table1[[#This Row],[Medicare Rate in CR]]*Table1[[#This Row],[SumOfUnits]]*Table1[[#This Row],[Actuarial Factor 06/20/2023]]</f>
        <v>275.48285064404087</v>
      </c>
      <c r="P14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275.48285064404087</v>
      </c>
      <c r="Q1476" s="166">
        <f>Table1[[#This Row],[Trended Medicare Pricing for all RHCs]]-Table1[[#This Row],[SumOfSFY24 Estimated Payment 5/04/23]]</f>
        <v>99.806084118424451</v>
      </c>
      <c r="R1476" s="24">
        <f>Table1[[#This Row],[SumOfUnits]]*Table1[[#This Row],[Actuarial Factor 06/20/2023]]</f>
        <v>1.03998962076349</v>
      </c>
      <c r="S1476" s="23"/>
    </row>
    <row r="1477" spans="1:19" x14ac:dyDescent="0.25">
      <c r="A1477" s="192" t="s">
        <v>225</v>
      </c>
      <c r="B1477" s="193" t="s">
        <v>194</v>
      </c>
      <c r="C1477" s="192" t="s">
        <v>72</v>
      </c>
      <c r="D1477" s="192" t="s">
        <v>30</v>
      </c>
      <c r="E1477" s="192" t="s">
        <v>77</v>
      </c>
      <c r="F1477" s="194">
        <v>172.46795798400308</v>
      </c>
      <c r="G1477">
        <v>1</v>
      </c>
      <c r="H1477">
        <v>1</v>
      </c>
      <c r="I1477" s="167">
        <v>266.90528485379286</v>
      </c>
      <c r="J1477" s="22">
        <v>1.5475644750113475</v>
      </c>
      <c r="K1477" s="22" t="s">
        <v>226</v>
      </c>
      <c r="L1477" s="22" t="s">
        <v>58</v>
      </c>
      <c r="M1477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77" s="24" t="str">
        <f>IFERROR(IF(Table1[[#This Row],[Medicare Rate in CR]]&gt;0,"Y","N"),"N")</f>
        <v>Y</v>
      </c>
      <c r="O1477" s="166">
        <f>Table1[[#This Row],[Medicare Rate in CR]]*Table1[[#This Row],[SumOfUnits]]*Table1[[#This Row],[Actuarial Factor 06/20/2023]]</f>
        <v>409.93435378575583</v>
      </c>
      <c r="P14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409.93435378575583</v>
      </c>
      <c r="Q1477" s="166">
        <f>Table1[[#This Row],[Trended Medicare Pricing for all RHCs]]-Table1[[#This Row],[SumOfSFY24 Estimated Payment 5/04/23]]</f>
        <v>143.02906893196297</v>
      </c>
      <c r="R1477" s="24">
        <f>Table1[[#This Row],[SumOfUnits]]*Table1[[#This Row],[Actuarial Factor 06/20/2023]]</f>
        <v>1.5475644750113475</v>
      </c>
      <c r="S1477" s="23"/>
    </row>
    <row r="1478" spans="1:19" x14ac:dyDescent="0.25">
      <c r="A1478" s="192" t="s">
        <v>225</v>
      </c>
      <c r="B1478" s="193" t="s">
        <v>194</v>
      </c>
      <c r="C1478" s="192" t="s">
        <v>72</v>
      </c>
      <c r="D1478" s="192" t="s">
        <v>31</v>
      </c>
      <c r="E1478" s="192" t="s">
        <v>69</v>
      </c>
      <c r="F1478" s="194">
        <v>675.68661462850537</v>
      </c>
      <c r="G1478">
        <v>4</v>
      </c>
      <c r="H1478">
        <v>4</v>
      </c>
      <c r="I1478" s="167">
        <v>700.88597437642625</v>
      </c>
      <c r="J1478" s="22">
        <v>1.0372944486428455</v>
      </c>
      <c r="K1478" s="22" t="s">
        <v>226</v>
      </c>
      <c r="L1478" s="22" t="s">
        <v>58</v>
      </c>
      <c r="M1478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78" s="24" t="str">
        <f>IFERROR(IF(Table1[[#This Row],[Medicare Rate in CR]]&gt;0,"Y","N"),"N")</f>
        <v>Y</v>
      </c>
      <c r="O1478" s="166">
        <f>Table1[[#This Row],[Medicare Rate in CR]]*Table1[[#This Row],[SumOfUnits]]*Table1[[#This Row],[Actuarial Factor 06/20/2023]]</f>
        <v>1099.0757060040132</v>
      </c>
      <c r="P14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1099.0757060040132</v>
      </c>
      <c r="Q1478" s="166">
        <f>Table1[[#This Row],[Trended Medicare Pricing for all RHCs]]-Table1[[#This Row],[SumOfSFY24 Estimated Payment 5/04/23]]</f>
        <v>398.18973162758698</v>
      </c>
      <c r="R1478" s="24">
        <f>Table1[[#This Row],[SumOfUnits]]*Table1[[#This Row],[Actuarial Factor 06/20/2023]]</f>
        <v>4.1491777945713819</v>
      </c>
      <c r="S1478" s="23"/>
    </row>
    <row r="1479" spans="1:19" x14ac:dyDescent="0.25">
      <c r="A1479" s="192" t="s">
        <v>225</v>
      </c>
      <c r="B1479" s="193" t="s">
        <v>194</v>
      </c>
      <c r="C1479" s="192" t="s">
        <v>75</v>
      </c>
      <c r="D1479" s="192" t="s">
        <v>30</v>
      </c>
      <c r="E1479" s="192" t="s">
        <v>59</v>
      </c>
      <c r="F1479" s="194">
        <v>172.46795798400308</v>
      </c>
      <c r="G1479">
        <v>1</v>
      </c>
      <c r="H1479">
        <v>1</v>
      </c>
      <c r="I1479" s="167">
        <v>174.94851179008126</v>
      </c>
      <c r="J1479" s="22">
        <v>1.0143826936613249</v>
      </c>
      <c r="K1479" s="22" t="s">
        <v>226</v>
      </c>
      <c r="L1479" s="22" t="s">
        <v>58</v>
      </c>
      <c r="M1479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79" s="24" t="str">
        <f>IFERROR(IF(Table1[[#This Row],[Medicare Rate in CR]]&gt;0,"Y","N"),"N")</f>
        <v>Y</v>
      </c>
      <c r="O1479" s="166">
        <f>Table1[[#This Row],[Medicare Rate in CR]]*Table1[[#This Row],[SumOfUnits]]*Table1[[#This Row],[Actuarial Factor 06/20/2023]]</f>
        <v>268.69983172394836</v>
      </c>
      <c r="P14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268.69983172394836</v>
      </c>
      <c r="Q1479" s="166">
        <f>Table1[[#This Row],[Trended Medicare Pricing for all RHCs]]-Table1[[#This Row],[SumOfSFY24 Estimated Payment 5/04/23]]</f>
        <v>93.751319933867109</v>
      </c>
      <c r="R1479" s="24">
        <f>Table1[[#This Row],[SumOfUnits]]*Table1[[#This Row],[Actuarial Factor 06/20/2023]]</f>
        <v>1.0143826936613249</v>
      </c>
      <c r="S1479" s="23"/>
    </row>
    <row r="1480" spans="1:19" x14ac:dyDescent="0.25">
      <c r="A1480" s="192" t="s">
        <v>225</v>
      </c>
      <c r="B1480" s="193" t="s">
        <v>194</v>
      </c>
      <c r="C1480" s="192" t="s">
        <v>75</v>
      </c>
      <c r="D1480" s="192" t="s">
        <v>30</v>
      </c>
      <c r="E1480" s="192" t="s">
        <v>64</v>
      </c>
      <c r="F1480" s="194">
        <v>332.40821046545244</v>
      </c>
      <c r="G1480">
        <v>2</v>
      </c>
      <c r="H1480">
        <v>2</v>
      </c>
      <c r="I1480" s="167">
        <v>342.58805875734402</v>
      </c>
      <c r="J1480" s="22">
        <v>1.0306245392604392</v>
      </c>
      <c r="K1480" s="22" t="s">
        <v>226</v>
      </c>
      <c r="L1480" s="22" t="s">
        <v>58</v>
      </c>
      <c r="M1480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80" s="24" t="str">
        <f>IFERROR(IF(Table1[[#This Row],[Medicare Rate in CR]]&gt;0,"Y","N"),"N")</f>
        <v>Y</v>
      </c>
      <c r="O1480" s="166">
        <f>Table1[[#This Row],[Medicare Rate in CR]]*Table1[[#This Row],[SumOfUnits]]*Table1[[#This Row],[Actuarial Factor 06/20/2023]]</f>
        <v>546.00426840939542</v>
      </c>
      <c r="P14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546.00426840939542</v>
      </c>
      <c r="Q1480" s="166">
        <f>Table1[[#This Row],[Trended Medicare Pricing for all RHCs]]-Table1[[#This Row],[SumOfSFY24 Estimated Payment 5/04/23]]</f>
        <v>203.41620965205141</v>
      </c>
      <c r="R1480" s="24">
        <f>Table1[[#This Row],[SumOfUnits]]*Table1[[#This Row],[Actuarial Factor 06/20/2023]]</f>
        <v>2.0612490785208784</v>
      </c>
      <c r="S1480" s="23"/>
    </row>
    <row r="1481" spans="1:19" x14ac:dyDescent="0.25">
      <c r="A1481" s="192" t="s">
        <v>225</v>
      </c>
      <c r="B1481" s="193" t="s">
        <v>194</v>
      </c>
      <c r="C1481" s="192" t="s">
        <v>79</v>
      </c>
      <c r="D1481" s="192" t="s">
        <v>30</v>
      </c>
      <c r="E1481" s="192" t="s">
        <v>56</v>
      </c>
      <c r="F1481" s="194">
        <v>2382.6346728341532</v>
      </c>
      <c r="G1481">
        <v>14</v>
      </c>
      <c r="H1481">
        <v>14</v>
      </c>
      <c r="I1481" s="167">
        <v>2609.0817847581498</v>
      </c>
      <c r="J1481" s="22">
        <v>1.0950406348509303</v>
      </c>
      <c r="K1481" s="22" t="s">
        <v>226</v>
      </c>
      <c r="L1481" s="22" t="s">
        <v>58</v>
      </c>
      <c r="M1481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81" s="24" t="str">
        <f>IFERROR(IF(Table1[[#This Row],[Medicare Rate in CR]]&gt;0,"Y","N"),"N")</f>
        <v>Y</v>
      </c>
      <c r="O1481" s="166">
        <f>Table1[[#This Row],[Medicare Rate in CR]]*Table1[[#This Row],[SumOfUnits]]*Table1[[#This Row],[Actuarial Factor 06/20/2023]]</f>
        <v>4060.9143927192808</v>
      </c>
      <c r="P14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4060.9143927192808</v>
      </c>
      <c r="Q1481" s="166">
        <f>Table1[[#This Row],[Trended Medicare Pricing for all RHCs]]-Table1[[#This Row],[SumOfSFY24 Estimated Payment 5/04/23]]</f>
        <v>1451.8326079611311</v>
      </c>
      <c r="R1481" s="24">
        <f>Table1[[#This Row],[SumOfUnits]]*Table1[[#This Row],[Actuarial Factor 06/20/2023]]</f>
        <v>15.330568887913024</v>
      </c>
      <c r="S1481" s="23"/>
    </row>
    <row r="1482" spans="1:19" x14ac:dyDescent="0.25">
      <c r="A1482" s="192" t="s">
        <v>225</v>
      </c>
      <c r="B1482" s="193" t="s">
        <v>194</v>
      </c>
      <c r="C1482" s="192" t="s">
        <v>79</v>
      </c>
      <c r="D1482" s="192" t="s">
        <v>30</v>
      </c>
      <c r="E1482" s="192" t="s">
        <v>59</v>
      </c>
      <c r="F1482" s="194">
        <v>20652.905464006901</v>
      </c>
      <c r="G1482">
        <v>123</v>
      </c>
      <c r="H1482">
        <v>123</v>
      </c>
      <c r="I1482" s="167">
        <v>19722.014414167403</v>
      </c>
      <c r="J1482" s="22">
        <v>0.95492687208287386</v>
      </c>
      <c r="K1482" s="22" t="s">
        <v>226</v>
      </c>
      <c r="L1482" s="22" t="s">
        <v>58</v>
      </c>
      <c r="M1482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82" s="24" t="str">
        <f>IFERROR(IF(Table1[[#This Row],[Medicare Rate in CR]]&gt;0,"Y","N"),"N")</f>
        <v>Y</v>
      </c>
      <c r="O1482" s="166">
        <f>Table1[[#This Row],[Medicare Rate in CR]]*Table1[[#This Row],[SumOfUnits]]*Table1[[#This Row],[Actuarial Factor 06/20/2023]]</f>
        <v>31112.921234961988</v>
      </c>
      <c r="P14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31112.921234961988</v>
      </c>
      <c r="Q1482" s="166">
        <f>Table1[[#This Row],[Trended Medicare Pricing for all RHCs]]-Table1[[#This Row],[SumOfSFY24 Estimated Payment 5/04/23]]</f>
        <v>11390.906820794586</v>
      </c>
      <c r="R1482" s="24">
        <f>Table1[[#This Row],[SumOfUnits]]*Table1[[#This Row],[Actuarial Factor 06/20/2023]]</f>
        <v>117.45600526619349</v>
      </c>
      <c r="S1482" s="23"/>
    </row>
    <row r="1483" spans="1:19" x14ac:dyDescent="0.25">
      <c r="A1483" s="192" t="s">
        <v>225</v>
      </c>
      <c r="B1483" s="193" t="s">
        <v>194</v>
      </c>
      <c r="C1483" s="192" t="s">
        <v>79</v>
      </c>
      <c r="D1483" s="192" t="s">
        <v>30</v>
      </c>
      <c r="E1483" s="192" t="s">
        <v>60</v>
      </c>
      <c r="F1483" s="194">
        <v>20790.739134624608</v>
      </c>
      <c r="G1483">
        <v>125</v>
      </c>
      <c r="H1483">
        <v>125</v>
      </c>
      <c r="I1483" s="167">
        <v>17541.096151181613</v>
      </c>
      <c r="J1483" s="22">
        <v>0.84369757311652838</v>
      </c>
      <c r="K1483" s="22" t="s">
        <v>226</v>
      </c>
      <c r="L1483" s="22" t="s">
        <v>58</v>
      </c>
      <c r="M1483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83" s="24" t="str">
        <f>IFERROR(IF(Table1[[#This Row],[Medicare Rate in CR]]&gt;0,"Y","N"),"N")</f>
        <v>Y</v>
      </c>
      <c r="O1483" s="166">
        <f>Table1[[#This Row],[Medicare Rate in CR]]*Table1[[#This Row],[SumOfUnits]]*Table1[[#This Row],[Actuarial Factor 06/20/2023]]</f>
        <v>27935.881267854649</v>
      </c>
      <c r="P14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27935.881267854649</v>
      </c>
      <c r="Q1483" s="166">
        <f>Table1[[#This Row],[Trended Medicare Pricing for all RHCs]]-Table1[[#This Row],[SumOfSFY24 Estimated Payment 5/04/23]]</f>
        <v>10394.785116673036</v>
      </c>
      <c r="R1483" s="24">
        <f>Table1[[#This Row],[SumOfUnits]]*Table1[[#This Row],[Actuarial Factor 06/20/2023]]</f>
        <v>105.46219663956605</v>
      </c>
      <c r="S1483" s="23"/>
    </row>
    <row r="1484" spans="1:19" x14ac:dyDescent="0.25">
      <c r="A1484" s="192" t="s">
        <v>225</v>
      </c>
      <c r="B1484" s="193" t="s">
        <v>194</v>
      </c>
      <c r="C1484" s="192" t="s">
        <v>79</v>
      </c>
      <c r="D1484" s="192" t="s">
        <v>30</v>
      </c>
      <c r="E1484" s="192" t="s">
        <v>61</v>
      </c>
      <c r="F1484" s="194">
        <v>6984.16690758408</v>
      </c>
      <c r="G1484">
        <v>43</v>
      </c>
      <c r="H1484">
        <v>43</v>
      </c>
      <c r="I1484" s="167">
        <v>5892.5246701694568</v>
      </c>
      <c r="J1484" s="22">
        <v>0.84369757311652838</v>
      </c>
      <c r="K1484" s="22" t="s">
        <v>226</v>
      </c>
      <c r="L1484" s="22" t="s">
        <v>58</v>
      </c>
      <c r="M1484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84" s="24" t="str">
        <f>IFERROR(IF(Table1[[#This Row],[Medicare Rate in CR]]&gt;0,"Y","N"),"N")</f>
        <v>Y</v>
      </c>
      <c r="O1484" s="166">
        <f>Table1[[#This Row],[Medicare Rate in CR]]*Table1[[#This Row],[SumOfUnits]]*Table1[[#This Row],[Actuarial Factor 06/20/2023]]</f>
        <v>9609.9431561419988</v>
      </c>
      <c r="P14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9609.9431561419988</v>
      </c>
      <c r="Q1484" s="166">
        <f>Table1[[#This Row],[Trended Medicare Pricing for all RHCs]]-Table1[[#This Row],[SumOfSFY24 Estimated Payment 5/04/23]]</f>
        <v>3717.4184859725419</v>
      </c>
      <c r="R1484" s="24">
        <f>Table1[[#This Row],[SumOfUnits]]*Table1[[#This Row],[Actuarial Factor 06/20/2023]]</f>
        <v>36.27899564401072</v>
      </c>
      <c r="S1484" s="23"/>
    </row>
    <row r="1485" spans="1:19" x14ac:dyDescent="0.25">
      <c r="A1485" s="192" t="s">
        <v>225</v>
      </c>
      <c r="B1485" s="193" t="s">
        <v>194</v>
      </c>
      <c r="C1485" s="192" t="s">
        <v>79</v>
      </c>
      <c r="D1485" s="192" t="s">
        <v>30</v>
      </c>
      <c r="E1485" s="192" t="s">
        <v>62</v>
      </c>
      <c r="F1485" s="194">
        <v>34165.693360315992</v>
      </c>
      <c r="G1485">
        <v>209</v>
      </c>
      <c r="H1485">
        <v>209</v>
      </c>
      <c r="I1485" s="167">
        <v>34635.241531248976</v>
      </c>
      <c r="J1485" s="22">
        <v>1.0137432648001921</v>
      </c>
      <c r="K1485" s="22" t="s">
        <v>226</v>
      </c>
      <c r="L1485" s="22" t="s">
        <v>58</v>
      </c>
      <c r="M1485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85" s="24" t="str">
        <f>IFERROR(IF(Table1[[#This Row],[Medicare Rate in CR]]&gt;0,"Y","N"),"N")</f>
        <v>Y</v>
      </c>
      <c r="O1485" s="166">
        <f>Table1[[#This Row],[Medicare Rate in CR]]*Table1[[#This Row],[SumOfUnits]]*Table1[[#This Row],[Actuarial Factor 06/20/2023]]</f>
        <v>56122.864763300873</v>
      </c>
      <c r="P14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56122.864763300873</v>
      </c>
      <c r="Q1485" s="166">
        <f>Table1[[#This Row],[Trended Medicare Pricing for all RHCs]]-Table1[[#This Row],[SumOfSFY24 Estimated Payment 5/04/23]]</f>
        <v>21487.623232051898</v>
      </c>
      <c r="R1485" s="24">
        <f>Table1[[#This Row],[SumOfUnits]]*Table1[[#This Row],[Actuarial Factor 06/20/2023]]</f>
        <v>211.87234234324015</v>
      </c>
      <c r="S1485" s="23"/>
    </row>
    <row r="1486" spans="1:19" x14ac:dyDescent="0.25">
      <c r="A1486" s="192" t="s">
        <v>225</v>
      </c>
      <c r="B1486" s="193" t="s">
        <v>194</v>
      </c>
      <c r="C1486" s="192" t="s">
        <v>79</v>
      </c>
      <c r="D1486" s="192" t="s">
        <v>30</v>
      </c>
      <c r="E1486" s="192" t="s">
        <v>63</v>
      </c>
      <c r="F1486" s="194">
        <v>7278.2692493013401</v>
      </c>
      <c r="G1486">
        <v>44</v>
      </c>
      <c r="H1486">
        <v>44</v>
      </c>
      <c r="I1486" s="167">
        <v>6905.5860011159348</v>
      </c>
      <c r="J1486" s="22">
        <v>0.94879507264434049</v>
      </c>
      <c r="K1486" s="22" t="s">
        <v>226</v>
      </c>
      <c r="L1486" s="22" t="s">
        <v>58</v>
      </c>
      <c r="M1486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86" s="24" t="str">
        <f>IFERROR(IF(Table1[[#This Row],[Medicare Rate in CR]]&gt;0,"Y","N"),"N")</f>
        <v>Y</v>
      </c>
      <c r="O1486" s="166">
        <f>Table1[[#This Row],[Medicare Rate in CR]]*Table1[[#This Row],[SumOfUnits]]*Table1[[#This Row],[Actuarial Factor 06/20/2023]]</f>
        <v>11058.358378881412</v>
      </c>
      <c r="P14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11058.358378881412</v>
      </c>
      <c r="Q1486" s="166">
        <f>Table1[[#This Row],[Trended Medicare Pricing for all RHCs]]-Table1[[#This Row],[SumOfSFY24 Estimated Payment 5/04/23]]</f>
        <v>4152.7723777654774</v>
      </c>
      <c r="R1486" s="24">
        <f>Table1[[#This Row],[SumOfUnits]]*Table1[[#This Row],[Actuarial Factor 06/20/2023]]</f>
        <v>41.746983196350982</v>
      </c>
      <c r="S1486" s="23"/>
    </row>
    <row r="1487" spans="1:19" x14ac:dyDescent="0.25">
      <c r="A1487" s="192" t="s">
        <v>225</v>
      </c>
      <c r="B1487" s="193" t="s">
        <v>194</v>
      </c>
      <c r="C1487" s="192" t="s">
        <v>79</v>
      </c>
      <c r="D1487" s="192" t="s">
        <v>30</v>
      </c>
      <c r="E1487" s="192" t="s">
        <v>64</v>
      </c>
      <c r="F1487" s="194">
        <v>21428.5728052423</v>
      </c>
      <c r="G1487">
        <v>130</v>
      </c>
      <c r="H1487">
        <v>130</v>
      </c>
      <c r="I1487" s="167">
        <v>20502.757757216812</v>
      </c>
      <c r="J1487" s="22">
        <v>0.95679530053448103</v>
      </c>
      <c r="K1487" s="22" t="s">
        <v>226</v>
      </c>
      <c r="L1487" s="22" t="s">
        <v>58</v>
      </c>
      <c r="M1487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87" s="24" t="str">
        <f>IFERROR(IF(Table1[[#This Row],[Medicare Rate in CR]]&gt;0,"Y","N"),"N")</f>
        <v>Y</v>
      </c>
      <c r="O1487" s="166">
        <f>Table1[[#This Row],[Medicare Rate in CR]]*Table1[[#This Row],[SumOfUnits]]*Table1[[#This Row],[Actuarial Factor 06/20/2023]]</f>
        <v>32947.915930615229</v>
      </c>
      <c r="P14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32947.915930615229</v>
      </c>
      <c r="Q1487" s="166">
        <f>Table1[[#This Row],[Trended Medicare Pricing for all RHCs]]-Table1[[#This Row],[SumOfSFY24 Estimated Payment 5/04/23]]</f>
        <v>12445.158173398417</v>
      </c>
      <c r="R1487" s="24">
        <f>Table1[[#This Row],[SumOfUnits]]*Table1[[#This Row],[Actuarial Factor 06/20/2023]]</f>
        <v>124.38338906948253</v>
      </c>
      <c r="S1487" s="23"/>
    </row>
    <row r="1488" spans="1:19" x14ac:dyDescent="0.25">
      <c r="A1488" s="192" t="s">
        <v>225</v>
      </c>
      <c r="B1488" s="193" t="s">
        <v>194</v>
      </c>
      <c r="C1488" s="192" t="s">
        <v>79</v>
      </c>
      <c r="D1488" s="192" t="s">
        <v>30</v>
      </c>
      <c r="E1488" s="192" t="s">
        <v>77</v>
      </c>
      <c r="F1488" s="194">
        <v>2213.7130191770266</v>
      </c>
      <c r="G1488">
        <v>13</v>
      </c>
      <c r="H1488">
        <v>13</v>
      </c>
      <c r="I1488" s="167">
        <v>2829.27331276313</v>
      </c>
      <c r="J1488" s="22">
        <v>1.2780668895442215</v>
      </c>
      <c r="K1488" s="22" t="s">
        <v>226</v>
      </c>
      <c r="L1488" s="22" t="s">
        <v>58</v>
      </c>
      <c r="M1488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88" s="24" t="str">
        <f>IFERROR(IF(Table1[[#This Row],[Medicare Rate in CR]]&gt;0,"Y","N"),"N")</f>
        <v>Y</v>
      </c>
      <c r="O1488" s="166">
        <f>Table1[[#This Row],[Medicare Rate in CR]]*Table1[[#This Row],[SumOfUnits]]*Table1[[#This Row],[Actuarial Factor 06/20/2023]]</f>
        <v>4401.1127988277949</v>
      </c>
      <c r="P14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4401.1127988277949</v>
      </c>
      <c r="Q1488" s="166">
        <f>Table1[[#This Row],[Trended Medicare Pricing for all RHCs]]-Table1[[#This Row],[SumOfSFY24 Estimated Payment 5/04/23]]</f>
        <v>1571.8394860646649</v>
      </c>
      <c r="R1488" s="24">
        <f>Table1[[#This Row],[SumOfUnits]]*Table1[[#This Row],[Actuarial Factor 06/20/2023]]</f>
        <v>16.61486956407488</v>
      </c>
      <c r="S1488" s="23"/>
    </row>
    <row r="1489" spans="1:19" x14ac:dyDescent="0.25">
      <c r="A1489" s="192" t="s">
        <v>225</v>
      </c>
      <c r="B1489" s="193" t="s">
        <v>194</v>
      </c>
      <c r="C1489" s="192" t="s">
        <v>79</v>
      </c>
      <c r="D1489" s="192" t="s">
        <v>32</v>
      </c>
      <c r="E1489" s="192" t="s">
        <v>65</v>
      </c>
      <c r="F1489" s="194">
        <v>1866.1848318396455</v>
      </c>
      <c r="G1489">
        <v>11</v>
      </c>
      <c r="H1489">
        <v>11</v>
      </c>
      <c r="I1489" s="167">
        <v>2550.997413918999</v>
      </c>
      <c r="J1489" s="22">
        <v>1.3669586047402817</v>
      </c>
      <c r="K1489" s="22" t="s">
        <v>226</v>
      </c>
      <c r="L1489" s="22" t="s">
        <v>58</v>
      </c>
      <c r="M1489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89" s="24" t="str">
        <f>IFERROR(IF(Table1[[#This Row],[Medicare Rate in CR]]&gt;0,"Y","N"),"N")</f>
        <v>Y</v>
      </c>
      <c r="O1489" s="166">
        <f>Table1[[#This Row],[Medicare Rate in CR]]*Table1[[#This Row],[SumOfUnits]]*Table1[[#This Row],[Actuarial Factor 06/20/2023]]</f>
        <v>3983.0303129061854</v>
      </c>
      <c r="P14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3983.0303129061854</v>
      </c>
      <c r="Q1489" s="166">
        <f>Table1[[#This Row],[Trended Medicare Pricing for all RHCs]]-Table1[[#This Row],[SumOfSFY24 Estimated Payment 5/04/23]]</f>
        <v>1432.0328989871864</v>
      </c>
      <c r="R1489" s="24">
        <f>Table1[[#This Row],[SumOfUnits]]*Table1[[#This Row],[Actuarial Factor 06/20/2023]]</f>
        <v>15.0365446521431</v>
      </c>
      <c r="S1489" s="23"/>
    </row>
    <row r="1490" spans="1:19" x14ac:dyDescent="0.25">
      <c r="A1490" s="192" t="s">
        <v>225</v>
      </c>
      <c r="B1490" s="193" t="s">
        <v>194</v>
      </c>
      <c r="C1490" s="192" t="s">
        <v>79</v>
      </c>
      <c r="D1490" s="192" t="s">
        <v>32</v>
      </c>
      <c r="E1490" s="192" t="s">
        <v>66</v>
      </c>
      <c r="F1490" s="194">
        <v>228.24515755998846</v>
      </c>
      <c r="G1490">
        <v>2</v>
      </c>
      <c r="H1490">
        <v>2</v>
      </c>
      <c r="I1490" s="167">
        <v>258.38276410935265</v>
      </c>
      <c r="J1490" s="22">
        <v>1.1320405079851181</v>
      </c>
      <c r="K1490" s="22" t="s">
        <v>226</v>
      </c>
      <c r="L1490" s="22" t="s">
        <v>58</v>
      </c>
      <c r="M1490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90" s="24" t="str">
        <f>IFERROR(IF(Table1[[#This Row],[Medicare Rate in CR]]&gt;0,"Y","N"),"N")</f>
        <v>Y</v>
      </c>
      <c r="O1490" s="166">
        <f>Table1[[#This Row],[Medicare Rate in CR]]*Table1[[#This Row],[SumOfUnits]]*Table1[[#This Row],[Actuarial Factor 06/20/2023]]</f>
        <v>599.7324203203558</v>
      </c>
      <c r="P14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599.7324203203558</v>
      </c>
      <c r="Q1490" s="166">
        <f>Table1[[#This Row],[Trended Medicare Pricing for all RHCs]]-Table1[[#This Row],[SumOfSFY24 Estimated Payment 5/04/23]]</f>
        <v>341.34965621100315</v>
      </c>
      <c r="R1490" s="24">
        <f>Table1[[#This Row],[SumOfUnits]]*Table1[[#This Row],[Actuarial Factor 06/20/2023]]</f>
        <v>2.2640810159702363</v>
      </c>
      <c r="S1490" s="23"/>
    </row>
    <row r="1491" spans="1:19" x14ac:dyDescent="0.25">
      <c r="A1491" s="192" t="s">
        <v>225</v>
      </c>
      <c r="B1491" s="193" t="s">
        <v>194</v>
      </c>
      <c r="C1491" s="192" t="s">
        <v>79</v>
      </c>
      <c r="D1491" s="192" t="s">
        <v>31</v>
      </c>
      <c r="E1491" s="192" t="s">
        <v>67</v>
      </c>
      <c r="F1491" s="194">
        <v>510.31126529825576</v>
      </c>
      <c r="G1491">
        <v>3</v>
      </c>
      <c r="H1491">
        <v>3</v>
      </c>
      <c r="I1491" s="167">
        <v>570.56624555601491</v>
      </c>
      <c r="J1491" s="22">
        <v>1.1180749561202468</v>
      </c>
      <c r="K1491" s="22" t="s">
        <v>226</v>
      </c>
      <c r="L1491" s="22" t="s">
        <v>58</v>
      </c>
      <c r="M1491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91" s="24" t="str">
        <f>IFERROR(IF(Table1[[#This Row],[Medicare Rate in CR]]&gt;0,"Y","N"),"N")</f>
        <v>Y</v>
      </c>
      <c r="O1491" s="166">
        <f>Table1[[#This Row],[Medicare Rate in CR]]*Table1[[#This Row],[SumOfUnits]]*Table1[[#This Row],[Actuarial Factor 06/20/2023]]</f>
        <v>888.50062538007649</v>
      </c>
      <c r="P14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888.50062538007649</v>
      </c>
      <c r="Q1491" s="166">
        <f>Table1[[#This Row],[Trended Medicare Pricing for all RHCs]]-Table1[[#This Row],[SumOfSFY24 Estimated Payment 5/04/23]]</f>
        <v>317.93437982406158</v>
      </c>
      <c r="R1491" s="24">
        <f>Table1[[#This Row],[SumOfUnits]]*Table1[[#This Row],[Actuarial Factor 06/20/2023]]</f>
        <v>3.3542248683607401</v>
      </c>
      <c r="S1491" s="23"/>
    </row>
    <row r="1492" spans="1:19" x14ac:dyDescent="0.25">
      <c r="A1492" s="192" t="s">
        <v>225</v>
      </c>
      <c r="B1492" s="193" t="s">
        <v>194</v>
      </c>
      <c r="C1492" s="192" t="s">
        <v>79</v>
      </c>
      <c r="D1492" s="192" t="s">
        <v>31</v>
      </c>
      <c r="E1492" s="192" t="s">
        <v>68</v>
      </c>
      <c r="F1492" s="194">
        <v>3619.5335838874435</v>
      </c>
      <c r="G1492">
        <v>20</v>
      </c>
      <c r="H1492">
        <v>20</v>
      </c>
      <c r="I1492" s="167">
        <v>3039.3610299277025</v>
      </c>
      <c r="J1492" s="22">
        <v>0.83971068633195955</v>
      </c>
      <c r="K1492" s="22" t="s">
        <v>226</v>
      </c>
      <c r="L1492" s="22" t="s">
        <v>58</v>
      </c>
      <c r="M1492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92" s="24" t="str">
        <f>IFERROR(IF(Table1[[#This Row],[Medicare Rate in CR]]&gt;0,"Y","N"),"N")</f>
        <v>Y</v>
      </c>
      <c r="O1492" s="166">
        <f>Table1[[#This Row],[Medicare Rate in CR]]*Table1[[#This Row],[SumOfUnits]]*Table1[[#This Row],[Actuarial Factor 06/20/2023]]</f>
        <v>4448.6192740494544</v>
      </c>
      <c r="P14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4448.6192740494544</v>
      </c>
      <c r="Q1492" s="166">
        <f>Table1[[#This Row],[Trended Medicare Pricing for all RHCs]]-Table1[[#This Row],[SumOfSFY24 Estimated Payment 5/04/23]]</f>
        <v>1409.2582441217519</v>
      </c>
      <c r="R1492" s="24">
        <f>Table1[[#This Row],[SumOfUnits]]*Table1[[#This Row],[Actuarial Factor 06/20/2023]]</f>
        <v>16.794213726639192</v>
      </c>
      <c r="S1492" s="23"/>
    </row>
    <row r="1493" spans="1:19" x14ac:dyDescent="0.25">
      <c r="A1493" s="192" t="s">
        <v>225</v>
      </c>
      <c r="B1493" s="193" t="s">
        <v>194</v>
      </c>
      <c r="C1493" s="192" t="s">
        <v>79</v>
      </c>
      <c r="D1493" s="192" t="s">
        <v>31</v>
      </c>
      <c r="E1493" s="192" t="s">
        <v>74</v>
      </c>
      <c r="F1493" s="194">
        <v>915.7078153608943</v>
      </c>
      <c r="G1493">
        <v>5</v>
      </c>
      <c r="H1493">
        <v>5</v>
      </c>
      <c r="I1493" s="167">
        <v>1066.3598734438297</v>
      </c>
      <c r="J1493" s="22">
        <v>1.1645197906534861</v>
      </c>
      <c r="K1493" s="22" t="s">
        <v>226</v>
      </c>
      <c r="L1493" s="22" t="s">
        <v>58</v>
      </c>
      <c r="M1493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93" s="24" t="str">
        <f>IFERROR(IF(Table1[[#This Row],[Medicare Rate in CR]]&gt;0,"Y","N"),"N")</f>
        <v>Y</v>
      </c>
      <c r="O1493" s="166">
        <f>Table1[[#This Row],[Medicare Rate in CR]]*Table1[[#This Row],[SumOfUnits]]*Table1[[#This Row],[Actuarial Factor 06/20/2023]]</f>
        <v>1542.3482367310094</v>
      </c>
      <c r="P14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1542.3482367310094</v>
      </c>
      <c r="Q1493" s="166">
        <f>Table1[[#This Row],[Trended Medicare Pricing for all RHCs]]-Table1[[#This Row],[SumOfSFY24 Estimated Payment 5/04/23]]</f>
        <v>475.98836328717971</v>
      </c>
      <c r="R1493" s="24">
        <f>Table1[[#This Row],[SumOfUnits]]*Table1[[#This Row],[Actuarial Factor 06/20/2023]]</f>
        <v>5.8225989532674305</v>
      </c>
      <c r="S1493" s="23"/>
    </row>
    <row r="1494" spans="1:19" x14ac:dyDescent="0.25">
      <c r="A1494" s="192" t="s">
        <v>225</v>
      </c>
      <c r="B1494" s="193" t="s">
        <v>194</v>
      </c>
      <c r="C1494" s="192" t="s">
        <v>79</v>
      </c>
      <c r="D1494" s="192" t="s">
        <v>31</v>
      </c>
      <c r="E1494" s="192" t="s">
        <v>69</v>
      </c>
      <c r="F1494" s="194">
        <v>23350.390286209811</v>
      </c>
      <c r="G1494">
        <v>147</v>
      </c>
      <c r="H1494">
        <v>147</v>
      </c>
      <c r="I1494" s="167">
        <v>24866.579798555831</v>
      </c>
      <c r="J1494" s="22">
        <v>1.0649320843789685</v>
      </c>
      <c r="K1494" s="22" t="s">
        <v>226</v>
      </c>
      <c r="L1494" s="22" t="s">
        <v>58</v>
      </c>
      <c r="M1494" s="22" t="str">
        <f>IFERROR(IFERROR(INDEX(FreeStand_Medicare!E:E,MATCH(Table1[[#This Row],[Medicare Number]],FreeStand_Medicare!A:A,0)),INDEX(HospBased_Medicare_CR!F:F,MATCH(Table1[[#This Row],[Medicare Number]],HospBased_Medicare_CR!G:G,0))),0)</f>
        <v>264.89</v>
      </c>
      <c r="N1494" s="24" t="str">
        <f>IFERROR(IF(Table1[[#This Row],[Medicare Rate in CR]]&gt;0,"Y","N"),"N")</f>
        <v>Y</v>
      </c>
      <c r="O1494" s="166">
        <f>Table1[[#This Row],[Medicare Rate in CR]]*Table1[[#This Row],[SumOfUnits]]*Table1[[#This Row],[Actuarial Factor 06/20/2023]]</f>
        <v>41467.209395178303</v>
      </c>
      <c r="P14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41467.209395178303</v>
      </c>
      <c r="Q1494" s="166">
        <f>Table1[[#This Row],[Trended Medicare Pricing for all RHCs]]-Table1[[#This Row],[SumOfSFY24 Estimated Payment 5/04/23]]</f>
        <v>16600.629596622472</v>
      </c>
      <c r="R1494" s="24">
        <f>Table1[[#This Row],[SumOfUnits]]*Table1[[#This Row],[Actuarial Factor 06/20/2023]]</f>
        <v>156.54501640370836</v>
      </c>
      <c r="S1494" s="23"/>
    </row>
    <row r="1495" spans="1:19" x14ac:dyDescent="0.25">
      <c r="A1495" s="192" t="s">
        <v>227</v>
      </c>
      <c r="B1495" s="193" t="s">
        <v>228</v>
      </c>
      <c r="C1495" s="192" t="s">
        <v>72</v>
      </c>
      <c r="D1495" s="192" t="s">
        <v>31</v>
      </c>
      <c r="E1495" s="192" t="s">
        <v>69</v>
      </c>
      <c r="F1495" s="194">
        <v>2169.1818444637179</v>
      </c>
      <c r="G1495">
        <v>6</v>
      </c>
      <c r="H1495">
        <v>6</v>
      </c>
      <c r="I1495" s="167">
        <v>2250.0802853590631</v>
      </c>
      <c r="J1495" s="22">
        <v>1.0372944486428455</v>
      </c>
      <c r="K1495" s="22" t="s">
        <v>229</v>
      </c>
      <c r="L1495" s="22" t="s">
        <v>58</v>
      </c>
      <c r="M1495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495" s="24" t="str">
        <f>IFERROR(IF(Table1[[#This Row],[Medicare Rate in CR]]&gt;0,"Y","N"),"N")</f>
        <v>Y</v>
      </c>
      <c r="O1495" s="166">
        <f>Table1[[#This Row],[Medicare Rate in CR]]*Table1[[#This Row],[SumOfUnits]]*Table1[[#This Row],[Actuarial Factor 06/20/2023]]</f>
        <v>1625.3989092453933</v>
      </c>
      <c r="P14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1625.3989092453933</v>
      </c>
      <c r="Q1495" s="166">
        <f>Table1[[#This Row],[Trended Medicare Pricing for all RHCs]]-Table1[[#This Row],[SumOfSFY24 Estimated Payment 5/04/23]]</f>
        <v>-624.68137611366978</v>
      </c>
      <c r="R1495" s="24">
        <f>Table1[[#This Row],[SumOfUnits]]*Table1[[#This Row],[Actuarial Factor 06/20/2023]]</f>
        <v>6.2237666918570724</v>
      </c>
      <c r="S1495" s="23"/>
    </row>
    <row r="1496" spans="1:19" x14ac:dyDescent="0.25">
      <c r="A1496" s="192" t="s">
        <v>227</v>
      </c>
      <c r="B1496" s="193" t="s">
        <v>228</v>
      </c>
      <c r="C1496" s="192" t="s">
        <v>123</v>
      </c>
      <c r="D1496" s="192" t="s">
        <v>30</v>
      </c>
      <c r="E1496" s="192" t="s">
        <v>59</v>
      </c>
      <c r="F1496" s="194">
        <v>723.06061482123926</v>
      </c>
      <c r="G1496">
        <v>2</v>
      </c>
      <c r="H1496">
        <v>2</v>
      </c>
      <c r="I1496" s="167">
        <v>723.24165265083104</v>
      </c>
      <c r="J1496" s="22">
        <v>1.0002503771134548</v>
      </c>
      <c r="K1496" s="22" t="s">
        <v>229</v>
      </c>
      <c r="L1496" s="22" t="s">
        <v>58</v>
      </c>
      <c r="M1496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496" s="24" t="str">
        <f>IFERROR(IF(Table1[[#This Row],[Medicare Rate in CR]]&gt;0,"Y","N"),"N")</f>
        <v>Y</v>
      </c>
      <c r="O1496" s="166">
        <f>Table1[[#This Row],[Medicare Rate in CR]]*Table1[[#This Row],[SumOfUnits]]*Table1[[#This Row],[Actuarial Factor 06/20/2023]]</f>
        <v>522.45077697389979</v>
      </c>
      <c r="P14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522.45077697389979</v>
      </c>
      <c r="Q1496" s="166">
        <f>Table1[[#This Row],[Trended Medicare Pricing for all RHCs]]-Table1[[#This Row],[SumOfSFY24 Estimated Payment 5/04/23]]</f>
        <v>-200.79087567693125</v>
      </c>
      <c r="R1496" s="24">
        <f>Table1[[#This Row],[SumOfUnits]]*Table1[[#This Row],[Actuarial Factor 06/20/2023]]</f>
        <v>2.0005007542269095</v>
      </c>
      <c r="S1496" s="23"/>
    </row>
    <row r="1497" spans="1:19" x14ac:dyDescent="0.25">
      <c r="A1497" s="192" t="s">
        <v>227</v>
      </c>
      <c r="B1497" s="193" t="s">
        <v>228</v>
      </c>
      <c r="C1497" s="192" t="s">
        <v>123</v>
      </c>
      <c r="D1497" s="192" t="s">
        <v>30</v>
      </c>
      <c r="E1497" s="192" t="s">
        <v>77</v>
      </c>
      <c r="F1497" s="194">
        <v>361.53030741061963</v>
      </c>
      <c r="G1497">
        <v>1</v>
      </c>
      <c r="H1497">
        <v>1</v>
      </c>
      <c r="I1497" s="167">
        <v>458.67452359949561</v>
      </c>
      <c r="J1497" s="22">
        <v>1.2687028284976987</v>
      </c>
      <c r="K1497" s="22" t="s">
        <v>229</v>
      </c>
      <c r="L1497" s="22" t="s">
        <v>58</v>
      </c>
      <c r="M1497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497" s="24" t="str">
        <f>IFERROR(IF(Table1[[#This Row],[Medicare Rate in CR]]&gt;0,"Y","N"),"N")</f>
        <v>Y</v>
      </c>
      <c r="O1497" s="166">
        <f>Table1[[#This Row],[Medicare Rate in CR]]*Table1[[#This Row],[SumOfUnits]]*Table1[[#This Row],[Actuarial Factor 06/20/2023]]</f>
        <v>331.33443069045899</v>
      </c>
      <c r="P14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331.33443069045899</v>
      </c>
      <c r="Q1497" s="166">
        <f>Table1[[#This Row],[Trended Medicare Pricing for all RHCs]]-Table1[[#This Row],[SumOfSFY24 Estimated Payment 5/04/23]]</f>
        <v>-127.34009290903663</v>
      </c>
      <c r="R1497" s="24">
        <f>Table1[[#This Row],[SumOfUnits]]*Table1[[#This Row],[Actuarial Factor 06/20/2023]]</f>
        <v>1.2687028284976987</v>
      </c>
      <c r="S1497" s="23"/>
    </row>
    <row r="1498" spans="1:19" x14ac:dyDescent="0.25">
      <c r="A1498" s="192" t="s">
        <v>227</v>
      </c>
      <c r="B1498" s="193" t="s">
        <v>228</v>
      </c>
      <c r="C1498" s="192" t="s">
        <v>75</v>
      </c>
      <c r="D1498" s="192" t="s">
        <v>30</v>
      </c>
      <c r="E1498" s="192" t="s">
        <v>62</v>
      </c>
      <c r="F1498" s="194">
        <v>361.53030741061963</v>
      </c>
      <c r="G1498">
        <v>1</v>
      </c>
      <c r="H1498">
        <v>1</v>
      </c>
      <c r="I1498" s="167">
        <v>370.70075935728403</v>
      </c>
      <c r="J1498" s="22">
        <v>1.0253656519486449</v>
      </c>
      <c r="K1498" s="22" t="s">
        <v>229</v>
      </c>
      <c r="L1498" s="22" t="s">
        <v>58</v>
      </c>
      <c r="M1498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498" s="24" t="str">
        <f>IFERROR(IF(Table1[[#This Row],[Medicare Rate in CR]]&gt;0,"Y","N"),"N")</f>
        <v>Y</v>
      </c>
      <c r="O1498" s="166">
        <f>Table1[[#This Row],[Medicare Rate in CR]]*Table1[[#This Row],[SumOfUnits]]*Table1[[#This Row],[Actuarial Factor 06/20/2023]]</f>
        <v>267.78449366290812</v>
      </c>
      <c r="P14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267.78449366290812</v>
      </c>
      <c r="Q1498" s="166">
        <f>Table1[[#This Row],[Trended Medicare Pricing for all RHCs]]-Table1[[#This Row],[SumOfSFY24 Estimated Payment 5/04/23]]</f>
        <v>-102.91626569437591</v>
      </c>
      <c r="R1498" s="24">
        <f>Table1[[#This Row],[SumOfUnits]]*Table1[[#This Row],[Actuarial Factor 06/20/2023]]</f>
        <v>1.0253656519486449</v>
      </c>
      <c r="S1498" s="23"/>
    </row>
    <row r="1499" spans="1:19" x14ac:dyDescent="0.25">
      <c r="A1499" s="192" t="s">
        <v>227</v>
      </c>
      <c r="B1499" s="193" t="s">
        <v>228</v>
      </c>
      <c r="C1499" s="192" t="s">
        <v>90</v>
      </c>
      <c r="D1499" s="192" t="s">
        <v>30</v>
      </c>
      <c r="E1499" s="192" t="s">
        <v>61</v>
      </c>
      <c r="F1499" s="194">
        <v>1071.4561048472583</v>
      </c>
      <c r="G1499">
        <v>3</v>
      </c>
      <c r="H1499">
        <v>3</v>
      </c>
      <c r="I1499" s="167">
        <v>881.36053902147694</v>
      </c>
      <c r="J1499" s="22">
        <v>0.8225820311576082</v>
      </c>
      <c r="K1499" s="22" t="s">
        <v>229</v>
      </c>
      <c r="L1499" s="22" t="s">
        <v>58</v>
      </c>
      <c r="M1499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499" s="24" t="str">
        <f>IFERROR(IF(Table1[[#This Row],[Medicare Rate in CR]]&gt;0,"Y","N"),"N")</f>
        <v>Y</v>
      </c>
      <c r="O1499" s="166">
        <f>Table1[[#This Row],[Medicare Rate in CR]]*Table1[[#This Row],[SumOfUnits]]*Table1[[#This Row],[Actuarial Factor 06/20/2023]]</f>
        <v>644.47656977136285</v>
      </c>
      <c r="P14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644.47656977136285</v>
      </c>
      <c r="Q1499" s="166">
        <f>Table1[[#This Row],[Trended Medicare Pricing for all RHCs]]-Table1[[#This Row],[SumOfSFY24 Estimated Payment 5/04/23]]</f>
        <v>-236.88396925011409</v>
      </c>
      <c r="R1499" s="24">
        <f>Table1[[#This Row],[SumOfUnits]]*Table1[[#This Row],[Actuarial Factor 06/20/2023]]</f>
        <v>2.4677460934728246</v>
      </c>
      <c r="S1499" s="23"/>
    </row>
    <row r="1500" spans="1:19" x14ac:dyDescent="0.25">
      <c r="A1500" s="192" t="s">
        <v>227</v>
      </c>
      <c r="B1500" s="193" t="s">
        <v>228</v>
      </c>
      <c r="C1500" s="192" t="s">
        <v>76</v>
      </c>
      <c r="D1500" s="192" t="s">
        <v>30</v>
      </c>
      <c r="E1500" s="192" t="s">
        <v>56</v>
      </c>
      <c r="F1500" s="194">
        <v>723.06061482123926</v>
      </c>
      <c r="G1500">
        <v>2</v>
      </c>
      <c r="H1500">
        <v>2</v>
      </c>
      <c r="I1500" s="167">
        <v>772.90009275711623</v>
      </c>
      <c r="J1500" s="22">
        <v>1.0689284921820816</v>
      </c>
      <c r="K1500" s="22" t="s">
        <v>229</v>
      </c>
      <c r="L1500" s="22" t="s">
        <v>58</v>
      </c>
      <c r="M1500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00" s="24" t="str">
        <f>IFERROR(IF(Table1[[#This Row],[Medicare Rate in CR]]&gt;0,"Y","N"),"N")</f>
        <v>Y</v>
      </c>
      <c r="O1500" s="166">
        <f>Table1[[#This Row],[Medicare Rate in CR]]*Table1[[#This Row],[SumOfUnits]]*Table1[[#This Row],[Actuarial Factor 06/20/2023]]</f>
        <v>558.32273003654495</v>
      </c>
      <c r="P15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558.32273003654495</v>
      </c>
      <c r="Q1500" s="166">
        <f>Table1[[#This Row],[Trended Medicare Pricing for all RHCs]]-Table1[[#This Row],[SumOfSFY24 Estimated Payment 5/04/23]]</f>
        <v>-214.57736272057127</v>
      </c>
      <c r="R1500" s="24">
        <f>Table1[[#This Row],[SumOfUnits]]*Table1[[#This Row],[Actuarial Factor 06/20/2023]]</f>
        <v>2.1378569843641633</v>
      </c>
      <c r="S1500" s="23"/>
    </row>
    <row r="1501" spans="1:19" x14ac:dyDescent="0.25">
      <c r="A1501" s="192" t="s">
        <v>227</v>
      </c>
      <c r="B1501" s="193" t="s">
        <v>228</v>
      </c>
      <c r="C1501" s="192" t="s">
        <v>76</v>
      </c>
      <c r="D1501" s="192" t="s">
        <v>30</v>
      </c>
      <c r="E1501" s="192" t="s">
        <v>59</v>
      </c>
      <c r="F1501" s="194">
        <v>7497.4366387202463</v>
      </c>
      <c r="G1501">
        <v>21</v>
      </c>
      <c r="H1501">
        <v>21</v>
      </c>
      <c r="I1501" s="167">
        <v>7794.700313652389</v>
      </c>
      <c r="J1501" s="22">
        <v>1.0396487078526193</v>
      </c>
      <c r="K1501" s="22" t="s">
        <v>229</v>
      </c>
      <c r="L1501" s="22" t="s">
        <v>58</v>
      </c>
      <c r="M1501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01" s="24" t="str">
        <f>IFERROR(IF(Table1[[#This Row],[Medicare Rate in CR]]&gt;0,"Y","N"),"N")</f>
        <v>Y</v>
      </c>
      <c r="O1501" s="166">
        <f>Table1[[#This Row],[Medicare Rate in CR]]*Table1[[#This Row],[SumOfUnits]]*Table1[[#This Row],[Actuarial Factor 06/20/2023]]</f>
        <v>5701.8077873985922</v>
      </c>
      <c r="P15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5701.8077873985922</v>
      </c>
      <c r="Q1501" s="166">
        <f>Table1[[#This Row],[Trended Medicare Pricing for all RHCs]]-Table1[[#This Row],[SumOfSFY24 Estimated Payment 5/04/23]]</f>
        <v>-2092.8925262537969</v>
      </c>
      <c r="R1501" s="24">
        <f>Table1[[#This Row],[SumOfUnits]]*Table1[[#This Row],[Actuarial Factor 06/20/2023]]</f>
        <v>21.832622864905005</v>
      </c>
      <c r="S1501" s="23"/>
    </row>
    <row r="1502" spans="1:19" x14ac:dyDescent="0.25">
      <c r="A1502" s="192" t="s">
        <v>227</v>
      </c>
      <c r="B1502" s="193" t="s">
        <v>228</v>
      </c>
      <c r="C1502" s="192" t="s">
        <v>76</v>
      </c>
      <c r="D1502" s="192" t="s">
        <v>30</v>
      </c>
      <c r="E1502" s="192" t="s">
        <v>60</v>
      </c>
      <c r="F1502" s="194">
        <v>1425.7203430663969</v>
      </c>
      <c r="G1502">
        <v>4</v>
      </c>
      <c r="H1502">
        <v>4</v>
      </c>
      <c r="I1502" s="167">
        <v>1251.4806123967874</v>
      </c>
      <c r="J1502" s="22">
        <v>0.87778828329344039</v>
      </c>
      <c r="K1502" s="22" t="s">
        <v>229</v>
      </c>
      <c r="L1502" s="22" t="s">
        <v>58</v>
      </c>
      <c r="M1502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02" s="24" t="str">
        <f>IFERROR(IF(Table1[[#This Row],[Medicare Rate in CR]]&gt;0,"Y","N"),"N")</f>
        <v>Y</v>
      </c>
      <c r="O1502" s="166">
        <f>Table1[[#This Row],[Medicare Rate in CR]]*Table1[[#This Row],[SumOfUnits]]*Table1[[#This Row],[Actuarial Factor 06/20/2023]]</f>
        <v>916.97275225965961</v>
      </c>
      <c r="P15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916.97275225965961</v>
      </c>
      <c r="Q1502" s="166">
        <f>Table1[[#This Row],[Trended Medicare Pricing for all RHCs]]-Table1[[#This Row],[SumOfSFY24 Estimated Payment 5/04/23]]</f>
        <v>-334.50786013712775</v>
      </c>
      <c r="R1502" s="24">
        <f>Table1[[#This Row],[SumOfUnits]]*Table1[[#This Row],[Actuarial Factor 06/20/2023]]</f>
        <v>3.5111531331737615</v>
      </c>
      <c r="S1502" s="23"/>
    </row>
    <row r="1503" spans="1:19" x14ac:dyDescent="0.25">
      <c r="A1503" s="192" t="s">
        <v>227</v>
      </c>
      <c r="B1503" s="193" t="s">
        <v>228</v>
      </c>
      <c r="C1503" s="192" t="s">
        <v>76</v>
      </c>
      <c r="D1503" s="192" t="s">
        <v>30</v>
      </c>
      <c r="E1503" s="192" t="s">
        <v>62</v>
      </c>
      <c r="F1503" s="194">
        <v>3209.1355883203232</v>
      </c>
      <c r="G1503">
        <v>9</v>
      </c>
      <c r="H1503">
        <v>9</v>
      </c>
      <c r="I1503" s="167">
        <v>3370.4838309792244</v>
      </c>
      <c r="J1503" s="22">
        <v>1.0502777892109418</v>
      </c>
      <c r="K1503" s="22" t="s">
        <v>229</v>
      </c>
      <c r="L1503" s="22" t="s">
        <v>58</v>
      </c>
      <c r="M1503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03" s="24" t="str">
        <f>IFERROR(IF(Table1[[#This Row],[Medicare Rate in CR]]&gt;0,"Y","N"),"N")</f>
        <v>Y</v>
      </c>
      <c r="O1503" s="166">
        <f>Table1[[#This Row],[Medicare Rate in CR]]*Table1[[#This Row],[SumOfUnits]]*Table1[[#This Row],[Actuarial Factor 06/20/2023]]</f>
        <v>2468.6149268729664</v>
      </c>
      <c r="P15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2468.6149268729664</v>
      </c>
      <c r="Q1503" s="166">
        <f>Table1[[#This Row],[Trended Medicare Pricing for all RHCs]]-Table1[[#This Row],[SumOfSFY24 Estimated Payment 5/04/23]]</f>
        <v>-901.86890410625801</v>
      </c>
      <c r="R1503" s="24">
        <f>Table1[[#This Row],[SumOfUnits]]*Table1[[#This Row],[Actuarial Factor 06/20/2023]]</f>
        <v>9.4525001028984761</v>
      </c>
      <c r="S1503" s="23"/>
    </row>
    <row r="1504" spans="1:19" x14ac:dyDescent="0.25">
      <c r="A1504" s="192" t="s">
        <v>227</v>
      </c>
      <c r="B1504" s="193" t="s">
        <v>228</v>
      </c>
      <c r="C1504" s="192" t="s">
        <v>76</v>
      </c>
      <c r="D1504" s="192" t="s">
        <v>30</v>
      </c>
      <c r="E1504" s="192" t="s">
        <v>63</v>
      </c>
      <c r="F1504" s="194">
        <v>4994.4685361857946</v>
      </c>
      <c r="G1504">
        <v>14</v>
      </c>
      <c r="H1504">
        <v>14</v>
      </c>
      <c r="I1504" s="167">
        <v>5037.1506294197916</v>
      </c>
      <c r="J1504" s="22">
        <v>1.0085458728841232</v>
      </c>
      <c r="K1504" s="22" t="s">
        <v>229</v>
      </c>
      <c r="L1504" s="22" t="s">
        <v>58</v>
      </c>
      <c r="M1504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04" s="24" t="str">
        <f>IFERROR(IF(Table1[[#This Row],[Medicare Rate in CR]]&gt;0,"Y","N"),"N")</f>
        <v>Y</v>
      </c>
      <c r="O1504" s="166">
        <f>Table1[[#This Row],[Medicare Rate in CR]]*Table1[[#This Row],[SumOfUnits]]*Table1[[#This Row],[Actuarial Factor 06/20/2023]]</f>
        <v>3687.4857622738468</v>
      </c>
      <c r="P15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3687.4857622738468</v>
      </c>
      <c r="Q1504" s="166">
        <f>Table1[[#This Row],[Trended Medicare Pricing for all RHCs]]-Table1[[#This Row],[SumOfSFY24 Estimated Payment 5/04/23]]</f>
        <v>-1349.6648671459448</v>
      </c>
      <c r="R1504" s="24">
        <f>Table1[[#This Row],[SumOfUnits]]*Table1[[#This Row],[Actuarial Factor 06/20/2023]]</f>
        <v>14.119642220377726</v>
      </c>
      <c r="S1504" s="23"/>
    </row>
    <row r="1505" spans="1:19" x14ac:dyDescent="0.25">
      <c r="A1505" s="192" t="s">
        <v>227</v>
      </c>
      <c r="B1505" s="193" t="s">
        <v>228</v>
      </c>
      <c r="C1505" s="192" t="s">
        <v>76</v>
      </c>
      <c r="D1505" s="192" t="s">
        <v>30</v>
      </c>
      <c r="E1505" s="192" t="s">
        <v>64</v>
      </c>
      <c r="F1505" s="194">
        <v>354.09077768141077</v>
      </c>
      <c r="G1505">
        <v>1</v>
      </c>
      <c r="H1505">
        <v>1</v>
      </c>
      <c r="I1505" s="167">
        <v>333.81179259168232</v>
      </c>
      <c r="J1505" s="22">
        <v>0.94272941751684292</v>
      </c>
      <c r="K1505" s="22" t="s">
        <v>229</v>
      </c>
      <c r="L1505" s="22" t="s">
        <v>58</v>
      </c>
      <c r="M1505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05" s="24" t="str">
        <f>IFERROR(IF(Table1[[#This Row],[Medicare Rate in CR]]&gt;0,"Y","N"),"N")</f>
        <v>Y</v>
      </c>
      <c r="O1505" s="166">
        <f>Table1[[#This Row],[Medicare Rate in CR]]*Table1[[#This Row],[SumOfUnits]]*Table1[[#This Row],[Actuarial Factor 06/20/2023]]</f>
        <v>246.20321467869871</v>
      </c>
      <c r="P15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246.20321467869871</v>
      </c>
      <c r="Q1505" s="166">
        <f>Table1[[#This Row],[Trended Medicare Pricing for all RHCs]]-Table1[[#This Row],[SumOfSFY24 Estimated Payment 5/04/23]]</f>
        <v>-87.608577912983606</v>
      </c>
      <c r="R1505" s="24">
        <f>Table1[[#This Row],[SumOfUnits]]*Table1[[#This Row],[Actuarial Factor 06/20/2023]]</f>
        <v>0.94272941751684292</v>
      </c>
      <c r="S1505" s="23"/>
    </row>
    <row r="1506" spans="1:19" x14ac:dyDescent="0.25">
      <c r="A1506" s="192" t="s">
        <v>227</v>
      </c>
      <c r="B1506" s="193" t="s">
        <v>228</v>
      </c>
      <c r="C1506" s="192" t="s">
        <v>76</v>
      </c>
      <c r="D1506" s="192" t="s">
        <v>30</v>
      </c>
      <c r="E1506" s="192" t="s">
        <v>77</v>
      </c>
      <c r="F1506" s="194">
        <v>5016.7871253734211</v>
      </c>
      <c r="G1506">
        <v>14</v>
      </c>
      <c r="H1506">
        <v>14</v>
      </c>
      <c r="I1506" s="167">
        <v>6716.2741905982948</v>
      </c>
      <c r="J1506" s="22">
        <v>1.3387600515535873</v>
      </c>
      <c r="K1506" s="22" t="s">
        <v>229</v>
      </c>
      <c r="L1506" s="22" t="s">
        <v>58</v>
      </c>
      <c r="M1506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06" s="24" t="str">
        <f>IFERROR(IF(Table1[[#This Row],[Medicare Rate in CR]]&gt;0,"Y","N"),"N")</f>
        <v>Y</v>
      </c>
      <c r="O1506" s="166">
        <f>Table1[[#This Row],[Medicare Rate in CR]]*Table1[[#This Row],[SumOfUnits]]*Table1[[#This Row],[Actuarial Factor 06/20/2023]]</f>
        <v>4894.828050892289</v>
      </c>
      <c r="P15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4894.828050892289</v>
      </c>
      <c r="Q1506" s="166">
        <f>Table1[[#This Row],[Trended Medicare Pricing for all RHCs]]-Table1[[#This Row],[SumOfSFY24 Estimated Payment 5/04/23]]</f>
        <v>-1821.4461397060059</v>
      </c>
      <c r="R1506" s="24">
        <f>Table1[[#This Row],[SumOfUnits]]*Table1[[#This Row],[Actuarial Factor 06/20/2023]]</f>
        <v>18.742640721750224</v>
      </c>
      <c r="S1506" s="23"/>
    </row>
    <row r="1507" spans="1:19" x14ac:dyDescent="0.25">
      <c r="A1507" s="192" t="s">
        <v>227</v>
      </c>
      <c r="B1507" s="193" t="s">
        <v>228</v>
      </c>
      <c r="C1507" s="192" t="s">
        <v>78</v>
      </c>
      <c r="D1507" s="192" t="s">
        <v>30</v>
      </c>
      <c r="E1507" s="192" t="s">
        <v>77</v>
      </c>
      <c r="F1507" s="194">
        <v>361.53030741061963</v>
      </c>
      <c r="G1507">
        <v>1</v>
      </c>
      <c r="H1507">
        <v>1</v>
      </c>
      <c r="I1507" s="167">
        <v>459.06588820832815</v>
      </c>
      <c r="J1507" s="22">
        <v>1.2697853507670918</v>
      </c>
      <c r="K1507" s="22" t="s">
        <v>229</v>
      </c>
      <c r="L1507" s="22" t="s">
        <v>58</v>
      </c>
      <c r="M1507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07" s="24" t="str">
        <f>IFERROR(IF(Table1[[#This Row],[Medicare Rate in CR]]&gt;0,"Y","N"),"N")</f>
        <v>Y</v>
      </c>
      <c r="O1507" s="166">
        <f>Table1[[#This Row],[Medicare Rate in CR]]*Table1[[#This Row],[SumOfUnits]]*Table1[[#This Row],[Actuarial Factor 06/20/2023]]</f>
        <v>331.61714220633371</v>
      </c>
      <c r="P15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331.61714220633371</v>
      </c>
      <c r="Q1507" s="166">
        <f>Table1[[#This Row],[Trended Medicare Pricing for all RHCs]]-Table1[[#This Row],[SumOfSFY24 Estimated Payment 5/04/23]]</f>
        <v>-127.44874600199444</v>
      </c>
      <c r="R1507" s="24">
        <f>Table1[[#This Row],[SumOfUnits]]*Table1[[#This Row],[Actuarial Factor 06/20/2023]]</f>
        <v>1.2697853507670918</v>
      </c>
      <c r="S1507" s="23"/>
    </row>
    <row r="1508" spans="1:19" x14ac:dyDescent="0.25">
      <c r="A1508" s="192" t="s">
        <v>227</v>
      </c>
      <c r="B1508" s="193" t="s">
        <v>228</v>
      </c>
      <c r="C1508" s="192" t="s">
        <v>79</v>
      </c>
      <c r="D1508" s="192" t="s">
        <v>30</v>
      </c>
      <c r="E1508" s="192" t="s">
        <v>60</v>
      </c>
      <c r="F1508" s="194">
        <v>361.53030741061963</v>
      </c>
      <c r="G1508">
        <v>1</v>
      </c>
      <c r="H1508">
        <v>1</v>
      </c>
      <c r="I1508" s="167">
        <v>305.02224297041221</v>
      </c>
      <c r="J1508" s="22">
        <v>0.84369757311652838</v>
      </c>
      <c r="K1508" s="22" t="s">
        <v>229</v>
      </c>
      <c r="L1508" s="22" t="s">
        <v>58</v>
      </c>
      <c r="M1508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08" s="24" t="str">
        <f>IFERROR(IF(Table1[[#This Row],[Medicare Rate in CR]]&gt;0,"Y","N"),"N")</f>
        <v>Y</v>
      </c>
      <c r="O1508" s="166">
        <f>Table1[[#This Row],[Medicare Rate in CR]]*Table1[[#This Row],[SumOfUnits]]*Table1[[#This Row],[Actuarial Factor 06/20/2023]]</f>
        <v>220.34005819511256</v>
      </c>
      <c r="P15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220.34005819511256</v>
      </c>
      <c r="Q1508" s="166">
        <f>Table1[[#This Row],[Trended Medicare Pricing for all RHCs]]-Table1[[#This Row],[SumOfSFY24 Estimated Payment 5/04/23]]</f>
        <v>-84.682184775299646</v>
      </c>
      <c r="R1508" s="24">
        <f>Table1[[#This Row],[SumOfUnits]]*Table1[[#This Row],[Actuarial Factor 06/20/2023]]</f>
        <v>0.84369757311652838</v>
      </c>
      <c r="S1508" s="23"/>
    </row>
    <row r="1509" spans="1:19" x14ac:dyDescent="0.25">
      <c r="A1509" s="192" t="s">
        <v>227</v>
      </c>
      <c r="B1509" s="193" t="s">
        <v>228</v>
      </c>
      <c r="C1509" s="192" t="s">
        <v>55</v>
      </c>
      <c r="D1509" s="192" t="s">
        <v>30</v>
      </c>
      <c r="E1509" s="192" t="s">
        <v>56</v>
      </c>
      <c r="F1509" s="194">
        <v>4974.8578587260281</v>
      </c>
      <c r="G1509">
        <v>14</v>
      </c>
      <c r="H1509">
        <v>14</v>
      </c>
      <c r="I1509" s="167">
        <v>5335.1294515741965</v>
      </c>
      <c r="J1509" s="22">
        <v>1.0724184696485837</v>
      </c>
      <c r="K1509" s="22" t="s">
        <v>229</v>
      </c>
      <c r="L1509" s="22" t="s">
        <v>58</v>
      </c>
      <c r="M1509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09" s="24" t="str">
        <f>IFERROR(IF(Table1[[#This Row],[Medicare Rate in CR]]&gt;0,"Y","N"),"N")</f>
        <v>Y</v>
      </c>
      <c r="O1509" s="166">
        <f>Table1[[#This Row],[Medicare Rate in CR]]*Table1[[#This Row],[SumOfUnits]]*Table1[[#This Row],[Actuarial Factor 06/20/2023]]</f>
        <v>3921.019305467938</v>
      </c>
      <c r="P15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3921.019305467938</v>
      </c>
      <c r="Q1509" s="166">
        <f>Table1[[#This Row],[Trended Medicare Pricing for all RHCs]]-Table1[[#This Row],[SumOfSFY24 Estimated Payment 5/04/23]]</f>
        <v>-1414.1101461062585</v>
      </c>
      <c r="R1509" s="24">
        <f>Table1[[#This Row],[SumOfUnits]]*Table1[[#This Row],[Actuarial Factor 06/20/2023]]</f>
        <v>15.013858575080171</v>
      </c>
      <c r="S1509" s="23"/>
    </row>
    <row r="1510" spans="1:19" x14ac:dyDescent="0.25">
      <c r="A1510" s="192" t="s">
        <v>227</v>
      </c>
      <c r="B1510" s="193" t="s">
        <v>228</v>
      </c>
      <c r="C1510" s="192" t="s">
        <v>55</v>
      </c>
      <c r="D1510" s="192" t="s">
        <v>30</v>
      </c>
      <c r="E1510" s="192" t="s">
        <v>59</v>
      </c>
      <c r="F1510" s="194">
        <v>288686.6531752962</v>
      </c>
      <c r="G1510">
        <v>811</v>
      </c>
      <c r="H1510">
        <v>811</v>
      </c>
      <c r="I1510" s="167">
        <v>295245.6495640846</v>
      </c>
      <c r="J1510" s="22">
        <v>1.0227201234163246</v>
      </c>
      <c r="K1510" s="22" t="s">
        <v>229</v>
      </c>
      <c r="L1510" s="22" t="s">
        <v>58</v>
      </c>
      <c r="M1510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10" s="24" t="str">
        <f>IFERROR(IF(Table1[[#This Row],[Medicare Rate in CR]]&gt;0,"Y","N"),"N")</f>
        <v>Y</v>
      </c>
      <c r="O1510" s="166">
        <f>Table1[[#This Row],[Medicare Rate in CR]]*Table1[[#This Row],[SumOfUnits]]*Table1[[#This Row],[Actuarial Factor 06/20/2023]]</f>
        <v>216612.89940687135</v>
      </c>
      <c r="P15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216612.89940687135</v>
      </c>
      <c r="Q1510" s="166">
        <f>Table1[[#This Row],[Trended Medicare Pricing for all RHCs]]-Table1[[#This Row],[SumOfSFY24 Estimated Payment 5/04/23]]</f>
        <v>-78632.750157213246</v>
      </c>
      <c r="R1510" s="24">
        <f>Table1[[#This Row],[SumOfUnits]]*Table1[[#This Row],[Actuarial Factor 06/20/2023]]</f>
        <v>829.42602009063921</v>
      </c>
      <c r="S1510" s="23"/>
    </row>
    <row r="1511" spans="1:19" x14ac:dyDescent="0.25">
      <c r="A1511" s="192" t="s">
        <v>227</v>
      </c>
      <c r="B1511" s="193" t="s">
        <v>228</v>
      </c>
      <c r="C1511" s="192" t="s">
        <v>55</v>
      </c>
      <c r="D1511" s="192" t="s">
        <v>30</v>
      </c>
      <c r="E1511" s="192" t="s">
        <v>60</v>
      </c>
      <c r="F1511" s="194">
        <v>94192.772477594641</v>
      </c>
      <c r="G1511">
        <v>264</v>
      </c>
      <c r="H1511">
        <v>264</v>
      </c>
      <c r="I1511" s="167">
        <v>85587.906460326078</v>
      </c>
      <c r="J1511" s="22">
        <v>0.90864621784738975</v>
      </c>
      <c r="K1511" s="22" t="s">
        <v>229</v>
      </c>
      <c r="L1511" s="22" t="s">
        <v>58</v>
      </c>
      <c r="M1511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11" s="24" t="str">
        <f>IFERROR(IF(Table1[[#This Row],[Medicare Rate in CR]]&gt;0,"Y","N"),"N")</f>
        <v>Y</v>
      </c>
      <c r="O1511" s="166">
        <f>Table1[[#This Row],[Medicare Rate in CR]]*Table1[[#This Row],[SumOfUnits]]*Table1[[#This Row],[Actuarial Factor 06/20/2023]]</f>
        <v>62647.740210798424</v>
      </c>
      <c r="P15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62647.740210798424</v>
      </c>
      <c r="Q1511" s="166">
        <f>Table1[[#This Row],[Trended Medicare Pricing for all RHCs]]-Table1[[#This Row],[SumOfSFY24 Estimated Payment 5/04/23]]</f>
        <v>-22940.166249527654</v>
      </c>
      <c r="R1511" s="24">
        <f>Table1[[#This Row],[SumOfUnits]]*Table1[[#This Row],[Actuarial Factor 06/20/2023]]</f>
        <v>239.8826015117109</v>
      </c>
      <c r="S1511" s="23"/>
    </row>
    <row r="1512" spans="1:19" x14ac:dyDescent="0.25">
      <c r="A1512" s="192" t="s">
        <v>227</v>
      </c>
      <c r="B1512" s="193" t="s">
        <v>228</v>
      </c>
      <c r="C1512" s="192" t="s">
        <v>55</v>
      </c>
      <c r="D1512" s="192" t="s">
        <v>30</v>
      </c>
      <c r="E1512" s="192" t="s">
        <v>61</v>
      </c>
      <c r="F1512" s="194">
        <v>33808.45138286594</v>
      </c>
      <c r="G1512">
        <v>95</v>
      </c>
      <c r="H1512">
        <v>95</v>
      </c>
      <c r="I1512" s="167">
        <v>30719.921480318491</v>
      </c>
      <c r="J1512" s="22">
        <v>0.90864621784738975</v>
      </c>
      <c r="K1512" s="22" t="s">
        <v>229</v>
      </c>
      <c r="L1512" s="22" t="s">
        <v>58</v>
      </c>
      <c r="M1512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12" s="24" t="str">
        <f>IFERROR(IF(Table1[[#This Row],[Medicare Rate in CR]]&gt;0,"Y","N"),"N")</f>
        <v>Y</v>
      </c>
      <c r="O1512" s="166">
        <f>Table1[[#This Row],[Medicare Rate in CR]]*Table1[[#This Row],[SumOfUnits]]*Table1[[#This Row],[Actuarial Factor 06/20/2023]]</f>
        <v>22543.694394037309</v>
      </c>
      <c r="P15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22543.694394037309</v>
      </c>
      <c r="Q1512" s="166">
        <f>Table1[[#This Row],[Trended Medicare Pricing for all RHCs]]-Table1[[#This Row],[SumOfSFY24 Estimated Payment 5/04/23]]</f>
        <v>-8176.227086281182</v>
      </c>
      <c r="R1512" s="24">
        <f>Table1[[#This Row],[SumOfUnits]]*Table1[[#This Row],[Actuarial Factor 06/20/2023]]</f>
        <v>86.321390695502032</v>
      </c>
      <c r="S1512" s="23"/>
    </row>
    <row r="1513" spans="1:19" x14ac:dyDescent="0.25">
      <c r="A1513" s="192" t="s">
        <v>227</v>
      </c>
      <c r="B1513" s="193" t="s">
        <v>228</v>
      </c>
      <c r="C1513" s="192" t="s">
        <v>55</v>
      </c>
      <c r="D1513" s="192" t="s">
        <v>30</v>
      </c>
      <c r="E1513" s="192" t="s">
        <v>62</v>
      </c>
      <c r="F1513" s="194">
        <v>313678.89563458232</v>
      </c>
      <c r="G1513">
        <v>880</v>
      </c>
      <c r="H1513">
        <v>880</v>
      </c>
      <c r="I1513" s="167">
        <v>328958.78645833221</v>
      </c>
      <c r="J1513" s="22">
        <v>1.0487118866981413</v>
      </c>
      <c r="K1513" s="22" t="s">
        <v>229</v>
      </c>
      <c r="L1513" s="22" t="s">
        <v>58</v>
      </c>
      <c r="M1513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13" s="24" t="str">
        <f>IFERROR(IF(Table1[[#This Row],[Medicare Rate in CR]]&gt;0,"Y","N"),"N")</f>
        <v>Y</v>
      </c>
      <c r="O1513" s="166">
        <f>Table1[[#This Row],[Medicare Rate in CR]]*Table1[[#This Row],[SumOfUnits]]*Table1[[#This Row],[Actuarial Factor 06/20/2023]]</f>
        <v>241015.80477047621</v>
      </c>
      <c r="P15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241015.80477047621</v>
      </c>
      <c r="Q1513" s="166">
        <f>Table1[[#This Row],[Trended Medicare Pricing for all RHCs]]-Table1[[#This Row],[SumOfSFY24 Estimated Payment 5/04/23]]</f>
        <v>-87942.981687855994</v>
      </c>
      <c r="R1513" s="24">
        <f>Table1[[#This Row],[SumOfUnits]]*Table1[[#This Row],[Actuarial Factor 06/20/2023]]</f>
        <v>922.8664602943644</v>
      </c>
      <c r="S1513" s="23"/>
    </row>
    <row r="1514" spans="1:19" x14ac:dyDescent="0.25">
      <c r="A1514" s="192" t="s">
        <v>227</v>
      </c>
      <c r="B1514" s="193" t="s">
        <v>228</v>
      </c>
      <c r="C1514" s="192" t="s">
        <v>55</v>
      </c>
      <c r="D1514" s="192" t="s">
        <v>30</v>
      </c>
      <c r="E1514" s="192" t="s">
        <v>63</v>
      </c>
      <c r="F1514" s="194">
        <v>130036.12797533003</v>
      </c>
      <c r="G1514">
        <v>367</v>
      </c>
      <c r="H1514">
        <v>367</v>
      </c>
      <c r="I1514" s="167">
        <v>130380.13259441304</v>
      </c>
      <c r="J1514" s="22">
        <v>1.0026454541859957</v>
      </c>
      <c r="K1514" s="22" t="s">
        <v>229</v>
      </c>
      <c r="L1514" s="22" t="s">
        <v>58</v>
      </c>
      <c r="M1514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14" s="24" t="str">
        <f>IFERROR(IF(Table1[[#This Row],[Medicare Rate in CR]]&gt;0,"Y","N"),"N")</f>
        <v>Y</v>
      </c>
      <c r="O1514" s="166">
        <f>Table1[[#This Row],[Medicare Rate in CR]]*Table1[[#This Row],[SumOfUnits]]*Table1[[#This Row],[Actuarial Factor 06/20/2023]]</f>
        <v>96099.275461183788</v>
      </c>
      <c r="P15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96099.275461183788</v>
      </c>
      <c r="Q1514" s="166">
        <f>Table1[[#This Row],[Trended Medicare Pricing for all RHCs]]-Table1[[#This Row],[SumOfSFY24 Estimated Payment 5/04/23]]</f>
        <v>-34280.857133229249</v>
      </c>
      <c r="R1514" s="24">
        <f>Table1[[#This Row],[SumOfUnits]]*Table1[[#This Row],[Actuarial Factor 06/20/2023]]</f>
        <v>367.97088168626044</v>
      </c>
      <c r="S1514" s="23"/>
    </row>
    <row r="1515" spans="1:19" x14ac:dyDescent="0.25">
      <c r="A1515" s="192" t="s">
        <v>227</v>
      </c>
      <c r="B1515" s="193" t="s">
        <v>228</v>
      </c>
      <c r="C1515" s="192" t="s">
        <v>55</v>
      </c>
      <c r="D1515" s="192" t="s">
        <v>30</v>
      </c>
      <c r="E1515" s="192" t="s">
        <v>64</v>
      </c>
      <c r="F1515" s="194">
        <v>60762.831261443622</v>
      </c>
      <c r="G1515">
        <v>171</v>
      </c>
      <c r="H1515">
        <v>171</v>
      </c>
      <c r="I1515" s="167">
        <v>59571.840418745225</v>
      </c>
      <c r="J1515" s="22">
        <v>0.98039935240058296</v>
      </c>
      <c r="K1515" s="22" t="s">
        <v>229</v>
      </c>
      <c r="L1515" s="22" t="s">
        <v>58</v>
      </c>
      <c r="M1515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15" s="24" t="str">
        <f>IFERROR(IF(Table1[[#This Row],[Medicare Rate in CR]]&gt;0,"Y","N"),"N")</f>
        <v>Y</v>
      </c>
      <c r="O1515" s="166">
        <f>Table1[[#This Row],[Medicare Rate in CR]]*Table1[[#This Row],[SumOfUnits]]*Table1[[#This Row],[Actuarial Factor 06/20/2023]]</f>
        <v>43783.027223272104</v>
      </c>
      <c r="P15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43783.027223272104</v>
      </c>
      <c r="Q1515" s="166">
        <f>Table1[[#This Row],[Trended Medicare Pricing for all RHCs]]-Table1[[#This Row],[SumOfSFY24 Estimated Payment 5/04/23]]</f>
        <v>-15788.813195473122</v>
      </c>
      <c r="R1515" s="24">
        <f>Table1[[#This Row],[SumOfUnits]]*Table1[[#This Row],[Actuarial Factor 06/20/2023]]</f>
        <v>167.64828926049969</v>
      </c>
      <c r="S1515" s="23"/>
    </row>
    <row r="1516" spans="1:19" x14ac:dyDescent="0.25">
      <c r="A1516" s="192" t="s">
        <v>227</v>
      </c>
      <c r="B1516" s="193" t="s">
        <v>228</v>
      </c>
      <c r="C1516" s="192" t="s">
        <v>55</v>
      </c>
      <c r="D1516" s="192" t="s">
        <v>30</v>
      </c>
      <c r="E1516" s="192" t="s">
        <v>77</v>
      </c>
      <c r="F1516" s="194">
        <v>145190.02601908112</v>
      </c>
      <c r="G1516">
        <v>407</v>
      </c>
      <c r="H1516">
        <v>407</v>
      </c>
      <c r="I1516" s="167">
        <v>183911.0126757088</v>
      </c>
      <c r="J1516" s="22">
        <v>1.2666917812352958</v>
      </c>
      <c r="K1516" s="22" t="s">
        <v>229</v>
      </c>
      <c r="L1516" s="22" t="s">
        <v>58</v>
      </c>
      <c r="M1516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16" s="24" t="str">
        <f>IFERROR(IF(Table1[[#This Row],[Medicare Rate in CR]]&gt;0,"Y","N"),"N")</f>
        <v>Y</v>
      </c>
      <c r="O1516" s="166">
        <f>Table1[[#This Row],[Medicare Rate in CR]]*Table1[[#This Row],[SumOfUnits]]*Table1[[#This Row],[Actuarial Factor 06/20/2023]]</f>
        <v>134639.35481407584</v>
      </c>
      <c r="P15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134639.35481407584</v>
      </c>
      <c r="Q1516" s="166">
        <f>Table1[[#This Row],[Trended Medicare Pricing for all RHCs]]-Table1[[#This Row],[SumOfSFY24 Estimated Payment 5/04/23]]</f>
        <v>-49271.657861632964</v>
      </c>
      <c r="R1516" s="24">
        <f>Table1[[#This Row],[SumOfUnits]]*Table1[[#This Row],[Actuarial Factor 06/20/2023]]</f>
        <v>515.54355496276537</v>
      </c>
      <c r="S1516" s="23"/>
    </row>
    <row r="1517" spans="1:19" x14ac:dyDescent="0.25">
      <c r="A1517" s="192" t="s">
        <v>227</v>
      </c>
      <c r="B1517" s="193" t="s">
        <v>228</v>
      </c>
      <c r="C1517" s="192" t="s">
        <v>55</v>
      </c>
      <c r="D1517" s="192" t="s">
        <v>32</v>
      </c>
      <c r="E1517" s="192" t="s">
        <v>80</v>
      </c>
      <c r="F1517" s="194">
        <v>289.31290353666765</v>
      </c>
      <c r="G1517">
        <v>1</v>
      </c>
      <c r="H1517">
        <v>1</v>
      </c>
      <c r="I1517" s="167">
        <v>373.12818735530971</v>
      </c>
      <c r="J1517" s="22">
        <v>1.2897046166764534</v>
      </c>
      <c r="K1517" s="22" t="s">
        <v>229</v>
      </c>
      <c r="L1517" s="22" t="s">
        <v>58</v>
      </c>
      <c r="M1517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17" s="24" t="str">
        <f>IFERROR(IF(Table1[[#This Row],[Medicare Rate in CR]]&gt;0,"Y","N"),"N")</f>
        <v>Y</v>
      </c>
      <c r="O1517" s="166">
        <f>Table1[[#This Row],[Medicare Rate in CR]]*Table1[[#This Row],[SumOfUnits]]*Table1[[#This Row],[Actuarial Factor 06/20/2023]]</f>
        <v>336.81925769122262</v>
      </c>
      <c r="P15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336.81925769122262</v>
      </c>
      <c r="Q1517" s="166">
        <f>Table1[[#This Row],[Trended Medicare Pricing for all RHCs]]-Table1[[#This Row],[SumOfSFY24 Estimated Payment 5/04/23]]</f>
        <v>-36.308929664087088</v>
      </c>
      <c r="R1517" s="24">
        <f>Table1[[#This Row],[SumOfUnits]]*Table1[[#This Row],[Actuarial Factor 06/20/2023]]</f>
        <v>1.2897046166764534</v>
      </c>
      <c r="S1517" s="23"/>
    </row>
    <row r="1518" spans="1:19" x14ac:dyDescent="0.25">
      <c r="A1518" s="192" t="s">
        <v>227</v>
      </c>
      <c r="B1518" s="193" t="s">
        <v>228</v>
      </c>
      <c r="C1518" s="192" t="s">
        <v>55</v>
      </c>
      <c r="D1518" s="192" t="s">
        <v>32</v>
      </c>
      <c r="E1518" s="192" t="s">
        <v>81</v>
      </c>
      <c r="F1518" s="194">
        <v>9332.8322251132304</v>
      </c>
      <c r="G1518">
        <v>26</v>
      </c>
      <c r="H1518">
        <v>26</v>
      </c>
      <c r="I1518" s="167">
        <v>9649.8565471063612</v>
      </c>
      <c r="J1518" s="22">
        <v>1.0339687154281063</v>
      </c>
      <c r="K1518" s="22" t="s">
        <v>229</v>
      </c>
      <c r="L1518" s="22" t="s">
        <v>58</v>
      </c>
      <c r="M1518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18" s="24" t="str">
        <f>IFERROR(IF(Table1[[#This Row],[Medicare Rate in CR]]&gt;0,"Y","N"),"N")</f>
        <v>Y</v>
      </c>
      <c r="O1518" s="166">
        <f>Table1[[#This Row],[Medicare Rate in CR]]*Table1[[#This Row],[SumOfUnits]]*Table1[[#This Row],[Actuarial Factor 06/20/2023]]</f>
        <v>7020.8130127513114</v>
      </c>
      <c r="P15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7020.8130127513114</v>
      </c>
      <c r="Q1518" s="166">
        <f>Table1[[#This Row],[Trended Medicare Pricing for all RHCs]]-Table1[[#This Row],[SumOfSFY24 Estimated Payment 5/04/23]]</f>
        <v>-2629.0435343550498</v>
      </c>
      <c r="R1518" s="24">
        <f>Table1[[#This Row],[SumOfUnits]]*Table1[[#This Row],[Actuarial Factor 06/20/2023]]</f>
        <v>26.883186601130763</v>
      </c>
      <c r="S1518" s="23"/>
    </row>
    <row r="1519" spans="1:19" x14ac:dyDescent="0.25">
      <c r="A1519" s="192" t="s">
        <v>227</v>
      </c>
      <c r="B1519" s="193" t="s">
        <v>228</v>
      </c>
      <c r="C1519" s="192" t="s">
        <v>55</v>
      </c>
      <c r="D1519" s="192" t="s">
        <v>32</v>
      </c>
      <c r="E1519" s="192" t="s">
        <v>65</v>
      </c>
      <c r="F1519" s="194">
        <v>4170.8104461790499</v>
      </c>
      <c r="G1519">
        <v>12</v>
      </c>
      <c r="H1519">
        <v>12</v>
      </c>
      <c r="I1519" s="167">
        <v>5177.9135694516708</v>
      </c>
      <c r="J1519" s="22">
        <v>1.241464611319185</v>
      </c>
      <c r="K1519" s="22" t="s">
        <v>229</v>
      </c>
      <c r="L1519" s="22" t="s">
        <v>58</v>
      </c>
      <c r="M1519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19" s="24" t="str">
        <f>IFERROR(IF(Table1[[#This Row],[Medicare Rate in CR]]&gt;0,"Y","N"),"N")</f>
        <v>Y</v>
      </c>
      <c r="O1519" s="166">
        <f>Table1[[#This Row],[Medicare Rate in CR]]*Table1[[#This Row],[SumOfUnits]]*Table1[[#This Row],[Actuarial Factor 06/20/2023]]</f>
        <v>3890.6507747054202</v>
      </c>
      <c r="P15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3890.6507747054202</v>
      </c>
      <c r="Q1519" s="166">
        <f>Table1[[#This Row],[Trended Medicare Pricing for all RHCs]]-Table1[[#This Row],[SumOfSFY24 Estimated Payment 5/04/23]]</f>
        <v>-1287.2627947462506</v>
      </c>
      <c r="R1519" s="24">
        <f>Table1[[#This Row],[SumOfUnits]]*Table1[[#This Row],[Actuarial Factor 06/20/2023]]</f>
        <v>14.897575335830219</v>
      </c>
      <c r="S1519" s="23"/>
    </row>
    <row r="1520" spans="1:19" x14ac:dyDescent="0.25">
      <c r="A1520" s="192" t="s">
        <v>227</v>
      </c>
      <c r="B1520" s="193" t="s">
        <v>228</v>
      </c>
      <c r="C1520" s="192" t="s">
        <v>55</v>
      </c>
      <c r="D1520" s="192" t="s">
        <v>32</v>
      </c>
      <c r="E1520" s="192" t="s">
        <v>66</v>
      </c>
      <c r="F1520" s="194">
        <v>715.6210850920304</v>
      </c>
      <c r="G1520">
        <v>2</v>
      </c>
      <c r="H1520">
        <v>2</v>
      </c>
      <c r="I1520" s="167">
        <v>764.16167252562309</v>
      </c>
      <c r="J1520" s="22">
        <v>1.0678300129004028</v>
      </c>
      <c r="K1520" s="22" t="s">
        <v>229</v>
      </c>
      <c r="L1520" s="22" t="s">
        <v>58</v>
      </c>
      <c r="M1520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20" s="24" t="str">
        <f>IFERROR(IF(Table1[[#This Row],[Medicare Rate in CR]]&gt;0,"Y","N"),"N")</f>
        <v>Y</v>
      </c>
      <c r="O1520" s="166">
        <f>Table1[[#This Row],[Medicare Rate in CR]]*Table1[[#This Row],[SumOfUnits]]*Table1[[#This Row],[Actuarial Factor 06/20/2023]]</f>
        <v>557.7489723381384</v>
      </c>
      <c r="P15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557.7489723381384</v>
      </c>
      <c r="Q1520" s="166">
        <f>Table1[[#This Row],[Trended Medicare Pricing for all RHCs]]-Table1[[#This Row],[SumOfSFY24 Estimated Payment 5/04/23]]</f>
        <v>-206.41270018748469</v>
      </c>
      <c r="R1520" s="24">
        <f>Table1[[#This Row],[SumOfUnits]]*Table1[[#This Row],[Actuarial Factor 06/20/2023]]</f>
        <v>2.1356600258008056</v>
      </c>
      <c r="S1520" s="23"/>
    </row>
    <row r="1521" spans="1:19" x14ac:dyDescent="0.25">
      <c r="A1521" s="192" t="s">
        <v>227</v>
      </c>
      <c r="B1521" s="193" t="s">
        <v>228</v>
      </c>
      <c r="C1521" s="192" t="s">
        <v>55</v>
      </c>
      <c r="D1521" s="192" t="s">
        <v>31</v>
      </c>
      <c r="E1521" s="192" t="s">
        <v>67</v>
      </c>
      <c r="F1521" s="194">
        <v>2862.4843403681216</v>
      </c>
      <c r="G1521">
        <v>8</v>
      </c>
      <c r="H1521">
        <v>8</v>
      </c>
      <c r="I1521" s="167">
        <v>3240.8902310167473</v>
      </c>
      <c r="J1521" s="22">
        <v>1.1321949207938591</v>
      </c>
      <c r="K1521" s="22" t="s">
        <v>229</v>
      </c>
      <c r="L1521" s="22" t="s">
        <v>58</v>
      </c>
      <c r="M1521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21" s="24" t="str">
        <f>IFERROR(IF(Table1[[#This Row],[Medicare Rate in CR]]&gt;0,"Y","N"),"N")</f>
        <v>Y</v>
      </c>
      <c r="O1521" s="166">
        <f>Table1[[#This Row],[Medicare Rate in CR]]*Table1[[#This Row],[SumOfUnits]]*Table1[[#This Row],[Actuarial Factor 06/20/2023]]</f>
        <v>2365.472204116194</v>
      </c>
      <c r="P15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2365.472204116194</v>
      </c>
      <c r="Q1521" s="166">
        <f>Table1[[#This Row],[Trended Medicare Pricing for all RHCs]]-Table1[[#This Row],[SumOfSFY24 Estimated Payment 5/04/23]]</f>
        <v>-875.41802690055329</v>
      </c>
      <c r="R1521" s="24">
        <f>Table1[[#This Row],[SumOfUnits]]*Table1[[#This Row],[Actuarial Factor 06/20/2023]]</f>
        <v>9.0575593663508727</v>
      </c>
      <c r="S1521" s="23"/>
    </row>
    <row r="1522" spans="1:19" x14ac:dyDescent="0.25">
      <c r="A1522" s="192" t="s">
        <v>227</v>
      </c>
      <c r="B1522" s="193" t="s">
        <v>228</v>
      </c>
      <c r="C1522" s="192" t="s">
        <v>55</v>
      </c>
      <c r="D1522" s="192" t="s">
        <v>31</v>
      </c>
      <c r="E1522" s="192" t="s">
        <v>82</v>
      </c>
      <c r="F1522" s="194">
        <v>2869.9238700973301</v>
      </c>
      <c r="G1522">
        <v>8</v>
      </c>
      <c r="H1522">
        <v>8</v>
      </c>
      <c r="I1522" s="167">
        <v>3306.4649932588873</v>
      </c>
      <c r="J1522" s="22">
        <v>1.1521089558193585</v>
      </c>
      <c r="K1522" s="22" t="s">
        <v>229</v>
      </c>
      <c r="L1522" s="22" t="s">
        <v>58</v>
      </c>
      <c r="M1522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22" s="24" t="str">
        <f>IFERROR(IF(Table1[[#This Row],[Medicare Rate in CR]]&gt;0,"Y","N"),"N")</f>
        <v>Y</v>
      </c>
      <c r="O1522" s="166">
        <f>Table1[[#This Row],[Medicare Rate in CR]]*Table1[[#This Row],[SumOfUnits]]*Table1[[#This Row],[Actuarial Factor 06/20/2023]]</f>
        <v>2407.0781992142693</v>
      </c>
      <c r="P15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2407.0781992142693</v>
      </c>
      <c r="Q1522" s="166">
        <f>Table1[[#This Row],[Trended Medicare Pricing for all RHCs]]-Table1[[#This Row],[SumOfSFY24 Estimated Payment 5/04/23]]</f>
        <v>-899.386794044618</v>
      </c>
      <c r="R1522" s="24">
        <f>Table1[[#This Row],[SumOfUnits]]*Table1[[#This Row],[Actuarial Factor 06/20/2023]]</f>
        <v>9.2168716465548677</v>
      </c>
      <c r="S1522" s="23"/>
    </row>
    <row r="1523" spans="1:19" x14ac:dyDescent="0.25">
      <c r="A1523" s="192" t="s">
        <v>227</v>
      </c>
      <c r="B1523" s="193" t="s">
        <v>228</v>
      </c>
      <c r="C1523" s="192" t="s">
        <v>55</v>
      </c>
      <c r="D1523" s="192" t="s">
        <v>31</v>
      </c>
      <c r="E1523" s="192" t="s">
        <v>68</v>
      </c>
      <c r="F1523" s="194">
        <v>2530.7121518743375</v>
      </c>
      <c r="G1523">
        <v>7</v>
      </c>
      <c r="H1523">
        <v>7</v>
      </c>
      <c r="I1523" s="167">
        <v>2727.7454905546656</v>
      </c>
      <c r="J1523" s="22">
        <v>1.0778568746091484</v>
      </c>
      <c r="K1523" s="22" t="s">
        <v>229</v>
      </c>
      <c r="L1523" s="22" t="s">
        <v>58</v>
      </c>
      <c r="M1523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23" s="24" t="str">
        <f>IFERROR(IF(Table1[[#This Row],[Medicare Rate in CR]]&gt;0,"Y","N"),"N")</f>
        <v>Y</v>
      </c>
      <c r="O1523" s="166">
        <f>Table1[[#This Row],[Medicare Rate in CR]]*Table1[[#This Row],[SumOfUnits]]*Table1[[#This Row],[Actuarial Factor 06/20/2023]]</f>
        <v>1970.4517096104764</v>
      </c>
      <c r="P15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1970.4517096104764</v>
      </c>
      <c r="Q1523" s="166">
        <f>Table1[[#This Row],[Trended Medicare Pricing for all RHCs]]-Table1[[#This Row],[SumOfSFY24 Estimated Payment 5/04/23]]</f>
        <v>-757.29378094418917</v>
      </c>
      <c r="R1523" s="24">
        <f>Table1[[#This Row],[SumOfUnits]]*Table1[[#This Row],[Actuarial Factor 06/20/2023]]</f>
        <v>7.5449981222640385</v>
      </c>
      <c r="S1523" s="23"/>
    </row>
    <row r="1524" spans="1:19" x14ac:dyDescent="0.25">
      <c r="A1524" s="192" t="s">
        <v>227</v>
      </c>
      <c r="B1524" s="193" t="s">
        <v>228</v>
      </c>
      <c r="C1524" s="192" t="s">
        <v>55</v>
      </c>
      <c r="D1524" s="192" t="s">
        <v>31</v>
      </c>
      <c r="E1524" s="192" t="s">
        <v>69</v>
      </c>
      <c r="F1524" s="194">
        <v>40542.478558350202</v>
      </c>
      <c r="G1524">
        <v>113</v>
      </c>
      <c r="H1524">
        <v>113</v>
      </c>
      <c r="I1524" s="167">
        <v>42466.133264893746</v>
      </c>
      <c r="J1524" s="22">
        <v>1.0474478812087167</v>
      </c>
      <c r="K1524" s="22" t="s">
        <v>229</v>
      </c>
      <c r="L1524" s="22" t="s">
        <v>58</v>
      </c>
      <c r="M1524" s="22" t="str">
        <f>IFERROR(IFERROR(INDEX(FreeStand_Medicare!E:E,MATCH(Table1[[#This Row],[Medicare Number]],FreeStand_Medicare!A:A,0)),INDEX(HospBased_Medicare_CR!F:F,MATCH(Table1[[#This Row],[Medicare Number]],HospBased_Medicare_CR!G:G,0))),0)</f>
        <v>261.16</v>
      </c>
      <c r="N1524" s="24" t="str">
        <f>IFERROR(IF(Table1[[#This Row],[Medicare Rate in CR]]&gt;0,"Y","N"),"N")</f>
        <v>Y</v>
      </c>
      <c r="O1524" s="166">
        <f>Table1[[#This Row],[Medicare Rate in CR]]*Table1[[#This Row],[SumOfUnits]]*Table1[[#This Row],[Actuarial Factor 06/20/2023]]</f>
        <v>30911.318218180935</v>
      </c>
      <c r="P15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30911.318218180935</v>
      </c>
      <c r="Q1524" s="166">
        <f>Table1[[#This Row],[Trended Medicare Pricing for all RHCs]]-Table1[[#This Row],[SumOfSFY24 Estimated Payment 5/04/23]]</f>
        <v>-11554.815046712811</v>
      </c>
      <c r="R1524" s="24">
        <f>Table1[[#This Row],[SumOfUnits]]*Table1[[#This Row],[Actuarial Factor 06/20/2023]]</f>
        <v>118.36161057658498</v>
      </c>
      <c r="S1524" s="23"/>
    </row>
    <row r="1525" spans="1:19" x14ac:dyDescent="0.25">
      <c r="A1525" s="192" t="s">
        <v>230</v>
      </c>
      <c r="B1525" s="193" t="s">
        <v>231</v>
      </c>
      <c r="C1525" s="192" t="s">
        <v>72</v>
      </c>
      <c r="D1525" s="192" t="s">
        <v>30</v>
      </c>
      <c r="E1525" s="192" t="s">
        <v>62</v>
      </c>
      <c r="F1525" s="194">
        <v>150.05300183097233</v>
      </c>
      <c r="G1525">
        <v>1</v>
      </c>
      <c r="H1525">
        <v>1</v>
      </c>
      <c r="I1525" s="167">
        <v>176.14283863817423</v>
      </c>
      <c r="J1525" s="22">
        <v>1.1738708089065146</v>
      </c>
      <c r="K1525" s="22" t="s">
        <v>232</v>
      </c>
      <c r="L1525" s="22" t="s">
        <v>58</v>
      </c>
      <c r="M1525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25" s="24" t="str">
        <f>IFERROR(IF(Table1[[#This Row],[Medicare Rate in CR]]&gt;0,"Y","N"),"N")</f>
        <v>Y</v>
      </c>
      <c r="O1525" s="166">
        <f>Table1[[#This Row],[Medicare Rate in CR]]*Table1[[#This Row],[SumOfUnits]]*Table1[[#This Row],[Actuarial Factor 06/20/2023]]</f>
        <v>272.65497278471616</v>
      </c>
      <c r="P15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272.65497278471616</v>
      </c>
      <c r="Q1525" s="166">
        <f>Table1[[#This Row],[Trended Medicare Pricing for all RHCs]]-Table1[[#This Row],[SumOfSFY24 Estimated Payment 5/04/23]]</f>
        <v>96.512134146541939</v>
      </c>
      <c r="R1525" s="24">
        <f>Table1[[#This Row],[SumOfUnits]]*Table1[[#This Row],[Actuarial Factor 06/20/2023]]</f>
        <v>1.1738708089065146</v>
      </c>
      <c r="S1525" s="23"/>
    </row>
    <row r="1526" spans="1:19" x14ac:dyDescent="0.25">
      <c r="A1526" s="192" t="s">
        <v>230</v>
      </c>
      <c r="B1526" s="193" t="s">
        <v>231</v>
      </c>
      <c r="C1526" s="192" t="s">
        <v>90</v>
      </c>
      <c r="D1526" s="192" t="s">
        <v>30</v>
      </c>
      <c r="E1526" s="192" t="s">
        <v>77</v>
      </c>
      <c r="F1526" s="194">
        <v>147.98111207478078</v>
      </c>
      <c r="G1526">
        <v>1</v>
      </c>
      <c r="H1526">
        <v>1</v>
      </c>
      <c r="I1526" s="167">
        <v>179.12434603046663</v>
      </c>
      <c r="J1526" s="22">
        <v>1.2104541148464132</v>
      </c>
      <c r="K1526" s="22" t="s">
        <v>232</v>
      </c>
      <c r="L1526" s="22" t="s">
        <v>58</v>
      </c>
      <c r="M1526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26" s="24" t="str">
        <f>IFERROR(IF(Table1[[#This Row],[Medicare Rate in CR]]&gt;0,"Y","N"),"N")</f>
        <v>Y</v>
      </c>
      <c r="O1526" s="166">
        <f>Table1[[#This Row],[Medicare Rate in CR]]*Table1[[#This Row],[SumOfUnits]]*Table1[[#This Row],[Actuarial Factor 06/20/2023]]</f>
        <v>281.15217725537639</v>
      </c>
      <c r="P15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281.15217725537639</v>
      </c>
      <c r="Q1526" s="166">
        <f>Table1[[#This Row],[Trended Medicare Pricing for all RHCs]]-Table1[[#This Row],[SumOfSFY24 Estimated Payment 5/04/23]]</f>
        <v>102.02783122490976</v>
      </c>
      <c r="R1526" s="24">
        <f>Table1[[#This Row],[SumOfUnits]]*Table1[[#This Row],[Actuarial Factor 06/20/2023]]</f>
        <v>1.2104541148464132</v>
      </c>
      <c r="S1526" s="23"/>
    </row>
    <row r="1527" spans="1:19" x14ac:dyDescent="0.25">
      <c r="A1527" s="192" t="s">
        <v>230</v>
      </c>
      <c r="B1527" s="193" t="s">
        <v>231</v>
      </c>
      <c r="C1527" s="192" t="s">
        <v>76</v>
      </c>
      <c r="D1527" s="192" t="s">
        <v>30</v>
      </c>
      <c r="E1527" s="192" t="s">
        <v>56</v>
      </c>
      <c r="F1527" s="194">
        <v>144.59863158909127</v>
      </c>
      <c r="G1527">
        <v>1</v>
      </c>
      <c r="H1527">
        <v>1</v>
      </c>
      <c r="I1527" s="167">
        <v>154.56559723611966</v>
      </c>
      <c r="J1527" s="22">
        <v>1.0689284921820816</v>
      </c>
      <c r="K1527" s="22" t="s">
        <v>232</v>
      </c>
      <c r="L1527" s="22" t="s">
        <v>58</v>
      </c>
      <c r="M1527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27" s="24" t="str">
        <f>IFERROR(IF(Table1[[#This Row],[Medicare Rate in CR]]&gt;0,"Y","N"),"N")</f>
        <v>Y</v>
      </c>
      <c r="O1527" s="166">
        <f>Table1[[#This Row],[Medicare Rate in CR]]*Table1[[#This Row],[SumOfUnits]]*Table1[[#This Row],[Actuarial Factor 06/20/2023]]</f>
        <v>248.28002087913211</v>
      </c>
      <c r="P15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248.28002087913211</v>
      </c>
      <c r="Q1527" s="166">
        <f>Table1[[#This Row],[Trended Medicare Pricing for all RHCs]]-Table1[[#This Row],[SumOfSFY24 Estimated Payment 5/04/23]]</f>
        <v>93.714423643012452</v>
      </c>
      <c r="R1527" s="24">
        <f>Table1[[#This Row],[SumOfUnits]]*Table1[[#This Row],[Actuarial Factor 06/20/2023]]</f>
        <v>1.0689284921820816</v>
      </c>
      <c r="S1527" s="23"/>
    </row>
    <row r="1528" spans="1:19" x14ac:dyDescent="0.25">
      <c r="A1528" s="192" t="s">
        <v>230</v>
      </c>
      <c r="B1528" s="193" t="s">
        <v>231</v>
      </c>
      <c r="C1528" s="192" t="s">
        <v>76</v>
      </c>
      <c r="D1528" s="192" t="s">
        <v>30</v>
      </c>
      <c r="E1528" s="192" t="s">
        <v>59</v>
      </c>
      <c r="F1528" s="194">
        <v>11000.722752240546</v>
      </c>
      <c r="G1528">
        <v>75</v>
      </c>
      <c r="H1528">
        <v>75</v>
      </c>
      <c r="I1528" s="167">
        <v>11436.887194811794</v>
      </c>
      <c r="J1528" s="22">
        <v>1.0396487078526193</v>
      </c>
      <c r="K1528" s="22" t="s">
        <v>232</v>
      </c>
      <c r="L1528" s="22" t="s">
        <v>58</v>
      </c>
      <c r="M1528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28" s="24" t="str">
        <f>IFERROR(IF(Table1[[#This Row],[Medicare Rate in CR]]&gt;0,"Y","N"),"N")</f>
        <v>Y</v>
      </c>
      <c r="O1528" s="166">
        <f>Table1[[#This Row],[Medicare Rate in CR]]*Table1[[#This Row],[SumOfUnits]]*Table1[[#This Row],[Actuarial Factor 06/20/2023]]</f>
        <v>18110.940402969591</v>
      </c>
      <c r="P15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18110.940402969591</v>
      </c>
      <c r="Q1528" s="166">
        <f>Table1[[#This Row],[Trended Medicare Pricing for all RHCs]]-Table1[[#This Row],[SumOfSFY24 Estimated Payment 5/04/23]]</f>
        <v>6674.0532081577967</v>
      </c>
      <c r="R1528" s="24">
        <f>Table1[[#This Row],[SumOfUnits]]*Table1[[#This Row],[Actuarial Factor 06/20/2023]]</f>
        <v>77.973653088946449</v>
      </c>
      <c r="S1528" s="23"/>
    </row>
    <row r="1529" spans="1:19" x14ac:dyDescent="0.25">
      <c r="A1529" s="192" t="s">
        <v>230</v>
      </c>
      <c r="B1529" s="193" t="s">
        <v>231</v>
      </c>
      <c r="C1529" s="192" t="s">
        <v>76</v>
      </c>
      <c r="D1529" s="192" t="s">
        <v>30</v>
      </c>
      <c r="E1529" s="192" t="s">
        <v>60</v>
      </c>
      <c r="F1529" s="194">
        <v>15241.630529054659</v>
      </c>
      <c r="G1529">
        <v>104</v>
      </c>
      <c r="H1529">
        <v>104</v>
      </c>
      <c r="I1529" s="167">
        <v>13378.92469669178</v>
      </c>
      <c r="J1529" s="22">
        <v>0.87778828329344039</v>
      </c>
      <c r="K1529" s="22" t="s">
        <v>232</v>
      </c>
      <c r="L1529" s="22" t="s">
        <v>58</v>
      </c>
      <c r="M1529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29" s="24" t="str">
        <f>IFERROR(IF(Table1[[#This Row],[Medicare Rate in CR]]&gt;0,"Y","N"),"N")</f>
        <v>Y</v>
      </c>
      <c r="O1529" s="166">
        <f>Table1[[#This Row],[Medicare Rate in CR]]*Table1[[#This Row],[SumOfUnits]]*Table1[[#This Row],[Actuarial Factor 06/20/2023]]</f>
        <v>21203.92399429901</v>
      </c>
      <c r="P15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21203.92399429901</v>
      </c>
      <c r="Q1529" s="166">
        <f>Table1[[#This Row],[Trended Medicare Pricing for all RHCs]]-Table1[[#This Row],[SumOfSFY24 Estimated Payment 5/04/23]]</f>
        <v>7824.9992976072299</v>
      </c>
      <c r="R1529" s="24">
        <f>Table1[[#This Row],[SumOfUnits]]*Table1[[#This Row],[Actuarial Factor 06/20/2023]]</f>
        <v>91.289981462517801</v>
      </c>
      <c r="S1529" s="23"/>
    </row>
    <row r="1530" spans="1:19" x14ac:dyDescent="0.25">
      <c r="A1530" s="192" t="s">
        <v>230</v>
      </c>
      <c r="B1530" s="193" t="s">
        <v>231</v>
      </c>
      <c r="C1530" s="192" t="s">
        <v>76</v>
      </c>
      <c r="D1530" s="192" t="s">
        <v>30</v>
      </c>
      <c r="E1530" s="192" t="s">
        <v>61</v>
      </c>
      <c r="F1530" s="194">
        <v>1174.5398477401945</v>
      </c>
      <c r="G1530">
        <v>8</v>
      </c>
      <c r="H1530">
        <v>8</v>
      </c>
      <c r="I1530" s="167">
        <v>1030.9973166076043</v>
      </c>
      <c r="J1530" s="22">
        <v>0.87778828329344039</v>
      </c>
      <c r="K1530" s="22" t="s">
        <v>232</v>
      </c>
      <c r="L1530" s="22" t="s">
        <v>58</v>
      </c>
      <c r="M1530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30" s="24" t="str">
        <f>IFERROR(IF(Table1[[#This Row],[Medicare Rate in CR]]&gt;0,"Y","N"),"N")</f>
        <v>Y</v>
      </c>
      <c r="O1530" s="166">
        <f>Table1[[#This Row],[Medicare Rate in CR]]*Table1[[#This Row],[SumOfUnits]]*Table1[[#This Row],[Actuarial Factor 06/20/2023]]</f>
        <v>1631.0710764845392</v>
      </c>
      <c r="P15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1631.0710764845392</v>
      </c>
      <c r="Q1530" s="166">
        <f>Table1[[#This Row],[Trended Medicare Pricing for all RHCs]]-Table1[[#This Row],[SumOfSFY24 Estimated Payment 5/04/23]]</f>
        <v>600.0737598769349</v>
      </c>
      <c r="R1530" s="24">
        <f>Table1[[#This Row],[SumOfUnits]]*Table1[[#This Row],[Actuarial Factor 06/20/2023]]</f>
        <v>7.0223062663475231</v>
      </c>
      <c r="S1530" s="23"/>
    </row>
    <row r="1531" spans="1:19" x14ac:dyDescent="0.25">
      <c r="A1531" s="192" t="s">
        <v>230</v>
      </c>
      <c r="B1531" s="193" t="s">
        <v>231</v>
      </c>
      <c r="C1531" s="192" t="s">
        <v>76</v>
      </c>
      <c r="D1531" s="192" t="s">
        <v>30</v>
      </c>
      <c r="E1531" s="192" t="s">
        <v>62</v>
      </c>
      <c r="F1531" s="194">
        <v>29934.142815842759</v>
      </c>
      <c r="G1531">
        <v>204</v>
      </c>
      <c r="H1531">
        <v>204</v>
      </c>
      <c r="I1531" s="167">
        <v>31439.165338547929</v>
      </c>
      <c r="J1531" s="22">
        <v>1.0502777892109418</v>
      </c>
      <c r="K1531" s="22" t="s">
        <v>232</v>
      </c>
      <c r="L1531" s="22" t="s">
        <v>58</v>
      </c>
      <c r="M1531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31" s="24" t="str">
        <f>IFERROR(IF(Table1[[#This Row],[Medicare Rate in CR]]&gt;0,"Y","N"),"N")</f>
        <v>Y</v>
      </c>
      <c r="O1531" s="166">
        <f>Table1[[#This Row],[Medicare Rate in CR]]*Table1[[#This Row],[SumOfUnits]]*Table1[[#This Row],[Actuarial Factor 06/20/2023]]</f>
        <v>49765.396508405196</v>
      </c>
      <c r="P15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49765.396508405196</v>
      </c>
      <c r="Q1531" s="166">
        <f>Table1[[#This Row],[Trended Medicare Pricing for all RHCs]]-Table1[[#This Row],[SumOfSFY24 Estimated Payment 5/04/23]]</f>
        <v>18326.231169857267</v>
      </c>
      <c r="R1531" s="24">
        <f>Table1[[#This Row],[SumOfUnits]]*Table1[[#This Row],[Actuarial Factor 06/20/2023]]</f>
        <v>214.25666899903214</v>
      </c>
      <c r="S1531" s="23"/>
    </row>
    <row r="1532" spans="1:19" x14ac:dyDescent="0.25">
      <c r="A1532" s="192" t="s">
        <v>230</v>
      </c>
      <c r="B1532" s="193" t="s">
        <v>231</v>
      </c>
      <c r="C1532" s="192" t="s">
        <v>76</v>
      </c>
      <c r="D1532" s="192" t="s">
        <v>30</v>
      </c>
      <c r="E1532" s="192" t="s">
        <v>63</v>
      </c>
      <c r="F1532" s="194">
        <v>11048.800231280735</v>
      </c>
      <c r="G1532">
        <v>75</v>
      </c>
      <c r="H1532">
        <v>75</v>
      </c>
      <c r="I1532" s="167">
        <v>11143.221873579332</v>
      </c>
      <c r="J1532" s="22">
        <v>1.0085458728841232</v>
      </c>
      <c r="K1532" s="22" t="s">
        <v>232</v>
      </c>
      <c r="L1532" s="22" t="s">
        <v>58</v>
      </c>
      <c r="M1532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32" s="24" t="str">
        <f>IFERROR(IF(Table1[[#This Row],[Medicare Rate in CR]]&gt;0,"Y","N"),"N")</f>
        <v>Y</v>
      </c>
      <c r="O1532" s="166">
        <f>Table1[[#This Row],[Medicare Rate in CR]]*Table1[[#This Row],[SumOfUnits]]*Table1[[#This Row],[Actuarial Factor 06/20/2023]]</f>
        <v>17569.121242109646</v>
      </c>
      <c r="P15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17569.121242109646</v>
      </c>
      <c r="Q1532" s="166">
        <f>Table1[[#This Row],[Trended Medicare Pricing for all RHCs]]-Table1[[#This Row],[SumOfSFY24 Estimated Payment 5/04/23]]</f>
        <v>6425.899368530314</v>
      </c>
      <c r="R1532" s="24">
        <f>Table1[[#This Row],[SumOfUnits]]*Table1[[#This Row],[Actuarial Factor 06/20/2023]]</f>
        <v>75.640940466309246</v>
      </c>
      <c r="S1532" s="23"/>
    </row>
    <row r="1533" spans="1:19" x14ac:dyDescent="0.25">
      <c r="A1533" s="192" t="s">
        <v>230</v>
      </c>
      <c r="B1533" s="193" t="s">
        <v>231</v>
      </c>
      <c r="C1533" s="192" t="s">
        <v>76</v>
      </c>
      <c r="D1533" s="192" t="s">
        <v>30</v>
      </c>
      <c r="E1533" s="192" t="s">
        <v>64</v>
      </c>
      <c r="F1533" s="194">
        <v>13153.088561241224</v>
      </c>
      <c r="G1533">
        <v>90</v>
      </c>
      <c r="H1533">
        <v>90</v>
      </c>
      <c r="I1533" s="167">
        <v>12399.803517886388</v>
      </c>
      <c r="J1533" s="22">
        <v>0.94272941751684292</v>
      </c>
      <c r="K1533" s="22" t="s">
        <v>232</v>
      </c>
      <c r="L1533" s="22" t="s">
        <v>58</v>
      </c>
      <c r="M1533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33" s="24" t="str">
        <f>IFERROR(IF(Table1[[#This Row],[Medicare Rate in CR]]&gt;0,"Y","N"),"N")</f>
        <v>Y</v>
      </c>
      <c r="O1533" s="166">
        <f>Table1[[#This Row],[Medicare Rate in CR]]*Table1[[#This Row],[SumOfUnits]]*Table1[[#This Row],[Actuarial Factor 06/20/2023]]</f>
        <v>19707.098562597337</v>
      </c>
      <c r="P15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19707.098562597337</v>
      </c>
      <c r="Q1533" s="166">
        <f>Table1[[#This Row],[Trended Medicare Pricing for all RHCs]]-Table1[[#This Row],[SumOfSFY24 Estimated Payment 5/04/23]]</f>
        <v>7307.2950447109488</v>
      </c>
      <c r="R1533" s="24">
        <f>Table1[[#This Row],[SumOfUnits]]*Table1[[#This Row],[Actuarial Factor 06/20/2023]]</f>
        <v>84.845647576515859</v>
      </c>
      <c r="S1533" s="23"/>
    </row>
    <row r="1534" spans="1:19" x14ac:dyDescent="0.25">
      <c r="A1534" s="192" t="s">
        <v>230</v>
      </c>
      <c r="B1534" s="193" t="s">
        <v>231</v>
      </c>
      <c r="C1534" s="192" t="s">
        <v>76</v>
      </c>
      <c r="D1534" s="192" t="s">
        <v>30</v>
      </c>
      <c r="E1534" s="192" t="s">
        <v>77</v>
      </c>
      <c r="F1534" s="194">
        <v>1758.3116507661175</v>
      </c>
      <c r="G1534">
        <v>12</v>
      </c>
      <c r="H1534">
        <v>12</v>
      </c>
      <c r="I1534" s="167">
        <v>2353.9573962269205</v>
      </c>
      <c r="J1534" s="22">
        <v>1.3387600515535873</v>
      </c>
      <c r="K1534" s="22" t="s">
        <v>232</v>
      </c>
      <c r="L1534" s="22" t="s">
        <v>58</v>
      </c>
      <c r="M1534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34" s="24" t="str">
        <f>IFERROR(IF(Table1[[#This Row],[Medicare Rate in CR]]&gt;0,"Y","N"),"N")</f>
        <v>Y</v>
      </c>
      <c r="O1534" s="166">
        <f>Table1[[#This Row],[Medicare Rate in CR]]*Table1[[#This Row],[SumOfUnits]]*Table1[[#This Row],[Actuarial Factor 06/20/2023]]</f>
        <v>3731.4455660922213</v>
      </c>
      <c r="P15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3731.4455660922213</v>
      </c>
      <c r="Q1534" s="166">
        <f>Table1[[#This Row],[Trended Medicare Pricing for all RHCs]]-Table1[[#This Row],[SumOfSFY24 Estimated Payment 5/04/23]]</f>
        <v>1377.4881698653007</v>
      </c>
      <c r="R1534" s="24">
        <f>Table1[[#This Row],[SumOfUnits]]*Table1[[#This Row],[Actuarial Factor 06/20/2023]]</f>
        <v>16.06512061864305</v>
      </c>
      <c r="S1534" s="23"/>
    </row>
    <row r="1535" spans="1:19" x14ac:dyDescent="0.25">
      <c r="A1535" s="192" t="s">
        <v>230</v>
      </c>
      <c r="B1535" s="193" t="s">
        <v>231</v>
      </c>
      <c r="C1535" s="192" t="s">
        <v>76</v>
      </c>
      <c r="D1535" s="192" t="s">
        <v>32</v>
      </c>
      <c r="E1535" s="192" t="s">
        <v>65</v>
      </c>
      <c r="F1535" s="194">
        <v>896.17423147345085</v>
      </c>
      <c r="G1535">
        <v>6</v>
      </c>
      <c r="H1535">
        <v>6</v>
      </c>
      <c r="I1535" s="167">
        <v>1144.386975362471</v>
      </c>
      <c r="J1535" s="22">
        <v>1.2769692936617019</v>
      </c>
      <c r="K1535" s="22" t="s">
        <v>232</v>
      </c>
      <c r="L1535" s="22" t="s">
        <v>58</v>
      </c>
      <c r="M1535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35" s="24" t="str">
        <f>IFERROR(IF(Table1[[#This Row],[Medicare Rate in CR]]&gt;0,"Y","N"),"N")</f>
        <v>Y</v>
      </c>
      <c r="O1535" s="166">
        <f>Table1[[#This Row],[Medicare Rate in CR]]*Table1[[#This Row],[SumOfUnits]]*Table1[[#This Row],[Actuarial Factor 06/20/2023]]</f>
        <v>1779.6099470328211</v>
      </c>
      <c r="P15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1779.6099470328211</v>
      </c>
      <c r="Q1535" s="166">
        <f>Table1[[#This Row],[Trended Medicare Pricing for all RHCs]]-Table1[[#This Row],[SumOfSFY24 Estimated Payment 5/04/23]]</f>
        <v>635.22297167035003</v>
      </c>
      <c r="R1535" s="24">
        <f>Table1[[#This Row],[SumOfUnits]]*Table1[[#This Row],[Actuarial Factor 06/20/2023]]</f>
        <v>7.6618157619702112</v>
      </c>
      <c r="S1535" s="23"/>
    </row>
    <row r="1536" spans="1:19" x14ac:dyDescent="0.25">
      <c r="A1536" s="192" t="s">
        <v>230</v>
      </c>
      <c r="B1536" s="193" t="s">
        <v>231</v>
      </c>
      <c r="C1536" s="192" t="s">
        <v>76</v>
      </c>
      <c r="D1536" s="192" t="s">
        <v>32</v>
      </c>
      <c r="E1536" s="192" t="s">
        <v>66</v>
      </c>
      <c r="F1536" s="194">
        <v>744.04933988628704</v>
      </c>
      <c r="G1536">
        <v>5</v>
      </c>
      <c r="H1536">
        <v>5</v>
      </c>
      <c r="I1536" s="167">
        <v>791.49221275690468</v>
      </c>
      <c r="J1536" s="22">
        <v>1.0637630736664161</v>
      </c>
      <c r="K1536" s="22" t="s">
        <v>232</v>
      </c>
      <c r="L1536" s="22" t="s">
        <v>58</v>
      </c>
      <c r="M1536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36" s="24" t="str">
        <f>IFERROR(IF(Table1[[#This Row],[Medicare Rate in CR]]&gt;0,"Y","N"),"N")</f>
        <v>Y</v>
      </c>
      <c r="O1536" s="166">
        <f>Table1[[#This Row],[Medicare Rate in CR]]*Table1[[#This Row],[SumOfUnits]]*Table1[[#This Row],[Actuarial Factor 06/20/2023]]</f>
        <v>1235.4012456024925</v>
      </c>
      <c r="P15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1235.4012456024925</v>
      </c>
      <c r="Q1536" s="166">
        <f>Table1[[#This Row],[Trended Medicare Pricing for all RHCs]]-Table1[[#This Row],[SumOfSFY24 Estimated Payment 5/04/23]]</f>
        <v>443.90903284558783</v>
      </c>
      <c r="R1536" s="24">
        <f>Table1[[#This Row],[SumOfUnits]]*Table1[[#This Row],[Actuarial Factor 06/20/2023]]</f>
        <v>5.3188153683320802</v>
      </c>
      <c r="S1536" s="23"/>
    </row>
    <row r="1537" spans="1:19" x14ac:dyDescent="0.25">
      <c r="A1537" s="192" t="s">
        <v>230</v>
      </c>
      <c r="B1537" s="193" t="s">
        <v>231</v>
      </c>
      <c r="C1537" s="192" t="s">
        <v>76</v>
      </c>
      <c r="D1537" s="192" t="s">
        <v>31</v>
      </c>
      <c r="E1537" s="192" t="s">
        <v>68</v>
      </c>
      <c r="F1537" s="194">
        <v>3595.0563746747612</v>
      </c>
      <c r="G1537">
        <v>24</v>
      </c>
      <c r="H1537">
        <v>24</v>
      </c>
      <c r="I1537" s="167">
        <v>3922.823205665356</v>
      </c>
      <c r="J1537" s="22">
        <v>1.0911715413698477</v>
      </c>
      <c r="K1537" s="22" t="s">
        <v>232</v>
      </c>
      <c r="L1537" s="22" t="s">
        <v>58</v>
      </c>
      <c r="M1537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37" s="24" t="str">
        <f>IFERROR(IF(Table1[[#This Row],[Medicare Rate in CR]]&gt;0,"Y","N"),"N")</f>
        <v>Y</v>
      </c>
      <c r="O1537" s="166">
        <f>Table1[[#This Row],[Medicare Rate in CR]]*Table1[[#This Row],[SumOfUnits]]*Table1[[#This Row],[Actuarial Factor 06/20/2023]]</f>
        <v>6082.7139339353889</v>
      </c>
      <c r="P15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6082.7139339353889</v>
      </c>
      <c r="Q1537" s="166">
        <f>Table1[[#This Row],[Trended Medicare Pricing for all RHCs]]-Table1[[#This Row],[SumOfSFY24 Estimated Payment 5/04/23]]</f>
        <v>2159.8907282700329</v>
      </c>
      <c r="R1537" s="24">
        <f>Table1[[#This Row],[SumOfUnits]]*Table1[[#This Row],[Actuarial Factor 06/20/2023]]</f>
        <v>26.188116992876346</v>
      </c>
      <c r="S1537" s="23"/>
    </row>
    <row r="1538" spans="1:19" x14ac:dyDescent="0.25">
      <c r="A1538" s="192" t="s">
        <v>230</v>
      </c>
      <c r="B1538" s="193" t="s">
        <v>231</v>
      </c>
      <c r="C1538" s="192" t="s">
        <v>76</v>
      </c>
      <c r="D1538" s="192" t="s">
        <v>31</v>
      </c>
      <c r="E1538" s="192" t="s">
        <v>69</v>
      </c>
      <c r="F1538" s="194">
        <v>14562.657800905876</v>
      </c>
      <c r="G1538">
        <v>97</v>
      </c>
      <c r="H1538">
        <v>97</v>
      </c>
      <c r="I1538" s="167">
        <v>15233.424259186224</v>
      </c>
      <c r="J1538" s="22">
        <v>1.0460607169000855</v>
      </c>
      <c r="K1538" s="22" t="s">
        <v>232</v>
      </c>
      <c r="L1538" s="22" t="s">
        <v>58</v>
      </c>
      <c r="M1538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38" s="24" t="str">
        <f>IFERROR(IF(Table1[[#This Row],[Medicare Rate in CR]]&gt;0,"Y","N"),"N")</f>
        <v>Y</v>
      </c>
      <c r="O1538" s="166">
        <f>Table1[[#This Row],[Medicare Rate in CR]]*Table1[[#This Row],[SumOfUnits]]*Table1[[#This Row],[Actuarial Factor 06/20/2023]]</f>
        <v>23567.94670329514</v>
      </c>
      <c r="P15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23567.94670329514</v>
      </c>
      <c r="Q1538" s="166">
        <f>Table1[[#This Row],[Trended Medicare Pricing for all RHCs]]-Table1[[#This Row],[SumOfSFY24 Estimated Payment 5/04/23]]</f>
        <v>8334.5224441089158</v>
      </c>
      <c r="R1538" s="24">
        <f>Table1[[#This Row],[SumOfUnits]]*Table1[[#This Row],[Actuarial Factor 06/20/2023]]</f>
        <v>101.46788953930829</v>
      </c>
      <c r="S1538" s="23"/>
    </row>
    <row r="1539" spans="1:19" x14ac:dyDescent="0.25">
      <c r="A1539" s="192" t="s">
        <v>230</v>
      </c>
      <c r="B1539" s="193" t="s">
        <v>231</v>
      </c>
      <c r="C1539" s="192" t="s">
        <v>78</v>
      </c>
      <c r="D1539" s="192" t="s">
        <v>30</v>
      </c>
      <c r="E1539" s="192" t="s">
        <v>62</v>
      </c>
      <c r="F1539" s="194">
        <v>150.05300183097233</v>
      </c>
      <c r="G1539">
        <v>1</v>
      </c>
      <c r="H1539">
        <v>1</v>
      </c>
      <c r="I1539" s="167">
        <v>142.53853903897439</v>
      </c>
      <c r="J1539" s="22">
        <v>0.94992127648027569</v>
      </c>
      <c r="K1539" s="22" t="s">
        <v>232</v>
      </c>
      <c r="L1539" s="22" t="s">
        <v>58</v>
      </c>
      <c r="M1539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39" s="24" t="str">
        <f>IFERROR(IF(Table1[[#This Row],[Medicare Rate in CR]]&gt;0,"Y","N"),"N")</f>
        <v>Y</v>
      </c>
      <c r="O1539" s="166">
        <f>Table1[[#This Row],[Medicare Rate in CR]]*Table1[[#This Row],[SumOfUnits]]*Table1[[#This Row],[Actuarial Factor 06/20/2023]]</f>
        <v>220.63821488807363</v>
      </c>
      <c r="P15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220.63821488807363</v>
      </c>
      <c r="Q1539" s="166">
        <f>Table1[[#This Row],[Trended Medicare Pricing for all RHCs]]-Table1[[#This Row],[SumOfSFY24 Estimated Payment 5/04/23]]</f>
        <v>78.099675849099242</v>
      </c>
      <c r="R1539" s="24">
        <f>Table1[[#This Row],[SumOfUnits]]*Table1[[#This Row],[Actuarial Factor 06/20/2023]]</f>
        <v>0.94992127648027569</v>
      </c>
      <c r="S1539" s="23"/>
    </row>
    <row r="1540" spans="1:19" x14ac:dyDescent="0.25">
      <c r="A1540" s="192" t="s">
        <v>230</v>
      </c>
      <c r="B1540" s="193" t="s">
        <v>231</v>
      </c>
      <c r="C1540" s="192" t="s">
        <v>78</v>
      </c>
      <c r="D1540" s="192" t="s">
        <v>30</v>
      </c>
      <c r="E1540" s="192" t="s">
        <v>64</v>
      </c>
      <c r="F1540" s="194">
        <v>150.05300183097233</v>
      </c>
      <c r="G1540">
        <v>1</v>
      </c>
      <c r="H1540">
        <v>1</v>
      </c>
      <c r="I1540" s="167">
        <v>136.3062645042933</v>
      </c>
      <c r="J1540" s="22">
        <v>0.90838745537284149</v>
      </c>
      <c r="K1540" s="22" t="s">
        <v>232</v>
      </c>
      <c r="L1540" s="22" t="s">
        <v>58</v>
      </c>
      <c r="M1540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40" s="24" t="str">
        <f>IFERROR(IF(Table1[[#This Row],[Medicare Rate in CR]]&gt;0,"Y","N"),"N")</f>
        <v>Y</v>
      </c>
      <c r="O1540" s="166">
        <f>Table1[[#This Row],[Medicare Rate in CR]]*Table1[[#This Row],[SumOfUnits]]*Table1[[#This Row],[Actuarial Factor 06/20/2023]]</f>
        <v>210.9911542594499</v>
      </c>
      <c r="P15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210.9911542594499</v>
      </c>
      <c r="Q1540" s="166">
        <f>Table1[[#This Row],[Trended Medicare Pricing for all RHCs]]-Table1[[#This Row],[SumOfSFY24 Estimated Payment 5/04/23]]</f>
        <v>74.684889755156604</v>
      </c>
      <c r="R1540" s="24">
        <f>Table1[[#This Row],[SumOfUnits]]*Table1[[#This Row],[Actuarial Factor 06/20/2023]]</f>
        <v>0.90838745537284149</v>
      </c>
      <c r="S1540" s="23"/>
    </row>
    <row r="1541" spans="1:19" x14ac:dyDescent="0.25">
      <c r="A1541" s="192" t="s">
        <v>230</v>
      </c>
      <c r="B1541" s="193" t="s">
        <v>231</v>
      </c>
      <c r="C1541" s="192" t="s">
        <v>55</v>
      </c>
      <c r="D1541" s="192" t="s">
        <v>30</v>
      </c>
      <c r="E1541" s="192" t="s">
        <v>59</v>
      </c>
      <c r="F1541" s="194">
        <v>1498.4581285535319</v>
      </c>
      <c r="G1541">
        <v>10</v>
      </c>
      <c r="H1541">
        <v>10</v>
      </c>
      <c r="I1541" s="167">
        <v>1532.5032821684629</v>
      </c>
      <c r="J1541" s="22">
        <v>1.0227201234163246</v>
      </c>
      <c r="K1541" s="22" t="s">
        <v>232</v>
      </c>
      <c r="L1541" s="22" t="s">
        <v>58</v>
      </c>
      <c r="M1541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41" s="24" t="str">
        <f>IFERROR(IF(Table1[[#This Row],[Medicare Rate in CR]]&gt;0,"Y","N"),"N")</f>
        <v>Y</v>
      </c>
      <c r="O1541" s="166">
        <f>Table1[[#This Row],[Medicare Rate in CR]]*Table1[[#This Row],[SumOfUnits]]*Table1[[#This Row],[Actuarial Factor 06/20/2023]]</f>
        <v>2375.4720306590975</v>
      </c>
      <c r="P15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2375.4720306590975</v>
      </c>
      <c r="Q1541" s="166">
        <f>Table1[[#This Row],[Trended Medicare Pricing for all RHCs]]-Table1[[#This Row],[SumOfSFY24 Estimated Payment 5/04/23]]</f>
        <v>842.96874849063465</v>
      </c>
      <c r="R1541" s="24">
        <f>Table1[[#This Row],[SumOfUnits]]*Table1[[#This Row],[Actuarial Factor 06/20/2023]]</f>
        <v>10.227201234163246</v>
      </c>
      <c r="S1541" s="23"/>
    </row>
    <row r="1542" spans="1:19" x14ac:dyDescent="0.25">
      <c r="A1542" s="192" t="s">
        <v>230</v>
      </c>
      <c r="B1542" s="193" t="s">
        <v>231</v>
      </c>
      <c r="C1542" s="192" t="s">
        <v>55</v>
      </c>
      <c r="D1542" s="192" t="s">
        <v>30</v>
      </c>
      <c r="E1542" s="192" t="s">
        <v>60</v>
      </c>
      <c r="F1542" s="194">
        <v>2485.4485882239578</v>
      </c>
      <c r="G1542">
        <v>17</v>
      </c>
      <c r="H1542">
        <v>17</v>
      </c>
      <c r="I1542" s="167">
        <v>2258.3934593438335</v>
      </c>
      <c r="J1542" s="22">
        <v>0.90864621784738975</v>
      </c>
      <c r="K1542" s="22" t="s">
        <v>232</v>
      </c>
      <c r="L1542" s="22" t="s">
        <v>58</v>
      </c>
      <c r="M1542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42" s="24" t="str">
        <f>IFERROR(IF(Table1[[#This Row],[Medicare Rate in CR]]&gt;0,"Y","N"),"N")</f>
        <v>Y</v>
      </c>
      <c r="O1542" s="166">
        <f>Table1[[#This Row],[Medicare Rate in CR]]*Table1[[#This Row],[SumOfUnits]]*Table1[[#This Row],[Actuarial Factor 06/20/2023]]</f>
        <v>3587.8713693300247</v>
      </c>
      <c r="P15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3587.8713693300247</v>
      </c>
      <c r="Q1542" s="166">
        <f>Table1[[#This Row],[Trended Medicare Pricing for all RHCs]]-Table1[[#This Row],[SumOfSFY24 Estimated Payment 5/04/23]]</f>
        <v>1329.4779099861912</v>
      </c>
      <c r="R1542" s="24">
        <f>Table1[[#This Row],[SumOfUnits]]*Table1[[#This Row],[Actuarial Factor 06/20/2023]]</f>
        <v>15.446985703405625</v>
      </c>
      <c r="S1542" s="23"/>
    </row>
    <row r="1543" spans="1:19" x14ac:dyDescent="0.25">
      <c r="A1543" s="192" t="s">
        <v>230</v>
      </c>
      <c r="B1543" s="193" t="s">
        <v>231</v>
      </c>
      <c r="C1543" s="192" t="s">
        <v>55</v>
      </c>
      <c r="D1543" s="192" t="s">
        <v>30</v>
      </c>
      <c r="E1543" s="192" t="s">
        <v>62</v>
      </c>
      <c r="F1543" s="194">
        <v>1167.6977931964923</v>
      </c>
      <c r="G1543">
        <v>8</v>
      </c>
      <c r="H1543">
        <v>8</v>
      </c>
      <c r="I1543" s="167">
        <v>1224.5785557963495</v>
      </c>
      <c r="J1543" s="22">
        <v>1.0487118866981413</v>
      </c>
      <c r="K1543" s="22" t="s">
        <v>232</v>
      </c>
      <c r="L1543" s="22" t="s">
        <v>58</v>
      </c>
      <c r="M1543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43" s="24" t="str">
        <f>IFERROR(IF(Table1[[#This Row],[Medicare Rate in CR]]&gt;0,"Y","N"),"N")</f>
        <v>Y</v>
      </c>
      <c r="O1543" s="166">
        <f>Table1[[#This Row],[Medicare Rate in CR]]*Table1[[#This Row],[SumOfUnits]]*Table1[[#This Row],[Actuarial Factor 06/20/2023]]</f>
        <v>1948.6744793870184</v>
      </c>
      <c r="P15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1948.6744793870184</v>
      </c>
      <c r="Q1543" s="166">
        <f>Table1[[#This Row],[Trended Medicare Pricing for all RHCs]]-Table1[[#This Row],[SumOfSFY24 Estimated Payment 5/04/23]]</f>
        <v>724.09592359066892</v>
      </c>
      <c r="R1543" s="24">
        <f>Table1[[#This Row],[SumOfUnits]]*Table1[[#This Row],[Actuarial Factor 06/20/2023]]</f>
        <v>8.3896950935851304</v>
      </c>
      <c r="S1543" s="23"/>
    </row>
    <row r="1544" spans="1:19" x14ac:dyDescent="0.25">
      <c r="A1544" s="192" t="s">
        <v>230</v>
      </c>
      <c r="B1544" s="193" t="s">
        <v>231</v>
      </c>
      <c r="C1544" s="192" t="s">
        <v>55</v>
      </c>
      <c r="D1544" s="192" t="s">
        <v>30</v>
      </c>
      <c r="E1544" s="192" t="s">
        <v>63</v>
      </c>
      <c r="F1544" s="194">
        <v>883.95490026019081</v>
      </c>
      <c r="G1544">
        <v>6</v>
      </c>
      <c r="H1544">
        <v>6</v>
      </c>
      <c r="I1544" s="167">
        <v>886.2933624513156</v>
      </c>
      <c r="J1544" s="22">
        <v>1.0026454541859957</v>
      </c>
      <c r="K1544" s="22" t="s">
        <v>232</v>
      </c>
      <c r="L1544" s="22" t="s">
        <v>58</v>
      </c>
      <c r="M1544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44" s="24" t="str">
        <f>IFERROR(IF(Table1[[#This Row],[Medicare Rate in CR]]&gt;0,"Y","N"),"N")</f>
        <v>Y</v>
      </c>
      <c r="O1544" s="166">
        <f>Table1[[#This Row],[Medicare Rate in CR]]*Table1[[#This Row],[SumOfUnits]]*Table1[[#This Row],[Actuarial Factor 06/20/2023]]</f>
        <v>1397.3067578626874</v>
      </c>
      <c r="P15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1397.3067578626874</v>
      </c>
      <c r="Q1544" s="166">
        <f>Table1[[#This Row],[Trended Medicare Pricing for all RHCs]]-Table1[[#This Row],[SumOfSFY24 Estimated Payment 5/04/23]]</f>
        <v>511.01339541137179</v>
      </c>
      <c r="R1544" s="24">
        <f>Table1[[#This Row],[SumOfUnits]]*Table1[[#This Row],[Actuarial Factor 06/20/2023]]</f>
        <v>6.0158727251159743</v>
      </c>
      <c r="S1544" s="23"/>
    </row>
    <row r="1545" spans="1:19" x14ac:dyDescent="0.25">
      <c r="A1545" s="192" t="s">
        <v>230</v>
      </c>
      <c r="B1545" s="193" t="s">
        <v>231</v>
      </c>
      <c r="C1545" s="192" t="s">
        <v>55</v>
      </c>
      <c r="D1545" s="192" t="s">
        <v>30</v>
      </c>
      <c r="E1545" s="192" t="s">
        <v>64</v>
      </c>
      <c r="F1545" s="194">
        <v>150.05300183097233</v>
      </c>
      <c r="G1545">
        <v>1</v>
      </c>
      <c r="H1545">
        <v>1</v>
      </c>
      <c r="I1545" s="167">
        <v>147.11186582084878</v>
      </c>
      <c r="J1545" s="22">
        <v>0.98039935240058296</v>
      </c>
      <c r="K1545" s="22" t="s">
        <v>232</v>
      </c>
      <c r="L1545" s="22" t="s">
        <v>58</v>
      </c>
      <c r="M1545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45" s="24" t="str">
        <f>IFERROR(IF(Table1[[#This Row],[Medicare Rate in CR]]&gt;0,"Y","N"),"N")</f>
        <v>Y</v>
      </c>
      <c r="O1545" s="166">
        <f>Table1[[#This Row],[Medicare Rate in CR]]*Table1[[#This Row],[SumOfUnits]]*Table1[[#This Row],[Actuarial Factor 06/20/2023]]</f>
        <v>227.71735758208342</v>
      </c>
      <c r="P15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227.71735758208342</v>
      </c>
      <c r="Q1545" s="166">
        <f>Table1[[#This Row],[Trended Medicare Pricing for all RHCs]]-Table1[[#This Row],[SumOfSFY24 Estimated Payment 5/04/23]]</f>
        <v>80.605491761234646</v>
      </c>
      <c r="R1545" s="24">
        <f>Table1[[#This Row],[SumOfUnits]]*Table1[[#This Row],[Actuarial Factor 06/20/2023]]</f>
        <v>0.98039935240058296</v>
      </c>
      <c r="S1545" s="23"/>
    </row>
    <row r="1546" spans="1:19" x14ac:dyDescent="0.25">
      <c r="A1546" s="192" t="s">
        <v>230</v>
      </c>
      <c r="B1546" s="193" t="s">
        <v>231</v>
      </c>
      <c r="C1546" s="192" t="s">
        <v>55</v>
      </c>
      <c r="D1546" s="192" t="s">
        <v>31</v>
      </c>
      <c r="E1546" s="192" t="s">
        <v>74</v>
      </c>
      <c r="F1546" s="194">
        <v>7494.3625325238609</v>
      </c>
      <c r="G1546">
        <v>50</v>
      </c>
      <c r="H1546">
        <v>50</v>
      </c>
      <c r="I1546" s="167">
        <v>7773.5316081978626</v>
      </c>
      <c r="J1546" s="22">
        <v>1.0372505432533414</v>
      </c>
      <c r="K1546" s="22" t="s">
        <v>232</v>
      </c>
      <c r="L1546" s="22" t="s">
        <v>58</v>
      </c>
      <c r="M1546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46" s="24" t="str">
        <f>IFERROR(IF(Table1[[#This Row],[Medicare Rate in CR]]&gt;0,"Y","N"),"N")</f>
        <v>Y</v>
      </c>
      <c r="O1546" s="166">
        <f>Table1[[#This Row],[Medicare Rate in CR]]*Table1[[#This Row],[SumOfUnits]]*Table1[[#This Row],[Actuarial Factor 06/20/2023]]</f>
        <v>12046.10918407268</v>
      </c>
      <c r="P15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12046.10918407268</v>
      </c>
      <c r="Q1546" s="166">
        <f>Table1[[#This Row],[Trended Medicare Pricing for all RHCs]]-Table1[[#This Row],[SumOfSFY24 Estimated Payment 5/04/23]]</f>
        <v>4272.5775758748177</v>
      </c>
      <c r="R1546" s="24">
        <f>Table1[[#This Row],[SumOfUnits]]*Table1[[#This Row],[Actuarial Factor 06/20/2023]]</f>
        <v>51.862527162667071</v>
      </c>
      <c r="S1546" s="23"/>
    </row>
    <row r="1547" spans="1:19" x14ac:dyDescent="0.25">
      <c r="A1547" s="192" t="s">
        <v>230</v>
      </c>
      <c r="B1547" s="193" t="s">
        <v>231</v>
      </c>
      <c r="C1547" s="192" t="s">
        <v>55</v>
      </c>
      <c r="D1547" s="192" t="s">
        <v>31</v>
      </c>
      <c r="E1547" s="192" t="s">
        <v>69</v>
      </c>
      <c r="F1547" s="194">
        <v>300.10600366194467</v>
      </c>
      <c r="G1547">
        <v>2</v>
      </c>
      <c r="H1547">
        <v>2</v>
      </c>
      <c r="I1547" s="167">
        <v>314.34539767371933</v>
      </c>
      <c r="J1547" s="22">
        <v>1.0474478812087167</v>
      </c>
      <c r="K1547" s="22" t="s">
        <v>232</v>
      </c>
      <c r="L1547" s="22" t="s">
        <v>58</v>
      </c>
      <c r="M1547" s="22" t="str">
        <f>IFERROR(IFERROR(INDEX(FreeStand_Medicare!E:E,MATCH(Table1[[#This Row],[Medicare Number]],FreeStand_Medicare!A:A,0)),INDEX(HospBased_Medicare_CR!F:F,MATCH(Table1[[#This Row],[Medicare Number]],HospBased_Medicare_CR!G:G,0))),0)</f>
        <v>232.27</v>
      </c>
      <c r="N1547" s="24" t="str">
        <f>IFERROR(IF(Table1[[#This Row],[Medicare Rate in CR]]&gt;0,"Y","N"),"N")</f>
        <v>Y</v>
      </c>
      <c r="O1547" s="166">
        <f>Table1[[#This Row],[Medicare Rate in CR]]*Table1[[#This Row],[SumOfUnits]]*Table1[[#This Row],[Actuarial Factor 06/20/2023]]</f>
        <v>486.58143873669729</v>
      </c>
      <c r="P15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486.58143873669729</v>
      </c>
      <c r="Q1547" s="166">
        <f>Table1[[#This Row],[Trended Medicare Pricing for all RHCs]]-Table1[[#This Row],[SumOfSFY24 Estimated Payment 5/04/23]]</f>
        <v>172.23604106297796</v>
      </c>
      <c r="R1547" s="24">
        <f>Table1[[#This Row],[SumOfUnits]]*Table1[[#This Row],[Actuarial Factor 06/20/2023]]</f>
        <v>2.0948957624174334</v>
      </c>
      <c r="S1547" s="23"/>
    </row>
    <row r="1548" spans="1:19" x14ac:dyDescent="0.25">
      <c r="A1548" s="192" t="s">
        <v>233</v>
      </c>
      <c r="B1548" s="193" t="s">
        <v>234</v>
      </c>
      <c r="C1548" s="192" t="s">
        <v>72</v>
      </c>
      <c r="D1548" s="192" t="s">
        <v>30</v>
      </c>
      <c r="E1548" s="192" t="s">
        <v>62</v>
      </c>
      <c r="F1548" s="194">
        <v>191.66</v>
      </c>
      <c r="G1548">
        <v>2</v>
      </c>
      <c r="H1548">
        <v>2</v>
      </c>
      <c r="I1548" s="167">
        <v>224.98407923502259</v>
      </c>
      <c r="J1548" s="22">
        <v>1.1738708089065146</v>
      </c>
      <c r="K1548" s="22" t="s">
        <v>235</v>
      </c>
      <c r="L1548" s="22" t="s">
        <v>58</v>
      </c>
      <c r="M1548" s="22" t="str">
        <f>IFERROR(IFERROR(INDEX(FreeStand_Medicare!E:E,MATCH(Table1[[#This Row],[Medicare Number]],FreeStand_Medicare!A:A,0)),INDEX(HospBased_Medicare_CR!F:F,MATCH(Table1[[#This Row],[Medicare Number]],HospBased_Medicare_CR!G:G,0))),0)</f>
        <v>140.79</v>
      </c>
      <c r="N1548" s="24" t="str">
        <f>IFERROR(IF(Table1[[#This Row],[Medicare Rate in CR]]&gt;0,"Y","N"),"N")</f>
        <v>Y</v>
      </c>
      <c r="O1548" s="166">
        <f>Table1[[#This Row],[Medicare Rate in CR]]*Table1[[#This Row],[SumOfUnits]]*Table1[[#This Row],[Actuarial Factor 06/20/2023]]</f>
        <v>330.53854237189637</v>
      </c>
      <c r="P15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330.53854237189637</v>
      </c>
      <c r="Q1548" s="166">
        <f>Table1[[#This Row],[Trended Medicare Pricing for all RHCs]]-Table1[[#This Row],[SumOfSFY24 Estimated Payment 5/04/23]]</f>
        <v>105.55446313687378</v>
      </c>
      <c r="R1548" s="24">
        <f>Table1[[#This Row],[SumOfUnits]]*Table1[[#This Row],[Actuarial Factor 06/20/2023]]</f>
        <v>2.3477416178130293</v>
      </c>
      <c r="S1548" s="23"/>
    </row>
    <row r="1549" spans="1:19" x14ac:dyDescent="0.25">
      <c r="A1549" s="192" t="s">
        <v>233</v>
      </c>
      <c r="B1549" s="193" t="s">
        <v>234</v>
      </c>
      <c r="C1549" s="192" t="s">
        <v>72</v>
      </c>
      <c r="D1549" s="192" t="s">
        <v>30</v>
      </c>
      <c r="E1549" s="192" t="s">
        <v>64</v>
      </c>
      <c r="F1549" s="194">
        <v>95.83</v>
      </c>
      <c r="G1549">
        <v>1</v>
      </c>
      <c r="H1549">
        <v>1</v>
      </c>
      <c r="I1549" s="167">
        <v>105.59497767324629</v>
      </c>
      <c r="J1549" s="22">
        <v>1.101898963510866</v>
      </c>
      <c r="K1549" s="22" t="s">
        <v>235</v>
      </c>
      <c r="L1549" s="22" t="s">
        <v>58</v>
      </c>
      <c r="M1549" s="22" t="str">
        <f>IFERROR(IFERROR(INDEX(FreeStand_Medicare!E:E,MATCH(Table1[[#This Row],[Medicare Number]],FreeStand_Medicare!A:A,0)),INDEX(HospBased_Medicare_CR!F:F,MATCH(Table1[[#This Row],[Medicare Number]],HospBased_Medicare_CR!G:G,0))),0)</f>
        <v>140.79</v>
      </c>
      <c r="N1549" s="24" t="str">
        <f>IFERROR(IF(Table1[[#This Row],[Medicare Rate in CR]]&gt;0,"Y","N"),"N")</f>
        <v>Y</v>
      </c>
      <c r="O1549" s="166">
        <f>Table1[[#This Row],[Medicare Rate in CR]]*Table1[[#This Row],[SumOfUnits]]*Table1[[#This Row],[Actuarial Factor 06/20/2023]]</f>
        <v>155.13635507269481</v>
      </c>
      <c r="P15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155.13635507269481</v>
      </c>
      <c r="Q1549" s="166">
        <f>Table1[[#This Row],[Trended Medicare Pricing for all RHCs]]-Table1[[#This Row],[SumOfSFY24 Estimated Payment 5/04/23]]</f>
        <v>49.541377399448521</v>
      </c>
      <c r="R1549" s="24">
        <f>Table1[[#This Row],[SumOfUnits]]*Table1[[#This Row],[Actuarial Factor 06/20/2023]]</f>
        <v>1.101898963510866</v>
      </c>
      <c r="S1549" s="23"/>
    </row>
    <row r="1550" spans="1:19" x14ac:dyDescent="0.25">
      <c r="A1550" s="192" t="s">
        <v>233</v>
      </c>
      <c r="B1550" s="193" t="s">
        <v>234</v>
      </c>
      <c r="C1550" s="192" t="s">
        <v>79</v>
      </c>
      <c r="D1550" s="192" t="s">
        <v>30</v>
      </c>
      <c r="E1550" s="192" t="s">
        <v>56</v>
      </c>
      <c r="F1550" s="194">
        <v>193</v>
      </c>
      <c r="G1550">
        <v>2</v>
      </c>
      <c r="H1550">
        <v>2</v>
      </c>
      <c r="I1550" s="167">
        <v>211.34284252622953</v>
      </c>
      <c r="J1550" s="22">
        <v>1.0950406348509303</v>
      </c>
      <c r="K1550" s="22" t="s">
        <v>235</v>
      </c>
      <c r="L1550" s="22" t="s">
        <v>58</v>
      </c>
      <c r="M1550" s="22" t="str">
        <f>IFERROR(IFERROR(INDEX(FreeStand_Medicare!E:E,MATCH(Table1[[#This Row],[Medicare Number]],FreeStand_Medicare!A:A,0)),INDEX(HospBased_Medicare_CR!F:F,MATCH(Table1[[#This Row],[Medicare Number]],HospBased_Medicare_CR!G:G,0))),0)</f>
        <v>140.79</v>
      </c>
      <c r="N1550" s="24" t="str">
        <f>IFERROR(IF(Table1[[#This Row],[Medicare Rate in CR]]&gt;0,"Y","N"),"N")</f>
        <v>Y</v>
      </c>
      <c r="O1550" s="166">
        <f>Table1[[#This Row],[Medicare Rate in CR]]*Table1[[#This Row],[SumOfUnits]]*Table1[[#This Row],[Actuarial Factor 06/20/2023]]</f>
        <v>308.34154196132494</v>
      </c>
      <c r="P15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308.34154196132494</v>
      </c>
      <c r="Q1550" s="166">
        <f>Table1[[#This Row],[Trended Medicare Pricing for all RHCs]]-Table1[[#This Row],[SumOfSFY24 Estimated Payment 5/04/23]]</f>
        <v>96.998699435095403</v>
      </c>
      <c r="R1550" s="24">
        <f>Table1[[#This Row],[SumOfUnits]]*Table1[[#This Row],[Actuarial Factor 06/20/2023]]</f>
        <v>2.1900812697018606</v>
      </c>
      <c r="S1550" s="23"/>
    </row>
    <row r="1551" spans="1:19" x14ac:dyDescent="0.25">
      <c r="A1551" s="192" t="s">
        <v>233</v>
      </c>
      <c r="B1551" s="193" t="s">
        <v>234</v>
      </c>
      <c r="C1551" s="192" t="s">
        <v>79</v>
      </c>
      <c r="D1551" s="192" t="s">
        <v>30</v>
      </c>
      <c r="E1551" s="192" t="s">
        <v>59</v>
      </c>
      <c r="F1551" s="194">
        <v>3356.7299999999987</v>
      </c>
      <c r="G1551">
        <v>35</v>
      </c>
      <c r="H1551">
        <v>35</v>
      </c>
      <c r="I1551" s="167">
        <v>3205.431679326744</v>
      </c>
      <c r="J1551" s="22">
        <v>0.95492687208287386</v>
      </c>
      <c r="K1551" s="22" t="s">
        <v>235</v>
      </c>
      <c r="L1551" s="22" t="s">
        <v>58</v>
      </c>
      <c r="M1551" s="22" t="str">
        <f>IFERROR(IFERROR(INDEX(FreeStand_Medicare!E:E,MATCH(Table1[[#This Row],[Medicare Number]],FreeStand_Medicare!A:A,0)),INDEX(HospBased_Medicare_CR!F:F,MATCH(Table1[[#This Row],[Medicare Number]],HospBased_Medicare_CR!G:G,0))),0)</f>
        <v>140.79</v>
      </c>
      <c r="N1551" s="24" t="str">
        <f>IFERROR(IF(Table1[[#This Row],[Medicare Rate in CR]]&gt;0,"Y","N"),"N")</f>
        <v>Y</v>
      </c>
      <c r="O1551" s="166">
        <f>Table1[[#This Row],[Medicare Rate in CR]]*Table1[[#This Row],[SumOfUnits]]*Table1[[#This Row],[Actuarial Factor 06/20/2023]]</f>
        <v>4705.5454012191731</v>
      </c>
      <c r="P15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4705.5454012191731</v>
      </c>
      <c r="Q1551" s="166">
        <f>Table1[[#This Row],[Trended Medicare Pricing for all RHCs]]-Table1[[#This Row],[SumOfSFY24 Estimated Payment 5/04/23]]</f>
        <v>1500.1137218924291</v>
      </c>
      <c r="R1551" s="24">
        <f>Table1[[#This Row],[SumOfUnits]]*Table1[[#This Row],[Actuarial Factor 06/20/2023]]</f>
        <v>33.422440522900587</v>
      </c>
      <c r="S1551" s="23"/>
    </row>
    <row r="1552" spans="1:19" x14ac:dyDescent="0.25">
      <c r="A1552" s="192" t="s">
        <v>233</v>
      </c>
      <c r="B1552" s="193" t="s">
        <v>234</v>
      </c>
      <c r="C1552" s="192" t="s">
        <v>79</v>
      </c>
      <c r="D1552" s="192" t="s">
        <v>30</v>
      </c>
      <c r="E1552" s="192" t="s">
        <v>60</v>
      </c>
      <c r="F1552" s="194">
        <v>3970.570000000002</v>
      </c>
      <c r="G1552">
        <v>41</v>
      </c>
      <c r="H1552">
        <v>41</v>
      </c>
      <c r="I1552" s="167">
        <v>3349.9602728892955</v>
      </c>
      <c r="J1552" s="22">
        <v>0.84369757311652838</v>
      </c>
      <c r="K1552" s="22" t="s">
        <v>235</v>
      </c>
      <c r="L1552" s="22" t="s">
        <v>58</v>
      </c>
      <c r="M1552" s="22" t="str">
        <f>IFERROR(IFERROR(INDEX(FreeStand_Medicare!E:E,MATCH(Table1[[#This Row],[Medicare Number]],FreeStand_Medicare!A:A,0)),INDEX(HospBased_Medicare_CR!F:F,MATCH(Table1[[#This Row],[Medicare Number]],HospBased_Medicare_CR!G:G,0))),0)</f>
        <v>140.79</v>
      </c>
      <c r="N1552" s="24" t="str">
        <f>IFERROR(IF(Table1[[#This Row],[Medicare Rate in CR]]&gt;0,"Y","N"),"N")</f>
        <v>Y</v>
      </c>
      <c r="O1552" s="166">
        <f>Table1[[#This Row],[Medicare Rate in CR]]*Table1[[#This Row],[SumOfUnits]]*Table1[[#This Row],[Actuarial Factor 06/20/2023]]</f>
        <v>4870.1514340821168</v>
      </c>
      <c r="P15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4870.1514340821168</v>
      </c>
      <c r="Q1552" s="166">
        <f>Table1[[#This Row],[Trended Medicare Pricing for all RHCs]]-Table1[[#This Row],[SumOfSFY24 Estimated Payment 5/04/23]]</f>
        <v>1520.1911611928213</v>
      </c>
      <c r="R1552" s="24">
        <f>Table1[[#This Row],[SumOfUnits]]*Table1[[#This Row],[Actuarial Factor 06/20/2023]]</f>
        <v>34.591600497777662</v>
      </c>
      <c r="S1552" s="23"/>
    </row>
    <row r="1553" spans="1:19" x14ac:dyDescent="0.25">
      <c r="A1553" s="192" t="s">
        <v>233</v>
      </c>
      <c r="B1553" s="193" t="s">
        <v>234</v>
      </c>
      <c r="C1553" s="192" t="s">
        <v>79</v>
      </c>
      <c r="D1553" s="192" t="s">
        <v>30</v>
      </c>
      <c r="E1553" s="192" t="s">
        <v>61</v>
      </c>
      <c r="F1553" s="194">
        <v>1355.02</v>
      </c>
      <c r="G1553">
        <v>14</v>
      </c>
      <c r="H1553">
        <v>14</v>
      </c>
      <c r="I1553" s="167">
        <v>1143.2270855243582</v>
      </c>
      <c r="J1553" s="22">
        <v>0.84369757311652838</v>
      </c>
      <c r="K1553" s="22" t="s">
        <v>235</v>
      </c>
      <c r="L1553" s="22" t="s">
        <v>58</v>
      </c>
      <c r="M1553" s="22" t="str">
        <f>IFERROR(IFERROR(INDEX(FreeStand_Medicare!E:E,MATCH(Table1[[#This Row],[Medicare Number]],FreeStand_Medicare!A:A,0)),INDEX(HospBased_Medicare_CR!F:F,MATCH(Table1[[#This Row],[Medicare Number]],HospBased_Medicare_CR!G:G,0))),0)</f>
        <v>140.79</v>
      </c>
      <c r="N1553" s="24" t="str">
        <f>IFERROR(IF(Table1[[#This Row],[Medicare Rate in CR]]&gt;0,"Y","N"),"N")</f>
        <v>Y</v>
      </c>
      <c r="O1553" s="166">
        <f>Table1[[#This Row],[Medicare Rate in CR]]*Table1[[#This Row],[SumOfUnits]]*Table1[[#This Row],[Actuarial Factor 06/20/2023]]</f>
        <v>1662.9785384670645</v>
      </c>
      <c r="P15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1662.9785384670645</v>
      </c>
      <c r="Q1553" s="166">
        <f>Table1[[#This Row],[Trended Medicare Pricing for all RHCs]]-Table1[[#This Row],[SumOfSFY24 Estimated Payment 5/04/23]]</f>
        <v>519.75145294270624</v>
      </c>
      <c r="R1553" s="24">
        <f>Table1[[#This Row],[SumOfUnits]]*Table1[[#This Row],[Actuarial Factor 06/20/2023]]</f>
        <v>11.811766023631398</v>
      </c>
      <c r="S1553" s="23"/>
    </row>
    <row r="1554" spans="1:19" x14ac:dyDescent="0.25">
      <c r="A1554" s="192" t="s">
        <v>233</v>
      </c>
      <c r="B1554" s="193" t="s">
        <v>234</v>
      </c>
      <c r="C1554" s="192" t="s">
        <v>79</v>
      </c>
      <c r="D1554" s="192" t="s">
        <v>30</v>
      </c>
      <c r="E1554" s="192" t="s">
        <v>62</v>
      </c>
      <c r="F1554" s="194">
        <v>4344.4399999999996</v>
      </c>
      <c r="G1554">
        <v>46</v>
      </c>
      <c r="H1554">
        <v>46</v>
      </c>
      <c r="I1554" s="167">
        <v>4404.1467893285462</v>
      </c>
      <c r="J1554" s="22">
        <v>1.0137432648001921</v>
      </c>
      <c r="K1554" s="22" t="s">
        <v>235</v>
      </c>
      <c r="L1554" s="22" t="s">
        <v>58</v>
      </c>
      <c r="M1554" s="22" t="str">
        <f>IFERROR(IFERROR(INDEX(FreeStand_Medicare!E:E,MATCH(Table1[[#This Row],[Medicare Number]],FreeStand_Medicare!A:A,0)),INDEX(HospBased_Medicare_CR!F:F,MATCH(Table1[[#This Row],[Medicare Number]],HospBased_Medicare_CR!G:G,0))),0)</f>
        <v>140.79</v>
      </c>
      <c r="N1554" s="24" t="str">
        <f>IFERROR(IF(Table1[[#This Row],[Medicare Rate in CR]]&gt;0,"Y","N"),"N")</f>
        <v>Y</v>
      </c>
      <c r="O1554" s="166">
        <f>Table1[[#This Row],[Medicare Rate in CR]]*Table1[[#This Row],[SumOfUnits]]*Table1[[#This Row],[Actuarial Factor 06/20/2023]]</f>
        <v>6565.346055556075</v>
      </c>
      <c r="P15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6565.346055556075</v>
      </c>
      <c r="Q1554" s="166">
        <f>Table1[[#This Row],[Trended Medicare Pricing for all RHCs]]-Table1[[#This Row],[SumOfSFY24 Estimated Payment 5/04/23]]</f>
        <v>2161.1992662275288</v>
      </c>
      <c r="R1554" s="24">
        <f>Table1[[#This Row],[SumOfUnits]]*Table1[[#This Row],[Actuarial Factor 06/20/2023]]</f>
        <v>46.632190180808834</v>
      </c>
      <c r="S1554" s="23"/>
    </row>
    <row r="1555" spans="1:19" x14ac:dyDescent="0.25">
      <c r="A1555" s="192" t="s">
        <v>233</v>
      </c>
      <c r="B1555" s="193" t="s">
        <v>234</v>
      </c>
      <c r="C1555" s="192" t="s">
        <v>79</v>
      </c>
      <c r="D1555" s="192" t="s">
        <v>30</v>
      </c>
      <c r="E1555" s="192" t="s">
        <v>63</v>
      </c>
      <c r="F1555" s="194">
        <v>3823.1300000000019</v>
      </c>
      <c r="G1555">
        <v>40</v>
      </c>
      <c r="H1555">
        <v>40</v>
      </c>
      <c r="I1555" s="167">
        <v>3627.3669060787593</v>
      </c>
      <c r="J1555" s="22">
        <v>0.94879507264434049</v>
      </c>
      <c r="K1555" s="22" t="s">
        <v>235</v>
      </c>
      <c r="L1555" s="22" t="s">
        <v>58</v>
      </c>
      <c r="M1555" s="22" t="str">
        <f>IFERROR(IFERROR(INDEX(FreeStand_Medicare!E:E,MATCH(Table1[[#This Row],[Medicare Number]],FreeStand_Medicare!A:A,0)),INDEX(HospBased_Medicare_CR!F:F,MATCH(Table1[[#This Row],[Medicare Number]],HospBased_Medicare_CR!G:G,0))),0)</f>
        <v>140.79</v>
      </c>
      <c r="N1555" s="24" t="str">
        <f>IFERROR(IF(Table1[[#This Row],[Medicare Rate in CR]]&gt;0,"Y","N"),"N")</f>
        <v>Y</v>
      </c>
      <c r="O1555" s="166">
        <f>Table1[[#This Row],[Medicare Rate in CR]]*Table1[[#This Row],[SumOfUnits]]*Table1[[#This Row],[Actuarial Factor 06/20/2023]]</f>
        <v>5343.2343311038676</v>
      </c>
      <c r="P15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5343.2343311038676</v>
      </c>
      <c r="Q1555" s="166">
        <f>Table1[[#This Row],[Trended Medicare Pricing for all RHCs]]-Table1[[#This Row],[SumOfSFY24 Estimated Payment 5/04/23]]</f>
        <v>1715.8674250251083</v>
      </c>
      <c r="R1555" s="24">
        <f>Table1[[#This Row],[SumOfUnits]]*Table1[[#This Row],[Actuarial Factor 06/20/2023]]</f>
        <v>37.951802905773619</v>
      </c>
      <c r="S1555" s="23"/>
    </row>
    <row r="1556" spans="1:19" x14ac:dyDescent="0.25">
      <c r="A1556" s="192" t="s">
        <v>233</v>
      </c>
      <c r="B1556" s="193" t="s">
        <v>234</v>
      </c>
      <c r="C1556" s="192" t="s">
        <v>79</v>
      </c>
      <c r="D1556" s="192" t="s">
        <v>30</v>
      </c>
      <c r="E1556" s="192" t="s">
        <v>64</v>
      </c>
      <c r="F1556" s="194">
        <v>7170.4800000000041</v>
      </c>
      <c r="G1556">
        <v>74</v>
      </c>
      <c r="H1556">
        <v>74</v>
      </c>
      <c r="I1556" s="167">
        <v>6860.6815665764898</v>
      </c>
      <c r="J1556" s="22">
        <v>0.95679530053448103</v>
      </c>
      <c r="K1556" s="22" t="s">
        <v>235</v>
      </c>
      <c r="L1556" s="22" t="s">
        <v>58</v>
      </c>
      <c r="M1556" s="22" t="str">
        <f>IFERROR(IFERROR(INDEX(FreeStand_Medicare!E:E,MATCH(Table1[[#This Row],[Medicare Number]],FreeStand_Medicare!A:A,0)),INDEX(HospBased_Medicare_CR!F:F,MATCH(Table1[[#This Row],[Medicare Number]],HospBased_Medicare_CR!G:G,0))),0)</f>
        <v>140.79</v>
      </c>
      <c r="N1556" s="24" t="str">
        <f>IFERROR(IF(Table1[[#This Row],[Medicare Rate in CR]]&gt;0,"Y","N"),"N")</f>
        <v>Y</v>
      </c>
      <c r="O1556" s="166">
        <f>Table1[[#This Row],[Medicare Rate in CR]]*Table1[[#This Row],[SumOfUnits]]*Table1[[#This Row],[Actuarial Factor 06/20/2023]]</f>
        <v>9968.3335668064683</v>
      </c>
      <c r="P15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9968.3335668064683</v>
      </c>
      <c r="Q1556" s="166">
        <f>Table1[[#This Row],[Trended Medicare Pricing for all RHCs]]-Table1[[#This Row],[SumOfSFY24 Estimated Payment 5/04/23]]</f>
        <v>3107.6520002299785</v>
      </c>
      <c r="R1556" s="24">
        <f>Table1[[#This Row],[SumOfUnits]]*Table1[[#This Row],[Actuarial Factor 06/20/2023]]</f>
        <v>70.802852239551598</v>
      </c>
      <c r="S1556" s="23"/>
    </row>
    <row r="1557" spans="1:19" x14ac:dyDescent="0.25">
      <c r="A1557" s="192" t="s">
        <v>233</v>
      </c>
      <c r="B1557" s="193" t="s">
        <v>234</v>
      </c>
      <c r="C1557" s="192" t="s">
        <v>79</v>
      </c>
      <c r="D1557" s="192" t="s">
        <v>30</v>
      </c>
      <c r="E1557" s="192" t="s">
        <v>77</v>
      </c>
      <c r="F1557" s="194">
        <v>480.49</v>
      </c>
      <c r="G1557">
        <v>5</v>
      </c>
      <c r="H1557">
        <v>5</v>
      </c>
      <c r="I1557" s="167">
        <v>614.09835975710303</v>
      </c>
      <c r="J1557" s="22">
        <v>1.2780668895442215</v>
      </c>
      <c r="K1557" s="22" t="s">
        <v>235</v>
      </c>
      <c r="L1557" s="22" t="s">
        <v>58</v>
      </c>
      <c r="M1557" s="22" t="str">
        <f>IFERROR(IFERROR(INDEX(FreeStand_Medicare!E:E,MATCH(Table1[[#This Row],[Medicare Number]],FreeStand_Medicare!A:A,0)),INDEX(HospBased_Medicare_CR!F:F,MATCH(Table1[[#This Row],[Medicare Number]],HospBased_Medicare_CR!G:G,0))),0)</f>
        <v>140.79</v>
      </c>
      <c r="N1557" s="24" t="str">
        <f>IFERROR(IF(Table1[[#This Row],[Medicare Rate in CR]]&gt;0,"Y","N"),"N")</f>
        <v>Y</v>
      </c>
      <c r="O1557" s="166">
        <f>Table1[[#This Row],[Medicare Rate in CR]]*Table1[[#This Row],[SumOfUnits]]*Table1[[#This Row],[Actuarial Factor 06/20/2023]]</f>
        <v>899.69518689465463</v>
      </c>
      <c r="P15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899.69518689465463</v>
      </c>
      <c r="Q1557" s="166">
        <f>Table1[[#This Row],[Trended Medicare Pricing for all RHCs]]-Table1[[#This Row],[SumOfSFY24 Estimated Payment 5/04/23]]</f>
        <v>285.5968271375516</v>
      </c>
      <c r="R1557" s="24">
        <f>Table1[[#This Row],[SumOfUnits]]*Table1[[#This Row],[Actuarial Factor 06/20/2023]]</f>
        <v>6.3903344477211075</v>
      </c>
      <c r="S1557" s="23"/>
    </row>
    <row r="1558" spans="1:19" x14ac:dyDescent="0.25">
      <c r="A1558" s="192" t="s">
        <v>233</v>
      </c>
      <c r="B1558" s="193" t="s">
        <v>234</v>
      </c>
      <c r="C1558" s="192" t="s">
        <v>79</v>
      </c>
      <c r="D1558" s="192" t="s">
        <v>31</v>
      </c>
      <c r="E1558" s="192" t="s">
        <v>68</v>
      </c>
      <c r="F1558" s="194">
        <v>95.83</v>
      </c>
      <c r="G1558">
        <v>1</v>
      </c>
      <c r="H1558">
        <v>1</v>
      </c>
      <c r="I1558" s="167">
        <v>80.469475071191681</v>
      </c>
      <c r="J1558" s="22">
        <v>0.83971068633195955</v>
      </c>
      <c r="K1558" s="22" t="s">
        <v>235</v>
      </c>
      <c r="L1558" s="22" t="s">
        <v>58</v>
      </c>
      <c r="M1558" s="22" t="str">
        <f>IFERROR(IFERROR(INDEX(FreeStand_Medicare!E:E,MATCH(Table1[[#This Row],[Medicare Number]],FreeStand_Medicare!A:A,0)),INDEX(HospBased_Medicare_CR!F:F,MATCH(Table1[[#This Row],[Medicare Number]],HospBased_Medicare_CR!G:G,0))),0)</f>
        <v>140.79</v>
      </c>
      <c r="N1558" s="24" t="str">
        <f>IFERROR(IF(Table1[[#This Row],[Medicare Rate in CR]]&gt;0,"Y","N"),"N")</f>
        <v>Y</v>
      </c>
      <c r="O1558" s="166">
        <f>Table1[[#This Row],[Medicare Rate in CR]]*Table1[[#This Row],[SumOfUnits]]*Table1[[#This Row],[Actuarial Factor 06/20/2023]]</f>
        <v>118.22286752867657</v>
      </c>
      <c r="P15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118.22286752867657</v>
      </c>
      <c r="Q1558" s="166">
        <f>Table1[[#This Row],[Trended Medicare Pricing for all RHCs]]-Table1[[#This Row],[SumOfSFY24 Estimated Payment 5/04/23]]</f>
        <v>37.753392457484892</v>
      </c>
      <c r="R1558" s="24">
        <f>Table1[[#This Row],[SumOfUnits]]*Table1[[#This Row],[Actuarial Factor 06/20/2023]]</f>
        <v>0.83971068633195955</v>
      </c>
      <c r="S1558" s="23"/>
    </row>
    <row r="1559" spans="1:19" x14ac:dyDescent="0.25">
      <c r="A1559" s="192" t="s">
        <v>233</v>
      </c>
      <c r="B1559" s="193" t="s">
        <v>234</v>
      </c>
      <c r="C1559" s="192" t="s">
        <v>79</v>
      </c>
      <c r="D1559" s="192" t="s">
        <v>31</v>
      </c>
      <c r="E1559" s="192" t="s">
        <v>69</v>
      </c>
      <c r="F1559" s="194">
        <v>1133.33</v>
      </c>
      <c r="G1559">
        <v>7</v>
      </c>
      <c r="H1559">
        <v>7</v>
      </c>
      <c r="I1559" s="167">
        <v>1206.9194791892162</v>
      </c>
      <c r="J1559" s="22">
        <v>1.0649320843789685</v>
      </c>
      <c r="K1559" s="22" t="s">
        <v>235</v>
      </c>
      <c r="L1559" s="22" t="s">
        <v>58</v>
      </c>
      <c r="M1559" s="22" t="str">
        <f>IFERROR(IFERROR(INDEX(FreeStand_Medicare!E:E,MATCH(Table1[[#This Row],[Medicare Number]],FreeStand_Medicare!A:A,0)),INDEX(HospBased_Medicare_CR!F:F,MATCH(Table1[[#This Row],[Medicare Number]],HospBased_Medicare_CR!G:G,0))),0)</f>
        <v>140.79</v>
      </c>
      <c r="N1559" s="24" t="str">
        <f>IFERROR(IF(Table1[[#This Row],[Medicare Rate in CR]]&gt;0,"Y","N"),"N")</f>
        <v>Y</v>
      </c>
      <c r="O1559" s="166">
        <f>Table1[[#This Row],[Medicare Rate in CR]]*Table1[[#This Row],[SumOfUnits]]*Table1[[#This Row],[Actuarial Factor 06/20/2023]]</f>
        <v>1049.5225171180048</v>
      </c>
      <c r="P15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1049.5225171180048</v>
      </c>
      <c r="Q1559" s="166">
        <f>Table1[[#This Row],[Trended Medicare Pricing for all RHCs]]-Table1[[#This Row],[SumOfSFY24 Estimated Payment 5/04/23]]</f>
        <v>-157.39696207121142</v>
      </c>
      <c r="R1559" s="24">
        <f>Table1[[#This Row],[SumOfUnits]]*Table1[[#This Row],[Actuarial Factor 06/20/2023]]</f>
        <v>7.4545245906527793</v>
      </c>
      <c r="S1559" s="23"/>
    </row>
    <row r="1560" spans="1:19" x14ac:dyDescent="0.25">
      <c r="A1560" s="192" t="s">
        <v>236</v>
      </c>
      <c r="B1560" s="193" t="s">
        <v>237</v>
      </c>
      <c r="C1560" s="192" t="s">
        <v>88</v>
      </c>
      <c r="D1560" s="192" t="s">
        <v>30</v>
      </c>
      <c r="E1560" s="192" t="s">
        <v>59</v>
      </c>
      <c r="F1560" s="194">
        <v>875.33969355304998</v>
      </c>
      <c r="G1560">
        <v>4</v>
      </c>
      <c r="H1560">
        <v>4</v>
      </c>
      <c r="I1560" s="167">
        <v>773.81225740157549</v>
      </c>
      <c r="J1560" s="22">
        <v>0.88401367274986775</v>
      </c>
      <c r="K1560" s="22" t="s">
        <v>238</v>
      </c>
      <c r="L1560" s="22" t="s">
        <v>58</v>
      </c>
      <c r="M1560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60" s="24" t="str">
        <f>IFERROR(IF(Table1[[#This Row],[Medicare Rate in CR]]&gt;0,"Y","N"),"N")</f>
        <v>Y</v>
      </c>
      <c r="O1560" s="166">
        <f>Table1[[#This Row],[Medicare Rate in CR]]*Table1[[#This Row],[SumOfUnits]]*Table1[[#This Row],[Actuarial Factor 06/20/2023]]</f>
        <v>1107.2801659395743</v>
      </c>
      <c r="P15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1107.2801659395743</v>
      </c>
      <c r="Q1560" s="166">
        <f>Table1[[#This Row],[Trended Medicare Pricing for all RHCs]]-Table1[[#This Row],[SumOfSFY24 Estimated Payment 5/04/23]]</f>
        <v>333.46790853799882</v>
      </c>
      <c r="R1560" s="24">
        <f>Table1[[#This Row],[SumOfUnits]]*Table1[[#This Row],[Actuarial Factor 06/20/2023]]</f>
        <v>3.536054690999471</v>
      </c>
      <c r="S1560" s="23"/>
    </row>
    <row r="1561" spans="1:19" x14ac:dyDescent="0.25">
      <c r="A1561" s="192" t="s">
        <v>236</v>
      </c>
      <c r="B1561" s="193" t="s">
        <v>237</v>
      </c>
      <c r="C1561" s="192" t="s">
        <v>88</v>
      </c>
      <c r="D1561" s="192" t="s">
        <v>30</v>
      </c>
      <c r="E1561" s="192" t="s">
        <v>60</v>
      </c>
      <c r="F1561" s="194">
        <v>221.11400212007322</v>
      </c>
      <c r="G1561">
        <v>1</v>
      </c>
      <c r="H1561">
        <v>1</v>
      </c>
      <c r="I1561" s="167">
        <v>167.93006981957629</v>
      </c>
      <c r="J1561" s="22">
        <v>0.75947279778502652</v>
      </c>
      <c r="K1561" s="22" t="s">
        <v>238</v>
      </c>
      <c r="L1561" s="22" t="s">
        <v>58</v>
      </c>
      <c r="M1561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61" s="24" t="str">
        <f>IFERROR(IF(Table1[[#This Row],[Medicare Rate in CR]]&gt;0,"Y","N"),"N")</f>
        <v>Y</v>
      </c>
      <c r="O1561" s="166">
        <f>Table1[[#This Row],[Medicare Rate in CR]]*Table1[[#This Row],[SumOfUnits]]*Table1[[#This Row],[Actuarial Factor 06/20/2023]]</f>
        <v>237.8213118984032</v>
      </c>
      <c r="P15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237.8213118984032</v>
      </c>
      <c r="Q1561" s="166">
        <f>Table1[[#This Row],[Trended Medicare Pricing for all RHCs]]-Table1[[#This Row],[SumOfSFY24 Estimated Payment 5/04/23]]</f>
        <v>69.891242078826906</v>
      </c>
      <c r="R1561" s="24">
        <f>Table1[[#This Row],[SumOfUnits]]*Table1[[#This Row],[Actuarial Factor 06/20/2023]]</f>
        <v>0.75947279778502652</v>
      </c>
      <c r="S1561" s="23"/>
    </row>
    <row r="1562" spans="1:19" x14ac:dyDescent="0.25">
      <c r="A1562" s="192" t="s">
        <v>236</v>
      </c>
      <c r="B1562" s="193" t="s">
        <v>237</v>
      </c>
      <c r="C1562" s="192" t="s">
        <v>88</v>
      </c>
      <c r="D1562" s="192" t="s">
        <v>30</v>
      </c>
      <c r="E1562" s="192" t="s">
        <v>77</v>
      </c>
      <c r="F1562" s="194">
        <v>221.11400212007322</v>
      </c>
      <c r="G1562">
        <v>1</v>
      </c>
      <c r="H1562">
        <v>1</v>
      </c>
      <c r="I1562" s="167">
        <v>313.64299444535283</v>
      </c>
      <c r="J1562" s="22">
        <v>1.4184673581867189</v>
      </c>
      <c r="K1562" s="22" t="s">
        <v>238</v>
      </c>
      <c r="L1562" s="22" t="s">
        <v>58</v>
      </c>
      <c r="M1562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62" s="24" t="str">
        <f>IFERROR(IF(Table1[[#This Row],[Medicare Rate in CR]]&gt;0,"Y","N"),"N")</f>
        <v>Y</v>
      </c>
      <c r="O1562" s="166">
        <f>Table1[[#This Row],[Medicare Rate in CR]]*Table1[[#This Row],[SumOfUnits]]*Table1[[#This Row],[Actuarial Factor 06/20/2023]]</f>
        <v>444.17886854258916</v>
      </c>
      <c r="P15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444.17886854258916</v>
      </c>
      <c r="Q1562" s="166">
        <f>Table1[[#This Row],[Trended Medicare Pricing for all RHCs]]-Table1[[#This Row],[SumOfSFY24 Estimated Payment 5/04/23]]</f>
        <v>130.53587409723633</v>
      </c>
      <c r="R1562" s="24">
        <f>Table1[[#This Row],[SumOfUnits]]*Table1[[#This Row],[Actuarial Factor 06/20/2023]]</f>
        <v>1.4184673581867189</v>
      </c>
      <c r="S1562" s="23"/>
    </row>
    <row r="1563" spans="1:19" x14ac:dyDescent="0.25">
      <c r="A1563" s="192" t="s">
        <v>236</v>
      </c>
      <c r="B1563" s="193" t="s">
        <v>237</v>
      </c>
      <c r="C1563" s="192" t="s">
        <v>72</v>
      </c>
      <c r="D1563" s="192" t="s">
        <v>30</v>
      </c>
      <c r="E1563" s="192" t="s">
        <v>59</v>
      </c>
      <c r="F1563" s="194">
        <v>884.45600848029289</v>
      </c>
      <c r="G1563">
        <v>4</v>
      </c>
      <c r="H1563">
        <v>4</v>
      </c>
      <c r="I1563" s="167">
        <v>1020.0807227039651</v>
      </c>
      <c r="J1563" s="22">
        <v>1.1533425211918769</v>
      </c>
      <c r="K1563" s="22" t="s">
        <v>238</v>
      </c>
      <c r="L1563" s="22" t="s">
        <v>58</v>
      </c>
      <c r="M1563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63" s="24" t="str">
        <f>IFERROR(IF(Table1[[#This Row],[Medicare Rate in CR]]&gt;0,"Y","N"),"N")</f>
        <v>Y</v>
      </c>
      <c r="O1563" s="166">
        <f>Table1[[#This Row],[Medicare Rate in CR]]*Table1[[#This Row],[SumOfUnits]]*Table1[[#This Row],[Actuarial Factor 06/20/2023]]</f>
        <v>1444.6307083440972</v>
      </c>
      <c r="P15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1444.6307083440972</v>
      </c>
      <c r="Q1563" s="166">
        <f>Table1[[#This Row],[Trended Medicare Pricing for all RHCs]]-Table1[[#This Row],[SumOfSFY24 Estimated Payment 5/04/23]]</f>
        <v>424.54998564013215</v>
      </c>
      <c r="R1563" s="24">
        <f>Table1[[#This Row],[SumOfUnits]]*Table1[[#This Row],[Actuarial Factor 06/20/2023]]</f>
        <v>4.6133700847675074</v>
      </c>
      <c r="S1563" s="23"/>
    </row>
    <row r="1564" spans="1:19" x14ac:dyDescent="0.25">
      <c r="A1564" s="192" t="s">
        <v>236</v>
      </c>
      <c r="B1564" s="193" t="s">
        <v>237</v>
      </c>
      <c r="C1564" s="192" t="s">
        <v>72</v>
      </c>
      <c r="D1564" s="192" t="s">
        <v>30</v>
      </c>
      <c r="E1564" s="192" t="s">
        <v>60</v>
      </c>
      <c r="F1564" s="194">
        <v>221.11400212007322</v>
      </c>
      <c r="G1564">
        <v>1</v>
      </c>
      <c r="H1564">
        <v>1</v>
      </c>
      <c r="I1564" s="167">
        <v>225.31343782506491</v>
      </c>
      <c r="J1564" s="22">
        <v>1.0189921744653296</v>
      </c>
      <c r="K1564" s="22" t="s">
        <v>238</v>
      </c>
      <c r="L1564" s="22" t="s">
        <v>58</v>
      </c>
      <c r="M1564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64" s="24" t="str">
        <f>IFERROR(IF(Table1[[#This Row],[Medicare Rate in CR]]&gt;0,"Y","N"),"N")</f>
        <v>Y</v>
      </c>
      <c r="O1564" s="166">
        <f>Table1[[#This Row],[Medicare Rate in CR]]*Table1[[#This Row],[SumOfUnits]]*Table1[[#This Row],[Actuarial Factor 06/20/2023]]</f>
        <v>319.08720951207329</v>
      </c>
      <c r="P15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319.08720951207329</v>
      </c>
      <c r="Q1564" s="166">
        <f>Table1[[#This Row],[Trended Medicare Pricing for all RHCs]]-Table1[[#This Row],[SumOfSFY24 Estimated Payment 5/04/23]]</f>
        <v>93.773771687008377</v>
      </c>
      <c r="R1564" s="24">
        <f>Table1[[#This Row],[SumOfUnits]]*Table1[[#This Row],[Actuarial Factor 06/20/2023]]</f>
        <v>1.0189921744653296</v>
      </c>
      <c r="S1564" s="23"/>
    </row>
    <row r="1565" spans="1:19" x14ac:dyDescent="0.25">
      <c r="A1565" s="192" t="s">
        <v>236</v>
      </c>
      <c r="B1565" s="193" t="s">
        <v>237</v>
      </c>
      <c r="C1565" s="192" t="s">
        <v>72</v>
      </c>
      <c r="D1565" s="192" t="s">
        <v>30</v>
      </c>
      <c r="E1565" s="192" t="s">
        <v>62</v>
      </c>
      <c r="F1565" s="194">
        <v>221.11400212007322</v>
      </c>
      <c r="G1565">
        <v>1</v>
      </c>
      <c r="H1565">
        <v>1</v>
      </c>
      <c r="I1565" s="167">
        <v>259.55927252924715</v>
      </c>
      <c r="J1565" s="22">
        <v>1.1738708089065146</v>
      </c>
      <c r="K1565" s="22" t="s">
        <v>238</v>
      </c>
      <c r="L1565" s="22" t="s">
        <v>58</v>
      </c>
      <c r="M1565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65" s="24" t="str">
        <f>IFERROR(IF(Table1[[#This Row],[Medicare Rate in CR]]&gt;0,"Y","N"),"N")</f>
        <v>Y</v>
      </c>
      <c r="O1565" s="166">
        <f>Table1[[#This Row],[Medicare Rate in CR]]*Table1[[#This Row],[SumOfUnits]]*Table1[[#This Row],[Actuarial Factor 06/20/2023]]</f>
        <v>367.585905100986</v>
      </c>
      <c r="P15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367.585905100986</v>
      </c>
      <c r="Q1565" s="166">
        <f>Table1[[#This Row],[Trended Medicare Pricing for all RHCs]]-Table1[[#This Row],[SumOfSFY24 Estimated Payment 5/04/23]]</f>
        <v>108.02663257173884</v>
      </c>
      <c r="R1565" s="24">
        <f>Table1[[#This Row],[SumOfUnits]]*Table1[[#This Row],[Actuarial Factor 06/20/2023]]</f>
        <v>1.1738708089065146</v>
      </c>
      <c r="S1565" s="23"/>
    </row>
    <row r="1566" spans="1:19" x14ac:dyDescent="0.25">
      <c r="A1566" s="192" t="s">
        <v>236</v>
      </c>
      <c r="B1566" s="193" t="s">
        <v>237</v>
      </c>
      <c r="C1566" s="192" t="s">
        <v>72</v>
      </c>
      <c r="D1566" s="192" t="s">
        <v>30</v>
      </c>
      <c r="E1566" s="192" t="s">
        <v>63</v>
      </c>
      <c r="F1566" s="194">
        <v>1525.0072275224052</v>
      </c>
      <c r="G1566">
        <v>7</v>
      </c>
      <c r="H1566">
        <v>7</v>
      </c>
      <c r="I1566" s="167">
        <v>1585.9916882126074</v>
      </c>
      <c r="J1566" s="22">
        <v>1.03998962076349</v>
      </c>
      <c r="K1566" s="22" t="s">
        <v>238</v>
      </c>
      <c r="L1566" s="22" t="s">
        <v>58</v>
      </c>
      <c r="M1566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66" s="24" t="str">
        <f>IFERROR(IF(Table1[[#This Row],[Medicare Rate in CR]]&gt;0,"Y","N"),"N")</f>
        <v>Y</v>
      </c>
      <c r="O1566" s="166">
        <f>Table1[[#This Row],[Medicare Rate in CR]]*Table1[[#This Row],[SumOfUnits]]*Table1[[#This Row],[Actuarial Factor 06/20/2023]]</f>
        <v>2279.6364489211546</v>
      </c>
      <c r="P15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2279.6364489211546</v>
      </c>
      <c r="Q1566" s="166">
        <f>Table1[[#This Row],[Trended Medicare Pricing for all RHCs]]-Table1[[#This Row],[SumOfSFY24 Estimated Payment 5/04/23]]</f>
        <v>693.64476070854721</v>
      </c>
      <c r="R1566" s="24">
        <f>Table1[[#This Row],[SumOfUnits]]*Table1[[#This Row],[Actuarial Factor 06/20/2023]]</f>
        <v>7.2799273453444302</v>
      </c>
      <c r="S1566" s="23"/>
    </row>
    <row r="1567" spans="1:19" x14ac:dyDescent="0.25">
      <c r="A1567" s="192" t="s">
        <v>236</v>
      </c>
      <c r="B1567" s="193" t="s">
        <v>237</v>
      </c>
      <c r="C1567" s="192" t="s">
        <v>72</v>
      </c>
      <c r="D1567" s="192" t="s">
        <v>30</v>
      </c>
      <c r="E1567" s="192" t="s">
        <v>64</v>
      </c>
      <c r="F1567" s="194">
        <v>663.34200636021967</v>
      </c>
      <c r="G1567">
        <v>3</v>
      </c>
      <c r="H1567">
        <v>3</v>
      </c>
      <c r="I1567" s="167">
        <v>730.93586926154433</v>
      </c>
      <c r="J1567" s="22">
        <v>1.101898963510866</v>
      </c>
      <c r="K1567" s="22" t="s">
        <v>238</v>
      </c>
      <c r="L1567" s="22" t="s">
        <v>58</v>
      </c>
      <c r="M1567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67" s="24" t="str">
        <f>IFERROR(IF(Table1[[#This Row],[Medicare Rate in CR]]&gt;0,"Y","N"),"N")</f>
        <v>Y</v>
      </c>
      <c r="O1567" s="166">
        <f>Table1[[#This Row],[Medicare Rate in CR]]*Table1[[#This Row],[SumOfUnits]]*Table1[[#This Row],[Actuarial Factor 06/20/2023]]</f>
        <v>1035.1459243013778</v>
      </c>
      <c r="P15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1035.1459243013778</v>
      </c>
      <c r="Q1567" s="166">
        <f>Table1[[#This Row],[Trended Medicare Pricing for all RHCs]]-Table1[[#This Row],[SumOfSFY24 Estimated Payment 5/04/23]]</f>
        <v>304.21005503983349</v>
      </c>
      <c r="R1567" s="24">
        <f>Table1[[#This Row],[SumOfUnits]]*Table1[[#This Row],[Actuarial Factor 06/20/2023]]</f>
        <v>3.3056968905325981</v>
      </c>
      <c r="S1567" s="23"/>
    </row>
    <row r="1568" spans="1:19" x14ac:dyDescent="0.25">
      <c r="A1568" s="192" t="s">
        <v>236</v>
      </c>
      <c r="B1568" s="193" t="s">
        <v>237</v>
      </c>
      <c r="C1568" s="192" t="s">
        <v>123</v>
      </c>
      <c r="D1568" s="192" t="s">
        <v>30</v>
      </c>
      <c r="E1568" s="192" t="s">
        <v>60</v>
      </c>
      <c r="F1568" s="194">
        <v>221.11400212007322</v>
      </c>
      <c r="G1568">
        <v>1</v>
      </c>
      <c r="H1568">
        <v>1</v>
      </c>
      <c r="I1568" s="167">
        <v>178.39647304159854</v>
      </c>
      <c r="J1568" s="22">
        <v>0.80680767084448379</v>
      </c>
      <c r="K1568" s="22" t="s">
        <v>238</v>
      </c>
      <c r="L1568" s="22" t="s">
        <v>58</v>
      </c>
      <c r="M1568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68" s="24" t="str">
        <f>IFERROR(IF(Table1[[#This Row],[Medicare Rate in CR]]&gt;0,"Y","N"),"N")</f>
        <v>Y</v>
      </c>
      <c r="O1568" s="166">
        <f>Table1[[#This Row],[Medicare Rate in CR]]*Table1[[#This Row],[SumOfUnits]]*Table1[[#This Row],[Actuarial Factor 06/20/2023]]</f>
        <v>252.64375404824165</v>
      </c>
      <c r="P15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252.64375404824165</v>
      </c>
      <c r="Q1568" s="166">
        <f>Table1[[#This Row],[Trended Medicare Pricing for all RHCs]]-Table1[[#This Row],[SumOfSFY24 Estimated Payment 5/04/23]]</f>
        <v>74.247281006643107</v>
      </c>
      <c r="R1568" s="24">
        <f>Table1[[#This Row],[SumOfUnits]]*Table1[[#This Row],[Actuarial Factor 06/20/2023]]</f>
        <v>0.80680767084448379</v>
      </c>
      <c r="S1568" s="23"/>
    </row>
    <row r="1569" spans="1:19" x14ac:dyDescent="0.25">
      <c r="A1569" s="192" t="s">
        <v>236</v>
      </c>
      <c r="B1569" s="193" t="s">
        <v>237</v>
      </c>
      <c r="C1569" s="192" t="s">
        <v>75</v>
      </c>
      <c r="D1569" s="192" t="s">
        <v>30</v>
      </c>
      <c r="E1569" s="192" t="s">
        <v>60</v>
      </c>
      <c r="F1569" s="194">
        <v>221.11400212007322</v>
      </c>
      <c r="G1569">
        <v>1</v>
      </c>
      <c r="H1569">
        <v>1</v>
      </c>
      <c r="I1569" s="167">
        <v>193.00865127112723</v>
      </c>
      <c r="J1569" s="22">
        <v>0.87289203497079426</v>
      </c>
      <c r="K1569" s="22" t="s">
        <v>238</v>
      </c>
      <c r="L1569" s="22" t="s">
        <v>58</v>
      </c>
      <c r="M1569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69" s="24" t="str">
        <f>IFERROR(IF(Table1[[#This Row],[Medicare Rate in CR]]&gt;0,"Y","N"),"N")</f>
        <v>Y</v>
      </c>
      <c r="O1569" s="166">
        <f>Table1[[#This Row],[Medicare Rate in CR]]*Table1[[#This Row],[SumOfUnits]]*Table1[[#This Row],[Actuarial Factor 06/20/2023]]</f>
        <v>273.33741183075449</v>
      </c>
      <c r="P15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273.33741183075449</v>
      </c>
      <c r="Q1569" s="166">
        <f>Table1[[#This Row],[Trended Medicare Pricing for all RHCs]]-Table1[[#This Row],[SumOfSFY24 Estimated Payment 5/04/23]]</f>
        <v>80.328760559627256</v>
      </c>
      <c r="R1569" s="24">
        <f>Table1[[#This Row],[SumOfUnits]]*Table1[[#This Row],[Actuarial Factor 06/20/2023]]</f>
        <v>0.87289203497079426</v>
      </c>
      <c r="S1569" s="23"/>
    </row>
    <row r="1570" spans="1:19" x14ac:dyDescent="0.25">
      <c r="A1570" s="192" t="s">
        <v>236</v>
      </c>
      <c r="B1570" s="193" t="s">
        <v>237</v>
      </c>
      <c r="C1570" s="192" t="s">
        <v>75</v>
      </c>
      <c r="D1570" s="192" t="s">
        <v>31</v>
      </c>
      <c r="E1570" s="192" t="s">
        <v>69</v>
      </c>
      <c r="F1570" s="194">
        <v>626.07690083839259</v>
      </c>
      <c r="G1570">
        <v>3</v>
      </c>
      <c r="H1570">
        <v>3</v>
      </c>
      <c r="I1570" s="167">
        <v>698.03993285565389</v>
      </c>
      <c r="J1570" s="22">
        <v>1.1149428000312647</v>
      </c>
      <c r="K1570" s="22" t="s">
        <v>238</v>
      </c>
      <c r="L1570" s="22" t="s">
        <v>58</v>
      </c>
      <c r="M1570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70" s="24" t="str">
        <f>IFERROR(IF(Table1[[#This Row],[Medicare Rate in CR]]&gt;0,"Y","N"),"N")</f>
        <v>Y</v>
      </c>
      <c r="O1570" s="166">
        <f>Table1[[#This Row],[Medicare Rate in CR]]*Table1[[#This Row],[SumOfUnits]]*Table1[[#This Row],[Actuarial Factor 06/20/2023]]</f>
        <v>1047.3995652053707</v>
      </c>
      <c r="P15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1047.3995652053707</v>
      </c>
      <c r="Q1570" s="166">
        <f>Table1[[#This Row],[Trended Medicare Pricing for all RHCs]]-Table1[[#This Row],[SumOfSFY24 Estimated Payment 5/04/23]]</f>
        <v>349.35963234971678</v>
      </c>
      <c r="R1570" s="24">
        <f>Table1[[#This Row],[SumOfUnits]]*Table1[[#This Row],[Actuarial Factor 06/20/2023]]</f>
        <v>3.3448284000937942</v>
      </c>
      <c r="S1570" s="23"/>
    </row>
    <row r="1571" spans="1:19" x14ac:dyDescent="0.25">
      <c r="A1571" s="192" t="s">
        <v>236</v>
      </c>
      <c r="B1571" s="193" t="s">
        <v>237</v>
      </c>
      <c r="C1571" s="192" t="s">
        <v>90</v>
      </c>
      <c r="D1571" s="192" t="s">
        <v>30</v>
      </c>
      <c r="E1571" s="192" t="s">
        <v>61</v>
      </c>
      <c r="F1571" s="194">
        <v>429.63284186180977</v>
      </c>
      <c r="G1571">
        <v>2</v>
      </c>
      <c r="H1571">
        <v>2</v>
      </c>
      <c r="I1571" s="167">
        <v>353.40825571070297</v>
      </c>
      <c r="J1571" s="22">
        <v>0.8225820311576082</v>
      </c>
      <c r="K1571" s="22" t="s">
        <v>238</v>
      </c>
      <c r="L1571" s="22" t="s">
        <v>58</v>
      </c>
      <c r="M1571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71" s="24" t="str">
        <f>IFERROR(IF(Table1[[#This Row],[Medicare Rate in CR]]&gt;0,"Y","N"),"N")</f>
        <v>Y</v>
      </c>
      <c r="O1571" s="166">
        <f>Table1[[#This Row],[Medicare Rate in CR]]*Table1[[#This Row],[SumOfUnits]]*Table1[[#This Row],[Actuarial Factor 06/20/2023]]</f>
        <v>515.16667447338682</v>
      </c>
      <c r="P15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515.16667447338682</v>
      </c>
      <c r="Q1571" s="166">
        <f>Table1[[#This Row],[Trended Medicare Pricing for all RHCs]]-Table1[[#This Row],[SumOfSFY24 Estimated Payment 5/04/23]]</f>
        <v>161.75841876268385</v>
      </c>
      <c r="R1571" s="24">
        <f>Table1[[#This Row],[SumOfUnits]]*Table1[[#This Row],[Actuarial Factor 06/20/2023]]</f>
        <v>1.6451640623152164</v>
      </c>
      <c r="S1571" s="23"/>
    </row>
    <row r="1572" spans="1:19" x14ac:dyDescent="0.25">
      <c r="A1572" s="192" t="s">
        <v>236</v>
      </c>
      <c r="B1572" s="193" t="s">
        <v>237</v>
      </c>
      <c r="C1572" s="192" t="s">
        <v>76</v>
      </c>
      <c r="D1572" s="192" t="s">
        <v>30</v>
      </c>
      <c r="E1572" s="192" t="s">
        <v>56</v>
      </c>
      <c r="F1572" s="194">
        <v>216.55584465645177</v>
      </c>
      <c r="G1572">
        <v>1</v>
      </c>
      <c r="H1572">
        <v>1</v>
      </c>
      <c r="I1572" s="167">
        <v>231.48271250183808</v>
      </c>
      <c r="J1572" s="22">
        <v>1.0689284921820816</v>
      </c>
      <c r="K1572" s="22" t="s">
        <v>238</v>
      </c>
      <c r="L1572" s="22" t="s">
        <v>58</v>
      </c>
      <c r="M1572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72" s="24" t="str">
        <f>IFERROR(IF(Table1[[#This Row],[Medicare Rate in CR]]&gt;0,"Y","N"),"N")</f>
        <v>Y</v>
      </c>
      <c r="O1572" s="166">
        <f>Table1[[#This Row],[Medicare Rate in CR]]*Table1[[#This Row],[SumOfUnits]]*Table1[[#This Row],[Actuarial Factor 06/20/2023]]</f>
        <v>334.72426804189701</v>
      </c>
      <c r="P15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334.72426804189701</v>
      </c>
      <c r="Q1572" s="166">
        <f>Table1[[#This Row],[Trended Medicare Pricing for all RHCs]]-Table1[[#This Row],[SumOfSFY24 Estimated Payment 5/04/23]]</f>
        <v>103.24155554005893</v>
      </c>
      <c r="R1572" s="24">
        <f>Table1[[#This Row],[SumOfUnits]]*Table1[[#This Row],[Actuarial Factor 06/20/2023]]</f>
        <v>1.0689284921820816</v>
      </c>
      <c r="S1572" s="23"/>
    </row>
    <row r="1573" spans="1:19" x14ac:dyDescent="0.25">
      <c r="A1573" s="192" t="s">
        <v>236</v>
      </c>
      <c r="B1573" s="193" t="s">
        <v>237</v>
      </c>
      <c r="C1573" s="192" t="s">
        <v>76</v>
      </c>
      <c r="D1573" s="192" t="s">
        <v>30</v>
      </c>
      <c r="E1573" s="192" t="s">
        <v>59</v>
      </c>
      <c r="F1573" s="194">
        <v>1321.4416498024475</v>
      </c>
      <c r="G1573">
        <v>6</v>
      </c>
      <c r="H1573">
        <v>6</v>
      </c>
      <c r="I1573" s="167">
        <v>1373.8351037197481</v>
      </c>
      <c r="J1573" s="22">
        <v>1.0396487078526193</v>
      </c>
      <c r="K1573" s="22" t="s">
        <v>238</v>
      </c>
      <c r="L1573" s="22" t="s">
        <v>58</v>
      </c>
      <c r="M1573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73" s="24" t="str">
        <f>IFERROR(IF(Table1[[#This Row],[Medicare Rate in CR]]&gt;0,"Y","N"),"N")</f>
        <v>Y</v>
      </c>
      <c r="O1573" s="166">
        <f>Table1[[#This Row],[Medicare Rate in CR]]*Table1[[#This Row],[SumOfUnits]]*Table1[[#This Row],[Actuarial Factor 06/20/2023]]</f>
        <v>1953.3335782618151</v>
      </c>
      <c r="P15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1953.3335782618151</v>
      </c>
      <c r="Q1573" s="166">
        <f>Table1[[#This Row],[Trended Medicare Pricing for all RHCs]]-Table1[[#This Row],[SumOfSFY24 Estimated Payment 5/04/23]]</f>
        <v>579.49847454206702</v>
      </c>
      <c r="R1573" s="24">
        <f>Table1[[#This Row],[SumOfUnits]]*Table1[[#This Row],[Actuarial Factor 06/20/2023]]</f>
        <v>6.2378922471157159</v>
      </c>
      <c r="S1573" s="23"/>
    </row>
    <row r="1574" spans="1:19" x14ac:dyDescent="0.25">
      <c r="A1574" s="192" t="s">
        <v>236</v>
      </c>
      <c r="B1574" s="193" t="s">
        <v>237</v>
      </c>
      <c r="C1574" s="192" t="s">
        <v>76</v>
      </c>
      <c r="D1574" s="192" t="s">
        <v>30</v>
      </c>
      <c r="E1574" s="192" t="s">
        <v>60</v>
      </c>
      <c r="F1574" s="194">
        <v>1961.3472101763514</v>
      </c>
      <c r="G1574">
        <v>9</v>
      </c>
      <c r="H1574">
        <v>9</v>
      </c>
      <c r="I1574" s="167">
        <v>1721.6476005630782</v>
      </c>
      <c r="J1574" s="22">
        <v>0.87778828329344039</v>
      </c>
      <c r="K1574" s="22" t="s">
        <v>238</v>
      </c>
      <c r="L1574" s="22" t="s">
        <v>58</v>
      </c>
      <c r="M1574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74" s="24" t="str">
        <f>IFERROR(IF(Table1[[#This Row],[Medicare Rate in CR]]&gt;0,"Y","N"),"N")</f>
        <v>Y</v>
      </c>
      <c r="O1574" s="166">
        <f>Table1[[#This Row],[Medicare Rate in CR]]*Table1[[#This Row],[SumOfUnits]]*Table1[[#This Row],[Actuarial Factor 06/20/2023]]</f>
        <v>2473.835607274571</v>
      </c>
      <c r="P15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2473.835607274571</v>
      </c>
      <c r="Q1574" s="166">
        <f>Table1[[#This Row],[Trended Medicare Pricing for all RHCs]]-Table1[[#This Row],[SumOfSFY24 Estimated Payment 5/04/23]]</f>
        <v>752.18800671149279</v>
      </c>
      <c r="R1574" s="24">
        <f>Table1[[#This Row],[SumOfUnits]]*Table1[[#This Row],[Actuarial Factor 06/20/2023]]</f>
        <v>7.9000945496409631</v>
      </c>
      <c r="S1574" s="23"/>
    </row>
    <row r="1575" spans="1:19" x14ac:dyDescent="0.25">
      <c r="A1575" s="192" t="s">
        <v>236</v>
      </c>
      <c r="B1575" s="193" t="s">
        <v>237</v>
      </c>
      <c r="C1575" s="192" t="s">
        <v>76</v>
      </c>
      <c r="D1575" s="192" t="s">
        <v>30</v>
      </c>
      <c r="E1575" s="192" t="s">
        <v>61</v>
      </c>
      <c r="F1575" s="194">
        <v>433.11168931290354</v>
      </c>
      <c r="G1575">
        <v>2</v>
      </c>
      <c r="H1575">
        <v>2</v>
      </c>
      <c r="I1575" s="167">
        <v>380.18036623629553</v>
      </c>
      <c r="J1575" s="22">
        <v>0.87778828329344039</v>
      </c>
      <c r="K1575" s="22" t="s">
        <v>238</v>
      </c>
      <c r="L1575" s="22" t="s">
        <v>58</v>
      </c>
      <c r="M1575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75" s="24" t="str">
        <f>IFERROR(IF(Table1[[#This Row],[Medicare Rate in CR]]&gt;0,"Y","N"),"N")</f>
        <v>Y</v>
      </c>
      <c r="O1575" s="166">
        <f>Table1[[#This Row],[Medicare Rate in CR]]*Table1[[#This Row],[SumOfUnits]]*Table1[[#This Row],[Actuarial Factor 06/20/2023]]</f>
        <v>549.74124606101577</v>
      </c>
      <c r="P15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549.74124606101577</v>
      </c>
      <c r="Q1575" s="166">
        <f>Table1[[#This Row],[Trended Medicare Pricing for all RHCs]]-Table1[[#This Row],[SumOfSFY24 Estimated Payment 5/04/23]]</f>
        <v>169.56087982472025</v>
      </c>
      <c r="R1575" s="24">
        <f>Table1[[#This Row],[SumOfUnits]]*Table1[[#This Row],[Actuarial Factor 06/20/2023]]</f>
        <v>1.7555765665868808</v>
      </c>
      <c r="S1575" s="23"/>
    </row>
    <row r="1576" spans="1:19" x14ac:dyDescent="0.25">
      <c r="A1576" s="192" t="s">
        <v>236</v>
      </c>
      <c r="B1576" s="193" t="s">
        <v>237</v>
      </c>
      <c r="C1576" s="192" t="s">
        <v>76</v>
      </c>
      <c r="D1576" s="192" t="s">
        <v>30</v>
      </c>
      <c r="E1576" s="192" t="s">
        <v>62</v>
      </c>
      <c r="F1576" s="194">
        <v>2914.4935915968003</v>
      </c>
      <c r="G1576">
        <v>13</v>
      </c>
      <c r="H1576">
        <v>13</v>
      </c>
      <c r="I1576" s="167">
        <v>3061.0278860517451</v>
      </c>
      <c r="J1576" s="22">
        <v>1.0502777892109418</v>
      </c>
      <c r="K1576" s="22" t="s">
        <v>238</v>
      </c>
      <c r="L1576" s="22" t="s">
        <v>58</v>
      </c>
      <c r="M1576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76" s="24" t="str">
        <f>IFERROR(IF(Table1[[#This Row],[Medicare Rate in CR]]&gt;0,"Y","N"),"N")</f>
        <v>Y</v>
      </c>
      <c r="O1576" s="166">
        <f>Table1[[#This Row],[Medicare Rate in CR]]*Table1[[#This Row],[SumOfUnits]]*Table1[[#This Row],[Actuarial Factor 06/20/2023]]</f>
        <v>4275.4918298756857</v>
      </c>
      <c r="P15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4275.4918298756857</v>
      </c>
      <c r="Q1576" s="166">
        <f>Table1[[#This Row],[Trended Medicare Pricing for all RHCs]]-Table1[[#This Row],[SumOfSFY24 Estimated Payment 5/04/23]]</f>
        <v>1214.4639438239406</v>
      </c>
      <c r="R1576" s="24">
        <f>Table1[[#This Row],[SumOfUnits]]*Table1[[#This Row],[Actuarial Factor 06/20/2023]]</f>
        <v>13.653611259742243</v>
      </c>
      <c r="S1576" s="23"/>
    </row>
    <row r="1577" spans="1:19" x14ac:dyDescent="0.25">
      <c r="A1577" s="192" t="s">
        <v>236</v>
      </c>
      <c r="B1577" s="193" t="s">
        <v>237</v>
      </c>
      <c r="C1577" s="192" t="s">
        <v>76</v>
      </c>
      <c r="D1577" s="192" t="s">
        <v>30</v>
      </c>
      <c r="E1577" s="192" t="s">
        <v>63</v>
      </c>
      <c r="F1577" s="194">
        <v>4648.5882239568273</v>
      </c>
      <c r="G1577">
        <v>21</v>
      </c>
      <c r="H1577">
        <v>21</v>
      </c>
      <c r="I1577" s="167">
        <v>4688.3144680093947</v>
      </c>
      <c r="J1577" s="22">
        <v>1.0085458728841232</v>
      </c>
      <c r="K1577" s="22" t="s">
        <v>238</v>
      </c>
      <c r="L1577" s="22" t="s">
        <v>58</v>
      </c>
      <c r="M1577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77" s="24" t="str">
        <f>IFERROR(IF(Table1[[#This Row],[Medicare Rate in CR]]&gt;0,"Y","N"),"N")</f>
        <v>Y</v>
      </c>
      <c r="O1577" s="166">
        <f>Table1[[#This Row],[Medicare Rate in CR]]*Table1[[#This Row],[SumOfUnits]]*Table1[[#This Row],[Actuarial Factor 06/20/2023]]</f>
        <v>6632.1371473336212</v>
      </c>
      <c r="P15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6632.1371473336212</v>
      </c>
      <c r="Q1577" s="166">
        <f>Table1[[#This Row],[Trended Medicare Pricing for all RHCs]]-Table1[[#This Row],[SumOfSFY24 Estimated Payment 5/04/23]]</f>
        <v>1943.8226793242266</v>
      </c>
      <c r="R1577" s="24">
        <f>Table1[[#This Row],[SumOfUnits]]*Table1[[#This Row],[Actuarial Factor 06/20/2023]]</f>
        <v>21.179463330566588</v>
      </c>
      <c r="S1577" s="23"/>
    </row>
    <row r="1578" spans="1:19" x14ac:dyDescent="0.25">
      <c r="A1578" s="192" t="s">
        <v>236</v>
      </c>
      <c r="B1578" s="193" t="s">
        <v>237</v>
      </c>
      <c r="C1578" s="192" t="s">
        <v>76</v>
      </c>
      <c r="D1578" s="192" t="s">
        <v>30</v>
      </c>
      <c r="E1578" s="192" t="s">
        <v>64</v>
      </c>
      <c r="F1578" s="194">
        <v>1308.4513828659533</v>
      </c>
      <c r="G1578">
        <v>6</v>
      </c>
      <c r="H1578">
        <v>6</v>
      </c>
      <c r="I1578" s="167">
        <v>1233.5156100183278</v>
      </c>
      <c r="J1578" s="22">
        <v>0.94272941751684292</v>
      </c>
      <c r="K1578" s="22" t="s">
        <v>238</v>
      </c>
      <c r="L1578" s="22" t="s">
        <v>58</v>
      </c>
      <c r="M1578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78" s="24" t="str">
        <f>IFERROR(IF(Table1[[#This Row],[Medicare Rate in CR]]&gt;0,"Y","N"),"N")</f>
        <v>Y</v>
      </c>
      <c r="O1578" s="166">
        <f>Table1[[#This Row],[Medicare Rate in CR]]*Table1[[#This Row],[SumOfUnits]]*Table1[[#This Row],[Actuarial Factor 06/20/2023]]</f>
        <v>1771.2377388073451</v>
      </c>
      <c r="P15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1771.2377388073451</v>
      </c>
      <c r="Q1578" s="166">
        <f>Table1[[#This Row],[Trended Medicare Pricing for all RHCs]]-Table1[[#This Row],[SumOfSFY24 Estimated Payment 5/04/23]]</f>
        <v>537.72212878901723</v>
      </c>
      <c r="R1578" s="24">
        <f>Table1[[#This Row],[SumOfUnits]]*Table1[[#This Row],[Actuarial Factor 06/20/2023]]</f>
        <v>5.6563765051010577</v>
      </c>
      <c r="S1578" s="23"/>
    </row>
    <row r="1579" spans="1:19" x14ac:dyDescent="0.25">
      <c r="A1579" s="192" t="s">
        <v>236</v>
      </c>
      <c r="B1579" s="193" t="s">
        <v>237</v>
      </c>
      <c r="C1579" s="192" t="s">
        <v>76</v>
      </c>
      <c r="D1579" s="192" t="s">
        <v>30</v>
      </c>
      <c r="E1579" s="192" t="s">
        <v>77</v>
      </c>
      <c r="F1579" s="194">
        <v>442.22800424014645</v>
      </c>
      <c r="G1579">
        <v>2</v>
      </c>
      <c r="H1579">
        <v>2</v>
      </c>
      <c r="I1579" s="167">
        <v>592.03718575497851</v>
      </c>
      <c r="J1579" s="22">
        <v>1.3387600515535873</v>
      </c>
      <c r="K1579" s="22" t="s">
        <v>238</v>
      </c>
      <c r="L1579" s="22" t="s">
        <v>58</v>
      </c>
      <c r="M1579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79" s="24" t="str">
        <f>IFERROR(IF(Table1[[#This Row],[Medicare Rate in CR]]&gt;0,"Y","N"),"N")</f>
        <v>Y</v>
      </c>
      <c r="O1579" s="166">
        <f>Table1[[#This Row],[Medicare Rate in CR]]*Table1[[#This Row],[SumOfUnits]]*Table1[[#This Row],[Actuarial Factor 06/20/2023]]</f>
        <v>838.43864508698061</v>
      </c>
      <c r="P15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838.43864508698061</v>
      </c>
      <c r="Q1579" s="166">
        <f>Table1[[#This Row],[Trended Medicare Pricing for all RHCs]]-Table1[[#This Row],[SumOfSFY24 Estimated Payment 5/04/23]]</f>
        <v>246.4014593320021</v>
      </c>
      <c r="R1579" s="24">
        <f>Table1[[#This Row],[SumOfUnits]]*Table1[[#This Row],[Actuarial Factor 06/20/2023]]</f>
        <v>2.6775201031071747</v>
      </c>
      <c r="S1579" s="23"/>
    </row>
    <row r="1580" spans="1:19" x14ac:dyDescent="0.25">
      <c r="A1580" s="192" t="s">
        <v>236</v>
      </c>
      <c r="B1580" s="193" t="s">
        <v>237</v>
      </c>
      <c r="C1580" s="192" t="s">
        <v>76</v>
      </c>
      <c r="D1580" s="192" t="s">
        <v>31</v>
      </c>
      <c r="E1580" s="192" t="s">
        <v>68</v>
      </c>
      <c r="F1580" s="194">
        <v>1322.1258552568179</v>
      </c>
      <c r="G1580">
        <v>6</v>
      </c>
      <c r="H1580">
        <v>6</v>
      </c>
      <c r="I1580" s="167">
        <v>1442.6661073655102</v>
      </c>
      <c r="J1580" s="22">
        <v>1.0911715413698477</v>
      </c>
      <c r="K1580" s="22" t="s">
        <v>238</v>
      </c>
      <c r="L1580" s="22" t="s">
        <v>58</v>
      </c>
      <c r="M1580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80" s="24" t="str">
        <f>IFERROR(IF(Table1[[#This Row],[Medicare Rate in CR]]&gt;0,"Y","N"),"N")</f>
        <v>Y</v>
      </c>
      <c r="O1580" s="166">
        <f>Table1[[#This Row],[Medicare Rate in CR]]*Table1[[#This Row],[SumOfUnits]]*Table1[[#This Row],[Actuarial Factor 06/20/2023]]</f>
        <v>2050.1367387873247</v>
      </c>
      <c r="P15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2050.1367387873247</v>
      </c>
      <c r="Q1580" s="166">
        <f>Table1[[#This Row],[Trended Medicare Pricing for all RHCs]]-Table1[[#This Row],[SumOfSFY24 Estimated Payment 5/04/23]]</f>
        <v>607.47063142181446</v>
      </c>
      <c r="R1580" s="24">
        <f>Table1[[#This Row],[SumOfUnits]]*Table1[[#This Row],[Actuarial Factor 06/20/2023]]</f>
        <v>6.5470292482190864</v>
      </c>
      <c r="S1580" s="23"/>
    </row>
    <row r="1581" spans="1:19" x14ac:dyDescent="0.25">
      <c r="A1581" s="192" t="s">
        <v>236</v>
      </c>
      <c r="B1581" s="193" t="s">
        <v>237</v>
      </c>
      <c r="C1581" s="192" t="s">
        <v>78</v>
      </c>
      <c r="D1581" s="192" t="s">
        <v>30</v>
      </c>
      <c r="E1581" s="192" t="s">
        <v>77</v>
      </c>
      <c r="F1581" s="194">
        <v>216.55584465645177</v>
      </c>
      <c r="G1581">
        <v>1</v>
      </c>
      <c r="H1581">
        <v>1</v>
      </c>
      <c r="I1581" s="167">
        <v>274.97943916775642</v>
      </c>
      <c r="J1581" s="22">
        <v>1.2697853507670918</v>
      </c>
      <c r="K1581" s="22" t="s">
        <v>238</v>
      </c>
      <c r="L1581" s="22" t="s">
        <v>58</v>
      </c>
      <c r="M1581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81" s="24" t="str">
        <f>IFERROR(IF(Table1[[#This Row],[Medicare Rate in CR]]&gt;0,"Y","N"),"N")</f>
        <v>Y</v>
      </c>
      <c r="O1581" s="166">
        <f>Table1[[#This Row],[Medicare Rate in CR]]*Table1[[#This Row],[SumOfUnits]]*Table1[[#This Row],[Actuarial Factor 06/20/2023]]</f>
        <v>397.62058473920712</v>
      </c>
      <c r="P15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397.62058473920712</v>
      </c>
      <c r="Q1581" s="166">
        <f>Table1[[#This Row],[Trended Medicare Pricing for all RHCs]]-Table1[[#This Row],[SumOfSFY24 Estimated Payment 5/04/23]]</f>
        <v>122.64114557145069</v>
      </c>
      <c r="R1581" s="24">
        <f>Table1[[#This Row],[SumOfUnits]]*Table1[[#This Row],[Actuarial Factor 06/20/2023]]</f>
        <v>1.2697853507670918</v>
      </c>
      <c r="S1581" s="23"/>
    </row>
    <row r="1582" spans="1:19" x14ac:dyDescent="0.25">
      <c r="A1582" s="192" t="s">
        <v>236</v>
      </c>
      <c r="B1582" s="193" t="s">
        <v>237</v>
      </c>
      <c r="C1582" s="192" t="s">
        <v>79</v>
      </c>
      <c r="D1582" s="192" t="s">
        <v>30</v>
      </c>
      <c r="E1582" s="192" t="s">
        <v>56</v>
      </c>
      <c r="F1582" s="194">
        <v>205.85911149657898</v>
      </c>
      <c r="G1582">
        <v>1</v>
      </c>
      <c r="H1582">
        <v>1</v>
      </c>
      <c r="I1582" s="167">
        <v>225.4240921430623</v>
      </c>
      <c r="J1582" s="22">
        <v>1.0950406348509303</v>
      </c>
      <c r="K1582" s="22" t="s">
        <v>238</v>
      </c>
      <c r="L1582" s="22" t="s">
        <v>58</v>
      </c>
      <c r="M1582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82" s="24" t="str">
        <f>IFERROR(IF(Table1[[#This Row],[Medicare Rate in CR]]&gt;0,"Y","N"),"N")</f>
        <v>Y</v>
      </c>
      <c r="O1582" s="166">
        <f>Table1[[#This Row],[Medicare Rate in CR]]*Table1[[#This Row],[SumOfUnits]]*Table1[[#This Row],[Actuarial Factor 06/20/2023]]</f>
        <v>342.90102439722028</v>
      </c>
      <c r="P15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342.90102439722028</v>
      </c>
      <c r="Q1582" s="166">
        <f>Table1[[#This Row],[Trended Medicare Pricing for all RHCs]]-Table1[[#This Row],[SumOfSFY24 Estimated Payment 5/04/23]]</f>
        <v>117.47693225415799</v>
      </c>
      <c r="R1582" s="24">
        <f>Table1[[#This Row],[SumOfUnits]]*Table1[[#This Row],[Actuarial Factor 06/20/2023]]</f>
        <v>1.0950406348509303</v>
      </c>
      <c r="S1582" s="23"/>
    </row>
    <row r="1583" spans="1:19" x14ac:dyDescent="0.25">
      <c r="A1583" s="192" t="s">
        <v>236</v>
      </c>
      <c r="B1583" s="193" t="s">
        <v>237</v>
      </c>
      <c r="C1583" s="192" t="s">
        <v>79</v>
      </c>
      <c r="D1583" s="192" t="s">
        <v>30</v>
      </c>
      <c r="E1583" s="192" t="s">
        <v>59</v>
      </c>
      <c r="F1583" s="194">
        <v>879.89785101667144</v>
      </c>
      <c r="G1583">
        <v>4</v>
      </c>
      <c r="H1583">
        <v>4</v>
      </c>
      <c r="I1583" s="167">
        <v>840.23810262379266</v>
      </c>
      <c r="J1583" s="22">
        <v>0.95492687208287386</v>
      </c>
      <c r="K1583" s="22" t="s">
        <v>238</v>
      </c>
      <c r="L1583" s="22" t="s">
        <v>58</v>
      </c>
      <c r="M1583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83" s="24" t="str">
        <f>IFERROR(IF(Table1[[#This Row],[Medicare Rate in CR]]&gt;0,"Y","N"),"N")</f>
        <v>Y</v>
      </c>
      <c r="O1583" s="166">
        <f>Table1[[#This Row],[Medicare Rate in CR]]*Table1[[#This Row],[SumOfUnits]]*Table1[[#This Row],[Actuarial Factor 06/20/2023]]</f>
        <v>1196.1032028961245</v>
      </c>
      <c r="P15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1196.1032028961245</v>
      </c>
      <c r="Q1583" s="166">
        <f>Table1[[#This Row],[Trended Medicare Pricing for all RHCs]]-Table1[[#This Row],[SumOfSFY24 Estimated Payment 5/04/23]]</f>
        <v>355.8651002723318</v>
      </c>
      <c r="R1583" s="24">
        <f>Table1[[#This Row],[SumOfUnits]]*Table1[[#This Row],[Actuarial Factor 06/20/2023]]</f>
        <v>3.8197074883314954</v>
      </c>
      <c r="S1583" s="23"/>
    </row>
    <row r="1584" spans="1:19" x14ac:dyDescent="0.25">
      <c r="A1584" s="192" t="s">
        <v>236</v>
      </c>
      <c r="B1584" s="193" t="s">
        <v>237</v>
      </c>
      <c r="C1584" s="192" t="s">
        <v>79</v>
      </c>
      <c r="D1584" s="192" t="s">
        <v>30</v>
      </c>
      <c r="E1584" s="192" t="s">
        <v>60</v>
      </c>
      <c r="F1584" s="194">
        <v>216.55584465645177</v>
      </c>
      <c r="G1584">
        <v>1</v>
      </c>
      <c r="H1584">
        <v>1</v>
      </c>
      <c r="I1584" s="167">
        <v>182.70764058084828</v>
      </c>
      <c r="J1584" s="22">
        <v>0.84369757311652838</v>
      </c>
      <c r="K1584" s="22" t="s">
        <v>238</v>
      </c>
      <c r="L1584" s="22" t="s">
        <v>58</v>
      </c>
      <c r="M1584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84" s="24" t="str">
        <f>IFERROR(IF(Table1[[#This Row],[Medicare Rate in CR]]&gt;0,"Y","N"),"N")</f>
        <v>Y</v>
      </c>
      <c r="O1584" s="166">
        <f>Table1[[#This Row],[Medicare Rate in CR]]*Table1[[#This Row],[SumOfUnits]]*Table1[[#This Row],[Actuarial Factor 06/20/2023]]</f>
        <v>264.1954580457097</v>
      </c>
      <c r="P15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264.1954580457097</v>
      </c>
      <c r="Q1584" s="166">
        <f>Table1[[#This Row],[Trended Medicare Pricing for all RHCs]]-Table1[[#This Row],[SumOfSFY24 Estimated Payment 5/04/23]]</f>
        <v>81.487817464861422</v>
      </c>
      <c r="R1584" s="24">
        <f>Table1[[#This Row],[SumOfUnits]]*Table1[[#This Row],[Actuarial Factor 06/20/2023]]</f>
        <v>0.84369757311652838</v>
      </c>
      <c r="S1584" s="23"/>
    </row>
    <row r="1585" spans="1:19" x14ac:dyDescent="0.25">
      <c r="A1585" s="192" t="s">
        <v>236</v>
      </c>
      <c r="B1585" s="193" t="s">
        <v>237</v>
      </c>
      <c r="C1585" s="192" t="s">
        <v>79</v>
      </c>
      <c r="D1585" s="192" t="s">
        <v>30</v>
      </c>
      <c r="E1585" s="192" t="s">
        <v>61</v>
      </c>
      <c r="F1585" s="194">
        <v>221.11400212007322</v>
      </c>
      <c r="G1585">
        <v>1</v>
      </c>
      <c r="H1585">
        <v>1</v>
      </c>
      <c r="I1585" s="167">
        <v>186.55334697078868</v>
      </c>
      <c r="J1585" s="22">
        <v>0.84369757311652838</v>
      </c>
      <c r="K1585" s="22" t="s">
        <v>238</v>
      </c>
      <c r="L1585" s="22" t="s">
        <v>58</v>
      </c>
      <c r="M1585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85" s="24" t="str">
        <f>IFERROR(IF(Table1[[#This Row],[Medicare Rate in CR]]&gt;0,"Y","N"),"N")</f>
        <v>Y</v>
      </c>
      <c r="O1585" s="166">
        <f>Table1[[#This Row],[Medicare Rate in CR]]*Table1[[#This Row],[SumOfUnits]]*Table1[[#This Row],[Actuarial Factor 06/20/2023]]</f>
        <v>264.1954580457097</v>
      </c>
      <c r="P15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264.1954580457097</v>
      </c>
      <c r="Q1585" s="166">
        <f>Table1[[#This Row],[Trended Medicare Pricing for all RHCs]]-Table1[[#This Row],[SumOfSFY24 Estimated Payment 5/04/23]]</f>
        <v>77.642111074921019</v>
      </c>
      <c r="R1585" s="24">
        <f>Table1[[#This Row],[SumOfUnits]]*Table1[[#This Row],[Actuarial Factor 06/20/2023]]</f>
        <v>0.84369757311652838</v>
      </c>
      <c r="S1585" s="23"/>
    </row>
    <row r="1586" spans="1:19" x14ac:dyDescent="0.25">
      <c r="A1586" s="192" t="s">
        <v>236</v>
      </c>
      <c r="B1586" s="193" t="s">
        <v>237</v>
      </c>
      <c r="C1586" s="192" t="s">
        <v>79</v>
      </c>
      <c r="D1586" s="192" t="s">
        <v>30</v>
      </c>
      <c r="E1586" s="192" t="s">
        <v>62</v>
      </c>
      <c r="F1586" s="194">
        <v>658.78384889659822</v>
      </c>
      <c r="G1586">
        <v>3</v>
      </c>
      <c r="H1586">
        <v>3</v>
      </c>
      <c r="I1586" s="167">
        <v>667.83768977807392</v>
      </c>
      <c r="J1586" s="22">
        <v>1.0137432648001921</v>
      </c>
      <c r="K1586" s="22" t="s">
        <v>238</v>
      </c>
      <c r="L1586" s="22" t="s">
        <v>58</v>
      </c>
      <c r="M1586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86" s="24" t="str">
        <f>IFERROR(IF(Table1[[#This Row],[Medicare Rate in CR]]&gt;0,"Y","N"),"N")</f>
        <v>Y</v>
      </c>
      <c r="O1586" s="166">
        <f>Table1[[#This Row],[Medicare Rate in CR]]*Table1[[#This Row],[SumOfUnits]]*Table1[[#This Row],[Actuarial Factor 06/20/2023]]</f>
        <v>952.33069781859638</v>
      </c>
      <c r="P15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952.33069781859638</v>
      </c>
      <c r="Q1586" s="166">
        <f>Table1[[#This Row],[Trended Medicare Pricing for all RHCs]]-Table1[[#This Row],[SumOfSFY24 Estimated Payment 5/04/23]]</f>
        <v>284.49300804052245</v>
      </c>
      <c r="R1586" s="24">
        <f>Table1[[#This Row],[SumOfUnits]]*Table1[[#This Row],[Actuarial Factor 06/20/2023]]</f>
        <v>3.0412297944005759</v>
      </c>
      <c r="S1586" s="23"/>
    </row>
    <row r="1587" spans="1:19" x14ac:dyDescent="0.25">
      <c r="A1587" s="192" t="s">
        <v>236</v>
      </c>
      <c r="B1587" s="193" t="s">
        <v>237</v>
      </c>
      <c r="C1587" s="192" t="s">
        <v>79</v>
      </c>
      <c r="D1587" s="192" t="s">
        <v>30</v>
      </c>
      <c r="E1587" s="192" t="s">
        <v>63</v>
      </c>
      <c r="F1587" s="194">
        <v>658.78384889659822</v>
      </c>
      <c r="G1587">
        <v>3</v>
      </c>
      <c r="H1587">
        <v>3</v>
      </c>
      <c r="I1587" s="167">
        <v>625.0508697707661</v>
      </c>
      <c r="J1587" s="22">
        <v>0.94879507264434049</v>
      </c>
      <c r="K1587" s="22" t="s">
        <v>238</v>
      </c>
      <c r="L1587" s="22" t="s">
        <v>58</v>
      </c>
      <c r="M1587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87" s="24" t="str">
        <f>IFERROR(IF(Table1[[#This Row],[Medicare Rate in CR]]&gt;0,"Y","N"),"N")</f>
        <v>Y</v>
      </c>
      <c r="O1587" s="166">
        <f>Table1[[#This Row],[Medicare Rate in CR]]*Table1[[#This Row],[SumOfUnits]]*Table1[[#This Row],[Actuarial Factor 06/20/2023]]</f>
        <v>891.3170671435463</v>
      </c>
      <c r="P15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891.3170671435463</v>
      </c>
      <c r="Q1587" s="166">
        <f>Table1[[#This Row],[Trended Medicare Pricing for all RHCs]]-Table1[[#This Row],[SumOfSFY24 Estimated Payment 5/04/23]]</f>
        <v>266.2661973727802</v>
      </c>
      <c r="R1587" s="24">
        <f>Table1[[#This Row],[SumOfUnits]]*Table1[[#This Row],[Actuarial Factor 06/20/2023]]</f>
        <v>2.8463852179330216</v>
      </c>
      <c r="S1587" s="23"/>
    </row>
    <row r="1588" spans="1:19" x14ac:dyDescent="0.25">
      <c r="A1588" s="192" t="s">
        <v>236</v>
      </c>
      <c r="B1588" s="193" t="s">
        <v>237</v>
      </c>
      <c r="C1588" s="192" t="s">
        <v>79</v>
      </c>
      <c r="D1588" s="192" t="s">
        <v>30</v>
      </c>
      <c r="E1588" s="192" t="s">
        <v>77</v>
      </c>
      <c r="F1588" s="194">
        <v>216.55584465645177</v>
      </c>
      <c r="G1588">
        <v>1</v>
      </c>
      <c r="H1588">
        <v>1</v>
      </c>
      <c r="I1588" s="167">
        <v>276.77285479269295</v>
      </c>
      <c r="J1588" s="22">
        <v>1.2780668895442215</v>
      </c>
      <c r="K1588" s="22" t="s">
        <v>238</v>
      </c>
      <c r="L1588" s="22" t="s">
        <v>58</v>
      </c>
      <c r="M1588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88" s="24" t="str">
        <f>IFERROR(IF(Table1[[#This Row],[Medicare Rate in CR]]&gt;0,"Y","N"),"N")</f>
        <v>Y</v>
      </c>
      <c r="O1588" s="166">
        <f>Table1[[#This Row],[Medicare Rate in CR]]*Table1[[#This Row],[SumOfUnits]]*Table1[[#This Row],[Actuarial Factor 06/20/2023]]</f>
        <v>400.21386579187754</v>
      </c>
      <c r="P15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400.21386579187754</v>
      </c>
      <c r="Q1588" s="166">
        <f>Table1[[#This Row],[Trended Medicare Pricing for all RHCs]]-Table1[[#This Row],[SumOfSFY24 Estimated Payment 5/04/23]]</f>
        <v>123.44101099918458</v>
      </c>
      <c r="R1588" s="24">
        <f>Table1[[#This Row],[SumOfUnits]]*Table1[[#This Row],[Actuarial Factor 06/20/2023]]</f>
        <v>1.2780668895442215</v>
      </c>
      <c r="S1588" s="23"/>
    </row>
    <row r="1589" spans="1:19" x14ac:dyDescent="0.25">
      <c r="A1589" s="192" t="s">
        <v>236</v>
      </c>
      <c r="B1589" s="193" t="s">
        <v>237</v>
      </c>
      <c r="C1589" s="192" t="s">
        <v>55</v>
      </c>
      <c r="D1589" s="192" t="s">
        <v>30</v>
      </c>
      <c r="E1589" s="192" t="s">
        <v>56</v>
      </c>
      <c r="F1589" s="194">
        <v>7070.4153416208965</v>
      </c>
      <c r="G1589">
        <v>33</v>
      </c>
      <c r="H1589">
        <v>33</v>
      </c>
      <c r="I1589" s="167">
        <v>7582.4440004409498</v>
      </c>
      <c r="J1589" s="22">
        <v>1.0724184696485837</v>
      </c>
      <c r="K1589" s="22" t="s">
        <v>238</v>
      </c>
      <c r="L1589" s="22" t="s">
        <v>58</v>
      </c>
      <c r="M1589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89" s="24" t="str">
        <f>IFERROR(IF(Table1[[#This Row],[Medicare Rate in CR]]&gt;0,"Y","N"),"N")</f>
        <v>Y</v>
      </c>
      <c r="O1589" s="166">
        <f>Table1[[#This Row],[Medicare Rate in CR]]*Table1[[#This Row],[SumOfUnits]]*Table1[[#This Row],[Actuarial Factor 06/20/2023]]</f>
        <v>11081.964946329996</v>
      </c>
      <c r="P15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11081.964946329996</v>
      </c>
      <c r="Q1589" s="166">
        <f>Table1[[#This Row],[Trended Medicare Pricing for all RHCs]]-Table1[[#This Row],[SumOfSFY24 Estimated Payment 5/04/23]]</f>
        <v>3499.5209458890458</v>
      </c>
      <c r="R1589" s="24">
        <f>Table1[[#This Row],[SumOfUnits]]*Table1[[#This Row],[Actuarial Factor 06/20/2023]]</f>
        <v>35.38980949840326</v>
      </c>
      <c r="S1589" s="23"/>
    </row>
    <row r="1590" spans="1:19" x14ac:dyDescent="0.25">
      <c r="A1590" s="192" t="s">
        <v>236</v>
      </c>
      <c r="B1590" s="193" t="s">
        <v>237</v>
      </c>
      <c r="C1590" s="192" t="s">
        <v>55</v>
      </c>
      <c r="D1590" s="192" t="s">
        <v>30</v>
      </c>
      <c r="E1590" s="192" t="s">
        <v>59</v>
      </c>
      <c r="F1590" s="194">
        <v>200406.9287848128</v>
      </c>
      <c r="G1590">
        <v>913</v>
      </c>
      <c r="H1590">
        <v>913</v>
      </c>
      <c r="I1590" s="167">
        <v>204960.19894029031</v>
      </c>
      <c r="J1590" s="22">
        <v>1.0227201234163246</v>
      </c>
      <c r="K1590" s="22" t="s">
        <v>238</v>
      </c>
      <c r="L1590" s="22" t="s">
        <v>58</v>
      </c>
      <c r="M1590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90" s="24" t="str">
        <f>IFERROR(IF(Table1[[#This Row],[Medicare Rate in CR]]&gt;0,"Y","N"),"N")</f>
        <v>Y</v>
      </c>
      <c r="O1590" s="166">
        <f>Table1[[#This Row],[Medicare Rate in CR]]*Table1[[#This Row],[SumOfUnits]]*Table1[[#This Row],[Actuarial Factor 06/20/2023]]</f>
        <v>292392.43103473476</v>
      </c>
      <c r="P15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292392.43103473476</v>
      </c>
      <c r="Q1590" s="166">
        <f>Table1[[#This Row],[Trended Medicare Pricing for all RHCs]]-Table1[[#This Row],[SumOfSFY24 Estimated Payment 5/04/23]]</f>
        <v>87432.232094444451</v>
      </c>
      <c r="R1590" s="24">
        <f>Table1[[#This Row],[SumOfUnits]]*Table1[[#This Row],[Actuarial Factor 06/20/2023]]</f>
        <v>933.74347267910434</v>
      </c>
      <c r="S1590" s="23"/>
    </row>
    <row r="1591" spans="1:19" x14ac:dyDescent="0.25">
      <c r="A1591" s="192" t="s">
        <v>236</v>
      </c>
      <c r="B1591" s="193" t="s">
        <v>237</v>
      </c>
      <c r="C1591" s="192" t="s">
        <v>55</v>
      </c>
      <c r="D1591" s="192" t="s">
        <v>30</v>
      </c>
      <c r="E1591" s="192" t="s">
        <v>60</v>
      </c>
      <c r="F1591" s="194">
        <v>84727.859689697812</v>
      </c>
      <c r="G1591">
        <v>394</v>
      </c>
      <c r="H1591">
        <v>394</v>
      </c>
      <c r="I1591" s="167">
        <v>76987.649253348238</v>
      </c>
      <c r="J1591" s="22">
        <v>0.90864621784738975</v>
      </c>
      <c r="K1591" s="22" t="s">
        <v>238</v>
      </c>
      <c r="L1591" s="22" t="s">
        <v>58</v>
      </c>
      <c r="M1591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91" s="24" t="str">
        <f>IFERROR(IF(Table1[[#This Row],[Medicare Rate in CR]]&gt;0,"Y","N"),"N")</f>
        <v>Y</v>
      </c>
      <c r="O1591" s="166">
        <f>Table1[[#This Row],[Medicare Rate in CR]]*Table1[[#This Row],[SumOfUnits]]*Table1[[#This Row],[Actuarial Factor 06/20/2023]]</f>
        <v>112106.18980275225</v>
      </c>
      <c r="P15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112106.18980275225</v>
      </c>
      <c r="Q1591" s="166">
        <f>Table1[[#This Row],[Trended Medicare Pricing for all RHCs]]-Table1[[#This Row],[SumOfSFY24 Estimated Payment 5/04/23]]</f>
        <v>35118.540549404017</v>
      </c>
      <c r="R1591" s="24">
        <f>Table1[[#This Row],[SumOfUnits]]*Table1[[#This Row],[Actuarial Factor 06/20/2023]]</f>
        <v>358.00660983187157</v>
      </c>
      <c r="S1591" s="23"/>
    </row>
    <row r="1592" spans="1:19" x14ac:dyDescent="0.25">
      <c r="A1592" s="192" t="s">
        <v>236</v>
      </c>
      <c r="B1592" s="193" t="s">
        <v>237</v>
      </c>
      <c r="C1592" s="192" t="s">
        <v>55</v>
      </c>
      <c r="D1592" s="192" t="s">
        <v>30</v>
      </c>
      <c r="E1592" s="192" t="s">
        <v>61</v>
      </c>
      <c r="F1592" s="194">
        <v>27877.324853040362</v>
      </c>
      <c r="G1592">
        <v>126</v>
      </c>
      <c r="H1592">
        <v>126</v>
      </c>
      <c r="I1592" s="167">
        <v>25330.625791418166</v>
      </c>
      <c r="J1592" s="22">
        <v>0.90864621784738975</v>
      </c>
      <c r="K1592" s="22" t="s">
        <v>238</v>
      </c>
      <c r="L1592" s="22" t="s">
        <v>58</v>
      </c>
      <c r="M1592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92" s="24" t="str">
        <f>IFERROR(IF(Table1[[#This Row],[Medicare Rate in CR]]&gt;0,"Y","N"),"N")</f>
        <v>Y</v>
      </c>
      <c r="O1592" s="166">
        <f>Table1[[#This Row],[Medicare Rate in CR]]*Table1[[#This Row],[SumOfUnits]]*Table1[[#This Row],[Actuarial Factor 06/20/2023]]</f>
        <v>35851.218058748185</v>
      </c>
      <c r="P15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35851.218058748185</v>
      </c>
      <c r="Q1592" s="166">
        <f>Table1[[#This Row],[Trended Medicare Pricing for all RHCs]]-Table1[[#This Row],[SumOfSFY24 Estimated Payment 5/04/23]]</f>
        <v>10520.592267330019</v>
      </c>
      <c r="R1592" s="24">
        <f>Table1[[#This Row],[SumOfUnits]]*Table1[[#This Row],[Actuarial Factor 06/20/2023]]</f>
        <v>114.48942344877111</v>
      </c>
      <c r="S1592" s="23"/>
    </row>
    <row r="1593" spans="1:19" x14ac:dyDescent="0.25">
      <c r="A1593" s="192" t="s">
        <v>236</v>
      </c>
      <c r="B1593" s="193" t="s">
        <v>237</v>
      </c>
      <c r="C1593" s="192" t="s">
        <v>55</v>
      </c>
      <c r="D1593" s="192" t="s">
        <v>30</v>
      </c>
      <c r="E1593" s="192" t="s">
        <v>62</v>
      </c>
      <c r="F1593" s="194">
        <v>263966.3775657707</v>
      </c>
      <c r="G1593">
        <v>1211</v>
      </c>
      <c r="H1593">
        <v>1211</v>
      </c>
      <c r="I1593" s="167">
        <v>276824.67784187332</v>
      </c>
      <c r="J1593" s="22">
        <v>1.0487118866981413</v>
      </c>
      <c r="K1593" s="22" t="s">
        <v>238</v>
      </c>
      <c r="L1593" s="22" t="s">
        <v>58</v>
      </c>
      <c r="M1593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93" s="24" t="str">
        <f>IFERROR(IF(Table1[[#This Row],[Medicare Rate in CR]]&gt;0,"Y","N"),"N")</f>
        <v>Y</v>
      </c>
      <c r="O1593" s="166">
        <f>Table1[[#This Row],[Medicare Rate in CR]]*Table1[[#This Row],[SumOfUnits]]*Table1[[#This Row],[Actuarial Factor 06/20/2023]]</f>
        <v>397684.69828299433</v>
      </c>
      <c r="P15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397684.69828299433</v>
      </c>
      <c r="Q1593" s="166">
        <f>Table1[[#This Row],[Trended Medicare Pricing for all RHCs]]-Table1[[#This Row],[SumOfSFY24 Estimated Payment 5/04/23]]</f>
        <v>120860.02044112101</v>
      </c>
      <c r="R1593" s="24">
        <f>Table1[[#This Row],[SumOfUnits]]*Table1[[#This Row],[Actuarial Factor 06/20/2023]]</f>
        <v>1269.9900947914491</v>
      </c>
      <c r="S1593" s="23"/>
    </row>
    <row r="1594" spans="1:19" x14ac:dyDescent="0.25">
      <c r="A1594" s="192" t="s">
        <v>236</v>
      </c>
      <c r="B1594" s="193" t="s">
        <v>237</v>
      </c>
      <c r="C1594" s="192" t="s">
        <v>55</v>
      </c>
      <c r="D1594" s="192" t="s">
        <v>30</v>
      </c>
      <c r="E1594" s="192" t="s">
        <v>63</v>
      </c>
      <c r="F1594" s="194">
        <v>188931.87819215734</v>
      </c>
      <c r="G1594">
        <v>859</v>
      </c>
      <c r="H1594">
        <v>859</v>
      </c>
      <c r="I1594" s="167">
        <v>189431.68882018881</v>
      </c>
      <c r="J1594" s="22">
        <v>1.0026454541859957</v>
      </c>
      <c r="K1594" s="22" t="s">
        <v>238</v>
      </c>
      <c r="L1594" s="22" t="s">
        <v>58</v>
      </c>
      <c r="M1594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94" s="24" t="str">
        <f>IFERROR(IF(Table1[[#This Row],[Medicare Rate in CR]]&gt;0,"Y","N"),"N")</f>
        <v>Y</v>
      </c>
      <c r="O1594" s="166">
        <f>Table1[[#This Row],[Medicare Rate in CR]]*Table1[[#This Row],[SumOfUnits]]*Table1[[#This Row],[Actuarial Factor 06/20/2023]]</f>
        <v>269698.8534729465</v>
      </c>
      <c r="P15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269698.8534729465</v>
      </c>
      <c r="Q1594" s="166">
        <f>Table1[[#This Row],[Trended Medicare Pricing for all RHCs]]-Table1[[#This Row],[SumOfSFY24 Estimated Payment 5/04/23]]</f>
        <v>80267.164652757696</v>
      </c>
      <c r="R1594" s="24">
        <f>Table1[[#This Row],[SumOfUnits]]*Table1[[#This Row],[Actuarial Factor 06/20/2023]]</f>
        <v>861.27244514577035</v>
      </c>
      <c r="S1594" s="23"/>
    </row>
    <row r="1595" spans="1:19" x14ac:dyDescent="0.25">
      <c r="A1595" s="192" t="s">
        <v>236</v>
      </c>
      <c r="B1595" s="193" t="s">
        <v>237</v>
      </c>
      <c r="C1595" s="192" t="s">
        <v>55</v>
      </c>
      <c r="D1595" s="192" t="s">
        <v>30</v>
      </c>
      <c r="E1595" s="192" t="s">
        <v>64</v>
      </c>
      <c r="F1595" s="194">
        <v>85530.577238122103</v>
      </c>
      <c r="G1595">
        <v>388</v>
      </c>
      <c r="H1595">
        <v>388</v>
      </c>
      <c r="I1595" s="167">
        <v>83854.122534702954</v>
      </c>
      <c r="J1595" s="22">
        <v>0.98039935240058296</v>
      </c>
      <c r="K1595" s="22" t="s">
        <v>238</v>
      </c>
      <c r="L1595" s="22" t="s">
        <v>58</v>
      </c>
      <c r="M1595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95" s="24" t="str">
        <f>IFERROR(IF(Table1[[#This Row],[Medicare Rate in CR]]&gt;0,"Y","N"),"N")</f>
        <v>Y</v>
      </c>
      <c r="O1595" s="166">
        <f>Table1[[#This Row],[Medicare Rate in CR]]*Table1[[#This Row],[SumOfUnits]]*Table1[[#This Row],[Actuarial Factor 06/20/2023]]</f>
        <v>119116.87424575879</v>
      </c>
      <c r="P15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119116.87424575879</v>
      </c>
      <c r="Q1595" s="166">
        <f>Table1[[#This Row],[Trended Medicare Pricing for all RHCs]]-Table1[[#This Row],[SumOfSFY24 Estimated Payment 5/04/23]]</f>
        <v>35262.75171105584</v>
      </c>
      <c r="R1595" s="24">
        <f>Table1[[#This Row],[SumOfUnits]]*Table1[[#This Row],[Actuarial Factor 06/20/2023]]</f>
        <v>380.39494873142621</v>
      </c>
      <c r="S1595" s="23"/>
    </row>
    <row r="1596" spans="1:19" x14ac:dyDescent="0.25">
      <c r="A1596" s="192" t="s">
        <v>236</v>
      </c>
      <c r="B1596" s="193" t="s">
        <v>237</v>
      </c>
      <c r="C1596" s="192" t="s">
        <v>55</v>
      </c>
      <c r="D1596" s="192" t="s">
        <v>30</v>
      </c>
      <c r="E1596" s="192" t="s">
        <v>77</v>
      </c>
      <c r="F1596" s="194">
        <v>83409.26086537489</v>
      </c>
      <c r="G1596">
        <v>379</v>
      </c>
      <c r="H1596">
        <v>379</v>
      </c>
      <c r="I1596" s="167">
        <v>105653.82521708118</v>
      </c>
      <c r="J1596" s="22">
        <v>1.2666917812352958</v>
      </c>
      <c r="K1596" s="22" t="s">
        <v>238</v>
      </c>
      <c r="L1596" s="22" t="s">
        <v>58</v>
      </c>
      <c r="M1596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96" s="24" t="str">
        <f>IFERROR(IF(Table1[[#This Row],[Medicare Rate in CR]]&gt;0,"Y","N"),"N")</f>
        <v>Y</v>
      </c>
      <c r="O1596" s="166">
        <f>Table1[[#This Row],[Medicare Rate in CR]]*Table1[[#This Row],[SumOfUnits]]*Table1[[#This Row],[Actuarial Factor 06/20/2023]]</f>
        <v>150331.05659851179</v>
      </c>
      <c r="P15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150331.05659851179</v>
      </c>
      <c r="Q1596" s="166">
        <f>Table1[[#This Row],[Trended Medicare Pricing for all RHCs]]-Table1[[#This Row],[SumOfSFY24 Estimated Payment 5/04/23]]</f>
        <v>44677.231381430611</v>
      </c>
      <c r="R1596" s="24">
        <f>Table1[[#This Row],[SumOfUnits]]*Table1[[#This Row],[Actuarial Factor 06/20/2023]]</f>
        <v>480.07618508817711</v>
      </c>
      <c r="S1596" s="23"/>
    </row>
    <row r="1597" spans="1:19" x14ac:dyDescent="0.25">
      <c r="A1597" s="192" t="s">
        <v>236</v>
      </c>
      <c r="B1597" s="193" t="s">
        <v>237</v>
      </c>
      <c r="C1597" s="192" t="s">
        <v>55</v>
      </c>
      <c r="D1597" s="192" t="s">
        <v>32</v>
      </c>
      <c r="E1597" s="192" t="s">
        <v>94</v>
      </c>
      <c r="F1597" s="194">
        <v>433.11168931290354</v>
      </c>
      <c r="G1597">
        <v>2</v>
      </c>
      <c r="H1597">
        <v>2</v>
      </c>
      <c r="I1597" s="167">
        <v>484.23449622906594</v>
      </c>
      <c r="J1597" s="22">
        <v>1.1180360820952779</v>
      </c>
      <c r="K1597" s="22" t="s">
        <v>238</v>
      </c>
      <c r="L1597" s="22" t="s">
        <v>58</v>
      </c>
      <c r="M1597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97" s="24" t="str">
        <f>IFERROR(IF(Table1[[#This Row],[Medicare Rate in CR]]&gt;0,"Y","N"),"N")</f>
        <v>Y</v>
      </c>
      <c r="O1597" s="166">
        <f>Table1[[#This Row],[Medicare Rate in CR]]*Table1[[#This Row],[SumOfUnits]]*Table1[[#This Row],[Actuarial Factor 06/20/2023]]</f>
        <v>700.20363749463058</v>
      </c>
      <c r="P15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700.20363749463058</v>
      </c>
      <c r="Q1597" s="166">
        <f>Table1[[#This Row],[Trended Medicare Pricing for all RHCs]]-Table1[[#This Row],[SumOfSFY24 Estimated Payment 5/04/23]]</f>
        <v>215.96914126556464</v>
      </c>
      <c r="R1597" s="24">
        <f>Table1[[#This Row],[SumOfUnits]]*Table1[[#This Row],[Actuarial Factor 06/20/2023]]</f>
        <v>2.2360721641905559</v>
      </c>
      <c r="S1597" s="23"/>
    </row>
    <row r="1598" spans="1:19" x14ac:dyDescent="0.25">
      <c r="A1598" s="192" t="s">
        <v>236</v>
      </c>
      <c r="B1598" s="193" t="s">
        <v>237</v>
      </c>
      <c r="C1598" s="192" t="s">
        <v>55</v>
      </c>
      <c r="D1598" s="192" t="s">
        <v>32</v>
      </c>
      <c r="E1598" s="192" t="s">
        <v>80</v>
      </c>
      <c r="F1598" s="194">
        <v>870.78153608942853</v>
      </c>
      <c r="G1598">
        <v>4</v>
      </c>
      <c r="H1598">
        <v>4</v>
      </c>
      <c r="I1598" s="167">
        <v>1123.0509672111498</v>
      </c>
      <c r="J1598" s="22">
        <v>1.2897046166764534</v>
      </c>
      <c r="K1598" s="22" t="s">
        <v>238</v>
      </c>
      <c r="L1598" s="22" t="s">
        <v>58</v>
      </c>
      <c r="M1598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98" s="24" t="str">
        <f>IFERROR(IF(Table1[[#This Row],[Medicare Rate in CR]]&gt;0,"Y","N"),"N")</f>
        <v>Y</v>
      </c>
      <c r="O1598" s="166">
        <f>Table1[[#This Row],[Medicare Rate in CR]]*Table1[[#This Row],[SumOfUnits]]*Table1[[#This Row],[Actuarial Factor 06/20/2023]]</f>
        <v>1615.4324146642584</v>
      </c>
      <c r="P15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1615.4324146642584</v>
      </c>
      <c r="Q1598" s="166">
        <f>Table1[[#This Row],[Trended Medicare Pricing for all RHCs]]-Table1[[#This Row],[SumOfSFY24 Estimated Payment 5/04/23]]</f>
        <v>492.38144745310865</v>
      </c>
      <c r="R1598" s="24">
        <f>Table1[[#This Row],[SumOfUnits]]*Table1[[#This Row],[Actuarial Factor 06/20/2023]]</f>
        <v>5.1588184667058137</v>
      </c>
      <c r="S1598" s="23"/>
    </row>
    <row r="1599" spans="1:19" x14ac:dyDescent="0.25">
      <c r="A1599" s="192" t="s">
        <v>236</v>
      </c>
      <c r="B1599" s="193" t="s">
        <v>237</v>
      </c>
      <c r="C1599" s="192" t="s">
        <v>55</v>
      </c>
      <c r="D1599" s="192" t="s">
        <v>32</v>
      </c>
      <c r="E1599" s="192" t="s">
        <v>81</v>
      </c>
      <c r="F1599" s="194">
        <v>2639.6935530500136</v>
      </c>
      <c r="G1599">
        <v>12</v>
      </c>
      <c r="H1599">
        <v>12</v>
      </c>
      <c r="I1599" s="167">
        <v>2729.3605521709765</v>
      </c>
      <c r="J1599" s="22">
        <v>1.0339687154281063</v>
      </c>
      <c r="K1599" s="22" t="s">
        <v>238</v>
      </c>
      <c r="L1599" s="22" t="s">
        <v>58</v>
      </c>
      <c r="M1599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599" s="24" t="str">
        <f>IFERROR(IF(Table1[[#This Row],[Medicare Rate in CR]]&gt;0,"Y","N"),"N")</f>
        <v>Y</v>
      </c>
      <c r="O1599" s="166">
        <f>Table1[[#This Row],[Medicare Rate in CR]]*Table1[[#This Row],[SumOfUnits]]*Table1[[#This Row],[Actuarial Factor 06/20/2023]]</f>
        <v>3885.3235625898865</v>
      </c>
      <c r="P15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3885.3235625898865</v>
      </c>
      <c r="Q1599" s="166">
        <f>Table1[[#This Row],[Trended Medicare Pricing for all RHCs]]-Table1[[#This Row],[SumOfSFY24 Estimated Payment 5/04/23]]</f>
        <v>1155.96301041891</v>
      </c>
      <c r="R1599" s="24">
        <f>Table1[[#This Row],[SumOfUnits]]*Table1[[#This Row],[Actuarial Factor 06/20/2023]]</f>
        <v>12.407624585137276</v>
      </c>
      <c r="S1599" s="23"/>
    </row>
    <row r="1600" spans="1:19" x14ac:dyDescent="0.25">
      <c r="A1600" s="192" t="s">
        <v>236</v>
      </c>
      <c r="B1600" s="193" t="s">
        <v>237</v>
      </c>
      <c r="C1600" s="192" t="s">
        <v>55</v>
      </c>
      <c r="D1600" s="192" t="s">
        <v>32</v>
      </c>
      <c r="E1600" s="192" t="s">
        <v>65</v>
      </c>
      <c r="F1600" s="194">
        <v>8814.4743182037273</v>
      </c>
      <c r="G1600">
        <v>41</v>
      </c>
      <c r="H1600">
        <v>41</v>
      </c>
      <c r="I1600" s="167">
        <v>10942.857933431727</v>
      </c>
      <c r="J1600" s="22">
        <v>1.241464611319185</v>
      </c>
      <c r="K1600" s="22" t="s">
        <v>238</v>
      </c>
      <c r="L1600" s="22" t="s">
        <v>58</v>
      </c>
      <c r="M1600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600" s="24" t="str">
        <f>IFERROR(IF(Table1[[#This Row],[Medicare Rate in CR]]&gt;0,"Y","N"),"N")</f>
        <v>Y</v>
      </c>
      <c r="O1600" s="166">
        <f>Table1[[#This Row],[Medicare Rate in CR]]*Table1[[#This Row],[SumOfUnits]]*Table1[[#This Row],[Actuarial Factor 06/20/2023]]</f>
        <v>15938.841363928072</v>
      </c>
      <c r="P16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15938.841363928072</v>
      </c>
      <c r="Q1600" s="166">
        <f>Table1[[#This Row],[Trended Medicare Pricing for all RHCs]]-Table1[[#This Row],[SumOfSFY24 Estimated Payment 5/04/23]]</f>
        <v>4995.9834304963442</v>
      </c>
      <c r="R1600" s="24">
        <f>Table1[[#This Row],[SumOfUnits]]*Table1[[#This Row],[Actuarial Factor 06/20/2023]]</f>
        <v>50.900049064086581</v>
      </c>
      <c r="S1600" s="23"/>
    </row>
    <row r="1601" spans="1:19" x14ac:dyDescent="0.25">
      <c r="A1601" s="192" t="s">
        <v>236</v>
      </c>
      <c r="B1601" s="193" t="s">
        <v>237</v>
      </c>
      <c r="C1601" s="192" t="s">
        <v>55</v>
      </c>
      <c r="D1601" s="192" t="s">
        <v>32</v>
      </c>
      <c r="E1601" s="192" t="s">
        <v>66</v>
      </c>
      <c r="F1601" s="194">
        <v>11404.028139153907</v>
      </c>
      <c r="G1601">
        <v>53</v>
      </c>
      <c r="H1601">
        <v>53</v>
      </c>
      <c r="I1601" s="167">
        <v>12177.563514949272</v>
      </c>
      <c r="J1601" s="22">
        <v>1.0678300129004028</v>
      </c>
      <c r="K1601" s="22" t="s">
        <v>238</v>
      </c>
      <c r="L1601" s="22" t="s">
        <v>58</v>
      </c>
      <c r="M1601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601" s="24" t="str">
        <f>IFERROR(IF(Table1[[#This Row],[Medicare Rate in CR]]&gt;0,"Y","N"),"N")</f>
        <v>Y</v>
      </c>
      <c r="O1601" s="166">
        <f>Table1[[#This Row],[Medicare Rate in CR]]*Table1[[#This Row],[SumOfUnits]]*Table1[[#This Row],[Actuarial Factor 06/20/2023]]</f>
        <v>17722.155382700501</v>
      </c>
      <c r="P16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17722.155382700501</v>
      </c>
      <c r="Q1601" s="166">
        <f>Table1[[#This Row],[Trended Medicare Pricing for all RHCs]]-Table1[[#This Row],[SumOfSFY24 Estimated Payment 5/04/23]]</f>
        <v>5544.5918677512291</v>
      </c>
      <c r="R1601" s="24">
        <f>Table1[[#This Row],[SumOfUnits]]*Table1[[#This Row],[Actuarial Factor 06/20/2023]]</f>
        <v>56.594990683721349</v>
      </c>
      <c r="S1601" s="23"/>
    </row>
    <row r="1602" spans="1:19" x14ac:dyDescent="0.25">
      <c r="A1602" s="192" t="s">
        <v>236</v>
      </c>
      <c r="B1602" s="193" t="s">
        <v>237</v>
      </c>
      <c r="C1602" s="192" t="s">
        <v>55</v>
      </c>
      <c r="D1602" s="192" t="s">
        <v>31</v>
      </c>
      <c r="E1602" s="192" t="s">
        <v>67</v>
      </c>
      <c r="F1602" s="194">
        <v>866.22337862580707</v>
      </c>
      <c r="G1602">
        <v>4</v>
      </c>
      <c r="H1602">
        <v>4</v>
      </c>
      <c r="I1602" s="167">
        <v>980.7337095530346</v>
      </c>
      <c r="J1602" s="22">
        <v>1.1321949207938591</v>
      </c>
      <c r="K1602" s="22" t="s">
        <v>238</v>
      </c>
      <c r="L1602" s="22" t="s">
        <v>58</v>
      </c>
      <c r="M1602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602" s="24" t="str">
        <f>IFERROR(IF(Table1[[#This Row],[Medicare Rate in CR]]&gt;0,"Y","N"),"N")</f>
        <v>Y</v>
      </c>
      <c r="O1602" s="166">
        <f>Table1[[#This Row],[Medicare Rate in CR]]*Table1[[#This Row],[SumOfUnits]]*Table1[[#This Row],[Actuarial Factor 06/20/2023]]</f>
        <v>1418.1420699895561</v>
      </c>
      <c r="P16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1418.1420699895561</v>
      </c>
      <c r="Q1602" s="166">
        <f>Table1[[#This Row],[Trended Medicare Pricing for all RHCs]]-Table1[[#This Row],[SumOfSFY24 Estimated Payment 5/04/23]]</f>
        <v>437.40836043652155</v>
      </c>
      <c r="R1602" s="24">
        <f>Table1[[#This Row],[SumOfUnits]]*Table1[[#This Row],[Actuarial Factor 06/20/2023]]</f>
        <v>4.5287796831754363</v>
      </c>
      <c r="S1602" s="23"/>
    </row>
    <row r="1603" spans="1:19" x14ac:dyDescent="0.25">
      <c r="A1603" s="192" t="s">
        <v>236</v>
      </c>
      <c r="B1603" s="193" t="s">
        <v>237</v>
      </c>
      <c r="C1603" s="192" t="s">
        <v>55</v>
      </c>
      <c r="D1603" s="192" t="s">
        <v>31</v>
      </c>
      <c r="E1603" s="192" t="s">
        <v>82</v>
      </c>
      <c r="F1603" s="194">
        <v>1322.1258552568179</v>
      </c>
      <c r="G1603">
        <v>6</v>
      </c>
      <c r="H1603">
        <v>6</v>
      </c>
      <c r="I1603" s="167">
        <v>1523.2330385617088</v>
      </c>
      <c r="J1603" s="22">
        <v>1.1521089558193585</v>
      </c>
      <c r="K1603" s="22" t="s">
        <v>238</v>
      </c>
      <c r="L1603" s="22" t="s">
        <v>58</v>
      </c>
      <c r="M1603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603" s="24" t="str">
        <f>IFERROR(IF(Table1[[#This Row],[Medicare Rate in CR]]&gt;0,"Y","N"),"N")</f>
        <v>Y</v>
      </c>
      <c r="O1603" s="166">
        <f>Table1[[#This Row],[Medicare Rate in CR]]*Table1[[#This Row],[SumOfUnits]]*Table1[[#This Row],[Actuarial Factor 06/20/2023]]</f>
        <v>2164.6283905516434</v>
      </c>
      <c r="P16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2164.6283905516434</v>
      </c>
      <c r="Q1603" s="166">
        <f>Table1[[#This Row],[Trended Medicare Pricing for all RHCs]]-Table1[[#This Row],[SumOfSFY24 Estimated Payment 5/04/23]]</f>
        <v>641.39535198993462</v>
      </c>
      <c r="R1603" s="24">
        <f>Table1[[#This Row],[SumOfUnits]]*Table1[[#This Row],[Actuarial Factor 06/20/2023]]</f>
        <v>6.9126537349161508</v>
      </c>
      <c r="S1603" s="23"/>
    </row>
    <row r="1604" spans="1:19" x14ac:dyDescent="0.25">
      <c r="A1604" s="192" t="s">
        <v>236</v>
      </c>
      <c r="B1604" s="193" t="s">
        <v>237</v>
      </c>
      <c r="C1604" s="192" t="s">
        <v>55</v>
      </c>
      <c r="D1604" s="192" t="s">
        <v>31</v>
      </c>
      <c r="E1604" s="192" t="s">
        <v>68</v>
      </c>
      <c r="F1604" s="194">
        <v>8121.9620314156373</v>
      </c>
      <c r="G1604">
        <v>37</v>
      </c>
      <c r="H1604">
        <v>37</v>
      </c>
      <c r="I1604" s="167">
        <v>8754.3126108758279</v>
      </c>
      <c r="J1604" s="22">
        <v>1.0778568746091484</v>
      </c>
      <c r="K1604" s="22" t="s">
        <v>238</v>
      </c>
      <c r="L1604" s="22" t="s">
        <v>58</v>
      </c>
      <c r="M1604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604" s="24" t="str">
        <f>IFERROR(IF(Table1[[#This Row],[Medicare Rate in CR]]&gt;0,"Y","N"),"N")</f>
        <v>Y</v>
      </c>
      <c r="O1604" s="166">
        <f>Table1[[#This Row],[Medicare Rate in CR]]*Table1[[#This Row],[SumOfUnits]]*Table1[[#This Row],[Actuarial Factor 06/20/2023]]</f>
        <v>12488.243763459022</v>
      </c>
      <c r="P16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12488.243763459022</v>
      </c>
      <c r="Q1604" s="166">
        <f>Table1[[#This Row],[Trended Medicare Pricing for all RHCs]]-Table1[[#This Row],[SumOfSFY24 Estimated Payment 5/04/23]]</f>
        <v>3733.9311525831945</v>
      </c>
      <c r="R1604" s="24">
        <f>Table1[[#This Row],[SumOfUnits]]*Table1[[#This Row],[Actuarial Factor 06/20/2023]]</f>
        <v>39.880704360538488</v>
      </c>
      <c r="S1604" s="23"/>
    </row>
    <row r="1605" spans="1:19" x14ac:dyDescent="0.25">
      <c r="A1605" s="192" t="s">
        <v>236</v>
      </c>
      <c r="B1605" s="193" t="s">
        <v>237</v>
      </c>
      <c r="C1605" s="192" t="s">
        <v>55</v>
      </c>
      <c r="D1605" s="192" t="s">
        <v>31</v>
      </c>
      <c r="E1605" s="192" t="s">
        <v>74</v>
      </c>
      <c r="F1605" s="194">
        <v>1515.8909125951627</v>
      </c>
      <c r="G1605">
        <v>7</v>
      </c>
      <c r="H1605">
        <v>7</v>
      </c>
      <c r="I1605" s="167">
        <v>1572.358672602136</v>
      </c>
      <c r="J1605" s="22">
        <v>1.0372505432533414</v>
      </c>
      <c r="K1605" s="22" t="s">
        <v>238</v>
      </c>
      <c r="L1605" s="22" t="s">
        <v>58</v>
      </c>
      <c r="M1605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605" s="24" t="str">
        <f>IFERROR(IF(Table1[[#This Row],[Medicare Rate in CR]]&gt;0,"Y","N"),"N")</f>
        <v>Y</v>
      </c>
      <c r="O1605" s="166">
        <f>Table1[[#This Row],[Medicare Rate in CR]]*Table1[[#This Row],[SumOfUnits]]*Table1[[#This Row],[Actuarial Factor 06/20/2023]]</f>
        <v>2273.6324458004592</v>
      </c>
      <c r="P16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2273.6324458004592</v>
      </c>
      <c r="Q1605" s="166">
        <f>Table1[[#This Row],[Trended Medicare Pricing for all RHCs]]-Table1[[#This Row],[SumOfSFY24 Estimated Payment 5/04/23]]</f>
        <v>701.27377319832317</v>
      </c>
      <c r="R1605" s="24">
        <f>Table1[[#This Row],[SumOfUnits]]*Table1[[#This Row],[Actuarial Factor 06/20/2023]]</f>
        <v>7.2607538027733902</v>
      </c>
      <c r="S1605" s="23"/>
    </row>
    <row r="1606" spans="1:19" x14ac:dyDescent="0.25">
      <c r="A1606" s="192" t="s">
        <v>236</v>
      </c>
      <c r="B1606" s="193" t="s">
        <v>237</v>
      </c>
      <c r="C1606" s="192" t="s">
        <v>55</v>
      </c>
      <c r="D1606" s="192" t="s">
        <v>31</v>
      </c>
      <c r="E1606" s="192" t="s">
        <v>69</v>
      </c>
      <c r="F1606" s="194">
        <v>58059.24641033011</v>
      </c>
      <c r="G1606">
        <v>266</v>
      </c>
      <c r="H1606">
        <v>266</v>
      </c>
      <c r="I1606" s="167">
        <v>60814.034637075063</v>
      </c>
      <c r="J1606" s="22">
        <v>1.0474478812087167</v>
      </c>
      <c r="K1606" s="22" t="s">
        <v>238</v>
      </c>
      <c r="L1606" s="22" t="s">
        <v>58</v>
      </c>
      <c r="M1606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606" s="24" t="str">
        <f>IFERROR(IF(Table1[[#This Row],[Medicare Rate in CR]]&gt;0,"Y","N"),"N")</f>
        <v>Y</v>
      </c>
      <c r="O1606" s="166">
        <f>Table1[[#This Row],[Medicare Rate in CR]]*Table1[[#This Row],[SumOfUnits]]*Table1[[#This Row],[Actuarial Factor 06/20/2023]]</f>
        <v>87247.422652771536</v>
      </c>
      <c r="P16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87247.422652771536</v>
      </c>
      <c r="Q1606" s="166">
        <f>Table1[[#This Row],[Trended Medicare Pricing for all RHCs]]-Table1[[#This Row],[SumOfSFY24 Estimated Payment 5/04/23]]</f>
        <v>26433.388015696473</v>
      </c>
      <c r="R1606" s="24">
        <f>Table1[[#This Row],[SumOfUnits]]*Table1[[#This Row],[Actuarial Factor 06/20/2023]]</f>
        <v>278.62113640151864</v>
      </c>
      <c r="S1606" s="23"/>
    </row>
    <row r="1607" spans="1:19" x14ac:dyDescent="0.25">
      <c r="A1607" s="192" t="s">
        <v>236</v>
      </c>
      <c r="B1607" s="193" t="s">
        <v>237</v>
      </c>
      <c r="C1607" s="192" t="s">
        <v>83</v>
      </c>
      <c r="D1607" s="192" t="s">
        <v>30</v>
      </c>
      <c r="E1607" s="192" t="s">
        <v>59</v>
      </c>
      <c r="F1607" s="194">
        <v>221.11400212007322</v>
      </c>
      <c r="G1607">
        <v>1</v>
      </c>
      <c r="H1607">
        <v>1</v>
      </c>
      <c r="I1607" s="167">
        <v>202.05790854404285</v>
      </c>
      <c r="J1607" s="22">
        <v>0.91381778904403255</v>
      </c>
      <c r="K1607" s="22" t="s">
        <v>238</v>
      </c>
      <c r="L1607" s="22" t="s">
        <v>58</v>
      </c>
      <c r="M1607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607" s="24" t="str">
        <f>IFERROR(IF(Table1[[#This Row],[Medicare Rate in CR]]&gt;0,"Y","N"),"N")</f>
        <v>Y</v>
      </c>
      <c r="O1607" s="166">
        <f>Table1[[#This Row],[Medicare Rate in CR]]*Table1[[#This Row],[SumOfUnits]]*Table1[[#This Row],[Actuarial Factor 06/20/2023]]</f>
        <v>286.15290246124835</v>
      </c>
      <c r="P16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286.15290246124835</v>
      </c>
      <c r="Q1607" s="166">
        <f>Table1[[#This Row],[Trended Medicare Pricing for all RHCs]]-Table1[[#This Row],[SumOfSFY24 Estimated Payment 5/04/23]]</f>
        <v>84.0949939172055</v>
      </c>
      <c r="R1607" s="24">
        <f>Table1[[#This Row],[SumOfUnits]]*Table1[[#This Row],[Actuarial Factor 06/20/2023]]</f>
        <v>0.91381778904403255</v>
      </c>
      <c r="S1607" s="23"/>
    </row>
    <row r="1608" spans="1:19" x14ac:dyDescent="0.25">
      <c r="A1608" s="192" t="s">
        <v>236</v>
      </c>
      <c r="B1608" s="193" t="s">
        <v>237</v>
      </c>
      <c r="C1608" s="192" t="s">
        <v>83</v>
      </c>
      <c r="D1608" s="192" t="s">
        <v>30</v>
      </c>
      <c r="E1608" s="192" t="s">
        <v>64</v>
      </c>
      <c r="F1608" s="194">
        <v>442.22800424014645</v>
      </c>
      <c r="G1608">
        <v>2</v>
      </c>
      <c r="H1608">
        <v>2</v>
      </c>
      <c r="I1608" s="167">
        <v>427.69593876071559</v>
      </c>
      <c r="J1608" s="22">
        <v>0.96713897505337676</v>
      </c>
      <c r="K1608" s="22" t="s">
        <v>238</v>
      </c>
      <c r="L1608" s="22" t="s">
        <v>58</v>
      </c>
      <c r="M1608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608" s="24" t="str">
        <f>IFERROR(IF(Table1[[#This Row],[Medicare Rate in CR]]&gt;0,"Y","N"),"N")</f>
        <v>Y</v>
      </c>
      <c r="O1608" s="166">
        <f>Table1[[#This Row],[Medicare Rate in CR]]*Table1[[#This Row],[SumOfUnits]]*Table1[[#This Row],[Actuarial Factor 06/20/2023]]</f>
        <v>605.69979729642876</v>
      </c>
      <c r="P16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605.69979729642876</v>
      </c>
      <c r="Q1608" s="166">
        <f>Table1[[#This Row],[Trended Medicare Pricing for all RHCs]]-Table1[[#This Row],[SumOfSFY24 Estimated Payment 5/04/23]]</f>
        <v>178.00385853571316</v>
      </c>
      <c r="R1608" s="24">
        <f>Table1[[#This Row],[SumOfUnits]]*Table1[[#This Row],[Actuarial Factor 06/20/2023]]</f>
        <v>1.9342779501067535</v>
      </c>
      <c r="S1608" s="23"/>
    </row>
    <row r="1609" spans="1:19" x14ac:dyDescent="0.25">
      <c r="A1609" s="192" t="s">
        <v>236</v>
      </c>
      <c r="B1609" s="193" t="s">
        <v>237</v>
      </c>
      <c r="C1609" s="192" t="s">
        <v>84</v>
      </c>
      <c r="D1609" s="192" t="s">
        <v>30</v>
      </c>
      <c r="E1609" s="192" t="s">
        <v>59</v>
      </c>
      <c r="F1609" s="194">
        <v>221.11400212007322</v>
      </c>
      <c r="G1609">
        <v>1</v>
      </c>
      <c r="H1609">
        <v>1</v>
      </c>
      <c r="I1609" s="167">
        <v>240.13051457490315</v>
      </c>
      <c r="J1609" s="22">
        <v>1.0860032032005971</v>
      </c>
      <c r="K1609" s="22" t="s">
        <v>238</v>
      </c>
      <c r="L1609" s="22" t="s">
        <v>58</v>
      </c>
      <c r="M1609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609" s="24" t="str">
        <f>IFERROR(IF(Table1[[#This Row],[Medicare Rate in CR]]&gt;0,"Y","N"),"N")</f>
        <v>Y</v>
      </c>
      <c r="O1609" s="166">
        <f>Table1[[#This Row],[Medicare Rate in CR]]*Table1[[#This Row],[SumOfUnits]]*Table1[[#This Row],[Actuarial Factor 06/20/2023]]</f>
        <v>340.07104305023495</v>
      </c>
      <c r="P16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340.07104305023495</v>
      </c>
      <c r="Q1609" s="166">
        <f>Table1[[#This Row],[Trended Medicare Pricing for all RHCs]]-Table1[[#This Row],[SumOfSFY24 Estimated Payment 5/04/23]]</f>
        <v>99.940528475331803</v>
      </c>
      <c r="R1609" s="24">
        <f>Table1[[#This Row],[SumOfUnits]]*Table1[[#This Row],[Actuarial Factor 06/20/2023]]</f>
        <v>1.0860032032005971</v>
      </c>
      <c r="S1609" s="23"/>
    </row>
    <row r="1610" spans="1:19" x14ac:dyDescent="0.25">
      <c r="A1610" s="192" t="s">
        <v>236</v>
      </c>
      <c r="B1610" s="193" t="s">
        <v>237</v>
      </c>
      <c r="C1610" s="192" t="s">
        <v>84</v>
      </c>
      <c r="D1610" s="192" t="s">
        <v>30</v>
      </c>
      <c r="E1610" s="192" t="s">
        <v>60</v>
      </c>
      <c r="F1610" s="194">
        <v>433.11168931290354</v>
      </c>
      <c r="G1610">
        <v>2</v>
      </c>
      <c r="H1610">
        <v>2</v>
      </c>
      <c r="I1610" s="167">
        <v>417.00000339433564</v>
      </c>
      <c r="J1610" s="22">
        <v>0.96280015913648564</v>
      </c>
      <c r="K1610" s="22" t="s">
        <v>238</v>
      </c>
      <c r="L1610" s="22" t="s">
        <v>58</v>
      </c>
      <c r="M1610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610" s="24" t="str">
        <f>IFERROR(IF(Table1[[#This Row],[Medicare Rate in CR]]&gt;0,"Y","N"),"N")</f>
        <v>Y</v>
      </c>
      <c r="O1610" s="166">
        <f>Table1[[#This Row],[Medicare Rate in CR]]*Table1[[#This Row],[SumOfUnits]]*Table1[[#This Row],[Actuarial Factor 06/20/2023]]</f>
        <v>602.98248366399821</v>
      </c>
      <c r="P16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602.98248366399821</v>
      </c>
      <c r="Q1610" s="166">
        <f>Table1[[#This Row],[Trended Medicare Pricing for all RHCs]]-Table1[[#This Row],[SumOfSFY24 Estimated Payment 5/04/23]]</f>
        <v>185.98248026966257</v>
      </c>
      <c r="R1610" s="24">
        <f>Table1[[#This Row],[SumOfUnits]]*Table1[[#This Row],[Actuarial Factor 06/20/2023]]</f>
        <v>1.9256003182729713</v>
      </c>
      <c r="S1610" s="23"/>
    </row>
    <row r="1611" spans="1:19" x14ac:dyDescent="0.25">
      <c r="A1611" s="192" t="s">
        <v>236</v>
      </c>
      <c r="B1611" s="193" t="s">
        <v>237</v>
      </c>
      <c r="C1611" s="192" t="s">
        <v>84</v>
      </c>
      <c r="D1611" s="192" t="s">
        <v>30</v>
      </c>
      <c r="E1611" s="192" t="s">
        <v>61</v>
      </c>
      <c r="F1611" s="194">
        <v>221.11400212007322</v>
      </c>
      <c r="G1611">
        <v>1</v>
      </c>
      <c r="H1611">
        <v>1</v>
      </c>
      <c r="I1611" s="167">
        <v>212.88859642851173</v>
      </c>
      <c r="J1611" s="22">
        <v>0.96280015913648564</v>
      </c>
      <c r="K1611" s="22" t="s">
        <v>238</v>
      </c>
      <c r="L1611" s="22" t="s">
        <v>58</v>
      </c>
      <c r="M1611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611" s="24" t="str">
        <f>IFERROR(IF(Table1[[#This Row],[Medicare Rate in CR]]&gt;0,"Y","N"),"N")</f>
        <v>Y</v>
      </c>
      <c r="O1611" s="166">
        <f>Table1[[#This Row],[Medicare Rate in CR]]*Table1[[#This Row],[SumOfUnits]]*Table1[[#This Row],[Actuarial Factor 06/20/2023]]</f>
        <v>301.4912418319991</v>
      </c>
      <c r="P16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301.4912418319991</v>
      </c>
      <c r="Q1611" s="166">
        <f>Table1[[#This Row],[Trended Medicare Pricing for all RHCs]]-Table1[[#This Row],[SumOfSFY24 Estimated Payment 5/04/23]]</f>
        <v>88.602645403487372</v>
      </c>
      <c r="R1611" s="24">
        <f>Table1[[#This Row],[SumOfUnits]]*Table1[[#This Row],[Actuarial Factor 06/20/2023]]</f>
        <v>0.96280015913648564</v>
      </c>
      <c r="S1611" s="23"/>
    </row>
    <row r="1612" spans="1:19" x14ac:dyDescent="0.25">
      <c r="A1612" s="192" t="s">
        <v>236</v>
      </c>
      <c r="B1612" s="193" t="s">
        <v>237</v>
      </c>
      <c r="C1612" s="192" t="s">
        <v>84</v>
      </c>
      <c r="D1612" s="192" t="s">
        <v>30</v>
      </c>
      <c r="E1612" s="192" t="s">
        <v>63</v>
      </c>
      <c r="F1612" s="194">
        <v>884.45600848029289</v>
      </c>
      <c r="G1612">
        <v>4</v>
      </c>
      <c r="H1612">
        <v>4</v>
      </c>
      <c r="I1612" s="167">
        <v>887.2948722739568</v>
      </c>
      <c r="J1612" s="22">
        <v>1.0032097286540478</v>
      </c>
      <c r="K1612" s="22" t="s">
        <v>238</v>
      </c>
      <c r="L1612" s="22" t="s">
        <v>58</v>
      </c>
      <c r="M1612" s="22" t="str">
        <f>IFERROR(IFERROR(INDEX(FreeStand_Medicare!E:E,MATCH(Table1[[#This Row],[Medicare Number]],FreeStand_Medicare!A:A,0)),INDEX(HospBased_Medicare_CR!F:F,MATCH(Table1[[#This Row],[Medicare Number]],HospBased_Medicare_CR!G:G,0))),0)</f>
        <v>313.14</v>
      </c>
      <c r="N1612" s="24" t="str">
        <f>IFERROR(IF(Table1[[#This Row],[Medicare Rate in CR]]&gt;0,"Y","N"),"N")</f>
        <v>Y</v>
      </c>
      <c r="O1612" s="166">
        <f>Table1[[#This Row],[Medicare Rate in CR]]*Table1[[#This Row],[SumOfUnits]]*Table1[[#This Row],[Actuarial Factor 06/20/2023]]</f>
        <v>1256.5803777229141</v>
      </c>
      <c r="P16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1256.5803777229141</v>
      </c>
      <c r="Q1612" s="166">
        <f>Table1[[#This Row],[Trended Medicare Pricing for all RHCs]]-Table1[[#This Row],[SumOfSFY24 Estimated Payment 5/04/23]]</f>
        <v>369.28550544895734</v>
      </c>
      <c r="R1612" s="24">
        <f>Table1[[#This Row],[SumOfUnits]]*Table1[[#This Row],[Actuarial Factor 06/20/2023]]</f>
        <v>4.0128389146161911</v>
      </c>
      <c r="S1612" s="23"/>
    </row>
    <row r="1613" spans="1:19" x14ac:dyDescent="0.25">
      <c r="A1613" s="192" t="s">
        <v>239</v>
      </c>
      <c r="B1613" s="193" t="s">
        <v>240</v>
      </c>
      <c r="C1613" s="192" t="s">
        <v>88</v>
      </c>
      <c r="D1613" s="192" t="s">
        <v>30</v>
      </c>
      <c r="E1613" s="192" t="s">
        <v>56</v>
      </c>
      <c r="F1613" s="194">
        <v>5643.2000000000044</v>
      </c>
      <c r="G1613">
        <v>40</v>
      </c>
      <c r="H1613">
        <v>40</v>
      </c>
      <c r="I1613" s="167">
        <v>5825.356462207631</v>
      </c>
      <c r="J1613" s="22">
        <v>1.0322789307853037</v>
      </c>
      <c r="K1613" s="22" t="s">
        <v>241</v>
      </c>
      <c r="L1613" s="22" t="s">
        <v>58</v>
      </c>
      <c r="M16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13" s="24" t="str">
        <f>IFERROR(IF(Table1[[#This Row],[Medicare Rate in CR]]&gt;0,"Y","N"),"N")</f>
        <v>N</v>
      </c>
      <c r="O1613" s="166">
        <f>Table1[[#This Row],[Medicare Rate in CR]]*Table1[[#This Row],[SumOfUnits]]*Table1[[#This Row],[Actuarial Factor 06/20/2023]]</f>
        <v>0</v>
      </c>
      <c r="P16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6842.6690391980655</v>
      </c>
      <c r="Q1613" s="166">
        <f>Table1[[#This Row],[Trended Medicare Pricing for all RHCs]]-Table1[[#This Row],[SumOfSFY24 Estimated Payment 5/04/23]]</f>
        <v>1017.3125769904345</v>
      </c>
      <c r="R1613" s="24">
        <f>Table1[[#This Row],[SumOfUnits]]*Table1[[#This Row],[Actuarial Factor 06/20/2023]]</f>
        <v>41.29115723141215</v>
      </c>
      <c r="S1613" s="23"/>
    </row>
    <row r="1614" spans="1:19" x14ac:dyDescent="0.25">
      <c r="A1614" s="192" t="s">
        <v>239</v>
      </c>
      <c r="B1614" s="193" t="s">
        <v>240</v>
      </c>
      <c r="C1614" s="192" t="s">
        <v>88</v>
      </c>
      <c r="D1614" s="192" t="s">
        <v>30</v>
      </c>
      <c r="E1614" s="192" t="s">
        <v>59</v>
      </c>
      <c r="F1614" s="194">
        <v>17887.689999999962</v>
      </c>
      <c r="G1614">
        <v>128</v>
      </c>
      <c r="H1614">
        <v>128</v>
      </c>
      <c r="I1614" s="167">
        <v>15812.962533911048</v>
      </c>
      <c r="J1614" s="22">
        <v>0.88401367274986775</v>
      </c>
      <c r="K1614" s="22" t="s">
        <v>241</v>
      </c>
      <c r="L1614" s="22" t="s">
        <v>58</v>
      </c>
      <c r="M16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14" s="24" t="str">
        <f>IFERROR(IF(Table1[[#This Row],[Medicare Rate in CR]]&gt;0,"Y","N"),"N")</f>
        <v>N</v>
      </c>
      <c r="O1614" s="166">
        <f>Table1[[#This Row],[Medicare Rate in CR]]*Table1[[#This Row],[SumOfUnits]]*Table1[[#This Row],[Actuarial Factor 06/20/2023]]</f>
        <v>0</v>
      </c>
      <c r="P16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18574.463185345838</v>
      </c>
      <c r="Q1614" s="166">
        <f>Table1[[#This Row],[Trended Medicare Pricing for all RHCs]]-Table1[[#This Row],[SumOfSFY24 Estimated Payment 5/04/23]]</f>
        <v>2761.5006514347897</v>
      </c>
      <c r="R1614" s="24">
        <f>Table1[[#This Row],[SumOfUnits]]*Table1[[#This Row],[Actuarial Factor 06/20/2023]]</f>
        <v>113.15375011198307</v>
      </c>
      <c r="S1614" s="23"/>
    </row>
    <row r="1615" spans="1:19" x14ac:dyDescent="0.25">
      <c r="A1615" s="192" t="s">
        <v>239</v>
      </c>
      <c r="B1615" s="193" t="s">
        <v>240</v>
      </c>
      <c r="C1615" s="192" t="s">
        <v>88</v>
      </c>
      <c r="D1615" s="192" t="s">
        <v>30</v>
      </c>
      <c r="E1615" s="192" t="s">
        <v>60</v>
      </c>
      <c r="F1615" s="194">
        <v>12702.499999999995</v>
      </c>
      <c r="G1615">
        <v>90</v>
      </c>
      <c r="H1615">
        <v>90</v>
      </c>
      <c r="I1615" s="167">
        <v>9647.2032138642953</v>
      </c>
      <c r="J1615" s="22">
        <v>0.75947279778502652</v>
      </c>
      <c r="K1615" s="22" t="s">
        <v>241</v>
      </c>
      <c r="L1615" s="22" t="s">
        <v>58</v>
      </c>
      <c r="M16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15" s="24" t="str">
        <f>IFERROR(IF(Table1[[#This Row],[Medicare Rate in CR]]&gt;0,"Y","N"),"N")</f>
        <v>N</v>
      </c>
      <c r="O1615" s="166">
        <f>Table1[[#This Row],[Medicare Rate in CR]]*Table1[[#This Row],[SumOfUnits]]*Table1[[#This Row],[Actuarial Factor 06/20/2023]]</f>
        <v>0</v>
      </c>
      <c r="P16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11331.944950428757</v>
      </c>
      <c r="Q1615" s="166">
        <f>Table1[[#This Row],[Trended Medicare Pricing for all RHCs]]-Table1[[#This Row],[SumOfSFY24 Estimated Payment 5/04/23]]</f>
        <v>1684.7417365644615</v>
      </c>
      <c r="R1615" s="24">
        <f>Table1[[#This Row],[SumOfUnits]]*Table1[[#This Row],[Actuarial Factor 06/20/2023]]</f>
        <v>68.352551800652392</v>
      </c>
      <c r="S1615" s="23"/>
    </row>
    <row r="1616" spans="1:19" x14ac:dyDescent="0.25">
      <c r="A1616" s="192" t="s">
        <v>239</v>
      </c>
      <c r="B1616" s="193" t="s">
        <v>240</v>
      </c>
      <c r="C1616" s="192" t="s">
        <v>88</v>
      </c>
      <c r="D1616" s="192" t="s">
        <v>30</v>
      </c>
      <c r="E1616" s="192" t="s">
        <v>61</v>
      </c>
      <c r="F1616" s="194">
        <v>5523.8500000000049</v>
      </c>
      <c r="G1616">
        <v>39</v>
      </c>
      <c r="H1616">
        <v>39</v>
      </c>
      <c r="I1616" s="167">
        <v>4195.2138140448224</v>
      </c>
      <c r="J1616" s="22">
        <v>0.75947279778502652</v>
      </c>
      <c r="K1616" s="22" t="s">
        <v>241</v>
      </c>
      <c r="L1616" s="22" t="s">
        <v>58</v>
      </c>
      <c r="M16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16" s="24" t="str">
        <f>IFERROR(IF(Table1[[#This Row],[Medicare Rate in CR]]&gt;0,"Y","N"),"N")</f>
        <v>N</v>
      </c>
      <c r="O1616" s="166">
        <f>Table1[[#This Row],[Medicare Rate in CR]]*Table1[[#This Row],[SumOfUnits]]*Table1[[#This Row],[Actuarial Factor 06/20/2023]]</f>
        <v>0</v>
      </c>
      <c r="P16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4927.8460235722077</v>
      </c>
      <c r="Q1616" s="166">
        <f>Table1[[#This Row],[Trended Medicare Pricing for all RHCs]]-Table1[[#This Row],[SumOfSFY24 Estimated Payment 5/04/23]]</f>
        <v>732.63220952738538</v>
      </c>
      <c r="R1616" s="24">
        <f>Table1[[#This Row],[SumOfUnits]]*Table1[[#This Row],[Actuarial Factor 06/20/2023]]</f>
        <v>29.619439113616036</v>
      </c>
      <c r="S1616" s="23"/>
    </row>
    <row r="1617" spans="1:19" x14ac:dyDescent="0.25">
      <c r="A1617" s="192" t="s">
        <v>239</v>
      </c>
      <c r="B1617" s="193" t="s">
        <v>240</v>
      </c>
      <c r="C1617" s="192" t="s">
        <v>88</v>
      </c>
      <c r="D1617" s="192" t="s">
        <v>30</v>
      </c>
      <c r="E1617" s="192" t="s">
        <v>62</v>
      </c>
      <c r="F1617" s="194">
        <v>32886.569999999861</v>
      </c>
      <c r="G1617">
        <v>235</v>
      </c>
      <c r="H1617">
        <v>235</v>
      </c>
      <c r="I1617" s="167">
        <v>32696.033501921473</v>
      </c>
      <c r="J1617" s="22">
        <v>0.99420625203302171</v>
      </c>
      <c r="K1617" s="22" t="s">
        <v>241</v>
      </c>
      <c r="L1617" s="22" t="s">
        <v>58</v>
      </c>
      <c r="M16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17" s="24" t="str">
        <f>IFERROR(IF(Table1[[#This Row],[Medicare Rate in CR]]&gt;0,"Y","N"),"N")</f>
        <v>N</v>
      </c>
      <c r="O1617" s="166">
        <f>Table1[[#This Row],[Medicare Rate in CR]]*Table1[[#This Row],[SumOfUnits]]*Table1[[#This Row],[Actuarial Factor 06/20/2023]]</f>
        <v>0</v>
      </c>
      <c r="P16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38405.913457765411</v>
      </c>
      <c r="Q1617" s="166">
        <f>Table1[[#This Row],[Trended Medicare Pricing for all RHCs]]-Table1[[#This Row],[SumOfSFY24 Estimated Payment 5/04/23]]</f>
        <v>5709.8799558439387</v>
      </c>
      <c r="R1617" s="24">
        <f>Table1[[#This Row],[SumOfUnits]]*Table1[[#This Row],[Actuarial Factor 06/20/2023]]</f>
        <v>233.63846922776011</v>
      </c>
      <c r="S1617" s="23"/>
    </row>
    <row r="1618" spans="1:19" x14ac:dyDescent="0.25">
      <c r="A1618" s="192" t="s">
        <v>239</v>
      </c>
      <c r="B1618" s="193" t="s">
        <v>240</v>
      </c>
      <c r="C1618" s="192" t="s">
        <v>88</v>
      </c>
      <c r="D1618" s="192" t="s">
        <v>30</v>
      </c>
      <c r="E1618" s="192" t="s">
        <v>63</v>
      </c>
      <c r="F1618" s="194">
        <v>5824.3800000000047</v>
      </c>
      <c r="G1618">
        <v>42</v>
      </c>
      <c r="H1618">
        <v>42</v>
      </c>
      <c r="I1618" s="167">
        <v>5384.3848967445056</v>
      </c>
      <c r="J1618" s="22">
        <v>0.92445631925535443</v>
      </c>
      <c r="K1618" s="22" t="s">
        <v>241</v>
      </c>
      <c r="L1618" s="22" t="s">
        <v>58</v>
      </c>
      <c r="M16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18" s="24" t="str">
        <f>IFERROR(IF(Table1[[#This Row],[Medicare Rate in CR]]&gt;0,"Y","N"),"N")</f>
        <v>N</v>
      </c>
      <c r="O1618" s="166">
        <f>Table1[[#This Row],[Medicare Rate in CR]]*Table1[[#This Row],[SumOfUnits]]*Table1[[#This Row],[Actuarial Factor 06/20/2023]]</f>
        <v>0</v>
      </c>
      <c r="P16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6324.6882945454508</v>
      </c>
      <c r="Q1618" s="166">
        <f>Table1[[#This Row],[Trended Medicare Pricing for all RHCs]]-Table1[[#This Row],[SumOfSFY24 Estimated Payment 5/04/23]]</f>
        <v>940.30339780094528</v>
      </c>
      <c r="R1618" s="24">
        <f>Table1[[#This Row],[SumOfUnits]]*Table1[[#This Row],[Actuarial Factor 06/20/2023]]</f>
        <v>38.827165408724888</v>
      </c>
      <c r="S1618" s="23"/>
    </row>
    <row r="1619" spans="1:19" x14ac:dyDescent="0.25">
      <c r="A1619" s="192" t="s">
        <v>239</v>
      </c>
      <c r="B1619" s="193" t="s">
        <v>240</v>
      </c>
      <c r="C1619" s="192" t="s">
        <v>88</v>
      </c>
      <c r="D1619" s="192" t="s">
        <v>30</v>
      </c>
      <c r="E1619" s="192" t="s">
        <v>64</v>
      </c>
      <c r="F1619" s="194">
        <v>12572.549999999997</v>
      </c>
      <c r="G1619">
        <v>89</v>
      </c>
      <c r="H1619">
        <v>89</v>
      </c>
      <c r="I1619" s="167">
        <v>11796.608343642905</v>
      </c>
      <c r="J1619" s="22">
        <v>0.93828287369252128</v>
      </c>
      <c r="K1619" s="22" t="s">
        <v>241</v>
      </c>
      <c r="L1619" s="22" t="s">
        <v>58</v>
      </c>
      <c r="M16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19" s="24" t="str">
        <f>IFERROR(IF(Table1[[#This Row],[Medicare Rate in CR]]&gt;0,"Y","N"),"N")</f>
        <v>N</v>
      </c>
      <c r="O1619" s="166">
        <f>Table1[[#This Row],[Medicare Rate in CR]]*Table1[[#This Row],[SumOfUnits]]*Table1[[#This Row],[Actuarial Factor 06/20/2023]]</f>
        <v>0</v>
      </c>
      <c r="P16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13856.711980506061</v>
      </c>
      <c r="Q1619" s="166">
        <f>Table1[[#This Row],[Trended Medicare Pricing for all RHCs]]-Table1[[#This Row],[SumOfSFY24 Estimated Payment 5/04/23]]</f>
        <v>2060.1036368631558</v>
      </c>
      <c r="R1619" s="24">
        <f>Table1[[#This Row],[SumOfUnits]]*Table1[[#This Row],[Actuarial Factor 06/20/2023]]</f>
        <v>83.507175758634389</v>
      </c>
      <c r="S1619" s="23"/>
    </row>
    <row r="1620" spans="1:19" x14ac:dyDescent="0.25">
      <c r="A1620" s="192" t="s">
        <v>239</v>
      </c>
      <c r="B1620" s="193" t="s">
        <v>240</v>
      </c>
      <c r="C1620" s="192" t="s">
        <v>88</v>
      </c>
      <c r="D1620" s="192" t="s">
        <v>30</v>
      </c>
      <c r="E1620" s="192" t="s">
        <v>77</v>
      </c>
      <c r="F1620" s="194">
        <v>2540.4999999999995</v>
      </c>
      <c r="G1620">
        <v>18</v>
      </c>
      <c r="H1620">
        <v>18</v>
      </c>
      <c r="I1620" s="167">
        <v>3603.6163234733585</v>
      </c>
      <c r="J1620" s="22">
        <v>1.4184673581867189</v>
      </c>
      <c r="K1620" s="22" t="s">
        <v>241</v>
      </c>
      <c r="L1620" s="22" t="s">
        <v>58</v>
      </c>
      <c r="M16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20" s="24" t="str">
        <f>IFERROR(IF(Table1[[#This Row],[Medicare Rate in CR]]&gt;0,"Y","N"),"N")</f>
        <v>N</v>
      </c>
      <c r="O1620" s="166">
        <f>Table1[[#This Row],[Medicare Rate in CR]]*Table1[[#This Row],[SumOfUnits]]*Table1[[#This Row],[Actuarial Factor 06/20/2023]]</f>
        <v>0</v>
      </c>
      <c r="P16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4232.9347578560291</v>
      </c>
      <c r="Q1620" s="166">
        <f>Table1[[#This Row],[Trended Medicare Pricing for all RHCs]]-Table1[[#This Row],[SumOfSFY24 Estimated Payment 5/04/23]]</f>
        <v>629.3184343826706</v>
      </c>
      <c r="R1620" s="24">
        <f>Table1[[#This Row],[SumOfUnits]]*Table1[[#This Row],[Actuarial Factor 06/20/2023]]</f>
        <v>25.53241244736094</v>
      </c>
      <c r="S1620" s="23"/>
    </row>
    <row r="1621" spans="1:19" x14ac:dyDescent="0.25">
      <c r="A1621" s="192" t="s">
        <v>239</v>
      </c>
      <c r="B1621" s="193" t="s">
        <v>240</v>
      </c>
      <c r="C1621" s="192" t="s">
        <v>88</v>
      </c>
      <c r="D1621" s="192" t="s">
        <v>32</v>
      </c>
      <c r="E1621" s="192" t="s">
        <v>94</v>
      </c>
      <c r="F1621" s="194">
        <v>421.65000000000003</v>
      </c>
      <c r="G1621">
        <v>3</v>
      </c>
      <c r="H1621">
        <v>3</v>
      </c>
      <c r="I1621" s="167">
        <v>436.94852142244457</v>
      </c>
      <c r="J1621" s="22">
        <v>1.0362825125636062</v>
      </c>
      <c r="K1621" s="22" t="s">
        <v>241</v>
      </c>
      <c r="L1621" s="22" t="s">
        <v>58</v>
      </c>
      <c r="M16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21" s="24" t="str">
        <f>IFERROR(IF(Table1[[#This Row],[Medicare Rate in CR]]&gt;0,"Y","N"),"N")</f>
        <v>N</v>
      </c>
      <c r="O1621" s="166">
        <f>Table1[[#This Row],[Medicare Rate in CR]]*Table1[[#This Row],[SumOfUnits]]*Table1[[#This Row],[Actuarial Factor 06/20/2023]]</f>
        <v>0</v>
      </c>
      <c r="P16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513.25513531366903</v>
      </c>
      <c r="Q1621" s="166">
        <f>Table1[[#This Row],[Trended Medicare Pricing for all RHCs]]-Table1[[#This Row],[SumOfSFY24 Estimated Payment 5/04/23]]</f>
        <v>76.306613891224458</v>
      </c>
      <c r="R1621" s="24">
        <f>Table1[[#This Row],[SumOfUnits]]*Table1[[#This Row],[Actuarial Factor 06/20/2023]]</f>
        <v>3.1088475376908185</v>
      </c>
      <c r="S1621" s="23"/>
    </row>
    <row r="1622" spans="1:19" x14ac:dyDescent="0.25">
      <c r="A1622" s="192" t="s">
        <v>239</v>
      </c>
      <c r="B1622" s="193" t="s">
        <v>240</v>
      </c>
      <c r="C1622" s="192" t="s">
        <v>88</v>
      </c>
      <c r="D1622" s="192" t="s">
        <v>32</v>
      </c>
      <c r="E1622" s="192" t="s">
        <v>81</v>
      </c>
      <c r="F1622" s="194">
        <v>281.10000000000002</v>
      </c>
      <c r="G1622">
        <v>2</v>
      </c>
      <c r="H1622">
        <v>2</v>
      </c>
      <c r="I1622" s="167">
        <v>296.35331674168077</v>
      </c>
      <c r="J1622" s="22">
        <v>1.0542629553243712</v>
      </c>
      <c r="K1622" s="22" t="s">
        <v>241</v>
      </c>
      <c r="L1622" s="22" t="s">
        <v>58</v>
      </c>
      <c r="M16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22" s="24" t="str">
        <f>IFERROR(IF(Table1[[#This Row],[Medicare Rate in CR]]&gt;0,"Y","N"),"N")</f>
        <v>N</v>
      </c>
      <c r="O1622" s="166">
        <f>Table1[[#This Row],[Medicare Rate in CR]]*Table1[[#This Row],[SumOfUnits]]*Table1[[#This Row],[Actuarial Factor 06/20/2023]]</f>
        <v>0</v>
      </c>
      <c r="P16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348.10705203840263</v>
      </c>
      <c r="Q1622" s="166">
        <f>Table1[[#This Row],[Trended Medicare Pricing for all RHCs]]-Table1[[#This Row],[SumOfSFY24 Estimated Payment 5/04/23]]</f>
        <v>51.753735296721857</v>
      </c>
      <c r="R1622" s="24">
        <f>Table1[[#This Row],[SumOfUnits]]*Table1[[#This Row],[Actuarial Factor 06/20/2023]]</f>
        <v>2.1085259106487424</v>
      </c>
      <c r="S1622" s="23"/>
    </row>
    <row r="1623" spans="1:19" x14ac:dyDescent="0.25">
      <c r="A1623" s="192" t="s">
        <v>239</v>
      </c>
      <c r="B1623" s="193" t="s">
        <v>240</v>
      </c>
      <c r="C1623" s="192" t="s">
        <v>88</v>
      </c>
      <c r="D1623" s="192" t="s">
        <v>32</v>
      </c>
      <c r="E1623" s="192" t="s">
        <v>65</v>
      </c>
      <c r="F1623" s="194">
        <v>1264.9499999999998</v>
      </c>
      <c r="G1623">
        <v>9</v>
      </c>
      <c r="H1623">
        <v>9</v>
      </c>
      <c r="I1623" s="167">
        <v>1482.2961787708487</v>
      </c>
      <c r="J1623" s="22">
        <v>1.1718219524651954</v>
      </c>
      <c r="K1623" s="22" t="s">
        <v>241</v>
      </c>
      <c r="L1623" s="22" t="s">
        <v>58</v>
      </c>
      <c r="M16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23" s="24" t="str">
        <f>IFERROR(IF(Table1[[#This Row],[Medicare Rate in CR]]&gt;0,"Y","N"),"N")</f>
        <v>N</v>
      </c>
      <c r="O1623" s="166">
        <f>Table1[[#This Row],[Medicare Rate in CR]]*Table1[[#This Row],[SumOfUnits]]*Table1[[#This Row],[Actuarial Factor 06/20/2023]]</f>
        <v>0</v>
      </c>
      <c r="P16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1741.1573412201205</v>
      </c>
      <c r="Q1623" s="166">
        <f>Table1[[#This Row],[Trended Medicare Pricing for all RHCs]]-Table1[[#This Row],[SumOfSFY24 Estimated Payment 5/04/23]]</f>
        <v>258.86116244927189</v>
      </c>
      <c r="R1623" s="24">
        <f>Table1[[#This Row],[SumOfUnits]]*Table1[[#This Row],[Actuarial Factor 06/20/2023]]</f>
        <v>10.546397572186759</v>
      </c>
      <c r="S1623" s="23"/>
    </row>
    <row r="1624" spans="1:19" x14ac:dyDescent="0.25">
      <c r="A1624" s="192" t="s">
        <v>239</v>
      </c>
      <c r="B1624" s="193" t="s">
        <v>240</v>
      </c>
      <c r="C1624" s="192" t="s">
        <v>88</v>
      </c>
      <c r="D1624" s="192" t="s">
        <v>32</v>
      </c>
      <c r="E1624" s="192" t="s">
        <v>66</v>
      </c>
      <c r="F1624" s="194">
        <v>1124.3999999999999</v>
      </c>
      <c r="G1624">
        <v>8</v>
      </c>
      <c r="H1624">
        <v>8</v>
      </c>
      <c r="I1624" s="167">
        <v>1189.8380324577506</v>
      </c>
      <c r="J1624" s="22">
        <v>1.0581981789912405</v>
      </c>
      <c r="K1624" s="22" t="s">
        <v>241</v>
      </c>
      <c r="L1624" s="22" t="s">
        <v>58</v>
      </c>
      <c r="M16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24" s="24" t="str">
        <f>IFERROR(IF(Table1[[#This Row],[Medicare Rate in CR]]&gt;0,"Y","N"),"N")</f>
        <v>N</v>
      </c>
      <c r="O1624" s="166">
        <f>Table1[[#This Row],[Medicare Rate in CR]]*Table1[[#This Row],[SumOfUnits]]*Table1[[#This Row],[Actuarial Factor 06/20/2023]]</f>
        <v>0</v>
      </c>
      <c r="P16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1397.6256936684611</v>
      </c>
      <c r="Q1624" s="166">
        <f>Table1[[#This Row],[Trended Medicare Pricing for all RHCs]]-Table1[[#This Row],[SumOfSFY24 Estimated Payment 5/04/23]]</f>
        <v>207.78766121071044</v>
      </c>
      <c r="R1624" s="24">
        <f>Table1[[#This Row],[SumOfUnits]]*Table1[[#This Row],[Actuarial Factor 06/20/2023]]</f>
        <v>8.4655854319299237</v>
      </c>
      <c r="S1624" s="23"/>
    </row>
    <row r="1625" spans="1:19" x14ac:dyDescent="0.25">
      <c r="A1625" s="192" t="s">
        <v>239</v>
      </c>
      <c r="B1625" s="193" t="s">
        <v>240</v>
      </c>
      <c r="C1625" s="192" t="s">
        <v>88</v>
      </c>
      <c r="D1625" s="192" t="s">
        <v>32</v>
      </c>
      <c r="E1625" s="192" t="s">
        <v>100</v>
      </c>
      <c r="F1625" s="194">
        <v>567.5</v>
      </c>
      <c r="G1625">
        <v>4</v>
      </c>
      <c r="H1625">
        <v>4</v>
      </c>
      <c r="I1625" s="167">
        <v>411.72647995610185</v>
      </c>
      <c r="J1625" s="22">
        <v>0.72550921578167726</v>
      </c>
      <c r="K1625" s="22" t="s">
        <v>241</v>
      </c>
      <c r="L1625" s="22" t="s">
        <v>58</v>
      </c>
      <c r="M16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25" s="24" t="str">
        <f>IFERROR(IF(Table1[[#This Row],[Medicare Rate in CR]]&gt;0,"Y","N"),"N")</f>
        <v>N</v>
      </c>
      <c r="O1625" s="166">
        <f>Table1[[#This Row],[Medicare Rate in CR]]*Table1[[#This Row],[SumOfUnits]]*Table1[[#This Row],[Actuarial Factor 06/20/2023]]</f>
        <v>0</v>
      </c>
      <c r="P16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483.6284363525366</v>
      </c>
      <c r="Q1625" s="166">
        <f>Table1[[#This Row],[Trended Medicare Pricing for all RHCs]]-Table1[[#This Row],[SumOfSFY24 Estimated Payment 5/04/23]]</f>
        <v>71.901956396434741</v>
      </c>
      <c r="R1625" s="24">
        <f>Table1[[#This Row],[SumOfUnits]]*Table1[[#This Row],[Actuarial Factor 06/20/2023]]</f>
        <v>2.9020368631267091</v>
      </c>
      <c r="S1625" s="23"/>
    </row>
    <row r="1626" spans="1:19" x14ac:dyDescent="0.25">
      <c r="A1626" s="192" t="s">
        <v>239</v>
      </c>
      <c r="B1626" s="193" t="s">
        <v>240</v>
      </c>
      <c r="C1626" s="192" t="s">
        <v>88</v>
      </c>
      <c r="D1626" s="192" t="s">
        <v>31</v>
      </c>
      <c r="E1626" s="192" t="s">
        <v>67</v>
      </c>
      <c r="F1626" s="194">
        <v>421.65000000000003</v>
      </c>
      <c r="G1626">
        <v>3</v>
      </c>
      <c r="H1626">
        <v>3</v>
      </c>
      <c r="I1626" s="167">
        <v>454.89765778350676</v>
      </c>
      <c r="J1626" s="22">
        <v>1.0788513169299341</v>
      </c>
      <c r="K1626" s="22" t="s">
        <v>241</v>
      </c>
      <c r="L1626" s="22" t="s">
        <v>58</v>
      </c>
      <c r="M16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26" s="24" t="str">
        <f>IFERROR(IF(Table1[[#This Row],[Medicare Rate in CR]]&gt;0,"Y","N"),"N")</f>
        <v>N</v>
      </c>
      <c r="O1626" s="166">
        <f>Table1[[#This Row],[Medicare Rate in CR]]*Table1[[#This Row],[SumOfUnits]]*Table1[[#This Row],[Actuarial Factor 06/20/2023]]</f>
        <v>0</v>
      </c>
      <c r="P16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534.33882357463415</v>
      </c>
      <c r="Q1626" s="166">
        <f>Table1[[#This Row],[Trended Medicare Pricing for all RHCs]]-Table1[[#This Row],[SumOfSFY24 Estimated Payment 5/04/23]]</f>
        <v>79.441165791127389</v>
      </c>
      <c r="R1626" s="24">
        <f>Table1[[#This Row],[SumOfUnits]]*Table1[[#This Row],[Actuarial Factor 06/20/2023]]</f>
        <v>3.2365539507898022</v>
      </c>
      <c r="S1626" s="23"/>
    </row>
    <row r="1627" spans="1:19" x14ac:dyDescent="0.25">
      <c r="A1627" s="192" t="s">
        <v>239</v>
      </c>
      <c r="B1627" s="193" t="s">
        <v>240</v>
      </c>
      <c r="C1627" s="192" t="s">
        <v>88</v>
      </c>
      <c r="D1627" s="192" t="s">
        <v>31</v>
      </c>
      <c r="E1627" s="192" t="s">
        <v>82</v>
      </c>
      <c r="F1627" s="194">
        <v>140.55000000000001</v>
      </c>
      <c r="G1627">
        <v>1</v>
      </c>
      <c r="H1627">
        <v>1</v>
      </c>
      <c r="I1627" s="167">
        <v>157.66569088088684</v>
      </c>
      <c r="J1627" s="22">
        <v>1.121776527078526</v>
      </c>
      <c r="K1627" s="22" t="s">
        <v>241</v>
      </c>
      <c r="L1627" s="22" t="s">
        <v>58</v>
      </c>
      <c r="M16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27" s="24" t="str">
        <f>IFERROR(IF(Table1[[#This Row],[Medicare Rate in CR]]&gt;0,"Y","N"),"N")</f>
        <v>N</v>
      </c>
      <c r="O1627" s="166">
        <f>Table1[[#This Row],[Medicare Rate in CR]]*Table1[[#This Row],[SumOfUnits]]*Table1[[#This Row],[Actuarial Factor 06/20/2023]]</f>
        <v>0</v>
      </c>
      <c r="P16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185.1996780855475</v>
      </c>
      <c r="Q1627" s="166">
        <f>Table1[[#This Row],[Trended Medicare Pricing for all RHCs]]-Table1[[#This Row],[SumOfSFY24 Estimated Payment 5/04/23]]</f>
        <v>27.533987204660662</v>
      </c>
      <c r="R1627" s="24">
        <f>Table1[[#This Row],[SumOfUnits]]*Table1[[#This Row],[Actuarial Factor 06/20/2023]]</f>
        <v>1.121776527078526</v>
      </c>
      <c r="S1627" s="23"/>
    </row>
    <row r="1628" spans="1:19" x14ac:dyDescent="0.25">
      <c r="A1628" s="192" t="s">
        <v>239</v>
      </c>
      <c r="B1628" s="193" t="s">
        <v>240</v>
      </c>
      <c r="C1628" s="192" t="s">
        <v>88</v>
      </c>
      <c r="D1628" s="192" t="s">
        <v>31</v>
      </c>
      <c r="E1628" s="192" t="s">
        <v>68</v>
      </c>
      <c r="F1628" s="194">
        <v>702.75</v>
      </c>
      <c r="G1628">
        <v>5</v>
      </c>
      <c r="H1628">
        <v>5</v>
      </c>
      <c r="I1628" s="167">
        <v>705.04332292406866</v>
      </c>
      <c r="J1628" s="22">
        <v>1.0032633552814922</v>
      </c>
      <c r="K1628" s="22" t="s">
        <v>241</v>
      </c>
      <c r="L1628" s="22" t="s">
        <v>58</v>
      </c>
      <c r="M16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28" s="24" t="str">
        <f>IFERROR(IF(Table1[[#This Row],[Medicare Rate in CR]]&gt;0,"Y","N"),"N")</f>
        <v>N</v>
      </c>
      <c r="O1628" s="166">
        <f>Table1[[#This Row],[Medicare Rate in CR]]*Table1[[#This Row],[SumOfUnits]]*Table1[[#This Row],[Actuarial Factor 06/20/2023]]</f>
        <v>0</v>
      </c>
      <c r="P16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828.16873926330641</v>
      </c>
      <c r="Q1628" s="166">
        <f>Table1[[#This Row],[Trended Medicare Pricing for all RHCs]]-Table1[[#This Row],[SumOfSFY24 Estimated Payment 5/04/23]]</f>
        <v>123.12541633923774</v>
      </c>
      <c r="R1628" s="24">
        <f>Table1[[#This Row],[SumOfUnits]]*Table1[[#This Row],[Actuarial Factor 06/20/2023]]</f>
        <v>5.0163167764074608</v>
      </c>
      <c r="S1628" s="23"/>
    </row>
    <row r="1629" spans="1:19" x14ac:dyDescent="0.25">
      <c r="A1629" s="192" t="s">
        <v>239</v>
      </c>
      <c r="B1629" s="193" t="s">
        <v>240</v>
      </c>
      <c r="C1629" s="192" t="s">
        <v>88</v>
      </c>
      <c r="D1629" s="192" t="s">
        <v>31</v>
      </c>
      <c r="E1629" s="192" t="s">
        <v>69</v>
      </c>
      <c r="F1629" s="194">
        <v>9557.4</v>
      </c>
      <c r="G1629">
        <v>68</v>
      </c>
      <c r="H1629">
        <v>68</v>
      </c>
      <c r="I1629" s="167">
        <v>10094.97256053885</v>
      </c>
      <c r="J1629" s="22">
        <v>1.0562467366165329</v>
      </c>
      <c r="K1629" s="22" t="s">
        <v>241</v>
      </c>
      <c r="L1629" s="22" t="s">
        <v>58</v>
      </c>
      <c r="M16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29" s="24" t="str">
        <f>IFERROR(IF(Table1[[#This Row],[Medicare Rate in CR]]&gt;0,"Y","N"),"N")</f>
        <v>N</v>
      </c>
      <c r="O1629" s="166">
        <f>Table1[[#This Row],[Medicare Rate in CR]]*Table1[[#This Row],[SumOfUnits]]*Table1[[#This Row],[Actuarial Factor 06/20/2023]]</f>
        <v>0</v>
      </c>
      <c r="P16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11857.910608508122</v>
      </c>
      <c r="Q1629" s="166">
        <f>Table1[[#This Row],[Trended Medicare Pricing for all RHCs]]-Table1[[#This Row],[SumOfSFY24 Estimated Payment 5/04/23]]</f>
        <v>1762.9380479692718</v>
      </c>
      <c r="R1629" s="24">
        <f>Table1[[#This Row],[SumOfUnits]]*Table1[[#This Row],[Actuarial Factor 06/20/2023]]</f>
        <v>71.824778089924237</v>
      </c>
      <c r="S1629" s="23"/>
    </row>
    <row r="1630" spans="1:19" x14ac:dyDescent="0.25">
      <c r="A1630" s="192" t="s">
        <v>239</v>
      </c>
      <c r="B1630" s="193" t="s">
        <v>240</v>
      </c>
      <c r="C1630" s="192" t="s">
        <v>75</v>
      </c>
      <c r="D1630" s="192" t="s">
        <v>30</v>
      </c>
      <c r="E1630" s="192" t="s">
        <v>60</v>
      </c>
      <c r="F1630" s="194">
        <v>47.31</v>
      </c>
      <c r="G1630">
        <v>1</v>
      </c>
      <c r="H1630">
        <v>1</v>
      </c>
      <c r="I1630" s="167">
        <v>41.296522174468279</v>
      </c>
      <c r="J1630" s="22">
        <v>0.87289203497079426</v>
      </c>
      <c r="K1630" s="22" t="s">
        <v>241</v>
      </c>
      <c r="L1630" s="22" t="s">
        <v>58</v>
      </c>
      <c r="M16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30" s="24" t="str">
        <f>IFERROR(IF(Table1[[#This Row],[Medicare Rate in CR]]&gt;0,"Y","N"),"N")</f>
        <v>N</v>
      </c>
      <c r="O1630" s="166">
        <f>Table1[[#This Row],[Medicare Rate in CR]]*Table1[[#This Row],[SumOfUnits]]*Table1[[#This Row],[Actuarial Factor 06/20/2023]]</f>
        <v>0</v>
      </c>
      <c r="P16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77.011934985992113</v>
      </c>
      <c r="Q1630" s="166">
        <f>Table1[[#This Row],[Trended Medicare Pricing for all RHCs]]-Table1[[#This Row],[SumOfSFY24 Estimated Payment 5/04/23]]</f>
        <v>35.715412811523834</v>
      </c>
      <c r="R1630" s="24">
        <f>Table1[[#This Row],[SumOfUnits]]*Table1[[#This Row],[Actuarial Factor 06/20/2023]]</f>
        <v>0.87289203497079426</v>
      </c>
      <c r="S1630" s="23"/>
    </row>
    <row r="1631" spans="1:19" x14ac:dyDescent="0.25">
      <c r="A1631" s="192" t="s">
        <v>239</v>
      </c>
      <c r="B1631" s="193" t="s">
        <v>240</v>
      </c>
      <c r="C1631" s="192" t="s">
        <v>78</v>
      </c>
      <c r="D1631" s="192" t="s">
        <v>30</v>
      </c>
      <c r="E1631" s="192" t="s">
        <v>60</v>
      </c>
      <c r="F1631" s="194">
        <v>281.10000000000002</v>
      </c>
      <c r="G1631">
        <v>2</v>
      </c>
      <c r="H1631">
        <v>2</v>
      </c>
      <c r="I1631" s="167">
        <v>230.37292489239371</v>
      </c>
      <c r="J1631" s="22">
        <v>0.81954082138880713</v>
      </c>
      <c r="K1631" s="22" t="s">
        <v>241</v>
      </c>
      <c r="L1631" s="22" t="s">
        <v>58</v>
      </c>
      <c r="M16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31" s="24" t="str">
        <f>IFERROR(IF(Table1[[#This Row],[Medicare Rate in CR]]&gt;0,"Y","N"),"N")</f>
        <v>N</v>
      </c>
      <c r="O1631" s="166">
        <f>Table1[[#This Row],[Medicare Rate in CR]]*Table1[[#This Row],[SumOfUnits]]*Table1[[#This Row],[Actuarial Factor 06/20/2023]]</f>
        <v>0</v>
      </c>
      <c r="P16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334.19330468304594</v>
      </c>
      <c r="Q1631" s="166">
        <f>Table1[[#This Row],[Trended Medicare Pricing for all RHCs]]-Table1[[#This Row],[SumOfSFY24 Estimated Payment 5/04/23]]</f>
        <v>103.82037979065223</v>
      </c>
      <c r="R1631" s="24">
        <f>Table1[[#This Row],[SumOfUnits]]*Table1[[#This Row],[Actuarial Factor 06/20/2023]]</f>
        <v>1.6390816427776143</v>
      </c>
      <c r="S1631" s="23"/>
    </row>
    <row r="1632" spans="1:19" x14ac:dyDescent="0.25">
      <c r="A1632" s="192" t="s">
        <v>239</v>
      </c>
      <c r="B1632" s="193" t="s">
        <v>240</v>
      </c>
      <c r="C1632" s="192" t="s">
        <v>78</v>
      </c>
      <c r="D1632" s="192" t="s">
        <v>30</v>
      </c>
      <c r="E1632" s="192" t="s">
        <v>62</v>
      </c>
      <c r="F1632" s="194">
        <v>439.19</v>
      </c>
      <c r="G1632">
        <v>4</v>
      </c>
      <c r="H1632">
        <v>4</v>
      </c>
      <c r="I1632" s="167">
        <v>417.19592541737228</v>
      </c>
      <c r="J1632" s="22">
        <v>0.94992127648027569</v>
      </c>
      <c r="K1632" s="22" t="s">
        <v>241</v>
      </c>
      <c r="L1632" s="22" t="s">
        <v>58</v>
      </c>
      <c r="M16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32" s="24" t="str">
        <f>IFERROR(IF(Table1[[#This Row],[Medicare Rate in CR]]&gt;0,"Y","N"),"N")</f>
        <v>N</v>
      </c>
      <c r="O1632" s="166">
        <f>Table1[[#This Row],[Medicare Rate in CR]]*Table1[[#This Row],[SumOfUnits]]*Table1[[#This Row],[Actuarial Factor 06/20/2023]]</f>
        <v>0</v>
      </c>
      <c r="P16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605.21037826236579</v>
      </c>
      <c r="Q1632" s="166">
        <f>Table1[[#This Row],[Trended Medicare Pricing for all RHCs]]-Table1[[#This Row],[SumOfSFY24 Estimated Payment 5/04/23]]</f>
        <v>188.01445284499351</v>
      </c>
      <c r="R1632" s="24">
        <f>Table1[[#This Row],[SumOfUnits]]*Table1[[#This Row],[Actuarial Factor 06/20/2023]]</f>
        <v>3.7996851059211028</v>
      </c>
      <c r="S1632" s="23"/>
    </row>
    <row r="1633" spans="1:19" x14ac:dyDescent="0.25">
      <c r="A1633" s="192" t="s">
        <v>239</v>
      </c>
      <c r="B1633" s="193" t="s">
        <v>240</v>
      </c>
      <c r="C1633" s="192" t="s">
        <v>78</v>
      </c>
      <c r="D1633" s="192" t="s">
        <v>30</v>
      </c>
      <c r="E1633" s="192" t="s">
        <v>64</v>
      </c>
      <c r="F1633" s="194">
        <v>140.55000000000001</v>
      </c>
      <c r="G1633">
        <v>1</v>
      </c>
      <c r="H1633">
        <v>1</v>
      </c>
      <c r="I1633" s="167">
        <v>127.67385685265288</v>
      </c>
      <c r="J1633" s="22">
        <v>0.90838745537284149</v>
      </c>
      <c r="K1633" s="22" t="s">
        <v>241</v>
      </c>
      <c r="L1633" s="22" t="s">
        <v>58</v>
      </c>
      <c r="M16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33" s="24" t="str">
        <f>IFERROR(IF(Table1[[#This Row],[Medicare Rate in CR]]&gt;0,"Y","N"),"N")</f>
        <v>N</v>
      </c>
      <c r="O1633" s="166">
        <f>Table1[[#This Row],[Medicare Rate in CR]]*Table1[[#This Row],[SumOfUnits]]*Table1[[#This Row],[Actuarial Factor 06/20/2023]]</f>
        <v>0</v>
      </c>
      <c r="P16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185.21164396010576</v>
      </c>
      <c r="Q1633" s="166">
        <f>Table1[[#This Row],[Trended Medicare Pricing for all RHCs]]-Table1[[#This Row],[SumOfSFY24 Estimated Payment 5/04/23]]</f>
        <v>57.537787107452885</v>
      </c>
      <c r="R1633" s="24">
        <f>Table1[[#This Row],[SumOfUnits]]*Table1[[#This Row],[Actuarial Factor 06/20/2023]]</f>
        <v>0.90838745537284149</v>
      </c>
      <c r="S1633" s="23"/>
    </row>
    <row r="1634" spans="1:19" x14ac:dyDescent="0.25">
      <c r="A1634" s="192" t="s">
        <v>239</v>
      </c>
      <c r="B1634" s="193" t="s">
        <v>240</v>
      </c>
      <c r="C1634" s="192" t="s">
        <v>78</v>
      </c>
      <c r="D1634" s="192" t="s">
        <v>31</v>
      </c>
      <c r="E1634" s="192" t="s">
        <v>69</v>
      </c>
      <c r="F1634" s="194">
        <v>702.75</v>
      </c>
      <c r="G1634">
        <v>5</v>
      </c>
      <c r="H1634">
        <v>5</v>
      </c>
      <c r="I1634" s="167">
        <v>752.28980034233371</v>
      </c>
      <c r="J1634" s="22">
        <v>1.0704942018389665</v>
      </c>
      <c r="K1634" s="22" t="s">
        <v>241</v>
      </c>
      <c r="L1634" s="22" t="s">
        <v>58</v>
      </c>
      <c r="M16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34" s="24" t="str">
        <f>IFERROR(IF(Table1[[#This Row],[Medicare Rate in CR]]&gt;0,"Y","N"),"N")</f>
        <v>N</v>
      </c>
      <c r="O1634" s="166">
        <f>Table1[[#This Row],[Medicare Rate in CR]]*Table1[[#This Row],[SumOfUnits]]*Table1[[#This Row],[Actuarial Factor 06/20/2023]]</f>
        <v>0</v>
      </c>
      <c r="P16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1091.3184115415734</v>
      </c>
      <c r="Q1634" s="166">
        <f>Table1[[#This Row],[Trended Medicare Pricing for all RHCs]]-Table1[[#This Row],[SumOfSFY24 Estimated Payment 5/04/23]]</f>
        <v>339.02861119923966</v>
      </c>
      <c r="R1634" s="24">
        <f>Table1[[#This Row],[SumOfUnits]]*Table1[[#This Row],[Actuarial Factor 06/20/2023]]</f>
        <v>5.3524710091948329</v>
      </c>
      <c r="S1634" s="23"/>
    </row>
    <row r="1635" spans="1:19" x14ac:dyDescent="0.25">
      <c r="A1635" s="192" t="s">
        <v>239</v>
      </c>
      <c r="B1635" s="193" t="s">
        <v>240</v>
      </c>
      <c r="C1635" s="192" t="s">
        <v>79</v>
      </c>
      <c r="D1635" s="192" t="s">
        <v>30</v>
      </c>
      <c r="E1635" s="192" t="s">
        <v>59</v>
      </c>
      <c r="F1635" s="194">
        <v>140.55000000000001</v>
      </c>
      <c r="G1635">
        <v>1</v>
      </c>
      <c r="H1635">
        <v>1</v>
      </c>
      <c r="I1635" s="167">
        <v>134.21497187124794</v>
      </c>
      <c r="J1635" s="22">
        <v>0.95492687208287386</v>
      </c>
      <c r="K1635" s="22" t="s">
        <v>241</v>
      </c>
      <c r="L1635" s="22" t="s">
        <v>58</v>
      </c>
      <c r="M16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35" s="24" t="str">
        <f>IFERROR(IF(Table1[[#This Row],[Medicare Rate in CR]]&gt;0,"Y","N"),"N")</f>
        <v>N</v>
      </c>
      <c r="O1635" s="166">
        <f>Table1[[#This Row],[Medicare Rate in CR]]*Table1[[#This Row],[SumOfUnits]]*Table1[[#This Row],[Actuarial Factor 06/20/2023]]</f>
        <v>0</v>
      </c>
      <c r="P16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161.2420353890875</v>
      </c>
      <c r="Q1635" s="166">
        <f>Table1[[#This Row],[Trended Medicare Pricing for all RHCs]]-Table1[[#This Row],[SumOfSFY24 Estimated Payment 5/04/23]]</f>
        <v>27.027063517839565</v>
      </c>
      <c r="R1635" s="24">
        <f>Table1[[#This Row],[SumOfUnits]]*Table1[[#This Row],[Actuarial Factor 06/20/2023]]</f>
        <v>0.95492687208287386</v>
      </c>
      <c r="S1635" s="23"/>
    </row>
    <row r="1636" spans="1:19" x14ac:dyDescent="0.25">
      <c r="A1636" s="192" t="s">
        <v>239</v>
      </c>
      <c r="B1636" s="193" t="s">
        <v>240</v>
      </c>
      <c r="C1636" s="192" t="s">
        <v>83</v>
      </c>
      <c r="D1636" s="192" t="s">
        <v>30</v>
      </c>
      <c r="E1636" s="192" t="s">
        <v>59</v>
      </c>
      <c r="F1636" s="194">
        <v>1264.9499999999998</v>
      </c>
      <c r="G1636">
        <v>9</v>
      </c>
      <c r="H1636">
        <v>9</v>
      </c>
      <c r="I1636" s="167">
        <v>1155.9338122512488</v>
      </c>
      <c r="J1636" s="22">
        <v>0.91381778904403255</v>
      </c>
      <c r="K1636" s="22" t="s">
        <v>241</v>
      </c>
      <c r="L1636" s="22" t="s">
        <v>58</v>
      </c>
      <c r="M16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36" s="24" t="str">
        <f>IFERROR(IF(Table1[[#This Row],[Medicare Rate in CR]]&gt;0,"Y","N"),"N")</f>
        <v>N</v>
      </c>
      <c r="O1636" s="166">
        <f>Table1[[#This Row],[Medicare Rate in CR]]*Table1[[#This Row],[SumOfUnits]]*Table1[[#This Row],[Actuarial Factor 06/20/2023]]</f>
        <v>0</v>
      </c>
      <c r="P16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1184.9531922261992</v>
      </c>
      <c r="Q1636" s="166">
        <f>Table1[[#This Row],[Trended Medicare Pricing for all RHCs]]-Table1[[#This Row],[SumOfSFY24 Estimated Payment 5/04/23]]</f>
        <v>29.019379974950425</v>
      </c>
      <c r="R1636" s="24">
        <f>Table1[[#This Row],[SumOfUnits]]*Table1[[#This Row],[Actuarial Factor 06/20/2023]]</f>
        <v>8.224360101396293</v>
      </c>
      <c r="S1636" s="23"/>
    </row>
    <row r="1637" spans="1:19" x14ac:dyDescent="0.25">
      <c r="A1637" s="192" t="s">
        <v>239</v>
      </c>
      <c r="B1637" s="193" t="s">
        <v>240</v>
      </c>
      <c r="C1637" s="192" t="s">
        <v>83</v>
      </c>
      <c r="D1637" s="192" t="s">
        <v>30</v>
      </c>
      <c r="E1637" s="192" t="s">
        <v>77</v>
      </c>
      <c r="F1637" s="194">
        <v>140.55000000000001</v>
      </c>
      <c r="G1637">
        <v>1</v>
      </c>
      <c r="H1637">
        <v>1</v>
      </c>
      <c r="I1637" s="167">
        <v>153.7360524909451</v>
      </c>
      <c r="J1637" s="22">
        <v>1.0938175203909291</v>
      </c>
      <c r="K1637" s="22" t="s">
        <v>241</v>
      </c>
      <c r="L1637" s="22" t="s">
        <v>58</v>
      </c>
      <c r="M16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37" s="24" t="str">
        <f>IFERROR(IF(Table1[[#This Row],[Medicare Rate in CR]]&gt;0,"Y","N"),"N")</f>
        <v>N</v>
      </c>
      <c r="O1637" s="166">
        <f>Table1[[#This Row],[Medicare Rate in CR]]*Table1[[#This Row],[SumOfUnits]]*Table1[[#This Row],[Actuarial Factor 06/20/2023]]</f>
        <v>0</v>
      </c>
      <c r="P16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157.5955510848957</v>
      </c>
      <c r="Q1637" s="166">
        <f>Table1[[#This Row],[Trended Medicare Pricing for all RHCs]]-Table1[[#This Row],[SumOfSFY24 Estimated Payment 5/04/23]]</f>
        <v>3.8594985939506046</v>
      </c>
      <c r="R1637" s="24">
        <f>Table1[[#This Row],[SumOfUnits]]*Table1[[#This Row],[Actuarial Factor 06/20/2023]]</f>
        <v>1.0938175203909291</v>
      </c>
      <c r="S1637" s="23"/>
    </row>
    <row r="1638" spans="1:19" x14ac:dyDescent="0.25">
      <c r="A1638" s="192" t="s">
        <v>239</v>
      </c>
      <c r="B1638" s="193" t="s">
        <v>240</v>
      </c>
      <c r="C1638" s="192" t="s">
        <v>83</v>
      </c>
      <c r="D1638" s="192" t="s">
        <v>31</v>
      </c>
      <c r="E1638" s="192" t="s">
        <v>67</v>
      </c>
      <c r="F1638" s="194">
        <v>702.75</v>
      </c>
      <c r="G1638">
        <v>5</v>
      </c>
      <c r="H1638">
        <v>5</v>
      </c>
      <c r="I1638" s="167">
        <v>797.15203684343317</v>
      </c>
      <c r="J1638" s="22">
        <v>1.134332318524985</v>
      </c>
      <c r="K1638" s="22" t="s">
        <v>241</v>
      </c>
      <c r="L1638" s="22" t="s">
        <v>58</v>
      </c>
      <c r="M16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38" s="24" t="str">
        <f>IFERROR(IF(Table1[[#This Row],[Medicare Rate in CR]]&gt;0,"Y","N"),"N")</f>
        <v>N</v>
      </c>
      <c r="O1638" s="166">
        <f>Table1[[#This Row],[Medicare Rate in CR]]*Table1[[#This Row],[SumOfUnits]]*Table1[[#This Row],[Actuarial Factor 06/20/2023]]</f>
        <v>0</v>
      </c>
      <c r="P16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817.16430537454619</v>
      </c>
      <c r="Q1638" s="166">
        <f>Table1[[#This Row],[Trended Medicare Pricing for all RHCs]]-Table1[[#This Row],[SumOfSFY24 Estimated Payment 5/04/23]]</f>
        <v>20.012268531113023</v>
      </c>
      <c r="R1638" s="24">
        <f>Table1[[#This Row],[SumOfUnits]]*Table1[[#This Row],[Actuarial Factor 06/20/2023]]</f>
        <v>5.6716615926249245</v>
      </c>
      <c r="S1638" s="23"/>
    </row>
    <row r="1639" spans="1:19" x14ac:dyDescent="0.25">
      <c r="A1639" s="192" t="s">
        <v>239</v>
      </c>
      <c r="B1639" s="193" t="s">
        <v>240</v>
      </c>
      <c r="C1639" s="192" t="s">
        <v>83</v>
      </c>
      <c r="D1639" s="192" t="s">
        <v>31</v>
      </c>
      <c r="E1639" s="192" t="s">
        <v>68</v>
      </c>
      <c r="F1639" s="194">
        <v>421.65000000000003</v>
      </c>
      <c r="G1639">
        <v>3</v>
      </c>
      <c r="H1639">
        <v>3</v>
      </c>
      <c r="I1639" s="167">
        <v>437.05133631570175</v>
      </c>
      <c r="J1639" s="22">
        <v>1.0365263519879087</v>
      </c>
      <c r="K1639" s="22" t="s">
        <v>241</v>
      </c>
      <c r="L1639" s="22" t="s">
        <v>58</v>
      </c>
      <c r="M16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39" s="24" t="str">
        <f>IFERROR(IF(Table1[[#This Row],[Medicare Rate in CR]]&gt;0,"Y","N"),"N")</f>
        <v>N</v>
      </c>
      <c r="O1639" s="166">
        <f>Table1[[#This Row],[Medicare Rate in CR]]*Table1[[#This Row],[SumOfUnits]]*Table1[[#This Row],[Actuarial Factor 06/20/2023]]</f>
        <v>0</v>
      </c>
      <c r="P16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448.0233821739368</v>
      </c>
      <c r="Q1639" s="166">
        <f>Table1[[#This Row],[Trended Medicare Pricing for all RHCs]]-Table1[[#This Row],[SumOfSFY24 Estimated Payment 5/04/23]]</f>
        <v>10.972045858235049</v>
      </c>
      <c r="R1639" s="24">
        <f>Table1[[#This Row],[SumOfUnits]]*Table1[[#This Row],[Actuarial Factor 06/20/2023]]</f>
        <v>3.1095790559637262</v>
      </c>
      <c r="S1639" s="23"/>
    </row>
    <row r="1640" spans="1:19" x14ac:dyDescent="0.25">
      <c r="A1640" s="192" t="s">
        <v>239</v>
      </c>
      <c r="B1640" s="193" t="s">
        <v>240</v>
      </c>
      <c r="C1640" s="192" t="s">
        <v>85</v>
      </c>
      <c r="D1640" s="192" t="s">
        <v>30</v>
      </c>
      <c r="E1640" s="192" t="s">
        <v>62</v>
      </c>
      <c r="F1640" s="194">
        <v>421.65000000000003</v>
      </c>
      <c r="G1640">
        <v>3</v>
      </c>
      <c r="H1640">
        <v>3</v>
      </c>
      <c r="I1640" s="167">
        <v>384.82839889089837</v>
      </c>
      <c r="J1640" s="22">
        <v>0.91267259312438831</v>
      </c>
      <c r="K1640" s="22" t="s">
        <v>241</v>
      </c>
      <c r="L1640" s="22" t="s">
        <v>58</v>
      </c>
      <c r="M16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40" s="24" t="str">
        <f>IFERROR(IF(Table1[[#This Row],[Medicare Rate in CR]]&gt;0,"Y","N"),"N")</f>
        <v>N</v>
      </c>
      <c r="O1640" s="166">
        <f>Table1[[#This Row],[Medicare Rate in CR]]*Table1[[#This Row],[SumOfUnits]]*Table1[[#This Row],[Actuarial Factor 06/20/2023]]</f>
        <v>0</v>
      </c>
      <c r="P16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447.37649211515344</v>
      </c>
      <c r="Q1640" s="166">
        <f>Table1[[#This Row],[Trended Medicare Pricing for all RHCs]]-Table1[[#This Row],[SumOfSFY24 Estimated Payment 5/04/23]]</f>
        <v>62.548093224255069</v>
      </c>
      <c r="R1640" s="24">
        <f>Table1[[#This Row],[SumOfUnits]]*Table1[[#This Row],[Actuarial Factor 06/20/2023]]</f>
        <v>2.7380177793731648</v>
      </c>
      <c r="S1640" s="23"/>
    </row>
    <row r="1641" spans="1:19" x14ac:dyDescent="0.25">
      <c r="A1641" s="192" t="s">
        <v>242</v>
      </c>
      <c r="B1641" s="193" t="s">
        <v>243</v>
      </c>
      <c r="C1641" s="192" t="s">
        <v>88</v>
      </c>
      <c r="D1641" s="192" t="s">
        <v>30</v>
      </c>
      <c r="E1641" s="192" t="s">
        <v>59</v>
      </c>
      <c r="F1641" s="194">
        <v>178.08615206707142</v>
      </c>
      <c r="G1641">
        <v>1</v>
      </c>
      <c r="H1641">
        <v>1</v>
      </c>
      <c r="I1641" s="167">
        <v>157.43059335470326</v>
      </c>
      <c r="J1641" s="22">
        <v>0.88401367274986775</v>
      </c>
      <c r="K1641" s="22" t="s">
        <v>244</v>
      </c>
      <c r="L1641" s="22" t="s">
        <v>58</v>
      </c>
      <c r="M1641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41" s="24" t="str">
        <f>IFERROR(IF(Table1[[#This Row],[Medicare Rate in CR]]&gt;0,"Y","N"),"N")</f>
        <v>Y</v>
      </c>
      <c r="O1641" s="166">
        <f>Table1[[#This Row],[Medicare Rate in CR]]*Table1[[#This Row],[SumOfUnits]]*Table1[[#This Row],[Actuarial Factor 06/20/2023]]</f>
        <v>218.86410509941226</v>
      </c>
      <c r="P16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218.86410509941226</v>
      </c>
      <c r="Q1641" s="166">
        <f>Table1[[#This Row],[Trended Medicare Pricing for all RHCs]]-Table1[[#This Row],[SumOfSFY24 Estimated Payment 5/04/23]]</f>
        <v>61.433511744708994</v>
      </c>
      <c r="R1641" s="24">
        <f>Table1[[#This Row],[SumOfUnits]]*Table1[[#This Row],[Actuarial Factor 06/20/2023]]</f>
        <v>0.88401367274986775</v>
      </c>
      <c r="S1641" s="23"/>
    </row>
    <row r="1642" spans="1:19" x14ac:dyDescent="0.25">
      <c r="A1642" s="192" t="s">
        <v>242</v>
      </c>
      <c r="B1642" s="193" t="s">
        <v>243</v>
      </c>
      <c r="C1642" s="192" t="s">
        <v>88</v>
      </c>
      <c r="D1642" s="192" t="s">
        <v>30</v>
      </c>
      <c r="E1642" s="192" t="s">
        <v>62</v>
      </c>
      <c r="F1642" s="194">
        <v>174.43384407824996</v>
      </c>
      <c r="G1642">
        <v>1</v>
      </c>
      <c r="H1642">
        <v>1</v>
      </c>
      <c r="I1642" s="167">
        <v>173.4232183487494</v>
      </c>
      <c r="J1642" s="22">
        <v>0.99420625203302171</v>
      </c>
      <c r="K1642" s="22" t="s">
        <v>244</v>
      </c>
      <c r="L1642" s="22" t="s">
        <v>58</v>
      </c>
      <c r="M1642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42" s="24" t="str">
        <f>IFERROR(IF(Table1[[#This Row],[Medicare Rate in CR]]&gt;0,"Y","N"),"N")</f>
        <v>Y</v>
      </c>
      <c r="O1642" s="166">
        <f>Table1[[#This Row],[Medicare Rate in CR]]*Table1[[#This Row],[SumOfUnits]]*Table1[[#This Row],[Actuarial Factor 06/20/2023]]</f>
        <v>246.14558387833551</v>
      </c>
      <c r="P16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246.14558387833551</v>
      </c>
      <c r="Q1642" s="166">
        <f>Table1[[#This Row],[Trended Medicare Pricing for all RHCs]]-Table1[[#This Row],[SumOfSFY24 Estimated Payment 5/04/23]]</f>
        <v>72.722365529586114</v>
      </c>
      <c r="R1642" s="24">
        <f>Table1[[#This Row],[SumOfUnits]]*Table1[[#This Row],[Actuarial Factor 06/20/2023]]</f>
        <v>0.99420625203302171</v>
      </c>
      <c r="S1642" s="23"/>
    </row>
    <row r="1643" spans="1:19" x14ac:dyDescent="0.25">
      <c r="A1643" s="192" t="s">
        <v>242</v>
      </c>
      <c r="B1643" s="193" t="s">
        <v>243</v>
      </c>
      <c r="C1643" s="192" t="s">
        <v>88</v>
      </c>
      <c r="D1643" s="192" t="s">
        <v>30</v>
      </c>
      <c r="E1643" s="192" t="s">
        <v>63</v>
      </c>
      <c r="F1643" s="194">
        <v>348.86768815649992</v>
      </c>
      <c r="G1643">
        <v>2</v>
      </c>
      <c r="H1643">
        <v>2</v>
      </c>
      <c r="I1643" s="167">
        <v>322.51293890028273</v>
      </c>
      <c r="J1643" s="22">
        <v>0.92445631925535443</v>
      </c>
      <c r="K1643" s="22" t="s">
        <v>244</v>
      </c>
      <c r="L1643" s="22" t="s">
        <v>58</v>
      </c>
      <c r="M1643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43" s="24" t="str">
        <f>IFERROR(IF(Table1[[#This Row],[Medicare Rate in CR]]&gt;0,"Y","N"),"N")</f>
        <v>Y</v>
      </c>
      <c r="O1643" s="166">
        <f>Table1[[#This Row],[Medicare Rate in CR]]*Table1[[#This Row],[SumOfUnits]]*Table1[[#This Row],[Actuarial Factor 06/20/2023]]</f>
        <v>457.75379104248134</v>
      </c>
      <c r="P16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457.75379104248134</v>
      </c>
      <c r="Q1643" s="166">
        <f>Table1[[#This Row],[Trended Medicare Pricing for all RHCs]]-Table1[[#This Row],[SumOfSFY24 Estimated Payment 5/04/23]]</f>
        <v>135.24085214219861</v>
      </c>
      <c r="R1643" s="24">
        <f>Table1[[#This Row],[SumOfUnits]]*Table1[[#This Row],[Actuarial Factor 06/20/2023]]</f>
        <v>1.8489126385107089</v>
      </c>
      <c r="S1643" s="23"/>
    </row>
    <row r="1644" spans="1:19" x14ac:dyDescent="0.25">
      <c r="A1644" s="192" t="s">
        <v>242</v>
      </c>
      <c r="B1644" s="193" t="s">
        <v>243</v>
      </c>
      <c r="C1644" s="192" t="s">
        <v>88</v>
      </c>
      <c r="D1644" s="192" t="s">
        <v>30</v>
      </c>
      <c r="E1644" s="192" t="s">
        <v>77</v>
      </c>
      <c r="F1644" s="194">
        <v>174.43384407824996</v>
      </c>
      <c r="G1644">
        <v>1</v>
      </c>
      <c r="H1644">
        <v>1</v>
      </c>
      <c r="I1644" s="167">
        <v>247.42871398802927</v>
      </c>
      <c r="J1644" s="22">
        <v>1.4184673581867189</v>
      </c>
      <c r="K1644" s="22" t="s">
        <v>244</v>
      </c>
      <c r="L1644" s="22" t="s">
        <v>58</v>
      </c>
      <c r="M1644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44" s="24" t="str">
        <f>IFERROR(IF(Table1[[#This Row],[Medicare Rate in CR]]&gt;0,"Y","N"),"N")</f>
        <v>Y</v>
      </c>
      <c r="O1644" s="166">
        <f>Table1[[#This Row],[Medicare Rate in CR]]*Table1[[#This Row],[SumOfUnits]]*Table1[[#This Row],[Actuarial Factor 06/20/2023]]</f>
        <v>351.18414853986786</v>
      </c>
      <c r="P16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351.18414853986786</v>
      </c>
      <c r="Q1644" s="166">
        <f>Table1[[#This Row],[Trended Medicare Pricing for all RHCs]]-Table1[[#This Row],[SumOfSFY24 Estimated Payment 5/04/23]]</f>
        <v>103.75543455183859</v>
      </c>
      <c r="R1644" s="24">
        <f>Table1[[#This Row],[SumOfUnits]]*Table1[[#This Row],[Actuarial Factor 06/20/2023]]</f>
        <v>1.4184673581867189</v>
      </c>
      <c r="S1644" s="23"/>
    </row>
    <row r="1645" spans="1:19" x14ac:dyDescent="0.25">
      <c r="A1645" s="192" t="s">
        <v>242</v>
      </c>
      <c r="B1645" s="193" t="s">
        <v>243</v>
      </c>
      <c r="C1645" s="192" t="s">
        <v>123</v>
      </c>
      <c r="D1645" s="192" t="s">
        <v>30</v>
      </c>
      <c r="E1645" s="192" t="s">
        <v>62</v>
      </c>
      <c r="F1645" s="194">
        <v>356.17230413414285</v>
      </c>
      <c r="G1645">
        <v>2</v>
      </c>
      <c r="H1645">
        <v>2</v>
      </c>
      <c r="I1645" s="167">
        <v>354.29801422426743</v>
      </c>
      <c r="J1645" s="22">
        <v>0.99473768766375081</v>
      </c>
      <c r="K1645" s="22" t="s">
        <v>244</v>
      </c>
      <c r="L1645" s="22" t="s">
        <v>58</v>
      </c>
      <c r="M1645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45" s="24" t="str">
        <f>IFERROR(IF(Table1[[#This Row],[Medicare Rate in CR]]&gt;0,"Y","N"),"N")</f>
        <v>Y</v>
      </c>
      <c r="O1645" s="166">
        <f>Table1[[#This Row],[Medicare Rate in CR]]*Table1[[#This Row],[SumOfUnits]]*Table1[[#This Row],[Actuarial Factor 06/20/2023]]</f>
        <v>492.55431342358287</v>
      </c>
      <c r="P16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492.55431342358287</v>
      </c>
      <c r="Q1645" s="166">
        <f>Table1[[#This Row],[Trended Medicare Pricing for all RHCs]]-Table1[[#This Row],[SumOfSFY24 Estimated Payment 5/04/23]]</f>
        <v>138.25629919931544</v>
      </c>
      <c r="R1645" s="24">
        <f>Table1[[#This Row],[SumOfUnits]]*Table1[[#This Row],[Actuarial Factor 06/20/2023]]</f>
        <v>1.9894753753275016</v>
      </c>
      <c r="S1645" s="23"/>
    </row>
    <row r="1646" spans="1:19" x14ac:dyDescent="0.25">
      <c r="A1646" s="192" t="s">
        <v>242</v>
      </c>
      <c r="B1646" s="193" t="s">
        <v>243</v>
      </c>
      <c r="C1646" s="192" t="s">
        <v>90</v>
      </c>
      <c r="D1646" s="192" t="s">
        <v>30</v>
      </c>
      <c r="E1646" s="192" t="s">
        <v>60</v>
      </c>
      <c r="F1646" s="194">
        <v>178.08615206707142</v>
      </c>
      <c r="G1646">
        <v>1</v>
      </c>
      <c r="H1646">
        <v>1</v>
      </c>
      <c r="I1646" s="167">
        <v>146.49046868837431</v>
      </c>
      <c r="J1646" s="22">
        <v>0.8225820311576082</v>
      </c>
      <c r="K1646" s="22" t="s">
        <v>244</v>
      </c>
      <c r="L1646" s="22" t="s">
        <v>58</v>
      </c>
      <c r="M1646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46" s="24" t="str">
        <f>IFERROR(IF(Table1[[#This Row],[Medicare Rate in CR]]&gt;0,"Y","N"),"N")</f>
        <v>Y</v>
      </c>
      <c r="O1646" s="166">
        <f>Table1[[#This Row],[Medicare Rate in CR]]*Table1[[#This Row],[SumOfUnits]]*Table1[[#This Row],[Actuarial Factor 06/20/2023]]</f>
        <v>203.65485927400064</v>
      </c>
      <c r="P16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203.65485927400064</v>
      </c>
      <c r="Q1646" s="166">
        <f>Table1[[#This Row],[Trended Medicare Pricing for all RHCs]]-Table1[[#This Row],[SumOfSFY24 Estimated Payment 5/04/23]]</f>
        <v>57.164390585626336</v>
      </c>
      <c r="R1646" s="24">
        <f>Table1[[#This Row],[SumOfUnits]]*Table1[[#This Row],[Actuarial Factor 06/20/2023]]</f>
        <v>0.8225820311576082</v>
      </c>
      <c r="S1646" s="23"/>
    </row>
    <row r="1647" spans="1:19" x14ac:dyDescent="0.25">
      <c r="A1647" s="192" t="s">
        <v>242</v>
      </c>
      <c r="B1647" s="193" t="s">
        <v>243</v>
      </c>
      <c r="C1647" s="192" t="s">
        <v>90</v>
      </c>
      <c r="D1647" s="192" t="s">
        <v>30</v>
      </c>
      <c r="E1647" s="192" t="s">
        <v>62</v>
      </c>
      <c r="F1647" s="194">
        <v>705.03999229064277</v>
      </c>
      <c r="G1647">
        <v>4</v>
      </c>
      <c r="H1647">
        <v>4</v>
      </c>
      <c r="I1647" s="167">
        <v>706.2877774013873</v>
      </c>
      <c r="J1647" s="22">
        <v>1.0017698075632426</v>
      </c>
      <c r="K1647" s="22" t="s">
        <v>244</v>
      </c>
      <c r="L1647" s="22" t="s">
        <v>58</v>
      </c>
      <c r="M1647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47" s="24" t="str">
        <f>IFERROR(IF(Table1[[#This Row],[Medicare Rate in CR]]&gt;0,"Y","N"),"N")</f>
        <v>Y</v>
      </c>
      <c r="O1647" s="166">
        <f>Table1[[#This Row],[Medicare Rate in CR]]*Table1[[#This Row],[SumOfUnits]]*Table1[[#This Row],[Actuarial Factor 06/20/2023]]</f>
        <v>992.07267582603049</v>
      </c>
      <c r="P16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992.07267582603049</v>
      </c>
      <c r="Q1647" s="166">
        <f>Table1[[#This Row],[Trended Medicare Pricing for all RHCs]]-Table1[[#This Row],[SumOfSFY24 Estimated Payment 5/04/23]]</f>
        <v>285.78489842464319</v>
      </c>
      <c r="R1647" s="24">
        <f>Table1[[#This Row],[SumOfUnits]]*Table1[[#This Row],[Actuarial Factor 06/20/2023]]</f>
        <v>4.0070792302529705</v>
      </c>
      <c r="S1647" s="23"/>
    </row>
    <row r="1648" spans="1:19" x14ac:dyDescent="0.25">
      <c r="A1648" s="192" t="s">
        <v>242</v>
      </c>
      <c r="B1648" s="193" t="s">
        <v>243</v>
      </c>
      <c r="C1648" s="192" t="s">
        <v>76</v>
      </c>
      <c r="D1648" s="192" t="s">
        <v>30</v>
      </c>
      <c r="E1648" s="192" t="s">
        <v>59</v>
      </c>
      <c r="F1648" s="194">
        <v>12550.120458706759</v>
      </c>
      <c r="G1648">
        <v>71</v>
      </c>
      <c r="H1648">
        <v>71</v>
      </c>
      <c r="I1648" s="167">
        <v>13047.716518289204</v>
      </c>
      <c r="J1648" s="22">
        <v>1.0396487078526193</v>
      </c>
      <c r="K1648" s="22" t="s">
        <v>244</v>
      </c>
      <c r="L1648" s="22" t="s">
        <v>58</v>
      </c>
      <c r="M1648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48" s="24" t="str">
        <f>IFERROR(IF(Table1[[#This Row],[Medicare Rate in CR]]&gt;0,"Y","N"),"N")</f>
        <v>Y</v>
      </c>
      <c r="O1648" s="166">
        <f>Table1[[#This Row],[Medicare Rate in CR]]*Table1[[#This Row],[SumOfUnits]]*Table1[[#This Row],[Actuarial Factor 06/20/2023]]</f>
        <v>18275.132123400756</v>
      </c>
      <c r="P16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18275.132123400756</v>
      </c>
      <c r="Q1648" s="166">
        <f>Table1[[#This Row],[Trended Medicare Pricing for all RHCs]]-Table1[[#This Row],[SumOfSFY24 Estimated Payment 5/04/23]]</f>
        <v>5227.4156051115515</v>
      </c>
      <c r="R1648" s="24">
        <f>Table1[[#This Row],[SumOfUnits]]*Table1[[#This Row],[Actuarial Factor 06/20/2023]]</f>
        <v>73.815058257535966</v>
      </c>
      <c r="S1648" s="23"/>
    </row>
    <row r="1649" spans="1:19" x14ac:dyDescent="0.25">
      <c r="A1649" s="192" t="s">
        <v>242</v>
      </c>
      <c r="B1649" s="193" t="s">
        <v>243</v>
      </c>
      <c r="C1649" s="192" t="s">
        <v>76</v>
      </c>
      <c r="D1649" s="192" t="s">
        <v>30</v>
      </c>
      <c r="E1649" s="192" t="s">
        <v>60</v>
      </c>
      <c r="F1649" s="194">
        <v>1421.03690854775</v>
      </c>
      <c r="G1649">
        <v>8</v>
      </c>
      <c r="H1649">
        <v>8</v>
      </c>
      <c r="I1649" s="167">
        <v>1247.3695484507471</v>
      </c>
      <c r="J1649" s="22">
        <v>0.87778828329344039</v>
      </c>
      <c r="K1649" s="22" t="s">
        <v>244</v>
      </c>
      <c r="L1649" s="22" t="s">
        <v>58</v>
      </c>
      <c r="M1649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49" s="24" t="str">
        <f>IFERROR(IF(Table1[[#This Row],[Medicare Rate in CR]]&gt;0,"Y","N"),"N")</f>
        <v>Y</v>
      </c>
      <c r="O1649" s="166">
        <f>Table1[[#This Row],[Medicare Rate in CR]]*Table1[[#This Row],[SumOfUnits]]*Table1[[#This Row],[Actuarial Factor 06/20/2023]]</f>
        <v>1738.5825854223199</v>
      </c>
      <c r="P16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1738.5825854223199</v>
      </c>
      <c r="Q1649" s="166">
        <f>Table1[[#This Row],[Trended Medicare Pricing for all RHCs]]-Table1[[#This Row],[SumOfSFY24 Estimated Payment 5/04/23]]</f>
        <v>491.21303697157282</v>
      </c>
      <c r="R1649" s="24">
        <f>Table1[[#This Row],[SumOfUnits]]*Table1[[#This Row],[Actuarial Factor 06/20/2023]]</f>
        <v>7.0223062663475231</v>
      </c>
      <c r="S1649" s="23"/>
    </row>
    <row r="1650" spans="1:19" x14ac:dyDescent="0.25">
      <c r="A1650" s="192" t="s">
        <v>242</v>
      </c>
      <c r="B1650" s="193" t="s">
        <v>243</v>
      </c>
      <c r="C1650" s="192" t="s">
        <v>76</v>
      </c>
      <c r="D1650" s="192" t="s">
        <v>30</v>
      </c>
      <c r="E1650" s="192" t="s">
        <v>61</v>
      </c>
      <c r="F1650" s="194">
        <v>1232.957502168257</v>
      </c>
      <c r="G1650">
        <v>7</v>
      </c>
      <c r="H1650">
        <v>7</v>
      </c>
      <c r="I1650" s="167">
        <v>1082.2756492020426</v>
      </c>
      <c r="J1650" s="22">
        <v>0.87778828329344039</v>
      </c>
      <c r="K1650" s="22" t="s">
        <v>244</v>
      </c>
      <c r="L1650" s="22" t="s">
        <v>58</v>
      </c>
      <c r="M1650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50" s="24" t="str">
        <f>IFERROR(IF(Table1[[#This Row],[Medicare Rate in CR]]&gt;0,"Y","N"),"N")</f>
        <v>Y</v>
      </c>
      <c r="O1650" s="166">
        <f>Table1[[#This Row],[Medicare Rate in CR]]*Table1[[#This Row],[SumOfUnits]]*Table1[[#This Row],[Actuarial Factor 06/20/2023]]</f>
        <v>1521.2597622445298</v>
      </c>
      <c r="P16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1521.2597622445298</v>
      </c>
      <c r="Q1650" s="166">
        <f>Table1[[#This Row],[Trended Medicare Pricing for all RHCs]]-Table1[[#This Row],[SumOfSFY24 Estimated Payment 5/04/23]]</f>
        <v>438.98411304248725</v>
      </c>
      <c r="R1650" s="24">
        <f>Table1[[#This Row],[SumOfUnits]]*Table1[[#This Row],[Actuarial Factor 06/20/2023]]</f>
        <v>6.144517983054083</v>
      </c>
      <c r="S1650" s="23"/>
    </row>
    <row r="1651" spans="1:19" x14ac:dyDescent="0.25">
      <c r="A1651" s="192" t="s">
        <v>242</v>
      </c>
      <c r="B1651" s="193" t="s">
        <v>243</v>
      </c>
      <c r="C1651" s="192" t="s">
        <v>76</v>
      </c>
      <c r="D1651" s="192" t="s">
        <v>30</v>
      </c>
      <c r="E1651" s="192" t="s">
        <v>62</v>
      </c>
      <c r="F1651" s="194">
        <v>9069.7311361665234</v>
      </c>
      <c r="G1651">
        <v>52</v>
      </c>
      <c r="H1651">
        <v>52</v>
      </c>
      <c r="I1651" s="167">
        <v>9525.7371664306193</v>
      </c>
      <c r="J1651" s="22">
        <v>1.0502777892109418</v>
      </c>
      <c r="K1651" s="22" t="s">
        <v>244</v>
      </c>
      <c r="L1651" s="22" t="s">
        <v>58</v>
      </c>
      <c r="M1651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51" s="24" t="str">
        <f>IFERROR(IF(Table1[[#This Row],[Medicare Rate in CR]]&gt;0,"Y","N"),"N")</f>
        <v>Y</v>
      </c>
      <c r="O1651" s="166">
        <f>Table1[[#This Row],[Medicare Rate in CR]]*Table1[[#This Row],[SumOfUnits]]*Table1[[#This Row],[Actuarial Factor 06/20/2023]]</f>
        <v>13521.444302747939</v>
      </c>
      <c r="P16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13521.444302747939</v>
      </c>
      <c r="Q1651" s="166">
        <f>Table1[[#This Row],[Trended Medicare Pricing for all RHCs]]-Table1[[#This Row],[SumOfSFY24 Estimated Payment 5/04/23]]</f>
        <v>3995.70713631732</v>
      </c>
      <c r="R1651" s="24">
        <f>Table1[[#This Row],[SumOfUnits]]*Table1[[#This Row],[Actuarial Factor 06/20/2023]]</f>
        <v>54.614445038968974</v>
      </c>
      <c r="S1651" s="23"/>
    </row>
    <row r="1652" spans="1:19" x14ac:dyDescent="0.25">
      <c r="A1652" s="192" t="s">
        <v>242</v>
      </c>
      <c r="B1652" s="193" t="s">
        <v>243</v>
      </c>
      <c r="C1652" s="192" t="s">
        <v>76</v>
      </c>
      <c r="D1652" s="192" t="s">
        <v>30</v>
      </c>
      <c r="E1652" s="192" t="s">
        <v>63</v>
      </c>
      <c r="F1652" s="194">
        <v>3722.8582441938906</v>
      </c>
      <c r="G1652">
        <v>21</v>
      </c>
      <c r="H1652">
        <v>21</v>
      </c>
      <c r="I1652" s="167">
        <v>3754.6733175143818</v>
      </c>
      <c r="J1652" s="22">
        <v>1.0085458728841232</v>
      </c>
      <c r="K1652" s="22" t="s">
        <v>244</v>
      </c>
      <c r="L1652" s="22" t="s">
        <v>58</v>
      </c>
      <c r="M1652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52" s="24" t="str">
        <f>IFERROR(IF(Table1[[#This Row],[Medicare Rate in CR]]&gt;0,"Y","N"),"N")</f>
        <v>Y</v>
      </c>
      <c r="O1652" s="166">
        <f>Table1[[#This Row],[Medicare Rate in CR]]*Table1[[#This Row],[SumOfUnits]]*Table1[[#This Row],[Actuarial Factor 06/20/2023]]</f>
        <v>5243.6115313816763</v>
      </c>
      <c r="P16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5243.6115313816763</v>
      </c>
      <c r="Q1652" s="166">
        <f>Table1[[#This Row],[Trended Medicare Pricing for all RHCs]]-Table1[[#This Row],[SumOfSFY24 Estimated Payment 5/04/23]]</f>
        <v>1488.9382138672945</v>
      </c>
      <c r="R1652" s="24">
        <f>Table1[[#This Row],[SumOfUnits]]*Table1[[#This Row],[Actuarial Factor 06/20/2023]]</f>
        <v>21.179463330566588</v>
      </c>
      <c r="S1652" s="23"/>
    </row>
    <row r="1653" spans="1:19" x14ac:dyDescent="0.25">
      <c r="A1653" s="192" t="s">
        <v>242</v>
      </c>
      <c r="B1653" s="193" t="s">
        <v>243</v>
      </c>
      <c r="C1653" s="192" t="s">
        <v>76</v>
      </c>
      <c r="D1653" s="192" t="s">
        <v>30</v>
      </c>
      <c r="E1653" s="192" t="s">
        <v>64</v>
      </c>
      <c r="F1653" s="194">
        <v>2478.596896983714</v>
      </c>
      <c r="G1653">
        <v>14</v>
      </c>
      <c r="H1653">
        <v>14</v>
      </c>
      <c r="I1653" s="167">
        <v>2336.6462089525112</v>
      </c>
      <c r="J1653" s="22">
        <v>0.94272941751684292</v>
      </c>
      <c r="K1653" s="22" t="s">
        <v>244</v>
      </c>
      <c r="L1653" s="22" t="s">
        <v>58</v>
      </c>
      <c r="M1653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53" s="24" t="str">
        <f>IFERROR(IF(Table1[[#This Row],[Medicare Rate in CR]]&gt;0,"Y","N"),"N")</f>
        <v>Y</v>
      </c>
      <c r="O1653" s="166">
        <f>Table1[[#This Row],[Medicare Rate in CR]]*Table1[[#This Row],[SumOfUnits]]*Table1[[#This Row],[Actuarial Factor 06/20/2023]]</f>
        <v>3267.6132886434798</v>
      </c>
      <c r="P16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3267.6132886434798</v>
      </c>
      <c r="Q1653" s="166">
        <f>Table1[[#This Row],[Trended Medicare Pricing for all RHCs]]-Table1[[#This Row],[SumOfSFY24 Estimated Payment 5/04/23]]</f>
        <v>930.9670796909686</v>
      </c>
      <c r="R1653" s="24">
        <f>Table1[[#This Row],[SumOfUnits]]*Table1[[#This Row],[Actuarial Factor 06/20/2023]]</f>
        <v>13.1982118452358</v>
      </c>
      <c r="S1653" s="23"/>
    </row>
    <row r="1654" spans="1:19" x14ac:dyDescent="0.25">
      <c r="A1654" s="192" t="s">
        <v>242</v>
      </c>
      <c r="B1654" s="193" t="s">
        <v>243</v>
      </c>
      <c r="C1654" s="192" t="s">
        <v>76</v>
      </c>
      <c r="D1654" s="192" t="s">
        <v>30</v>
      </c>
      <c r="E1654" s="192" t="s">
        <v>77</v>
      </c>
      <c r="F1654" s="194">
        <v>3358.0707333526066</v>
      </c>
      <c r="G1654">
        <v>19</v>
      </c>
      <c r="H1654">
        <v>19</v>
      </c>
      <c r="I1654" s="167">
        <v>4495.6509481037283</v>
      </c>
      <c r="J1654" s="22">
        <v>1.3387600515535873</v>
      </c>
      <c r="K1654" s="22" t="s">
        <v>244</v>
      </c>
      <c r="L1654" s="22" t="s">
        <v>58</v>
      </c>
      <c r="M1654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54" s="24" t="str">
        <f>IFERROR(IF(Table1[[#This Row],[Medicare Rate in CR]]&gt;0,"Y","N"),"N")</f>
        <v>Y</v>
      </c>
      <c r="O1654" s="166">
        <f>Table1[[#This Row],[Medicare Rate in CR]]*Table1[[#This Row],[SumOfUnits]]*Table1[[#This Row],[Actuarial Factor 06/20/2023]]</f>
        <v>6297.5540577091069</v>
      </c>
      <c r="P16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6297.5540577091069</v>
      </c>
      <c r="Q1654" s="166">
        <f>Table1[[#This Row],[Trended Medicare Pricing for all RHCs]]-Table1[[#This Row],[SumOfSFY24 Estimated Payment 5/04/23]]</f>
        <v>1801.9031096053786</v>
      </c>
      <c r="R1654" s="24">
        <f>Table1[[#This Row],[SumOfUnits]]*Table1[[#This Row],[Actuarial Factor 06/20/2023]]</f>
        <v>25.43644097951816</v>
      </c>
      <c r="S1654" s="23"/>
    </row>
    <row r="1655" spans="1:19" x14ac:dyDescent="0.25">
      <c r="A1655" s="192" t="s">
        <v>242</v>
      </c>
      <c r="B1655" s="193" t="s">
        <v>243</v>
      </c>
      <c r="C1655" s="192" t="s">
        <v>76</v>
      </c>
      <c r="D1655" s="192" t="s">
        <v>32</v>
      </c>
      <c r="E1655" s="192" t="s">
        <v>65</v>
      </c>
      <c r="F1655" s="194">
        <v>530.60614821239278</v>
      </c>
      <c r="G1655">
        <v>3</v>
      </c>
      <c r="H1655">
        <v>3</v>
      </c>
      <c r="I1655" s="167">
        <v>677.56775829533547</v>
      </c>
      <c r="J1655" s="22">
        <v>1.2769692936617019</v>
      </c>
      <c r="K1655" s="22" t="s">
        <v>244</v>
      </c>
      <c r="L1655" s="22" t="s">
        <v>58</v>
      </c>
      <c r="M1655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55" s="24" t="str">
        <f>IFERROR(IF(Table1[[#This Row],[Medicare Rate in CR]]&gt;0,"Y","N"),"N")</f>
        <v>Y</v>
      </c>
      <c r="O1655" s="166">
        <f>Table1[[#This Row],[Medicare Rate in CR]]*Table1[[#This Row],[SumOfUnits]]*Table1[[#This Row],[Actuarial Factor 06/20/2023]]</f>
        <v>948.45617317429242</v>
      </c>
      <c r="P16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948.45617317429242</v>
      </c>
      <c r="Q1655" s="166">
        <f>Table1[[#This Row],[Trended Medicare Pricing for all RHCs]]-Table1[[#This Row],[SumOfSFY24 Estimated Payment 5/04/23]]</f>
        <v>270.88841487895695</v>
      </c>
      <c r="R1655" s="24">
        <f>Table1[[#This Row],[SumOfUnits]]*Table1[[#This Row],[Actuarial Factor 06/20/2023]]</f>
        <v>3.8309078809851056</v>
      </c>
      <c r="S1655" s="23"/>
    </row>
    <row r="1656" spans="1:19" x14ac:dyDescent="0.25">
      <c r="A1656" s="192" t="s">
        <v>242</v>
      </c>
      <c r="B1656" s="193" t="s">
        <v>243</v>
      </c>
      <c r="C1656" s="192" t="s">
        <v>76</v>
      </c>
      <c r="D1656" s="192" t="s">
        <v>31</v>
      </c>
      <c r="E1656" s="192" t="s">
        <v>68</v>
      </c>
      <c r="F1656" s="194">
        <v>2474.9445889948929</v>
      </c>
      <c r="G1656">
        <v>14</v>
      </c>
      <c r="H1656">
        <v>14</v>
      </c>
      <c r="I1656" s="167">
        <v>2700.5891019785217</v>
      </c>
      <c r="J1656" s="22">
        <v>1.0911715413698477</v>
      </c>
      <c r="K1656" s="22" t="s">
        <v>244</v>
      </c>
      <c r="L1656" s="22" t="s">
        <v>58</v>
      </c>
      <c r="M1656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56" s="24" t="str">
        <f>IFERROR(IF(Table1[[#This Row],[Medicare Rate in CR]]&gt;0,"Y","N"),"N")</f>
        <v>Y</v>
      </c>
      <c r="O1656" s="166">
        <f>Table1[[#This Row],[Medicare Rate in CR]]*Table1[[#This Row],[SumOfUnits]]*Table1[[#This Row],[Actuarial Factor 06/20/2023]]</f>
        <v>3782.1315029728571</v>
      </c>
      <c r="P16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3782.1315029728571</v>
      </c>
      <c r="Q1656" s="166">
        <f>Table1[[#This Row],[Trended Medicare Pricing for all RHCs]]-Table1[[#This Row],[SumOfSFY24 Estimated Payment 5/04/23]]</f>
        <v>1081.5424009943354</v>
      </c>
      <c r="R1656" s="24">
        <f>Table1[[#This Row],[SumOfUnits]]*Table1[[#This Row],[Actuarial Factor 06/20/2023]]</f>
        <v>15.276401579177868</v>
      </c>
      <c r="S1656" s="23"/>
    </row>
    <row r="1657" spans="1:19" x14ac:dyDescent="0.25">
      <c r="A1657" s="192" t="s">
        <v>242</v>
      </c>
      <c r="B1657" s="193" t="s">
        <v>243</v>
      </c>
      <c r="C1657" s="192" t="s">
        <v>76</v>
      </c>
      <c r="D1657" s="192" t="s">
        <v>31</v>
      </c>
      <c r="E1657" s="192" t="s">
        <v>69</v>
      </c>
      <c r="F1657" s="194">
        <v>3885.0245735761782</v>
      </c>
      <c r="G1657">
        <v>22</v>
      </c>
      <c r="H1657">
        <v>22</v>
      </c>
      <c r="I1657" s="167">
        <v>4063.9715906095462</v>
      </c>
      <c r="J1657" s="22">
        <v>1.0460607169000855</v>
      </c>
      <c r="K1657" s="22" t="s">
        <v>244</v>
      </c>
      <c r="L1657" s="22" t="s">
        <v>58</v>
      </c>
      <c r="M1657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57" s="24" t="str">
        <f>IFERROR(IF(Table1[[#This Row],[Medicare Rate in CR]]&gt;0,"Y","N"),"N")</f>
        <v>Y</v>
      </c>
      <c r="O1657" s="166">
        <f>Table1[[#This Row],[Medicare Rate in CR]]*Table1[[#This Row],[SumOfUnits]]*Table1[[#This Row],[Actuarial Factor 06/20/2023]]</f>
        <v>5697.6416703827099</v>
      </c>
      <c r="P16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5697.6416703827099</v>
      </c>
      <c r="Q1657" s="166">
        <f>Table1[[#This Row],[Trended Medicare Pricing for all RHCs]]-Table1[[#This Row],[SumOfSFY24 Estimated Payment 5/04/23]]</f>
        <v>1633.6700797731637</v>
      </c>
      <c r="R1657" s="24">
        <f>Table1[[#This Row],[SumOfUnits]]*Table1[[#This Row],[Actuarial Factor 06/20/2023]]</f>
        <v>23.013335771801881</v>
      </c>
      <c r="S1657" s="23"/>
    </row>
    <row r="1658" spans="1:19" x14ac:dyDescent="0.25">
      <c r="A1658" s="192" t="s">
        <v>242</v>
      </c>
      <c r="B1658" s="193" t="s">
        <v>243</v>
      </c>
      <c r="C1658" s="192" t="s">
        <v>78</v>
      </c>
      <c r="D1658" s="192" t="s">
        <v>30</v>
      </c>
      <c r="E1658" s="192" t="s">
        <v>63</v>
      </c>
      <c r="F1658" s="194">
        <v>174.43384407824996</v>
      </c>
      <c r="G1658">
        <v>1</v>
      </c>
      <c r="H1658">
        <v>1</v>
      </c>
      <c r="I1658" s="167">
        <v>163.35827666080962</v>
      </c>
      <c r="J1658" s="22">
        <v>0.93650562781571278</v>
      </c>
      <c r="K1658" s="22" t="s">
        <v>244</v>
      </c>
      <c r="L1658" s="22" t="s">
        <v>58</v>
      </c>
      <c r="M1658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58" s="24" t="str">
        <f>IFERROR(IF(Table1[[#This Row],[Medicare Rate in CR]]&gt;0,"Y","N"),"N")</f>
        <v>Y</v>
      </c>
      <c r="O1658" s="166">
        <f>Table1[[#This Row],[Medicare Rate in CR]]*Table1[[#This Row],[SumOfUnits]]*Table1[[#This Row],[Actuarial Factor 06/20/2023]]</f>
        <v>231.86006333461418</v>
      </c>
      <c r="P16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231.86006333461418</v>
      </c>
      <c r="Q1658" s="166">
        <f>Table1[[#This Row],[Trended Medicare Pricing for all RHCs]]-Table1[[#This Row],[SumOfSFY24 Estimated Payment 5/04/23]]</f>
        <v>68.50178667380456</v>
      </c>
      <c r="R1658" s="24">
        <f>Table1[[#This Row],[SumOfUnits]]*Table1[[#This Row],[Actuarial Factor 06/20/2023]]</f>
        <v>0.93650562781571278</v>
      </c>
      <c r="S1658" s="23"/>
    </row>
    <row r="1659" spans="1:19" x14ac:dyDescent="0.25">
      <c r="A1659" s="192" t="s">
        <v>242</v>
      </c>
      <c r="B1659" s="193" t="s">
        <v>243</v>
      </c>
      <c r="C1659" s="192" t="s">
        <v>79</v>
      </c>
      <c r="D1659" s="192" t="s">
        <v>30</v>
      </c>
      <c r="E1659" s="192" t="s">
        <v>59</v>
      </c>
      <c r="F1659" s="194">
        <v>708.69230027946423</v>
      </c>
      <c r="G1659">
        <v>4</v>
      </c>
      <c r="H1659">
        <v>4</v>
      </c>
      <c r="I1659" s="167">
        <v>676.74932157508556</v>
      </c>
      <c r="J1659" s="22">
        <v>0.95492687208287386</v>
      </c>
      <c r="K1659" s="22" t="s">
        <v>244</v>
      </c>
      <c r="L1659" s="22" t="s">
        <v>58</v>
      </c>
      <c r="M1659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59" s="24" t="str">
        <f>IFERROR(IF(Table1[[#This Row],[Medicare Rate in CR]]&gt;0,"Y","N"),"N")</f>
        <v>Y</v>
      </c>
      <c r="O1659" s="166">
        <f>Table1[[#This Row],[Medicare Rate in CR]]*Table1[[#This Row],[SumOfUnits]]*Table1[[#This Row],[Actuarial Factor 06/20/2023]]</f>
        <v>945.6831799611117</v>
      </c>
      <c r="P16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945.6831799611117</v>
      </c>
      <c r="Q1659" s="166">
        <f>Table1[[#This Row],[Trended Medicare Pricing for all RHCs]]-Table1[[#This Row],[SumOfSFY24 Estimated Payment 5/04/23]]</f>
        <v>268.93385838602615</v>
      </c>
      <c r="R1659" s="24">
        <f>Table1[[#This Row],[SumOfUnits]]*Table1[[#This Row],[Actuarial Factor 06/20/2023]]</f>
        <v>3.8197074883314954</v>
      </c>
      <c r="S1659" s="23"/>
    </row>
    <row r="1660" spans="1:19" x14ac:dyDescent="0.25">
      <c r="A1660" s="192" t="s">
        <v>242</v>
      </c>
      <c r="B1660" s="193" t="s">
        <v>243</v>
      </c>
      <c r="C1660" s="192" t="s">
        <v>79</v>
      </c>
      <c r="D1660" s="192" t="s">
        <v>30</v>
      </c>
      <c r="E1660" s="192" t="s">
        <v>63</v>
      </c>
      <c r="F1660" s="194">
        <v>178.08615206707142</v>
      </c>
      <c r="G1660">
        <v>1</v>
      </c>
      <c r="H1660">
        <v>1</v>
      </c>
      <c r="I1660" s="167">
        <v>168.96726358742811</v>
      </c>
      <c r="J1660" s="22">
        <v>0.94879507264434049</v>
      </c>
      <c r="K1660" s="22" t="s">
        <v>244</v>
      </c>
      <c r="L1660" s="22" t="s">
        <v>58</v>
      </c>
      <c r="M1660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60" s="24" t="str">
        <f>IFERROR(IF(Table1[[#This Row],[Medicare Rate in CR]]&gt;0,"Y","N"),"N")</f>
        <v>Y</v>
      </c>
      <c r="O1660" s="166">
        <f>Table1[[#This Row],[Medicare Rate in CR]]*Table1[[#This Row],[SumOfUnits]]*Table1[[#This Row],[Actuarial Factor 06/20/2023]]</f>
        <v>234.90268408528584</v>
      </c>
      <c r="P16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234.90268408528584</v>
      </c>
      <c r="Q1660" s="166">
        <f>Table1[[#This Row],[Trended Medicare Pricing for all RHCs]]-Table1[[#This Row],[SumOfSFY24 Estimated Payment 5/04/23]]</f>
        <v>65.935420497857734</v>
      </c>
      <c r="R1660" s="24">
        <f>Table1[[#This Row],[SumOfUnits]]*Table1[[#This Row],[Actuarial Factor 06/20/2023]]</f>
        <v>0.94879507264434049</v>
      </c>
      <c r="S1660" s="23"/>
    </row>
    <row r="1661" spans="1:19" x14ac:dyDescent="0.25">
      <c r="A1661" s="192" t="s">
        <v>242</v>
      </c>
      <c r="B1661" s="193" t="s">
        <v>243</v>
      </c>
      <c r="C1661" s="192" t="s">
        <v>55</v>
      </c>
      <c r="D1661" s="192" t="s">
        <v>30</v>
      </c>
      <c r="E1661" s="192" t="s">
        <v>56</v>
      </c>
      <c r="F1661" s="194">
        <v>4238.3829623205165</v>
      </c>
      <c r="G1661">
        <v>24</v>
      </c>
      <c r="H1661">
        <v>24</v>
      </c>
      <c r="I1661" s="167">
        <v>4545.3201702363986</v>
      </c>
      <c r="J1661" s="22">
        <v>1.0724184696485837</v>
      </c>
      <c r="K1661" s="22" t="s">
        <v>244</v>
      </c>
      <c r="L1661" s="22" t="s">
        <v>58</v>
      </c>
      <c r="M1661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61" s="24" t="str">
        <f>IFERROR(IF(Table1[[#This Row],[Medicare Rate in CR]]&gt;0,"Y","N"),"N")</f>
        <v>Y</v>
      </c>
      <c r="O1661" s="166">
        <f>Table1[[#This Row],[Medicare Rate in CR]]*Table1[[#This Row],[SumOfUnits]]*Table1[[#This Row],[Actuarial Factor 06/20/2023]]</f>
        <v>6372.2247531743124</v>
      </c>
      <c r="P16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6372.2247531743124</v>
      </c>
      <c r="Q1661" s="166">
        <f>Table1[[#This Row],[Trended Medicare Pricing for all RHCs]]-Table1[[#This Row],[SumOfSFY24 Estimated Payment 5/04/23]]</f>
        <v>1826.9045829379138</v>
      </c>
      <c r="R1661" s="24">
        <f>Table1[[#This Row],[SumOfUnits]]*Table1[[#This Row],[Actuarial Factor 06/20/2023]]</f>
        <v>25.738043271566006</v>
      </c>
      <c r="S1661" s="23"/>
    </row>
    <row r="1662" spans="1:19" x14ac:dyDescent="0.25">
      <c r="A1662" s="192" t="s">
        <v>242</v>
      </c>
      <c r="B1662" s="193" t="s">
        <v>243</v>
      </c>
      <c r="C1662" s="192" t="s">
        <v>55</v>
      </c>
      <c r="D1662" s="192" t="s">
        <v>30</v>
      </c>
      <c r="E1662" s="192" t="s">
        <v>59</v>
      </c>
      <c r="F1662" s="194">
        <v>272840.22357135039</v>
      </c>
      <c r="G1662">
        <v>1551</v>
      </c>
      <c r="H1662">
        <v>1551</v>
      </c>
      <c r="I1662" s="167">
        <v>279039.18712382903</v>
      </c>
      <c r="J1662" s="22">
        <v>1.0227201234163246</v>
      </c>
      <c r="K1662" s="22" t="s">
        <v>244</v>
      </c>
      <c r="L1662" s="22" t="s">
        <v>58</v>
      </c>
      <c r="M1662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62" s="24" t="str">
        <f>IFERROR(IF(Table1[[#This Row],[Medicare Rate in CR]]&gt;0,"Y","N"),"N")</f>
        <v>Y</v>
      </c>
      <c r="O1662" s="166">
        <f>Table1[[#This Row],[Medicare Rate in CR]]*Table1[[#This Row],[SumOfUnits]]*Table1[[#This Row],[Actuarial Factor 06/20/2023]]</f>
        <v>392721.02968904655</v>
      </c>
      <c r="P16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392721.02968904655</v>
      </c>
      <c r="Q1662" s="166">
        <f>Table1[[#This Row],[Trended Medicare Pricing for all RHCs]]-Table1[[#This Row],[SumOfSFY24 Estimated Payment 5/04/23]]</f>
        <v>113681.84256521752</v>
      </c>
      <c r="R1662" s="24">
        <f>Table1[[#This Row],[SumOfUnits]]*Table1[[#This Row],[Actuarial Factor 06/20/2023]]</f>
        <v>1586.2389114187195</v>
      </c>
      <c r="S1662" s="23"/>
    </row>
    <row r="1663" spans="1:19" x14ac:dyDescent="0.25">
      <c r="A1663" s="192" t="s">
        <v>242</v>
      </c>
      <c r="B1663" s="193" t="s">
        <v>243</v>
      </c>
      <c r="C1663" s="192" t="s">
        <v>55</v>
      </c>
      <c r="D1663" s="192" t="s">
        <v>30</v>
      </c>
      <c r="E1663" s="192" t="s">
        <v>60</v>
      </c>
      <c r="F1663" s="194">
        <v>79056.625228871824</v>
      </c>
      <c r="G1663">
        <v>452</v>
      </c>
      <c r="H1663">
        <v>452</v>
      </c>
      <c r="I1663" s="167">
        <v>71834.503509992923</v>
      </c>
      <c r="J1663" s="22">
        <v>0.90864621784738975</v>
      </c>
      <c r="K1663" s="22" t="s">
        <v>244</v>
      </c>
      <c r="L1663" s="22" t="s">
        <v>58</v>
      </c>
      <c r="M1663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63" s="24" t="str">
        <f>IFERROR(IF(Table1[[#This Row],[Medicare Rate in CR]]&gt;0,"Y","N"),"N")</f>
        <v>Y</v>
      </c>
      <c r="O1663" s="166">
        <f>Table1[[#This Row],[Medicare Rate in CR]]*Table1[[#This Row],[SumOfUnits]]*Table1[[#This Row],[Actuarial Factor 06/20/2023]]</f>
        <v>101683.10903782486</v>
      </c>
      <c r="P16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101683.10903782486</v>
      </c>
      <c r="Q1663" s="166">
        <f>Table1[[#This Row],[Trended Medicare Pricing for all RHCs]]-Table1[[#This Row],[SumOfSFY24 Estimated Payment 5/04/23]]</f>
        <v>29848.60552783194</v>
      </c>
      <c r="R1663" s="24">
        <f>Table1[[#This Row],[SumOfUnits]]*Table1[[#This Row],[Actuarial Factor 06/20/2023]]</f>
        <v>410.70809046702016</v>
      </c>
      <c r="S1663" s="23"/>
    </row>
    <row r="1664" spans="1:19" x14ac:dyDescent="0.25">
      <c r="A1664" s="192" t="s">
        <v>242</v>
      </c>
      <c r="B1664" s="193" t="s">
        <v>243</v>
      </c>
      <c r="C1664" s="192" t="s">
        <v>55</v>
      </c>
      <c r="D1664" s="192" t="s">
        <v>30</v>
      </c>
      <c r="E1664" s="192" t="s">
        <v>61</v>
      </c>
      <c r="F1664" s="194">
        <v>18572.997976293707</v>
      </c>
      <c r="G1664">
        <v>106</v>
      </c>
      <c r="H1664">
        <v>106</v>
      </c>
      <c r="I1664" s="167">
        <v>16876.284365246502</v>
      </c>
      <c r="J1664" s="22">
        <v>0.90864621784738975</v>
      </c>
      <c r="K1664" s="22" t="s">
        <v>244</v>
      </c>
      <c r="L1664" s="22" t="s">
        <v>58</v>
      </c>
      <c r="M1664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64" s="24" t="str">
        <f>IFERROR(IF(Table1[[#This Row],[Medicare Rate in CR]]&gt;0,"Y","N"),"N")</f>
        <v>Y</v>
      </c>
      <c r="O1664" s="166">
        <f>Table1[[#This Row],[Medicare Rate in CR]]*Table1[[#This Row],[SumOfUnits]]*Table1[[#This Row],[Actuarial Factor 06/20/2023]]</f>
        <v>23846.038845153616</v>
      </c>
      <c r="P16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23846.038845153616</v>
      </c>
      <c r="Q1664" s="166">
        <f>Table1[[#This Row],[Trended Medicare Pricing for all RHCs]]-Table1[[#This Row],[SumOfSFY24 Estimated Payment 5/04/23]]</f>
        <v>6969.7544799071147</v>
      </c>
      <c r="R1664" s="24">
        <f>Table1[[#This Row],[SumOfUnits]]*Table1[[#This Row],[Actuarial Factor 06/20/2023]]</f>
        <v>96.316499091823317</v>
      </c>
      <c r="S1664" s="23"/>
    </row>
    <row r="1665" spans="1:19" x14ac:dyDescent="0.25">
      <c r="A1665" s="192" t="s">
        <v>242</v>
      </c>
      <c r="B1665" s="193" t="s">
        <v>243</v>
      </c>
      <c r="C1665" s="192" t="s">
        <v>55</v>
      </c>
      <c r="D1665" s="192" t="s">
        <v>30</v>
      </c>
      <c r="E1665" s="192" t="s">
        <v>62</v>
      </c>
      <c r="F1665" s="194">
        <v>295805.64710416336</v>
      </c>
      <c r="G1665">
        <v>1681</v>
      </c>
      <c r="H1665">
        <v>1681</v>
      </c>
      <c r="I1665" s="167">
        <v>310214.89827057172</v>
      </c>
      <c r="J1665" s="22">
        <v>1.0487118866981413</v>
      </c>
      <c r="K1665" s="22" t="s">
        <v>244</v>
      </c>
      <c r="L1665" s="22" t="s">
        <v>58</v>
      </c>
      <c r="M1665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65" s="24" t="str">
        <f>IFERROR(IF(Table1[[#This Row],[Medicare Rate in CR]]&gt;0,"Y","N"),"N")</f>
        <v>Y</v>
      </c>
      <c r="O1665" s="166">
        <f>Table1[[#This Row],[Medicare Rate in CR]]*Table1[[#This Row],[SumOfUnits]]*Table1[[#This Row],[Actuarial Factor 06/20/2023]]</f>
        <v>436454.98945556814</v>
      </c>
      <c r="P16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436454.98945556814</v>
      </c>
      <c r="Q1665" s="166">
        <f>Table1[[#This Row],[Trended Medicare Pricing for all RHCs]]-Table1[[#This Row],[SumOfSFY24 Estimated Payment 5/04/23]]</f>
        <v>126240.09118499642</v>
      </c>
      <c r="R1665" s="24">
        <f>Table1[[#This Row],[SumOfUnits]]*Table1[[#This Row],[Actuarial Factor 06/20/2023]]</f>
        <v>1762.8846815395755</v>
      </c>
      <c r="S1665" s="23"/>
    </row>
    <row r="1666" spans="1:19" x14ac:dyDescent="0.25">
      <c r="A1666" s="192" t="s">
        <v>242</v>
      </c>
      <c r="B1666" s="193" t="s">
        <v>243</v>
      </c>
      <c r="C1666" s="192" t="s">
        <v>55</v>
      </c>
      <c r="D1666" s="192" t="s">
        <v>30</v>
      </c>
      <c r="E1666" s="192" t="s">
        <v>63</v>
      </c>
      <c r="F1666" s="194">
        <v>42082.856316854522</v>
      </c>
      <c r="G1666">
        <v>241</v>
      </c>
      <c r="H1666">
        <v>241</v>
      </c>
      <c r="I1666" s="167">
        <v>42194.184585256604</v>
      </c>
      <c r="J1666" s="22">
        <v>1.0026454541859957</v>
      </c>
      <c r="K1666" s="22" t="s">
        <v>244</v>
      </c>
      <c r="L1666" s="22" t="s">
        <v>58</v>
      </c>
      <c r="M1666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66" s="24" t="str">
        <f>IFERROR(IF(Table1[[#This Row],[Medicare Rate in CR]]&gt;0,"Y","N"),"N")</f>
        <v>Y</v>
      </c>
      <c r="O1666" s="166">
        <f>Table1[[#This Row],[Medicare Rate in CR]]*Table1[[#This Row],[SumOfUnits]]*Table1[[#This Row],[Actuarial Factor 06/20/2023]]</f>
        <v>59824.625732915891</v>
      </c>
      <c r="P16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59824.625732915891</v>
      </c>
      <c r="Q1666" s="166">
        <f>Table1[[#This Row],[Trended Medicare Pricing for all RHCs]]-Table1[[#This Row],[SumOfSFY24 Estimated Payment 5/04/23]]</f>
        <v>17630.441147659287</v>
      </c>
      <c r="R1666" s="24">
        <f>Table1[[#This Row],[SumOfUnits]]*Table1[[#This Row],[Actuarial Factor 06/20/2023]]</f>
        <v>241.63755445882498</v>
      </c>
      <c r="S1666" s="23"/>
    </row>
    <row r="1667" spans="1:19" x14ac:dyDescent="0.25">
      <c r="A1667" s="192" t="s">
        <v>242</v>
      </c>
      <c r="B1667" s="193" t="s">
        <v>243</v>
      </c>
      <c r="C1667" s="192" t="s">
        <v>55</v>
      </c>
      <c r="D1667" s="192" t="s">
        <v>30</v>
      </c>
      <c r="E1667" s="192" t="s">
        <v>64</v>
      </c>
      <c r="F1667" s="194">
        <v>38518.030259227045</v>
      </c>
      <c r="G1667">
        <v>218</v>
      </c>
      <c r="H1667">
        <v>218</v>
      </c>
      <c r="I1667" s="167">
        <v>37763.051921892256</v>
      </c>
      <c r="J1667" s="22">
        <v>0.98039935240058296</v>
      </c>
      <c r="K1667" s="22" t="s">
        <v>244</v>
      </c>
      <c r="L1667" s="22" t="s">
        <v>58</v>
      </c>
      <c r="M1667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67" s="24" t="str">
        <f>IFERROR(IF(Table1[[#This Row],[Medicare Rate in CR]]&gt;0,"Y","N"),"N")</f>
        <v>Y</v>
      </c>
      <c r="O1667" s="166">
        <f>Table1[[#This Row],[Medicare Rate in CR]]*Table1[[#This Row],[SumOfUnits]]*Table1[[#This Row],[Actuarial Factor 06/20/2023]]</f>
        <v>52914.545223479319</v>
      </c>
      <c r="P16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52914.545223479319</v>
      </c>
      <c r="Q1667" s="166">
        <f>Table1[[#This Row],[Trended Medicare Pricing for all RHCs]]-Table1[[#This Row],[SumOfSFY24 Estimated Payment 5/04/23]]</f>
        <v>15151.493301587063</v>
      </c>
      <c r="R1667" s="24">
        <f>Table1[[#This Row],[SumOfUnits]]*Table1[[#This Row],[Actuarial Factor 06/20/2023]]</f>
        <v>213.7270588233271</v>
      </c>
      <c r="S1667" s="23"/>
    </row>
    <row r="1668" spans="1:19" x14ac:dyDescent="0.25">
      <c r="A1668" s="192" t="s">
        <v>242</v>
      </c>
      <c r="B1668" s="193" t="s">
        <v>243</v>
      </c>
      <c r="C1668" s="192" t="s">
        <v>55</v>
      </c>
      <c r="D1668" s="192" t="s">
        <v>30</v>
      </c>
      <c r="E1668" s="192" t="s">
        <v>77</v>
      </c>
      <c r="F1668" s="194">
        <v>130873.72072853455</v>
      </c>
      <c r="G1668">
        <v>741</v>
      </c>
      <c r="H1668">
        <v>741</v>
      </c>
      <c r="I1668" s="167">
        <v>165776.66642651809</v>
      </c>
      <c r="J1668" s="22">
        <v>1.2666917812352958</v>
      </c>
      <c r="K1668" s="22" t="s">
        <v>244</v>
      </c>
      <c r="L1668" s="22" t="s">
        <v>58</v>
      </c>
      <c r="M1668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68" s="24" t="str">
        <f>IFERROR(IF(Table1[[#This Row],[Medicare Rate in CR]]&gt;0,"Y","N"),"N")</f>
        <v>Y</v>
      </c>
      <c r="O1668" s="166">
        <f>Table1[[#This Row],[Medicare Rate in CR]]*Table1[[#This Row],[SumOfUnits]]*Table1[[#This Row],[Actuarial Factor 06/20/2023]]</f>
        <v>232383.19543789179</v>
      </c>
      <c r="P16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232383.19543789179</v>
      </c>
      <c r="Q1668" s="166">
        <f>Table1[[#This Row],[Trended Medicare Pricing for all RHCs]]-Table1[[#This Row],[SumOfSFY24 Estimated Payment 5/04/23]]</f>
        <v>66606.529011373699</v>
      </c>
      <c r="R1668" s="24">
        <f>Table1[[#This Row],[SumOfUnits]]*Table1[[#This Row],[Actuarial Factor 06/20/2023]]</f>
        <v>938.61860989535421</v>
      </c>
      <c r="S1668" s="23"/>
    </row>
    <row r="1669" spans="1:19" x14ac:dyDescent="0.25">
      <c r="A1669" s="192" t="s">
        <v>242</v>
      </c>
      <c r="B1669" s="193" t="s">
        <v>243</v>
      </c>
      <c r="C1669" s="192" t="s">
        <v>55</v>
      </c>
      <c r="D1669" s="192" t="s">
        <v>32</v>
      </c>
      <c r="E1669" s="192" t="s">
        <v>80</v>
      </c>
      <c r="F1669" s="194">
        <v>356.17230413414285</v>
      </c>
      <c r="G1669">
        <v>2</v>
      </c>
      <c r="H1669">
        <v>2</v>
      </c>
      <c r="I1669" s="167">
        <v>459.35706497409387</v>
      </c>
      <c r="J1669" s="22">
        <v>1.2897046166764534</v>
      </c>
      <c r="K1669" s="22" t="s">
        <v>244</v>
      </c>
      <c r="L1669" s="22" t="s">
        <v>58</v>
      </c>
      <c r="M1669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69" s="24" t="str">
        <f>IFERROR(IF(Table1[[#This Row],[Medicare Rate in CR]]&gt;0,"Y","N"),"N")</f>
        <v>Y</v>
      </c>
      <c r="O1669" s="166">
        <f>Table1[[#This Row],[Medicare Rate in CR]]*Table1[[#This Row],[SumOfUnits]]*Table1[[#This Row],[Actuarial Factor 06/20/2023]]</f>
        <v>638.61013799351269</v>
      </c>
      <c r="P16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638.61013799351269</v>
      </c>
      <c r="Q1669" s="166">
        <f>Table1[[#This Row],[Trended Medicare Pricing for all RHCs]]-Table1[[#This Row],[SumOfSFY24 Estimated Payment 5/04/23]]</f>
        <v>179.25307301941882</v>
      </c>
      <c r="R1669" s="24">
        <f>Table1[[#This Row],[SumOfUnits]]*Table1[[#This Row],[Actuarial Factor 06/20/2023]]</f>
        <v>2.5794092333529068</v>
      </c>
      <c r="S1669" s="23"/>
    </row>
    <row r="1670" spans="1:19" x14ac:dyDescent="0.25">
      <c r="A1670" s="192" t="s">
        <v>242</v>
      </c>
      <c r="B1670" s="193" t="s">
        <v>243</v>
      </c>
      <c r="C1670" s="192" t="s">
        <v>55</v>
      </c>
      <c r="D1670" s="192" t="s">
        <v>32</v>
      </c>
      <c r="E1670" s="192" t="s">
        <v>81</v>
      </c>
      <c r="F1670" s="194">
        <v>2649.3784330731428</v>
      </c>
      <c r="G1670">
        <v>15</v>
      </c>
      <c r="H1670">
        <v>15</v>
      </c>
      <c r="I1670" s="167">
        <v>2739.3744151275664</v>
      </c>
      <c r="J1670" s="22">
        <v>1.0339687154281063</v>
      </c>
      <c r="K1670" s="22" t="s">
        <v>244</v>
      </c>
      <c r="L1670" s="22" t="s">
        <v>58</v>
      </c>
      <c r="M1670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70" s="24" t="str">
        <f>IFERROR(IF(Table1[[#This Row],[Medicare Rate in CR]]&gt;0,"Y","N"),"N")</f>
        <v>Y</v>
      </c>
      <c r="O1670" s="166">
        <f>Table1[[#This Row],[Medicare Rate in CR]]*Table1[[#This Row],[SumOfUnits]]*Table1[[#This Row],[Actuarial Factor 06/20/2023]]</f>
        <v>3839.8496184853589</v>
      </c>
      <c r="P16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3839.8496184853589</v>
      </c>
      <c r="Q1670" s="166">
        <f>Table1[[#This Row],[Trended Medicare Pricing for all RHCs]]-Table1[[#This Row],[SumOfSFY24 Estimated Payment 5/04/23]]</f>
        <v>1100.4752033577925</v>
      </c>
      <c r="R1670" s="24">
        <f>Table1[[#This Row],[SumOfUnits]]*Table1[[#This Row],[Actuarial Factor 06/20/2023]]</f>
        <v>15.509530731421595</v>
      </c>
      <c r="S1670" s="23"/>
    </row>
    <row r="1671" spans="1:19" x14ac:dyDescent="0.25">
      <c r="A1671" s="192" t="s">
        <v>242</v>
      </c>
      <c r="B1671" s="193" t="s">
        <v>243</v>
      </c>
      <c r="C1671" s="192" t="s">
        <v>55</v>
      </c>
      <c r="D1671" s="192" t="s">
        <v>32</v>
      </c>
      <c r="E1671" s="192" t="s">
        <v>65</v>
      </c>
      <c r="F1671" s="194">
        <v>5509.7137901127498</v>
      </c>
      <c r="G1671">
        <v>31</v>
      </c>
      <c r="H1671">
        <v>31</v>
      </c>
      <c r="I1671" s="167">
        <v>6840.1146889222782</v>
      </c>
      <c r="J1671" s="22">
        <v>1.241464611319185</v>
      </c>
      <c r="K1671" s="22" t="s">
        <v>244</v>
      </c>
      <c r="L1671" s="22" t="s">
        <v>58</v>
      </c>
      <c r="M1671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71" s="24" t="str">
        <f>IFERROR(IF(Table1[[#This Row],[Medicare Rate in CR]]&gt;0,"Y","N"),"N")</f>
        <v>Y</v>
      </c>
      <c r="O1671" s="166">
        <f>Table1[[#This Row],[Medicare Rate in CR]]*Table1[[#This Row],[SumOfUnits]]*Table1[[#This Row],[Actuarial Factor 06/20/2023]]</f>
        <v>9528.2160625825181</v>
      </c>
      <c r="P16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9528.2160625825181</v>
      </c>
      <c r="Q1671" s="166">
        <f>Table1[[#This Row],[Trended Medicare Pricing for all RHCs]]-Table1[[#This Row],[SumOfSFY24 Estimated Payment 5/04/23]]</f>
        <v>2688.1013736602399</v>
      </c>
      <c r="R1671" s="24">
        <f>Table1[[#This Row],[SumOfUnits]]*Table1[[#This Row],[Actuarial Factor 06/20/2023]]</f>
        <v>38.485402950894731</v>
      </c>
      <c r="S1671" s="23"/>
    </row>
    <row r="1672" spans="1:19" x14ac:dyDescent="0.25">
      <c r="A1672" s="192" t="s">
        <v>242</v>
      </c>
      <c r="B1672" s="193" t="s">
        <v>243</v>
      </c>
      <c r="C1672" s="192" t="s">
        <v>55</v>
      </c>
      <c r="D1672" s="192" t="s">
        <v>32</v>
      </c>
      <c r="E1672" s="192" t="s">
        <v>66</v>
      </c>
      <c r="F1672" s="194">
        <v>5514.2237640936692</v>
      </c>
      <c r="G1672">
        <v>32</v>
      </c>
      <c r="H1672">
        <v>32</v>
      </c>
      <c r="I1672" s="167">
        <v>5888.2536331478505</v>
      </c>
      <c r="J1672" s="22">
        <v>1.0678300129004028</v>
      </c>
      <c r="K1672" s="22" t="s">
        <v>244</v>
      </c>
      <c r="L1672" s="22" t="s">
        <v>58</v>
      </c>
      <c r="M1672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72" s="24" t="str">
        <f>IFERROR(IF(Table1[[#This Row],[Medicare Rate in CR]]&gt;0,"Y","N"),"N")</f>
        <v>Y</v>
      </c>
      <c r="O1672" s="166">
        <f>Table1[[#This Row],[Medicare Rate in CR]]*Table1[[#This Row],[SumOfUnits]]*Table1[[#This Row],[Actuarial Factor 06/20/2023]]</f>
        <v>8459.9473470042158</v>
      </c>
      <c r="P16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8459.9473470042158</v>
      </c>
      <c r="Q1672" s="166">
        <f>Table1[[#This Row],[Trended Medicare Pricing for all RHCs]]-Table1[[#This Row],[SumOfSFY24 Estimated Payment 5/04/23]]</f>
        <v>2571.6937138563653</v>
      </c>
      <c r="R1672" s="24">
        <f>Table1[[#This Row],[SumOfUnits]]*Table1[[#This Row],[Actuarial Factor 06/20/2023]]</f>
        <v>34.17056041281289</v>
      </c>
      <c r="S1672" s="23"/>
    </row>
    <row r="1673" spans="1:19" x14ac:dyDescent="0.25">
      <c r="A1673" s="192" t="s">
        <v>242</v>
      </c>
      <c r="B1673" s="193" t="s">
        <v>243</v>
      </c>
      <c r="C1673" s="192" t="s">
        <v>55</v>
      </c>
      <c r="D1673" s="192" t="s">
        <v>31</v>
      </c>
      <c r="E1673" s="192" t="s">
        <v>82</v>
      </c>
      <c r="F1673" s="194">
        <v>886.77845234653569</v>
      </c>
      <c r="G1673">
        <v>5</v>
      </c>
      <c r="H1673">
        <v>5</v>
      </c>
      <c r="I1673" s="167">
        <v>1021.665396776074</v>
      </c>
      <c r="J1673" s="22">
        <v>1.1521089558193585</v>
      </c>
      <c r="K1673" s="22" t="s">
        <v>244</v>
      </c>
      <c r="L1673" s="22" t="s">
        <v>58</v>
      </c>
      <c r="M1673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73" s="24" t="str">
        <f>IFERROR(IF(Table1[[#This Row],[Medicare Rate in CR]]&gt;0,"Y","N"),"N")</f>
        <v>Y</v>
      </c>
      <c r="O1673" s="166">
        <f>Table1[[#This Row],[Medicare Rate in CR]]*Table1[[#This Row],[SumOfUnits]]*Table1[[#This Row],[Actuarial Factor 06/20/2023]]</f>
        <v>1426.195676408784</v>
      </c>
      <c r="P16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1426.195676408784</v>
      </c>
      <c r="Q1673" s="166">
        <f>Table1[[#This Row],[Trended Medicare Pricing for all RHCs]]-Table1[[#This Row],[SumOfSFY24 Estimated Payment 5/04/23]]</f>
        <v>404.53027963271006</v>
      </c>
      <c r="R1673" s="24">
        <f>Table1[[#This Row],[SumOfUnits]]*Table1[[#This Row],[Actuarial Factor 06/20/2023]]</f>
        <v>5.7605447790967919</v>
      </c>
      <c r="S1673" s="23"/>
    </row>
    <row r="1674" spans="1:19" x14ac:dyDescent="0.25">
      <c r="A1674" s="192" t="s">
        <v>242</v>
      </c>
      <c r="B1674" s="193" t="s">
        <v>243</v>
      </c>
      <c r="C1674" s="192" t="s">
        <v>55</v>
      </c>
      <c r="D1674" s="192" t="s">
        <v>31</v>
      </c>
      <c r="E1674" s="192" t="s">
        <v>69</v>
      </c>
      <c r="F1674" s="194">
        <v>13962.889081622821</v>
      </c>
      <c r="G1674">
        <v>79</v>
      </c>
      <c r="H1674">
        <v>79</v>
      </c>
      <c r="I1674" s="167">
        <v>14625.398584098148</v>
      </c>
      <c r="J1674" s="22">
        <v>1.0474478812087167</v>
      </c>
      <c r="K1674" s="22" t="s">
        <v>244</v>
      </c>
      <c r="L1674" s="22" t="s">
        <v>58</v>
      </c>
      <c r="M1674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74" s="24" t="str">
        <f>IFERROR(IF(Table1[[#This Row],[Medicare Rate in CR]]&gt;0,"Y","N"),"N")</f>
        <v>Y</v>
      </c>
      <c r="O1674" s="166">
        <f>Table1[[#This Row],[Medicare Rate in CR]]*Table1[[#This Row],[SumOfUnits]]*Table1[[#This Row],[Actuarial Factor 06/20/2023]]</f>
        <v>20486.844567942673</v>
      </c>
      <c r="P16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20486.844567942673</v>
      </c>
      <c r="Q1674" s="166">
        <f>Table1[[#This Row],[Trended Medicare Pricing for all RHCs]]-Table1[[#This Row],[SumOfSFY24 Estimated Payment 5/04/23]]</f>
        <v>5861.4459838445255</v>
      </c>
      <c r="R1674" s="24">
        <f>Table1[[#This Row],[SumOfUnits]]*Table1[[#This Row],[Actuarial Factor 06/20/2023]]</f>
        <v>82.748382615488623</v>
      </c>
      <c r="S1674" s="23"/>
    </row>
    <row r="1675" spans="1:19" x14ac:dyDescent="0.25">
      <c r="A1675" s="192" t="s">
        <v>242</v>
      </c>
      <c r="B1675" s="193" t="s">
        <v>243</v>
      </c>
      <c r="C1675" s="192" t="s">
        <v>83</v>
      </c>
      <c r="D1675" s="192" t="s">
        <v>30</v>
      </c>
      <c r="E1675" s="192" t="s">
        <v>59</v>
      </c>
      <c r="F1675" s="194">
        <v>1064.8646044136071</v>
      </c>
      <c r="G1675">
        <v>6</v>
      </c>
      <c r="H1675">
        <v>6</v>
      </c>
      <c r="I1675" s="167">
        <v>973.09221843649084</v>
      </c>
      <c r="J1675" s="22">
        <v>0.91381778904403255</v>
      </c>
      <c r="K1675" s="22" t="s">
        <v>244</v>
      </c>
      <c r="L1675" s="22" t="s">
        <v>58</v>
      </c>
      <c r="M1675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75" s="24" t="str">
        <f>IFERROR(IF(Table1[[#This Row],[Medicare Rate in CR]]&gt;0,"Y","N"),"N")</f>
        <v>Y</v>
      </c>
      <c r="O1675" s="166">
        <f>Table1[[#This Row],[Medicare Rate in CR]]*Table1[[#This Row],[SumOfUnits]]*Table1[[#This Row],[Actuarial Factor 06/20/2023]]</f>
        <v>1357.4580492691296</v>
      </c>
      <c r="P16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1357.4580492691296</v>
      </c>
      <c r="Q1675" s="166">
        <f>Table1[[#This Row],[Trended Medicare Pricing for all RHCs]]-Table1[[#This Row],[SumOfSFY24 Estimated Payment 5/04/23]]</f>
        <v>384.36583083263872</v>
      </c>
      <c r="R1675" s="24">
        <f>Table1[[#This Row],[SumOfUnits]]*Table1[[#This Row],[Actuarial Factor 06/20/2023]]</f>
        <v>5.4829067342641951</v>
      </c>
      <c r="S1675" s="23"/>
    </row>
    <row r="1676" spans="1:19" x14ac:dyDescent="0.25">
      <c r="A1676" s="192" t="s">
        <v>242</v>
      </c>
      <c r="B1676" s="193" t="s">
        <v>243</v>
      </c>
      <c r="C1676" s="192" t="s">
        <v>83</v>
      </c>
      <c r="D1676" s="192" t="s">
        <v>30</v>
      </c>
      <c r="E1676" s="192" t="s">
        <v>63</v>
      </c>
      <c r="F1676" s="194">
        <v>174.43384407824996</v>
      </c>
      <c r="G1676">
        <v>1</v>
      </c>
      <c r="H1676">
        <v>1</v>
      </c>
      <c r="I1676" s="167">
        <v>161.84519488855929</v>
      </c>
      <c r="J1676" s="22">
        <v>0.92783138354708572</v>
      </c>
      <c r="K1676" s="22" t="s">
        <v>244</v>
      </c>
      <c r="L1676" s="22" t="s">
        <v>58</v>
      </c>
      <c r="M1676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76" s="24" t="str">
        <f>IFERROR(IF(Table1[[#This Row],[Medicare Rate in CR]]&gt;0,"Y","N"),"N")</f>
        <v>Y</v>
      </c>
      <c r="O1676" s="166">
        <f>Table1[[#This Row],[Medicare Rate in CR]]*Table1[[#This Row],[SumOfUnits]]*Table1[[#This Row],[Actuarial Factor 06/20/2023]]</f>
        <v>229.7124939385875</v>
      </c>
      <c r="P16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229.7124939385875</v>
      </c>
      <c r="Q1676" s="166">
        <f>Table1[[#This Row],[Trended Medicare Pricing for all RHCs]]-Table1[[#This Row],[SumOfSFY24 Estimated Payment 5/04/23]]</f>
        <v>67.867299050028208</v>
      </c>
      <c r="R1676" s="24">
        <f>Table1[[#This Row],[SumOfUnits]]*Table1[[#This Row],[Actuarial Factor 06/20/2023]]</f>
        <v>0.92783138354708572</v>
      </c>
      <c r="S1676" s="23"/>
    </row>
    <row r="1677" spans="1:19" x14ac:dyDescent="0.25">
      <c r="A1677" s="192" t="s">
        <v>242</v>
      </c>
      <c r="B1677" s="193" t="s">
        <v>243</v>
      </c>
      <c r="C1677" s="192" t="s">
        <v>83</v>
      </c>
      <c r="D1677" s="192" t="s">
        <v>30</v>
      </c>
      <c r="E1677" s="192" t="s">
        <v>77</v>
      </c>
      <c r="F1677" s="194">
        <v>1580.8615206707141</v>
      </c>
      <c r="G1677">
        <v>9</v>
      </c>
      <c r="H1677">
        <v>9</v>
      </c>
      <c r="I1677" s="167">
        <v>1729.174028621474</v>
      </c>
      <c r="J1677" s="22">
        <v>1.0938175203909291</v>
      </c>
      <c r="K1677" s="22" t="s">
        <v>244</v>
      </c>
      <c r="L1677" s="22" t="s">
        <v>58</v>
      </c>
      <c r="M1677" s="22" t="str">
        <f>IFERROR(IFERROR(INDEX(FreeStand_Medicare!E:E,MATCH(Table1[[#This Row],[Medicare Number]],FreeStand_Medicare!A:A,0)),INDEX(HospBased_Medicare_CR!F:F,MATCH(Table1[[#This Row],[Medicare Number]],HospBased_Medicare_CR!G:G,0))),0)</f>
        <v>247.58</v>
      </c>
      <c r="N1677" s="24" t="str">
        <f>IFERROR(IF(Table1[[#This Row],[Medicare Rate in CR]]&gt;0,"Y","N"),"N")</f>
        <v>Y</v>
      </c>
      <c r="O1677" s="166">
        <f>Table1[[#This Row],[Medicare Rate in CR]]*Table1[[#This Row],[SumOfUnits]]*Table1[[#This Row],[Actuarial Factor 06/20/2023]]</f>
        <v>2437.2660752854763</v>
      </c>
      <c r="P16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2437.2660752854763</v>
      </c>
      <c r="Q1677" s="166">
        <f>Table1[[#This Row],[Trended Medicare Pricing for all RHCs]]-Table1[[#This Row],[SumOfSFY24 Estimated Payment 5/04/23]]</f>
        <v>708.09204666400228</v>
      </c>
      <c r="R1677" s="24">
        <f>Table1[[#This Row],[SumOfUnits]]*Table1[[#This Row],[Actuarial Factor 06/20/2023]]</f>
        <v>9.8443576835183606</v>
      </c>
      <c r="S1677" s="23"/>
    </row>
    <row r="1678" spans="1:19" x14ac:dyDescent="0.25">
      <c r="A1678" s="192" t="s">
        <v>245</v>
      </c>
      <c r="B1678" s="193" t="s">
        <v>246</v>
      </c>
      <c r="C1678" s="192" t="s">
        <v>76</v>
      </c>
      <c r="D1678" s="192" t="s">
        <v>30</v>
      </c>
      <c r="E1678" s="192" t="s">
        <v>59</v>
      </c>
      <c r="F1678" s="194">
        <v>1875.5035173942374</v>
      </c>
      <c r="G1678">
        <v>10</v>
      </c>
      <c r="H1678">
        <v>10</v>
      </c>
      <c r="I1678" s="167">
        <v>1949.8648084319614</v>
      </c>
      <c r="J1678" s="22">
        <v>1.0396487078526193</v>
      </c>
      <c r="K1678" s="22" t="s">
        <v>247</v>
      </c>
      <c r="L1678" s="22" t="s">
        <v>58</v>
      </c>
      <c r="M16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78" s="24" t="str">
        <f>IFERROR(IF(Table1[[#This Row],[Medicare Rate in CR]]&gt;0,"Y","N"),"N")</f>
        <v>N</v>
      </c>
      <c r="O1678" s="166">
        <f>Table1[[#This Row],[Medicare Rate in CR]]*Table1[[#This Row],[SumOfUnits]]*Table1[[#This Row],[Actuarial Factor 06/20/2023]]</f>
        <v>0</v>
      </c>
      <c r="P16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2805.3100861180083</v>
      </c>
      <c r="Q1678" s="166">
        <f>Table1[[#This Row],[Trended Medicare Pricing for all RHCs]]-Table1[[#This Row],[SumOfSFY24 Estimated Payment 5/04/23]]</f>
        <v>855.44527768604689</v>
      </c>
      <c r="R1678" s="24">
        <f>Table1[[#This Row],[SumOfUnits]]*Table1[[#This Row],[Actuarial Factor 06/20/2023]]</f>
        <v>10.396487078526192</v>
      </c>
      <c r="S1678" s="23"/>
    </row>
    <row r="1679" spans="1:19" x14ac:dyDescent="0.25">
      <c r="A1679" s="192" t="s">
        <v>245</v>
      </c>
      <c r="B1679" s="193" t="s">
        <v>246</v>
      </c>
      <c r="C1679" s="192" t="s">
        <v>76</v>
      </c>
      <c r="D1679" s="192" t="s">
        <v>30</v>
      </c>
      <c r="E1679" s="192" t="s">
        <v>61</v>
      </c>
      <c r="F1679" s="194">
        <v>237.71803025922713</v>
      </c>
      <c r="G1679">
        <v>2</v>
      </c>
      <c r="H1679">
        <v>2</v>
      </c>
      <c r="I1679" s="167">
        <v>208.66610168914511</v>
      </c>
      <c r="J1679" s="22">
        <v>0.87778828329344039</v>
      </c>
      <c r="K1679" s="22" t="s">
        <v>247</v>
      </c>
      <c r="L1679" s="22" t="s">
        <v>58</v>
      </c>
      <c r="M16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79" s="24" t="str">
        <f>IFERROR(IF(Table1[[#This Row],[Medicare Rate in CR]]&gt;0,"Y","N"),"N")</f>
        <v>N</v>
      </c>
      <c r="O1679" s="166">
        <f>Table1[[#This Row],[Medicare Rate in CR]]*Table1[[#This Row],[SumOfUnits]]*Table1[[#This Row],[Actuarial Factor 06/20/2023]]</f>
        <v>0</v>
      </c>
      <c r="P16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300.21215684703242</v>
      </c>
      <c r="Q1679" s="166">
        <f>Table1[[#This Row],[Trended Medicare Pricing for all RHCs]]-Table1[[#This Row],[SumOfSFY24 Estimated Payment 5/04/23]]</f>
        <v>91.546055157887309</v>
      </c>
      <c r="R1679" s="24">
        <f>Table1[[#This Row],[SumOfUnits]]*Table1[[#This Row],[Actuarial Factor 06/20/2023]]</f>
        <v>1.7555765665868808</v>
      </c>
      <c r="S1679" s="23"/>
    </row>
    <row r="1680" spans="1:19" x14ac:dyDescent="0.25">
      <c r="A1680" s="192" t="s">
        <v>245</v>
      </c>
      <c r="B1680" s="193" t="s">
        <v>246</v>
      </c>
      <c r="C1680" s="192" t="s">
        <v>76</v>
      </c>
      <c r="D1680" s="192" t="s">
        <v>30</v>
      </c>
      <c r="E1680" s="192" t="s">
        <v>62</v>
      </c>
      <c r="F1680" s="194">
        <v>375.61915775272234</v>
      </c>
      <c r="G1680">
        <v>2</v>
      </c>
      <c r="H1680">
        <v>2</v>
      </c>
      <c r="I1680" s="167">
        <v>394.50445858980521</v>
      </c>
      <c r="J1680" s="22">
        <v>1.0502777892109418</v>
      </c>
      <c r="K1680" s="22" t="s">
        <v>247</v>
      </c>
      <c r="L1680" s="22" t="s">
        <v>58</v>
      </c>
      <c r="M16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80" s="24" t="str">
        <f>IFERROR(IF(Table1[[#This Row],[Medicare Rate in CR]]&gt;0,"Y","N"),"N")</f>
        <v>N</v>
      </c>
      <c r="O1680" s="166">
        <f>Table1[[#This Row],[Medicare Rate in CR]]*Table1[[#This Row],[SumOfUnits]]*Table1[[#This Row],[Actuarial Factor 06/20/2023]]</f>
        <v>0</v>
      </c>
      <c r="P16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567.58157381715841</v>
      </c>
      <c r="Q1680" s="166">
        <f>Table1[[#This Row],[Trended Medicare Pricing for all RHCs]]-Table1[[#This Row],[SumOfSFY24 Estimated Payment 5/04/23]]</f>
        <v>173.0771152273532</v>
      </c>
      <c r="R1680" s="24">
        <f>Table1[[#This Row],[SumOfUnits]]*Table1[[#This Row],[Actuarial Factor 06/20/2023]]</f>
        <v>2.1005555784218837</v>
      </c>
      <c r="S1680" s="23"/>
    </row>
    <row r="1681" spans="1:19" x14ac:dyDescent="0.25">
      <c r="A1681" s="192" t="s">
        <v>245</v>
      </c>
      <c r="B1681" s="193" t="s">
        <v>246</v>
      </c>
      <c r="C1681" s="192" t="s">
        <v>76</v>
      </c>
      <c r="D1681" s="192" t="s">
        <v>30</v>
      </c>
      <c r="E1681" s="192" t="s">
        <v>77</v>
      </c>
      <c r="F1681" s="194">
        <v>375.61915775272234</v>
      </c>
      <c r="G1681">
        <v>2</v>
      </c>
      <c r="H1681">
        <v>2</v>
      </c>
      <c r="I1681" s="167">
        <v>502.86392299754965</v>
      </c>
      <c r="J1681" s="22">
        <v>1.3387600515535873</v>
      </c>
      <c r="K1681" s="22" t="s">
        <v>247</v>
      </c>
      <c r="L1681" s="22" t="s">
        <v>58</v>
      </c>
      <c r="M16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81" s="24" t="str">
        <f>IFERROR(IF(Table1[[#This Row],[Medicare Rate in CR]]&gt;0,"Y","N"),"N")</f>
        <v>N</v>
      </c>
      <c r="O1681" s="166">
        <f>Table1[[#This Row],[Medicare Rate in CR]]*Table1[[#This Row],[SumOfUnits]]*Table1[[#This Row],[Actuarial Factor 06/20/2023]]</f>
        <v>0</v>
      </c>
      <c r="P16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723.48053517840606</v>
      </c>
      <c r="Q1681" s="166">
        <f>Table1[[#This Row],[Trended Medicare Pricing for all RHCs]]-Table1[[#This Row],[SumOfSFY24 Estimated Payment 5/04/23]]</f>
        <v>220.61661218085641</v>
      </c>
      <c r="R1681" s="24">
        <f>Table1[[#This Row],[SumOfUnits]]*Table1[[#This Row],[Actuarial Factor 06/20/2023]]</f>
        <v>2.6775201031071747</v>
      </c>
      <c r="S1681" s="23"/>
    </row>
    <row r="1682" spans="1:19" x14ac:dyDescent="0.25">
      <c r="A1682" s="192" t="s">
        <v>245</v>
      </c>
      <c r="B1682" s="193" t="s">
        <v>246</v>
      </c>
      <c r="C1682" s="192" t="s">
        <v>76</v>
      </c>
      <c r="D1682" s="192" t="s">
        <v>31</v>
      </c>
      <c r="E1682" s="192" t="s">
        <v>67</v>
      </c>
      <c r="F1682" s="194">
        <v>187.80957887636117</v>
      </c>
      <c r="G1682">
        <v>1</v>
      </c>
      <c r="H1682">
        <v>1</v>
      </c>
      <c r="I1682" s="167">
        <v>204.27422156986285</v>
      </c>
      <c r="J1682" s="22">
        <v>1.0876666823492569</v>
      </c>
      <c r="K1682" s="22" t="s">
        <v>247</v>
      </c>
      <c r="L1682" s="22" t="s">
        <v>58</v>
      </c>
      <c r="M16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82" s="24" t="str">
        <f>IFERROR(IF(Table1[[#This Row],[Medicare Rate in CR]]&gt;0,"Y","N"),"N")</f>
        <v>N</v>
      </c>
      <c r="O1682" s="166">
        <f>Table1[[#This Row],[Medicare Rate in CR]]*Table1[[#This Row],[SumOfUnits]]*Table1[[#This Row],[Actuarial Factor 06/20/2023]]</f>
        <v>0</v>
      </c>
      <c r="P16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293.89346975530952</v>
      </c>
      <c r="Q1682" s="166">
        <f>Table1[[#This Row],[Trended Medicare Pricing for all RHCs]]-Table1[[#This Row],[SumOfSFY24 Estimated Payment 5/04/23]]</f>
        <v>89.619248185446679</v>
      </c>
      <c r="R1682" s="24">
        <f>Table1[[#This Row],[SumOfUnits]]*Table1[[#This Row],[Actuarial Factor 06/20/2023]]</f>
        <v>1.0876666823492569</v>
      </c>
      <c r="S1682" s="23"/>
    </row>
    <row r="1683" spans="1:19" x14ac:dyDescent="0.25">
      <c r="A1683" s="192" t="s">
        <v>245</v>
      </c>
      <c r="B1683" s="193" t="s">
        <v>246</v>
      </c>
      <c r="C1683" s="192" t="s">
        <v>76</v>
      </c>
      <c r="D1683" s="192" t="s">
        <v>31</v>
      </c>
      <c r="E1683" s="192" t="s">
        <v>69</v>
      </c>
      <c r="F1683" s="194">
        <v>375.61915775272234</v>
      </c>
      <c r="G1683">
        <v>2</v>
      </c>
      <c r="H1683">
        <v>2</v>
      </c>
      <c r="I1683" s="167">
        <v>392.92044544021905</v>
      </c>
      <c r="J1683" s="22">
        <v>1.0460607169000855</v>
      </c>
      <c r="K1683" s="22" t="s">
        <v>247</v>
      </c>
      <c r="L1683" s="22" t="s">
        <v>58</v>
      </c>
      <c r="M16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83" s="24" t="str">
        <f>IFERROR(IF(Table1[[#This Row],[Medicare Rate in CR]]&gt;0,"Y","N"),"N")</f>
        <v>N</v>
      </c>
      <c r="O1683" s="166">
        <f>Table1[[#This Row],[Medicare Rate in CR]]*Table1[[#This Row],[SumOfUnits]]*Table1[[#This Row],[Actuarial Factor 06/20/2023]]</f>
        <v>0</v>
      </c>
      <c r="P16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565.30262194015563</v>
      </c>
      <c r="Q1683" s="166">
        <f>Table1[[#This Row],[Trended Medicare Pricing for all RHCs]]-Table1[[#This Row],[SumOfSFY24 Estimated Payment 5/04/23]]</f>
        <v>172.38217649993658</v>
      </c>
      <c r="R1683" s="24">
        <f>Table1[[#This Row],[SumOfUnits]]*Table1[[#This Row],[Actuarial Factor 06/20/2023]]</f>
        <v>2.092121433800171</v>
      </c>
      <c r="S1683" s="23"/>
    </row>
    <row r="1684" spans="1:19" x14ac:dyDescent="0.25">
      <c r="A1684" s="192" t="s">
        <v>245</v>
      </c>
      <c r="B1684" s="193" t="s">
        <v>246</v>
      </c>
      <c r="C1684" s="192" t="s">
        <v>79</v>
      </c>
      <c r="D1684" s="192" t="s">
        <v>30</v>
      </c>
      <c r="E1684" s="192" t="s">
        <v>59</v>
      </c>
      <c r="F1684" s="194">
        <v>563.42873662908346</v>
      </c>
      <c r="G1684">
        <v>3</v>
      </c>
      <c r="H1684">
        <v>3</v>
      </c>
      <c r="I1684" s="167">
        <v>538.03324111081599</v>
      </c>
      <c r="J1684" s="22">
        <v>0.95492687208287386</v>
      </c>
      <c r="K1684" s="22" t="s">
        <v>247</v>
      </c>
      <c r="L1684" s="22" t="s">
        <v>58</v>
      </c>
      <c r="M16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84" s="24" t="str">
        <f>IFERROR(IF(Table1[[#This Row],[Medicare Rate in CR]]&gt;0,"Y","N"),"N")</f>
        <v>N</v>
      </c>
      <c r="O1684" s="166">
        <f>Table1[[#This Row],[Medicare Rate in CR]]*Table1[[#This Row],[SumOfUnits]]*Table1[[#This Row],[Actuarial Factor 06/20/2023]]</f>
        <v>0</v>
      </c>
      <c r="P16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646.37777510334774</v>
      </c>
      <c r="Q1684" s="166">
        <f>Table1[[#This Row],[Trended Medicare Pricing for all RHCs]]-Table1[[#This Row],[SumOfSFY24 Estimated Payment 5/04/23]]</f>
        <v>108.34453399253175</v>
      </c>
      <c r="R1684" s="24">
        <f>Table1[[#This Row],[SumOfUnits]]*Table1[[#This Row],[Actuarial Factor 06/20/2023]]</f>
        <v>2.8647806162486216</v>
      </c>
      <c r="S1684" s="23"/>
    </row>
    <row r="1685" spans="1:19" x14ac:dyDescent="0.25">
      <c r="A1685" s="192" t="s">
        <v>245</v>
      </c>
      <c r="B1685" s="193" t="s">
        <v>246</v>
      </c>
      <c r="C1685" s="192" t="s">
        <v>79</v>
      </c>
      <c r="D1685" s="192" t="s">
        <v>30</v>
      </c>
      <c r="E1685" s="192" t="s">
        <v>60</v>
      </c>
      <c r="F1685" s="194">
        <v>373.0268863833478</v>
      </c>
      <c r="G1685">
        <v>2</v>
      </c>
      <c r="H1685">
        <v>2</v>
      </c>
      <c r="I1685" s="167">
        <v>314.72187874884548</v>
      </c>
      <c r="J1685" s="22">
        <v>0.84369757311652838</v>
      </c>
      <c r="K1685" s="22" t="s">
        <v>247</v>
      </c>
      <c r="L1685" s="22" t="s">
        <v>58</v>
      </c>
      <c r="M16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85" s="24" t="str">
        <f>IFERROR(IF(Table1[[#This Row],[Medicare Rate in CR]]&gt;0,"Y","N"),"N")</f>
        <v>N</v>
      </c>
      <c r="O1685" s="166">
        <f>Table1[[#This Row],[Medicare Rate in CR]]*Table1[[#This Row],[SumOfUnits]]*Table1[[#This Row],[Actuarial Factor 06/20/2023]]</f>
        <v>0</v>
      </c>
      <c r="P16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378.09787986710108</v>
      </c>
      <c r="Q1685" s="166">
        <f>Table1[[#This Row],[Trended Medicare Pricing for all RHCs]]-Table1[[#This Row],[SumOfSFY24 Estimated Payment 5/04/23]]</f>
        <v>63.376001118255601</v>
      </c>
      <c r="R1685" s="24">
        <f>Table1[[#This Row],[SumOfUnits]]*Table1[[#This Row],[Actuarial Factor 06/20/2023]]</f>
        <v>1.6873951462330568</v>
      </c>
      <c r="S1685" s="23"/>
    </row>
    <row r="1686" spans="1:19" x14ac:dyDescent="0.25">
      <c r="A1686" s="192" t="s">
        <v>245</v>
      </c>
      <c r="B1686" s="193" t="s">
        <v>246</v>
      </c>
      <c r="C1686" s="192" t="s">
        <v>79</v>
      </c>
      <c r="D1686" s="192" t="s">
        <v>30</v>
      </c>
      <c r="E1686" s="192" t="s">
        <v>62</v>
      </c>
      <c r="F1686" s="194">
        <v>751.23831550544469</v>
      </c>
      <c r="G1686">
        <v>4</v>
      </c>
      <c r="H1686">
        <v>4</v>
      </c>
      <c r="I1686" s="167">
        <v>761.5627826034862</v>
      </c>
      <c r="J1686" s="22">
        <v>1.0137432648001921</v>
      </c>
      <c r="K1686" s="22" t="s">
        <v>247</v>
      </c>
      <c r="L1686" s="22" t="s">
        <v>58</v>
      </c>
      <c r="M16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86" s="24" t="str">
        <f>IFERROR(IF(Table1[[#This Row],[Medicare Rate in CR]]&gt;0,"Y","N"),"N")</f>
        <v>N</v>
      </c>
      <c r="O1686" s="166">
        <f>Table1[[#This Row],[Medicare Rate in CR]]*Table1[[#This Row],[SumOfUnits]]*Table1[[#This Row],[Actuarial Factor 06/20/2023]]</f>
        <v>0</v>
      </c>
      <c r="P16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914.91978451823616</v>
      </c>
      <c r="Q1686" s="166">
        <f>Table1[[#This Row],[Trended Medicare Pricing for all RHCs]]-Table1[[#This Row],[SumOfSFY24 Estimated Payment 5/04/23]]</f>
        <v>153.35700191474996</v>
      </c>
      <c r="R1686" s="24">
        <f>Table1[[#This Row],[SumOfUnits]]*Table1[[#This Row],[Actuarial Factor 06/20/2023]]</f>
        <v>4.0549730592007682</v>
      </c>
      <c r="S1686" s="23"/>
    </row>
    <row r="1687" spans="1:19" x14ac:dyDescent="0.25">
      <c r="A1687" s="192" t="s">
        <v>245</v>
      </c>
      <c r="B1687" s="193" t="s">
        <v>246</v>
      </c>
      <c r="C1687" s="192" t="s">
        <v>79</v>
      </c>
      <c r="D1687" s="192" t="s">
        <v>30</v>
      </c>
      <c r="E1687" s="192" t="s">
        <v>77</v>
      </c>
      <c r="F1687" s="194">
        <v>187.80957887636117</v>
      </c>
      <c r="G1687">
        <v>1</v>
      </c>
      <c r="H1687">
        <v>1</v>
      </c>
      <c r="I1687" s="167">
        <v>240.03320430112106</v>
      </c>
      <c r="J1687" s="22">
        <v>1.2780668895442215</v>
      </c>
      <c r="K1687" s="22" t="s">
        <v>247</v>
      </c>
      <c r="L1687" s="22" t="s">
        <v>58</v>
      </c>
      <c r="M16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87" s="24" t="str">
        <f>IFERROR(IF(Table1[[#This Row],[Medicare Rate in CR]]&gt;0,"Y","N"),"N")</f>
        <v>N</v>
      </c>
      <c r="O1687" s="166">
        <f>Table1[[#This Row],[Medicare Rate in CR]]*Table1[[#This Row],[SumOfUnits]]*Table1[[#This Row],[Actuarial Factor 06/20/2023]]</f>
        <v>0</v>
      </c>
      <c r="P16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288.36903873589858</v>
      </c>
      <c r="Q1687" s="166">
        <f>Table1[[#This Row],[Trended Medicare Pricing for all RHCs]]-Table1[[#This Row],[SumOfSFY24 Estimated Payment 5/04/23]]</f>
        <v>48.335834434777524</v>
      </c>
      <c r="R1687" s="24">
        <f>Table1[[#This Row],[SumOfUnits]]*Table1[[#This Row],[Actuarial Factor 06/20/2023]]</f>
        <v>1.2780668895442215</v>
      </c>
      <c r="S1687" s="23"/>
    </row>
    <row r="1688" spans="1:19" x14ac:dyDescent="0.25">
      <c r="A1688" s="192" t="s">
        <v>245</v>
      </c>
      <c r="B1688" s="193" t="s">
        <v>246</v>
      </c>
      <c r="C1688" s="192" t="s">
        <v>55</v>
      </c>
      <c r="D1688" s="192" t="s">
        <v>30</v>
      </c>
      <c r="E1688" s="192" t="s">
        <v>56</v>
      </c>
      <c r="F1688" s="194">
        <v>1499.8843596415149</v>
      </c>
      <c r="G1688">
        <v>8</v>
      </c>
      <c r="H1688">
        <v>8</v>
      </c>
      <c r="I1688" s="167">
        <v>1608.5036896165993</v>
      </c>
      <c r="J1688" s="22">
        <v>1.0724184696485837</v>
      </c>
      <c r="K1688" s="22" t="s">
        <v>247</v>
      </c>
      <c r="L1688" s="22" t="s">
        <v>58</v>
      </c>
      <c r="M16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88" s="24" t="str">
        <f>IFERROR(IF(Table1[[#This Row],[Medicare Rate in CR]]&gt;0,"Y","N"),"N")</f>
        <v>N</v>
      </c>
      <c r="O1688" s="166">
        <f>Table1[[#This Row],[Medicare Rate in CR]]*Table1[[#This Row],[SumOfUnits]]*Table1[[#This Row],[Actuarial Factor 06/20/2023]]</f>
        <v>0</v>
      </c>
      <c r="P16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2333.1293855669514</v>
      </c>
      <c r="Q1688" s="166">
        <f>Table1[[#This Row],[Trended Medicare Pricing for all RHCs]]-Table1[[#This Row],[SumOfSFY24 Estimated Payment 5/04/23]]</f>
        <v>724.62569595035211</v>
      </c>
      <c r="R1688" s="24">
        <f>Table1[[#This Row],[SumOfUnits]]*Table1[[#This Row],[Actuarial Factor 06/20/2023]]</f>
        <v>8.5793477571886694</v>
      </c>
      <c r="S1688" s="23"/>
    </row>
    <row r="1689" spans="1:19" x14ac:dyDescent="0.25">
      <c r="A1689" s="192" t="s">
        <v>245</v>
      </c>
      <c r="B1689" s="193" t="s">
        <v>246</v>
      </c>
      <c r="C1689" s="192" t="s">
        <v>55</v>
      </c>
      <c r="D1689" s="192" t="s">
        <v>30</v>
      </c>
      <c r="E1689" s="192" t="s">
        <v>59</v>
      </c>
      <c r="F1689" s="194">
        <v>7326.4334586103896</v>
      </c>
      <c r="G1689">
        <v>40</v>
      </c>
      <c r="H1689">
        <v>40</v>
      </c>
      <c r="I1689" s="167">
        <v>7492.890930991507</v>
      </c>
      <c r="J1689" s="22">
        <v>1.0227201234163246</v>
      </c>
      <c r="K1689" s="22" t="s">
        <v>247</v>
      </c>
      <c r="L1689" s="22" t="s">
        <v>58</v>
      </c>
      <c r="M16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89" s="24" t="str">
        <f>IFERROR(IF(Table1[[#This Row],[Medicare Rate in CR]]&gt;0,"Y","N"),"N")</f>
        <v>N</v>
      </c>
      <c r="O1689" s="166">
        <f>Table1[[#This Row],[Medicare Rate in CR]]*Table1[[#This Row],[SumOfUnits]]*Table1[[#This Row],[Actuarial Factor 06/20/2023]]</f>
        <v>0</v>
      </c>
      <c r="P16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10868.41399668244</v>
      </c>
      <c r="Q1689" s="166">
        <f>Table1[[#This Row],[Trended Medicare Pricing for all RHCs]]-Table1[[#This Row],[SumOfSFY24 Estimated Payment 5/04/23]]</f>
        <v>3375.5230656909334</v>
      </c>
      <c r="R1689" s="24">
        <f>Table1[[#This Row],[SumOfUnits]]*Table1[[#This Row],[Actuarial Factor 06/20/2023]]</f>
        <v>40.908804936652984</v>
      </c>
      <c r="S1689" s="23"/>
    </row>
    <row r="1690" spans="1:19" x14ac:dyDescent="0.25">
      <c r="A1690" s="192" t="s">
        <v>245</v>
      </c>
      <c r="B1690" s="193" t="s">
        <v>246</v>
      </c>
      <c r="C1690" s="192" t="s">
        <v>55</v>
      </c>
      <c r="D1690" s="192" t="s">
        <v>30</v>
      </c>
      <c r="E1690" s="192" t="s">
        <v>60</v>
      </c>
      <c r="F1690" s="194">
        <v>6588.9177989785112</v>
      </c>
      <c r="G1690">
        <v>36</v>
      </c>
      <c r="H1690">
        <v>36</v>
      </c>
      <c r="I1690" s="167">
        <v>5986.9952377491718</v>
      </c>
      <c r="J1690" s="22">
        <v>0.90864621784738975</v>
      </c>
      <c r="K1690" s="22" t="s">
        <v>247</v>
      </c>
      <c r="L1690" s="22" t="s">
        <v>58</v>
      </c>
      <c r="M16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90" s="24" t="str">
        <f>IFERROR(IF(Table1[[#This Row],[Medicare Rate in CR]]&gt;0,"Y","N"),"N")</f>
        <v>N</v>
      </c>
      <c r="O1690" s="166">
        <f>Table1[[#This Row],[Medicare Rate in CR]]*Table1[[#This Row],[SumOfUnits]]*Table1[[#This Row],[Actuarial Factor 06/20/2023]]</f>
        <v>0</v>
      </c>
      <c r="P16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8684.1171771085501</v>
      </c>
      <c r="Q1690" s="166">
        <f>Table1[[#This Row],[Trended Medicare Pricing for all RHCs]]-Table1[[#This Row],[SumOfSFY24 Estimated Payment 5/04/23]]</f>
        <v>2697.1219393593783</v>
      </c>
      <c r="R1690" s="24">
        <f>Table1[[#This Row],[SumOfUnits]]*Table1[[#This Row],[Actuarial Factor 06/20/2023]]</f>
        <v>32.711263842506028</v>
      </c>
      <c r="S1690" s="23"/>
    </row>
    <row r="1691" spans="1:19" x14ac:dyDescent="0.25">
      <c r="A1691" s="192" t="s">
        <v>245</v>
      </c>
      <c r="B1691" s="193" t="s">
        <v>246</v>
      </c>
      <c r="C1691" s="192" t="s">
        <v>55</v>
      </c>
      <c r="D1691" s="192" t="s">
        <v>30</v>
      </c>
      <c r="E1691" s="192" t="s">
        <v>61</v>
      </c>
      <c r="F1691" s="194">
        <v>554.01368410908742</v>
      </c>
      <c r="G1691">
        <v>3</v>
      </c>
      <c r="H1691">
        <v>3</v>
      </c>
      <c r="I1691" s="167">
        <v>503.40243870142081</v>
      </c>
      <c r="J1691" s="22">
        <v>0.90864621784738975</v>
      </c>
      <c r="K1691" s="22" t="s">
        <v>247</v>
      </c>
      <c r="L1691" s="22" t="s">
        <v>58</v>
      </c>
      <c r="M16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91" s="24" t="str">
        <f>IFERROR(IF(Table1[[#This Row],[Medicare Rate in CR]]&gt;0,"Y","N"),"N")</f>
        <v>N</v>
      </c>
      <c r="O1691" s="166">
        <f>Table1[[#This Row],[Medicare Rate in CR]]*Table1[[#This Row],[SumOfUnits]]*Table1[[#This Row],[Actuarial Factor 06/20/2023]]</f>
        <v>0</v>
      </c>
      <c r="P16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730.18360485098026</v>
      </c>
      <c r="Q1691" s="166">
        <f>Table1[[#This Row],[Trended Medicare Pricing for all RHCs]]-Table1[[#This Row],[SumOfSFY24 Estimated Payment 5/04/23]]</f>
        <v>226.78116614955945</v>
      </c>
      <c r="R1691" s="24">
        <f>Table1[[#This Row],[SumOfUnits]]*Table1[[#This Row],[Actuarial Factor 06/20/2023]]</f>
        <v>2.725938653542169</v>
      </c>
      <c r="S1691" s="23"/>
    </row>
    <row r="1692" spans="1:19" x14ac:dyDescent="0.25">
      <c r="A1692" s="192" t="s">
        <v>245</v>
      </c>
      <c r="B1692" s="193" t="s">
        <v>246</v>
      </c>
      <c r="C1692" s="192" t="s">
        <v>55</v>
      </c>
      <c r="D1692" s="192" t="s">
        <v>30</v>
      </c>
      <c r="E1692" s="192" t="s">
        <v>62</v>
      </c>
      <c r="F1692" s="194">
        <v>12723.706273489432</v>
      </c>
      <c r="G1692">
        <v>68</v>
      </c>
      <c r="H1692">
        <v>68</v>
      </c>
      <c r="I1692" s="167">
        <v>13343.502011864079</v>
      </c>
      <c r="J1692" s="22">
        <v>1.0487118866981413</v>
      </c>
      <c r="K1692" s="22" t="s">
        <v>247</v>
      </c>
      <c r="L1692" s="22" t="s">
        <v>58</v>
      </c>
      <c r="M16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92" s="24" t="str">
        <f>IFERROR(IF(Table1[[#This Row],[Medicare Rate in CR]]&gt;0,"Y","N"),"N")</f>
        <v>N</v>
      </c>
      <c r="O1692" s="166">
        <f>Table1[[#This Row],[Medicare Rate in CR]]*Table1[[#This Row],[SumOfUnits]]*Table1[[#This Row],[Actuarial Factor 06/20/2023]]</f>
        <v>0</v>
      </c>
      <c r="P16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19354.706396522113</v>
      </c>
      <c r="Q1692" s="166">
        <f>Table1[[#This Row],[Trended Medicare Pricing for all RHCs]]-Table1[[#This Row],[SumOfSFY24 Estimated Payment 5/04/23]]</f>
        <v>6011.2043846580345</v>
      </c>
      <c r="R1692" s="24">
        <f>Table1[[#This Row],[SumOfUnits]]*Table1[[#This Row],[Actuarial Factor 06/20/2023]]</f>
        <v>71.312408295473602</v>
      </c>
      <c r="S1692" s="23"/>
    </row>
    <row r="1693" spans="1:19" x14ac:dyDescent="0.25">
      <c r="A1693" s="192" t="s">
        <v>245</v>
      </c>
      <c r="B1693" s="193" t="s">
        <v>246</v>
      </c>
      <c r="C1693" s="192" t="s">
        <v>55</v>
      </c>
      <c r="D1693" s="192" t="s">
        <v>30</v>
      </c>
      <c r="E1693" s="192" t="s">
        <v>63</v>
      </c>
      <c r="F1693" s="194">
        <v>1305.251999614532</v>
      </c>
      <c r="G1693">
        <v>7</v>
      </c>
      <c r="H1693">
        <v>7</v>
      </c>
      <c r="I1693" s="167">
        <v>1308.7049839806916</v>
      </c>
      <c r="J1693" s="22">
        <v>1.0026454541859957</v>
      </c>
      <c r="K1693" s="22" t="s">
        <v>247</v>
      </c>
      <c r="L1693" s="22" t="s">
        <v>58</v>
      </c>
      <c r="M16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93" s="24" t="str">
        <f>IFERROR(IF(Table1[[#This Row],[Medicare Rate in CR]]&gt;0,"Y","N"),"N")</f>
        <v>N</v>
      </c>
      <c r="O1693" s="166">
        <f>Table1[[#This Row],[Medicare Rate in CR]]*Table1[[#This Row],[SumOfUnits]]*Table1[[#This Row],[Actuarial Factor 06/20/2023]]</f>
        <v>0</v>
      </c>
      <c r="P16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1898.2723352602795</v>
      </c>
      <c r="Q1693" s="166">
        <f>Table1[[#This Row],[Trended Medicare Pricing for all RHCs]]-Table1[[#This Row],[SumOfSFY24 Estimated Payment 5/04/23]]</f>
        <v>589.56735127958791</v>
      </c>
      <c r="R1693" s="24">
        <f>Table1[[#This Row],[SumOfUnits]]*Table1[[#This Row],[Actuarial Factor 06/20/2023]]</f>
        <v>7.01851817930197</v>
      </c>
      <c r="S1693" s="23"/>
    </row>
    <row r="1694" spans="1:19" x14ac:dyDescent="0.25">
      <c r="A1694" s="192" t="s">
        <v>245</v>
      </c>
      <c r="B1694" s="193" t="s">
        <v>246</v>
      </c>
      <c r="C1694" s="192" t="s">
        <v>55</v>
      </c>
      <c r="D1694" s="192" t="s">
        <v>30</v>
      </c>
      <c r="E1694" s="192" t="s">
        <v>64</v>
      </c>
      <c r="F1694" s="194">
        <v>4681.5939096077864</v>
      </c>
      <c r="G1694">
        <v>25</v>
      </c>
      <c r="H1694">
        <v>25</v>
      </c>
      <c r="I1694" s="167">
        <v>4589.8316371819874</v>
      </c>
      <c r="J1694" s="22">
        <v>0.98039935240058296</v>
      </c>
      <c r="K1694" s="22" t="s">
        <v>247</v>
      </c>
      <c r="L1694" s="22" t="s">
        <v>58</v>
      </c>
      <c r="M16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94" s="24" t="str">
        <f>IFERROR(IF(Table1[[#This Row],[Medicare Rate in CR]]&gt;0,"Y","N"),"N")</f>
        <v>N</v>
      </c>
      <c r="O1694" s="166">
        <f>Table1[[#This Row],[Medicare Rate in CR]]*Table1[[#This Row],[SumOfUnits]]*Table1[[#This Row],[Actuarial Factor 06/20/2023]]</f>
        <v>0</v>
      </c>
      <c r="P16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6657.5359053523016</v>
      </c>
      <c r="Q1694" s="166">
        <f>Table1[[#This Row],[Trended Medicare Pricing for all RHCs]]-Table1[[#This Row],[SumOfSFY24 Estimated Payment 5/04/23]]</f>
        <v>2067.7042681703142</v>
      </c>
      <c r="R1694" s="24">
        <f>Table1[[#This Row],[SumOfUnits]]*Table1[[#This Row],[Actuarial Factor 06/20/2023]]</f>
        <v>24.509983810014575</v>
      </c>
      <c r="S1694" s="23"/>
    </row>
    <row r="1695" spans="1:19" x14ac:dyDescent="0.25">
      <c r="A1695" s="192" t="s">
        <v>245</v>
      </c>
      <c r="B1695" s="193" t="s">
        <v>246</v>
      </c>
      <c r="C1695" s="192" t="s">
        <v>55</v>
      </c>
      <c r="D1695" s="192" t="s">
        <v>30</v>
      </c>
      <c r="E1695" s="192" t="s">
        <v>77</v>
      </c>
      <c r="F1695" s="194">
        <v>1124.2652018887927</v>
      </c>
      <c r="G1695">
        <v>6</v>
      </c>
      <c r="H1695">
        <v>6</v>
      </c>
      <c r="I1695" s="167">
        <v>1424.0974911613744</v>
      </c>
      <c r="J1695" s="22">
        <v>1.2666917812352958</v>
      </c>
      <c r="K1695" s="22" t="s">
        <v>247</v>
      </c>
      <c r="L1695" s="22" t="s">
        <v>58</v>
      </c>
      <c r="M16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95" s="24" t="str">
        <f>IFERROR(IF(Table1[[#This Row],[Medicare Rate in CR]]&gt;0,"Y","N"),"N")</f>
        <v>N</v>
      </c>
      <c r="O1695" s="166">
        <f>Table1[[#This Row],[Medicare Rate in CR]]*Table1[[#This Row],[SumOfUnits]]*Table1[[#This Row],[Actuarial Factor 06/20/2023]]</f>
        <v>0</v>
      </c>
      <c r="P16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2065.6487927191174</v>
      </c>
      <c r="Q1695" s="166">
        <f>Table1[[#This Row],[Trended Medicare Pricing for all RHCs]]-Table1[[#This Row],[SumOfSFY24 Estimated Payment 5/04/23]]</f>
        <v>641.55130155774305</v>
      </c>
      <c r="R1695" s="24">
        <f>Table1[[#This Row],[SumOfUnits]]*Table1[[#This Row],[Actuarial Factor 06/20/2023]]</f>
        <v>7.6001506874117748</v>
      </c>
      <c r="S1695" s="23"/>
    </row>
    <row r="1696" spans="1:19" x14ac:dyDescent="0.25">
      <c r="A1696" s="192" t="s">
        <v>245</v>
      </c>
      <c r="B1696" s="193" t="s">
        <v>246</v>
      </c>
      <c r="C1696" s="192" t="s">
        <v>55</v>
      </c>
      <c r="D1696" s="192" t="s">
        <v>32</v>
      </c>
      <c r="E1696" s="192" t="s">
        <v>65</v>
      </c>
      <c r="F1696" s="194">
        <v>2245.9381324082105</v>
      </c>
      <c r="G1696">
        <v>12</v>
      </c>
      <c r="H1696">
        <v>12</v>
      </c>
      <c r="I1696" s="167">
        <v>2788.2527105970953</v>
      </c>
      <c r="J1696" s="22">
        <v>1.241464611319185</v>
      </c>
      <c r="K1696" s="22" t="s">
        <v>247</v>
      </c>
      <c r="L1696" s="22" t="s">
        <v>58</v>
      </c>
      <c r="M16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96" s="24" t="str">
        <f>IFERROR(IF(Table1[[#This Row],[Medicare Rate in CR]]&gt;0,"Y","N"),"N")</f>
        <v>N</v>
      </c>
      <c r="O1696" s="166">
        <f>Table1[[#This Row],[Medicare Rate in CR]]*Table1[[#This Row],[SumOfUnits]]*Table1[[#This Row],[Actuarial Factor 06/20/2023]]</f>
        <v>0</v>
      </c>
      <c r="P16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4044.3515146871655</v>
      </c>
      <c r="Q1696" s="166">
        <f>Table1[[#This Row],[Trended Medicare Pricing for all RHCs]]-Table1[[#This Row],[SumOfSFY24 Estimated Payment 5/04/23]]</f>
        <v>1256.0988040900702</v>
      </c>
      <c r="R1696" s="24">
        <f>Table1[[#This Row],[SumOfUnits]]*Table1[[#This Row],[Actuarial Factor 06/20/2023]]</f>
        <v>14.897575335830219</v>
      </c>
      <c r="S1696" s="23"/>
    </row>
    <row r="1697" spans="1:19" x14ac:dyDescent="0.25">
      <c r="A1697" s="192" t="s">
        <v>245</v>
      </c>
      <c r="B1697" s="193" t="s">
        <v>246</v>
      </c>
      <c r="C1697" s="192" t="s">
        <v>55</v>
      </c>
      <c r="D1697" s="192" t="s">
        <v>32</v>
      </c>
      <c r="E1697" s="192" t="s">
        <v>66</v>
      </c>
      <c r="F1697" s="194">
        <v>1499.8843596415152</v>
      </c>
      <c r="G1697">
        <v>8</v>
      </c>
      <c r="H1697">
        <v>8</v>
      </c>
      <c r="I1697" s="167">
        <v>1601.6215351051114</v>
      </c>
      <c r="J1697" s="22">
        <v>1.0678300129004028</v>
      </c>
      <c r="K1697" s="22" t="s">
        <v>247</v>
      </c>
      <c r="L1697" s="22" t="s">
        <v>58</v>
      </c>
      <c r="M16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97" s="24" t="str">
        <f>IFERROR(IF(Table1[[#This Row],[Medicare Rate in CR]]&gt;0,"Y","N"),"N")</f>
        <v>N</v>
      </c>
      <c r="O1697" s="166">
        <f>Table1[[#This Row],[Medicare Rate in CR]]*Table1[[#This Row],[SumOfUnits]]*Table1[[#This Row],[Actuarial Factor 06/20/2023]]</f>
        <v>0</v>
      </c>
      <c r="P16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2323.1468427661998</v>
      </c>
      <c r="Q1697" s="166">
        <f>Table1[[#This Row],[Trended Medicare Pricing for all RHCs]]-Table1[[#This Row],[SumOfSFY24 Estimated Payment 5/04/23]]</f>
        <v>721.52530766108839</v>
      </c>
      <c r="R1697" s="24">
        <f>Table1[[#This Row],[SumOfUnits]]*Table1[[#This Row],[Actuarial Factor 06/20/2023]]</f>
        <v>8.5426401032032224</v>
      </c>
      <c r="S1697" s="23"/>
    </row>
    <row r="1698" spans="1:19" x14ac:dyDescent="0.25">
      <c r="A1698" s="192" t="s">
        <v>245</v>
      </c>
      <c r="B1698" s="193" t="s">
        <v>246</v>
      </c>
      <c r="C1698" s="192" t="s">
        <v>55</v>
      </c>
      <c r="D1698" s="192" t="s">
        <v>31</v>
      </c>
      <c r="E1698" s="192" t="s">
        <v>82</v>
      </c>
      <c r="F1698" s="194">
        <v>939.04789438180592</v>
      </c>
      <c r="G1698">
        <v>5</v>
      </c>
      <c r="H1698">
        <v>5</v>
      </c>
      <c r="I1698" s="167">
        <v>1081.8854890605896</v>
      </c>
      <c r="J1698" s="22">
        <v>1.1521089558193585</v>
      </c>
      <c r="K1698" s="22" t="s">
        <v>247</v>
      </c>
      <c r="L1698" s="22" t="s">
        <v>58</v>
      </c>
      <c r="M16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98" s="24" t="str">
        <f>IFERROR(IF(Table1[[#This Row],[Medicare Rate in CR]]&gt;0,"Y","N"),"N")</f>
        <v>N</v>
      </c>
      <c r="O1698" s="166">
        <f>Table1[[#This Row],[Medicare Rate in CR]]*Table1[[#This Row],[SumOfUnits]]*Table1[[#This Row],[Actuarial Factor 06/20/2023]]</f>
        <v>0</v>
      </c>
      <c r="P16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1569.2713934323606</v>
      </c>
      <c r="Q1698" s="166">
        <f>Table1[[#This Row],[Trended Medicare Pricing for all RHCs]]-Table1[[#This Row],[SumOfSFY24 Estimated Payment 5/04/23]]</f>
        <v>487.38590437177095</v>
      </c>
      <c r="R1698" s="24">
        <f>Table1[[#This Row],[SumOfUnits]]*Table1[[#This Row],[Actuarial Factor 06/20/2023]]</f>
        <v>5.7605447790967919</v>
      </c>
      <c r="S1698" s="23"/>
    </row>
    <row r="1699" spans="1:19" x14ac:dyDescent="0.25">
      <c r="A1699" s="192" t="s">
        <v>245</v>
      </c>
      <c r="B1699" s="193" t="s">
        <v>246</v>
      </c>
      <c r="C1699" s="192" t="s">
        <v>55</v>
      </c>
      <c r="D1699" s="192" t="s">
        <v>31</v>
      </c>
      <c r="E1699" s="192" t="s">
        <v>69</v>
      </c>
      <c r="F1699" s="194">
        <v>4880.4567794160166</v>
      </c>
      <c r="G1699">
        <v>26</v>
      </c>
      <c r="H1699">
        <v>26</v>
      </c>
      <c r="I1699" s="167">
        <v>5112.0241129300239</v>
      </c>
      <c r="J1699" s="22">
        <v>1.0474478812087167</v>
      </c>
      <c r="K1699" s="22" t="s">
        <v>247</v>
      </c>
      <c r="L1699" s="22" t="s">
        <v>58</v>
      </c>
      <c r="M16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699" s="24" t="str">
        <f>IFERROR(IF(Table1[[#This Row],[Medicare Rate in CR]]&gt;0,"Y","N"),"N")</f>
        <v>N</v>
      </c>
      <c r="O1699" s="166">
        <f>Table1[[#This Row],[Medicare Rate in CR]]*Table1[[#This Row],[SumOfUnits]]*Table1[[#This Row],[Actuarial Factor 06/20/2023]]</f>
        <v>0</v>
      </c>
      <c r="P16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7414.9743980051253</v>
      </c>
      <c r="Q1699" s="166">
        <f>Table1[[#This Row],[Trended Medicare Pricing for all RHCs]]-Table1[[#This Row],[SumOfSFY24 Estimated Payment 5/04/23]]</f>
        <v>2302.9502850751014</v>
      </c>
      <c r="R1699" s="24">
        <f>Table1[[#This Row],[SumOfUnits]]*Table1[[#This Row],[Actuarial Factor 06/20/2023]]</f>
        <v>27.233644911426634</v>
      </c>
      <c r="S1699" s="23"/>
    </row>
    <row r="1700" spans="1:19" x14ac:dyDescent="0.25">
      <c r="A1700" s="192" t="s">
        <v>248</v>
      </c>
      <c r="B1700" s="193" t="s">
        <v>249</v>
      </c>
      <c r="C1700" s="192" t="s">
        <v>88</v>
      </c>
      <c r="D1700" s="192" t="s">
        <v>30</v>
      </c>
      <c r="E1700" s="192" t="s">
        <v>64</v>
      </c>
      <c r="F1700" s="194">
        <v>488.484147634191</v>
      </c>
      <c r="G1700">
        <v>2</v>
      </c>
      <c r="H1700">
        <v>2</v>
      </c>
      <c r="I1700" s="167">
        <v>458.33630979545057</v>
      </c>
      <c r="J1700" s="22">
        <v>0.93828287369252128</v>
      </c>
      <c r="K1700" s="22" t="s">
        <v>250</v>
      </c>
      <c r="L1700" s="22" t="s">
        <v>58</v>
      </c>
      <c r="M1700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00" s="24" t="str">
        <f>IFERROR(IF(Table1[[#This Row],[Medicare Rate in CR]]&gt;0,"Y","N"),"N")</f>
        <v>Y</v>
      </c>
      <c r="O1700" s="166">
        <f>Table1[[#This Row],[Medicare Rate in CR]]*Table1[[#This Row],[SumOfUnits]]*Table1[[#This Row],[Actuarial Factor 06/20/2023]]</f>
        <v>362.77769028447642</v>
      </c>
      <c r="P17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362.77769028447642</v>
      </c>
      <c r="Q1700" s="166">
        <f>Table1[[#This Row],[Trended Medicare Pricing for all RHCs]]-Table1[[#This Row],[SumOfSFY24 Estimated Payment 5/04/23]]</f>
        <v>-95.558619510974154</v>
      </c>
      <c r="R1700" s="24">
        <f>Table1[[#This Row],[SumOfUnits]]*Table1[[#This Row],[Actuarial Factor 06/20/2023]]</f>
        <v>1.8765657473850426</v>
      </c>
      <c r="S1700" s="23"/>
    </row>
    <row r="1701" spans="1:19" x14ac:dyDescent="0.25">
      <c r="A1701" s="192" t="s">
        <v>248</v>
      </c>
      <c r="B1701" s="193" t="s">
        <v>249</v>
      </c>
      <c r="C1701" s="192" t="s">
        <v>72</v>
      </c>
      <c r="D1701" s="192" t="s">
        <v>30</v>
      </c>
      <c r="E1701" s="192" t="s">
        <v>60</v>
      </c>
      <c r="F1701" s="194">
        <v>1465.4524429025728</v>
      </c>
      <c r="G1701">
        <v>6</v>
      </c>
      <c r="H1701">
        <v>6</v>
      </c>
      <c r="I1701" s="167">
        <v>1493.2845713688221</v>
      </c>
      <c r="J1701" s="22">
        <v>1.0189921744653296</v>
      </c>
      <c r="K1701" s="22" t="s">
        <v>250</v>
      </c>
      <c r="L1701" s="22" t="s">
        <v>58</v>
      </c>
      <c r="M1701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01" s="24" t="str">
        <f>IFERROR(IF(Table1[[#This Row],[Medicare Rate in CR]]&gt;0,"Y","N"),"N")</f>
        <v>Y</v>
      </c>
      <c r="O1701" s="166">
        <f>Table1[[#This Row],[Medicare Rate in CR]]*Table1[[#This Row],[SumOfUnits]]*Table1[[#This Row],[Actuarial Factor 06/20/2023]]</f>
        <v>1181.9494030058252</v>
      </c>
      <c r="P17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1181.9494030058252</v>
      </c>
      <c r="Q1701" s="166">
        <f>Table1[[#This Row],[Trended Medicare Pricing for all RHCs]]-Table1[[#This Row],[SumOfSFY24 Estimated Payment 5/04/23]]</f>
        <v>-311.33516836299691</v>
      </c>
      <c r="R1701" s="24">
        <f>Table1[[#This Row],[SumOfUnits]]*Table1[[#This Row],[Actuarial Factor 06/20/2023]]</f>
        <v>6.1139530467919778</v>
      </c>
      <c r="S1701" s="23"/>
    </row>
    <row r="1702" spans="1:19" x14ac:dyDescent="0.25">
      <c r="A1702" s="192" t="s">
        <v>248</v>
      </c>
      <c r="B1702" s="193" t="s">
        <v>249</v>
      </c>
      <c r="C1702" s="192" t="s">
        <v>75</v>
      </c>
      <c r="D1702" s="192" t="s">
        <v>30</v>
      </c>
      <c r="E1702" s="192" t="s">
        <v>59</v>
      </c>
      <c r="F1702" s="194">
        <v>63.419099932543119</v>
      </c>
      <c r="G1702">
        <v>2</v>
      </c>
      <c r="H1702">
        <v>2</v>
      </c>
      <c r="I1702" s="167">
        <v>64.331237419149844</v>
      </c>
      <c r="J1702" s="22">
        <v>1.0143826936613249</v>
      </c>
      <c r="K1702" s="22" t="s">
        <v>250</v>
      </c>
      <c r="L1702" s="22" t="s">
        <v>58</v>
      </c>
      <c r="M1702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02" s="24" t="str">
        <f>IFERROR(IF(Table1[[#This Row],[Medicare Rate in CR]]&gt;0,"Y","N"),"N")</f>
        <v>Y</v>
      </c>
      <c r="O1702" s="166">
        <f>Table1[[#This Row],[Medicare Rate in CR]]*Table1[[#This Row],[SumOfUnits]]*Table1[[#This Row],[Actuarial Factor 06/20/2023]]</f>
        <v>392.20092467721469</v>
      </c>
      <c r="P17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392.20092467721469</v>
      </c>
      <c r="Q1702" s="166">
        <f>Table1[[#This Row],[Trended Medicare Pricing for all RHCs]]-Table1[[#This Row],[SumOfSFY24 Estimated Payment 5/04/23]]</f>
        <v>327.86968725806486</v>
      </c>
      <c r="R1702" s="24">
        <f>Table1[[#This Row],[SumOfUnits]]*Table1[[#This Row],[Actuarial Factor 06/20/2023]]</f>
        <v>2.0287653873226499</v>
      </c>
      <c r="S1702" s="23"/>
    </row>
    <row r="1703" spans="1:19" x14ac:dyDescent="0.25">
      <c r="A1703" s="192" t="s">
        <v>248</v>
      </c>
      <c r="B1703" s="193" t="s">
        <v>249</v>
      </c>
      <c r="C1703" s="192" t="s">
        <v>79</v>
      </c>
      <c r="D1703" s="192" t="s">
        <v>30</v>
      </c>
      <c r="E1703" s="192" t="s">
        <v>62</v>
      </c>
      <c r="F1703" s="194">
        <v>244.2420738170955</v>
      </c>
      <c r="G1703">
        <v>1</v>
      </c>
      <c r="H1703">
        <v>1</v>
      </c>
      <c r="I1703" s="167">
        <v>247.59875731291191</v>
      </c>
      <c r="J1703" s="22">
        <v>1.0137432648001921</v>
      </c>
      <c r="K1703" s="22" t="s">
        <v>250</v>
      </c>
      <c r="L1703" s="22" t="s">
        <v>58</v>
      </c>
      <c r="M1703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03" s="24" t="str">
        <f>IFERROR(IF(Table1[[#This Row],[Medicare Rate in CR]]&gt;0,"Y","N"),"N")</f>
        <v>Y</v>
      </c>
      <c r="O1703" s="166">
        <f>Table1[[#This Row],[Medicare Rate in CR]]*Table1[[#This Row],[SumOfUnits]]*Table1[[#This Row],[Actuarial Factor 06/20/2023]]</f>
        <v>195.97684795117311</v>
      </c>
      <c r="P17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195.97684795117311</v>
      </c>
      <c r="Q1703" s="166">
        <f>Table1[[#This Row],[Trended Medicare Pricing for all RHCs]]-Table1[[#This Row],[SumOfSFY24 Estimated Payment 5/04/23]]</f>
        <v>-51.621909361738801</v>
      </c>
      <c r="R1703" s="24">
        <f>Table1[[#This Row],[SumOfUnits]]*Table1[[#This Row],[Actuarial Factor 06/20/2023]]</f>
        <v>1.0137432648001921</v>
      </c>
      <c r="S1703" s="23"/>
    </row>
    <row r="1704" spans="1:19" x14ac:dyDescent="0.25">
      <c r="A1704" s="192" t="s">
        <v>248</v>
      </c>
      <c r="B1704" s="193" t="s">
        <v>249</v>
      </c>
      <c r="C1704" s="192" t="s">
        <v>79</v>
      </c>
      <c r="D1704" s="192" t="s">
        <v>30</v>
      </c>
      <c r="E1704" s="192" t="s">
        <v>63</v>
      </c>
      <c r="F1704" s="194">
        <v>244.2420738170955</v>
      </c>
      <c r="G1704">
        <v>1</v>
      </c>
      <c r="H1704">
        <v>1</v>
      </c>
      <c r="I1704" s="167">
        <v>231.7356761700955</v>
      </c>
      <c r="J1704" s="22">
        <v>0.94879507264434049</v>
      </c>
      <c r="K1704" s="22" t="s">
        <v>250</v>
      </c>
      <c r="L1704" s="22" t="s">
        <v>58</v>
      </c>
      <c r="M1704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04" s="24" t="str">
        <f>IFERROR(IF(Table1[[#This Row],[Medicare Rate in CR]]&gt;0,"Y","N"),"N")</f>
        <v>Y</v>
      </c>
      <c r="O1704" s="166">
        <f>Table1[[#This Row],[Medicare Rate in CR]]*Table1[[#This Row],[SumOfUnits]]*Table1[[#This Row],[Actuarial Factor 06/20/2023]]</f>
        <v>183.42106344360388</v>
      </c>
      <c r="P17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183.42106344360388</v>
      </c>
      <c r="Q1704" s="166">
        <f>Table1[[#This Row],[Trended Medicare Pricing for all RHCs]]-Table1[[#This Row],[SumOfSFY24 Estimated Payment 5/04/23]]</f>
        <v>-48.314612726491617</v>
      </c>
      <c r="R1704" s="24">
        <f>Table1[[#This Row],[SumOfUnits]]*Table1[[#This Row],[Actuarial Factor 06/20/2023]]</f>
        <v>0.94879507264434049</v>
      </c>
      <c r="S1704" s="23"/>
    </row>
    <row r="1705" spans="1:19" x14ac:dyDescent="0.25">
      <c r="A1705" s="192" t="s">
        <v>248</v>
      </c>
      <c r="B1705" s="193" t="s">
        <v>249</v>
      </c>
      <c r="C1705" s="192" t="s">
        <v>55</v>
      </c>
      <c r="D1705" s="192" t="s">
        <v>30</v>
      </c>
      <c r="E1705" s="192" t="s">
        <v>56</v>
      </c>
      <c r="F1705" s="194">
        <v>3503.7872969066193</v>
      </c>
      <c r="G1705">
        <v>15</v>
      </c>
      <c r="H1705">
        <v>15</v>
      </c>
      <c r="I1705" s="167">
        <v>3757.5262109227442</v>
      </c>
      <c r="J1705" s="22">
        <v>1.0724184696485837</v>
      </c>
      <c r="K1705" s="22" t="s">
        <v>250</v>
      </c>
      <c r="L1705" s="22" t="s">
        <v>58</v>
      </c>
      <c r="M1705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05" s="24" t="str">
        <f>IFERROR(IF(Table1[[#This Row],[Medicare Rate in CR]]&gt;0,"Y","N"),"N")</f>
        <v>Y</v>
      </c>
      <c r="O1705" s="166">
        <f>Table1[[#This Row],[Medicare Rate in CR]]*Table1[[#This Row],[SumOfUnits]]*Table1[[#This Row],[Actuarial Factor 06/20/2023]]</f>
        <v>3109.7990782869624</v>
      </c>
      <c r="P17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3109.7990782869624</v>
      </c>
      <c r="Q1705" s="166">
        <f>Table1[[#This Row],[Trended Medicare Pricing for all RHCs]]-Table1[[#This Row],[SumOfSFY24 Estimated Payment 5/04/23]]</f>
        <v>-647.7271326357818</v>
      </c>
      <c r="R1705" s="24">
        <f>Table1[[#This Row],[SumOfUnits]]*Table1[[#This Row],[Actuarial Factor 06/20/2023]]</f>
        <v>16.086277044728757</v>
      </c>
      <c r="S1705" s="23"/>
    </row>
    <row r="1706" spans="1:19" x14ac:dyDescent="0.25">
      <c r="A1706" s="192" t="s">
        <v>248</v>
      </c>
      <c r="B1706" s="193" t="s">
        <v>249</v>
      </c>
      <c r="C1706" s="192" t="s">
        <v>55</v>
      </c>
      <c r="D1706" s="192" t="s">
        <v>30</v>
      </c>
      <c r="E1706" s="192" t="s">
        <v>59</v>
      </c>
      <c r="F1706" s="194">
        <v>44361.210526163683</v>
      </c>
      <c r="G1706">
        <v>182</v>
      </c>
      <c r="H1706">
        <v>182</v>
      </c>
      <c r="I1706" s="167">
        <v>45369.102704215678</v>
      </c>
      <c r="J1706" s="22">
        <v>1.0227201234163246</v>
      </c>
      <c r="K1706" s="22" t="s">
        <v>250</v>
      </c>
      <c r="L1706" s="22" t="s">
        <v>58</v>
      </c>
      <c r="M1706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06" s="24" t="str">
        <f>IFERROR(IF(Table1[[#This Row],[Medicare Rate in CR]]&gt;0,"Y","N"),"N")</f>
        <v>Y</v>
      </c>
      <c r="O1706" s="166">
        <f>Table1[[#This Row],[Medicare Rate in CR]]*Table1[[#This Row],[SumOfUnits]]*Table1[[#This Row],[Actuarial Factor 06/20/2023]]</f>
        <v>35983.630275109579</v>
      </c>
      <c r="P17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35983.630275109579</v>
      </c>
      <c r="Q1706" s="166">
        <f>Table1[[#This Row],[Trended Medicare Pricing for all RHCs]]-Table1[[#This Row],[SumOfSFY24 Estimated Payment 5/04/23]]</f>
        <v>-9385.4724291060993</v>
      </c>
      <c r="R1706" s="24">
        <f>Table1[[#This Row],[SumOfUnits]]*Table1[[#This Row],[Actuarial Factor 06/20/2023]]</f>
        <v>186.13506246177107</v>
      </c>
      <c r="S1706" s="23"/>
    </row>
    <row r="1707" spans="1:19" x14ac:dyDescent="0.25">
      <c r="A1707" s="192" t="s">
        <v>248</v>
      </c>
      <c r="B1707" s="193" t="s">
        <v>249</v>
      </c>
      <c r="C1707" s="192" t="s">
        <v>55</v>
      </c>
      <c r="D1707" s="192" t="s">
        <v>30</v>
      </c>
      <c r="E1707" s="192" t="s">
        <v>60</v>
      </c>
      <c r="F1707" s="194">
        <v>36816.422422665513</v>
      </c>
      <c r="G1707">
        <v>151</v>
      </c>
      <c r="H1707">
        <v>151</v>
      </c>
      <c r="I1707" s="167">
        <v>33453.102989026855</v>
      </c>
      <c r="J1707" s="22">
        <v>0.90864621784738975</v>
      </c>
      <c r="K1707" s="22" t="s">
        <v>250</v>
      </c>
      <c r="L1707" s="22" t="s">
        <v>58</v>
      </c>
      <c r="M1707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07" s="24" t="str">
        <f>IFERROR(IF(Table1[[#This Row],[Medicare Rate in CR]]&gt;0,"Y","N"),"N")</f>
        <v>Y</v>
      </c>
      <c r="O1707" s="166">
        <f>Table1[[#This Row],[Medicare Rate in CR]]*Table1[[#This Row],[SumOfUnits]]*Table1[[#This Row],[Actuarial Factor 06/20/2023]]</f>
        <v>26524.582511972865</v>
      </c>
      <c r="P17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26524.582511972865</v>
      </c>
      <c r="Q1707" s="166">
        <f>Table1[[#This Row],[Trended Medicare Pricing for all RHCs]]-Table1[[#This Row],[SumOfSFY24 Estimated Payment 5/04/23]]</f>
        <v>-6928.5204770539895</v>
      </c>
      <c r="R1707" s="24">
        <f>Table1[[#This Row],[SumOfUnits]]*Table1[[#This Row],[Actuarial Factor 06/20/2023]]</f>
        <v>137.20557889495586</v>
      </c>
      <c r="S1707" s="23"/>
    </row>
    <row r="1708" spans="1:19" x14ac:dyDescent="0.25">
      <c r="A1708" s="192" t="s">
        <v>248</v>
      </c>
      <c r="B1708" s="193" t="s">
        <v>249</v>
      </c>
      <c r="C1708" s="192" t="s">
        <v>55</v>
      </c>
      <c r="D1708" s="192" t="s">
        <v>30</v>
      </c>
      <c r="E1708" s="192" t="s">
        <v>61</v>
      </c>
      <c r="F1708" s="194">
        <v>6346.9065587356663</v>
      </c>
      <c r="G1708">
        <v>26</v>
      </c>
      <c r="H1708">
        <v>26</v>
      </c>
      <c r="I1708" s="167">
        <v>5767.0926396259547</v>
      </c>
      <c r="J1708" s="22">
        <v>0.90864621784738975</v>
      </c>
      <c r="K1708" s="22" t="s">
        <v>250</v>
      </c>
      <c r="L1708" s="22" t="s">
        <v>58</v>
      </c>
      <c r="M1708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08" s="24" t="str">
        <f>IFERROR(IF(Table1[[#This Row],[Medicare Rate in CR]]&gt;0,"Y","N"),"N")</f>
        <v>Y</v>
      </c>
      <c r="O1708" s="166">
        <f>Table1[[#This Row],[Medicare Rate in CR]]*Table1[[#This Row],[SumOfUnits]]*Table1[[#This Row],[Actuarial Factor 06/20/2023]]</f>
        <v>4567.1466576906914</v>
      </c>
      <c r="P17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4567.1466576906914</v>
      </c>
      <c r="Q1708" s="166">
        <f>Table1[[#This Row],[Trended Medicare Pricing for all RHCs]]-Table1[[#This Row],[SumOfSFY24 Estimated Payment 5/04/23]]</f>
        <v>-1199.9459819352633</v>
      </c>
      <c r="R1708" s="24">
        <f>Table1[[#This Row],[SumOfUnits]]*Table1[[#This Row],[Actuarial Factor 06/20/2023]]</f>
        <v>23.624801664032134</v>
      </c>
      <c r="S1708" s="23"/>
    </row>
    <row r="1709" spans="1:19" x14ac:dyDescent="0.25">
      <c r="A1709" s="192" t="s">
        <v>248</v>
      </c>
      <c r="B1709" s="193" t="s">
        <v>249</v>
      </c>
      <c r="C1709" s="192" t="s">
        <v>55</v>
      </c>
      <c r="D1709" s="192" t="s">
        <v>30</v>
      </c>
      <c r="E1709" s="192" t="s">
        <v>62</v>
      </c>
      <c r="F1709" s="194">
        <v>76525.616186759085</v>
      </c>
      <c r="G1709">
        <v>316</v>
      </c>
      <c r="H1709">
        <v>316</v>
      </c>
      <c r="I1709" s="167">
        <v>80253.323331953943</v>
      </c>
      <c r="J1709" s="22">
        <v>1.0487118866981413</v>
      </c>
      <c r="K1709" s="22" t="s">
        <v>250</v>
      </c>
      <c r="L1709" s="22" t="s">
        <v>58</v>
      </c>
      <c r="M1709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09" s="24" t="str">
        <f>IFERROR(IF(Table1[[#This Row],[Medicare Rate in CR]]&gt;0,"Y","N"),"N")</f>
        <v>Y</v>
      </c>
      <c r="O1709" s="166">
        <f>Table1[[#This Row],[Medicare Rate in CR]]*Table1[[#This Row],[SumOfUnits]]*Table1[[#This Row],[Actuarial Factor 06/20/2023]]</f>
        <v>64064.88629192915</v>
      </c>
      <c r="P17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64064.88629192915</v>
      </c>
      <c r="Q1709" s="166">
        <f>Table1[[#This Row],[Trended Medicare Pricing for all RHCs]]-Table1[[#This Row],[SumOfSFY24 Estimated Payment 5/04/23]]</f>
        <v>-16188.437040024794</v>
      </c>
      <c r="R1709" s="24">
        <f>Table1[[#This Row],[SumOfUnits]]*Table1[[#This Row],[Actuarial Factor 06/20/2023]]</f>
        <v>331.39295619661266</v>
      </c>
      <c r="S1709" s="23"/>
    </row>
    <row r="1710" spans="1:19" x14ac:dyDescent="0.25">
      <c r="A1710" s="192" t="s">
        <v>248</v>
      </c>
      <c r="B1710" s="193" t="s">
        <v>249</v>
      </c>
      <c r="C1710" s="192" t="s">
        <v>55</v>
      </c>
      <c r="D1710" s="192" t="s">
        <v>30</v>
      </c>
      <c r="E1710" s="192" t="s">
        <v>63</v>
      </c>
      <c r="F1710" s="194">
        <v>20702.477763322735</v>
      </c>
      <c r="G1710">
        <v>86</v>
      </c>
      <c r="H1710">
        <v>86</v>
      </c>
      <c r="I1710" s="167">
        <v>20757.245219782199</v>
      </c>
      <c r="J1710" s="22">
        <v>1.0026454541859957</v>
      </c>
      <c r="K1710" s="22" t="s">
        <v>250</v>
      </c>
      <c r="L1710" s="22" t="s">
        <v>58</v>
      </c>
      <c r="M1710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10" s="24" t="str">
        <f>IFERROR(IF(Table1[[#This Row],[Medicare Rate in CR]]&gt;0,"Y","N"),"N")</f>
        <v>Y</v>
      </c>
      <c r="O1710" s="166">
        <f>Table1[[#This Row],[Medicare Rate in CR]]*Table1[[#This Row],[SumOfUnits]]*Table1[[#This Row],[Actuarial Factor 06/20/2023]]</f>
        <v>16669.502051478357</v>
      </c>
      <c r="P17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16669.502051478357</v>
      </c>
      <c r="Q1710" s="166">
        <f>Table1[[#This Row],[Trended Medicare Pricing for all RHCs]]-Table1[[#This Row],[SumOfSFY24 Estimated Payment 5/04/23]]</f>
        <v>-4087.7431683038412</v>
      </c>
      <c r="R1710" s="24">
        <f>Table1[[#This Row],[SumOfUnits]]*Table1[[#This Row],[Actuarial Factor 06/20/2023]]</f>
        <v>86.227509059995626</v>
      </c>
      <c r="S1710" s="23"/>
    </row>
    <row r="1711" spans="1:19" x14ac:dyDescent="0.25">
      <c r="A1711" s="192" t="s">
        <v>248</v>
      </c>
      <c r="B1711" s="193" t="s">
        <v>249</v>
      </c>
      <c r="C1711" s="192" t="s">
        <v>55</v>
      </c>
      <c r="D1711" s="192" t="s">
        <v>30</v>
      </c>
      <c r="E1711" s="192" t="s">
        <v>64</v>
      </c>
      <c r="F1711" s="194">
        <v>19064.055881275897</v>
      </c>
      <c r="G1711">
        <v>79</v>
      </c>
      <c r="H1711">
        <v>79</v>
      </c>
      <c r="I1711" s="167">
        <v>18690.388040131413</v>
      </c>
      <c r="J1711" s="22">
        <v>0.98039935240058296</v>
      </c>
      <c r="K1711" s="22" t="s">
        <v>250</v>
      </c>
      <c r="L1711" s="22" t="s">
        <v>58</v>
      </c>
      <c r="M1711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11" s="24" t="str">
        <f>IFERROR(IF(Table1[[#This Row],[Medicare Rate in CR]]&gt;0,"Y","N"),"N")</f>
        <v>Y</v>
      </c>
      <c r="O1711" s="166">
        <f>Table1[[#This Row],[Medicare Rate in CR]]*Table1[[#This Row],[SumOfUnits]]*Table1[[#This Row],[Actuarial Factor 06/20/2023]]</f>
        <v>14972.933421680375</v>
      </c>
      <c r="P17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14972.933421680375</v>
      </c>
      <c r="Q1711" s="166">
        <f>Table1[[#This Row],[Trended Medicare Pricing for all RHCs]]-Table1[[#This Row],[SumOfSFY24 Estimated Payment 5/04/23]]</f>
        <v>-3717.4546184510382</v>
      </c>
      <c r="R1711" s="24">
        <f>Table1[[#This Row],[SumOfUnits]]*Table1[[#This Row],[Actuarial Factor 06/20/2023]]</f>
        <v>77.451548839646051</v>
      </c>
      <c r="S1711" s="23"/>
    </row>
    <row r="1712" spans="1:19" x14ac:dyDescent="0.25">
      <c r="A1712" s="192" t="s">
        <v>248</v>
      </c>
      <c r="B1712" s="193" t="s">
        <v>249</v>
      </c>
      <c r="C1712" s="192" t="s">
        <v>55</v>
      </c>
      <c r="D1712" s="192" t="s">
        <v>30</v>
      </c>
      <c r="E1712" s="192" t="s">
        <v>77</v>
      </c>
      <c r="F1712" s="194">
        <v>12680.317060807551</v>
      </c>
      <c r="G1712">
        <v>52</v>
      </c>
      <c r="H1712">
        <v>52</v>
      </c>
      <c r="I1712" s="167">
        <v>16062.053404382626</v>
      </c>
      <c r="J1712" s="22">
        <v>1.2666917812352958</v>
      </c>
      <c r="K1712" s="22" t="s">
        <v>250</v>
      </c>
      <c r="L1712" s="22" t="s">
        <v>58</v>
      </c>
      <c r="M1712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12" s="24" t="str">
        <f>IFERROR(IF(Table1[[#This Row],[Medicare Rate in CR]]&gt;0,"Y","N"),"N")</f>
        <v>Y</v>
      </c>
      <c r="O1712" s="166">
        <f>Table1[[#This Row],[Medicare Rate in CR]]*Table1[[#This Row],[SumOfUnits]]*Table1[[#This Row],[Actuarial Factor 06/20/2023]]</f>
        <v>12733.596467717183</v>
      </c>
      <c r="P17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12733.596467717183</v>
      </c>
      <c r="Q1712" s="166">
        <f>Table1[[#This Row],[Trended Medicare Pricing for all RHCs]]-Table1[[#This Row],[SumOfSFY24 Estimated Payment 5/04/23]]</f>
        <v>-3328.4569366654432</v>
      </c>
      <c r="R1712" s="24">
        <f>Table1[[#This Row],[SumOfUnits]]*Table1[[#This Row],[Actuarial Factor 06/20/2023]]</f>
        <v>65.867972624235378</v>
      </c>
      <c r="S1712" s="23"/>
    </row>
    <row r="1713" spans="1:19" x14ac:dyDescent="0.25">
      <c r="A1713" s="192" t="s">
        <v>248</v>
      </c>
      <c r="B1713" s="193" t="s">
        <v>249</v>
      </c>
      <c r="C1713" s="192" t="s">
        <v>55</v>
      </c>
      <c r="D1713" s="192" t="s">
        <v>32</v>
      </c>
      <c r="E1713" s="192" t="s">
        <v>80</v>
      </c>
      <c r="F1713" s="194">
        <v>1950.5637467476145</v>
      </c>
      <c r="G1713">
        <v>8</v>
      </c>
      <c r="H1713">
        <v>8</v>
      </c>
      <c r="I1713" s="167">
        <v>2515.6510693021187</v>
      </c>
      <c r="J1713" s="22">
        <v>1.2897046166764534</v>
      </c>
      <c r="K1713" s="22" t="s">
        <v>250</v>
      </c>
      <c r="L1713" s="22" t="s">
        <v>58</v>
      </c>
      <c r="M1713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13" s="24" t="str">
        <f>IFERROR(IF(Table1[[#This Row],[Medicare Rate in CR]]&gt;0,"Y","N"),"N")</f>
        <v>Y</v>
      </c>
      <c r="O1713" s="166">
        <f>Table1[[#This Row],[Medicare Rate in CR]]*Table1[[#This Row],[SumOfUnits]]*Table1[[#This Row],[Actuarial Factor 06/20/2023]]</f>
        <v>1994.6055719671358</v>
      </c>
      <c r="P17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1994.6055719671358</v>
      </c>
      <c r="Q1713" s="166">
        <f>Table1[[#This Row],[Trended Medicare Pricing for all RHCs]]-Table1[[#This Row],[SumOfSFY24 Estimated Payment 5/04/23]]</f>
        <v>-521.04549733498288</v>
      </c>
      <c r="R1713" s="24">
        <f>Table1[[#This Row],[SumOfUnits]]*Table1[[#This Row],[Actuarial Factor 06/20/2023]]</f>
        <v>10.317636933411627</v>
      </c>
      <c r="S1713" s="23"/>
    </row>
    <row r="1714" spans="1:19" x14ac:dyDescent="0.25">
      <c r="A1714" s="192" t="s">
        <v>248</v>
      </c>
      <c r="B1714" s="193" t="s">
        <v>249</v>
      </c>
      <c r="C1714" s="192" t="s">
        <v>55</v>
      </c>
      <c r="D1714" s="192" t="s">
        <v>32</v>
      </c>
      <c r="E1714" s="192" t="s">
        <v>81</v>
      </c>
      <c r="F1714" s="194">
        <v>240.8692300279464</v>
      </c>
      <c r="G1714">
        <v>1</v>
      </c>
      <c r="H1714">
        <v>1</v>
      </c>
      <c r="I1714" s="167">
        <v>249.0512483581528</v>
      </c>
      <c r="J1714" s="22">
        <v>1.0339687154281063</v>
      </c>
      <c r="K1714" s="22" t="s">
        <v>250</v>
      </c>
      <c r="L1714" s="22" t="s">
        <v>58</v>
      </c>
      <c r="M1714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14" s="24" t="str">
        <f>IFERROR(IF(Table1[[#This Row],[Medicare Rate in CR]]&gt;0,"Y","N"),"N")</f>
        <v>Y</v>
      </c>
      <c r="O1714" s="166">
        <f>Table1[[#This Row],[Medicare Rate in CR]]*Table1[[#This Row],[SumOfUnits]]*Table1[[#This Row],[Actuarial Factor 06/20/2023]]</f>
        <v>199.88683206656151</v>
      </c>
      <c r="P17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199.88683206656151</v>
      </c>
      <c r="Q1714" s="166">
        <f>Table1[[#This Row],[Trended Medicare Pricing for all RHCs]]-Table1[[#This Row],[SumOfSFY24 Estimated Payment 5/04/23]]</f>
        <v>-49.164416291591294</v>
      </c>
      <c r="R1714" s="24">
        <f>Table1[[#This Row],[SumOfUnits]]*Table1[[#This Row],[Actuarial Factor 06/20/2023]]</f>
        <v>1.0339687154281063</v>
      </c>
      <c r="S1714" s="23"/>
    </row>
    <row r="1715" spans="1:19" x14ac:dyDescent="0.25">
      <c r="A1715" s="192" t="s">
        <v>248</v>
      </c>
      <c r="B1715" s="193" t="s">
        <v>249</v>
      </c>
      <c r="C1715" s="192" t="s">
        <v>55</v>
      </c>
      <c r="D1715" s="192" t="s">
        <v>32</v>
      </c>
      <c r="E1715" s="192" t="s">
        <v>65</v>
      </c>
      <c r="F1715" s="194">
        <v>3651.5081430085756</v>
      </c>
      <c r="G1715">
        <v>15</v>
      </c>
      <c r="H1715">
        <v>15</v>
      </c>
      <c r="I1715" s="167">
        <v>4533.2181374889806</v>
      </c>
      <c r="J1715" s="22">
        <v>1.241464611319185</v>
      </c>
      <c r="K1715" s="22" t="s">
        <v>250</v>
      </c>
      <c r="L1715" s="22" t="s">
        <v>58</v>
      </c>
      <c r="M1715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15" s="24" t="str">
        <f>IFERROR(IF(Table1[[#This Row],[Medicare Rate in CR]]&gt;0,"Y","N"),"N")</f>
        <v>Y</v>
      </c>
      <c r="O1715" s="166">
        <f>Table1[[#This Row],[Medicare Rate in CR]]*Table1[[#This Row],[SumOfUnits]]*Table1[[#This Row],[Actuarial Factor 06/20/2023]]</f>
        <v>3599.9990799033721</v>
      </c>
      <c r="P17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3599.9990799033721</v>
      </c>
      <c r="Q1715" s="166">
        <f>Table1[[#This Row],[Trended Medicare Pricing for all RHCs]]-Table1[[#This Row],[SumOfSFY24 Estimated Payment 5/04/23]]</f>
        <v>-933.21905758560843</v>
      </c>
      <c r="R1715" s="24">
        <f>Table1[[#This Row],[SumOfUnits]]*Table1[[#This Row],[Actuarial Factor 06/20/2023]]</f>
        <v>18.621969169787775</v>
      </c>
      <c r="S1715" s="23"/>
    </row>
    <row r="1716" spans="1:19" x14ac:dyDescent="0.25">
      <c r="A1716" s="192" t="s">
        <v>248</v>
      </c>
      <c r="B1716" s="193" t="s">
        <v>249</v>
      </c>
      <c r="C1716" s="192" t="s">
        <v>55</v>
      </c>
      <c r="D1716" s="192" t="s">
        <v>32</v>
      </c>
      <c r="E1716" s="192" t="s">
        <v>66</v>
      </c>
      <c r="F1716" s="194">
        <v>7081.6517297870323</v>
      </c>
      <c r="G1716">
        <v>30</v>
      </c>
      <c r="H1716">
        <v>30</v>
      </c>
      <c r="I1716" s="167">
        <v>7562.000257974647</v>
      </c>
      <c r="J1716" s="22">
        <v>1.0678300129004028</v>
      </c>
      <c r="K1716" s="22" t="s">
        <v>250</v>
      </c>
      <c r="L1716" s="22" t="s">
        <v>58</v>
      </c>
      <c r="M1716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16" s="24" t="str">
        <f>IFERROR(IF(Table1[[#This Row],[Medicare Rate in CR]]&gt;0,"Y","N"),"N")</f>
        <v>Y</v>
      </c>
      <c r="O1716" s="166">
        <f>Table1[[#This Row],[Medicare Rate in CR]]*Table1[[#This Row],[SumOfUnits]]*Table1[[#This Row],[Actuarial Factor 06/20/2023]]</f>
        <v>6192.9869428171751</v>
      </c>
      <c r="P17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6192.9869428171751</v>
      </c>
      <c r="Q1716" s="166">
        <f>Table1[[#This Row],[Trended Medicare Pricing for all RHCs]]-Table1[[#This Row],[SumOfSFY24 Estimated Payment 5/04/23]]</f>
        <v>-1369.0133151574719</v>
      </c>
      <c r="R1716" s="24">
        <f>Table1[[#This Row],[SumOfUnits]]*Table1[[#This Row],[Actuarial Factor 06/20/2023]]</f>
        <v>32.034900387012087</v>
      </c>
      <c r="S1716" s="23"/>
    </row>
    <row r="1717" spans="1:19" x14ac:dyDescent="0.25">
      <c r="A1717" s="192" t="s">
        <v>248</v>
      </c>
      <c r="B1717" s="193" t="s">
        <v>249</v>
      </c>
      <c r="C1717" s="192" t="s">
        <v>55</v>
      </c>
      <c r="D1717" s="192" t="s">
        <v>31</v>
      </c>
      <c r="E1717" s="192" t="s">
        <v>67</v>
      </c>
      <c r="F1717" s="194">
        <v>244.2420738170955</v>
      </c>
      <c r="G1717">
        <v>1</v>
      </c>
      <c r="H1717">
        <v>1</v>
      </c>
      <c r="I1717" s="167">
        <v>276.52963541987435</v>
      </c>
      <c r="J1717" s="22">
        <v>1.1321949207938591</v>
      </c>
      <c r="K1717" s="22" t="s">
        <v>250</v>
      </c>
      <c r="L1717" s="22" t="s">
        <v>58</v>
      </c>
      <c r="M1717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17" s="24" t="str">
        <f>IFERROR(IF(Table1[[#This Row],[Medicare Rate in CR]]&gt;0,"Y","N"),"N")</f>
        <v>Y</v>
      </c>
      <c r="O1717" s="166">
        <f>Table1[[#This Row],[Medicare Rate in CR]]*Table1[[#This Row],[SumOfUnits]]*Table1[[#This Row],[Actuarial Factor 06/20/2023]]</f>
        <v>218.87592208786884</v>
      </c>
      <c r="P17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218.87592208786884</v>
      </c>
      <c r="Q1717" s="166">
        <f>Table1[[#This Row],[Trended Medicare Pricing for all RHCs]]-Table1[[#This Row],[SumOfSFY24 Estimated Payment 5/04/23]]</f>
        <v>-57.653713332005509</v>
      </c>
      <c r="R1717" s="24">
        <f>Table1[[#This Row],[SumOfUnits]]*Table1[[#This Row],[Actuarial Factor 06/20/2023]]</f>
        <v>1.1321949207938591</v>
      </c>
      <c r="S1717" s="23"/>
    </row>
    <row r="1718" spans="1:19" x14ac:dyDescent="0.25">
      <c r="A1718" s="192" t="s">
        <v>248</v>
      </c>
      <c r="B1718" s="193" t="s">
        <v>249</v>
      </c>
      <c r="C1718" s="192" t="s">
        <v>55</v>
      </c>
      <c r="D1718" s="192" t="s">
        <v>31</v>
      </c>
      <c r="E1718" s="192" t="s">
        <v>82</v>
      </c>
      <c r="F1718" s="194">
        <v>2683.2899681989006</v>
      </c>
      <c r="G1718">
        <v>11</v>
      </c>
      <c r="H1718">
        <v>11</v>
      </c>
      <c r="I1718" s="167">
        <v>3091.4424034221952</v>
      </c>
      <c r="J1718" s="22">
        <v>1.1521089558193585</v>
      </c>
      <c r="K1718" s="22" t="s">
        <v>250</v>
      </c>
      <c r="L1718" s="22" t="s">
        <v>58</v>
      </c>
      <c r="M1718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18" s="24" t="str">
        <f>IFERROR(IF(Table1[[#This Row],[Medicare Rate in CR]]&gt;0,"Y","N"),"N")</f>
        <v>Y</v>
      </c>
      <c r="O1718" s="166">
        <f>Table1[[#This Row],[Medicare Rate in CR]]*Table1[[#This Row],[SumOfUnits]]*Table1[[#This Row],[Actuarial Factor 06/20/2023]]</f>
        <v>2449.9827367289822</v>
      </c>
      <c r="P17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2449.9827367289822</v>
      </c>
      <c r="Q1718" s="166">
        <f>Table1[[#This Row],[Trended Medicare Pricing for all RHCs]]-Table1[[#This Row],[SumOfSFY24 Estimated Payment 5/04/23]]</f>
        <v>-641.45966669321297</v>
      </c>
      <c r="R1718" s="24">
        <f>Table1[[#This Row],[SumOfUnits]]*Table1[[#This Row],[Actuarial Factor 06/20/2023]]</f>
        <v>12.673198514012944</v>
      </c>
      <c r="S1718" s="23"/>
    </row>
    <row r="1719" spans="1:19" x14ac:dyDescent="0.25">
      <c r="A1719" s="192" t="s">
        <v>248</v>
      </c>
      <c r="B1719" s="193" t="s">
        <v>249</v>
      </c>
      <c r="C1719" s="192" t="s">
        <v>55</v>
      </c>
      <c r="D1719" s="192" t="s">
        <v>31</v>
      </c>
      <c r="E1719" s="192" t="s">
        <v>68</v>
      </c>
      <c r="F1719" s="194">
        <v>2683.2899681989006</v>
      </c>
      <c r="G1719">
        <v>11</v>
      </c>
      <c r="H1719">
        <v>11</v>
      </c>
      <c r="I1719" s="167">
        <v>2892.202538792948</v>
      </c>
      <c r="J1719" s="22">
        <v>1.0778568746091484</v>
      </c>
      <c r="K1719" s="22" t="s">
        <v>250</v>
      </c>
      <c r="L1719" s="22" t="s">
        <v>58</v>
      </c>
      <c r="M1719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19" s="24" t="str">
        <f>IFERROR(IF(Table1[[#This Row],[Medicare Rate in CR]]&gt;0,"Y","N"),"N")</f>
        <v>Y</v>
      </c>
      <c r="O1719" s="166">
        <f>Table1[[#This Row],[Medicare Rate in CR]]*Table1[[#This Row],[SumOfUnits]]*Table1[[#This Row],[Actuarial Factor 06/20/2023]]</f>
        <v>2292.084200993846</v>
      </c>
      <c r="P17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2292.084200993846</v>
      </c>
      <c r="Q1719" s="166">
        <f>Table1[[#This Row],[Trended Medicare Pricing for all RHCs]]-Table1[[#This Row],[SumOfSFY24 Estimated Payment 5/04/23]]</f>
        <v>-600.11833779910194</v>
      </c>
      <c r="R1719" s="24">
        <f>Table1[[#This Row],[SumOfUnits]]*Table1[[#This Row],[Actuarial Factor 06/20/2023]]</f>
        <v>11.856425620700632</v>
      </c>
      <c r="S1719" s="23"/>
    </row>
    <row r="1720" spans="1:19" x14ac:dyDescent="0.25">
      <c r="A1720" s="192" t="s">
        <v>248</v>
      </c>
      <c r="B1720" s="193" t="s">
        <v>249</v>
      </c>
      <c r="C1720" s="192" t="s">
        <v>55</v>
      </c>
      <c r="D1720" s="192" t="s">
        <v>31</v>
      </c>
      <c r="E1720" s="192" t="s">
        <v>69</v>
      </c>
      <c r="F1720" s="194">
        <v>33565.963187819179</v>
      </c>
      <c r="G1720">
        <v>141</v>
      </c>
      <c r="H1720">
        <v>141</v>
      </c>
      <c r="I1720" s="167">
        <v>35158.59702181098</v>
      </c>
      <c r="J1720" s="22">
        <v>1.0474478812087167</v>
      </c>
      <c r="K1720" s="22" t="s">
        <v>250</v>
      </c>
      <c r="L1720" s="22" t="s">
        <v>58</v>
      </c>
      <c r="M1720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20" s="24" t="str">
        <f>IFERROR(IF(Table1[[#This Row],[Medicare Rate in CR]]&gt;0,"Y","N"),"N")</f>
        <v>Y</v>
      </c>
      <c r="O1720" s="166">
        <f>Table1[[#This Row],[Medicare Rate in CR]]*Table1[[#This Row],[SumOfUnits]]*Table1[[#This Row],[Actuarial Factor 06/20/2023]]</f>
        <v>28551.460039732945</v>
      </c>
      <c r="P17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28551.460039732945</v>
      </c>
      <c r="Q1720" s="166">
        <f>Table1[[#This Row],[Trended Medicare Pricing for all RHCs]]-Table1[[#This Row],[SumOfSFY24 Estimated Payment 5/04/23]]</f>
        <v>-6607.1369820780346</v>
      </c>
      <c r="R1720" s="24">
        <f>Table1[[#This Row],[SumOfUnits]]*Table1[[#This Row],[Actuarial Factor 06/20/2023]]</f>
        <v>147.69015125042904</v>
      </c>
      <c r="S1720" s="23"/>
    </row>
    <row r="1721" spans="1:19" x14ac:dyDescent="0.25">
      <c r="A1721" s="192" t="s">
        <v>248</v>
      </c>
      <c r="B1721" s="193" t="s">
        <v>249</v>
      </c>
      <c r="C1721" s="192" t="s">
        <v>84</v>
      </c>
      <c r="D1721" s="192" t="s">
        <v>30</v>
      </c>
      <c r="E1721" s="192" t="s">
        <v>60</v>
      </c>
      <c r="F1721" s="194">
        <v>488.484147634191</v>
      </c>
      <c r="G1721">
        <v>2</v>
      </c>
      <c r="H1721">
        <v>2</v>
      </c>
      <c r="I1721" s="167">
        <v>470.31261507784967</v>
      </c>
      <c r="J1721" s="22">
        <v>0.96280015913648564</v>
      </c>
      <c r="K1721" s="22" t="s">
        <v>250</v>
      </c>
      <c r="L1721" s="22" t="s">
        <v>58</v>
      </c>
      <c r="M1721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21" s="24" t="str">
        <f>IFERROR(IF(Table1[[#This Row],[Medicare Rate in CR]]&gt;0,"Y","N"),"N")</f>
        <v>Y</v>
      </c>
      <c r="O1721" s="166">
        <f>Table1[[#This Row],[Medicare Rate in CR]]*Table1[[#This Row],[SumOfUnits]]*Table1[[#This Row],[Actuarial Factor 06/20/2023]]</f>
        <v>372.25705352853078</v>
      </c>
      <c r="P17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372.25705352853078</v>
      </c>
      <c r="Q1721" s="166">
        <f>Table1[[#This Row],[Trended Medicare Pricing for all RHCs]]-Table1[[#This Row],[SumOfSFY24 Estimated Payment 5/04/23]]</f>
        <v>-98.055561549318895</v>
      </c>
      <c r="R1721" s="24">
        <f>Table1[[#This Row],[SumOfUnits]]*Table1[[#This Row],[Actuarial Factor 06/20/2023]]</f>
        <v>1.9256003182729713</v>
      </c>
      <c r="S1721" s="23"/>
    </row>
    <row r="1722" spans="1:19" x14ac:dyDescent="0.25">
      <c r="A1722" s="192" t="s">
        <v>248</v>
      </c>
      <c r="B1722" s="193" t="s">
        <v>249</v>
      </c>
      <c r="C1722" s="192" t="s">
        <v>84</v>
      </c>
      <c r="D1722" s="192" t="s">
        <v>30</v>
      </c>
      <c r="E1722" s="192" t="s">
        <v>62</v>
      </c>
      <c r="F1722" s="194">
        <v>1700.8191192059362</v>
      </c>
      <c r="G1722">
        <v>7</v>
      </c>
      <c r="H1722">
        <v>7</v>
      </c>
      <c r="I1722" s="167">
        <v>1879.3778623205392</v>
      </c>
      <c r="J1722" s="22">
        <v>1.1049839698403479</v>
      </c>
      <c r="K1722" s="22" t="s">
        <v>250</v>
      </c>
      <c r="L1722" s="22" t="s">
        <v>58</v>
      </c>
      <c r="M1722" s="22" t="str">
        <f>IFERROR(IFERROR(INDEX(FreeStand_Medicare!E:E,MATCH(Table1[[#This Row],[Medicare Number]],FreeStand_Medicare!A:A,0)),INDEX(HospBased_Medicare_CR!F:F,MATCH(Table1[[#This Row],[Medicare Number]],HospBased_Medicare_CR!G:G,0))),0)</f>
        <v>193.32</v>
      </c>
      <c r="N1722" s="24" t="str">
        <f>IFERROR(IF(Table1[[#This Row],[Medicare Rate in CR]]&gt;0,"Y","N"),"N")</f>
        <v>Y</v>
      </c>
      <c r="O1722" s="166">
        <f>Table1[[#This Row],[Medicare Rate in CR]]*Table1[[#This Row],[SumOfUnits]]*Table1[[#This Row],[Actuarial Factor 06/20/2023]]</f>
        <v>1495.3085073467523</v>
      </c>
      <c r="P17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1495.3085073467523</v>
      </c>
      <c r="Q1722" s="166">
        <f>Table1[[#This Row],[Trended Medicare Pricing for all RHCs]]-Table1[[#This Row],[SumOfSFY24 Estimated Payment 5/04/23]]</f>
        <v>-384.06935497378686</v>
      </c>
      <c r="R1722" s="24">
        <f>Table1[[#This Row],[SumOfUnits]]*Table1[[#This Row],[Actuarial Factor 06/20/2023]]</f>
        <v>7.7348877888824354</v>
      </c>
      <c r="S1722" s="23"/>
    </row>
    <row r="1723" spans="1:19" x14ac:dyDescent="0.25">
      <c r="A1723" s="192" t="s">
        <v>251</v>
      </c>
      <c r="B1723" s="193" t="s">
        <v>252</v>
      </c>
      <c r="C1723" s="192" t="s">
        <v>88</v>
      </c>
      <c r="D1723" s="192" t="s">
        <v>30</v>
      </c>
      <c r="E1723" s="192" t="s">
        <v>56</v>
      </c>
      <c r="F1723" s="194">
        <v>142.75802254986991</v>
      </c>
      <c r="G1723">
        <v>1</v>
      </c>
      <c r="H1723">
        <v>1</v>
      </c>
      <c r="I1723" s="167">
        <v>147.366098878804</v>
      </c>
      <c r="J1723" s="22">
        <v>1.0322789307853037</v>
      </c>
      <c r="K1723" s="22" t="s">
        <v>253</v>
      </c>
      <c r="L1723" s="22" t="s">
        <v>99</v>
      </c>
      <c r="M1723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23" s="24" t="str">
        <f>IFERROR(IF(Table1[[#This Row],[Medicare Rate in CR]]&gt;0,"Y","N"),"N")</f>
        <v>Y</v>
      </c>
      <c r="O1723" s="166">
        <f>Table1[[#This Row],[Medicare Rate in CR]]*Table1[[#This Row],[SumOfUnits]]*Table1[[#This Row],[Actuarial Factor 06/20/2023]]</f>
        <v>149.35011570601776</v>
      </c>
      <c r="P17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149.35011570601776</v>
      </c>
      <c r="Q1723" s="166">
        <f>Table1[[#This Row],[Trended Medicare Pricing for all RHCs]]-Table1[[#This Row],[SumOfSFY24 Estimated Payment 5/04/23]]</f>
        <v>1.9840168272137646</v>
      </c>
      <c r="R1723" s="24">
        <f>Table1[[#This Row],[SumOfUnits]]*Table1[[#This Row],[Actuarial Factor 06/20/2023]]</f>
        <v>1.0322789307853037</v>
      </c>
      <c r="S1723" s="23"/>
    </row>
    <row r="1724" spans="1:19" x14ac:dyDescent="0.25">
      <c r="A1724" s="192" t="s">
        <v>251</v>
      </c>
      <c r="B1724" s="193" t="s">
        <v>252</v>
      </c>
      <c r="C1724" s="192" t="s">
        <v>88</v>
      </c>
      <c r="D1724" s="192" t="s">
        <v>30</v>
      </c>
      <c r="E1724" s="192" t="s">
        <v>63</v>
      </c>
      <c r="F1724" s="194">
        <v>1005.3194564903151</v>
      </c>
      <c r="G1724">
        <v>7</v>
      </c>
      <c r="H1724">
        <v>7</v>
      </c>
      <c r="I1724" s="167">
        <v>929.37392442283021</v>
      </c>
      <c r="J1724" s="22">
        <v>0.92445631925535443</v>
      </c>
      <c r="K1724" s="22" t="s">
        <v>253</v>
      </c>
      <c r="L1724" s="22" t="s">
        <v>99</v>
      </c>
      <c r="M1724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24" s="24" t="str">
        <f>IFERROR(IF(Table1[[#This Row],[Medicare Rate in CR]]&gt;0,"Y","N"),"N")</f>
        <v>Y</v>
      </c>
      <c r="O1724" s="166">
        <f>Table1[[#This Row],[Medicare Rate in CR]]*Table1[[#This Row],[SumOfUnits]]*Table1[[#This Row],[Actuarial Factor 06/20/2023]]</f>
        <v>936.2523818890528</v>
      </c>
      <c r="P17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936.2523818890528</v>
      </c>
      <c r="Q1724" s="166">
        <f>Table1[[#This Row],[Trended Medicare Pricing for all RHCs]]-Table1[[#This Row],[SumOfSFY24 Estimated Payment 5/04/23]]</f>
        <v>6.878457466222585</v>
      </c>
      <c r="R1724" s="24">
        <f>Table1[[#This Row],[SumOfUnits]]*Table1[[#This Row],[Actuarial Factor 06/20/2023]]</f>
        <v>6.4711942347874807</v>
      </c>
      <c r="S1724" s="23"/>
    </row>
    <row r="1725" spans="1:19" x14ac:dyDescent="0.25">
      <c r="A1725" s="192" t="s">
        <v>251</v>
      </c>
      <c r="B1725" s="193" t="s">
        <v>252</v>
      </c>
      <c r="C1725" s="192" t="s">
        <v>88</v>
      </c>
      <c r="D1725" s="192" t="s">
        <v>30</v>
      </c>
      <c r="E1725" s="192" t="s">
        <v>77</v>
      </c>
      <c r="F1725" s="194">
        <v>716.79676206996237</v>
      </c>
      <c r="G1725">
        <v>5</v>
      </c>
      <c r="H1725">
        <v>5</v>
      </c>
      <c r="I1725" s="167">
        <v>1016.7528094501736</v>
      </c>
      <c r="J1725" s="22">
        <v>1.4184673581867189</v>
      </c>
      <c r="K1725" s="22" t="s">
        <v>253</v>
      </c>
      <c r="L1725" s="22" t="s">
        <v>99</v>
      </c>
      <c r="M1725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25" s="24" t="str">
        <f>IFERROR(IF(Table1[[#This Row],[Medicare Rate in CR]]&gt;0,"Y","N"),"N")</f>
        <v>Y</v>
      </c>
      <c r="O1725" s="166">
        <f>Table1[[#This Row],[Medicare Rate in CR]]*Table1[[#This Row],[SumOfUnits]]*Table1[[#This Row],[Actuarial Factor 06/20/2023]]</f>
        <v>1026.1192869122726</v>
      </c>
      <c r="P17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1026.1192869122726</v>
      </c>
      <c r="Q1725" s="166">
        <f>Table1[[#This Row],[Trended Medicare Pricing for all RHCs]]-Table1[[#This Row],[SumOfSFY24 Estimated Payment 5/04/23]]</f>
        <v>9.3664774620990556</v>
      </c>
      <c r="R1725" s="24">
        <f>Table1[[#This Row],[SumOfUnits]]*Table1[[#This Row],[Actuarial Factor 06/20/2023]]</f>
        <v>7.0923367909335946</v>
      </c>
      <c r="S1725" s="23"/>
    </row>
    <row r="1726" spans="1:19" x14ac:dyDescent="0.25">
      <c r="A1726" s="192" t="s">
        <v>251</v>
      </c>
      <c r="B1726" s="193" t="s">
        <v>252</v>
      </c>
      <c r="C1726" s="192" t="s">
        <v>72</v>
      </c>
      <c r="D1726" s="192" t="s">
        <v>30</v>
      </c>
      <c r="E1726" s="192" t="s">
        <v>56</v>
      </c>
      <c r="F1726" s="194">
        <v>905.91999999999985</v>
      </c>
      <c r="G1726">
        <v>8</v>
      </c>
      <c r="H1726">
        <v>8</v>
      </c>
      <c r="I1726" s="167">
        <v>1031.0566057965937</v>
      </c>
      <c r="J1726" s="22">
        <v>1.1381320710400409</v>
      </c>
      <c r="K1726" s="22" t="s">
        <v>253</v>
      </c>
      <c r="L1726" s="22" t="s">
        <v>99</v>
      </c>
      <c r="M1726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26" s="24" t="str">
        <f>IFERROR(IF(Table1[[#This Row],[Medicare Rate in CR]]&gt;0,"Y","N"),"N")</f>
        <v>Y</v>
      </c>
      <c r="O1726" s="166">
        <f>Table1[[#This Row],[Medicare Rate in CR]]*Table1[[#This Row],[SumOfUnits]]*Table1[[#This Row],[Actuarial Factor 06/20/2023]]</f>
        <v>1317.3195843045851</v>
      </c>
      <c r="P17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1317.3195843045851</v>
      </c>
      <c r="Q1726" s="166">
        <f>Table1[[#This Row],[Trended Medicare Pricing for all RHCs]]-Table1[[#This Row],[SumOfSFY24 Estimated Payment 5/04/23]]</f>
        <v>286.26297850799142</v>
      </c>
      <c r="R1726" s="24">
        <f>Table1[[#This Row],[SumOfUnits]]*Table1[[#This Row],[Actuarial Factor 06/20/2023]]</f>
        <v>9.1050565683203271</v>
      </c>
      <c r="S1726" s="23"/>
    </row>
    <row r="1727" spans="1:19" x14ac:dyDescent="0.25">
      <c r="A1727" s="192" t="s">
        <v>251</v>
      </c>
      <c r="B1727" s="193" t="s">
        <v>252</v>
      </c>
      <c r="C1727" s="192" t="s">
        <v>72</v>
      </c>
      <c r="D1727" s="192" t="s">
        <v>30</v>
      </c>
      <c r="E1727" s="192" t="s">
        <v>59</v>
      </c>
      <c r="F1727" s="194">
        <v>21435.519999999964</v>
      </c>
      <c r="G1727">
        <v>150</v>
      </c>
      <c r="H1727">
        <v>150</v>
      </c>
      <c r="I1727" s="167">
        <v>24722.496679858858</v>
      </c>
      <c r="J1727" s="22">
        <v>1.1533425211918769</v>
      </c>
      <c r="K1727" s="22" t="s">
        <v>253</v>
      </c>
      <c r="L1727" s="22" t="s">
        <v>99</v>
      </c>
      <c r="M1727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27" s="24" t="str">
        <f>IFERROR(IF(Table1[[#This Row],[Medicare Rate in CR]]&gt;0,"Y","N"),"N")</f>
        <v>Y</v>
      </c>
      <c r="O1727" s="166">
        <f>Table1[[#This Row],[Medicare Rate in CR]]*Table1[[#This Row],[SumOfUnits]]*Table1[[#This Row],[Actuarial Factor 06/20/2023]]</f>
        <v>25029.83939490611</v>
      </c>
      <c r="P17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25029.83939490611</v>
      </c>
      <c r="Q1727" s="166">
        <f>Table1[[#This Row],[Trended Medicare Pricing for all RHCs]]-Table1[[#This Row],[SumOfSFY24 Estimated Payment 5/04/23]]</f>
        <v>307.34271504725257</v>
      </c>
      <c r="R1727" s="24">
        <f>Table1[[#This Row],[SumOfUnits]]*Table1[[#This Row],[Actuarial Factor 06/20/2023]]</f>
        <v>173.00137817878152</v>
      </c>
      <c r="S1727" s="23"/>
    </row>
    <row r="1728" spans="1:19" x14ac:dyDescent="0.25">
      <c r="A1728" s="192" t="s">
        <v>251</v>
      </c>
      <c r="B1728" s="193" t="s">
        <v>252</v>
      </c>
      <c r="C1728" s="192" t="s">
        <v>72</v>
      </c>
      <c r="D1728" s="192" t="s">
        <v>30</v>
      </c>
      <c r="E1728" s="192" t="s">
        <v>60</v>
      </c>
      <c r="F1728" s="194">
        <v>6969.6000000000049</v>
      </c>
      <c r="G1728">
        <v>51</v>
      </c>
      <c r="H1728">
        <v>51</v>
      </c>
      <c r="I1728" s="167">
        <v>7101.9678591535667</v>
      </c>
      <c r="J1728" s="22">
        <v>1.0189921744653296</v>
      </c>
      <c r="K1728" s="22" t="s">
        <v>253</v>
      </c>
      <c r="L1728" s="22" t="s">
        <v>99</v>
      </c>
      <c r="M1728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28" s="24" t="str">
        <f>IFERROR(IF(Table1[[#This Row],[Medicare Rate in CR]]&gt;0,"Y","N"),"N")</f>
        <v>Y</v>
      </c>
      <c r="O1728" s="166">
        <f>Table1[[#This Row],[Medicare Rate in CR]]*Table1[[#This Row],[SumOfUnits]]*Table1[[#This Row],[Actuarial Factor 06/20/2023]]</f>
        <v>7518.8171778838387</v>
      </c>
      <c r="P17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7518.8171778838387</v>
      </c>
      <c r="Q1728" s="166">
        <f>Table1[[#This Row],[Trended Medicare Pricing for all RHCs]]-Table1[[#This Row],[SumOfSFY24 Estimated Payment 5/04/23]]</f>
        <v>416.84931873027199</v>
      </c>
      <c r="R1728" s="24">
        <f>Table1[[#This Row],[SumOfUnits]]*Table1[[#This Row],[Actuarial Factor 06/20/2023]]</f>
        <v>51.968600897731811</v>
      </c>
      <c r="S1728" s="23"/>
    </row>
    <row r="1729" spans="1:19" x14ac:dyDescent="0.25">
      <c r="A1729" s="192" t="s">
        <v>251</v>
      </c>
      <c r="B1729" s="193" t="s">
        <v>252</v>
      </c>
      <c r="C1729" s="192" t="s">
        <v>72</v>
      </c>
      <c r="D1729" s="192" t="s">
        <v>30</v>
      </c>
      <c r="E1729" s="192" t="s">
        <v>61</v>
      </c>
      <c r="F1729" s="194">
        <v>1998.6399999999999</v>
      </c>
      <c r="G1729">
        <v>14</v>
      </c>
      <c r="H1729">
        <v>14</v>
      </c>
      <c r="I1729" s="167">
        <v>2036.5985195733863</v>
      </c>
      <c r="J1729" s="22">
        <v>1.0189921744653296</v>
      </c>
      <c r="K1729" s="22" t="s">
        <v>253</v>
      </c>
      <c r="L1729" s="22" t="s">
        <v>99</v>
      </c>
      <c r="M1729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29" s="24" t="str">
        <f>IFERROR(IF(Table1[[#This Row],[Medicare Rate in CR]]&gt;0,"Y","N"),"N")</f>
        <v>Y</v>
      </c>
      <c r="O1729" s="166">
        <f>Table1[[#This Row],[Medicare Rate in CR]]*Table1[[#This Row],[SumOfUnits]]*Table1[[#This Row],[Actuarial Factor 06/20/2023]]</f>
        <v>2063.9890292230143</v>
      </c>
      <c r="P17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2063.9890292230143</v>
      </c>
      <c r="Q1729" s="166">
        <f>Table1[[#This Row],[Trended Medicare Pricing for all RHCs]]-Table1[[#This Row],[SumOfSFY24 Estimated Payment 5/04/23]]</f>
        <v>27.390509649628029</v>
      </c>
      <c r="R1729" s="24">
        <f>Table1[[#This Row],[SumOfUnits]]*Table1[[#This Row],[Actuarial Factor 06/20/2023]]</f>
        <v>14.265890442514614</v>
      </c>
      <c r="S1729" s="23"/>
    </row>
    <row r="1730" spans="1:19" x14ac:dyDescent="0.25">
      <c r="A1730" s="192" t="s">
        <v>251</v>
      </c>
      <c r="B1730" s="193" t="s">
        <v>252</v>
      </c>
      <c r="C1730" s="192" t="s">
        <v>72</v>
      </c>
      <c r="D1730" s="192" t="s">
        <v>30</v>
      </c>
      <c r="E1730" s="192" t="s">
        <v>62</v>
      </c>
      <c r="F1730" s="194">
        <v>24724.689999999926</v>
      </c>
      <c r="G1730">
        <v>176</v>
      </c>
      <c r="H1730">
        <v>176</v>
      </c>
      <c r="I1730" s="167">
        <v>29023.591850262725</v>
      </c>
      <c r="J1730" s="22">
        <v>1.1738708089065146</v>
      </c>
      <c r="K1730" s="22" t="s">
        <v>253</v>
      </c>
      <c r="L1730" s="22" t="s">
        <v>99</v>
      </c>
      <c r="M1730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30" s="24" t="str">
        <f>IFERROR(IF(Table1[[#This Row],[Medicare Rate in CR]]&gt;0,"Y","N"),"N")</f>
        <v>Y</v>
      </c>
      <c r="O1730" s="166">
        <f>Table1[[#This Row],[Medicare Rate in CR]]*Table1[[#This Row],[SumOfUnits]]*Table1[[#This Row],[Actuarial Factor 06/20/2023]]</f>
        <v>29891.070639336638</v>
      </c>
      <c r="P17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29891.070639336638</v>
      </c>
      <c r="Q1730" s="166">
        <f>Table1[[#This Row],[Trended Medicare Pricing for all RHCs]]-Table1[[#This Row],[SumOfSFY24 Estimated Payment 5/04/23]]</f>
        <v>867.4787890739135</v>
      </c>
      <c r="R1730" s="24">
        <f>Table1[[#This Row],[SumOfUnits]]*Table1[[#This Row],[Actuarial Factor 06/20/2023]]</f>
        <v>206.60126236754658</v>
      </c>
      <c r="S1730" s="23"/>
    </row>
    <row r="1731" spans="1:19" x14ac:dyDescent="0.25">
      <c r="A1731" s="192" t="s">
        <v>251</v>
      </c>
      <c r="B1731" s="193" t="s">
        <v>252</v>
      </c>
      <c r="C1731" s="192" t="s">
        <v>72</v>
      </c>
      <c r="D1731" s="192" t="s">
        <v>30</v>
      </c>
      <c r="E1731" s="192" t="s">
        <v>63</v>
      </c>
      <c r="F1731" s="194">
        <v>14159.200000000017</v>
      </c>
      <c r="G1731">
        <v>100</v>
      </c>
      <c r="H1731">
        <v>100</v>
      </c>
      <c r="I1731" s="167">
        <v>14725.421038314425</v>
      </c>
      <c r="J1731" s="22">
        <v>1.03998962076349</v>
      </c>
      <c r="K1731" s="22" t="s">
        <v>253</v>
      </c>
      <c r="L1731" s="22" t="s">
        <v>99</v>
      </c>
      <c r="M1731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31" s="24" t="str">
        <f>IFERROR(IF(Table1[[#This Row],[Medicare Rate in CR]]&gt;0,"Y","N"),"N")</f>
        <v>Y</v>
      </c>
      <c r="O1731" s="166">
        <f>Table1[[#This Row],[Medicare Rate in CR]]*Table1[[#This Row],[SumOfUnits]]*Table1[[#This Row],[Actuarial Factor 06/20/2023]]</f>
        <v>15046.569833206173</v>
      </c>
      <c r="P17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15046.569833206173</v>
      </c>
      <c r="Q1731" s="166">
        <f>Table1[[#This Row],[Trended Medicare Pricing for all RHCs]]-Table1[[#This Row],[SumOfSFY24 Estimated Payment 5/04/23]]</f>
        <v>321.14879489174746</v>
      </c>
      <c r="R1731" s="24">
        <f>Table1[[#This Row],[SumOfUnits]]*Table1[[#This Row],[Actuarial Factor 06/20/2023]]</f>
        <v>103.998962076349</v>
      </c>
      <c r="S1731" s="23"/>
    </row>
    <row r="1732" spans="1:19" x14ac:dyDescent="0.25">
      <c r="A1732" s="192" t="s">
        <v>251</v>
      </c>
      <c r="B1732" s="193" t="s">
        <v>252</v>
      </c>
      <c r="C1732" s="192" t="s">
        <v>72</v>
      </c>
      <c r="D1732" s="192" t="s">
        <v>30</v>
      </c>
      <c r="E1732" s="192" t="s">
        <v>64</v>
      </c>
      <c r="F1732" s="194">
        <v>7999.9400000000078</v>
      </c>
      <c r="G1732">
        <v>56</v>
      </c>
      <c r="H1732">
        <v>56</v>
      </c>
      <c r="I1732" s="167">
        <v>8815.1255941491254</v>
      </c>
      <c r="J1732" s="22">
        <v>1.101898963510866</v>
      </c>
      <c r="K1732" s="22" t="s">
        <v>253</v>
      </c>
      <c r="L1732" s="22" t="s">
        <v>99</v>
      </c>
      <c r="M1732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32" s="24" t="str">
        <f>IFERROR(IF(Table1[[#This Row],[Medicare Rate in CR]]&gt;0,"Y","N"),"N")</f>
        <v>Y</v>
      </c>
      <c r="O1732" s="166">
        <f>Table1[[#This Row],[Medicare Rate in CR]]*Table1[[#This Row],[SumOfUnits]]*Table1[[#This Row],[Actuarial Factor 06/20/2023]]</f>
        <v>8927.673554282117</v>
      </c>
      <c r="P17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8927.673554282117</v>
      </c>
      <c r="Q1732" s="166">
        <f>Table1[[#This Row],[Trended Medicare Pricing for all RHCs]]-Table1[[#This Row],[SumOfSFY24 Estimated Payment 5/04/23]]</f>
        <v>112.54796013299165</v>
      </c>
      <c r="R1732" s="24">
        <f>Table1[[#This Row],[SumOfUnits]]*Table1[[#This Row],[Actuarial Factor 06/20/2023]]</f>
        <v>61.706341956608497</v>
      </c>
      <c r="S1732" s="23"/>
    </row>
    <row r="1733" spans="1:19" x14ac:dyDescent="0.25">
      <c r="A1733" s="192" t="s">
        <v>251</v>
      </c>
      <c r="B1733" s="193" t="s">
        <v>252</v>
      </c>
      <c r="C1733" s="192" t="s">
        <v>72</v>
      </c>
      <c r="D1733" s="192" t="s">
        <v>30</v>
      </c>
      <c r="E1733" s="192" t="s">
        <v>77</v>
      </c>
      <c r="F1733" s="194">
        <v>12145.360000000013</v>
      </c>
      <c r="G1733">
        <v>85</v>
      </c>
      <c r="H1733">
        <v>85</v>
      </c>
      <c r="I1733" s="167">
        <v>18795.727672223842</v>
      </c>
      <c r="J1733" s="22">
        <v>1.5475644750113475</v>
      </c>
      <c r="K1733" s="22" t="s">
        <v>253</v>
      </c>
      <c r="L1733" s="22" t="s">
        <v>99</v>
      </c>
      <c r="M1733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33" s="24" t="str">
        <f>IFERROR(IF(Table1[[#This Row],[Medicare Rate in CR]]&gt;0,"Y","N"),"N")</f>
        <v>Y</v>
      </c>
      <c r="O1733" s="166">
        <f>Table1[[#This Row],[Medicare Rate in CR]]*Table1[[#This Row],[SumOfUnits]]*Table1[[#This Row],[Actuarial Factor 06/20/2023]]</f>
        <v>19031.638400794553</v>
      </c>
      <c r="P17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19031.638400794553</v>
      </c>
      <c r="Q1733" s="166">
        <f>Table1[[#This Row],[Trended Medicare Pricing for all RHCs]]-Table1[[#This Row],[SumOfSFY24 Estimated Payment 5/04/23]]</f>
        <v>235.91072857071049</v>
      </c>
      <c r="R1733" s="24">
        <f>Table1[[#This Row],[SumOfUnits]]*Table1[[#This Row],[Actuarial Factor 06/20/2023]]</f>
        <v>131.54298037596453</v>
      </c>
      <c r="S1733" s="23"/>
    </row>
    <row r="1734" spans="1:19" x14ac:dyDescent="0.25">
      <c r="A1734" s="192" t="s">
        <v>251</v>
      </c>
      <c r="B1734" s="193" t="s">
        <v>252</v>
      </c>
      <c r="C1734" s="192" t="s">
        <v>72</v>
      </c>
      <c r="D1734" s="192" t="s">
        <v>32</v>
      </c>
      <c r="E1734" s="192" t="s">
        <v>81</v>
      </c>
      <c r="F1734" s="194">
        <v>428.28</v>
      </c>
      <c r="G1734">
        <v>3</v>
      </c>
      <c r="H1734">
        <v>3</v>
      </c>
      <c r="I1734" s="167">
        <v>462.41254284844865</v>
      </c>
      <c r="J1734" s="22">
        <v>1.0796967937994972</v>
      </c>
      <c r="K1734" s="22" t="s">
        <v>253</v>
      </c>
      <c r="L1734" s="22" t="s">
        <v>99</v>
      </c>
      <c r="M1734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34" s="24" t="str">
        <f>IFERROR(IF(Table1[[#This Row],[Medicare Rate in CR]]&gt;0,"Y","N"),"N")</f>
        <v>Y</v>
      </c>
      <c r="O1734" s="166">
        <f>Table1[[#This Row],[Medicare Rate in CR]]*Table1[[#This Row],[SumOfUnits]]*Table1[[#This Row],[Actuarial Factor 06/20/2023]]</f>
        <v>468.63159638073381</v>
      </c>
      <c r="P17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468.63159638073381</v>
      </c>
      <c r="Q1734" s="166">
        <f>Table1[[#This Row],[Trended Medicare Pricing for all RHCs]]-Table1[[#This Row],[SumOfSFY24 Estimated Payment 5/04/23]]</f>
        <v>6.2190535322851588</v>
      </c>
      <c r="R1734" s="24">
        <f>Table1[[#This Row],[SumOfUnits]]*Table1[[#This Row],[Actuarial Factor 06/20/2023]]</f>
        <v>3.2390903813984915</v>
      </c>
      <c r="S1734" s="23"/>
    </row>
    <row r="1735" spans="1:19" x14ac:dyDescent="0.25">
      <c r="A1735" s="192" t="s">
        <v>251</v>
      </c>
      <c r="B1735" s="193" t="s">
        <v>252</v>
      </c>
      <c r="C1735" s="192" t="s">
        <v>72</v>
      </c>
      <c r="D1735" s="192" t="s">
        <v>32</v>
      </c>
      <c r="E1735" s="192" t="s">
        <v>65</v>
      </c>
      <c r="F1735" s="194">
        <v>571.04</v>
      </c>
      <c r="G1735">
        <v>4</v>
      </c>
      <c r="H1735">
        <v>4</v>
      </c>
      <c r="I1735" s="167">
        <v>698.95902830415116</v>
      </c>
      <c r="J1735" s="22">
        <v>1.2240106267584603</v>
      </c>
      <c r="K1735" s="22" t="s">
        <v>253</v>
      </c>
      <c r="L1735" s="22" t="s">
        <v>99</v>
      </c>
      <c r="M1735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35" s="24" t="str">
        <f>IFERROR(IF(Table1[[#This Row],[Medicare Rate in CR]]&gt;0,"Y","N"),"N")</f>
        <v>Y</v>
      </c>
      <c r="O1735" s="166">
        <f>Table1[[#This Row],[Medicare Rate in CR]]*Table1[[#This Row],[SumOfUnits]]*Table1[[#This Row],[Actuarial Factor 06/20/2023]]</f>
        <v>708.35942991765614</v>
      </c>
      <c r="P17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708.35942991765614</v>
      </c>
      <c r="Q1735" s="166">
        <f>Table1[[#This Row],[Trended Medicare Pricing for all RHCs]]-Table1[[#This Row],[SumOfSFY24 Estimated Payment 5/04/23]]</f>
        <v>9.4004016135049824</v>
      </c>
      <c r="R1735" s="24">
        <f>Table1[[#This Row],[SumOfUnits]]*Table1[[#This Row],[Actuarial Factor 06/20/2023]]</f>
        <v>4.8960425070338411</v>
      </c>
      <c r="S1735" s="23"/>
    </row>
    <row r="1736" spans="1:19" x14ac:dyDescent="0.25">
      <c r="A1736" s="192" t="s">
        <v>251</v>
      </c>
      <c r="B1736" s="193" t="s">
        <v>252</v>
      </c>
      <c r="C1736" s="192" t="s">
        <v>72</v>
      </c>
      <c r="D1736" s="192" t="s">
        <v>32</v>
      </c>
      <c r="E1736" s="192" t="s">
        <v>66</v>
      </c>
      <c r="F1736" s="194">
        <v>856.56</v>
      </c>
      <c r="G1736">
        <v>6</v>
      </c>
      <c r="H1736">
        <v>6</v>
      </c>
      <c r="I1736" s="167">
        <v>916.7405532349436</v>
      </c>
      <c r="J1736" s="22">
        <v>1.0702584211671613</v>
      </c>
      <c r="K1736" s="22" t="s">
        <v>253</v>
      </c>
      <c r="L1736" s="22" t="s">
        <v>99</v>
      </c>
      <c r="M1736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36" s="24" t="str">
        <f>IFERROR(IF(Table1[[#This Row],[Medicare Rate in CR]]&gt;0,"Y","N"),"N")</f>
        <v>Y</v>
      </c>
      <c r="O1736" s="166">
        <f>Table1[[#This Row],[Medicare Rate in CR]]*Table1[[#This Row],[SumOfUnits]]*Table1[[#This Row],[Actuarial Factor 06/20/2023]]</f>
        <v>929.06993024678945</v>
      </c>
      <c r="P17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929.06993024678945</v>
      </c>
      <c r="Q1736" s="166">
        <f>Table1[[#This Row],[Trended Medicare Pricing for all RHCs]]-Table1[[#This Row],[SumOfSFY24 Estimated Payment 5/04/23]]</f>
        <v>12.32937701184585</v>
      </c>
      <c r="R1736" s="24">
        <f>Table1[[#This Row],[SumOfUnits]]*Table1[[#This Row],[Actuarial Factor 06/20/2023]]</f>
        <v>6.4215505270029674</v>
      </c>
      <c r="S1736" s="23"/>
    </row>
    <row r="1737" spans="1:19" x14ac:dyDescent="0.25">
      <c r="A1737" s="192" t="s">
        <v>251</v>
      </c>
      <c r="B1737" s="193" t="s">
        <v>252</v>
      </c>
      <c r="C1737" s="192" t="s">
        <v>72</v>
      </c>
      <c r="D1737" s="192" t="s">
        <v>31</v>
      </c>
      <c r="E1737" s="192" t="s">
        <v>67</v>
      </c>
      <c r="F1737" s="194">
        <v>142.75802254986991</v>
      </c>
      <c r="G1737">
        <v>1</v>
      </c>
      <c r="H1737">
        <v>1</v>
      </c>
      <c r="I1737" s="167">
        <v>160.34850580511809</v>
      </c>
      <c r="J1737" s="22">
        <v>1.1232188772375526</v>
      </c>
      <c r="K1737" s="22" t="s">
        <v>253</v>
      </c>
      <c r="L1737" s="22" t="s">
        <v>99</v>
      </c>
      <c r="M1737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37" s="24" t="str">
        <f>IFERROR(IF(Table1[[#This Row],[Medicare Rate in CR]]&gt;0,"Y","N"),"N")</f>
        <v>Y</v>
      </c>
      <c r="O1737" s="166">
        <f>Table1[[#This Row],[Medicare Rate in CR]]*Table1[[#This Row],[SumOfUnits]]*Table1[[#This Row],[Actuarial Factor 06/20/2023]]</f>
        <v>162.50730715872913</v>
      </c>
      <c r="P17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162.50730715872913</v>
      </c>
      <c r="Q1737" s="166">
        <f>Table1[[#This Row],[Trended Medicare Pricing for all RHCs]]-Table1[[#This Row],[SumOfSFY24 Estimated Payment 5/04/23]]</f>
        <v>2.1588013536110395</v>
      </c>
      <c r="R1737" s="24">
        <f>Table1[[#This Row],[SumOfUnits]]*Table1[[#This Row],[Actuarial Factor 06/20/2023]]</f>
        <v>1.1232188772375526</v>
      </c>
      <c r="S1737" s="23"/>
    </row>
    <row r="1738" spans="1:19" x14ac:dyDescent="0.25">
      <c r="A1738" s="192" t="s">
        <v>251</v>
      </c>
      <c r="B1738" s="193" t="s">
        <v>252</v>
      </c>
      <c r="C1738" s="192" t="s">
        <v>72</v>
      </c>
      <c r="D1738" s="192" t="s">
        <v>31</v>
      </c>
      <c r="E1738" s="192" t="s">
        <v>74</v>
      </c>
      <c r="F1738" s="194">
        <v>142.75802254986991</v>
      </c>
      <c r="G1738">
        <v>1</v>
      </c>
      <c r="H1738">
        <v>1</v>
      </c>
      <c r="I1738" s="167">
        <v>142.50291523155437</v>
      </c>
      <c r="J1738" s="22">
        <v>0.99821300888203035</v>
      </c>
      <c r="K1738" s="22" t="s">
        <v>253</v>
      </c>
      <c r="L1738" s="22" t="s">
        <v>99</v>
      </c>
      <c r="M1738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38" s="24" t="str">
        <f>IFERROR(IF(Table1[[#This Row],[Medicare Rate in CR]]&gt;0,"Y","N"),"N")</f>
        <v>Y</v>
      </c>
      <c r="O1738" s="166">
        <f>Table1[[#This Row],[Medicare Rate in CR]]*Table1[[#This Row],[SumOfUnits]]*Table1[[#This Row],[Actuarial Factor 06/20/2023]]</f>
        <v>144.42145812505217</v>
      </c>
      <c r="P17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144.42145812505217</v>
      </c>
      <c r="Q1738" s="166">
        <f>Table1[[#This Row],[Trended Medicare Pricing for all RHCs]]-Table1[[#This Row],[SumOfSFY24 Estimated Payment 5/04/23]]</f>
        <v>1.9185428934978006</v>
      </c>
      <c r="R1738" s="24">
        <f>Table1[[#This Row],[SumOfUnits]]*Table1[[#This Row],[Actuarial Factor 06/20/2023]]</f>
        <v>0.99821300888203035</v>
      </c>
      <c r="S1738" s="23"/>
    </row>
    <row r="1739" spans="1:19" x14ac:dyDescent="0.25">
      <c r="A1739" s="192" t="s">
        <v>251</v>
      </c>
      <c r="B1739" s="193" t="s">
        <v>252</v>
      </c>
      <c r="C1739" s="192" t="s">
        <v>72</v>
      </c>
      <c r="D1739" s="192" t="s">
        <v>31</v>
      </c>
      <c r="E1739" s="192" t="s">
        <v>69</v>
      </c>
      <c r="F1739" s="194">
        <v>4018.2711766406487</v>
      </c>
      <c r="G1739">
        <v>28</v>
      </c>
      <c r="H1739">
        <v>28</v>
      </c>
      <c r="I1739" s="167">
        <v>4168.1303846708997</v>
      </c>
      <c r="J1739" s="22">
        <v>1.0372944486428455</v>
      </c>
      <c r="K1739" s="22" t="s">
        <v>253</v>
      </c>
      <c r="L1739" s="22" t="s">
        <v>99</v>
      </c>
      <c r="M1739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39" s="24" t="str">
        <f>IFERROR(IF(Table1[[#This Row],[Medicare Rate in CR]]&gt;0,"Y","N"),"N")</f>
        <v>Y</v>
      </c>
      <c r="O1739" s="166">
        <f>Table1[[#This Row],[Medicare Rate in CR]]*Table1[[#This Row],[SumOfUnits]]*Table1[[#This Row],[Actuarial Factor 06/20/2023]]</f>
        <v>4202.121303230113</v>
      </c>
      <c r="P17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4202.121303230113</v>
      </c>
      <c r="Q1739" s="166">
        <f>Table1[[#This Row],[Trended Medicare Pricing for all RHCs]]-Table1[[#This Row],[SumOfSFY24 Estimated Payment 5/04/23]]</f>
        <v>33.990918559213242</v>
      </c>
      <c r="R1739" s="24">
        <f>Table1[[#This Row],[SumOfUnits]]*Table1[[#This Row],[Actuarial Factor 06/20/2023]]</f>
        <v>29.044244561999673</v>
      </c>
      <c r="S1739" s="23"/>
    </row>
    <row r="1740" spans="1:19" x14ac:dyDescent="0.25">
      <c r="A1740" s="192" t="s">
        <v>251</v>
      </c>
      <c r="B1740" s="193" t="s">
        <v>252</v>
      </c>
      <c r="C1740" s="192" t="s">
        <v>75</v>
      </c>
      <c r="D1740" s="192" t="s">
        <v>30</v>
      </c>
      <c r="E1740" s="192" t="s">
        <v>60</v>
      </c>
      <c r="F1740" s="194">
        <v>994.13347981112065</v>
      </c>
      <c r="G1740">
        <v>7</v>
      </c>
      <c r="H1740">
        <v>7</v>
      </c>
      <c r="I1740" s="167">
        <v>867.77119622492614</v>
      </c>
      <c r="J1740" s="22">
        <v>0.87289203497079426</v>
      </c>
      <c r="K1740" s="22" t="s">
        <v>253</v>
      </c>
      <c r="L1740" s="22" t="s">
        <v>99</v>
      </c>
      <c r="M1740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40" s="24" t="str">
        <f>IFERROR(IF(Table1[[#This Row],[Medicare Rate in CR]]&gt;0,"Y","N"),"N")</f>
        <v>Y</v>
      </c>
      <c r="O1740" s="166">
        <f>Table1[[#This Row],[Medicare Rate in CR]]*Table1[[#This Row],[SumOfUnits]]*Table1[[#This Row],[Actuarial Factor 06/20/2023]]</f>
        <v>884.03013733702164</v>
      </c>
      <c r="P17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884.03013733702164</v>
      </c>
      <c r="Q1740" s="166">
        <f>Table1[[#This Row],[Trended Medicare Pricing for all RHCs]]-Table1[[#This Row],[SumOfSFY24 Estimated Payment 5/04/23]]</f>
        <v>16.258941112095499</v>
      </c>
      <c r="R1740" s="24">
        <f>Table1[[#This Row],[SumOfUnits]]*Table1[[#This Row],[Actuarial Factor 06/20/2023]]</f>
        <v>6.1102442447955596</v>
      </c>
      <c r="S1740" s="23"/>
    </row>
    <row r="1741" spans="1:19" x14ac:dyDescent="0.25">
      <c r="A1741" s="192" t="s">
        <v>251</v>
      </c>
      <c r="B1741" s="193" t="s">
        <v>252</v>
      </c>
      <c r="C1741" s="192" t="s">
        <v>75</v>
      </c>
      <c r="D1741" s="192" t="s">
        <v>30</v>
      </c>
      <c r="E1741" s="192" t="s">
        <v>61</v>
      </c>
      <c r="F1741" s="194">
        <v>142.76</v>
      </c>
      <c r="G1741">
        <v>1</v>
      </c>
      <c r="H1741">
        <v>1</v>
      </c>
      <c r="I1741" s="167">
        <v>124.61406691243059</v>
      </c>
      <c r="J1741" s="22">
        <v>0.87289203497079426</v>
      </c>
      <c r="K1741" s="22" t="s">
        <v>253</v>
      </c>
      <c r="L1741" s="22" t="s">
        <v>99</v>
      </c>
      <c r="M1741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41" s="24" t="str">
        <f>IFERROR(IF(Table1[[#This Row],[Medicare Rate in CR]]&gt;0,"Y","N"),"N")</f>
        <v>Y</v>
      </c>
      <c r="O1741" s="166">
        <f>Table1[[#This Row],[Medicare Rate in CR]]*Table1[[#This Row],[SumOfUnits]]*Table1[[#This Row],[Actuarial Factor 06/20/2023]]</f>
        <v>126.29001961957452</v>
      </c>
      <c r="P17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126.29001961957452</v>
      </c>
      <c r="Q1741" s="166">
        <f>Table1[[#This Row],[Trended Medicare Pricing for all RHCs]]-Table1[[#This Row],[SumOfSFY24 Estimated Payment 5/04/23]]</f>
        <v>1.6759527071439351</v>
      </c>
      <c r="R1741" s="24">
        <f>Table1[[#This Row],[SumOfUnits]]*Table1[[#This Row],[Actuarial Factor 06/20/2023]]</f>
        <v>0.87289203497079426</v>
      </c>
      <c r="S1741" s="23"/>
    </row>
    <row r="1742" spans="1:19" x14ac:dyDescent="0.25">
      <c r="A1742" s="192" t="s">
        <v>251</v>
      </c>
      <c r="B1742" s="193" t="s">
        <v>252</v>
      </c>
      <c r="C1742" s="192" t="s">
        <v>75</v>
      </c>
      <c r="D1742" s="192" t="s">
        <v>30</v>
      </c>
      <c r="E1742" s="192" t="s">
        <v>62</v>
      </c>
      <c r="F1742" s="194">
        <v>137.57347981112073</v>
      </c>
      <c r="G1742">
        <v>1</v>
      </c>
      <c r="H1742">
        <v>1</v>
      </c>
      <c r="I1742" s="167">
        <v>141.06312081737354</v>
      </c>
      <c r="J1742" s="22">
        <v>1.0253656519486449</v>
      </c>
      <c r="K1742" s="22" t="s">
        <v>253</v>
      </c>
      <c r="L1742" s="22" t="s">
        <v>99</v>
      </c>
      <c r="M1742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42" s="24" t="str">
        <f>IFERROR(IF(Table1[[#This Row],[Medicare Rate in CR]]&gt;0,"Y","N"),"N")</f>
        <v>Y</v>
      </c>
      <c r="O1742" s="166">
        <f>Table1[[#This Row],[Medicare Rate in CR]]*Table1[[#This Row],[SumOfUnits]]*Table1[[#This Row],[Actuarial Factor 06/20/2023]]</f>
        <v>148.34990252392996</v>
      </c>
      <c r="P17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148.34990252392996</v>
      </c>
      <c r="Q1742" s="166">
        <f>Table1[[#This Row],[Trended Medicare Pricing for all RHCs]]-Table1[[#This Row],[SumOfSFY24 Estimated Payment 5/04/23]]</f>
        <v>7.2867817065564111</v>
      </c>
      <c r="R1742" s="24">
        <f>Table1[[#This Row],[SumOfUnits]]*Table1[[#This Row],[Actuarial Factor 06/20/2023]]</f>
        <v>1.0253656519486449</v>
      </c>
      <c r="S1742" s="23"/>
    </row>
    <row r="1743" spans="1:19" x14ac:dyDescent="0.25">
      <c r="A1743" s="192" t="s">
        <v>251</v>
      </c>
      <c r="B1743" s="193" t="s">
        <v>252</v>
      </c>
      <c r="C1743" s="192" t="s">
        <v>75</v>
      </c>
      <c r="D1743" s="192" t="s">
        <v>30</v>
      </c>
      <c r="E1743" s="192" t="s">
        <v>63</v>
      </c>
      <c r="F1743" s="194">
        <v>140.46448877324852</v>
      </c>
      <c r="G1743">
        <v>1</v>
      </c>
      <c r="H1743">
        <v>1</v>
      </c>
      <c r="I1743" s="167">
        <v>139.64960546364853</v>
      </c>
      <c r="J1743" s="22">
        <v>0.99419865250842532</v>
      </c>
      <c r="K1743" s="22" t="s">
        <v>253</v>
      </c>
      <c r="L1743" s="22" t="s">
        <v>99</v>
      </c>
      <c r="M1743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43" s="24" t="str">
        <f>IFERROR(IF(Table1[[#This Row],[Medicare Rate in CR]]&gt;0,"Y","N"),"N")</f>
        <v>Y</v>
      </c>
      <c r="O1743" s="166">
        <f>Table1[[#This Row],[Medicare Rate in CR]]*Table1[[#This Row],[SumOfUnits]]*Table1[[#This Row],[Actuarial Factor 06/20/2023]]</f>
        <v>143.84066104491899</v>
      </c>
      <c r="P17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143.84066104491899</v>
      </c>
      <c r="Q1743" s="166">
        <f>Table1[[#This Row],[Trended Medicare Pricing for all RHCs]]-Table1[[#This Row],[SumOfSFY24 Estimated Payment 5/04/23]]</f>
        <v>4.1910555812704615</v>
      </c>
      <c r="R1743" s="24">
        <f>Table1[[#This Row],[SumOfUnits]]*Table1[[#This Row],[Actuarial Factor 06/20/2023]]</f>
        <v>0.99419865250842532</v>
      </c>
      <c r="S1743" s="23"/>
    </row>
    <row r="1744" spans="1:19" x14ac:dyDescent="0.25">
      <c r="A1744" s="192" t="s">
        <v>251</v>
      </c>
      <c r="B1744" s="193" t="s">
        <v>252</v>
      </c>
      <c r="C1744" s="192" t="s">
        <v>95</v>
      </c>
      <c r="D1744" s="192" t="s">
        <v>30</v>
      </c>
      <c r="E1744" s="192" t="s">
        <v>63</v>
      </c>
      <c r="F1744" s="194">
        <v>142.76</v>
      </c>
      <c r="G1744">
        <v>1</v>
      </c>
      <c r="H1744">
        <v>1</v>
      </c>
      <c r="I1744" s="167">
        <v>144.33272730369217</v>
      </c>
      <c r="J1744" s="22">
        <v>1.0110165824018784</v>
      </c>
      <c r="K1744" s="22" t="s">
        <v>253</v>
      </c>
      <c r="L1744" s="22" t="s">
        <v>99</v>
      </c>
      <c r="M1744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44" s="24" t="str">
        <f>IFERROR(IF(Table1[[#This Row],[Medicare Rate in CR]]&gt;0,"Y","N"),"N")</f>
        <v>Y</v>
      </c>
      <c r="O1744" s="166">
        <f>Table1[[#This Row],[Medicare Rate in CR]]*Table1[[#This Row],[SumOfUnits]]*Table1[[#This Row],[Actuarial Factor 06/20/2023]]</f>
        <v>146.27387914190376</v>
      </c>
      <c r="P17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146.27387914190376</v>
      </c>
      <c r="Q1744" s="166">
        <f>Table1[[#This Row],[Trended Medicare Pricing for all RHCs]]-Table1[[#This Row],[SumOfSFY24 Estimated Payment 5/04/23]]</f>
        <v>1.9411518382115958</v>
      </c>
      <c r="R1744" s="24">
        <f>Table1[[#This Row],[SumOfUnits]]*Table1[[#This Row],[Actuarial Factor 06/20/2023]]</f>
        <v>1.0110165824018784</v>
      </c>
      <c r="S1744" s="23"/>
    </row>
    <row r="1745" spans="1:19" x14ac:dyDescent="0.25">
      <c r="A1745" s="192" t="s">
        <v>251</v>
      </c>
      <c r="B1745" s="193" t="s">
        <v>252</v>
      </c>
      <c r="C1745" s="192" t="s">
        <v>95</v>
      </c>
      <c r="D1745" s="192" t="s">
        <v>30</v>
      </c>
      <c r="E1745" s="192" t="s">
        <v>64</v>
      </c>
      <c r="F1745" s="194">
        <v>140.46448877324852</v>
      </c>
      <c r="G1745">
        <v>1</v>
      </c>
      <c r="H1745">
        <v>1</v>
      </c>
      <c r="I1745" s="167">
        <v>143.67122059110048</v>
      </c>
      <c r="J1745" s="22">
        <v>1.0228294841340901</v>
      </c>
      <c r="K1745" s="22" t="s">
        <v>253</v>
      </c>
      <c r="L1745" s="22" t="s">
        <v>99</v>
      </c>
      <c r="M1745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45" s="24" t="str">
        <f>IFERROR(IF(Table1[[#This Row],[Medicare Rate in CR]]&gt;0,"Y","N"),"N")</f>
        <v>Y</v>
      </c>
      <c r="O1745" s="166">
        <f>Table1[[#This Row],[Medicare Rate in CR]]*Table1[[#This Row],[SumOfUnits]]*Table1[[#This Row],[Actuarial Factor 06/20/2023]]</f>
        <v>147.98296976452016</v>
      </c>
      <c r="P17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147.98296976452016</v>
      </c>
      <c r="Q1745" s="166">
        <f>Table1[[#This Row],[Trended Medicare Pricing for all RHCs]]-Table1[[#This Row],[SumOfSFY24 Estimated Payment 5/04/23]]</f>
        <v>4.3117491734196847</v>
      </c>
      <c r="R1745" s="24">
        <f>Table1[[#This Row],[SumOfUnits]]*Table1[[#This Row],[Actuarial Factor 06/20/2023]]</f>
        <v>1.0228294841340901</v>
      </c>
      <c r="S1745" s="23"/>
    </row>
    <row r="1746" spans="1:19" x14ac:dyDescent="0.25">
      <c r="A1746" s="192" t="s">
        <v>251</v>
      </c>
      <c r="B1746" s="193" t="s">
        <v>252</v>
      </c>
      <c r="C1746" s="192" t="s">
        <v>95</v>
      </c>
      <c r="D1746" s="192" t="s">
        <v>30</v>
      </c>
      <c r="E1746" s="192" t="s">
        <v>77</v>
      </c>
      <c r="F1746" s="194">
        <v>140.46448877324852</v>
      </c>
      <c r="G1746">
        <v>1</v>
      </c>
      <c r="H1746">
        <v>1</v>
      </c>
      <c r="I1746" s="167">
        <v>181.44869066291216</v>
      </c>
      <c r="J1746" s="22">
        <v>1.291776250692261</v>
      </c>
      <c r="K1746" s="22" t="s">
        <v>253</v>
      </c>
      <c r="L1746" s="22" t="s">
        <v>99</v>
      </c>
      <c r="M1746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46" s="24" t="str">
        <f>IFERROR(IF(Table1[[#This Row],[Medicare Rate in CR]]&gt;0,"Y","N"),"N")</f>
        <v>Y</v>
      </c>
      <c r="O1746" s="166">
        <f>Table1[[#This Row],[Medicare Rate in CR]]*Table1[[#This Row],[SumOfUnits]]*Table1[[#This Row],[Actuarial Factor 06/20/2023]]</f>
        <v>186.89418795015632</v>
      </c>
      <c r="P17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186.89418795015632</v>
      </c>
      <c r="Q1746" s="166">
        <f>Table1[[#This Row],[Trended Medicare Pricing for all RHCs]]-Table1[[#This Row],[SumOfSFY24 Estimated Payment 5/04/23]]</f>
        <v>5.4454972872441658</v>
      </c>
      <c r="R1746" s="24">
        <f>Table1[[#This Row],[SumOfUnits]]*Table1[[#This Row],[Actuarial Factor 06/20/2023]]</f>
        <v>1.291776250692261</v>
      </c>
      <c r="S1746" s="23"/>
    </row>
    <row r="1747" spans="1:19" x14ac:dyDescent="0.25">
      <c r="A1747" s="192" t="s">
        <v>251</v>
      </c>
      <c r="B1747" s="193" t="s">
        <v>252</v>
      </c>
      <c r="C1747" s="192" t="s">
        <v>76</v>
      </c>
      <c r="D1747" s="192" t="s">
        <v>30</v>
      </c>
      <c r="E1747" s="192" t="s">
        <v>59</v>
      </c>
      <c r="F1747" s="194">
        <v>142.76</v>
      </c>
      <c r="G1747">
        <v>1</v>
      </c>
      <c r="H1747">
        <v>1</v>
      </c>
      <c r="I1747" s="167">
        <v>148.42024953303994</v>
      </c>
      <c r="J1747" s="22">
        <v>1.0396487078526193</v>
      </c>
      <c r="K1747" s="22" t="s">
        <v>253</v>
      </c>
      <c r="L1747" s="22" t="s">
        <v>99</v>
      </c>
      <c r="M1747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47" s="24" t="str">
        <f>IFERROR(IF(Table1[[#This Row],[Medicare Rate in CR]]&gt;0,"Y","N"),"N")</f>
        <v>Y</v>
      </c>
      <c r="O1747" s="166">
        <f>Table1[[#This Row],[Medicare Rate in CR]]*Table1[[#This Row],[SumOfUnits]]*Table1[[#This Row],[Actuarial Factor 06/20/2023]]</f>
        <v>150.41637505211696</v>
      </c>
      <c r="P17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150.41637505211696</v>
      </c>
      <c r="Q1747" s="166">
        <f>Table1[[#This Row],[Trended Medicare Pricing for all RHCs]]-Table1[[#This Row],[SumOfSFY24 Estimated Payment 5/04/23]]</f>
        <v>1.996125519077026</v>
      </c>
      <c r="R1747" s="24">
        <f>Table1[[#This Row],[SumOfUnits]]*Table1[[#This Row],[Actuarial Factor 06/20/2023]]</f>
        <v>1.0396487078526193</v>
      </c>
      <c r="S1747" s="23"/>
    </row>
    <row r="1748" spans="1:19" x14ac:dyDescent="0.25">
      <c r="A1748" s="192" t="s">
        <v>251</v>
      </c>
      <c r="B1748" s="193" t="s">
        <v>252</v>
      </c>
      <c r="C1748" s="192" t="s">
        <v>76</v>
      </c>
      <c r="D1748" s="192" t="s">
        <v>30</v>
      </c>
      <c r="E1748" s="192" t="s">
        <v>62</v>
      </c>
      <c r="F1748" s="194">
        <v>285.52</v>
      </c>
      <c r="G1748">
        <v>2</v>
      </c>
      <c r="H1748">
        <v>2</v>
      </c>
      <c r="I1748" s="167">
        <v>299.87531437550808</v>
      </c>
      <c r="J1748" s="22">
        <v>1.0502777892109418</v>
      </c>
      <c r="K1748" s="22" t="s">
        <v>253</v>
      </c>
      <c r="L1748" s="22" t="s">
        <v>99</v>
      </c>
      <c r="M1748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48" s="24" t="str">
        <f>IFERROR(IF(Table1[[#This Row],[Medicare Rate in CR]]&gt;0,"Y","N"),"N")</f>
        <v>Y</v>
      </c>
      <c r="O1748" s="166">
        <f>Table1[[#This Row],[Medicare Rate in CR]]*Table1[[#This Row],[SumOfUnits]]*Table1[[#This Row],[Actuarial Factor 06/20/2023]]</f>
        <v>303.90838108607812</v>
      </c>
      <c r="P17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303.90838108607812</v>
      </c>
      <c r="Q1748" s="166">
        <f>Table1[[#This Row],[Trended Medicare Pricing for all RHCs]]-Table1[[#This Row],[SumOfSFY24 Estimated Payment 5/04/23]]</f>
        <v>4.03306671057004</v>
      </c>
      <c r="R1748" s="24">
        <f>Table1[[#This Row],[SumOfUnits]]*Table1[[#This Row],[Actuarial Factor 06/20/2023]]</f>
        <v>2.1005555784218837</v>
      </c>
      <c r="S1748" s="23"/>
    </row>
    <row r="1749" spans="1:19" x14ac:dyDescent="0.25">
      <c r="A1749" s="192" t="s">
        <v>251</v>
      </c>
      <c r="B1749" s="193" t="s">
        <v>252</v>
      </c>
      <c r="C1749" s="192" t="s">
        <v>76</v>
      </c>
      <c r="D1749" s="192" t="s">
        <v>31</v>
      </c>
      <c r="E1749" s="192" t="s">
        <v>82</v>
      </c>
      <c r="F1749" s="194">
        <v>807.76717741158336</v>
      </c>
      <c r="G1749">
        <v>6</v>
      </c>
      <c r="H1749">
        <v>6</v>
      </c>
      <c r="I1749" s="167">
        <v>924.79383131227689</v>
      </c>
      <c r="J1749" s="22">
        <v>1.1448767134555959</v>
      </c>
      <c r="K1749" s="22" t="s">
        <v>253</v>
      </c>
      <c r="L1749" s="22" t="s">
        <v>99</v>
      </c>
      <c r="M1749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49" s="24" t="str">
        <f>IFERROR(IF(Table1[[#This Row],[Medicare Rate in CR]]&gt;0,"Y","N"),"N")</f>
        <v>Y</v>
      </c>
      <c r="O1749" s="166">
        <f>Table1[[#This Row],[Medicare Rate in CR]]*Table1[[#This Row],[SumOfUnits]]*Table1[[#This Row],[Actuarial Factor 06/20/2023]]</f>
        <v>993.84457741653375</v>
      </c>
      <c r="P17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993.84457741653375</v>
      </c>
      <c r="Q1749" s="166">
        <f>Table1[[#This Row],[Trended Medicare Pricing for all RHCs]]-Table1[[#This Row],[SumOfSFY24 Estimated Payment 5/04/23]]</f>
        <v>69.050746104256859</v>
      </c>
      <c r="R1749" s="24">
        <f>Table1[[#This Row],[SumOfUnits]]*Table1[[#This Row],[Actuarial Factor 06/20/2023]]</f>
        <v>6.8692602807335756</v>
      </c>
      <c r="S1749" s="23"/>
    </row>
    <row r="1750" spans="1:19" x14ac:dyDescent="0.25">
      <c r="A1750" s="192" t="s">
        <v>251</v>
      </c>
      <c r="B1750" s="193" t="s">
        <v>252</v>
      </c>
      <c r="C1750" s="192" t="s">
        <v>78</v>
      </c>
      <c r="D1750" s="192" t="s">
        <v>30</v>
      </c>
      <c r="E1750" s="192" t="s">
        <v>56</v>
      </c>
      <c r="F1750" s="194">
        <v>17606.886059554778</v>
      </c>
      <c r="G1750">
        <v>123</v>
      </c>
      <c r="H1750">
        <v>123</v>
      </c>
      <c r="I1750" s="167">
        <v>18786.073522824379</v>
      </c>
      <c r="J1750" s="22">
        <v>1.0669730842399407</v>
      </c>
      <c r="K1750" s="22" t="s">
        <v>253</v>
      </c>
      <c r="L1750" s="22" t="s">
        <v>99</v>
      </c>
      <c r="M1750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50" s="24" t="str">
        <f>IFERROR(IF(Table1[[#This Row],[Medicare Rate in CR]]&gt;0,"Y","N"),"N")</f>
        <v>Y</v>
      </c>
      <c r="O1750" s="166">
        <f>Table1[[#This Row],[Medicare Rate in CR]]*Table1[[#This Row],[SumOfUnits]]*Table1[[#This Row],[Actuarial Factor 06/20/2023]]</f>
        <v>18987.468896823659</v>
      </c>
      <c r="P17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18987.468896823659</v>
      </c>
      <c r="Q1750" s="166">
        <f>Table1[[#This Row],[Trended Medicare Pricing for all RHCs]]-Table1[[#This Row],[SumOfSFY24 Estimated Payment 5/04/23]]</f>
        <v>201.3953739992794</v>
      </c>
      <c r="R1750" s="24">
        <f>Table1[[#This Row],[SumOfUnits]]*Table1[[#This Row],[Actuarial Factor 06/20/2023]]</f>
        <v>131.23768936151271</v>
      </c>
      <c r="S1750" s="23"/>
    </row>
    <row r="1751" spans="1:19" x14ac:dyDescent="0.25">
      <c r="A1751" s="192" t="s">
        <v>251</v>
      </c>
      <c r="B1751" s="193" t="s">
        <v>252</v>
      </c>
      <c r="C1751" s="192" t="s">
        <v>78</v>
      </c>
      <c r="D1751" s="192" t="s">
        <v>30</v>
      </c>
      <c r="E1751" s="192" t="s">
        <v>59</v>
      </c>
      <c r="F1751" s="194">
        <v>238810.07126626759</v>
      </c>
      <c r="G1751">
        <v>1677</v>
      </c>
      <c r="H1751">
        <v>1677</v>
      </c>
      <c r="I1751" s="167">
        <v>223044.34620546352</v>
      </c>
      <c r="J1751" s="22">
        <v>0.93398216006047052</v>
      </c>
      <c r="K1751" s="22" t="s">
        <v>253</v>
      </c>
      <c r="L1751" s="22" t="s">
        <v>99</v>
      </c>
      <c r="M1751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51" s="24" t="str">
        <f>IFERROR(IF(Table1[[#This Row],[Medicare Rate in CR]]&gt;0,"Y","N"),"N")</f>
        <v>Y</v>
      </c>
      <c r="O1751" s="166">
        <f>Table1[[#This Row],[Medicare Rate in CR]]*Table1[[#This Row],[SumOfUnits]]*Table1[[#This Row],[Actuarial Factor 06/20/2023]]</f>
        <v>226610.55976472946</v>
      </c>
      <c r="P17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226610.55976472946</v>
      </c>
      <c r="Q1751" s="166">
        <f>Table1[[#This Row],[Trended Medicare Pricing for all RHCs]]-Table1[[#This Row],[SumOfSFY24 Estimated Payment 5/04/23]]</f>
        <v>3566.213559265947</v>
      </c>
      <c r="R1751" s="24">
        <f>Table1[[#This Row],[SumOfUnits]]*Table1[[#This Row],[Actuarial Factor 06/20/2023]]</f>
        <v>1566.2880824214092</v>
      </c>
      <c r="S1751" s="23"/>
    </row>
    <row r="1752" spans="1:19" x14ac:dyDescent="0.25">
      <c r="A1752" s="192" t="s">
        <v>251</v>
      </c>
      <c r="B1752" s="193" t="s">
        <v>252</v>
      </c>
      <c r="C1752" s="192" t="s">
        <v>78</v>
      </c>
      <c r="D1752" s="192" t="s">
        <v>30</v>
      </c>
      <c r="E1752" s="192" t="s">
        <v>60</v>
      </c>
      <c r="F1752" s="194">
        <v>100798.12433073057</v>
      </c>
      <c r="G1752">
        <v>711</v>
      </c>
      <c r="H1752">
        <v>711</v>
      </c>
      <c r="I1752" s="167">
        <v>82608.177608458034</v>
      </c>
      <c r="J1752" s="22">
        <v>0.81954082138880713</v>
      </c>
      <c r="K1752" s="22" t="s">
        <v>253</v>
      </c>
      <c r="L1752" s="22" t="s">
        <v>99</v>
      </c>
      <c r="M1752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52" s="24" t="str">
        <f>IFERROR(IF(Table1[[#This Row],[Medicare Rate in CR]]&gt;0,"Y","N"),"N")</f>
        <v>Y</v>
      </c>
      <c r="O1752" s="166">
        <f>Table1[[#This Row],[Medicare Rate in CR]]*Table1[[#This Row],[SumOfUnits]]*Table1[[#This Row],[Actuarial Factor 06/20/2023]]</f>
        <v>84304.099053396698</v>
      </c>
      <c r="P17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84304.099053396698</v>
      </c>
      <c r="Q1752" s="166">
        <f>Table1[[#This Row],[Trended Medicare Pricing for all RHCs]]-Table1[[#This Row],[SumOfSFY24 Estimated Payment 5/04/23]]</f>
        <v>1695.9214449386636</v>
      </c>
      <c r="R1752" s="24">
        <f>Table1[[#This Row],[SumOfUnits]]*Table1[[#This Row],[Actuarial Factor 06/20/2023]]</f>
        <v>582.69352400744185</v>
      </c>
      <c r="S1752" s="23"/>
    </row>
    <row r="1753" spans="1:19" x14ac:dyDescent="0.25">
      <c r="A1753" s="192" t="s">
        <v>251</v>
      </c>
      <c r="B1753" s="193" t="s">
        <v>252</v>
      </c>
      <c r="C1753" s="192" t="s">
        <v>78</v>
      </c>
      <c r="D1753" s="192" t="s">
        <v>30</v>
      </c>
      <c r="E1753" s="192" t="s">
        <v>61</v>
      </c>
      <c r="F1753" s="194">
        <v>28517.305598920753</v>
      </c>
      <c r="G1753">
        <v>196</v>
      </c>
      <c r="H1753">
        <v>196</v>
      </c>
      <c r="I1753" s="167">
        <v>23371.096054335143</v>
      </c>
      <c r="J1753" s="22">
        <v>0.81954082138880713</v>
      </c>
      <c r="K1753" s="22" t="s">
        <v>253</v>
      </c>
      <c r="L1753" s="22" t="s">
        <v>99</v>
      </c>
      <c r="M1753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53" s="24" t="str">
        <f>IFERROR(IF(Table1[[#This Row],[Medicare Rate in CR]]&gt;0,"Y","N"),"N")</f>
        <v>Y</v>
      </c>
      <c r="O1753" s="166">
        <f>Table1[[#This Row],[Medicare Rate in CR]]*Table1[[#This Row],[SumOfUnits]]*Table1[[#This Row],[Actuarial Factor 06/20/2023]]</f>
        <v>23239.948543552393</v>
      </c>
      <c r="P17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23239.948543552393</v>
      </c>
      <c r="Q1753" s="166">
        <f>Table1[[#This Row],[Trended Medicare Pricing for all RHCs]]-Table1[[#This Row],[SumOfSFY24 Estimated Payment 5/04/23]]</f>
        <v>-131.14751078275003</v>
      </c>
      <c r="R1753" s="24">
        <f>Table1[[#This Row],[SumOfUnits]]*Table1[[#This Row],[Actuarial Factor 06/20/2023]]</f>
        <v>160.63000099220619</v>
      </c>
      <c r="S1753" s="23"/>
    </row>
    <row r="1754" spans="1:19" x14ac:dyDescent="0.25">
      <c r="A1754" s="192" t="s">
        <v>251</v>
      </c>
      <c r="B1754" s="193" t="s">
        <v>252</v>
      </c>
      <c r="C1754" s="192" t="s">
        <v>78</v>
      </c>
      <c r="D1754" s="192" t="s">
        <v>30</v>
      </c>
      <c r="E1754" s="192" t="s">
        <v>62</v>
      </c>
      <c r="F1754" s="194">
        <v>282922.53011082794</v>
      </c>
      <c r="G1754">
        <v>1991</v>
      </c>
      <c r="H1754">
        <v>1991</v>
      </c>
      <c r="I1754" s="167">
        <v>268754.13094790693</v>
      </c>
      <c r="J1754" s="22">
        <v>0.94992127648027569</v>
      </c>
      <c r="K1754" s="22" t="s">
        <v>253</v>
      </c>
      <c r="L1754" s="22" t="s">
        <v>99</v>
      </c>
      <c r="M1754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54" s="24" t="str">
        <f>IFERROR(IF(Table1[[#This Row],[Medicare Rate in CR]]&gt;0,"Y","N"),"N")</f>
        <v>Y</v>
      </c>
      <c r="O1754" s="166">
        <f>Table1[[#This Row],[Medicare Rate in CR]]*Table1[[#This Row],[SumOfUnits]]*Table1[[#This Row],[Actuarial Factor 06/20/2023]]</f>
        <v>273632.30906980205</v>
      </c>
      <c r="P17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273632.30906980205</v>
      </c>
      <c r="Q1754" s="166">
        <f>Table1[[#This Row],[Trended Medicare Pricing for all RHCs]]-Table1[[#This Row],[SumOfSFY24 Estimated Payment 5/04/23]]</f>
        <v>4878.1781218951219</v>
      </c>
      <c r="R1754" s="24">
        <f>Table1[[#This Row],[SumOfUnits]]*Table1[[#This Row],[Actuarial Factor 06/20/2023]]</f>
        <v>1891.293261472229</v>
      </c>
      <c r="S1754" s="23"/>
    </row>
    <row r="1755" spans="1:19" x14ac:dyDescent="0.25">
      <c r="A1755" s="192" t="s">
        <v>251</v>
      </c>
      <c r="B1755" s="193" t="s">
        <v>252</v>
      </c>
      <c r="C1755" s="192" t="s">
        <v>78</v>
      </c>
      <c r="D1755" s="192" t="s">
        <v>30</v>
      </c>
      <c r="E1755" s="192" t="s">
        <v>63</v>
      </c>
      <c r="F1755" s="194">
        <v>203594.39281006268</v>
      </c>
      <c r="G1755">
        <v>1443</v>
      </c>
      <c r="H1755">
        <v>1443</v>
      </c>
      <c r="I1755" s="167">
        <v>190667.2946583466</v>
      </c>
      <c r="J1755" s="22">
        <v>0.93650562781571278</v>
      </c>
      <c r="K1755" s="22" t="s">
        <v>253</v>
      </c>
      <c r="L1755" s="22" t="s">
        <v>99</v>
      </c>
      <c r="M1755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55" s="24" t="str">
        <f>IFERROR(IF(Table1[[#This Row],[Medicare Rate in CR]]&gt;0,"Y","N"),"N")</f>
        <v>Y</v>
      </c>
      <c r="O1755" s="166">
        <f>Table1[[#This Row],[Medicare Rate in CR]]*Table1[[#This Row],[SumOfUnits]]*Table1[[#This Row],[Actuarial Factor 06/20/2023]]</f>
        <v>195517.31419732049</v>
      </c>
      <c r="P17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195517.31419732049</v>
      </c>
      <c r="Q1755" s="166">
        <f>Table1[[#This Row],[Trended Medicare Pricing for all RHCs]]-Table1[[#This Row],[SumOfSFY24 Estimated Payment 5/04/23]]</f>
        <v>4850.0195389738947</v>
      </c>
      <c r="R1755" s="24">
        <f>Table1[[#This Row],[SumOfUnits]]*Table1[[#This Row],[Actuarial Factor 06/20/2023]]</f>
        <v>1351.3776209380735</v>
      </c>
      <c r="S1755" s="23"/>
    </row>
    <row r="1756" spans="1:19" x14ac:dyDescent="0.25">
      <c r="A1756" s="192" t="s">
        <v>251</v>
      </c>
      <c r="B1756" s="193" t="s">
        <v>252</v>
      </c>
      <c r="C1756" s="192" t="s">
        <v>78</v>
      </c>
      <c r="D1756" s="192" t="s">
        <v>30</v>
      </c>
      <c r="E1756" s="192" t="s">
        <v>64</v>
      </c>
      <c r="F1756" s="194">
        <v>62256.480383540395</v>
      </c>
      <c r="G1756">
        <v>436</v>
      </c>
      <c r="H1756">
        <v>436</v>
      </c>
      <c r="I1756" s="167">
        <v>56553.005796073485</v>
      </c>
      <c r="J1756" s="22">
        <v>0.90838745537284149</v>
      </c>
      <c r="K1756" s="22" t="s">
        <v>253</v>
      </c>
      <c r="L1756" s="22" t="s">
        <v>99</v>
      </c>
      <c r="M1756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56" s="24" t="str">
        <f>IFERROR(IF(Table1[[#This Row],[Medicare Rate in CR]]&gt;0,"Y","N"),"N")</f>
        <v>Y</v>
      </c>
      <c r="O1756" s="166">
        <f>Table1[[#This Row],[Medicare Rate in CR]]*Table1[[#This Row],[SumOfUnits]]*Table1[[#This Row],[Actuarial Factor 06/20/2023]]</f>
        <v>57301.51671089742</v>
      </c>
      <c r="P17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57301.51671089742</v>
      </c>
      <c r="Q1756" s="166">
        <f>Table1[[#This Row],[Trended Medicare Pricing for all RHCs]]-Table1[[#This Row],[SumOfSFY24 Estimated Payment 5/04/23]]</f>
        <v>748.51091482393531</v>
      </c>
      <c r="R1756" s="24">
        <f>Table1[[#This Row],[SumOfUnits]]*Table1[[#This Row],[Actuarial Factor 06/20/2023]]</f>
        <v>396.05693054255892</v>
      </c>
      <c r="S1756" s="23"/>
    </row>
    <row r="1757" spans="1:19" x14ac:dyDescent="0.25">
      <c r="A1757" s="192" t="s">
        <v>251</v>
      </c>
      <c r="B1757" s="193" t="s">
        <v>252</v>
      </c>
      <c r="C1757" s="192" t="s">
        <v>78</v>
      </c>
      <c r="D1757" s="192" t="s">
        <v>30</v>
      </c>
      <c r="E1757" s="192" t="s">
        <v>77</v>
      </c>
      <c r="F1757" s="194">
        <v>121980.41869326329</v>
      </c>
      <c r="G1757">
        <v>856</v>
      </c>
      <c r="H1757">
        <v>856</v>
      </c>
      <c r="I1757" s="167">
        <v>154888.94873714203</v>
      </c>
      <c r="J1757" s="22">
        <v>1.2697853507670918</v>
      </c>
      <c r="K1757" s="22" t="s">
        <v>253</v>
      </c>
      <c r="L1757" s="22" t="s">
        <v>99</v>
      </c>
      <c r="M1757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57" s="24" t="str">
        <f>IFERROR(IF(Table1[[#This Row],[Medicare Rate in CR]]&gt;0,"Y","N"),"N")</f>
        <v>Y</v>
      </c>
      <c r="O1757" s="166">
        <f>Table1[[#This Row],[Medicare Rate in CR]]*Table1[[#This Row],[SumOfUnits]]*Table1[[#This Row],[Actuarial Factor 06/20/2023]]</f>
        <v>157257.9381339293</v>
      </c>
      <c r="P17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157257.9381339293</v>
      </c>
      <c r="Q1757" s="166">
        <f>Table1[[#This Row],[Trended Medicare Pricing for all RHCs]]-Table1[[#This Row],[SumOfSFY24 Estimated Payment 5/04/23]]</f>
        <v>2368.9893967872777</v>
      </c>
      <c r="R1757" s="24">
        <f>Table1[[#This Row],[SumOfUnits]]*Table1[[#This Row],[Actuarial Factor 06/20/2023]]</f>
        <v>1086.9362602566305</v>
      </c>
      <c r="S1757" s="23"/>
    </row>
    <row r="1758" spans="1:19" x14ac:dyDescent="0.25">
      <c r="A1758" s="192" t="s">
        <v>251</v>
      </c>
      <c r="B1758" s="193" t="s">
        <v>252</v>
      </c>
      <c r="C1758" s="192" t="s">
        <v>78</v>
      </c>
      <c r="D1758" s="192" t="s">
        <v>32</v>
      </c>
      <c r="E1758" s="192" t="s">
        <v>81</v>
      </c>
      <c r="F1758" s="194">
        <v>3276.0720824901241</v>
      </c>
      <c r="G1758">
        <v>23</v>
      </c>
      <c r="H1758">
        <v>23</v>
      </c>
      <c r="I1758" s="167">
        <v>3426.421764185784</v>
      </c>
      <c r="J1758" s="22">
        <v>1.0458932764328495</v>
      </c>
      <c r="K1758" s="22" t="s">
        <v>253</v>
      </c>
      <c r="L1758" s="22" t="s">
        <v>99</v>
      </c>
      <c r="M1758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58" s="24" t="str">
        <f>IFERROR(IF(Table1[[#This Row],[Medicare Rate in CR]]&gt;0,"Y","N"),"N")</f>
        <v>Y</v>
      </c>
      <c r="O1758" s="166">
        <f>Table1[[#This Row],[Medicare Rate in CR]]*Table1[[#This Row],[SumOfUnits]]*Table1[[#This Row],[Actuarial Factor 06/20/2023]]</f>
        <v>3480.3563023890074</v>
      </c>
      <c r="P17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3480.3563023890074</v>
      </c>
      <c r="Q1758" s="166">
        <f>Table1[[#This Row],[Trended Medicare Pricing for all RHCs]]-Table1[[#This Row],[SumOfSFY24 Estimated Payment 5/04/23]]</f>
        <v>53.934538203223383</v>
      </c>
      <c r="R1758" s="24">
        <f>Table1[[#This Row],[SumOfUnits]]*Table1[[#This Row],[Actuarial Factor 06/20/2023]]</f>
        <v>24.055545357955538</v>
      </c>
      <c r="S1758" s="23"/>
    </row>
    <row r="1759" spans="1:19" x14ac:dyDescent="0.25">
      <c r="A1759" s="192" t="s">
        <v>251</v>
      </c>
      <c r="B1759" s="193" t="s">
        <v>252</v>
      </c>
      <c r="C1759" s="192" t="s">
        <v>78</v>
      </c>
      <c r="D1759" s="192" t="s">
        <v>32</v>
      </c>
      <c r="E1759" s="192" t="s">
        <v>65</v>
      </c>
      <c r="F1759" s="194">
        <v>6994.140888503418</v>
      </c>
      <c r="G1759">
        <v>49</v>
      </c>
      <c r="H1759">
        <v>49</v>
      </c>
      <c r="I1759" s="167">
        <v>9266.1704592050264</v>
      </c>
      <c r="J1759" s="22">
        <v>1.3248475555355548</v>
      </c>
      <c r="K1759" s="22" t="s">
        <v>253</v>
      </c>
      <c r="L1759" s="22" t="s">
        <v>99</v>
      </c>
      <c r="M1759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59" s="24" t="str">
        <f>IFERROR(IF(Table1[[#This Row],[Medicare Rate in CR]]&gt;0,"Y","N"),"N")</f>
        <v>Y</v>
      </c>
      <c r="O1759" s="166">
        <f>Table1[[#This Row],[Medicare Rate in CR]]*Table1[[#This Row],[SumOfUnits]]*Table1[[#This Row],[Actuarial Factor 06/20/2023]]</f>
        <v>9392.2682724093193</v>
      </c>
      <c r="P17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9392.2682724093193</v>
      </c>
      <c r="Q1759" s="166">
        <f>Table1[[#This Row],[Trended Medicare Pricing for all RHCs]]-Table1[[#This Row],[SumOfSFY24 Estimated Payment 5/04/23]]</f>
        <v>126.09781320429283</v>
      </c>
      <c r="R1759" s="24">
        <f>Table1[[#This Row],[SumOfUnits]]*Table1[[#This Row],[Actuarial Factor 06/20/2023]]</f>
        <v>64.917530221242188</v>
      </c>
      <c r="S1759" s="23"/>
    </row>
    <row r="1760" spans="1:19" x14ac:dyDescent="0.25">
      <c r="A1760" s="192" t="s">
        <v>251</v>
      </c>
      <c r="B1760" s="193" t="s">
        <v>252</v>
      </c>
      <c r="C1760" s="192" t="s">
        <v>78</v>
      </c>
      <c r="D1760" s="192" t="s">
        <v>32</v>
      </c>
      <c r="E1760" s="192" t="s">
        <v>66</v>
      </c>
      <c r="F1760" s="194">
        <v>11534.027175484231</v>
      </c>
      <c r="G1760">
        <v>81</v>
      </c>
      <c r="H1760">
        <v>81</v>
      </c>
      <c r="I1760" s="167">
        <v>12406.615072311606</v>
      </c>
      <c r="J1760" s="22">
        <v>1.0756533588443484</v>
      </c>
      <c r="K1760" s="22" t="s">
        <v>253</v>
      </c>
      <c r="L1760" s="22" t="s">
        <v>99</v>
      </c>
      <c r="M1760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60" s="24" t="str">
        <f>IFERROR(IF(Table1[[#This Row],[Medicare Rate in CR]]&gt;0,"Y","N"),"N")</f>
        <v>Y</v>
      </c>
      <c r="O1760" s="166">
        <f>Table1[[#This Row],[Medicare Rate in CR]]*Table1[[#This Row],[SumOfUnits]]*Table1[[#This Row],[Actuarial Factor 06/20/2023]]</f>
        <v>12605.667764565627</v>
      </c>
      <c r="P17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12605.667764565627</v>
      </c>
      <c r="Q1760" s="166">
        <f>Table1[[#This Row],[Trended Medicare Pricing for all RHCs]]-Table1[[#This Row],[SumOfSFY24 Estimated Payment 5/04/23]]</f>
        <v>199.05269225402117</v>
      </c>
      <c r="R1760" s="24">
        <f>Table1[[#This Row],[SumOfUnits]]*Table1[[#This Row],[Actuarial Factor 06/20/2023]]</f>
        <v>87.127922066392216</v>
      </c>
      <c r="S1760" s="23"/>
    </row>
    <row r="1761" spans="1:19" x14ac:dyDescent="0.25">
      <c r="A1761" s="192" t="s">
        <v>251</v>
      </c>
      <c r="B1761" s="193" t="s">
        <v>252</v>
      </c>
      <c r="C1761" s="192" t="s">
        <v>78</v>
      </c>
      <c r="D1761" s="192" t="s">
        <v>31</v>
      </c>
      <c r="E1761" s="192" t="s">
        <v>67</v>
      </c>
      <c r="F1761" s="194">
        <v>1284.8222029488293</v>
      </c>
      <c r="G1761">
        <v>9</v>
      </c>
      <c r="H1761">
        <v>9</v>
      </c>
      <c r="I1761" s="167">
        <v>1349.7721175730267</v>
      </c>
      <c r="J1761" s="22">
        <v>1.0505516751462802</v>
      </c>
      <c r="K1761" s="22" t="s">
        <v>253</v>
      </c>
      <c r="L1761" s="22" t="s">
        <v>99</v>
      </c>
      <c r="M1761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61" s="24" t="str">
        <f>IFERROR(IF(Table1[[#This Row],[Medicare Rate in CR]]&gt;0,"Y","N"),"N")</f>
        <v>Y</v>
      </c>
      <c r="O1761" s="166">
        <f>Table1[[#This Row],[Medicare Rate in CR]]*Table1[[#This Row],[SumOfUnits]]*Table1[[#This Row],[Actuarial Factor 06/20/2023]]</f>
        <v>1367.9443472414746</v>
      </c>
      <c r="P17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1367.9443472414746</v>
      </c>
      <c r="Q1761" s="166">
        <f>Table1[[#This Row],[Trended Medicare Pricing for all RHCs]]-Table1[[#This Row],[SumOfSFY24 Estimated Payment 5/04/23]]</f>
        <v>18.172229668447926</v>
      </c>
      <c r="R1761" s="24">
        <f>Table1[[#This Row],[SumOfUnits]]*Table1[[#This Row],[Actuarial Factor 06/20/2023]]</f>
        <v>9.4549650763165225</v>
      </c>
      <c r="S1761" s="23"/>
    </row>
    <row r="1762" spans="1:19" x14ac:dyDescent="0.25">
      <c r="A1762" s="192" t="s">
        <v>251</v>
      </c>
      <c r="B1762" s="193" t="s">
        <v>252</v>
      </c>
      <c r="C1762" s="192" t="s">
        <v>78</v>
      </c>
      <c r="D1762" s="192" t="s">
        <v>31</v>
      </c>
      <c r="E1762" s="192" t="s">
        <v>82</v>
      </c>
      <c r="F1762" s="194">
        <v>2575.6577045388849</v>
      </c>
      <c r="G1762">
        <v>18</v>
      </c>
      <c r="H1762">
        <v>18</v>
      </c>
      <c r="I1762" s="167">
        <v>2843.2600777191756</v>
      </c>
      <c r="J1762" s="22">
        <v>1.1038967145008109</v>
      </c>
      <c r="K1762" s="22" t="s">
        <v>253</v>
      </c>
      <c r="L1762" s="22" t="s">
        <v>99</v>
      </c>
      <c r="M1762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62" s="24" t="str">
        <f>IFERROR(IF(Table1[[#This Row],[Medicare Rate in CR]]&gt;0,"Y","N"),"N")</f>
        <v>Y</v>
      </c>
      <c r="O1762" s="166">
        <f>Table1[[#This Row],[Medicare Rate in CR]]*Table1[[#This Row],[SumOfUnits]]*Table1[[#This Row],[Actuarial Factor 06/20/2023]]</f>
        <v>2874.8119797715922</v>
      </c>
      <c r="P17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2874.8119797715922</v>
      </c>
      <c r="Q1762" s="166">
        <f>Table1[[#This Row],[Trended Medicare Pricing for all RHCs]]-Table1[[#This Row],[SumOfSFY24 Estimated Payment 5/04/23]]</f>
        <v>31.551902052416608</v>
      </c>
      <c r="R1762" s="24">
        <f>Table1[[#This Row],[SumOfUnits]]*Table1[[#This Row],[Actuarial Factor 06/20/2023]]</f>
        <v>19.870140861014598</v>
      </c>
      <c r="S1762" s="23"/>
    </row>
    <row r="1763" spans="1:19" x14ac:dyDescent="0.25">
      <c r="A1763" s="192" t="s">
        <v>251</v>
      </c>
      <c r="B1763" s="193" t="s">
        <v>252</v>
      </c>
      <c r="C1763" s="192" t="s">
        <v>78</v>
      </c>
      <c r="D1763" s="192" t="s">
        <v>31</v>
      </c>
      <c r="E1763" s="192" t="s">
        <v>68</v>
      </c>
      <c r="F1763" s="194">
        <v>6584.9089332176909</v>
      </c>
      <c r="G1763">
        <v>46</v>
      </c>
      <c r="H1763">
        <v>46</v>
      </c>
      <c r="I1763" s="167">
        <v>6266.700757012125</v>
      </c>
      <c r="J1763" s="22">
        <v>0.95167614625612229</v>
      </c>
      <c r="K1763" s="22" t="s">
        <v>253</v>
      </c>
      <c r="L1763" s="22" t="s">
        <v>99</v>
      </c>
      <c r="M1763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63" s="24" t="str">
        <f>IFERROR(IF(Table1[[#This Row],[Medicare Rate in CR]]&gt;0,"Y","N"),"N")</f>
        <v>Y</v>
      </c>
      <c r="O1763" s="166">
        <f>Table1[[#This Row],[Medicare Rate in CR]]*Table1[[#This Row],[SumOfUnits]]*Table1[[#This Row],[Actuarial Factor 06/20/2023]]</f>
        <v>6333.6712226554464</v>
      </c>
      <c r="P17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6333.6712226554464</v>
      </c>
      <c r="Q1763" s="166">
        <f>Table1[[#This Row],[Trended Medicare Pricing for all RHCs]]-Table1[[#This Row],[SumOfSFY24 Estimated Payment 5/04/23]]</f>
        <v>66.970465643321404</v>
      </c>
      <c r="R1763" s="24">
        <f>Table1[[#This Row],[SumOfUnits]]*Table1[[#This Row],[Actuarial Factor 06/20/2023]]</f>
        <v>43.777102727781624</v>
      </c>
      <c r="S1763" s="23"/>
    </row>
    <row r="1764" spans="1:19" x14ac:dyDescent="0.25">
      <c r="A1764" s="192" t="s">
        <v>251</v>
      </c>
      <c r="B1764" s="193" t="s">
        <v>252</v>
      </c>
      <c r="C1764" s="192" t="s">
        <v>78</v>
      </c>
      <c r="D1764" s="192" t="s">
        <v>31</v>
      </c>
      <c r="E1764" s="192" t="s">
        <v>74</v>
      </c>
      <c r="F1764" s="194">
        <v>6439.1442613472082</v>
      </c>
      <c r="G1764">
        <v>45</v>
      </c>
      <c r="H1764">
        <v>45</v>
      </c>
      <c r="I1764" s="167">
        <v>7395.3125750947174</v>
      </c>
      <c r="J1764" s="22">
        <v>1.1484930722063771</v>
      </c>
      <c r="K1764" s="22" t="s">
        <v>253</v>
      </c>
      <c r="L1764" s="22" t="s">
        <v>99</v>
      </c>
      <c r="M1764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64" s="24" t="str">
        <f>IFERROR(IF(Table1[[#This Row],[Medicare Rate in CR]]&gt;0,"Y","N"),"N")</f>
        <v>Y</v>
      </c>
      <c r="O1764" s="166">
        <f>Table1[[#This Row],[Medicare Rate in CR]]*Table1[[#This Row],[SumOfUnits]]*Table1[[#This Row],[Actuarial Factor 06/20/2023]]</f>
        <v>7477.378995906839</v>
      </c>
      <c r="P17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7477.378995906839</v>
      </c>
      <c r="Q1764" s="166">
        <f>Table1[[#This Row],[Trended Medicare Pricing for all RHCs]]-Table1[[#This Row],[SumOfSFY24 Estimated Payment 5/04/23]]</f>
        <v>82.066420812121578</v>
      </c>
      <c r="R1764" s="24">
        <f>Table1[[#This Row],[SumOfUnits]]*Table1[[#This Row],[Actuarial Factor 06/20/2023]]</f>
        <v>51.682188249286966</v>
      </c>
      <c r="S1764" s="23"/>
    </row>
    <row r="1765" spans="1:19" x14ac:dyDescent="0.25">
      <c r="A1765" s="192" t="s">
        <v>251</v>
      </c>
      <c r="B1765" s="193" t="s">
        <v>252</v>
      </c>
      <c r="C1765" s="192" t="s">
        <v>78</v>
      </c>
      <c r="D1765" s="192" t="s">
        <v>31</v>
      </c>
      <c r="E1765" s="192" t="s">
        <v>69</v>
      </c>
      <c r="F1765" s="194">
        <v>49993.67832706948</v>
      </c>
      <c r="G1765">
        <v>351</v>
      </c>
      <c r="H1765">
        <v>351</v>
      </c>
      <c r="I1765" s="167">
        <v>53517.942777730277</v>
      </c>
      <c r="J1765" s="22">
        <v>1.0704942018389665</v>
      </c>
      <c r="K1765" s="22" t="s">
        <v>253</v>
      </c>
      <c r="L1765" s="22" t="s">
        <v>99</v>
      </c>
      <c r="M1765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65" s="24" t="str">
        <f>IFERROR(IF(Table1[[#This Row],[Medicare Rate in CR]]&gt;0,"Y","N"),"N")</f>
        <v>Y</v>
      </c>
      <c r="O1765" s="166">
        <f>Table1[[#This Row],[Medicare Rate in CR]]*Table1[[#This Row],[SumOfUnits]]*Table1[[#This Row],[Actuarial Factor 06/20/2023]]</f>
        <v>54362.564493843645</v>
      </c>
      <c r="P17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54362.564493843645</v>
      </c>
      <c r="Q1765" s="166">
        <f>Table1[[#This Row],[Trended Medicare Pricing for all RHCs]]-Table1[[#This Row],[SumOfSFY24 Estimated Payment 5/04/23]]</f>
        <v>844.62171611336817</v>
      </c>
      <c r="R1765" s="24">
        <f>Table1[[#This Row],[SumOfUnits]]*Table1[[#This Row],[Actuarial Factor 06/20/2023]]</f>
        <v>375.74346484547726</v>
      </c>
      <c r="S1765" s="23"/>
    </row>
    <row r="1766" spans="1:19" x14ac:dyDescent="0.25">
      <c r="A1766" s="192" t="s">
        <v>251</v>
      </c>
      <c r="B1766" s="193" t="s">
        <v>252</v>
      </c>
      <c r="C1766" s="192" t="s">
        <v>79</v>
      </c>
      <c r="D1766" s="192" t="s">
        <v>30</v>
      </c>
      <c r="E1766" s="192" t="s">
        <v>59</v>
      </c>
      <c r="F1766" s="194">
        <v>1855.8701127493496</v>
      </c>
      <c r="G1766">
        <v>13</v>
      </c>
      <c r="H1766">
        <v>13</v>
      </c>
      <c r="I1766" s="167">
        <v>1772.2202417598269</v>
      </c>
      <c r="J1766" s="22">
        <v>0.95492687208287386</v>
      </c>
      <c r="K1766" s="22" t="s">
        <v>253</v>
      </c>
      <c r="L1766" s="22" t="s">
        <v>99</v>
      </c>
      <c r="M1766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66" s="24" t="str">
        <f>IFERROR(IF(Table1[[#This Row],[Medicare Rate in CR]]&gt;0,"Y","N"),"N")</f>
        <v>Y</v>
      </c>
      <c r="O1766" s="166">
        <f>Table1[[#This Row],[Medicare Rate in CR]]*Table1[[#This Row],[SumOfUnits]]*Table1[[#This Row],[Actuarial Factor 06/20/2023]]</f>
        <v>1796.0646580883526</v>
      </c>
      <c r="P17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1796.0646580883526</v>
      </c>
      <c r="Q1766" s="166">
        <f>Table1[[#This Row],[Trended Medicare Pricing for all RHCs]]-Table1[[#This Row],[SumOfSFY24 Estimated Payment 5/04/23]]</f>
        <v>23.844416328525767</v>
      </c>
      <c r="R1766" s="24">
        <f>Table1[[#This Row],[SumOfUnits]]*Table1[[#This Row],[Actuarial Factor 06/20/2023]]</f>
        <v>12.41404933707736</v>
      </c>
      <c r="S1766" s="23"/>
    </row>
    <row r="1767" spans="1:19" x14ac:dyDescent="0.25">
      <c r="A1767" s="192" t="s">
        <v>251</v>
      </c>
      <c r="B1767" s="193" t="s">
        <v>252</v>
      </c>
      <c r="C1767" s="192" t="s">
        <v>79</v>
      </c>
      <c r="D1767" s="192" t="s">
        <v>30</v>
      </c>
      <c r="E1767" s="192" t="s">
        <v>60</v>
      </c>
      <c r="F1767" s="194">
        <v>2284.16</v>
      </c>
      <c r="G1767">
        <v>16</v>
      </c>
      <c r="H1767">
        <v>16</v>
      </c>
      <c r="I1767" s="167">
        <v>1927.1402486098493</v>
      </c>
      <c r="J1767" s="22">
        <v>0.84369757311652838</v>
      </c>
      <c r="K1767" s="22" t="s">
        <v>253</v>
      </c>
      <c r="L1767" s="22" t="s">
        <v>99</v>
      </c>
      <c r="M1767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67" s="24" t="str">
        <f>IFERROR(IF(Table1[[#This Row],[Medicare Rate in CR]]&gt;0,"Y","N"),"N")</f>
        <v>Y</v>
      </c>
      <c r="O1767" s="166">
        <f>Table1[[#This Row],[Medicare Rate in CR]]*Table1[[#This Row],[SumOfUnits]]*Table1[[#This Row],[Actuarial Factor 06/20/2023]]</f>
        <v>1953.0586380559894</v>
      </c>
      <c r="P17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1953.0586380559894</v>
      </c>
      <c r="Q1767" s="166">
        <f>Table1[[#This Row],[Trended Medicare Pricing for all RHCs]]-Table1[[#This Row],[SumOfSFY24 Estimated Payment 5/04/23]]</f>
        <v>25.918389446140054</v>
      </c>
      <c r="R1767" s="24">
        <f>Table1[[#This Row],[SumOfUnits]]*Table1[[#This Row],[Actuarial Factor 06/20/2023]]</f>
        <v>13.499161169864454</v>
      </c>
      <c r="S1767" s="23"/>
    </row>
    <row r="1768" spans="1:19" x14ac:dyDescent="0.25">
      <c r="A1768" s="192" t="s">
        <v>251</v>
      </c>
      <c r="B1768" s="193" t="s">
        <v>252</v>
      </c>
      <c r="C1768" s="192" t="s">
        <v>79</v>
      </c>
      <c r="D1768" s="192" t="s">
        <v>30</v>
      </c>
      <c r="E1768" s="192" t="s">
        <v>61</v>
      </c>
      <c r="F1768" s="194">
        <v>574.03873952009258</v>
      </c>
      <c r="G1768">
        <v>4</v>
      </c>
      <c r="H1768">
        <v>4</v>
      </c>
      <c r="I1768" s="167">
        <v>484.31509140797311</v>
      </c>
      <c r="J1768" s="22">
        <v>0.84369757311652838</v>
      </c>
      <c r="K1768" s="22" t="s">
        <v>253</v>
      </c>
      <c r="L1768" s="22" t="s">
        <v>99</v>
      </c>
      <c r="M1768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68" s="24" t="str">
        <f>IFERROR(IF(Table1[[#This Row],[Medicare Rate in CR]]&gt;0,"Y","N"),"N")</f>
        <v>Y</v>
      </c>
      <c r="O1768" s="166">
        <f>Table1[[#This Row],[Medicare Rate in CR]]*Table1[[#This Row],[SumOfUnits]]*Table1[[#This Row],[Actuarial Factor 06/20/2023]]</f>
        <v>488.26465951399734</v>
      </c>
      <c r="P17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488.26465951399734</v>
      </c>
      <c r="Q1768" s="166">
        <f>Table1[[#This Row],[Trended Medicare Pricing for all RHCs]]-Table1[[#This Row],[SumOfSFY24 Estimated Payment 5/04/23]]</f>
        <v>3.9495681060242305</v>
      </c>
      <c r="R1768" s="24">
        <f>Table1[[#This Row],[SumOfUnits]]*Table1[[#This Row],[Actuarial Factor 06/20/2023]]</f>
        <v>3.3747902924661135</v>
      </c>
      <c r="S1768" s="23"/>
    </row>
    <row r="1769" spans="1:19" x14ac:dyDescent="0.25">
      <c r="A1769" s="192" t="s">
        <v>251</v>
      </c>
      <c r="B1769" s="193" t="s">
        <v>252</v>
      </c>
      <c r="C1769" s="192" t="s">
        <v>79</v>
      </c>
      <c r="D1769" s="192" t="s">
        <v>30</v>
      </c>
      <c r="E1769" s="192" t="s">
        <v>62</v>
      </c>
      <c r="F1769" s="194">
        <v>1604.0825055411008</v>
      </c>
      <c r="G1769">
        <v>12</v>
      </c>
      <c r="H1769">
        <v>12</v>
      </c>
      <c r="I1769" s="167">
        <v>1626.1278361761076</v>
      </c>
      <c r="J1769" s="22">
        <v>1.0137432648001921</v>
      </c>
      <c r="K1769" s="22" t="s">
        <v>253</v>
      </c>
      <c r="L1769" s="22" t="s">
        <v>99</v>
      </c>
      <c r="M1769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69" s="24" t="str">
        <f>IFERROR(IF(Table1[[#This Row],[Medicare Rate in CR]]&gt;0,"Y","N"),"N")</f>
        <v>Y</v>
      </c>
      <c r="O1769" s="166">
        <f>Table1[[#This Row],[Medicare Rate in CR]]*Table1[[#This Row],[SumOfUnits]]*Table1[[#This Row],[Actuarial Factor 06/20/2023]]</f>
        <v>1760.0205066155015</v>
      </c>
      <c r="P17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1760.0205066155015</v>
      </c>
      <c r="Q1769" s="166">
        <f>Table1[[#This Row],[Trended Medicare Pricing for all RHCs]]-Table1[[#This Row],[SumOfSFY24 Estimated Payment 5/04/23]]</f>
        <v>133.8926704393939</v>
      </c>
      <c r="R1769" s="24">
        <f>Table1[[#This Row],[SumOfUnits]]*Table1[[#This Row],[Actuarial Factor 06/20/2023]]</f>
        <v>12.164919177602304</v>
      </c>
      <c r="S1769" s="23"/>
    </row>
    <row r="1770" spans="1:19" x14ac:dyDescent="0.25">
      <c r="A1770" s="192" t="s">
        <v>251</v>
      </c>
      <c r="B1770" s="193" t="s">
        <v>252</v>
      </c>
      <c r="C1770" s="192" t="s">
        <v>79</v>
      </c>
      <c r="D1770" s="192" t="s">
        <v>30</v>
      </c>
      <c r="E1770" s="192" t="s">
        <v>63</v>
      </c>
      <c r="F1770" s="194">
        <v>1855.8622029488297</v>
      </c>
      <c r="G1770">
        <v>13</v>
      </c>
      <c r="H1770">
        <v>13</v>
      </c>
      <c r="I1770" s="167">
        <v>1760.8329136647205</v>
      </c>
      <c r="J1770" s="22">
        <v>0.94879507264434049</v>
      </c>
      <c r="K1770" s="22" t="s">
        <v>253</v>
      </c>
      <c r="L1770" s="22" t="s">
        <v>99</v>
      </c>
      <c r="M1770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70" s="24" t="str">
        <f>IFERROR(IF(Table1[[#This Row],[Medicare Rate in CR]]&gt;0,"Y","N"),"N")</f>
        <v>Y</v>
      </c>
      <c r="O1770" s="166">
        <f>Table1[[#This Row],[Medicare Rate in CR]]*Table1[[#This Row],[SumOfUnits]]*Table1[[#This Row],[Actuarial Factor 06/20/2023]]</f>
        <v>1784.5317244323815</v>
      </c>
      <c r="P17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1784.5317244323815</v>
      </c>
      <c r="Q1770" s="166">
        <f>Table1[[#This Row],[Trended Medicare Pricing for all RHCs]]-Table1[[#This Row],[SumOfSFY24 Estimated Payment 5/04/23]]</f>
        <v>23.698810767660916</v>
      </c>
      <c r="R1770" s="24">
        <f>Table1[[#This Row],[SumOfUnits]]*Table1[[#This Row],[Actuarial Factor 06/20/2023]]</f>
        <v>12.334335944376427</v>
      </c>
      <c r="S1770" s="23"/>
    </row>
    <row r="1771" spans="1:19" x14ac:dyDescent="0.25">
      <c r="A1771" s="192" t="s">
        <v>251</v>
      </c>
      <c r="B1771" s="193" t="s">
        <v>252</v>
      </c>
      <c r="C1771" s="192" t="s">
        <v>79</v>
      </c>
      <c r="D1771" s="192" t="s">
        <v>30</v>
      </c>
      <c r="E1771" s="192" t="s">
        <v>64</v>
      </c>
      <c r="F1771" s="194">
        <v>142.75802254986991</v>
      </c>
      <c r="G1771">
        <v>1</v>
      </c>
      <c r="H1771">
        <v>1</v>
      </c>
      <c r="I1771" s="167">
        <v>136.59020508931098</v>
      </c>
      <c r="J1771" s="22">
        <v>0.95679530053448103</v>
      </c>
      <c r="K1771" s="22" t="s">
        <v>253</v>
      </c>
      <c r="L1771" s="22" t="s">
        <v>99</v>
      </c>
      <c r="M1771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71" s="24" t="str">
        <f>IFERROR(IF(Table1[[#This Row],[Medicare Rate in CR]]&gt;0,"Y","N"),"N")</f>
        <v>Y</v>
      </c>
      <c r="O1771" s="166">
        <f>Table1[[#This Row],[Medicare Rate in CR]]*Table1[[#This Row],[SumOfUnits]]*Table1[[#This Row],[Actuarial Factor 06/20/2023]]</f>
        <v>138.42914408132873</v>
      </c>
      <c r="P17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138.42914408132873</v>
      </c>
      <c r="Q1771" s="166">
        <f>Table1[[#This Row],[Trended Medicare Pricing for all RHCs]]-Table1[[#This Row],[SumOfSFY24 Estimated Payment 5/04/23]]</f>
        <v>1.838938992017745</v>
      </c>
      <c r="R1771" s="24">
        <f>Table1[[#This Row],[SumOfUnits]]*Table1[[#This Row],[Actuarial Factor 06/20/2023]]</f>
        <v>0.95679530053448103</v>
      </c>
      <c r="S1771" s="23"/>
    </row>
    <row r="1772" spans="1:19" x14ac:dyDescent="0.25">
      <c r="A1772" s="192" t="s">
        <v>251</v>
      </c>
      <c r="B1772" s="193" t="s">
        <v>252</v>
      </c>
      <c r="C1772" s="192" t="s">
        <v>79</v>
      </c>
      <c r="D1772" s="192" t="s">
        <v>30</v>
      </c>
      <c r="E1772" s="192" t="s">
        <v>77</v>
      </c>
      <c r="F1772" s="194">
        <v>2855.1683607979194</v>
      </c>
      <c r="G1772">
        <v>20</v>
      </c>
      <c r="H1772">
        <v>20</v>
      </c>
      <c r="I1772" s="167">
        <v>3649.0961460100707</v>
      </c>
      <c r="J1772" s="22">
        <v>1.2780668895442215</v>
      </c>
      <c r="K1772" s="22" t="s">
        <v>253</v>
      </c>
      <c r="L1772" s="22" t="s">
        <v>99</v>
      </c>
      <c r="M1772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72" s="24" t="str">
        <f>IFERROR(IF(Table1[[#This Row],[Medicare Rate in CR]]&gt;0,"Y","N"),"N")</f>
        <v>Y</v>
      </c>
      <c r="O1772" s="166">
        <f>Table1[[#This Row],[Medicare Rate in CR]]*Table1[[#This Row],[SumOfUnits]]*Table1[[#This Row],[Actuarial Factor 06/20/2023]]</f>
        <v>3698.2143515851599</v>
      </c>
      <c r="P17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3698.2143515851599</v>
      </c>
      <c r="Q1772" s="166">
        <f>Table1[[#This Row],[Trended Medicare Pricing for all RHCs]]-Table1[[#This Row],[SumOfSFY24 Estimated Payment 5/04/23]]</f>
        <v>49.118205575089178</v>
      </c>
      <c r="R1772" s="24">
        <f>Table1[[#This Row],[SumOfUnits]]*Table1[[#This Row],[Actuarial Factor 06/20/2023]]</f>
        <v>25.56133779088443</v>
      </c>
      <c r="S1772" s="23"/>
    </row>
    <row r="1773" spans="1:19" x14ac:dyDescent="0.25">
      <c r="A1773" s="192" t="s">
        <v>251</v>
      </c>
      <c r="B1773" s="193" t="s">
        <v>252</v>
      </c>
      <c r="C1773" s="192" t="s">
        <v>55</v>
      </c>
      <c r="D1773" s="192" t="s">
        <v>30</v>
      </c>
      <c r="E1773" s="192" t="s">
        <v>59</v>
      </c>
      <c r="F1773" s="194">
        <v>862.56934374096545</v>
      </c>
      <c r="G1773">
        <v>6</v>
      </c>
      <c r="H1773">
        <v>6</v>
      </c>
      <c r="I1773" s="167">
        <v>882.16702568589824</v>
      </c>
      <c r="J1773" s="22">
        <v>1.0227201234163246</v>
      </c>
      <c r="K1773" s="22" t="s">
        <v>253</v>
      </c>
      <c r="L1773" s="22" t="s">
        <v>99</v>
      </c>
      <c r="M1773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73" s="24" t="str">
        <f>IFERROR(IF(Table1[[#This Row],[Medicare Rate in CR]]&gt;0,"Y","N"),"N")</f>
        <v>Y</v>
      </c>
      <c r="O1773" s="166">
        <f>Table1[[#This Row],[Medicare Rate in CR]]*Table1[[#This Row],[SumOfUnits]]*Table1[[#This Row],[Actuarial Factor 06/20/2023]]</f>
        <v>887.80288473524308</v>
      </c>
      <c r="P17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887.80288473524308</v>
      </c>
      <c r="Q1773" s="166">
        <f>Table1[[#This Row],[Trended Medicare Pricing for all RHCs]]-Table1[[#This Row],[SumOfSFY24 Estimated Payment 5/04/23]]</f>
        <v>5.6358590493448446</v>
      </c>
      <c r="R1773" s="24">
        <f>Table1[[#This Row],[SumOfUnits]]*Table1[[#This Row],[Actuarial Factor 06/20/2023]]</f>
        <v>6.136320740497947</v>
      </c>
      <c r="S1773" s="23"/>
    </row>
    <row r="1774" spans="1:19" x14ac:dyDescent="0.25">
      <c r="A1774" s="192" t="s">
        <v>251</v>
      </c>
      <c r="B1774" s="193" t="s">
        <v>252</v>
      </c>
      <c r="C1774" s="192" t="s">
        <v>55</v>
      </c>
      <c r="D1774" s="192" t="s">
        <v>30</v>
      </c>
      <c r="E1774" s="192" t="s">
        <v>62</v>
      </c>
      <c r="F1774" s="194">
        <v>999.31999999999994</v>
      </c>
      <c r="G1774">
        <v>7</v>
      </c>
      <c r="H1774">
        <v>7</v>
      </c>
      <c r="I1774" s="167">
        <v>1047.9987626151865</v>
      </c>
      <c r="J1774" s="22">
        <v>1.0487118866981413</v>
      </c>
      <c r="K1774" s="22" t="s">
        <v>253</v>
      </c>
      <c r="L1774" s="22" t="s">
        <v>99</v>
      </c>
      <c r="M1774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74" s="24" t="str">
        <f>IFERROR(IF(Table1[[#This Row],[Medicare Rate in CR]]&gt;0,"Y","N"),"N")</f>
        <v>Y</v>
      </c>
      <c r="O1774" s="166">
        <f>Table1[[#This Row],[Medicare Rate in CR]]*Table1[[#This Row],[SumOfUnits]]*Table1[[#This Row],[Actuarial Factor 06/20/2023]]</f>
        <v>1062.0934503724095</v>
      </c>
      <c r="P17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1062.0934503724095</v>
      </c>
      <c r="Q1774" s="166">
        <f>Table1[[#This Row],[Trended Medicare Pricing for all RHCs]]-Table1[[#This Row],[SumOfSFY24 Estimated Payment 5/04/23]]</f>
        <v>14.094687757223028</v>
      </c>
      <c r="R1774" s="24">
        <f>Table1[[#This Row],[SumOfUnits]]*Table1[[#This Row],[Actuarial Factor 06/20/2023]]</f>
        <v>7.3409832068869889</v>
      </c>
      <c r="S1774" s="23"/>
    </row>
    <row r="1775" spans="1:19" x14ac:dyDescent="0.25">
      <c r="A1775" s="192" t="s">
        <v>251</v>
      </c>
      <c r="B1775" s="193" t="s">
        <v>252</v>
      </c>
      <c r="C1775" s="192" t="s">
        <v>55</v>
      </c>
      <c r="D1775" s="192" t="s">
        <v>30</v>
      </c>
      <c r="E1775" s="192" t="s">
        <v>64</v>
      </c>
      <c r="F1775" s="194">
        <v>142.75802254986991</v>
      </c>
      <c r="G1775">
        <v>1</v>
      </c>
      <c r="H1775">
        <v>1</v>
      </c>
      <c r="I1775" s="167">
        <v>139.95987285788027</v>
      </c>
      <c r="J1775" s="22">
        <v>0.98039935240058296</v>
      </c>
      <c r="K1775" s="22" t="s">
        <v>253</v>
      </c>
      <c r="L1775" s="22" t="s">
        <v>99</v>
      </c>
      <c r="M1775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75" s="24" t="str">
        <f>IFERROR(IF(Table1[[#This Row],[Medicare Rate in CR]]&gt;0,"Y","N"),"N")</f>
        <v>Y</v>
      </c>
      <c r="O1775" s="166">
        <f>Table1[[#This Row],[Medicare Rate in CR]]*Table1[[#This Row],[SumOfUnits]]*Table1[[#This Row],[Actuarial Factor 06/20/2023]]</f>
        <v>141.84417830531635</v>
      </c>
      <c r="P17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141.84417830531635</v>
      </c>
      <c r="Q1775" s="166">
        <f>Table1[[#This Row],[Trended Medicare Pricing for all RHCs]]-Table1[[#This Row],[SumOfSFY24 Estimated Payment 5/04/23]]</f>
        <v>1.884305447436077</v>
      </c>
      <c r="R1775" s="24">
        <f>Table1[[#This Row],[SumOfUnits]]*Table1[[#This Row],[Actuarial Factor 06/20/2023]]</f>
        <v>0.98039935240058296</v>
      </c>
      <c r="S1775" s="23"/>
    </row>
    <row r="1776" spans="1:19" x14ac:dyDescent="0.25">
      <c r="A1776" s="192" t="s">
        <v>251</v>
      </c>
      <c r="B1776" s="193" t="s">
        <v>252</v>
      </c>
      <c r="C1776" s="192" t="s">
        <v>55</v>
      </c>
      <c r="D1776" s="192" t="s">
        <v>30</v>
      </c>
      <c r="E1776" s="192" t="s">
        <v>77</v>
      </c>
      <c r="F1776" s="194">
        <v>142.76</v>
      </c>
      <c r="G1776">
        <v>1</v>
      </c>
      <c r="H1776">
        <v>1</v>
      </c>
      <c r="I1776" s="167">
        <v>180.83291868915083</v>
      </c>
      <c r="J1776" s="22">
        <v>1.2666917812352958</v>
      </c>
      <c r="K1776" s="22" t="s">
        <v>253</v>
      </c>
      <c r="L1776" s="22" t="s">
        <v>99</v>
      </c>
      <c r="M1776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76" s="24" t="str">
        <f>IFERROR(IF(Table1[[#This Row],[Medicare Rate in CR]]&gt;0,"Y","N"),"N")</f>
        <v>Y</v>
      </c>
      <c r="O1776" s="166">
        <f>Table1[[#This Row],[Medicare Rate in CR]]*Table1[[#This Row],[SumOfUnits]]*Table1[[#This Row],[Actuarial Factor 06/20/2023]]</f>
        <v>183.26496690912259</v>
      </c>
      <c r="P17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183.26496690912259</v>
      </c>
      <c r="Q1776" s="166">
        <f>Table1[[#This Row],[Trended Medicare Pricing for all RHCs]]-Table1[[#This Row],[SumOfSFY24 Estimated Payment 5/04/23]]</f>
        <v>2.4320482199717617</v>
      </c>
      <c r="R1776" s="24">
        <f>Table1[[#This Row],[SumOfUnits]]*Table1[[#This Row],[Actuarial Factor 06/20/2023]]</f>
        <v>1.2666917812352958</v>
      </c>
      <c r="S1776" s="23"/>
    </row>
    <row r="1777" spans="1:19" x14ac:dyDescent="0.25">
      <c r="A1777" s="192" t="s">
        <v>251</v>
      </c>
      <c r="B1777" s="193" t="s">
        <v>252</v>
      </c>
      <c r="C1777" s="192" t="s">
        <v>55</v>
      </c>
      <c r="D1777" s="192" t="s">
        <v>32</v>
      </c>
      <c r="E1777" s="192" t="s">
        <v>81</v>
      </c>
      <c r="F1777" s="194">
        <v>142.76</v>
      </c>
      <c r="G1777">
        <v>1</v>
      </c>
      <c r="H1777">
        <v>1</v>
      </c>
      <c r="I1777" s="167">
        <v>147.60937381451646</v>
      </c>
      <c r="J1777" s="22">
        <v>1.0339687154281063</v>
      </c>
      <c r="K1777" s="22" t="s">
        <v>253</v>
      </c>
      <c r="L1777" s="22" t="s">
        <v>99</v>
      </c>
      <c r="M1777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77" s="24" t="str">
        <f>IFERROR(IF(Table1[[#This Row],[Medicare Rate in CR]]&gt;0,"Y","N"),"N")</f>
        <v>Y</v>
      </c>
      <c r="O1777" s="166">
        <f>Table1[[#This Row],[Medicare Rate in CR]]*Table1[[#This Row],[SumOfUnits]]*Table1[[#This Row],[Actuarial Factor 06/20/2023]]</f>
        <v>149.59459374813844</v>
      </c>
      <c r="P17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149.59459374813844</v>
      </c>
      <c r="Q1777" s="166">
        <f>Table1[[#This Row],[Trended Medicare Pricing for all RHCs]]-Table1[[#This Row],[SumOfSFY24 Estimated Payment 5/04/23]]</f>
        <v>1.9852199336219769</v>
      </c>
      <c r="R1777" s="24">
        <f>Table1[[#This Row],[SumOfUnits]]*Table1[[#This Row],[Actuarial Factor 06/20/2023]]</f>
        <v>1.0339687154281063</v>
      </c>
      <c r="S1777" s="23"/>
    </row>
    <row r="1778" spans="1:19" x14ac:dyDescent="0.25">
      <c r="A1778" s="192" t="s">
        <v>251</v>
      </c>
      <c r="B1778" s="193" t="s">
        <v>252</v>
      </c>
      <c r="C1778" s="192" t="s">
        <v>55</v>
      </c>
      <c r="D1778" s="192" t="s">
        <v>32</v>
      </c>
      <c r="E1778" s="192" t="s">
        <v>65</v>
      </c>
      <c r="F1778" s="194">
        <v>419.03247566734126</v>
      </c>
      <c r="G1778">
        <v>3</v>
      </c>
      <c r="H1778">
        <v>3</v>
      </c>
      <c r="I1778" s="167">
        <v>520.21398953447169</v>
      </c>
      <c r="J1778" s="22">
        <v>1.241464611319185</v>
      </c>
      <c r="K1778" s="22" t="s">
        <v>253</v>
      </c>
      <c r="L1778" s="22" t="s">
        <v>99</v>
      </c>
      <c r="M1778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78" s="24" t="str">
        <f>IFERROR(IF(Table1[[#This Row],[Medicare Rate in CR]]&gt;0,"Y","N"),"N")</f>
        <v>Y</v>
      </c>
      <c r="O1778" s="166">
        <f>Table1[[#This Row],[Medicare Rate in CR]]*Table1[[#This Row],[SumOfUnits]]*Table1[[#This Row],[Actuarial Factor 06/20/2023]]</f>
        <v>538.8452998969791</v>
      </c>
      <c r="P17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538.8452998969791</v>
      </c>
      <c r="Q1778" s="166">
        <f>Table1[[#This Row],[Trended Medicare Pricing for all RHCs]]-Table1[[#This Row],[SumOfSFY24 Estimated Payment 5/04/23]]</f>
        <v>18.631310362507406</v>
      </c>
      <c r="R1778" s="24">
        <f>Table1[[#This Row],[SumOfUnits]]*Table1[[#This Row],[Actuarial Factor 06/20/2023]]</f>
        <v>3.7243938339575546</v>
      </c>
      <c r="S1778" s="23"/>
    </row>
    <row r="1779" spans="1:19" x14ac:dyDescent="0.25">
      <c r="A1779" s="192" t="s">
        <v>251</v>
      </c>
      <c r="B1779" s="193" t="s">
        <v>252</v>
      </c>
      <c r="C1779" s="192" t="s">
        <v>83</v>
      </c>
      <c r="D1779" s="192" t="s">
        <v>30</v>
      </c>
      <c r="E1779" s="192" t="s">
        <v>59</v>
      </c>
      <c r="F1779" s="194">
        <v>285.51604509973981</v>
      </c>
      <c r="G1779">
        <v>2</v>
      </c>
      <c r="H1779">
        <v>2</v>
      </c>
      <c r="I1779" s="167">
        <v>260.90964106964054</v>
      </c>
      <c r="J1779" s="22">
        <v>0.91381778904403255</v>
      </c>
      <c r="K1779" s="22" t="s">
        <v>253</v>
      </c>
      <c r="L1779" s="22" t="s">
        <v>99</v>
      </c>
      <c r="M1779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79" s="24" t="str">
        <f>IFERROR(IF(Table1[[#This Row],[Medicare Rate in CR]]&gt;0,"Y","N"),"N")</f>
        <v>Y</v>
      </c>
      <c r="O1779" s="166">
        <f>Table1[[#This Row],[Medicare Rate in CR]]*Table1[[#This Row],[SumOfUnits]]*Table1[[#This Row],[Actuarial Factor 06/20/2023]]</f>
        <v>264.42231543778126</v>
      </c>
      <c r="P17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264.42231543778126</v>
      </c>
      <c r="Q1779" s="166">
        <f>Table1[[#This Row],[Trended Medicare Pricing for all RHCs]]-Table1[[#This Row],[SumOfSFY24 Estimated Payment 5/04/23]]</f>
        <v>3.512674368140722</v>
      </c>
      <c r="R1779" s="24">
        <f>Table1[[#This Row],[SumOfUnits]]*Table1[[#This Row],[Actuarial Factor 06/20/2023]]</f>
        <v>1.8276355780880651</v>
      </c>
      <c r="S1779" s="23"/>
    </row>
    <row r="1780" spans="1:19" x14ac:dyDescent="0.25">
      <c r="A1780" s="192" t="s">
        <v>251</v>
      </c>
      <c r="B1780" s="193" t="s">
        <v>252</v>
      </c>
      <c r="C1780" s="192" t="s">
        <v>84</v>
      </c>
      <c r="D1780" s="192" t="s">
        <v>30</v>
      </c>
      <c r="E1780" s="192" t="s">
        <v>56</v>
      </c>
      <c r="F1780" s="194">
        <v>428.28</v>
      </c>
      <c r="G1780">
        <v>3</v>
      </c>
      <c r="H1780">
        <v>3</v>
      </c>
      <c r="I1780" s="167">
        <v>428.00357481838495</v>
      </c>
      <c r="J1780" s="22">
        <v>0.99935456901649611</v>
      </c>
      <c r="K1780" s="22" t="s">
        <v>253</v>
      </c>
      <c r="L1780" s="22" t="s">
        <v>99</v>
      </c>
      <c r="M1780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80" s="24" t="str">
        <f>IFERROR(IF(Table1[[#This Row],[Medicare Rate in CR]]&gt;0,"Y","N"),"N")</f>
        <v>Y</v>
      </c>
      <c r="O1780" s="166">
        <f>Table1[[#This Row],[Medicare Rate in CR]]*Table1[[#This Row],[SumOfUnits]]*Table1[[#This Row],[Actuarial Factor 06/20/2023]]</f>
        <v>433.75985713592002</v>
      </c>
      <c r="P17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433.75985713592002</v>
      </c>
      <c r="Q1780" s="166">
        <f>Table1[[#This Row],[Trended Medicare Pricing for all RHCs]]-Table1[[#This Row],[SumOfSFY24 Estimated Payment 5/04/23]]</f>
        <v>5.7562823175350672</v>
      </c>
      <c r="R1780" s="24">
        <f>Table1[[#This Row],[SumOfUnits]]*Table1[[#This Row],[Actuarial Factor 06/20/2023]]</f>
        <v>2.9980637070494884</v>
      </c>
      <c r="S1780" s="23"/>
    </row>
    <row r="1781" spans="1:19" x14ac:dyDescent="0.25">
      <c r="A1781" s="192" t="s">
        <v>251</v>
      </c>
      <c r="B1781" s="193" t="s">
        <v>252</v>
      </c>
      <c r="C1781" s="192" t="s">
        <v>84</v>
      </c>
      <c r="D1781" s="192" t="s">
        <v>30</v>
      </c>
      <c r="E1781" s="192" t="s">
        <v>59</v>
      </c>
      <c r="F1781" s="194">
        <v>6138.6800000000057</v>
      </c>
      <c r="G1781">
        <v>43</v>
      </c>
      <c r="H1781">
        <v>43</v>
      </c>
      <c r="I1781" s="167">
        <v>6666.6261434234475</v>
      </c>
      <c r="J1781" s="22">
        <v>1.0860032032005971</v>
      </c>
      <c r="K1781" s="22" t="s">
        <v>253</v>
      </c>
      <c r="L1781" s="22" t="s">
        <v>99</v>
      </c>
      <c r="M1781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81" s="24" t="str">
        <f>IFERROR(IF(Table1[[#This Row],[Medicare Rate in CR]]&gt;0,"Y","N"),"N")</f>
        <v>Y</v>
      </c>
      <c r="O1781" s="166">
        <f>Table1[[#This Row],[Medicare Rate in CR]]*Table1[[#This Row],[SumOfUnits]]*Table1[[#This Row],[Actuarial Factor 06/20/2023]]</f>
        <v>6756.2865678796834</v>
      </c>
      <c r="P17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6756.2865678796834</v>
      </c>
      <c r="Q1781" s="166">
        <f>Table1[[#This Row],[Trended Medicare Pricing for all RHCs]]-Table1[[#This Row],[SumOfSFY24 Estimated Payment 5/04/23]]</f>
        <v>89.660424456235887</v>
      </c>
      <c r="R1781" s="24">
        <f>Table1[[#This Row],[SumOfUnits]]*Table1[[#This Row],[Actuarial Factor 06/20/2023]]</f>
        <v>46.698137737625672</v>
      </c>
      <c r="S1781" s="23"/>
    </row>
    <row r="1782" spans="1:19" x14ac:dyDescent="0.25">
      <c r="A1782" s="192" t="s">
        <v>251</v>
      </c>
      <c r="B1782" s="193" t="s">
        <v>252</v>
      </c>
      <c r="C1782" s="192" t="s">
        <v>84</v>
      </c>
      <c r="D1782" s="192" t="s">
        <v>30</v>
      </c>
      <c r="E1782" s="192" t="s">
        <v>60</v>
      </c>
      <c r="F1782" s="194">
        <v>1284.8399999999999</v>
      </c>
      <c r="G1782">
        <v>9</v>
      </c>
      <c r="H1782">
        <v>9</v>
      </c>
      <c r="I1782" s="167">
        <v>1237.044156464922</v>
      </c>
      <c r="J1782" s="22">
        <v>0.96280015913648564</v>
      </c>
      <c r="K1782" s="22" t="s">
        <v>253</v>
      </c>
      <c r="L1782" s="22" t="s">
        <v>99</v>
      </c>
      <c r="M1782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82" s="24" t="str">
        <f>IFERROR(IF(Table1[[#This Row],[Medicare Rate in CR]]&gt;0,"Y","N"),"N")</f>
        <v>Y</v>
      </c>
      <c r="O1782" s="166">
        <f>Table1[[#This Row],[Medicare Rate in CR]]*Table1[[#This Row],[SumOfUnits]]*Table1[[#This Row],[Actuarial Factor 06/20/2023]]</f>
        <v>1253.6813432148008</v>
      </c>
      <c r="P17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1253.6813432148008</v>
      </c>
      <c r="Q1782" s="166">
        <f>Table1[[#This Row],[Trended Medicare Pricing for all RHCs]]-Table1[[#This Row],[SumOfSFY24 Estimated Payment 5/04/23]]</f>
        <v>16.637186749878765</v>
      </c>
      <c r="R1782" s="24">
        <f>Table1[[#This Row],[SumOfUnits]]*Table1[[#This Row],[Actuarial Factor 06/20/2023]]</f>
        <v>8.6652014322283701</v>
      </c>
      <c r="S1782" s="23"/>
    </row>
    <row r="1783" spans="1:19" x14ac:dyDescent="0.25">
      <c r="A1783" s="192" t="s">
        <v>251</v>
      </c>
      <c r="B1783" s="193" t="s">
        <v>252</v>
      </c>
      <c r="C1783" s="192" t="s">
        <v>84</v>
      </c>
      <c r="D1783" s="192" t="s">
        <v>30</v>
      </c>
      <c r="E1783" s="192" t="s">
        <v>61</v>
      </c>
      <c r="F1783" s="194">
        <v>428.28</v>
      </c>
      <c r="G1783">
        <v>3</v>
      </c>
      <c r="H1783">
        <v>3</v>
      </c>
      <c r="I1783" s="167">
        <v>412.34805215497403</v>
      </c>
      <c r="J1783" s="22">
        <v>0.96280015913648564</v>
      </c>
      <c r="K1783" s="22" t="s">
        <v>253</v>
      </c>
      <c r="L1783" s="22" t="s">
        <v>99</v>
      </c>
      <c r="M1783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83" s="24" t="str">
        <f>IFERROR(IF(Table1[[#This Row],[Medicare Rate in CR]]&gt;0,"Y","N"),"N")</f>
        <v>Y</v>
      </c>
      <c r="O1783" s="166">
        <f>Table1[[#This Row],[Medicare Rate in CR]]*Table1[[#This Row],[SumOfUnits]]*Table1[[#This Row],[Actuarial Factor 06/20/2023]]</f>
        <v>417.89378107160024</v>
      </c>
      <c r="P17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417.89378107160024</v>
      </c>
      <c r="Q1783" s="166">
        <f>Table1[[#This Row],[Trended Medicare Pricing for all RHCs]]-Table1[[#This Row],[SumOfSFY24 Estimated Payment 5/04/23]]</f>
        <v>5.5457289166262171</v>
      </c>
      <c r="R1783" s="24">
        <f>Table1[[#This Row],[SumOfUnits]]*Table1[[#This Row],[Actuarial Factor 06/20/2023]]</f>
        <v>2.8884004774094567</v>
      </c>
      <c r="S1783" s="23"/>
    </row>
    <row r="1784" spans="1:19" x14ac:dyDescent="0.25">
      <c r="A1784" s="192" t="s">
        <v>251</v>
      </c>
      <c r="B1784" s="193" t="s">
        <v>252</v>
      </c>
      <c r="C1784" s="192" t="s">
        <v>84</v>
      </c>
      <c r="D1784" s="192" t="s">
        <v>30</v>
      </c>
      <c r="E1784" s="192" t="s">
        <v>62</v>
      </c>
      <c r="F1784" s="194">
        <v>7280.7600000000075</v>
      </c>
      <c r="G1784">
        <v>51</v>
      </c>
      <c r="H1784">
        <v>51</v>
      </c>
      <c r="I1784" s="167">
        <v>8045.1230882548198</v>
      </c>
      <c r="J1784" s="22">
        <v>1.1049839698403479</v>
      </c>
      <c r="K1784" s="22" t="s">
        <v>253</v>
      </c>
      <c r="L1784" s="22" t="s">
        <v>99</v>
      </c>
      <c r="M1784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84" s="24" t="str">
        <f>IFERROR(IF(Table1[[#This Row],[Medicare Rate in CR]]&gt;0,"Y","N"),"N")</f>
        <v>Y</v>
      </c>
      <c r="O1784" s="166">
        <f>Table1[[#This Row],[Medicare Rate in CR]]*Table1[[#This Row],[SumOfUnits]]*Table1[[#This Row],[Actuarial Factor 06/20/2023]]</f>
        <v>8153.3231185815785</v>
      </c>
      <c r="P17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8153.3231185815785</v>
      </c>
      <c r="Q1784" s="166">
        <f>Table1[[#This Row],[Trended Medicare Pricing for all RHCs]]-Table1[[#This Row],[SumOfSFY24 Estimated Payment 5/04/23]]</f>
        <v>108.20003032675868</v>
      </c>
      <c r="R1784" s="24">
        <f>Table1[[#This Row],[SumOfUnits]]*Table1[[#This Row],[Actuarial Factor 06/20/2023]]</f>
        <v>56.354182461857739</v>
      </c>
      <c r="S1784" s="23"/>
    </row>
    <row r="1785" spans="1:19" x14ac:dyDescent="0.25">
      <c r="A1785" s="192" t="s">
        <v>251</v>
      </c>
      <c r="B1785" s="193" t="s">
        <v>252</v>
      </c>
      <c r="C1785" s="192" t="s">
        <v>84</v>
      </c>
      <c r="D1785" s="192" t="s">
        <v>30</v>
      </c>
      <c r="E1785" s="192" t="s">
        <v>63</v>
      </c>
      <c r="F1785" s="194">
        <v>4996.600000000004</v>
      </c>
      <c r="G1785">
        <v>35</v>
      </c>
      <c r="H1785">
        <v>35</v>
      </c>
      <c r="I1785" s="167">
        <v>5012.6377301928196</v>
      </c>
      <c r="J1785" s="22">
        <v>1.0032097286540478</v>
      </c>
      <c r="K1785" s="22" t="s">
        <v>253</v>
      </c>
      <c r="L1785" s="22" t="s">
        <v>99</v>
      </c>
      <c r="M1785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85" s="24" t="str">
        <f>IFERROR(IF(Table1[[#This Row],[Medicare Rate in CR]]&gt;0,"Y","N"),"N")</f>
        <v>Y</v>
      </c>
      <c r="O1785" s="166">
        <f>Table1[[#This Row],[Medicare Rate in CR]]*Table1[[#This Row],[SumOfUnits]]*Table1[[#This Row],[Actuarial Factor 06/20/2023]]</f>
        <v>5080.0534239583676</v>
      </c>
      <c r="P17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5080.0534239583676</v>
      </c>
      <c r="Q1785" s="166">
        <f>Table1[[#This Row],[Trended Medicare Pricing for all RHCs]]-Table1[[#This Row],[SumOfSFY24 Estimated Payment 5/04/23]]</f>
        <v>67.415693765547985</v>
      </c>
      <c r="R1785" s="24">
        <f>Table1[[#This Row],[SumOfUnits]]*Table1[[#This Row],[Actuarial Factor 06/20/2023]]</f>
        <v>35.112340502891669</v>
      </c>
      <c r="S1785" s="23"/>
    </row>
    <row r="1786" spans="1:19" x14ac:dyDescent="0.25">
      <c r="A1786" s="192" t="s">
        <v>251</v>
      </c>
      <c r="B1786" s="193" t="s">
        <v>252</v>
      </c>
      <c r="C1786" s="192" t="s">
        <v>84</v>
      </c>
      <c r="D1786" s="192" t="s">
        <v>30</v>
      </c>
      <c r="E1786" s="192" t="s">
        <v>64</v>
      </c>
      <c r="F1786" s="194">
        <v>3854.5200000000023</v>
      </c>
      <c r="G1786">
        <v>27</v>
      </c>
      <c r="H1786">
        <v>27</v>
      </c>
      <c r="I1786" s="167">
        <v>3961.831733342498</v>
      </c>
      <c r="J1786" s="22">
        <v>1.0278404920307835</v>
      </c>
      <c r="K1786" s="22" t="s">
        <v>253</v>
      </c>
      <c r="L1786" s="22" t="s">
        <v>99</v>
      </c>
      <c r="M1786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86" s="24" t="str">
        <f>IFERROR(IF(Table1[[#This Row],[Medicare Rate in CR]]&gt;0,"Y","N"),"N")</f>
        <v>Y</v>
      </c>
      <c r="O1786" s="166">
        <f>Table1[[#This Row],[Medicare Rate in CR]]*Table1[[#This Row],[SumOfUnits]]*Table1[[#This Row],[Actuarial Factor 06/20/2023]]</f>
        <v>4015.1149844493716</v>
      </c>
      <c r="P17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4015.1149844493716</v>
      </c>
      <c r="Q1786" s="166">
        <f>Table1[[#This Row],[Trended Medicare Pricing for all RHCs]]-Table1[[#This Row],[SumOfSFY24 Estimated Payment 5/04/23]]</f>
        <v>53.283251106873649</v>
      </c>
      <c r="R1786" s="24">
        <f>Table1[[#This Row],[SumOfUnits]]*Table1[[#This Row],[Actuarial Factor 06/20/2023]]</f>
        <v>27.751693284831155</v>
      </c>
      <c r="S1786" s="23"/>
    </row>
    <row r="1787" spans="1:19" x14ac:dyDescent="0.25">
      <c r="A1787" s="192" t="s">
        <v>251</v>
      </c>
      <c r="B1787" s="193" t="s">
        <v>252</v>
      </c>
      <c r="C1787" s="192" t="s">
        <v>84</v>
      </c>
      <c r="D1787" s="192" t="s">
        <v>30</v>
      </c>
      <c r="E1787" s="192" t="s">
        <v>77</v>
      </c>
      <c r="F1787" s="194">
        <v>4853.8400000000038</v>
      </c>
      <c r="G1787">
        <v>34</v>
      </c>
      <c r="H1787">
        <v>34</v>
      </c>
      <c r="I1787" s="167">
        <v>6931.1372634516283</v>
      </c>
      <c r="J1787" s="22">
        <v>1.4279698678678372</v>
      </c>
      <c r="K1787" s="22" t="s">
        <v>253</v>
      </c>
      <c r="L1787" s="22" t="s">
        <v>99</v>
      </c>
      <c r="M1787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87" s="24" t="str">
        <f>IFERROR(IF(Table1[[#This Row],[Medicare Rate in CR]]&gt;0,"Y","N"),"N")</f>
        <v>Y</v>
      </c>
      <c r="O1787" s="166">
        <f>Table1[[#This Row],[Medicare Rate in CR]]*Table1[[#This Row],[SumOfUnits]]*Table1[[#This Row],[Actuarial Factor 06/20/2023]]</f>
        <v>7024.3551364260347</v>
      </c>
      <c r="P17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7024.3551364260347</v>
      </c>
      <c r="Q1787" s="166">
        <f>Table1[[#This Row],[Trended Medicare Pricing for all RHCs]]-Table1[[#This Row],[SumOfSFY24 Estimated Payment 5/04/23]]</f>
        <v>93.217872974406419</v>
      </c>
      <c r="R1787" s="24">
        <f>Table1[[#This Row],[SumOfUnits]]*Table1[[#This Row],[Actuarial Factor 06/20/2023]]</f>
        <v>48.550975507506465</v>
      </c>
      <c r="S1787" s="23"/>
    </row>
    <row r="1788" spans="1:19" x14ac:dyDescent="0.25">
      <c r="A1788" s="192" t="s">
        <v>251</v>
      </c>
      <c r="B1788" s="193" t="s">
        <v>252</v>
      </c>
      <c r="C1788" s="192" t="s">
        <v>84</v>
      </c>
      <c r="D1788" s="192" t="s">
        <v>31</v>
      </c>
      <c r="E1788" s="192" t="s">
        <v>67</v>
      </c>
      <c r="F1788" s="194">
        <v>285.52</v>
      </c>
      <c r="G1788">
        <v>2</v>
      </c>
      <c r="H1788">
        <v>2</v>
      </c>
      <c r="I1788" s="167">
        <v>306.30282516377798</v>
      </c>
      <c r="J1788" s="22">
        <v>1.0727893848549244</v>
      </c>
      <c r="K1788" s="22" t="s">
        <v>253</v>
      </c>
      <c r="L1788" s="22" t="s">
        <v>99</v>
      </c>
      <c r="M1788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88" s="24" t="str">
        <f>IFERROR(IF(Table1[[#This Row],[Medicare Rate in CR]]&gt;0,"Y","N"),"N")</f>
        <v>Y</v>
      </c>
      <c r="O1788" s="166">
        <f>Table1[[#This Row],[Medicare Rate in CR]]*Table1[[#This Row],[SumOfUnits]]*Table1[[#This Row],[Actuarial Factor 06/20/2023]]</f>
        <v>310.42233640162095</v>
      </c>
      <c r="P17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310.42233640162095</v>
      </c>
      <c r="Q1788" s="166">
        <f>Table1[[#This Row],[Trended Medicare Pricing for all RHCs]]-Table1[[#This Row],[SumOfSFY24 Estimated Payment 5/04/23]]</f>
        <v>4.1195112378429712</v>
      </c>
      <c r="R1788" s="24">
        <f>Table1[[#This Row],[SumOfUnits]]*Table1[[#This Row],[Actuarial Factor 06/20/2023]]</f>
        <v>2.1455787697098487</v>
      </c>
      <c r="S1788" s="23"/>
    </row>
    <row r="1789" spans="1:19" x14ac:dyDescent="0.25">
      <c r="A1789" s="192" t="s">
        <v>251</v>
      </c>
      <c r="B1789" s="193" t="s">
        <v>252</v>
      </c>
      <c r="C1789" s="192" t="s">
        <v>84</v>
      </c>
      <c r="D1789" s="192" t="s">
        <v>31</v>
      </c>
      <c r="E1789" s="192" t="s">
        <v>68</v>
      </c>
      <c r="F1789" s="194">
        <v>173.11</v>
      </c>
      <c r="G1789">
        <v>2</v>
      </c>
      <c r="H1789">
        <v>2</v>
      </c>
      <c r="I1789" s="167">
        <v>199.6841988055503</v>
      </c>
      <c r="J1789" s="22">
        <v>1.1535104777629848</v>
      </c>
      <c r="K1789" s="22" t="s">
        <v>253</v>
      </c>
      <c r="L1789" s="22" t="s">
        <v>99</v>
      </c>
      <c r="M1789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89" s="24" t="str">
        <f>IFERROR(IF(Table1[[#This Row],[Medicare Rate in CR]]&gt;0,"Y","N"),"N")</f>
        <v>Y</v>
      </c>
      <c r="O1789" s="166">
        <f>Table1[[#This Row],[Medicare Rate in CR]]*Table1[[#This Row],[SumOfUnits]]*Table1[[#This Row],[Actuarial Factor 06/20/2023]]</f>
        <v>333.7797918454973</v>
      </c>
      <c r="P17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333.7797918454973</v>
      </c>
      <c r="Q1789" s="166">
        <f>Table1[[#This Row],[Trended Medicare Pricing for all RHCs]]-Table1[[#This Row],[SumOfSFY24 Estimated Payment 5/04/23]]</f>
        <v>134.095593039947</v>
      </c>
      <c r="R1789" s="24">
        <f>Table1[[#This Row],[SumOfUnits]]*Table1[[#This Row],[Actuarial Factor 06/20/2023]]</f>
        <v>2.3070209555259695</v>
      </c>
      <c r="S1789" s="23"/>
    </row>
    <row r="1790" spans="1:19" x14ac:dyDescent="0.25">
      <c r="A1790" s="192" t="s">
        <v>251</v>
      </c>
      <c r="B1790" s="193" t="s">
        <v>252</v>
      </c>
      <c r="C1790" s="192" t="s">
        <v>84</v>
      </c>
      <c r="D1790" s="192" t="s">
        <v>31</v>
      </c>
      <c r="E1790" s="192" t="s">
        <v>74</v>
      </c>
      <c r="F1790" s="194">
        <v>571.04</v>
      </c>
      <c r="G1790">
        <v>4</v>
      </c>
      <c r="H1790">
        <v>4</v>
      </c>
      <c r="I1790" s="167">
        <v>609.46476146767145</v>
      </c>
      <c r="J1790" s="22">
        <v>1.0672890891490465</v>
      </c>
      <c r="K1790" s="22" t="s">
        <v>253</v>
      </c>
      <c r="L1790" s="22" t="s">
        <v>99</v>
      </c>
      <c r="M1790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90" s="24" t="str">
        <f>IFERROR(IF(Table1[[#This Row],[Medicare Rate in CR]]&gt;0,"Y","N"),"N")</f>
        <v>Y</v>
      </c>
      <c r="O1790" s="166">
        <f>Table1[[#This Row],[Medicare Rate in CR]]*Table1[[#This Row],[SumOfUnits]]*Table1[[#This Row],[Actuarial Factor 06/20/2023]]</f>
        <v>617.66154167233628</v>
      </c>
      <c r="P17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617.66154167233628</v>
      </c>
      <c r="Q1790" s="166">
        <f>Table1[[#This Row],[Trended Medicare Pricing for all RHCs]]-Table1[[#This Row],[SumOfSFY24 Estimated Payment 5/04/23]]</f>
        <v>8.196780204664833</v>
      </c>
      <c r="R1790" s="24">
        <f>Table1[[#This Row],[SumOfUnits]]*Table1[[#This Row],[Actuarial Factor 06/20/2023]]</f>
        <v>4.2691563565961861</v>
      </c>
      <c r="S1790" s="23"/>
    </row>
    <row r="1791" spans="1:19" x14ac:dyDescent="0.25">
      <c r="A1791" s="192" t="s">
        <v>251</v>
      </c>
      <c r="B1791" s="193" t="s">
        <v>252</v>
      </c>
      <c r="C1791" s="192" t="s">
        <v>84</v>
      </c>
      <c r="D1791" s="192" t="s">
        <v>31</v>
      </c>
      <c r="E1791" s="192" t="s">
        <v>69</v>
      </c>
      <c r="F1791" s="194">
        <v>3574.3800000000019</v>
      </c>
      <c r="G1791">
        <v>25</v>
      </c>
      <c r="H1791">
        <v>25</v>
      </c>
      <c r="I1791" s="167">
        <v>3785.3442468959956</v>
      </c>
      <c r="J1791" s="22">
        <v>1.0590212139996289</v>
      </c>
      <c r="K1791" s="22" t="s">
        <v>253</v>
      </c>
      <c r="L1791" s="22" t="s">
        <v>99</v>
      </c>
      <c r="M1791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91" s="24" t="str">
        <f>IFERROR(IF(Table1[[#This Row],[Medicare Rate in CR]]&gt;0,"Y","N"),"N")</f>
        <v>Y</v>
      </c>
      <c r="O1791" s="166">
        <f>Table1[[#This Row],[Medicare Rate in CR]]*Table1[[#This Row],[SumOfUnits]]*Table1[[#This Row],[Actuarial Factor 06/20/2023]]</f>
        <v>3830.4797310366575</v>
      </c>
      <c r="P17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3830.4797310366575</v>
      </c>
      <c r="Q1791" s="166">
        <f>Table1[[#This Row],[Trended Medicare Pricing for all RHCs]]-Table1[[#This Row],[SumOfSFY24 Estimated Payment 5/04/23]]</f>
        <v>45.135484140661902</v>
      </c>
      <c r="R1791" s="24">
        <f>Table1[[#This Row],[SumOfUnits]]*Table1[[#This Row],[Actuarial Factor 06/20/2023]]</f>
        <v>26.475530349990724</v>
      </c>
      <c r="S1791" s="23"/>
    </row>
    <row r="1792" spans="1:19" x14ac:dyDescent="0.25">
      <c r="A1792" s="192" t="s">
        <v>251</v>
      </c>
      <c r="B1792" s="193" t="s">
        <v>252</v>
      </c>
      <c r="C1792" s="192" t="s">
        <v>85</v>
      </c>
      <c r="D1792" s="192" t="s">
        <v>30</v>
      </c>
      <c r="E1792" s="192" t="s">
        <v>59</v>
      </c>
      <c r="F1792" s="194">
        <v>285.51604509973981</v>
      </c>
      <c r="G1792">
        <v>2</v>
      </c>
      <c r="H1792">
        <v>2</v>
      </c>
      <c r="I1792" s="167">
        <v>256.11035807611466</v>
      </c>
      <c r="J1792" s="22">
        <v>0.89700863566755829</v>
      </c>
      <c r="K1792" s="22" t="s">
        <v>253</v>
      </c>
      <c r="L1792" s="22" t="s">
        <v>99</v>
      </c>
      <c r="M1792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92" s="24" t="str">
        <f>IFERROR(IF(Table1[[#This Row],[Medicare Rate in CR]]&gt;0,"Y","N"),"N")</f>
        <v>Y</v>
      </c>
      <c r="O1792" s="166">
        <f>Table1[[#This Row],[Medicare Rate in CR]]*Table1[[#This Row],[SumOfUnits]]*Table1[[#This Row],[Actuarial Factor 06/20/2023]]</f>
        <v>259.55841881676469</v>
      </c>
      <c r="P17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259.55841881676469</v>
      </c>
      <c r="Q1792" s="166">
        <f>Table1[[#This Row],[Trended Medicare Pricing for all RHCs]]-Table1[[#This Row],[SumOfSFY24 Estimated Payment 5/04/23]]</f>
        <v>3.4480607406500212</v>
      </c>
      <c r="R1792" s="24">
        <f>Table1[[#This Row],[SumOfUnits]]*Table1[[#This Row],[Actuarial Factor 06/20/2023]]</f>
        <v>1.7940172713351166</v>
      </c>
      <c r="S1792" s="23"/>
    </row>
    <row r="1793" spans="1:19" x14ac:dyDescent="0.25">
      <c r="A1793" s="192" t="s">
        <v>251</v>
      </c>
      <c r="B1793" s="193" t="s">
        <v>252</v>
      </c>
      <c r="C1793" s="192" t="s">
        <v>85</v>
      </c>
      <c r="D1793" s="192" t="s">
        <v>30</v>
      </c>
      <c r="E1793" s="192" t="s">
        <v>60</v>
      </c>
      <c r="F1793" s="194">
        <v>142.75802254986991</v>
      </c>
      <c r="G1793">
        <v>1</v>
      </c>
      <c r="H1793">
        <v>1</v>
      </c>
      <c r="I1793" s="167">
        <v>118.12937554837325</v>
      </c>
      <c r="J1793" s="22">
        <v>0.82747976918149668</v>
      </c>
      <c r="K1793" s="22" t="s">
        <v>253</v>
      </c>
      <c r="L1793" s="22" t="s">
        <v>99</v>
      </c>
      <c r="M1793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93" s="24" t="str">
        <f>IFERROR(IF(Table1[[#This Row],[Medicare Rate in CR]]&gt;0,"Y","N"),"N")</f>
        <v>Y</v>
      </c>
      <c r="O1793" s="166">
        <f>Table1[[#This Row],[Medicare Rate in CR]]*Table1[[#This Row],[SumOfUnits]]*Table1[[#This Row],[Actuarial Factor 06/20/2023]]</f>
        <v>119.71977300517895</v>
      </c>
      <c r="P17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119.71977300517895</v>
      </c>
      <c r="Q1793" s="166">
        <f>Table1[[#This Row],[Trended Medicare Pricing for all RHCs]]-Table1[[#This Row],[SumOfSFY24 Estimated Payment 5/04/23]]</f>
        <v>1.5903974568057038</v>
      </c>
      <c r="R1793" s="24">
        <f>Table1[[#This Row],[SumOfUnits]]*Table1[[#This Row],[Actuarial Factor 06/20/2023]]</f>
        <v>0.82747976918149668</v>
      </c>
      <c r="S1793" s="23"/>
    </row>
    <row r="1794" spans="1:19" x14ac:dyDescent="0.25">
      <c r="A1794" s="192" t="s">
        <v>251</v>
      </c>
      <c r="B1794" s="193" t="s">
        <v>252</v>
      </c>
      <c r="C1794" s="192" t="s">
        <v>85</v>
      </c>
      <c r="D1794" s="192" t="s">
        <v>30</v>
      </c>
      <c r="E1794" s="192" t="s">
        <v>64</v>
      </c>
      <c r="F1794" s="194">
        <v>285.51604509973981</v>
      </c>
      <c r="G1794">
        <v>2</v>
      </c>
      <c r="H1794">
        <v>2</v>
      </c>
      <c r="I1794" s="167">
        <v>252.6538324583382</v>
      </c>
      <c r="J1794" s="22">
        <v>0.88490239618609945</v>
      </c>
      <c r="K1794" s="22" t="s">
        <v>253</v>
      </c>
      <c r="L1794" s="22" t="s">
        <v>99</v>
      </c>
      <c r="M1794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94" s="24" t="str">
        <f>IFERROR(IF(Table1[[#This Row],[Medicare Rate in CR]]&gt;0,"Y","N"),"N")</f>
        <v>Y</v>
      </c>
      <c r="O1794" s="166">
        <f>Table1[[#This Row],[Medicare Rate in CR]]*Table1[[#This Row],[SumOfUnits]]*Table1[[#This Row],[Actuarial Factor 06/20/2023]]</f>
        <v>256.05535736040974</v>
      </c>
      <c r="P17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256.05535736040974</v>
      </c>
      <c r="Q1794" s="166">
        <f>Table1[[#This Row],[Trended Medicare Pricing for all RHCs]]-Table1[[#This Row],[SumOfSFY24 Estimated Payment 5/04/23]]</f>
        <v>3.401524902071543</v>
      </c>
      <c r="R1794" s="24">
        <f>Table1[[#This Row],[SumOfUnits]]*Table1[[#This Row],[Actuarial Factor 06/20/2023]]</f>
        <v>1.7698047923721989</v>
      </c>
      <c r="S1794" s="23"/>
    </row>
    <row r="1795" spans="1:19" x14ac:dyDescent="0.25">
      <c r="A1795" s="192" t="s">
        <v>251</v>
      </c>
      <c r="B1795" s="193" t="s">
        <v>252</v>
      </c>
      <c r="C1795" s="192" t="s">
        <v>85</v>
      </c>
      <c r="D1795" s="192" t="s">
        <v>31</v>
      </c>
      <c r="E1795" s="192" t="s">
        <v>74</v>
      </c>
      <c r="F1795" s="194">
        <v>713.8</v>
      </c>
      <c r="G1795">
        <v>5</v>
      </c>
      <c r="H1795">
        <v>5</v>
      </c>
      <c r="I1795" s="167">
        <v>863.72016533353883</v>
      </c>
      <c r="J1795" s="22">
        <v>1.2100310525827107</v>
      </c>
      <c r="K1795" s="22" t="s">
        <v>253</v>
      </c>
      <c r="L1795" s="22" t="s">
        <v>99</v>
      </c>
      <c r="M1795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95" s="24" t="str">
        <f>IFERROR(IF(Table1[[#This Row],[Medicare Rate in CR]]&gt;0,"Y","N"),"N")</f>
        <v>Y</v>
      </c>
      <c r="O1795" s="166">
        <f>Table1[[#This Row],[Medicare Rate in CR]]*Table1[[#This Row],[SumOfUnits]]*Table1[[#This Row],[Actuarial Factor 06/20/2023]]</f>
        <v>875.336463438333</v>
      </c>
      <c r="P17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875.336463438333</v>
      </c>
      <c r="Q1795" s="166">
        <f>Table1[[#This Row],[Trended Medicare Pricing for all RHCs]]-Table1[[#This Row],[SumOfSFY24 Estimated Payment 5/04/23]]</f>
        <v>11.616298104794168</v>
      </c>
      <c r="R1795" s="24">
        <f>Table1[[#This Row],[SumOfUnits]]*Table1[[#This Row],[Actuarial Factor 06/20/2023]]</f>
        <v>6.0501552629135533</v>
      </c>
      <c r="S1795" s="23"/>
    </row>
    <row r="1796" spans="1:19" x14ac:dyDescent="0.25">
      <c r="A1796" s="192" t="s">
        <v>251</v>
      </c>
      <c r="B1796" s="193" t="s">
        <v>252</v>
      </c>
      <c r="C1796" s="192" t="s">
        <v>85</v>
      </c>
      <c r="D1796" s="192" t="s">
        <v>31</v>
      </c>
      <c r="E1796" s="192" t="s">
        <v>69</v>
      </c>
      <c r="F1796" s="194">
        <v>142.76</v>
      </c>
      <c r="G1796">
        <v>1</v>
      </c>
      <c r="H1796">
        <v>1</v>
      </c>
      <c r="I1796" s="167">
        <v>142.91870472714876</v>
      </c>
      <c r="J1796" s="22">
        <v>1.0011116890385876</v>
      </c>
      <c r="K1796" s="22" t="s">
        <v>253</v>
      </c>
      <c r="L1796" s="22" t="s">
        <v>99</v>
      </c>
      <c r="M1796" s="22" t="str">
        <f>IFERROR(IFERROR(INDEX(FreeStand_Medicare!E:E,MATCH(Table1[[#This Row],[Medicare Number]],FreeStand_Medicare!A:A,0)),INDEX(HospBased_Medicare_CR!F:F,MATCH(Table1[[#This Row],[Medicare Number]],HospBased_Medicare_CR!G:G,0))),0)</f>
        <v>144.68</v>
      </c>
      <c r="N1796" s="24" t="str">
        <f>IFERROR(IF(Table1[[#This Row],[Medicare Rate in CR]]&gt;0,"Y","N"),"N")</f>
        <v>Y</v>
      </c>
      <c r="O1796" s="166">
        <f>Table1[[#This Row],[Medicare Rate in CR]]*Table1[[#This Row],[SumOfUnits]]*Table1[[#This Row],[Actuarial Factor 06/20/2023]]</f>
        <v>144.84083917010287</v>
      </c>
      <c r="P17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144.84083917010287</v>
      </c>
      <c r="Q1796" s="166">
        <f>Table1[[#This Row],[Trended Medicare Pricing for all RHCs]]-Table1[[#This Row],[SumOfSFY24 Estimated Payment 5/04/23]]</f>
        <v>1.9221344429541034</v>
      </c>
      <c r="R1796" s="24">
        <f>Table1[[#This Row],[SumOfUnits]]*Table1[[#This Row],[Actuarial Factor 06/20/2023]]</f>
        <v>1.0011116890385876</v>
      </c>
      <c r="S1796" s="23"/>
    </row>
    <row r="1797" spans="1:19" x14ac:dyDescent="0.25">
      <c r="A1797" s="192" t="s">
        <v>254</v>
      </c>
      <c r="B1797" s="193" t="s">
        <v>255</v>
      </c>
      <c r="C1797" s="192" t="s">
        <v>88</v>
      </c>
      <c r="D1797" s="192" t="s">
        <v>30</v>
      </c>
      <c r="E1797" s="192" t="s">
        <v>59</v>
      </c>
      <c r="F1797" s="194">
        <v>860.74973499084501</v>
      </c>
      <c r="G1797">
        <v>7</v>
      </c>
      <c r="H1797">
        <v>7</v>
      </c>
      <c r="I1797" s="167">
        <v>760.91453454773227</v>
      </c>
      <c r="J1797" s="22">
        <v>0.88401367274986775</v>
      </c>
      <c r="K1797" s="22" t="s">
        <v>256</v>
      </c>
      <c r="L1797" s="22" t="s">
        <v>58</v>
      </c>
      <c r="M1797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797" s="24" t="str">
        <f>IFERROR(IF(Table1[[#This Row],[Medicare Rate in CR]]&gt;0,"Y","N"),"N")</f>
        <v>Y</v>
      </c>
      <c r="O1797" s="166">
        <f>Table1[[#This Row],[Medicare Rate in CR]]*Table1[[#This Row],[SumOfUnits]]*Table1[[#This Row],[Actuarial Factor 06/20/2023]]</f>
        <v>862.37301804095102</v>
      </c>
      <c r="P17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862.37301804095102</v>
      </c>
      <c r="Q1797" s="166">
        <f>Table1[[#This Row],[Trended Medicare Pricing for all RHCs]]-Table1[[#This Row],[SumOfSFY24 Estimated Payment 5/04/23]]</f>
        <v>101.45848349321875</v>
      </c>
      <c r="R1797" s="24">
        <f>Table1[[#This Row],[SumOfUnits]]*Table1[[#This Row],[Actuarial Factor 06/20/2023]]</f>
        <v>6.1880957092490743</v>
      </c>
      <c r="S1797" s="23"/>
    </row>
    <row r="1798" spans="1:19" x14ac:dyDescent="0.25">
      <c r="A1798" s="192" t="s">
        <v>254</v>
      </c>
      <c r="B1798" s="193" t="s">
        <v>255</v>
      </c>
      <c r="C1798" s="192" t="s">
        <v>76</v>
      </c>
      <c r="D1798" s="192" t="s">
        <v>30</v>
      </c>
      <c r="E1798" s="192" t="s">
        <v>56</v>
      </c>
      <c r="F1798" s="194">
        <v>6315.6307217885733</v>
      </c>
      <c r="G1798">
        <v>53</v>
      </c>
      <c r="H1798">
        <v>53</v>
      </c>
      <c r="I1798" s="167">
        <v>6750.9576246202914</v>
      </c>
      <c r="J1798" s="22">
        <v>1.0689284921820816</v>
      </c>
      <c r="K1798" s="22" t="s">
        <v>256</v>
      </c>
      <c r="L1798" s="22" t="s">
        <v>58</v>
      </c>
      <c r="M1798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798" s="24" t="str">
        <f>IFERROR(IF(Table1[[#This Row],[Medicare Rate in CR]]&gt;0,"Y","N"),"N")</f>
        <v>Y</v>
      </c>
      <c r="O1798" s="166">
        <f>Table1[[#This Row],[Medicare Rate in CR]]*Table1[[#This Row],[SumOfUnits]]*Table1[[#This Row],[Actuarial Factor 06/20/2023]]</f>
        <v>7895.1913575362305</v>
      </c>
      <c r="P17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7895.1913575362305</v>
      </c>
      <c r="Q1798" s="166">
        <f>Table1[[#This Row],[Trended Medicare Pricing for all RHCs]]-Table1[[#This Row],[SumOfSFY24 Estimated Payment 5/04/23]]</f>
        <v>1144.2337329159391</v>
      </c>
      <c r="R1798" s="24">
        <f>Table1[[#This Row],[SumOfUnits]]*Table1[[#This Row],[Actuarial Factor 06/20/2023]]</f>
        <v>56.653210085650329</v>
      </c>
      <c r="S1798" s="23"/>
    </row>
    <row r="1799" spans="1:19" x14ac:dyDescent="0.25">
      <c r="A1799" s="192" t="s">
        <v>254</v>
      </c>
      <c r="B1799" s="193" t="s">
        <v>255</v>
      </c>
      <c r="C1799" s="192" t="s">
        <v>76</v>
      </c>
      <c r="D1799" s="192" t="s">
        <v>30</v>
      </c>
      <c r="E1799" s="192" t="s">
        <v>59</v>
      </c>
      <c r="F1799" s="194">
        <v>104398.32321480341</v>
      </c>
      <c r="G1799">
        <v>861</v>
      </c>
      <c r="H1799">
        <v>861</v>
      </c>
      <c r="I1799" s="167">
        <v>108537.58183225048</v>
      </c>
      <c r="J1799" s="22">
        <v>1.0396487078526193</v>
      </c>
      <c r="K1799" s="22" t="s">
        <v>256</v>
      </c>
      <c r="L1799" s="22" t="s">
        <v>58</v>
      </c>
      <c r="M1799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799" s="24" t="str">
        <f>IFERROR(IF(Table1[[#This Row],[Medicare Rate in CR]]&gt;0,"Y","N"),"N")</f>
        <v>Y</v>
      </c>
      <c r="O1799" s="166">
        <f>Table1[[#This Row],[Medicare Rate in CR]]*Table1[[#This Row],[SumOfUnits]]*Table1[[#This Row],[Actuarial Factor 06/20/2023]]</f>
        <v>124746.36722057963</v>
      </c>
      <c r="P17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124746.36722057963</v>
      </c>
      <c r="Q1799" s="166">
        <f>Table1[[#This Row],[Trended Medicare Pricing for all RHCs]]-Table1[[#This Row],[SumOfSFY24 Estimated Payment 5/04/23]]</f>
        <v>16208.785388329154</v>
      </c>
      <c r="R1799" s="24">
        <f>Table1[[#This Row],[SumOfUnits]]*Table1[[#This Row],[Actuarial Factor 06/20/2023]]</f>
        <v>895.13753746110524</v>
      </c>
      <c r="S1799" s="23"/>
    </row>
    <row r="1800" spans="1:19" x14ac:dyDescent="0.25">
      <c r="A1800" s="192" t="s">
        <v>254</v>
      </c>
      <c r="B1800" s="193" t="s">
        <v>255</v>
      </c>
      <c r="C1800" s="192" t="s">
        <v>76</v>
      </c>
      <c r="D1800" s="192" t="s">
        <v>30</v>
      </c>
      <c r="E1800" s="192" t="s">
        <v>60</v>
      </c>
      <c r="F1800" s="194">
        <v>68073.364170762943</v>
      </c>
      <c r="G1800">
        <v>566</v>
      </c>
      <c r="H1800">
        <v>566</v>
      </c>
      <c r="I1800" s="167">
        <v>59754.001473463199</v>
      </c>
      <c r="J1800" s="22">
        <v>0.87778828329344039</v>
      </c>
      <c r="K1800" s="22" t="s">
        <v>256</v>
      </c>
      <c r="L1800" s="22" t="s">
        <v>58</v>
      </c>
      <c r="M1800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00" s="24" t="str">
        <f>IFERROR(IF(Table1[[#This Row],[Medicare Rate in CR]]&gt;0,"Y","N"),"N")</f>
        <v>Y</v>
      </c>
      <c r="O1800" s="166">
        <f>Table1[[#This Row],[Medicare Rate in CR]]*Table1[[#This Row],[SumOfUnits]]*Table1[[#This Row],[Actuarial Factor 06/20/2023]]</f>
        <v>69237.973540432009</v>
      </c>
      <c r="P18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69237.973540432009</v>
      </c>
      <c r="Q1800" s="166">
        <f>Table1[[#This Row],[Trended Medicare Pricing for all RHCs]]-Table1[[#This Row],[SumOfSFY24 Estimated Payment 5/04/23]]</f>
        <v>9483.9720669688104</v>
      </c>
      <c r="R1800" s="24">
        <f>Table1[[#This Row],[SumOfUnits]]*Table1[[#This Row],[Actuarial Factor 06/20/2023]]</f>
        <v>496.82816834408726</v>
      </c>
      <c r="S1800" s="23"/>
    </row>
    <row r="1801" spans="1:19" x14ac:dyDescent="0.25">
      <c r="A1801" s="192" t="s">
        <v>254</v>
      </c>
      <c r="B1801" s="193" t="s">
        <v>255</v>
      </c>
      <c r="C1801" s="192" t="s">
        <v>76</v>
      </c>
      <c r="D1801" s="192" t="s">
        <v>30</v>
      </c>
      <c r="E1801" s="192" t="s">
        <v>61</v>
      </c>
      <c r="F1801" s="194">
        <v>16374.568757829782</v>
      </c>
      <c r="G1801">
        <v>140</v>
      </c>
      <c r="H1801">
        <v>140</v>
      </c>
      <c r="I1801" s="167">
        <v>14373.404599605807</v>
      </c>
      <c r="J1801" s="22">
        <v>0.87778828329344039</v>
      </c>
      <c r="K1801" s="22" t="s">
        <v>256</v>
      </c>
      <c r="L1801" s="22" t="s">
        <v>58</v>
      </c>
      <c r="M1801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01" s="24" t="str">
        <f>IFERROR(IF(Table1[[#This Row],[Medicare Rate in CR]]&gt;0,"Y","N"),"N")</f>
        <v>Y</v>
      </c>
      <c r="O1801" s="166">
        <f>Table1[[#This Row],[Medicare Rate in CR]]*Table1[[#This Row],[SumOfUnits]]*Table1[[#This Row],[Actuarial Factor 06/20/2023]]</f>
        <v>17126.00052236834</v>
      </c>
      <c r="P18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17126.00052236834</v>
      </c>
      <c r="Q1801" s="166">
        <f>Table1[[#This Row],[Trended Medicare Pricing for all RHCs]]-Table1[[#This Row],[SumOfSFY24 Estimated Payment 5/04/23]]</f>
        <v>2752.5959227625335</v>
      </c>
      <c r="R1801" s="24">
        <f>Table1[[#This Row],[SumOfUnits]]*Table1[[#This Row],[Actuarial Factor 06/20/2023]]</f>
        <v>122.89035966108166</v>
      </c>
      <c r="S1801" s="23"/>
    </row>
    <row r="1802" spans="1:19" x14ac:dyDescent="0.25">
      <c r="A1802" s="192" t="s">
        <v>254</v>
      </c>
      <c r="B1802" s="193" t="s">
        <v>255</v>
      </c>
      <c r="C1802" s="192" t="s">
        <v>76</v>
      </c>
      <c r="D1802" s="192" t="s">
        <v>30</v>
      </c>
      <c r="E1802" s="192" t="s">
        <v>62</v>
      </c>
      <c r="F1802" s="194">
        <v>157251.55632649097</v>
      </c>
      <c r="G1802">
        <v>1301</v>
      </c>
      <c r="H1802">
        <v>1301</v>
      </c>
      <c r="I1802" s="167">
        <v>165157.81692856684</v>
      </c>
      <c r="J1802" s="22">
        <v>1.0502777892109418</v>
      </c>
      <c r="K1802" s="22" t="s">
        <v>256</v>
      </c>
      <c r="L1802" s="22" t="s">
        <v>58</v>
      </c>
      <c r="M1802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02" s="24" t="str">
        <f>IFERROR(IF(Table1[[#This Row],[Medicare Rate in CR]]&gt;0,"Y","N"),"N")</f>
        <v>Y</v>
      </c>
      <c r="O1802" s="166">
        <f>Table1[[#This Row],[Medicare Rate in CR]]*Table1[[#This Row],[SumOfUnits]]*Table1[[#This Row],[Actuarial Factor 06/20/2023]]</f>
        <v>190423.09322847237</v>
      </c>
      <c r="P18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190423.09322847237</v>
      </c>
      <c r="Q1802" s="166">
        <f>Table1[[#This Row],[Trended Medicare Pricing for all RHCs]]-Table1[[#This Row],[SumOfSFY24 Estimated Payment 5/04/23]]</f>
        <v>25265.276299905527</v>
      </c>
      <c r="R1802" s="24">
        <f>Table1[[#This Row],[SumOfUnits]]*Table1[[#This Row],[Actuarial Factor 06/20/2023]]</f>
        <v>1366.4114037634354</v>
      </c>
      <c r="S1802" s="23"/>
    </row>
    <row r="1803" spans="1:19" x14ac:dyDescent="0.25">
      <c r="A1803" s="192" t="s">
        <v>254</v>
      </c>
      <c r="B1803" s="193" t="s">
        <v>255</v>
      </c>
      <c r="C1803" s="192" t="s">
        <v>76</v>
      </c>
      <c r="D1803" s="192" t="s">
        <v>30</v>
      </c>
      <c r="E1803" s="192" t="s">
        <v>63</v>
      </c>
      <c r="F1803" s="194">
        <v>58176.833381517266</v>
      </c>
      <c r="G1803">
        <v>480</v>
      </c>
      <c r="H1803">
        <v>480</v>
      </c>
      <c r="I1803" s="167">
        <v>58674.005204396533</v>
      </c>
      <c r="J1803" s="22">
        <v>1.0085458728841232</v>
      </c>
      <c r="K1803" s="22" t="s">
        <v>256</v>
      </c>
      <c r="L1803" s="22" t="s">
        <v>58</v>
      </c>
      <c r="M1803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03" s="24" t="str">
        <f>IFERROR(IF(Table1[[#This Row],[Medicare Rate in CR]]&gt;0,"Y","N"),"N")</f>
        <v>Y</v>
      </c>
      <c r="O1803" s="166">
        <f>Table1[[#This Row],[Medicare Rate in CR]]*Table1[[#This Row],[SumOfUnits]]*Table1[[#This Row],[Actuarial Factor 06/20/2023]]</f>
        <v>67464.457365663082</v>
      </c>
      <c r="P18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67464.457365663082</v>
      </c>
      <c r="Q1803" s="166">
        <f>Table1[[#This Row],[Trended Medicare Pricing for all RHCs]]-Table1[[#This Row],[SumOfSFY24 Estimated Payment 5/04/23]]</f>
        <v>8790.4521612665485</v>
      </c>
      <c r="R1803" s="24">
        <f>Table1[[#This Row],[SumOfUnits]]*Table1[[#This Row],[Actuarial Factor 06/20/2023]]</f>
        <v>484.10201898437913</v>
      </c>
      <c r="S1803" s="23"/>
    </row>
    <row r="1804" spans="1:19" x14ac:dyDescent="0.25">
      <c r="A1804" s="192" t="s">
        <v>254</v>
      </c>
      <c r="B1804" s="193" t="s">
        <v>255</v>
      </c>
      <c r="C1804" s="192" t="s">
        <v>76</v>
      </c>
      <c r="D1804" s="192" t="s">
        <v>30</v>
      </c>
      <c r="E1804" s="192" t="s">
        <v>64</v>
      </c>
      <c r="F1804" s="194">
        <v>32886.990459670313</v>
      </c>
      <c r="G1804">
        <v>270</v>
      </c>
      <c r="H1804">
        <v>270</v>
      </c>
      <c r="I1804" s="167">
        <v>31003.533359926965</v>
      </c>
      <c r="J1804" s="22">
        <v>0.94272941751684292</v>
      </c>
      <c r="K1804" s="22" t="s">
        <v>256</v>
      </c>
      <c r="L1804" s="22" t="s">
        <v>58</v>
      </c>
      <c r="M1804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04" s="24" t="str">
        <f>IFERROR(IF(Table1[[#This Row],[Medicare Rate in CR]]&gt;0,"Y","N"),"N")</f>
        <v>Y</v>
      </c>
      <c r="O1804" s="166">
        <f>Table1[[#This Row],[Medicare Rate in CR]]*Table1[[#This Row],[SumOfUnits]]*Table1[[#This Row],[Actuarial Factor 06/20/2023]]</f>
        <v>35472.268338789756</v>
      </c>
      <c r="P18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35472.268338789756</v>
      </c>
      <c r="Q1804" s="166">
        <f>Table1[[#This Row],[Trended Medicare Pricing for all RHCs]]-Table1[[#This Row],[SumOfSFY24 Estimated Payment 5/04/23]]</f>
        <v>4468.7349788627907</v>
      </c>
      <c r="R1804" s="24">
        <f>Table1[[#This Row],[SumOfUnits]]*Table1[[#This Row],[Actuarial Factor 06/20/2023]]</f>
        <v>254.53694272954758</v>
      </c>
      <c r="S1804" s="23"/>
    </row>
    <row r="1805" spans="1:19" x14ac:dyDescent="0.25">
      <c r="A1805" s="192" t="s">
        <v>254</v>
      </c>
      <c r="B1805" s="193" t="s">
        <v>255</v>
      </c>
      <c r="C1805" s="192" t="s">
        <v>76</v>
      </c>
      <c r="D1805" s="192" t="s">
        <v>30</v>
      </c>
      <c r="E1805" s="192" t="s">
        <v>77</v>
      </c>
      <c r="F1805" s="194">
        <v>49281.150621567205</v>
      </c>
      <c r="G1805">
        <v>402</v>
      </c>
      <c r="H1805">
        <v>402</v>
      </c>
      <c r="I1805" s="167">
        <v>65975.635746749409</v>
      </c>
      <c r="J1805" s="22">
        <v>1.3387600515535873</v>
      </c>
      <c r="K1805" s="22" t="s">
        <v>256</v>
      </c>
      <c r="L1805" s="22" t="s">
        <v>58</v>
      </c>
      <c r="M1805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05" s="24" t="str">
        <f>IFERROR(IF(Table1[[#This Row],[Medicare Rate in CR]]&gt;0,"Y","N"),"N")</f>
        <v>Y</v>
      </c>
      <c r="O1805" s="166">
        <f>Table1[[#This Row],[Medicare Rate in CR]]*Table1[[#This Row],[SumOfUnits]]*Table1[[#This Row],[Actuarial Factor 06/20/2023]]</f>
        <v>75000.979515372193</v>
      </c>
      <c r="P18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75000.979515372193</v>
      </c>
      <c r="Q1805" s="166">
        <f>Table1[[#This Row],[Trended Medicare Pricing for all RHCs]]-Table1[[#This Row],[SumOfSFY24 Estimated Payment 5/04/23]]</f>
        <v>9025.3437686227844</v>
      </c>
      <c r="R1805" s="24">
        <f>Table1[[#This Row],[SumOfUnits]]*Table1[[#This Row],[Actuarial Factor 06/20/2023]]</f>
        <v>538.18154072454206</v>
      </c>
      <c r="S1805" s="23"/>
    </row>
    <row r="1806" spans="1:19" x14ac:dyDescent="0.25">
      <c r="A1806" s="192" t="s">
        <v>254</v>
      </c>
      <c r="B1806" s="193" t="s">
        <v>255</v>
      </c>
      <c r="C1806" s="192" t="s">
        <v>76</v>
      </c>
      <c r="D1806" s="192" t="s">
        <v>32</v>
      </c>
      <c r="E1806" s="192" t="s">
        <v>94</v>
      </c>
      <c r="F1806" s="194">
        <v>245.92849571167002</v>
      </c>
      <c r="G1806">
        <v>2</v>
      </c>
      <c r="H1806">
        <v>2</v>
      </c>
      <c r="I1806" s="167">
        <v>291.764386692399</v>
      </c>
      <c r="J1806" s="22">
        <v>1.1863789344463262</v>
      </c>
      <c r="K1806" s="22" t="s">
        <v>256</v>
      </c>
      <c r="L1806" s="22" t="s">
        <v>58</v>
      </c>
      <c r="M1806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06" s="24" t="str">
        <f>IFERROR(IF(Table1[[#This Row],[Medicare Rate in CR]]&gt;0,"Y","N"),"N")</f>
        <v>Y</v>
      </c>
      <c r="O1806" s="166">
        <f>Table1[[#This Row],[Medicare Rate in CR]]*Table1[[#This Row],[SumOfUnits]]*Table1[[#This Row],[Actuarial Factor 06/20/2023]]</f>
        <v>330.66753660888008</v>
      </c>
      <c r="P18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330.66753660888008</v>
      </c>
      <c r="Q1806" s="166">
        <f>Table1[[#This Row],[Trended Medicare Pricing for all RHCs]]-Table1[[#This Row],[SumOfSFY24 Estimated Payment 5/04/23]]</f>
        <v>38.903149916481084</v>
      </c>
      <c r="R1806" s="24">
        <f>Table1[[#This Row],[SumOfUnits]]*Table1[[#This Row],[Actuarial Factor 06/20/2023]]</f>
        <v>2.3727578688926525</v>
      </c>
      <c r="S1806" s="23"/>
    </row>
    <row r="1807" spans="1:19" x14ac:dyDescent="0.25">
      <c r="A1807" s="192" t="s">
        <v>254</v>
      </c>
      <c r="B1807" s="193" t="s">
        <v>255</v>
      </c>
      <c r="C1807" s="192" t="s">
        <v>76</v>
      </c>
      <c r="D1807" s="192" t="s">
        <v>32</v>
      </c>
      <c r="E1807" s="192" t="s">
        <v>80</v>
      </c>
      <c r="F1807" s="194">
        <v>614.82123927917507</v>
      </c>
      <c r="G1807">
        <v>5</v>
      </c>
      <c r="H1807">
        <v>5</v>
      </c>
      <c r="I1807" s="167">
        <v>761.78935469553471</v>
      </c>
      <c r="J1807" s="22">
        <v>1.2390420272218752</v>
      </c>
      <c r="K1807" s="22" t="s">
        <v>256</v>
      </c>
      <c r="L1807" s="22" t="s">
        <v>58</v>
      </c>
      <c r="M1807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07" s="24" t="str">
        <f>IFERROR(IF(Table1[[#This Row],[Medicare Rate in CR]]&gt;0,"Y","N"),"N")</f>
        <v>Y</v>
      </c>
      <c r="O1807" s="166">
        <f>Table1[[#This Row],[Medicare Rate in CR]]*Table1[[#This Row],[SumOfUnits]]*Table1[[#This Row],[Actuarial Factor 06/20/2023]]</f>
        <v>863.36448456820267</v>
      </c>
      <c r="P18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863.36448456820267</v>
      </c>
      <c r="Q1807" s="166">
        <f>Table1[[#This Row],[Trended Medicare Pricing for all RHCs]]-Table1[[#This Row],[SumOfSFY24 Estimated Payment 5/04/23]]</f>
        <v>101.57512987266796</v>
      </c>
      <c r="R1807" s="24">
        <f>Table1[[#This Row],[SumOfUnits]]*Table1[[#This Row],[Actuarial Factor 06/20/2023]]</f>
        <v>6.1952101361093757</v>
      </c>
      <c r="S1807" s="23"/>
    </row>
    <row r="1808" spans="1:19" x14ac:dyDescent="0.25">
      <c r="A1808" s="192" t="s">
        <v>254</v>
      </c>
      <c r="B1808" s="193" t="s">
        <v>255</v>
      </c>
      <c r="C1808" s="192" t="s">
        <v>76</v>
      </c>
      <c r="D1808" s="192" t="s">
        <v>32</v>
      </c>
      <c r="E1808" s="192" t="s">
        <v>81</v>
      </c>
      <c r="F1808" s="194">
        <v>3072.400501108219</v>
      </c>
      <c r="G1808">
        <v>25</v>
      </c>
      <c r="H1808">
        <v>25</v>
      </c>
      <c r="I1808" s="167">
        <v>3149.4222995113964</v>
      </c>
      <c r="J1808" s="22">
        <v>1.0250689317279422</v>
      </c>
      <c r="K1808" s="22" t="s">
        <v>256</v>
      </c>
      <c r="L1808" s="22" t="s">
        <v>58</v>
      </c>
      <c r="M1808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08" s="24" t="str">
        <f>IFERROR(IF(Table1[[#This Row],[Medicare Rate in CR]]&gt;0,"Y","N"),"N")</f>
        <v>Y</v>
      </c>
      <c r="O1808" s="166">
        <f>Table1[[#This Row],[Medicare Rate in CR]]*Table1[[#This Row],[SumOfUnits]]*Table1[[#This Row],[Actuarial Factor 06/20/2023]]</f>
        <v>3571.3401581401513</v>
      </c>
      <c r="P18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3571.3401581401513</v>
      </c>
      <c r="Q1808" s="166">
        <f>Table1[[#This Row],[Trended Medicare Pricing for all RHCs]]-Table1[[#This Row],[SumOfSFY24 Estimated Payment 5/04/23]]</f>
        <v>421.91785862875486</v>
      </c>
      <c r="R1808" s="24">
        <f>Table1[[#This Row],[SumOfUnits]]*Table1[[#This Row],[Actuarial Factor 06/20/2023]]</f>
        <v>25.626723293198555</v>
      </c>
      <c r="S1808" s="23"/>
    </row>
    <row r="1809" spans="1:19" x14ac:dyDescent="0.25">
      <c r="A1809" s="192" t="s">
        <v>254</v>
      </c>
      <c r="B1809" s="193" t="s">
        <v>255</v>
      </c>
      <c r="C1809" s="192" t="s">
        <v>76</v>
      </c>
      <c r="D1809" s="192" t="s">
        <v>32</v>
      </c>
      <c r="E1809" s="192" t="s">
        <v>65</v>
      </c>
      <c r="F1809" s="194">
        <v>3197.0704442517094</v>
      </c>
      <c r="G1809">
        <v>26</v>
      </c>
      <c r="H1809">
        <v>26</v>
      </c>
      <c r="I1809" s="167">
        <v>4082.5607869828086</v>
      </c>
      <c r="J1809" s="22">
        <v>1.2769692936617019</v>
      </c>
      <c r="K1809" s="22" t="s">
        <v>256</v>
      </c>
      <c r="L1809" s="22" t="s">
        <v>58</v>
      </c>
      <c r="M1809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09" s="24" t="str">
        <f>IFERROR(IF(Table1[[#This Row],[Medicare Rate in CR]]&gt;0,"Y","N"),"N")</f>
        <v>Y</v>
      </c>
      <c r="O1809" s="166">
        <f>Table1[[#This Row],[Medicare Rate in CR]]*Table1[[#This Row],[SumOfUnits]]*Table1[[#This Row],[Actuarial Factor 06/20/2023]]</f>
        <v>4626.919459882065</v>
      </c>
      <c r="P18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4626.919459882065</v>
      </c>
      <c r="Q1809" s="166">
        <f>Table1[[#This Row],[Trended Medicare Pricing for all RHCs]]-Table1[[#This Row],[SumOfSFY24 Estimated Payment 5/04/23]]</f>
        <v>544.35867289925636</v>
      </c>
      <c r="R1809" s="24">
        <f>Table1[[#This Row],[SumOfUnits]]*Table1[[#This Row],[Actuarial Factor 06/20/2023]]</f>
        <v>33.201201635204249</v>
      </c>
      <c r="S1809" s="23"/>
    </row>
    <row r="1810" spans="1:19" x14ac:dyDescent="0.25">
      <c r="A1810" s="192" t="s">
        <v>254</v>
      </c>
      <c r="B1810" s="193" t="s">
        <v>255</v>
      </c>
      <c r="C1810" s="192" t="s">
        <v>76</v>
      </c>
      <c r="D1810" s="192" t="s">
        <v>32</v>
      </c>
      <c r="E1810" s="192" t="s">
        <v>66</v>
      </c>
      <c r="F1810" s="194">
        <v>4908.3357425074682</v>
      </c>
      <c r="G1810">
        <v>40</v>
      </c>
      <c r="H1810">
        <v>40</v>
      </c>
      <c r="I1810" s="167">
        <v>5221.3063160364754</v>
      </c>
      <c r="J1810" s="22">
        <v>1.0637630736664161</v>
      </c>
      <c r="K1810" s="22" t="s">
        <v>256</v>
      </c>
      <c r="L1810" s="22" t="s">
        <v>58</v>
      </c>
      <c r="M1810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10" s="24" t="str">
        <f>IFERROR(IF(Table1[[#This Row],[Medicare Rate in CR]]&gt;0,"Y","N"),"N")</f>
        <v>Y</v>
      </c>
      <c r="O1810" s="166">
        <f>Table1[[#This Row],[Medicare Rate in CR]]*Table1[[#This Row],[SumOfUnits]]*Table1[[#This Row],[Actuarial Factor 06/20/2023]]</f>
        <v>5929.8408778460707</v>
      </c>
      <c r="P18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5929.8408778460707</v>
      </c>
      <c r="Q1810" s="166">
        <f>Table1[[#This Row],[Trended Medicare Pricing for all RHCs]]-Table1[[#This Row],[SumOfSFY24 Estimated Payment 5/04/23]]</f>
        <v>708.53456180959529</v>
      </c>
      <c r="R1810" s="24">
        <f>Table1[[#This Row],[SumOfUnits]]*Table1[[#This Row],[Actuarial Factor 06/20/2023]]</f>
        <v>42.550522946656642</v>
      </c>
      <c r="S1810" s="23"/>
    </row>
    <row r="1811" spans="1:19" x14ac:dyDescent="0.25">
      <c r="A1811" s="192" t="s">
        <v>254</v>
      </c>
      <c r="B1811" s="193" t="s">
        <v>255</v>
      </c>
      <c r="C1811" s="192" t="s">
        <v>76</v>
      </c>
      <c r="D1811" s="192" t="s">
        <v>31</v>
      </c>
      <c r="E1811" s="192" t="s">
        <v>67</v>
      </c>
      <c r="F1811" s="194">
        <v>1350.9010311265297</v>
      </c>
      <c r="G1811">
        <v>11</v>
      </c>
      <c r="H1811">
        <v>11</v>
      </c>
      <c r="I1811" s="167">
        <v>1469.3300427075828</v>
      </c>
      <c r="J1811" s="22">
        <v>1.0876666823492569</v>
      </c>
      <c r="K1811" s="22" t="s">
        <v>256</v>
      </c>
      <c r="L1811" s="22" t="s">
        <v>58</v>
      </c>
      <c r="M1811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11" s="24" t="str">
        <f>IFERROR(IF(Table1[[#This Row],[Medicare Rate in CR]]&gt;0,"Y","N"),"N")</f>
        <v>Y</v>
      </c>
      <c r="O1811" s="166">
        <f>Table1[[#This Row],[Medicare Rate in CR]]*Table1[[#This Row],[SumOfUnits]]*Table1[[#This Row],[Actuarial Factor 06/20/2023]]</f>
        <v>1667.3495173741169</v>
      </c>
      <c r="P18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1667.3495173741169</v>
      </c>
      <c r="Q1811" s="166">
        <f>Table1[[#This Row],[Trended Medicare Pricing for all RHCs]]-Table1[[#This Row],[SumOfSFY24 Estimated Payment 5/04/23]]</f>
        <v>198.01947466653405</v>
      </c>
      <c r="R1811" s="24">
        <f>Table1[[#This Row],[SumOfUnits]]*Table1[[#This Row],[Actuarial Factor 06/20/2023]]</f>
        <v>11.964333505841825</v>
      </c>
      <c r="S1811" s="23"/>
    </row>
    <row r="1812" spans="1:19" x14ac:dyDescent="0.25">
      <c r="A1812" s="192" t="s">
        <v>254</v>
      </c>
      <c r="B1812" s="193" t="s">
        <v>255</v>
      </c>
      <c r="C1812" s="192" t="s">
        <v>76</v>
      </c>
      <c r="D1812" s="192" t="s">
        <v>31</v>
      </c>
      <c r="E1812" s="192" t="s">
        <v>82</v>
      </c>
      <c r="F1812" s="194">
        <v>2213.3564614050306</v>
      </c>
      <c r="G1812">
        <v>18</v>
      </c>
      <c r="H1812">
        <v>18</v>
      </c>
      <c r="I1812" s="167">
        <v>2534.0202712390992</v>
      </c>
      <c r="J1812" s="22">
        <v>1.1448767134555959</v>
      </c>
      <c r="K1812" s="22" t="s">
        <v>256</v>
      </c>
      <c r="L1812" s="22" t="s">
        <v>58</v>
      </c>
      <c r="M1812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12" s="24" t="str">
        <f>IFERROR(IF(Table1[[#This Row],[Medicare Rate in CR]]&gt;0,"Y","N"),"N")</f>
        <v>Y</v>
      </c>
      <c r="O1812" s="166">
        <f>Table1[[#This Row],[Medicare Rate in CR]]*Table1[[#This Row],[SumOfUnits]]*Table1[[#This Row],[Actuarial Factor 06/20/2023]]</f>
        <v>2871.9003381690936</v>
      </c>
      <c r="P18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2871.9003381690936</v>
      </c>
      <c r="Q1812" s="166">
        <f>Table1[[#This Row],[Trended Medicare Pricing for all RHCs]]-Table1[[#This Row],[SumOfSFY24 Estimated Payment 5/04/23]]</f>
        <v>337.88006692999443</v>
      </c>
      <c r="R1812" s="24">
        <f>Table1[[#This Row],[SumOfUnits]]*Table1[[#This Row],[Actuarial Factor 06/20/2023]]</f>
        <v>20.607780842200725</v>
      </c>
      <c r="S1812" s="23"/>
    </row>
    <row r="1813" spans="1:19" x14ac:dyDescent="0.25">
      <c r="A1813" s="192" t="s">
        <v>254</v>
      </c>
      <c r="B1813" s="193" t="s">
        <v>255</v>
      </c>
      <c r="C1813" s="192" t="s">
        <v>76</v>
      </c>
      <c r="D1813" s="192" t="s">
        <v>31</v>
      </c>
      <c r="E1813" s="192" t="s">
        <v>68</v>
      </c>
      <c r="F1813" s="194">
        <v>5524.8626770742994</v>
      </c>
      <c r="G1813">
        <v>45</v>
      </c>
      <c r="H1813">
        <v>45</v>
      </c>
      <c r="I1813" s="167">
        <v>6028.5729231999067</v>
      </c>
      <c r="J1813" s="22">
        <v>1.0911715413698477</v>
      </c>
      <c r="K1813" s="22" t="s">
        <v>256</v>
      </c>
      <c r="L1813" s="22" t="s">
        <v>58</v>
      </c>
      <c r="M1813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13" s="24" t="str">
        <f>IFERROR(IF(Table1[[#This Row],[Medicare Rate in CR]]&gt;0,"Y","N"),"N")</f>
        <v>Y</v>
      </c>
      <c r="O1813" s="166">
        <f>Table1[[#This Row],[Medicare Rate in CR]]*Table1[[#This Row],[SumOfUnits]]*Table1[[#This Row],[Actuarial Factor 06/20/2023]]</f>
        <v>6842.9549702385902</v>
      </c>
      <c r="P18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6842.9549702385902</v>
      </c>
      <c r="Q1813" s="166">
        <f>Table1[[#This Row],[Trended Medicare Pricing for all RHCs]]-Table1[[#This Row],[SumOfSFY24 Estimated Payment 5/04/23]]</f>
        <v>814.3820470386836</v>
      </c>
      <c r="R1813" s="24">
        <f>Table1[[#This Row],[SumOfUnits]]*Table1[[#This Row],[Actuarial Factor 06/20/2023]]</f>
        <v>49.102719361643146</v>
      </c>
      <c r="S1813" s="23"/>
    </row>
    <row r="1814" spans="1:19" x14ac:dyDescent="0.25">
      <c r="A1814" s="192" t="s">
        <v>254</v>
      </c>
      <c r="B1814" s="193" t="s">
        <v>255</v>
      </c>
      <c r="C1814" s="192" t="s">
        <v>76</v>
      </c>
      <c r="D1814" s="192" t="s">
        <v>31</v>
      </c>
      <c r="E1814" s="192" t="s">
        <v>74</v>
      </c>
      <c r="F1814" s="194">
        <v>1229.6424785583501</v>
      </c>
      <c r="G1814">
        <v>10</v>
      </c>
      <c r="H1814">
        <v>10</v>
      </c>
      <c r="I1814" s="167">
        <v>1483.1595361371467</v>
      </c>
      <c r="J1814" s="22">
        <v>1.2061713563083991</v>
      </c>
      <c r="K1814" s="22" t="s">
        <v>256</v>
      </c>
      <c r="L1814" s="22" t="s">
        <v>58</v>
      </c>
      <c r="M1814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14" s="24" t="str">
        <f>IFERROR(IF(Table1[[#This Row],[Medicare Rate in CR]]&gt;0,"Y","N"),"N")</f>
        <v>Y</v>
      </c>
      <c r="O1814" s="166">
        <f>Table1[[#This Row],[Medicare Rate in CR]]*Table1[[#This Row],[SumOfUnits]]*Table1[[#This Row],[Actuarial Factor 06/20/2023]]</f>
        <v>1680.9204021513851</v>
      </c>
      <c r="P18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1680.9204021513851</v>
      </c>
      <c r="Q1814" s="166">
        <f>Table1[[#This Row],[Trended Medicare Pricing for all RHCs]]-Table1[[#This Row],[SumOfSFY24 Estimated Payment 5/04/23]]</f>
        <v>197.76086601423845</v>
      </c>
      <c r="R1814" s="24">
        <f>Table1[[#This Row],[SumOfUnits]]*Table1[[#This Row],[Actuarial Factor 06/20/2023]]</f>
        <v>12.061713563083991</v>
      </c>
      <c r="S1814" s="23"/>
    </row>
    <row r="1815" spans="1:19" x14ac:dyDescent="0.25">
      <c r="A1815" s="192" t="s">
        <v>254</v>
      </c>
      <c r="B1815" s="193" t="s">
        <v>255</v>
      </c>
      <c r="C1815" s="192" t="s">
        <v>76</v>
      </c>
      <c r="D1815" s="192" t="s">
        <v>31</v>
      </c>
      <c r="E1815" s="192" t="s">
        <v>69</v>
      </c>
      <c r="F1815" s="194">
        <v>25421.191095692317</v>
      </c>
      <c r="G1815">
        <v>207</v>
      </c>
      <c r="H1815">
        <v>207</v>
      </c>
      <c r="I1815" s="167">
        <v>26592.109382013976</v>
      </c>
      <c r="J1815" s="22">
        <v>1.0460607169000855</v>
      </c>
      <c r="K1815" s="22" t="s">
        <v>256</v>
      </c>
      <c r="L1815" s="22" t="s">
        <v>58</v>
      </c>
      <c r="M1815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15" s="24" t="str">
        <f>IFERROR(IF(Table1[[#This Row],[Medicare Rate in CR]]&gt;0,"Y","N"),"N")</f>
        <v>Y</v>
      </c>
      <c r="O1815" s="166">
        <f>Table1[[#This Row],[Medicare Rate in CR]]*Table1[[#This Row],[SumOfUnits]]*Table1[[#This Row],[Actuarial Factor 06/20/2023]]</f>
        <v>30176.257451989561</v>
      </c>
      <c r="P18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30176.257451989561</v>
      </c>
      <c r="Q1815" s="166">
        <f>Table1[[#This Row],[Trended Medicare Pricing for all RHCs]]-Table1[[#This Row],[SumOfSFY24 Estimated Payment 5/04/23]]</f>
        <v>3584.1480699755848</v>
      </c>
      <c r="R1815" s="24">
        <f>Table1[[#This Row],[SumOfUnits]]*Table1[[#This Row],[Actuarial Factor 06/20/2023]]</f>
        <v>216.5345683983177</v>
      </c>
      <c r="S1815" s="23"/>
    </row>
    <row r="1816" spans="1:19" x14ac:dyDescent="0.25">
      <c r="A1816" s="192" t="s">
        <v>254</v>
      </c>
      <c r="B1816" s="193" t="s">
        <v>255</v>
      </c>
      <c r="C1816" s="192" t="s">
        <v>78</v>
      </c>
      <c r="D1816" s="192" t="s">
        <v>30</v>
      </c>
      <c r="E1816" s="192" t="s">
        <v>56</v>
      </c>
      <c r="F1816" s="194">
        <v>78.095788763611836</v>
      </c>
      <c r="G1816">
        <v>1</v>
      </c>
      <c r="H1816">
        <v>1</v>
      </c>
      <c r="I1816" s="167">
        <v>83.326104603261825</v>
      </c>
      <c r="J1816" s="22">
        <v>1.0669730842399407</v>
      </c>
      <c r="K1816" s="22" t="s">
        <v>256</v>
      </c>
      <c r="L1816" s="22" t="s">
        <v>58</v>
      </c>
      <c r="M1816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16" s="24" t="str">
        <f>IFERROR(IF(Table1[[#This Row],[Medicare Rate in CR]]&gt;0,"Y","N"),"N")</f>
        <v>Y</v>
      </c>
      <c r="O1816" s="166">
        <f>Table1[[#This Row],[Medicare Rate in CR]]*Table1[[#This Row],[SumOfUnits]]*Table1[[#This Row],[Actuarial Factor 06/20/2023]]</f>
        <v>148.69336901967816</v>
      </c>
      <c r="P18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148.69336901967816</v>
      </c>
      <c r="Q1816" s="166">
        <f>Table1[[#This Row],[Trended Medicare Pricing for all RHCs]]-Table1[[#This Row],[SumOfSFY24 Estimated Payment 5/04/23]]</f>
        <v>65.367264416416333</v>
      </c>
      <c r="R1816" s="24">
        <f>Table1[[#This Row],[SumOfUnits]]*Table1[[#This Row],[Actuarial Factor 06/20/2023]]</f>
        <v>1.0669730842399407</v>
      </c>
      <c r="S1816" s="23"/>
    </row>
    <row r="1817" spans="1:19" x14ac:dyDescent="0.25">
      <c r="A1817" s="192" t="s">
        <v>254</v>
      </c>
      <c r="B1817" s="193" t="s">
        <v>255</v>
      </c>
      <c r="C1817" s="192" t="s">
        <v>79</v>
      </c>
      <c r="D1817" s="192" t="s">
        <v>30</v>
      </c>
      <c r="E1817" s="192" t="s">
        <v>62</v>
      </c>
      <c r="F1817" s="194">
        <v>736.07979184735461</v>
      </c>
      <c r="G1817">
        <v>6</v>
      </c>
      <c r="H1817">
        <v>6</v>
      </c>
      <c r="I1817" s="167">
        <v>746.19593134078309</v>
      </c>
      <c r="J1817" s="22">
        <v>1.0137432648001921</v>
      </c>
      <c r="K1817" s="22" t="s">
        <v>256</v>
      </c>
      <c r="L1817" s="22" t="s">
        <v>58</v>
      </c>
      <c r="M1817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17" s="24" t="str">
        <f>IFERROR(IF(Table1[[#This Row],[Medicare Rate in CR]]&gt;0,"Y","N"),"N")</f>
        <v>Y</v>
      </c>
      <c r="O1817" s="166">
        <f>Table1[[#This Row],[Medicare Rate in CR]]*Table1[[#This Row],[SumOfUnits]]*Table1[[#This Row],[Actuarial Factor 06/20/2023]]</f>
        <v>847.65156829532873</v>
      </c>
      <c r="P18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847.65156829532873</v>
      </c>
      <c r="Q1817" s="166">
        <f>Table1[[#This Row],[Trended Medicare Pricing for all RHCs]]-Table1[[#This Row],[SumOfSFY24 Estimated Payment 5/04/23]]</f>
        <v>101.45563695454564</v>
      </c>
      <c r="R1817" s="24">
        <f>Table1[[#This Row],[SumOfUnits]]*Table1[[#This Row],[Actuarial Factor 06/20/2023]]</f>
        <v>6.0824595888011519</v>
      </c>
      <c r="S1817" s="23"/>
    </row>
    <row r="1818" spans="1:19" x14ac:dyDescent="0.25">
      <c r="A1818" s="192" t="s">
        <v>254</v>
      </c>
      <c r="B1818" s="193" t="s">
        <v>255</v>
      </c>
      <c r="C1818" s="192" t="s">
        <v>79</v>
      </c>
      <c r="D1818" s="192" t="s">
        <v>32</v>
      </c>
      <c r="E1818" s="192" t="s">
        <v>81</v>
      </c>
      <c r="F1818" s="194">
        <v>118.49282066107737</v>
      </c>
      <c r="G1818">
        <v>1</v>
      </c>
      <c r="H1818">
        <v>1</v>
      </c>
      <c r="I1818" s="167">
        <v>131.23740756936297</v>
      </c>
      <c r="J1818" s="22">
        <v>1.1075557728914116</v>
      </c>
      <c r="K1818" s="22" t="s">
        <v>256</v>
      </c>
      <c r="L1818" s="22" t="s">
        <v>58</v>
      </c>
      <c r="M1818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18" s="24" t="str">
        <f>IFERROR(IF(Table1[[#This Row],[Medicare Rate in CR]]&gt;0,"Y","N"),"N")</f>
        <v>Y</v>
      </c>
      <c r="O1818" s="166">
        <f>Table1[[#This Row],[Medicare Rate in CR]]*Table1[[#This Row],[SumOfUnits]]*Table1[[#This Row],[Actuarial Factor 06/20/2023]]</f>
        <v>154.34897251014715</v>
      </c>
      <c r="P18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154.34897251014715</v>
      </c>
      <c r="Q1818" s="166">
        <f>Table1[[#This Row],[Trended Medicare Pricing for all RHCs]]-Table1[[#This Row],[SumOfSFY24 Estimated Payment 5/04/23]]</f>
        <v>23.111564940784177</v>
      </c>
      <c r="R1818" s="24">
        <f>Table1[[#This Row],[SumOfUnits]]*Table1[[#This Row],[Actuarial Factor 06/20/2023]]</f>
        <v>1.1075557728914116</v>
      </c>
      <c r="S1818" s="23"/>
    </row>
    <row r="1819" spans="1:19" x14ac:dyDescent="0.25">
      <c r="A1819" s="192" t="s">
        <v>254</v>
      </c>
      <c r="B1819" s="193" t="s">
        <v>255</v>
      </c>
      <c r="C1819" s="192" t="s">
        <v>55</v>
      </c>
      <c r="D1819" s="192" t="s">
        <v>30</v>
      </c>
      <c r="E1819" s="192" t="s">
        <v>56</v>
      </c>
      <c r="F1819" s="194">
        <v>490.15129613568467</v>
      </c>
      <c r="G1819">
        <v>4</v>
      </c>
      <c r="H1819">
        <v>4</v>
      </c>
      <c r="I1819" s="167">
        <v>525.64730289810075</v>
      </c>
      <c r="J1819" s="22">
        <v>1.0724184696485837</v>
      </c>
      <c r="K1819" s="22" t="s">
        <v>256</v>
      </c>
      <c r="L1819" s="22" t="s">
        <v>58</v>
      </c>
      <c r="M1819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19" s="24" t="str">
        <f>IFERROR(IF(Table1[[#This Row],[Medicare Rate in CR]]&gt;0,"Y","N"),"N")</f>
        <v>Y</v>
      </c>
      <c r="O1819" s="166">
        <f>Table1[[#This Row],[Medicare Rate in CR]]*Table1[[#This Row],[SumOfUnits]]*Table1[[#This Row],[Actuarial Factor 06/20/2023]]</f>
        <v>597.80895172090652</v>
      </c>
      <c r="P18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597.80895172090652</v>
      </c>
      <c r="Q1819" s="166">
        <f>Table1[[#This Row],[Trended Medicare Pricing for all RHCs]]-Table1[[#This Row],[SumOfSFY24 Estimated Payment 5/04/23]]</f>
        <v>72.161648822805773</v>
      </c>
      <c r="R1819" s="24">
        <f>Table1[[#This Row],[SumOfUnits]]*Table1[[#This Row],[Actuarial Factor 06/20/2023]]</f>
        <v>4.2896738785943347</v>
      </c>
      <c r="S1819" s="23"/>
    </row>
    <row r="1820" spans="1:19" x14ac:dyDescent="0.25">
      <c r="A1820" s="192" t="s">
        <v>254</v>
      </c>
      <c r="B1820" s="193" t="s">
        <v>255</v>
      </c>
      <c r="C1820" s="192" t="s">
        <v>55</v>
      </c>
      <c r="D1820" s="192" t="s">
        <v>30</v>
      </c>
      <c r="E1820" s="192" t="s">
        <v>59</v>
      </c>
      <c r="F1820" s="194">
        <v>44120.034692107649</v>
      </c>
      <c r="G1820">
        <v>361</v>
      </c>
      <c r="H1820">
        <v>361</v>
      </c>
      <c r="I1820" s="167">
        <v>45122.447325444853</v>
      </c>
      <c r="J1820" s="22">
        <v>1.0227201234163246</v>
      </c>
      <c r="K1820" s="22" t="s">
        <v>256</v>
      </c>
      <c r="L1820" s="22" t="s">
        <v>58</v>
      </c>
      <c r="M1820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20" s="24" t="str">
        <f>IFERROR(IF(Table1[[#This Row],[Medicare Rate in CR]]&gt;0,"Y","N"),"N")</f>
        <v>Y</v>
      </c>
      <c r="O1820" s="166">
        <f>Table1[[#This Row],[Medicare Rate in CR]]*Table1[[#This Row],[SumOfUnits]]*Table1[[#This Row],[Actuarial Factor 06/20/2023]]</f>
        <v>51451.985780146941</v>
      </c>
      <c r="P18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51451.985780146941</v>
      </c>
      <c r="Q1820" s="166">
        <f>Table1[[#This Row],[Trended Medicare Pricing for all RHCs]]-Table1[[#This Row],[SumOfSFY24 Estimated Payment 5/04/23]]</f>
        <v>6329.5384547020876</v>
      </c>
      <c r="R1820" s="24">
        <f>Table1[[#This Row],[SumOfUnits]]*Table1[[#This Row],[Actuarial Factor 06/20/2023]]</f>
        <v>369.20196455329318</v>
      </c>
      <c r="S1820" s="23"/>
    </row>
    <row r="1821" spans="1:19" x14ac:dyDescent="0.25">
      <c r="A1821" s="192" t="s">
        <v>254</v>
      </c>
      <c r="B1821" s="193" t="s">
        <v>255</v>
      </c>
      <c r="C1821" s="192" t="s">
        <v>55</v>
      </c>
      <c r="D1821" s="192" t="s">
        <v>30</v>
      </c>
      <c r="E1821" s="192" t="s">
        <v>60</v>
      </c>
      <c r="F1821" s="194">
        <v>6600.7227522405356</v>
      </c>
      <c r="G1821">
        <v>54</v>
      </c>
      <c r="H1821">
        <v>54</v>
      </c>
      <c r="I1821" s="167">
        <v>5997.7217638825759</v>
      </c>
      <c r="J1821" s="22">
        <v>0.90864621784738975</v>
      </c>
      <c r="K1821" s="22" t="s">
        <v>256</v>
      </c>
      <c r="L1821" s="22" t="s">
        <v>58</v>
      </c>
      <c r="M1821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21" s="24" t="str">
        <f>IFERROR(IF(Table1[[#This Row],[Medicare Rate in CR]]&gt;0,"Y","N"),"N")</f>
        <v>Y</v>
      </c>
      <c r="O1821" s="166">
        <f>Table1[[#This Row],[Medicare Rate in CR]]*Table1[[#This Row],[SumOfUnits]]*Table1[[#This Row],[Actuarial Factor 06/20/2023]]</f>
        <v>6837.9625936374614</v>
      </c>
      <c r="P18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6837.9625936374614</v>
      </c>
      <c r="Q1821" s="166">
        <f>Table1[[#This Row],[Trended Medicare Pricing for all RHCs]]-Table1[[#This Row],[SumOfSFY24 Estimated Payment 5/04/23]]</f>
        <v>840.24082975488545</v>
      </c>
      <c r="R1821" s="24">
        <f>Table1[[#This Row],[SumOfUnits]]*Table1[[#This Row],[Actuarial Factor 06/20/2023]]</f>
        <v>49.066895763759049</v>
      </c>
      <c r="S1821" s="23"/>
    </row>
    <row r="1822" spans="1:19" x14ac:dyDescent="0.25">
      <c r="A1822" s="192" t="s">
        <v>254</v>
      </c>
      <c r="B1822" s="193" t="s">
        <v>255</v>
      </c>
      <c r="C1822" s="192" t="s">
        <v>55</v>
      </c>
      <c r="D1822" s="192" t="s">
        <v>30</v>
      </c>
      <c r="E1822" s="192" t="s">
        <v>61</v>
      </c>
      <c r="F1822" s="194">
        <v>1227.9367832706946</v>
      </c>
      <c r="G1822">
        <v>10</v>
      </c>
      <c r="H1822">
        <v>10</v>
      </c>
      <c r="I1822" s="167">
        <v>1115.7601138746065</v>
      </c>
      <c r="J1822" s="22">
        <v>0.90864621784738975</v>
      </c>
      <c r="K1822" s="22" t="s">
        <v>256</v>
      </c>
      <c r="L1822" s="22" t="s">
        <v>58</v>
      </c>
      <c r="M1822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22" s="24" t="str">
        <f>IFERROR(IF(Table1[[#This Row],[Medicare Rate in CR]]&gt;0,"Y","N"),"N")</f>
        <v>Y</v>
      </c>
      <c r="O1822" s="166">
        <f>Table1[[#This Row],[Medicare Rate in CR]]*Table1[[#This Row],[SumOfUnits]]*Table1[[#This Row],[Actuarial Factor 06/20/2023]]</f>
        <v>1266.2893691921224</v>
      </c>
      <c r="P18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1266.2893691921224</v>
      </c>
      <c r="Q1822" s="166">
        <f>Table1[[#This Row],[Trended Medicare Pricing for all RHCs]]-Table1[[#This Row],[SumOfSFY24 Estimated Payment 5/04/23]]</f>
        <v>150.52925531751589</v>
      </c>
      <c r="R1822" s="24">
        <f>Table1[[#This Row],[SumOfUnits]]*Table1[[#This Row],[Actuarial Factor 06/20/2023]]</f>
        <v>9.0864621784738979</v>
      </c>
      <c r="S1822" s="23"/>
    </row>
    <row r="1823" spans="1:19" x14ac:dyDescent="0.25">
      <c r="A1823" s="192" t="s">
        <v>254</v>
      </c>
      <c r="B1823" s="193" t="s">
        <v>255</v>
      </c>
      <c r="C1823" s="192" t="s">
        <v>55</v>
      </c>
      <c r="D1823" s="192" t="s">
        <v>30</v>
      </c>
      <c r="E1823" s="192" t="s">
        <v>62</v>
      </c>
      <c r="F1823" s="194">
        <v>16034.171725932321</v>
      </c>
      <c r="G1823">
        <v>135</v>
      </c>
      <c r="H1823">
        <v>135</v>
      </c>
      <c r="I1823" s="167">
        <v>16815.226482344478</v>
      </c>
      <c r="J1823" s="22">
        <v>1.0487118866981413</v>
      </c>
      <c r="K1823" s="22" t="s">
        <v>256</v>
      </c>
      <c r="L1823" s="22" t="s">
        <v>58</v>
      </c>
      <c r="M1823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23" s="24" t="str">
        <f>IFERROR(IF(Table1[[#This Row],[Medicare Rate in CR]]&gt;0,"Y","N"),"N")</f>
        <v>Y</v>
      </c>
      <c r="O1823" s="166">
        <f>Table1[[#This Row],[Medicare Rate in CR]]*Table1[[#This Row],[SumOfUnits]]*Table1[[#This Row],[Actuarial Factor 06/20/2023]]</f>
        <v>19730.045951584154</v>
      </c>
      <c r="P18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19730.045951584154</v>
      </c>
      <c r="Q1823" s="166">
        <f>Table1[[#This Row],[Trended Medicare Pricing for all RHCs]]-Table1[[#This Row],[SumOfSFY24 Estimated Payment 5/04/23]]</f>
        <v>2914.8194692396755</v>
      </c>
      <c r="R1823" s="24">
        <f>Table1[[#This Row],[SumOfUnits]]*Table1[[#This Row],[Actuarial Factor 06/20/2023]]</f>
        <v>141.57610470424908</v>
      </c>
      <c r="S1823" s="23"/>
    </row>
    <row r="1824" spans="1:19" x14ac:dyDescent="0.25">
      <c r="A1824" s="192" t="s">
        <v>254</v>
      </c>
      <c r="B1824" s="193" t="s">
        <v>255</v>
      </c>
      <c r="C1824" s="192" t="s">
        <v>55</v>
      </c>
      <c r="D1824" s="192" t="s">
        <v>30</v>
      </c>
      <c r="E1824" s="192" t="s">
        <v>63</v>
      </c>
      <c r="F1824" s="194">
        <v>18917.220776717695</v>
      </c>
      <c r="G1824">
        <v>160</v>
      </c>
      <c r="H1824">
        <v>160</v>
      </c>
      <c r="I1824" s="167">
        <v>18967.265417608869</v>
      </c>
      <c r="J1824" s="22">
        <v>1.0026454541859957</v>
      </c>
      <c r="K1824" s="22" t="s">
        <v>256</v>
      </c>
      <c r="L1824" s="22" t="s">
        <v>58</v>
      </c>
      <c r="M1824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24" s="24" t="str">
        <f>IFERROR(IF(Table1[[#This Row],[Medicare Rate in CR]]&gt;0,"Y","N"),"N")</f>
        <v>Y</v>
      </c>
      <c r="O1824" s="166">
        <f>Table1[[#This Row],[Medicare Rate in CR]]*Table1[[#This Row],[SumOfUnits]]*Table1[[#This Row],[Actuarial Factor 06/20/2023]]</f>
        <v>22356.587279257659</v>
      </c>
      <c r="P18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22356.587279257659</v>
      </c>
      <c r="Q1824" s="166">
        <f>Table1[[#This Row],[Trended Medicare Pricing for all RHCs]]-Table1[[#This Row],[SumOfSFY24 Estimated Payment 5/04/23]]</f>
        <v>3389.3218616487902</v>
      </c>
      <c r="R1824" s="24">
        <f>Table1[[#This Row],[SumOfUnits]]*Table1[[#This Row],[Actuarial Factor 06/20/2023]]</f>
        <v>160.42327266975931</v>
      </c>
      <c r="S1824" s="23"/>
    </row>
    <row r="1825" spans="1:19" x14ac:dyDescent="0.25">
      <c r="A1825" s="192" t="s">
        <v>254</v>
      </c>
      <c r="B1825" s="193" t="s">
        <v>255</v>
      </c>
      <c r="C1825" s="192" t="s">
        <v>55</v>
      </c>
      <c r="D1825" s="192" t="s">
        <v>30</v>
      </c>
      <c r="E1825" s="192" t="s">
        <v>64</v>
      </c>
      <c r="F1825" s="194">
        <v>2081.4493591596802</v>
      </c>
      <c r="G1825">
        <v>17</v>
      </c>
      <c r="H1825">
        <v>17</v>
      </c>
      <c r="I1825" s="167">
        <v>2040.6516037747588</v>
      </c>
      <c r="J1825" s="22">
        <v>0.98039935240058296</v>
      </c>
      <c r="K1825" s="22" t="s">
        <v>256</v>
      </c>
      <c r="L1825" s="22" t="s">
        <v>58</v>
      </c>
      <c r="M1825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25" s="24" t="str">
        <f>IFERROR(IF(Table1[[#This Row],[Medicare Rate in CR]]&gt;0,"Y","N"),"N")</f>
        <v>Y</v>
      </c>
      <c r="O1825" s="166">
        <f>Table1[[#This Row],[Medicare Rate in CR]]*Table1[[#This Row],[SumOfUnits]]*Table1[[#This Row],[Actuarial Factor 06/20/2023]]</f>
        <v>2322.6837137592693</v>
      </c>
      <c r="P18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2322.6837137592693</v>
      </c>
      <c r="Q1825" s="166">
        <f>Table1[[#This Row],[Trended Medicare Pricing for all RHCs]]-Table1[[#This Row],[SumOfSFY24 Estimated Payment 5/04/23]]</f>
        <v>282.0321099845105</v>
      </c>
      <c r="R1825" s="24">
        <f>Table1[[#This Row],[SumOfUnits]]*Table1[[#This Row],[Actuarial Factor 06/20/2023]]</f>
        <v>16.666788990809909</v>
      </c>
      <c r="S1825" s="23"/>
    </row>
    <row r="1826" spans="1:19" x14ac:dyDescent="0.25">
      <c r="A1826" s="192" t="s">
        <v>254</v>
      </c>
      <c r="B1826" s="193" t="s">
        <v>255</v>
      </c>
      <c r="C1826" s="192" t="s">
        <v>55</v>
      </c>
      <c r="D1826" s="192" t="s">
        <v>30</v>
      </c>
      <c r="E1826" s="192" t="s">
        <v>77</v>
      </c>
      <c r="F1826" s="194">
        <v>27630.07612990258</v>
      </c>
      <c r="G1826">
        <v>225</v>
      </c>
      <c r="H1826">
        <v>225</v>
      </c>
      <c r="I1826" s="167">
        <v>34998.790348653129</v>
      </c>
      <c r="J1826" s="22">
        <v>1.2666917812352958</v>
      </c>
      <c r="K1826" s="22" t="s">
        <v>256</v>
      </c>
      <c r="L1826" s="22" t="s">
        <v>58</v>
      </c>
      <c r="M1826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26" s="24" t="str">
        <f>IFERROR(IF(Table1[[#This Row],[Medicare Rate in CR]]&gt;0,"Y","N"),"N")</f>
        <v>Y</v>
      </c>
      <c r="O1826" s="166">
        <f>Table1[[#This Row],[Medicare Rate in CR]]*Table1[[#This Row],[SumOfUnits]]*Table1[[#This Row],[Actuarial Factor 06/20/2023]]</f>
        <v>39718.387492413938</v>
      </c>
      <c r="P18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39718.387492413938</v>
      </c>
      <c r="Q1826" s="166">
        <f>Table1[[#This Row],[Trended Medicare Pricing for all RHCs]]-Table1[[#This Row],[SumOfSFY24 Estimated Payment 5/04/23]]</f>
        <v>4719.5971437608096</v>
      </c>
      <c r="R1826" s="24">
        <f>Table1[[#This Row],[SumOfUnits]]*Table1[[#This Row],[Actuarial Factor 06/20/2023]]</f>
        <v>285.00565077794158</v>
      </c>
      <c r="S1826" s="23"/>
    </row>
    <row r="1827" spans="1:19" x14ac:dyDescent="0.25">
      <c r="A1827" s="192" t="s">
        <v>254</v>
      </c>
      <c r="B1827" s="193" t="s">
        <v>255</v>
      </c>
      <c r="C1827" s="192" t="s">
        <v>55</v>
      </c>
      <c r="D1827" s="192" t="s">
        <v>32</v>
      </c>
      <c r="E1827" s="192" t="s">
        <v>94</v>
      </c>
      <c r="F1827" s="194">
        <v>368.89274356750502</v>
      </c>
      <c r="G1827">
        <v>3</v>
      </c>
      <c r="H1827">
        <v>3</v>
      </c>
      <c r="I1827" s="167">
        <v>412.43539773159137</v>
      </c>
      <c r="J1827" s="22">
        <v>1.1180360820952779</v>
      </c>
      <c r="K1827" s="22" t="s">
        <v>256</v>
      </c>
      <c r="L1827" s="22" t="s">
        <v>58</v>
      </c>
      <c r="M1827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27" s="24" t="str">
        <f>IFERROR(IF(Table1[[#This Row],[Medicare Rate in CR]]&gt;0,"Y","N"),"N")</f>
        <v>Y</v>
      </c>
      <c r="O1827" s="166">
        <f>Table1[[#This Row],[Medicare Rate in CR]]*Table1[[#This Row],[SumOfUnits]]*Table1[[#This Row],[Actuarial Factor 06/20/2023]]</f>
        <v>467.42852520239387</v>
      </c>
      <c r="P18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467.42852520239387</v>
      </c>
      <c r="Q1827" s="166">
        <f>Table1[[#This Row],[Trended Medicare Pricing for all RHCs]]-Table1[[#This Row],[SumOfSFY24 Estimated Payment 5/04/23]]</f>
        <v>54.993127470802506</v>
      </c>
      <c r="R1827" s="24">
        <f>Table1[[#This Row],[SumOfUnits]]*Table1[[#This Row],[Actuarial Factor 06/20/2023]]</f>
        <v>3.3541082462858336</v>
      </c>
      <c r="S1827" s="23"/>
    </row>
    <row r="1828" spans="1:19" x14ac:dyDescent="0.25">
      <c r="A1828" s="192" t="s">
        <v>254</v>
      </c>
      <c r="B1828" s="193" t="s">
        <v>255</v>
      </c>
      <c r="C1828" s="192" t="s">
        <v>55</v>
      </c>
      <c r="D1828" s="192" t="s">
        <v>32</v>
      </c>
      <c r="E1828" s="192" t="s">
        <v>81</v>
      </c>
      <c r="F1828" s="194">
        <v>859.04403970318958</v>
      </c>
      <c r="G1828">
        <v>7</v>
      </c>
      <c r="H1828">
        <v>7</v>
      </c>
      <c r="I1828" s="167">
        <v>888.22466222807805</v>
      </c>
      <c r="J1828" s="22">
        <v>1.0339687154281063</v>
      </c>
      <c r="K1828" s="22" t="s">
        <v>256</v>
      </c>
      <c r="L1828" s="22" t="s">
        <v>58</v>
      </c>
      <c r="M1828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28" s="24" t="str">
        <f>IFERROR(IF(Table1[[#This Row],[Medicare Rate in CR]]&gt;0,"Y","N"),"N")</f>
        <v>Y</v>
      </c>
      <c r="O1828" s="166">
        <f>Table1[[#This Row],[Medicare Rate in CR]]*Table1[[#This Row],[SumOfUnits]]*Table1[[#This Row],[Actuarial Factor 06/20/2023]]</f>
        <v>1008.6571612744264</v>
      </c>
      <c r="P18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1008.6571612744264</v>
      </c>
      <c r="Q1828" s="166">
        <f>Table1[[#This Row],[Trended Medicare Pricing for all RHCs]]-Table1[[#This Row],[SumOfSFY24 Estimated Payment 5/04/23]]</f>
        <v>120.43249904634831</v>
      </c>
      <c r="R1828" s="24">
        <f>Table1[[#This Row],[SumOfUnits]]*Table1[[#This Row],[Actuarial Factor 06/20/2023]]</f>
        <v>7.2377810079967446</v>
      </c>
      <c r="S1828" s="23"/>
    </row>
    <row r="1829" spans="1:19" x14ac:dyDescent="0.25">
      <c r="A1829" s="192" t="s">
        <v>254</v>
      </c>
      <c r="B1829" s="193" t="s">
        <v>255</v>
      </c>
      <c r="C1829" s="192" t="s">
        <v>55</v>
      </c>
      <c r="D1829" s="192" t="s">
        <v>32</v>
      </c>
      <c r="E1829" s="192" t="s">
        <v>66</v>
      </c>
      <c r="F1829" s="194">
        <v>33.728437891490799</v>
      </c>
      <c r="G1829">
        <v>1</v>
      </c>
      <c r="H1829">
        <v>1</v>
      </c>
      <c r="I1829" s="167">
        <v>36.016238268781052</v>
      </c>
      <c r="J1829" s="22">
        <v>1.0678300129004028</v>
      </c>
      <c r="K1829" s="22" t="s">
        <v>256</v>
      </c>
      <c r="L1829" s="22" t="s">
        <v>58</v>
      </c>
      <c r="M1829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29" s="24" t="str">
        <f>IFERROR(IF(Table1[[#This Row],[Medicare Rate in CR]]&gt;0,"Y","N"),"N")</f>
        <v>Y</v>
      </c>
      <c r="O1829" s="166">
        <f>Table1[[#This Row],[Medicare Rate in CR]]*Table1[[#This Row],[SumOfUnits]]*Table1[[#This Row],[Actuarial Factor 06/20/2023]]</f>
        <v>148.81279059780016</v>
      </c>
      <c r="P18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148.81279059780016</v>
      </c>
      <c r="Q1829" s="166">
        <f>Table1[[#This Row],[Trended Medicare Pricing for all RHCs]]-Table1[[#This Row],[SumOfSFY24 Estimated Payment 5/04/23]]</f>
        <v>112.79655232901911</v>
      </c>
      <c r="R1829" s="24">
        <f>Table1[[#This Row],[SumOfUnits]]*Table1[[#This Row],[Actuarial Factor 06/20/2023]]</f>
        <v>1.0678300129004028</v>
      </c>
      <c r="S1829" s="23"/>
    </row>
    <row r="1830" spans="1:19" x14ac:dyDescent="0.25">
      <c r="A1830" s="192" t="s">
        <v>254</v>
      </c>
      <c r="B1830" s="193" t="s">
        <v>255</v>
      </c>
      <c r="C1830" s="192" t="s">
        <v>55</v>
      </c>
      <c r="D1830" s="192" t="s">
        <v>31</v>
      </c>
      <c r="E1830" s="192" t="s">
        <v>69</v>
      </c>
      <c r="F1830" s="194">
        <v>368.89274356750502</v>
      </c>
      <c r="G1830">
        <v>3</v>
      </c>
      <c r="H1830">
        <v>3</v>
      </c>
      <c r="I1830" s="167">
        <v>386.39592264305361</v>
      </c>
      <c r="J1830" s="22">
        <v>1.0474478812087167</v>
      </c>
      <c r="K1830" s="22" t="s">
        <v>256</v>
      </c>
      <c r="L1830" s="22" t="s">
        <v>58</v>
      </c>
      <c r="M1830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30" s="24" t="str">
        <f>IFERROR(IF(Table1[[#This Row],[Medicare Rate in CR]]&gt;0,"Y","N"),"N")</f>
        <v>Y</v>
      </c>
      <c r="O1830" s="166">
        <f>Table1[[#This Row],[Medicare Rate in CR]]*Table1[[#This Row],[SumOfUnits]]*Table1[[#This Row],[Actuarial Factor 06/20/2023]]</f>
        <v>437.9170101757403</v>
      </c>
      <c r="P18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437.9170101757403</v>
      </c>
      <c r="Q1830" s="166">
        <f>Table1[[#This Row],[Trended Medicare Pricing for all RHCs]]-Table1[[#This Row],[SumOfSFY24 Estimated Payment 5/04/23]]</f>
        <v>51.521087532686693</v>
      </c>
      <c r="R1830" s="24">
        <f>Table1[[#This Row],[SumOfUnits]]*Table1[[#This Row],[Actuarial Factor 06/20/2023]]</f>
        <v>3.14234364362615</v>
      </c>
      <c r="S1830" s="23"/>
    </row>
    <row r="1831" spans="1:19" x14ac:dyDescent="0.25">
      <c r="A1831" s="192" t="s">
        <v>254</v>
      </c>
      <c r="B1831" s="193" t="s">
        <v>255</v>
      </c>
      <c r="C1831" s="192" t="s">
        <v>83</v>
      </c>
      <c r="D1831" s="192" t="s">
        <v>30</v>
      </c>
      <c r="E1831" s="192" t="s">
        <v>59</v>
      </c>
      <c r="F1831" s="194">
        <v>122.96424785583501</v>
      </c>
      <c r="G1831">
        <v>1</v>
      </c>
      <c r="H1831">
        <v>1</v>
      </c>
      <c r="I1831" s="167">
        <v>112.36691710708158</v>
      </c>
      <c r="J1831" s="22">
        <v>0.91381778904403255</v>
      </c>
      <c r="K1831" s="22" t="s">
        <v>256</v>
      </c>
      <c r="L1831" s="22" t="s">
        <v>58</v>
      </c>
      <c r="M1831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31" s="24" t="str">
        <f>IFERROR(IF(Table1[[#This Row],[Medicare Rate in CR]]&gt;0,"Y","N"),"N")</f>
        <v>Y</v>
      </c>
      <c r="O1831" s="166">
        <f>Table1[[#This Row],[Medicare Rate in CR]]*Table1[[#This Row],[SumOfUnits]]*Table1[[#This Row],[Actuarial Factor 06/20/2023]]</f>
        <v>127.34964708117639</v>
      </c>
      <c r="P18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127.34964708117639</v>
      </c>
      <c r="Q1831" s="166">
        <f>Table1[[#This Row],[Trended Medicare Pricing for all RHCs]]-Table1[[#This Row],[SumOfSFY24 Estimated Payment 5/04/23]]</f>
        <v>14.982729974094809</v>
      </c>
      <c r="R1831" s="24">
        <f>Table1[[#This Row],[SumOfUnits]]*Table1[[#This Row],[Actuarial Factor 06/20/2023]]</f>
        <v>0.91381778904403255</v>
      </c>
      <c r="S1831" s="23"/>
    </row>
    <row r="1832" spans="1:19" x14ac:dyDescent="0.25">
      <c r="A1832" s="192" t="s">
        <v>254</v>
      </c>
      <c r="B1832" s="193" t="s">
        <v>255</v>
      </c>
      <c r="C1832" s="192" t="s">
        <v>83</v>
      </c>
      <c r="D1832" s="192" t="s">
        <v>30</v>
      </c>
      <c r="E1832" s="192" t="s">
        <v>63</v>
      </c>
      <c r="F1832" s="194">
        <v>245.92849571167002</v>
      </c>
      <c r="G1832">
        <v>2</v>
      </c>
      <c r="H1832">
        <v>2</v>
      </c>
      <c r="I1832" s="167">
        <v>228.18017642981235</v>
      </c>
      <c r="J1832" s="22">
        <v>0.92783138354708572</v>
      </c>
      <c r="K1832" s="22" t="s">
        <v>256</v>
      </c>
      <c r="L1832" s="22" t="s">
        <v>58</v>
      </c>
      <c r="M1832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32" s="24" t="str">
        <f>IFERROR(IF(Table1[[#This Row],[Medicare Rate in CR]]&gt;0,"Y","N"),"N")</f>
        <v>Y</v>
      </c>
      <c r="O1832" s="166">
        <f>Table1[[#This Row],[Medicare Rate in CR]]*Table1[[#This Row],[SumOfUnits]]*Table1[[#This Row],[Actuarial Factor 06/20/2023]]</f>
        <v>258.60516322224373</v>
      </c>
      <c r="P18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258.60516322224373</v>
      </c>
      <c r="Q1832" s="166">
        <f>Table1[[#This Row],[Trended Medicare Pricing for all RHCs]]-Table1[[#This Row],[SumOfSFY24 Estimated Payment 5/04/23]]</f>
        <v>30.424986792431383</v>
      </c>
      <c r="R1832" s="24">
        <f>Table1[[#This Row],[SumOfUnits]]*Table1[[#This Row],[Actuarial Factor 06/20/2023]]</f>
        <v>1.8556627670941714</v>
      </c>
      <c r="S1832" s="23"/>
    </row>
    <row r="1833" spans="1:19" x14ac:dyDescent="0.25">
      <c r="A1833" s="192" t="s">
        <v>254</v>
      </c>
      <c r="B1833" s="193" t="s">
        <v>255</v>
      </c>
      <c r="C1833" s="192" t="s">
        <v>83</v>
      </c>
      <c r="D1833" s="192" t="s">
        <v>30</v>
      </c>
      <c r="E1833" s="192" t="s">
        <v>77</v>
      </c>
      <c r="F1833" s="194">
        <v>245.92849571167002</v>
      </c>
      <c r="G1833">
        <v>2</v>
      </c>
      <c r="H1833">
        <v>2</v>
      </c>
      <c r="I1833" s="167">
        <v>269.00089737281013</v>
      </c>
      <c r="J1833" s="22">
        <v>1.0938175203909291</v>
      </c>
      <c r="K1833" s="22" t="s">
        <v>256</v>
      </c>
      <c r="L1833" s="22" t="s">
        <v>58</v>
      </c>
      <c r="M1833" s="22" t="str">
        <f>IFERROR(IFERROR(INDEX(FreeStand_Medicare!E:E,MATCH(Table1[[#This Row],[Medicare Number]],FreeStand_Medicare!A:A,0)),INDEX(HospBased_Medicare_CR!F:F,MATCH(Table1[[#This Row],[Medicare Number]],HospBased_Medicare_CR!G:G,0))),0)</f>
        <v>139.36</v>
      </c>
      <c r="N1833" s="24" t="str">
        <f>IFERROR(IF(Table1[[#This Row],[Medicare Rate in CR]]&gt;0,"Y","N"),"N")</f>
        <v>Y</v>
      </c>
      <c r="O1833" s="166">
        <f>Table1[[#This Row],[Medicare Rate in CR]]*Table1[[#This Row],[SumOfUnits]]*Table1[[#This Row],[Actuarial Factor 06/20/2023]]</f>
        <v>304.86881928335976</v>
      </c>
      <c r="P18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304.86881928335976</v>
      </c>
      <c r="Q1833" s="166">
        <f>Table1[[#This Row],[Trended Medicare Pricing for all RHCs]]-Table1[[#This Row],[SumOfSFY24 Estimated Payment 5/04/23]]</f>
        <v>35.867921910549626</v>
      </c>
      <c r="R1833" s="24">
        <f>Table1[[#This Row],[SumOfUnits]]*Table1[[#This Row],[Actuarial Factor 06/20/2023]]</f>
        <v>2.1876350407818581</v>
      </c>
      <c r="S1833" s="23"/>
    </row>
    <row r="1834" spans="1:19" x14ac:dyDescent="0.25">
      <c r="A1834" s="192" t="s">
        <v>257</v>
      </c>
      <c r="B1834" s="193" t="s">
        <v>258</v>
      </c>
      <c r="C1834" s="192" t="s">
        <v>88</v>
      </c>
      <c r="D1834" s="192" t="s">
        <v>30</v>
      </c>
      <c r="E1834" s="192" t="s">
        <v>62</v>
      </c>
      <c r="F1834" s="194">
        <v>186.48935145032283</v>
      </c>
      <c r="G1834">
        <v>1</v>
      </c>
      <c r="H1834">
        <v>1</v>
      </c>
      <c r="I1834" s="167">
        <v>185.40887914949442</v>
      </c>
      <c r="J1834" s="22">
        <v>0.99420625203302171</v>
      </c>
      <c r="K1834" s="22" t="s">
        <v>259</v>
      </c>
      <c r="L1834" s="22" t="s">
        <v>58</v>
      </c>
      <c r="M1834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34" s="24" t="str">
        <f>IFERROR(IF(Table1[[#This Row],[Medicare Rate in CR]]&gt;0,"Y","N"),"N")</f>
        <v>Y</v>
      </c>
      <c r="O1834" s="166">
        <f>Table1[[#This Row],[Medicare Rate in CR]]*Table1[[#This Row],[SumOfUnits]]*Table1[[#This Row],[Actuarial Factor 06/20/2023]]</f>
        <v>107.6924212202169</v>
      </c>
      <c r="P18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107.6924212202169</v>
      </c>
      <c r="Q1834" s="166">
        <f>Table1[[#This Row],[Trended Medicare Pricing for all RHCs]]-Table1[[#This Row],[SumOfSFY24 Estimated Payment 5/04/23]]</f>
        <v>-77.716457929277524</v>
      </c>
      <c r="R1834" s="24">
        <f>Table1[[#This Row],[SumOfUnits]]*Table1[[#This Row],[Actuarial Factor 06/20/2023]]</f>
        <v>0.99420625203302171</v>
      </c>
      <c r="S1834" s="23"/>
    </row>
    <row r="1835" spans="1:19" x14ac:dyDescent="0.25">
      <c r="A1835" s="192" t="s">
        <v>257</v>
      </c>
      <c r="B1835" s="193" t="s">
        <v>258</v>
      </c>
      <c r="C1835" s="192" t="s">
        <v>88</v>
      </c>
      <c r="D1835" s="192" t="s">
        <v>30</v>
      </c>
      <c r="E1835" s="192" t="s">
        <v>63</v>
      </c>
      <c r="F1835" s="194">
        <v>186.48935145032283</v>
      </c>
      <c r="G1835">
        <v>1</v>
      </c>
      <c r="H1835">
        <v>1</v>
      </c>
      <c r="I1835" s="167">
        <v>172.40125942208363</v>
      </c>
      <c r="J1835" s="22">
        <v>0.92445631925535443</v>
      </c>
      <c r="K1835" s="22" t="s">
        <v>259</v>
      </c>
      <c r="L1835" s="22" t="s">
        <v>58</v>
      </c>
      <c r="M1835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35" s="24" t="str">
        <f>IFERROR(IF(Table1[[#This Row],[Medicare Rate in CR]]&gt;0,"Y","N"),"N")</f>
        <v>Y</v>
      </c>
      <c r="O1835" s="166">
        <f>Table1[[#This Row],[Medicare Rate in CR]]*Table1[[#This Row],[SumOfUnits]]*Table1[[#This Row],[Actuarial Factor 06/20/2023]]</f>
        <v>100.13710850173999</v>
      </c>
      <c r="P18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100.13710850173999</v>
      </c>
      <c r="Q1835" s="166">
        <f>Table1[[#This Row],[Trended Medicare Pricing for all RHCs]]-Table1[[#This Row],[SumOfSFY24 Estimated Payment 5/04/23]]</f>
        <v>-72.264150920343639</v>
      </c>
      <c r="R1835" s="24">
        <f>Table1[[#This Row],[SumOfUnits]]*Table1[[#This Row],[Actuarial Factor 06/20/2023]]</f>
        <v>0.92445631925535443</v>
      </c>
      <c r="S1835" s="23"/>
    </row>
    <row r="1836" spans="1:19" x14ac:dyDescent="0.25">
      <c r="A1836" s="192" t="s">
        <v>257</v>
      </c>
      <c r="B1836" s="193" t="s">
        <v>258</v>
      </c>
      <c r="C1836" s="192" t="s">
        <v>90</v>
      </c>
      <c r="D1836" s="192" t="s">
        <v>30</v>
      </c>
      <c r="E1836" s="192" t="s">
        <v>62</v>
      </c>
      <c r="F1836" s="194">
        <v>186.48935145032283</v>
      </c>
      <c r="G1836">
        <v>1</v>
      </c>
      <c r="H1836">
        <v>1</v>
      </c>
      <c r="I1836" s="167">
        <v>186.81940171498383</v>
      </c>
      <c r="J1836" s="22">
        <v>1.0017698075632426</v>
      </c>
      <c r="K1836" s="22" t="s">
        <v>259</v>
      </c>
      <c r="L1836" s="22" t="s">
        <v>58</v>
      </c>
      <c r="M1836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36" s="24" t="str">
        <f>IFERROR(IF(Table1[[#This Row],[Medicare Rate in CR]]&gt;0,"Y","N"),"N")</f>
        <v>Y</v>
      </c>
      <c r="O1836" s="166">
        <f>Table1[[#This Row],[Medicare Rate in CR]]*Table1[[#This Row],[SumOfUnits]]*Table1[[#This Row],[Actuarial Factor 06/20/2023]]</f>
        <v>108.51170555525043</v>
      </c>
      <c r="P18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108.51170555525043</v>
      </c>
      <c r="Q1836" s="166">
        <f>Table1[[#This Row],[Trended Medicare Pricing for all RHCs]]-Table1[[#This Row],[SumOfSFY24 Estimated Payment 5/04/23]]</f>
        <v>-78.307696159733396</v>
      </c>
      <c r="R1836" s="24">
        <f>Table1[[#This Row],[SumOfUnits]]*Table1[[#This Row],[Actuarial Factor 06/20/2023]]</f>
        <v>1.0017698075632426</v>
      </c>
      <c r="S1836" s="23"/>
    </row>
    <row r="1837" spans="1:19" x14ac:dyDescent="0.25">
      <c r="A1837" s="192" t="s">
        <v>257</v>
      </c>
      <c r="B1837" s="193" t="s">
        <v>258</v>
      </c>
      <c r="C1837" s="192" t="s">
        <v>76</v>
      </c>
      <c r="D1837" s="192" t="s">
        <v>30</v>
      </c>
      <c r="E1837" s="192" t="s">
        <v>64</v>
      </c>
      <c r="F1837" s="194">
        <v>186.48935145032283</v>
      </c>
      <c r="G1837">
        <v>1</v>
      </c>
      <c r="H1837">
        <v>1</v>
      </c>
      <c r="I1837" s="167">
        <v>175.80899766585665</v>
      </c>
      <c r="J1837" s="22">
        <v>0.94272941751684292</v>
      </c>
      <c r="K1837" s="22" t="s">
        <v>259</v>
      </c>
      <c r="L1837" s="22" t="s">
        <v>58</v>
      </c>
      <c r="M1837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37" s="24" t="str">
        <f>IFERROR(IF(Table1[[#This Row],[Medicare Rate in CR]]&gt;0,"Y","N"),"N")</f>
        <v>Y</v>
      </c>
      <c r="O1837" s="166">
        <f>Table1[[#This Row],[Medicare Rate in CR]]*Table1[[#This Row],[SumOfUnits]]*Table1[[#This Row],[Actuarial Factor 06/20/2023]]</f>
        <v>102.11645050542442</v>
      </c>
      <c r="P18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102.11645050542442</v>
      </c>
      <c r="Q1837" s="166">
        <f>Table1[[#This Row],[Trended Medicare Pricing for all RHCs]]-Table1[[#This Row],[SumOfSFY24 Estimated Payment 5/04/23]]</f>
        <v>-73.692547160432227</v>
      </c>
      <c r="R1837" s="24">
        <f>Table1[[#This Row],[SumOfUnits]]*Table1[[#This Row],[Actuarial Factor 06/20/2023]]</f>
        <v>0.94272941751684292</v>
      </c>
      <c r="S1837" s="23"/>
    </row>
    <row r="1838" spans="1:19" x14ac:dyDescent="0.25">
      <c r="A1838" s="192" t="s">
        <v>257</v>
      </c>
      <c r="B1838" s="193" t="s">
        <v>258</v>
      </c>
      <c r="C1838" s="192" t="s">
        <v>78</v>
      </c>
      <c r="D1838" s="192" t="s">
        <v>30</v>
      </c>
      <c r="E1838" s="192" t="s">
        <v>60</v>
      </c>
      <c r="F1838" s="194">
        <v>169.76968295268381</v>
      </c>
      <c r="G1838">
        <v>1</v>
      </c>
      <c r="H1838">
        <v>1</v>
      </c>
      <c r="I1838" s="167">
        <v>139.13318541395986</v>
      </c>
      <c r="J1838" s="22">
        <v>0.81954082138880713</v>
      </c>
      <c r="K1838" s="22" t="s">
        <v>259</v>
      </c>
      <c r="L1838" s="22" t="s">
        <v>58</v>
      </c>
      <c r="M1838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38" s="24" t="str">
        <f>IFERROR(IF(Table1[[#This Row],[Medicare Rate in CR]]&gt;0,"Y","N"),"N")</f>
        <v>Y</v>
      </c>
      <c r="O1838" s="166">
        <f>Table1[[#This Row],[Medicare Rate in CR]]*Table1[[#This Row],[SumOfUnits]]*Table1[[#This Row],[Actuarial Factor 06/20/2023]]</f>
        <v>88.772661772835576</v>
      </c>
      <c r="P18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88.772661772835576</v>
      </c>
      <c r="Q1838" s="166">
        <f>Table1[[#This Row],[Trended Medicare Pricing for all RHCs]]-Table1[[#This Row],[SumOfSFY24 Estimated Payment 5/04/23]]</f>
        <v>-50.360523641124288</v>
      </c>
      <c r="R1838" s="24">
        <f>Table1[[#This Row],[SumOfUnits]]*Table1[[#This Row],[Actuarial Factor 06/20/2023]]</f>
        <v>0.81954082138880713</v>
      </c>
      <c r="S1838" s="23"/>
    </row>
    <row r="1839" spans="1:19" x14ac:dyDescent="0.25">
      <c r="A1839" s="192" t="s">
        <v>257</v>
      </c>
      <c r="B1839" s="193" t="s">
        <v>258</v>
      </c>
      <c r="C1839" s="192" t="s">
        <v>78</v>
      </c>
      <c r="D1839" s="192" t="s">
        <v>30</v>
      </c>
      <c r="E1839" s="192" t="s">
        <v>63</v>
      </c>
      <c r="F1839" s="194">
        <v>372.97870290064566</v>
      </c>
      <c r="G1839">
        <v>2</v>
      </c>
      <c r="H1839">
        <v>2</v>
      </c>
      <c r="I1839" s="167">
        <v>349.29665432185936</v>
      </c>
      <c r="J1839" s="22">
        <v>0.93650562781571278</v>
      </c>
      <c r="K1839" s="22" t="s">
        <v>259</v>
      </c>
      <c r="L1839" s="22" t="s">
        <v>58</v>
      </c>
      <c r="M1839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39" s="24" t="str">
        <f>IFERROR(IF(Table1[[#This Row],[Medicare Rate in CR]]&gt;0,"Y","N"),"N")</f>
        <v>Y</v>
      </c>
      <c r="O1839" s="166">
        <f>Table1[[#This Row],[Medicare Rate in CR]]*Table1[[#This Row],[SumOfUnits]]*Table1[[#This Row],[Actuarial Factor 06/20/2023]]</f>
        <v>202.88457920999599</v>
      </c>
      <c r="P18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202.88457920999599</v>
      </c>
      <c r="Q1839" s="166">
        <f>Table1[[#This Row],[Trended Medicare Pricing for all RHCs]]-Table1[[#This Row],[SumOfSFY24 Estimated Payment 5/04/23]]</f>
        <v>-146.41207511186337</v>
      </c>
      <c r="R1839" s="24">
        <f>Table1[[#This Row],[SumOfUnits]]*Table1[[#This Row],[Actuarial Factor 06/20/2023]]</f>
        <v>1.8730112556314256</v>
      </c>
      <c r="S1839" s="23"/>
    </row>
    <row r="1840" spans="1:19" x14ac:dyDescent="0.25">
      <c r="A1840" s="192" t="s">
        <v>257</v>
      </c>
      <c r="B1840" s="193" t="s">
        <v>258</v>
      </c>
      <c r="C1840" s="192" t="s">
        <v>78</v>
      </c>
      <c r="D1840" s="192" t="s">
        <v>31</v>
      </c>
      <c r="E1840" s="192" t="s">
        <v>69</v>
      </c>
      <c r="F1840" s="194">
        <v>1305.4254601522598</v>
      </c>
      <c r="G1840">
        <v>7</v>
      </c>
      <c r="H1840">
        <v>7</v>
      </c>
      <c r="I1840" s="167">
        <v>1397.450386025959</v>
      </c>
      <c r="J1840" s="22">
        <v>1.0704942018389665</v>
      </c>
      <c r="K1840" s="22" t="s">
        <v>259</v>
      </c>
      <c r="L1840" s="22" t="s">
        <v>58</v>
      </c>
      <c r="M1840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40" s="24" t="str">
        <f>IFERROR(IF(Table1[[#This Row],[Medicare Rate in CR]]&gt;0,"Y","N"),"N")</f>
        <v>Y</v>
      </c>
      <c r="O1840" s="166">
        <f>Table1[[#This Row],[Medicare Rate in CR]]*Table1[[#This Row],[SumOfUnits]]*Table1[[#This Row],[Actuarial Factor 06/20/2023]]</f>
        <v>811.69152360237797</v>
      </c>
      <c r="P18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811.69152360237797</v>
      </c>
      <c r="Q1840" s="166">
        <f>Table1[[#This Row],[Trended Medicare Pricing for all RHCs]]-Table1[[#This Row],[SumOfSFY24 Estimated Payment 5/04/23]]</f>
        <v>-585.75886242358104</v>
      </c>
      <c r="R1840" s="24">
        <f>Table1[[#This Row],[SumOfUnits]]*Table1[[#This Row],[Actuarial Factor 06/20/2023]]</f>
        <v>7.493459412872765</v>
      </c>
      <c r="S1840" s="23"/>
    </row>
    <row r="1841" spans="1:19" x14ac:dyDescent="0.25">
      <c r="A1841" s="192" t="s">
        <v>257</v>
      </c>
      <c r="B1841" s="193" t="s">
        <v>258</v>
      </c>
      <c r="C1841" s="192" t="s">
        <v>79</v>
      </c>
      <c r="D1841" s="192" t="s">
        <v>30</v>
      </c>
      <c r="E1841" s="192" t="s">
        <v>60</v>
      </c>
      <c r="F1841" s="194">
        <v>186.48935145032283</v>
      </c>
      <c r="G1841">
        <v>1</v>
      </c>
      <c r="H1841">
        <v>1</v>
      </c>
      <c r="I1841" s="167">
        <v>157.34061323071271</v>
      </c>
      <c r="J1841" s="22">
        <v>0.84369757311652838</v>
      </c>
      <c r="K1841" s="22" t="s">
        <v>259</v>
      </c>
      <c r="L1841" s="22" t="s">
        <v>58</v>
      </c>
      <c r="M1841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41" s="24" t="str">
        <f>IFERROR(IF(Table1[[#This Row],[Medicare Rate in CR]]&gt;0,"Y","N"),"N")</f>
        <v>Y</v>
      </c>
      <c r="O1841" s="166">
        <f>Table1[[#This Row],[Medicare Rate in CR]]*Table1[[#This Row],[SumOfUnits]]*Table1[[#This Row],[Actuarial Factor 06/20/2023]]</f>
        <v>91.389321119982341</v>
      </c>
      <c r="P18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91.389321119982341</v>
      </c>
      <c r="Q1841" s="166">
        <f>Table1[[#This Row],[Trended Medicare Pricing for all RHCs]]-Table1[[#This Row],[SumOfSFY24 Estimated Payment 5/04/23]]</f>
        <v>-65.951292110730364</v>
      </c>
      <c r="R1841" s="24">
        <f>Table1[[#This Row],[SumOfUnits]]*Table1[[#This Row],[Actuarial Factor 06/20/2023]]</f>
        <v>0.84369757311652838</v>
      </c>
      <c r="S1841" s="23"/>
    </row>
    <row r="1842" spans="1:19" x14ac:dyDescent="0.25">
      <c r="A1842" s="192" t="s">
        <v>257</v>
      </c>
      <c r="B1842" s="193" t="s">
        <v>258</v>
      </c>
      <c r="C1842" s="192" t="s">
        <v>79</v>
      </c>
      <c r="D1842" s="192" t="s">
        <v>30</v>
      </c>
      <c r="E1842" s="192" t="s">
        <v>62</v>
      </c>
      <c r="F1842" s="194">
        <v>1305.4254601522598</v>
      </c>
      <c r="G1842">
        <v>7</v>
      </c>
      <c r="H1842">
        <v>7</v>
      </c>
      <c r="I1842" s="167">
        <v>1323.3662679280449</v>
      </c>
      <c r="J1842" s="22">
        <v>1.0137432648001921</v>
      </c>
      <c r="K1842" s="22" t="s">
        <v>259</v>
      </c>
      <c r="L1842" s="22" t="s">
        <v>58</v>
      </c>
      <c r="M1842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42" s="24" t="str">
        <f>IFERROR(IF(Table1[[#This Row],[Medicare Rate in CR]]&gt;0,"Y","N"),"N")</f>
        <v>Y</v>
      </c>
      <c r="O1842" s="166">
        <f>Table1[[#This Row],[Medicare Rate in CR]]*Table1[[#This Row],[SumOfUnits]]*Table1[[#This Row],[Actuarial Factor 06/20/2023]]</f>
        <v>768.66069310209764</v>
      </c>
      <c r="P18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768.66069310209764</v>
      </c>
      <c r="Q1842" s="166">
        <f>Table1[[#This Row],[Trended Medicare Pricing for all RHCs]]-Table1[[#This Row],[SumOfSFY24 Estimated Payment 5/04/23]]</f>
        <v>-554.70557482594722</v>
      </c>
      <c r="R1842" s="24">
        <f>Table1[[#This Row],[SumOfUnits]]*Table1[[#This Row],[Actuarial Factor 06/20/2023]]</f>
        <v>7.0962028536013442</v>
      </c>
      <c r="S1842" s="23"/>
    </row>
    <row r="1843" spans="1:19" x14ac:dyDescent="0.25">
      <c r="A1843" s="192" t="s">
        <v>257</v>
      </c>
      <c r="B1843" s="193" t="s">
        <v>258</v>
      </c>
      <c r="C1843" s="192" t="s">
        <v>79</v>
      </c>
      <c r="D1843" s="192" t="s">
        <v>30</v>
      </c>
      <c r="E1843" s="192" t="s">
        <v>63</v>
      </c>
      <c r="F1843" s="194">
        <v>1302.8524621759661</v>
      </c>
      <c r="G1843">
        <v>7</v>
      </c>
      <c r="H1843">
        <v>7</v>
      </c>
      <c r="I1843" s="167">
        <v>1236.1399964951036</v>
      </c>
      <c r="J1843" s="22">
        <v>0.94879507264434049</v>
      </c>
      <c r="K1843" s="22" t="s">
        <v>259</v>
      </c>
      <c r="L1843" s="22" t="s">
        <v>58</v>
      </c>
      <c r="M1843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43" s="24" t="str">
        <f>IFERROR(IF(Table1[[#This Row],[Medicare Rate in CR]]&gt;0,"Y","N"),"N")</f>
        <v>Y</v>
      </c>
      <c r="O1843" s="166">
        <f>Table1[[#This Row],[Medicare Rate in CR]]*Table1[[#This Row],[SumOfUnits]]*Table1[[#This Row],[Actuarial Factor 06/20/2023]]</f>
        <v>719.41437588184476</v>
      </c>
      <c r="P18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719.41437588184476</v>
      </c>
      <c r="Q1843" s="166">
        <f>Table1[[#This Row],[Trended Medicare Pricing for all RHCs]]-Table1[[#This Row],[SumOfSFY24 Estimated Payment 5/04/23]]</f>
        <v>-516.7256206132588</v>
      </c>
      <c r="R1843" s="24">
        <f>Table1[[#This Row],[SumOfUnits]]*Table1[[#This Row],[Actuarial Factor 06/20/2023]]</f>
        <v>6.6415655085103831</v>
      </c>
      <c r="S1843" s="23"/>
    </row>
    <row r="1844" spans="1:19" x14ac:dyDescent="0.25">
      <c r="A1844" s="192" t="s">
        <v>257</v>
      </c>
      <c r="B1844" s="193" t="s">
        <v>258</v>
      </c>
      <c r="C1844" s="192" t="s">
        <v>55</v>
      </c>
      <c r="D1844" s="192" t="s">
        <v>30</v>
      </c>
      <c r="E1844" s="192" t="s">
        <v>56</v>
      </c>
      <c r="F1844" s="194">
        <v>6887.2410137804764</v>
      </c>
      <c r="G1844">
        <v>37</v>
      </c>
      <c r="H1844">
        <v>37</v>
      </c>
      <c r="I1844" s="167">
        <v>7386.0044680994188</v>
      </c>
      <c r="J1844" s="22">
        <v>1.0724184696485837</v>
      </c>
      <c r="K1844" s="22" t="s">
        <v>259</v>
      </c>
      <c r="L1844" s="22" t="s">
        <v>58</v>
      </c>
      <c r="M1844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44" s="24" t="str">
        <f>IFERROR(IF(Table1[[#This Row],[Medicare Rate in CR]]&gt;0,"Y","N"),"N")</f>
        <v>Y</v>
      </c>
      <c r="O1844" s="166">
        <f>Table1[[#This Row],[Medicare Rate in CR]]*Table1[[#This Row],[SumOfUnits]]*Table1[[#This Row],[Actuarial Factor 06/20/2023]]</f>
        <v>4298.0816393963796</v>
      </c>
      <c r="P18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4298.0816393963796</v>
      </c>
      <c r="Q1844" s="166">
        <f>Table1[[#This Row],[Trended Medicare Pricing for all RHCs]]-Table1[[#This Row],[SumOfSFY24 Estimated Payment 5/04/23]]</f>
        <v>-3087.9228287030392</v>
      </c>
      <c r="R1844" s="24">
        <f>Table1[[#This Row],[SumOfUnits]]*Table1[[#This Row],[Actuarial Factor 06/20/2023]]</f>
        <v>39.679483376997595</v>
      </c>
      <c r="S1844" s="23"/>
    </row>
    <row r="1845" spans="1:19" x14ac:dyDescent="0.25">
      <c r="A1845" s="192" t="s">
        <v>257</v>
      </c>
      <c r="B1845" s="193" t="s">
        <v>258</v>
      </c>
      <c r="C1845" s="192" t="s">
        <v>55</v>
      </c>
      <c r="D1845" s="192" t="s">
        <v>30</v>
      </c>
      <c r="E1845" s="192" t="s">
        <v>59</v>
      </c>
      <c r="F1845" s="194">
        <v>117012.63370916338</v>
      </c>
      <c r="G1845">
        <v>630</v>
      </c>
      <c r="H1845">
        <v>630</v>
      </c>
      <c r="I1845" s="167">
        <v>119671.17518830475</v>
      </c>
      <c r="J1845" s="22">
        <v>1.0227201234163246</v>
      </c>
      <c r="K1845" s="22" t="s">
        <v>259</v>
      </c>
      <c r="L1845" s="22" t="s">
        <v>58</v>
      </c>
      <c r="M1845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45" s="24" t="str">
        <f>IFERROR(IF(Table1[[#This Row],[Medicare Rate in CR]]&gt;0,"Y","N"),"N")</f>
        <v>Y</v>
      </c>
      <c r="O1845" s="166">
        <f>Table1[[#This Row],[Medicare Rate in CR]]*Table1[[#This Row],[SumOfUnits]]*Table1[[#This Row],[Actuarial Factor 06/20/2023]]</f>
        <v>69792.057574127452</v>
      </c>
      <c r="P18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69792.057574127452</v>
      </c>
      <c r="Q1845" s="166">
        <f>Table1[[#This Row],[Trended Medicare Pricing for all RHCs]]-Table1[[#This Row],[SumOfSFY24 Estimated Payment 5/04/23]]</f>
        <v>-49879.117614177303</v>
      </c>
      <c r="R1845" s="24">
        <f>Table1[[#This Row],[SumOfUnits]]*Table1[[#This Row],[Actuarial Factor 06/20/2023]]</f>
        <v>644.31367775228443</v>
      </c>
      <c r="S1845" s="23"/>
    </row>
    <row r="1846" spans="1:19" x14ac:dyDescent="0.25">
      <c r="A1846" s="192" t="s">
        <v>257</v>
      </c>
      <c r="B1846" s="193" t="s">
        <v>258</v>
      </c>
      <c r="C1846" s="192" t="s">
        <v>55</v>
      </c>
      <c r="D1846" s="192" t="s">
        <v>30</v>
      </c>
      <c r="E1846" s="192" t="s">
        <v>60</v>
      </c>
      <c r="F1846" s="194">
        <v>56049.725354148417</v>
      </c>
      <c r="G1846">
        <v>302</v>
      </c>
      <c r="H1846">
        <v>302</v>
      </c>
      <c r="I1846" s="167">
        <v>50929.370954431906</v>
      </c>
      <c r="J1846" s="22">
        <v>0.90864621784738975</v>
      </c>
      <c r="K1846" s="22" t="s">
        <v>259</v>
      </c>
      <c r="L1846" s="22" t="s">
        <v>58</v>
      </c>
      <c r="M1846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46" s="24" t="str">
        <f>IFERROR(IF(Table1[[#This Row],[Medicare Rate in CR]]&gt;0,"Y","N"),"N")</f>
        <v>Y</v>
      </c>
      <c r="O1846" s="166">
        <f>Table1[[#This Row],[Medicare Rate in CR]]*Table1[[#This Row],[SumOfUnits]]*Table1[[#This Row],[Actuarial Factor 06/20/2023]]</f>
        <v>29724.216611803236</v>
      </c>
      <c r="P18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29724.216611803236</v>
      </c>
      <c r="Q1846" s="166">
        <f>Table1[[#This Row],[Trended Medicare Pricing for all RHCs]]-Table1[[#This Row],[SumOfSFY24 Estimated Payment 5/04/23]]</f>
        <v>-21205.15434262867</v>
      </c>
      <c r="R1846" s="24">
        <f>Table1[[#This Row],[SumOfUnits]]*Table1[[#This Row],[Actuarial Factor 06/20/2023]]</f>
        <v>274.41115778991173</v>
      </c>
      <c r="S1846" s="23"/>
    </row>
    <row r="1847" spans="1:19" x14ac:dyDescent="0.25">
      <c r="A1847" s="192" t="s">
        <v>257</v>
      </c>
      <c r="B1847" s="193" t="s">
        <v>258</v>
      </c>
      <c r="C1847" s="192" t="s">
        <v>55</v>
      </c>
      <c r="D1847" s="192" t="s">
        <v>30</v>
      </c>
      <c r="E1847" s="192" t="s">
        <v>61</v>
      </c>
      <c r="F1847" s="194">
        <v>13974.144743182063</v>
      </c>
      <c r="G1847">
        <v>75</v>
      </c>
      <c r="H1847">
        <v>75</v>
      </c>
      <c r="I1847" s="167">
        <v>12697.553768544365</v>
      </c>
      <c r="J1847" s="22">
        <v>0.90864621784738975</v>
      </c>
      <c r="K1847" s="22" t="s">
        <v>259</v>
      </c>
      <c r="L1847" s="22" t="s">
        <v>58</v>
      </c>
      <c r="M1847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47" s="24" t="str">
        <f>IFERROR(IF(Table1[[#This Row],[Medicare Rate in CR]]&gt;0,"Y","N"),"N")</f>
        <v>Y</v>
      </c>
      <c r="O1847" s="166">
        <f>Table1[[#This Row],[Medicare Rate in CR]]*Table1[[#This Row],[SumOfUnits]]*Table1[[#This Row],[Actuarial Factor 06/20/2023]]</f>
        <v>7381.8418737921938</v>
      </c>
      <c r="P18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7381.8418737921938</v>
      </c>
      <c r="Q1847" s="166">
        <f>Table1[[#This Row],[Trended Medicare Pricing for all RHCs]]-Table1[[#This Row],[SumOfSFY24 Estimated Payment 5/04/23]]</f>
        <v>-5315.7118947521712</v>
      </c>
      <c r="R1847" s="24">
        <f>Table1[[#This Row],[SumOfUnits]]*Table1[[#This Row],[Actuarial Factor 06/20/2023]]</f>
        <v>68.148466338554229</v>
      </c>
      <c r="S1847" s="23"/>
    </row>
    <row r="1848" spans="1:19" x14ac:dyDescent="0.25">
      <c r="A1848" s="192" t="s">
        <v>257</v>
      </c>
      <c r="B1848" s="193" t="s">
        <v>258</v>
      </c>
      <c r="C1848" s="192" t="s">
        <v>55</v>
      </c>
      <c r="D1848" s="192" t="s">
        <v>30</v>
      </c>
      <c r="E1848" s="192" t="s">
        <v>62</v>
      </c>
      <c r="F1848" s="194">
        <v>134447.0559892056</v>
      </c>
      <c r="G1848">
        <v>725</v>
      </c>
      <c r="H1848">
        <v>725</v>
      </c>
      <c r="I1848" s="167">
        <v>140996.22574745046</v>
      </c>
      <c r="J1848" s="22">
        <v>1.0487118866981413</v>
      </c>
      <c r="K1848" s="22" t="s">
        <v>259</v>
      </c>
      <c r="L1848" s="22" t="s">
        <v>58</v>
      </c>
      <c r="M1848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48" s="24" t="str">
        <f>IFERROR(IF(Table1[[#This Row],[Medicare Rate in CR]]&gt;0,"Y","N"),"N")</f>
        <v>Y</v>
      </c>
      <c r="O1848" s="166">
        <f>Table1[[#This Row],[Medicare Rate in CR]]*Table1[[#This Row],[SumOfUnits]]*Table1[[#This Row],[Actuarial Factor 06/20/2023]]</f>
        <v>82357.441886178436</v>
      </c>
      <c r="P18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82357.441886178436</v>
      </c>
      <c r="Q1848" s="166">
        <f>Table1[[#This Row],[Trended Medicare Pricing for all RHCs]]-Table1[[#This Row],[SumOfSFY24 Estimated Payment 5/04/23]]</f>
        <v>-58638.783861272022</v>
      </c>
      <c r="R1848" s="24">
        <f>Table1[[#This Row],[SumOfUnits]]*Table1[[#This Row],[Actuarial Factor 06/20/2023]]</f>
        <v>760.31611785615246</v>
      </c>
      <c r="S1848" s="23"/>
    </row>
    <row r="1849" spans="1:19" x14ac:dyDescent="0.25">
      <c r="A1849" s="192" t="s">
        <v>257</v>
      </c>
      <c r="B1849" s="193" t="s">
        <v>258</v>
      </c>
      <c r="C1849" s="192" t="s">
        <v>55</v>
      </c>
      <c r="D1849" s="192" t="s">
        <v>30</v>
      </c>
      <c r="E1849" s="192" t="s">
        <v>63</v>
      </c>
      <c r="F1849" s="194">
        <v>55242.449648260372</v>
      </c>
      <c r="G1849">
        <v>302</v>
      </c>
      <c r="H1849">
        <v>302</v>
      </c>
      <c r="I1849" s="167">
        <v>55388.591017927021</v>
      </c>
      <c r="J1849" s="22">
        <v>1.0026454541859957</v>
      </c>
      <c r="K1849" s="22" t="s">
        <v>259</v>
      </c>
      <c r="L1849" s="22" t="s">
        <v>58</v>
      </c>
      <c r="M1849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49" s="24" t="str">
        <f>IFERROR(IF(Table1[[#This Row],[Medicare Rate in CR]]&gt;0,"Y","N"),"N")</f>
        <v>Y</v>
      </c>
      <c r="O1849" s="166">
        <f>Table1[[#This Row],[Medicare Rate in CR]]*Table1[[#This Row],[SumOfUnits]]*Table1[[#This Row],[Actuarial Factor 06/20/2023]]</f>
        <v>32799.179790422968</v>
      </c>
      <c r="P18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32799.179790422968</v>
      </c>
      <c r="Q1849" s="166">
        <f>Table1[[#This Row],[Trended Medicare Pricing for all RHCs]]-Table1[[#This Row],[SumOfSFY24 Estimated Payment 5/04/23]]</f>
        <v>-22589.411227504053</v>
      </c>
      <c r="R1849" s="24">
        <f>Table1[[#This Row],[SumOfUnits]]*Table1[[#This Row],[Actuarial Factor 06/20/2023]]</f>
        <v>302.79892716417072</v>
      </c>
      <c r="S1849" s="23"/>
    </row>
    <row r="1850" spans="1:19" x14ac:dyDescent="0.25">
      <c r="A1850" s="192" t="s">
        <v>257</v>
      </c>
      <c r="B1850" s="193" t="s">
        <v>258</v>
      </c>
      <c r="C1850" s="192" t="s">
        <v>55</v>
      </c>
      <c r="D1850" s="192" t="s">
        <v>30</v>
      </c>
      <c r="E1850" s="192" t="s">
        <v>64</v>
      </c>
      <c r="F1850" s="194">
        <v>29928.881179531749</v>
      </c>
      <c r="G1850">
        <v>161</v>
      </c>
      <c r="H1850">
        <v>161</v>
      </c>
      <c r="I1850" s="167">
        <v>29342.255726486921</v>
      </c>
      <c r="J1850" s="22">
        <v>0.98039935240058296</v>
      </c>
      <c r="K1850" s="22" t="s">
        <v>259</v>
      </c>
      <c r="L1850" s="22" t="s">
        <v>58</v>
      </c>
      <c r="M1850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50" s="24" t="str">
        <f>IFERROR(IF(Table1[[#This Row],[Medicare Rate in CR]]&gt;0,"Y","N"),"N")</f>
        <v>Y</v>
      </c>
      <c r="O1850" s="166">
        <f>Table1[[#This Row],[Medicare Rate in CR]]*Table1[[#This Row],[SumOfUnits]]*Table1[[#This Row],[Actuarial Factor 06/20/2023]]</f>
        <v>17097.694114177015</v>
      </c>
      <c r="P18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17097.694114177015</v>
      </c>
      <c r="Q1850" s="166">
        <f>Table1[[#This Row],[Trended Medicare Pricing for all RHCs]]-Table1[[#This Row],[SumOfSFY24 Estimated Payment 5/04/23]]</f>
        <v>-12244.561612309906</v>
      </c>
      <c r="R1850" s="24">
        <f>Table1[[#This Row],[SumOfUnits]]*Table1[[#This Row],[Actuarial Factor 06/20/2023]]</f>
        <v>157.84429573649385</v>
      </c>
      <c r="S1850" s="23"/>
    </row>
    <row r="1851" spans="1:19" x14ac:dyDescent="0.25">
      <c r="A1851" s="192" t="s">
        <v>257</v>
      </c>
      <c r="B1851" s="193" t="s">
        <v>258</v>
      </c>
      <c r="C1851" s="192" t="s">
        <v>55</v>
      </c>
      <c r="D1851" s="192" t="s">
        <v>30</v>
      </c>
      <c r="E1851" s="192" t="s">
        <v>77</v>
      </c>
      <c r="F1851" s="194">
        <v>52519.938325141979</v>
      </c>
      <c r="G1851">
        <v>282</v>
      </c>
      <c r="H1851">
        <v>282</v>
      </c>
      <c r="I1851" s="167">
        <v>66526.574227441975</v>
      </c>
      <c r="J1851" s="22">
        <v>1.2666917812352958</v>
      </c>
      <c r="K1851" s="22" t="s">
        <v>259</v>
      </c>
      <c r="L1851" s="22" t="s">
        <v>58</v>
      </c>
      <c r="M1851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51" s="24" t="str">
        <f>IFERROR(IF(Table1[[#This Row],[Medicare Rate in CR]]&gt;0,"Y","N"),"N")</f>
        <v>Y</v>
      </c>
      <c r="O1851" s="166">
        <f>Table1[[#This Row],[Medicare Rate in CR]]*Table1[[#This Row],[SumOfUnits]]*Table1[[#This Row],[Actuarial Factor 06/20/2023]]</f>
        <v>38692.671155640841</v>
      </c>
      <c r="P18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38692.671155640841</v>
      </c>
      <c r="Q1851" s="166">
        <f>Table1[[#This Row],[Trended Medicare Pricing for all RHCs]]-Table1[[#This Row],[SumOfSFY24 Estimated Payment 5/04/23]]</f>
        <v>-27833.903071801135</v>
      </c>
      <c r="R1851" s="24">
        <f>Table1[[#This Row],[SumOfUnits]]*Table1[[#This Row],[Actuarial Factor 06/20/2023]]</f>
        <v>357.20708230835339</v>
      </c>
      <c r="S1851" s="23"/>
    </row>
    <row r="1852" spans="1:19" x14ac:dyDescent="0.25">
      <c r="A1852" s="192" t="s">
        <v>257</v>
      </c>
      <c r="B1852" s="193" t="s">
        <v>258</v>
      </c>
      <c r="C1852" s="192" t="s">
        <v>55</v>
      </c>
      <c r="D1852" s="192" t="s">
        <v>32</v>
      </c>
      <c r="E1852" s="192" t="s">
        <v>80</v>
      </c>
      <c r="F1852" s="194">
        <v>1113.7901127493496</v>
      </c>
      <c r="G1852">
        <v>6</v>
      </c>
      <c r="H1852">
        <v>6</v>
      </c>
      <c r="I1852" s="167">
        <v>1436.4602504214238</v>
      </c>
      <c r="J1852" s="22">
        <v>1.2897046166764534</v>
      </c>
      <c r="K1852" s="22" t="s">
        <v>259</v>
      </c>
      <c r="L1852" s="22" t="s">
        <v>58</v>
      </c>
      <c r="M1852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52" s="24" t="str">
        <f>IFERROR(IF(Table1[[#This Row],[Medicare Rate in CR]]&gt;0,"Y","N"),"N")</f>
        <v>Y</v>
      </c>
      <c r="O1852" s="166">
        <f>Table1[[#This Row],[Medicare Rate in CR]]*Table1[[#This Row],[SumOfUnits]]*Table1[[#This Row],[Actuarial Factor 06/20/2023]]</f>
        <v>838.20482447036056</v>
      </c>
      <c r="P18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838.20482447036056</v>
      </c>
      <c r="Q1852" s="166">
        <f>Table1[[#This Row],[Trended Medicare Pricing for all RHCs]]-Table1[[#This Row],[SumOfSFY24 Estimated Payment 5/04/23]]</f>
        <v>-598.25542595106322</v>
      </c>
      <c r="R1852" s="24">
        <f>Table1[[#This Row],[SumOfUnits]]*Table1[[#This Row],[Actuarial Factor 06/20/2023]]</f>
        <v>7.7382277000587205</v>
      </c>
      <c r="S1852" s="23"/>
    </row>
    <row r="1853" spans="1:19" x14ac:dyDescent="0.25">
      <c r="A1853" s="192" t="s">
        <v>257</v>
      </c>
      <c r="B1853" s="193" t="s">
        <v>258</v>
      </c>
      <c r="C1853" s="192" t="s">
        <v>55</v>
      </c>
      <c r="D1853" s="192" t="s">
        <v>32</v>
      </c>
      <c r="E1853" s="192" t="s">
        <v>81</v>
      </c>
      <c r="F1853" s="194">
        <v>1675.8311650766118</v>
      </c>
      <c r="G1853">
        <v>9</v>
      </c>
      <c r="H1853">
        <v>9</v>
      </c>
      <c r="I1853" s="167">
        <v>1732.7569970286511</v>
      </c>
      <c r="J1853" s="22">
        <v>1.0339687154281063</v>
      </c>
      <c r="K1853" s="22" t="s">
        <v>259</v>
      </c>
      <c r="L1853" s="22" t="s">
        <v>58</v>
      </c>
      <c r="M1853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53" s="24" t="str">
        <f>IFERROR(IF(Table1[[#This Row],[Medicare Rate in CR]]&gt;0,"Y","N"),"N")</f>
        <v>Y</v>
      </c>
      <c r="O1853" s="166">
        <f>Table1[[#This Row],[Medicare Rate in CR]]*Table1[[#This Row],[SumOfUnits]]*Table1[[#This Row],[Actuarial Factor 06/20/2023]]</f>
        <v>1007.9954212965522</v>
      </c>
      <c r="P18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1007.9954212965522</v>
      </c>
      <c r="Q1853" s="166">
        <f>Table1[[#This Row],[Trended Medicare Pricing for all RHCs]]-Table1[[#This Row],[SumOfSFY24 Estimated Payment 5/04/23]]</f>
        <v>-724.76157573209889</v>
      </c>
      <c r="R1853" s="24">
        <f>Table1[[#This Row],[SumOfUnits]]*Table1[[#This Row],[Actuarial Factor 06/20/2023]]</f>
        <v>9.3057184388529564</v>
      </c>
      <c r="S1853" s="23"/>
    </row>
    <row r="1854" spans="1:19" x14ac:dyDescent="0.25">
      <c r="A1854" s="192" t="s">
        <v>257</v>
      </c>
      <c r="B1854" s="193" t="s">
        <v>258</v>
      </c>
      <c r="C1854" s="192" t="s">
        <v>55</v>
      </c>
      <c r="D1854" s="192" t="s">
        <v>32</v>
      </c>
      <c r="E1854" s="192" t="s">
        <v>65</v>
      </c>
      <c r="F1854" s="194">
        <v>3977.1610291991906</v>
      </c>
      <c r="G1854">
        <v>22</v>
      </c>
      <c r="H1854">
        <v>22</v>
      </c>
      <c r="I1854" s="167">
        <v>4937.5046712685826</v>
      </c>
      <c r="J1854" s="22">
        <v>1.241464611319185</v>
      </c>
      <c r="K1854" s="22" t="s">
        <v>259</v>
      </c>
      <c r="L1854" s="22" t="s">
        <v>58</v>
      </c>
      <c r="M1854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54" s="24" t="str">
        <f>IFERROR(IF(Table1[[#This Row],[Medicare Rate in CR]]&gt;0,"Y","N"),"N")</f>
        <v>Y</v>
      </c>
      <c r="O1854" s="166">
        <f>Table1[[#This Row],[Medicare Rate in CR]]*Table1[[#This Row],[SumOfUnits]]*Table1[[#This Row],[Actuarial Factor 06/20/2023]]</f>
        <v>2958.4598273580705</v>
      </c>
      <c r="P18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2958.4598273580705</v>
      </c>
      <c r="Q1854" s="166">
        <f>Table1[[#This Row],[Trended Medicare Pricing for all RHCs]]-Table1[[#This Row],[SumOfSFY24 Estimated Payment 5/04/23]]</f>
        <v>-1979.0448439105121</v>
      </c>
      <c r="R1854" s="24">
        <f>Table1[[#This Row],[SumOfUnits]]*Table1[[#This Row],[Actuarial Factor 06/20/2023]]</f>
        <v>27.312221449022068</v>
      </c>
      <c r="S1854" s="23"/>
    </row>
    <row r="1855" spans="1:19" x14ac:dyDescent="0.25">
      <c r="A1855" s="192" t="s">
        <v>257</v>
      </c>
      <c r="B1855" s="193" t="s">
        <v>258</v>
      </c>
      <c r="C1855" s="192" t="s">
        <v>55</v>
      </c>
      <c r="D1855" s="192" t="s">
        <v>32</v>
      </c>
      <c r="E1855" s="192" t="s">
        <v>66</v>
      </c>
      <c r="F1855" s="194">
        <v>5934.8270212970992</v>
      </c>
      <c r="G1855">
        <v>32</v>
      </c>
      <c r="H1855">
        <v>32</v>
      </c>
      <c r="I1855" s="167">
        <v>6337.3864147133409</v>
      </c>
      <c r="J1855" s="22">
        <v>1.0678300129004028</v>
      </c>
      <c r="K1855" s="22" t="s">
        <v>259</v>
      </c>
      <c r="L1855" s="22" t="s">
        <v>58</v>
      </c>
      <c r="M1855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55" s="24" t="str">
        <f>IFERROR(IF(Table1[[#This Row],[Medicare Rate in CR]]&gt;0,"Y","N"),"N")</f>
        <v>Y</v>
      </c>
      <c r="O1855" s="166">
        <f>Table1[[#This Row],[Medicare Rate in CR]]*Table1[[#This Row],[SumOfUnits]]*Table1[[#This Row],[Actuarial Factor 06/20/2023]]</f>
        <v>3701.355103915892</v>
      </c>
      <c r="P18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3701.355103915892</v>
      </c>
      <c r="Q1855" s="166">
        <f>Table1[[#This Row],[Trended Medicare Pricing for all RHCs]]-Table1[[#This Row],[SumOfSFY24 Estimated Payment 5/04/23]]</f>
        <v>-2636.0313107974489</v>
      </c>
      <c r="R1855" s="24">
        <f>Table1[[#This Row],[SumOfUnits]]*Table1[[#This Row],[Actuarial Factor 06/20/2023]]</f>
        <v>34.17056041281289</v>
      </c>
      <c r="S1855" s="23"/>
    </row>
    <row r="1856" spans="1:19" x14ac:dyDescent="0.25">
      <c r="A1856" s="192" t="s">
        <v>257</v>
      </c>
      <c r="B1856" s="193" t="s">
        <v>258</v>
      </c>
      <c r="C1856" s="192" t="s">
        <v>55</v>
      </c>
      <c r="D1856" s="192" t="s">
        <v>31</v>
      </c>
      <c r="E1856" s="192" t="s">
        <v>82</v>
      </c>
      <c r="F1856" s="194">
        <v>186.48935145032283</v>
      </c>
      <c r="G1856">
        <v>1</v>
      </c>
      <c r="H1856">
        <v>1</v>
      </c>
      <c r="I1856" s="167">
        <v>214.85605197086079</v>
      </c>
      <c r="J1856" s="22">
        <v>1.1521089558193585</v>
      </c>
      <c r="K1856" s="22" t="s">
        <v>259</v>
      </c>
      <c r="L1856" s="22" t="s">
        <v>58</v>
      </c>
      <c r="M1856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56" s="24" t="str">
        <f>IFERROR(IF(Table1[[#This Row],[Medicare Rate in CR]]&gt;0,"Y","N"),"N")</f>
        <v>Y</v>
      </c>
      <c r="O1856" s="166">
        <f>Table1[[#This Row],[Medicare Rate in CR]]*Table1[[#This Row],[SumOfUnits]]*Table1[[#This Row],[Actuarial Factor 06/20/2023]]</f>
        <v>124.7964420943529</v>
      </c>
      <c r="P18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124.7964420943529</v>
      </c>
      <c r="Q1856" s="166">
        <f>Table1[[#This Row],[Trended Medicare Pricing for all RHCs]]-Table1[[#This Row],[SumOfSFY24 Estimated Payment 5/04/23]]</f>
        <v>-90.059609876507892</v>
      </c>
      <c r="R1856" s="24">
        <f>Table1[[#This Row],[SumOfUnits]]*Table1[[#This Row],[Actuarial Factor 06/20/2023]]</f>
        <v>1.1521089558193585</v>
      </c>
      <c r="S1856" s="23"/>
    </row>
    <row r="1857" spans="1:19" x14ac:dyDescent="0.25">
      <c r="A1857" s="192" t="s">
        <v>257</v>
      </c>
      <c r="B1857" s="193" t="s">
        <v>258</v>
      </c>
      <c r="C1857" s="192" t="s">
        <v>55</v>
      </c>
      <c r="D1857" s="192" t="s">
        <v>31</v>
      </c>
      <c r="E1857" s="192" t="s">
        <v>68</v>
      </c>
      <c r="F1857" s="194">
        <v>3151.2286788089045</v>
      </c>
      <c r="G1857">
        <v>17</v>
      </c>
      <c r="H1857">
        <v>17</v>
      </c>
      <c r="I1857" s="167">
        <v>3396.5734949196817</v>
      </c>
      <c r="J1857" s="22">
        <v>1.0778568746091484</v>
      </c>
      <c r="K1857" s="22" t="s">
        <v>259</v>
      </c>
      <c r="L1857" s="22" t="s">
        <v>58</v>
      </c>
      <c r="M1857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57" s="24" t="str">
        <f>IFERROR(IF(Table1[[#This Row],[Medicare Rate in CR]]&gt;0,"Y","N"),"N")</f>
        <v>Y</v>
      </c>
      <c r="O1857" s="166">
        <f>Table1[[#This Row],[Medicare Rate in CR]]*Table1[[#This Row],[SumOfUnits]]*Table1[[#This Row],[Actuarial Factor 06/20/2023]]</f>
        <v>1984.80876318027</v>
      </c>
      <c r="P18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1984.80876318027</v>
      </c>
      <c r="Q1857" s="166">
        <f>Table1[[#This Row],[Trended Medicare Pricing for all RHCs]]-Table1[[#This Row],[SumOfSFY24 Estimated Payment 5/04/23]]</f>
        <v>-1411.7647317394117</v>
      </c>
      <c r="R1857" s="24">
        <f>Table1[[#This Row],[SumOfUnits]]*Table1[[#This Row],[Actuarial Factor 06/20/2023]]</f>
        <v>18.32356686835552</v>
      </c>
      <c r="S1857" s="23"/>
    </row>
    <row r="1858" spans="1:19" x14ac:dyDescent="0.25">
      <c r="A1858" s="192" t="s">
        <v>257</v>
      </c>
      <c r="B1858" s="193" t="s">
        <v>258</v>
      </c>
      <c r="C1858" s="192" t="s">
        <v>55</v>
      </c>
      <c r="D1858" s="192" t="s">
        <v>31</v>
      </c>
      <c r="E1858" s="192" t="s">
        <v>74</v>
      </c>
      <c r="F1858" s="194">
        <v>3535.5786836272528</v>
      </c>
      <c r="G1858">
        <v>19</v>
      </c>
      <c r="H1858">
        <v>19</v>
      </c>
      <c r="I1858" s="167">
        <v>3667.2809103073018</v>
      </c>
      <c r="J1858" s="22">
        <v>1.0372505432533414</v>
      </c>
      <c r="K1858" s="22" t="s">
        <v>259</v>
      </c>
      <c r="L1858" s="22" t="s">
        <v>58</v>
      </c>
      <c r="M1858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58" s="24" t="str">
        <f>IFERROR(IF(Table1[[#This Row],[Medicare Rate in CR]]&gt;0,"Y","N"),"N")</f>
        <v>Y</v>
      </c>
      <c r="O1858" s="166">
        <f>Table1[[#This Row],[Medicare Rate in CR]]*Table1[[#This Row],[SumOfUnits]]*Table1[[#This Row],[Actuarial Factor 06/20/2023]]</f>
        <v>2134.7445980588368</v>
      </c>
      <c r="P18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2134.7445980588368</v>
      </c>
      <c r="Q1858" s="166">
        <f>Table1[[#This Row],[Trended Medicare Pricing for all RHCs]]-Table1[[#This Row],[SumOfSFY24 Estimated Payment 5/04/23]]</f>
        <v>-1532.536312248465</v>
      </c>
      <c r="R1858" s="24">
        <f>Table1[[#This Row],[SumOfUnits]]*Table1[[#This Row],[Actuarial Factor 06/20/2023]]</f>
        <v>19.707760321813488</v>
      </c>
      <c r="S1858" s="23"/>
    </row>
    <row r="1859" spans="1:19" x14ac:dyDescent="0.25">
      <c r="A1859" s="192" t="s">
        <v>257</v>
      </c>
      <c r="B1859" s="193" t="s">
        <v>258</v>
      </c>
      <c r="C1859" s="192" t="s">
        <v>55</v>
      </c>
      <c r="D1859" s="192" t="s">
        <v>31</v>
      </c>
      <c r="E1859" s="192" t="s">
        <v>69</v>
      </c>
      <c r="F1859" s="194">
        <v>27676.370820082961</v>
      </c>
      <c r="G1859">
        <v>149</v>
      </c>
      <c r="H1859">
        <v>149</v>
      </c>
      <c r="I1859" s="167">
        <v>28989.555975042651</v>
      </c>
      <c r="J1859" s="22">
        <v>1.0474478812087167</v>
      </c>
      <c r="K1859" s="22" t="s">
        <v>259</v>
      </c>
      <c r="L1859" s="22" t="s">
        <v>58</v>
      </c>
      <c r="M1859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59" s="24" t="str">
        <f>IFERROR(IF(Table1[[#This Row],[Medicare Rate in CR]]&gt;0,"Y","N"),"N")</f>
        <v>Y</v>
      </c>
      <c r="O1859" s="166">
        <f>Table1[[#This Row],[Medicare Rate in CR]]*Table1[[#This Row],[SumOfUnits]]*Table1[[#This Row],[Actuarial Factor 06/20/2023]]</f>
        <v>16905.473619386699</v>
      </c>
      <c r="P18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16905.473619386699</v>
      </c>
      <c r="Q1859" s="166">
        <f>Table1[[#This Row],[Trended Medicare Pricing for all RHCs]]-Table1[[#This Row],[SumOfSFY24 Estimated Payment 5/04/23]]</f>
        <v>-12084.082355655952</v>
      </c>
      <c r="R1859" s="24">
        <f>Table1[[#This Row],[SumOfUnits]]*Table1[[#This Row],[Actuarial Factor 06/20/2023]]</f>
        <v>156.06973430009879</v>
      </c>
      <c r="S1859" s="23"/>
    </row>
    <row r="1860" spans="1:19" x14ac:dyDescent="0.25">
      <c r="A1860" s="192" t="s">
        <v>257</v>
      </c>
      <c r="B1860" s="193" t="s">
        <v>258</v>
      </c>
      <c r="C1860" s="192" t="s">
        <v>84</v>
      </c>
      <c r="D1860" s="192" t="s">
        <v>30</v>
      </c>
      <c r="E1860" s="192" t="s">
        <v>56</v>
      </c>
      <c r="F1860" s="194">
        <v>559.46805435096849</v>
      </c>
      <c r="G1860">
        <v>3</v>
      </c>
      <c r="H1860">
        <v>3</v>
      </c>
      <c r="I1860" s="167">
        <v>559.10695633440969</v>
      </c>
      <c r="J1860" s="22">
        <v>0.99935456901649611</v>
      </c>
      <c r="K1860" s="22" t="s">
        <v>259</v>
      </c>
      <c r="L1860" s="22" t="s">
        <v>58</v>
      </c>
      <c r="M1860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60" s="24" t="str">
        <f>IFERROR(IF(Table1[[#This Row],[Medicare Rate in CR]]&gt;0,"Y","N"),"N")</f>
        <v>Y</v>
      </c>
      <c r="O1860" s="166">
        <f>Table1[[#This Row],[Medicare Rate in CR]]*Table1[[#This Row],[SumOfUnits]]*Table1[[#This Row],[Actuarial Factor 06/20/2023]]</f>
        <v>324.75026074760058</v>
      </c>
      <c r="P18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324.75026074760058</v>
      </c>
      <c r="Q1860" s="166">
        <f>Table1[[#This Row],[Trended Medicare Pricing for all RHCs]]-Table1[[#This Row],[SumOfSFY24 Estimated Payment 5/04/23]]</f>
        <v>-234.35669558680911</v>
      </c>
      <c r="R1860" s="24">
        <f>Table1[[#This Row],[SumOfUnits]]*Table1[[#This Row],[Actuarial Factor 06/20/2023]]</f>
        <v>2.9980637070494884</v>
      </c>
      <c r="S1860" s="23"/>
    </row>
    <row r="1861" spans="1:19" x14ac:dyDescent="0.25">
      <c r="A1861" s="192" t="s">
        <v>257</v>
      </c>
      <c r="B1861" s="193" t="s">
        <v>258</v>
      </c>
      <c r="C1861" s="192" t="s">
        <v>84</v>
      </c>
      <c r="D1861" s="192" t="s">
        <v>30</v>
      </c>
      <c r="E1861" s="192" t="s">
        <v>62</v>
      </c>
      <c r="F1861" s="194">
        <v>559.46805435096849</v>
      </c>
      <c r="G1861">
        <v>3</v>
      </c>
      <c r="H1861">
        <v>3</v>
      </c>
      <c r="I1861" s="167">
        <v>618.20323169558867</v>
      </c>
      <c r="J1861" s="22">
        <v>1.1049839698403479</v>
      </c>
      <c r="K1861" s="22" t="s">
        <v>259</v>
      </c>
      <c r="L1861" s="22" t="s">
        <v>58</v>
      </c>
      <c r="M1861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61" s="24" t="str">
        <f>IFERROR(IF(Table1[[#This Row],[Medicare Rate in CR]]&gt;0,"Y","N"),"N")</f>
        <v>Y</v>
      </c>
      <c r="O1861" s="166">
        <f>Table1[[#This Row],[Medicare Rate in CR]]*Table1[[#This Row],[SumOfUnits]]*Table1[[#This Row],[Actuarial Factor 06/20/2023]]</f>
        <v>359.07559083931943</v>
      </c>
      <c r="P18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359.07559083931943</v>
      </c>
      <c r="Q1861" s="166">
        <f>Table1[[#This Row],[Trended Medicare Pricing for all RHCs]]-Table1[[#This Row],[SumOfSFY24 Estimated Payment 5/04/23]]</f>
        <v>-259.12764085626924</v>
      </c>
      <c r="R1861" s="24">
        <f>Table1[[#This Row],[SumOfUnits]]*Table1[[#This Row],[Actuarial Factor 06/20/2023]]</f>
        <v>3.3149519095210436</v>
      </c>
      <c r="S1861" s="23"/>
    </row>
    <row r="1862" spans="1:19" x14ac:dyDescent="0.25">
      <c r="A1862" s="192" t="s">
        <v>257</v>
      </c>
      <c r="B1862" s="193" t="s">
        <v>258</v>
      </c>
      <c r="C1862" s="192" t="s">
        <v>84</v>
      </c>
      <c r="D1862" s="192" t="s">
        <v>30</v>
      </c>
      <c r="E1862" s="192" t="s">
        <v>77</v>
      </c>
      <c r="F1862" s="194">
        <v>183.91635347402911</v>
      </c>
      <c r="G1862">
        <v>1</v>
      </c>
      <c r="H1862">
        <v>1</v>
      </c>
      <c r="I1862" s="167">
        <v>262.62701096904379</v>
      </c>
      <c r="J1862" s="22">
        <v>1.4279698678678372</v>
      </c>
      <c r="K1862" s="22" t="s">
        <v>259</v>
      </c>
      <c r="L1862" s="22" t="s">
        <v>58</v>
      </c>
      <c r="M1862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62" s="24" t="str">
        <f>IFERROR(IF(Table1[[#This Row],[Medicare Rate in CR]]&gt;0,"Y","N"),"N")</f>
        <v>Y</v>
      </c>
      <c r="O1862" s="166">
        <f>Table1[[#This Row],[Medicare Rate in CR]]*Table1[[#This Row],[SumOfUnits]]*Table1[[#This Row],[Actuarial Factor 06/20/2023]]</f>
        <v>154.6776960874441</v>
      </c>
      <c r="P18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154.6776960874441</v>
      </c>
      <c r="Q1862" s="166">
        <f>Table1[[#This Row],[Trended Medicare Pricing for all RHCs]]-Table1[[#This Row],[SumOfSFY24 Estimated Payment 5/04/23]]</f>
        <v>-107.94931488159969</v>
      </c>
      <c r="R1862" s="24">
        <f>Table1[[#This Row],[SumOfUnits]]*Table1[[#This Row],[Actuarial Factor 06/20/2023]]</f>
        <v>1.4279698678678372</v>
      </c>
      <c r="S1862" s="23"/>
    </row>
    <row r="1863" spans="1:19" x14ac:dyDescent="0.25">
      <c r="A1863" s="192" t="s">
        <v>257</v>
      </c>
      <c r="B1863" s="193" t="s">
        <v>258</v>
      </c>
      <c r="C1863" s="192" t="s">
        <v>85</v>
      </c>
      <c r="D1863" s="192" t="s">
        <v>30</v>
      </c>
      <c r="E1863" s="192" t="s">
        <v>59</v>
      </c>
      <c r="F1863" s="194">
        <v>186.48935145032283</v>
      </c>
      <c r="G1863">
        <v>1</v>
      </c>
      <c r="H1863">
        <v>1</v>
      </c>
      <c r="I1863" s="167">
        <v>167.28255871098187</v>
      </c>
      <c r="J1863" s="22">
        <v>0.89700863566755829</v>
      </c>
      <c r="K1863" s="22" t="s">
        <v>259</v>
      </c>
      <c r="L1863" s="22" t="s">
        <v>58</v>
      </c>
      <c r="M1863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63" s="24" t="str">
        <f>IFERROR(IF(Table1[[#This Row],[Medicare Rate in CR]]&gt;0,"Y","N"),"N")</f>
        <v>Y</v>
      </c>
      <c r="O1863" s="166">
        <f>Table1[[#This Row],[Medicare Rate in CR]]*Table1[[#This Row],[SumOfUnits]]*Table1[[#This Row],[Actuarial Factor 06/20/2023]]</f>
        <v>97.16397541550991</v>
      </c>
      <c r="P18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97.16397541550991</v>
      </c>
      <c r="Q1863" s="166">
        <f>Table1[[#This Row],[Trended Medicare Pricing for all RHCs]]-Table1[[#This Row],[SumOfSFY24 Estimated Payment 5/04/23]]</f>
        <v>-70.118583295471964</v>
      </c>
      <c r="R1863" s="24">
        <f>Table1[[#This Row],[SumOfUnits]]*Table1[[#This Row],[Actuarial Factor 06/20/2023]]</f>
        <v>0.89700863566755829</v>
      </c>
      <c r="S1863" s="23"/>
    </row>
    <row r="1864" spans="1:19" x14ac:dyDescent="0.25">
      <c r="A1864" s="192" t="s">
        <v>257</v>
      </c>
      <c r="B1864" s="193" t="s">
        <v>258</v>
      </c>
      <c r="C1864" s="192" t="s">
        <v>85</v>
      </c>
      <c r="D1864" s="192" t="s">
        <v>30</v>
      </c>
      <c r="E1864" s="192" t="s">
        <v>60</v>
      </c>
      <c r="F1864" s="194">
        <v>186.48935145032283</v>
      </c>
      <c r="G1864">
        <v>1</v>
      </c>
      <c r="H1864">
        <v>1</v>
      </c>
      <c r="I1864" s="167">
        <v>154.31616549292013</v>
      </c>
      <c r="J1864" s="22">
        <v>0.82747976918149668</v>
      </c>
      <c r="K1864" s="22" t="s">
        <v>259</v>
      </c>
      <c r="L1864" s="22" t="s">
        <v>58</v>
      </c>
      <c r="M1864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64" s="24" t="str">
        <f>IFERROR(IF(Table1[[#This Row],[Medicare Rate in CR]]&gt;0,"Y","N"),"N")</f>
        <v>Y</v>
      </c>
      <c r="O1864" s="166">
        <f>Table1[[#This Row],[Medicare Rate in CR]]*Table1[[#This Row],[SumOfUnits]]*Table1[[#This Row],[Actuarial Factor 06/20/2023]]</f>
        <v>89.632608597739718</v>
      </c>
      <c r="P18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89.632608597739718</v>
      </c>
      <c r="Q1864" s="166">
        <f>Table1[[#This Row],[Trended Medicare Pricing for all RHCs]]-Table1[[#This Row],[SumOfSFY24 Estimated Payment 5/04/23]]</f>
        <v>-64.683556895180416</v>
      </c>
      <c r="R1864" s="24">
        <f>Table1[[#This Row],[SumOfUnits]]*Table1[[#This Row],[Actuarial Factor 06/20/2023]]</f>
        <v>0.82747976918149668</v>
      </c>
      <c r="S1864" s="23"/>
    </row>
    <row r="1865" spans="1:19" x14ac:dyDescent="0.25">
      <c r="A1865" s="192" t="s">
        <v>257</v>
      </c>
      <c r="B1865" s="193" t="s">
        <v>258</v>
      </c>
      <c r="C1865" s="192" t="s">
        <v>85</v>
      </c>
      <c r="D1865" s="192" t="s">
        <v>30</v>
      </c>
      <c r="E1865" s="192" t="s">
        <v>63</v>
      </c>
      <c r="F1865" s="194">
        <v>186.48935145032283</v>
      </c>
      <c r="G1865">
        <v>1</v>
      </c>
      <c r="H1865">
        <v>1</v>
      </c>
      <c r="I1865" s="167">
        <v>167.94023164253278</v>
      </c>
      <c r="J1865" s="22">
        <v>0.90053523344076203</v>
      </c>
      <c r="K1865" s="22" t="s">
        <v>259</v>
      </c>
      <c r="L1865" s="22" t="s">
        <v>58</v>
      </c>
      <c r="M1865" s="22" t="str">
        <f>IFERROR(IFERROR(INDEX(FreeStand_Medicare!E:E,MATCH(Table1[[#This Row],[Medicare Number]],FreeStand_Medicare!A:A,0)),INDEX(HospBased_Medicare_CR!F:F,MATCH(Table1[[#This Row],[Medicare Number]],HospBased_Medicare_CR!G:G,0))),0)</f>
        <v>108.32</v>
      </c>
      <c r="N1865" s="24" t="str">
        <f>IFERROR(IF(Table1[[#This Row],[Medicare Rate in CR]]&gt;0,"Y","N"),"N")</f>
        <v>Y</v>
      </c>
      <c r="O1865" s="166">
        <f>Table1[[#This Row],[Medicare Rate in CR]]*Table1[[#This Row],[SumOfUnits]]*Table1[[#This Row],[Actuarial Factor 06/20/2023]]</f>
        <v>97.545976486303331</v>
      </c>
      <c r="P18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97.545976486303331</v>
      </c>
      <c r="Q1865" s="166">
        <f>Table1[[#This Row],[Trended Medicare Pricing for all RHCs]]-Table1[[#This Row],[SumOfSFY24 Estimated Payment 5/04/23]]</f>
        <v>-70.394255156229448</v>
      </c>
      <c r="R1865" s="24">
        <f>Table1[[#This Row],[SumOfUnits]]*Table1[[#This Row],[Actuarial Factor 06/20/2023]]</f>
        <v>0.90053523344076203</v>
      </c>
      <c r="S1865" s="23"/>
    </row>
    <row r="1866" spans="1:19" x14ac:dyDescent="0.25">
      <c r="A1866" s="192" t="s">
        <v>260</v>
      </c>
      <c r="B1866" s="193" t="s">
        <v>261</v>
      </c>
      <c r="C1866" s="192" t="s">
        <v>88</v>
      </c>
      <c r="D1866" s="192" t="s">
        <v>30</v>
      </c>
      <c r="E1866" s="192" t="s">
        <v>64</v>
      </c>
      <c r="F1866" s="194">
        <v>1518.2615399441072</v>
      </c>
      <c r="G1866">
        <v>4</v>
      </c>
      <c r="H1866">
        <v>4</v>
      </c>
      <c r="I1866" s="167">
        <v>1424.5588007155895</v>
      </c>
      <c r="J1866" s="22">
        <v>0.93828287369252128</v>
      </c>
      <c r="K1866" s="22" t="s">
        <v>262</v>
      </c>
      <c r="L1866" s="22" t="s">
        <v>58</v>
      </c>
      <c r="M18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66" s="24" t="str">
        <f>IFERROR(IF(Table1[[#This Row],[Medicare Rate in CR]]&gt;0,"Y","N"),"N")</f>
        <v>N</v>
      </c>
      <c r="O1866" s="166">
        <f>Table1[[#This Row],[Medicare Rate in CR]]*Table1[[#This Row],[SumOfUnits]]*Table1[[#This Row],[Actuarial Factor 06/20/2023]]</f>
        <v>0</v>
      </c>
      <c r="P18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1673.3369817646458</v>
      </c>
      <c r="Q1866" s="166">
        <f>Table1[[#This Row],[Trended Medicare Pricing for all RHCs]]-Table1[[#This Row],[SumOfSFY24 Estimated Payment 5/04/23]]</f>
        <v>248.77818104905623</v>
      </c>
      <c r="R1866" s="24">
        <f>Table1[[#This Row],[SumOfUnits]]*Table1[[#This Row],[Actuarial Factor 06/20/2023]]</f>
        <v>3.7531314947700851</v>
      </c>
      <c r="S1866" s="23"/>
    </row>
    <row r="1867" spans="1:19" x14ac:dyDescent="0.25">
      <c r="A1867" s="192" t="s">
        <v>260</v>
      </c>
      <c r="B1867" s="193" t="s">
        <v>261</v>
      </c>
      <c r="C1867" s="192" t="s">
        <v>88</v>
      </c>
      <c r="D1867" s="192" t="s">
        <v>31</v>
      </c>
      <c r="E1867" s="192" t="s">
        <v>74</v>
      </c>
      <c r="F1867" s="194">
        <v>1878.0957887636118</v>
      </c>
      <c r="G1867">
        <v>5</v>
      </c>
      <c r="H1867">
        <v>5</v>
      </c>
      <c r="I1867" s="167">
        <v>1787.5714781816616</v>
      </c>
      <c r="J1867" s="22">
        <v>0.9517999501816975</v>
      </c>
      <c r="K1867" s="22" t="s">
        <v>262</v>
      </c>
      <c r="L1867" s="22" t="s">
        <v>58</v>
      </c>
      <c r="M18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67" s="24" t="str">
        <f>IFERROR(IF(Table1[[#This Row],[Medicare Rate in CR]]&gt;0,"Y","N"),"N")</f>
        <v>N</v>
      </c>
      <c r="O1867" s="166">
        <f>Table1[[#This Row],[Medicare Rate in CR]]*Table1[[#This Row],[SumOfUnits]]*Table1[[#This Row],[Actuarial Factor 06/20/2023]]</f>
        <v>0</v>
      </c>
      <c r="P18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2099.7444685937235</v>
      </c>
      <c r="Q1867" s="166">
        <f>Table1[[#This Row],[Trended Medicare Pricing for all RHCs]]-Table1[[#This Row],[SumOfSFY24 Estimated Payment 5/04/23]]</f>
        <v>312.17299041206184</v>
      </c>
      <c r="R1867" s="24">
        <f>Table1[[#This Row],[SumOfUnits]]*Table1[[#This Row],[Actuarial Factor 06/20/2023]]</f>
        <v>4.7589997509084876</v>
      </c>
      <c r="S1867" s="23"/>
    </row>
    <row r="1868" spans="1:19" x14ac:dyDescent="0.25">
      <c r="A1868" s="192" t="s">
        <v>260</v>
      </c>
      <c r="B1868" s="193" t="s">
        <v>261</v>
      </c>
      <c r="C1868" s="192" t="s">
        <v>88</v>
      </c>
      <c r="D1868" s="192" t="s">
        <v>31</v>
      </c>
      <c r="E1868" s="192" t="s">
        <v>69</v>
      </c>
      <c r="F1868" s="194">
        <v>2253.7149465163343</v>
      </c>
      <c r="G1868">
        <v>6</v>
      </c>
      <c r="H1868">
        <v>6</v>
      </c>
      <c r="I1868" s="167">
        <v>2380.4790575217821</v>
      </c>
      <c r="J1868" s="22">
        <v>1.0562467366165329</v>
      </c>
      <c r="K1868" s="22" t="s">
        <v>262</v>
      </c>
      <c r="L1868" s="22" t="s">
        <v>58</v>
      </c>
      <c r="M18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68" s="24" t="str">
        <f>IFERROR(IF(Table1[[#This Row],[Medicare Rate in CR]]&gt;0,"Y","N"),"N")</f>
        <v>N</v>
      </c>
      <c r="O1868" s="166">
        <f>Table1[[#This Row],[Medicare Rate in CR]]*Table1[[#This Row],[SumOfUnits]]*Table1[[#This Row],[Actuarial Factor 06/20/2023]]</f>
        <v>0</v>
      </c>
      <c r="P18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2796.1946107570425</v>
      </c>
      <c r="Q1868" s="166">
        <f>Table1[[#This Row],[Trended Medicare Pricing for all RHCs]]-Table1[[#This Row],[SumOfSFY24 Estimated Payment 5/04/23]]</f>
        <v>415.71555323526036</v>
      </c>
      <c r="R1868" s="24">
        <f>Table1[[#This Row],[SumOfUnits]]*Table1[[#This Row],[Actuarial Factor 06/20/2023]]</f>
        <v>6.3374804196991974</v>
      </c>
      <c r="S1868" s="23"/>
    </row>
    <row r="1869" spans="1:19" x14ac:dyDescent="0.25">
      <c r="A1869" s="192" t="s">
        <v>260</v>
      </c>
      <c r="B1869" s="193" t="s">
        <v>261</v>
      </c>
      <c r="C1869" s="192" t="s">
        <v>75</v>
      </c>
      <c r="D1869" s="192" t="s">
        <v>31</v>
      </c>
      <c r="E1869" s="192" t="s">
        <v>74</v>
      </c>
      <c r="F1869" s="194">
        <v>751.23831550544469</v>
      </c>
      <c r="G1869">
        <v>2</v>
      </c>
      <c r="H1869">
        <v>2</v>
      </c>
      <c r="I1869" s="167">
        <v>889.55223910210634</v>
      </c>
      <c r="J1869" s="22">
        <v>1.1841145755506386</v>
      </c>
      <c r="K1869" s="22" t="s">
        <v>262</v>
      </c>
      <c r="L1869" s="22" t="s">
        <v>58</v>
      </c>
      <c r="M18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69" s="24" t="str">
        <f>IFERROR(IF(Table1[[#This Row],[Medicare Rate in CR]]&gt;0,"Y","N"),"N")</f>
        <v>N</v>
      </c>
      <c r="O1869" s="166">
        <f>Table1[[#This Row],[Medicare Rate in CR]]*Table1[[#This Row],[SumOfUnits]]*Table1[[#This Row],[Actuarial Factor 06/20/2023]]</f>
        <v>0</v>
      </c>
      <c r="P18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1658.8839833764328</v>
      </c>
      <c r="Q1869" s="166">
        <f>Table1[[#This Row],[Trended Medicare Pricing for all RHCs]]-Table1[[#This Row],[SumOfSFY24 Estimated Payment 5/04/23]]</f>
        <v>769.33174427432641</v>
      </c>
      <c r="R1869" s="24">
        <f>Table1[[#This Row],[SumOfUnits]]*Table1[[#This Row],[Actuarial Factor 06/20/2023]]</f>
        <v>2.3682291511012772</v>
      </c>
      <c r="S1869" s="23"/>
    </row>
    <row r="1870" spans="1:19" x14ac:dyDescent="0.25">
      <c r="A1870" s="192" t="s">
        <v>260</v>
      </c>
      <c r="B1870" s="193" t="s">
        <v>261</v>
      </c>
      <c r="C1870" s="192" t="s">
        <v>75</v>
      </c>
      <c r="D1870" s="192" t="s">
        <v>31</v>
      </c>
      <c r="E1870" s="192" t="s">
        <v>69</v>
      </c>
      <c r="F1870" s="194">
        <v>1878.0957887636118</v>
      </c>
      <c r="G1870">
        <v>5</v>
      </c>
      <c r="H1870">
        <v>5</v>
      </c>
      <c r="I1870" s="167">
        <v>2093.9693774510279</v>
      </c>
      <c r="J1870" s="22">
        <v>1.1149428000312647</v>
      </c>
      <c r="K1870" s="22" t="s">
        <v>262</v>
      </c>
      <c r="L1870" s="22" t="s">
        <v>58</v>
      </c>
      <c r="M18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70" s="24" t="str">
        <f>IFERROR(IF(Table1[[#This Row],[Medicare Rate in CR]]&gt;0,"Y","N"),"N")</f>
        <v>N</v>
      </c>
      <c r="O1870" s="166">
        <f>Table1[[#This Row],[Medicare Rate in CR]]*Table1[[#This Row],[SumOfUnits]]*Table1[[#This Row],[Actuarial Factor 06/20/2023]]</f>
        <v>0</v>
      </c>
      <c r="P18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3904.944655572398</v>
      </c>
      <c r="Q1870" s="166">
        <f>Table1[[#This Row],[Trended Medicare Pricing for all RHCs]]-Table1[[#This Row],[SumOfSFY24 Estimated Payment 5/04/23]]</f>
        <v>1810.9752781213701</v>
      </c>
      <c r="R1870" s="24">
        <f>Table1[[#This Row],[SumOfUnits]]*Table1[[#This Row],[Actuarial Factor 06/20/2023]]</f>
        <v>5.5747140001563231</v>
      </c>
      <c r="S1870" s="23"/>
    </row>
    <row r="1871" spans="1:19" x14ac:dyDescent="0.25">
      <c r="A1871" s="192" t="s">
        <v>260</v>
      </c>
      <c r="B1871" s="193" t="s">
        <v>261</v>
      </c>
      <c r="C1871" s="192" t="s">
        <v>95</v>
      </c>
      <c r="D1871" s="192" t="s">
        <v>31</v>
      </c>
      <c r="E1871" s="192" t="s">
        <v>74</v>
      </c>
      <c r="F1871" s="194">
        <v>1502.4766310108894</v>
      </c>
      <c r="G1871">
        <v>4</v>
      </c>
      <c r="H1871">
        <v>4</v>
      </c>
      <c r="I1871" s="167">
        <v>1629.8560561767317</v>
      </c>
      <c r="J1871" s="22">
        <v>1.0847796381898729</v>
      </c>
      <c r="K1871" s="22" t="s">
        <v>262</v>
      </c>
      <c r="L1871" s="22" t="s">
        <v>58</v>
      </c>
      <c r="M18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71" s="24" t="str">
        <f>IFERROR(IF(Table1[[#This Row],[Medicare Rate in CR]]&gt;0,"Y","N"),"N")</f>
        <v>N</v>
      </c>
      <c r="O1871" s="166">
        <f>Table1[[#This Row],[Medicare Rate in CR]]*Table1[[#This Row],[SumOfUnits]]*Table1[[#This Row],[Actuarial Factor 06/20/2023]]</f>
        <v>0</v>
      </c>
      <c r="P18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1934.9797988263638</v>
      </c>
      <c r="Q1871" s="166">
        <f>Table1[[#This Row],[Trended Medicare Pricing for all RHCs]]-Table1[[#This Row],[SumOfSFY24 Estimated Payment 5/04/23]]</f>
        <v>305.12374264963205</v>
      </c>
      <c r="R1871" s="24">
        <f>Table1[[#This Row],[SumOfUnits]]*Table1[[#This Row],[Actuarial Factor 06/20/2023]]</f>
        <v>4.3391185527594915</v>
      </c>
      <c r="S1871" s="23"/>
    </row>
    <row r="1872" spans="1:19" x14ac:dyDescent="0.25">
      <c r="A1872" s="192" t="s">
        <v>260</v>
      </c>
      <c r="B1872" s="193" t="s">
        <v>261</v>
      </c>
      <c r="C1872" s="192" t="s">
        <v>95</v>
      </c>
      <c r="D1872" s="192" t="s">
        <v>31</v>
      </c>
      <c r="E1872" s="192" t="s">
        <v>69</v>
      </c>
      <c r="F1872" s="194">
        <v>1518.2615399441072</v>
      </c>
      <c r="G1872">
        <v>4</v>
      </c>
      <c r="H1872">
        <v>4</v>
      </c>
      <c r="I1872" s="167">
        <v>1675.4488115953866</v>
      </c>
      <c r="J1872" s="22">
        <v>1.1035310896810744</v>
      </c>
      <c r="K1872" s="22" t="s">
        <v>262</v>
      </c>
      <c r="L1872" s="22" t="s">
        <v>58</v>
      </c>
      <c r="M18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72" s="24" t="str">
        <f>IFERROR(IF(Table1[[#This Row],[Medicare Rate in CR]]&gt;0,"Y","N"),"N")</f>
        <v>N</v>
      </c>
      <c r="O1872" s="166">
        <f>Table1[[#This Row],[Medicare Rate in CR]]*Table1[[#This Row],[SumOfUnits]]*Table1[[#This Row],[Actuarial Factor 06/20/2023]]</f>
        <v>0</v>
      </c>
      <c r="P18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1989.1079289600609</v>
      </c>
      <c r="Q1872" s="166">
        <f>Table1[[#This Row],[Trended Medicare Pricing for all RHCs]]-Table1[[#This Row],[SumOfSFY24 Estimated Payment 5/04/23]]</f>
        <v>313.65911736467433</v>
      </c>
      <c r="R1872" s="24">
        <f>Table1[[#This Row],[SumOfUnits]]*Table1[[#This Row],[Actuarial Factor 06/20/2023]]</f>
        <v>4.4141243587242975</v>
      </c>
      <c r="S1872" s="23"/>
    </row>
    <row r="1873" spans="1:19" x14ac:dyDescent="0.25">
      <c r="A1873" s="192" t="s">
        <v>260</v>
      </c>
      <c r="B1873" s="193" t="s">
        <v>261</v>
      </c>
      <c r="C1873" s="192" t="s">
        <v>78</v>
      </c>
      <c r="D1873" s="192" t="s">
        <v>30</v>
      </c>
      <c r="E1873" s="192" t="s">
        <v>60</v>
      </c>
      <c r="F1873" s="194">
        <v>759.1307699720536</v>
      </c>
      <c r="G1873">
        <v>2</v>
      </c>
      <c r="H1873">
        <v>2</v>
      </c>
      <c r="I1873" s="167">
        <v>622.13865476441435</v>
      </c>
      <c r="J1873" s="22">
        <v>0.81954082138880713</v>
      </c>
      <c r="K1873" s="22" t="s">
        <v>262</v>
      </c>
      <c r="L1873" s="22" t="s">
        <v>58</v>
      </c>
      <c r="M18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73" s="24" t="str">
        <f>IFERROR(IF(Table1[[#This Row],[Medicare Rate in CR]]&gt;0,"Y","N"),"N")</f>
        <v>N</v>
      </c>
      <c r="O1873" s="166">
        <f>Table1[[#This Row],[Medicare Rate in CR]]*Table1[[#This Row],[SumOfUnits]]*Table1[[#This Row],[Actuarial Factor 06/20/2023]]</f>
        <v>0</v>
      </c>
      <c r="P18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902.51305835484061</v>
      </c>
      <c r="Q1873" s="166">
        <f>Table1[[#This Row],[Trended Medicare Pricing for all RHCs]]-Table1[[#This Row],[SumOfSFY24 Estimated Payment 5/04/23]]</f>
        <v>280.37440359042625</v>
      </c>
      <c r="R1873" s="24">
        <f>Table1[[#This Row],[SumOfUnits]]*Table1[[#This Row],[Actuarial Factor 06/20/2023]]</f>
        <v>1.6390816427776143</v>
      </c>
      <c r="S1873" s="23"/>
    </row>
    <row r="1874" spans="1:19" x14ac:dyDescent="0.25">
      <c r="A1874" s="192" t="s">
        <v>260</v>
      </c>
      <c r="B1874" s="193" t="s">
        <v>261</v>
      </c>
      <c r="C1874" s="192" t="s">
        <v>78</v>
      </c>
      <c r="D1874" s="192" t="s">
        <v>32</v>
      </c>
      <c r="E1874" s="192" t="s">
        <v>65</v>
      </c>
      <c r="F1874" s="194">
        <v>375.61915775272234</v>
      </c>
      <c r="G1874">
        <v>1</v>
      </c>
      <c r="H1874">
        <v>1</v>
      </c>
      <c r="I1874" s="167">
        <v>497.63812296101815</v>
      </c>
      <c r="J1874" s="22">
        <v>1.3248475555355548</v>
      </c>
      <c r="K1874" s="22" t="s">
        <v>262</v>
      </c>
      <c r="L1874" s="22" t="s">
        <v>58</v>
      </c>
      <c r="M18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74" s="24" t="str">
        <f>IFERROR(IF(Table1[[#This Row],[Medicare Rate in CR]]&gt;0,"Y","N"),"N")</f>
        <v>N</v>
      </c>
      <c r="O1874" s="166">
        <f>Table1[[#This Row],[Medicare Rate in CR]]*Table1[[#This Row],[SumOfUnits]]*Table1[[#This Row],[Actuarial Factor 06/20/2023]]</f>
        <v>0</v>
      </c>
      <c r="P18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721.90483723854311</v>
      </c>
      <c r="Q1874" s="166">
        <f>Table1[[#This Row],[Trended Medicare Pricing for all RHCs]]-Table1[[#This Row],[SumOfSFY24 Estimated Payment 5/04/23]]</f>
        <v>224.26671427752495</v>
      </c>
      <c r="R1874" s="24">
        <f>Table1[[#This Row],[SumOfUnits]]*Table1[[#This Row],[Actuarial Factor 06/20/2023]]</f>
        <v>1.3248475555355548</v>
      </c>
      <c r="S1874" s="23"/>
    </row>
    <row r="1875" spans="1:19" x14ac:dyDescent="0.25">
      <c r="A1875" s="192" t="s">
        <v>260</v>
      </c>
      <c r="B1875" s="193" t="s">
        <v>261</v>
      </c>
      <c r="C1875" s="192" t="s">
        <v>78</v>
      </c>
      <c r="D1875" s="192" t="s">
        <v>31</v>
      </c>
      <c r="E1875" s="192" t="s">
        <v>74</v>
      </c>
      <c r="F1875" s="194">
        <v>1502.4766310108894</v>
      </c>
      <c r="G1875">
        <v>4</v>
      </c>
      <c r="H1875">
        <v>4</v>
      </c>
      <c r="I1875" s="167">
        <v>1725.5840018679835</v>
      </c>
      <c r="J1875" s="22">
        <v>1.1484930722063771</v>
      </c>
      <c r="K1875" s="22" t="s">
        <v>262</v>
      </c>
      <c r="L1875" s="22" t="s">
        <v>58</v>
      </c>
      <c r="M18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75" s="24" t="str">
        <f>IFERROR(IF(Table1[[#This Row],[Medicare Rate in CR]]&gt;0,"Y","N"),"N")</f>
        <v>N</v>
      </c>
      <c r="O1875" s="166">
        <f>Table1[[#This Row],[Medicare Rate in CR]]*Table1[[#This Row],[SumOfUnits]]*Table1[[#This Row],[Actuarial Factor 06/20/2023]]</f>
        <v>0</v>
      </c>
      <c r="P18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2503.2395641190083</v>
      </c>
      <c r="Q1875" s="166">
        <f>Table1[[#This Row],[Trended Medicare Pricing for all RHCs]]-Table1[[#This Row],[SumOfSFY24 Estimated Payment 5/04/23]]</f>
        <v>777.65556225102478</v>
      </c>
      <c r="R1875" s="24">
        <f>Table1[[#This Row],[SumOfUnits]]*Table1[[#This Row],[Actuarial Factor 06/20/2023]]</f>
        <v>4.5939722888255083</v>
      </c>
      <c r="S1875" s="23"/>
    </row>
    <row r="1876" spans="1:19" x14ac:dyDescent="0.25">
      <c r="A1876" s="192" t="s">
        <v>260</v>
      </c>
      <c r="B1876" s="193" t="s">
        <v>261</v>
      </c>
      <c r="C1876" s="192" t="s">
        <v>78</v>
      </c>
      <c r="D1876" s="192" t="s">
        <v>31</v>
      </c>
      <c r="E1876" s="192" t="s">
        <v>69</v>
      </c>
      <c r="F1876" s="194">
        <v>4515.3223474992774</v>
      </c>
      <c r="G1876">
        <v>12</v>
      </c>
      <c r="H1876">
        <v>12</v>
      </c>
      <c r="I1876" s="167">
        <v>4833.6263924318873</v>
      </c>
      <c r="J1876" s="22">
        <v>1.0704942018389665</v>
      </c>
      <c r="K1876" s="22" t="s">
        <v>262</v>
      </c>
      <c r="L1876" s="22" t="s">
        <v>58</v>
      </c>
      <c r="M18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76" s="24" t="str">
        <f>IFERROR(IF(Table1[[#This Row],[Medicare Rate in CR]]&gt;0,"Y","N"),"N")</f>
        <v>N</v>
      </c>
      <c r="O1876" s="166">
        <f>Table1[[#This Row],[Medicare Rate in CR]]*Table1[[#This Row],[SumOfUnits]]*Table1[[#This Row],[Actuarial Factor 06/20/2023]]</f>
        <v>0</v>
      </c>
      <c r="P18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7011.9593196315609</v>
      </c>
      <c r="Q1876" s="166">
        <f>Table1[[#This Row],[Trended Medicare Pricing for all RHCs]]-Table1[[#This Row],[SumOfSFY24 Estimated Payment 5/04/23]]</f>
        <v>2178.3329271996736</v>
      </c>
      <c r="R1876" s="24">
        <f>Table1[[#This Row],[SumOfUnits]]*Table1[[#This Row],[Actuarial Factor 06/20/2023]]</f>
        <v>12.845930422067598</v>
      </c>
      <c r="S1876" s="23"/>
    </row>
    <row r="1877" spans="1:19" x14ac:dyDescent="0.25">
      <c r="A1877" s="192" t="s">
        <v>260</v>
      </c>
      <c r="B1877" s="193" t="s">
        <v>261</v>
      </c>
      <c r="C1877" s="192" t="s">
        <v>83</v>
      </c>
      <c r="D1877" s="192" t="s">
        <v>31</v>
      </c>
      <c r="E1877" s="192" t="s">
        <v>74</v>
      </c>
      <c r="F1877" s="194">
        <v>3764.0840319938329</v>
      </c>
      <c r="G1877">
        <v>10</v>
      </c>
      <c r="H1877">
        <v>10</v>
      </c>
      <c r="I1877" s="167">
        <v>4733.5452532170766</v>
      </c>
      <c r="J1877" s="22">
        <v>1.2575556796774594</v>
      </c>
      <c r="K1877" s="22" t="s">
        <v>262</v>
      </c>
      <c r="L1877" s="22" t="s">
        <v>58</v>
      </c>
      <c r="M18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77" s="24" t="str">
        <f>IFERROR(IF(Table1[[#This Row],[Medicare Rate in CR]]&gt;0,"Y","N"),"N")</f>
        <v>N</v>
      </c>
      <c r="O1877" s="166">
        <f>Table1[[#This Row],[Medicare Rate in CR]]*Table1[[#This Row],[SumOfUnits]]*Table1[[#This Row],[Actuarial Factor 06/20/2023]]</f>
        <v>0</v>
      </c>
      <c r="P18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4852.3795211274537</v>
      </c>
      <c r="Q1877" s="166">
        <f>Table1[[#This Row],[Trended Medicare Pricing for all RHCs]]-Table1[[#This Row],[SumOfSFY24 Estimated Payment 5/04/23]]</f>
        <v>118.83426791037709</v>
      </c>
      <c r="R1877" s="24">
        <f>Table1[[#This Row],[SumOfUnits]]*Table1[[#This Row],[Actuarial Factor 06/20/2023]]</f>
        <v>12.575556796774594</v>
      </c>
      <c r="S1877" s="23"/>
    </row>
    <row r="1878" spans="1:19" x14ac:dyDescent="0.25">
      <c r="A1878" s="192" t="s">
        <v>260</v>
      </c>
      <c r="B1878" s="193" t="s">
        <v>261</v>
      </c>
      <c r="C1878" s="192" t="s">
        <v>85</v>
      </c>
      <c r="D1878" s="192" t="s">
        <v>30</v>
      </c>
      <c r="E1878" s="192" t="s">
        <v>60</v>
      </c>
      <c r="F1878" s="194">
        <v>2645.1190132022743</v>
      </c>
      <c r="G1878">
        <v>7</v>
      </c>
      <c r="H1878">
        <v>7</v>
      </c>
      <c r="I1878" s="167">
        <v>2188.7824705022063</v>
      </c>
      <c r="J1878" s="22">
        <v>0.82747976918149668</v>
      </c>
      <c r="K1878" s="22" t="s">
        <v>262</v>
      </c>
      <c r="L1878" s="22" t="s">
        <v>58</v>
      </c>
      <c r="M18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78" s="24" t="str">
        <f>IFERROR(IF(Table1[[#This Row],[Medicare Rate in CR]]&gt;0,"Y","N"),"N")</f>
        <v>N</v>
      </c>
      <c r="O1878" s="166">
        <f>Table1[[#This Row],[Medicare Rate in CR]]*Table1[[#This Row],[SumOfUnits]]*Table1[[#This Row],[Actuarial Factor 06/20/2023]]</f>
        <v>0</v>
      </c>
      <c r="P18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2544.5362828693665</v>
      </c>
      <c r="Q1878" s="166">
        <f>Table1[[#This Row],[Trended Medicare Pricing for all RHCs]]-Table1[[#This Row],[SumOfSFY24 Estimated Payment 5/04/23]]</f>
        <v>355.75381236716021</v>
      </c>
      <c r="R1878" s="24">
        <f>Table1[[#This Row],[SumOfUnits]]*Table1[[#This Row],[Actuarial Factor 06/20/2023]]</f>
        <v>5.7923583842704769</v>
      </c>
      <c r="S1878" s="23"/>
    </row>
    <row r="1879" spans="1:19" x14ac:dyDescent="0.25">
      <c r="A1879" s="192" t="s">
        <v>260</v>
      </c>
      <c r="B1879" s="193" t="s">
        <v>261</v>
      </c>
      <c r="C1879" s="192" t="s">
        <v>85</v>
      </c>
      <c r="D1879" s="192" t="s">
        <v>30</v>
      </c>
      <c r="E1879" s="192" t="s">
        <v>61</v>
      </c>
      <c r="F1879" s="194">
        <v>1502.4766310108894</v>
      </c>
      <c r="G1879">
        <v>4</v>
      </c>
      <c r="H1879">
        <v>4</v>
      </c>
      <c r="I1879" s="167">
        <v>1243.2690158294836</v>
      </c>
      <c r="J1879" s="22">
        <v>0.82747976918149668</v>
      </c>
      <c r="K1879" s="22" t="s">
        <v>262</v>
      </c>
      <c r="L1879" s="22" t="s">
        <v>58</v>
      </c>
      <c r="M18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79" s="24" t="str">
        <f>IFERROR(IF(Table1[[#This Row],[Medicare Rate in CR]]&gt;0,"Y","N"),"N")</f>
        <v>N</v>
      </c>
      <c r="O1879" s="166">
        <f>Table1[[#This Row],[Medicare Rate in CR]]*Table1[[#This Row],[SumOfUnits]]*Table1[[#This Row],[Actuarial Factor 06/20/2023]]</f>
        <v>0</v>
      </c>
      <c r="P18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1445.3437757200006</v>
      </c>
      <c r="Q1879" s="166">
        <f>Table1[[#This Row],[Trended Medicare Pricing for all RHCs]]-Table1[[#This Row],[SumOfSFY24 Estimated Payment 5/04/23]]</f>
        <v>202.07475989051704</v>
      </c>
      <c r="R1879" s="24">
        <f>Table1[[#This Row],[SumOfUnits]]*Table1[[#This Row],[Actuarial Factor 06/20/2023]]</f>
        <v>3.3099190767259867</v>
      </c>
      <c r="S1879" s="23"/>
    </row>
    <row r="1880" spans="1:19" x14ac:dyDescent="0.25">
      <c r="A1880" s="192" t="s">
        <v>260</v>
      </c>
      <c r="B1880" s="193" t="s">
        <v>261</v>
      </c>
      <c r="C1880" s="192" t="s">
        <v>85</v>
      </c>
      <c r="D1880" s="192" t="s">
        <v>30</v>
      </c>
      <c r="E1880" s="192" t="s">
        <v>63</v>
      </c>
      <c r="F1880" s="194">
        <v>4883.049050785391</v>
      </c>
      <c r="G1880">
        <v>13</v>
      </c>
      <c r="H1880">
        <v>13</v>
      </c>
      <c r="I1880" s="167">
        <v>4397.3577168517131</v>
      </c>
      <c r="J1880" s="22">
        <v>0.90053523344076203</v>
      </c>
      <c r="K1880" s="22" t="s">
        <v>262</v>
      </c>
      <c r="L1880" s="22" t="s">
        <v>58</v>
      </c>
      <c r="M18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80" s="24" t="str">
        <f>IFERROR(IF(Table1[[#This Row],[Medicare Rate in CR]]&gt;0,"Y","N"),"N")</f>
        <v>N</v>
      </c>
      <c r="O1880" s="166">
        <f>Table1[[#This Row],[Medicare Rate in CR]]*Table1[[#This Row],[SumOfUnits]]*Table1[[#This Row],[Actuarial Factor 06/20/2023]]</f>
        <v>0</v>
      </c>
      <c r="P18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5112.0823608923838</v>
      </c>
      <c r="Q1880" s="166">
        <f>Table1[[#This Row],[Trended Medicare Pricing for all RHCs]]-Table1[[#This Row],[SumOfSFY24 Estimated Payment 5/04/23]]</f>
        <v>714.72464404067068</v>
      </c>
      <c r="R1880" s="24">
        <f>Table1[[#This Row],[SumOfUnits]]*Table1[[#This Row],[Actuarial Factor 06/20/2023]]</f>
        <v>11.706958034729906</v>
      </c>
      <c r="S1880" s="23"/>
    </row>
    <row r="1881" spans="1:19" x14ac:dyDescent="0.25">
      <c r="A1881" s="192" t="s">
        <v>260</v>
      </c>
      <c r="B1881" s="193" t="s">
        <v>261</v>
      </c>
      <c r="C1881" s="192" t="s">
        <v>85</v>
      </c>
      <c r="D1881" s="192" t="s">
        <v>30</v>
      </c>
      <c r="E1881" s="192" t="s">
        <v>64</v>
      </c>
      <c r="F1881" s="194">
        <v>15418.020622530599</v>
      </c>
      <c r="G1881">
        <v>41</v>
      </c>
      <c r="H1881">
        <v>41</v>
      </c>
      <c r="I1881" s="167">
        <v>13643.443393324023</v>
      </c>
      <c r="J1881" s="22">
        <v>0.88490239618609945</v>
      </c>
      <c r="K1881" s="22" t="s">
        <v>262</v>
      </c>
      <c r="L1881" s="22" t="s">
        <v>58</v>
      </c>
      <c r="M18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81" s="24" t="str">
        <f>IFERROR(IF(Table1[[#This Row],[Medicare Rate in CR]]&gt;0,"Y","N"),"N")</f>
        <v>N</v>
      </c>
      <c r="O1881" s="166">
        <f>Table1[[#This Row],[Medicare Rate in CR]]*Table1[[#This Row],[SumOfUnits]]*Table1[[#This Row],[Actuarial Factor 06/20/2023]]</f>
        <v>0</v>
      </c>
      <c r="P18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15860.9807988922</v>
      </c>
      <c r="Q1881" s="166">
        <f>Table1[[#This Row],[Trended Medicare Pricing for all RHCs]]-Table1[[#This Row],[SumOfSFY24 Estimated Payment 5/04/23]]</f>
        <v>2217.5374055681768</v>
      </c>
      <c r="R1881" s="24">
        <f>Table1[[#This Row],[SumOfUnits]]*Table1[[#This Row],[Actuarial Factor 06/20/2023]]</f>
        <v>36.28099824363008</v>
      </c>
      <c r="S1881" s="23"/>
    </row>
    <row r="1882" spans="1:19" x14ac:dyDescent="0.25">
      <c r="A1882" s="192" t="s">
        <v>260</v>
      </c>
      <c r="B1882" s="193" t="s">
        <v>261</v>
      </c>
      <c r="C1882" s="192" t="s">
        <v>85</v>
      </c>
      <c r="D1882" s="192" t="s">
        <v>32</v>
      </c>
      <c r="E1882" s="192" t="s">
        <v>65</v>
      </c>
      <c r="F1882" s="194">
        <v>759.1307699720536</v>
      </c>
      <c r="G1882">
        <v>2</v>
      </c>
      <c r="H1882">
        <v>2</v>
      </c>
      <c r="I1882" s="167">
        <v>962.87286904129394</v>
      </c>
      <c r="J1882" s="22">
        <v>1.2683886717920034</v>
      </c>
      <c r="K1882" s="22" t="s">
        <v>262</v>
      </c>
      <c r="L1882" s="22" t="s">
        <v>58</v>
      </c>
      <c r="M18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82" s="24" t="str">
        <f>IFERROR(IF(Table1[[#This Row],[Medicare Rate in CR]]&gt;0,"Y","N"),"N")</f>
        <v>N</v>
      </c>
      <c r="O1882" s="166">
        <f>Table1[[#This Row],[Medicare Rate in CR]]*Table1[[#This Row],[SumOfUnits]]*Table1[[#This Row],[Actuarial Factor 06/20/2023]]</f>
        <v>0</v>
      </c>
      <c r="P18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1119.3734343568367</v>
      </c>
      <c r="Q1882" s="166">
        <f>Table1[[#This Row],[Trended Medicare Pricing for all RHCs]]-Table1[[#This Row],[SumOfSFY24 Estimated Payment 5/04/23]]</f>
        <v>156.50056531554276</v>
      </c>
      <c r="R1882" s="24">
        <f>Table1[[#This Row],[SumOfUnits]]*Table1[[#This Row],[Actuarial Factor 06/20/2023]]</f>
        <v>2.5367773435840069</v>
      </c>
      <c r="S1882" s="23"/>
    </row>
    <row r="1883" spans="1:19" x14ac:dyDescent="0.25">
      <c r="A1883" s="192" t="s">
        <v>260</v>
      </c>
      <c r="B1883" s="193" t="s">
        <v>261</v>
      </c>
      <c r="C1883" s="192" t="s">
        <v>85</v>
      </c>
      <c r="D1883" s="192" t="s">
        <v>31</v>
      </c>
      <c r="E1883" s="192" t="s">
        <v>67</v>
      </c>
      <c r="F1883" s="194">
        <v>1510.3690854774982</v>
      </c>
      <c r="G1883">
        <v>4</v>
      </c>
      <c r="H1883">
        <v>4</v>
      </c>
      <c r="I1883" s="167">
        <v>1684.0605369401892</v>
      </c>
      <c r="J1883" s="22">
        <v>1.1149993423016726</v>
      </c>
      <c r="K1883" s="22" t="s">
        <v>262</v>
      </c>
      <c r="L1883" s="22" t="s">
        <v>58</v>
      </c>
      <c r="M18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83" s="24" t="str">
        <f>IFERROR(IF(Table1[[#This Row],[Medicare Rate in CR]]&gt;0,"Y","N"),"N")</f>
        <v>N</v>
      </c>
      <c r="O1883" s="166">
        <f>Table1[[#This Row],[Medicare Rate in CR]]*Table1[[#This Row],[SumOfUnits]]*Table1[[#This Row],[Actuarial Factor 06/20/2023]]</f>
        <v>0</v>
      </c>
      <c r="P18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1957.7793574934697</v>
      </c>
      <c r="Q1883" s="166">
        <f>Table1[[#This Row],[Trended Medicare Pricing for all RHCs]]-Table1[[#This Row],[SumOfSFY24 Estimated Payment 5/04/23]]</f>
        <v>273.71882055328047</v>
      </c>
      <c r="R1883" s="24">
        <f>Table1[[#This Row],[SumOfUnits]]*Table1[[#This Row],[Actuarial Factor 06/20/2023]]</f>
        <v>4.4599973692066905</v>
      </c>
      <c r="S1883" s="23"/>
    </row>
    <row r="1884" spans="1:19" x14ac:dyDescent="0.25">
      <c r="A1884" s="192" t="s">
        <v>260</v>
      </c>
      <c r="B1884" s="193" t="s">
        <v>261</v>
      </c>
      <c r="C1884" s="192" t="s">
        <v>85</v>
      </c>
      <c r="D1884" s="192" t="s">
        <v>31</v>
      </c>
      <c r="E1884" s="192" t="s">
        <v>68</v>
      </c>
      <c r="F1884" s="194">
        <v>3004.9532620217792</v>
      </c>
      <c r="G1884">
        <v>8</v>
      </c>
      <c r="H1884">
        <v>8</v>
      </c>
      <c r="I1884" s="167">
        <v>2450.5601661940327</v>
      </c>
      <c r="J1884" s="22">
        <v>0.81550691558685273</v>
      </c>
      <c r="K1884" s="22" t="s">
        <v>262</v>
      </c>
      <c r="L1884" s="22" t="s">
        <v>58</v>
      </c>
      <c r="M18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84" s="24" t="str">
        <f>IFERROR(IF(Table1[[#This Row],[Medicare Rate in CR]]&gt;0,"Y","N"),"N")</f>
        <v>N</v>
      </c>
      <c r="O1884" s="166">
        <f>Table1[[#This Row],[Medicare Rate in CR]]*Table1[[#This Row],[SumOfUnits]]*Table1[[#This Row],[Actuarial Factor 06/20/2023]]</f>
        <v>0</v>
      </c>
      <c r="P18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2848.8620227319275</v>
      </c>
      <c r="Q1884" s="166">
        <f>Table1[[#This Row],[Trended Medicare Pricing for all RHCs]]-Table1[[#This Row],[SumOfSFY24 Estimated Payment 5/04/23]]</f>
        <v>398.30185653789476</v>
      </c>
      <c r="R1884" s="24">
        <f>Table1[[#This Row],[SumOfUnits]]*Table1[[#This Row],[Actuarial Factor 06/20/2023]]</f>
        <v>6.5240553246948219</v>
      </c>
      <c r="S1884" s="23"/>
    </row>
    <row r="1885" spans="1:19" x14ac:dyDescent="0.25">
      <c r="A1885" s="192" t="s">
        <v>260</v>
      </c>
      <c r="B1885" s="193" t="s">
        <v>261</v>
      </c>
      <c r="C1885" s="192" t="s">
        <v>85</v>
      </c>
      <c r="D1885" s="192" t="s">
        <v>31</v>
      </c>
      <c r="E1885" s="192" t="s">
        <v>74</v>
      </c>
      <c r="F1885" s="194">
        <v>140059.41987086768</v>
      </c>
      <c r="G1885">
        <v>373</v>
      </c>
      <c r="H1885">
        <v>373</v>
      </c>
      <c r="I1885" s="167">
        <v>169476.24725046987</v>
      </c>
      <c r="J1885" s="22">
        <v>1.2100310525827107</v>
      </c>
      <c r="K1885" s="22" t="s">
        <v>262</v>
      </c>
      <c r="L1885" s="22" t="s">
        <v>58</v>
      </c>
      <c r="M18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85" s="24" t="str">
        <f>IFERROR(IF(Table1[[#This Row],[Medicare Rate in CR]]&gt;0,"Y","N"),"N")</f>
        <v>N</v>
      </c>
      <c r="O1885" s="166">
        <f>Table1[[#This Row],[Medicare Rate in CR]]*Table1[[#This Row],[SumOfUnits]]*Table1[[#This Row],[Actuarial Factor 06/20/2023]]</f>
        <v>0</v>
      </c>
      <c r="P18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197022.07324166599</v>
      </c>
      <c r="Q1885" s="166">
        <f>Table1[[#This Row],[Trended Medicare Pricing for all RHCs]]-Table1[[#This Row],[SumOfSFY24 Estimated Payment 5/04/23]]</f>
        <v>27545.825991196121</v>
      </c>
      <c r="R1885" s="24">
        <f>Table1[[#This Row],[SumOfUnits]]*Table1[[#This Row],[Actuarial Factor 06/20/2023]]</f>
        <v>451.34158261335108</v>
      </c>
      <c r="S1885" s="23"/>
    </row>
    <row r="1886" spans="1:19" x14ac:dyDescent="0.25">
      <c r="A1886" s="192" t="s">
        <v>260</v>
      </c>
      <c r="B1886" s="193" t="s">
        <v>261</v>
      </c>
      <c r="C1886" s="192" t="s">
        <v>85</v>
      </c>
      <c r="D1886" s="192" t="s">
        <v>31</v>
      </c>
      <c r="E1886" s="192" t="s">
        <v>69</v>
      </c>
      <c r="F1886" s="194">
        <v>43058.253830586749</v>
      </c>
      <c r="G1886">
        <v>115</v>
      </c>
      <c r="H1886">
        <v>115</v>
      </c>
      <c r="I1886" s="167">
        <v>43106.121219390938</v>
      </c>
      <c r="J1886" s="22">
        <v>1.0011116890385876</v>
      </c>
      <c r="K1886" s="22" t="s">
        <v>262</v>
      </c>
      <c r="L1886" s="22" t="s">
        <v>58</v>
      </c>
      <c r="M18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886" s="24" t="str">
        <f>IFERROR(IF(Table1[[#This Row],[Medicare Rate in CR]]&gt;0,"Y","N"),"N")</f>
        <v>N</v>
      </c>
      <c r="O1886" s="166">
        <f>Table1[[#This Row],[Medicare Rate in CR]]*Table1[[#This Row],[SumOfUnits]]*Table1[[#This Row],[Actuarial Factor 06/20/2023]]</f>
        <v>0</v>
      </c>
      <c r="P18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50112.375685893807</v>
      </c>
      <c r="Q1886" s="166">
        <f>Table1[[#This Row],[Trended Medicare Pricing for all RHCs]]-Table1[[#This Row],[SumOfSFY24 Estimated Payment 5/04/23]]</f>
        <v>7006.254466502869</v>
      </c>
      <c r="R1886" s="24">
        <f>Table1[[#This Row],[SumOfUnits]]*Table1[[#This Row],[Actuarial Factor 06/20/2023]]</f>
        <v>115.12784423943758</v>
      </c>
      <c r="S1886" s="23"/>
    </row>
    <row r="1887" spans="1:19" x14ac:dyDescent="0.25">
      <c r="A1887" s="192" t="s">
        <v>263</v>
      </c>
      <c r="B1887" s="193" t="s">
        <v>92</v>
      </c>
      <c r="C1887" s="192" t="s">
        <v>90</v>
      </c>
      <c r="D1887" s="192" t="s">
        <v>30</v>
      </c>
      <c r="E1887" s="192" t="s">
        <v>59</v>
      </c>
      <c r="F1887" s="194">
        <v>14857.357617808637</v>
      </c>
      <c r="G1887">
        <v>96</v>
      </c>
      <c r="H1887">
        <v>96</v>
      </c>
      <c r="I1887" s="167">
        <v>14519.678494678166</v>
      </c>
      <c r="J1887" s="22">
        <v>0.97727192601693091</v>
      </c>
      <c r="K1887" s="22" t="s">
        <v>264</v>
      </c>
      <c r="L1887" s="22" t="s">
        <v>58</v>
      </c>
      <c r="M1887" s="22" t="str">
        <f>IFERROR(IFERROR(INDEX(FreeStand_Medicare!E:E,MATCH(Table1[[#This Row],[Medicare Number]],FreeStand_Medicare!A:A,0)),INDEX(HospBased_Medicare_CR!F:F,MATCH(Table1[[#This Row],[Medicare Number]],HospBased_Medicare_CR!G:G,0))),0)</f>
        <v>243.67</v>
      </c>
      <c r="N1887" s="24" t="str">
        <f>IFERROR(IF(Table1[[#This Row],[Medicare Rate in CR]]&gt;0,"Y","N"),"N")</f>
        <v>Y</v>
      </c>
      <c r="O1887" s="166">
        <f>Table1[[#This Row],[Medicare Rate in CR]]*Table1[[#This Row],[SumOfUnits]]*Table1[[#This Row],[Actuarial Factor 06/20/2023]]</f>
        <v>22860.657620404374</v>
      </c>
      <c r="P18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22860.657620404374</v>
      </c>
      <c r="Q1887" s="166">
        <f>Table1[[#This Row],[Trended Medicare Pricing for all RHCs]]-Table1[[#This Row],[SumOfSFY24 Estimated Payment 5/04/23]]</f>
        <v>8340.9791257262077</v>
      </c>
      <c r="R1887" s="24">
        <f>Table1[[#This Row],[SumOfUnits]]*Table1[[#This Row],[Actuarial Factor 06/20/2023]]</f>
        <v>93.818104897625375</v>
      </c>
      <c r="S1887" s="23"/>
    </row>
    <row r="1888" spans="1:19" x14ac:dyDescent="0.25">
      <c r="A1888" s="192" t="s">
        <v>263</v>
      </c>
      <c r="B1888" s="193" t="s">
        <v>92</v>
      </c>
      <c r="C1888" s="192" t="s">
        <v>90</v>
      </c>
      <c r="D1888" s="192" t="s">
        <v>30</v>
      </c>
      <c r="E1888" s="192" t="s">
        <v>60</v>
      </c>
      <c r="F1888" s="194">
        <v>11677.25739616461</v>
      </c>
      <c r="G1888">
        <v>76</v>
      </c>
      <c r="H1888">
        <v>76</v>
      </c>
      <c r="I1888" s="167">
        <v>9605.5021072872878</v>
      </c>
      <c r="J1888" s="22">
        <v>0.8225820311576082</v>
      </c>
      <c r="K1888" s="22" t="s">
        <v>264</v>
      </c>
      <c r="L1888" s="22" t="s">
        <v>58</v>
      </c>
      <c r="M1888" s="22" t="str">
        <f>IFERROR(IFERROR(INDEX(FreeStand_Medicare!E:E,MATCH(Table1[[#This Row],[Medicare Number]],FreeStand_Medicare!A:A,0)),INDEX(HospBased_Medicare_CR!F:F,MATCH(Table1[[#This Row],[Medicare Number]],HospBased_Medicare_CR!G:G,0))),0)</f>
        <v>243.67</v>
      </c>
      <c r="N1888" s="24" t="str">
        <f>IFERROR(IF(Table1[[#This Row],[Medicare Rate in CR]]&gt;0,"Y","N"),"N")</f>
        <v>Y</v>
      </c>
      <c r="O1888" s="166">
        <f>Table1[[#This Row],[Medicare Rate in CR]]*Table1[[#This Row],[SumOfUnits]]*Table1[[#This Row],[Actuarial Factor 06/20/2023]]</f>
        <v>15233.330828445252</v>
      </c>
      <c r="P18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15233.330828445252</v>
      </c>
      <c r="Q1888" s="166">
        <f>Table1[[#This Row],[Trended Medicare Pricing for all RHCs]]-Table1[[#This Row],[SumOfSFY24 Estimated Payment 5/04/23]]</f>
        <v>5627.8287211579645</v>
      </c>
      <c r="R1888" s="24">
        <f>Table1[[#This Row],[SumOfUnits]]*Table1[[#This Row],[Actuarial Factor 06/20/2023]]</f>
        <v>62.516234367978221</v>
      </c>
      <c r="S1888" s="23"/>
    </row>
    <row r="1889" spans="1:19" x14ac:dyDescent="0.25">
      <c r="A1889" s="192" t="s">
        <v>263</v>
      </c>
      <c r="B1889" s="193" t="s">
        <v>92</v>
      </c>
      <c r="C1889" s="192" t="s">
        <v>90</v>
      </c>
      <c r="D1889" s="192" t="s">
        <v>30</v>
      </c>
      <c r="E1889" s="192" t="s">
        <v>61</v>
      </c>
      <c r="F1889" s="194">
        <v>5885.2269442035295</v>
      </c>
      <c r="G1889">
        <v>38</v>
      </c>
      <c r="H1889">
        <v>38</v>
      </c>
      <c r="I1889" s="167">
        <v>4841.0819335864226</v>
      </c>
      <c r="J1889" s="22">
        <v>0.8225820311576082</v>
      </c>
      <c r="K1889" s="22" t="s">
        <v>264</v>
      </c>
      <c r="L1889" s="22" t="s">
        <v>58</v>
      </c>
      <c r="M1889" s="22" t="str">
        <f>IFERROR(IFERROR(INDEX(FreeStand_Medicare!E:E,MATCH(Table1[[#This Row],[Medicare Number]],FreeStand_Medicare!A:A,0)),INDEX(HospBased_Medicare_CR!F:F,MATCH(Table1[[#This Row],[Medicare Number]],HospBased_Medicare_CR!G:G,0))),0)</f>
        <v>243.67</v>
      </c>
      <c r="N1889" s="24" t="str">
        <f>IFERROR(IF(Table1[[#This Row],[Medicare Rate in CR]]&gt;0,"Y","N"),"N")</f>
        <v>Y</v>
      </c>
      <c r="O1889" s="166">
        <f>Table1[[#This Row],[Medicare Rate in CR]]*Table1[[#This Row],[SumOfUnits]]*Table1[[#This Row],[Actuarial Factor 06/20/2023]]</f>
        <v>7616.6654142226262</v>
      </c>
      <c r="P18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7616.6654142226262</v>
      </c>
      <c r="Q1889" s="166">
        <f>Table1[[#This Row],[Trended Medicare Pricing for all RHCs]]-Table1[[#This Row],[SumOfSFY24 Estimated Payment 5/04/23]]</f>
        <v>2775.5834806362036</v>
      </c>
      <c r="R1889" s="24">
        <f>Table1[[#This Row],[SumOfUnits]]*Table1[[#This Row],[Actuarial Factor 06/20/2023]]</f>
        <v>31.258117183989111</v>
      </c>
      <c r="S1889" s="23"/>
    </row>
    <row r="1890" spans="1:19" x14ac:dyDescent="0.25">
      <c r="A1890" s="192" t="s">
        <v>263</v>
      </c>
      <c r="B1890" s="193" t="s">
        <v>92</v>
      </c>
      <c r="C1890" s="192" t="s">
        <v>90</v>
      </c>
      <c r="D1890" s="192" t="s">
        <v>30</v>
      </c>
      <c r="E1890" s="192" t="s">
        <v>62</v>
      </c>
      <c r="F1890" s="194">
        <v>18714.917606244606</v>
      </c>
      <c r="G1890">
        <v>121</v>
      </c>
      <c r="H1890">
        <v>121</v>
      </c>
      <c r="I1890" s="167">
        <v>18748.039408969602</v>
      </c>
      <c r="J1890" s="22">
        <v>1.0017698075632426</v>
      </c>
      <c r="K1890" s="22" t="s">
        <v>264</v>
      </c>
      <c r="L1890" s="22" t="s">
        <v>58</v>
      </c>
      <c r="M1890" s="22" t="str">
        <f>IFERROR(IFERROR(INDEX(FreeStand_Medicare!E:E,MATCH(Table1[[#This Row],[Medicare Number]],FreeStand_Medicare!A:A,0)),INDEX(HospBased_Medicare_CR!F:F,MATCH(Table1[[#This Row],[Medicare Number]],HospBased_Medicare_CR!G:G,0))),0)</f>
        <v>243.67</v>
      </c>
      <c r="N1890" s="24" t="str">
        <f>IFERROR(IF(Table1[[#This Row],[Medicare Rate in CR]]&gt;0,"Y","N"),"N")</f>
        <v>Y</v>
      </c>
      <c r="O1890" s="166">
        <f>Table1[[#This Row],[Medicare Rate in CR]]*Table1[[#This Row],[SumOfUnits]]*Table1[[#This Row],[Actuarial Factor 06/20/2023]]</f>
        <v>29536.251130081175</v>
      </c>
      <c r="P18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29536.251130081175</v>
      </c>
      <c r="Q1890" s="166">
        <f>Table1[[#This Row],[Trended Medicare Pricing for all RHCs]]-Table1[[#This Row],[SumOfSFY24 Estimated Payment 5/04/23]]</f>
        <v>10788.211721111573</v>
      </c>
      <c r="R1890" s="24">
        <f>Table1[[#This Row],[SumOfUnits]]*Table1[[#This Row],[Actuarial Factor 06/20/2023]]</f>
        <v>121.21414671515235</v>
      </c>
      <c r="S1890" s="23"/>
    </row>
    <row r="1891" spans="1:19" x14ac:dyDescent="0.25">
      <c r="A1891" s="192" t="s">
        <v>263</v>
      </c>
      <c r="B1891" s="193" t="s">
        <v>92</v>
      </c>
      <c r="C1891" s="192" t="s">
        <v>90</v>
      </c>
      <c r="D1891" s="192" t="s">
        <v>30</v>
      </c>
      <c r="E1891" s="192" t="s">
        <v>63</v>
      </c>
      <c r="F1891" s="194">
        <v>10916.47875108414</v>
      </c>
      <c r="G1891">
        <v>71</v>
      </c>
      <c r="H1891">
        <v>71</v>
      </c>
      <c r="I1891" s="167">
        <v>10529.149391218514</v>
      </c>
      <c r="J1891" s="22">
        <v>0.96451883719123632</v>
      </c>
      <c r="K1891" s="22" t="s">
        <v>264</v>
      </c>
      <c r="L1891" s="22" t="s">
        <v>58</v>
      </c>
      <c r="M1891" s="22" t="str">
        <f>IFERROR(IFERROR(INDEX(FreeStand_Medicare!E:E,MATCH(Table1[[#This Row],[Medicare Number]],FreeStand_Medicare!A:A,0)),INDEX(HospBased_Medicare_CR!F:F,MATCH(Table1[[#This Row],[Medicare Number]],HospBased_Medicare_CR!G:G,0))),0)</f>
        <v>243.67</v>
      </c>
      <c r="N1891" s="24" t="str">
        <f>IFERROR(IF(Table1[[#This Row],[Medicare Rate in CR]]&gt;0,"Y","N"),"N")</f>
        <v>Y</v>
      </c>
      <c r="O1891" s="166">
        <f>Table1[[#This Row],[Medicare Rate in CR]]*Table1[[#This Row],[SumOfUnits]]*Table1[[#This Row],[Actuarial Factor 06/20/2023]]</f>
        <v>16686.725659145588</v>
      </c>
      <c r="P18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16686.725659145588</v>
      </c>
      <c r="Q1891" s="166">
        <f>Table1[[#This Row],[Trended Medicare Pricing for all RHCs]]-Table1[[#This Row],[SumOfSFY24 Estimated Payment 5/04/23]]</f>
        <v>6157.5762679270738</v>
      </c>
      <c r="R1891" s="24">
        <f>Table1[[#This Row],[SumOfUnits]]*Table1[[#This Row],[Actuarial Factor 06/20/2023]]</f>
        <v>68.480837440577773</v>
      </c>
      <c r="S1891" s="23"/>
    </row>
    <row r="1892" spans="1:19" x14ac:dyDescent="0.25">
      <c r="A1892" s="192" t="s">
        <v>263</v>
      </c>
      <c r="B1892" s="193" t="s">
        <v>92</v>
      </c>
      <c r="C1892" s="192" t="s">
        <v>90</v>
      </c>
      <c r="D1892" s="192" t="s">
        <v>30</v>
      </c>
      <c r="E1892" s="192" t="s">
        <v>64</v>
      </c>
      <c r="F1892" s="194">
        <v>20281.902283897114</v>
      </c>
      <c r="G1892">
        <v>131</v>
      </c>
      <c r="H1892">
        <v>131</v>
      </c>
      <c r="I1892" s="167">
        <v>19322.01976706299</v>
      </c>
      <c r="J1892" s="22">
        <v>0.95267295427233045</v>
      </c>
      <c r="K1892" s="22" t="s">
        <v>264</v>
      </c>
      <c r="L1892" s="22" t="s">
        <v>58</v>
      </c>
      <c r="M1892" s="22" t="str">
        <f>IFERROR(IFERROR(INDEX(FreeStand_Medicare!E:E,MATCH(Table1[[#This Row],[Medicare Number]],FreeStand_Medicare!A:A,0)),INDEX(HospBased_Medicare_CR!F:F,MATCH(Table1[[#This Row],[Medicare Number]],HospBased_Medicare_CR!G:G,0))),0)</f>
        <v>243.67</v>
      </c>
      <c r="N1892" s="24" t="str">
        <f>IFERROR(IF(Table1[[#This Row],[Medicare Rate in CR]]&gt;0,"Y","N"),"N")</f>
        <v>Y</v>
      </c>
      <c r="O1892" s="166">
        <f>Table1[[#This Row],[Medicare Rate in CR]]*Table1[[#This Row],[SumOfUnits]]*Table1[[#This Row],[Actuarial Factor 06/20/2023]]</f>
        <v>30410.054258547574</v>
      </c>
      <c r="P18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30410.054258547574</v>
      </c>
      <c r="Q1892" s="166">
        <f>Table1[[#This Row],[Trended Medicare Pricing for all RHCs]]-Table1[[#This Row],[SumOfSFY24 Estimated Payment 5/04/23]]</f>
        <v>11088.034491484585</v>
      </c>
      <c r="R1892" s="24">
        <f>Table1[[#This Row],[SumOfUnits]]*Table1[[#This Row],[Actuarial Factor 06/20/2023]]</f>
        <v>124.80015700967529</v>
      </c>
      <c r="S1892" s="23"/>
    </row>
    <row r="1893" spans="1:19" x14ac:dyDescent="0.25">
      <c r="A1893" s="192" t="s">
        <v>263</v>
      </c>
      <c r="B1893" s="193" t="s">
        <v>92</v>
      </c>
      <c r="C1893" s="192" t="s">
        <v>90</v>
      </c>
      <c r="D1893" s="192" t="s">
        <v>30</v>
      </c>
      <c r="E1893" s="192" t="s">
        <v>77</v>
      </c>
      <c r="F1893" s="194">
        <v>4322.520959814975</v>
      </c>
      <c r="G1893">
        <v>28</v>
      </c>
      <c r="H1893">
        <v>28</v>
      </c>
      <c r="I1893" s="167">
        <v>5232.2132823179036</v>
      </c>
      <c r="J1893" s="22">
        <v>1.2104541148464132</v>
      </c>
      <c r="K1893" s="22" t="s">
        <v>264</v>
      </c>
      <c r="L1893" s="22" t="s">
        <v>58</v>
      </c>
      <c r="M1893" s="22" t="str">
        <f>IFERROR(IFERROR(INDEX(FreeStand_Medicare!E:E,MATCH(Table1[[#This Row],[Medicare Number]],FreeStand_Medicare!A:A,0)),INDEX(HospBased_Medicare_CR!F:F,MATCH(Table1[[#This Row],[Medicare Number]],HospBased_Medicare_CR!G:G,0))),0)</f>
        <v>243.67</v>
      </c>
      <c r="N1893" s="24" t="str">
        <f>IFERROR(IF(Table1[[#This Row],[Medicare Rate in CR]]&gt;0,"Y","N"),"N")</f>
        <v>Y</v>
      </c>
      <c r="O1893" s="166">
        <f>Table1[[#This Row],[Medicare Rate in CR]]*Table1[[#This Row],[SumOfUnits]]*Table1[[#This Row],[Actuarial Factor 06/20/2023]]</f>
        <v>8258.6379166095139</v>
      </c>
      <c r="P18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8258.6379166095139</v>
      </c>
      <c r="Q1893" s="166">
        <f>Table1[[#This Row],[Trended Medicare Pricing for all RHCs]]-Table1[[#This Row],[SumOfSFY24 Estimated Payment 5/04/23]]</f>
        <v>3026.4246342916103</v>
      </c>
      <c r="R1893" s="24">
        <f>Table1[[#This Row],[SumOfUnits]]*Table1[[#This Row],[Actuarial Factor 06/20/2023]]</f>
        <v>33.892715215699567</v>
      </c>
      <c r="S1893" s="23"/>
    </row>
    <row r="1894" spans="1:19" x14ac:dyDescent="0.25">
      <c r="A1894" s="192" t="s">
        <v>263</v>
      </c>
      <c r="B1894" s="193" t="s">
        <v>92</v>
      </c>
      <c r="C1894" s="192" t="s">
        <v>90</v>
      </c>
      <c r="D1894" s="192" t="s">
        <v>32</v>
      </c>
      <c r="E1894" s="192" t="s">
        <v>66</v>
      </c>
      <c r="F1894" s="194">
        <v>4061.2508432109457</v>
      </c>
      <c r="G1894">
        <v>27</v>
      </c>
      <c r="H1894">
        <v>27</v>
      </c>
      <c r="I1894" s="167">
        <v>4376.8194210474867</v>
      </c>
      <c r="J1894" s="22">
        <v>1.0777023114354205</v>
      </c>
      <c r="K1894" s="22" t="s">
        <v>264</v>
      </c>
      <c r="L1894" s="22" t="s">
        <v>58</v>
      </c>
      <c r="M1894" s="22" t="str">
        <f>IFERROR(IFERROR(INDEX(FreeStand_Medicare!E:E,MATCH(Table1[[#This Row],[Medicare Number]],FreeStand_Medicare!A:A,0)),INDEX(HospBased_Medicare_CR!F:F,MATCH(Table1[[#This Row],[Medicare Number]],HospBased_Medicare_CR!G:G,0))),0)</f>
        <v>243.67</v>
      </c>
      <c r="N1894" s="24" t="str">
        <f>IFERROR(IF(Table1[[#This Row],[Medicare Rate in CR]]&gt;0,"Y","N"),"N")</f>
        <v>Y</v>
      </c>
      <c r="O1894" s="166">
        <f>Table1[[#This Row],[Medicare Rate in CR]]*Table1[[#This Row],[SumOfUnits]]*Table1[[#This Row],[Actuarial Factor 06/20/2023]]</f>
        <v>7090.3005001416595</v>
      </c>
      <c r="P18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7090.3005001416595</v>
      </c>
      <c r="Q1894" s="166">
        <f>Table1[[#This Row],[Trended Medicare Pricing for all RHCs]]-Table1[[#This Row],[SumOfSFY24 Estimated Payment 5/04/23]]</f>
        <v>2713.4810790941729</v>
      </c>
      <c r="R1894" s="24">
        <f>Table1[[#This Row],[SumOfUnits]]*Table1[[#This Row],[Actuarial Factor 06/20/2023]]</f>
        <v>29.097962408756352</v>
      </c>
      <c r="S1894" s="23"/>
    </row>
    <row r="1895" spans="1:19" x14ac:dyDescent="0.25">
      <c r="A1895" s="192" t="s">
        <v>263</v>
      </c>
      <c r="B1895" s="193" t="s">
        <v>92</v>
      </c>
      <c r="C1895" s="192" t="s">
        <v>90</v>
      </c>
      <c r="D1895" s="192" t="s">
        <v>31</v>
      </c>
      <c r="E1895" s="192" t="s">
        <v>82</v>
      </c>
      <c r="F1895" s="194">
        <v>619.94796183868175</v>
      </c>
      <c r="G1895">
        <v>4</v>
      </c>
      <c r="H1895">
        <v>4</v>
      </c>
      <c r="I1895" s="167">
        <v>609.94815434524935</v>
      </c>
      <c r="J1895" s="22">
        <v>0.98386992439853449</v>
      </c>
      <c r="K1895" s="22" t="s">
        <v>264</v>
      </c>
      <c r="L1895" s="22" t="s">
        <v>58</v>
      </c>
      <c r="M1895" s="22" t="str">
        <f>IFERROR(IFERROR(INDEX(FreeStand_Medicare!E:E,MATCH(Table1[[#This Row],[Medicare Number]],FreeStand_Medicare!A:A,0)),INDEX(HospBased_Medicare_CR!F:F,MATCH(Table1[[#This Row],[Medicare Number]],HospBased_Medicare_CR!G:G,0))),0)</f>
        <v>243.67</v>
      </c>
      <c r="N1895" s="24" t="str">
        <f>IFERROR(IF(Table1[[#This Row],[Medicare Rate in CR]]&gt;0,"Y","N"),"N")</f>
        <v>Y</v>
      </c>
      <c r="O1895" s="166">
        <f>Table1[[#This Row],[Medicare Rate in CR]]*Table1[[#This Row],[SumOfUnits]]*Table1[[#This Row],[Actuarial Factor 06/20/2023]]</f>
        <v>958.95833791276357</v>
      </c>
      <c r="P18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958.95833791276357</v>
      </c>
      <c r="Q1895" s="166">
        <f>Table1[[#This Row],[Trended Medicare Pricing for all RHCs]]-Table1[[#This Row],[SumOfSFY24 Estimated Payment 5/04/23]]</f>
        <v>349.01018356751422</v>
      </c>
      <c r="R1895" s="24">
        <f>Table1[[#This Row],[SumOfUnits]]*Table1[[#This Row],[Actuarial Factor 06/20/2023]]</f>
        <v>3.935479697594138</v>
      </c>
      <c r="S1895" s="23"/>
    </row>
    <row r="1896" spans="1:19" x14ac:dyDescent="0.25">
      <c r="A1896" s="192" t="s">
        <v>263</v>
      </c>
      <c r="B1896" s="193" t="s">
        <v>92</v>
      </c>
      <c r="C1896" s="192" t="s">
        <v>90</v>
      </c>
      <c r="D1896" s="192" t="s">
        <v>31</v>
      </c>
      <c r="E1896" s="192" t="s">
        <v>68</v>
      </c>
      <c r="F1896" s="194">
        <v>3717.5484244001141</v>
      </c>
      <c r="G1896">
        <v>24</v>
      </c>
      <c r="H1896">
        <v>24</v>
      </c>
      <c r="I1896" s="167">
        <v>3446.9811974905897</v>
      </c>
      <c r="J1896" s="22">
        <v>0.92721890987790301</v>
      </c>
      <c r="K1896" s="22" t="s">
        <v>264</v>
      </c>
      <c r="L1896" s="22" t="s">
        <v>58</v>
      </c>
      <c r="M1896" s="22" t="str">
        <f>IFERROR(IFERROR(INDEX(FreeStand_Medicare!E:E,MATCH(Table1[[#This Row],[Medicare Number]],FreeStand_Medicare!A:A,0)),INDEX(HospBased_Medicare_CR!F:F,MATCH(Table1[[#This Row],[Medicare Number]],HospBased_Medicare_CR!G:G,0))),0)</f>
        <v>243.67</v>
      </c>
      <c r="N1896" s="24" t="str">
        <f>IFERROR(IF(Table1[[#This Row],[Medicare Rate in CR]]&gt;0,"Y","N"),"N")</f>
        <v>Y</v>
      </c>
      <c r="O1896" s="166">
        <f>Table1[[#This Row],[Medicare Rate in CR]]*Table1[[#This Row],[SumOfUnits]]*Table1[[#This Row],[Actuarial Factor 06/20/2023]]</f>
        <v>5422.4503624787667</v>
      </c>
      <c r="P18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5422.4503624787667</v>
      </c>
      <c r="Q1896" s="166">
        <f>Table1[[#This Row],[Trended Medicare Pricing for all RHCs]]-Table1[[#This Row],[SumOfSFY24 Estimated Payment 5/04/23]]</f>
        <v>1975.469164988177</v>
      </c>
      <c r="R1896" s="24">
        <f>Table1[[#This Row],[SumOfUnits]]*Table1[[#This Row],[Actuarial Factor 06/20/2023]]</f>
        <v>22.253253837069671</v>
      </c>
      <c r="S1896" s="23"/>
    </row>
    <row r="1897" spans="1:19" x14ac:dyDescent="0.25">
      <c r="A1897" s="192" t="s">
        <v>263</v>
      </c>
      <c r="B1897" s="193" t="s">
        <v>92</v>
      </c>
      <c r="C1897" s="192" t="s">
        <v>90</v>
      </c>
      <c r="D1897" s="192" t="s">
        <v>31</v>
      </c>
      <c r="E1897" s="192" t="s">
        <v>69</v>
      </c>
      <c r="F1897" s="194">
        <v>6195.2009251228701</v>
      </c>
      <c r="G1897">
        <v>40</v>
      </c>
      <c r="H1897">
        <v>40</v>
      </c>
      <c r="I1897" s="167">
        <v>6613.1074501907979</v>
      </c>
      <c r="J1897" s="22">
        <v>1.0674564925526833</v>
      </c>
      <c r="K1897" s="22" t="s">
        <v>264</v>
      </c>
      <c r="L1897" s="22" t="s">
        <v>58</v>
      </c>
      <c r="M1897" s="22" t="str">
        <f>IFERROR(IFERROR(INDEX(FreeStand_Medicare!E:E,MATCH(Table1[[#This Row],[Medicare Number]],FreeStand_Medicare!A:A,0)),INDEX(HospBased_Medicare_CR!F:F,MATCH(Table1[[#This Row],[Medicare Number]],HospBased_Medicare_CR!G:G,0))),0)</f>
        <v>243.67</v>
      </c>
      <c r="N1897" s="24" t="str">
        <f>IFERROR(IF(Table1[[#This Row],[Medicare Rate in CR]]&gt;0,"Y","N"),"N")</f>
        <v>Y</v>
      </c>
      <c r="O1897" s="166">
        <f>Table1[[#This Row],[Medicare Rate in CR]]*Table1[[#This Row],[SumOfUnits]]*Table1[[#This Row],[Actuarial Factor 06/20/2023]]</f>
        <v>10404.284941612492</v>
      </c>
      <c r="P18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10404.284941612492</v>
      </c>
      <c r="Q1897" s="166">
        <f>Table1[[#This Row],[Trended Medicare Pricing for all RHCs]]-Table1[[#This Row],[SumOfSFY24 Estimated Payment 5/04/23]]</f>
        <v>3791.177491421694</v>
      </c>
      <c r="R1897" s="24">
        <f>Table1[[#This Row],[SumOfUnits]]*Table1[[#This Row],[Actuarial Factor 06/20/2023]]</f>
        <v>42.698259702107329</v>
      </c>
      <c r="S1897" s="23"/>
    </row>
    <row r="1898" spans="1:19" x14ac:dyDescent="0.25">
      <c r="A1898" s="192" t="s">
        <v>263</v>
      </c>
      <c r="B1898" s="193" t="s">
        <v>92</v>
      </c>
      <c r="C1898" s="192" t="s">
        <v>95</v>
      </c>
      <c r="D1898" s="192" t="s">
        <v>30</v>
      </c>
      <c r="E1898" s="192" t="s">
        <v>59</v>
      </c>
      <c r="F1898" s="194">
        <v>154.98699045967044</v>
      </c>
      <c r="G1898">
        <v>1</v>
      </c>
      <c r="H1898">
        <v>1</v>
      </c>
      <c r="I1898" s="167">
        <v>159.23484414124025</v>
      </c>
      <c r="J1898" s="22">
        <v>1.0274078080293787</v>
      </c>
      <c r="K1898" s="22" t="s">
        <v>264</v>
      </c>
      <c r="L1898" s="22" t="s">
        <v>58</v>
      </c>
      <c r="M1898" s="22" t="str">
        <f>IFERROR(IFERROR(INDEX(FreeStand_Medicare!E:E,MATCH(Table1[[#This Row],[Medicare Number]],FreeStand_Medicare!A:A,0)),INDEX(HospBased_Medicare_CR!F:F,MATCH(Table1[[#This Row],[Medicare Number]],HospBased_Medicare_CR!G:G,0))),0)</f>
        <v>243.67</v>
      </c>
      <c r="N1898" s="24" t="str">
        <f>IFERROR(IF(Table1[[#This Row],[Medicare Rate in CR]]&gt;0,"Y","N"),"N")</f>
        <v>Y</v>
      </c>
      <c r="O1898" s="166">
        <f>Table1[[#This Row],[Medicare Rate in CR]]*Table1[[#This Row],[SumOfUnits]]*Table1[[#This Row],[Actuarial Factor 06/20/2023]]</f>
        <v>250.3484605825187</v>
      </c>
      <c r="P18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250.3484605825187</v>
      </c>
      <c r="Q1898" s="166">
        <f>Table1[[#This Row],[Trended Medicare Pricing for all RHCs]]-Table1[[#This Row],[SumOfSFY24 Estimated Payment 5/04/23]]</f>
        <v>91.113616441278452</v>
      </c>
      <c r="R1898" s="24">
        <f>Table1[[#This Row],[SumOfUnits]]*Table1[[#This Row],[Actuarial Factor 06/20/2023]]</f>
        <v>1.0274078080293787</v>
      </c>
      <c r="S1898" s="23"/>
    </row>
    <row r="1899" spans="1:19" x14ac:dyDescent="0.25">
      <c r="A1899" s="192" t="s">
        <v>265</v>
      </c>
      <c r="B1899" s="193" t="s">
        <v>266</v>
      </c>
      <c r="C1899" s="192" t="s">
        <v>88</v>
      </c>
      <c r="D1899" s="192" t="s">
        <v>30</v>
      </c>
      <c r="E1899" s="192" t="s">
        <v>59</v>
      </c>
      <c r="F1899" s="194">
        <v>332.50457743085673</v>
      </c>
      <c r="G1899">
        <v>2</v>
      </c>
      <c r="H1899">
        <v>2</v>
      </c>
      <c r="I1899" s="167">
        <v>293.93859270079446</v>
      </c>
      <c r="J1899" s="22">
        <v>0.88401367274986775</v>
      </c>
      <c r="K1899" s="22" t="s">
        <v>267</v>
      </c>
      <c r="L1899" s="22" t="s">
        <v>58</v>
      </c>
      <c r="M1899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899" s="24" t="str">
        <f>IFERROR(IF(Table1[[#This Row],[Medicare Rate in CR]]&gt;0,"Y","N"),"N")</f>
        <v>Y</v>
      </c>
      <c r="O1899" s="166">
        <f>Table1[[#This Row],[Medicare Rate in CR]]*Table1[[#This Row],[SumOfUnits]]*Table1[[#This Row],[Actuarial Factor 06/20/2023]]</f>
        <v>458.37876959426143</v>
      </c>
      <c r="P18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458.37876959426143</v>
      </c>
      <c r="Q1899" s="166">
        <f>Table1[[#This Row],[Trended Medicare Pricing for all RHCs]]-Table1[[#This Row],[SumOfSFY24 Estimated Payment 5/04/23]]</f>
        <v>164.44017689346697</v>
      </c>
      <c r="R1899" s="24">
        <f>Table1[[#This Row],[SumOfUnits]]*Table1[[#This Row],[Actuarial Factor 06/20/2023]]</f>
        <v>1.7680273454997355</v>
      </c>
      <c r="S1899" s="23"/>
    </row>
    <row r="1900" spans="1:19" x14ac:dyDescent="0.25">
      <c r="A1900" s="192" t="s">
        <v>265</v>
      </c>
      <c r="B1900" s="193" t="s">
        <v>266</v>
      </c>
      <c r="C1900" s="192" t="s">
        <v>88</v>
      </c>
      <c r="D1900" s="192" t="s">
        <v>30</v>
      </c>
      <c r="E1900" s="192" t="s">
        <v>60</v>
      </c>
      <c r="F1900" s="194">
        <v>166.25228871542836</v>
      </c>
      <c r="G1900">
        <v>1</v>
      </c>
      <c r="H1900">
        <v>1</v>
      </c>
      <c r="I1900" s="167">
        <v>126.26409084887037</v>
      </c>
      <c r="J1900" s="22">
        <v>0.75947279778502652</v>
      </c>
      <c r="K1900" s="22" t="s">
        <v>267</v>
      </c>
      <c r="L1900" s="22" t="s">
        <v>58</v>
      </c>
      <c r="M1900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00" s="24" t="str">
        <f>IFERROR(IF(Table1[[#This Row],[Medicare Rate in CR]]&gt;0,"Y","N"),"N")</f>
        <v>Y</v>
      </c>
      <c r="O1900" s="166">
        <f>Table1[[#This Row],[Medicare Rate in CR]]*Table1[[#This Row],[SumOfUnits]]*Table1[[#This Row],[Actuarial Factor 06/20/2023]]</f>
        <v>196.90091755374596</v>
      </c>
      <c r="P19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196.90091755374596</v>
      </c>
      <c r="Q1900" s="166">
        <f>Table1[[#This Row],[Trended Medicare Pricing for all RHCs]]-Table1[[#This Row],[SumOfSFY24 Estimated Payment 5/04/23]]</f>
        <v>70.636826704875588</v>
      </c>
      <c r="R1900" s="24">
        <f>Table1[[#This Row],[SumOfUnits]]*Table1[[#This Row],[Actuarial Factor 06/20/2023]]</f>
        <v>0.75947279778502652</v>
      </c>
      <c r="S1900" s="23"/>
    </row>
    <row r="1901" spans="1:19" x14ac:dyDescent="0.25">
      <c r="A1901" s="192" t="s">
        <v>265</v>
      </c>
      <c r="B1901" s="193" t="s">
        <v>266</v>
      </c>
      <c r="C1901" s="192" t="s">
        <v>88</v>
      </c>
      <c r="D1901" s="192" t="s">
        <v>30</v>
      </c>
      <c r="E1901" s="192" t="s">
        <v>61</v>
      </c>
      <c r="F1901" s="194">
        <v>166.25228871542836</v>
      </c>
      <c r="G1901">
        <v>1</v>
      </c>
      <c r="H1901">
        <v>1</v>
      </c>
      <c r="I1901" s="167">
        <v>126.26409084887037</v>
      </c>
      <c r="J1901" s="22">
        <v>0.75947279778502652</v>
      </c>
      <c r="K1901" s="22" t="s">
        <v>267</v>
      </c>
      <c r="L1901" s="22" t="s">
        <v>58</v>
      </c>
      <c r="M1901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01" s="24" t="str">
        <f>IFERROR(IF(Table1[[#This Row],[Medicare Rate in CR]]&gt;0,"Y","N"),"N")</f>
        <v>Y</v>
      </c>
      <c r="O1901" s="166">
        <f>Table1[[#This Row],[Medicare Rate in CR]]*Table1[[#This Row],[SumOfUnits]]*Table1[[#This Row],[Actuarial Factor 06/20/2023]]</f>
        <v>196.90091755374596</v>
      </c>
      <c r="P19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196.90091755374596</v>
      </c>
      <c r="Q1901" s="166">
        <f>Table1[[#This Row],[Trended Medicare Pricing for all RHCs]]-Table1[[#This Row],[SumOfSFY24 Estimated Payment 5/04/23]]</f>
        <v>70.636826704875588</v>
      </c>
      <c r="R1901" s="24">
        <f>Table1[[#This Row],[SumOfUnits]]*Table1[[#This Row],[Actuarial Factor 06/20/2023]]</f>
        <v>0.75947279778502652</v>
      </c>
      <c r="S1901" s="23"/>
    </row>
    <row r="1902" spans="1:19" x14ac:dyDescent="0.25">
      <c r="A1902" s="192" t="s">
        <v>265</v>
      </c>
      <c r="B1902" s="193" t="s">
        <v>266</v>
      </c>
      <c r="C1902" s="192" t="s">
        <v>88</v>
      </c>
      <c r="D1902" s="192" t="s">
        <v>30</v>
      </c>
      <c r="E1902" s="192" t="s">
        <v>62</v>
      </c>
      <c r="F1902" s="194">
        <v>166.25228871542836</v>
      </c>
      <c r="G1902">
        <v>1</v>
      </c>
      <c r="H1902">
        <v>1</v>
      </c>
      <c r="I1902" s="167">
        <v>165.28906485567785</v>
      </c>
      <c r="J1902" s="22">
        <v>0.99420625203302171</v>
      </c>
      <c r="K1902" s="22" t="s">
        <v>267</v>
      </c>
      <c r="L1902" s="22" t="s">
        <v>58</v>
      </c>
      <c r="M1902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02" s="24" t="str">
        <f>IFERROR(IF(Table1[[#This Row],[Medicare Rate in CR]]&gt;0,"Y","N"),"N")</f>
        <v>Y</v>
      </c>
      <c r="O1902" s="166">
        <f>Table1[[#This Row],[Medicare Rate in CR]]*Table1[[#This Row],[SumOfUnits]]*Table1[[#This Row],[Actuarial Factor 06/20/2023]]</f>
        <v>257.75791290208122</v>
      </c>
      <c r="P19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257.75791290208122</v>
      </c>
      <c r="Q1902" s="166">
        <f>Table1[[#This Row],[Trended Medicare Pricing for all RHCs]]-Table1[[#This Row],[SumOfSFY24 Estimated Payment 5/04/23]]</f>
        <v>92.468848046403366</v>
      </c>
      <c r="R1902" s="24">
        <f>Table1[[#This Row],[SumOfUnits]]*Table1[[#This Row],[Actuarial Factor 06/20/2023]]</f>
        <v>0.99420625203302171</v>
      </c>
      <c r="S1902" s="23"/>
    </row>
    <row r="1903" spans="1:19" x14ac:dyDescent="0.25">
      <c r="A1903" s="192" t="s">
        <v>265</v>
      </c>
      <c r="B1903" s="193" t="s">
        <v>266</v>
      </c>
      <c r="C1903" s="192" t="s">
        <v>88</v>
      </c>
      <c r="D1903" s="192" t="s">
        <v>30</v>
      </c>
      <c r="E1903" s="192" t="s">
        <v>64</v>
      </c>
      <c r="F1903" s="194">
        <v>498.75686614628512</v>
      </c>
      <c r="G1903">
        <v>3</v>
      </c>
      <c r="H1903">
        <v>3</v>
      </c>
      <c r="I1903" s="167">
        <v>467.9750256416126</v>
      </c>
      <c r="J1903" s="22">
        <v>0.93828287369252128</v>
      </c>
      <c r="K1903" s="22" t="s">
        <v>267</v>
      </c>
      <c r="L1903" s="22" t="s">
        <v>58</v>
      </c>
      <c r="M1903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03" s="24" t="str">
        <f>IFERROR(IF(Table1[[#This Row],[Medicare Rate in CR]]&gt;0,"Y","N"),"N")</f>
        <v>Y</v>
      </c>
      <c r="O1903" s="166">
        <f>Table1[[#This Row],[Medicare Rate in CR]]*Table1[[#This Row],[SumOfUnits]]*Table1[[#This Row],[Actuarial Factor 06/20/2023]]</f>
        <v>729.77765350056916</v>
      </c>
      <c r="P19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729.77765350056916</v>
      </c>
      <c r="Q1903" s="166">
        <f>Table1[[#This Row],[Trended Medicare Pricing for all RHCs]]-Table1[[#This Row],[SumOfSFY24 Estimated Payment 5/04/23]]</f>
        <v>261.80262785895655</v>
      </c>
      <c r="R1903" s="24">
        <f>Table1[[#This Row],[SumOfUnits]]*Table1[[#This Row],[Actuarial Factor 06/20/2023]]</f>
        <v>2.8148486210775641</v>
      </c>
      <c r="S1903" s="23"/>
    </row>
    <row r="1904" spans="1:19" x14ac:dyDescent="0.25">
      <c r="A1904" s="192" t="s">
        <v>265</v>
      </c>
      <c r="B1904" s="193" t="s">
        <v>266</v>
      </c>
      <c r="C1904" s="192" t="s">
        <v>88</v>
      </c>
      <c r="D1904" s="192" t="s">
        <v>30</v>
      </c>
      <c r="E1904" s="192" t="s">
        <v>77</v>
      </c>
      <c r="F1904" s="194">
        <v>166.25228871542836</v>
      </c>
      <c r="G1904">
        <v>1</v>
      </c>
      <c r="H1904">
        <v>1</v>
      </c>
      <c r="I1904" s="167">
        <v>235.82344476666933</v>
      </c>
      <c r="J1904" s="22">
        <v>1.4184673581867189</v>
      </c>
      <c r="K1904" s="22" t="s">
        <v>267</v>
      </c>
      <c r="L1904" s="22" t="s">
        <v>58</v>
      </c>
      <c r="M1904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04" s="24" t="str">
        <f>IFERROR(IF(Table1[[#This Row],[Medicare Rate in CR]]&gt;0,"Y","N"),"N")</f>
        <v>Y</v>
      </c>
      <c r="O1904" s="166">
        <f>Table1[[#This Row],[Medicare Rate in CR]]*Table1[[#This Row],[SumOfUnits]]*Table1[[#This Row],[Actuarial Factor 06/20/2023]]</f>
        <v>367.7518472834887</v>
      </c>
      <c r="P19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367.7518472834887</v>
      </c>
      <c r="Q1904" s="166">
        <f>Table1[[#This Row],[Trended Medicare Pricing for all RHCs]]-Table1[[#This Row],[SumOfSFY24 Estimated Payment 5/04/23]]</f>
        <v>131.92840251681938</v>
      </c>
      <c r="R1904" s="24">
        <f>Table1[[#This Row],[SumOfUnits]]*Table1[[#This Row],[Actuarial Factor 06/20/2023]]</f>
        <v>1.4184673581867189</v>
      </c>
      <c r="S1904" s="23"/>
    </row>
    <row r="1905" spans="1:19" x14ac:dyDescent="0.25">
      <c r="A1905" s="192" t="s">
        <v>265</v>
      </c>
      <c r="B1905" s="193" t="s">
        <v>266</v>
      </c>
      <c r="C1905" s="192" t="s">
        <v>75</v>
      </c>
      <c r="D1905" s="192" t="s">
        <v>30</v>
      </c>
      <c r="E1905" s="192" t="s">
        <v>62</v>
      </c>
      <c r="F1905" s="194">
        <v>178.52944010793098</v>
      </c>
      <c r="G1905">
        <v>1</v>
      </c>
      <c r="H1905">
        <v>1</v>
      </c>
      <c r="I1905" s="167">
        <v>183.0579557482952</v>
      </c>
      <c r="J1905" s="22">
        <v>1.0253656519486449</v>
      </c>
      <c r="K1905" s="22" t="s">
        <v>267</v>
      </c>
      <c r="L1905" s="22" t="s">
        <v>58</v>
      </c>
      <c r="M1905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05" s="24" t="str">
        <f>IFERROR(IF(Table1[[#This Row],[Medicare Rate in CR]]&gt;0,"Y","N"),"N")</f>
        <v>Y</v>
      </c>
      <c r="O1905" s="166">
        <f>Table1[[#This Row],[Medicare Rate in CR]]*Table1[[#This Row],[SumOfUnits]]*Table1[[#This Row],[Actuarial Factor 06/20/2023]]</f>
        <v>265.83629892420566</v>
      </c>
      <c r="P19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265.83629892420566</v>
      </c>
      <c r="Q1905" s="166">
        <f>Table1[[#This Row],[Trended Medicare Pricing for all RHCs]]-Table1[[#This Row],[SumOfSFY24 Estimated Payment 5/04/23]]</f>
        <v>82.778343175910464</v>
      </c>
      <c r="R1905" s="24">
        <f>Table1[[#This Row],[SumOfUnits]]*Table1[[#This Row],[Actuarial Factor 06/20/2023]]</f>
        <v>1.0253656519486449</v>
      </c>
      <c r="S1905" s="23"/>
    </row>
    <row r="1906" spans="1:19" x14ac:dyDescent="0.25">
      <c r="A1906" s="192" t="s">
        <v>265</v>
      </c>
      <c r="B1906" s="193" t="s">
        <v>266</v>
      </c>
      <c r="C1906" s="192" t="s">
        <v>75</v>
      </c>
      <c r="D1906" s="192" t="s">
        <v>31</v>
      </c>
      <c r="E1906" s="192" t="s">
        <v>69</v>
      </c>
      <c r="F1906" s="194">
        <v>166.25228871542836</v>
      </c>
      <c r="G1906">
        <v>1</v>
      </c>
      <c r="H1906">
        <v>1</v>
      </c>
      <c r="I1906" s="167">
        <v>185.36179229198592</v>
      </c>
      <c r="J1906" s="22">
        <v>1.1149428000312647</v>
      </c>
      <c r="K1906" s="22" t="s">
        <v>267</v>
      </c>
      <c r="L1906" s="22" t="s">
        <v>58</v>
      </c>
      <c r="M1906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06" s="24" t="str">
        <f>IFERROR(IF(Table1[[#This Row],[Medicare Rate in CR]]&gt;0,"Y","N"),"N")</f>
        <v>Y</v>
      </c>
      <c r="O1906" s="166">
        <f>Table1[[#This Row],[Medicare Rate in CR]]*Table1[[#This Row],[SumOfUnits]]*Table1[[#This Row],[Actuarial Factor 06/20/2023]]</f>
        <v>289.0600703361057</v>
      </c>
      <c r="P19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289.0600703361057</v>
      </c>
      <c r="Q1906" s="166">
        <f>Table1[[#This Row],[Trended Medicare Pricing for all RHCs]]-Table1[[#This Row],[SumOfSFY24 Estimated Payment 5/04/23]]</f>
        <v>103.69827804411977</v>
      </c>
      <c r="R1906" s="24">
        <f>Table1[[#This Row],[SumOfUnits]]*Table1[[#This Row],[Actuarial Factor 06/20/2023]]</f>
        <v>1.1149428000312647</v>
      </c>
      <c r="S1906" s="23"/>
    </row>
    <row r="1907" spans="1:19" x14ac:dyDescent="0.25">
      <c r="A1907" s="192" t="s">
        <v>265</v>
      </c>
      <c r="B1907" s="193" t="s">
        <v>266</v>
      </c>
      <c r="C1907" s="192" t="s">
        <v>90</v>
      </c>
      <c r="D1907" s="192" t="s">
        <v>30</v>
      </c>
      <c r="E1907" s="192" t="s">
        <v>59</v>
      </c>
      <c r="F1907" s="194">
        <v>332.50457743085673</v>
      </c>
      <c r="G1907">
        <v>2</v>
      </c>
      <c r="H1907">
        <v>2</v>
      </c>
      <c r="I1907" s="167">
        <v>324.9473887952991</v>
      </c>
      <c r="J1907" s="22">
        <v>0.97727192601693091</v>
      </c>
      <c r="K1907" s="22" t="s">
        <v>267</v>
      </c>
      <c r="L1907" s="22" t="s">
        <v>58</v>
      </c>
      <c r="M1907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07" s="24" t="str">
        <f>IFERROR(IF(Table1[[#This Row],[Medicare Rate in CR]]&gt;0,"Y","N"),"N")</f>
        <v>Y</v>
      </c>
      <c r="O1907" s="166">
        <f>Table1[[#This Row],[Medicare Rate in CR]]*Table1[[#This Row],[SumOfUnits]]*Table1[[#This Row],[Actuarial Factor 06/20/2023]]</f>
        <v>506.735039078299</v>
      </c>
      <c r="P19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506.735039078299</v>
      </c>
      <c r="Q1907" s="166">
        <f>Table1[[#This Row],[Trended Medicare Pricing for all RHCs]]-Table1[[#This Row],[SumOfSFY24 Estimated Payment 5/04/23]]</f>
        <v>181.78765028299989</v>
      </c>
      <c r="R1907" s="24">
        <f>Table1[[#This Row],[SumOfUnits]]*Table1[[#This Row],[Actuarial Factor 06/20/2023]]</f>
        <v>1.9545438520338618</v>
      </c>
      <c r="S1907" s="23"/>
    </row>
    <row r="1908" spans="1:19" x14ac:dyDescent="0.25">
      <c r="A1908" s="192" t="s">
        <v>265</v>
      </c>
      <c r="B1908" s="193" t="s">
        <v>266</v>
      </c>
      <c r="C1908" s="192" t="s">
        <v>78</v>
      </c>
      <c r="D1908" s="192" t="s">
        <v>30</v>
      </c>
      <c r="E1908" s="192" t="s">
        <v>56</v>
      </c>
      <c r="F1908" s="194">
        <v>8839.0575310783424</v>
      </c>
      <c r="G1908">
        <v>54</v>
      </c>
      <c r="H1908">
        <v>54</v>
      </c>
      <c r="I1908" s="167">
        <v>9431.0364757089355</v>
      </c>
      <c r="J1908" s="22">
        <v>1.0669730842399407</v>
      </c>
      <c r="K1908" s="22" t="s">
        <v>267</v>
      </c>
      <c r="L1908" s="22" t="s">
        <v>58</v>
      </c>
      <c r="M1908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08" s="24" t="str">
        <f>IFERROR(IF(Table1[[#This Row],[Medicare Rate in CR]]&gt;0,"Y","N"),"N")</f>
        <v>Y</v>
      </c>
      <c r="O1908" s="166">
        <f>Table1[[#This Row],[Medicare Rate in CR]]*Table1[[#This Row],[SumOfUnits]]*Table1[[#This Row],[Actuarial Factor 06/20/2023]]</f>
        <v>14937.665858282538</v>
      </c>
      <c r="P19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14937.665858282538</v>
      </c>
      <c r="Q1908" s="166">
        <f>Table1[[#This Row],[Trended Medicare Pricing for all RHCs]]-Table1[[#This Row],[SumOfSFY24 Estimated Payment 5/04/23]]</f>
        <v>5506.6293825736029</v>
      </c>
      <c r="R1908" s="24">
        <f>Table1[[#This Row],[SumOfUnits]]*Table1[[#This Row],[Actuarial Factor 06/20/2023]]</f>
        <v>57.616546548956798</v>
      </c>
      <c r="S1908" s="23"/>
    </row>
    <row r="1909" spans="1:19" x14ac:dyDescent="0.25">
      <c r="A1909" s="192" t="s">
        <v>265</v>
      </c>
      <c r="B1909" s="193" t="s">
        <v>266</v>
      </c>
      <c r="C1909" s="192" t="s">
        <v>78</v>
      </c>
      <c r="D1909" s="192" t="s">
        <v>30</v>
      </c>
      <c r="E1909" s="192" t="s">
        <v>59</v>
      </c>
      <c r="F1909" s="194">
        <v>98759.998072661518</v>
      </c>
      <c r="G1909">
        <v>597</v>
      </c>
      <c r="H1909">
        <v>597</v>
      </c>
      <c r="I1909" s="167">
        <v>92240.076327472314</v>
      </c>
      <c r="J1909" s="22">
        <v>0.93398216006047052</v>
      </c>
      <c r="K1909" s="22" t="s">
        <v>267</v>
      </c>
      <c r="L1909" s="22" t="s">
        <v>58</v>
      </c>
      <c r="M1909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09" s="24" t="str">
        <f>IFERROR(IF(Table1[[#This Row],[Medicare Rate in CR]]&gt;0,"Y","N"),"N")</f>
        <v>Y</v>
      </c>
      <c r="O1909" s="166">
        <f>Table1[[#This Row],[Medicare Rate in CR]]*Table1[[#This Row],[SumOfUnits]]*Table1[[#This Row],[Actuarial Factor 06/20/2023]]</f>
        <v>144560.09624591473</v>
      </c>
      <c r="P19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144560.09624591473</v>
      </c>
      <c r="Q1909" s="166">
        <f>Table1[[#This Row],[Trended Medicare Pricing for all RHCs]]-Table1[[#This Row],[SumOfSFY24 Estimated Payment 5/04/23]]</f>
        <v>52320.019918442413</v>
      </c>
      <c r="R1909" s="24">
        <f>Table1[[#This Row],[SumOfUnits]]*Table1[[#This Row],[Actuarial Factor 06/20/2023]]</f>
        <v>557.58734955610089</v>
      </c>
      <c r="S1909" s="23"/>
    </row>
    <row r="1910" spans="1:19" x14ac:dyDescent="0.25">
      <c r="A1910" s="192" t="s">
        <v>265</v>
      </c>
      <c r="B1910" s="193" t="s">
        <v>266</v>
      </c>
      <c r="C1910" s="192" t="s">
        <v>78</v>
      </c>
      <c r="D1910" s="192" t="s">
        <v>30</v>
      </c>
      <c r="E1910" s="192" t="s">
        <v>60</v>
      </c>
      <c r="F1910" s="194">
        <v>13127.888599787986</v>
      </c>
      <c r="G1910">
        <v>79</v>
      </c>
      <c r="H1910">
        <v>79</v>
      </c>
      <c r="I1910" s="167">
        <v>10758.840606171003</v>
      </c>
      <c r="J1910" s="22">
        <v>0.81954082138880713</v>
      </c>
      <c r="K1910" s="22" t="s">
        <v>267</v>
      </c>
      <c r="L1910" s="22" t="s">
        <v>58</v>
      </c>
      <c r="M1910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10" s="24" t="str">
        <f>IFERROR(IF(Table1[[#This Row],[Medicare Rate in CR]]&gt;0,"Y","N"),"N")</f>
        <v>Y</v>
      </c>
      <c r="O1910" s="166">
        <f>Table1[[#This Row],[Medicare Rate in CR]]*Table1[[#This Row],[SumOfUnits]]*Table1[[#This Row],[Actuarial Factor 06/20/2023]]</f>
        <v>16785.458114907709</v>
      </c>
      <c r="P19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16785.458114907709</v>
      </c>
      <c r="Q1910" s="166">
        <f>Table1[[#This Row],[Trended Medicare Pricing for all RHCs]]-Table1[[#This Row],[SumOfSFY24 Estimated Payment 5/04/23]]</f>
        <v>6026.6175087367064</v>
      </c>
      <c r="R1910" s="24">
        <f>Table1[[#This Row],[SumOfUnits]]*Table1[[#This Row],[Actuarial Factor 06/20/2023]]</f>
        <v>64.743724889715764</v>
      </c>
      <c r="S1910" s="23"/>
    </row>
    <row r="1911" spans="1:19" x14ac:dyDescent="0.25">
      <c r="A1911" s="192" t="s">
        <v>265</v>
      </c>
      <c r="B1911" s="193" t="s">
        <v>266</v>
      </c>
      <c r="C1911" s="192" t="s">
        <v>78</v>
      </c>
      <c r="D1911" s="192" t="s">
        <v>30</v>
      </c>
      <c r="E1911" s="192" t="s">
        <v>61</v>
      </c>
      <c r="F1911" s="194">
        <v>1484.1861809771608</v>
      </c>
      <c r="G1911">
        <v>9</v>
      </c>
      <c r="H1911">
        <v>9</v>
      </c>
      <c r="I1911" s="167">
        <v>1216.3511618519392</v>
      </c>
      <c r="J1911" s="22">
        <v>0.81954082138880713</v>
      </c>
      <c r="K1911" s="22" t="s">
        <v>267</v>
      </c>
      <c r="L1911" s="22" t="s">
        <v>58</v>
      </c>
      <c r="M1911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11" s="24" t="str">
        <f>IFERROR(IF(Table1[[#This Row],[Medicare Rate in CR]]&gt;0,"Y","N"),"N")</f>
        <v>Y</v>
      </c>
      <c r="O1911" s="166">
        <f>Table1[[#This Row],[Medicare Rate in CR]]*Table1[[#This Row],[SumOfUnits]]*Table1[[#This Row],[Actuarial Factor 06/20/2023]]</f>
        <v>1912.2673801793594</v>
      </c>
      <c r="P19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1912.2673801793594</v>
      </c>
      <c r="Q1911" s="166">
        <f>Table1[[#This Row],[Trended Medicare Pricing for all RHCs]]-Table1[[#This Row],[SumOfSFY24 Estimated Payment 5/04/23]]</f>
        <v>695.91621832742021</v>
      </c>
      <c r="R1911" s="24">
        <f>Table1[[#This Row],[SumOfUnits]]*Table1[[#This Row],[Actuarial Factor 06/20/2023]]</f>
        <v>7.3758673924992646</v>
      </c>
      <c r="S1911" s="23"/>
    </row>
    <row r="1912" spans="1:19" x14ac:dyDescent="0.25">
      <c r="A1912" s="192" t="s">
        <v>265</v>
      </c>
      <c r="B1912" s="193" t="s">
        <v>266</v>
      </c>
      <c r="C1912" s="192" t="s">
        <v>78</v>
      </c>
      <c r="D1912" s="192" t="s">
        <v>30</v>
      </c>
      <c r="E1912" s="192" t="s">
        <v>62</v>
      </c>
      <c r="F1912" s="194">
        <v>58602.071889756051</v>
      </c>
      <c r="G1912">
        <v>355</v>
      </c>
      <c r="H1912">
        <v>355</v>
      </c>
      <c r="I1912" s="167">
        <v>55667.354933905946</v>
      </c>
      <c r="J1912" s="22">
        <v>0.94992127648027569</v>
      </c>
      <c r="K1912" s="22" t="s">
        <v>267</v>
      </c>
      <c r="L1912" s="22" t="s">
        <v>58</v>
      </c>
      <c r="M1912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12" s="24" t="str">
        <f>IFERROR(IF(Table1[[#This Row],[Medicare Rate in CR]]&gt;0,"Y","N"),"N")</f>
        <v>Y</v>
      </c>
      <c r="O1912" s="166">
        <f>Table1[[#This Row],[Medicare Rate in CR]]*Table1[[#This Row],[SumOfUnits]]*Table1[[#This Row],[Actuarial Factor 06/20/2023]]</f>
        <v>87428.189499798085</v>
      </c>
      <c r="P19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87428.189499798085</v>
      </c>
      <c r="Q1912" s="166">
        <f>Table1[[#This Row],[Trended Medicare Pricing for all RHCs]]-Table1[[#This Row],[SumOfSFY24 Estimated Payment 5/04/23]]</f>
        <v>31760.834565892139</v>
      </c>
      <c r="R1912" s="24">
        <f>Table1[[#This Row],[SumOfUnits]]*Table1[[#This Row],[Actuarial Factor 06/20/2023]]</f>
        <v>337.22205315049786</v>
      </c>
      <c r="S1912" s="23"/>
    </row>
    <row r="1913" spans="1:19" x14ac:dyDescent="0.25">
      <c r="A1913" s="192" t="s">
        <v>265</v>
      </c>
      <c r="B1913" s="193" t="s">
        <v>266</v>
      </c>
      <c r="C1913" s="192" t="s">
        <v>78</v>
      </c>
      <c r="D1913" s="192" t="s">
        <v>30</v>
      </c>
      <c r="E1913" s="192" t="s">
        <v>63</v>
      </c>
      <c r="F1913" s="194">
        <v>3651.5081430085761</v>
      </c>
      <c r="G1913">
        <v>22</v>
      </c>
      <c r="H1913">
        <v>22</v>
      </c>
      <c r="I1913" s="167">
        <v>3419.6579259424343</v>
      </c>
      <c r="J1913" s="22">
        <v>0.93650562781571278</v>
      </c>
      <c r="K1913" s="22" t="s">
        <v>267</v>
      </c>
      <c r="L1913" s="22" t="s">
        <v>58</v>
      </c>
      <c r="M1913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13" s="24" t="str">
        <f>IFERROR(IF(Table1[[#This Row],[Medicare Rate in CR]]&gt;0,"Y","N"),"N")</f>
        <v>Y</v>
      </c>
      <c r="O1913" s="166">
        <f>Table1[[#This Row],[Medicare Rate in CR]]*Table1[[#This Row],[SumOfUnits]]*Table1[[#This Row],[Actuarial Factor 06/20/2023]]</f>
        <v>5341.5658794850369</v>
      </c>
      <c r="P19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5341.5658794850369</v>
      </c>
      <c r="Q1913" s="166">
        <f>Table1[[#This Row],[Trended Medicare Pricing for all RHCs]]-Table1[[#This Row],[SumOfSFY24 Estimated Payment 5/04/23]]</f>
        <v>1921.9079535426026</v>
      </c>
      <c r="R1913" s="24">
        <f>Table1[[#This Row],[SumOfUnits]]*Table1[[#This Row],[Actuarial Factor 06/20/2023]]</f>
        <v>20.603123811945682</v>
      </c>
      <c r="S1913" s="23"/>
    </row>
    <row r="1914" spans="1:19" x14ac:dyDescent="0.25">
      <c r="A1914" s="192" t="s">
        <v>265</v>
      </c>
      <c r="B1914" s="193" t="s">
        <v>266</v>
      </c>
      <c r="C1914" s="192" t="s">
        <v>78</v>
      </c>
      <c r="D1914" s="192" t="s">
        <v>30</v>
      </c>
      <c r="E1914" s="192" t="s">
        <v>64</v>
      </c>
      <c r="F1914" s="194">
        <v>3990.0549291702796</v>
      </c>
      <c r="G1914">
        <v>24</v>
      </c>
      <c r="H1914">
        <v>24</v>
      </c>
      <c r="I1914" s="167">
        <v>3624.5158439068537</v>
      </c>
      <c r="J1914" s="22">
        <v>0.90838745537284149</v>
      </c>
      <c r="K1914" s="22" t="s">
        <v>267</v>
      </c>
      <c r="L1914" s="22" t="s">
        <v>58</v>
      </c>
      <c r="M1914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14" s="24" t="str">
        <f>IFERROR(IF(Table1[[#This Row],[Medicare Rate in CR]]&gt;0,"Y","N"),"N")</f>
        <v>Y</v>
      </c>
      <c r="O1914" s="166">
        <f>Table1[[#This Row],[Medicare Rate in CR]]*Table1[[#This Row],[SumOfUnits]]*Table1[[#This Row],[Actuarial Factor 06/20/2023]]</f>
        <v>5652.2047603191095</v>
      </c>
      <c r="P19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5652.2047603191095</v>
      </c>
      <c r="Q1914" s="166">
        <f>Table1[[#This Row],[Trended Medicare Pricing for all RHCs]]-Table1[[#This Row],[SumOfSFY24 Estimated Payment 5/04/23]]</f>
        <v>2027.6889164122558</v>
      </c>
      <c r="R1914" s="24">
        <f>Table1[[#This Row],[SumOfUnits]]*Table1[[#This Row],[Actuarial Factor 06/20/2023]]</f>
        <v>21.801298928948196</v>
      </c>
      <c r="S1914" s="23"/>
    </row>
    <row r="1915" spans="1:19" x14ac:dyDescent="0.25">
      <c r="A1915" s="192" t="s">
        <v>265</v>
      </c>
      <c r="B1915" s="193" t="s">
        <v>266</v>
      </c>
      <c r="C1915" s="192" t="s">
        <v>78</v>
      </c>
      <c r="D1915" s="192" t="s">
        <v>30</v>
      </c>
      <c r="E1915" s="192" t="s">
        <v>77</v>
      </c>
      <c r="F1915" s="194">
        <v>68068.27599498877</v>
      </c>
      <c r="G1915">
        <v>412</v>
      </c>
      <c r="H1915">
        <v>412</v>
      </c>
      <c r="I1915" s="167">
        <v>86432.099710408031</v>
      </c>
      <c r="J1915" s="22">
        <v>1.2697853507670918</v>
      </c>
      <c r="K1915" s="22" t="s">
        <v>267</v>
      </c>
      <c r="L1915" s="22" t="s">
        <v>58</v>
      </c>
      <c r="M1915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15" s="24" t="str">
        <f>IFERROR(IF(Table1[[#This Row],[Medicare Rate in CR]]&gt;0,"Y","N"),"N")</f>
        <v>Y</v>
      </c>
      <c r="O1915" s="166">
        <f>Table1[[#This Row],[Medicare Rate in CR]]*Table1[[#This Row],[SumOfUnits]]*Table1[[#This Row],[Actuarial Factor 06/20/2023]]</f>
        <v>135632.274616429</v>
      </c>
      <c r="P19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135632.274616429</v>
      </c>
      <c r="Q1915" s="166">
        <f>Table1[[#This Row],[Trended Medicare Pricing for all RHCs]]-Table1[[#This Row],[SumOfSFY24 Estimated Payment 5/04/23]]</f>
        <v>49200.17490602097</v>
      </c>
      <c r="R1915" s="24">
        <f>Table1[[#This Row],[SumOfUnits]]*Table1[[#This Row],[Actuarial Factor 06/20/2023]]</f>
        <v>523.15156451604184</v>
      </c>
      <c r="S1915" s="23"/>
    </row>
    <row r="1916" spans="1:19" x14ac:dyDescent="0.25">
      <c r="A1916" s="192" t="s">
        <v>265</v>
      </c>
      <c r="B1916" s="193" t="s">
        <v>266</v>
      </c>
      <c r="C1916" s="192" t="s">
        <v>78</v>
      </c>
      <c r="D1916" s="192" t="s">
        <v>32</v>
      </c>
      <c r="E1916" s="192" t="s">
        <v>81</v>
      </c>
      <c r="F1916" s="194">
        <v>166.25228871542836</v>
      </c>
      <c r="G1916">
        <v>1</v>
      </c>
      <c r="H1916">
        <v>1</v>
      </c>
      <c r="I1916" s="167">
        <v>173.88215095903942</v>
      </c>
      <c r="J1916" s="22">
        <v>1.0458932764328495</v>
      </c>
      <c r="K1916" s="22" t="s">
        <v>267</v>
      </c>
      <c r="L1916" s="22" t="s">
        <v>58</v>
      </c>
      <c r="M1916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16" s="24" t="str">
        <f>IFERROR(IF(Table1[[#This Row],[Medicare Rate in CR]]&gt;0,"Y","N"),"N")</f>
        <v>Y</v>
      </c>
      <c r="O1916" s="166">
        <f>Table1[[#This Row],[Medicare Rate in CR]]*Table1[[#This Row],[SumOfUnits]]*Table1[[#This Row],[Actuarial Factor 06/20/2023]]</f>
        <v>271.15829084798054</v>
      </c>
      <c r="P19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271.15829084798054</v>
      </c>
      <c r="Q1916" s="166">
        <f>Table1[[#This Row],[Trended Medicare Pricing for all RHCs]]-Table1[[#This Row],[SumOfSFY24 Estimated Payment 5/04/23]]</f>
        <v>97.276139888941117</v>
      </c>
      <c r="R1916" s="24">
        <f>Table1[[#This Row],[SumOfUnits]]*Table1[[#This Row],[Actuarial Factor 06/20/2023]]</f>
        <v>1.0458932764328495</v>
      </c>
      <c r="S1916" s="23"/>
    </row>
    <row r="1917" spans="1:19" x14ac:dyDescent="0.25">
      <c r="A1917" s="192" t="s">
        <v>265</v>
      </c>
      <c r="B1917" s="193" t="s">
        <v>266</v>
      </c>
      <c r="C1917" s="192" t="s">
        <v>78</v>
      </c>
      <c r="D1917" s="192" t="s">
        <v>32</v>
      </c>
      <c r="E1917" s="192" t="s">
        <v>65</v>
      </c>
      <c r="F1917" s="194">
        <v>1163.7660210079985</v>
      </c>
      <c r="G1917">
        <v>7</v>
      </c>
      <c r="H1917">
        <v>7</v>
      </c>
      <c r="I1917" s="167">
        <v>1541.8125681477859</v>
      </c>
      <c r="J1917" s="22">
        <v>1.3248475555355548</v>
      </c>
      <c r="K1917" s="22" t="s">
        <v>267</v>
      </c>
      <c r="L1917" s="22" t="s">
        <v>58</v>
      </c>
      <c r="M1917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17" s="24" t="str">
        <f>IFERROR(IF(Table1[[#This Row],[Medicare Rate in CR]]&gt;0,"Y","N"),"N")</f>
        <v>Y</v>
      </c>
      <c r="O1917" s="166">
        <f>Table1[[#This Row],[Medicare Rate in CR]]*Table1[[#This Row],[SumOfUnits]]*Table1[[#This Row],[Actuarial Factor 06/20/2023]]</f>
        <v>2404.3598407370355</v>
      </c>
      <c r="P19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2404.3598407370355</v>
      </c>
      <c r="Q1917" s="166">
        <f>Table1[[#This Row],[Trended Medicare Pricing for all RHCs]]-Table1[[#This Row],[SumOfSFY24 Estimated Payment 5/04/23]]</f>
        <v>862.54727258924959</v>
      </c>
      <c r="R1917" s="24">
        <f>Table1[[#This Row],[SumOfUnits]]*Table1[[#This Row],[Actuarial Factor 06/20/2023]]</f>
        <v>9.2739328887488828</v>
      </c>
      <c r="S1917" s="23"/>
    </row>
    <row r="1918" spans="1:19" x14ac:dyDescent="0.25">
      <c r="A1918" s="192" t="s">
        <v>265</v>
      </c>
      <c r="B1918" s="193" t="s">
        <v>266</v>
      </c>
      <c r="C1918" s="192" t="s">
        <v>78</v>
      </c>
      <c r="D1918" s="192" t="s">
        <v>32</v>
      </c>
      <c r="E1918" s="192" t="s">
        <v>66</v>
      </c>
      <c r="F1918" s="194">
        <v>1810.6485496771706</v>
      </c>
      <c r="G1918">
        <v>11</v>
      </c>
      <c r="H1918">
        <v>11</v>
      </c>
      <c r="I1918" s="167">
        <v>1947.6301941468967</v>
      </c>
      <c r="J1918" s="22">
        <v>1.0756533588443484</v>
      </c>
      <c r="K1918" s="22" t="s">
        <v>267</v>
      </c>
      <c r="L1918" s="22" t="s">
        <v>58</v>
      </c>
      <c r="M1918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18" s="24" t="str">
        <f>IFERROR(IF(Table1[[#This Row],[Medicare Rate in CR]]&gt;0,"Y","N"),"N")</f>
        <v>Y</v>
      </c>
      <c r="O1918" s="166">
        <f>Table1[[#This Row],[Medicare Rate in CR]]*Table1[[#This Row],[SumOfUnits]]*Table1[[#This Row],[Actuarial Factor 06/20/2023]]</f>
        <v>3067.6127879538431</v>
      </c>
      <c r="P19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3067.6127879538431</v>
      </c>
      <c r="Q1918" s="166">
        <f>Table1[[#This Row],[Trended Medicare Pricing for all RHCs]]-Table1[[#This Row],[SumOfSFY24 Estimated Payment 5/04/23]]</f>
        <v>1119.9825938069464</v>
      </c>
      <c r="R1918" s="24">
        <f>Table1[[#This Row],[SumOfUnits]]*Table1[[#This Row],[Actuarial Factor 06/20/2023]]</f>
        <v>11.832186947287832</v>
      </c>
      <c r="S1918" s="23"/>
    </row>
    <row r="1919" spans="1:19" x14ac:dyDescent="0.25">
      <c r="A1919" s="192" t="s">
        <v>265</v>
      </c>
      <c r="B1919" s="193" t="s">
        <v>266</v>
      </c>
      <c r="C1919" s="192" t="s">
        <v>78</v>
      </c>
      <c r="D1919" s="192" t="s">
        <v>31</v>
      </c>
      <c r="E1919" s="192" t="s">
        <v>69</v>
      </c>
      <c r="F1919" s="194">
        <v>3144.4444444444448</v>
      </c>
      <c r="G1919">
        <v>17</v>
      </c>
      <c r="H1919">
        <v>17</v>
      </c>
      <c r="I1919" s="167">
        <v>3366.1095457825281</v>
      </c>
      <c r="J1919" s="22">
        <v>1.0704942018389665</v>
      </c>
      <c r="K1919" s="22" t="s">
        <v>267</v>
      </c>
      <c r="L1919" s="22" t="s">
        <v>58</v>
      </c>
      <c r="M1919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19" s="24" t="str">
        <f>IFERROR(IF(Table1[[#This Row],[Medicare Rate in CR]]&gt;0,"Y","N"),"N")</f>
        <v>Y</v>
      </c>
      <c r="O1919" s="166">
        <f>Table1[[#This Row],[Medicare Rate in CR]]*Table1[[#This Row],[SumOfUnits]]*Table1[[#This Row],[Actuarial Factor 06/20/2023]]</f>
        <v>4718.1175550690978</v>
      </c>
      <c r="P19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4718.1175550690978</v>
      </c>
      <c r="Q1919" s="166">
        <f>Table1[[#This Row],[Trended Medicare Pricing for all RHCs]]-Table1[[#This Row],[SumOfSFY24 Estimated Payment 5/04/23]]</f>
        <v>1352.0080092865696</v>
      </c>
      <c r="R1919" s="24">
        <f>Table1[[#This Row],[SumOfUnits]]*Table1[[#This Row],[Actuarial Factor 06/20/2023]]</f>
        <v>18.198401431262429</v>
      </c>
      <c r="S1919" s="23"/>
    </row>
    <row r="1920" spans="1:19" x14ac:dyDescent="0.25">
      <c r="A1920" s="192" t="s">
        <v>265</v>
      </c>
      <c r="B1920" s="193" t="s">
        <v>266</v>
      </c>
      <c r="C1920" s="192" t="s">
        <v>79</v>
      </c>
      <c r="D1920" s="192" t="s">
        <v>30</v>
      </c>
      <c r="E1920" s="192" t="s">
        <v>63</v>
      </c>
      <c r="F1920" s="194">
        <v>166.25228871542836</v>
      </c>
      <c r="G1920">
        <v>1</v>
      </c>
      <c r="H1920">
        <v>1</v>
      </c>
      <c r="I1920" s="167">
        <v>157.73935234904272</v>
      </c>
      <c r="J1920" s="22">
        <v>0.94879507264434049</v>
      </c>
      <c r="K1920" s="22" t="s">
        <v>267</v>
      </c>
      <c r="L1920" s="22" t="s">
        <v>58</v>
      </c>
      <c r="M1920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20" s="24" t="str">
        <f>IFERROR(IF(Table1[[#This Row],[Medicare Rate in CR]]&gt;0,"Y","N"),"N")</f>
        <v>Y</v>
      </c>
      <c r="O1920" s="166">
        <f>Table1[[#This Row],[Medicare Rate in CR]]*Table1[[#This Row],[SumOfUnits]]*Table1[[#This Row],[Actuarial Factor 06/20/2023]]</f>
        <v>245.9846105337717</v>
      </c>
      <c r="P19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245.9846105337717</v>
      </c>
      <c r="Q1920" s="166">
        <f>Table1[[#This Row],[Trended Medicare Pricing for all RHCs]]-Table1[[#This Row],[SumOfSFY24 Estimated Payment 5/04/23]]</f>
        <v>88.245258184728982</v>
      </c>
      <c r="R1920" s="24">
        <f>Table1[[#This Row],[SumOfUnits]]*Table1[[#This Row],[Actuarial Factor 06/20/2023]]</f>
        <v>0.94879507264434049</v>
      </c>
      <c r="S1920" s="23"/>
    </row>
    <row r="1921" spans="1:19" x14ac:dyDescent="0.25">
      <c r="A1921" s="192" t="s">
        <v>265</v>
      </c>
      <c r="B1921" s="193" t="s">
        <v>266</v>
      </c>
      <c r="C1921" s="192" t="s">
        <v>79</v>
      </c>
      <c r="D1921" s="192" t="s">
        <v>30</v>
      </c>
      <c r="E1921" s="192" t="s">
        <v>77</v>
      </c>
      <c r="F1921" s="194">
        <v>332.50457743085673</v>
      </c>
      <c r="G1921">
        <v>2</v>
      </c>
      <c r="H1921">
        <v>2</v>
      </c>
      <c r="I1921" s="167">
        <v>424.96309103627084</v>
      </c>
      <c r="J1921" s="22">
        <v>1.2780668895442215</v>
      </c>
      <c r="K1921" s="22" t="s">
        <v>267</v>
      </c>
      <c r="L1921" s="22" t="s">
        <v>58</v>
      </c>
      <c r="M1921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21" s="24" t="str">
        <f>IFERROR(IF(Table1[[#This Row],[Medicare Rate in CR]]&gt;0,"Y","N"),"N")</f>
        <v>Y</v>
      </c>
      <c r="O1921" s="166">
        <f>Table1[[#This Row],[Medicare Rate in CR]]*Table1[[#This Row],[SumOfUnits]]*Table1[[#This Row],[Actuarial Factor 06/20/2023]]</f>
        <v>662.70324356646972</v>
      </c>
      <c r="P19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662.70324356646972</v>
      </c>
      <c r="Q1921" s="166">
        <f>Table1[[#This Row],[Trended Medicare Pricing for all RHCs]]-Table1[[#This Row],[SumOfSFY24 Estimated Payment 5/04/23]]</f>
        <v>237.74015253019888</v>
      </c>
      <c r="R1921" s="24">
        <f>Table1[[#This Row],[SumOfUnits]]*Table1[[#This Row],[Actuarial Factor 06/20/2023]]</f>
        <v>2.5561337790884431</v>
      </c>
      <c r="S1921" s="23"/>
    </row>
    <row r="1922" spans="1:19" x14ac:dyDescent="0.25">
      <c r="A1922" s="192" t="s">
        <v>265</v>
      </c>
      <c r="B1922" s="193" t="s">
        <v>266</v>
      </c>
      <c r="C1922" s="192" t="s">
        <v>55</v>
      </c>
      <c r="D1922" s="192" t="s">
        <v>30</v>
      </c>
      <c r="E1922" s="192" t="s">
        <v>56</v>
      </c>
      <c r="F1922" s="194">
        <v>831.26144357714179</v>
      </c>
      <c r="G1922">
        <v>5</v>
      </c>
      <c r="H1922">
        <v>5</v>
      </c>
      <c r="I1922" s="167">
        <v>891.46012519887086</v>
      </c>
      <c r="J1922" s="22">
        <v>1.0724184696485837</v>
      </c>
      <c r="K1922" s="22" t="s">
        <v>267</v>
      </c>
      <c r="L1922" s="22" t="s">
        <v>58</v>
      </c>
      <c r="M1922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22" s="24" t="str">
        <f>IFERROR(IF(Table1[[#This Row],[Medicare Rate in CR]]&gt;0,"Y","N"),"N")</f>
        <v>Y</v>
      </c>
      <c r="O1922" s="166">
        <f>Table1[[#This Row],[Medicare Rate in CR]]*Table1[[#This Row],[SumOfUnits]]*Table1[[#This Row],[Actuarial Factor 06/20/2023]]</f>
        <v>1390.1760622054589</v>
      </c>
      <c r="P19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1390.1760622054589</v>
      </c>
      <c r="Q1922" s="166">
        <f>Table1[[#This Row],[Trended Medicare Pricing for all RHCs]]-Table1[[#This Row],[SumOfSFY24 Estimated Payment 5/04/23]]</f>
        <v>498.71593700658809</v>
      </c>
      <c r="R1922" s="24">
        <f>Table1[[#This Row],[SumOfUnits]]*Table1[[#This Row],[Actuarial Factor 06/20/2023]]</f>
        <v>5.3620923482429186</v>
      </c>
      <c r="S1922" s="23"/>
    </row>
    <row r="1923" spans="1:19" x14ac:dyDescent="0.25">
      <c r="A1923" s="192" t="s">
        <v>265</v>
      </c>
      <c r="B1923" s="193" t="s">
        <v>266</v>
      </c>
      <c r="C1923" s="192" t="s">
        <v>55</v>
      </c>
      <c r="D1923" s="192" t="s">
        <v>30</v>
      </c>
      <c r="E1923" s="192" t="s">
        <v>59</v>
      </c>
      <c r="F1923" s="194">
        <v>1330.0183097234269</v>
      </c>
      <c r="G1923">
        <v>8</v>
      </c>
      <c r="H1923">
        <v>8</v>
      </c>
      <c r="I1923" s="167">
        <v>1360.2364898663145</v>
      </c>
      <c r="J1923" s="22">
        <v>1.0227201234163246</v>
      </c>
      <c r="K1923" s="22" t="s">
        <v>267</v>
      </c>
      <c r="L1923" s="22" t="s">
        <v>58</v>
      </c>
      <c r="M1923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23" s="24" t="str">
        <f>IFERROR(IF(Table1[[#This Row],[Medicare Rate in CR]]&gt;0,"Y","N"),"N")</f>
        <v>Y</v>
      </c>
      <c r="O1923" s="166">
        <f>Table1[[#This Row],[Medicare Rate in CR]]*Table1[[#This Row],[SumOfUnits]]*Table1[[#This Row],[Actuarial Factor 06/20/2023]]</f>
        <v>2121.2033535753303</v>
      </c>
      <c r="P19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2121.2033535753303</v>
      </c>
      <c r="Q1923" s="166">
        <f>Table1[[#This Row],[Trended Medicare Pricing for all RHCs]]-Table1[[#This Row],[SumOfSFY24 Estimated Payment 5/04/23]]</f>
        <v>760.9668637090158</v>
      </c>
      <c r="R1923" s="24">
        <f>Table1[[#This Row],[SumOfUnits]]*Table1[[#This Row],[Actuarial Factor 06/20/2023]]</f>
        <v>8.1817609873305965</v>
      </c>
      <c r="S1923" s="23"/>
    </row>
    <row r="1924" spans="1:19" x14ac:dyDescent="0.25">
      <c r="A1924" s="192" t="s">
        <v>265</v>
      </c>
      <c r="B1924" s="193" t="s">
        <v>266</v>
      </c>
      <c r="C1924" s="192" t="s">
        <v>55</v>
      </c>
      <c r="D1924" s="192" t="s">
        <v>30</v>
      </c>
      <c r="E1924" s="192" t="s">
        <v>60</v>
      </c>
      <c r="F1924" s="194">
        <v>166.25228871542836</v>
      </c>
      <c r="G1924">
        <v>1</v>
      </c>
      <c r="H1924">
        <v>1</v>
      </c>
      <c r="I1924" s="167">
        <v>151.06451334974625</v>
      </c>
      <c r="J1924" s="22">
        <v>0.90864621784738975</v>
      </c>
      <c r="K1924" s="22" t="s">
        <v>267</v>
      </c>
      <c r="L1924" s="22" t="s">
        <v>58</v>
      </c>
      <c r="M1924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24" s="24" t="str">
        <f>IFERROR(IF(Table1[[#This Row],[Medicare Rate in CR]]&gt;0,"Y","N"),"N")</f>
        <v>Y</v>
      </c>
      <c r="O1924" s="166">
        <f>Table1[[#This Row],[Medicare Rate in CR]]*Table1[[#This Row],[SumOfUnits]]*Table1[[#This Row],[Actuarial Factor 06/20/2023]]</f>
        <v>235.57561843911427</v>
      </c>
      <c r="P19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235.57561843911427</v>
      </c>
      <c r="Q1924" s="166">
        <f>Table1[[#This Row],[Trended Medicare Pricing for all RHCs]]-Table1[[#This Row],[SumOfSFY24 Estimated Payment 5/04/23]]</f>
        <v>84.511105089368016</v>
      </c>
      <c r="R1924" s="24">
        <f>Table1[[#This Row],[SumOfUnits]]*Table1[[#This Row],[Actuarial Factor 06/20/2023]]</f>
        <v>0.90864621784738975</v>
      </c>
      <c r="S1924" s="23"/>
    </row>
    <row r="1925" spans="1:19" x14ac:dyDescent="0.25">
      <c r="A1925" s="192" t="s">
        <v>265</v>
      </c>
      <c r="B1925" s="193" t="s">
        <v>266</v>
      </c>
      <c r="C1925" s="192" t="s">
        <v>55</v>
      </c>
      <c r="D1925" s="192" t="s">
        <v>30</v>
      </c>
      <c r="E1925" s="192" t="s">
        <v>61</v>
      </c>
      <c r="F1925" s="194">
        <v>166.25228871542836</v>
      </c>
      <c r="G1925">
        <v>1</v>
      </c>
      <c r="H1925">
        <v>1</v>
      </c>
      <c r="I1925" s="167">
        <v>151.06451334974625</v>
      </c>
      <c r="J1925" s="22">
        <v>0.90864621784738975</v>
      </c>
      <c r="K1925" s="22" t="s">
        <v>267</v>
      </c>
      <c r="L1925" s="22" t="s">
        <v>58</v>
      </c>
      <c r="M1925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25" s="24" t="str">
        <f>IFERROR(IF(Table1[[#This Row],[Medicare Rate in CR]]&gt;0,"Y","N"),"N")</f>
        <v>Y</v>
      </c>
      <c r="O1925" s="166">
        <f>Table1[[#This Row],[Medicare Rate in CR]]*Table1[[#This Row],[SumOfUnits]]*Table1[[#This Row],[Actuarial Factor 06/20/2023]]</f>
        <v>235.57561843911427</v>
      </c>
      <c r="P19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235.57561843911427</v>
      </c>
      <c r="Q1925" s="166">
        <f>Table1[[#This Row],[Trended Medicare Pricing for all RHCs]]-Table1[[#This Row],[SumOfSFY24 Estimated Payment 5/04/23]]</f>
        <v>84.511105089368016</v>
      </c>
      <c r="R1925" s="24">
        <f>Table1[[#This Row],[SumOfUnits]]*Table1[[#This Row],[Actuarial Factor 06/20/2023]]</f>
        <v>0.90864621784738975</v>
      </c>
      <c r="S1925" s="23"/>
    </row>
    <row r="1926" spans="1:19" x14ac:dyDescent="0.25">
      <c r="A1926" s="192" t="s">
        <v>265</v>
      </c>
      <c r="B1926" s="193" t="s">
        <v>266</v>
      </c>
      <c r="C1926" s="192" t="s">
        <v>55</v>
      </c>
      <c r="D1926" s="192" t="s">
        <v>30</v>
      </c>
      <c r="E1926" s="192" t="s">
        <v>62</v>
      </c>
      <c r="F1926" s="194">
        <v>997.51373229257013</v>
      </c>
      <c r="G1926">
        <v>6</v>
      </c>
      <c r="H1926">
        <v>6</v>
      </c>
      <c r="I1926" s="167">
        <v>1046.1045081998459</v>
      </c>
      <c r="J1926" s="22">
        <v>1.0487118866981413</v>
      </c>
      <c r="K1926" s="22" t="s">
        <v>267</v>
      </c>
      <c r="L1926" s="22" t="s">
        <v>58</v>
      </c>
      <c r="M1926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26" s="24" t="str">
        <f>IFERROR(IF(Table1[[#This Row],[Medicare Rate in CR]]&gt;0,"Y","N"),"N")</f>
        <v>Y</v>
      </c>
      <c r="O1926" s="166">
        <f>Table1[[#This Row],[Medicare Rate in CR]]*Table1[[#This Row],[SumOfUnits]]*Table1[[#This Row],[Actuarial Factor 06/20/2023]]</f>
        <v>1631.3342624721606</v>
      </c>
      <c r="P19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1631.3342624721606</v>
      </c>
      <c r="Q1926" s="166">
        <f>Table1[[#This Row],[Trended Medicare Pricing for all RHCs]]-Table1[[#This Row],[SumOfSFY24 Estimated Payment 5/04/23]]</f>
        <v>585.22975427231472</v>
      </c>
      <c r="R1926" s="24">
        <f>Table1[[#This Row],[SumOfUnits]]*Table1[[#This Row],[Actuarial Factor 06/20/2023]]</f>
        <v>6.2922713201888474</v>
      </c>
      <c r="S1926" s="23"/>
    </row>
    <row r="1927" spans="1:19" x14ac:dyDescent="0.25">
      <c r="A1927" s="192" t="s">
        <v>265</v>
      </c>
      <c r="B1927" s="193" t="s">
        <v>266</v>
      </c>
      <c r="C1927" s="192" t="s">
        <v>55</v>
      </c>
      <c r="D1927" s="192" t="s">
        <v>30</v>
      </c>
      <c r="E1927" s="192" t="s">
        <v>77</v>
      </c>
      <c r="F1927" s="194">
        <v>1995.0274645851407</v>
      </c>
      <c r="G1927">
        <v>12</v>
      </c>
      <c r="H1927">
        <v>12</v>
      </c>
      <c r="I1927" s="167">
        <v>2527.0848927286879</v>
      </c>
      <c r="J1927" s="22">
        <v>1.2666917812352958</v>
      </c>
      <c r="K1927" s="22" t="s">
        <v>267</v>
      </c>
      <c r="L1927" s="22" t="s">
        <v>58</v>
      </c>
      <c r="M1927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27" s="24" t="str">
        <f>IFERROR(IF(Table1[[#This Row],[Medicare Rate in CR]]&gt;0,"Y","N"),"N")</f>
        <v>Y</v>
      </c>
      <c r="O1927" s="166">
        <f>Table1[[#This Row],[Medicare Rate in CR]]*Table1[[#This Row],[SumOfUnits]]*Table1[[#This Row],[Actuarial Factor 06/20/2023]]</f>
        <v>3940.8301344367533</v>
      </c>
      <c r="P19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3940.8301344367533</v>
      </c>
      <c r="Q1927" s="166">
        <f>Table1[[#This Row],[Trended Medicare Pricing for all RHCs]]-Table1[[#This Row],[SumOfSFY24 Estimated Payment 5/04/23]]</f>
        <v>1413.7452417080654</v>
      </c>
      <c r="R1927" s="24">
        <f>Table1[[#This Row],[SumOfUnits]]*Table1[[#This Row],[Actuarial Factor 06/20/2023]]</f>
        <v>15.20030137482355</v>
      </c>
      <c r="S1927" s="23"/>
    </row>
    <row r="1928" spans="1:19" x14ac:dyDescent="0.25">
      <c r="A1928" s="192" t="s">
        <v>265</v>
      </c>
      <c r="B1928" s="193" t="s">
        <v>266</v>
      </c>
      <c r="C1928" s="192" t="s">
        <v>83</v>
      </c>
      <c r="D1928" s="192" t="s">
        <v>30</v>
      </c>
      <c r="E1928" s="192" t="s">
        <v>59</v>
      </c>
      <c r="F1928" s="194">
        <v>332.50457743085673</v>
      </c>
      <c r="G1928">
        <v>2</v>
      </c>
      <c r="H1928">
        <v>2</v>
      </c>
      <c r="I1928" s="167">
        <v>303.84859779488579</v>
      </c>
      <c r="J1928" s="22">
        <v>0.91381778904403255</v>
      </c>
      <c r="K1928" s="22" t="s">
        <v>267</v>
      </c>
      <c r="L1928" s="22" t="s">
        <v>58</v>
      </c>
      <c r="M1928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28" s="24" t="str">
        <f>IFERROR(IF(Table1[[#This Row],[Medicare Rate in CR]]&gt;0,"Y","N"),"N")</f>
        <v>Y</v>
      </c>
      <c r="O1928" s="166">
        <f>Table1[[#This Row],[Medicare Rate in CR]]*Table1[[#This Row],[SumOfUnits]]*Table1[[#This Row],[Actuarial Factor 06/20/2023]]</f>
        <v>473.83279997511175</v>
      </c>
      <c r="P19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473.83279997511175</v>
      </c>
      <c r="Q1928" s="166">
        <f>Table1[[#This Row],[Trended Medicare Pricing for all RHCs]]-Table1[[#This Row],[SumOfSFY24 Estimated Payment 5/04/23]]</f>
        <v>169.98420218022596</v>
      </c>
      <c r="R1928" s="24">
        <f>Table1[[#This Row],[SumOfUnits]]*Table1[[#This Row],[Actuarial Factor 06/20/2023]]</f>
        <v>1.8276355780880651</v>
      </c>
      <c r="S1928" s="23"/>
    </row>
    <row r="1929" spans="1:19" x14ac:dyDescent="0.25">
      <c r="A1929" s="192" t="s">
        <v>265</v>
      </c>
      <c r="B1929" s="193" t="s">
        <v>266</v>
      </c>
      <c r="C1929" s="192" t="s">
        <v>83</v>
      </c>
      <c r="D1929" s="192" t="s">
        <v>30</v>
      </c>
      <c r="E1929" s="192" t="s">
        <v>63</v>
      </c>
      <c r="F1929" s="194">
        <v>332.50457743085673</v>
      </c>
      <c r="G1929">
        <v>2</v>
      </c>
      <c r="H1929">
        <v>2</v>
      </c>
      <c r="I1929" s="167">
        <v>308.5081821134109</v>
      </c>
      <c r="J1929" s="22">
        <v>0.92783138354708572</v>
      </c>
      <c r="K1929" s="22" t="s">
        <v>267</v>
      </c>
      <c r="L1929" s="22" t="s">
        <v>58</v>
      </c>
      <c r="M1929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29" s="24" t="str">
        <f>IFERROR(IF(Table1[[#This Row],[Medicare Rate in CR]]&gt;0,"Y","N"),"N")</f>
        <v>Y</v>
      </c>
      <c r="O1929" s="166">
        <f>Table1[[#This Row],[Medicare Rate in CR]]*Table1[[#This Row],[SumOfUnits]]*Table1[[#This Row],[Actuarial Factor 06/20/2023]]</f>
        <v>481.09912899683485</v>
      </c>
      <c r="P19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481.09912899683485</v>
      </c>
      <c r="Q1929" s="166">
        <f>Table1[[#This Row],[Trended Medicare Pricing for all RHCs]]-Table1[[#This Row],[SumOfSFY24 Estimated Payment 5/04/23]]</f>
        <v>172.59094688342395</v>
      </c>
      <c r="R1929" s="24">
        <f>Table1[[#This Row],[SumOfUnits]]*Table1[[#This Row],[Actuarial Factor 06/20/2023]]</f>
        <v>1.8556627670941714</v>
      </c>
      <c r="S1929" s="23"/>
    </row>
    <row r="1930" spans="1:19" x14ac:dyDescent="0.25">
      <c r="A1930" s="192" t="s">
        <v>265</v>
      </c>
      <c r="B1930" s="193" t="s">
        <v>266</v>
      </c>
      <c r="C1930" s="192" t="s">
        <v>83</v>
      </c>
      <c r="D1930" s="192" t="s">
        <v>30</v>
      </c>
      <c r="E1930" s="192" t="s">
        <v>77</v>
      </c>
      <c r="F1930" s="194">
        <v>332.50457743085673</v>
      </c>
      <c r="G1930">
        <v>2</v>
      </c>
      <c r="H1930">
        <v>2</v>
      </c>
      <c r="I1930" s="167">
        <v>363.69933240405339</v>
      </c>
      <c r="J1930" s="22">
        <v>1.0938175203909291</v>
      </c>
      <c r="K1930" s="22" t="s">
        <v>267</v>
      </c>
      <c r="L1930" s="22" t="s">
        <v>58</v>
      </c>
      <c r="M1930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30" s="24" t="str">
        <f>IFERROR(IF(Table1[[#This Row],[Medicare Rate in CR]]&gt;0,"Y","N"),"N")</f>
        <v>Y</v>
      </c>
      <c r="O1930" s="166">
        <f>Table1[[#This Row],[Medicare Rate in CR]]*Table1[[#This Row],[SumOfUnits]]*Table1[[#This Row],[Actuarial Factor 06/20/2023]]</f>
        <v>567.16626067310449</v>
      </c>
      <c r="P19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567.16626067310449</v>
      </c>
      <c r="Q1930" s="166">
        <f>Table1[[#This Row],[Trended Medicare Pricing for all RHCs]]-Table1[[#This Row],[SumOfSFY24 Estimated Payment 5/04/23]]</f>
        <v>203.4669282690511</v>
      </c>
      <c r="R1930" s="24">
        <f>Table1[[#This Row],[SumOfUnits]]*Table1[[#This Row],[Actuarial Factor 06/20/2023]]</f>
        <v>2.1876350407818581</v>
      </c>
      <c r="S1930" s="23"/>
    </row>
    <row r="1931" spans="1:19" x14ac:dyDescent="0.25">
      <c r="A1931" s="192" t="s">
        <v>265</v>
      </c>
      <c r="B1931" s="193" t="s">
        <v>266</v>
      </c>
      <c r="C1931" s="192" t="s">
        <v>85</v>
      </c>
      <c r="D1931" s="192" t="s">
        <v>30</v>
      </c>
      <c r="E1931" s="192" t="s">
        <v>56</v>
      </c>
      <c r="F1931" s="194">
        <v>22044.107160065578</v>
      </c>
      <c r="G1931">
        <v>133</v>
      </c>
      <c r="H1931">
        <v>133</v>
      </c>
      <c r="I1931" s="167">
        <v>22957.608692152477</v>
      </c>
      <c r="J1931" s="22">
        <v>1.0414397156325645</v>
      </c>
      <c r="K1931" s="22" t="s">
        <v>267</v>
      </c>
      <c r="L1931" s="22" t="s">
        <v>58</v>
      </c>
      <c r="M1931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31" s="24" t="str">
        <f>IFERROR(IF(Table1[[#This Row],[Medicare Rate in CR]]&gt;0,"Y","N"),"N")</f>
        <v>Y</v>
      </c>
      <c r="O1931" s="166">
        <f>Table1[[#This Row],[Medicare Rate in CR]]*Table1[[#This Row],[SumOfUnits]]*Table1[[#This Row],[Actuarial Factor 06/20/2023]]</f>
        <v>35910.486869761524</v>
      </c>
      <c r="P19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35910.486869761524</v>
      </c>
      <c r="Q1931" s="166">
        <f>Table1[[#This Row],[Trended Medicare Pricing for all RHCs]]-Table1[[#This Row],[SumOfSFY24 Estimated Payment 5/04/23]]</f>
        <v>12952.878177609047</v>
      </c>
      <c r="R1931" s="24">
        <f>Table1[[#This Row],[SumOfUnits]]*Table1[[#This Row],[Actuarial Factor 06/20/2023]]</f>
        <v>138.51148217913109</v>
      </c>
      <c r="S1931" s="23"/>
    </row>
    <row r="1932" spans="1:19" x14ac:dyDescent="0.25">
      <c r="A1932" s="192" t="s">
        <v>265</v>
      </c>
      <c r="B1932" s="193" t="s">
        <v>266</v>
      </c>
      <c r="C1932" s="192" t="s">
        <v>85</v>
      </c>
      <c r="D1932" s="192" t="s">
        <v>30</v>
      </c>
      <c r="E1932" s="192" t="s">
        <v>59</v>
      </c>
      <c r="F1932" s="194">
        <v>241425.13250457321</v>
      </c>
      <c r="G1932">
        <v>1454</v>
      </c>
      <c r="H1932">
        <v>1454</v>
      </c>
      <c r="I1932" s="167">
        <v>216560.4287237867</v>
      </c>
      <c r="J1932" s="22">
        <v>0.89700863566755829</v>
      </c>
      <c r="K1932" s="22" t="s">
        <v>267</v>
      </c>
      <c r="L1932" s="22" t="s">
        <v>58</v>
      </c>
      <c r="M1932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32" s="24" t="str">
        <f>IFERROR(IF(Table1[[#This Row],[Medicare Rate in CR]]&gt;0,"Y","N"),"N")</f>
        <v>Y</v>
      </c>
      <c r="O1932" s="166">
        <f>Table1[[#This Row],[Medicare Rate in CR]]*Table1[[#This Row],[SumOfUnits]]*Table1[[#This Row],[Actuarial Factor 06/20/2023]]</f>
        <v>338139.99921613088</v>
      </c>
      <c r="P19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338139.99921613088</v>
      </c>
      <c r="Q1932" s="166">
        <f>Table1[[#This Row],[Trended Medicare Pricing for all RHCs]]-Table1[[#This Row],[SumOfSFY24 Estimated Payment 5/04/23]]</f>
        <v>121579.57049234418</v>
      </c>
      <c r="R1932" s="24">
        <f>Table1[[#This Row],[SumOfUnits]]*Table1[[#This Row],[Actuarial Factor 06/20/2023]]</f>
        <v>1304.2505562606298</v>
      </c>
      <c r="S1932" s="23"/>
    </row>
    <row r="1933" spans="1:19" x14ac:dyDescent="0.25">
      <c r="A1933" s="192" t="s">
        <v>265</v>
      </c>
      <c r="B1933" s="193" t="s">
        <v>266</v>
      </c>
      <c r="C1933" s="192" t="s">
        <v>85</v>
      </c>
      <c r="D1933" s="192" t="s">
        <v>30</v>
      </c>
      <c r="E1933" s="192" t="s">
        <v>60</v>
      </c>
      <c r="F1933" s="194">
        <v>53812.084417461607</v>
      </c>
      <c r="G1933">
        <v>327</v>
      </c>
      <c r="H1933">
        <v>327</v>
      </c>
      <c r="I1933" s="167">
        <v>44528.411192936343</v>
      </c>
      <c r="J1933" s="22">
        <v>0.82747976918149668</v>
      </c>
      <c r="K1933" s="22" t="s">
        <v>267</v>
      </c>
      <c r="L1933" s="22" t="s">
        <v>58</v>
      </c>
      <c r="M1933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33" s="24" t="str">
        <f>IFERROR(IF(Table1[[#This Row],[Medicare Rate in CR]]&gt;0,"Y","N"),"N")</f>
        <v>Y</v>
      </c>
      <c r="O1933" s="166">
        <f>Table1[[#This Row],[Medicare Rate in CR]]*Table1[[#This Row],[SumOfUnits]]*Table1[[#This Row],[Actuarial Factor 06/20/2023]]</f>
        <v>70152.096421264316</v>
      </c>
      <c r="P19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70152.096421264316</v>
      </c>
      <c r="Q1933" s="166">
        <f>Table1[[#This Row],[Trended Medicare Pricing for all RHCs]]-Table1[[#This Row],[SumOfSFY24 Estimated Payment 5/04/23]]</f>
        <v>25623.685228327973</v>
      </c>
      <c r="R1933" s="24">
        <f>Table1[[#This Row],[SumOfUnits]]*Table1[[#This Row],[Actuarial Factor 06/20/2023]]</f>
        <v>270.58588452234943</v>
      </c>
      <c r="S1933" s="23"/>
    </row>
    <row r="1934" spans="1:19" x14ac:dyDescent="0.25">
      <c r="A1934" s="192" t="s">
        <v>265</v>
      </c>
      <c r="B1934" s="193" t="s">
        <v>266</v>
      </c>
      <c r="C1934" s="192" t="s">
        <v>85</v>
      </c>
      <c r="D1934" s="192" t="s">
        <v>30</v>
      </c>
      <c r="E1934" s="192" t="s">
        <v>61</v>
      </c>
      <c r="F1934" s="194">
        <v>4753.86913366098</v>
      </c>
      <c r="G1934">
        <v>29</v>
      </c>
      <c r="H1934">
        <v>29</v>
      </c>
      <c r="I1934" s="167">
        <v>3933.7305334408293</v>
      </c>
      <c r="J1934" s="22">
        <v>0.82747976918149668</v>
      </c>
      <c r="K1934" s="22" t="s">
        <v>267</v>
      </c>
      <c r="L1934" s="22" t="s">
        <v>58</v>
      </c>
      <c r="M1934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34" s="24" t="str">
        <f>IFERROR(IF(Table1[[#This Row],[Medicare Rate in CR]]&gt;0,"Y","N"),"N")</f>
        <v>Y</v>
      </c>
      <c r="O1934" s="166">
        <f>Table1[[#This Row],[Medicare Rate in CR]]*Table1[[#This Row],[SumOfUnits]]*Table1[[#This Row],[Actuarial Factor 06/20/2023]]</f>
        <v>6221.4397437818498</v>
      </c>
      <c r="P19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6221.4397437818498</v>
      </c>
      <c r="Q1934" s="166">
        <f>Table1[[#This Row],[Trended Medicare Pricing for all RHCs]]-Table1[[#This Row],[SumOfSFY24 Estimated Payment 5/04/23]]</f>
        <v>2287.7092103410205</v>
      </c>
      <c r="R1934" s="24">
        <f>Table1[[#This Row],[SumOfUnits]]*Table1[[#This Row],[Actuarial Factor 06/20/2023]]</f>
        <v>23.996913306263405</v>
      </c>
      <c r="S1934" s="23"/>
    </row>
    <row r="1935" spans="1:19" x14ac:dyDescent="0.25">
      <c r="A1935" s="192" t="s">
        <v>265</v>
      </c>
      <c r="B1935" s="193" t="s">
        <v>266</v>
      </c>
      <c r="C1935" s="192" t="s">
        <v>85</v>
      </c>
      <c r="D1935" s="192" t="s">
        <v>30</v>
      </c>
      <c r="E1935" s="192" t="s">
        <v>62</v>
      </c>
      <c r="F1935" s="194">
        <v>210075.98535221879</v>
      </c>
      <c r="G1935">
        <v>1271</v>
      </c>
      <c r="H1935">
        <v>1271</v>
      </c>
      <c r="I1935" s="167">
        <v>191730.59430457055</v>
      </c>
      <c r="J1935" s="22">
        <v>0.91267259312438831</v>
      </c>
      <c r="K1935" s="22" t="s">
        <v>267</v>
      </c>
      <c r="L1935" s="22" t="s">
        <v>58</v>
      </c>
      <c r="M1935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35" s="24" t="str">
        <f>IFERROR(IF(Table1[[#This Row],[Medicare Rate in CR]]&gt;0,"Y","N"),"N")</f>
        <v>Y</v>
      </c>
      <c r="O1935" s="166">
        <f>Table1[[#This Row],[Medicare Rate in CR]]*Table1[[#This Row],[SumOfUnits]]*Table1[[#This Row],[Actuarial Factor 06/20/2023]]</f>
        <v>300743.38004314812</v>
      </c>
      <c r="P19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300743.38004314812</v>
      </c>
      <c r="Q1935" s="166">
        <f>Table1[[#This Row],[Trended Medicare Pricing for all RHCs]]-Table1[[#This Row],[SumOfSFY24 Estimated Payment 5/04/23]]</f>
        <v>109012.78573857757</v>
      </c>
      <c r="R1935" s="24">
        <f>Table1[[#This Row],[SumOfUnits]]*Table1[[#This Row],[Actuarial Factor 06/20/2023]]</f>
        <v>1160.0068658610976</v>
      </c>
      <c r="S1935" s="23"/>
    </row>
    <row r="1936" spans="1:19" x14ac:dyDescent="0.25">
      <c r="A1936" s="192" t="s">
        <v>265</v>
      </c>
      <c r="B1936" s="193" t="s">
        <v>266</v>
      </c>
      <c r="C1936" s="192" t="s">
        <v>85</v>
      </c>
      <c r="D1936" s="192" t="s">
        <v>30</v>
      </c>
      <c r="E1936" s="192" t="s">
        <v>63</v>
      </c>
      <c r="F1936" s="194">
        <v>11909.318685554586</v>
      </c>
      <c r="G1936">
        <v>73</v>
      </c>
      <c r="H1936">
        <v>73</v>
      </c>
      <c r="I1936" s="167">
        <v>10724.761082616329</v>
      </c>
      <c r="J1936" s="22">
        <v>0.90053523344076203</v>
      </c>
      <c r="K1936" s="22" t="s">
        <v>267</v>
      </c>
      <c r="L1936" s="22" t="s">
        <v>58</v>
      </c>
      <c r="M1936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36" s="24" t="str">
        <f>IFERROR(IF(Table1[[#This Row],[Medicare Rate in CR]]&gt;0,"Y","N"),"N")</f>
        <v>Y</v>
      </c>
      <c r="O1936" s="166">
        <f>Table1[[#This Row],[Medicare Rate in CR]]*Table1[[#This Row],[SumOfUnits]]*Table1[[#This Row],[Actuarial Factor 06/20/2023]]</f>
        <v>17043.511817395192</v>
      </c>
      <c r="P19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17043.511817395192</v>
      </c>
      <c r="Q1936" s="166">
        <f>Table1[[#This Row],[Trended Medicare Pricing for all RHCs]]-Table1[[#This Row],[SumOfSFY24 Estimated Payment 5/04/23]]</f>
        <v>6318.7507347788633</v>
      </c>
      <c r="R1936" s="24">
        <f>Table1[[#This Row],[SumOfUnits]]*Table1[[#This Row],[Actuarial Factor 06/20/2023]]</f>
        <v>65.739072041175632</v>
      </c>
      <c r="S1936" s="23"/>
    </row>
    <row r="1937" spans="1:19" x14ac:dyDescent="0.25">
      <c r="A1937" s="192" t="s">
        <v>265</v>
      </c>
      <c r="B1937" s="193" t="s">
        <v>266</v>
      </c>
      <c r="C1937" s="192" t="s">
        <v>85</v>
      </c>
      <c r="D1937" s="192" t="s">
        <v>30</v>
      </c>
      <c r="E1937" s="192" t="s">
        <v>64</v>
      </c>
      <c r="F1937" s="194">
        <v>11171.562108509199</v>
      </c>
      <c r="G1937">
        <v>69</v>
      </c>
      <c r="H1937">
        <v>69</v>
      </c>
      <c r="I1937" s="167">
        <v>9885.7420789616244</v>
      </c>
      <c r="J1937" s="22">
        <v>0.88490239618609945</v>
      </c>
      <c r="K1937" s="22" t="s">
        <v>267</v>
      </c>
      <c r="L1937" s="22" t="s">
        <v>58</v>
      </c>
      <c r="M1937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37" s="24" t="str">
        <f>IFERROR(IF(Table1[[#This Row],[Medicare Rate in CR]]&gt;0,"Y","N"),"N")</f>
        <v>Y</v>
      </c>
      <c r="O1937" s="166">
        <f>Table1[[#This Row],[Medicare Rate in CR]]*Table1[[#This Row],[SumOfUnits]]*Table1[[#This Row],[Actuarial Factor 06/20/2023]]</f>
        <v>15829.96587122936</v>
      </c>
      <c r="P19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15829.96587122936</v>
      </c>
      <c r="Q1937" s="166">
        <f>Table1[[#This Row],[Trended Medicare Pricing for all RHCs]]-Table1[[#This Row],[SumOfSFY24 Estimated Payment 5/04/23]]</f>
        <v>5944.2237922677359</v>
      </c>
      <c r="R1937" s="24">
        <f>Table1[[#This Row],[SumOfUnits]]*Table1[[#This Row],[Actuarial Factor 06/20/2023]]</f>
        <v>61.058265336840861</v>
      </c>
      <c r="S1937" s="23"/>
    </row>
    <row r="1938" spans="1:19" x14ac:dyDescent="0.25">
      <c r="A1938" s="192" t="s">
        <v>265</v>
      </c>
      <c r="B1938" s="193" t="s">
        <v>266</v>
      </c>
      <c r="C1938" s="192" t="s">
        <v>85</v>
      </c>
      <c r="D1938" s="192" t="s">
        <v>30</v>
      </c>
      <c r="E1938" s="192" t="s">
        <v>77</v>
      </c>
      <c r="F1938" s="194">
        <v>168071.69702226057</v>
      </c>
      <c r="G1938">
        <v>1014</v>
      </c>
      <c r="H1938">
        <v>1014</v>
      </c>
      <c r="I1938" s="167">
        <v>199713.77162758884</v>
      </c>
      <c r="J1938" s="22">
        <v>1.1882653365553713</v>
      </c>
      <c r="K1938" s="22" t="s">
        <v>267</v>
      </c>
      <c r="L1938" s="22" t="s">
        <v>58</v>
      </c>
      <c r="M1938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38" s="24" t="str">
        <f>IFERROR(IF(Table1[[#This Row],[Medicare Rate in CR]]&gt;0,"Y","N"),"N")</f>
        <v>Y</v>
      </c>
      <c r="O1938" s="166">
        <f>Table1[[#This Row],[Medicare Rate in CR]]*Table1[[#This Row],[SumOfUnits]]*Table1[[#This Row],[Actuarial Factor 06/20/2023]]</f>
        <v>312382.64655152039</v>
      </c>
      <c r="P19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312382.64655152039</v>
      </c>
      <c r="Q1938" s="166">
        <f>Table1[[#This Row],[Trended Medicare Pricing for all RHCs]]-Table1[[#This Row],[SumOfSFY24 Estimated Payment 5/04/23]]</f>
        <v>112668.87492393155</v>
      </c>
      <c r="R1938" s="24">
        <f>Table1[[#This Row],[SumOfUnits]]*Table1[[#This Row],[Actuarial Factor 06/20/2023]]</f>
        <v>1204.9010512671464</v>
      </c>
      <c r="S1938" s="23"/>
    </row>
    <row r="1939" spans="1:19" x14ac:dyDescent="0.25">
      <c r="A1939" s="192" t="s">
        <v>265</v>
      </c>
      <c r="B1939" s="193" t="s">
        <v>266</v>
      </c>
      <c r="C1939" s="192" t="s">
        <v>85</v>
      </c>
      <c r="D1939" s="192" t="s">
        <v>32</v>
      </c>
      <c r="E1939" s="192" t="s">
        <v>94</v>
      </c>
      <c r="F1939" s="194">
        <v>486.6724486845909</v>
      </c>
      <c r="G1939">
        <v>3</v>
      </c>
      <c r="H1939">
        <v>3</v>
      </c>
      <c r="I1939" s="167">
        <v>498.02627955612337</v>
      </c>
      <c r="J1939" s="22">
        <v>1.0233295122874129</v>
      </c>
      <c r="K1939" s="22" t="s">
        <v>267</v>
      </c>
      <c r="L1939" s="22" t="s">
        <v>58</v>
      </c>
      <c r="M1939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39" s="24" t="str">
        <f>IFERROR(IF(Table1[[#This Row],[Medicare Rate in CR]]&gt;0,"Y","N"),"N")</f>
        <v>Y</v>
      </c>
      <c r="O1939" s="166">
        <f>Table1[[#This Row],[Medicare Rate in CR]]*Table1[[#This Row],[SumOfUnits]]*Table1[[#This Row],[Actuarial Factor 06/20/2023]]</f>
        <v>795.92522806690397</v>
      </c>
      <c r="P19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795.92522806690397</v>
      </c>
      <c r="Q1939" s="166">
        <f>Table1[[#This Row],[Trended Medicare Pricing for all RHCs]]-Table1[[#This Row],[SumOfSFY24 Estimated Payment 5/04/23]]</f>
        <v>297.8989485107806</v>
      </c>
      <c r="R1939" s="24">
        <f>Table1[[#This Row],[SumOfUnits]]*Table1[[#This Row],[Actuarial Factor 06/20/2023]]</f>
        <v>3.0699885368622386</v>
      </c>
      <c r="S1939" s="23"/>
    </row>
    <row r="1940" spans="1:19" x14ac:dyDescent="0.25">
      <c r="A1940" s="192" t="s">
        <v>265</v>
      </c>
      <c r="B1940" s="193" t="s">
        <v>266</v>
      </c>
      <c r="C1940" s="192" t="s">
        <v>85</v>
      </c>
      <c r="D1940" s="192" t="s">
        <v>32</v>
      </c>
      <c r="E1940" s="192" t="s">
        <v>81</v>
      </c>
      <c r="F1940" s="194">
        <v>991.47152356172296</v>
      </c>
      <c r="G1940">
        <v>6</v>
      </c>
      <c r="H1940">
        <v>6</v>
      </c>
      <c r="I1940" s="167">
        <v>1061.2735672788685</v>
      </c>
      <c r="J1940" s="22">
        <v>1.0704024695196404</v>
      </c>
      <c r="K1940" s="22" t="s">
        <v>267</v>
      </c>
      <c r="L1940" s="22" t="s">
        <v>58</v>
      </c>
      <c r="M1940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40" s="24" t="str">
        <f>IFERROR(IF(Table1[[#This Row],[Medicare Rate in CR]]&gt;0,"Y","N"),"N")</f>
        <v>Y</v>
      </c>
      <c r="O1940" s="166">
        <f>Table1[[#This Row],[Medicare Rate in CR]]*Table1[[#This Row],[SumOfUnits]]*Table1[[#This Row],[Actuarial Factor 06/20/2023]]</f>
        <v>1665.0752654859716</v>
      </c>
      <c r="P19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1665.0752654859716</v>
      </c>
      <c r="Q1940" s="166">
        <f>Table1[[#This Row],[Trended Medicare Pricing for all RHCs]]-Table1[[#This Row],[SumOfSFY24 Estimated Payment 5/04/23]]</f>
        <v>603.80169820710307</v>
      </c>
      <c r="R1940" s="24">
        <f>Table1[[#This Row],[SumOfUnits]]*Table1[[#This Row],[Actuarial Factor 06/20/2023]]</f>
        <v>6.4224148171178417</v>
      </c>
      <c r="S1940" s="23"/>
    </row>
    <row r="1941" spans="1:19" x14ac:dyDescent="0.25">
      <c r="A1941" s="192" t="s">
        <v>265</v>
      </c>
      <c r="B1941" s="193" t="s">
        <v>266</v>
      </c>
      <c r="C1941" s="192" t="s">
        <v>85</v>
      </c>
      <c r="D1941" s="192" t="s">
        <v>32</v>
      </c>
      <c r="E1941" s="192" t="s">
        <v>65</v>
      </c>
      <c r="F1941" s="194">
        <v>1976.9008383925996</v>
      </c>
      <c r="G1941">
        <v>12</v>
      </c>
      <c r="H1941">
        <v>12</v>
      </c>
      <c r="I1941" s="167">
        <v>2507.4786286732874</v>
      </c>
      <c r="J1941" s="22">
        <v>1.2683886717920034</v>
      </c>
      <c r="K1941" s="22" t="s">
        <v>267</v>
      </c>
      <c r="L1941" s="22" t="s">
        <v>58</v>
      </c>
      <c r="M1941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41" s="24" t="str">
        <f>IFERROR(IF(Table1[[#This Row],[Medicare Rate in CR]]&gt;0,"Y","N"),"N")</f>
        <v>Y</v>
      </c>
      <c r="O1941" s="166">
        <f>Table1[[#This Row],[Medicare Rate in CR]]*Table1[[#This Row],[SumOfUnits]]*Table1[[#This Row],[Actuarial Factor 06/20/2023]]</f>
        <v>3946.1093645855376</v>
      </c>
      <c r="P19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3946.1093645855376</v>
      </c>
      <c r="Q1941" s="166">
        <f>Table1[[#This Row],[Trended Medicare Pricing for all RHCs]]-Table1[[#This Row],[SumOfSFY24 Estimated Payment 5/04/23]]</f>
        <v>1438.6307359122502</v>
      </c>
      <c r="R1941" s="24">
        <f>Table1[[#This Row],[SumOfUnits]]*Table1[[#This Row],[Actuarial Factor 06/20/2023]]</f>
        <v>15.220664061504042</v>
      </c>
      <c r="S1941" s="23"/>
    </row>
    <row r="1942" spans="1:19" x14ac:dyDescent="0.25">
      <c r="A1942" s="192" t="s">
        <v>265</v>
      </c>
      <c r="B1942" s="193" t="s">
        <v>266</v>
      </c>
      <c r="C1942" s="192" t="s">
        <v>85</v>
      </c>
      <c r="D1942" s="192" t="s">
        <v>32</v>
      </c>
      <c r="E1942" s="192" t="s">
        <v>66</v>
      </c>
      <c r="F1942" s="194">
        <v>1626.2696347692013</v>
      </c>
      <c r="G1942">
        <v>10</v>
      </c>
      <c r="H1942">
        <v>10</v>
      </c>
      <c r="I1942" s="167">
        <v>1636.29171468408</v>
      </c>
      <c r="J1942" s="22">
        <v>1.0061626188552066</v>
      </c>
      <c r="K1942" s="22" t="s">
        <v>267</v>
      </c>
      <c r="L1942" s="22" t="s">
        <v>58</v>
      </c>
      <c r="M1942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42" s="24" t="str">
        <f>IFERROR(IF(Table1[[#This Row],[Medicare Rate in CR]]&gt;0,"Y","N"),"N")</f>
        <v>Y</v>
      </c>
      <c r="O1942" s="166">
        <f>Table1[[#This Row],[Medicare Rate in CR]]*Table1[[#This Row],[SumOfUnits]]*Table1[[#This Row],[Actuarial Factor 06/20/2023]]</f>
        <v>2608.5772056440087</v>
      </c>
      <c r="P19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2608.5772056440087</v>
      </c>
      <c r="Q1942" s="166">
        <f>Table1[[#This Row],[Trended Medicare Pricing for all RHCs]]-Table1[[#This Row],[SumOfSFY24 Estimated Payment 5/04/23]]</f>
        <v>972.28549095992867</v>
      </c>
      <c r="R1942" s="24">
        <f>Table1[[#This Row],[SumOfUnits]]*Table1[[#This Row],[Actuarial Factor 06/20/2023]]</f>
        <v>10.061626188552067</v>
      </c>
      <c r="S1942" s="23"/>
    </row>
    <row r="1943" spans="1:19" x14ac:dyDescent="0.25">
      <c r="A1943" s="192" t="s">
        <v>265</v>
      </c>
      <c r="B1943" s="193" t="s">
        <v>266</v>
      </c>
      <c r="C1943" s="192" t="s">
        <v>85</v>
      </c>
      <c r="D1943" s="192" t="s">
        <v>32</v>
      </c>
      <c r="E1943" s="192" t="s">
        <v>100</v>
      </c>
      <c r="F1943" s="194">
        <v>160.21007998458128</v>
      </c>
      <c r="G1943">
        <v>1</v>
      </c>
      <c r="H1943">
        <v>1</v>
      </c>
      <c r="I1943" s="167">
        <v>154.76985226155782</v>
      </c>
      <c r="J1943" s="22">
        <v>0.96604316205605145</v>
      </c>
      <c r="K1943" s="22" t="s">
        <v>267</v>
      </c>
      <c r="L1943" s="22" t="s">
        <v>58</v>
      </c>
      <c r="M1943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43" s="24" t="str">
        <f>IFERROR(IF(Table1[[#This Row],[Medicare Rate in CR]]&gt;0,"Y","N"),"N")</f>
        <v>Y</v>
      </c>
      <c r="O1943" s="166">
        <f>Table1[[#This Row],[Medicare Rate in CR]]*Table1[[#This Row],[SumOfUnits]]*Table1[[#This Row],[Actuarial Factor 06/20/2023]]</f>
        <v>250.45635019465189</v>
      </c>
      <c r="P19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250.45635019465189</v>
      </c>
      <c r="Q1943" s="166">
        <f>Table1[[#This Row],[Trended Medicare Pricing for all RHCs]]-Table1[[#This Row],[SumOfSFY24 Estimated Payment 5/04/23]]</f>
        <v>95.686497933094074</v>
      </c>
      <c r="R1943" s="24">
        <f>Table1[[#This Row],[SumOfUnits]]*Table1[[#This Row],[Actuarial Factor 06/20/2023]]</f>
        <v>0.96604316205605145</v>
      </c>
      <c r="S1943" s="23"/>
    </row>
    <row r="1944" spans="1:19" x14ac:dyDescent="0.25">
      <c r="A1944" s="192" t="s">
        <v>265</v>
      </c>
      <c r="B1944" s="193" t="s">
        <v>266</v>
      </c>
      <c r="C1944" s="192" t="s">
        <v>85</v>
      </c>
      <c r="D1944" s="192" t="s">
        <v>31</v>
      </c>
      <c r="E1944" s="192" t="s">
        <v>67</v>
      </c>
      <c r="F1944" s="194">
        <v>178.52944010793098</v>
      </c>
      <c r="G1944">
        <v>1</v>
      </c>
      <c r="H1944">
        <v>1</v>
      </c>
      <c r="I1944" s="167">
        <v>199.06020830182891</v>
      </c>
      <c r="J1944" s="22">
        <v>1.1149993423016726</v>
      </c>
      <c r="K1944" s="22" t="s">
        <v>267</v>
      </c>
      <c r="L1944" s="22" t="s">
        <v>58</v>
      </c>
      <c r="M1944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44" s="24" t="str">
        <f>IFERROR(IF(Table1[[#This Row],[Medicare Rate in CR]]&gt;0,"Y","N"),"N")</f>
        <v>Y</v>
      </c>
      <c r="O1944" s="166">
        <f>Table1[[#This Row],[Medicare Rate in CR]]*Table1[[#This Row],[SumOfUnits]]*Table1[[#This Row],[Actuarial Factor 06/20/2023]]</f>
        <v>289.07472948513163</v>
      </c>
      <c r="P19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289.07472948513163</v>
      </c>
      <c r="Q1944" s="166">
        <f>Table1[[#This Row],[Trended Medicare Pricing for all RHCs]]-Table1[[#This Row],[SumOfSFY24 Estimated Payment 5/04/23]]</f>
        <v>90.014521183302719</v>
      </c>
      <c r="R1944" s="24">
        <f>Table1[[#This Row],[SumOfUnits]]*Table1[[#This Row],[Actuarial Factor 06/20/2023]]</f>
        <v>1.1149993423016726</v>
      </c>
      <c r="S1944" s="23"/>
    </row>
    <row r="1945" spans="1:19" x14ac:dyDescent="0.25">
      <c r="A1945" s="192" t="s">
        <v>265</v>
      </c>
      <c r="B1945" s="193" t="s">
        <v>266</v>
      </c>
      <c r="C1945" s="192" t="s">
        <v>85</v>
      </c>
      <c r="D1945" s="192" t="s">
        <v>31</v>
      </c>
      <c r="E1945" s="192" t="s">
        <v>82</v>
      </c>
      <c r="F1945" s="194">
        <v>344.78172882335934</v>
      </c>
      <c r="G1945">
        <v>2</v>
      </c>
      <c r="H1945">
        <v>2</v>
      </c>
      <c r="I1945" s="167">
        <v>383.03437980656992</v>
      </c>
      <c r="J1945" s="22">
        <v>1.1109474423536185</v>
      </c>
      <c r="K1945" s="22" t="s">
        <v>267</v>
      </c>
      <c r="L1945" s="22" t="s">
        <v>58</v>
      </c>
      <c r="M1945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45" s="24" t="str">
        <f>IFERROR(IF(Table1[[#This Row],[Medicare Rate in CR]]&gt;0,"Y","N"),"N")</f>
        <v>Y</v>
      </c>
      <c r="O1945" s="166">
        <f>Table1[[#This Row],[Medicare Rate in CR]]*Table1[[#This Row],[SumOfUnits]]*Table1[[#This Row],[Actuarial Factor 06/20/2023]]</f>
        <v>576.04846780919831</v>
      </c>
      <c r="P19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576.04846780919831</v>
      </c>
      <c r="Q1945" s="166">
        <f>Table1[[#This Row],[Trended Medicare Pricing for all RHCs]]-Table1[[#This Row],[SumOfSFY24 Estimated Payment 5/04/23]]</f>
        <v>193.0140880026284</v>
      </c>
      <c r="R1945" s="24">
        <f>Table1[[#This Row],[SumOfUnits]]*Table1[[#This Row],[Actuarial Factor 06/20/2023]]</f>
        <v>2.2218948847072371</v>
      </c>
      <c r="S1945" s="23"/>
    </row>
    <row r="1946" spans="1:19" x14ac:dyDescent="0.25">
      <c r="A1946" s="192" t="s">
        <v>265</v>
      </c>
      <c r="B1946" s="193" t="s">
        <v>266</v>
      </c>
      <c r="C1946" s="192" t="s">
        <v>85</v>
      </c>
      <c r="D1946" s="192" t="s">
        <v>31</v>
      </c>
      <c r="E1946" s="192" t="s">
        <v>69</v>
      </c>
      <c r="F1946" s="194">
        <v>3491.2980630239949</v>
      </c>
      <c r="G1946">
        <v>21</v>
      </c>
      <c r="H1946">
        <v>21</v>
      </c>
      <c r="I1946" s="167">
        <v>3495.1793008111008</v>
      </c>
      <c r="J1946" s="22">
        <v>1.0011116890385876</v>
      </c>
      <c r="K1946" s="22" t="s">
        <v>267</v>
      </c>
      <c r="L1946" s="22" t="s">
        <v>58</v>
      </c>
      <c r="M1946" s="22" t="str">
        <f>IFERROR(IFERROR(INDEX(FreeStand_Medicare!E:E,MATCH(Table1[[#This Row],[Medicare Number]],FreeStand_Medicare!A:A,0)),INDEX(HospBased_Medicare_CR!F:F,MATCH(Table1[[#This Row],[Medicare Number]],HospBased_Medicare_CR!G:G,0))),0)</f>
        <v>259.26</v>
      </c>
      <c r="N1946" s="24" t="str">
        <f>IFERROR(IF(Table1[[#This Row],[Medicare Rate in CR]]&gt;0,"Y","N"),"N")</f>
        <v>Y</v>
      </c>
      <c r="O1946" s="166">
        <f>Table1[[#This Row],[Medicare Rate in CR]]*Table1[[#This Row],[SumOfUnits]]*Table1[[#This Row],[Actuarial Factor 06/20/2023]]</f>
        <v>5450.5125465030287</v>
      </c>
      <c r="P19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5450.5125465030287</v>
      </c>
      <c r="Q1946" s="166">
        <f>Table1[[#This Row],[Trended Medicare Pricing for all RHCs]]-Table1[[#This Row],[SumOfSFY24 Estimated Payment 5/04/23]]</f>
        <v>1955.3332456919279</v>
      </c>
      <c r="R1946" s="24">
        <f>Table1[[#This Row],[SumOfUnits]]*Table1[[#This Row],[Actuarial Factor 06/20/2023]]</f>
        <v>21.023345469810341</v>
      </c>
      <c r="S1946" s="23"/>
    </row>
    <row r="1947" spans="1:19" x14ac:dyDescent="0.25">
      <c r="A1947" s="192" t="s">
        <v>268</v>
      </c>
      <c r="B1947" s="193" t="s">
        <v>269</v>
      </c>
      <c r="C1947" s="192" t="s">
        <v>88</v>
      </c>
      <c r="D1947" s="192" t="s">
        <v>30</v>
      </c>
      <c r="E1947" s="192" t="s">
        <v>56</v>
      </c>
      <c r="F1947" s="194">
        <v>14309.569239664666</v>
      </c>
      <c r="G1947">
        <v>96</v>
      </c>
      <c r="H1947">
        <v>96</v>
      </c>
      <c r="I1947" s="167">
        <v>14771.466834719315</v>
      </c>
      <c r="J1947" s="22">
        <v>1.0322789307853037</v>
      </c>
      <c r="K1947" s="22" t="s">
        <v>270</v>
      </c>
      <c r="L1947" s="22" t="s">
        <v>58</v>
      </c>
      <c r="M19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47" s="24" t="str">
        <f>IFERROR(IF(Table1[[#This Row],[Medicare Rate in CR]]&gt;0,"Y","N"),"N")</f>
        <v>N</v>
      </c>
      <c r="O1947" s="166">
        <f>Table1[[#This Row],[Medicare Rate in CR]]*Table1[[#This Row],[SumOfUnits]]*Table1[[#This Row],[Actuarial Factor 06/20/2023]]</f>
        <v>0</v>
      </c>
      <c r="P19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17351.085625268348</v>
      </c>
      <c r="Q1947" s="166">
        <f>Table1[[#This Row],[Trended Medicare Pricing for all RHCs]]-Table1[[#This Row],[SumOfSFY24 Estimated Payment 5/04/23]]</f>
        <v>2579.6187905490333</v>
      </c>
      <c r="R1947" s="24">
        <f>Table1[[#This Row],[SumOfUnits]]*Table1[[#This Row],[Actuarial Factor 06/20/2023]]</f>
        <v>99.09877735538916</v>
      </c>
      <c r="S1947" s="23"/>
    </row>
    <row r="1948" spans="1:19" x14ac:dyDescent="0.25">
      <c r="A1948" s="192" t="s">
        <v>268</v>
      </c>
      <c r="B1948" s="193" t="s">
        <v>269</v>
      </c>
      <c r="C1948" s="192" t="s">
        <v>88</v>
      </c>
      <c r="D1948" s="192" t="s">
        <v>30</v>
      </c>
      <c r="E1948" s="192" t="s">
        <v>59</v>
      </c>
      <c r="F1948" s="194">
        <v>45104.683434518622</v>
      </c>
      <c r="G1948">
        <v>310</v>
      </c>
      <c r="H1948">
        <v>310</v>
      </c>
      <c r="I1948" s="167">
        <v>39873.156861168929</v>
      </c>
      <c r="J1948" s="22">
        <v>0.88401367274986775</v>
      </c>
      <c r="K1948" s="22" t="s">
        <v>270</v>
      </c>
      <c r="L1948" s="22" t="s">
        <v>58</v>
      </c>
      <c r="M19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48" s="24" t="str">
        <f>IFERROR(IF(Table1[[#This Row],[Medicare Rate in CR]]&gt;0,"Y","N"),"N")</f>
        <v>N</v>
      </c>
      <c r="O1948" s="166">
        <f>Table1[[#This Row],[Medicare Rate in CR]]*Table1[[#This Row],[SumOfUnits]]*Table1[[#This Row],[Actuarial Factor 06/20/2023]]</f>
        <v>0</v>
      </c>
      <c r="P19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46836.415542820025</v>
      </c>
      <c r="Q1948" s="166">
        <f>Table1[[#This Row],[Trended Medicare Pricing for all RHCs]]-Table1[[#This Row],[SumOfSFY24 Estimated Payment 5/04/23]]</f>
        <v>6963.2586816510957</v>
      </c>
      <c r="R1948" s="24">
        <f>Table1[[#This Row],[SumOfUnits]]*Table1[[#This Row],[Actuarial Factor 06/20/2023]]</f>
        <v>274.04423855245898</v>
      </c>
      <c r="S1948" s="23"/>
    </row>
    <row r="1949" spans="1:19" x14ac:dyDescent="0.25">
      <c r="A1949" s="192" t="s">
        <v>268</v>
      </c>
      <c r="B1949" s="193" t="s">
        <v>269</v>
      </c>
      <c r="C1949" s="192" t="s">
        <v>88</v>
      </c>
      <c r="D1949" s="192" t="s">
        <v>30</v>
      </c>
      <c r="E1949" s="192" t="s">
        <v>60</v>
      </c>
      <c r="F1949" s="194">
        <v>37540.984870386506</v>
      </c>
      <c r="G1949">
        <v>253</v>
      </c>
      <c r="H1949">
        <v>253</v>
      </c>
      <c r="I1949" s="167">
        <v>28511.356811117792</v>
      </c>
      <c r="J1949" s="22">
        <v>0.75947279778502652</v>
      </c>
      <c r="K1949" s="22" t="s">
        <v>270</v>
      </c>
      <c r="L1949" s="22" t="s">
        <v>58</v>
      </c>
      <c r="M19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49" s="24" t="str">
        <f>IFERROR(IF(Table1[[#This Row],[Medicare Rate in CR]]&gt;0,"Y","N"),"N")</f>
        <v>N</v>
      </c>
      <c r="O1949" s="166">
        <f>Table1[[#This Row],[Medicare Rate in CR]]*Table1[[#This Row],[SumOfUnits]]*Table1[[#This Row],[Actuarial Factor 06/20/2023]]</f>
        <v>0</v>
      </c>
      <c r="P19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33490.444710576572</v>
      </c>
      <c r="Q1949" s="166">
        <f>Table1[[#This Row],[Trended Medicare Pricing for all RHCs]]-Table1[[#This Row],[SumOfSFY24 Estimated Payment 5/04/23]]</f>
        <v>4979.0878994587802</v>
      </c>
      <c r="R1949" s="24">
        <f>Table1[[#This Row],[SumOfUnits]]*Table1[[#This Row],[Actuarial Factor 06/20/2023]]</f>
        <v>192.14661783961171</v>
      </c>
      <c r="S1949" s="23"/>
    </row>
    <row r="1950" spans="1:19" x14ac:dyDescent="0.25">
      <c r="A1950" s="192" t="s">
        <v>268</v>
      </c>
      <c r="B1950" s="193" t="s">
        <v>269</v>
      </c>
      <c r="C1950" s="192" t="s">
        <v>88</v>
      </c>
      <c r="D1950" s="192" t="s">
        <v>30</v>
      </c>
      <c r="E1950" s="192" t="s">
        <v>61</v>
      </c>
      <c r="F1950" s="194">
        <v>6546.0152259805309</v>
      </c>
      <c r="G1950">
        <v>44</v>
      </c>
      <c r="H1950">
        <v>44</v>
      </c>
      <c r="I1950" s="167">
        <v>4971.5204980188164</v>
      </c>
      <c r="J1950" s="22">
        <v>0.75947279778502652</v>
      </c>
      <c r="K1950" s="22" t="s">
        <v>270</v>
      </c>
      <c r="L1950" s="22" t="s">
        <v>58</v>
      </c>
      <c r="M19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50" s="24" t="str">
        <f>IFERROR(IF(Table1[[#This Row],[Medicare Rate in CR]]&gt;0,"Y","N"),"N")</f>
        <v>N</v>
      </c>
      <c r="O1950" s="166">
        <f>Table1[[#This Row],[Medicare Rate in CR]]*Table1[[#This Row],[SumOfUnits]]*Table1[[#This Row],[Actuarial Factor 06/20/2023]]</f>
        <v>0</v>
      </c>
      <c r="P19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5839.7232186955216</v>
      </c>
      <c r="Q1950" s="166">
        <f>Table1[[#This Row],[Trended Medicare Pricing for all RHCs]]-Table1[[#This Row],[SumOfSFY24 Estimated Payment 5/04/23]]</f>
        <v>868.20272067670521</v>
      </c>
      <c r="R1950" s="24">
        <f>Table1[[#This Row],[SumOfUnits]]*Table1[[#This Row],[Actuarial Factor 06/20/2023]]</f>
        <v>33.416803102541166</v>
      </c>
      <c r="S1950" s="23"/>
    </row>
    <row r="1951" spans="1:19" x14ac:dyDescent="0.25">
      <c r="A1951" s="192" t="s">
        <v>268</v>
      </c>
      <c r="B1951" s="193" t="s">
        <v>269</v>
      </c>
      <c r="C1951" s="192" t="s">
        <v>88</v>
      </c>
      <c r="D1951" s="192" t="s">
        <v>30</v>
      </c>
      <c r="E1951" s="192" t="s">
        <v>62</v>
      </c>
      <c r="F1951" s="194">
        <v>64690.941505252202</v>
      </c>
      <c r="G1951">
        <v>440</v>
      </c>
      <c r="H1951">
        <v>440</v>
      </c>
      <c r="I1951" s="167">
        <v>64316.138494424238</v>
      </c>
      <c r="J1951" s="22">
        <v>0.99420625203302171</v>
      </c>
      <c r="K1951" s="22" t="s">
        <v>270</v>
      </c>
      <c r="L1951" s="22" t="s">
        <v>58</v>
      </c>
      <c r="M19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51" s="24" t="str">
        <f>IFERROR(IF(Table1[[#This Row],[Medicare Rate in CR]]&gt;0,"Y","N"),"N")</f>
        <v>N</v>
      </c>
      <c r="O1951" s="166">
        <f>Table1[[#This Row],[Medicare Rate in CR]]*Table1[[#This Row],[SumOfUnits]]*Table1[[#This Row],[Actuarial Factor 06/20/2023]]</f>
        <v>0</v>
      </c>
      <c r="P19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75548.003362834468</v>
      </c>
      <c r="Q1951" s="166">
        <f>Table1[[#This Row],[Trended Medicare Pricing for all RHCs]]-Table1[[#This Row],[SumOfSFY24 Estimated Payment 5/04/23]]</f>
        <v>11231.86486841023</v>
      </c>
      <c r="R1951" s="24">
        <f>Table1[[#This Row],[SumOfUnits]]*Table1[[#This Row],[Actuarial Factor 06/20/2023]]</f>
        <v>437.45075089452956</v>
      </c>
      <c r="S1951" s="23"/>
    </row>
    <row r="1952" spans="1:19" x14ac:dyDescent="0.25">
      <c r="A1952" s="192" t="s">
        <v>268</v>
      </c>
      <c r="B1952" s="193" t="s">
        <v>269</v>
      </c>
      <c r="C1952" s="192" t="s">
        <v>88</v>
      </c>
      <c r="D1952" s="192" t="s">
        <v>30</v>
      </c>
      <c r="E1952" s="192" t="s">
        <v>63</v>
      </c>
      <c r="F1952" s="194">
        <v>28931.386720632177</v>
      </c>
      <c r="G1952">
        <v>195</v>
      </c>
      <c r="H1952">
        <v>195</v>
      </c>
      <c r="I1952" s="167">
        <v>26745.803278708863</v>
      </c>
      <c r="J1952" s="22">
        <v>0.92445631925535443</v>
      </c>
      <c r="K1952" s="22" t="s">
        <v>270</v>
      </c>
      <c r="L1952" s="22" t="s">
        <v>58</v>
      </c>
      <c r="M19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52" s="24" t="str">
        <f>IFERROR(IF(Table1[[#This Row],[Medicare Rate in CR]]&gt;0,"Y","N"),"N")</f>
        <v>N</v>
      </c>
      <c r="O1952" s="166">
        <f>Table1[[#This Row],[Medicare Rate in CR]]*Table1[[#This Row],[SumOfUnits]]*Table1[[#This Row],[Actuarial Factor 06/20/2023]]</f>
        <v>0</v>
      </c>
      <c r="P19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31416.563297200712</v>
      </c>
      <c r="Q1952" s="166">
        <f>Table1[[#This Row],[Trended Medicare Pricing for all RHCs]]-Table1[[#This Row],[SumOfSFY24 Estimated Payment 5/04/23]]</f>
        <v>4670.7600184918483</v>
      </c>
      <c r="R1952" s="24">
        <f>Table1[[#This Row],[SumOfUnits]]*Table1[[#This Row],[Actuarial Factor 06/20/2023]]</f>
        <v>180.26898225479411</v>
      </c>
      <c r="S1952" s="23"/>
    </row>
    <row r="1953" spans="1:19" x14ac:dyDescent="0.25">
      <c r="A1953" s="192" t="s">
        <v>268</v>
      </c>
      <c r="B1953" s="193" t="s">
        <v>269</v>
      </c>
      <c r="C1953" s="192" t="s">
        <v>88</v>
      </c>
      <c r="D1953" s="192" t="s">
        <v>30</v>
      </c>
      <c r="E1953" s="192" t="s">
        <v>64</v>
      </c>
      <c r="F1953" s="194">
        <v>26851.49850631204</v>
      </c>
      <c r="G1953">
        <v>175</v>
      </c>
      <c r="H1953">
        <v>175</v>
      </c>
      <c r="I1953" s="167">
        <v>25194.301181452905</v>
      </c>
      <c r="J1953" s="22">
        <v>0.93828287369252128</v>
      </c>
      <c r="K1953" s="22" t="s">
        <v>270</v>
      </c>
      <c r="L1953" s="22" t="s">
        <v>58</v>
      </c>
      <c r="M19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53" s="24" t="str">
        <f>IFERROR(IF(Table1[[#This Row],[Medicare Rate in CR]]&gt;0,"Y","N"),"N")</f>
        <v>N</v>
      </c>
      <c r="O1953" s="166">
        <f>Table1[[#This Row],[Medicare Rate in CR]]*Table1[[#This Row],[SumOfUnits]]*Table1[[#This Row],[Actuarial Factor 06/20/2023]]</f>
        <v>0</v>
      </c>
      <c r="P19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29594.114244680255</v>
      </c>
      <c r="Q1953" s="166">
        <f>Table1[[#This Row],[Trended Medicare Pricing for all RHCs]]-Table1[[#This Row],[SumOfSFY24 Estimated Payment 5/04/23]]</f>
        <v>4399.8130632273496</v>
      </c>
      <c r="R1953" s="24">
        <f>Table1[[#This Row],[SumOfUnits]]*Table1[[#This Row],[Actuarial Factor 06/20/2023]]</f>
        <v>164.19950289619123</v>
      </c>
      <c r="S1953" s="23"/>
    </row>
    <row r="1954" spans="1:19" x14ac:dyDescent="0.25">
      <c r="A1954" s="192" t="s">
        <v>268</v>
      </c>
      <c r="B1954" s="193" t="s">
        <v>269</v>
      </c>
      <c r="C1954" s="192" t="s">
        <v>88</v>
      </c>
      <c r="D1954" s="192" t="s">
        <v>30</v>
      </c>
      <c r="E1954" s="192" t="s">
        <v>77</v>
      </c>
      <c r="F1954" s="194">
        <v>24034.692107545532</v>
      </c>
      <c r="G1954">
        <v>165</v>
      </c>
      <c r="H1954">
        <v>165</v>
      </c>
      <c r="I1954" s="167">
        <v>34092.426218621295</v>
      </c>
      <c r="J1954" s="22">
        <v>1.4184673581867189</v>
      </c>
      <c r="K1954" s="22" t="s">
        <v>270</v>
      </c>
      <c r="L1954" s="22" t="s">
        <v>58</v>
      </c>
      <c r="M19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54" s="24" t="str">
        <f>IFERROR(IF(Table1[[#This Row],[Medicare Rate in CR]]&gt;0,"Y","N"),"N")</f>
        <v>N</v>
      </c>
      <c r="O1954" s="166">
        <f>Table1[[#This Row],[Medicare Rate in CR]]*Table1[[#This Row],[SumOfUnits]]*Table1[[#This Row],[Actuarial Factor 06/20/2023]]</f>
        <v>0</v>
      </c>
      <c r="P19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40046.16556441546</v>
      </c>
      <c r="Q1954" s="166">
        <f>Table1[[#This Row],[Trended Medicare Pricing for all RHCs]]-Table1[[#This Row],[SumOfSFY24 Estimated Payment 5/04/23]]</f>
        <v>5953.7393457941653</v>
      </c>
      <c r="R1954" s="24">
        <f>Table1[[#This Row],[SumOfUnits]]*Table1[[#This Row],[Actuarial Factor 06/20/2023]]</f>
        <v>234.04711410080861</v>
      </c>
      <c r="S1954" s="23"/>
    </row>
    <row r="1955" spans="1:19" x14ac:dyDescent="0.25">
      <c r="A1955" s="192" t="s">
        <v>268</v>
      </c>
      <c r="B1955" s="193" t="s">
        <v>269</v>
      </c>
      <c r="C1955" s="192" t="s">
        <v>88</v>
      </c>
      <c r="D1955" s="192" t="s">
        <v>32</v>
      </c>
      <c r="E1955" s="192" t="s">
        <v>81</v>
      </c>
      <c r="F1955" s="194">
        <v>863.31309627059863</v>
      </c>
      <c r="G1955">
        <v>6</v>
      </c>
      <c r="H1955">
        <v>6</v>
      </c>
      <c r="I1955" s="167">
        <v>910.15901624447474</v>
      </c>
      <c r="J1955" s="22">
        <v>1.0542629553243712</v>
      </c>
      <c r="K1955" s="22" t="s">
        <v>270</v>
      </c>
      <c r="L1955" s="22" t="s">
        <v>58</v>
      </c>
      <c r="M19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55" s="24" t="str">
        <f>IFERROR(IF(Table1[[#This Row],[Medicare Rate in CR]]&gt;0,"Y","N"),"N")</f>
        <v>N</v>
      </c>
      <c r="O1955" s="166">
        <f>Table1[[#This Row],[Medicare Rate in CR]]*Table1[[#This Row],[SumOfUnits]]*Table1[[#This Row],[Actuarial Factor 06/20/2023]]</f>
        <v>0</v>
      </c>
      <c r="P19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1069.1048627851433</v>
      </c>
      <c r="Q1955" s="166">
        <f>Table1[[#This Row],[Trended Medicare Pricing for all RHCs]]-Table1[[#This Row],[SumOfSFY24 Estimated Payment 5/04/23]]</f>
        <v>158.94584654066853</v>
      </c>
      <c r="R1955" s="24">
        <f>Table1[[#This Row],[SumOfUnits]]*Table1[[#This Row],[Actuarial Factor 06/20/2023]]</f>
        <v>6.3255777319462272</v>
      </c>
      <c r="S1955" s="23"/>
    </row>
    <row r="1956" spans="1:19" x14ac:dyDescent="0.25">
      <c r="A1956" s="192" t="s">
        <v>268</v>
      </c>
      <c r="B1956" s="193" t="s">
        <v>269</v>
      </c>
      <c r="C1956" s="192" t="s">
        <v>88</v>
      </c>
      <c r="D1956" s="192" t="s">
        <v>32</v>
      </c>
      <c r="E1956" s="192" t="s">
        <v>65</v>
      </c>
      <c r="F1956" s="194">
        <v>2531.2132600944392</v>
      </c>
      <c r="G1956">
        <v>19</v>
      </c>
      <c r="H1956">
        <v>19</v>
      </c>
      <c r="I1956" s="167">
        <v>2966.1312645496582</v>
      </c>
      <c r="J1956" s="22">
        <v>1.1718219524651954</v>
      </c>
      <c r="K1956" s="22" t="s">
        <v>270</v>
      </c>
      <c r="L1956" s="22" t="s">
        <v>58</v>
      </c>
      <c r="M19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56" s="24" t="str">
        <f>IFERROR(IF(Table1[[#This Row],[Medicare Rate in CR]]&gt;0,"Y","N"),"N")</f>
        <v>N</v>
      </c>
      <c r="O1956" s="166">
        <f>Table1[[#This Row],[Medicare Rate in CR]]*Table1[[#This Row],[SumOfUnits]]*Table1[[#This Row],[Actuarial Factor 06/20/2023]]</f>
        <v>0</v>
      </c>
      <c r="P19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3484.1223368569099</v>
      </c>
      <c r="Q1956" s="166">
        <f>Table1[[#This Row],[Trended Medicare Pricing for all RHCs]]-Table1[[#This Row],[SumOfSFY24 Estimated Payment 5/04/23]]</f>
        <v>517.99107230725167</v>
      </c>
      <c r="R1956" s="24">
        <f>Table1[[#This Row],[SumOfUnits]]*Table1[[#This Row],[Actuarial Factor 06/20/2023]]</f>
        <v>22.264617096838712</v>
      </c>
      <c r="S1956" s="23"/>
    </row>
    <row r="1957" spans="1:19" x14ac:dyDescent="0.25">
      <c r="A1957" s="192" t="s">
        <v>268</v>
      </c>
      <c r="B1957" s="193" t="s">
        <v>269</v>
      </c>
      <c r="C1957" s="192" t="s">
        <v>88</v>
      </c>
      <c r="D1957" s="192" t="s">
        <v>32</v>
      </c>
      <c r="E1957" s="192" t="s">
        <v>66</v>
      </c>
      <c r="F1957" s="194">
        <v>3170.8297195721298</v>
      </c>
      <c r="G1957">
        <v>24</v>
      </c>
      <c r="H1957">
        <v>24</v>
      </c>
      <c r="I1957" s="167">
        <v>3355.3662351425332</v>
      </c>
      <c r="J1957" s="22">
        <v>1.0581981789912405</v>
      </c>
      <c r="K1957" s="22" t="s">
        <v>270</v>
      </c>
      <c r="L1957" s="22" t="s">
        <v>58</v>
      </c>
      <c r="M19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57" s="24" t="str">
        <f>IFERROR(IF(Table1[[#This Row],[Medicare Rate in CR]]&gt;0,"Y","N"),"N")</f>
        <v>N</v>
      </c>
      <c r="O1957" s="166">
        <f>Table1[[#This Row],[Medicare Rate in CR]]*Table1[[#This Row],[SumOfUnits]]*Table1[[#This Row],[Actuarial Factor 06/20/2023]]</f>
        <v>0</v>
      </c>
      <c r="P19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3941.3314535054878</v>
      </c>
      <c r="Q1957" s="166">
        <f>Table1[[#This Row],[Trended Medicare Pricing for all RHCs]]-Table1[[#This Row],[SumOfSFY24 Estimated Payment 5/04/23]]</f>
        <v>585.9652183629546</v>
      </c>
      <c r="R1957" s="24">
        <f>Table1[[#This Row],[SumOfUnits]]*Table1[[#This Row],[Actuarial Factor 06/20/2023]]</f>
        <v>25.396756295789771</v>
      </c>
      <c r="S1957" s="23"/>
    </row>
    <row r="1958" spans="1:19" x14ac:dyDescent="0.25">
      <c r="A1958" s="192" t="s">
        <v>268</v>
      </c>
      <c r="B1958" s="193" t="s">
        <v>269</v>
      </c>
      <c r="C1958" s="192" t="s">
        <v>88</v>
      </c>
      <c r="D1958" s="192" t="s">
        <v>31</v>
      </c>
      <c r="E1958" s="192" t="s">
        <v>68</v>
      </c>
      <c r="F1958" s="194">
        <v>8700.9443962609585</v>
      </c>
      <c r="G1958">
        <v>56</v>
      </c>
      <c r="H1958">
        <v>56</v>
      </c>
      <c r="I1958" s="167">
        <v>8729.3386691104661</v>
      </c>
      <c r="J1958" s="22">
        <v>1.0032633552814922</v>
      </c>
      <c r="K1958" s="22" t="s">
        <v>270</v>
      </c>
      <c r="L1958" s="22" t="s">
        <v>58</v>
      </c>
      <c r="M19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58" s="24" t="str">
        <f>IFERROR(IF(Table1[[#This Row],[Medicare Rate in CR]]&gt;0,"Y","N"),"N")</f>
        <v>N</v>
      </c>
      <c r="O1958" s="166">
        <f>Table1[[#This Row],[Medicare Rate in CR]]*Table1[[#This Row],[SumOfUnits]]*Table1[[#This Row],[Actuarial Factor 06/20/2023]]</f>
        <v>0</v>
      </c>
      <c r="P19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10253.788902243426</v>
      </c>
      <c r="Q1958" s="166">
        <f>Table1[[#This Row],[Trended Medicare Pricing for all RHCs]]-Table1[[#This Row],[SumOfSFY24 Estimated Payment 5/04/23]]</f>
        <v>1524.4502331329604</v>
      </c>
      <c r="R1958" s="24">
        <f>Table1[[#This Row],[SumOfUnits]]*Table1[[#This Row],[Actuarial Factor 06/20/2023]]</f>
        <v>56.182747895763569</v>
      </c>
      <c r="S1958" s="23"/>
    </row>
    <row r="1959" spans="1:19" x14ac:dyDescent="0.25">
      <c r="A1959" s="192" t="s">
        <v>268</v>
      </c>
      <c r="B1959" s="193" t="s">
        <v>269</v>
      </c>
      <c r="C1959" s="192" t="s">
        <v>88</v>
      </c>
      <c r="D1959" s="192" t="s">
        <v>31</v>
      </c>
      <c r="E1959" s="192" t="s">
        <v>74</v>
      </c>
      <c r="F1959" s="194">
        <v>1245.7550351739426</v>
      </c>
      <c r="G1959">
        <v>8</v>
      </c>
      <c r="H1959">
        <v>8</v>
      </c>
      <c r="I1959" s="167">
        <v>1185.7095804171574</v>
      </c>
      <c r="J1959" s="22">
        <v>0.9517999501816975</v>
      </c>
      <c r="K1959" s="22" t="s">
        <v>270</v>
      </c>
      <c r="L1959" s="22" t="s">
        <v>58</v>
      </c>
      <c r="M19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59" s="24" t="str">
        <f>IFERROR(IF(Table1[[#This Row],[Medicare Rate in CR]]&gt;0,"Y","N"),"N")</f>
        <v>N</v>
      </c>
      <c r="O1959" s="166">
        <f>Table1[[#This Row],[Medicare Rate in CR]]*Table1[[#This Row],[SumOfUnits]]*Table1[[#This Row],[Actuarial Factor 06/20/2023]]</f>
        <v>0</v>
      </c>
      <c r="P19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1392.7762683772789</v>
      </c>
      <c r="Q1959" s="166">
        <f>Table1[[#This Row],[Trended Medicare Pricing for all RHCs]]-Table1[[#This Row],[SumOfSFY24 Estimated Payment 5/04/23]]</f>
        <v>207.0666879601215</v>
      </c>
      <c r="R1959" s="24">
        <f>Table1[[#This Row],[SumOfUnits]]*Table1[[#This Row],[Actuarial Factor 06/20/2023]]</f>
        <v>7.61439960145358</v>
      </c>
      <c r="S1959" s="23"/>
    </row>
    <row r="1960" spans="1:19" x14ac:dyDescent="0.25">
      <c r="A1960" s="192" t="s">
        <v>268</v>
      </c>
      <c r="B1960" s="193" t="s">
        <v>269</v>
      </c>
      <c r="C1960" s="192" t="s">
        <v>88</v>
      </c>
      <c r="D1960" s="192" t="s">
        <v>31</v>
      </c>
      <c r="E1960" s="192" t="s">
        <v>69</v>
      </c>
      <c r="F1960" s="194">
        <v>21287.115736725449</v>
      </c>
      <c r="G1960">
        <v>138</v>
      </c>
      <c r="H1960">
        <v>138</v>
      </c>
      <c r="I1960" s="167">
        <v>22484.446528894699</v>
      </c>
      <c r="J1960" s="22">
        <v>1.0562467366165329</v>
      </c>
      <c r="K1960" s="22" t="s">
        <v>270</v>
      </c>
      <c r="L1960" s="22" t="s">
        <v>58</v>
      </c>
      <c r="M19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60" s="24" t="str">
        <f>IFERROR(IF(Table1[[#This Row],[Medicare Rate in CR]]&gt;0,"Y","N"),"N")</f>
        <v>N</v>
      </c>
      <c r="O1960" s="166">
        <f>Table1[[#This Row],[Medicare Rate in CR]]*Table1[[#This Row],[SumOfUnits]]*Table1[[#This Row],[Actuarial Factor 06/20/2023]]</f>
        <v>0</v>
      </c>
      <c r="P19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26411.023449793556</v>
      </c>
      <c r="Q1960" s="166">
        <f>Table1[[#This Row],[Trended Medicare Pricing for all RHCs]]-Table1[[#This Row],[SumOfSFY24 Estimated Payment 5/04/23]]</f>
        <v>3926.5769208988568</v>
      </c>
      <c r="R1960" s="24">
        <f>Table1[[#This Row],[SumOfUnits]]*Table1[[#This Row],[Actuarial Factor 06/20/2023]]</f>
        <v>145.76204965308153</v>
      </c>
      <c r="S1960" s="23"/>
    </row>
    <row r="1961" spans="1:19" x14ac:dyDescent="0.25">
      <c r="A1961" s="192" t="s">
        <v>268</v>
      </c>
      <c r="B1961" s="193" t="s">
        <v>269</v>
      </c>
      <c r="C1961" s="192" t="s">
        <v>75</v>
      </c>
      <c r="D1961" s="192" t="s">
        <v>30</v>
      </c>
      <c r="E1961" s="192" t="s">
        <v>64</v>
      </c>
      <c r="F1961" s="194">
        <v>150.06263852751277</v>
      </c>
      <c r="G1961">
        <v>1</v>
      </c>
      <c r="H1961">
        <v>1</v>
      </c>
      <c r="I1961" s="167">
        <v>154.65823769262369</v>
      </c>
      <c r="J1961" s="22">
        <v>1.0306245392604392</v>
      </c>
      <c r="K1961" s="22" t="s">
        <v>270</v>
      </c>
      <c r="L1961" s="22" t="s">
        <v>58</v>
      </c>
      <c r="M19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61" s="24" t="str">
        <f>IFERROR(IF(Table1[[#This Row],[Medicare Rate in CR]]&gt;0,"Y","N"),"N")</f>
        <v>N</v>
      </c>
      <c r="O1961" s="166">
        <f>Table1[[#This Row],[Medicare Rate in CR]]*Table1[[#This Row],[SumOfUnits]]*Table1[[#This Row],[Actuarial Factor 06/20/2023]]</f>
        <v>0</v>
      </c>
      <c r="P19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288.41484752428323</v>
      </c>
      <c r="Q1961" s="166">
        <f>Table1[[#This Row],[Trended Medicare Pricing for all RHCs]]-Table1[[#This Row],[SumOfSFY24 Estimated Payment 5/04/23]]</f>
        <v>133.75660983165955</v>
      </c>
      <c r="R1961" s="24">
        <f>Table1[[#This Row],[SumOfUnits]]*Table1[[#This Row],[Actuarial Factor 06/20/2023]]</f>
        <v>1.0306245392604392</v>
      </c>
      <c r="S1961" s="23"/>
    </row>
    <row r="1962" spans="1:19" x14ac:dyDescent="0.25">
      <c r="A1962" s="192" t="s">
        <v>268</v>
      </c>
      <c r="B1962" s="193" t="s">
        <v>269</v>
      </c>
      <c r="C1962" s="192" t="s">
        <v>78</v>
      </c>
      <c r="D1962" s="192" t="s">
        <v>30</v>
      </c>
      <c r="E1962" s="192" t="s">
        <v>63</v>
      </c>
      <c r="F1962" s="194">
        <v>307.14079213645567</v>
      </c>
      <c r="G1962">
        <v>2</v>
      </c>
      <c r="H1962">
        <v>2</v>
      </c>
      <c r="I1962" s="167">
        <v>287.63908036756675</v>
      </c>
      <c r="J1962" s="22">
        <v>0.93650562781571278</v>
      </c>
      <c r="K1962" s="22" t="s">
        <v>270</v>
      </c>
      <c r="L1962" s="22" t="s">
        <v>58</v>
      </c>
      <c r="M19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62" s="24" t="str">
        <f>IFERROR(IF(Table1[[#This Row],[Medicare Rate in CR]]&gt;0,"Y","N"),"N")</f>
        <v>N</v>
      </c>
      <c r="O1962" s="166">
        <f>Table1[[#This Row],[Medicare Rate in CR]]*Table1[[#This Row],[SumOfUnits]]*Table1[[#This Row],[Actuarial Factor 06/20/2023]]</f>
        <v>0</v>
      </c>
      <c r="P19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417.26715441465154</v>
      </c>
      <c r="Q1962" s="166">
        <f>Table1[[#This Row],[Trended Medicare Pricing for all RHCs]]-Table1[[#This Row],[SumOfSFY24 Estimated Payment 5/04/23]]</f>
        <v>129.62807404708479</v>
      </c>
      <c r="R1962" s="24">
        <f>Table1[[#This Row],[SumOfUnits]]*Table1[[#This Row],[Actuarial Factor 06/20/2023]]</f>
        <v>1.8730112556314256</v>
      </c>
      <c r="S1962" s="23"/>
    </row>
    <row r="1963" spans="1:19" x14ac:dyDescent="0.25">
      <c r="A1963" s="192" t="s">
        <v>268</v>
      </c>
      <c r="B1963" s="193" t="s">
        <v>269</v>
      </c>
      <c r="C1963" s="192" t="s">
        <v>78</v>
      </c>
      <c r="D1963" s="192" t="s">
        <v>30</v>
      </c>
      <c r="E1963" s="192" t="s">
        <v>64</v>
      </c>
      <c r="F1963" s="194">
        <v>1090.0356557771997</v>
      </c>
      <c r="G1963">
        <v>7</v>
      </c>
      <c r="H1963">
        <v>7</v>
      </c>
      <c r="I1963" s="167">
        <v>990.17471561711704</v>
      </c>
      <c r="J1963" s="22">
        <v>0.90838745537284149</v>
      </c>
      <c r="K1963" s="22" t="s">
        <v>270</v>
      </c>
      <c r="L1963" s="22" t="s">
        <v>58</v>
      </c>
      <c r="M19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63" s="24" t="str">
        <f>IFERROR(IF(Table1[[#This Row],[Medicare Rate in CR]]&gt;0,"Y","N"),"N")</f>
        <v>N</v>
      </c>
      <c r="O1963" s="166">
        <f>Table1[[#This Row],[Medicare Rate in CR]]*Table1[[#This Row],[SumOfUnits]]*Table1[[#This Row],[Actuarial Factor 06/20/2023]]</f>
        <v>0</v>
      </c>
      <c r="P19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1436.4090770660059</v>
      </c>
      <c r="Q1963" s="166">
        <f>Table1[[#This Row],[Trended Medicare Pricing for all RHCs]]-Table1[[#This Row],[SumOfSFY24 Estimated Payment 5/04/23]]</f>
        <v>446.23436144888888</v>
      </c>
      <c r="R1963" s="24">
        <f>Table1[[#This Row],[SumOfUnits]]*Table1[[#This Row],[Actuarial Factor 06/20/2023]]</f>
        <v>6.3587121876098909</v>
      </c>
      <c r="S1963" s="23"/>
    </row>
    <row r="1964" spans="1:19" x14ac:dyDescent="0.25">
      <c r="A1964" s="192" t="s">
        <v>268</v>
      </c>
      <c r="B1964" s="193" t="s">
        <v>269</v>
      </c>
      <c r="C1964" s="192" t="s">
        <v>78</v>
      </c>
      <c r="D1964" s="192" t="s">
        <v>30</v>
      </c>
      <c r="E1964" s="192" t="s">
        <v>77</v>
      </c>
      <c r="F1964" s="194">
        <v>460.71118820468348</v>
      </c>
      <c r="G1964">
        <v>3</v>
      </c>
      <c r="H1964">
        <v>3</v>
      </c>
      <c r="I1964" s="167">
        <v>585.00431771680769</v>
      </c>
      <c r="J1964" s="22">
        <v>1.2697853507670918</v>
      </c>
      <c r="K1964" s="22" t="s">
        <v>270</v>
      </c>
      <c r="L1964" s="22" t="s">
        <v>58</v>
      </c>
      <c r="M19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64" s="24" t="str">
        <f>IFERROR(IF(Table1[[#This Row],[Medicare Rate in CR]]&gt;0,"Y","N"),"N")</f>
        <v>N</v>
      </c>
      <c r="O1964" s="166">
        <f>Table1[[#This Row],[Medicare Rate in CR]]*Table1[[#This Row],[SumOfUnits]]*Table1[[#This Row],[Actuarial Factor 06/20/2023]]</f>
        <v>0</v>
      </c>
      <c r="P19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848.64367756302045</v>
      </c>
      <c r="Q1964" s="166">
        <f>Table1[[#This Row],[Trended Medicare Pricing for all RHCs]]-Table1[[#This Row],[SumOfSFY24 Estimated Payment 5/04/23]]</f>
        <v>263.63935984621276</v>
      </c>
      <c r="R1964" s="24">
        <f>Table1[[#This Row],[SumOfUnits]]*Table1[[#This Row],[Actuarial Factor 06/20/2023]]</f>
        <v>3.8093560523012755</v>
      </c>
      <c r="S1964" s="23"/>
    </row>
    <row r="1965" spans="1:19" x14ac:dyDescent="0.25">
      <c r="A1965" s="192" t="s">
        <v>268</v>
      </c>
      <c r="B1965" s="193" t="s">
        <v>269</v>
      </c>
      <c r="C1965" s="192" t="s">
        <v>79</v>
      </c>
      <c r="D1965" s="192" t="s">
        <v>31</v>
      </c>
      <c r="E1965" s="192" t="s">
        <v>69</v>
      </c>
      <c r="F1965" s="194">
        <v>18.839741736532719</v>
      </c>
      <c r="G1965">
        <v>1</v>
      </c>
      <c r="H1965">
        <v>1</v>
      </c>
      <c r="I1965" s="167">
        <v>20.063045436647236</v>
      </c>
      <c r="J1965" s="22">
        <v>1.0649320843789685</v>
      </c>
      <c r="K1965" s="22" t="s">
        <v>270</v>
      </c>
      <c r="L1965" s="22" t="s">
        <v>58</v>
      </c>
      <c r="M19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65" s="24" t="str">
        <f>IFERROR(IF(Table1[[#This Row],[Medicare Rate in CR]]&gt;0,"Y","N"),"N")</f>
        <v>N</v>
      </c>
      <c r="O1965" s="166">
        <f>Table1[[#This Row],[Medicare Rate in CR]]*Table1[[#This Row],[SumOfUnits]]*Table1[[#This Row],[Actuarial Factor 06/20/2023]]</f>
        <v>0</v>
      </c>
      <c r="P19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24.103169990692823</v>
      </c>
      <c r="Q1965" s="166">
        <f>Table1[[#This Row],[Trended Medicare Pricing for all RHCs]]-Table1[[#This Row],[SumOfSFY24 Estimated Payment 5/04/23]]</f>
        <v>4.0401245540455868</v>
      </c>
      <c r="R1965" s="24">
        <f>Table1[[#This Row],[SumOfUnits]]*Table1[[#This Row],[Actuarial Factor 06/20/2023]]</f>
        <v>1.0649320843789685</v>
      </c>
      <c r="S1965" s="23"/>
    </row>
    <row r="1966" spans="1:19" x14ac:dyDescent="0.25">
      <c r="A1966" s="192" t="s">
        <v>268</v>
      </c>
      <c r="B1966" s="193" t="s">
        <v>269</v>
      </c>
      <c r="C1966" s="192" t="s">
        <v>55</v>
      </c>
      <c r="D1966" s="192" t="s">
        <v>30</v>
      </c>
      <c r="E1966" s="192" t="s">
        <v>59</v>
      </c>
      <c r="F1966" s="194">
        <v>1164.5755035173945</v>
      </c>
      <c r="G1966">
        <v>8</v>
      </c>
      <c r="H1966">
        <v>8</v>
      </c>
      <c r="I1966" s="167">
        <v>1191.0348026849381</v>
      </c>
      <c r="J1966" s="22">
        <v>1.0227201234163246</v>
      </c>
      <c r="K1966" s="22" t="s">
        <v>270</v>
      </c>
      <c r="L1966" s="22" t="s">
        <v>58</v>
      </c>
      <c r="M19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66" s="24" t="str">
        <f>IFERROR(IF(Table1[[#This Row],[Medicare Rate in CR]]&gt;0,"Y","N"),"N")</f>
        <v>N</v>
      </c>
      <c r="O1966" s="166">
        <f>Table1[[#This Row],[Medicare Rate in CR]]*Table1[[#This Row],[SumOfUnits]]*Table1[[#This Row],[Actuarial Factor 06/20/2023]]</f>
        <v>0</v>
      </c>
      <c r="P19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1727.5921188838086</v>
      </c>
      <c r="Q1966" s="166">
        <f>Table1[[#This Row],[Trended Medicare Pricing for all RHCs]]-Table1[[#This Row],[SumOfSFY24 Estimated Payment 5/04/23]]</f>
        <v>536.55731619887047</v>
      </c>
      <c r="R1966" s="24">
        <f>Table1[[#This Row],[SumOfUnits]]*Table1[[#This Row],[Actuarial Factor 06/20/2023]]</f>
        <v>8.1817609873305965</v>
      </c>
      <c r="S1966" s="23"/>
    </row>
    <row r="1967" spans="1:19" x14ac:dyDescent="0.25">
      <c r="A1967" s="192" t="s">
        <v>268</v>
      </c>
      <c r="B1967" s="193" t="s">
        <v>269</v>
      </c>
      <c r="C1967" s="192" t="s">
        <v>55</v>
      </c>
      <c r="D1967" s="192" t="s">
        <v>30</v>
      </c>
      <c r="E1967" s="192" t="s">
        <v>60</v>
      </c>
      <c r="F1967" s="194">
        <v>71.34046448877325</v>
      </c>
      <c r="G1967">
        <v>1</v>
      </c>
      <c r="H1967">
        <v>1</v>
      </c>
      <c r="I1967" s="167">
        <v>64.823243237199833</v>
      </c>
      <c r="J1967" s="22">
        <v>0.90864621784738975</v>
      </c>
      <c r="K1967" s="22" t="s">
        <v>270</v>
      </c>
      <c r="L1967" s="22" t="s">
        <v>58</v>
      </c>
      <c r="M19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67" s="24" t="str">
        <f>IFERROR(IF(Table1[[#This Row],[Medicare Rate in CR]]&gt;0,"Y","N"),"N")</f>
        <v>N</v>
      </c>
      <c r="O1967" s="166">
        <f>Table1[[#This Row],[Medicare Rate in CR]]*Table1[[#This Row],[SumOfUnits]]*Table1[[#This Row],[Actuarial Factor 06/20/2023]]</f>
        <v>0</v>
      </c>
      <c r="P19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94.025904100048834</v>
      </c>
      <c r="Q1967" s="166">
        <f>Table1[[#This Row],[Trended Medicare Pricing for all RHCs]]-Table1[[#This Row],[SumOfSFY24 Estimated Payment 5/04/23]]</f>
        <v>29.202660862849001</v>
      </c>
      <c r="R1967" s="24">
        <f>Table1[[#This Row],[SumOfUnits]]*Table1[[#This Row],[Actuarial Factor 06/20/2023]]</f>
        <v>0.90864621784738975</v>
      </c>
      <c r="S1967" s="23"/>
    </row>
    <row r="1968" spans="1:19" x14ac:dyDescent="0.25">
      <c r="A1968" s="192" t="s">
        <v>268</v>
      </c>
      <c r="B1968" s="193" t="s">
        <v>269</v>
      </c>
      <c r="C1968" s="192" t="s">
        <v>55</v>
      </c>
      <c r="D1968" s="192" t="s">
        <v>30</v>
      </c>
      <c r="E1968" s="192" t="s">
        <v>61</v>
      </c>
      <c r="F1968" s="194">
        <v>484.8318396453696</v>
      </c>
      <c r="G1968">
        <v>4</v>
      </c>
      <c r="H1968">
        <v>4</v>
      </c>
      <c r="I1968" s="167">
        <v>440.54061738575723</v>
      </c>
      <c r="J1968" s="22">
        <v>0.90864621784738975</v>
      </c>
      <c r="K1968" s="22" t="s">
        <v>270</v>
      </c>
      <c r="L1968" s="22" t="s">
        <v>58</v>
      </c>
      <c r="M19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68" s="24" t="str">
        <f>IFERROR(IF(Table1[[#This Row],[Medicare Rate in CR]]&gt;0,"Y","N"),"N")</f>
        <v>N</v>
      </c>
      <c r="O1968" s="166">
        <f>Table1[[#This Row],[Medicare Rate in CR]]*Table1[[#This Row],[SumOfUnits]]*Table1[[#This Row],[Actuarial Factor 06/20/2023]]</f>
        <v>0</v>
      </c>
      <c r="P19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639.00273688741822</v>
      </c>
      <c r="Q1968" s="166">
        <f>Table1[[#This Row],[Trended Medicare Pricing for all RHCs]]-Table1[[#This Row],[SumOfSFY24 Estimated Payment 5/04/23]]</f>
        <v>198.46211950166099</v>
      </c>
      <c r="R1968" s="24">
        <f>Table1[[#This Row],[SumOfUnits]]*Table1[[#This Row],[Actuarial Factor 06/20/2023]]</f>
        <v>3.634584871389559</v>
      </c>
      <c r="S1968" s="23"/>
    </row>
    <row r="1969" spans="1:19" x14ac:dyDescent="0.25">
      <c r="A1969" s="192" t="s">
        <v>268</v>
      </c>
      <c r="B1969" s="193" t="s">
        <v>269</v>
      </c>
      <c r="C1969" s="192" t="s">
        <v>55</v>
      </c>
      <c r="D1969" s="192" t="s">
        <v>30</v>
      </c>
      <c r="E1969" s="192" t="s">
        <v>62</v>
      </c>
      <c r="F1969" s="194">
        <v>155.7193793967428</v>
      </c>
      <c r="G1969">
        <v>1</v>
      </c>
      <c r="H1969">
        <v>1</v>
      </c>
      <c r="I1969" s="167">
        <v>163.30476416262181</v>
      </c>
      <c r="J1969" s="22">
        <v>1.0487118866981413</v>
      </c>
      <c r="K1969" s="22" t="s">
        <v>270</v>
      </c>
      <c r="L1969" s="22" t="s">
        <v>58</v>
      </c>
      <c r="M19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69" s="24" t="str">
        <f>IFERROR(IF(Table1[[#This Row],[Medicare Rate in CR]]&gt;0,"Y","N"),"N")</f>
        <v>N</v>
      </c>
      <c r="O1969" s="166">
        <f>Table1[[#This Row],[Medicare Rate in CR]]*Table1[[#This Row],[SumOfUnits]]*Table1[[#This Row],[Actuarial Factor 06/20/2023]]</f>
        <v>0</v>
      </c>
      <c r="P19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236.87303083632403</v>
      </c>
      <c r="Q1969" s="166">
        <f>Table1[[#This Row],[Trended Medicare Pricing for all RHCs]]-Table1[[#This Row],[SumOfSFY24 Estimated Payment 5/04/23]]</f>
        <v>73.568266673702226</v>
      </c>
      <c r="R1969" s="24">
        <f>Table1[[#This Row],[SumOfUnits]]*Table1[[#This Row],[Actuarial Factor 06/20/2023]]</f>
        <v>1.0487118866981413</v>
      </c>
      <c r="S1969" s="23"/>
    </row>
    <row r="1970" spans="1:19" x14ac:dyDescent="0.25">
      <c r="A1970" s="192" t="s">
        <v>268</v>
      </c>
      <c r="B1970" s="193" t="s">
        <v>269</v>
      </c>
      <c r="C1970" s="192" t="s">
        <v>55</v>
      </c>
      <c r="D1970" s="192" t="s">
        <v>30</v>
      </c>
      <c r="E1970" s="192" t="s">
        <v>63</v>
      </c>
      <c r="F1970" s="194">
        <v>1712.9131733641711</v>
      </c>
      <c r="G1970">
        <v>11</v>
      </c>
      <c r="H1970">
        <v>11</v>
      </c>
      <c r="I1970" s="167">
        <v>1717.4446066888945</v>
      </c>
      <c r="J1970" s="22">
        <v>1.0026454541859957</v>
      </c>
      <c r="K1970" s="22" t="s">
        <v>270</v>
      </c>
      <c r="L1970" s="22" t="s">
        <v>58</v>
      </c>
      <c r="M19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70" s="24" t="str">
        <f>IFERROR(IF(Table1[[#This Row],[Medicare Rate in CR]]&gt;0,"Y","N"),"N")</f>
        <v>N</v>
      </c>
      <c r="O1970" s="166">
        <f>Table1[[#This Row],[Medicare Rate in CR]]*Table1[[#This Row],[SumOfUnits]]*Table1[[#This Row],[Actuarial Factor 06/20/2023]]</f>
        <v>0</v>
      </c>
      <c r="P19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2491.147832495456</v>
      </c>
      <c r="Q1970" s="166">
        <f>Table1[[#This Row],[Trended Medicare Pricing for all RHCs]]-Table1[[#This Row],[SumOfSFY24 Estimated Payment 5/04/23]]</f>
        <v>773.70322580656148</v>
      </c>
      <c r="R1970" s="24">
        <f>Table1[[#This Row],[SumOfUnits]]*Table1[[#This Row],[Actuarial Factor 06/20/2023]]</f>
        <v>11.029099996045954</v>
      </c>
      <c r="S1970" s="23"/>
    </row>
    <row r="1971" spans="1:19" x14ac:dyDescent="0.25">
      <c r="A1971" s="192" t="s">
        <v>268</v>
      </c>
      <c r="B1971" s="193" t="s">
        <v>269</v>
      </c>
      <c r="C1971" s="192" t="s">
        <v>55</v>
      </c>
      <c r="D1971" s="192" t="s">
        <v>30</v>
      </c>
      <c r="E1971" s="192" t="s">
        <v>64</v>
      </c>
      <c r="F1971" s="194">
        <v>930.01830972342691</v>
      </c>
      <c r="G1971">
        <v>6</v>
      </c>
      <c r="H1971">
        <v>6</v>
      </c>
      <c r="I1971" s="167">
        <v>911.78934857353249</v>
      </c>
      <c r="J1971" s="22">
        <v>0.98039935240058296</v>
      </c>
      <c r="K1971" s="22" t="s">
        <v>270</v>
      </c>
      <c r="L1971" s="22" t="s">
        <v>58</v>
      </c>
      <c r="M19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71" s="24" t="str">
        <f>IFERROR(IF(Table1[[#This Row],[Medicare Rate in CR]]&gt;0,"Y","N"),"N")</f>
        <v>N</v>
      </c>
      <c r="O1971" s="166">
        <f>Table1[[#This Row],[Medicare Rate in CR]]*Table1[[#This Row],[SumOfUnits]]*Table1[[#This Row],[Actuarial Factor 06/20/2023]]</f>
        <v>0</v>
      </c>
      <c r="P19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1322.5474932612199</v>
      </c>
      <c r="Q1971" s="166">
        <f>Table1[[#This Row],[Trended Medicare Pricing for all RHCs]]-Table1[[#This Row],[SumOfSFY24 Estimated Payment 5/04/23]]</f>
        <v>410.75814468768738</v>
      </c>
      <c r="R1971" s="24">
        <f>Table1[[#This Row],[SumOfUnits]]*Table1[[#This Row],[Actuarial Factor 06/20/2023]]</f>
        <v>5.8823961144034982</v>
      </c>
      <c r="S1971" s="23"/>
    </row>
    <row r="1972" spans="1:19" x14ac:dyDescent="0.25">
      <c r="A1972" s="192" t="s">
        <v>268</v>
      </c>
      <c r="B1972" s="193" t="s">
        <v>269</v>
      </c>
      <c r="C1972" s="192" t="s">
        <v>55</v>
      </c>
      <c r="D1972" s="192" t="s">
        <v>30</v>
      </c>
      <c r="E1972" s="192" t="s">
        <v>77</v>
      </c>
      <c r="F1972" s="194">
        <v>1083.5887057916548</v>
      </c>
      <c r="G1972">
        <v>7</v>
      </c>
      <c r="H1972">
        <v>7</v>
      </c>
      <c r="I1972" s="167">
        <v>1372.57290786568</v>
      </c>
      <c r="J1972" s="22">
        <v>1.2666917812352958</v>
      </c>
      <c r="K1972" s="22" t="s">
        <v>270</v>
      </c>
      <c r="L1972" s="22" t="s">
        <v>58</v>
      </c>
      <c r="M19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72" s="24" t="str">
        <f>IFERROR(IF(Table1[[#This Row],[Medicare Rate in CR]]&gt;0,"Y","N"),"N")</f>
        <v>N</v>
      </c>
      <c r="O1972" s="166">
        <f>Table1[[#This Row],[Medicare Rate in CR]]*Table1[[#This Row],[SumOfUnits]]*Table1[[#This Row],[Actuarial Factor 06/20/2023]]</f>
        <v>0</v>
      </c>
      <c r="P19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1990.9125517379541</v>
      </c>
      <c r="Q1972" s="166">
        <f>Table1[[#This Row],[Trended Medicare Pricing for all RHCs]]-Table1[[#This Row],[SumOfSFY24 Estimated Payment 5/04/23]]</f>
        <v>618.33964387227411</v>
      </c>
      <c r="R1972" s="24">
        <f>Table1[[#This Row],[SumOfUnits]]*Table1[[#This Row],[Actuarial Factor 06/20/2023]]</f>
        <v>8.8668424686470715</v>
      </c>
      <c r="S1972" s="23"/>
    </row>
    <row r="1973" spans="1:19" x14ac:dyDescent="0.25">
      <c r="A1973" s="192" t="s">
        <v>268</v>
      </c>
      <c r="B1973" s="193" t="s">
        <v>269</v>
      </c>
      <c r="C1973" s="192" t="s">
        <v>55</v>
      </c>
      <c r="D1973" s="192" t="s">
        <v>31</v>
      </c>
      <c r="E1973" s="192" t="s">
        <v>69</v>
      </c>
      <c r="F1973" s="194">
        <v>155.7193793967428</v>
      </c>
      <c r="G1973">
        <v>1</v>
      </c>
      <c r="H1973">
        <v>1</v>
      </c>
      <c r="I1973" s="167">
        <v>163.10793401225453</v>
      </c>
      <c r="J1973" s="22">
        <v>1.0474478812087167</v>
      </c>
      <c r="K1973" s="22" t="s">
        <v>270</v>
      </c>
      <c r="L1973" s="22" t="s">
        <v>58</v>
      </c>
      <c r="M19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73" s="24" t="str">
        <f>IFERROR(IF(Table1[[#This Row],[Medicare Rate in CR]]&gt;0,"Y","N"),"N")</f>
        <v>N</v>
      </c>
      <c r="O1973" s="166">
        <f>Table1[[#This Row],[Medicare Rate in CR]]*Table1[[#This Row],[SumOfUnits]]*Table1[[#This Row],[Actuarial Factor 06/20/2023]]</f>
        <v>0</v>
      </c>
      <c r="P19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236.58752934151744</v>
      </c>
      <c r="Q1973" s="166">
        <f>Table1[[#This Row],[Trended Medicare Pricing for all RHCs]]-Table1[[#This Row],[SumOfSFY24 Estimated Payment 5/04/23]]</f>
        <v>73.479595329262906</v>
      </c>
      <c r="R1973" s="24">
        <f>Table1[[#This Row],[SumOfUnits]]*Table1[[#This Row],[Actuarial Factor 06/20/2023]]</f>
        <v>1.0474478812087167</v>
      </c>
      <c r="S1973" s="23"/>
    </row>
    <row r="1974" spans="1:19" x14ac:dyDescent="0.25">
      <c r="A1974" s="192" t="s">
        <v>268</v>
      </c>
      <c r="B1974" s="193" t="s">
        <v>269</v>
      </c>
      <c r="C1974" s="192" t="s">
        <v>83</v>
      </c>
      <c r="D1974" s="192" t="s">
        <v>30</v>
      </c>
      <c r="E1974" s="192" t="s">
        <v>59</v>
      </c>
      <c r="F1974" s="194">
        <v>467.15813819022839</v>
      </c>
      <c r="G1974">
        <v>3</v>
      </c>
      <c r="H1974">
        <v>3</v>
      </c>
      <c r="I1974" s="167">
        <v>426.8974169749211</v>
      </c>
      <c r="J1974" s="22">
        <v>0.91381778904403255</v>
      </c>
      <c r="K1974" s="22" t="s">
        <v>270</v>
      </c>
      <c r="L1974" s="22" t="s">
        <v>58</v>
      </c>
      <c r="M19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74" s="24" t="str">
        <f>IFERROR(IF(Table1[[#This Row],[Medicare Rate in CR]]&gt;0,"Y","N"),"N")</f>
        <v>N</v>
      </c>
      <c r="O1974" s="166">
        <f>Table1[[#This Row],[Medicare Rate in CR]]*Table1[[#This Row],[SumOfUnits]]*Table1[[#This Row],[Actuarial Factor 06/20/2023]]</f>
        <v>0</v>
      </c>
      <c r="P19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437.61455166050757</v>
      </c>
      <c r="Q1974" s="166">
        <f>Table1[[#This Row],[Trended Medicare Pricing for all RHCs]]-Table1[[#This Row],[SumOfSFY24 Estimated Payment 5/04/23]]</f>
        <v>10.717134685586473</v>
      </c>
      <c r="R1974" s="24">
        <f>Table1[[#This Row],[SumOfUnits]]*Table1[[#This Row],[Actuarial Factor 06/20/2023]]</f>
        <v>2.7414533671320975</v>
      </c>
      <c r="S1974" s="23"/>
    </row>
    <row r="1975" spans="1:19" x14ac:dyDescent="0.25">
      <c r="A1975" s="192" t="s">
        <v>268</v>
      </c>
      <c r="B1975" s="193" t="s">
        <v>269</v>
      </c>
      <c r="C1975" s="192" t="s">
        <v>83</v>
      </c>
      <c r="D1975" s="192" t="s">
        <v>30</v>
      </c>
      <c r="E1975" s="192" t="s">
        <v>60</v>
      </c>
      <c r="F1975" s="194">
        <v>150.06263852751277</v>
      </c>
      <c r="G1975">
        <v>1</v>
      </c>
      <c r="H1975">
        <v>1</v>
      </c>
      <c r="I1975" s="167">
        <v>123.17669654187667</v>
      </c>
      <c r="J1975" s="22">
        <v>0.8208352042223569</v>
      </c>
      <c r="K1975" s="22" t="s">
        <v>270</v>
      </c>
      <c r="L1975" s="22" t="s">
        <v>58</v>
      </c>
      <c r="M19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75" s="24" t="str">
        <f>IFERROR(IF(Table1[[#This Row],[Medicare Rate in CR]]&gt;0,"Y","N"),"N")</f>
        <v>N</v>
      </c>
      <c r="O1975" s="166">
        <f>Table1[[#This Row],[Medicare Rate in CR]]*Table1[[#This Row],[SumOfUnits]]*Table1[[#This Row],[Actuarial Factor 06/20/2023]]</f>
        <v>0</v>
      </c>
      <c r="P19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126.26901145050132</v>
      </c>
      <c r="Q1975" s="166">
        <f>Table1[[#This Row],[Trended Medicare Pricing for all RHCs]]-Table1[[#This Row],[SumOfSFY24 Estimated Payment 5/04/23]]</f>
        <v>3.0923149086246582</v>
      </c>
      <c r="R1975" s="24">
        <f>Table1[[#This Row],[SumOfUnits]]*Table1[[#This Row],[Actuarial Factor 06/20/2023]]</f>
        <v>0.8208352042223569</v>
      </c>
      <c r="S1975" s="23"/>
    </row>
    <row r="1976" spans="1:19" x14ac:dyDescent="0.25">
      <c r="A1976" s="192" t="s">
        <v>268</v>
      </c>
      <c r="B1976" s="193" t="s">
        <v>269</v>
      </c>
      <c r="C1976" s="192" t="s">
        <v>85</v>
      </c>
      <c r="D1976" s="192" t="s">
        <v>30</v>
      </c>
      <c r="E1976" s="192" t="s">
        <v>63</v>
      </c>
      <c r="F1976" s="194">
        <v>309.2897754649706</v>
      </c>
      <c r="G1976">
        <v>2</v>
      </c>
      <c r="H1976">
        <v>2</v>
      </c>
      <c r="I1976" s="167">
        <v>278.52634014918817</v>
      </c>
      <c r="J1976" s="22">
        <v>0.90053523344076203</v>
      </c>
      <c r="K1976" s="22" t="s">
        <v>270</v>
      </c>
      <c r="L1976" s="22" t="s">
        <v>58</v>
      </c>
      <c r="M19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76" s="24" t="str">
        <f>IFERROR(IF(Table1[[#This Row],[Medicare Rate in CR]]&gt;0,"Y","N"),"N")</f>
        <v>N</v>
      </c>
      <c r="O1976" s="166">
        <f>Table1[[#This Row],[Medicare Rate in CR]]*Table1[[#This Row],[SumOfUnits]]*Table1[[#This Row],[Actuarial Factor 06/20/2023]]</f>
        <v>0</v>
      </c>
      <c r="P19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323.79662565636841</v>
      </c>
      <c r="Q1976" s="166">
        <f>Table1[[#This Row],[Trended Medicare Pricing for all RHCs]]-Table1[[#This Row],[SumOfSFY24 Estimated Payment 5/04/23]]</f>
        <v>45.270285507180233</v>
      </c>
      <c r="R1976" s="24">
        <f>Table1[[#This Row],[SumOfUnits]]*Table1[[#This Row],[Actuarial Factor 06/20/2023]]</f>
        <v>1.8010704668815241</v>
      </c>
      <c r="S1976" s="23"/>
    </row>
    <row r="1977" spans="1:19" x14ac:dyDescent="0.25">
      <c r="A1977" s="192" t="s">
        <v>271</v>
      </c>
      <c r="B1977" s="193" t="s">
        <v>97</v>
      </c>
      <c r="C1977" s="192" t="s">
        <v>72</v>
      </c>
      <c r="D1977" s="192" t="s">
        <v>30</v>
      </c>
      <c r="E1977" s="192" t="s">
        <v>60</v>
      </c>
      <c r="F1977" s="194">
        <v>87.52</v>
      </c>
      <c r="G1977">
        <v>1</v>
      </c>
      <c r="H1977">
        <v>1</v>
      </c>
      <c r="I1977" s="167">
        <v>89.182195109205651</v>
      </c>
      <c r="J1977" s="22">
        <v>1.0189921744653296</v>
      </c>
      <c r="K1977" s="22" t="s">
        <v>272</v>
      </c>
      <c r="L1977" s="22" t="s">
        <v>99</v>
      </c>
      <c r="M1977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77" s="24" t="str">
        <f>IFERROR(IF(Table1[[#This Row],[Medicare Rate in CR]]&gt;0,"Y","N"),"N")</f>
        <v>Y</v>
      </c>
      <c r="O1977" s="166">
        <f>Table1[[#This Row],[Medicare Rate in CR]]*Table1[[#This Row],[SumOfUnits]]*Table1[[#This Row],[Actuarial Factor 06/20/2023]]</f>
        <v>210.95175995781256</v>
      </c>
      <c r="P19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210.95175995781256</v>
      </c>
      <c r="Q1977" s="166">
        <f>Table1[[#This Row],[Trended Medicare Pricing for all RHCs]]-Table1[[#This Row],[SumOfSFY24 Estimated Payment 5/04/23]]</f>
        <v>121.7695648486069</v>
      </c>
      <c r="R1977" s="24">
        <f>Table1[[#This Row],[SumOfUnits]]*Table1[[#This Row],[Actuarial Factor 06/20/2023]]</f>
        <v>1.0189921744653296</v>
      </c>
      <c r="S1977" s="23"/>
    </row>
    <row r="1978" spans="1:19" x14ac:dyDescent="0.25">
      <c r="A1978" s="192" t="s">
        <v>271</v>
      </c>
      <c r="B1978" s="193" t="s">
        <v>97</v>
      </c>
      <c r="C1978" s="192" t="s">
        <v>76</v>
      </c>
      <c r="D1978" s="192" t="s">
        <v>30</v>
      </c>
      <c r="E1978" s="192" t="s">
        <v>62</v>
      </c>
      <c r="F1978" s="194">
        <v>87.52</v>
      </c>
      <c r="G1978">
        <v>1</v>
      </c>
      <c r="H1978">
        <v>1</v>
      </c>
      <c r="I1978" s="167">
        <v>91.920312111741623</v>
      </c>
      <c r="J1978" s="22">
        <v>1.0502777892109418</v>
      </c>
      <c r="K1978" s="22" t="s">
        <v>272</v>
      </c>
      <c r="L1978" s="22" t="s">
        <v>99</v>
      </c>
      <c r="M1978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78" s="24" t="str">
        <f>IFERROR(IF(Table1[[#This Row],[Medicare Rate in CR]]&gt;0,"Y","N"),"N")</f>
        <v>Y</v>
      </c>
      <c r="O1978" s="166">
        <f>Table1[[#This Row],[Medicare Rate in CR]]*Table1[[#This Row],[SumOfUnits]]*Table1[[#This Row],[Actuarial Factor 06/20/2023]]</f>
        <v>217.4285079224492</v>
      </c>
      <c r="P19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217.4285079224492</v>
      </c>
      <c r="Q1978" s="166">
        <f>Table1[[#This Row],[Trended Medicare Pricing for all RHCs]]-Table1[[#This Row],[SumOfSFY24 Estimated Payment 5/04/23]]</f>
        <v>125.50819581070758</v>
      </c>
      <c r="R1978" s="24">
        <f>Table1[[#This Row],[SumOfUnits]]*Table1[[#This Row],[Actuarial Factor 06/20/2023]]</f>
        <v>1.0502777892109418</v>
      </c>
      <c r="S1978" s="23"/>
    </row>
    <row r="1979" spans="1:19" x14ac:dyDescent="0.25">
      <c r="A1979" s="192" t="s">
        <v>271</v>
      </c>
      <c r="B1979" s="193" t="s">
        <v>97</v>
      </c>
      <c r="C1979" s="192" t="s">
        <v>79</v>
      </c>
      <c r="D1979" s="192" t="s">
        <v>30</v>
      </c>
      <c r="E1979" s="192" t="s">
        <v>56</v>
      </c>
      <c r="F1979" s="194">
        <v>787.68</v>
      </c>
      <c r="G1979">
        <v>9</v>
      </c>
      <c r="H1979">
        <v>9</v>
      </c>
      <c r="I1979" s="167">
        <v>862.54160725938073</v>
      </c>
      <c r="J1979" s="22">
        <v>1.0950406348509303</v>
      </c>
      <c r="K1979" s="22" t="s">
        <v>272</v>
      </c>
      <c r="L1979" s="22" t="s">
        <v>99</v>
      </c>
      <c r="M1979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79" s="24" t="str">
        <f>IFERROR(IF(Table1[[#This Row],[Medicare Rate in CR]]&gt;0,"Y","N"),"N")</f>
        <v>Y</v>
      </c>
      <c r="O1979" s="166">
        <f>Table1[[#This Row],[Medicare Rate in CR]]*Table1[[#This Row],[SumOfUnits]]*Table1[[#This Row],[Actuarial Factor 06/20/2023]]</f>
        <v>2040.2578100415565</v>
      </c>
      <c r="P19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2040.2578100415565</v>
      </c>
      <c r="Q1979" s="166">
        <f>Table1[[#This Row],[Trended Medicare Pricing for all RHCs]]-Table1[[#This Row],[SumOfSFY24 Estimated Payment 5/04/23]]</f>
        <v>1177.7162027821757</v>
      </c>
      <c r="R1979" s="24">
        <f>Table1[[#This Row],[SumOfUnits]]*Table1[[#This Row],[Actuarial Factor 06/20/2023]]</f>
        <v>9.8553657136583723</v>
      </c>
      <c r="S1979" s="23"/>
    </row>
    <row r="1980" spans="1:19" x14ac:dyDescent="0.25">
      <c r="A1980" s="192" t="s">
        <v>271</v>
      </c>
      <c r="B1980" s="193" t="s">
        <v>97</v>
      </c>
      <c r="C1980" s="192" t="s">
        <v>79</v>
      </c>
      <c r="D1980" s="192" t="s">
        <v>30</v>
      </c>
      <c r="E1980" s="192" t="s">
        <v>59</v>
      </c>
      <c r="F1980" s="194">
        <v>3234.6099999999997</v>
      </c>
      <c r="G1980">
        <v>37</v>
      </c>
      <c r="H1980">
        <v>37</v>
      </c>
      <c r="I1980" s="167">
        <v>3088.8160097079844</v>
      </c>
      <c r="J1980" s="22">
        <v>0.95492687208287386</v>
      </c>
      <c r="K1980" s="22" t="s">
        <v>272</v>
      </c>
      <c r="L1980" s="22" t="s">
        <v>99</v>
      </c>
      <c r="M1980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80" s="24" t="str">
        <f>IFERROR(IF(Table1[[#This Row],[Medicare Rate in CR]]&gt;0,"Y","N"),"N")</f>
        <v>Y</v>
      </c>
      <c r="O1980" s="166">
        <f>Table1[[#This Row],[Medicare Rate in CR]]*Table1[[#This Row],[SumOfUnits]]*Table1[[#This Row],[Actuarial Factor 06/20/2023]]</f>
        <v>7314.4915591680729</v>
      </c>
      <c r="P19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7314.4915591680729</v>
      </c>
      <c r="Q1980" s="166">
        <f>Table1[[#This Row],[Trended Medicare Pricing for all RHCs]]-Table1[[#This Row],[SumOfSFY24 Estimated Payment 5/04/23]]</f>
        <v>4225.6755494600884</v>
      </c>
      <c r="R1980" s="24">
        <f>Table1[[#This Row],[SumOfUnits]]*Table1[[#This Row],[Actuarial Factor 06/20/2023]]</f>
        <v>35.332294267066331</v>
      </c>
      <c r="S1980" s="23"/>
    </row>
    <row r="1981" spans="1:19" x14ac:dyDescent="0.25">
      <c r="A1981" s="192" t="s">
        <v>271</v>
      </c>
      <c r="B1981" s="193" t="s">
        <v>97</v>
      </c>
      <c r="C1981" s="192" t="s">
        <v>79</v>
      </c>
      <c r="D1981" s="192" t="s">
        <v>30</v>
      </c>
      <c r="E1981" s="192" t="s">
        <v>60</v>
      </c>
      <c r="F1981" s="194">
        <v>7261.7400000000152</v>
      </c>
      <c r="G1981">
        <v>83</v>
      </c>
      <c r="H1981">
        <v>83</v>
      </c>
      <c r="I1981" s="167">
        <v>6126.712414603232</v>
      </c>
      <c r="J1981" s="22">
        <v>0.84369757311652838</v>
      </c>
      <c r="K1981" s="22" t="s">
        <v>272</v>
      </c>
      <c r="L1981" s="22" t="s">
        <v>99</v>
      </c>
      <c r="M1981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81" s="24" t="str">
        <f>IFERROR(IF(Table1[[#This Row],[Medicare Rate in CR]]&gt;0,"Y","N"),"N")</f>
        <v>Y</v>
      </c>
      <c r="O1981" s="166">
        <f>Table1[[#This Row],[Medicare Rate in CR]]*Table1[[#This Row],[SumOfUnits]]*Table1[[#This Row],[Actuarial Factor 06/20/2023]]</f>
        <v>14496.968541686447</v>
      </c>
      <c r="P19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14496.968541686447</v>
      </c>
      <c r="Q1981" s="166">
        <f>Table1[[#This Row],[Trended Medicare Pricing for all RHCs]]-Table1[[#This Row],[SumOfSFY24 Estimated Payment 5/04/23]]</f>
        <v>8370.2561270832157</v>
      </c>
      <c r="R1981" s="24">
        <f>Table1[[#This Row],[SumOfUnits]]*Table1[[#This Row],[Actuarial Factor 06/20/2023]]</f>
        <v>70.026898568671854</v>
      </c>
      <c r="S1981" s="23"/>
    </row>
    <row r="1982" spans="1:19" x14ac:dyDescent="0.25">
      <c r="A1982" s="192" t="s">
        <v>271</v>
      </c>
      <c r="B1982" s="193" t="s">
        <v>97</v>
      </c>
      <c r="C1982" s="192" t="s">
        <v>79</v>
      </c>
      <c r="D1982" s="192" t="s">
        <v>30</v>
      </c>
      <c r="E1982" s="192" t="s">
        <v>61</v>
      </c>
      <c r="F1982" s="194">
        <v>1137.76</v>
      </c>
      <c r="G1982">
        <v>13</v>
      </c>
      <c r="H1982">
        <v>13</v>
      </c>
      <c r="I1982" s="167">
        <v>959.92535078906133</v>
      </c>
      <c r="J1982" s="22">
        <v>0.84369757311652838</v>
      </c>
      <c r="K1982" s="22" t="s">
        <v>272</v>
      </c>
      <c r="L1982" s="22" t="s">
        <v>99</v>
      </c>
      <c r="M1982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82" s="24" t="str">
        <f>IFERROR(IF(Table1[[#This Row],[Medicare Rate in CR]]&gt;0,"Y","N"),"N")</f>
        <v>Y</v>
      </c>
      <c r="O1982" s="166">
        <f>Table1[[#This Row],[Medicare Rate in CR]]*Table1[[#This Row],[SumOfUnits]]*Table1[[#This Row],[Actuarial Factor 06/20/2023]]</f>
        <v>2270.6095306255884</v>
      </c>
      <c r="P19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2270.6095306255884</v>
      </c>
      <c r="Q1982" s="166">
        <f>Table1[[#This Row],[Trended Medicare Pricing for all RHCs]]-Table1[[#This Row],[SumOfSFY24 Estimated Payment 5/04/23]]</f>
        <v>1310.6841798365272</v>
      </c>
      <c r="R1982" s="24">
        <f>Table1[[#This Row],[SumOfUnits]]*Table1[[#This Row],[Actuarial Factor 06/20/2023]]</f>
        <v>10.968068450514869</v>
      </c>
      <c r="S1982" s="23"/>
    </row>
    <row r="1983" spans="1:19" x14ac:dyDescent="0.25">
      <c r="A1983" s="192" t="s">
        <v>271</v>
      </c>
      <c r="B1983" s="193" t="s">
        <v>97</v>
      </c>
      <c r="C1983" s="192" t="s">
        <v>79</v>
      </c>
      <c r="D1983" s="192" t="s">
        <v>30</v>
      </c>
      <c r="E1983" s="192" t="s">
        <v>62</v>
      </c>
      <c r="F1983" s="194">
        <v>10499.98000000003</v>
      </c>
      <c r="G1983">
        <v>120</v>
      </c>
      <c r="H1983">
        <v>120</v>
      </c>
      <c r="I1983" s="167">
        <v>10644.284005536752</v>
      </c>
      <c r="J1983" s="22">
        <v>1.0137432648001921</v>
      </c>
      <c r="K1983" s="22" t="s">
        <v>272</v>
      </c>
      <c r="L1983" s="22" t="s">
        <v>99</v>
      </c>
      <c r="M1983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83" s="24" t="str">
        <f>IFERROR(IF(Table1[[#This Row],[Medicare Rate in CR]]&gt;0,"Y","N"),"N")</f>
        <v>Y</v>
      </c>
      <c r="O1983" s="166">
        <f>Table1[[#This Row],[Medicare Rate in CR]]*Table1[[#This Row],[SumOfUnits]]*Table1[[#This Row],[Actuarial Factor 06/20/2023]]</f>
        <v>25183.815681472293</v>
      </c>
      <c r="P19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25183.815681472293</v>
      </c>
      <c r="Q1983" s="166">
        <f>Table1[[#This Row],[Trended Medicare Pricing for all RHCs]]-Table1[[#This Row],[SumOfSFY24 Estimated Payment 5/04/23]]</f>
        <v>14539.531675935541</v>
      </c>
      <c r="R1983" s="24">
        <f>Table1[[#This Row],[SumOfUnits]]*Table1[[#This Row],[Actuarial Factor 06/20/2023]]</f>
        <v>121.64919177602305</v>
      </c>
      <c r="S1983" s="23"/>
    </row>
    <row r="1984" spans="1:19" x14ac:dyDescent="0.25">
      <c r="A1984" s="192" t="s">
        <v>271</v>
      </c>
      <c r="B1984" s="193" t="s">
        <v>97</v>
      </c>
      <c r="C1984" s="192" t="s">
        <v>79</v>
      </c>
      <c r="D1984" s="192" t="s">
        <v>30</v>
      </c>
      <c r="E1984" s="192" t="s">
        <v>63</v>
      </c>
      <c r="F1984" s="194">
        <v>2624.39</v>
      </c>
      <c r="G1984">
        <v>30</v>
      </c>
      <c r="H1984">
        <v>30</v>
      </c>
      <c r="I1984" s="167">
        <v>2490.0083006970808</v>
      </c>
      <c r="J1984" s="22">
        <v>0.94879507264434049</v>
      </c>
      <c r="K1984" s="22" t="s">
        <v>272</v>
      </c>
      <c r="L1984" s="22" t="s">
        <v>99</v>
      </c>
      <c r="M1984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84" s="24" t="str">
        <f>IFERROR(IF(Table1[[#This Row],[Medicare Rate in CR]]&gt;0,"Y","N"),"N")</f>
        <v>Y</v>
      </c>
      <c r="O1984" s="166">
        <f>Table1[[#This Row],[Medicare Rate in CR]]*Table1[[#This Row],[SumOfUnits]]*Table1[[#This Row],[Actuarial Factor 06/20/2023]]</f>
        <v>5892.5866781649411</v>
      </c>
      <c r="P19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5892.5866781649411</v>
      </c>
      <c r="Q1984" s="166">
        <f>Table1[[#This Row],[Trended Medicare Pricing for all RHCs]]-Table1[[#This Row],[SumOfSFY24 Estimated Payment 5/04/23]]</f>
        <v>3402.5783774678603</v>
      </c>
      <c r="R1984" s="24">
        <f>Table1[[#This Row],[SumOfUnits]]*Table1[[#This Row],[Actuarial Factor 06/20/2023]]</f>
        <v>28.463852179330214</v>
      </c>
      <c r="S1984" s="23"/>
    </row>
    <row r="1985" spans="1:19" x14ac:dyDescent="0.25">
      <c r="A1985" s="192" t="s">
        <v>271</v>
      </c>
      <c r="B1985" s="193" t="s">
        <v>97</v>
      </c>
      <c r="C1985" s="192" t="s">
        <v>79</v>
      </c>
      <c r="D1985" s="192" t="s">
        <v>30</v>
      </c>
      <c r="E1985" s="192" t="s">
        <v>64</v>
      </c>
      <c r="F1985" s="194">
        <v>11453.020000000035</v>
      </c>
      <c r="G1985">
        <v>131</v>
      </c>
      <c r="H1985">
        <v>131</v>
      </c>
      <c r="I1985" s="167">
        <v>10958.195712927456</v>
      </c>
      <c r="J1985" s="22">
        <v>0.95679530053448103</v>
      </c>
      <c r="K1985" s="22" t="s">
        <v>272</v>
      </c>
      <c r="L1985" s="22" t="s">
        <v>99</v>
      </c>
      <c r="M1985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85" s="24" t="str">
        <f>IFERROR(IF(Table1[[#This Row],[Medicare Rate in CR]]&gt;0,"Y","N"),"N")</f>
        <v>Y</v>
      </c>
      <c r="O1985" s="166">
        <f>Table1[[#This Row],[Medicare Rate in CR]]*Table1[[#This Row],[SumOfUnits]]*Table1[[#This Row],[Actuarial Factor 06/20/2023]]</f>
        <v>25947.924968280924</v>
      </c>
      <c r="P19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25947.924968280924</v>
      </c>
      <c r="Q1985" s="166">
        <f>Table1[[#This Row],[Trended Medicare Pricing for all RHCs]]-Table1[[#This Row],[SumOfSFY24 Estimated Payment 5/04/23]]</f>
        <v>14989.729255353468</v>
      </c>
      <c r="R1985" s="24">
        <f>Table1[[#This Row],[SumOfUnits]]*Table1[[#This Row],[Actuarial Factor 06/20/2023]]</f>
        <v>125.34018437001701</v>
      </c>
      <c r="S1985" s="23"/>
    </row>
    <row r="1986" spans="1:19" x14ac:dyDescent="0.25">
      <c r="A1986" s="192" t="s">
        <v>271</v>
      </c>
      <c r="B1986" s="193" t="s">
        <v>97</v>
      </c>
      <c r="C1986" s="192" t="s">
        <v>79</v>
      </c>
      <c r="D1986" s="192" t="s">
        <v>30</v>
      </c>
      <c r="E1986" s="192" t="s">
        <v>77</v>
      </c>
      <c r="F1986" s="194">
        <v>525.12</v>
      </c>
      <c r="G1986">
        <v>6</v>
      </c>
      <c r="H1986">
        <v>6</v>
      </c>
      <c r="I1986" s="167">
        <v>671.13848503746158</v>
      </c>
      <c r="J1986" s="22">
        <v>1.2780668895442215</v>
      </c>
      <c r="K1986" s="22" t="s">
        <v>272</v>
      </c>
      <c r="L1986" s="22" t="s">
        <v>99</v>
      </c>
      <c r="M1986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86" s="24" t="str">
        <f>IFERROR(IF(Table1[[#This Row],[Medicare Rate in CR]]&gt;0,"Y","N"),"N")</f>
        <v>Y</v>
      </c>
      <c r="O1986" s="166">
        <f>Table1[[#This Row],[Medicare Rate in CR]]*Table1[[#This Row],[SumOfUnits]]*Table1[[#This Row],[Actuarial Factor 06/20/2023]]</f>
        <v>1587.5124448406686</v>
      </c>
      <c r="P19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1587.5124448406686</v>
      </c>
      <c r="Q1986" s="166">
        <f>Table1[[#This Row],[Trended Medicare Pricing for all RHCs]]-Table1[[#This Row],[SumOfSFY24 Estimated Payment 5/04/23]]</f>
        <v>916.37395980320707</v>
      </c>
      <c r="R1986" s="24">
        <f>Table1[[#This Row],[SumOfUnits]]*Table1[[#This Row],[Actuarial Factor 06/20/2023]]</f>
        <v>7.6684013372653297</v>
      </c>
      <c r="S1986" s="23"/>
    </row>
    <row r="1987" spans="1:19" x14ac:dyDescent="0.25">
      <c r="A1987" s="192" t="s">
        <v>271</v>
      </c>
      <c r="B1987" s="193" t="s">
        <v>97</v>
      </c>
      <c r="C1987" s="192" t="s">
        <v>79</v>
      </c>
      <c r="D1987" s="192" t="s">
        <v>32</v>
      </c>
      <c r="E1987" s="192" t="s">
        <v>94</v>
      </c>
      <c r="F1987" s="194">
        <v>175.04</v>
      </c>
      <c r="G1987">
        <v>2</v>
      </c>
      <c r="H1987">
        <v>2</v>
      </c>
      <c r="I1987" s="167">
        <v>209.9856037504388</v>
      </c>
      <c r="J1987" s="22">
        <v>1.1996435314810261</v>
      </c>
      <c r="K1987" s="22" t="s">
        <v>272</v>
      </c>
      <c r="L1987" s="22" t="s">
        <v>99</v>
      </c>
      <c r="M1987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87" s="24" t="str">
        <f>IFERROR(IF(Table1[[#This Row],[Medicare Rate in CR]]&gt;0,"Y","N"),"N")</f>
        <v>Y</v>
      </c>
      <c r="O1987" s="166">
        <f>Table1[[#This Row],[Medicare Rate in CR]]*Table1[[#This Row],[SumOfUnits]]*Table1[[#This Row],[Actuarial Factor 06/20/2023]]</f>
        <v>496.70040777440408</v>
      </c>
      <c r="P19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496.70040777440408</v>
      </c>
      <c r="Q1987" s="166">
        <f>Table1[[#This Row],[Trended Medicare Pricing for all RHCs]]-Table1[[#This Row],[SumOfSFY24 Estimated Payment 5/04/23]]</f>
        <v>286.71480402396526</v>
      </c>
      <c r="R1987" s="24">
        <f>Table1[[#This Row],[SumOfUnits]]*Table1[[#This Row],[Actuarial Factor 06/20/2023]]</f>
        <v>2.3992870629620522</v>
      </c>
      <c r="S1987" s="23"/>
    </row>
    <row r="1988" spans="1:19" x14ac:dyDescent="0.25">
      <c r="A1988" s="192" t="s">
        <v>271</v>
      </c>
      <c r="B1988" s="193" t="s">
        <v>97</v>
      </c>
      <c r="C1988" s="192" t="s">
        <v>79</v>
      </c>
      <c r="D1988" s="192" t="s">
        <v>32</v>
      </c>
      <c r="E1988" s="192" t="s">
        <v>65</v>
      </c>
      <c r="F1988" s="194">
        <v>532.79999999999995</v>
      </c>
      <c r="G1988">
        <v>6</v>
      </c>
      <c r="H1988">
        <v>6</v>
      </c>
      <c r="I1988" s="167">
        <v>728.31554460562211</v>
      </c>
      <c r="J1988" s="22">
        <v>1.3669586047402817</v>
      </c>
      <c r="K1988" s="22" t="s">
        <v>272</v>
      </c>
      <c r="L1988" s="22" t="s">
        <v>99</v>
      </c>
      <c r="M1988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88" s="24" t="str">
        <f>IFERROR(IF(Table1[[#This Row],[Medicare Rate in CR]]&gt;0,"Y","N"),"N")</f>
        <v>Y</v>
      </c>
      <c r="O1988" s="166">
        <f>Table1[[#This Row],[Medicare Rate in CR]]*Table1[[#This Row],[SumOfUnits]]*Table1[[#This Row],[Actuarial Factor 06/20/2023]]</f>
        <v>1697.9266221199989</v>
      </c>
      <c r="P19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1697.9266221199989</v>
      </c>
      <c r="Q1988" s="166">
        <f>Table1[[#This Row],[Trended Medicare Pricing for all RHCs]]-Table1[[#This Row],[SumOfSFY24 Estimated Payment 5/04/23]]</f>
        <v>969.6110775143768</v>
      </c>
      <c r="R1988" s="24">
        <f>Table1[[#This Row],[SumOfUnits]]*Table1[[#This Row],[Actuarial Factor 06/20/2023]]</f>
        <v>8.2017516284416914</v>
      </c>
      <c r="S1988" s="23"/>
    </row>
    <row r="1989" spans="1:19" x14ac:dyDescent="0.25">
      <c r="A1989" s="192" t="s">
        <v>271</v>
      </c>
      <c r="B1989" s="193" t="s">
        <v>97</v>
      </c>
      <c r="C1989" s="192" t="s">
        <v>79</v>
      </c>
      <c r="D1989" s="192" t="s">
        <v>32</v>
      </c>
      <c r="E1989" s="192" t="s">
        <v>66</v>
      </c>
      <c r="F1989" s="194">
        <v>91.9</v>
      </c>
      <c r="G1989">
        <v>1</v>
      </c>
      <c r="H1989">
        <v>1</v>
      </c>
      <c r="I1989" s="167">
        <v>104.03452268383236</v>
      </c>
      <c r="J1989" s="22">
        <v>1.1320405079851181</v>
      </c>
      <c r="K1989" s="22" t="s">
        <v>272</v>
      </c>
      <c r="L1989" s="22" t="s">
        <v>99</v>
      </c>
      <c r="M1989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89" s="24" t="str">
        <f>IFERROR(IF(Table1[[#This Row],[Medicare Rate in CR]]&gt;0,"Y","N"),"N")</f>
        <v>Y</v>
      </c>
      <c r="O1989" s="166">
        <f>Table1[[#This Row],[Medicare Rate in CR]]*Table1[[#This Row],[SumOfUnits]]*Table1[[#This Row],[Actuarial Factor 06/20/2023]]</f>
        <v>234.35502596307916</v>
      </c>
      <c r="P19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234.35502596307916</v>
      </c>
      <c r="Q1989" s="166">
        <f>Table1[[#This Row],[Trended Medicare Pricing for all RHCs]]-Table1[[#This Row],[SumOfSFY24 Estimated Payment 5/04/23]]</f>
        <v>130.32050327924679</v>
      </c>
      <c r="R1989" s="24">
        <f>Table1[[#This Row],[SumOfUnits]]*Table1[[#This Row],[Actuarial Factor 06/20/2023]]</f>
        <v>1.1320405079851181</v>
      </c>
      <c r="S1989" s="23"/>
    </row>
    <row r="1990" spans="1:19" x14ac:dyDescent="0.25">
      <c r="A1990" s="192" t="s">
        <v>271</v>
      </c>
      <c r="B1990" s="193" t="s">
        <v>97</v>
      </c>
      <c r="C1990" s="192" t="s">
        <v>79</v>
      </c>
      <c r="D1990" s="192" t="s">
        <v>31</v>
      </c>
      <c r="E1990" s="192" t="s">
        <v>67</v>
      </c>
      <c r="F1990" s="194">
        <v>87.52</v>
      </c>
      <c r="G1990">
        <v>1</v>
      </c>
      <c r="H1990">
        <v>1</v>
      </c>
      <c r="I1990" s="167">
        <v>97.853920159643991</v>
      </c>
      <c r="J1990" s="22">
        <v>1.1180749561202468</v>
      </c>
      <c r="K1990" s="22" t="s">
        <v>272</v>
      </c>
      <c r="L1990" s="22" t="s">
        <v>99</v>
      </c>
      <c r="M1990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90" s="24" t="str">
        <f>IFERROR(IF(Table1[[#This Row],[Medicare Rate in CR]]&gt;0,"Y","N"),"N")</f>
        <v>Y</v>
      </c>
      <c r="O1990" s="166">
        <f>Table1[[#This Row],[Medicare Rate in CR]]*Table1[[#This Row],[SumOfUnits]]*Table1[[#This Row],[Actuarial Factor 06/20/2023]]</f>
        <v>231.4638774160135</v>
      </c>
      <c r="P19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231.4638774160135</v>
      </c>
      <c r="Q1990" s="166">
        <f>Table1[[#This Row],[Trended Medicare Pricing for all RHCs]]-Table1[[#This Row],[SumOfSFY24 Estimated Payment 5/04/23]]</f>
        <v>133.60995725636951</v>
      </c>
      <c r="R1990" s="24">
        <f>Table1[[#This Row],[SumOfUnits]]*Table1[[#This Row],[Actuarial Factor 06/20/2023]]</f>
        <v>1.1180749561202468</v>
      </c>
      <c r="S1990" s="23"/>
    </row>
    <row r="1991" spans="1:19" x14ac:dyDescent="0.25">
      <c r="A1991" s="192" t="s">
        <v>271</v>
      </c>
      <c r="B1991" s="193" t="s">
        <v>97</v>
      </c>
      <c r="C1991" s="192" t="s">
        <v>79</v>
      </c>
      <c r="D1991" s="192" t="s">
        <v>31</v>
      </c>
      <c r="E1991" s="192" t="s">
        <v>82</v>
      </c>
      <c r="F1991" s="194">
        <v>454.09999999999997</v>
      </c>
      <c r="G1991">
        <v>5</v>
      </c>
      <c r="H1991">
        <v>5</v>
      </c>
      <c r="I1991" s="167">
        <v>500.46809370396073</v>
      </c>
      <c r="J1991" s="22">
        <v>1.1021098738250623</v>
      </c>
      <c r="K1991" s="22" t="s">
        <v>272</v>
      </c>
      <c r="L1991" s="22" t="s">
        <v>99</v>
      </c>
      <c r="M1991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91" s="24" t="str">
        <f>IFERROR(IF(Table1[[#This Row],[Medicare Rate in CR]]&gt;0,"Y","N"),"N")</f>
        <v>Y</v>
      </c>
      <c r="O1991" s="166">
        <f>Table1[[#This Row],[Medicare Rate in CR]]*Table1[[#This Row],[SumOfUnits]]*Table1[[#This Row],[Actuarial Factor 06/20/2023]]</f>
        <v>1140.7939303963221</v>
      </c>
      <c r="P19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1140.7939303963221</v>
      </c>
      <c r="Q1991" s="166">
        <f>Table1[[#This Row],[Trended Medicare Pricing for all RHCs]]-Table1[[#This Row],[SumOfSFY24 Estimated Payment 5/04/23]]</f>
        <v>640.32583669236146</v>
      </c>
      <c r="R1991" s="24">
        <f>Table1[[#This Row],[SumOfUnits]]*Table1[[#This Row],[Actuarial Factor 06/20/2023]]</f>
        <v>5.5105493691253118</v>
      </c>
      <c r="S1991" s="23"/>
    </row>
    <row r="1992" spans="1:19" x14ac:dyDescent="0.25">
      <c r="A1992" s="192" t="s">
        <v>271</v>
      </c>
      <c r="B1992" s="193" t="s">
        <v>97</v>
      </c>
      <c r="C1992" s="192" t="s">
        <v>79</v>
      </c>
      <c r="D1992" s="192" t="s">
        <v>31</v>
      </c>
      <c r="E1992" s="192" t="s">
        <v>68</v>
      </c>
      <c r="F1992" s="194">
        <v>992.41999999999962</v>
      </c>
      <c r="G1992">
        <v>11</v>
      </c>
      <c r="H1992">
        <v>11</v>
      </c>
      <c r="I1992" s="167">
        <v>833.34567932956293</v>
      </c>
      <c r="J1992" s="22">
        <v>0.83971068633195955</v>
      </c>
      <c r="K1992" s="22" t="s">
        <v>272</v>
      </c>
      <c r="L1992" s="22" t="s">
        <v>99</v>
      </c>
      <c r="M1992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92" s="24" t="str">
        <f>IFERROR(IF(Table1[[#This Row],[Medicare Rate in CR]]&gt;0,"Y","N"),"N")</f>
        <v>Y</v>
      </c>
      <c r="O1992" s="166">
        <f>Table1[[#This Row],[Medicare Rate in CR]]*Table1[[#This Row],[SumOfUnits]]*Table1[[#This Row],[Actuarial Factor 06/20/2023]]</f>
        <v>1912.2059691288653</v>
      </c>
      <c r="P19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1912.2059691288653</v>
      </c>
      <c r="Q1992" s="166">
        <f>Table1[[#This Row],[Trended Medicare Pricing for all RHCs]]-Table1[[#This Row],[SumOfSFY24 Estimated Payment 5/04/23]]</f>
        <v>1078.8602897993023</v>
      </c>
      <c r="R1992" s="24">
        <f>Table1[[#This Row],[SumOfUnits]]*Table1[[#This Row],[Actuarial Factor 06/20/2023]]</f>
        <v>9.2368175496515548</v>
      </c>
      <c r="S1992" s="23"/>
    </row>
    <row r="1993" spans="1:19" x14ac:dyDescent="0.25">
      <c r="A1993" s="192" t="s">
        <v>271</v>
      </c>
      <c r="B1993" s="193" t="s">
        <v>97</v>
      </c>
      <c r="C1993" s="192" t="s">
        <v>79</v>
      </c>
      <c r="D1993" s="192" t="s">
        <v>31</v>
      </c>
      <c r="E1993" s="192" t="s">
        <v>69</v>
      </c>
      <c r="F1993" s="194">
        <v>3298.1200000000013</v>
      </c>
      <c r="G1993">
        <v>37</v>
      </c>
      <c r="H1993">
        <v>37</v>
      </c>
      <c r="I1993" s="167">
        <v>3512.2738061319646</v>
      </c>
      <c r="J1993" s="22">
        <v>1.0649320843789685</v>
      </c>
      <c r="K1993" s="22" t="s">
        <v>272</v>
      </c>
      <c r="L1993" s="22" t="s">
        <v>99</v>
      </c>
      <c r="M1993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93" s="24" t="str">
        <f>IFERROR(IF(Table1[[#This Row],[Medicare Rate in CR]]&gt;0,"Y","N"),"N")</f>
        <v>Y</v>
      </c>
      <c r="O1993" s="166">
        <f>Table1[[#This Row],[Medicare Rate in CR]]*Table1[[#This Row],[SumOfUnits]]*Table1[[#This Row],[Actuarial Factor 06/20/2023]]</f>
        <v>8157.1028840009603</v>
      </c>
      <c r="P19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8157.1028840009603</v>
      </c>
      <c r="Q1993" s="166">
        <f>Table1[[#This Row],[Trended Medicare Pricing for all RHCs]]-Table1[[#This Row],[SumOfSFY24 Estimated Payment 5/04/23]]</f>
        <v>4644.8290778689952</v>
      </c>
      <c r="R1993" s="24">
        <f>Table1[[#This Row],[SumOfUnits]]*Table1[[#This Row],[Actuarial Factor 06/20/2023]]</f>
        <v>39.402487122021832</v>
      </c>
      <c r="S1993" s="23"/>
    </row>
    <row r="1994" spans="1:19" x14ac:dyDescent="0.25">
      <c r="A1994" s="192" t="s">
        <v>271</v>
      </c>
      <c r="B1994" s="193" t="s">
        <v>97</v>
      </c>
      <c r="C1994" s="192" t="s">
        <v>55</v>
      </c>
      <c r="D1994" s="192" t="s">
        <v>30</v>
      </c>
      <c r="E1994" s="192" t="s">
        <v>60</v>
      </c>
      <c r="F1994" s="194">
        <v>175.04</v>
      </c>
      <c r="G1994">
        <v>2</v>
      </c>
      <c r="H1994">
        <v>2</v>
      </c>
      <c r="I1994" s="167">
        <v>159.04943397200711</v>
      </c>
      <c r="J1994" s="22">
        <v>0.90864621784738975</v>
      </c>
      <c r="K1994" s="22" t="s">
        <v>272</v>
      </c>
      <c r="L1994" s="22" t="s">
        <v>99</v>
      </c>
      <c r="M1994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94" s="24" t="str">
        <f>IFERROR(IF(Table1[[#This Row],[Medicare Rate in CR]]&gt;0,"Y","N"),"N")</f>
        <v>Y</v>
      </c>
      <c r="O1994" s="166">
        <f>Table1[[#This Row],[Medicare Rate in CR]]*Table1[[#This Row],[SumOfUnits]]*Table1[[#This Row],[Actuarial Factor 06/20/2023]]</f>
        <v>376.21588003753328</v>
      </c>
      <c r="P19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376.21588003753328</v>
      </c>
      <c r="Q1994" s="166">
        <f>Table1[[#This Row],[Trended Medicare Pricing for all RHCs]]-Table1[[#This Row],[SumOfSFY24 Estimated Payment 5/04/23]]</f>
        <v>217.16644606552617</v>
      </c>
      <c r="R1994" s="24">
        <f>Table1[[#This Row],[SumOfUnits]]*Table1[[#This Row],[Actuarial Factor 06/20/2023]]</f>
        <v>1.8172924356947795</v>
      </c>
      <c r="S1994" s="23"/>
    </row>
    <row r="1995" spans="1:19" x14ac:dyDescent="0.25">
      <c r="A1995" s="192" t="s">
        <v>271</v>
      </c>
      <c r="B1995" s="193" t="s">
        <v>97</v>
      </c>
      <c r="C1995" s="192" t="s">
        <v>84</v>
      </c>
      <c r="D1995" s="192" t="s">
        <v>30</v>
      </c>
      <c r="E1995" s="192" t="s">
        <v>60</v>
      </c>
      <c r="F1995" s="194">
        <v>86.31</v>
      </c>
      <c r="G1995">
        <v>1</v>
      </c>
      <c r="H1995">
        <v>1</v>
      </c>
      <c r="I1995" s="167">
        <v>83.099281735070079</v>
      </c>
      <c r="J1995" s="22">
        <v>0.96280015913648564</v>
      </c>
      <c r="K1995" s="22" t="s">
        <v>272</v>
      </c>
      <c r="L1995" s="22" t="s">
        <v>99</v>
      </c>
      <c r="M1995" s="22" t="str">
        <f>IFERROR(IFERROR(INDEX(FreeStand_Medicare!E:E,MATCH(Table1[[#This Row],[Medicare Number]],FreeStand_Medicare!A:A,0)),INDEX(HospBased_Medicare_CR!F:F,MATCH(Table1[[#This Row],[Medicare Number]],HospBased_Medicare_CR!G:G,0))),0)</f>
        <v>207.02</v>
      </c>
      <c r="N1995" s="24" t="str">
        <f>IFERROR(IF(Table1[[#This Row],[Medicare Rate in CR]]&gt;0,"Y","N"),"N")</f>
        <v>Y</v>
      </c>
      <c r="O1995" s="166">
        <f>Table1[[#This Row],[Medicare Rate in CR]]*Table1[[#This Row],[SumOfUnits]]*Table1[[#This Row],[Actuarial Factor 06/20/2023]]</f>
        <v>199.31888894443526</v>
      </c>
      <c r="P19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199.31888894443526</v>
      </c>
      <c r="Q1995" s="166">
        <f>Table1[[#This Row],[Trended Medicare Pricing for all RHCs]]-Table1[[#This Row],[SumOfSFY24 Estimated Payment 5/04/23]]</f>
        <v>116.21960720936518</v>
      </c>
      <c r="R1995" s="24">
        <f>Table1[[#This Row],[SumOfUnits]]*Table1[[#This Row],[Actuarial Factor 06/20/2023]]</f>
        <v>0.96280015913648564</v>
      </c>
      <c r="S1995" s="23"/>
    </row>
    <row r="1996" spans="1:19" x14ac:dyDescent="0.25">
      <c r="A1996" s="192" t="s">
        <v>273</v>
      </c>
      <c r="B1996" s="193" t="s">
        <v>274</v>
      </c>
      <c r="C1996" s="192" t="s">
        <v>72</v>
      </c>
      <c r="D1996" s="192" t="s">
        <v>30</v>
      </c>
      <c r="E1996" s="192" t="s">
        <v>59</v>
      </c>
      <c r="F1996" s="194">
        <v>324.60248626770743</v>
      </c>
      <c r="G1996">
        <v>2</v>
      </c>
      <c r="H1996">
        <v>2</v>
      </c>
      <c r="I1996" s="167">
        <v>374.3778498971493</v>
      </c>
      <c r="J1996" s="22">
        <v>1.1533425211918769</v>
      </c>
      <c r="K1996" s="22" t="s">
        <v>275</v>
      </c>
      <c r="L1996" s="22" t="s">
        <v>58</v>
      </c>
      <c r="M19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96" s="24" t="str">
        <f>IFERROR(IF(Table1[[#This Row],[Medicare Rate in CR]]&gt;0,"Y","N"),"N")</f>
        <v>N</v>
      </c>
      <c r="O1996" s="166">
        <f>Table1[[#This Row],[Medicare Rate in CR]]*Table1[[#This Row],[SumOfUnits]]*Table1[[#This Row],[Actuarial Factor 06/20/2023]]</f>
        <v>0</v>
      </c>
      <c r="P19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382.7418349855588</v>
      </c>
      <c r="Q1996" s="166">
        <f>Table1[[#This Row],[Trended Medicare Pricing for all RHCs]]-Table1[[#This Row],[SumOfSFY24 Estimated Payment 5/04/23]]</f>
        <v>8.3639850884094926</v>
      </c>
      <c r="R1996" s="24">
        <f>Table1[[#This Row],[SumOfUnits]]*Table1[[#This Row],[Actuarial Factor 06/20/2023]]</f>
        <v>2.3066850423837537</v>
      </c>
      <c r="S1996" s="23"/>
    </row>
    <row r="1997" spans="1:19" x14ac:dyDescent="0.25">
      <c r="A1997" s="192" t="s">
        <v>273</v>
      </c>
      <c r="B1997" s="193" t="s">
        <v>274</v>
      </c>
      <c r="C1997" s="192" t="s">
        <v>72</v>
      </c>
      <c r="D1997" s="192" t="s">
        <v>30</v>
      </c>
      <c r="E1997" s="192" t="s">
        <v>60</v>
      </c>
      <c r="F1997" s="194">
        <v>324.60248626770743</v>
      </c>
      <c r="G1997">
        <v>2</v>
      </c>
      <c r="H1997">
        <v>2</v>
      </c>
      <c r="I1997" s="167">
        <v>330.76739331878349</v>
      </c>
      <c r="J1997" s="22">
        <v>1.0189921744653296</v>
      </c>
      <c r="K1997" s="22" t="s">
        <v>275</v>
      </c>
      <c r="L1997" s="22" t="s">
        <v>58</v>
      </c>
      <c r="M19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97" s="24" t="str">
        <f>IFERROR(IF(Table1[[#This Row],[Medicare Rate in CR]]&gt;0,"Y","N"),"N")</f>
        <v>N</v>
      </c>
      <c r="O1997" s="166">
        <f>Table1[[#This Row],[Medicare Rate in CR]]*Table1[[#This Row],[SumOfUnits]]*Table1[[#This Row],[Actuarial Factor 06/20/2023]]</f>
        <v>0</v>
      </c>
      <c r="P19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338.15707608503266</v>
      </c>
      <c r="Q1997" s="166">
        <f>Table1[[#This Row],[Trended Medicare Pricing for all RHCs]]-Table1[[#This Row],[SumOfSFY24 Estimated Payment 5/04/23]]</f>
        <v>7.389682766249166</v>
      </c>
      <c r="R1997" s="24">
        <f>Table1[[#This Row],[SumOfUnits]]*Table1[[#This Row],[Actuarial Factor 06/20/2023]]</f>
        <v>2.0379843489306593</v>
      </c>
      <c r="S1997" s="23"/>
    </row>
    <row r="1998" spans="1:19" x14ac:dyDescent="0.25">
      <c r="A1998" s="192" t="s">
        <v>273</v>
      </c>
      <c r="B1998" s="193" t="s">
        <v>274</v>
      </c>
      <c r="C1998" s="192" t="s">
        <v>75</v>
      </c>
      <c r="D1998" s="192" t="s">
        <v>30</v>
      </c>
      <c r="E1998" s="192" t="s">
        <v>59</v>
      </c>
      <c r="F1998" s="194">
        <v>364.40124313385371</v>
      </c>
      <c r="G1998">
        <v>2</v>
      </c>
      <c r="H1998">
        <v>2</v>
      </c>
      <c r="I1998" s="167">
        <v>369.6423145836539</v>
      </c>
      <c r="J1998" s="22">
        <v>1.0143826936613249</v>
      </c>
      <c r="K1998" s="22" t="s">
        <v>275</v>
      </c>
      <c r="L1998" s="22" t="s">
        <v>58</v>
      </c>
      <c r="M19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98" s="24" t="str">
        <f>IFERROR(IF(Table1[[#This Row],[Medicare Rate in CR]]&gt;0,"Y","N"),"N")</f>
        <v>N</v>
      </c>
      <c r="O1998" s="166">
        <f>Table1[[#This Row],[Medicare Rate in CR]]*Table1[[#This Row],[SumOfUnits]]*Table1[[#This Row],[Actuarial Factor 06/20/2023]]</f>
        <v>0</v>
      </c>
      <c r="P19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689.32850515890993</v>
      </c>
      <c r="Q1998" s="166">
        <f>Table1[[#This Row],[Trended Medicare Pricing for all RHCs]]-Table1[[#This Row],[SumOfSFY24 Estimated Payment 5/04/23]]</f>
        <v>319.68619057525603</v>
      </c>
      <c r="R1998" s="24">
        <f>Table1[[#This Row],[SumOfUnits]]*Table1[[#This Row],[Actuarial Factor 06/20/2023]]</f>
        <v>2.0287653873226499</v>
      </c>
      <c r="S1998" s="23"/>
    </row>
    <row r="1999" spans="1:19" x14ac:dyDescent="0.25">
      <c r="A1999" s="192" t="s">
        <v>273</v>
      </c>
      <c r="B1999" s="193" t="s">
        <v>274</v>
      </c>
      <c r="C1999" s="192" t="s">
        <v>75</v>
      </c>
      <c r="D1999" s="192" t="s">
        <v>30</v>
      </c>
      <c r="E1999" s="192" t="s">
        <v>62</v>
      </c>
      <c r="F1999" s="194">
        <v>649.20497253541487</v>
      </c>
      <c r="G1999">
        <v>4</v>
      </c>
      <c r="H1999">
        <v>4</v>
      </c>
      <c r="I1999" s="167">
        <v>665.67247991207785</v>
      </c>
      <c r="J1999" s="22">
        <v>1.0253656519486449</v>
      </c>
      <c r="K1999" s="22" t="s">
        <v>275</v>
      </c>
      <c r="L1999" s="22" t="s">
        <v>58</v>
      </c>
      <c r="M19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1999" s="24" t="str">
        <f>IFERROR(IF(Table1[[#This Row],[Medicare Rate in CR]]&gt;0,"Y","N"),"N")</f>
        <v>N</v>
      </c>
      <c r="O1999" s="166">
        <f>Table1[[#This Row],[Medicare Rate in CR]]*Table1[[#This Row],[SumOfUnits]]*Table1[[#This Row],[Actuarial Factor 06/20/2023]]</f>
        <v>0</v>
      </c>
      <c r="P19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1241.3811877032026</v>
      </c>
      <c r="Q1999" s="166">
        <f>Table1[[#This Row],[Trended Medicare Pricing for all RHCs]]-Table1[[#This Row],[SumOfSFY24 Estimated Payment 5/04/23]]</f>
        <v>575.70870779112477</v>
      </c>
      <c r="R1999" s="24">
        <f>Table1[[#This Row],[SumOfUnits]]*Table1[[#This Row],[Actuarial Factor 06/20/2023]]</f>
        <v>4.1014626077945797</v>
      </c>
      <c r="S1999" s="23"/>
    </row>
    <row r="2000" spans="1:19" x14ac:dyDescent="0.25">
      <c r="A2000" s="192" t="s">
        <v>273</v>
      </c>
      <c r="B2000" s="193" t="s">
        <v>274</v>
      </c>
      <c r="C2000" s="192" t="s">
        <v>75</v>
      </c>
      <c r="D2000" s="192" t="s">
        <v>30</v>
      </c>
      <c r="E2000" s="192" t="s">
        <v>64</v>
      </c>
      <c r="F2000" s="194">
        <v>162.30124313385372</v>
      </c>
      <c r="G2000">
        <v>1</v>
      </c>
      <c r="H2000">
        <v>1</v>
      </c>
      <c r="I2000" s="167">
        <v>167.2716439262245</v>
      </c>
      <c r="J2000" s="22">
        <v>1.0306245392604392</v>
      </c>
      <c r="K2000" s="22" t="s">
        <v>275</v>
      </c>
      <c r="L2000" s="22" t="s">
        <v>58</v>
      </c>
      <c r="M20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00" s="24" t="str">
        <f>IFERROR(IF(Table1[[#This Row],[Medicare Rate in CR]]&gt;0,"Y","N"),"N")</f>
        <v>N</v>
      </c>
      <c r="O2000" s="166">
        <f>Table1[[#This Row],[Medicare Rate in CR]]*Table1[[#This Row],[SumOfUnits]]*Table1[[#This Row],[Actuarial Factor 06/20/2023]]</f>
        <v>0</v>
      </c>
      <c r="P20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311.93699345003711</v>
      </c>
      <c r="Q2000" s="166">
        <f>Table1[[#This Row],[Trended Medicare Pricing for all RHCs]]-Table1[[#This Row],[SumOfSFY24 Estimated Payment 5/04/23]]</f>
        <v>144.66534952381261</v>
      </c>
      <c r="R2000" s="24">
        <f>Table1[[#This Row],[SumOfUnits]]*Table1[[#This Row],[Actuarial Factor 06/20/2023]]</f>
        <v>1.0306245392604392</v>
      </c>
      <c r="S2000" s="23"/>
    </row>
    <row r="2001" spans="1:19" x14ac:dyDescent="0.25">
      <c r="A2001" s="192" t="s">
        <v>273</v>
      </c>
      <c r="B2001" s="193" t="s">
        <v>274</v>
      </c>
      <c r="C2001" s="192" t="s">
        <v>75</v>
      </c>
      <c r="D2001" s="192" t="s">
        <v>32</v>
      </c>
      <c r="E2001" s="192" t="s">
        <v>65</v>
      </c>
      <c r="F2001" s="194">
        <v>162.30124313385372</v>
      </c>
      <c r="G2001">
        <v>1</v>
      </c>
      <c r="H2001">
        <v>1</v>
      </c>
      <c r="I2001" s="167">
        <v>201.52865069257777</v>
      </c>
      <c r="J2001" s="22">
        <v>1.2416950529847284</v>
      </c>
      <c r="K2001" s="22" t="s">
        <v>275</v>
      </c>
      <c r="L2001" s="22" t="s">
        <v>58</v>
      </c>
      <c r="M20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01" s="24" t="str">
        <f>IFERROR(IF(Table1[[#This Row],[Medicare Rate in CR]]&gt;0,"Y","N"),"N")</f>
        <v>N</v>
      </c>
      <c r="O2001" s="166">
        <f>Table1[[#This Row],[Medicare Rate in CR]]*Table1[[#This Row],[SumOfUnits]]*Table1[[#This Row],[Actuarial Factor 06/20/2023]]</f>
        <v>0</v>
      </c>
      <c r="P20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375.82126842019829</v>
      </c>
      <c r="Q2001" s="166">
        <f>Table1[[#This Row],[Trended Medicare Pricing for all RHCs]]-Table1[[#This Row],[SumOfSFY24 Estimated Payment 5/04/23]]</f>
        <v>174.29261772762052</v>
      </c>
      <c r="R2001" s="24">
        <f>Table1[[#This Row],[SumOfUnits]]*Table1[[#This Row],[Actuarial Factor 06/20/2023]]</f>
        <v>1.2416950529847284</v>
      </c>
      <c r="S2001" s="23"/>
    </row>
    <row r="2002" spans="1:19" x14ac:dyDescent="0.25">
      <c r="A2002" s="192" t="s">
        <v>273</v>
      </c>
      <c r="B2002" s="193" t="s">
        <v>274</v>
      </c>
      <c r="C2002" s="192" t="s">
        <v>76</v>
      </c>
      <c r="D2002" s="192" t="s">
        <v>30</v>
      </c>
      <c r="E2002" s="192" t="s">
        <v>59</v>
      </c>
      <c r="F2002" s="194">
        <v>324.60248626770743</v>
      </c>
      <c r="G2002">
        <v>2</v>
      </c>
      <c r="H2002">
        <v>2</v>
      </c>
      <c r="I2002" s="167">
        <v>337.47255541396964</v>
      </c>
      <c r="J2002" s="22">
        <v>1.0396487078526193</v>
      </c>
      <c r="K2002" s="22" t="s">
        <v>275</v>
      </c>
      <c r="L2002" s="22" t="s">
        <v>58</v>
      </c>
      <c r="M20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02" s="24" t="str">
        <f>IFERROR(IF(Table1[[#This Row],[Medicare Rate in CR]]&gt;0,"Y","N"),"N")</f>
        <v>N</v>
      </c>
      <c r="O2002" s="166">
        <f>Table1[[#This Row],[Medicare Rate in CR]]*Table1[[#This Row],[SumOfUnits]]*Table1[[#This Row],[Actuarial Factor 06/20/2023]]</f>
        <v>0</v>
      </c>
      <c r="P20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485.52861685429116</v>
      </c>
      <c r="Q2002" s="166">
        <f>Table1[[#This Row],[Trended Medicare Pricing for all RHCs]]-Table1[[#This Row],[SumOfSFY24 Estimated Payment 5/04/23]]</f>
        <v>148.05606144032151</v>
      </c>
      <c r="R2002" s="24">
        <f>Table1[[#This Row],[SumOfUnits]]*Table1[[#This Row],[Actuarial Factor 06/20/2023]]</f>
        <v>2.0792974157052386</v>
      </c>
      <c r="S2002" s="23"/>
    </row>
    <row r="2003" spans="1:19" x14ac:dyDescent="0.25">
      <c r="A2003" s="192" t="s">
        <v>273</v>
      </c>
      <c r="B2003" s="193" t="s">
        <v>274</v>
      </c>
      <c r="C2003" s="192" t="s">
        <v>79</v>
      </c>
      <c r="D2003" s="192" t="s">
        <v>30</v>
      </c>
      <c r="E2003" s="192" t="s">
        <v>56</v>
      </c>
      <c r="F2003" s="194">
        <v>2109.9161607400979</v>
      </c>
      <c r="G2003">
        <v>13</v>
      </c>
      <c r="H2003">
        <v>13</v>
      </c>
      <c r="I2003" s="167">
        <v>2310.4439321390741</v>
      </c>
      <c r="J2003" s="22">
        <v>1.0950406348509303</v>
      </c>
      <c r="K2003" s="22" t="s">
        <v>275</v>
      </c>
      <c r="L2003" s="22" t="s">
        <v>58</v>
      </c>
      <c r="M20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03" s="24" t="str">
        <f>IFERROR(IF(Table1[[#This Row],[Medicare Rate in CR]]&gt;0,"Y","N"),"N")</f>
        <v>N</v>
      </c>
      <c r="O2003" s="166">
        <f>Table1[[#This Row],[Medicare Rate in CR]]*Table1[[#This Row],[SumOfUnits]]*Table1[[#This Row],[Actuarial Factor 06/20/2023]]</f>
        <v>0</v>
      </c>
      <c r="P20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2775.7013772490923</v>
      </c>
      <c r="Q2003" s="166">
        <f>Table1[[#This Row],[Trended Medicare Pricing for all RHCs]]-Table1[[#This Row],[SumOfSFY24 Estimated Payment 5/04/23]]</f>
        <v>465.25744511001812</v>
      </c>
      <c r="R2003" s="24">
        <f>Table1[[#This Row],[SumOfUnits]]*Table1[[#This Row],[Actuarial Factor 06/20/2023]]</f>
        <v>14.235528253062094</v>
      </c>
      <c r="S2003" s="23"/>
    </row>
    <row r="2004" spans="1:19" x14ac:dyDescent="0.25">
      <c r="A2004" s="192" t="s">
        <v>273</v>
      </c>
      <c r="B2004" s="193" t="s">
        <v>274</v>
      </c>
      <c r="C2004" s="192" t="s">
        <v>79</v>
      </c>
      <c r="D2004" s="192" t="s">
        <v>30</v>
      </c>
      <c r="E2004" s="192" t="s">
        <v>59</v>
      </c>
      <c r="F2004" s="194">
        <v>105163.92984484935</v>
      </c>
      <c r="G2004">
        <v>649</v>
      </c>
      <c r="H2004">
        <v>649</v>
      </c>
      <c r="I2004" s="167">
        <v>100423.86258268477</v>
      </c>
      <c r="J2004" s="22">
        <v>0.95492687208287386</v>
      </c>
      <c r="K2004" s="22" t="s">
        <v>275</v>
      </c>
      <c r="L2004" s="22" t="s">
        <v>58</v>
      </c>
      <c r="M20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04" s="24" t="str">
        <f>IFERROR(IF(Table1[[#This Row],[Medicare Rate in CR]]&gt;0,"Y","N"),"N")</f>
        <v>N</v>
      </c>
      <c r="O2004" s="166">
        <f>Table1[[#This Row],[Medicare Rate in CR]]*Table1[[#This Row],[SumOfUnits]]*Table1[[#This Row],[Actuarial Factor 06/20/2023]]</f>
        <v>0</v>
      </c>
      <c r="P20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120646.36142083752</v>
      </c>
      <c r="Q2004" s="166">
        <f>Table1[[#This Row],[Trended Medicare Pricing for all RHCs]]-Table1[[#This Row],[SumOfSFY24 Estimated Payment 5/04/23]]</f>
        <v>20222.498838152751</v>
      </c>
      <c r="R2004" s="24">
        <f>Table1[[#This Row],[SumOfUnits]]*Table1[[#This Row],[Actuarial Factor 06/20/2023]]</f>
        <v>619.74753998178517</v>
      </c>
      <c r="S2004" s="23"/>
    </row>
    <row r="2005" spans="1:19" x14ac:dyDescent="0.25">
      <c r="A2005" s="192" t="s">
        <v>273</v>
      </c>
      <c r="B2005" s="193" t="s">
        <v>274</v>
      </c>
      <c r="C2005" s="192" t="s">
        <v>79</v>
      </c>
      <c r="D2005" s="192" t="s">
        <v>30</v>
      </c>
      <c r="E2005" s="192" t="s">
        <v>60</v>
      </c>
      <c r="F2005" s="194">
        <v>55963.949118241799</v>
      </c>
      <c r="G2005">
        <v>346</v>
      </c>
      <c r="H2005">
        <v>346</v>
      </c>
      <c r="I2005" s="167">
        <v>47216.648053077486</v>
      </c>
      <c r="J2005" s="22">
        <v>0.84369757311652838</v>
      </c>
      <c r="K2005" s="22" t="s">
        <v>275</v>
      </c>
      <c r="L2005" s="22" t="s">
        <v>58</v>
      </c>
      <c r="M20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05" s="24" t="str">
        <f>IFERROR(IF(Table1[[#This Row],[Medicare Rate in CR]]&gt;0,"Y","N"),"N")</f>
        <v>N</v>
      </c>
      <c r="O2005" s="166">
        <f>Table1[[#This Row],[Medicare Rate in CR]]*Table1[[#This Row],[SumOfUnits]]*Table1[[#This Row],[Actuarial Factor 06/20/2023]]</f>
        <v>0</v>
      </c>
      <c r="P20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56724.73294284811</v>
      </c>
      <c r="Q2005" s="166">
        <f>Table1[[#This Row],[Trended Medicare Pricing for all RHCs]]-Table1[[#This Row],[SumOfSFY24 Estimated Payment 5/04/23]]</f>
        <v>9508.0848897706237</v>
      </c>
      <c r="R2005" s="24">
        <f>Table1[[#This Row],[SumOfUnits]]*Table1[[#This Row],[Actuarial Factor 06/20/2023]]</f>
        <v>291.91936029831879</v>
      </c>
      <c r="S2005" s="23"/>
    </row>
    <row r="2006" spans="1:19" x14ac:dyDescent="0.25">
      <c r="A2006" s="192" t="s">
        <v>273</v>
      </c>
      <c r="B2006" s="193" t="s">
        <v>274</v>
      </c>
      <c r="C2006" s="192" t="s">
        <v>79</v>
      </c>
      <c r="D2006" s="192" t="s">
        <v>30</v>
      </c>
      <c r="E2006" s="192" t="s">
        <v>61</v>
      </c>
      <c r="F2006" s="194">
        <v>11419.735954514799</v>
      </c>
      <c r="G2006">
        <v>71</v>
      </c>
      <c r="H2006">
        <v>71</v>
      </c>
      <c r="I2006" s="167">
        <v>9634.8035104556984</v>
      </c>
      <c r="J2006" s="22">
        <v>0.84369757311652838</v>
      </c>
      <c r="K2006" s="22" t="s">
        <v>275</v>
      </c>
      <c r="L2006" s="22" t="s">
        <v>58</v>
      </c>
      <c r="M20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06" s="24" t="str">
        <f>IFERROR(IF(Table1[[#This Row],[Medicare Rate in CR]]&gt;0,"Y","N"),"N")</f>
        <v>N</v>
      </c>
      <c r="O2006" s="166">
        <f>Table1[[#This Row],[Medicare Rate in CR]]*Table1[[#This Row],[SumOfUnits]]*Table1[[#This Row],[Actuarial Factor 06/20/2023]]</f>
        <v>0</v>
      </c>
      <c r="P20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11574.977865286926</v>
      </c>
      <c r="Q2006" s="166">
        <f>Table1[[#This Row],[Trended Medicare Pricing for all RHCs]]-Table1[[#This Row],[SumOfSFY24 Estimated Payment 5/04/23]]</f>
        <v>1940.1743548312279</v>
      </c>
      <c r="R2006" s="24">
        <f>Table1[[#This Row],[SumOfUnits]]*Table1[[#This Row],[Actuarial Factor 06/20/2023]]</f>
        <v>59.902527691273512</v>
      </c>
      <c r="S2006" s="23"/>
    </row>
    <row r="2007" spans="1:19" x14ac:dyDescent="0.25">
      <c r="A2007" s="192" t="s">
        <v>273</v>
      </c>
      <c r="B2007" s="193" t="s">
        <v>274</v>
      </c>
      <c r="C2007" s="192" t="s">
        <v>79</v>
      </c>
      <c r="D2007" s="192" t="s">
        <v>30</v>
      </c>
      <c r="E2007" s="192" t="s">
        <v>62</v>
      </c>
      <c r="F2007" s="194">
        <v>128675.9371687393</v>
      </c>
      <c r="G2007">
        <v>796</v>
      </c>
      <c r="H2007">
        <v>796</v>
      </c>
      <c r="I2007" s="167">
        <v>130444.36464666216</v>
      </c>
      <c r="J2007" s="22">
        <v>1.0137432648001921</v>
      </c>
      <c r="K2007" s="22" t="s">
        <v>275</v>
      </c>
      <c r="L2007" s="22" t="s">
        <v>58</v>
      </c>
      <c r="M20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07" s="24" t="str">
        <f>IFERROR(IF(Table1[[#This Row],[Medicare Rate in CR]]&gt;0,"Y","N"),"N")</f>
        <v>N</v>
      </c>
      <c r="O2007" s="166">
        <f>Table1[[#This Row],[Medicare Rate in CR]]*Table1[[#This Row],[SumOfUnits]]*Table1[[#This Row],[Actuarial Factor 06/20/2023]]</f>
        <v>0</v>
      </c>
      <c r="P20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156712.13551973284</v>
      </c>
      <c r="Q2007" s="166">
        <f>Table1[[#This Row],[Trended Medicare Pricing for all RHCs]]-Table1[[#This Row],[SumOfSFY24 Estimated Payment 5/04/23]]</f>
        <v>26267.77087307068</v>
      </c>
      <c r="R2007" s="24">
        <f>Table1[[#This Row],[SumOfUnits]]*Table1[[#This Row],[Actuarial Factor 06/20/2023]]</f>
        <v>806.93963878095292</v>
      </c>
      <c r="S2007" s="23"/>
    </row>
    <row r="2008" spans="1:19" x14ac:dyDescent="0.25">
      <c r="A2008" s="192" t="s">
        <v>273</v>
      </c>
      <c r="B2008" s="193" t="s">
        <v>274</v>
      </c>
      <c r="C2008" s="192" t="s">
        <v>79</v>
      </c>
      <c r="D2008" s="192" t="s">
        <v>30</v>
      </c>
      <c r="E2008" s="192" t="s">
        <v>63</v>
      </c>
      <c r="F2008" s="194">
        <v>19165.731907102261</v>
      </c>
      <c r="G2008">
        <v>119</v>
      </c>
      <c r="H2008">
        <v>119</v>
      </c>
      <c r="I2008" s="167">
        <v>18184.351997081045</v>
      </c>
      <c r="J2008" s="22">
        <v>0.94879507264434049</v>
      </c>
      <c r="K2008" s="22" t="s">
        <v>275</v>
      </c>
      <c r="L2008" s="22" t="s">
        <v>58</v>
      </c>
      <c r="M20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08" s="24" t="str">
        <f>IFERROR(IF(Table1[[#This Row],[Medicare Rate in CR]]&gt;0,"Y","N"),"N")</f>
        <v>N</v>
      </c>
      <c r="O2008" s="166">
        <f>Table1[[#This Row],[Medicare Rate in CR]]*Table1[[#This Row],[SumOfUnits]]*Table1[[#This Row],[Actuarial Factor 06/20/2023]]</f>
        <v>0</v>
      </c>
      <c r="P20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21846.161328809907</v>
      </c>
      <c r="Q2008" s="166">
        <f>Table1[[#This Row],[Trended Medicare Pricing for all RHCs]]-Table1[[#This Row],[SumOfSFY24 Estimated Payment 5/04/23]]</f>
        <v>3661.8093317288622</v>
      </c>
      <c r="R2008" s="24">
        <f>Table1[[#This Row],[SumOfUnits]]*Table1[[#This Row],[Actuarial Factor 06/20/2023]]</f>
        <v>112.90661364467651</v>
      </c>
      <c r="S2008" s="23"/>
    </row>
    <row r="2009" spans="1:19" x14ac:dyDescent="0.25">
      <c r="A2009" s="192" t="s">
        <v>273</v>
      </c>
      <c r="B2009" s="193" t="s">
        <v>274</v>
      </c>
      <c r="C2009" s="192" t="s">
        <v>79</v>
      </c>
      <c r="D2009" s="192" t="s">
        <v>30</v>
      </c>
      <c r="E2009" s="192" t="s">
        <v>64</v>
      </c>
      <c r="F2009" s="194">
        <v>20271.330827792248</v>
      </c>
      <c r="G2009">
        <v>126</v>
      </c>
      <c r="H2009">
        <v>126</v>
      </c>
      <c r="I2009" s="167">
        <v>19395.514071611375</v>
      </c>
      <c r="J2009" s="22">
        <v>0.95679530053448103</v>
      </c>
      <c r="K2009" s="22" t="s">
        <v>275</v>
      </c>
      <c r="L2009" s="22" t="s">
        <v>58</v>
      </c>
      <c r="M20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09" s="24" t="str">
        <f>IFERROR(IF(Table1[[#This Row],[Medicare Rate in CR]]&gt;0,"Y","N"),"N")</f>
        <v>N</v>
      </c>
      <c r="O2009" s="166">
        <f>Table1[[#This Row],[Medicare Rate in CR]]*Table1[[#This Row],[SumOfUnits]]*Table1[[#This Row],[Actuarial Factor 06/20/2023]]</f>
        <v>0</v>
      </c>
      <c r="P20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23301.216866657662</v>
      </c>
      <c r="Q2009" s="166">
        <f>Table1[[#This Row],[Trended Medicare Pricing for all RHCs]]-Table1[[#This Row],[SumOfSFY24 Estimated Payment 5/04/23]]</f>
        <v>3905.7027950462871</v>
      </c>
      <c r="R2009" s="24">
        <f>Table1[[#This Row],[SumOfUnits]]*Table1[[#This Row],[Actuarial Factor 06/20/2023]]</f>
        <v>120.55620786734461</v>
      </c>
      <c r="S2009" s="23"/>
    </row>
    <row r="2010" spans="1:19" x14ac:dyDescent="0.25">
      <c r="A2010" s="192" t="s">
        <v>273</v>
      </c>
      <c r="B2010" s="193" t="s">
        <v>274</v>
      </c>
      <c r="C2010" s="192" t="s">
        <v>79</v>
      </c>
      <c r="D2010" s="192" t="s">
        <v>30</v>
      </c>
      <c r="E2010" s="192" t="s">
        <v>77</v>
      </c>
      <c r="F2010" s="194">
        <v>34760.682278115048</v>
      </c>
      <c r="G2010">
        <v>214</v>
      </c>
      <c r="H2010">
        <v>214</v>
      </c>
      <c r="I2010" s="167">
        <v>44426.477077625445</v>
      </c>
      <c r="J2010" s="22">
        <v>1.2780668895442215</v>
      </c>
      <c r="K2010" s="22" t="s">
        <v>275</v>
      </c>
      <c r="L2010" s="22" t="s">
        <v>58</v>
      </c>
      <c r="M20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10" s="24" t="str">
        <f>IFERROR(IF(Table1[[#This Row],[Medicare Rate in CR]]&gt;0,"Y","N"),"N")</f>
        <v>N</v>
      </c>
      <c r="O2010" s="166">
        <f>Table1[[#This Row],[Medicare Rate in CR]]*Table1[[#This Row],[SumOfUnits]]*Table1[[#This Row],[Actuarial Factor 06/20/2023]]</f>
        <v>0</v>
      </c>
      <c r="P20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53372.701191896929</v>
      </c>
      <c r="Q2010" s="166">
        <f>Table1[[#This Row],[Trended Medicare Pricing for all RHCs]]-Table1[[#This Row],[SumOfSFY24 Estimated Payment 5/04/23]]</f>
        <v>8946.2241142714847</v>
      </c>
      <c r="R2010" s="24">
        <f>Table1[[#This Row],[SumOfUnits]]*Table1[[#This Row],[Actuarial Factor 06/20/2023]]</f>
        <v>273.5063143624634</v>
      </c>
      <c r="S2010" s="23"/>
    </row>
    <row r="2011" spans="1:19" x14ac:dyDescent="0.25">
      <c r="A2011" s="192" t="s">
        <v>273</v>
      </c>
      <c r="B2011" s="193" t="s">
        <v>274</v>
      </c>
      <c r="C2011" s="192" t="s">
        <v>79</v>
      </c>
      <c r="D2011" s="192" t="s">
        <v>32</v>
      </c>
      <c r="E2011" s="192" t="s">
        <v>80</v>
      </c>
      <c r="F2011" s="194">
        <v>373.05579647296906</v>
      </c>
      <c r="G2011">
        <v>3</v>
      </c>
      <c r="H2011">
        <v>3</v>
      </c>
      <c r="I2011" s="167">
        <v>431.26945504269372</v>
      </c>
      <c r="J2011" s="22">
        <v>1.1560454471424966</v>
      </c>
      <c r="K2011" s="22" t="s">
        <v>275</v>
      </c>
      <c r="L2011" s="22" t="s">
        <v>58</v>
      </c>
      <c r="M20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11" s="24" t="str">
        <f>IFERROR(IF(Table1[[#This Row],[Medicare Rate in CR]]&gt;0,"Y","N"),"N")</f>
        <v>N</v>
      </c>
      <c r="O2011" s="166">
        <f>Table1[[#This Row],[Medicare Rate in CR]]*Table1[[#This Row],[SumOfUnits]]*Table1[[#This Row],[Actuarial Factor 06/20/2023]]</f>
        <v>0</v>
      </c>
      <c r="P20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518.11481061095674</v>
      </c>
      <c r="Q2011" s="166">
        <f>Table1[[#This Row],[Trended Medicare Pricing for all RHCs]]-Table1[[#This Row],[SumOfSFY24 Estimated Payment 5/04/23]]</f>
        <v>86.845355568263017</v>
      </c>
      <c r="R2011" s="24">
        <f>Table1[[#This Row],[SumOfUnits]]*Table1[[#This Row],[Actuarial Factor 06/20/2023]]</f>
        <v>3.4681363414274897</v>
      </c>
      <c r="S2011" s="23"/>
    </row>
    <row r="2012" spans="1:19" x14ac:dyDescent="0.25">
      <c r="A2012" s="192" t="s">
        <v>273</v>
      </c>
      <c r="B2012" s="193" t="s">
        <v>274</v>
      </c>
      <c r="C2012" s="192" t="s">
        <v>79</v>
      </c>
      <c r="D2012" s="192" t="s">
        <v>32</v>
      </c>
      <c r="E2012" s="192" t="s">
        <v>81</v>
      </c>
      <c r="F2012" s="194">
        <v>2109.9161607400979</v>
      </c>
      <c r="G2012">
        <v>13</v>
      </c>
      <c r="H2012">
        <v>13</v>
      </c>
      <c r="I2012" s="167">
        <v>2336.8498241445791</v>
      </c>
      <c r="J2012" s="22">
        <v>1.1075557728914116</v>
      </c>
      <c r="K2012" s="22" t="s">
        <v>275</v>
      </c>
      <c r="L2012" s="22" t="s">
        <v>58</v>
      </c>
      <c r="M20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12" s="24" t="str">
        <f>IFERROR(IF(Table1[[#This Row],[Medicare Rate in CR]]&gt;0,"Y","N"),"N")</f>
        <v>N</v>
      </c>
      <c r="O2012" s="166">
        <f>Table1[[#This Row],[Medicare Rate in CR]]*Table1[[#This Row],[SumOfUnits]]*Table1[[#This Row],[Actuarial Factor 06/20/2023]]</f>
        <v>0</v>
      </c>
      <c r="P20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2807.4246620203062</v>
      </c>
      <c r="Q2012" s="166">
        <f>Table1[[#This Row],[Trended Medicare Pricing for all RHCs]]-Table1[[#This Row],[SumOfSFY24 Estimated Payment 5/04/23]]</f>
        <v>470.5748378757271</v>
      </c>
      <c r="R2012" s="24">
        <f>Table1[[#This Row],[SumOfUnits]]*Table1[[#This Row],[Actuarial Factor 06/20/2023]]</f>
        <v>14.398225047588351</v>
      </c>
      <c r="S2012" s="23"/>
    </row>
    <row r="2013" spans="1:19" x14ac:dyDescent="0.25">
      <c r="A2013" s="192" t="s">
        <v>273</v>
      </c>
      <c r="B2013" s="193" t="s">
        <v>274</v>
      </c>
      <c r="C2013" s="192" t="s">
        <v>79</v>
      </c>
      <c r="D2013" s="192" t="s">
        <v>32</v>
      </c>
      <c r="E2013" s="192" t="s">
        <v>65</v>
      </c>
      <c r="F2013" s="194">
        <v>11589.63091452251</v>
      </c>
      <c r="G2013">
        <v>73</v>
      </c>
      <c r="H2013">
        <v>73</v>
      </c>
      <c r="I2013" s="167">
        <v>15842.545704370525</v>
      </c>
      <c r="J2013" s="22">
        <v>1.3669586047402817</v>
      </c>
      <c r="K2013" s="22" t="s">
        <v>275</v>
      </c>
      <c r="L2013" s="22" t="s">
        <v>58</v>
      </c>
      <c r="M20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13" s="24" t="str">
        <f>IFERROR(IF(Table1[[#This Row],[Medicare Rate in CR]]&gt;0,"Y","N"),"N")</f>
        <v>N</v>
      </c>
      <c r="O2013" s="166">
        <f>Table1[[#This Row],[Medicare Rate in CR]]*Table1[[#This Row],[SumOfUnits]]*Table1[[#This Row],[Actuarial Factor 06/20/2023]]</f>
        <v>0</v>
      </c>
      <c r="P20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19032.782106960902</v>
      </c>
      <c r="Q2013" s="166">
        <f>Table1[[#This Row],[Trended Medicare Pricing for all RHCs]]-Table1[[#This Row],[SumOfSFY24 Estimated Payment 5/04/23]]</f>
        <v>3190.2364025903771</v>
      </c>
      <c r="R2013" s="24">
        <f>Table1[[#This Row],[SumOfUnits]]*Table1[[#This Row],[Actuarial Factor 06/20/2023]]</f>
        <v>99.787978146040572</v>
      </c>
      <c r="S2013" s="23"/>
    </row>
    <row r="2014" spans="1:19" x14ac:dyDescent="0.25">
      <c r="A2014" s="192" t="s">
        <v>273</v>
      </c>
      <c r="B2014" s="193" t="s">
        <v>274</v>
      </c>
      <c r="C2014" s="192" t="s">
        <v>79</v>
      </c>
      <c r="D2014" s="192" t="s">
        <v>32</v>
      </c>
      <c r="E2014" s="192" t="s">
        <v>66</v>
      </c>
      <c r="F2014" s="194">
        <v>10391.616074009837</v>
      </c>
      <c r="G2014">
        <v>64</v>
      </c>
      <c r="H2014">
        <v>64</v>
      </c>
      <c r="I2014" s="167">
        <v>11763.730339208414</v>
      </c>
      <c r="J2014" s="22">
        <v>1.1320405079851181</v>
      </c>
      <c r="K2014" s="22" t="s">
        <v>275</v>
      </c>
      <c r="L2014" s="22" t="s">
        <v>58</v>
      </c>
      <c r="M20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14" s="24" t="str">
        <f>IFERROR(IF(Table1[[#This Row],[Medicare Rate in CR]]&gt;0,"Y","N"),"N")</f>
        <v>N</v>
      </c>
      <c r="O2014" s="166">
        <f>Table1[[#This Row],[Medicare Rate in CR]]*Table1[[#This Row],[SumOfUnits]]*Table1[[#This Row],[Actuarial Factor 06/20/2023]]</f>
        <v>0</v>
      </c>
      <c r="P20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14132.609776813337</v>
      </c>
      <c r="Q2014" s="166">
        <f>Table1[[#This Row],[Trended Medicare Pricing for all RHCs]]-Table1[[#This Row],[SumOfSFY24 Estimated Payment 5/04/23]]</f>
        <v>2368.8794376049227</v>
      </c>
      <c r="R2014" s="24">
        <f>Table1[[#This Row],[SumOfUnits]]*Table1[[#This Row],[Actuarial Factor 06/20/2023]]</f>
        <v>72.45059251104756</v>
      </c>
      <c r="S2014" s="23"/>
    </row>
    <row r="2015" spans="1:19" x14ac:dyDescent="0.25">
      <c r="A2015" s="192" t="s">
        <v>273</v>
      </c>
      <c r="B2015" s="193" t="s">
        <v>274</v>
      </c>
      <c r="C2015" s="192" t="s">
        <v>79</v>
      </c>
      <c r="D2015" s="192" t="s">
        <v>32</v>
      </c>
      <c r="E2015" s="192" t="s">
        <v>100</v>
      </c>
      <c r="F2015" s="194">
        <v>162.30124313385372</v>
      </c>
      <c r="G2015">
        <v>1</v>
      </c>
      <c r="H2015">
        <v>1</v>
      </c>
      <c r="I2015" s="167">
        <v>291.05857809120533</v>
      </c>
      <c r="J2015" s="22">
        <v>1.7933231592758803</v>
      </c>
      <c r="K2015" s="22" t="s">
        <v>275</v>
      </c>
      <c r="L2015" s="22" t="s">
        <v>58</v>
      </c>
      <c r="M20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15" s="24" t="str">
        <f>IFERROR(IF(Table1[[#This Row],[Medicare Rate in CR]]&gt;0,"Y","N"),"N")</f>
        <v>N</v>
      </c>
      <c r="O2015" s="166">
        <f>Table1[[#This Row],[Medicare Rate in CR]]*Table1[[#This Row],[SumOfUnits]]*Table1[[#This Row],[Actuarial Factor 06/20/2023]]</f>
        <v>0</v>
      </c>
      <c r="P20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349.66946604064623</v>
      </c>
      <c r="Q2015" s="166">
        <f>Table1[[#This Row],[Trended Medicare Pricing for all RHCs]]-Table1[[#This Row],[SumOfSFY24 Estimated Payment 5/04/23]]</f>
        <v>58.610887949440894</v>
      </c>
      <c r="R2015" s="24">
        <f>Table1[[#This Row],[SumOfUnits]]*Table1[[#This Row],[Actuarial Factor 06/20/2023]]</f>
        <v>1.7933231592758803</v>
      </c>
      <c r="S2015" s="23"/>
    </row>
    <row r="2016" spans="1:19" x14ac:dyDescent="0.25">
      <c r="A2016" s="192" t="s">
        <v>273</v>
      </c>
      <c r="B2016" s="193" t="s">
        <v>274</v>
      </c>
      <c r="C2016" s="192" t="s">
        <v>79</v>
      </c>
      <c r="D2016" s="192" t="s">
        <v>31</v>
      </c>
      <c r="E2016" s="192" t="s">
        <v>67</v>
      </c>
      <c r="F2016" s="194">
        <v>118.03025922713694</v>
      </c>
      <c r="G2016">
        <v>1</v>
      </c>
      <c r="H2016">
        <v>1</v>
      </c>
      <c r="I2016" s="167">
        <v>131.96667690624247</v>
      </c>
      <c r="J2016" s="22">
        <v>1.1180749561202468</v>
      </c>
      <c r="K2016" s="22" t="s">
        <v>275</v>
      </c>
      <c r="L2016" s="22" t="s">
        <v>58</v>
      </c>
      <c r="M20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16" s="24" t="str">
        <f>IFERROR(IF(Table1[[#This Row],[Medicare Rate in CR]]&gt;0,"Y","N"),"N")</f>
        <v>N</v>
      </c>
      <c r="O2016" s="166">
        <f>Table1[[#This Row],[Medicare Rate in CR]]*Table1[[#This Row],[SumOfUnits]]*Table1[[#This Row],[Actuarial Factor 06/20/2023]]</f>
        <v>0</v>
      </c>
      <c r="P20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158.54099800660919</v>
      </c>
      <c r="Q2016" s="166">
        <f>Table1[[#This Row],[Trended Medicare Pricing for all RHCs]]-Table1[[#This Row],[SumOfSFY24 Estimated Payment 5/04/23]]</f>
        <v>26.574321100366717</v>
      </c>
      <c r="R2016" s="24">
        <f>Table1[[#This Row],[SumOfUnits]]*Table1[[#This Row],[Actuarial Factor 06/20/2023]]</f>
        <v>1.1180749561202468</v>
      </c>
      <c r="S2016" s="23"/>
    </row>
    <row r="2017" spans="1:19" x14ac:dyDescent="0.25">
      <c r="A2017" s="192" t="s">
        <v>273</v>
      </c>
      <c r="B2017" s="193" t="s">
        <v>274</v>
      </c>
      <c r="C2017" s="192" t="s">
        <v>79</v>
      </c>
      <c r="D2017" s="192" t="s">
        <v>31</v>
      </c>
      <c r="E2017" s="192" t="s">
        <v>68</v>
      </c>
      <c r="F2017" s="194">
        <v>1064.7296906620411</v>
      </c>
      <c r="G2017">
        <v>6</v>
      </c>
      <c r="H2017">
        <v>6</v>
      </c>
      <c r="I2017" s="167">
        <v>894.06489930383748</v>
      </c>
      <c r="J2017" s="22">
        <v>0.83971068633195955</v>
      </c>
      <c r="K2017" s="22" t="s">
        <v>275</v>
      </c>
      <c r="L2017" s="22" t="s">
        <v>58</v>
      </c>
      <c r="M20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17" s="24" t="str">
        <f>IFERROR(IF(Table1[[#This Row],[Medicare Rate in CR]]&gt;0,"Y","N"),"N")</f>
        <v>N</v>
      </c>
      <c r="O2017" s="166">
        <f>Table1[[#This Row],[Medicare Rate in CR]]*Table1[[#This Row],[SumOfUnits]]*Table1[[#This Row],[Actuarial Factor 06/20/2023]]</f>
        <v>0</v>
      </c>
      <c r="P20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1074.104044606763</v>
      </c>
      <c r="Q2017" s="166">
        <f>Table1[[#This Row],[Trended Medicare Pricing for all RHCs]]-Table1[[#This Row],[SumOfSFY24 Estimated Payment 5/04/23]]</f>
        <v>180.03914530292548</v>
      </c>
      <c r="R2017" s="24">
        <f>Table1[[#This Row],[SumOfUnits]]*Table1[[#This Row],[Actuarial Factor 06/20/2023]]</f>
        <v>5.0382641179917576</v>
      </c>
      <c r="S2017" s="23"/>
    </row>
    <row r="2018" spans="1:19" x14ac:dyDescent="0.25">
      <c r="A2018" s="192" t="s">
        <v>273</v>
      </c>
      <c r="B2018" s="193" t="s">
        <v>274</v>
      </c>
      <c r="C2018" s="192" t="s">
        <v>79</v>
      </c>
      <c r="D2018" s="192" t="s">
        <v>31</v>
      </c>
      <c r="E2018" s="192" t="s">
        <v>69</v>
      </c>
      <c r="F2018" s="194">
        <v>16276.235906331318</v>
      </c>
      <c r="G2018">
        <v>99</v>
      </c>
      <c r="H2018">
        <v>99</v>
      </c>
      <c r="I2018" s="167">
        <v>17333.085829573218</v>
      </c>
      <c r="J2018" s="22">
        <v>1.0649320843789685</v>
      </c>
      <c r="K2018" s="22" t="s">
        <v>275</v>
      </c>
      <c r="L2018" s="22" t="s">
        <v>58</v>
      </c>
      <c r="M20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18" s="24" t="str">
        <f>IFERROR(IF(Table1[[#This Row],[Medicare Rate in CR]]&gt;0,"Y","N"),"N")</f>
        <v>N</v>
      </c>
      <c r="O2018" s="166">
        <f>Table1[[#This Row],[Medicare Rate in CR]]*Table1[[#This Row],[SumOfUnits]]*Table1[[#This Row],[Actuarial Factor 06/20/2023]]</f>
        <v>0</v>
      </c>
      <c r="P20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20823.474458685589</v>
      </c>
      <c r="Q2018" s="166">
        <f>Table1[[#This Row],[Trended Medicare Pricing for all RHCs]]-Table1[[#This Row],[SumOfSFY24 Estimated Payment 5/04/23]]</f>
        <v>3490.3886291123708</v>
      </c>
      <c r="R2018" s="24">
        <f>Table1[[#This Row],[SumOfUnits]]*Table1[[#This Row],[Actuarial Factor 06/20/2023]]</f>
        <v>105.42827635351787</v>
      </c>
      <c r="S2018" s="23"/>
    </row>
    <row r="2019" spans="1:19" x14ac:dyDescent="0.25">
      <c r="A2019" s="192" t="s">
        <v>273</v>
      </c>
      <c r="B2019" s="193" t="s">
        <v>274</v>
      </c>
      <c r="C2019" s="192" t="s">
        <v>55</v>
      </c>
      <c r="D2019" s="192" t="s">
        <v>30</v>
      </c>
      <c r="E2019" s="192" t="s">
        <v>62</v>
      </c>
      <c r="F2019" s="194">
        <v>649.20497253541487</v>
      </c>
      <c r="G2019">
        <v>4</v>
      </c>
      <c r="H2019">
        <v>4</v>
      </c>
      <c r="I2019" s="167">
        <v>680.82897160142988</v>
      </c>
      <c r="J2019" s="22">
        <v>1.0487118866981413</v>
      </c>
      <c r="K2019" s="22" t="s">
        <v>275</v>
      </c>
      <c r="L2019" s="22" t="s">
        <v>58</v>
      </c>
      <c r="M20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19" s="24" t="str">
        <f>IFERROR(IF(Table1[[#This Row],[Medicare Rate in CR]]&gt;0,"Y","N"),"N")</f>
        <v>N</v>
      </c>
      <c r="O2019" s="166">
        <f>Table1[[#This Row],[Medicare Rate in CR]]*Table1[[#This Row],[SumOfUnits]]*Table1[[#This Row],[Actuarial Factor 06/20/2023]]</f>
        <v>0</v>
      </c>
      <c r="P20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987.54021544535408</v>
      </c>
      <c r="Q2019" s="166">
        <f>Table1[[#This Row],[Trended Medicare Pricing for all RHCs]]-Table1[[#This Row],[SumOfSFY24 Estimated Payment 5/04/23]]</f>
        <v>306.71124384392419</v>
      </c>
      <c r="R2019" s="24">
        <f>Table1[[#This Row],[SumOfUnits]]*Table1[[#This Row],[Actuarial Factor 06/20/2023]]</f>
        <v>4.1948475467925652</v>
      </c>
      <c r="S2019" s="23"/>
    </row>
    <row r="2020" spans="1:19" x14ac:dyDescent="0.25">
      <c r="A2020" s="192" t="s">
        <v>273</v>
      </c>
      <c r="B2020" s="193" t="s">
        <v>274</v>
      </c>
      <c r="C2020" s="192" t="s">
        <v>55</v>
      </c>
      <c r="D2020" s="192" t="s">
        <v>30</v>
      </c>
      <c r="E2020" s="192" t="s">
        <v>64</v>
      </c>
      <c r="F2020" s="194">
        <v>162.30124313385372</v>
      </c>
      <c r="G2020">
        <v>1</v>
      </c>
      <c r="H2020">
        <v>1</v>
      </c>
      <c r="I2020" s="167">
        <v>159.12003366223973</v>
      </c>
      <c r="J2020" s="22">
        <v>0.98039935240058296</v>
      </c>
      <c r="K2020" s="22" t="s">
        <v>275</v>
      </c>
      <c r="L2020" s="22" t="s">
        <v>58</v>
      </c>
      <c r="M20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20" s="24" t="str">
        <f>IFERROR(IF(Table1[[#This Row],[Medicare Rate in CR]]&gt;0,"Y","N"),"N")</f>
        <v>N</v>
      </c>
      <c r="O2020" s="166">
        <f>Table1[[#This Row],[Medicare Rate in CR]]*Table1[[#This Row],[SumOfUnits]]*Table1[[#This Row],[Actuarial Factor 06/20/2023]]</f>
        <v>0</v>
      </c>
      <c r="P20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230.8030928161962</v>
      </c>
      <c r="Q2020" s="166">
        <f>Table1[[#This Row],[Trended Medicare Pricing for all RHCs]]-Table1[[#This Row],[SumOfSFY24 Estimated Payment 5/04/23]]</f>
        <v>71.683059153956464</v>
      </c>
      <c r="R2020" s="24">
        <f>Table1[[#This Row],[SumOfUnits]]*Table1[[#This Row],[Actuarial Factor 06/20/2023]]</f>
        <v>0.98039935240058296</v>
      </c>
      <c r="S2020" s="23"/>
    </row>
    <row r="2021" spans="1:19" x14ac:dyDescent="0.25">
      <c r="A2021" s="192" t="s">
        <v>273</v>
      </c>
      <c r="B2021" s="193" t="s">
        <v>274</v>
      </c>
      <c r="C2021" s="192" t="s">
        <v>84</v>
      </c>
      <c r="D2021" s="192" t="s">
        <v>30</v>
      </c>
      <c r="E2021" s="192" t="s">
        <v>62</v>
      </c>
      <c r="F2021" s="194">
        <v>486.90372940156112</v>
      </c>
      <c r="G2021">
        <v>3</v>
      </c>
      <c r="H2021">
        <v>3</v>
      </c>
      <c r="I2021" s="167">
        <v>538.0208158442075</v>
      </c>
      <c r="J2021" s="22">
        <v>1.1049839698403479</v>
      </c>
      <c r="K2021" s="22" t="s">
        <v>275</v>
      </c>
      <c r="L2021" s="22" t="s">
        <v>58</v>
      </c>
      <c r="M20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21" s="24" t="str">
        <f>IFERROR(IF(Table1[[#This Row],[Medicare Rate in CR]]&gt;0,"Y","N"),"N")</f>
        <v>N</v>
      </c>
      <c r="O2021" s="166">
        <f>Table1[[#This Row],[Medicare Rate in CR]]*Table1[[#This Row],[SumOfUnits]]*Table1[[#This Row],[Actuarial Factor 06/20/2023]]</f>
        <v>0</v>
      </c>
      <c r="P20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1360.1528510256396</v>
      </c>
      <c r="Q2021" s="166">
        <f>Table1[[#This Row],[Trended Medicare Pricing for all RHCs]]-Table1[[#This Row],[SumOfSFY24 Estimated Payment 5/04/23]]</f>
        <v>822.13203518143212</v>
      </c>
      <c r="R2021" s="24">
        <f>Table1[[#This Row],[SumOfUnits]]*Table1[[#This Row],[Actuarial Factor 06/20/2023]]</f>
        <v>3.3149519095210436</v>
      </c>
      <c r="S2021" s="23"/>
    </row>
    <row r="2022" spans="1:19" x14ac:dyDescent="0.25">
      <c r="A2022" s="192" t="s">
        <v>276</v>
      </c>
      <c r="B2022" s="193" t="s">
        <v>277</v>
      </c>
      <c r="C2022" s="192" t="s">
        <v>72</v>
      </c>
      <c r="D2022" s="192" t="s">
        <v>31</v>
      </c>
      <c r="E2022" s="192" t="s">
        <v>69</v>
      </c>
      <c r="F2022" s="194">
        <v>427.29112460248626</v>
      </c>
      <c r="G2022">
        <v>2</v>
      </c>
      <c r="H2022">
        <v>2</v>
      </c>
      <c r="I2022" s="167">
        <v>443.22671150451737</v>
      </c>
      <c r="J2022" s="22">
        <v>1.0372944486428455</v>
      </c>
      <c r="K2022" s="22" t="s">
        <v>278</v>
      </c>
      <c r="L2022" s="22" t="s">
        <v>58</v>
      </c>
      <c r="M2022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22" s="24" t="str">
        <f>IFERROR(IF(Table1[[#This Row],[Medicare Rate in CR]]&gt;0,"Y","N"),"N")</f>
        <v>Y</v>
      </c>
      <c r="O2022" s="166">
        <f>Table1[[#This Row],[Medicare Rate in CR]]*Table1[[#This Row],[SumOfUnits]]*Table1[[#This Row],[Actuarial Factor 06/20/2023]]</f>
        <v>505.95074027003432</v>
      </c>
      <c r="P20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505.95074027003432</v>
      </c>
      <c r="Q2022" s="166">
        <f>Table1[[#This Row],[Trended Medicare Pricing for all RHCs]]-Table1[[#This Row],[SumOfSFY24 Estimated Payment 5/04/23]]</f>
        <v>62.724028765516948</v>
      </c>
      <c r="R2022" s="24">
        <f>Table1[[#This Row],[SumOfUnits]]*Table1[[#This Row],[Actuarial Factor 06/20/2023]]</f>
        <v>2.074588897285691</v>
      </c>
      <c r="S2022" s="23"/>
    </row>
    <row r="2023" spans="1:19" x14ac:dyDescent="0.25">
      <c r="A2023" s="192" t="s">
        <v>276</v>
      </c>
      <c r="B2023" s="193" t="s">
        <v>277</v>
      </c>
      <c r="C2023" s="192" t="s">
        <v>90</v>
      </c>
      <c r="D2023" s="192" t="s">
        <v>30</v>
      </c>
      <c r="E2023" s="192" t="s">
        <v>59</v>
      </c>
      <c r="F2023" s="194">
        <v>637.987857762359</v>
      </c>
      <c r="G2023">
        <v>3</v>
      </c>
      <c r="H2023">
        <v>3</v>
      </c>
      <c r="I2023" s="167">
        <v>623.48762253083635</v>
      </c>
      <c r="J2023" s="22">
        <v>0.97727192601693091</v>
      </c>
      <c r="K2023" s="22" t="s">
        <v>278</v>
      </c>
      <c r="L2023" s="22" t="s">
        <v>58</v>
      </c>
      <c r="M2023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23" s="24" t="str">
        <f>IFERROR(IF(Table1[[#This Row],[Medicare Rate in CR]]&gt;0,"Y","N"),"N")</f>
        <v>Y</v>
      </c>
      <c r="O2023" s="166">
        <f>Table1[[#This Row],[Medicare Rate in CR]]*Table1[[#This Row],[SumOfUnits]]*Table1[[#This Row],[Actuarial Factor 06/20/2023]]</f>
        <v>715.0112319510273</v>
      </c>
      <c r="P20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715.0112319510273</v>
      </c>
      <c r="Q2023" s="166">
        <f>Table1[[#This Row],[Trended Medicare Pricing for all RHCs]]-Table1[[#This Row],[SumOfSFY24 Estimated Payment 5/04/23]]</f>
        <v>91.523609420190951</v>
      </c>
      <c r="R2023" s="24">
        <f>Table1[[#This Row],[SumOfUnits]]*Table1[[#This Row],[Actuarial Factor 06/20/2023]]</f>
        <v>2.931815778050793</v>
      </c>
      <c r="S2023" s="23"/>
    </row>
    <row r="2024" spans="1:19" x14ac:dyDescent="0.25">
      <c r="A2024" s="192" t="s">
        <v>276</v>
      </c>
      <c r="B2024" s="193" t="s">
        <v>277</v>
      </c>
      <c r="C2024" s="192" t="s">
        <v>76</v>
      </c>
      <c r="D2024" s="192" t="s">
        <v>30</v>
      </c>
      <c r="E2024" s="192" t="s">
        <v>56</v>
      </c>
      <c r="F2024" s="194">
        <v>427.29112460248626</v>
      </c>
      <c r="G2024">
        <v>2</v>
      </c>
      <c r="H2024">
        <v>2</v>
      </c>
      <c r="I2024" s="167">
        <v>456.74365754412162</v>
      </c>
      <c r="J2024" s="22">
        <v>1.0689284921820816</v>
      </c>
      <c r="K2024" s="22" t="s">
        <v>278</v>
      </c>
      <c r="L2024" s="22" t="s">
        <v>58</v>
      </c>
      <c r="M2024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24" s="24" t="str">
        <f>IFERROR(IF(Table1[[#This Row],[Medicare Rate in CR]]&gt;0,"Y","N"),"N")</f>
        <v>Y</v>
      </c>
      <c r="O2024" s="166">
        <f>Table1[[#This Row],[Medicare Rate in CR]]*Table1[[#This Row],[SumOfUnits]]*Table1[[#This Row],[Actuarial Factor 06/20/2023]]</f>
        <v>521.38056134673218</v>
      </c>
      <c r="P20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521.38056134673218</v>
      </c>
      <c r="Q2024" s="166">
        <f>Table1[[#This Row],[Trended Medicare Pricing for all RHCs]]-Table1[[#This Row],[SumOfSFY24 Estimated Payment 5/04/23]]</f>
        <v>64.636903802610561</v>
      </c>
      <c r="R2024" s="24">
        <f>Table1[[#This Row],[SumOfUnits]]*Table1[[#This Row],[Actuarial Factor 06/20/2023]]</f>
        <v>2.1378569843641633</v>
      </c>
      <c r="S2024" s="23"/>
    </row>
    <row r="2025" spans="1:19" x14ac:dyDescent="0.25">
      <c r="A2025" s="192" t="s">
        <v>276</v>
      </c>
      <c r="B2025" s="193" t="s">
        <v>277</v>
      </c>
      <c r="C2025" s="192" t="s">
        <v>76</v>
      </c>
      <c r="D2025" s="192" t="s">
        <v>30</v>
      </c>
      <c r="E2025" s="192" t="s">
        <v>60</v>
      </c>
      <c r="F2025" s="194">
        <v>637.987857762359</v>
      </c>
      <c r="G2025">
        <v>3</v>
      </c>
      <c r="H2025">
        <v>3</v>
      </c>
      <c r="I2025" s="167">
        <v>560.01826642728076</v>
      </c>
      <c r="J2025" s="22">
        <v>0.87778828329344039</v>
      </c>
      <c r="K2025" s="22" t="s">
        <v>278</v>
      </c>
      <c r="L2025" s="22" t="s">
        <v>58</v>
      </c>
      <c r="M2025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25" s="24" t="str">
        <f>IFERROR(IF(Table1[[#This Row],[Medicare Rate in CR]]&gt;0,"Y","N"),"N")</f>
        <v>Y</v>
      </c>
      <c r="O2025" s="166">
        <f>Table1[[#This Row],[Medicare Rate in CR]]*Table1[[#This Row],[SumOfUnits]]*Table1[[#This Row],[Actuarial Factor 06/20/2023]]</f>
        <v>642.22501958881276</v>
      </c>
      <c r="P20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642.22501958881276</v>
      </c>
      <c r="Q2025" s="166">
        <f>Table1[[#This Row],[Trended Medicare Pricing for all RHCs]]-Table1[[#This Row],[SumOfSFY24 Estimated Payment 5/04/23]]</f>
        <v>82.206753161531992</v>
      </c>
      <c r="R2025" s="24">
        <f>Table1[[#This Row],[SumOfUnits]]*Table1[[#This Row],[Actuarial Factor 06/20/2023]]</f>
        <v>2.633364849880321</v>
      </c>
      <c r="S2025" s="23"/>
    </row>
    <row r="2026" spans="1:19" x14ac:dyDescent="0.25">
      <c r="A2026" s="192" t="s">
        <v>276</v>
      </c>
      <c r="B2026" s="193" t="s">
        <v>277</v>
      </c>
      <c r="C2026" s="192" t="s">
        <v>76</v>
      </c>
      <c r="D2026" s="192" t="s">
        <v>30</v>
      </c>
      <c r="E2026" s="192" t="s">
        <v>62</v>
      </c>
      <c r="F2026" s="194">
        <v>1709.1644984099453</v>
      </c>
      <c r="G2026">
        <v>8</v>
      </c>
      <c r="H2026">
        <v>8</v>
      </c>
      <c r="I2026" s="167">
        <v>1795.0975107878257</v>
      </c>
      <c r="J2026" s="22">
        <v>1.0502777892109418</v>
      </c>
      <c r="K2026" s="22" t="s">
        <v>278</v>
      </c>
      <c r="L2026" s="22" t="s">
        <v>58</v>
      </c>
      <c r="M2026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26" s="24" t="str">
        <f>IFERROR(IF(Table1[[#This Row],[Medicare Rate in CR]]&gt;0,"Y","N"),"N")</f>
        <v>Y</v>
      </c>
      <c r="O2026" s="166">
        <f>Table1[[#This Row],[Medicare Rate in CR]]*Table1[[#This Row],[SumOfUnits]]*Table1[[#This Row],[Actuarial Factor 06/20/2023]]</f>
        <v>2049.1339778621159</v>
      </c>
      <c r="P20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2049.1339778621159</v>
      </c>
      <c r="Q2026" s="166">
        <f>Table1[[#This Row],[Trended Medicare Pricing for all RHCs]]-Table1[[#This Row],[SumOfSFY24 Estimated Payment 5/04/23]]</f>
        <v>254.03646707429016</v>
      </c>
      <c r="R2026" s="24">
        <f>Table1[[#This Row],[SumOfUnits]]*Table1[[#This Row],[Actuarial Factor 06/20/2023]]</f>
        <v>8.4022223136875347</v>
      </c>
      <c r="S2026" s="23"/>
    </row>
    <row r="2027" spans="1:19" x14ac:dyDescent="0.25">
      <c r="A2027" s="192" t="s">
        <v>276</v>
      </c>
      <c r="B2027" s="193" t="s">
        <v>277</v>
      </c>
      <c r="C2027" s="192" t="s">
        <v>76</v>
      </c>
      <c r="D2027" s="192" t="s">
        <v>30</v>
      </c>
      <c r="E2027" s="192" t="s">
        <v>63</v>
      </c>
      <c r="F2027" s="194">
        <v>213.64556230124313</v>
      </c>
      <c r="G2027">
        <v>1</v>
      </c>
      <c r="H2027">
        <v>1</v>
      </c>
      <c r="I2027" s="167">
        <v>215.47135011892658</v>
      </c>
      <c r="J2027" s="22">
        <v>1.0085458728841232</v>
      </c>
      <c r="K2027" s="22" t="s">
        <v>278</v>
      </c>
      <c r="L2027" s="22" t="s">
        <v>58</v>
      </c>
      <c r="M2027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27" s="24" t="str">
        <f>IFERROR(IF(Table1[[#This Row],[Medicare Rate in CR]]&gt;0,"Y","N"),"N")</f>
        <v>Y</v>
      </c>
      <c r="O2027" s="166">
        <f>Table1[[#This Row],[Medicare Rate in CR]]*Table1[[#This Row],[SumOfUnits]]*Table1[[#This Row],[Actuarial Factor 06/20/2023]]</f>
        <v>245.96416747897996</v>
      </c>
      <c r="P20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245.96416747897996</v>
      </c>
      <c r="Q2027" s="166">
        <f>Table1[[#This Row],[Trended Medicare Pricing for all RHCs]]-Table1[[#This Row],[SumOfSFY24 Estimated Payment 5/04/23]]</f>
        <v>30.49281736005338</v>
      </c>
      <c r="R2027" s="24">
        <f>Table1[[#This Row],[SumOfUnits]]*Table1[[#This Row],[Actuarial Factor 06/20/2023]]</f>
        <v>1.0085458728841232</v>
      </c>
      <c r="S2027" s="23"/>
    </row>
    <row r="2028" spans="1:19" x14ac:dyDescent="0.25">
      <c r="A2028" s="192" t="s">
        <v>276</v>
      </c>
      <c r="B2028" s="193" t="s">
        <v>277</v>
      </c>
      <c r="C2028" s="192" t="s">
        <v>76</v>
      </c>
      <c r="D2028" s="192" t="s">
        <v>30</v>
      </c>
      <c r="E2028" s="192" t="s">
        <v>77</v>
      </c>
      <c r="F2028" s="194">
        <v>637.987857762359</v>
      </c>
      <c r="G2028">
        <v>3</v>
      </c>
      <c r="H2028">
        <v>3</v>
      </c>
      <c r="I2028" s="167">
        <v>854.11265734849849</v>
      </c>
      <c r="J2028" s="22">
        <v>1.3387600515535873</v>
      </c>
      <c r="K2028" s="22" t="s">
        <v>278</v>
      </c>
      <c r="L2028" s="22" t="s">
        <v>58</v>
      </c>
      <c r="M2028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28" s="24" t="str">
        <f>IFERROR(IF(Table1[[#This Row],[Medicare Rate in CR]]&gt;0,"Y","N"),"N")</f>
        <v>Y</v>
      </c>
      <c r="O2028" s="166">
        <f>Table1[[#This Row],[Medicare Rate in CR]]*Table1[[#This Row],[SumOfUnits]]*Table1[[#This Row],[Actuarial Factor 06/20/2023]]</f>
        <v>979.49040411866667</v>
      </c>
      <c r="P20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979.49040411866667</v>
      </c>
      <c r="Q2028" s="166">
        <f>Table1[[#This Row],[Trended Medicare Pricing for all RHCs]]-Table1[[#This Row],[SumOfSFY24 Estimated Payment 5/04/23]]</f>
        <v>125.37774677016819</v>
      </c>
      <c r="R2028" s="24">
        <f>Table1[[#This Row],[SumOfUnits]]*Table1[[#This Row],[Actuarial Factor 06/20/2023]]</f>
        <v>4.0162801546607625</v>
      </c>
      <c r="S2028" s="23"/>
    </row>
    <row r="2029" spans="1:19" x14ac:dyDescent="0.25">
      <c r="A2029" s="192" t="s">
        <v>276</v>
      </c>
      <c r="B2029" s="193" t="s">
        <v>277</v>
      </c>
      <c r="C2029" s="192" t="s">
        <v>76</v>
      </c>
      <c r="D2029" s="192" t="s">
        <v>31</v>
      </c>
      <c r="E2029" s="192" t="s">
        <v>82</v>
      </c>
      <c r="F2029" s="194">
        <v>427.29112460248626</v>
      </c>
      <c r="G2029">
        <v>2</v>
      </c>
      <c r="H2029">
        <v>2</v>
      </c>
      <c r="I2029" s="167">
        <v>489.19565842364</v>
      </c>
      <c r="J2029" s="22">
        <v>1.1448767134555959</v>
      </c>
      <c r="K2029" s="22" t="s">
        <v>278</v>
      </c>
      <c r="L2029" s="22" t="s">
        <v>58</v>
      </c>
      <c r="M2029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29" s="24" t="str">
        <f>IFERROR(IF(Table1[[#This Row],[Medicare Rate in CR]]&gt;0,"Y","N"),"N")</f>
        <v>Y</v>
      </c>
      <c r="O2029" s="166">
        <f>Table1[[#This Row],[Medicare Rate in CR]]*Table1[[#This Row],[SumOfUnits]]*Table1[[#This Row],[Actuarial Factor 06/20/2023]]</f>
        <v>558.42506575510151</v>
      </c>
      <c r="P20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558.42506575510151</v>
      </c>
      <c r="Q2029" s="166">
        <f>Table1[[#This Row],[Trended Medicare Pricing for all RHCs]]-Table1[[#This Row],[SumOfSFY24 Estimated Payment 5/04/23]]</f>
        <v>69.229407331461516</v>
      </c>
      <c r="R2029" s="24">
        <f>Table1[[#This Row],[SumOfUnits]]*Table1[[#This Row],[Actuarial Factor 06/20/2023]]</f>
        <v>2.2897534269111919</v>
      </c>
      <c r="S2029" s="23"/>
    </row>
    <row r="2030" spans="1:19" x14ac:dyDescent="0.25">
      <c r="A2030" s="192" t="s">
        <v>276</v>
      </c>
      <c r="B2030" s="193" t="s">
        <v>277</v>
      </c>
      <c r="C2030" s="192" t="s">
        <v>76</v>
      </c>
      <c r="D2030" s="192" t="s">
        <v>31</v>
      </c>
      <c r="E2030" s="192" t="s">
        <v>68</v>
      </c>
      <c r="F2030" s="194">
        <v>427.29112460248626</v>
      </c>
      <c r="G2030">
        <v>2</v>
      </c>
      <c r="H2030">
        <v>2</v>
      </c>
      <c r="I2030" s="167">
        <v>466.24791504615058</v>
      </c>
      <c r="J2030" s="22">
        <v>1.0911715413698477</v>
      </c>
      <c r="K2030" s="22" t="s">
        <v>278</v>
      </c>
      <c r="L2030" s="22" t="s">
        <v>58</v>
      </c>
      <c r="M2030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30" s="24" t="str">
        <f>IFERROR(IF(Table1[[#This Row],[Medicare Rate in CR]]&gt;0,"Y","N"),"N")</f>
        <v>Y</v>
      </c>
      <c r="O2030" s="166">
        <f>Table1[[#This Row],[Medicare Rate in CR]]*Table1[[#This Row],[SumOfUnits]]*Table1[[#This Row],[Actuarial Factor 06/20/2023]]</f>
        <v>532.22983101855687</v>
      </c>
      <c r="P20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532.22983101855687</v>
      </c>
      <c r="Q2030" s="166">
        <f>Table1[[#This Row],[Trended Medicare Pricing for all RHCs]]-Table1[[#This Row],[SumOfSFY24 Estimated Payment 5/04/23]]</f>
        <v>65.981915972406284</v>
      </c>
      <c r="R2030" s="24">
        <f>Table1[[#This Row],[SumOfUnits]]*Table1[[#This Row],[Actuarial Factor 06/20/2023]]</f>
        <v>2.1823430827396955</v>
      </c>
      <c r="S2030" s="23"/>
    </row>
    <row r="2031" spans="1:19" x14ac:dyDescent="0.25">
      <c r="A2031" s="192" t="s">
        <v>276</v>
      </c>
      <c r="B2031" s="193" t="s">
        <v>277</v>
      </c>
      <c r="C2031" s="192" t="s">
        <v>76</v>
      </c>
      <c r="D2031" s="192" t="s">
        <v>31</v>
      </c>
      <c r="E2031" s="192" t="s">
        <v>74</v>
      </c>
      <c r="F2031" s="194">
        <v>635.03902862098869</v>
      </c>
      <c r="G2031">
        <v>3</v>
      </c>
      <c r="H2031">
        <v>3</v>
      </c>
      <c r="I2031" s="167">
        <v>765.96588646054624</v>
      </c>
      <c r="J2031" s="22">
        <v>1.2061713563083991</v>
      </c>
      <c r="K2031" s="22" t="s">
        <v>278</v>
      </c>
      <c r="L2031" s="22" t="s">
        <v>58</v>
      </c>
      <c r="M2031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31" s="24" t="str">
        <f>IFERROR(IF(Table1[[#This Row],[Medicare Rate in CR]]&gt;0,"Y","N"),"N")</f>
        <v>Y</v>
      </c>
      <c r="O2031" s="166">
        <f>Table1[[#This Row],[Medicare Rate in CR]]*Table1[[#This Row],[SumOfUnits]]*Table1[[#This Row],[Actuarial Factor 06/20/2023]]</f>
        <v>882.48321112947713</v>
      </c>
      <c r="P20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882.48321112947713</v>
      </c>
      <c r="Q2031" s="166">
        <f>Table1[[#This Row],[Trended Medicare Pricing for all RHCs]]-Table1[[#This Row],[SumOfSFY24 Estimated Payment 5/04/23]]</f>
        <v>116.51732466893088</v>
      </c>
      <c r="R2031" s="24">
        <f>Table1[[#This Row],[SumOfUnits]]*Table1[[#This Row],[Actuarial Factor 06/20/2023]]</f>
        <v>3.6185140689251973</v>
      </c>
      <c r="S2031" s="23"/>
    </row>
    <row r="2032" spans="1:19" x14ac:dyDescent="0.25">
      <c r="A2032" s="192" t="s">
        <v>276</v>
      </c>
      <c r="B2032" s="193" t="s">
        <v>277</v>
      </c>
      <c r="C2032" s="192" t="s">
        <v>76</v>
      </c>
      <c r="D2032" s="192" t="s">
        <v>31</v>
      </c>
      <c r="E2032" s="192" t="s">
        <v>69</v>
      </c>
      <c r="F2032" s="194">
        <v>210.69673315987279</v>
      </c>
      <c r="G2032">
        <v>1</v>
      </c>
      <c r="H2032">
        <v>1</v>
      </c>
      <c r="I2032" s="167">
        <v>220.40157573772254</v>
      </c>
      <c r="J2032" s="22">
        <v>1.0460607169000855</v>
      </c>
      <c r="K2032" s="22" t="s">
        <v>278</v>
      </c>
      <c r="L2032" s="22" t="s">
        <v>58</v>
      </c>
      <c r="M2032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32" s="24" t="str">
        <f>IFERROR(IF(Table1[[#This Row],[Medicare Rate in CR]]&gt;0,"Y","N"),"N")</f>
        <v>Y</v>
      </c>
      <c r="O2032" s="166">
        <f>Table1[[#This Row],[Medicare Rate in CR]]*Table1[[#This Row],[SumOfUnits]]*Table1[[#This Row],[Actuarial Factor 06/20/2023]]</f>
        <v>255.11328763759286</v>
      </c>
      <c r="P20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255.11328763759286</v>
      </c>
      <c r="Q2032" s="166">
        <f>Table1[[#This Row],[Trended Medicare Pricing for all RHCs]]-Table1[[#This Row],[SumOfSFY24 Estimated Payment 5/04/23]]</f>
        <v>34.711711899870323</v>
      </c>
      <c r="R2032" s="24">
        <f>Table1[[#This Row],[SumOfUnits]]*Table1[[#This Row],[Actuarial Factor 06/20/2023]]</f>
        <v>1.0460607169000855</v>
      </c>
      <c r="S2032" s="23"/>
    </row>
    <row r="2033" spans="1:19" x14ac:dyDescent="0.25">
      <c r="A2033" s="192" t="s">
        <v>276</v>
      </c>
      <c r="B2033" s="193" t="s">
        <v>277</v>
      </c>
      <c r="C2033" s="192" t="s">
        <v>78</v>
      </c>
      <c r="D2033" s="192" t="s">
        <v>30</v>
      </c>
      <c r="E2033" s="192" t="s">
        <v>64</v>
      </c>
      <c r="F2033" s="194">
        <v>427.29112460248626</v>
      </c>
      <c r="G2033">
        <v>2</v>
      </c>
      <c r="H2033">
        <v>2</v>
      </c>
      <c r="I2033" s="167">
        <v>388.14589738105224</v>
      </c>
      <c r="J2033" s="22">
        <v>0.90838745537284149</v>
      </c>
      <c r="K2033" s="22" t="s">
        <v>278</v>
      </c>
      <c r="L2033" s="22" t="s">
        <v>58</v>
      </c>
      <c r="M2033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33" s="24" t="str">
        <f>IFERROR(IF(Table1[[#This Row],[Medicare Rate in CR]]&gt;0,"Y","N"),"N")</f>
        <v>Y</v>
      </c>
      <c r="O2033" s="166">
        <f>Table1[[#This Row],[Medicare Rate in CR]]*Table1[[#This Row],[SumOfUnits]]*Table1[[#This Row],[Actuarial Factor 06/20/2023]]</f>
        <v>443.07506523265715</v>
      </c>
      <c r="P20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443.07506523265715</v>
      </c>
      <c r="Q2033" s="166">
        <f>Table1[[#This Row],[Trended Medicare Pricing for all RHCs]]-Table1[[#This Row],[SumOfSFY24 Estimated Payment 5/04/23]]</f>
        <v>54.929167851604916</v>
      </c>
      <c r="R2033" s="24">
        <f>Table1[[#This Row],[SumOfUnits]]*Table1[[#This Row],[Actuarial Factor 06/20/2023]]</f>
        <v>1.816774910745683</v>
      </c>
      <c r="S2033" s="23"/>
    </row>
    <row r="2034" spans="1:19" x14ac:dyDescent="0.25">
      <c r="A2034" s="192" t="s">
        <v>276</v>
      </c>
      <c r="B2034" s="193" t="s">
        <v>277</v>
      </c>
      <c r="C2034" s="192" t="s">
        <v>55</v>
      </c>
      <c r="D2034" s="192" t="s">
        <v>30</v>
      </c>
      <c r="E2034" s="192" t="s">
        <v>56</v>
      </c>
      <c r="F2034" s="194">
        <v>2344.2035270309339</v>
      </c>
      <c r="G2034">
        <v>11</v>
      </c>
      <c r="H2034">
        <v>11</v>
      </c>
      <c r="I2034" s="167">
        <v>2513.9671590033263</v>
      </c>
      <c r="J2034" s="22">
        <v>1.0724184696485837</v>
      </c>
      <c r="K2034" s="22" t="s">
        <v>278</v>
      </c>
      <c r="L2034" s="22" t="s">
        <v>58</v>
      </c>
      <c r="M2034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34" s="24" t="str">
        <f>IFERROR(IF(Table1[[#This Row],[Medicare Rate in CR]]&gt;0,"Y","N"),"N")</f>
        <v>Y</v>
      </c>
      <c r="O2034" s="166">
        <f>Table1[[#This Row],[Medicare Rate in CR]]*Table1[[#This Row],[SumOfUnits]]*Table1[[#This Row],[Actuarial Factor 06/20/2023]]</f>
        <v>2876.9555801568622</v>
      </c>
      <c r="P20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2876.9555801568622</v>
      </c>
      <c r="Q2034" s="166">
        <f>Table1[[#This Row],[Trended Medicare Pricing for all RHCs]]-Table1[[#This Row],[SumOfSFY24 Estimated Payment 5/04/23]]</f>
        <v>362.98842115353591</v>
      </c>
      <c r="R2034" s="24">
        <f>Table1[[#This Row],[SumOfUnits]]*Table1[[#This Row],[Actuarial Factor 06/20/2023]]</f>
        <v>11.796603166134421</v>
      </c>
      <c r="S2034" s="23"/>
    </row>
    <row r="2035" spans="1:19" x14ac:dyDescent="0.25">
      <c r="A2035" s="192" t="s">
        <v>276</v>
      </c>
      <c r="B2035" s="193" t="s">
        <v>277</v>
      </c>
      <c r="C2035" s="192" t="s">
        <v>55</v>
      </c>
      <c r="D2035" s="192" t="s">
        <v>30</v>
      </c>
      <c r="E2035" s="192" t="s">
        <v>59</v>
      </c>
      <c r="F2035" s="194">
        <v>31140.927050207254</v>
      </c>
      <c r="G2035">
        <v>147</v>
      </c>
      <c r="H2035">
        <v>147</v>
      </c>
      <c r="I2035" s="167">
        <v>31848.452756086725</v>
      </c>
      <c r="J2035" s="22">
        <v>1.0227201234163246</v>
      </c>
      <c r="K2035" s="22" t="s">
        <v>278</v>
      </c>
      <c r="L2035" s="22" t="s">
        <v>58</v>
      </c>
      <c r="M2035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35" s="24" t="str">
        <f>IFERROR(IF(Table1[[#This Row],[Medicare Rate in CR]]&gt;0,"Y","N"),"N")</f>
        <v>Y</v>
      </c>
      <c r="O2035" s="166">
        <f>Table1[[#This Row],[Medicare Rate in CR]]*Table1[[#This Row],[SumOfUnits]]*Table1[[#This Row],[Actuarial Factor 06/20/2023]]</f>
        <v>36664.884603719664</v>
      </c>
      <c r="P20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36664.884603719664</v>
      </c>
      <c r="Q2035" s="166">
        <f>Table1[[#This Row],[Trended Medicare Pricing for all RHCs]]-Table1[[#This Row],[SumOfSFY24 Estimated Payment 5/04/23]]</f>
        <v>4816.431847632939</v>
      </c>
      <c r="R2035" s="24">
        <f>Table1[[#This Row],[SumOfUnits]]*Table1[[#This Row],[Actuarial Factor 06/20/2023]]</f>
        <v>150.33985814219972</v>
      </c>
      <c r="S2035" s="23"/>
    </row>
    <row r="2036" spans="1:19" x14ac:dyDescent="0.25">
      <c r="A2036" s="192" t="s">
        <v>276</v>
      </c>
      <c r="B2036" s="193" t="s">
        <v>277</v>
      </c>
      <c r="C2036" s="192" t="s">
        <v>55</v>
      </c>
      <c r="D2036" s="192" t="s">
        <v>30</v>
      </c>
      <c r="E2036" s="192" t="s">
        <v>60</v>
      </c>
      <c r="F2036" s="194">
        <v>26901.069673316033</v>
      </c>
      <c r="G2036">
        <v>127</v>
      </c>
      <c r="H2036">
        <v>127</v>
      </c>
      <c r="I2036" s="167">
        <v>24443.555214707729</v>
      </c>
      <c r="J2036" s="22">
        <v>0.90864621784738975</v>
      </c>
      <c r="K2036" s="22" t="s">
        <v>278</v>
      </c>
      <c r="L2036" s="22" t="s">
        <v>58</v>
      </c>
      <c r="M2036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36" s="24" t="str">
        <f>IFERROR(IF(Table1[[#This Row],[Medicare Rate in CR]]&gt;0,"Y","N"),"N")</f>
        <v>Y</v>
      </c>
      <c r="O2036" s="166">
        <f>Table1[[#This Row],[Medicare Rate in CR]]*Table1[[#This Row],[SumOfUnits]]*Table1[[#This Row],[Actuarial Factor 06/20/2023]]</f>
        <v>28143.281230294917</v>
      </c>
      <c r="P20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28143.281230294917</v>
      </c>
      <c r="Q2036" s="166">
        <f>Table1[[#This Row],[Trended Medicare Pricing for all RHCs]]-Table1[[#This Row],[SumOfSFY24 Estimated Payment 5/04/23]]</f>
        <v>3699.7260155871882</v>
      </c>
      <c r="R2036" s="24">
        <f>Table1[[#This Row],[SumOfUnits]]*Table1[[#This Row],[Actuarial Factor 06/20/2023]]</f>
        <v>115.3980696666185</v>
      </c>
      <c r="S2036" s="23"/>
    </row>
    <row r="2037" spans="1:19" x14ac:dyDescent="0.25">
      <c r="A2037" s="192" t="s">
        <v>276</v>
      </c>
      <c r="B2037" s="193" t="s">
        <v>277</v>
      </c>
      <c r="C2037" s="192" t="s">
        <v>55</v>
      </c>
      <c r="D2037" s="192" t="s">
        <v>30</v>
      </c>
      <c r="E2037" s="192" t="s">
        <v>61</v>
      </c>
      <c r="F2037" s="194">
        <v>4483.6079791847351</v>
      </c>
      <c r="G2037">
        <v>21</v>
      </c>
      <c r="H2037">
        <v>21</v>
      </c>
      <c r="I2037" s="167">
        <v>4074.0134325965878</v>
      </c>
      <c r="J2037" s="22">
        <v>0.90864621784738975</v>
      </c>
      <c r="K2037" s="22" t="s">
        <v>278</v>
      </c>
      <c r="L2037" s="22" t="s">
        <v>58</v>
      </c>
      <c r="M2037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37" s="24" t="str">
        <f>IFERROR(IF(Table1[[#This Row],[Medicare Rate in CR]]&gt;0,"Y","N"),"N")</f>
        <v>Y</v>
      </c>
      <c r="O2037" s="166">
        <f>Table1[[#This Row],[Medicare Rate in CR]]*Table1[[#This Row],[SumOfUnits]]*Table1[[#This Row],[Actuarial Factor 06/20/2023]]</f>
        <v>4653.6134317810493</v>
      </c>
      <c r="P20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4653.6134317810493</v>
      </c>
      <c r="Q2037" s="166">
        <f>Table1[[#This Row],[Trended Medicare Pricing for all RHCs]]-Table1[[#This Row],[SumOfSFY24 Estimated Payment 5/04/23]]</f>
        <v>579.59999918446147</v>
      </c>
      <c r="R2037" s="24">
        <f>Table1[[#This Row],[SumOfUnits]]*Table1[[#This Row],[Actuarial Factor 06/20/2023]]</f>
        <v>19.081570574795183</v>
      </c>
      <c r="S2037" s="23"/>
    </row>
    <row r="2038" spans="1:19" x14ac:dyDescent="0.25">
      <c r="A2038" s="192" t="s">
        <v>276</v>
      </c>
      <c r="B2038" s="193" t="s">
        <v>277</v>
      </c>
      <c r="C2038" s="192" t="s">
        <v>55</v>
      </c>
      <c r="D2038" s="192" t="s">
        <v>30</v>
      </c>
      <c r="E2038" s="192" t="s">
        <v>62</v>
      </c>
      <c r="F2038" s="194">
        <v>54851.883974173812</v>
      </c>
      <c r="G2038">
        <v>258</v>
      </c>
      <c r="H2038">
        <v>258</v>
      </c>
      <c r="I2038" s="167">
        <v>57523.822731503358</v>
      </c>
      <c r="J2038" s="22">
        <v>1.0487118866981413</v>
      </c>
      <c r="K2038" s="22" t="s">
        <v>278</v>
      </c>
      <c r="L2038" s="22" t="s">
        <v>58</v>
      </c>
      <c r="M2038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38" s="24" t="str">
        <f>IFERROR(IF(Table1[[#This Row],[Medicare Rate in CR]]&gt;0,"Y","N"),"N")</f>
        <v>Y</v>
      </c>
      <c r="O2038" s="166">
        <f>Table1[[#This Row],[Medicare Rate in CR]]*Table1[[#This Row],[SumOfUnits]]*Table1[[#This Row],[Actuarial Factor 06/20/2023]]</f>
        <v>65986.042571409213</v>
      </c>
      <c r="P20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65986.042571409213</v>
      </c>
      <c r="Q2038" s="166">
        <f>Table1[[#This Row],[Trended Medicare Pricing for all RHCs]]-Table1[[#This Row],[SumOfSFY24 Estimated Payment 5/04/23]]</f>
        <v>8462.2198399058543</v>
      </c>
      <c r="R2038" s="24">
        <f>Table1[[#This Row],[SumOfUnits]]*Table1[[#This Row],[Actuarial Factor 06/20/2023]]</f>
        <v>270.56766676812043</v>
      </c>
      <c r="S2038" s="23"/>
    </row>
    <row r="2039" spans="1:19" x14ac:dyDescent="0.25">
      <c r="A2039" s="192" t="s">
        <v>276</v>
      </c>
      <c r="B2039" s="193" t="s">
        <v>277</v>
      </c>
      <c r="C2039" s="192" t="s">
        <v>55</v>
      </c>
      <c r="D2039" s="192" t="s">
        <v>30</v>
      </c>
      <c r="E2039" s="192" t="s">
        <v>63</v>
      </c>
      <c r="F2039" s="194">
        <v>6824.8626770743022</v>
      </c>
      <c r="G2039">
        <v>32</v>
      </c>
      <c r="H2039">
        <v>32</v>
      </c>
      <c r="I2039" s="167">
        <v>6842.9175386122142</v>
      </c>
      <c r="J2039" s="22">
        <v>1.0026454541859957</v>
      </c>
      <c r="K2039" s="22" t="s">
        <v>278</v>
      </c>
      <c r="L2039" s="22" t="s">
        <v>58</v>
      </c>
      <c r="M2039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39" s="24" t="str">
        <f>IFERROR(IF(Table1[[#This Row],[Medicare Rate in CR]]&gt;0,"Y","N"),"N")</f>
        <v>Y</v>
      </c>
      <c r="O2039" s="166">
        <f>Table1[[#This Row],[Medicare Rate in CR]]*Table1[[#This Row],[SumOfUnits]]*Table1[[#This Row],[Actuarial Factor 06/20/2023]]</f>
        <v>7824.8055477401804</v>
      </c>
      <c r="P20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7824.8055477401804</v>
      </c>
      <c r="Q2039" s="166">
        <f>Table1[[#This Row],[Trended Medicare Pricing for all RHCs]]-Table1[[#This Row],[SumOfSFY24 Estimated Payment 5/04/23]]</f>
        <v>981.88800912796614</v>
      </c>
      <c r="R2039" s="24">
        <f>Table1[[#This Row],[SumOfUnits]]*Table1[[#This Row],[Actuarial Factor 06/20/2023]]</f>
        <v>32.084654533951863</v>
      </c>
      <c r="S2039" s="23"/>
    </row>
    <row r="2040" spans="1:19" x14ac:dyDescent="0.25">
      <c r="A2040" s="192" t="s">
        <v>276</v>
      </c>
      <c r="B2040" s="193" t="s">
        <v>277</v>
      </c>
      <c r="C2040" s="192" t="s">
        <v>55</v>
      </c>
      <c r="D2040" s="192" t="s">
        <v>30</v>
      </c>
      <c r="E2040" s="192" t="s">
        <v>64</v>
      </c>
      <c r="F2040" s="194">
        <v>17916.738941890708</v>
      </c>
      <c r="G2040">
        <v>84</v>
      </c>
      <c r="H2040">
        <v>84</v>
      </c>
      <c r="I2040" s="167">
        <v>17565.559255759956</v>
      </c>
      <c r="J2040" s="22">
        <v>0.98039935240058296</v>
      </c>
      <c r="K2040" s="22" t="s">
        <v>278</v>
      </c>
      <c r="L2040" s="22" t="s">
        <v>58</v>
      </c>
      <c r="M2040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40" s="24" t="str">
        <f>IFERROR(IF(Table1[[#This Row],[Medicare Rate in CR]]&gt;0,"Y","N"),"N")</f>
        <v>Y</v>
      </c>
      <c r="O2040" s="166">
        <f>Table1[[#This Row],[Medicare Rate in CR]]*Table1[[#This Row],[SumOfUnits]]*Table1[[#This Row],[Actuarial Factor 06/20/2023]]</f>
        <v>20084.382701330149</v>
      </c>
      <c r="P20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20084.382701330149</v>
      </c>
      <c r="Q2040" s="166">
        <f>Table1[[#This Row],[Trended Medicare Pricing for all RHCs]]-Table1[[#This Row],[SumOfSFY24 Estimated Payment 5/04/23]]</f>
        <v>2518.8234455701931</v>
      </c>
      <c r="R2040" s="24">
        <f>Table1[[#This Row],[SumOfUnits]]*Table1[[#This Row],[Actuarial Factor 06/20/2023]]</f>
        <v>82.353545601648975</v>
      </c>
      <c r="S2040" s="23"/>
    </row>
    <row r="2041" spans="1:19" x14ac:dyDescent="0.25">
      <c r="A2041" s="192" t="s">
        <v>276</v>
      </c>
      <c r="B2041" s="193" t="s">
        <v>277</v>
      </c>
      <c r="C2041" s="192" t="s">
        <v>55</v>
      </c>
      <c r="D2041" s="192" t="s">
        <v>30</v>
      </c>
      <c r="E2041" s="192" t="s">
        <v>77</v>
      </c>
      <c r="F2041" s="194">
        <v>5534.1428158427298</v>
      </c>
      <c r="G2041">
        <v>26</v>
      </c>
      <c r="H2041">
        <v>26</v>
      </c>
      <c r="I2041" s="167">
        <v>7010.0532210103429</v>
      </c>
      <c r="J2041" s="22">
        <v>1.2666917812352958</v>
      </c>
      <c r="K2041" s="22" t="s">
        <v>278</v>
      </c>
      <c r="L2041" s="22" t="s">
        <v>58</v>
      </c>
      <c r="M2041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41" s="24" t="str">
        <f>IFERROR(IF(Table1[[#This Row],[Medicare Rate in CR]]&gt;0,"Y","N"),"N")</f>
        <v>Y</v>
      </c>
      <c r="O2041" s="166">
        <f>Table1[[#This Row],[Medicare Rate in CR]]*Table1[[#This Row],[SumOfUnits]]*Table1[[#This Row],[Actuarial Factor 06/20/2023]]</f>
        <v>8031.9405817992629</v>
      </c>
      <c r="P20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8031.9405817992629</v>
      </c>
      <c r="Q2041" s="166">
        <f>Table1[[#This Row],[Trended Medicare Pricing for all RHCs]]-Table1[[#This Row],[SumOfSFY24 Estimated Payment 5/04/23]]</f>
        <v>1021.88736078892</v>
      </c>
      <c r="R2041" s="24">
        <f>Table1[[#This Row],[SumOfUnits]]*Table1[[#This Row],[Actuarial Factor 06/20/2023]]</f>
        <v>32.933986312117689</v>
      </c>
      <c r="S2041" s="23"/>
    </row>
    <row r="2042" spans="1:19" x14ac:dyDescent="0.25">
      <c r="A2042" s="192" t="s">
        <v>276</v>
      </c>
      <c r="B2042" s="193" t="s">
        <v>277</v>
      </c>
      <c r="C2042" s="192" t="s">
        <v>55</v>
      </c>
      <c r="D2042" s="192" t="s">
        <v>32</v>
      </c>
      <c r="E2042" s="192" t="s">
        <v>65</v>
      </c>
      <c r="F2042" s="194">
        <v>2124.66030644695</v>
      </c>
      <c r="G2042">
        <v>10</v>
      </c>
      <c r="H2042">
        <v>10</v>
      </c>
      <c r="I2042" s="167">
        <v>2637.6905815284631</v>
      </c>
      <c r="J2042" s="22">
        <v>1.241464611319185</v>
      </c>
      <c r="K2042" s="22" t="s">
        <v>278</v>
      </c>
      <c r="L2042" s="22" t="s">
        <v>58</v>
      </c>
      <c r="M2042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42" s="24" t="str">
        <f>IFERROR(IF(Table1[[#This Row],[Medicare Rate in CR]]&gt;0,"Y","N"),"N")</f>
        <v>Y</v>
      </c>
      <c r="O2042" s="166">
        <f>Table1[[#This Row],[Medicare Rate in CR]]*Table1[[#This Row],[SumOfUnits]]*Table1[[#This Row],[Actuarial Factor 06/20/2023]]</f>
        <v>3027.6838940852285</v>
      </c>
      <c r="P20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3027.6838940852285</v>
      </c>
      <c r="Q2042" s="166">
        <f>Table1[[#This Row],[Trended Medicare Pricing for all RHCs]]-Table1[[#This Row],[SumOfSFY24 Estimated Payment 5/04/23]]</f>
        <v>389.99331255676543</v>
      </c>
      <c r="R2042" s="24">
        <f>Table1[[#This Row],[SumOfUnits]]*Table1[[#This Row],[Actuarial Factor 06/20/2023]]</f>
        <v>12.41464611319185</v>
      </c>
      <c r="S2042" s="23"/>
    </row>
    <row r="2043" spans="1:19" x14ac:dyDescent="0.25">
      <c r="A2043" s="192" t="s">
        <v>276</v>
      </c>
      <c r="B2043" s="193" t="s">
        <v>277</v>
      </c>
      <c r="C2043" s="192" t="s">
        <v>55</v>
      </c>
      <c r="D2043" s="192" t="s">
        <v>32</v>
      </c>
      <c r="E2043" s="192" t="s">
        <v>66</v>
      </c>
      <c r="F2043" s="194">
        <v>213.64556230124313</v>
      </c>
      <c r="G2043">
        <v>1</v>
      </c>
      <c r="H2043">
        <v>1</v>
      </c>
      <c r="I2043" s="167">
        <v>228.13714354825026</v>
      </c>
      <c r="J2043" s="22">
        <v>1.0678300129004028</v>
      </c>
      <c r="K2043" s="22" t="s">
        <v>278</v>
      </c>
      <c r="L2043" s="22" t="s">
        <v>58</v>
      </c>
      <c r="M2043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43" s="24" t="str">
        <f>IFERROR(IF(Table1[[#This Row],[Medicare Rate in CR]]&gt;0,"Y","N"),"N")</f>
        <v>Y</v>
      </c>
      <c r="O2043" s="166">
        <f>Table1[[#This Row],[Medicare Rate in CR]]*Table1[[#This Row],[SumOfUnits]]*Table1[[#This Row],[Actuarial Factor 06/20/2023]]</f>
        <v>260.42238354615023</v>
      </c>
      <c r="P20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260.42238354615023</v>
      </c>
      <c r="Q2043" s="166">
        <f>Table1[[#This Row],[Trended Medicare Pricing for all RHCs]]-Table1[[#This Row],[SumOfSFY24 Estimated Payment 5/04/23]]</f>
        <v>32.285239997899964</v>
      </c>
      <c r="R2043" s="24">
        <f>Table1[[#This Row],[SumOfUnits]]*Table1[[#This Row],[Actuarial Factor 06/20/2023]]</f>
        <v>1.0678300129004028</v>
      </c>
      <c r="S2043" s="23"/>
    </row>
    <row r="2044" spans="1:19" x14ac:dyDescent="0.25">
      <c r="A2044" s="192" t="s">
        <v>276</v>
      </c>
      <c r="B2044" s="193" t="s">
        <v>277</v>
      </c>
      <c r="C2044" s="192" t="s">
        <v>55</v>
      </c>
      <c r="D2044" s="192" t="s">
        <v>31</v>
      </c>
      <c r="E2044" s="192" t="s">
        <v>82</v>
      </c>
      <c r="F2044" s="194">
        <v>854.58224920497253</v>
      </c>
      <c r="G2044">
        <v>4</v>
      </c>
      <c r="H2044">
        <v>4</v>
      </c>
      <c r="I2044" s="167">
        <v>984.57186279329972</v>
      </c>
      <c r="J2044" s="22">
        <v>1.1521089558193585</v>
      </c>
      <c r="K2044" s="22" t="s">
        <v>278</v>
      </c>
      <c r="L2044" s="22" t="s">
        <v>58</v>
      </c>
      <c r="M2044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44" s="24" t="str">
        <f>IFERROR(IF(Table1[[#This Row],[Medicare Rate in CR]]&gt;0,"Y","N"),"N")</f>
        <v>Y</v>
      </c>
      <c r="O2044" s="166">
        <f>Table1[[#This Row],[Medicare Rate in CR]]*Table1[[#This Row],[SumOfUnits]]*Table1[[#This Row],[Actuarial Factor 06/20/2023]]</f>
        <v>1123.9053285809005</v>
      </c>
      <c r="P20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1123.9053285809005</v>
      </c>
      <c r="Q2044" s="166">
        <f>Table1[[#This Row],[Trended Medicare Pricing for all RHCs]]-Table1[[#This Row],[SumOfSFY24 Estimated Payment 5/04/23]]</f>
        <v>139.33346578760074</v>
      </c>
      <c r="R2044" s="24">
        <f>Table1[[#This Row],[SumOfUnits]]*Table1[[#This Row],[Actuarial Factor 06/20/2023]]</f>
        <v>4.6084358232774338</v>
      </c>
      <c r="S2044" s="23"/>
    </row>
    <row r="2045" spans="1:19" x14ac:dyDescent="0.25">
      <c r="A2045" s="192" t="s">
        <v>276</v>
      </c>
      <c r="B2045" s="193" t="s">
        <v>277</v>
      </c>
      <c r="C2045" s="192" t="s">
        <v>55</v>
      </c>
      <c r="D2045" s="192" t="s">
        <v>31</v>
      </c>
      <c r="E2045" s="192" t="s">
        <v>74</v>
      </c>
      <c r="F2045" s="194">
        <v>4264.0647586007508</v>
      </c>
      <c r="G2045">
        <v>20</v>
      </c>
      <c r="H2045">
        <v>20</v>
      </c>
      <c r="I2045" s="167">
        <v>4422.9034873260571</v>
      </c>
      <c r="J2045" s="22">
        <v>1.0372505432533414</v>
      </c>
      <c r="K2045" s="22" t="s">
        <v>278</v>
      </c>
      <c r="L2045" s="22" t="s">
        <v>58</v>
      </c>
      <c r="M2045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45" s="24" t="str">
        <f>IFERROR(IF(Table1[[#This Row],[Medicare Rate in CR]]&gt;0,"Y","N"),"N")</f>
        <v>Y</v>
      </c>
      <c r="O2045" s="166">
        <f>Table1[[#This Row],[Medicare Rate in CR]]*Table1[[#This Row],[SumOfUnits]]*Table1[[#This Row],[Actuarial Factor 06/20/2023]]</f>
        <v>5059.2932497724987</v>
      </c>
      <c r="P20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5059.2932497724987</v>
      </c>
      <c r="Q2045" s="166">
        <f>Table1[[#This Row],[Trended Medicare Pricing for all RHCs]]-Table1[[#This Row],[SumOfSFY24 Estimated Payment 5/04/23]]</f>
        <v>636.38976244644164</v>
      </c>
      <c r="R2045" s="24">
        <f>Table1[[#This Row],[SumOfUnits]]*Table1[[#This Row],[Actuarial Factor 06/20/2023]]</f>
        <v>20.745010865066828</v>
      </c>
      <c r="S2045" s="23"/>
    </row>
    <row r="2046" spans="1:19" x14ac:dyDescent="0.25">
      <c r="A2046" s="192" t="s">
        <v>276</v>
      </c>
      <c r="B2046" s="193" t="s">
        <v>277</v>
      </c>
      <c r="C2046" s="192" t="s">
        <v>55</v>
      </c>
      <c r="D2046" s="192" t="s">
        <v>31</v>
      </c>
      <c r="E2046" s="192" t="s">
        <v>69</v>
      </c>
      <c r="F2046" s="194">
        <v>21765.307892454479</v>
      </c>
      <c r="G2046">
        <v>102</v>
      </c>
      <c r="H2046">
        <v>102</v>
      </c>
      <c r="I2046" s="167">
        <v>22798.025635806804</v>
      </c>
      <c r="J2046" s="22">
        <v>1.0474478812087167</v>
      </c>
      <c r="K2046" s="22" t="s">
        <v>278</v>
      </c>
      <c r="L2046" s="22" t="s">
        <v>58</v>
      </c>
      <c r="M2046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46" s="24" t="str">
        <f>IFERROR(IF(Table1[[#This Row],[Medicare Rate in CR]]&gt;0,"Y","N"),"N")</f>
        <v>Y</v>
      </c>
      <c r="O2046" s="166">
        <f>Table1[[#This Row],[Medicare Rate in CR]]*Table1[[#This Row],[SumOfUnits]]*Table1[[#This Row],[Actuarial Factor 06/20/2023]]</f>
        <v>26056.062105456545</v>
      </c>
      <c r="P20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26056.062105456545</v>
      </c>
      <c r="Q2046" s="166">
        <f>Table1[[#This Row],[Trended Medicare Pricing for all RHCs]]-Table1[[#This Row],[SumOfSFY24 Estimated Payment 5/04/23]]</f>
        <v>3258.0364696497418</v>
      </c>
      <c r="R2046" s="24">
        <f>Table1[[#This Row],[SumOfUnits]]*Table1[[#This Row],[Actuarial Factor 06/20/2023]]</f>
        <v>106.8396838832891</v>
      </c>
      <c r="S2046" s="23"/>
    </row>
    <row r="2047" spans="1:19" x14ac:dyDescent="0.25">
      <c r="A2047" s="192" t="s">
        <v>276</v>
      </c>
      <c r="B2047" s="193" t="s">
        <v>277</v>
      </c>
      <c r="C2047" s="192" t="s">
        <v>84</v>
      </c>
      <c r="D2047" s="192" t="s">
        <v>30</v>
      </c>
      <c r="E2047" s="192" t="s">
        <v>62</v>
      </c>
      <c r="F2047" s="194">
        <v>1068.2278115062156</v>
      </c>
      <c r="G2047">
        <v>5</v>
      </c>
      <c r="H2047">
        <v>5</v>
      </c>
      <c r="I2047" s="167">
        <v>1180.3746078520051</v>
      </c>
      <c r="J2047" s="22">
        <v>1.1049839698403479</v>
      </c>
      <c r="K2047" s="22" t="s">
        <v>278</v>
      </c>
      <c r="L2047" s="22" t="s">
        <v>58</v>
      </c>
      <c r="M2047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47" s="24" t="str">
        <f>IFERROR(IF(Table1[[#This Row],[Medicare Rate in CR]]&gt;0,"Y","N"),"N")</f>
        <v>Y</v>
      </c>
      <c r="O2047" s="166">
        <f>Table1[[#This Row],[Medicare Rate in CR]]*Table1[[#This Row],[SumOfUnits]]*Table1[[#This Row],[Actuarial Factor 06/20/2023]]</f>
        <v>1347.4174528233202</v>
      </c>
      <c r="P20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1347.4174528233202</v>
      </c>
      <c r="Q2047" s="166">
        <f>Table1[[#This Row],[Trended Medicare Pricing for all RHCs]]-Table1[[#This Row],[SumOfSFY24 Estimated Payment 5/04/23]]</f>
        <v>167.04284497131516</v>
      </c>
      <c r="R2047" s="24">
        <f>Table1[[#This Row],[SumOfUnits]]*Table1[[#This Row],[Actuarial Factor 06/20/2023]]</f>
        <v>5.5249198492017388</v>
      </c>
      <c r="S2047" s="23"/>
    </row>
    <row r="2048" spans="1:19" x14ac:dyDescent="0.25">
      <c r="A2048" s="192" t="s">
        <v>276</v>
      </c>
      <c r="B2048" s="193" t="s">
        <v>277</v>
      </c>
      <c r="C2048" s="192" t="s">
        <v>84</v>
      </c>
      <c r="D2048" s="192" t="s">
        <v>30</v>
      </c>
      <c r="E2048" s="192" t="s">
        <v>64</v>
      </c>
      <c r="F2048" s="194">
        <v>640.93668690372942</v>
      </c>
      <c r="G2048">
        <v>3</v>
      </c>
      <c r="H2048">
        <v>3</v>
      </c>
      <c r="I2048" s="167">
        <v>658.78067962770956</v>
      </c>
      <c r="J2048" s="22">
        <v>1.0278404920307835</v>
      </c>
      <c r="K2048" s="22" t="s">
        <v>278</v>
      </c>
      <c r="L2048" s="22" t="s">
        <v>58</v>
      </c>
      <c r="M2048" s="22" t="str">
        <f>IFERROR(IFERROR(INDEX(FreeStand_Medicare!E:E,MATCH(Table1[[#This Row],[Medicare Number]],FreeStand_Medicare!A:A,0)),INDEX(HospBased_Medicare_CR!F:F,MATCH(Table1[[#This Row],[Medicare Number]],HospBased_Medicare_CR!G:G,0))),0)</f>
        <v>243.88</v>
      </c>
      <c r="N2048" s="24" t="str">
        <f>IFERROR(IF(Table1[[#This Row],[Medicare Rate in CR]]&gt;0,"Y","N"),"N")</f>
        <v>Y</v>
      </c>
      <c r="O2048" s="166">
        <f>Table1[[#This Row],[Medicare Rate in CR]]*Table1[[#This Row],[SumOfUnits]]*Table1[[#This Row],[Actuarial Factor 06/20/2023]]</f>
        <v>752.0092175894024</v>
      </c>
      <c r="P20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752.0092175894024</v>
      </c>
      <c r="Q2048" s="166">
        <f>Table1[[#This Row],[Trended Medicare Pricing for all RHCs]]-Table1[[#This Row],[SumOfSFY24 Estimated Payment 5/04/23]]</f>
        <v>93.228537961692837</v>
      </c>
      <c r="R2048" s="24">
        <f>Table1[[#This Row],[SumOfUnits]]*Table1[[#This Row],[Actuarial Factor 06/20/2023]]</f>
        <v>3.0835214760923506</v>
      </c>
      <c r="S2048" s="23"/>
    </row>
    <row r="2049" spans="1:19" x14ac:dyDescent="0.25">
      <c r="A2049" s="192" t="s">
        <v>279</v>
      </c>
      <c r="B2049" s="193" t="s">
        <v>280</v>
      </c>
      <c r="C2049" s="192" t="s">
        <v>88</v>
      </c>
      <c r="D2049" s="192" t="s">
        <v>30</v>
      </c>
      <c r="E2049" s="192" t="s">
        <v>59</v>
      </c>
      <c r="F2049" s="194">
        <v>387.14464681507184</v>
      </c>
      <c r="G2049">
        <v>2</v>
      </c>
      <c r="H2049">
        <v>2</v>
      </c>
      <c r="I2049" s="167">
        <v>342.24116111644207</v>
      </c>
      <c r="J2049" s="22">
        <v>0.88401367274986775</v>
      </c>
      <c r="K2049" s="22" t="s">
        <v>281</v>
      </c>
      <c r="L2049" s="22" t="s">
        <v>58</v>
      </c>
      <c r="M20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49" s="24" t="str">
        <f>IFERROR(IF(Table1[[#This Row],[Medicare Rate in CR]]&gt;0,"Y","N"),"N")</f>
        <v>N</v>
      </c>
      <c r="O2049" s="166">
        <f>Table1[[#This Row],[Medicare Rate in CR]]*Table1[[#This Row],[SumOfUnits]]*Table1[[#This Row],[Actuarial Factor 06/20/2023]]</f>
        <v>0</v>
      </c>
      <c r="P20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402.00853154713019</v>
      </c>
      <c r="Q2049" s="166">
        <f>Table1[[#This Row],[Trended Medicare Pricing for all RHCs]]-Table1[[#This Row],[SumOfSFY24 Estimated Payment 5/04/23]]</f>
        <v>59.767370430688118</v>
      </c>
      <c r="R2049" s="24">
        <f>Table1[[#This Row],[SumOfUnits]]*Table1[[#This Row],[Actuarial Factor 06/20/2023]]</f>
        <v>1.7680273454997355</v>
      </c>
      <c r="S2049" s="23"/>
    </row>
    <row r="2050" spans="1:19" x14ac:dyDescent="0.25">
      <c r="A2050" s="192" t="s">
        <v>279</v>
      </c>
      <c r="B2050" s="193" t="s">
        <v>280</v>
      </c>
      <c r="C2050" s="192" t="s">
        <v>72</v>
      </c>
      <c r="D2050" s="192" t="s">
        <v>30</v>
      </c>
      <c r="E2050" s="192" t="s">
        <v>63</v>
      </c>
      <c r="F2050" s="194">
        <v>193.57232340753592</v>
      </c>
      <c r="G2050">
        <v>1</v>
      </c>
      <c r="H2050">
        <v>1</v>
      </c>
      <c r="I2050" s="167">
        <v>201.31320721091092</v>
      </c>
      <c r="J2050" s="22">
        <v>1.03998962076349</v>
      </c>
      <c r="K2050" s="22" t="s">
        <v>281</v>
      </c>
      <c r="L2050" s="22" t="s">
        <v>58</v>
      </c>
      <c r="M20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50" s="24" t="str">
        <f>IFERROR(IF(Table1[[#This Row],[Medicare Rate in CR]]&gt;0,"Y","N"),"N")</f>
        <v>N</v>
      </c>
      <c r="O2050" s="166">
        <f>Table1[[#This Row],[Medicare Rate in CR]]*Table1[[#This Row],[SumOfUnits]]*Table1[[#This Row],[Actuarial Factor 06/20/2023]]</f>
        <v>0</v>
      </c>
      <c r="P20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205.81075070520291</v>
      </c>
      <c r="Q2050" s="166">
        <f>Table1[[#This Row],[Trended Medicare Pricing for all RHCs]]-Table1[[#This Row],[SumOfSFY24 Estimated Payment 5/04/23]]</f>
        <v>4.497543494291989</v>
      </c>
      <c r="R2050" s="24">
        <f>Table1[[#This Row],[SumOfUnits]]*Table1[[#This Row],[Actuarial Factor 06/20/2023]]</f>
        <v>1.03998962076349</v>
      </c>
      <c r="S2050" s="23"/>
    </row>
    <row r="2051" spans="1:19" x14ac:dyDescent="0.25">
      <c r="A2051" s="192" t="s">
        <v>279</v>
      </c>
      <c r="B2051" s="193" t="s">
        <v>280</v>
      </c>
      <c r="C2051" s="192" t="s">
        <v>72</v>
      </c>
      <c r="D2051" s="192" t="s">
        <v>31</v>
      </c>
      <c r="E2051" s="192" t="s">
        <v>69</v>
      </c>
      <c r="F2051" s="194">
        <v>387.14464681507184</v>
      </c>
      <c r="G2051">
        <v>2</v>
      </c>
      <c r="H2051">
        <v>2</v>
      </c>
      <c r="I2051" s="167">
        <v>401.5829929630691</v>
      </c>
      <c r="J2051" s="22">
        <v>1.0372944486428455</v>
      </c>
      <c r="K2051" s="22" t="s">
        <v>281</v>
      </c>
      <c r="L2051" s="22" t="s">
        <v>58</v>
      </c>
      <c r="M20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51" s="24" t="str">
        <f>IFERROR(IF(Table1[[#This Row],[Medicare Rate in CR]]&gt;0,"Y","N"),"N")</f>
        <v>N</v>
      </c>
      <c r="O2051" s="166">
        <f>Table1[[#This Row],[Medicare Rate in CR]]*Table1[[#This Row],[SumOfUnits]]*Table1[[#This Row],[Actuarial Factor 06/20/2023]]</f>
        <v>0</v>
      </c>
      <c r="P20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410.55476884624358</v>
      </c>
      <c r="Q2051" s="166">
        <f>Table1[[#This Row],[Trended Medicare Pricing for all RHCs]]-Table1[[#This Row],[SumOfSFY24 Estimated Payment 5/04/23]]</f>
        <v>8.9717758831744732</v>
      </c>
      <c r="R2051" s="24">
        <f>Table1[[#This Row],[SumOfUnits]]*Table1[[#This Row],[Actuarial Factor 06/20/2023]]</f>
        <v>2.074588897285691</v>
      </c>
      <c r="S2051" s="23"/>
    </row>
    <row r="2052" spans="1:19" x14ac:dyDescent="0.25">
      <c r="A2052" s="192" t="s">
        <v>279</v>
      </c>
      <c r="B2052" s="193" t="s">
        <v>280</v>
      </c>
      <c r="C2052" s="192" t="s">
        <v>75</v>
      </c>
      <c r="D2052" s="192" t="s">
        <v>30</v>
      </c>
      <c r="E2052" s="192" t="s">
        <v>59</v>
      </c>
      <c r="F2052" s="194">
        <v>584.77401946612713</v>
      </c>
      <c r="G2052">
        <v>3</v>
      </c>
      <c r="H2052">
        <v>3</v>
      </c>
      <c r="I2052" s="167">
        <v>593.18464504921008</v>
      </c>
      <c r="J2052" s="22">
        <v>1.0143826936613249</v>
      </c>
      <c r="K2052" s="22" t="s">
        <v>281</v>
      </c>
      <c r="L2052" s="22" t="s">
        <v>58</v>
      </c>
      <c r="M20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52" s="24" t="str">
        <f>IFERROR(IF(Table1[[#This Row],[Medicare Rate in CR]]&gt;0,"Y","N"),"N")</f>
        <v>N</v>
      </c>
      <c r="O2052" s="166">
        <f>Table1[[#This Row],[Medicare Rate in CR]]*Table1[[#This Row],[SumOfUnits]]*Table1[[#This Row],[Actuarial Factor 06/20/2023]]</f>
        <v>0</v>
      </c>
      <c r="P20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1106.2020459306816</v>
      </c>
      <c r="Q2052" s="166">
        <f>Table1[[#This Row],[Trended Medicare Pricing for all RHCs]]-Table1[[#This Row],[SumOfSFY24 Estimated Payment 5/04/23]]</f>
        <v>513.01740088147153</v>
      </c>
      <c r="R2052" s="24">
        <f>Table1[[#This Row],[SumOfUnits]]*Table1[[#This Row],[Actuarial Factor 06/20/2023]]</f>
        <v>3.0431480809839746</v>
      </c>
      <c r="S2052" s="23"/>
    </row>
    <row r="2053" spans="1:19" x14ac:dyDescent="0.25">
      <c r="A2053" s="192" t="s">
        <v>279</v>
      </c>
      <c r="B2053" s="193" t="s">
        <v>280</v>
      </c>
      <c r="C2053" s="192" t="s">
        <v>75</v>
      </c>
      <c r="D2053" s="192" t="s">
        <v>30</v>
      </c>
      <c r="E2053" s="192" t="s">
        <v>62</v>
      </c>
      <c r="F2053" s="194">
        <v>197.62937265105523</v>
      </c>
      <c r="G2053">
        <v>1</v>
      </c>
      <c r="H2053">
        <v>1</v>
      </c>
      <c r="I2053" s="167">
        <v>202.64237053255096</v>
      </c>
      <c r="J2053" s="22">
        <v>1.0253656519486449</v>
      </c>
      <c r="K2053" s="22" t="s">
        <v>281</v>
      </c>
      <c r="L2053" s="22" t="s">
        <v>58</v>
      </c>
      <c r="M20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53" s="24" t="str">
        <f>IFERROR(IF(Table1[[#This Row],[Medicare Rate in CR]]&gt;0,"Y","N"),"N")</f>
        <v>N</v>
      </c>
      <c r="O2053" s="166">
        <f>Table1[[#This Row],[Medicare Rate in CR]]*Table1[[#This Row],[SumOfUnits]]*Table1[[#This Row],[Actuarial Factor 06/20/2023]]</f>
        <v>0</v>
      </c>
      <c r="P20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377.89819198161263</v>
      </c>
      <c r="Q2053" s="166">
        <f>Table1[[#This Row],[Trended Medicare Pricing for all RHCs]]-Table1[[#This Row],[SumOfSFY24 Estimated Payment 5/04/23]]</f>
        <v>175.25582144906167</v>
      </c>
      <c r="R2053" s="24">
        <f>Table1[[#This Row],[SumOfUnits]]*Table1[[#This Row],[Actuarial Factor 06/20/2023]]</f>
        <v>1.0253656519486449</v>
      </c>
      <c r="S2053" s="23"/>
    </row>
    <row r="2054" spans="1:19" x14ac:dyDescent="0.25">
      <c r="A2054" s="192" t="s">
        <v>279</v>
      </c>
      <c r="B2054" s="193" t="s">
        <v>280</v>
      </c>
      <c r="C2054" s="192" t="s">
        <v>75</v>
      </c>
      <c r="D2054" s="192" t="s">
        <v>30</v>
      </c>
      <c r="E2054" s="192" t="s">
        <v>63</v>
      </c>
      <c r="F2054" s="194">
        <v>387.14464681507184</v>
      </c>
      <c r="G2054">
        <v>2</v>
      </c>
      <c r="H2054">
        <v>2</v>
      </c>
      <c r="I2054" s="167">
        <v>384.89868618939465</v>
      </c>
      <c r="J2054" s="22">
        <v>0.99419865250842532</v>
      </c>
      <c r="K2054" s="22" t="s">
        <v>281</v>
      </c>
      <c r="L2054" s="22" t="s">
        <v>58</v>
      </c>
      <c r="M20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54" s="24" t="str">
        <f>IFERROR(IF(Table1[[#This Row],[Medicare Rate in CR]]&gt;0,"Y","N"),"N")</f>
        <v>N</v>
      </c>
      <c r="O2054" s="166">
        <f>Table1[[#This Row],[Medicare Rate in CR]]*Table1[[#This Row],[SumOfUnits]]*Table1[[#This Row],[Actuarial Factor 06/20/2023]]</f>
        <v>0</v>
      </c>
      <c r="P20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717.77939245783716</v>
      </c>
      <c r="Q2054" s="166">
        <f>Table1[[#This Row],[Trended Medicare Pricing for all RHCs]]-Table1[[#This Row],[SumOfSFY24 Estimated Payment 5/04/23]]</f>
        <v>332.88070626844251</v>
      </c>
      <c r="R2054" s="24">
        <f>Table1[[#This Row],[SumOfUnits]]*Table1[[#This Row],[Actuarial Factor 06/20/2023]]</f>
        <v>1.9883973050168506</v>
      </c>
      <c r="S2054" s="23"/>
    </row>
    <row r="2055" spans="1:19" x14ac:dyDescent="0.25">
      <c r="A2055" s="192" t="s">
        <v>279</v>
      </c>
      <c r="B2055" s="193" t="s">
        <v>280</v>
      </c>
      <c r="C2055" s="192" t="s">
        <v>95</v>
      </c>
      <c r="D2055" s="192" t="s">
        <v>31</v>
      </c>
      <c r="E2055" s="192" t="s">
        <v>74</v>
      </c>
      <c r="F2055" s="194">
        <v>193.57232340753592</v>
      </c>
      <c r="G2055">
        <v>1</v>
      </c>
      <c r="H2055">
        <v>1</v>
      </c>
      <c r="I2055" s="167">
        <v>209.98331494959987</v>
      </c>
      <c r="J2055" s="22">
        <v>1.0847796381898729</v>
      </c>
      <c r="K2055" s="22" t="s">
        <v>281</v>
      </c>
      <c r="L2055" s="22" t="s">
        <v>58</v>
      </c>
      <c r="M20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55" s="24" t="str">
        <f>IFERROR(IF(Table1[[#This Row],[Medicare Rate in CR]]&gt;0,"Y","N"),"N")</f>
        <v>N</v>
      </c>
      <c r="O2055" s="166">
        <f>Table1[[#This Row],[Medicare Rate in CR]]*Table1[[#This Row],[SumOfUnits]]*Table1[[#This Row],[Actuarial Factor 06/20/2023]]</f>
        <v>0</v>
      </c>
      <c r="P20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249.29408396419245</v>
      </c>
      <c r="Q2055" s="166">
        <f>Table1[[#This Row],[Trended Medicare Pricing for all RHCs]]-Table1[[#This Row],[SumOfSFY24 Estimated Payment 5/04/23]]</f>
        <v>39.31076901459258</v>
      </c>
      <c r="R2055" s="24">
        <f>Table1[[#This Row],[SumOfUnits]]*Table1[[#This Row],[Actuarial Factor 06/20/2023]]</f>
        <v>1.0847796381898729</v>
      </c>
      <c r="S2055" s="23"/>
    </row>
    <row r="2056" spans="1:19" x14ac:dyDescent="0.25">
      <c r="A2056" s="192" t="s">
        <v>279</v>
      </c>
      <c r="B2056" s="193" t="s">
        <v>280</v>
      </c>
      <c r="C2056" s="192" t="s">
        <v>95</v>
      </c>
      <c r="D2056" s="192" t="s">
        <v>31</v>
      </c>
      <c r="E2056" s="192" t="s">
        <v>69</v>
      </c>
      <c r="F2056" s="194">
        <v>193.57232340753592</v>
      </c>
      <c r="G2056">
        <v>1</v>
      </c>
      <c r="H2056">
        <v>1</v>
      </c>
      <c r="I2056" s="167">
        <v>213.61307698201546</v>
      </c>
      <c r="J2056" s="22">
        <v>1.1035310896810744</v>
      </c>
      <c r="K2056" s="22" t="s">
        <v>281</v>
      </c>
      <c r="L2056" s="22" t="s">
        <v>58</v>
      </c>
      <c r="M20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56" s="24" t="str">
        <f>IFERROR(IF(Table1[[#This Row],[Medicare Rate in CR]]&gt;0,"Y","N"),"N")</f>
        <v>N</v>
      </c>
      <c r="O2056" s="166">
        <f>Table1[[#This Row],[Medicare Rate in CR]]*Table1[[#This Row],[SumOfUnits]]*Table1[[#This Row],[Actuarial Factor 06/20/2023]]</f>
        <v>0</v>
      </c>
      <c r="P20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253.60337016198508</v>
      </c>
      <c r="Q2056" s="166">
        <f>Table1[[#This Row],[Trended Medicare Pricing for all RHCs]]-Table1[[#This Row],[SumOfSFY24 Estimated Payment 5/04/23]]</f>
        <v>39.990293179969626</v>
      </c>
      <c r="R2056" s="24">
        <f>Table1[[#This Row],[SumOfUnits]]*Table1[[#This Row],[Actuarial Factor 06/20/2023]]</f>
        <v>1.1035310896810744</v>
      </c>
      <c r="S2056" s="23"/>
    </row>
    <row r="2057" spans="1:19" x14ac:dyDescent="0.25">
      <c r="A2057" s="192" t="s">
        <v>279</v>
      </c>
      <c r="B2057" s="193" t="s">
        <v>280</v>
      </c>
      <c r="C2057" s="192" t="s">
        <v>76</v>
      </c>
      <c r="D2057" s="192" t="s">
        <v>30</v>
      </c>
      <c r="E2057" s="192" t="s">
        <v>62</v>
      </c>
      <c r="F2057" s="194">
        <v>197.62937265105523</v>
      </c>
      <c r="G2057">
        <v>1</v>
      </c>
      <c r="H2057">
        <v>1</v>
      </c>
      <c r="I2057" s="167">
        <v>207.56574059109568</v>
      </c>
      <c r="J2057" s="22">
        <v>1.0502777892109418</v>
      </c>
      <c r="K2057" s="22" t="s">
        <v>281</v>
      </c>
      <c r="L2057" s="22" t="s">
        <v>58</v>
      </c>
      <c r="M20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57" s="24" t="str">
        <f>IFERROR(IF(Table1[[#This Row],[Medicare Rate in CR]]&gt;0,"Y","N"),"N")</f>
        <v>N</v>
      </c>
      <c r="O2057" s="166">
        <f>Table1[[#This Row],[Medicare Rate in CR]]*Table1[[#This Row],[SumOfUnits]]*Table1[[#This Row],[Actuarial Factor 06/20/2023]]</f>
        <v>0</v>
      </c>
      <c r="P20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298.62904499569726</v>
      </c>
      <c r="Q2057" s="166">
        <f>Table1[[#This Row],[Trended Medicare Pricing for all RHCs]]-Table1[[#This Row],[SumOfSFY24 Estimated Payment 5/04/23]]</f>
        <v>91.063304404601581</v>
      </c>
      <c r="R2057" s="24">
        <f>Table1[[#This Row],[SumOfUnits]]*Table1[[#This Row],[Actuarial Factor 06/20/2023]]</f>
        <v>1.0502777892109418</v>
      </c>
      <c r="S2057" s="23"/>
    </row>
    <row r="2058" spans="1:19" x14ac:dyDescent="0.25">
      <c r="A2058" s="192" t="s">
        <v>279</v>
      </c>
      <c r="B2058" s="193" t="s">
        <v>280</v>
      </c>
      <c r="C2058" s="192" t="s">
        <v>76</v>
      </c>
      <c r="D2058" s="192" t="s">
        <v>31</v>
      </c>
      <c r="E2058" s="192" t="s">
        <v>69</v>
      </c>
      <c r="F2058" s="194">
        <v>193.57232340753592</v>
      </c>
      <c r="G2058">
        <v>1</v>
      </c>
      <c r="H2058">
        <v>1</v>
      </c>
      <c r="I2058" s="167">
        <v>202.48840339570222</v>
      </c>
      <c r="J2058" s="22">
        <v>1.0460607169000855</v>
      </c>
      <c r="K2058" s="22" t="s">
        <v>281</v>
      </c>
      <c r="L2058" s="22" t="s">
        <v>58</v>
      </c>
      <c r="M20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58" s="24" t="str">
        <f>IFERROR(IF(Table1[[#This Row],[Medicare Rate in CR]]&gt;0,"Y","N"),"N")</f>
        <v>N</v>
      </c>
      <c r="O2058" s="166">
        <f>Table1[[#This Row],[Medicare Rate in CR]]*Table1[[#This Row],[SumOfUnits]]*Table1[[#This Row],[Actuarial Factor 06/20/2023]]</f>
        <v>0</v>
      </c>
      <c r="P20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291.3241768923985</v>
      </c>
      <c r="Q2058" s="166">
        <f>Table1[[#This Row],[Trended Medicare Pricing for all RHCs]]-Table1[[#This Row],[SumOfSFY24 Estimated Payment 5/04/23]]</f>
        <v>88.835773496696277</v>
      </c>
      <c r="R2058" s="24">
        <f>Table1[[#This Row],[SumOfUnits]]*Table1[[#This Row],[Actuarial Factor 06/20/2023]]</f>
        <v>1.0460607169000855</v>
      </c>
      <c r="S2058" s="23"/>
    </row>
    <row r="2059" spans="1:19" x14ac:dyDescent="0.25">
      <c r="A2059" s="192" t="s">
        <v>279</v>
      </c>
      <c r="B2059" s="193" t="s">
        <v>280</v>
      </c>
      <c r="C2059" s="192" t="s">
        <v>78</v>
      </c>
      <c r="D2059" s="192" t="s">
        <v>30</v>
      </c>
      <c r="E2059" s="192" t="s">
        <v>60</v>
      </c>
      <c r="F2059" s="194">
        <v>778.34634287366293</v>
      </c>
      <c r="G2059">
        <v>4</v>
      </c>
      <c r="H2059">
        <v>4</v>
      </c>
      <c r="I2059" s="167">
        <v>637.88660116365588</v>
      </c>
      <c r="J2059" s="22">
        <v>0.81954082138880713</v>
      </c>
      <c r="K2059" s="22" t="s">
        <v>281</v>
      </c>
      <c r="L2059" s="22" t="s">
        <v>58</v>
      </c>
      <c r="M20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59" s="24" t="str">
        <f>IFERROR(IF(Table1[[#This Row],[Medicare Rate in CR]]&gt;0,"Y","N"),"N")</f>
        <v>N</v>
      </c>
      <c r="O2059" s="166">
        <f>Table1[[#This Row],[Medicare Rate in CR]]*Table1[[#This Row],[SumOfUnits]]*Table1[[#This Row],[Actuarial Factor 06/20/2023]]</f>
        <v>0</v>
      </c>
      <c r="P20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925.35800965105852</v>
      </c>
      <c r="Q2059" s="166">
        <f>Table1[[#This Row],[Trended Medicare Pricing for all RHCs]]-Table1[[#This Row],[SumOfSFY24 Estimated Payment 5/04/23]]</f>
        <v>287.47140848740264</v>
      </c>
      <c r="R2059" s="24">
        <f>Table1[[#This Row],[SumOfUnits]]*Table1[[#This Row],[Actuarial Factor 06/20/2023]]</f>
        <v>3.2781632855552285</v>
      </c>
      <c r="S2059" s="23"/>
    </row>
    <row r="2060" spans="1:19" x14ac:dyDescent="0.25">
      <c r="A2060" s="192" t="s">
        <v>279</v>
      </c>
      <c r="B2060" s="193" t="s">
        <v>280</v>
      </c>
      <c r="C2060" s="192" t="s">
        <v>78</v>
      </c>
      <c r="D2060" s="192" t="s">
        <v>30</v>
      </c>
      <c r="E2060" s="192" t="s">
        <v>63</v>
      </c>
      <c r="F2060" s="194">
        <v>193.57232340753592</v>
      </c>
      <c r="G2060">
        <v>1</v>
      </c>
      <c r="H2060">
        <v>1</v>
      </c>
      <c r="I2060" s="167">
        <v>181.28157026052062</v>
      </c>
      <c r="J2060" s="22">
        <v>0.93650562781571278</v>
      </c>
      <c r="K2060" s="22" t="s">
        <v>281</v>
      </c>
      <c r="L2060" s="22" t="s">
        <v>58</v>
      </c>
      <c r="M20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60" s="24" t="str">
        <f>IFERROR(IF(Table1[[#This Row],[Medicare Rate in CR]]&gt;0,"Y","N"),"N")</f>
        <v>N</v>
      </c>
      <c r="O2060" s="166">
        <f>Table1[[#This Row],[Medicare Rate in CR]]*Table1[[#This Row],[SumOfUnits]]*Table1[[#This Row],[Actuarial Factor 06/20/2023]]</f>
        <v>0</v>
      </c>
      <c r="P20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262.97832990484142</v>
      </c>
      <c r="Q2060" s="166">
        <f>Table1[[#This Row],[Trended Medicare Pricing for all RHCs]]-Table1[[#This Row],[SumOfSFY24 Estimated Payment 5/04/23]]</f>
        <v>81.696759644320792</v>
      </c>
      <c r="R2060" s="24">
        <f>Table1[[#This Row],[SumOfUnits]]*Table1[[#This Row],[Actuarial Factor 06/20/2023]]</f>
        <v>0.93650562781571278</v>
      </c>
      <c r="S2060" s="23"/>
    </row>
    <row r="2061" spans="1:19" x14ac:dyDescent="0.25">
      <c r="A2061" s="192" t="s">
        <v>279</v>
      </c>
      <c r="B2061" s="193" t="s">
        <v>280</v>
      </c>
      <c r="C2061" s="192" t="s">
        <v>79</v>
      </c>
      <c r="D2061" s="192" t="s">
        <v>30</v>
      </c>
      <c r="E2061" s="192" t="s">
        <v>56</v>
      </c>
      <c r="F2061" s="194">
        <v>17160.036619446855</v>
      </c>
      <c r="G2061">
        <v>90</v>
      </c>
      <c r="H2061">
        <v>90</v>
      </c>
      <c r="I2061" s="167">
        <v>18790.937393824297</v>
      </c>
      <c r="J2061" s="22">
        <v>1.0950406348509303</v>
      </c>
      <c r="K2061" s="22" t="s">
        <v>281</v>
      </c>
      <c r="L2061" s="22" t="s">
        <v>58</v>
      </c>
      <c r="M20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61" s="24" t="str">
        <f>IFERROR(IF(Table1[[#This Row],[Medicare Rate in CR]]&gt;0,"Y","N"),"N")</f>
        <v>N</v>
      </c>
      <c r="O2061" s="166">
        <f>Table1[[#This Row],[Medicare Rate in CR]]*Table1[[#This Row],[SumOfUnits]]*Table1[[#This Row],[Actuarial Factor 06/20/2023]]</f>
        <v>0</v>
      </c>
      <c r="P20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22574.895706536448</v>
      </c>
      <c r="Q2061" s="166">
        <f>Table1[[#This Row],[Trended Medicare Pricing for all RHCs]]-Table1[[#This Row],[SumOfSFY24 Estimated Payment 5/04/23]]</f>
        <v>3783.9583127121514</v>
      </c>
      <c r="R2061" s="24">
        <f>Table1[[#This Row],[SumOfUnits]]*Table1[[#This Row],[Actuarial Factor 06/20/2023]]</f>
        <v>98.553657136583723</v>
      </c>
      <c r="S2061" s="23"/>
    </row>
    <row r="2062" spans="1:19" x14ac:dyDescent="0.25">
      <c r="A2062" s="192" t="s">
        <v>279</v>
      </c>
      <c r="B2062" s="193" t="s">
        <v>280</v>
      </c>
      <c r="C2062" s="192" t="s">
        <v>79</v>
      </c>
      <c r="D2062" s="192" t="s">
        <v>30</v>
      </c>
      <c r="E2062" s="192" t="s">
        <v>59</v>
      </c>
      <c r="F2062" s="194">
        <v>78355.314638142328</v>
      </c>
      <c r="G2062">
        <v>407</v>
      </c>
      <c r="H2062">
        <v>407</v>
      </c>
      <c r="I2062" s="167">
        <v>74823.595518470669</v>
      </c>
      <c r="J2062" s="22">
        <v>0.95492687208287386</v>
      </c>
      <c r="K2062" s="22" t="s">
        <v>281</v>
      </c>
      <c r="L2062" s="22" t="s">
        <v>58</v>
      </c>
      <c r="M20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62" s="24" t="str">
        <f>IFERROR(IF(Table1[[#This Row],[Medicare Rate in CR]]&gt;0,"Y","N"),"N")</f>
        <v>N</v>
      </c>
      <c r="O2062" s="166">
        <f>Table1[[#This Row],[Medicare Rate in CR]]*Table1[[#This Row],[SumOfUnits]]*Table1[[#This Row],[Actuarial Factor 06/20/2023]]</f>
        <v>0</v>
      </c>
      <c r="P20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89890.931453620986</v>
      </c>
      <c r="Q2062" s="166">
        <f>Table1[[#This Row],[Trended Medicare Pricing for all RHCs]]-Table1[[#This Row],[SumOfSFY24 Estimated Payment 5/04/23]]</f>
        <v>15067.335935150317</v>
      </c>
      <c r="R2062" s="24">
        <f>Table1[[#This Row],[SumOfUnits]]*Table1[[#This Row],[Actuarial Factor 06/20/2023]]</f>
        <v>388.65523693772968</v>
      </c>
      <c r="S2062" s="23"/>
    </row>
    <row r="2063" spans="1:19" x14ac:dyDescent="0.25">
      <c r="A2063" s="192" t="s">
        <v>279</v>
      </c>
      <c r="B2063" s="193" t="s">
        <v>280</v>
      </c>
      <c r="C2063" s="192" t="s">
        <v>79</v>
      </c>
      <c r="D2063" s="192" t="s">
        <v>30</v>
      </c>
      <c r="E2063" s="192" t="s">
        <v>60</v>
      </c>
      <c r="F2063" s="194">
        <v>62657.376891201646</v>
      </c>
      <c r="G2063">
        <v>329</v>
      </c>
      <c r="H2063">
        <v>329</v>
      </c>
      <c r="I2063" s="167">
        <v>52863.87682095448</v>
      </c>
      <c r="J2063" s="22">
        <v>0.84369757311652838</v>
      </c>
      <c r="K2063" s="22" t="s">
        <v>281</v>
      </c>
      <c r="L2063" s="22" t="s">
        <v>58</v>
      </c>
      <c r="M20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63" s="24" t="str">
        <f>IFERROR(IF(Table1[[#This Row],[Medicare Rate in CR]]&gt;0,"Y","N"),"N")</f>
        <v>N</v>
      </c>
      <c r="O2063" s="166">
        <f>Table1[[#This Row],[Medicare Rate in CR]]*Table1[[#This Row],[SumOfUnits]]*Table1[[#This Row],[Actuarial Factor 06/20/2023]]</f>
        <v>0</v>
      </c>
      <c r="P20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63509.152357053281</v>
      </c>
      <c r="Q2063" s="166">
        <f>Table1[[#This Row],[Trended Medicare Pricing for all RHCs]]-Table1[[#This Row],[SumOfSFY24 Estimated Payment 5/04/23]]</f>
        <v>10645.275536098801</v>
      </c>
      <c r="R2063" s="24">
        <f>Table1[[#This Row],[SumOfUnits]]*Table1[[#This Row],[Actuarial Factor 06/20/2023]]</f>
        <v>277.57650155533781</v>
      </c>
      <c r="S2063" s="23"/>
    </row>
    <row r="2064" spans="1:19" x14ac:dyDescent="0.25">
      <c r="A2064" s="192" t="s">
        <v>279</v>
      </c>
      <c r="B2064" s="193" t="s">
        <v>280</v>
      </c>
      <c r="C2064" s="192" t="s">
        <v>79</v>
      </c>
      <c r="D2064" s="192" t="s">
        <v>30</v>
      </c>
      <c r="E2064" s="192" t="s">
        <v>61</v>
      </c>
      <c r="F2064" s="194">
        <v>10424.351932157651</v>
      </c>
      <c r="G2064">
        <v>54</v>
      </c>
      <c r="H2064">
        <v>54</v>
      </c>
      <c r="I2064" s="167">
        <v>8795.0004264740037</v>
      </c>
      <c r="J2064" s="22">
        <v>0.84369757311652838</v>
      </c>
      <c r="K2064" s="22" t="s">
        <v>281</v>
      </c>
      <c r="L2064" s="22" t="s">
        <v>58</v>
      </c>
      <c r="M20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64" s="24" t="str">
        <f>IFERROR(IF(Table1[[#This Row],[Medicare Rate in CR]]&gt;0,"Y","N"),"N")</f>
        <v>N</v>
      </c>
      <c r="O2064" s="166">
        <f>Table1[[#This Row],[Medicare Rate in CR]]*Table1[[#This Row],[SumOfUnits]]*Table1[[#This Row],[Actuarial Factor 06/20/2023]]</f>
        <v>0</v>
      </c>
      <c r="P20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10566.062416441613</v>
      </c>
      <c r="Q2064" s="166">
        <f>Table1[[#This Row],[Trended Medicare Pricing for all RHCs]]-Table1[[#This Row],[SumOfSFY24 Estimated Payment 5/04/23]]</f>
        <v>1771.0619899676094</v>
      </c>
      <c r="R2064" s="24">
        <f>Table1[[#This Row],[SumOfUnits]]*Table1[[#This Row],[Actuarial Factor 06/20/2023]]</f>
        <v>45.559668948292533</v>
      </c>
      <c r="S2064" s="23"/>
    </row>
    <row r="2065" spans="1:19" x14ac:dyDescent="0.25">
      <c r="A2065" s="192" t="s">
        <v>279</v>
      </c>
      <c r="B2065" s="193" t="s">
        <v>280</v>
      </c>
      <c r="C2065" s="192" t="s">
        <v>79</v>
      </c>
      <c r="D2065" s="192" t="s">
        <v>30</v>
      </c>
      <c r="E2065" s="192" t="s">
        <v>62</v>
      </c>
      <c r="F2065" s="194">
        <v>143776.6021008011</v>
      </c>
      <c r="G2065">
        <v>756</v>
      </c>
      <c r="H2065">
        <v>756</v>
      </c>
      <c r="I2065" s="167">
        <v>145752.56201554427</v>
      </c>
      <c r="J2065" s="22">
        <v>1.0137432648001921</v>
      </c>
      <c r="K2065" s="22" t="s">
        <v>281</v>
      </c>
      <c r="L2065" s="22" t="s">
        <v>58</v>
      </c>
      <c r="M20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65" s="24" t="str">
        <f>IFERROR(IF(Table1[[#This Row],[Medicare Rate in CR]]&gt;0,"Y","N"),"N")</f>
        <v>N</v>
      </c>
      <c r="O2065" s="166">
        <f>Table1[[#This Row],[Medicare Rate in CR]]*Table1[[#This Row],[SumOfUnits]]*Table1[[#This Row],[Actuarial Factor 06/20/2023]]</f>
        <v>0</v>
      </c>
      <c r="P20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175102.96679200165</v>
      </c>
      <c r="Q2065" s="166">
        <f>Table1[[#This Row],[Trended Medicare Pricing for all RHCs]]-Table1[[#This Row],[SumOfSFY24 Estimated Payment 5/04/23]]</f>
        <v>29350.404776457377</v>
      </c>
      <c r="R2065" s="24">
        <f>Table1[[#This Row],[SumOfUnits]]*Table1[[#This Row],[Actuarial Factor 06/20/2023]]</f>
        <v>766.38990818894524</v>
      </c>
      <c r="S2065" s="23"/>
    </row>
    <row r="2066" spans="1:19" x14ac:dyDescent="0.25">
      <c r="A2066" s="192" t="s">
        <v>279</v>
      </c>
      <c r="B2066" s="193" t="s">
        <v>280</v>
      </c>
      <c r="C2066" s="192" t="s">
        <v>79</v>
      </c>
      <c r="D2066" s="192" t="s">
        <v>30</v>
      </c>
      <c r="E2066" s="192" t="s">
        <v>63</v>
      </c>
      <c r="F2066" s="194">
        <v>40021.67293051946</v>
      </c>
      <c r="G2066">
        <v>208</v>
      </c>
      <c r="H2066">
        <v>208</v>
      </c>
      <c r="I2066" s="167">
        <v>37972.366075460246</v>
      </c>
      <c r="J2066" s="22">
        <v>0.94879507264434049</v>
      </c>
      <c r="K2066" s="22" t="s">
        <v>281</v>
      </c>
      <c r="L2066" s="22" t="s">
        <v>58</v>
      </c>
      <c r="M20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66" s="24" t="str">
        <f>IFERROR(IF(Table1[[#This Row],[Medicare Rate in CR]]&gt;0,"Y","N"),"N")</f>
        <v>N</v>
      </c>
      <c r="O2066" s="166">
        <f>Table1[[#This Row],[Medicare Rate in CR]]*Table1[[#This Row],[SumOfUnits]]*Table1[[#This Row],[Actuarial Factor 06/20/2023]]</f>
        <v>0</v>
      </c>
      <c r="P20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45618.91649778295</v>
      </c>
      <c r="Q2066" s="166">
        <f>Table1[[#This Row],[Trended Medicare Pricing for all RHCs]]-Table1[[#This Row],[SumOfSFY24 Estimated Payment 5/04/23]]</f>
        <v>7646.5504223227035</v>
      </c>
      <c r="R2066" s="24">
        <f>Table1[[#This Row],[SumOfUnits]]*Table1[[#This Row],[Actuarial Factor 06/20/2023]]</f>
        <v>197.34937511002283</v>
      </c>
      <c r="S2066" s="23"/>
    </row>
    <row r="2067" spans="1:19" x14ac:dyDescent="0.25">
      <c r="A2067" s="192" t="s">
        <v>279</v>
      </c>
      <c r="B2067" s="193" t="s">
        <v>280</v>
      </c>
      <c r="C2067" s="192" t="s">
        <v>79</v>
      </c>
      <c r="D2067" s="192" t="s">
        <v>30</v>
      </c>
      <c r="E2067" s="192" t="s">
        <v>64</v>
      </c>
      <c r="F2067" s="194">
        <v>49960.923195528521</v>
      </c>
      <c r="G2067">
        <v>259</v>
      </c>
      <c r="H2067">
        <v>259</v>
      </c>
      <c r="I2067" s="167">
        <v>47802.376523845836</v>
      </c>
      <c r="J2067" s="22">
        <v>0.95679530053448103</v>
      </c>
      <c r="K2067" s="22" t="s">
        <v>281</v>
      </c>
      <c r="L2067" s="22" t="s">
        <v>58</v>
      </c>
      <c r="M20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67" s="24" t="str">
        <f>IFERROR(IF(Table1[[#This Row],[Medicare Rate in CR]]&gt;0,"Y","N"),"N")</f>
        <v>N</v>
      </c>
      <c r="O2067" s="166">
        <f>Table1[[#This Row],[Medicare Rate in CR]]*Table1[[#This Row],[SumOfUnits]]*Table1[[#This Row],[Actuarial Factor 06/20/2023]]</f>
        <v>0</v>
      </c>
      <c r="P20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57428.410405170463</v>
      </c>
      <c r="Q2067" s="166">
        <f>Table1[[#This Row],[Trended Medicare Pricing for all RHCs]]-Table1[[#This Row],[SumOfSFY24 Estimated Payment 5/04/23]]</f>
        <v>9626.0338813246271</v>
      </c>
      <c r="R2067" s="24">
        <f>Table1[[#This Row],[SumOfUnits]]*Table1[[#This Row],[Actuarial Factor 06/20/2023]]</f>
        <v>247.80998283843059</v>
      </c>
      <c r="S2067" s="23"/>
    </row>
    <row r="2068" spans="1:19" x14ac:dyDescent="0.25">
      <c r="A2068" s="192" t="s">
        <v>279</v>
      </c>
      <c r="B2068" s="193" t="s">
        <v>280</v>
      </c>
      <c r="C2068" s="192" t="s">
        <v>79</v>
      </c>
      <c r="D2068" s="192" t="s">
        <v>30</v>
      </c>
      <c r="E2068" s="192" t="s">
        <v>77</v>
      </c>
      <c r="F2068" s="194">
        <v>26872.718512094132</v>
      </c>
      <c r="G2068">
        <v>141</v>
      </c>
      <c r="H2068">
        <v>141</v>
      </c>
      <c r="I2068" s="167">
        <v>34345.131762349571</v>
      </c>
      <c r="J2068" s="22">
        <v>1.2780668895442215</v>
      </c>
      <c r="K2068" s="22" t="s">
        <v>281</v>
      </c>
      <c r="L2068" s="22" t="s">
        <v>58</v>
      </c>
      <c r="M20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68" s="24" t="str">
        <f>IFERROR(IF(Table1[[#This Row],[Medicare Rate in CR]]&gt;0,"Y","N"),"N")</f>
        <v>N</v>
      </c>
      <c r="O2068" s="166">
        <f>Table1[[#This Row],[Medicare Rate in CR]]*Table1[[#This Row],[SumOfUnits]]*Table1[[#This Row],[Actuarial Factor 06/20/2023]]</f>
        <v>0</v>
      </c>
      <c r="P20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41261.260750999638</v>
      </c>
      <c r="Q2068" s="166">
        <f>Table1[[#This Row],[Trended Medicare Pricing for all RHCs]]-Table1[[#This Row],[SumOfSFY24 Estimated Payment 5/04/23]]</f>
        <v>6916.1289886500672</v>
      </c>
      <c r="R2068" s="24">
        <f>Table1[[#This Row],[SumOfUnits]]*Table1[[#This Row],[Actuarial Factor 06/20/2023]]</f>
        <v>180.20743142573525</v>
      </c>
      <c r="S2068" s="23"/>
    </row>
    <row r="2069" spans="1:19" x14ac:dyDescent="0.25">
      <c r="A2069" s="192" t="s">
        <v>279</v>
      </c>
      <c r="B2069" s="193" t="s">
        <v>280</v>
      </c>
      <c r="C2069" s="192" t="s">
        <v>55</v>
      </c>
      <c r="D2069" s="192" t="s">
        <v>30</v>
      </c>
      <c r="E2069" s="192" t="s">
        <v>56</v>
      </c>
      <c r="F2069" s="194">
        <v>975.97571552471823</v>
      </c>
      <c r="G2069">
        <v>5</v>
      </c>
      <c r="H2069">
        <v>5</v>
      </c>
      <c r="I2069" s="167">
        <v>1046.6543832571997</v>
      </c>
      <c r="J2069" s="22">
        <v>1.0724184696485837</v>
      </c>
      <c r="K2069" s="22" t="s">
        <v>281</v>
      </c>
      <c r="L2069" s="22" t="s">
        <v>58</v>
      </c>
      <c r="M20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69" s="24" t="str">
        <f>IFERROR(IF(Table1[[#This Row],[Medicare Rate in CR]]&gt;0,"Y","N"),"N")</f>
        <v>N</v>
      </c>
      <c r="O2069" s="166">
        <f>Table1[[#This Row],[Medicare Rate in CR]]*Table1[[#This Row],[SumOfUnits]]*Table1[[#This Row],[Actuarial Factor 06/20/2023]]</f>
        <v>0</v>
      </c>
      <c r="P20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1518.1687887156129</v>
      </c>
      <c r="Q2069" s="166">
        <f>Table1[[#This Row],[Trended Medicare Pricing for all RHCs]]-Table1[[#This Row],[SumOfSFY24 Estimated Payment 5/04/23]]</f>
        <v>471.51440545841319</v>
      </c>
      <c r="R2069" s="24">
        <f>Table1[[#This Row],[SumOfUnits]]*Table1[[#This Row],[Actuarial Factor 06/20/2023]]</f>
        <v>5.3620923482429186</v>
      </c>
      <c r="S2069" s="23"/>
    </row>
    <row r="2070" spans="1:19" x14ac:dyDescent="0.25">
      <c r="A2070" s="192" t="s">
        <v>279</v>
      </c>
      <c r="B2070" s="193" t="s">
        <v>280</v>
      </c>
      <c r="C2070" s="192" t="s">
        <v>55</v>
      </c>
      <c r="D2070" s="192" t="s">
        <v>30</v>
      </c>
      <c r="E2070" s="192" t="s">
        <v>59</v>
      </c>
      <c r="F2070" s="194">
        <v>5823.3978992001521</v>
      </c>
      <c r="G2070">
        <v>30</v>
      </c>
      <c r="H2070">
        <v>30</v>
      </c>
      <c r="I2070" s="167">
        <v>5955.706218172345</v>
      </c>
      <c r="J2070" s="22">
        <v>1.0227201234163246</v>
      </c>
      <c r="K2070" s="22" t="s">
        <v>281</v>
      </c>
      <c r="L2070" s="22" t="s">
        <v>58</v>
      </c>
      <c r="M20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70" s="24" t="str">
        <f>IFERROR(IF(Table1[[#This Row],[Medicare Rate in CR]]&gt;0,"Y","N"),"N")</f>
        <v>N</v>
      </c>
      <c r="O2070" s="166">
        <f>Table1[[#This Row],[Medicare Rate in CR]]*Table1[[#This Row],[SumOfUnits]]*Table1[[#This Row],[Actuarial Factor 06/20/2023]]</f>
        <v>0</v>
      </c>
      <c r="P20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8638.7325556796277</v>
      </c>
      <c r="Q2070" s="166">
        <f>Table1[[#This Row],[Trended Medicare Pricing for all RHCs]]-Table1[[#This Row],[SumOfSFY24 Estimated Payment 5/04/23]]</f>
        <v>2683.0263375072827</v>
      </c>
      <c r="R2070" s="24">
        <f>Table1[[#This Row],[SumOfUnits]]*Table1[[#This Row],[Actuarial Factor 06/20/2023]]</f>
        <v>30.681603702489738</v>
      </c>
      <c r="S2070" s="23"/>
    </row>
    <row r="2071" spans="1:19" x14ac:dyDescent="0.25">
      <c r="A2071" s="192" t="s">
        <v>279</v>
      </c>
      <c r="B2071" s="193" t="s">
        <v>280</v>
      </c>
      <c r="C2071" s="192" t="s">
        <v>55</v>
      </c>
      <c r="D2071" s="192" t="s">
        <v>30</v>
      </c>
      <c r="E2071" s="192" t="s">
        <v>60</v>
      </c>
      <c r="F2071" s="194">
        <v>10111.660402813914</v>
      </c>
      <c r="G2071">
        <v>53</v>
      </c>
      <c r="H2071">
        <v>53</v>
      </c>
      <c r="I2071" s="167">
        <v>9187.9219811740768</v>
      </c>
      <c r="J2071" s="22">
        <v>0.90864621784738975</v>
      </c>
      <c r="K2071" s="22" t="s">
        <v>281</v>
      </c>
      <c r="L2071" s="22" t="s">
        <v>58</v>
      </c>
      <c r="M20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71" s="24" t="str">
        <f>IFERROR(IF(Table1[[#This Row],[Medicare Rate in CR]]&gt;0,"Y","N"),"N")</f>
        <v>N</v>
      </c>
      <c r="O2071" s="166">
        <f>Table1[[#This Row],[Medicare Rate in CR]]*Table1[[#This Row],[SumOfUnits]]*Table1[[#This Row],[Actuarial Factor 06/20/2023]]</f>
        <v>0</v>
      </c>
      <c r="P20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13327.05103815047</v>
      </c>
      <c r="Q2071" s="166">
        <f>Table1[[#This Row],[Trended Medicare Pricing for all RHCs]]-Table1[[#This Row],[SumOfSFY24 Estimated Payment 5/04/23]]</f>
        <v>4139.1290569763933</v>
      </c>
      <c r="R2071" s="24">
        <f>Table1[[#This Row],[SumOfUnits]]*Table1[[#This Row],[Actuarial Factor 06/20/2023]]</f>
        <v>48.158249545911659</v>
      </c>
      <c r="S2071" s="23"/>
    </row>
    <row r="2072" spans="1:19" x14ac:dyDescent="0.25">
      <c r="A2072" s="192" t="s">
        <v>279</v>
      </c>
      <c r="B2072" s="193" t="s">
        <v>280</v>
      </c>
      <c r="C2072" s="192" t="s">
        <v>55</v>
      </c>
      <c r="D2072" s="192" t="s">
        <v>30</v>
      </c>
      <c r="E2072" s="192" t="s">
        <v>61</v>
      </c>
      <c r="F2072" s="194">
        <v>971.91866628119897</v>
      </c>
      <c r="G2072">
        <v>5</v>
      </c>
      <c r="H2072">
        <v>5</v>
      </c>
      <c r="I2072" s="167">
        <v>883.13022017169078</v>
      </c>
      <c r="J2072" s="22">
        <v>0.90864621784738975</v>
      </c>
      <c r="K2072" s="22" t="s">
        <v>281</v>
      </c>
      <c r="L2072" s="22" t="s">
        <v>58</v>
      </c>
      <c r="M20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72" s="24" t="str">
        <f>IFERROR(IF(Table1[[#This Row],[Medicare Rate in CR]]&gt;0,"Y","N"),"N")</f>
        <v>N</v>
      </c>
      <c r="O2072" s="166">
        <f>Table1[[#This Row],[Medicare Rate in CR]]*Table1[[#This Row],[SumOfUnits]]*Table1[[#This Row],[Actuarial Factor 06/20/2023]]</f>
        <v>0</v>
      </c>
      <c r="P20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1280.9775204531306</v>
      </c>
      <c r="Q2072" s="166">
        <f>Table1[[#This Row],[Trended Medicare Pricing for all RHCs]]-Table1[[#This Row],[SumOfSFY24 Estimated Payment 5/04/23]]</f>
        <v>397.84730028143986</v>
      </c>
      <c r="R2072" s="24">
        <f>Table1[[#This Row],[SumOfUnits]]*Table1[[#This Row],[Actuarial Factor 06/20/2023]]</f>
        <v>4.543231089236949</v>
      </c>
      <c r="S2072" s="23"/>
    </row>
    <row r="2073" spans="1:19" x14ac:dyDescent="0.25">
      <c r="A2073" s="192" t="s">
        <v>279</v>
      </c>
      <c r="B2073" s="193" t="s">
        <v>280</v>
      </c>
      <c r="C2073" s="192" t="s">
        <v>55</v>
      </c>
      <c r="D2073" s="192" t="s">
        <v>30</v>
      </c>
      <c r="E2073" s="192" t="s">
        <v>62</v>
      </c>
      <c r="F2073" s="194">
        <v>17135.357039606828</v>
      </c>
      <c r="G2073">
        <v>89</v>
      </c>
      <c r="H2073">
        <v>89</v>
      </c>
      <c r="I2073" s="167">
        <v>17970.052610252354</v>
      </c>
      <c r="J2073" s="22">
        <v>1.0487118866981413</v>
      </c>
      <c r="K2073" s="22" t="s">
        <v>281</v>
      </c>
      <c r="L2073" s="22" t="s">
        <v>58</v>
      </c>
      <c r="M20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73" s="24" t="str">
        <f>IFERROR(IF(Table1[[#This Row],[Medicare Rate in CR]]&gt;0,"Y","N"),"N")</f>
        <v>N</v>
      </c>
      <c r="O2073" s="166">
        <f>Table1[[#This Row],[Medicare Rate in CR]]*Table1[[#This Row],[SumOfUnits]]*Table1[[#This Row],[Actuarial Factor 06/20/2023]]</f>
        <v>0</v>
      </c>
      <c r="P20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26065.503036028098</v>
      </c>
      <c r="Q2073" s="166">
        <f>Table1[[#This Row],[Trended Medicare Pricing for all RHCs]]-Table1[[#This Row],[SumOfSFY24 Estimated Payment 5/04/23]]</f>
        <v>8095.4504257757435</v>
      </c>
      <c r="R2073" s="24">
        <f>Table1[[#This Row],[SumOfUnits]]*Table1[[#This Row],[Actuarial Factor 06/20/2023]]</f>
        <v>93.335357916134569</v>
      </c>
      <c r="S2073" s="23"/>
    </row>
    <row r="2074" spans="1:19" x14ac:dyDescent="0.25">
      <c r="A2074" s="192" t="s">
        <v>279</v>
      </c>
      <c r="B2074" s="193" t="s">
        <v>280</v>
      </c>
      <c r="C2074" s="192" t="s">
        <v>55</v>
      </c>
      <c r="D2074" s="192" t="s">
        <v>30</v>
      </c>
      <c r="E2074" s="192" t="s">
        <v>63</v>
      </c>
      <c r="F2074" s="194">
        <v>4851.4792329189549</v>
      </c>
      <c r="G2074">
        <v>25</v>
      </c>
      <c r="H2074">
        <v>25</v>
      </c>
      <c r="I2074" s="167">
        <v>4864.3135989639513</v>
      </c>
      <c r="J2074" s="22">
        <v>1.0026454541859957</v>
      </c>
      <c r="K2074" s="22" t="s">
        <v>281</v>
      </c>
      <c r="L2074" s="22" t="s">
        <v>58</v>
      </c>
      <c r="M20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74" s="24" t="str">
        <f>IFERROR(IF(Table1[[#This Row],[Medicare Rate in CR]]&gt;0,"Y","N"),"N")</f>
        <v>N</v>
      </c>
      <c r="O2074" s="166">
        <f>Table1[[#This Row],[Medicare Rate in CR]]*Table1[[#This Row],[SumOfUnits]]*Table1[[#This Row],[Actuarial Factor 06/20/2023]]</f>
        <v>0</v>
      </c>
      <c r="P20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7055.6711007985805</v>
      </c>
      <c r="Q2074" s="166">
        <f>Table1[[#This Row],[Trended Medicare Pricing for all RHCs]]-Table1[[#This Row],[SumOfSFY24 Estimated Payment 5/04/23]]</f>
        <v>2191.3575018346291</v>
      </c>
      <c r="R2074" s="24">
        <f>Table1[[#This Row],[SumOfUnits]]*Table1[[#This Row],[Actuarial Factor 06/20/2023]]</f>
        <v>25.066136354649892</v>
      </c>
      <c r="S2074" s="23"/>
    </row>
    <row r="2075" spans="1:19" x14ac:dyDescent="0.25">
      <c r="A2075" s="192" t="s">
        <v>279</v>
      </c>
      <c r="B2075" s="193" t="s">
        <v>280</v>
      </c>
      <c r="C2075" s="192" t="s">
        <v>55</v>
      </c>
      <c r="D2075" s="192" t="s">
        <v>30</v>
      </c>
      <c r="E2075" s="192" t="s">
        <v>64</v>
      </c>
      <c r="F2075" s="194">
        <v>5831.5119976871911</v>
      </c>
      <c r="G2075">
        <v>30</v>
      </c>
      <c r="H2075">
        <v>30</v>
      </c>
      <c r="I2075" s="167">
        <v>5717.2105860487518</v>
      </c>
      <c r="J2075" s="22">
        <v>0.98039935240058296</v>
      </c>
      <c r="K2075" s="22" t="s">
        <v>281</v>
      </c>
      <c r="L2075" s="22" t="s">
        <v>58</v>
      </c>
      <c r="M20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75" s="24" t="str">
        <f>IFERROR(IF(Table1[[#This Row],[Medicare Rate in CR]]&gt;0,"Y","N"),"N")</f>
        <v>N</v>
      </c>
      <c r="O2075" s="166">
        <f>Table1[[#This Row],[Medicare Rate in CR]]*Table1[[#This Row],[SumOfUnits]]*Table1[[#This Row],[Actuarial Factor 06/20/2023]]</f>
        <v>0</v>
      </c>
      <c r="P20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8292.7954147026285</v>
      </c>
      <c r="Q2075" s="166">
        <f>Table1[[#This Row],[Trended Medicare Pricing for all RHCs]]-Table1[[#This Row],[SumOfSFY24 Estimated Payment 5/04/23]]</f>
        <v>2575.5848286538767</v>
      </c>
      <c r="R2075" s="24">
        <f>Table1[[#This Row],[SumOfUnits]]*Table1[[#This Row],[Actuarial Factor 06/20/2023]]</f>
        <v>29.411980572017487</v>
      </c>
      <c r="S2075" s="23"/>
    </row>
    <row r="2076" spans="1:19" x14ac:dyDescent="0.25">
      <c r="A2076" s="192" t="s">
        <v>279</v>
      </c>
      <c r="B2076" s="193" t="s">
        <v>280</v>
      </c>
      <c r="C2076" s="192" t="s">
        <v>55</v>
      </c>
      <c r="D2076" s="192" t="s">
        <v>30</v>
      </c>
      <c r="E2076" s="192" t="s">
        <v>77</v>
      </c>
      <c r="F2076" s="194">
        <v>387.14464681507184</v>
      </c>
      <c r="G2076">
        <v>2</v>
      </c>
      <c r="H2076">
        <v>2</v>
      </c>
      <c r="I2076" s="167">
        <v>490.39294226989284</v>
      </c>
      <c r="J2076" s="22">
        <v>1.2666917812352958</v>
      </c>
      <c r="K2076" s="22" t="s">
        <v>281</v>
      </c>
      <c r="L2076" s="22" t="s">
        <v>58</v>
      </c>
      <c r="M20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76" s="24" t="str">
        <f>IFERROR(IF(Table1[[#This Row],[Medicare Rate in CR]]&gt;0,"Y","N"),"N")</f>
        <v>N</v>
      </c>
      <c r="O2076" s="166">
        <f>Table1[[#This Row],[Medicare Rate in CR]]*Table1[[#This Row],[SumOfUnits]]*Table1[[#This Row],[Actuarial Factor 06/20/2023]]</f>
        <v>0</v>
      </c>
      <c r="P20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711.31337246558792</v>
      </c>
      <c r="Q2076" s="166">
        <f>Table1[[#This Row],[Trended Medicare Pricing for all RHCs]]-Table1[[#This Row],[SumOfSFY24 Estimated Payment 5/04/23]]</f>
        <v>220.92043019569508</v>
      </c>
      <c r="R2076" s="24">
        <f>Table1[[#This Row],[SumOfUnits]]*Table1[[#This Row],[Actuarial Factor 06/20/2023]]</f>
        <v>2.5333835624705916</v>
      </c>
      <c r="S2076" s="23"/>
    </row>
    <row r="2077" spans="1:19" x14ac:dyDescent="0.25">
      <c r="A2077" s="192" t="s">
        <v>279</v>
      </c>
      <c r="B2077" s="193" t="s">
        <v>280</v>
      </c>
      <c r="C2077" s="192" t="s">
        <v>55</v>
      </c>
      <c r="D2077" s="192" t="s">
        <v>31</v>
      </c>
      <c r="E2077" s="192" t="s">
        <v>67</v>
      </c>
      <c r="F2077" s="194">
        <v>584.77401946612713</v>
      </c>
      <c r="G2077">
        <v>3</v>
      </c>
      <c r="H2077">
        <v>3</v>
      </c>
      <c r="I2077" s="167">
        <v>662.07817465175845</v>
      </c>
      <c r="J2077" s="22">
        <v>1.1321949207938591</v>
      </c>
      <c r="K2077" s="22" t="s">
        <v>281</v>
      </c>
      <c r="L2077" s="22" t="s">
        <v>58</v>
      </c>
      <c r="M20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77" s="24" t="str">
        <f>IFERROR(IF(Table1[[#This Row],[Medicare Rate in CR]]&gt;0,"Y","N"),"N")</f>
        <v>N</v>
      </c>
      <c r="O2077" s="166">
        <f>Table1[[#This Row],[Medicare Rate in CR]]*Table1[[#This Row],[SumOfUnits]]*Table1[[#This Row],[Actuarial Factor 06/20/2023]]</f>
        <v>0</v>
      </c>
      <c r="P20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960.34224527687707</v>
      </c>
      <c r="Q2077" s="166">
        <f>Table1[[#This Row],[Trended Medicare Pricing for all RHCs]]-Table1[[#This Row],[SumOfSFY24 Estimated Payment 5/04/23]]</f>
        <v>298.26407062511862</v>
      </c>
      <c r="R2077" s="24">
        <f>Table1[[#This Row],[SumOfUnits]]*Table1[[#This Row],[Actuarial Factor 06/20/2023]]</f>
        <v>3.3965847623815772</v>
      </c>
      <c r="S2077" s="23"/>
    </row>
    <row r="2078" spans="1:19" x14ac:dyDescent="0.25">
      <c r="A2078" s="192" t="s">
        <v>279</v>
      </c>
      <c r="B2078" s="193" t="s">
        <v>280</v>
      </c>
      <c r="C2078" s="192" t="s">
        <v>55</v>
      </c>
      <c r="D2078" s="192" t="s">
        <v>31</v>
      </c>
      <c r="E2078" s="192" t="s">
        <v>68</v>
      </c>
      <c r="F2078" s="194">
        <v>391.20169605859115</v>
      </c>
      <c r="G2078">
        <v>2</v>
      </c>
      <c r="H2078">
        <v>2</v>
      </c>
      <c r="I2078" s="167">
        <v>421.65943745551107</v>
      </c>
      <c r="J2078" s="22">
        <v>1.0778568746091484</v>
      </c>
      <c r="K2078" s="22" t="s">
        <v>281</v>
      </c>
      <c r="L2078" s="22" t="s">
        <v>58</v>
      </c>
      <c r="M20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78" s="24" t="str">
        <f>IFERROR(IF(Table1[[#This Row],[Medicare Rate in CR]]&gt;0,"Y","N"),"N")</f>
        <v>N</v>
      </c>
      <c r="O2078" s="166">
        <f>Table1[[#This Row],[Medicare Rate in CR]]*Table1[[#This Row],[SumOfUnits]]*Table1[[#This Row],[Actuarial Factor 06/20/2023]]</f>
        <v>0</v>
      </c>
      <c r="P20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611.61564662843682</v>
      </c>
      <c r="Q2078" s="166">
        <f>Table1[[#This Row],[Trended Medicare Pricing for all RHCs]]-Table1[[#This Row],[SumOfSFY24 Estimated Payment 5/04/23]]</f>
        <v>189.95620917292575</v>
      </c>
      <c r="R2078" s="24">
        <f>Table1[[#This Row],[SumOfUnits]]*Table1[[#This Row],[Actuarial Factor 06/20/2023]]</f>
        <v>2.1557137492182967</v>
      </c>
      <c r="S2078" s="23"/>
    </row>
    <row r="2079" spans="1:19" x14ac:dyDescent="0.25">
      <c r="A2079" s="192" t="s">
        <v>279</v>
      </c>
      <c r="B2079" s="193" t="s">
        <v>280</v>
      </c>
      <c r="C2079" s="192" t="s">
        <v>55</v>
      </c>
      <c r="D2079" s="192" t="s">
        <v>31</v>
      </c>
      <c r="E2079" s="192" t="s">
        <v>69</v>
      </c>
      <c r="F2079" s="194">
        <v>19240.743952972942</v>
      </c>
      <c r="G2079">
        <v>99</v>
      </c>
      <c r="H2079">
        <v>99</v>
      </c>
      <c r="I2079" s="167">
        <v>20153.676486420936</v>
      </c>
      <c r="J2079" s="22">
        <v>1.0474478812087167</v>
      </c>
      <c r="K2079" s="22" t="s">
        <v>281</v>
      </c>
      <c r="L2079" s="22" t="s">
        <v>58</v>
      </c>
      <c r="M20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79" s="24" t="str">
        <f>IFERROR(IF(Table1[[#This Row],[Medicare Rate in CR]]&gt;0,"Y","N"),"N")</f>
        <v>N</v>
      </c>
      <c r="O2079" s="166">
        <f>Table1[[#This Row],[Medicare Rate in CR]]*Table1[[#This Row],[SumOfUnits]]*Table1[[#This Row],[Actuarial Factor 06/20/2023]]</f>
        <v>0</v>
      </c>
      <c r="P20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29232.842387129549</v>
      </c>
      <c r="Q2079" s="166">
        <f>Table1[[#This Row],[Trended Medicare Pricing for all RHCs]]-Table1[[#This Row],[SumOfSFY24 Estimated Payment 5/04/23]]</f>
        <v>9079.1659007086128</v>
      </c>
      <c r="R2079" s="24">
        <f>Table1[[#This Row],[SumOfUnits]]*Table1[[#This Row],[Actuarial Factor 06/20/2023]]</f>
        <v>103.69734023966295</v>
      </c>
      <c r="S2079" s="23"/>
    </row>
    <row r="2080" spans="1:19" x14ac:dyDescent="0.25">
      <c r="A2080" s="192" t="s">
        <v>279</v>
      </c>
      <c r="B2080" s="193" t="s">
        <v>280</v>
      </c>
      <c r="C2080" s="192" t="s">
        <v>84</v>
      </c>
      <c r="D2080" s="192" t="s">
        <v>30</v>
      </c>
      <c r="E2080" s="192" t="s">
        <v>59</v>
      </c>
      <c r="F2080" s="194">
        <v>2524.7277633227327</v>
      </c>
      <c r="G2080">
        <v>14</v>
      </c>
      <c r="H2080">
        <v>14</v>
      </c>
      <c r="I2080" s="167">
        <v>2741.8624381779664</v>
      </c>
      <c r="J2080" s="22">
        <v>1.0860032032005971</v>
      </c>
      <c r="K2080" s="22" t="s">
        <v>281</v>
      </c>
      <c r="L2080" s="22" t="s">
        <v>58</v>
      </c>
      <c r="M20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80" s="24" t="str">
        <f>IFERROR(IF(Table1[[#This Row],[Medicare Rate in CR]]&gt;0,"Y","N"),"N")</f>
        <v>N</v>
      </c>
      <c r="O2080" s="166">
        <f>Table1[[#This Row],[Medicare Rate in CR]]*Table1[[#This Row],[SumOfUnits]]*Table1[[#This Row],[Actuarial Factor 06/20/2023]]</f>
        <v>0</v>
      </c>
      <c r="P20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6931.6128718108293</v>
      </c>
      <c r="Q2080" s="166">
        <f>Table1[[#This Row],[Trended Medicare Pricing for all RHCs]]-Table1[[#This Row],[SumOfSFY24 Estimated Payment 5/04/23]]</f>
        <v>4189.750433632863</v>
      </c>
      <c r="R2080" s="24">
        <f>Table1[[#This Row],[SumOfUnits]]*Table1[[#This Row],[Actuarial Factor 06/20/2023]]</f>
        <v>15.204044844808358</v>
      </c>
      <c r="S2080" s="23"/>
    </row>
    <row r="2081" spans="1:19" x14ac:dyDescent="0.25">
      <c r="A2081" s="192" t="s">
        <v>279</v>
      </c>
      <c r="B2081" s="193" t="s">
        <v>280</v>
      </c>
      <c r="C2081" s="192" t="s">
        <v>84</v>
      </c>
      <c r="D2081" s="192" t="s">
        <v>30</v>
      </c>
      <c r="E2081" s="192" t="s">
        <v>60</v>
      </c>
      <c r="F2081" s="194">
        <v>1227.36821817481</v>
      </c>
      <c r="G2081">
        <v>8</v>
      </c>
      <c r="H2081">
        <v>8</v>
      </c>
      <c r="I2081" s="167">
        <v>1181.7103157777719</v>
      </c>
      <c r="J2081" s="22">
        <v>0.96280015913648564</v>
      </c>
      <c r="K2081" s="22" t="s">
        <v>281</v>
      </c>
      <c r="L2081" s="22" t="s">
        <v>58</v>
      </c>
      <c r="M20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81" s="24" t="str">
        <f>IFERROR(IF(Table1[[#This Row],[Medicare Rate in CR]]&gt;0,"Y","N"),"N")</f>
        <v>N</v>
      </c>
      <c r="O2081" s="166">
        <f>Table1[[#This Row],[Medicare Rate in CR]]*Table1[[#This Row],[SumOfUnits]]*Table1[[#This Row],[Actuarial Factor 06/20/2023]]</f>
        <v>0</v>
      </c>
      <c r="P20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2987.4432508146051</v>
      </c>
      <c r="Q2081" s="166">
        <f>Table1[[#This Row],[Trended Medicare Pricing for all RHCs]]-Table1[[#This Row],[SumOfSFY24 Estimated Payment 5/04/23]]</f>
        <v>1805.7329350368332</v>
      </c>
      <c r="R2081" s="24">
        <f>Table1[[#This Row],[SumOfUnits]]*Table1[[#This Row],[Actuarial Factor 06/20/2023]]</f>
        <v>7.7024012730918852</v>
      </c>
      <c r="S2081" s="23"/>
    </row>
    <row r="2082" spans="1:19" x14ac:dyDescent="0.25">
      <c r="A2082" s="192" t="s">
        <v>279</v>
      </c>
      <c r="B2082" s="193" t="s">
        <v>280</v>
      </c>
      <c r="C2082" s="192" t="s">
        <v>84</v>
      </c>
      <c r="D2082" s="192" t="s">
        <v>30</v>
      </c>
      <c r="E2082" s="192" t="s">
        <v>62</v>
      </c>
      <c r="F2082" s="194">
        <v>4824.5350293919237</v>
      </c>
      <c r="G2082">
        <v>26</v>
      </c>
      <c r="H2082">
        <v>26</v>
      </c>
      <c r="I2082" s="167">
        <v>5331.033869411307</v>
      </c>
      <c r="J2082" s="22">
        <v>1.1049839698403479</v>
      </c>
      <c r="K2082" s="22" t="s">
        <v>281</v>
      </c>
      <c r="L2082" s="22" t="s">
        <v>58</v>
      </c>
      <c r="M20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82" s="24" t="str">
        <f>IFERROR(IF(Table1[[#This Row],[Medicare Rate in CR]]&gt;0,"Y","N"),"N")</f>
        <v>N</v>
      </c>
      <c r="O2082" s="166">
        <f>Table1[[#This Row],[Medicare Rate in CR]]*Table1[[#This Row],[SumOfUnits]]*Table1[[#This Row],[Actuarial Factor 06/20/2023]]</f>
        <v>0</v>
      </c>
      <c r="P20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13477.212596349962</v>
      </c>
      <c r="Q2082" s="166">
        <f>Table1[[#This Row],[Trended Medicare Pricing for all RHCs]]-Table1[[#This Row],[SumOfSFY24 Estimated Payment 5/04/23]]</f>
        <v>8146.178726938655</v>
      </c>
      <c r="R2082" s="24">
        <f>Table1[[#This Row],[SumOfUnits]]*Table1[[#This Row],[Actuarial Factor 06/20/2023]]</f>
        <v>28.729583215849043</v>
      </c>
      <c r="S2082" s="23"/>
    </row>
    <row r="2083" spans="1:19" x14ac:dyDescent="0.25">
      <c r="A2083" s="192" t="s">
        <v>279</v>
      </c>
      <c r="B2083" s="193" t="s">
        <v>280</v>
      </c>
      <c r="C2083" s="192" t="s">
        <v>84</v>
      </c>
      <c r="D2083" s="192" t="s">
        <v>30</v>
      </c>
      <c r="E2083" s="192" t="s">
        <v>63</v>
      </c>
      <c r="F2083" s="194">
        <v>1630.1435867784521</v>
      </c>
      <c r="G2083">
        <v>9</v>
      </c>
      <c r="H2083">
        <v>9</v>
      </c>
      <c r="I2083" s="167">
        <v>1635.3759053591471</v>
      </c>
      <c r="J2083" s="22">
        <v>1.0032097286540478</v>
      </c>
      <c r="K2083" s="22" t="s">
        <v>281</v>
      </c>
      <c r="L2083" s="22" t="s">
        <v>58</v>
      </c>
      <c r="M20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83" s="24" t="str">
        <f>IFERROR(IF(Table1[[#This Row],[Medicare Rate in CR]]&gt;0,"Y","N"),"N")</f>
        <v>N</v>
      </c>
      <c r="O2083" s="166">
        <f>Table1[[#This Row],[Medicare Rate in CR]]*Table1[[#This Row],[SumOfUnits]]*Table1[[#This Row],[Actuarial Factor 06/20/2023]]</f>
        <v>0</v>
      </c>
      <c r="P20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4134.3404096412869</v>
      </c>
      <c r="Q2083" s="166">
        <f>Table1[[#This Row],[Trended Medicare Pricing for all RHCs]]-Table1[[#This Row],[SumOfSFY24 Estimated Payment 5/04/23]]</f>
        <v>2498.9645042821398</v>
      </c>
      <c r="R2083" s="24">
        <f>Table1[[#This Row],[SumOfUnits]]*Table1[[#This Row],[Actuarial Factor 06/20/2023]]</f>
        <v>9.0288875578864296</v>
      </c>
      <c r="S2083" s="23"/>
    </row>
    <row r="2084" spans="1:19" x14ac:dyDescent="0.25">
      <c r="A2084" s="192" t="s">
        <v>279</v>
      </c>
      <c r="B2084" s="193" t="s">
        <v>280</v>
      </c>
      <c r="C2084" s="192" t="s">
        <v>84</v>
      </c>
      <c r="D2084" s="192" t="s">
        <v>30</v>
      </c>
      <c r="E2084" s="192" t="s">
        <v>64</v>
      </c>
      <c r="F2084" s="194">
        <v>1169.5480389322543</v>
      </c>
      <c r="G2084">
        <v>6</v>
      </c>
      <c r="H2084">
        <v>6</v>
      </c>
      <c r="I2084" s="167">
        <v>1202.1088317897661</v>
      </c>
      <c r="J2084" s="22">
        <v>1.0278404920307835</v>
      </c>
      <c r="K2084" s="22" t="s">
        <v>281</v>
      </c>
      <c r="L2084" s="22" t="s">
        <v>58</v>
      </c>
      <c r="M20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84" s="24" t="str">
        <f>IFERROR(IF(Table1[[#This Row],[Medicare Rate in CR]]&gt;0,"Y","N"),"N")</f>
        <v>N</v>
      </c>
      <c r="O2084" s="166">
        <f>Table1[[#This Row],[Medicare Rate in CR]]*Table1[[#This Row],[SumOfUnits]]*Table1[[#This Row],[Actuarial Factor 06/20/2023]]</f>
        <v>0</v>
      </c>
      <c r="P20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3039.0120728626357</v>
      </c>
      <c r="Q2084" s="166">
        <f>Table1[[#This Row],[Trended Medicare Pricing for all RHCs]]-Table1[[#This Row],[SumOfSFY24 Estimated Payment 5/04/23]]</f>
        <v>1836.9032410728696</v>
      </c>
      <c r="R2084" s="24">
        <f>Table1[[#This Row],[SumOfUnits]]*Table1[[#This Row],[Actuarial Factor 06/20/2023]]</f>
        <v>6.1670429521847012</v>
      </c>
      <c r="S2084" s="23"/>
    </row>
    <row r="2085" spans="1:19" x14ac:dyDescent="0.25">
      <c r="A2085" s="192" t="s">
        <v>279</v>
      </c>
      <c r="B2085" s="193" t="s">
        <v>280</v>
      </c>
      <c r="C2085" s="192" t="s">
        <v>84</v>
      </c>
      <c r="D2085" s="192" t="s">
        <v>30</v>
      </c>
      <c r="E2085" s="192" t="s">
        <v>77</v>
      </c>
      <c r="F2085" s="194">
        <v>764.23821913847939</v>
      </c>
      <c r="G2085">
        <v>4</v>
      </c>
      <c r="H2085">
        <v>4</v>
      </c>
      <c r="I2085" s="167">
        <v>1091.3091488027255</v>
      </c>
      <c r="J2085" s="22">
        <v>1.4279698678678372</v>
      </c>
      <c r="K2085" s="22" t="s">
        <v>281</v>
      </c>
      <c r="L2085" s="22" t="s">
        <v>58</v>
      </c>
      <c r="M20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85" s="24" t="str">
        <f>IFERROR(IF(Table1[[#This Row],[Medicare Rate in CR]]&gt;0,"Y","N"),"N")</f>
        <v>N</v>
      </c>
      <c r="O2085" s="166">
        <f>Table1[[#This Row],[Medicare Rate in CR]]*Table1[[#This Row],[SumOfUnits]]*Table1[[#This Row],[Actuarial Factor 06/20/2023]]</f>
        <v>0</v>
      </c>
      <c r="P20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2758.9030133811912</v>
      </c>
      <c r="Q2085" s="166">
        <f>Table1[[#This Row],[Trended Medicare Pricing for all RHCs]]-Table1[[#This Row],[SumOfSFY24 Estimated Payment 5/04/23]]</f>
        <v>1667.5938645784656</v>
      </c>
      <c r="R2085" s="24">
        <f>Table1[[#This Row],[SumOfUnits]]*Table1[[#This Row],[Actuarial Factor 06/20/2023]]</f>
        <v>5.7118794714713488</v>
      </c>
      <c r="S2085" s="23"/>
    </row>
    <row r="2086" spans="1:19" x14ac:dyDescent="0.25">
      <c r="A2086" s="192" t="s">
        <v>279</v>
      </c>
      <c r="B2086" s="193" t="s">
        <v>280</v>
      </c>
      <c r="C2086" s="192" t="s">
        <v>84</v>
      </c>
      <c r="D2086" s="192" t="s">
        <v>31</v>
      </c>
      <c r="E2086" s="192" t="s">
        <v>67</v>
      </c>
      <c r="F2086" s="194">
        <v>2129.2955574828948</v>
      </c>
      <c r="G2086">
        <v>11</v>
      </c>
      <c r="H2086">
        <v>11</v>
      </c>
      <c r="I2086" s="167">
        <v>2284.2856712863977</v>
      </c>
      <c r="J2086" s="22">
        <v>1.0727893848549244</v>
      </c>
      <c r="K2086" s="22" t="s">
        <v>281</v>
      </c>
      <c r="L2086" s="22" t="s">
        <v>58</v>
      </c>
      <c r="M20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86" s="24" t="str">
        <f>IFERROR(IF(Table1[[#This Row],[Medicare Rate in CR]]&gt;0,"Y","N"),"N")</f>
        <v>N</v>
      </c>
      <c r="O2086" s="166">
        <f>Table1[[#This Row],[Medicare Rate in CR]]*Table1[[#This Row],[SumOfUnits]]*Table1[[#This Row],[Actuarial Factor 06/20/2023]]</f>
        <v>0</v>
      </c>
      <c r="P20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5774.8279933780213</v>
      </c>
      <c r="Q2086" s="166">
        <f>Table1[[#This Row],[Trended Medicare Pricing for all RHCs]]-Table1[[#This Row],[SumOfSFY24 Estimated Payment 5/04/23]]</f>
        <v>3490.5423220916236</v>
      </c>
      <c r="R2086" s="24">
        <f>Table1[[#This Row],[SumOfUnits]]*Table1[[#This Row],[Actuarial Factor 06/20/2023]]</f>
        <v>11.800683233404168</v>
      </c>
      <c r="S2086" s="23"/>
    </row>
    <row r="2087" spans="1:19" x14ac:dyDescent="0.25">
      <c r="A2087" s="192" t="s">
        <v>279</v>
      </c>
      <c r="B2087" s="193" t="s">
        <v>280</v>
      </c>
      <c r="C2087" s="192" t="s">
        <v>84</v>
      </c>
      <c r="D2087" s="192" t="s">
        <v>31</v>
      </c>
      <c r="E2087" s="192" t="s">
        <v>74</v>
      </c>
      <c r="F2087" s="194">
        <v>2520.4972535414854</v>
      </c>
      <c r="G2087">
        <v>13</v>
      </c>
      <c r="H2087">
        <v>13</v>
      </c>
      <c r="I2087" s="167">
        <v>2690.0992179349655</v>
      </c>
      <c r="J2087" s="22">
        <v>1.0672890891490465</v>
      </c>
      <c r="K2087" s="22" t="s">
        <v>281</v>
      </c>
      <c r="L2087" s="22" t="s">
        <v>58</v>
      </c>
      <c r="M20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87" s="24" t="str">
        <f>IFERROR(IF(Table1[[#This Row],[Medicare Rate in CR]]&gt;0,"Y","N"),"N")</f>
        <v>N</v>
      </c>
      <c r="O2087" s="166">
        <f>Table1[[#This Row],[Medicare Rate in CR]]*Table1[[#This Row],[SumOfUnits]]*Table1[[#This Row],[Actuarial Factor 06/20/2023]]</f>
        <v>0</v>
      </c>
      <c r="P20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6800.7519654696644</v>
      </c>
      <c r="Q2087" s="166">
        <f>Table1[[#This Row],[Trended Medicare Pricing for all RHCs]]-Table1[[#This Row],[SumOfSFY24 Estimated Payment 5/04/23]]</f>
        <v>4110.6527475346993</v>
      </c>
      <c r="R2087" s="24">
        <f>Table1[[#This Row],[SumOfUnits]]*Table1[[#This Row],[Actuarial Factor 06/20/2023]]</f>
        <v>13.874758158937604</v>
      </c>
      <c r="S2087" s="23"/>
    </row>
    <row r="2088" spans="1:19" x14ac:dyDescent="0.25">
      <c r="A2088" s="192" t="s">
        <v>279</v>
      </c>
      <c r="B2088" s="193" t="s">
        <v>280</v>
      </c>
      <c r="C2088" s="192" t="s">
        <v>84</v>
      </c>
      <c r="D2088" s="192" t="s">
        <v>31</v>
      </c>
      <c r="E2088" s="192" t="s">
        <v>69</v>
      </c>
      <c r="F2088" s="194">
        <v>6246.62233786258</v>
      </c>
      <c r="G2088">
        <v>33</v>
      </c>
      <c r="H2088">
        <v>33</v>
      </c>
      <c r="I2088" s="167">
        <v>6615.3055716404297</v>
      </c>
      <c r="J2088" s="22">
        <v>1.0590212139996289</v>
      </c>
      <c r="K2088" s="22" t="s">
        <v>281</v>
      </c>
      <c r="L2088" s="22" t="s">
        <v>58</v>
      </c>
      <c r="M20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88" s="24" t="str">
        <f>IFERROR(IF(Table1[[#This Row],[Medicare Rate in CR]]&gt;0,"Y","N"),"N")</f>
        <v>N</v>
      </c>
      <c r="O2088" s="166">
        <f>Table1[[#This Row],[Medicare Rate in CR]]*Table1[[#This Row],[SumOfUnits]]*Table1[[#This Row],[Actuarial Factor 06/20/2023]]</f>
        <v>0</v>
      </c>
      <c r="P20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16723.937938263698</v>
      </c>
      <c r="Q2088" s="166">
        <f>Table1[[#This Row],[Trended Medicare Pricing for all RHCs]]-Table1[[#This Row],[SumOfSFY24 Estimated Payment 5/04/23]]</f>
        <v>10108.632366623267</v>
      </c>
      <c r="R2088" s="24">
        <f>Table1[[#This Row],[SumOfUnits]]*Table1[[#This Row],[Actuarial Factor 06/20/2023]]</f>
        <v>34.947700061987753</v>
      </c>
      <c r="S2088" s="23"/>
    </row>
    <row r="2089" spans="1:19" x14ac:dyDescent="0.25">
      <c r="A2089" s="192" t="s">
        <v>279</v>
      </c>
      <c r="B2089" s="193" t="s">
        <v>280</v>
      </c>
      <c r="C2089" s="192" t="s">
        <v>85</v>
      </c>
      <c r="D2089" s="192" t="s">
        <v>30</v>
      </c>
      <c r="E2089" s="192" t="s">
        <v>60</v>
      </c>
      <c r="F2089" s="194">
        <v>193.57232340753592</v>
      </c>
      <c r="G2089">
        <v>1</v>
      </c>
      <c r="H2089">
        <v>1</v>
      </c>
      <c r="I2089" s="167">
        <v>160.17718149319384</v>
      </c>
      <c r="J2089" s="22">
        <v>0.82747976918149668</v>
      </c>
      <c r="K2089" s="22" t="s">
        <v>281</v>
      </c>
      <c r="L2089" s="22" t="s">
        <v>58</v>
      </c>
      <c r="M20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89" s="24" t="str">
        <f>IFERROR(IF(Table1[[#This Row],[Medicare Rate in CR]]&gt;0,"Y","N"),"N")</f>
        <v>N</v>
      </c>
      <c r="O2089" s="166">
        <f>Table1[[#This Row],[Medicare Rate in CR]]*Table1[[#This Row],[SumOfUnits]]*Table1[[#This Row],[Actuarial Factor 06/20/2023]]</f>
        <v>0</v>
      </c>
      <c r="P20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186.21158360413347</v>
      </c>
      <c r="Q2089" s="166">
        <f>Table1[[#This Row],[Trended Medicare Pricing for all RHCs]]-Table1[[#This Row],[SumOfSFY24 Estimated Payment 5/04/23]]</f>
        <v>26.034402110939624</v>
      </c>
      <c r="R2089" s="24">
        <f>Table1[[#This Row],[SumOfUnits]]*Table1[[#This Row],[Actuarial Factor 06/20/2023]]</f>
        <v>0.82747976918149668</v>
      </c>
      <c r="S2089" s="23"/>
    </row>
    <row r="2090" spans="1:19" x14ac:dyDescent="0.25">
      <c r="A2090" s="192" t="s">
        <v>282</v>
      </c>
      <c r="B2090" s="193" t="s">
        <v>283</v>
      </c>
      <c r="C2090" s="192" t="s">
        <v>88</v>
      </c>
      <c r="D2090" s="192" t="s">
        <v>30</v>
      </c>
      <c r="E2090" s="192" t="s">
        <v>56</v>
      </c>
      <c r="F2090" s="194">
        <v>2377.2766695576756</v>
      </c>
      <c r="G2090">
        <v>12</v>
      </c>
      <c r="H2090">
        <v>12</v>
      </c>
      <c r="I2090" s="167">
        <v>2454.0126186318453</v>
      </c>
      <c r="J2090" s="22">
        <v>1.0322789307853037</v>
      </c>
      <c r="K2090" s="22" t="s">
        <v>284</v>
      </c>
      <c r="L2090" s="22" t="s">
        <v>58</v>
      </c>
      <c r="M20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90" s="24" t="str">
        <f>IFERROR(IF(Table1[[#This Row],[Medicare Rate in CR]]&gt;0,"Y","N"),"N")</f>
        <v>N</v>
      </c>
      <c r="O2090" s="166">
        <f>Table1[[#This Row],[Medicare Rate in CR]]*Table1[[#This Row],[SumOfUnits]]*Table1[[#This Row],[Actuarial Factor 06/20/2023]]</f>
        <v>0</v>
      </c>
      <c r="P20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2882.5697236302422</v>
      </c>
      <c r="Q2090" s="166">
        <f>Table1[[#This Row],[Trended Medicare Pricing for all RHCs]]-Table1[[#This Row],[SumOfSFY24 Estimated Payment 5/04/23]]</f>
        <v>428.55710499839688</v>
      </c>
      <c r="R2090" s="24">
        <f>Table1[[#This Row],[SumOfUnits]]*Table1[[#This Row],[Actuarial Factor 06/20/2023]]</f>
        <v>12.387347169423645</v>
      </c>
      <c r="S2090" s="23"/>
    </row>
    <row r="2091" spans="1:19" x14ac:dyDescent="0.25">
      <c r="A2091" s="192" t="s">
        <v>282</v>
      </c>
      <c r="B2091" s="193" t="s">
        <v>283</v>
      </c>
      <c r="C2091" s="192" t="s">
        <v>88</v>
      </c>
      <c r="D2091" s="192" t="s">
        <v>30</v>
      </c>
      <c r="E2091" s="192" t="s">
        <v>59</v>
      </c>
      <c r="F2091" s="194">
        <v>2975.7155247181267</v>
      </c>
      <c r="G2091">
        <v>15</v>
      </c>
      <c r="H2091">
        <v>15</v>
      </c>
      <c r="I2091" s="167">
        <v>2630.5732100648711</v>
      </c>
      <c r="J2091" s="22">
        <v>0.88401367274986775</v>
      </c>
      <c r="K2091" s="22" t="s">
        <v>284</v>
      </c>
      <c r="L2091" s="22" t="s">
        <v>58</v>
      </c>
      <c r="M20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91" s="24" t="str">
        <f>IFERROR(IF(Table1[[#This Row],[Medicare Rate in CR]]&gt;0,"Y","N"),"N")</f>
        <v>N</v>
      </c>
      <c r="O2091" s="166">
        <f>Table1[[#This Row],[Medicare Rate in CR]]*Table1[[#This Row],[SumOfUnits]]*Table1[[#This Row],[Actuarial Factor 06/20/2023]]</f>
        <v>0</v>
      </c>
      <c r="P20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3089.9640179329494</v>
      </c>
      <c r="Q2091" s="166">
        <f>Table1[[#This Row],[Trended Medicare Pricing for all RHCs]]-Table1[[#This Row],[SumOfSFY24 Estimated Payment 5/04/23]]</f>
        <v>459.39080786807835</v>
      </c>
      <c r="R2091" s="24">
        <f>Table1[[#This Row],[SumOfUnits]]*Table1[[#This Row],[Actuarial Factor 06/20/2023]]</f>
        <v>13.260205091248016</v>
      </c>
      <c r="S2091" s="23"/>
    </row>
    <row r="2092" spans="1:19" x14ac:dyDescent="0.25">
      <c r="A2092" s="192" t="s">
        <v>282</v>
      </c>
      <c r="B2092" s="193" t="s">
        <v>283</v>
      </c>
      <c r="C2092" s="192" t="s">
        <v>88</v>
      </c>
      <c r="D2092" s="192" t="s">
        <v>30</v>
      </c>
      <c r="E2092" s="192" t="s">
        <v>60</v>
      </c>
      <c r="F2092" s="194">
        <v>11923.099161607419</v>
      </c>
      <c r="G2092">
        <v>61</v>
      </c>
      <c r="H2092">
        <v>61</v>
      </c>
      <c r="I2092" s="167">
        <v>9055.2694785342901</v>
      </c>
      <c r="J2092" s="22">
        <v>0.75947279778502652</v>
      </c>
      <c r="K2092" s="22" t="s">
        <v>284</v>
      </c>
      <c r="L2092" s="22" t="s">
        <v>58</v>
      </c>
      <c r="M20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92" s="24" t="str">
        <f>IFERROR(IF(Table1[[#This Row],[Medicare Rate in CR]]&gt;0,"Y","N"),"N")</f>
        <v>N</v>
      </c>
      <c r="O2092" s="166">
        <f>Table1[[#This Row],[Medicare Rate in CR]]*Table1[[#This Row],[SumOfUnits]]*Table1[[#This Row],[Actuarial Factor 06/20/2023]]</f>
        <v>0</v>
      </c>
      <c r="P20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10636.638719766863</v>
      </c>
      <c r="Q2092" s="166">
        <f>Table1[[#This Row],[Trended Medicare Pricing for all RHCs]]-Table1[[#This Row],[SumOfSFY24 Estimated Payment 5/04/23]]</f>
        <v>1581.3692412325727</v>
      </c>
      <c r="R2092" s="24">
        <f>Table1[[#This Row],[SumOfUnits]]*Table1[[#This Row],[Actuarial Factor 06/20/2023]]</f>
        <v>46.327840664886615</v>
      </c>
      <c r="S2092" s="23"/>
    </row>
    <row r="2093" spans="1:19" x14ac:dyDescent="0.25">
      <c r="A2093" s="192" t="s">
        <v>282</v>
      </c>
      <c r="B2093" s="193" t="s">
        <v>283</v>
      </c>
      <c r="C2093" s="192" t="s">
        <v>88</v>
      </c>
      <c r="D2093" s="192" t="s">
        <v>30</v>
      </c>
      <c r="E2093" s="192" t="s">
        <v>61</v>
      </c>
      <c r="F2093" s="194">
        <v>2184.205454370242</v>
      </c>
      <c r="G2093">
        <v>11</v>
      </c>
      <c r="H2093">
        <v>11</v>
      </c>
      <c r="I2093" s="167">
        <v>1658.8446273678828</v>
      </c>
      <c r="J2093" s="22">
        <v>0.75947279778502652</v>
      </c>
      <c r="K2093" s="22" t="s">
        <v>284</v>
      </c>
      <c r="L2093" s="22" t="s">
        <v>58</v>
      </c>
      <c r="M20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93" s="24" t="str">
        <f>IFERROR(IF(Table1[[#This Row],[Medicare Rate in CR]]&gt;0,"Y","N"),"N")</f>
        <v>N</v>
      </c>
      <c r="O2093" s="166">
        <f>Table1[[#This Row],[Medicare Rate in CR]]*Table1[[#This Row],[SumOfUnits]]*Table1[[#This Row],[Actuarial Factor 06/20/2023]]</f>
        <v>0</v>
      </c>
      <c r="P20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1948.5373721196474</v>
      </c>
      <c r="Q2093" s="166">
        <f>Table1[[#This Row],[Trended Medicare Pricing for all RHCs]]-Table1[[#This Row],[SumOfSFY24 Estimated Payment 5/04/23]]</f>
        <v>289.69274475176462</v>
      </c>
      <c r="R2093" s="24">
        <f>Table1[[#This Row],[SumOfUnits]]*Table1[[#This Row],[Actuarial Factor 06/20/2023]]</f>
        <v>8.3542007756352916</v>
      </c>
      <c r="S2093" s="23"/>
    </row>
    <row r="2094" spans="1:19" x14ac:dyDescent="0.25">
      <c r="A2094" s="192" t="s">
        <v>282</v>
      </c>
      <c r="B2094" s="193" t="s">
        <v>283</v>
      </c>
      <c r="C2094" s="192" t="s">
        <v>88</v>
      </c>
      <c r="D2094" s="192" t="s">
        <v>30</v>
      </c>
      <c r="E2094" s="192" t="s">
        <v>62</v>
      </c>
      <c r="F2094" s="194">
        <v>15283.945263563677</v>
      </c>
      <c r="G2094">
        <v>77</v>
      </c>
      <c r="H2094">
        <v>77</v>
      </c>
      <c r="I2094" s="167">
        <v>15195.393936765498</v>
      </c>
      <c r="J2094" s="22">
        <v>0.99420625203302171</v>
      </c>
      <c r="K2094" s="22" t="s">
        <v>284</v>
      </c>
      <c r="L2094" s="22" t="s">
        <v>58</v>
      </c>
      <c r="M20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94" s="24" t="str">
        <f>IFERROR(IF(Table1[[#This Row],[Medicare Rate in CR]]&gt;0,"Y","N"),"N")</f>
        <v>N</v>
      </c>
      <c r="O2094" s="166">
        <f>Table1[[#This Row],[Medicare Rate in CR]]*Table1[[#This Row],[SumOfUnits]]*Table1[[#This Row],[Actuarial Factor 06/20/2023]]</f>
        <v>0</v>
      </c>
      <c r="P20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17849.045342389087</v>
      </c>
      <c r="Q2094" s="166">
        <f>Table1[[#This Row],[Trended Medicare Pricing for all RHCs]]-Table1[[#This Row],[SumOfSFY24 Estimated Payment 5/04/23]]</f>
        <v>2653.6514056235883</v>
      </c>
      <c r="R2094" s="24">
        <f>Table1[[#This Row],[SumOfUnits]]*Table1[[#This Row],[Actuarial Factor 06/20/2023]]</f>
        <v>76.553881406542672</v>
      </c>
      <c r="S2094" s="23"/>
    </row>
    <row r="2095" spans="1:19" x14ac:dyDescent="0.25">
      <c r="A2095" s="192" t="s">
        <v>282</v>
      </c>
      <c r="B2095" s="193" t="s">
        <v>283</v>
      </c>
      <c r="C2095" s="192" t="s">
        <v>88</v>
      </c>
      <c r="D2095" s="192" t="s">
        <v>30</v>
      </c>
      <c r="E2095" s="192" t="s">
        <v>63</v>
      </c>
      <c r="F2095" s="194">
        <v>5951.4310494362562</v>
      </c>
      <c r="G2095">
        <v>30</v>
      </c>
      <c r="H2095">
        <v>30</v>
      </c>
      <c r="I2095" s="167">
        <v>5501.8380422638729</v>
      </c>
      <c r="J2095" s="22">
        <v>0.92445631925535443</v>
      </c>
      <c r="K2095" s="22" t="s">
        <v>284</v>
      </c>
      <c r="L2095" s="22" t="s">
        <v>58</v>
      </c>
      <c r="M20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95" s="24" t="str">
        <f>IFERROR(IF(Table1[[#This Row],[Medicare Rate in CR]]&gt;0,"Y","N"),"N")</f>
        <v>N</v>
      </c>
      <c r="O2095" s="166">
        <f>Table1[[#This Row],[Medicare Rate in CR]]*Table1[[#This Row],[SumOfUnits]]*Table1[[#This Row],[Actuarial Factor 06/20/2023]]</f>
        <v>0</v>
      </c>
      <c r="P20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6462.6528993925203</v>
      </c>
      <c r="Q2095" s="166">
        <f>Table1[[#This Row],[Trended Medicare Pricing for all RHCs]]-Table1[[#This Row],[SumOfSFY24 Estimated Payment 5/04/23]]</f>
        <v>960.81485712864742</v>
      </c>
      <c r="R2095" s="24">
        <f>Table1[[#This Row],[SumOfUnits]]*Table1[[#This Row],[Actuarial Factor 06/20/2023]]</f>
        <v>27.733689577660634</v>
      </c>
      <c r="S2095" s="23"/>
    </row>
    <row r="2096" spans="1:19" x14ac:dyDescent="0.25">
      <c r="A2096" s="192" t="s">
        <v>282</v>
      </c>
      <c r="B2096" s="193" t="s">
        <v>283</v>
      </c>
      <c r="C2096" s="192" t="s">
        <v>88</v>
      </c>
      <c r="D2096" s="192" t="s">
        <v>30</v>
      </c>
      <c r="E2096" s="192" t="s">
        <v>64</v>
      </c>
      <c r="F2096" s="194">
        <v>14674.520574347138</v>
      </c>
      <c r="G2096">
        <v>74</v>
      </c>
      <c r="H2096">
        <v>74</v>
      </c>
      <c r="I2096" s="167">
        <v>13768.85133455846</v>
      </c>
      <c r="J2096" s="22">
        <v>0.93828287369252128</v>
      </c>
      <c r="K2096" s="22" t="s">
        <v>284</v>
      </c>
      <c r="L2096" s="22" t="s">
        <v>58</v>
      </c>
      <c r="M20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96" s="24" t="str">
        <f>IFERROR(IF(Table1[[#This Row],[Medicare Rate in CR]]&gt;0,"Y","N"),"N")</f>
        <v>N</v>
      </c>
      <c r="O2096" s="166">
        <f>Table1[[#This Row],[Medicare Rate in CR]]*Table1[[#This Row],[SumOfUnits]]*Table1[[#This Row],[Actuarial Factor 06/20/2023]]</f>
        <v>0</v>
      </c>
      <c r="P20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16173.378117465327</v>
      </c>
      <c r="Q2096" s="166">
        <f>Table1[[#This Row],[Trended Medicare Pricing for all RHCs]]-Table1[[#This Row],[SumOfSFY24 Estimated Payment 5/04/23]]</f>
        <v>2404.5267829068671</v>
      </c>
      <c r="R2096" s="24">
        <f>Table1[[#This Row],[SumOfUnits]]*Table1[[#This Row],[Actuarial Factor 06/20/2023]]</f>
        <v>69.432932653246581</v>
      </c>
      <c r="S2096" s="23"/>
    </row>
    <row r="2097" spans="1:19" x14ac:dyDescent="0.25">
      <c r="A2097" s="192" t="s">
        <v>282</v>
      </c>
      <c r="B2097" s="193" t="s">
        <v>283</v>
      </c>
      <c r="C2097" s="192" t="s">
        <v>88</v>
      </c>
      <c r="D2097" s="192" t="s">
        <v>30</v>
      </c>
      <c r="E2097" s="192" t="s">
        <v>77</v>
      </c>
      <c r="F2097" s="194">
        <v>595.69239664642964</v>
      </c>
      <c r="G2097">
        <v>3</v>
      </c>
      <c r="H2097">
        <v>3</v>
      </c>
      <c r="I2097" s="167">
        <v>844.97022016297615</v>
      </c>
      <c r="J2097" s="22">
        <v>1.4184673581867189</v>
      </c>
      <c r="K2097" s="22" t="s">
        <v>284</v>
      </c>
      <c r="L2097" s="22" t="s">
        <v>58</v>
      </c>
      <c r="M20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97" s="24" t="str">
        <f>IFERROR(IF(Table1[[#This Row],[Medicare Rate in CR]]&gt;0,"Y","N"),"N")</f>
        <v>N</v>
      </c>
      <c r="O2097" s="166">
        <f>Table1[[#This Row],[Medicare Rate in CR]]*Table1[[#This Row],[SumOfUnits]]*Table1[[#This Row],[Actuarial Factor 06/20/2023]]</f>
        <v>0</v>
      </c>
      <c r="P20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992.53180506011915</v>
      </c>
      <c r="Q2097" s="166">
        <f>Table1[[#This Row],[Trended Medicare Pricing for all RHCs]]-Table1[[#This Row],[SumOfSFY24 Estimated Payment 5/04/23]]</f>
        <v>147.56158489714301</v>
      </c>
      <c r="R2097" s="24">
        <f>Table1[[#This Row],[SumOfUnits]]*Table1[[#This Row],[Actuarial Factor 06/20/2023]]</f>
        <v>4.2554020745601564</v>
      </c>
      <c r="S2097" s="23"/>
    </row>
    <row r="2098" spans="1:19" x14ac:dyDescent="0.25">
      <c r="A2098" s="192" t="s">
        <v>282</v>
      </c>
      <c r="B2098" s="193" t="s">
        <v>283</v>
      </c>
      <c r="C2098" s="192" t="s">
        <v>88</v>
      </c>
      <c r="D2098" s="192" t="s">
        <v>32</v>
      </c>
      <c r="E2098" s="192" t="s">
        <v>94</v>
      </c>
      <c r="F2098" s="194">
        <v>198.56413221547655</v>
      </c>
      <c r="G2098">
        <v>1</v>
      </c>
      <c r="H2098">
        <v>1</v>
      </c>
      <c r="I2098" s="167">
        <v>205.76853783726614</v>
      </c>
      <c r="J2098" s="22">
        <v>1.0362825125636062</v>
      </c>
      <c r="K2098" s="22" t="s">
        <v>284</v>
      </c>
      <c r="L2098" s="22" t="s">
        <v>58</v>
      </c>
      <c r="M20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98" s="24" t="str">
        <f>IFERROR(IF(Table1[[#This Row],[Medicare Rate in CR]]&gt;0,"Y","N"),"N")</f>
        <v>N</v>
      </c>
      <c r="O2098" s="166">
        <f>Table1[[#This Row],[Medicare Rate in CR]]*Table1[[#This Row],[SumOfUnits]]*Table1[[#This Row],[Actuarial Factor 06/20/2023]]</f>
        <v>0</v>
      </c>
      <c r="P20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241.70297770353537</v>
      </c>
      <c r="Q2098" s="166">
        <f>Table1[[#This Row],[Trended Medicare Pricing for all RHCs]]-Table1[[#This Row],[SumOfSFY24 Estimated Payment 5/04/23]]</f>
        <v>35.93443986626923</v>
      </c>
      <c r="R2098" s="24">
        <f>Table1[[#This Row],[SumOfUnits]]*Table1[[#This Row],[Actuarial Factor 06/20/2023]]</f>
        <v>1.0362825125636062</v>
      </c>
      <c r="S2098" s="23"/>
    </row>
    <row r="2099" spans="1:19" x14ac:dyDescent="0.25">
      <c r="A2099" s="192" t="s">
        <v>282</v>
      </c>
      <c r="B2099" s="193" t="s">
        <v>283</v>
      </c>
      <c r="C2099" s="192" t="s">
        <v>88</v>
      </c>
      <c r="D2099" s="192" t="s">
        <v>32</v>
      </c>
      <c r="E2099" s="192" t="s">
        <v>81</v>
      </c>
      <c r="F2099" s="194">
        <v>198.56413221547655</v>
      </c>
      <c r="G2099">
        <v>1</v>
      </c>
      <c r="H2099">
        <v>1</v>
      </c>
      <c r="I2099" s="167">
        <v>209.3388088509075</v>
      </c>
      <c r="J2099" s="22">
        <v>1.0542629553243712</v>
      </c>
      <c r="K2099" s="22" t="s">
        <v>284</v>
      </c>
      <c r="L2099" s="22" t="s">
        <v>58</v>
      </c>
      <c r="M20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099" s="24" t="str">
        <f>IFERROR(IF(Table1[[#This Row],[Medicare Rate in CR]]&gt;0,"Y","N"),"N")</f>
        <v>N</v>
      </c>
      <c r="O2099" s="166">
        <f>Table1[[#This Row],[Medicare Rate in CR]]*Table1[[#This Row],[SumOfUnits]]*Table1[[#This Row],[Actuarial Factor 06/20/2023]]</f>
        <v>0</v>
      </c>
      <c r="P20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245.8967438850699</v>
      </c>
      <c r="Q2099" s="166">
        <f>Table1[[#This Row],[Trended Medicare Pricing for all RHCs]]-Table1[[#This Row],[SumOfSFY24 Estimated Payment 5/04/23]]</f>
        <v>36.557935034162398</v>
      </c>
      <c r="R2099" s="24">
        <f>Table1[[#This Row],[SumOfUnits]]*Table1[[#This Row],[Actuarial Factor 06/20/2023]]</f>
        <v>1.0542629553243712</v>
      </c>
      <c r="S2099" s="23"/>
    </row>
    <row r="2100" spans="1:19" x14ac:dyDescent="0.25">
      <c r="A2100" s="192" t="s">
        <v>282</v>
      </c>
      <c r="B2100" s="193" t="s">
        <v>283</v>
      </c>
      <c r="C2100" s="192" t="s">
        <v>88</v>
      </c>
      <c r="D2100" s="192" t="s">
        <v>32</v>
      </c>
      <c r="E2100" s="192" t="s">
        <v>65</v>
      </c>
      <c r="F2100" s="194">
        <v>2178.7125373421991</v>
      </c>
      <c r="G2100">
        <v>11</v>
      </c>
      <c r="H2100">
        <v>11</v>
      </c>
      <c r="I2100" s="167">
        <v>2553.0631793687357</v>
      </c>
      <c r="J2100" s="22">
        <v>1.1718219524651954</v>
      </c>
      <c r="K2100" s="22" t="s">
        <v>284</v>
      </c>
      <c r="L2100" s="22" t="s">
        <v>58</v>
      </c>
      <c r="M21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100" s="24" t="str">
        <f>IFERROR(IF(Table1[[#This Row],[Medicare Rate in CR]]&gt;0,"Y","N"),"N")</f>
        <v>N</v>
      </c>
      <c r="O2100" s="166">
        <f>Table1[[#This Row],[Medicare Rate in CR]]*Table1[[#This Row],[SumOfUnits]]*Table1[[#This Row],[Actuarial Factor 06/20/2023]]</f>
        <v>0</v>
      </c>
      <c r="P21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2998.9180037168953</v>
      </c>
      <c r="Q2100" s="166">
        <f>Table1[[#This Row],[Trended Medicare Pricing for all RHCs]]-Table1[[#This Row],[SumOfSFY24 Estimated Payment 5/04/23]]</f>
        <v>445.85482434815958</v>
      </c>
      <c r="R2100" s="24">
        <f>Table1[[#This Row],[SumOfUnits]]*Table1[[#This Row],[Actuarial Factor 06/20/2023]]</f>
        <v>12.890041477117149</v>
      </c>
      <c r="S2100" s="23"/>
    </row>
    <row r="2101" spans="1:19" x14ac:dyDescent="0.25">
      <c r="A2101" s="192" t="s">
        <v>282</v>
      </c>
      <c r="B2101" s="193" t="s">
        <v>283</v>
      </c>
      <c r="C2101" s="192" t="s">
        <v>88</v>
      </c>
      <c r="D2101" s="192" t="s">
        <v>32</v>
      </c>
      <c r="E2101" s="192" t="s">
        <v>66</v>
      </c>
      <c r="F2101" s="194">
        <v>794.25652886190619</v>
      </c>
      <c r="G2101">
        <v>4</v>
      </c>
      <c r="H2101">
        <v>4</v>
      </c>
      <c r="I2101" s="167">
        <v>840.48081249357278</v>
      </c>
      <c r="J2101" s="22">
        <v>1.0581981789912405</v>
      </c>
      <c r="K2101" s="22" t="s">
        <v>284</v>
      </c>
      <c r="L2101" s="22" t="s">
        <v>58</v>
      </c>
      <c r="M21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101" s="24" t="str">
        <f>IFERROR(IF(Table1[[#This Row],[Medicare Rate in CR]]&gt;0,"Y","N"),"N")</f>
        <v>N</v>
      </c>
      <c r="O2101" s="166">
        <f>Table1[[#This Row],[Medicare Rate in CR]]*Table1[[#This Row],[SumOfUnits]]*Table1[[#This Row],[Actuarial Factor 06/20/2023]]</f>
        <v>0</v>
      </c>
      <c r="P21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987.25838856396831</v>
      </c>
      <c r="Q2101" s="166">
        <f>Table1[[#This Row],[Trended Medicare Pricing for all RHCs]]-Table1[[#This Row],[SumOfSFY24 Estimated Payment 5/04/23]]</f>
        <v>146.77757607039553</v>
      </c>
      <c r="R2101" s="24">
        <f>Table1[[#This Row],[SumOfUnits]]*Table1[[#This Row],[Actuarial Factor 06/20/2023]]</f>
        <v>4.2327927159649619</v>
      </c>
      <c r="S2101" s="23"/>
    </row>
    <row r="2102" spans="1:19" x14ac:dyDescent="0.25">
      <c r="A2102" s="192" t="s">
        <v>282</v>
      </c>
      <c r="B2102" s="193" t="s">
        <v>283</v>
      </c>
      <c r="C2102" s="192" t="s">
        <v>88</v>
      </c>
      <c r="D2102" s="192" t="s">
        <v>31</v>
      </c>
      <c r="E2102" s="192" t="s">
        <v>67</v>
      </c>
      <c r="F2102" s="194">
        <v>3571.4079213645564</v>
      </c>
      <c r="G2102">
        <v>18</v>
      </c>
      <c r="H2102">
        <v>18</v>
      </c>
      <c r="I2102" s="167">
        <v>3853.0181392581503</v>
      </c>
      <c r="J2102" s="22">
        <v>1.0788513169299341</v>
      </c>
      <c r="K2102" s="22" t="s">
        <v>284</v>
      </c>
      <c r="L2102" s="22" t="s">
        <v>58</v>
      </c>
      <c r="M21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102" s="24" t="str">
        <f>IFERROR(IF(Table1[[#This Row],[Medicare Rate in CR]]&gt;0,"Y","N"),"N")</f>
        <v>N</v>
      </c>
      <c r="O2102" s="166">
        <f>Table1[[#This Row],[Medicare Rate in CR]]*Table1[[#This Row],[SumOfUnits]]*Table1[[#This Row],[Actuarial Factor 06/20/2023]]</f>
        <v>0</v>
      </c>
      <c r="P21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4525.8909218713779</v>
      </c>
      <c r="Q2102" s="166">
        <f>Table1[[#This Row],[Trended Medicare Pricing for all RHCs]]-Table1[[#This Row],[SumOfSFY24 Estimated Payment 5/04/23]]</f>
        <v>672.87278261322763</v>
      </c>
      <c r="R2102" s="24">
        <f>Table1[[#This Row],[SumOfUnits]]*Table1[[#This Row],[Actuarial Factor 06/20/2023]]</f>
        <v>19.419323704738815</v>
      </c>
      <c r="S2102" s="23"/>
    </row>
    <row r="2103" spans="1:19" x14ac:dyDescent="0.25">
      <c r="A2103" s="192" t="s">
        <v>282</v>
      </c>
      <c r="B2103" s="193" t="s">
        <v>283</v>
      </c>
      <c r="C2103" s="192" t="s">
        <v>88</v>
      </c>
      <c r="D2103" s="192" t="s">
        <v>31</v>
      </c>
      <c r="E2103" s="192" t="s">
        <v>82</v>
      </c>
      <c r="F2103" s="194">
        <v>198.56413221547655</v>
      </c>
      <c r="G2103">
        <v>1</v>
      </c>
      <c r="H2103">
        <v>1</v>
      </c>
      <c r="I2103" s="167">
        <v>222.74458263903855</v>
      </c>
      <c r="J2103" s="22">
        <v>1.121776527078526</v>
      </c>
      <c r="K2103" s="22" t="s">
        <v>284</v>
      </c>
      <c r="L2103" s="22" t="s">
        <v>58</v>
      </c>
      <c r="M21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103" s="24" t="str">
        <f>IFERROR(IF(Table1[[#This Row],[Medicare Rate in CR]]&gt;0,"Y","N"),"N")</f>
        <v>N</v>
      </c>
      <c r="O2103" s="166">
        <f>Table1[[#This Row],[Medicare Rate in CR]]*Table1[[#This Row],[SumOfUnits]]*Table1[[#This Row],[Actuarial Factor 06/20/2023]]</f>
        <v>0</v>
      </c>
      <c r="P21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261.64363831833759</v>
      </c>
      <c r="Q2103" s="166">
        <f>Table1[[#This Row],[Trended Medicare Pricing for all RHCs]]-Table1[[#This Row],[SumOfSFY24 Estimated Payment 5/04/23]]</f>
        <v>38.899055679299039</v>
      </c>
      <c r="R2103" s="24">
        <f>Table1[[#This Row],[SumOfUnits]]*Table1[[#This Row],[Actuarial Factor 06/20/2023]]</f>
        <v>1.121776527078526</v>
      </c>
      <c r="S2103" s="23"/>
    </row>
    <row r="2104" spans="1:19" x14ac:dyDescent="0.25">
      <c r="A2104" s="192" t="s">
        <v>282</v>
      </c>
      <c r="B2104" s="193" t="s">
        <v>283</v>
      </c>
      <c r="C2104" s="192" t="s">
        <v>88</v>
      </c>
      <c r="D2104" s="192" t="s">
        <v>31</v>
      </c>
      <c r="E2104" s="192" t="s">
        <v>68</v>
      </c>
      <c r="F2104" s="194">
        <v>2779.8978510166717</v>
      </c>
      <c r="G2104">
        <v>14</v>
      </c>
      <c r="H2104">
        <v>14</v>
      </c>
      <c r="I2104" s="167">
        <v>2788.9696453507959</v>
      </c>
      <c r="J2104" s="22">
        <v>1.0032633552814922</v>
      </c>
      <c r="K2104" s="22" t="s">
        <v>284</v>
      </c>
      <c r="L2104" s="22" t="s">
        <v>58</v>
      </c>
      <c r="M21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104" s="24" t="str">
        <f>IFERROR(IF(Table1[[#This Row],[Medicare Rate in CR]]&gt;0,"Y","N"),"N")</f>
        <v>N</v>
      </c>
      <c r="O2104" s="166">
        <f>Table1[[#This Row],[Medicare Rate in CR]]*Table1[[#This Row],[SumOfUnits]]*Table1[[#This Row],[Actuarial Factor 06/20/2023]]</f>
        <v>0</v>
      </c>
      <c r="P21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3276.0220541547515</v>
      </c>
      <c r="Q2104" s="166">
        <f>Table1[[#This Row],[Trended Medicare Pricing for all RHCs]]-Table1[[#This Row],[SumOfSFY24 Estimated Payment 5/04/23]]</f>
        <v>487.05240880395559</v>
      </c>
      <c r="R2104" s="24">
        <f>Table1[[#This Row],[SumOfUnits]]*Table1[[#This Row],[Actuarial Factor 06/20/2023]]</f>
        <v>14.045686973940892</v>
      </c>
      <c r="S2104" s="23"/>
    </row>
    <row r="2105" spans="1:19" x14ac:dyDescent="0.25">
      <c r="A2105" s="192" t="s">
        <v>282</v>
      </c>
      <c r="B2105" s="193" t="s">
        <v>283</v>
      </c>
      <c r="C2105" s="192" t="s">
        <v>88</v>
      </c>
      <c r="D2105" s="192" t="s">
        <v>31</v>
      </c>
      <c r="E2105" s="192" t="s">
        <v>69</v>
      </c>
      <c r="F2105" s="194">
        <v>24205.598920690034</v>
      </c>
      <c r="G2105">
        <v>122</v>
      </c>
      <c r="H2105">
        <v>122</v>
      </c>
      <c r="I2105" s="167">
        <v>25567.084867827518</v>
      </c>
      <c r="J2105" s="22">
        <v>1.0562467366165329</v>
      </c>
      <c r="K2105" s="22" t="s">
        <v>284</v>
      </c>
      <c r="L2105" s="22" t="s">
        <v>58</v>
      </c>
      <c r="M21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105" s="24" t="str">
        <f>IFERROR(IF(Table1[[#This Row],[Medicare Rate in CR]]&gt;0,"Y","N"),"N")</f>
        <v>N</v>
      </c>
      <c r="O2105" s="166">
        <f>Table1[[#This Row],[Medicare Rate in CR]]*Table1[[#This Row],[SumOfUnits]]*Table1[[#This Row],[Actuarial Factor 06/20/2023]]</f>
        <v>0</v>
      </c>
      <c r="P21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30031.999102992773</v>
      </c>
      <c r="Q2105" s="166">
        <f>Table1[[#This Row],[Trended Medicare Pricing for all RHCs]]-Table1[[#This Row],[SumOfSFY24 Estimated Payment 5/04/23]]</f>
        <v>4464.9142351652554</v>
      </c>
      <c r="R2105" s="24">
        <f>Table1[[#This Row],[SumOfUnits]]*Table1[[#This Row],[Actuarial Factor 06/20/2023]]</f>
        <v>128.86210186721701</v>
      </c>
      <c r="S2105" s="23"/>
    </row>
    <row r="2106" spans="1:19" x14ac:dyDescent="0.25">
      <c r="A2106" s="192" t="s">
        <v>282</v>
      </c>
      <c r="B2106" s="193" t="s">
        <v>283</v>
      </c>
      <c r="C2106" s="192" t="s">
        <v>90</v>
      </c>
      <c r="D2106" s="192" t="s">
        <v>30</v>
      </c>
      <c r="E2106" s="192" t="s">
        <v>59</v>
      </c>
      <c r="F2106" s="194">
        <v>198.56413221547655</v>
      </c>
      <c r="G2106">
        <v>1</v>
      </c>
      <c r="H2106">
        <v>1</v>
      </c>
      <c r="I2106" s="167">
        <v>194.05115192809927</v>
      </c>
      <c r="J2106" s="22">
        <v>0.97727192601693091</v>
      </c>
      <c r="K2106" s="22" t="s">
        <v>284</v>
      </c>
      <c r="L2106" s="22" t="s">
        <v>58</v>
      </c>
      <c r="M21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106" s="24" t="str">
        <f>IFERROR(IF(Table1[[#This Row],[Medicare Rate in CR]]&gt;0,"Y","N"),"N")</f>
        <v>N</v>
      </c>
      <c r="O2106" s="166">
        <f>Table1[[#This Row],[Medicare Rate in CR]]*Table1[[#This Row],[SumOfUnits]]*Table1[[#This Row],[Actuarial Factor 06/20/2023]]</f>
        <v>0</v>
      </c>
      <c r="P21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294.61855312645025</v>
      </c>
      <c r="Q2106" s="166">
        <f>Table1[[#This Row],[Trended Medicare Pricing for all RHCs]]-Table1[[#This Row],[SumOfSFY24 Estimated Payment 5/04/23]]</f>
        <v>100.56740119835098</v>
      </c>
      <c r="R2106" s="24">
        <f>Table1[[#This Row],[SumOfUnits]]*Table1[[#This Row],[Actuarial Factor 06/20/2023]]</f>
        <v>0.97727192601693091</v>
      </c>
      <c r="S2106" s="23"/>
    </row>
    <row r="2107" spans="1:19" x14ac:dyDescent="0.25">
      <c r="A2107" s="192" t="s">
        <v>282</v>
      </c>
      <c r="B2107" s="193" t="s">
        <v>283</v>
      </c>
      <c r="C2107" s="192" t="s">
        <v>78</v>
      </c>
      <c r="D2107" s="192" t="s">
        <v>31</v>
      </c>
      <c r="E2107" s="192" t="s">
        <v>68</v>
      </c>
      <c r="F2107" s="194">
        <v>1185.8918762648163</v>
      </c>
      <c r="G2107">
        <v>6</v>
      </c>
      <c r="H2107">
        <v>6</v>
      </c>
      <c r="I2107" s="167">
        <v>1128.5850106801427</v>
      </c>
      <c r="J2107" s="22">
        <v>0.95167614625612229</v>
      </c>
      <c r="K2107" s="22" t="s">
        <v>284</v>
      </c>
      <c r="L2107" s="22" t="s">
        <v>58</v>
      </c>
      <c r="M21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107" s="24" t="str">
        <f>IFERROR(IF(Table1[[#This Row],[Medicare Rate in CR]]&gt;0,"Y","N"),"N")</f>
        <v>N</v>
      </c>
      <c r="O2107" s="166">
        <f>Table1[[#This Row],[Medicare Rate in CR]]*Table1[[#This Row],[SumOfUnits]]*Table1[[#This Row],[Actuarial Factor 06/20/2023]]</f>
        <v>0</v>
      </c>
      <c r="P21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1637.1956665963246</v>
      </c>
      <c r="Q2107" s="166">
        <f>Table1[[#This Row],[Trended Medicare Pricing for all RHCs]]-Table1[[#This Row],[SumOfSFY24 Estimated Payment 5/04/23]]</f>
        <v>508.61065591618194</v>
      </c>
      <c r="R2107" s="24">
        <f>Table1[[#This Row],[SumOfUnits]]*Table1[[#This Row],[Actuarial Factor 06/20/2023]]</f>
        <v>5.7100568775367337</v>
      </c>
      <c r="S2107" s="23"/>
    </row>
    <row r="2108" spans="1:19" x14ac:dyDescent="0.25">
      <c r="A2108" s="192" t="s">
        <v>282</v>
      </c>
      <c r="B2108" s="193" t="s">
        <v>283</v>
      </c>
      <c r="C2108" s="192" t="s">
        <v>55</v>
      </c>
      <c r="D2108" s="192" t="s">
        <v>31</v>
      </c>
      <c r="E2108" s="192" t="s">
        <v>68</v>
      </c>
      <c r="F2108" s="194">
        <v>391.63534740291027</v>
      </c>
      <c r="G2108">
        <v>2</v>
      </c>
      <c r="H2108">
        <v>2</v>
      </c>
      <c r="I2108" s="167">
        <v>422.12685153816892</v>
      </c>
      <c r="J2108" s="22">
        <v>1.0778568746091484</v>
      </c>
      <c r="K2108" s="22" t="s">
        <v>284</v>
      </c>
      <c r="L2108" s="22" t="s">
        <v>58</v>
      </c>
      <c r="M21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108" s="24" t="str">
        <f>IFERROR(IF(Table1[[#This Row],[Medicare Rate in CR]]&gt;0,"Y","N"),"N")</f>
        <v>N</v>
      </c>
      <c r="O2108" s="166">
        <f>Table1[[#This Row],[Medicare Rate in CR]]*Table1[[#This Row],[SumOfUnits]]*Table1[[#This Row],[Actuarial Factor 06/20/2023]]</f>
        <v>0</v>
      </c>
      <c r="P21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612.29362923955341</v>
      </c>
      <c r="Q2108" s="166">
        <f>Table1[[#This Row],[Trended Medicare Pricing for all RHCs]]-Table1[[#This Row],[SumOfSFY24 Estimated Payment 5/04/23]]</f>
        <v>190.16677770138449</v>
      </c>
      <c r="R2108" s="24">
        <f>Table1[[#This Row],[SumOfUnits]]*Table1[[#This Row],[Actuarial Factor 06/20/2023]]</f>
        <v>2.1557137492182967</v>
      </c>
      <c r="S2108" s="23"/>
    </row>
    <row r="2109" spans="1:19" x14ac:dyDescent="0.25">
      <c r="A2109" s="192" t="s">
        <v>282</v>
      </c>
      <c r="B2109" s="193" t="s">
        <v>283</v>
      </c>
      <c r="C2109" s="192" t="s">
        <v>83</v>
      </c>
      <c r="D2109" s="192" t="s">
        <v>30</v>
      </c>
      <c r="E2109" s="192" t="s">
        <v>62</v>
      </c>
      <c r="F2109" s="194">
        <v>1985.6413221547655</v>
      </c>
      <c r="G2109">
        <v>10</v>
      </c>
      <c r="H2109">
        <v>10</v>
      </c>
      <c r="I2109" s="167">
        <v>1892.0943841325468</v>
      </c>
      <c r="J2109" s="22">
        <v>0.95288830012829107</v>
      </c>
      <c r="K2109" s="22" t="s">
        <v>284</v>
      </c>
      <c r="L2109" s="22" t="s">
        <v>58</v>
      </c>
      <c r="M21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109" s="24" t="str">
        <f>IFERROR(IF(Table1[[#This Row],[Medicare Rate in CR]]&gt;0,"Y","N"),"N")</f>
        <v>N</v>
      </c>
      <c r="O2109" s="166">
        <f>Table1[[#This Row],[Medicare Rate in CR]]*Table1[[#This Row],[SumOfUnits]]*Table1[[#This Row],[Actuarial Factor 06/20/2023]]</f>
        <v>0</v>
      </c>
      <c r="P21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1939.594859765037</v>
      </c>
      <c r="Q2109" s="166">
        <f>Table1[[#This Row],[Trended Medicare Pricing for all RHCs]]-Table1[[#This Row],[SumOfSFY24 Estimated Payment 5/04/23]]</f>
        <v>47.500475632490179</v>
      </c>
      <c r="R2109" s="24">
        <f>Table1[[#This Row],[SumOfUnits]]*Table1[[#This Row],[Actuarial Factor 06/20/2023]]</f>
        <v>9.5288830012829102</v>
      </c>
      <c r="S2109" s="23"/>
    </row>
    <row r="2110" spans="1:19" x14ac:dyDescent="0.25">
      <c r="A2110" s="192" t="s">
        <v>282</v>
      </c>
      <c r="B2110" s="193" t="s">
        <v>283</v>
      </c>
      <c r="C2110" s="192" t="s">
        <v>83</v>
      </c>
      <c r="D2110" s="192" t="s">
        <v>30</v>
      </c>
      <c r="E2110" s="192" t="s">
        <v>63</v>
      </c>
      <c r="F2110" s="194">
        <v>188.70579165462078</v>
      </c>
      <c r="G2110">
        <v>1</v>
      </c>
      <c r="H2110">
        <v>1</v>
      </c>
      <c r="I2110" s="167">
        <v>175.08715575425489</v>
      </c>
      <c r="J2110" s="22">
        <v>0.92783138354708572</v>
      </c>
      <c r="K2110" s="22" t="s">
        <v>284</v>
      </c>
      <c r="L2110" s="22" t="s">
        <v>58</v>
      </c>
      <c r="M21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110" s="24" t="str">
        <f>IFERROR(IF(Table1[[#This Row],[Medicare Rate in CR]]&gt;0,"Y","N"),"N")</f>
        <v>N</v>
      </c>
      <c r="O2110" s="166">
        <f>Table1[[#This Row],[Medicare Rate in CR]]*Table1[[#This Row],[SumOfUnits]]*Table1[[#This Row],[Actuarial Factor 06/20/2023]]</f>
        <v>0</v>
      </c>
      <c r="P21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179.482667545428</v>
      </c>
      <c r="Q2110" s="166">
        <f>Table1[[#This Row],[Trended Medicare Pricing for all RHCs]]-Table1[[#This Row],[SumOfSFY24 Estimated Payment 5/04/23]]</f>
        <v>4.3955117911731065</v>
      </c>
      <c r="R2110" s="24">
        <f>Table1[[#This Row],[SumOfUnits]]*Table1[[#This Row],[Actuarial Factor 06/20/2023]]</f>
        <v>0.92783138354708572</v>
      </c>
      <c r="S2110" s="23"/>
    </row>
    <row r="2111" spans="1:19" x14ac:dyDescent="0.25">
      <c r="A2111" s="192" t="s">
        <v>282</v>
      </c>
      <c r="B2111" s="193" t="s">
        <v>283</v>
      </c>
      <c r="C2111" s="192" t="s">
        <v>83</v>
      </c>
      <c r="D2111" s="192" t="s">
        <v>30</v>
      </c>
      <c r="E2111" s="192" t="s">
        <v>64</v>
      </c>
      <c r="F2111" s="194">
        <v>592.94593813240817</v>
      </c>
      <c r="G2111">
        <v>3</v>
      </c>
      <c r="H2111">
        <v>3</v>
      </c>
      <c r="I2111" s="167">
        <v>573.46112686744016</v>
      </c>
      <c r="J2111" s="22">
        <v>0.96713897505337676</v>
      </c>
      <c r="K2111" s="22" t="s">
        <v>284</v>
      </c>
      <c r="L2111" s="22" t="s">
        <v>58</v>
      </c>
      <c r="M21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111" s="24" t="str">
        <f>IFERROR(IF(Table1[[#This Row],[Medicare Rate in CR]]&gt;0,"Y","N"),"N")</f>
        <v>N</v>
      </c>
      <c r="O2111" s="166">
        <f>Table1[[#This Row],[Medicare Rate in CR]]*Table1[[#This Row],[SumOfUnits]]*Table1[[#This Row],[Actuarial Factor 06/20/2023]]</f>
        <v>0</v>
      </c>
      <c r="P21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587.85770058563526</v>
      </c>
      <c r="Q2111" s="166">
        <f>Table1[[#This Row],[Trended Medicare Pricing for all RHCs]]-Table1[[#This Row],[SumOfSFY24 Estimated Payment 5/04/23]]</f>
        <v>14.3965737181951</v>
      </c>
      <c r="R2111" s="24">
        <f>Table1[[#This Row],[SumOfUnits]]*Table1[[#This Row],[Actuarial Factor 06/20/2023]]</f>
        <v>2.9014169251601301</v>
      </c>
      <c r="S2111" s="23"/>
    </row>
    <row r="2112" spans="1:19" x14ac:dyDescent="0.25">
      <c r="A2112" s="192" t="s">
        <v>282</v>
      </c>
      <c r="B2112" s="193" t="s">
        <v>283</v>
      </c>
      <c r="C2112" s="192" t="s">
        <v>83</v>
      </c>
      <c r="D2112" s="192" t="s">
        <v>32</v>
      </c>
      <c r="E2112" s="192" t="s">
        <v>80</v>
      </c>
      <c r="F2112" s="194">
        <v>198.56413221547655</v>
      </c>
      <c r="G2112">
        <v>1</v>
      </c>
      <c r="H2112">
        <v>1</v>
      </c>
      <c r="I2112" s="167">
        <v>284.36105404481611</v>
      </c>
      <c r="J2112" s="22">
        <v>1.4320867060534126</v>
      </c>
      <c r="K2112" s="22" t="s">
        <v>284</v>
      </c>
      <c r="L2112" s="22" t="s">
        <v>58</v>
      </c>
      <c r="M21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112" s="24" t="str">
        <f>IFERROR(IF(Table1[[#This Row],[Medicare Rate in CR]]&gt;0,"Y","N"),"N")</f>
        <v>N</v>
      </c>
      <c r="O2112" s="166">
        <f>Table1[[#This Row],[Medicare Rate in CR]]*Table1[[#This Row],[SumOfUnits]]*Table1[[#This Row],[Actuarial Factor 06/20/2023]]</f>
        <v>0</v>
      </c>
      <c r="P21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291.49985506434223</v>
      </c>
      <c r="Q2112" s="166">
        <f>Table1[[#This Row],[Trended Medicare Pricing for all RHCs]]-Table1[[#This Row],[SumOfSFY24 Estimated Payment 5/04/23]]</f>
        <v>7.1388010195261131</v>
      </c>
      <c r="R2112" s="24">
        <f>Table1[[#This Row],[SumOfUnits]]*Table1[[#This Row],[Actuarial Factor 06/20/2023]]</f>
        <v>1.4320867060534126</v>
      </c>
      <c r="S2112" s="23"/>
    </row>
    <row r="2113" spans="1:19" x14ac:dyDescent="0.25">
      <c r="A2113" s="192" t="s">
        <v>282</v>
      </c>
      <c r="B2113" s="193" t="s">
        <v>283</v>
      </c>
      <c r="C2113" s="192" t="s">
        <v>83</v>
      </c>
      <c r="D2113" s="192" t="s">
        <v>31</v>
      </c>
      <c r="E2113" s="192" t="s">
        <v>69</v>
      </c>
      <c r="F2113" s="194">
        <v>794.25652886190619</v>
      </c>
      <c r="G2113">
        <v>4</v>
      </c>
      <c r="H2113">
        <v>4</v>
      </c>
      <c r="I2113" s="167">
        <v>919.58730523074223</v>
      </c>
      <c r="J2113" s="22">
        <v>1.1577963438946144</v>
      </c>
      <c r="K2113" s="22" t="s">
        <v>284</v>
      </c>
      <c r="L2113" s="22" t="s">
        <v>58</v>
      </c>
      <c r="M21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113" s="24" t="str">
        <f>IFERROR(IF(Table1[[#This Row],[Medicare Rate in CR]]&gt;0,"Y","N"),"N")</f>
        <v>N</v>
      </c>
      <c r="O2113" s="166">
        <f>Table1[[#This Row],[Medicare Rate in CR]]*Table1[[#This Row],[SumOfUnits]]*Table1[[#This Row],[Actuarial Factor 06/20/2023]]</f>
        <v>0</v>
      </c>
      <c r="P21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942.67327533370099</v>
      </c>
      <c r="Q2113" s="166">
        <f>Table1[[#This Row],[Trended Medicare Pricing for all RHCs]]-Table1[[#This Row],[SumOfSFY24 Estimated Payment 5/04/23]]</f>
        <v>23.085970102958754</v>
      </c>
      <c r="R2113" s="24">
        <f>Table1[[#This Row],[SumOfUnits]]*Table1[[#This Row],[Actuarial Factor 06/20/2023]]</f>
        <v>4.6311853755784576</v>
      </c>
      <c r="S2113" s="23"/>
    </row>
    <row r="2114" spans="1:19" x14ac:dyDescent="0.25">
      <c r="A2114" s="192" t="s">
        <v>285</v>
      </c>
      <c r="B2114" s="193" t="s">
        <v>286</v>
      </c>
      <c r="C2114" s="192" t="s">
        <v>88</v>
      </c>
      <c r="D2114" s="192" t="s">
        <v>30</v>
      </c>
      <c r="E2114" s="192" t="s">
        <v>62</v>
      </c>
      <c r="F2114" s="194">
        <v>177.39230991616074</v>
      </c>
      <c r="G2114">
        <v>1</v>
      </c>
      <c r="H2114">
        <v>1</v>
      </c>
      <c r="I2114" s="167">
        <v>176.3645435812264</v>
      </c>
      <c r="J2114" s="22">
        <v>0.99420625203302171</v>
      </c>
      <c r="K2114" s="22" t="s">
        <v>287</v>
      </c>
      <c r="L2114" s="22" t="s">
        <v>58</v>
      </c>
      <c r="M2114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14" s="24" t="str">
        <f>IFERROR(IF(Table1[[#This Row],[Medicare Rate in CR]]&gt;0,"Y","N"),"N")</f>
        <v>Y</v>
      </c>
      <c r="O2114" s="166">
        <f>Table1[[#This Row],[Medicare Rate in CR]]*Table1[[#This Row],[SumOfUnits]]*Table1[[#This Row],[Actuarial Factor 06/20/2023]]</f>
        <v>377.74866545994661</v>
      </c>
      <c r="P21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377.74866545994661</v>
      </c>
      <c r="Q2114" s="166">
        <f>Table1[[#This Row],[Trended Medicare Pricing for all RHCs]]-Table1[[#This Row],[SumOfSFY24 Estimated Payment 5/04/23]]</f>
        <v>201.38412187872021</v>
      </c>
      <c r="R2114" s="24">
        <f>Table1[[#This Row],[SumOfUnits]]*Table1[[#This Row],[Actuarial Factor 06/20/2023]]</f>
        <v>0.99420625203302171</v>
      </c>
      <c r="S2114" s="23"/>
    </row>
    <row r="2115" spans="1:19" x14ac:dyDescent="0.25">
      <c r="A2115" s="192" t="s">
        <v>285</v>
      </c>
      <c r="B2115" s="193" t="s">
        <v>286</v>
      </c>
      <c r="C2115" s="192" t="s">
        <v>88</v>
      </c>
      <c r="D2115" s="192" t="s">
        <v>30</v>
      </c>
      <c r="E2115" s="192" t="s">
        <v>63</v>
      </c>
      <c r="F2115" s="194">
        <v>1064.3538594969643</v>
      </c>
      <c r="G2115">
        <v>6</v>
      </c>
      <c r="H2115">
        <v>6</v>
      </c>
      <c r="I2115" s="167">
        <v>983.94865133579435</v>
      </c>
      <c r="J2115" s="22">
        <v>0.92445631925535443</v>
      </c>
      <c r="K2115" s="22" t="s">
        <v>287</v>
      </c>
      <c r="L2115" s="22" t="s">
        <v>58</v>
      </c>
      <c r="M2115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15" s="24" t="str">
        <f>IFERROR(IF(Table1[[#This Row],[Medicare Rate in CR]]&gt;0,"Y","N"),"N")</f>
        <v>Y</v>
      </c>
      <c r="O2115" s="166">
        <f>Table1[[#This Row],[Medicare Rate in CR]]*Table1[[#This Row],[SumOfUnits]]*Table1[[#This Row],[Actuarial Factor 06/20/2023]]</f>
        <v>2107.4830710064311</v>
      </c>
      <c r="P21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2107.4830710064311</v>
      </c>
      <c r="Q2115" s="166">
        <f>Table1[[#This Row],[Trended Medicare Pricing for all RHCs]]-Table1[[#This Row],[SumOfSFY24 Estimated Payment 5/04/23]]</f>
        <v>1123.5344196706369</v>
      </c>
      <c r="R2115" s="24">
        <f>Table1[[#This Row],[SumOfUnits]]*Table1[[#This Row],[Actuarial Factor 06/20/2023]]</f>
        <v>5.5467379155321268</v>
      </c>
      <c r="S2115" s="23"/>
    </row>
    <row r="2116" spans="1:19" x14ac:dyDescent="0.25">
      <c r="A2116" s="192" t="s">
        <v>285</v>
      </c>
      <c r="B2116" s="193" t="s">
        <v>286</v>
      </c>
      <c r="C2116" s="192" t="s">
        <v>88</v>
      </c>
      <c r="D2116" s="192" t="s">
        <v>30</v>
      </c>
      <c r="E2116" s="192" t="s">
        <v>64</v>
      </c>
      <c r="F2116" s="194">
        <v>177.39230991616074</v>
      </c>
      <c r="G2116">
        <v>1</v>
      </c>
      <c r="H2116">
        <v>1</v>
      </c>
      <c r="I2116" s="167">
        <v>166.44416631908965</v>
      </c>
      <c r="J2116" s="22">
        <v>0.93828287369252128</v>
      </c>
      <c r="K2116" s="22" t="s">
        <v>287</v>
      </c>
      <c r="L2116" s="22" t="s">
        <v>58</v>
      </c>
      <c r="M2116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16" s="24" t="str">
        <f>IFERROR(IF(Table1[[#This Row],[Medicare Rate in CR]]&gt;0,"Y","N"),"N")</f>
        <v>Y</v>
      </c>
      <c r="O2116" s="166">
        <f>Table1[[#This Row],[Medicare Rate in CR]]*Table1[[#This Row],[SumOfUnits]]*Table1[[#This Row],[Actuarial Factor 06/20/2023]]</f>
        <v>356.50057785947342</v>
      </c>
      <c r="P21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356.50057785947342</v>
      </c>
      <c r="Q2116" s="166">
        <f>Table1[[#This Row],[Trended Medicare Pricing for all RHCs]]-Table1[[#This Row],[SumOfSFY24 Estimated Payment 5/04/23]]</f>
        <v>190.05641154038378</v>
      </c>
      <c r="R2116" s="24">
        <f>Table1[[#This Row],[SumOfUnits]]*Table1[[#This Row],[Actuarial Factor 06/20/2023]]</f>
        <v>0.93828287369252128</v>
      </c>
      <c r="S2116" s="23"/>
    </row>
    <row r="2117" spans="1:19" x14ac:dyDescent="0.25">
      <c r="A2117" s="192" t="s">
        <v>285</v>
      </c>
      <c r="B2117" s="193" t="s">
        <v>286</v>
      </c>
      <c r="C2117" s="192" t="s">
        <v>72</v>
      </c>
      <c r="D2117" s="192" t="s">
        <v>30</v>
      </c>
      <c r="E2117" s="192" t="s">
        <v>59</v>
      </c>
      <c r="F2117" s="194">
        <v>174.53984774019466</v>
      </c>
      <c r="G2117">
        <v>1</v>
      </c>
      <c r="H2117">
        <v>1</v>
      </c>
      <c r="I2117" s="167">
        <v>201.30422804112243</v>
      </c>
      <c r="J2117" s="22">
        <v>1.1533425211918769</v>
      </c>
      <c r="K2117" s="22" t="s">
        <v>287</v>
      </c>
      <c r="L2117" s="22" t="s">
        <v>58</v>
      </c>
      <c r="M2117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17" s="24" t="str">
        <f>IFERROR(IF(Table1[[#This Row],[Medicare Rate in CR]]&gt;0,"Y","N"),"N")</f>
        <v>Y</v>
      </c>
      <c r="O2117" s="166">
        <f>Table1[[#This Row],[Medicare Rate in CR]]*Table1[[#This Row],[SumOfUnits]]*Table1[[#This Row],[Actuarial Factor 06/20/2023]]</f>
        <v>438.2124909268536</v>
      </c>
      <c r="P21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438.2124909268536</v>
      </c>
      <c r="Q2117" s="166">
        <f>Table1[[#This Row],[Trended Medicare Pricing for all RHCs]]-Table1[[#This Row],[SumOfSFY24 Estimated Payment 5/04/23]]</f>
        <v>236.90826288573118</v>
      </c>
      <c r="R2117" s="24">
        <f>Table1[[#This Row],[SumOfUnits]]*Table1[[#This Row],[Actuarial Factor 06/20/2023]]</f>
        <v>1.1533425211918769</v>
      </c>
      <c r="S2117" s="23"/>
    </row>
    <row r="2118" spans="1:19" x14ac:dyDescent="0.25">
      <c r="A2118" s="192" t="s">
        <v>285</v>
      </c>
      <c r="B2118" s="193" t="s">
        <v>286</v>
      </c>
      <c r="C2118" s="192" t="s">
        <v>72</v>
      </c>
      <c r="D2118" s="192" t="s">
        <v>30</v>
      </c>
      <c r="E2118" s="192" t="s">
        <v>60</v>
      </c>
      <c r="F2118" s="194">
        <v>532.17692974848228</v>
      </c>
      <c r="G2118">
        <v>3</v>
      </c>
      <c r="H2118">
        <v>3</v>
      </c>
      <c r="I2118" s="167">
        <v>542.2841268446889</v>
      </c>
      <c r="J2118" s="22">
        <v>1.0189921744653296</v>
      </c>
      <c r="K2118" s="22" t="s">
        <v>287</v>
      </c>
      <c r="L2118" s="22" t="s">
        <v>58</v>
      </c>
      <c r="M2118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18" s="24" t="str">
        <f>IFERROR(IF(Table1[[#This Row],[Medicare Rate in CR]]&gt;0,"Y","N"),"N")</f>
        <v>Y</v>
      </c>
      <c r="O2118" s="166">
        <f>Table1[[#This Row],[Medicare Rate in CR]]*Table1[[#This Row],[SumOfUnits]]*Table1[[#This Row],[Actuarial Factor 06/20/2023]]</f>
        <v>1161.498230064306</v>
      </c>
      <c r="P21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1161.498230064306</v>
      </c>
      <c r="Q2118" s="166">
        <f>Table1[[#This Row],[Trended Medicare Pricing for all RHCs]]-Table1[[#This Row],[SumOfSFY24 Estimated Payment 5/04/23]]</f>
        <v>619.21410321961707</v>
      </c>
      <c r="R2118" s="24">
        <f>Table1[[#This Row],[SumOfUnits]]*Table1[[#This Row],[Actuarial Factor 06/20/2023]]</f>
        <v>3.0569765233959889</v>
      </c>
      <c r="S2118" s="23"/>
    </row>
    <row r="2119" spans="1:19" x14ac:dyDescent="0.25">
      <c r="A2119" s="192" t="s">
        <v>285</v>
      </c>
      <c r="B2119" s="193" t="s">
        <v>286</v>
      </c>
      <c r="C2119" s="192" t="s">
        <v>72</v>
      </c>
      <c r="D2119" s="192" t="s">
        <v>30</v>
      </c>
      <c r="E2119" s="192" t="s">
        <v>77</v>
      </c>
      <c r="F2119" s="194">
        <v>177.39230991616074</v>
      </c>
      <c r="G2119">
        <v>1</v>
      </c>
      <c r="H2119">
        <v>1</v>
      </c>
      <c r="I2119" s="167">
        <v>274.52603696645355</v>
      </c>
      <c r="J2119" s="22">
        <v>1.5475644750113475</v>
      </c>
      <c r="K2119" s="22" t="s">
        <v>287</v>
      </c>
      <c r="L2119" s="22" t="s">
        <v>58</v>
      </c>
      <c r="M2119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19" s="24" t="str">
        <f>IFERROR(IF(Table1[[#This Row],[Medicare Rate in CR]]&gt;0,"Y","N"),"N")</f>
        <v>Y</v>
      </c>
      <c r="O2119" s="166">
        <f>Table1[[#This Row],[Medicare Rate in CR]]*Table1[[#This Row],[SumOfUnits]]*Table1[[#This Row],[Actuarial Factor 06/20/2023]]</f>
        <v>587.99712228056148</v>
      </c>
      <c r="P21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587.99712228056148</v>
      </c>
      <c r="Q2119" s="166">
        <f>Table1[[#This Row],[Trended Medicare Pricing for all RHCs]]-Table1[[#This Row],[SumOfSFY24 Estimated Payment 5/04/23]]</f>
        <v>313.47108531410794</v>
      </c>
      <c r="R2119" s="24">
        <f>Table1[[#This Row],[SumOfUnits]]*Table1[[#This Row],[Actuarial Factor 06/20/2023]]</f>
        <v>1.5475644750113475</v>
      </c>
      <c r="S2119" s="23"/>
    </row>
    <row r="2120" spans="1:19" x14ac:dyDescent="0.25">
      <c r="A2120" s="192" t="s">
        <v>285</v>
      </c>
      <c r="B2120" s="193" t="s">
        <v>286</v>
      </c>
      <c r="C2120" s="192" t="s">
        <v>75</v>
      </c>
      <c r="D2120" s="192" t="s">
        <v>30</v>
      </c>
      <c r="E2120" s="192" t="s">
        <v>59</v>
      </c>
      <c r="F2120" s="194">
        <v>177.39230991616074</v>
      </c>
      <c r="G2120">
        <v>1</v>
      </c>
      <c r="H2120">
        <v>1</v>
      </c>
      <c r="I2120" s="167">
        <v>179.94368916755968</v>
      </c>
      <c r="J2120" s="22">
        <v>1.0143826936613249</v>
      </c>
      <c r="K2120" s="22" t="s">
        <v>287</v>
      </c>
      <c r="L2120" s="22" t="s">
        <v>58</v>
      </c>
      <c r="M2120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20" s="24" t="str">
        <f>IFERROR(IF(Table1[[#This Row],[Medicare Rate in CR]]&gt;0,"Y","N"),"N")</f>
        <v>Y</v>
      </c>
      <c r="O2120" s="166">
        <f>Table1[[#This Row],[Medicare Rate in CR]]*Table1[[#This Row],[SumOfUnits]]*Table1[[#This Row],[Actuarial Factor 06/20/2023]]</f>
        <v>385.41470445662043</v>
      </c>
      <c r="P21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385.41470445662043</v>
      </c>
      <c r="Q2120" s="166">
        <f>Table1[[#This Row],[Trended Medicare Pricing for all RHCs]]-Table1[[#This Row],[SumOfSFY24 Estimated Payment 5/04/23]]</f>
        <v>205.47101528906074</v>
      </c>
      <c r="R2120" s="24">
        <f>Table1[[#This Row],[SumOfUnits]]*Table1[[#This Row],[Actuarial Factor 06/20/2023]]</f>
        <v>1.0143826936613249</v>
      </c>
      <c r="S2120" s="23"/>
    </row>
    <row r="2121" spans="1:19" x14ac:dyDescent="0.25">
      <c r="A2121" s="192" t="s">
        <v>285</v>
      </c>
      <c r="B2121" s="193" t="s">
        <v>286</v>
      </c>
      <c r="C2121" s="192" t="s">
        <v>75</v>
      </c>
      <c r="D2121" s="192" t="s">
        <v>30</v>
      </c>
      <c r="E2121" s="192" t="s">
        <v>77</v>
      </c>
      <c r="F2121" s="194">
        <v>532.17692974848228</v>
      </c>
      <c r="G2121">
        <v>3</v>
      </c>
      <c r="H2121">
        <v>3</v>
      </c>
      <c r="I2121" s="167">
        <v>693.75697247985977</v>
      </c>
      <c r="J2121" s="22">
        <v>1.3036209081963466</v>
      </c>
      <c r="K2121" s="22" t="s">
        <v>287</v>
      </c>
      <c r="L2121" s="22" t="s">
        <v>58</v>
      </c>
      <c r="M2121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21" s="24" t="str">
        <f>IFERROR(IF(Table1[[#This Row],[Medicare Rate in CR]]&gt;0,"Y","N"),"N")</f>
        <v>Y</v>
      </c>
      <c r="O2121" s="166">
        <f>Table1[[#This Row],[Medicare Rate in CR]]*Table1[[#This Row],[SumOfUnits]]*Table1[[#This Row],[Actuarial Factor 06/20/2023]]</f>
        <v>1485.9322922076055</v>
      </c>
      <c r="P21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1485.9322922076055</v>
      </c>
      <c r="Q2121" s="166">
        <f>Table1[[#This Row],[Trended Medicare Pricing for all RHCs]]-Table1[[#This Row],[SumOfSFY24 Estimated Payment 5/04/23]]</f>
        <v>792.17531972774577</v>
      </c>
      <c r="R2121" s="24">
        <f>Table1[[#This Row],[SumOfUnits]]*Table1[[#This Row],[Actuarial Factor 06/20/2023]]</f>
        <v>3.9108627245890397</v>
      </c>
      <c r="S2121" s="23"/>
    </row>
    <row r="2122" spans="1:19" x14ac:dyDescent="0.25">
      <c r="A2122" s="192" t="s">
        <v>285</v>
      </c>
      <c r="B2122" s="193" t="s">
        <v>286</v>
      </c>
      <c r="C2122" s="192" t="s">
        <v>75</v>
      </c>
      <c r="D2122" s="192" t="s">
        <v>31</v>
      </c>
      <c r="E2122" s="192" t="s">
        <v>69</v>
      </c>
      <c r="F2122" s="194">
        <v>170.94535993061578</v>
      </c>
      <c r="G2122">
        <v>1</v>
      </c>
      <c r="H2122">
        <v>1</v>
      </c>
      <c r="I2122" s="167">
        <v>190.59429825339311</v>
      </c>
      <c r="J2122" s="22">
        <v>1.1149428000312647</v>
      </c>
      <c r="K2122" s="22" t="s">
        <v>287</v>
      </c>
      <c r="L2122" s="22" t="s">
        <v>58</v>
      </c>
      <c r="M2122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22" s="24" t="str">
        <f>IFERROR(IF(Table1[[#This Row],[Medicare Rate in CR]]&gt;0,"Y","N"),"N")</f>
        <v>Y</v>
      </c>
      <c r="O2122" s="166">
        <f>Table1[[#This Row],[Medicare Rate in CR]]*Table1[[#This Row],[SumOfUnits]]*Table1[[#This Row],[Actuarial Factor 06/20/2023]]</f>
        <v>423.62251687187899</v>
      </c>
      <c r="P21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423.62251687187899</v>
      </c>
      <c r="Q2122" s="166">
        <f>Table1[[#This Row],[Trended Medicare Pricing for all RHCs]]-Table1[[#This Row],[SumOfSFY24 Estimated Payment 5/04/23]]</f>
        <v>233.02821861848588</v>
      </c>
      <c r="R2122" s="24">
        <f>Table1[[#This Row],[SumOfUnits]]*Table1[[#This Row],[Actuarial Factor 06/20/2023]]</f>
        <v>1.1149428000312647</v>
      </c>
      <c r="S2122" s="23"/>
    </row>
    <row r="2123" spans="1:19" x14ac:dyDescent="0.25">
      <c r="A2123" s="192" t="s">
        <v>285</v>
      </c>
      <c r="B2123" s="193" t="s">
        <v>286</v>
      </c>
      <c r="C2123" s="192" t="s">
        <v>90</v>
      </c>
      <c r="D2123" s="192" t="s">
        <v>30</v>
      </c>
      <c r="E2123" s="192" t="s">
        <v>59</v>
      </c>
      <c r="F2123" s="194">
        <v>898.14975426423825</v>
      </c>
      <c r="G2123">
        <v>5</v>
      </c>
      <c r="H2123">
        <v>5</v>
      </c>
      <c r="I2123" s="167">
        <v>877.73654020144534</v>
      </c>
      <c r="J2123" s="22">
        <v>0.97727192601693091</v>
      </c>
      <c r="K2123" s="22" t="s">
        <v>287</v>
      </c>
      <c r="L2123" s="22" t="s">
        <v>58</v>
      </c>
      <c r="M2123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23" s="24" t="str">
        <f>IFERROR(IF(Table1[[#This Row],[Medicare Rate in CR]]&gt;0,"Y","N"),"N")</f>
        <v>Y</v>
      </c>
      <c r="O2123" s="166">
        <f>Table1[[#This Row],[Medicare Rate in CR]]*Table1[[#This Row],[SumOfUnits]]*Table1[[#This Row],[Actuarial Factor 06/20/2023]]</f>
        <v>1856.5723414506645</v>
      </c>
      <c r="P21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1856.5723414506645</v>
      </c>
      <c r="Q2123" s="166">
        <f>Table1[[#This Row],[Trended Medicare Pricing for all RHCs]]-Table1[[#This Row],[SumOfSFY24 Estimated Payment 5/04/23]]</f>
        <v>978.83580124921912</v>
      </c>
      <c r="R2123" s="24">
        <f>Table1[[#This Row],[SumOfUnits]]*Table1[[#This Row],[Actuarial Factor 06/20/2023]]</f>
        <v>4.8863596300846543</v>
      </c>
      <c r="S2123" s="23"/>
    </row>
    <row r="2124" spans="1:19" x14ac:dyDescent="0.25">
      <c r="A2124" s="192" t="s">
        <v>285</v>
      </c>
      <c r="B2124" s="193" t="s">
        <v>286</v>
      </c>
      <c r="C2124" s="192" t="s">
        <v>90</v>
      </c>
      <c r="D2124" s="192" t="s">
        <v>30</v>
      </c>
      <c r="E2124" s="192" t="s">
        <v>63</v>
      </c>
      <c r="F2124" s="194">
        <v>362.24342295461116</v>
      </c>
      <c r="G2124">
        <v>2</v>
      </c>
      <c r="H2124">
        <v>2</v>
      </c>
      <c r="I2124" s="167">
        <v>349.39060508835479</v>
      </c>
      <c r="J2124" s="22">
        <v>0.96451883719123632</v>
      </c>
      <c r="K2124" s="22" t="s">
        <v>287</v>
      </c>
      <c r="L2124" s="22" t="s">
        <v>58</v>
      </c>
      <c r="M2124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24" s="24" t="str">
        <f>IFERROR(IF(Table1[[#This Row],[Medicare Rate in CR]]&gt;0,"Y","N"),"N")</f>
        <v>Y</v>
      </c>
      <c r="O2124" s="166">
        <f>Table1[[#This Row],[Medicare Rate in CR]]*Table1[[#This Row],[SumOfUnits]]*Table1[[#This Row],[Actuarial Factor 06/20/2023]]</f>
        <v>732.93786438162044</v>
      </c>
      <c r="P21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732.93786438162044</v>
      </c>
      <c r="Q2124" s="166">
        <f>Table1[[#This Row],[Trended Medicare Pricing for all RHCs]]-Table1[[#This Row],[SumOfSFY24 Estimated Payment 5/04/23]]</f>
        <v>383.54725929326565</v>
      </c>
      <c r="R2124" s="24">
        <f>Table1[[#This Row],[SumOfUnits]]*Table1[[#This Row],[Actuarial Factor 06/20/2023]]</f>
        <v>1.9290376743824726</v>
      </c>
      <c r="S2124" s="23"/>
    </row>
    <row r="2125" spans="1:19" x14ac:dyDescent="0.25">
      <c r="A2125" s="192" t="s">
        <v>285</v>
      </c>
      <c r="B2125" s="193" t="s">
        <v>286</v>
      </c>
      <c r="C2125" s="192" t="s">
        <v>90</v>
      </c>
      <c r="D2125" s="192" t="s">
        <v>30</v>
      </c>
      <c r="E2125" s="192" t="s">
        <v>77</v>
      </c>
      <c r="F2125" s="194">
        <v>532.17692974848228</v>
      </c>
      <c r="G2125">
        <v>3</v>
      </c>
      <c r="H2125">
        <v>3</v>
      </c>
      <c r="I2125" s="167">
        <v>644.17575444038096</v>
      </c>
      <c r="J2125" s="22">
        <v>1.2104541148464132</v>
      </c>
      <c r="K2125" s="22" t="s">
        <v>287</v>
      </c>
      <c r="L2125" s="22" t="s">
        <v>58</v>
      </c>
      <c r="M2125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25" s="24" t="str">
        <f>IFERROR(IF(Table1[[#This Row],[Medicare Rate in CR]]&gt;0,"Y","N"),"N")</f>
        <v>Y</v>
      </c>
      <c r="O2125" s="166">
        <f>Table1[[#This Row],[Medicare Rate in CR]]*Table1[[#This Row],[SumOfUnits]]*Table1[[#This Row],[Actuarial Factor 06/20/2023]]</f>
        <v>1379.7361228076841</v>
      </c>
      <c r="P21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1379.7361228076841</v>
      </c>
      <c r="Q2125" s="166">
        <f>Table1[[#This Row],[Trended Medicare Pricing for all RHCs]]-Table1[[#This Row],[SumOfSFY24 Estimated Payment 5/04/23]]</f>
        <v>735.56036836730311</v>
      </c>
      <c r="R2125" s="24">
        <f>Table1[[#This Row],[SumOfUnits]]*Table1[[#This Row],[Actuarial Factor 06/20/2023]]</f>
        <v>3.6313623445392396</v>
      </c>
      <c r="S2125" s="23"/>
    </row>
    <row r="2126" spans="1:19" x14ac:dyDescent="0.25">
      <c r="A2126" s="192" t="s">
        <v>285</v>
      </c>
      <c r="B2126" s="193" t="s">
        <v>286</v>
      </c>
      <c r="C2126" s="192" t="s">
        <v>76</v>
      </c>
      <c r="D2126" s="192" t="s">
        <v>30</v>
      </c>
      <c r="E2126" s="192" t="s">
        <v>56</v>
      </c>
      <c r="F2126" s="194">
        <v>2435.4780938614235</v>
      </c>
      <c r="G2126">
        <v>14</v>
      </c>
      <c r="H2126">
        <v>14</v>
      </c>
      <c r="I2126" s="167">
        <v>2603.3519266137819</v>
      </c>
      <c r="J2126" s="22">
        <v>1.0689284921820816</v>
      </c>
      <c r="K2126" s="22" t="s">
        <v>287</v>
      </c>
      <c r="L2126" s="22" t="s">
        <v>58</v>
      </c>
      <c r="M2126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26" s="24" t="str">
        <f>IFERROR(IF(Table1[[#This Row],[Medicare Rate in CR]]&gt;0,"Y","N"),"N")</f>
        <v>Y</v>
      </c>
      <c r="O2126" s="166">
        <f>Table1[[#This Row],[Medicare Rate in CR]]*Table1[[#This Row],[SumOfUnits]]*Table1[[#This Row],[Actuarial Factor 06/20/2023]]</f>
        <v>5685.9513284641471</v>
      </c>
      <c r="P21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5685.9513284641471</v>
      </c>
      <c r="Q2126" s="166">
        <f>Table1[[#This Row],[Trended Medicare Pricing for all RHCs]]-Table1[[#This Row],[SumOfSFY24 Estimated Payment 5/04/23]]</f>
        <v>3082.5994018503652</v>
      </c>
      <c r="R2126" s="24">
        <f>Table1[[#This Row],[SumOfUnits]]*Table1[[#This Row],[Actuarial Factor 06/20/2023]]</f>
        <v>14.964998890549143</v>
      </c>
      <c r="S2126" s="23"/>
    </row>
    <row r="2127" spans="1:19" x14ac:dyDescent="0.25">
      <c r="A2127" s="192" t="s">
        <v>285</v>
      </c>
      <c r="B2127" s="193" t="s">
        <v>286</v>
      </c>
      <c r="C2127" s="192" t="s">
        <v>76</v>
      </c>
      <c r="D2127" s="192" t="s">
        <v>30</v>
      </c>
      <c r="E2127" s="192" t="s">
        <v>59</v>
      </c>
      <c r="F2127" s="194">
        <v>252690.77594294772</v>
      </c>
      <c r="G2127">
        <v>1427</v>
      </c>
      <c r="H2127">
        <v>1427</v>
      </c>
      <c r="I2127" s="167">
        <v>262709.63869536133</v>
      </c>
      <c r="J2127" s="22">
        <v>1.0396487078526193</v>
      </c>
      <c r="K2127" s="22" t="s">
        <v>287</v>
      </c>
      <c r="L2127" s="22" t="s">
        <v>58</v>
      </c>
      <c r="M2127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27" s="24" t="str">
        <f>IFERROR(IF(Table1[[#This Row],[Medicare Rate in CR]]&gt;0,"Y","N"),"N")</f>
        <v>Y</v>
      </c>
      <c r="O2127" s="166">
        <f>Table1[[#This Row],[Medicare Rate in CR]]*Table1[[#This Row],[SumOfUnits]]*Table1[[#This Row],[Actuarial Factor 06/20/2023]]</f>
        <v>563685.72938485607</v>
      </c>
      <c r="P21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563685.72938485607</v>
      </c>
      <c r="Q2127" s="166">
        <f>Table1[[#This Row],[Trended Medicare Pricing for all RHCs]]-Table1[[#This Row],[SumOfSFY24 Estimated Payment 5/04/23]]</f>
        <v>300976.09068949474</v>
      </c>
      <c r="R2127" s="24">
        <f>Table1[[#This Row],[SumOfUnits]]*Table1[[#This Row],[Actuarial Factor 06/20/2023]]</f>
        <v>1483.5787061056878</v>
      </c>
      <c r="S2127" s="23"/>
    </row>
    <row r="2128" spans="1:19" x14ac:dyDescent="0.25">
      <c r="A2128" s="192" t="s">
        <v>285</v>
      </c>
      <c r="B2128" s="193" t="s">
        <v>286</v>
      </c>
      <c r="C2128" s="192" t="s">
        <v>76</v>
      </c>
      <c r="D2128" s="192" t="s">
        <v>30</v>
      </c>
      <c r="E2128" s="192" t="s">
        <v>60</v>
      </c>
      <c r="F2128" s="194">
        <v>69766.366675339785</v>
      </c>
      <c r="G2128">
        <v>394</v>
      </c>
      <c r="H2128">
        <v>394</v>
      </c>
      <c r="I2128" s="167">
        <v>61240.099235567199</v>
      </c>
      <c r="J2128" s="22">
        <v>0.87778828329344039</v>
      </c>
      <c r="K2128" s="22" t="s">
        <v>287</v>
      </c>
      <c r="L2128" s="22" t="s">
        <v>58</v>
      </c>
      <c r="M2128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28" s="24" t="str">
        <f>IFERROR(IF(Table1[[#This Row],[Medicare Rate in CR]]&gt;0,"Y","N"),"N")</f>
        <v>Y</v>
      </c>
      <c r="O2128" s="166">
        <f>Table1[[#This Row],[Medicare Rate in CR]]*Table1[[#This Row],[SumOfUnits]]*Table1[[#This Row],[Actuarial Factor 06/20/2023]]</f>
        <v>131405.16934551302</v>
      </c>
      <c r="P21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131405.16934551302</v>
      </c>
      <c r="Q2128" s="166">
        <f>Table1[[#This Row],[Trended Medicare Pricing for all RHCs]]-Table1[[#This Row],[SumOfSFY24 Estimated Payment 5/04/23]]</f>
        <v>70165.070109945809</v>
      </c>
      <c r="R2128" s="24">
        <f>Table1[[#This Row],[SumOfUnits]]*Table1[[#This Row],[Actuarial Factor 06/20/2023]]</f>
        <v>345.84858361761553</v>
      </c>
      <c r="S2128" s="23"/>
    </row>
    <row r="2129" spans="1:19" x14ac:dyDescent="0.25">
      <c r="A2129" s="192" t="s">
        <v>285</v>
      </c>
      <c r="B2129" s="193" t="s">
        <v>286</v>
      </c>
      <c r="C2129" s="192" t="s">
        <v>76</v>
      </c>
      <c r="D2129" s="192" t="s">
        <v>30</v>
      </c>
      <c r="E2129" s="192" t="s">
        <v>61</v>
      </c>
      <c r="F2129" s="194">
        <v>23602.625030355615</v>
      </c>
      <c r="G2129">
        <v>133</v>
      </c>
      <c r="H2129">
        <v>133</v>
      </c>
      <c r="I2129" s="167">
        <v>20718.107706614643</v>
      </c>
      <c r="J2129" s="22">
        <v>0.87778828329344039</v>
      </c>
      <c r="K2129" s="22" t="s">
        <v>287</v>
      </c>
      <c r="L2129" s="22" t="s">
        <v>58</v>
      </c>
      <c r="M2129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29" s="24" t="str">
        <f>IFERROR(IF(Table1[[#This Row],[Medicare Rate in CR]]&gt;0,"Y","N"),"N")</f>
        <v>Y</v>
      </c>
      <c r="O2129" s="166">
        <f>Table1[[#This Row],[Medicare Rate in CR]]*Table1[[#This Row],[SumOfUnits]]*Table1[[#This Row],[Actuarial Factor 06/20/2023]]</f>
        <v>44357.582545566576</v>
      </c>
      <c r="P21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44357.582545566576</v>
      </c>
      <c r="Q2129" s="166">
        <f>Table1[[#This Row],[Trended Medicare Pricing for all RHCs]]-Table1[[#This Row],[SumOfSFY24 Estimated Payment 5/04/23]]</f>
        <v>23639.474838951934</v>
      </c>
      <c r="R2129" s="24">
        <f>Table1[[#This Row],[SumOfUnits]]*Table1[[#This Row],[Actuarial Factor 06/20/2023]]</f>
        <v>116.74584167802757</v>
      </c>
      <c r="S2129" s="23"/>
    </row>
    <row r="2130" spans="1:19" x14ac:dyDescent="0.25">
      <c r="A2130" s="192" t="s">
        <v>285</v>
      </c>
      <c r="B2130" s="193" t="s">
        <v>286</v>
      </c>
      <c r="C2130" s="192" t="s">
        <v>76</v>
      </c>
      <c r="D2130" s="192" t="s">
        <v>30</v>
      </c>
      <c r="E2130" s="192" t="s">
        <v>62</v>
      </c>
      <c r="F2130" s="194">
        <v>204346.35619542829</v>
      </c>
      <c r="G2130">
        <v>1157</v>
      </c>
      <c r="H2130">
        <v>1157</v>
      </c>
      <c r="I2130" s="167">
        <v>214620.43921824609</v>
      </c>
      <c r="J2130" s="22">
        <v>1.0502777892109418</v>
      </c>
      <c r="K2130" s="22" t="s">
        <v>287</v>
      </c>
      <c r="L2130" s="22" t="s">
        <v>58</v>
      </c>
      <c r="M2130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30" s="24" t="str">
        <f>IFERROR(IF(Table1[[#This Row],[Medicare Rate in CR]]&gt;0,"Y","N"),"N")</f>
        <v>Y</v>
      </c>
      <c r="O2130" s="166">
        <f>Table1[[#This Row],[Medicare Rate in CR]]*Table1[[#This Row],[SumOfUnits]]*Table1[[#This Row],[Actuarial Factor 06/20/2023]]</f>
        <v>461704.37423437682</v>
      </c>
      <c r="P21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461704.37423437682</v>
      </c>
      <c r="Q2130" s="166">
        <f>Table1[[#This Row],[Trended Medicare Pricing for all RHCs]]-Table1[[#This Row],[SumOfSFY24 Estimated Payment 5/04/23]]</f>
        <v>247083.93501613074</v>
      </c>
      <c r="R2130" s="24">
        <f>Table1[[#This Row],[SumOfUnits]]*Table1[[#This Row],[Actuarial Factor 06/20/2023]]</f>
        <v>1215.1714021170596</v>
      </c>
      <c r="S2130" s="23"/>
    </row>
    <row r="2131" spans="1:19" x14ac:dyDescent="0.25">
      <c r="A2131" s="192" t="s">
        <v>285</v>
      </c>
      <c r="B2131" s="193" t="s">
        <v>286</v>
      </c>
      <c r="C2131" s="192" t="s">
        <v>76</v>
      </c>
      <c r="D2131" s="192" t="s">
        <v>30</v>
      </c>
      <c r="E2131" s="192" t="s">
        <v>63</v>
      </c>
      <c r="F2131" s="194">
        <v>269680.47690564854</v>
      </c>
      <c r="G2131">
        <v>1525</v>
      </c>
      <c r="H2131">
        <v>1525</v>
      </c>
      <c r="I2131" s="167">
        <v>271985.13198061392</v>
      </c>
      <c r="J2131" s="22">
        <v>1.0085458728841232</v>
      </c>
      <c r="K2131" s="22" t="s">
        <v>287</v>
      </c>
      <c r="L2131" s="22" t="s">
        <v>58</v>
      </c>
      <c r="M2131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31" s="24" t="str">
        <f>IFERROR(IF(Table1[[#This Row],[Medicare Rate in CR]]&gt;0,"Y","N"),"N")</f>
        <v>Y</v>
      </c>
      <c r="O2131" s="166">
        <f>Table1[[#This Row],[Medicare Rate in CR]]*Table1[[#This Row],[SumOfUnits]]*Table1[[#This Row],[Actuarial Factor 06/20/2023]]</f>
        <v>584375.43171354197</v>
      </c>
      <c r="P21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584375.43171354197</v>
      </c>
      <c r="Q2131" s="166">
        <f>Table1[[#This Row],[Trended Medicare Pricing for all RHCs]]-Table1[[#This Row],[SumOfSFY24 Estimated Payment 5/04/23]]</f>
        <v>312390.29973292805</v>
      </c>
      <c r="R2131" s="24">
        <f>Table1[[#This Row],[SumOfUnits]]*Table1[[#This Row],[Actuarial Factor 06/20/2023]]</f>
        <v>1538.032456148288</v>
      </c>
      <c r="S2131" s="23"/>
    </row>
    <row r="2132" spans="1:19" x14ac:dyDescent="0.25">
      <c r="A2132" s="192" t="s">
        <v>285</v>
      </c>
      <c r="B2132" s="193" t="s">
        <v>286</v>
      </c>
      <c r="C2132" s="192" t="s">
        <v>76</v>
      </c>
      <c r="D2132" s="192" t="s">
        <v>30</v>
      </c>
      <c r="E2132" s="192" t="s">
        <v>64</v>
      </c>
      <c r="F2132" s="194">
        <v>62648.581812662662</v>
      </c>
      <c r="G2132">
        <v>353</v>
      </c>
      <c r="H2132">
        <v>353</v>
      </c>
      <c r="I2132" s="167">
        <v>59060.661040507752</v>
      </c>
      <c r="J2132" s="22">
        <v>0.94272941751684292</v>
      </c>
      <c r="K2132" s="22" t="s">
        <v>287</v>
      </c>
      <c r="L2132" s="22" t="s">
        <v>58</v>
      </c>
      <c r="M2132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32" s="24" t="str">
        <f>IFERROR(IF(Table1[[#This Row],[Medicare Rate in CR]]&gt;0,"Y","N"),"N")</f>
        <v>Y</v>
      </c>
      <c r="O2132" s="166">
        <f>Table1[[#This Row],[Medicare Rate in CR]]*Table1[[#This Row],[SumOfUnits]]*Table1[[#This Row],[Actuarial Factor 06/20/2023]]</f>
        <v>126441.08489149014</v>
      </c>
      <c r="P21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126441.08489149014</v>
      </c>
      <c r="Q2132" s="166">
        <f>Table1[[#This Row],[Trended Medicare Pricing for all RHCs]]-Table1[[#This Row],[SumOfSFY24 Estimated Payment 5/04/23]]</f>
        <v>67380.423850982392</v>
      </c>
      <c r="R2132" s="24">
        <f>Table1[[#This Row],[SumOfUnits]]*Table1[[#This Row],[Actuarial Factor 06/20/2023]]</f>
        <v>332.78348438344557</v>
      </c>
      <c r="S2132" s="23"/>
    </row>
    <row r="2133" spans="1:19" x14ac:dyDescent="0.25">
      <c r="A2133" s="192" t="s">
        <v>285</v>
      </c>
      <c r="B2133" s="193" t="s">
        <v>286</v>
      </c>
      <c r="C2133" s="192" t="s">
        <v>76</v>
      </c>
      <c r="D2133" s="192" t="s">
        <v>30</v>
      </c>
      <c r="E2133" s="192" t="s">
        <v>77</v>
      </c>
      <c r="F2133" s="194">
        <v>158213.4792155711</v>
      </c>
      <c r="G2133">
        <v>893</v>
      </c>
      <c r="H2133">
        <v>893</v>
      </c>
      <c r="I2133" s="167">
        <v>211809.88559111039</v>
      </c>
      <c r="J2133" s="22">
        <v>1.3387600515535873</v>
      </c>
      <c r="K2133" s="22" t="s">
        <v>287</v>
      </c>
      <c r="L2133" s="22" t="s">
        <v>58</v>
      </c>
      <c r="M2133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33" s="24" t="str">
        <f>IFERROR(IF(Table1[[#This Row],[Medicare Rate in CR]]&gt;0,"Y","N"),"N")</f>
        <v>Y</v>
      </c>
      <c r="O2133" s="166">
        <f>Table1[[#This Row],[Medicare Rate in CR]]*Table1[[#This Row],[SumOfUnits]]*Table1[[#This Row],[Actuarial Factor 06/20/2023]]</f>
        <v>454235.06025789242</v>
      </c>
      <c r="P21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454235.06025789242</v>
      </c>
      <c r="Q2133" s="166">
        <f>Table1[[#This Row],[Trended Medicare Pricing for all RHCs]]-Table1[[#This Row],[SumOfSFY24 Estimated Payment 5/04/23]]</f>
        <v>242425.17466678203</v>
      </c>
      <c r="R2133" s="24">
        <f>Table1[[#This Row],[SumOfUnits]]*Table1[[#This Row],[Actuarial Factor 06/20/2023]]</f>
        <v>1195.5127260373536</v>
      </c>
      <c r="S2133" s="23"/>
    </row>
    <row r="2134" spans="1:19" x14ac:dyDescent="0.25">
      <c r="A2134" s="192" t="s">
        <v>285</v>
      </c>
      <c r="B2134" s="193" t="s">
        <v>286</v>
      </c>
      <c r="C2134" s="192" t="s">
        <v>76</v>
      </c>
      <c r="D2134" s="192" t="s">
        <v>32</v>
      </c>
      <c r="E2134" s="192" t="s">
        <v>80</v>
      </c>
      <c r="F2134" s="194">
        <v>177.39230991616074</v>
      </c>
      <c r="G2134">
        <v>1</v>
      </c>
      <c r="H2134">
        <v>1</v>
      </c>
      <c r="I2134" s="167">
        <v>219.79652729209096</v>
      </c>
      <c r="J2134" s="22">
        <v>1.2390420272218752</v>
      </c>
      <c r="K2134" s="22" t="s">
        <v>287</v>
      </c>
      <c r="L2134" s="22" t="s">
        <v>58</v>
      </c>
      <c r="M2134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34" s="24" t="str">
        <f>IFERROR(IF(Table1[[#This Row],[Medicare Rate in CR]]&gt;0,"Y","N"),"N")</f>
        <v>Y</v>
      </c>
      <c r="O2134" s="166">
        <f>Table1[[#This Row],[Medicare Rate in CR]]*Table1[[#This Row],[SumOfUnits]]*Table1[[#This Row],[Actuarial Factor 06/20/2023]]</f>
        <v>470.77401824295146</v>
      </c>
      <c r="P21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470.77401824295146</v>
      </c>
      <c r="Q2134" s="166">
        <f>Table1[[#This Row],[Trended Medicare Pricing for all RHCs]]-Table1[[#This Row],[SumOfSFY24 Estimated Payment 5/04/23]]</f>
        <v>250.9774909508605</v>
      </c>
      <c r="R2134" s="24">
        <f>Table1[[#This Row],[SumOfUnits]]*Table1[[#This Row],[Actuarial Factor 06/20/2023]]</f>
        <v>1.2390420272218752</v>
      </c>
      <c r="S2134" s="23"/>
    </row>
    <row r="2135" spans="1:19" x14ac:dyDescent="0.25">
      <c r="A2135" s="192" t="s">
        <v>285</v>
      </c>
      <c r="B2135" s="193" t="s">
        <v>286</v>
      </c>
      <c r="C2135" s="192" t="s">
        <v>76</v>
      </c>
      <c r="D2135" s="192" t="s">
        <v>32</v>
      </c>
      <c r="E2135" s="192" t="s">
        <v>81</v>
      </c>
      <c r="F2135" s="194">
        <v>4223.6773633998255</v>
      </c>
      <c r="G2135">
        <v>24</v>
      </c>
      <c r="H2135">
        <v>24</v>
      </c>
      <c r="I2135" s="167">
        <v>4329.5604428637507</v>
      </c>
      <c r="J2135" s="22">
        <v>1.0250689317279422</v>
      </c>
      <c r="K2135" s="22" t="s">
        <v>287</v>
      </c>
      <c r="L2135" s="22" t="s">
        <v>58</v>
      </c>
      <c r="M2135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35" s="24" t="str">
        <f>IFERROR(IF(Table1[[#This Row],[Medicare Rate in CR]]&gt;0,"Y","N"),"N")</f>
        <v>Y</v>
      </c>
      <c r="O2135" s="166">
        <f>Table1[[#This Row],[Medicare Rate in CR]]*Table1[[#This Row],[SumOfUnits]]*Table1[[#This Row],[Actuarial Factor 06/20/2023]]</f>
        <v>9347.3985746407579</v>
      </c>
      <c r="P21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9347.3985746407579</v>
      </c>
      <c r="Q2135" s="166">
        <f>Table1[[#This Row],[Trended Medicare Pricing for all RHCs]]-Table1[[#This Row],[SumOfSFY24 Estimated Payment 5/04/23]]</f>
        <v>5017.8381317770072</v>
      </c>
      <c r="R2135" s="24">
        <f>Table1[[#This Row],[SumOfUnits]]*Table1[[#This Row],[Actuarial Factor 06/20/2023]]</f>
        <v>24.601654361470615</v>
      </c>
      <c r="S2135" s="23"/>
    </row>
    <row r="2136" spans="1:19" x14ac:dyDescent="0.25">
      <c r="A2136" s="192" t="s">
        <v>285</v>
      </c>
      <c r="B2136" s="193" t="s">
        <v>286</v>
      </c>
      <c r="C2136" s="192" t="s">
        <v>76</v>
      </c>
      <c r="D2136" s="192" t="s">
        <v>32</v>
      </c>
      <c r="E2136" s="192" t="s">
        <v>65</v>
      </c>
      <c r="F2136" s="194">
        <v>4825.4505155632651</v>
      </c>
      <c r="G2136">
        <v>28</v>
      </c>
      <c r="H2136">
        <v>28</v>
      </c>
      <c r="I2136" s="167">
        <v>6161.9521364583179</v>
      </c>
      <c r="J2136" s="22">
        <v>1.2769692936617019</v>
      </c>
      <c r="K2136" s="22" t="s">
        <v>287</v>
      </c>
      <c r="L2136" s="22" t="s">
        <v>58</v>
      </c>
      <c r="M2136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36" s="24" t="str">
        <f>IFERROR(IF(Table1[[#This Row],[Medicare Rate in CR]]&gt;0,"Y","N"),"N")</f>
        <v>Y</v>
      </c>
      <c r="O2136" s="166">
        <f>Table1[[#This Row],[Medicare Rate in CR]]*Table1[[#This Row],[SumOfUnits]]*Table1[[#This Row],[Actuarial Factor 06/20/2023]]</f>
        <v>13585.165527549381</v>
      </c>
      <c r="P21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13585.165527549381</v>
      </c>
      <c r="Q2136" s="166">
        <f>Table1[[#This Row],[Trended Medicare Pricing for all RHCs]]-Table1[[#This Row],[SumOfSFY24 Estimated Payment 5/04/23]]</f>
        <v>7423.2133910910634</v>
      </c>
      <c r="R2136" s="24">
        <f>Table1[[#This Row],[SumOfUnits]]*Table1[[#This Row],[Actuarial Factor 06/20/2023]]</f>
        <v>35.75514022252765</v>
      </c>
      <c r="S2136" s="23"/>
    </row>
    <row r="2137" spans="1:19" x14ac:dyDescent="0.25">
      <c r="A2137" s="192" t="s">
        <v>285</v>
      </c>
      <c r="B2137" s="193" t="s">
        <v>286</v>
      </c>
      <c r="C2137" s="192" t="s">
        <v>76</v>
      </c>
      <c r="D2137" s="192" t="s">
        <v>32</v>
      </c>
      <c r="E2137" s="192" t="s">
        <v>66</v>
      </c>
      <c r="F2137" s="194">
        <v>7504.5677941601689</v>
      </c>
      <c r="G2137">
        <v>44</v>
      </c>
      <c r="H2137">
        <v>44</v>
      </c>
      <c r="I2137" s="167">
        <v>7983.0821032538179</v>
      </c>
      <c r="J2137" s="22">
        <v>1.0637630736664161</v>
      </c>
      <c r="K2137" s="22" t="s">
        <v>287</v>
      </c>
      <c r="L2137" s="22" t="s">
        <v>58</v>
      </c>
      <c r="M2137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37" s="24" t="str">
        <f>IFERROR(IF(Table1[[#This Row],[Medicare Rate in CR]]&gt;0,"Y","N"),"N")</f>
        <v>Y</v>
      </c>
      <c r="O2137" s="166">
        <f>Table1[[#This Row],[Medicare Rate in CR]]*Table1[[#This Row],[SumOfUnits]]*Table1[[#This Row],[Actuarial Factor 06/20/2023]]</f>
        <v>17783.778312940409</v>
      </c>
      <c r="P21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17783.778312940409</v>
      </c>
      <c r="Q2137" s="166">
        <f>Table1[[#This Row],[Trended Medicare Pricing for all RHCs]]-Table1[[#This Row],[SumOfSFY24 Estimated Payment 5/04/23]]</f>
        <v>9800.69620968659</v>
      </c>
      <c r="R2137" s="24">
        <f>Table1[[#This Row],[SumOfUnits]]*Table1[[#This Row],[Actuarial Factor 06/20/2023]]</f>
        <v>46.805575241322309</v>
      </c>
      <c r="S2137" s="23"/>
    </row>
    <row r="2138" spans="1:19" x14ac:dyDescent="0.25">
      <c r="A2138" s="192" t="s">
        <v>285</v>
      </c>
      <c r="B2138" s="193" t="s">
        <v>286</v>
      </c>
      <c r="C2138" s="192" t="s">
        <v>76</v>
      </c>
      <c r="D2138" s="192" t="s">
        <v>31</v>
      </c>
      <c r="E2138" s="192" t="s">
        <v>67</v>
      </c>
      <c r="F2138" s="194">
        <v>709.56923966464296</v>
      </c>
      <c r="G2138">
        <v>4</v>
      </c>
      <c r="H2138">
        <v>4</v>
      </c>
      <c r="I2138" s="167">
        <v>771.774820803127</v>
      </c>
      <c r="J2138" s="22">
        <v>1.0876666823492569</v>
      </c>
      <c r="K2138" s="22" t="s">
        <v>287</v>
      </c>
      <c r="L2138" s="22" t="s">
        <v>58</v>
      </c>
      <c r="M2138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38" s="24" t="str">
        <f>IFERROR(IF(Table1[[#This Row],[Medicare Rate in CR]]&gt;0,"Y","N"),"N")</f>
        <v>Y</v>
      </c>
      <c r="O2138" s="166">
        <f>Table1[[#This Row],[Medicare Rate in CR]]*Table1[[#This Row],[SumOfUnits]]*Table1[[#This Row],[Actuarial Factor 06/20/2023]]</f>
        <v>1653.0358238344006</v>
      </c>
      <c r="P21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1653.0358238344006</v>
      </c>
      <c r="Q2138" s="166">
        <f>Table1[[#This Row],[Trended Medicare Pricing for all RHCs]]-Table1[[#This Row],[SumOfSFY24 Estimated Payment 5/04/23]]</f>
        <v>881.26100303127362</v>
      </c>
      <c r="R2138" s="24">
        <f>Table1[[#This Row],[SumOfUnits]]*Table1[[#This Row],[Actuarial Factor 06/20/2023]]</f>
        <v>4.3506667293970276</v>
      </c>
      <c r="S2138" s="23"/>
    </row>
    <row r="2139" spans="1:19" x14ac:dyDescent="0.25">
      <c r="A2139" s="192" t="s">
        <v>285</v>
      </c>
      <c r="B2139" s="193" t="s">
        <v>286</v>
      </c>
      <c r="C2139" s="192" t="s">
        <v>76</v>
      </c>
      <c r="D2139" s="192" t="s">
        <v>31</v>
      </c>
      <c r="E2139" s="192" t="s">
        <v>68</v>
      </c>
      <c r="F2139" s="194">
        <v>1419.1384793292857</v>
      </c>
      <c r="G2139">
        <v>8</v>
      </c>
      <c r="H2139">
        <v>8</v>
      </c>
      <c r="I2139" s="167">
        <v>1548.5235219069984</v>
      </c>
      <c r="J2139" s="22">
        <v>1.0911715413698477</v>
      </c>
      <c r="K2139" s="22" t="s">
        <v>287</v>
      </c>
      <c r="L2139" s="22" t="s">
        <v>58</v>
      </c>
      <c r="M2139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39" s="24" t="str">
        <f>IFERROR(IF(Table1[[#This Row],[Medicare Rate in CR]]&gt;0,"Y","N"),"N")</f>
        <v>Y</v>
      </c>
      <c r="O2139" s="166">
        <f>Table1[[#This Row],[Medicare Rate in CR]]*Table1[[#This Row],[SumOfUnits]]*Table1[[#This Row],[Actuarial Factor 06/20/2023]]</f>
        <v>3316.725017147789</v>
      </c>
      <c r="P21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3316.725017147789</v>
      </c>
      <c r="Q2139" s="166">
        <f>Table1[[#This Row],[Trended Medicare Pricing for all RHCs]]-Table1[[#This Row],[SumOfSFY24 Estimated Payment 5/04/23]]</f>
        <v>1768.2014952407906</v>
      </c>
      <c r="R2139" s="24">
        <f>Table1[[#This Row],[SumOfUnits]]*Table1[[#This Row],[Actuarial Factor 06/20/2023]]</f>
        <v>8.7293723309587818</v>
      </c>
      <c r="S2139" s="23"/>
    </row>
    <row r="2140" spans="1:19" x14ac:dyDescent="0.25">
      <c r="A2140" s="192" t="s">
        <v>285</v>
      </c>
      <c r="B2140" s="193" t="s">
        <v>286</v>
      </c>
      <c r="C2140" s="192" t="s">
        <v>76</v>
      </c>
      <c r="D2140" s="192" t="s">
        <v>31</v>
      </c>
      <c r="E2140" s="192" t="s">
        <v>69</v>
      </c>
      <c r="F2140" s="194">
        <v>16044.309530692875</v>
      </c>
      <c r="G2140">
        <v>91</v>
      </c>
      <c r="H2140">
        <v>91</v>
      </c>
      <c r="I2140" s="167">
        <v>16783.321929843463</v>
      </c>
      <c r="J2140" s="22">
        <v>1.0460607169000855</v>
      </c>
      <c r="K2140" s="22" t="s">
        <v>287</v>
      </c>
      <c r="L2140" s="22" t="s">
        <v>58</v>
      </c>
      <c r="M2140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40" s="24" t="str">
        <f>IFERROR(IF(Table1[[#This Row],[Medicare Rate in CR]]&gt;0,"Y","N"),"N")</f>
        <v>Y</v>
      </c>
      <c r="O2140" s="166">
        <f>Table1[[#This Row],[Medicare Rate in CR]]*Table1[[#This Row],[SumOfUnits]]*Table1[[#This Row],[Actuarial Factor 06/20/2023]]</f>
        <v>36168.020014143061</v>
      </c>
      <c r="P21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36168.020014143061</v>
      </c>
      <c r="Q2140" s="166">
        <f>Table1[[#This Row],[Trended Medicare Pricing for all RHCs]]-Table1[[#This Row],[SumOfSFY24 Estimated Payment 5/04/23]]</f>
        <v>19384.698084299598</v>
      </c>
      <c r="R2140" s="24">
        <f>Table1[[#This Row],[SumOfUnits]]*Table1[[#This Row],[Actuarial Factor 06/20/2023]]</f>
        <v>95.191525237907783</v>
      </c>
      <c r="S2140" s="23"/>
    </row>
    <row r="2141" spans="1:19" x14ac:dyDescent="0.25">
      <c r="A2141" s="192" t="s">
        <v>285</v>
      </c>
      <c r="B2141" s="193" t="s">
        <v>286</v>
      </c>
      <c r="C2141" s="192" t="s">
        <v>78</v>
      </c>
      <c r="D2141" s="192" t="s">
        <v>30</v>
      </c>
      <c r="E2141" s="192" t="s">
        <v>62</v>
      </c>
      <c r="F2141" s="194">
        <v>358.51402139346635</v>
      </c>
      <c r="G2141">
        <v>2</v>
      </c>
      <c r="H2141">
        <v>2</v>
      </c>
      <c r="I2141" s="167">
        <v>340.56009683815842</v>
      </c>
      <c r="J2141" s="22">
        <v>0.94992127648027569</v>
      </c>
      <c r="K2141" s="22" t="s">
        <v>287</v>
      </c>
      <c r="L2141" s="22" t="s">
        <v>58</v>
      </c>
      <c r="M2141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41" s="24" t="str">
        <f>IFERROR(IF(Table1[[#This Row],[Medicare Rate in CR]]&gt;0,"Y","N"),"N")</f>
        <v>Y</v>
      </c>
      <c r="O2141" s="166">
        <f>Table1[[#This Row],[Medicare Rate in CR]]*Table1[[#This Row],[SumOfUnits]]*Table1[[#This Row],[Actuarial Factor 06/20/2023]]</f>
        <v>721.84517799736147</v>
      </c>
      <c r="P21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721.84517799736147</v>
      </c>
      <c r="Q2141" s="166">
        <f>Table1[[#This Row],[Trended Medicare Pricing for all RHCs]]-Table1[[#This Row],[SumOfSFY24 Estimated Payment 5/04/23]]</f>
        <v>381.28508115920306</v>
      </c>
      <c r="R2141" s="24">
        <f>Table1[[#This Row],[SumOfUnits]]*Table1[[#This Row],[Actuarial Factor 06/20/2023]]</f>
        <v>1.8998425529605514</v>
      </c>
      <c r="S2141" s="23"/>
    </row>
    <row r="2142" spans="1:19" x14ac:dyDescent="0.25">
      <c r="A2142" s="192" t="s">
        <v>285</v>
      </c>
      <c r="B2142" s="193" t="s">
        <v>286</v>
      </c>
      <c r="C2142" s="192" t="s">
        <v>78</v>
      </c>
      <c r="D2142" s="192" t="s">
        <v>30</v>
      </c>
      <c r="E2142" s="192" t="s">
        <v>63</v>
      </c>
      <c r="F2142" s="194">
        <v>181.12</v>
      </c>
      <c r="G2142">
        <v>1</v>
      </c>
      <c r="H2142">
        <v>1</v>
      </c>
      <c r="I2142" s="167">
        <v>169.61989930998189</v>
      </c>
      <c r="J2142" s="22">
        <v>0.93650562781571278</v>
      </c>
      <c r="K2142" s="22" t="s">
        <v>287</v>
      </c>
      <c r="L2142" s="22" t="s">
        <v>58</v>
      </c>
      <c r="M2142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42" s="24" t="str">
        <f>IFERROR(IF(Table1[[#This Row],[Medicare Rate in CR]]&gt;0,"Y","N"),"N")</f>
        <v>Y</v>
      </c>
      <c r="O2142" s="166">
        <f>Table1[[#This Row],[Medicare Rate in CR]]*Table1[[#This Row],[SumOfUnits]]*Table1[[#This Row],[Actuarial Factor 06/20/2023]]</f>
        <v>355.82531328858005</v>
      </c>
      <c r="P21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355.82531328858005</v>
      </c>
      <c r="Q2142" s="166">
        <f>Table1[[#This Row],[Trended Medicare Pricing for all RHCs]]-Table1[[#This Row],[SumOfSFY24 Estimated Payment 5/04/23]]</f>
        <v>186.20541397859816</v>
      </c>
      <c r="R2142" s="24">
        <f>Table1[[#This Row],[SumOfUnits]]*Table1[[#This Row],[Actuarial Factor 06/20/2023]]</f>
        <v>0.93650562781571278</v>
      </c>
      <c r="S2142" s="23"/>
    </row>
    <row r="2143" spans="1:19" x14ac:dyDescent="0.25">
      <c r="A2143" s="192" t="s">
        <v>285</v>
      </c>
      <c r="B2143" s="193" t="s">
        <v>286</v>
      </c>
      <c r="C2143" s="192" t="s">
        <v>78</v>
      </c>
      <c r="D2143" s="192" t="s">
        <v>30</v>
      </c>
      <c r="E2143" s="192" t="s">
        <v>64</v>
      </c>
      <c r="F2143" s="194">
        <v>181.12171147730558</v>
      </c>
      <c r="G2143">
        <v>1</v>
      </c>
      <c r="H2143">
        <v>1</v>
      </c>
      <c r="I2143" s="167">
        <v>164.5286906016436</v>
      </c>
      <c r="J2143" s="22">
        <v>0.90838745537284149</v>
      </c>
      <c r="K2143" s="22" t="s">
        <v>287</v>
      </c>
      <c r="L2143" s="22" t="s">
        <v>58</v>
      </c>
      <c r="M2143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43" s="24" t="str">
        <f>IFERROR(IF(Table1[[#This Row],[Medicare Rate in CR]]&gt;0,"Y","N"),"N")</f>
        <v>Y</v>
      </c>
      <c r="O2143" s="166">
        <f>Table1[[#This Row],[Medicare Rate in CR]]*Table1[[#This Row],[SumOfUnits]]*Table1[[#This Row],[Actuarial Factor 06/20/2023]]</f>
        <v>345.14181366891114</v>
      </c>
      <c r="P21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345.14181366891114</v>
      </c>
      <c r="Q2143" s="166">
        <f>Table1[[#This Row],[Trended Medicare Pricing for all RHCs]]-Table1[[#This Row],[SumOfSFY24 Estimated Payment 5/04/23]]</f>
        <v>180.61312306726754</v>
      </c>
      <c r="R2143" s="24">
        <f>Table1[[#This Row],[SumOfUnits]]*Table1[[#This Row],[Actuarial Factor 06/20/2023]]</f>
        <v>0.90838745537284149</v>
      </c>
      <c r="S2143" s="23"/>
    </row>
    <row r="2144" spans="1:19" x14ac:dyDescent="0.25">
      <c r="A2144" s="192" t="s">
        <v>285</v>
      </c>
      <c r="B2144" s="193" t="s">
        <v>286</v>
      </c>
      <c r="C2144" s="192" t="s">
        <v>78</v>
      </c>
      <c r="D2144" s="192" t="s">
        <v>30</v>
      </c>
      <c r="E2144" s="192" t="s">
        <v>77</v>
      </c>
      <c r="F2144" s="194">
        <v>177.39230991616074</v>
      </c>
      <c r="G2144">
        <v>1</v>
      </c>
      <c r="H2144">
        <v>1</v>
      </c>
      <c r="I2144" s="167">
        <v>225.25015647027681</v>
      </c>
      <c r="J2144" s="22">
        <v>1.2697853507670918</v>
      </c>
      <c r="K2144" s="22" t="s">
        <v>287</v>
      </c>
      <c r="L2144" s="22" t="s">
        <v>58</v>
      </c>
      <c r="M2144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44" s="24" t="str">
        <f>IFERROR(IF(Table1[[#This Row],[Medicare Rate in CR]]&gt;0,"Y","N"),"N")</f>
        <v>Y</v>
      </c>
      <c r="O2144" s="166">
        <f>Table1[[#This Row],[Medicare Rate in CR]]*Table1[[#This Row],[SumOfUnits]]*Table1[[#This Row],[Actuarial Factor 06/20/2023]]</f>
        <v>482.4549440239565</v>
      </c>
      <c r="P21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482.4549440239565</v>
      </c>
      <c r="Q2144" s="166">
        <f>Table1[[#This Row],[Trended Medicare Pricing for all RHCs]]-Table1[[#This Row],[SumOfSFY24 Estimated Payment 5/04/23]]</f>
        <v>257.20478755367969</v>
      </c>
      <c r="R2144" s="24">
        <f>Table1[[#This Row],[SumOfUnits]]*Table1[[#This Row],[Actuarial Factor 06/20/2023]]</f>
        <v>1.2697853507670918</v>
      </c>
      <c r="S2144" s="23"/>
    </row>
    <row r="2145" spans="1:19" x14ac:dyDescent="0.25">
      <c r="A2145" s="192" t="s">
        <v>285</v>
      </c>
      <c r="B2145" s="193" t="s">
        <v>286</v>
      </c>
      <c r="C2145" s="192" t="s">
        <v>78</v>
      </c>
      <c r="D2145" s="192" t="s">
        <v>31</v>
      </c>
      <c r="E2145" s="192" t="s">
        <v>69</v>
      </c>
      <c r="F2145" s="194">
        <v>532.17692974848228</v>
      </c>
      <c r="G2145">
        <v>3</v>
      </c>
      <c r="H2145">
        <v>3</v>
      </c>
      <c r="I2145" s="167">
        <v>569.69231764821325</v>
      </c>
      <c r="J2145" s="22">
        <v>1.0704942018389665</v>
      </c>
      <c r="K2145" s="22" t="s">
        <v>287</v>
      </c>
      <c r="L2145" s="22" t="s">
        <v>58</v>
      </c>
      <c r="M2145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45" s="24" t="str">
        <f>IFERROR(IF(Table1[[#This Row],[Medicare Rate in CR]]&gt;0,"Y","N"),"N")</f>
        <v>Y</v>
      </c>
      <c r="O2145" s="166">
        <f>Table1[[#This Row],[Medicare Rate in CR]]*Table1[[#This Row],[SumOfUnits]]*Table1[[#This Row],[Actuarial Factor 06/20/2023]]</f>
        <v>1220.2028159661459</v>
      </c>
      <c r="P21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1220.2028159661459</v>
      </c>
      <c r="Q2145" s="166">
        <f>Table1[[#This Row],[Trended Medicare Pricing for all RHCs]]-Table1[[#This Row],[SumOfSFY24 Estimated Payment 5/04/23]]</f>
        <v>650.51049831793262</v>
      </c>
      <c r="R2145" s="24">
        <f>Table1[[#This Row],[SumOfUnits]]*Table1[[#This Row],[Actuarial Factor 06/20/2023]]</f>
        <v>3.2114826055168995</v>
      </c>
      <c r="S2145" s="23"/>
    </row>
    <row r="2146" spans="1:19" x14ac:dyDescent="0.25">
      <c r="A2146" s="192" t="s">
        <v>285</v>
      </c>
      <c r="B2146" s="193" t="s">
        <v>286</v>
      </c>
      <c r="C2146" s="192" t="s">
        <v>79</v>
      </c>
      <c r="D2146" s="192" t="s">
        <v>30</v>
      </c>
      <c r="E2146" s="192" t="s">
        <v>59</v>
      </c>
      <c r="F2146" s="194">
        <v>354.78461983232148</v>
      </c>
      <c r="G2146">
        <v>2</v>
      </c>
      <c r="H2146">
        <v>2</v>
      </c>
      <c r="I2146" s="167">
        <v>338.79336727959031</v>
      </c>
      <c r="J2146" s="22">
        <v>0.95492687208287386</v>
      </c>
      <c r="K2146" s="22" t="s">
        <v>287</v>
      </c>
      <c r="L2146" s="22" t="s">
        <v>58</v>
      </c>
      <c r="M2146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46" s="24" t="str">
        <f>IFERROR(IF(Table1[[#This Row],[Medicare Rate in CR]]&gt;0,"Y","N"),"N")</f>
        <v>Y</v>
      </c>
      <c r="O2146" s="166">
        <f>Table1[[#This Row],[Medicare Rate in CR]]*Table1[[#This Row],[SumOfUnits]]*Table1[[#This Row],[Actuarial Factor 06/20/2023]]</f>
        <v>725.64893009577577</v>
      </c>
      <c r="P21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725.64893009577577</v>
      </c>
      <c r="Q2146" s="166">
        <f>Table1[[#This Row],[Trended Medicare Pricing for all RHCs]]-Table1[[#This Row],[SumOfSFY24 Estimated Payment 5/04/23]]</f>
        <v>386.85556281618545</v>
      </c>
      <c r="R2146" s="24">
        <f>Table1[[#This Row],[SumOfUnits]]*Table1[[#This Row],[Actuarial Factor 06/20/2023]]</f>
        <v>1.9098537441657477</v>
      </c>
      <c r="S2146" s="23"/>
    </row>
    <row r="2147" spans="1:19" x14ac:dyDescent="0.25">
      <c r="A2147" s="192" t="s">
        <v>285</v>
      </c>
      <c r="B2147" s="193" t="s">
        <v>286</v>
      </c>
      <c r="C2147" s="192" t="s">
        <v>79</v>
      </c>
      <c r="D2147" s="192" t="s">
        <v>30</v>
      </c>
      <c r="E2147" s="192" t="s">
        <v>62</v>
      </c>
      <c r="F2147" s="194">
        <v>358.51402139346635</v>
      </c>
      <c r="G2147">
        <v>2</v>
      </c>
      <c r="H2147">
        <v>2</v>
      </c>
      <c r="I2147" s="167">
        <v>363.44117452405845</v>
      </c>
      <c r="J2147" s="22">
        <v>1.0137432648001921</v>
      </c>
      <c r="K2147" s="22" t="s">
        <v>287</v>
      </c>
      <c r="L2147" s="22" t="s">
        <v>58</v>
      </c>
      <c r="M2147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47" s="24" t="str">
        <f>IFERROR(IF(Table1[[#This Row],[Medicare Rate in CR]]&gt;0,"Y","N"),"N")</f>
        <v>Y</v>
      </c>
      <c r="O2147" s="166">
        <f>Table1[[#This Row],[Medicare Rate in CR]]*Table1[[#This Row],[SumOfUnits]]*Table1[[#This Row],[Actuarial Factor 06/20/2023]]</f>
        <v>770.34350692166595</v>
      </c>
      <c r="P21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770.34350692166595</v>
      </c>
      <c r="Q2147" s="166">
        <f>Table1[[#This Row],[Trended Medicare Pricing for all RHCs]]-Table1[[#This Row],[SumOfSFY24 Estimated Payment 5/04/23]]</f>
        <v>406.90233239760749</v>
      </c>
      <c r="R2147" s="24">
        <f>Table1[[#This Row],[SumOfUnits]]*Table1[[#This Row],[Actuarial Factor 06/20/2023]]</f>
        <v>2.0274865296003841</v>
      </c>
      <c r="S2147" s="23"/>
    </row>
    <row r="2148" spans="1:19" x14ac:dyDescent="0.25">
      <c r="A2148" s="192" t="s">
        <v>285</v>
      </c>
      <c r="B2148" s="193" t="s">
        <v>286</v>
      </c>
      <c r="C2148" s="192" t="s">
        <v>79</v>
      </c>
      <c r="D2148" s="192" t="s">
        <v>30</v>
      </c>
      <c r="E2148" s="192" t="s">
        <v>77</v>
      </c>
      <c r="F2148" s="194">
        <v>532.17692974848228</v>
      </c>
      <c r="G2148">
        <v>3</v>
      </c>
      <c r="H2148">
        <v>3</v>
      </c>
      <c r="I2148" s="167">
        <v>680.15771329083645</v>
      </c>
      <c r="J2148" s="22">
        <v>1.2780668895442215</v>
      </c>
      <c r="K2148" s="22" t="s">
        <v>287</v>
      </c>
      <c r="L2148" s="22" t="s">
        <v>58</v>
      </c>
      <c r="M2148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48" s="24" t="str">
        <f>IFERROR(IF(Table1[[#This Row],[Medicare Rate in CR]]&gt;0,"Y","N"),"N")</f>
        <v>Y</v>
      </c>
      <c r="O2148" s="166">
        <f>Table1[[#This Row],[Medicare Rate in CR]]*Table1[[#This Row],[SumOfUnits]]*Table1[[#This Row],[Actuarial Factor 06/20/2023]]</f>
        <v>1456.8045440469807</v>
      </c>
      <c r="P21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1456.8045440469807</v>
      </c>
      <c r="Q2148" s="166">
        <f>Table1[[#This Row],[Trended Medicare Pricing for all RHCs]]-Table1[[#This Row],[SumOfSFY24 Estimated Payment 5/04/23]]</f>
        <v>776.64683075614425</v>
      </c>
      <c r="R2148" s="24">
        <f>Table1[[#This Row],[SumOfUnits]]*Table1[[#This Row],[Actuarial Factor 06/20/2023]]</f>
        <v>3.8342006686326648</v>
      </c>
      <c r="S2148" s="23"/>
    </row>
    <row r="2149" spans="1:19" x14ac:dyDescent="0.25">
      <c r="A2149" s="192" t="s">
        <v>285</v>
      </c>
      <c r="B2149" s="193" t="s">
        <v>286</v>
      </c>
      <c r="C2149" s="192" t="s">
        <v>55</v>
      </c>
      <c r="D2149" s="192" t="s">
        <v>30</v>
      </c>
      <c r="E2149" s="192" t="s">
        <v>56</v>
      </c>
      <c r="F2149" s="194">
        <v>463.75</v>
      </c>
      <c r="G2149">
        <v>4</v>
      </c>
      <c r="H2149">
        <v>4</v>
      </c>
      <c r="I2149" s="167">
        <v>497.33406529953066</v>
      </c>
      <c r="J2149" s="22">
        <v>1.0724184696485837</v>
      </c>
      <c r="K2149" s="22" t="s">
        <v>287</v>
      </c>
      <c r="L2149" s="22" t="s">
        <v>58</v>
      </c>
      <c r="M2149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49" s="24" t="str">
        <f>IFERROR(IF(Table1[[#This Row],[Medicare Rate in CR]]&gt;0,"Y","N"),"N")</f>
        <v>Y</v>
      </c>
      <c r="O2149" s="166">
        <f>Table1[[#This Row],[Medicare Rate in CR]]*Table1[[#This Row],[SumOfUnits]]*Table1[[#This Row],[Actuarial Factor 06/20/2023]]</f>
        <v>1629.8615901719174</v>
      </c>
      <c r="P21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1629.8615901719174</v>
      </c>
      <c r="Q2149" s="166">
        <f>Table1[[#This Row],[Trended Medicare Pricing for all RHCs]]-Table1[[#This Row],[SumOfSFY24 Estimated Payment 5/04/23]]</f>
        <v>1132.5275248723867</v>
      </c>
      <c r="R2149" s="24">
        <f>Table1[[#This Row],[SumOfUnits]]*Table1[[#This Row],[Actuarial Factor 06/20/2023]]</f>
        <v>4.2896738785943347</v>
      </c>
      <c r="S2149" s="23"/>
    </row>
    <row r="2150" spans="1:19" x14ac:dyDescent="0.25">
      <c r="A2150" s="192" t="s">
        <v>285</v>
      </c>
      <c r="B2150" s="193" t="s">
        <v>286</v>
      </c>
      <c r="C2150" s="192" t="s">
        <v>55</v>
      </c>
      <c r="D2150" s="192" t="s">
        <v>30</v>
      </c>
      <c r="E2150" s="192" t="s">
        <v>59</v>
      </c>
      <c r="F2150" s="194">
        <v>15274.33603931771</v>
      </c>
      <c r="G2150">
        <v>86</v>
      </c>
      <c r="H2150">
        <v>86</v>
      </c>
      <c r="I2150" s="167">
        <v>15621.370839233423</v>
      </c>
      <c r="J2150" s="22">
        <v>1.0227201234163246</v>
      </c>
      <c r="K2150" s="22" t="s">
        <v>287</v>
      </c>
      <c r="L2150" s="22" t="s">
        <v>58</v>
      </c>
      <c r="M2150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50" s="24" t="str">
        <f>IFERROR(IF(Table1[[#This Row],[Medicare Rate in CR]]&gt;0,"Y","N"),"N")</f>
        <v>Y</v>
      </c>
      <c r="O2150" s="166">
        <f>Table1[[#This Row],[Medicare Rate in CR]]*Table1[[#This Row],[SumOfUnits]]*Table1[[#This Row],[Actuarial Factor 06/20/2023]]</f>
        <v>33418.095936714795</v>
      </c>
      <c r="P21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33418.095936714795</v>
      </c>
      <c r="Q2150" s="166">
        <f>Table1[[#This Row],[Trended Medicare Pricing for all RHCs]]-Table1[[#This Row],[SumOfSFY24 Estimated Payment 5/04/23]]</f>
        <v>17796.725097481372</v>
      </c>
      <c r="R2150" s="24">
        <f>Table1[[#This Row],[SumOfUnits]]*Table1[[#This Row],[Actuarial Factor 06/20/2023]]</f>
        <v>87.953930613803919</v>
      </c>
      <c r="S2150" s="23"/>
    </row>
    <row r="2151" spans="1:19" x14ac:dyDescent="0.25">
      <c r="A2151" s="192" t="s">
        <v>285</v>
      </c>
      <c r="B2151" s="193" t="s">
        <v>286</v>
      </c>
      <c r="C2151" s="192" t="s">
        <v>55</v>
      </c>
      <c r="D2151" s="192" t="s">
        <v>30</v>
      </c>
      <c r="E2151" s="192" t="s">
        <v>60</v>
      </c>
      <c r="F2151" s="194">
        <v>4287.2063313096251</v>
      </c>
      <c r="G2151">
        <v>24</v>
      </c>
      <c r="H2151">
        <v>24</v>
      </c>
      <c r="I2151" s="167">
        <v>3895.553818075874</v>
      </c>
      <c r="J2151" s="22">
        <v>0.90864621784738975</v>
      </c>
      <c r="K2151" s="22" t="s">
        <v>287</v>
      </c>
      <c r="L2151" s="22" t="s">
        <v>58</v>
      </c>
      <c r="M2151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51" s="24" t="str">
        <f>IFERROR(IF(Table1[[#This Row],[Medicare Rate in CR]]&gt;0,"Y","N"),"N")</f>
        <v>Y</v>
      </c>
      <c r="O2151" s="166">
        <f>Table1[[#This Row],[Medicare Rate in CR]]*Table1[[#This Row],[SumOfUnits]]*Table1[[#This Row],[Actuarial Factor 06/20/2023]]</f>
        <v>8285.7631313067777</v>
      </c>
      <c r="P21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8285.7631313067777</v>
      </c>
      <c r="Q2151" s="166">
        <f>Table1[[#This Row],[Trended Medicare Pricing for all RHCs]]-Table1[[#This Row],[SumOfSFY24 Estimated Payment 5/04/23]]</f>
        <v>4390.2093132309037</v>
      </c>
      <c r="R2151" s="24">
        <f>Table1[[#This Row],[SumOfUnits]]*Table1[[#This Row],[Actuarial Factor 06/20/2023]]</f>
        <v>21.807509228337352</v>
      </c>
      <c r="S2151" s="23"/>
    </row>
    <row r="2152" spans="1:19" x14ac:dyDescent="0.25">
      <c r="A2152" s="192" t="s">
        <v>285</v>
      </c>
      <c r="B2152" s="193" t="s">
        <v>286</v>
      </c>
      <c r="C2152" s="192" t="s">
        <v>55</v>
      </c>
      <c r="D2152" s="192" t="s">
        <v>30</v>
      </c>
      <c r="E2152" s="192" t="s">
        <v>61</v>
      </c>
      <c r="F2152" s="194">
        <v>177.39230991616074</v>
      </c>
      <c r="G2152">
        <v>1</v>
      </c>
      <c r="H2152">
        <v>1</v>
      </c>
      <c r="I2152" s="167">
        <v>161.18685148053146</v>
      </c>
      <c r="J2152" s="22">
        <v>0.90864621784738975</v>
      </c>
      <c r="K2152" s="22" t="s">
        <v>287</v>
      </c>
      <c r="L2152" s="22" t="s">
        <v>58</v>
      </c>
      <c r="M2152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52" s="24" t="str">
        <f>IFERROR(IF(Table1[[#This Row],[Medicare Rate in CR]]&gt;0,"Y","N"),"N")</f>
        <v>Y</v>
      </c>
      <c r="O2152" s="166">
        <f>Table1[[#This Row],[Medicare Rate in CR]]*Table1[[#This Row],[SumOfUnits]]*Table1[[#This Row],[Actuarial Factor 06/20/2023]]</f>
        <v>345.24013047111572</v>
      </c>
      <c r="P21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345.24013047111572</v>
      </c>
      <c r="Q2152" s="166">
        <f>Table1[[#This Row],[Trended Medicare Pricing for all RHCs]]-Table1[[#This Row],[SumOfSFY24 Estimated Payment 5/04/23]]</f>
        <v>184.05327899058426</v>
      </c>
      <c r="R2152" s="24">
        <f>Table1[[#This Row],[SumOfUnits]]*Table1[[#This Row],[Actuarial Factor 06/20/2023]]</f>
        <v>0.90864621784738975</v>
      </c>
      <c r="S2152" s="23"/>
    </row>
    <row r="2153" spans="1:19" x14ac:dyDescent="0.25">
      <c r="A2153" s="192" t="s">
        <v>285</v>
      </c>
      <c r="B2153" s="193" t="s">
        <v>286</v>
      </c>
      <c r="C2153" s="192" t="s">
        <v>55</v>
      </c>
      <c r="D2153" s="192" t="s">
        <v>30</v>
      </c>
      <c r="E2153" s="192" t="s">
        <v>62</v>
      </c>
      <c r="F2153" s="194">
        <v>8707.3517692974892</v>
      </c>
      <c r="G2153">
        <v>49</v>
      </c>
      <c r="H2153">
        <v>49</v>
      </c>
      <c r="I2153" s="167">
        <v>9131.5033021243689</v>
      </c>
      <c r="J2153" s="22">
        <v>1.0487118866981413</v>
      </c>
      <c r="K2153" s="22" t="s">
        <v>287</v>
      </c>
      <c r="L2153" s="22" t="s">
        <v>58</v>
      </c>
      <c r="M2153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53" s="24" t="str">
        <f>IFERROR(IF(Table1[[#This Row],[Medicare Rate in CR]]&gt;0,"Y","N"),"N")</f>
        <v>Y</v>
      </c>
      <c r="O2153" s="166">
        <f>Table1[[#This Row],[Medicare Rate in CR]]*Table1[[#This Row],[SumOfUnits]]*Table1[[#This Row],[Actuarial Factor 06/20/2023]]</f>
        <v>19524.445986196981</v>
      </c>
      <c r="P21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19524.445986196981</v>
      </c>
      <c r="Q2153" s="166">
        <f>Table1[[#This Row],[Trended Medicare Pricing for all RHCs]]-Table1[[#This Row],[SumOfSFY24 Estimated Payment 5/04/23]]</f>
        <v>10392.942684072612</v>
      </c>
      <c r="R2153" s="24">
        <f>Table1[[#This Row],[SumOfUnits]]*Table1[[#This Row],[Actuarial Factor 06/20/2023]]</f>
        <v>51.386882448208922</v>
      </c>
      <c r="S2153" s="23"/>
    </row>
    <row r="2154" spans="1:19" x14ac:dyDescent="0.25">
      <c r="A2154" s="192" t="s">
        <v>285</v>
      </c>
      <c r="B2154" s="193" t="s">
        <v>286</v>
      </c>
      <c r="C2154" s="192" t="s">
        <v>55</v>
      </c>
      <c r="D2154" s="192" t="s">
        <v>30</v>
      </c>
      <c r="E2154" s="192" t="s">
        <v>63</v>
      </c>
      <c r="F2154" s="194">
        <v>30132.344493591565</v>
      </c>
      <c r="G2154">
        <v>170</v>
      </c>
      <c r="H2154">
        <v>170</v>
      </c>
      <c r="I2154" s="167">
        <v>30212.058230466002</v>
      </c>
      <c r="J2154" s="22">
        <v>1.0026454541859957</v>
      </c>
      <c r="K2154" s="22" t="s">
        <v>287</v>
      </c>
      <c r="L2154" s="22" t="s">
        <v>58</v>
      </c>
      <c r="M2154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54" s="24" t="str">
        <f>IFERROR(IF(Table1[[#This Row],[Medicare Rate in CR]]&gt;0,"Y","N"),"N")</f>
        <v>Y</v>
      </c>
      <c r="O2154" s="166">
        <f>Table1[[#This Row],[Medicare Rate in CR]]*Table1[[#This Row],[SumOfUnits]]*Table1[[#This Row],[Actuarial Factor 06/20/2023]]</f>
        <v>64762.373854054742</v>
      </c>
      <c r="P21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64762.373854054742</v>
      </c>
      <c r="Q2154" s="166">
        <f>Table1[[#This Row],[Trended Medicare Pricing for all RHCs]]-Table1[[#This Row],[SumOfSFY24 Estimated Payment 5/04/23]]</f>
        <v>34550.315623588744</v>
      </c>
      <c r="R2154" s="24">
        <f>Table1[[#This Row],[SumOfUnits]]*Table1[[#This Row],[Actuarial Factor 06/20/2023]]</f>
        <v>170.44972721161926</v>
      </c>
      <c r="S2154" s="23"/>
    </row>
    <row r="2155" spans="1:19" x14ac:dyDescent="0.25">
      <c r="A2155" s="192" t="s">
        <v>285</v>
      </c>
      <c r="B2155" s="193" t="s">
        <v>286</v>
      </c>
      <c r="C2155" s="192" t="s">
        <v>55</v>
      </c>
      <c r="D2155" s="192" t="s">
        <v>30</v>
      </c>
      <c r="E2155" s="192" t="s">
        <v>64</v>
      </c>
      <c r="F2155" s="194">
        <v>1611.4483954900259</v>
      </c>
      <c r="G2155">
        <v>9</v>
      </c>
      <c r="H2155">
        <v>9</v>
      </c>
      <c r="I2155" s="167">
        <v>1579.8629633653798</v>
      </c>
      <c r="J2155" s="22">
        <v>0.98039935240058296</v>
      </c>
      <c r="K2155" s="22" t="s">
        <v>287</v>
      </c>
      <c r="L2155" s="22" t="s">
        <v>58</v>
      </c>
      <c r="M2155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55" s="24" t="str">
        <f>IFERROR(IF(Table1[[#This Row],[Medicare Rate in CR]]&gt;0,"Y","N"),"N")</f>
        <v>Y</v>
      </c>
      <c r="O2155" s="166">
        <f>Table1[[#This Row],[Medicare Rate in CR]]*Table1[[#This Row],[SumOfUnits]]*Table1[[#This Row],[Actuarial Factor 06/20/2023]]</f>
        <v>3352.5246055014131</v>
      </c>
      <c r="P21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3352.5246055014131</v>
      </c>
      <c r="Q2155" s="166">
        <f>Table1[[#This Row],[Trended Medicare Pricing for all RHCs]]-Table1[[#This Row],[SumOfSFY24 Estimated Payment 5/04/23]]</f>
        <v>1772.6616421360334</v>
      </c>
      <c r="R2155" s="24">
        <f>Table1[[#This Row],[SumOfUnits]]*Table1[[#This Row],[Actuarial Factor 06/20/2023]]</f>
        <v>8.8235941716052473</v>
      </c>
      <c r="S2155" s="23"/>
    </row>
    <row r="2156" spans="1:19" x14ac:dyDescent="0.25">
      <c r="A2156" s="192" t="s">
        <v>285</v>
      </c>
      <c r="B2156" s="193" t="s">
        <v>286</v>
      </c>
      <c r="C2156" s="192" t="s">
        <v>55</v>
      </c>
      <c r="D2156" s="192" t="s">
        <v>30</v>
      </c>
      <c r="E2156" s="192" t="s">
        <v>77</v>
      </c>
      <c r="F2156" s="194">
        <v>11556.541361665222</v>
      </c>
      <c r="G2156">
        <v>65</v>
      </c>
      <c r="H2156">
        <v>65</v>
      </c>
      <c r="I2156" s="167">
        <v>14638.575962327091</v>
      </c>
      <c r="J2156" s="22">
        <v>1.2666917812352958</v>
      </c>
      <c r="K2156" s="22" t="s">
        <v>287</v>
      </c>
      <c r="L2156" s="22" t="s">
        <v>58</v>
      </c>
      <c r="M2156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56" s="24" t="str">
        <f>IFERROR(IF(Table1[[#This Row],[Medicare Rate in CR]]&gt;0,"Y","N"),"N")</f>
        <v>Y</v>
      </c>
      <c r="O2156" s="166">
        <f>Table1[[#This Row],[Medicare Rate in CR]]*Table1[[#This Row],[SumOfUnits]]*Table1[[#This Row],[Actuarial Factor 06/20/2023]]</f>
        <v>31283.170248222792</v>
      </c>
      <c r="P21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31283.170248222792</v>
      </c>
      <c r="Q2156" s="166">
        <f>Table1[[#This Row],[Trended Medicare Pricing for all RHCs]]-Table1[[#This Row],[SumOfSFY24 Estimated Payment 5/04/23]]</f>
        <v>16644.594285895699</v>
      </c>
      <c r="R2156" s="24">
        <f>Table1[[#This Row],[SumOfUnits]]*Table1[[#This Row],[Actuarial Factor 06/20/2023]]</f>
        <v>82.334965780294226</v>
      </c>
      <c r="S2156" s="23"/>
    </row>
    <row r="2157" spans="1:19" x14ac:dyDescent="0.25">
      <c r="A2157" s="192" t="s">
        <v>285</v>
      </c>
      <c r="B2157" s="193" t="s">
        <v>286</v>
      </c>
      <c r="C2157" s="192" t="s">
        <v>55</v>
      </c>
      <c r="D2157" s="192" t="s">
        <v>32</v>
      </c>
      <c r="E2157" s="192" t="s">
        <v>81</v>
      </c>
      <c r="F2157" s="194">
        <v>709.56923966464296</v>
      </c>
      <c r="G2157">
        <v>4</v>
      </c>
      <c r="H2157">
        <v>4</v>
      </c>
      <c r="I2157" s="167">
        <v>733.672395243349</v>
      </c>
      <c r="J2157" s="22">
        <v>1.0339687154281063</v>
      </c>
      <c r="K2157" s="22" t="s">
        <v>287</v>
      </c>
      <c r="L2157" s="22" t="s">
        <v>58</v>
      </c>
      <c r="M2157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57" s="24" t="str">
        <f>IFERROR(IF(Table1[[#This Row],[Medicare Rate in CR]]&gt;0,"Y","N"),"N")</f>
        <v>Y</v>
      </c>
      <c r="O2157" s="166">
        <f>Table1[[#This Row],[Medicare Rate in CR]]*Table1[[#This Row],[SumOfUnits]]*Table1[[#This Row],[Actuarial Factor 06/20/2023]]</f>
        <v>1571.425653707636</v>
      </c>
      <c r="P21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1571.425653707636</v>
      </c>
      <c r="Q2157" s="166">
        <f>Table1[[#This Row],[Trended Medicare Pricing for all RHCs]]-Table1[[#This Row],[SumOfSFY24 Estimated Payment 5/04/23]]</f>
        <v>837.753258464287</v>
      </c>
      <c r="R2157" s="24">
        <f>Table1[[#This Row],[SumOfUnits]]*Table1[[#This Row],[Actuarial Factor 06/20/2023]]</f>
        <v>4.1358748617124252</v>
      </c>
      <c r="S2157" s="23"/>
    </row>
    <row r="2158" spans="1:19" x14ac:dyDescent="0.25">
      <c r="A2158" s="192" t="s">
        <v>285</v>
      </c>
      <c r="B2158" s="193" t="s">
        <v>286</v>
      </c>
      <c r="C2158" s="192" t="s">
        <v>55</v>
      </c>
      <c r="D2158" s="192" t="s">
        <v>31</v>
      </c>
      <c r="E2158" s="192" t="s">
        <v>69</v>
      </c>
      <c r="F2158" s="194">
        <v>713.29864122578783</v>
      </c>
      <c r="G2158">
        <v>4</v>
      </c>
      <c r="H2158">
        <v>4</v>
      </c>
      <c r="I2158" s="167">
        <v>747.14315042100804</v>
      </c>
      <c r="J2158" s="22">
        <v>1.0474478812087167</v>
      </c>
      <c r="K2158" s="22" t="s">
        <v>287</v>
      </c>
      <c r="L2158" s="22" t="s">
        <v>58</v>
      </c>
      <c r="M2158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58" s="24" t="str">
        <f>IFERROR(IF(Table1[[#This Row],[Medicare Rate in CR]]&gt;0,"Y","N"),"N")</f>
        <v>Y</v>
      </c>
      <c r="O2158" s="166">
        <f>Table1[[#This Row],[Medicare Rate in CR]]*Table1[[#This Row],[SumOfUnits]]*Table1[[#This Row],[Actuarial Factor 06/20/2023]]</f>
        <v>1591.9112898610076</v>
      </c>
      <c r="P21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1591.9112898610076</v>
      </c>
      <c r="Q2158" s="166">
        <f>Table1[[#This Row],[Trended Medicare Pricing for all RHCs]]-Table1[[#This Row],[SumOfSFY24 Estimated Payment 5/04/23]]</f>
        <v>844.76813943999957</v>
      </c>
      <c r="R2158" s="24">
        <f>Table1[[#This Row],[SumOfUnits]]*Table1[[#This Row],[Actuarial Factor 06/20/2023]]</f>
        <v>4.1897915248348667</v>
      </c>
      <c r="S2158" s="23"/>
    </row>
    <row r="2159" spans="1:19" x14ac:dyDescent="0.25">
      <c r="A2159" s="192" t="s">
        <v>285</v>
      </c>
      <c r="B2159" s="193" t="s">
        <v>286</v>
      </c>
      <c r="C2159" s="192" t="s">
        <v>84</v>
      </c>
      <c r="D2159" s="192" t="s">
        <v>30</v>
      </c>
      <c r="E2159" s="192" t="s">
        <v>59</v>
      </c>
      <c r="F2159" s="194">
        <v>177.39230991616074</v>
      </c>
      <c r="G2159">
        <v>1</v>
      </c>
      <c r="H2159">
        <v>1</v>
      </c>
      <c r="I2159" s="167">
        <v>192.64861679210361</v>
      </c>
      <c r="J2159" s="22">
        <v>1.0860032032005971</v>
      </c>
      <c r="K2159" s="22" t="s">
        <v>287</v>
      </c>
      <c r="L2159" s="22" t="s">
        <v>58</v>
      </c>
      <c r="M2159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59" s="24" t="str">
        <f>IFERROR(IF(Table1[[#This Row],[Medicare Rate in CR]]&gt;0,"Y","N"),"N")</f>
        <v>Y</v>
      </c>
      <c r="O2159" s="166">
        <f>Table1[[#This Row],[Medicare Rate in CR]]*Table1[[#This Row],[SumOfUnits]]*Table1[[#This Row],[Actuarial Factor 06/20/2023]]</f>
        <v>412.62691705606682</v>
      </c>
      <c r="P21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412.62691705606682</v>
      </c>
      <c r="Q2159" s="166">
        <f>Table1[[#This Row],[Trended Medicare Pricing for all RHCs]]-Table1[[#This Row],[SumOfSFY24 Estimated Payment 5/04/23]]</f>
        <v>219.97830026396321</v>
      </c>
      <c r="R2159" s="24">
        <f>Table1[[#This Row],[SumOfUnits]]*Table1[[#This Row],[Actuarial Factor 06/20/2023]]</f>
        <v>1.0860032032005971</v>
      </c>
      <c r="S2159" s="23"/>
    </row>
    <row r="2160" spans="1:19" x14ac:dyDescent="0.25">
      <c r="A2160" s="192" t="s">
        <v>285</v>
      </c>
      <c r="B2160" s="193" t="s">
        <v>286</v>
      </c>
      <c r="C2160" s="192" t="s">
        <v>84</v>
      </c>
      <c r="D2160" s="192" t="s">
        <v>30</v>
      </c>
      <c r="E2160" s="192" t="s">
        <v>62</v>
      </c>
      <c r="F2160" s="194">
        <v>177.39230991616074</v>
      </c>
      <c r="G2160">
        <v>1</v>
      </c>
      <c r="H2160">
        <v>1</v>
      </c>
      <c r="I2160" s="167">
        <v>196.01565883030861</v>
      </c>
      <c r="J2160" s="22">
        <v>1.1049839698403479</v>
      </c>
      <c r="K2160" s="22" t="s">
        <v>287</v>
      </c>
      <c r="L2160" s="22" t="s">
        <v>58</v>
      </c>
      <c r="M2160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60" s="24" t="str">
        <f>IFERROR(IF(Table1[[#This Row],[Medicare Rate in CR]]&gt;0,"Y","N"),"N")</f>
        <v>Y</v>
      </c>
      <c r="O2160" s="166">
        <f>Table1[[#This Row],[Medicare Rate in CR]]*Table1[[#This Row],[SumOfUnits]]*Table1[[#This Row],[Actuarial Factor 06/20/2023]]</f>
        <v>419.83865934084014</v>
      </c>
      <c r="P21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419.83865934084014</v>
      </c>
      <c r="Q2160" s="166">
        <f>Table1[[#This Row],[Trended Medicare Pricing for all RHCs]]-Table1[[#This Row],[SumOfSFY24 Estimated Payment 5/04/23]]</f>
        <v>223.82300051053153</v>
      </c>
      <c r="R2160" s="24">
        <f>Table1[[#This Row],[SumOfUnits]]*Table1[[#This Row],[Actuarial Factor 06/20/2023]]</f>
        <v>1.1049839698403479</v>
      </c>
      <c r="S2160" s="23"/>
    </row>
    <row r="2161" spans="1:19" x14ac:dyDescent="0.25">
      <c r="A2161" s="192" t="s">
        <v>285</v>
      </c>
      <c r="B2161" s="193" t="s">
        <v>286</v>
      </c>
      <c r="C2161" s="192" t="s">
        <v>85</v>
      </c>
      <c r="D2161" s="192" t="s">
        <v>30</v>
      </c>
      <c r="E2161" s="192" t="s">
        <v>62</v>
      </c>
      <c r="F2161" s="194">
        <v>181.12171147730558</v>
      </c>
      <c r="G2161">
        <v>1</v>
      </c>
      <c r="H2161">
        <v>1</v>
      </c>
      <c r="I2161" s="167">
        <v>165.30482208511978</v>
      </c>
      <c r="J2161" s="22">
        <v>0.91267259312438831</v>
      </c>
      <c r="K2161" s="22" t="s">
        <v>287</v>
      </c>
      <c r="L2161" s="22" t="s">
        <v>58</v>
      </c>
      <c r="M2161" s="22" t="str">
        <f>IFERROR(IFERROR(INDEX(FreeStand_Medicare!E:E,MATCH(Table1[[#This Row],[Medicare Number]],FreeStand_Medicare!A:A,0)),INDEX(HospBased_Medicare_CR!F:F,MATCH(Table1[[#This Row],[Medicare Number]],HospBased_Medicare_CR!G:G,0))),0)</f>
        <v>379.95</v>
      </c>
      <c r="N2161" s="24" t="str">
        <f>IFERROR(IF(Table1[[#This Row],[Medicare Rate in CR]]&gt;0,"Y","N"),"N")</f>
        <v>Y</v>
      </c>
      <c r="O2161" s="166">
        <f>Table1[[#This Row],[Medicare Rate in CR]]*Table1[[#This Row],[SumOfUnits]]*Table1[[#This Row],[Actuarial Factor 06/20/2023]]</f>
        <v>346.76995175761135</v>
      </c>
      <c r="P21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346.76995175761135</v>
      </c>
      <c r="Q2161" s="166">
        <f>Table1[[#This Row],[Trended Medicare Pricing for all RHCs]]-Table1[[#This Row],[SumOfSFY24 Estimated Payment 5/04/23]]</f>
        <v>181.46512967249157</v>
      </c>
      <c r="R2161" s="24">
        <f>Table1[[#This Row],[SumOfUnits]]*Table1[[#This Row],[Actuarial Factor 06/20/2023]]</f>
        <v>0.91267259312438831</v>
      </c>
      <c r="S2161" s="23"/>
    </row>
    <row r="2162" spans="1:19" x14ac:dyDescent="0.25">
      <c r="A2162" s="192" t="s">
        <v>288</v>
      </c>
      <c r="B2162" s="193" t="s">
        <v>289</v>
      </c>
      <c r="C2162" s="192" t="s">
        <v>55</v>
      </c>
      <c r="D2162" s="192" t="s">
        <v>30</v>
      </c>
      <c r="E2162" s="192" t="s">
        <v>56</v>
      </c>
      <c r="F2162" s="194">
        <v>5104.0753281295174</v>
      </c>
      <c r="G2162">
        <v>21</v>
      </c>
      <c r="H2162">
        <v>21</v>
      </c>
      <c r="I2162" s="167">
        <v>5473.70465236375</v>
      </c>
      <c r="J2162" s="22">
        <v>1.0724184696485837</v>
      </c>
      <c r="K2162" s="22" t="s">
        <v>290</v>
      </c>
      <c r="L2162" s="22" t="s">
        <v>58</v>
      </c>
      <c r="M2162" s="22" t="str">
        <f>IFERROR(IFERROR(INDEX(FreeStand_Medicare!E:E,MATCH(Table1[[#This Row],[Medicare Number]],FreeStand_Medicare!A:A,0)),INDEX(HospBased_Medicare_CR!F:F,MATCH(Table1[[#This Row],[Medicare Number]],HospBased_Medicare_CR!G:G,0))),0)</f>
        <v>327.4</v>
      </c>
      <c r="N2162" s="24" t="str">
        <f>IFERROR(IF(Table1[[#This Row],[Medicare Rate in CR]]&gt;0,"Y","N"),"N")</f>
        <v>Y</v>
      </c>
      <c r="O2162" s="166">
        <f>Table1[[#This Row],[Medicare Rate in CR]]*Table1[[#This Row],[SumOfUnits]]*Table1[[#This Row],[Actuarial Factor 06/20/2023]]</f>
        <v>7373.3059462218716</v>
      </c>
      <c r="P21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7373.3059462218716</v>
      </c>
      <c r="Q2162" s="166">
        <f>Table1[[#This Row],[Trended Medicare Pricing for all RHCs]]-Table1[[#This Row],[SumOfSFY24 Estimated Payment 5/04/23]]</f>
        <v>1899.6012938581216</v>
      </c>
      <c r="R2162" s="24">
        <f>Table1[[#This Row],[SumOfUnits]]*Table1[[#This Row],[Actuarial Factor 06/20/2023]]</f>
        <v>22.520787862620256</v>
      </c>
      <c r="S2162" s="23"/>
    </row>
    <row r="2163" spans="1:19" x14ac:dyDescent="0.25">
      <c r="A2163" s="192" t="s">
        <v>288</v>
      </c>
      <c r="B2163" s="193" t="s">
        <v>289</v>
      </c>
      <c r="C2163" s="192" t="s">
        <v>55</v>
      </c>
      <c r="D2163" s="192" t="s">
        <v>30</v>
      </c>
      <c r="E2163" s="192" t="s">
        <v>59</v>
      </c>
      <c r="F2163" s="194">
        <v>16855.100275609508</v>
      </c>
      <c r="G2163">
        <v>67</v>
      </c>
      <c r="H2163">
        <v>67</v>
      </c>
      <c r="I2163" s="167">
        <v>17238.050234065882</v>
      </c>
      <c r="J2163" s="22">
        <v>1.0227201234163246</v>
      </c>
      <c r="K2163" s="22" t="s">
        <v>290</v>
      </c>
      <c r="L2163" s="22" t="s">
        <v>58</v>
      </c>
      <c r="M2163" s="22" t="str">
        <f>IFERROR(IFERROR(INDEX(FreeStand_Medicare!E:E,MATCH(Table1[[#This Row],[Medicare Number]],FreeStand_Medicare!A:A,0)),INDEX(HospBased_Medicare_CR!F:F,MATCH(Table1[[#This Row],[Medicare Number]],HospBased_Medicare_CR!G:G,0))),0)</f>
        <v>327.4</v>
      </c>
      <c r="N2163" s="24" t="str">
        <f>IFERROR(IF(Table1[[#This Row],[Medicare Rate in CR]]&gt;0,"Y","N"),"N")</f>
        <v>Y</v>
      </c>
      <c r="O2163" s="166">
        <f>Table1[[#This Row],[Medicare Rate in CR]]*Table1[[#This Row],[SumOfUnits]]*Table1[[#This Row],[Actuarial Factor 06/20/2023]]</f>
        <v>22434.18408323581</v>
      </c>
      <c r="P21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22434.18408323581</v>
      </c>
      <c r="Q2163" s="166">
        <f>Table1[[#This Row],[Trended Medicare Pricing for all RHCs]]-Table1[[#This Row],[SumOfSFY24 Estimated Payment 5/04/23]]</f>
        <v>5196.133849169928</v>
      </c>
      <c r="R2163" s="24">
        <f>Table1[[#This Row],[SumOfUnits]]*Table1[[#This Row],[Actuarial Factor 06/20/2023]]</f>
        <v>68.522248268893748</v>
      </c>
      <c r="S2163" s="23"/>
    </row>
    <row r="2164" spans="1:19" x14ac:dyDescent="0.25">
      <c r="A2164" s="192" t="s">
        <v>288</v>
      </c>
      <c r="B2164" s="193" t="s">
        <v>289</v>
      </c>
      <c r="C2164" s="192" t="s">
        <v>55</v>
      </c>
      <c r="D2164" s="192" t="s">
        <v>30</v>
      </c>
      <c r="E2164" s="192" t="s">
        <v>60</v>
      </c>
      <c r="F2164" s="194">
        <v>17840.53155921751</v>
      </c>
      <c r="G2164">
        <v>76</v>
      </c>
      <c r="H2164">
        <v>76</v>
      </c>
      <c r="I2164" s="167">
        <v>16210.731525669986</v>
      </c>
      <c r="J2164" s="22">
        <v>0.90864621784738975</v>
      </c>
      <c r="K2164" s="22" t="s">
        <v>290</v>
      </c>
      <c r="L2164" s="22" t="s">
        <v>58</v>
      </c>
      <c r="M2164" s="22" t="str">
        <f>IFERROR(IFERROR(INDEX(FreeStand_Medicare!E:E,MATCH(Table1[[#This Row],[Medicare Number]],FreeStand_Medicare!A:A,0)),INDEX(HospBased_Medicare_CR!F:F,MATCH(Table1[[#This Row],[Medicare Number]],HospBased_Medicare_CR!G:G,0))),0)</f>
        <v>327.4</v>
      </c>
      <c r="N2164" s="24" t="str">
        <f>IFERROR(IF(Table1[[#This Row],[Medicare Rate in CR]]&gt;0,"Y","N"),"N")</f>
        <v>Y</v>
      </c>
      <c r="O2164" s="166">
        <f>Table1[[#This Row],[Medicare Rate in CR]]*Table1[[#This Row],[SumOfUnits]]*Table1[[#This Row],[Actuarial Factor 06/20/2023]]</f>
        <v>22609.298650965888</v>
      </c>
      <c r="P21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22609.298650965888</v>
      </c>
      <c r="Q2164" s="166">
        <f>Table1[[#This Row],[Trended Medicare Pricing for all RHCs]]-Table1[[#This Row],[SumOfSFY24 Estimated Payment 5/04/23]]</f>
        <v>6398.5671252959019</v>
      </c>
      <c r="R2164" s="24">
        <f>Table1[[#This Row],[SumOfUnits]]*Table1[[#This Row],[Actuarial Factor 06/20/2023]]</f>
        <v>69.05711255640162</v>
      </c>
      <c r="S2164" s="23"/>
    </row>
    <row r="2165" spans="1:19" x14ac:dyDescent="0.25">
      <c r="A2165" s="192" t="s">
        <v>288</v>
      </c>
      <c r="B2165" s="193" t="s">
        <v>289</v>
      </c>
      <c r="C2165" s="192" t="s">
        <v>55</v>
      </c>
      <c r="D2165" s="192" t="s">
        <v>30</v>
      </c>
      <c r="E2165" s="192" t="s">
        <v>61</v>
      </c>
      <c r="F2165" s="194">
        <v>3279.4319552857282</v>
      </c>
      <c r="G2165">
        <v>13</v>
      </c>
      <c r="H2165">
        <v>13</v>
      </c>
      <c r="I2165" s="167">
        <v>2979.8434428582473</v>
      </c>
      <c r="J2165" s="22">
        <v>0.90864621784738975</v>
      </c>
      <c r="K2165" s="22" t="s">
        <v>290</v>
      </c>
      <c r="L2165" s="22" t="s">
        <v>58</v>
      </c>
      <c r="M2165" s="22" t="str">
        <f>IFERROR(IFERROR(INDEX(FreeStand_Medicare!E:E,MATCH(Table1[[#This Row],[Medicare Number]],FreeStand_Medicare!A:A,0)),INDEX(HospBased_Medicare_CR!F:F,MATCH(Table1[[#This Row],[Medicare Number]],HospBased_Medicare_CR!G:G,0))),0)</f>
        <v>327.4</v>
      </c>
      <c r="N2165" s="24" t="str">
        <f>IFERROR(IF(Table1[[#This Row],[Medicare Rate in CR]]&gt;0,"Y","N"),"N")</f>
        <v>Y</v>
      </c>
      <c r="O2165" s="166">
        <f>Table1[[#This Row],[Medicare Rate in CR]]*Table1[[#This Row],[SumOfUnits]]*Table1[[#This Row],[Actuarial Factor 06/20/2023]]</f>
        <v>3867.3800324020599</v>
      </c>
      <c r="P21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3867.3800324020599</v>
      </c>
      <c r="Q2165" s="166">
        <f>Table1[[#This Row],[Trended Medicare Pricing for all RHCs]]-Table1[[#This Row],[SumOfSFY24 Estimated Payment 5/04/23]]</f>
        <v>887.53658954381262</v>
      </c>
      <c r="R2165" s="24">
        <f>Table1[[#This Row],[SumOfUnits]]*Table1[[#This Row],[Actuarial Factor 06/20/2023]]</f>
        <v>11.812400832016067</v>
      </c>
      <c r="S2165" s="23"/>
    </row>
    <row r="2166" spans="1:19" x14ac:dyDescent="0.25">
      <c r="A2166" s="192" t="s">
        <v>288</v>
      </c>
      <c r="B2166" s="193" t="s">
        <v>289</v>
      </c>
      <c r="C2166" s="192" t="s">
        <v>55</v>
      </c>
      <c r="D2166" s="192" t="s">
        <v>30</v>
      </c>
      <c r="E2166" s="192" t="s">
        <v>62</v>
      </c>
      <c r="F2166" s="194">
        <v>49414.219520092411</v>
      </c>
      <c r="G2166">
        <v>200</v>
      </c>
      <c r="H2166">
        <v>200</v>
      </c>
      <c r="I2166" s="167">
        <v>51821.279382632238</v>
      </c>
      <c r="J2166" s="22">
        <v>1.0487118866981413</v>
      </c>
      <c r="K2166" s="22" t="s">
        <v>290</v>
      </c>
      <c r="L2166" s="22" t="s">
        <v>58</v>
      </c>
      <c r="M2166" s="22" t="str">
        <f>IFERROR(IFERROR(INDEX(FreeStand_Medicare!E:E,MATCH(Table1[[#This Row],[Medicare Number]],FreeStand_Medicare!A:A,0)),INDEX(HospBased_Medicare_CR!F:F,MATCH(Table1[[#This Row],[Medicare Number]],HospBased_Medicare_CR!G:G,0))),0)</f>
        <v>327.4</v>
      </c>
      <c r="N2166" s="24" t="str">
        <f>IFERROR(IF(Table1[[#This Row],[Medicare Rate in CR]]&gt;0,"Y","N"),"N")</f>
        <v>Y</v>
      </c>
      <c r="O2166" s="166">
        <f>Table1[[#This Row],[Medicare Rate in CR]]*Table1[[#This Row],[SumOfUnits]]*Table1[[#This Row],[Actuarial Factor 06/20/2023]]</f>
        <v>68669.654340994282</v>
      </c>
      <c r="P21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68669.654340994282</v>
      </c>
      <c r="Q2166" s="166">
        <f>Table1[[#This Row],[Trended Medicare Pricing for all RHCs]]-Table1[[#This Row],[SumOfSFY24 Estimated Payment 5/04/23]]</f>
        <v>16848.374958362045</v>
      </c>
      <c r="R2166" s="24">
        <f>Table1[[#This Row],[SumOfUnits]]*Table1[[#This Row],[Actuarial Factor 06/20/2023]]</f>
        <v>209.74237733962826</v>
      </c>
      <c r="S2166" s="23"/>
    </row>
    <row r="2167" spans="1:19" x14ac:dyDescent="0.25">
      <c r="A2167" s="192" t="s">
        <v>288</v>
      </c>
      <c r="B2167" s="193" t="s">
        <v>289</v>
      </c>
      <c r="C2167" s="192" t="s">
        <v>55</v>
      </c>
      <c r="D2167" s="192" t="s">
        <v>30</v>
      </c>
      <c r="E2167" s="192" t="s">
        <v>63</v>
      </c>
      <c r="F2167" s="194">
        <v>3457.8779994217975</v>
      </c>
      <c r="G2167">
        <v>15</v>
      </c>
      <c r="H2167">
        <v>14</v>
      </c>
      <c r="I2167" s="167">
        <v>3467.0256572500302</v>
      </c>
      <c r="J2167" s="22">
        <v>1.0026454541859957</v>
      </c>
      <c r="K2167" s="22" t="s">
        <v>290</v>
      </c>
      <c r="L2167" s="22" t="s">
        <v>58</v>
      </c>
      <c r="M2167" s="22" t="str">
        <f>IFERROR(IFERROR(INDEX(FreeStand_Medicare!E:E,MATCH(Table1[[#This Row],[Medicare Number]],FreeStand_Medicare!A:A,0)),INDEX(HospBased_Medicare_CR!F:F,MATCH(Table1[[#This Row],[Medicare Number]],HospBased_Medicare_CR!G:G,0))),0)</f>
        <v>327.4</v>
      </c>
      <c r="N2167" s="24" t="str">
        <f>IFERROR(IF(Table1[[#This Row],[Medicare Rate in CR]]&gt;0,"Y","N"),"N")</f>
        <v>Y</v>
      </c>
      <c r="O2167" s="166">
        <f>Table1[[#This Row],[Medicare Rate in CR]]*Table1[[#This Row],[SumOfUnits]]*Table1[[#This Row],[Actuarial Factor 06/20/2023]]</f>
        <v>4923.9918255074253</v>
      </c>
      <c r="P21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4923.9918255074253</v>
      </c>
      <c r="Q2167" s="166">
        <f>Table1[[#This Row],[Trended Medicare Pricing for all RHCs]]-Table1[[#This Row],[SumOfSFY24 Estimated Payment 5/04/23]]</f>
        <v>1456.9661682573951</v>
      </c>
      <c r="R2167" s="24">
        <f>Table1[[#This Row],[SumOfUnits]]*Table1[[#This Row],[Actuarial Factor 06/20/2023]]</f>
        <v>15.039681812789937</v>
      </c>
      <c r="S2167" s="23"/>
    </row>
    <row r="2168" spans="1:19" x14ac:dyDescent="0.25">
      <c r="A2168" s="192" t="s">
        <v>288</v>
      </c>
      <c r="B2168" s="193" t="s">
        <v>289</v>
      </c>
      <c r="C2168" s="192" t="s">
        <v>55</v>
      </c>
      <c r="D2168" s="192" t="s">
        <v>30</v>
      </c>
      <c r="E2168" s="192" t="s">
        <v>64</v>
      </c>
      <c r="F2168" s="194">
        <v>10401.024798111212</v>
      </c>
      <c r="G2168">
        <v>41</v>
      </c>
      <c r="H2168">
        <v>41</v>
      </c>
      <c r="I2168" s="167">
        <v>10197.157976370636</v>
      </c>
      <c r="J2168" s="22">
        <v>0.98039935240058296</v>
      </c>
      <c r="K2168" s="22" t="s">
        <v>290</v>
      </c>
      <c r="L2168" s="22" t="s">
        <v>58</v>
      </c>
      <c r="M2168" s="22" t="str">
        <f>IFERROR(IFERROR(INDEX(FreeStand_Medicare!E:E,MATCH(Table1[[#This Row],[Medicare Number]],FreeStand_Medicare!A:A,0)),INDEX(HospBased_Medicare_CR!F:F,MATCH(Table1[[#This Row],[Medicare Number]],HospBased_Medicare_CR!G:G,0))),0)</f>
        <v>327.4</v>
      </c>
      <c r="N2168" s="24" t="str">
        <f>IFERROR(IF(Table1[[#This Row],[Medicare Rate in CR]]&gt;0,"Y","N"),"N")</f>
        <v>Y</v>
      </c>
      <c r="O2168" s="166">
        <f>Table1[[#This Row],[Medicare Rate in CR]]*Table1[[#This Row],[SumOfUnits]]*Table1[[#This Row],[Actuarial Factor 06/20/2023]]</f>
        <v>13160.292667013984</v>
      </c>
      <c r="P21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13160.292667013984</v>
      </c>
      <c r="Q2168" s="166">
        <f>Table1[[#This Row],[Trended Medicare Pricing for all RHCs]]-Table1[[#This Row],[SumOfSFY24 Estimated Payment 5/04/23]]</f>
        <v>2963.1346906433482</v>
      </c>
      <c r="R2168" s="24">
        <f>Table1[[#This Row],[SumOfUnits]]*Table1[[#This Row],[Actuarial Factor 06/20/2023]]</f>
        <v>40.196373448423898</v>
      </c>
      <c r="S2168" s="23"/>
    </row>
    <row r="2169" spans="1:19" x14ac:dyDescent="0.25">
      <c r="A2169" s="192" t="s">
        <v>288</v>
      </c>
      <c r="B2169" s="193" t="s">
        <v>289</v>
      </c>
      <c r="C2169" s="192" t="s">
        <v>55</v>
      </c>
      <c r="D2169" s="192" t="s">
        <v>30</v>
      </c>
      <c r="E2169" s="192" t="s">
        <v>77</v>
      </c>
      <c r="F2169" s="194">
        <v>2019.735954514792</v>
      </c>
      <c r="G2169">
        <v>8</v>
      </c>
      <c r="H2169">
        <v>8</v>
      </c>
      <c r="I2169" s="167">
        <v>2558.3829338493124</v>
      </c>
      <c r="J2169" s="22">
        <v>1.2666917812352958</v>
      </c>
      <c r="K2169" s="22" t="s">
        <v>290</v>
      </c>
      <c r="L2169" s="22" t="s">
        <v>58</v>
      </c>
      <c r="M2169" s="22" t="str">
        <f>IFERROR(IFERROR(INDEX(FreeStand_Medicare!E:E,MATCH(Table1[[#This Row],[Medicare Number]],FreeStand_Medicare!A:A,0)),INDEX(HospBased_Medicare_CR!F:F,MATCH(Table1[[#This Row],[Medicare Number]],HospBased_Medicare_CR!G:G,0))),0)</f>
        <v>327.4</v>
      </c>
      <c r="N2169" s="24" t="str">
        <f>IFERROR(IF(Table1[[#This Row],[Medicare Rate in CR]]&gt;0,"Y","N"),"N")</f>
        <v>Y</v>
      </c>
      <c r="O2169" s="166">
        <f>Table1[[#This Row],[Medicare Rate in CR]]*Table1[[#This Row],[SumOfUnits]]*Table1[[#This Row],[Actuarial Factor 06/20/2023]]</f>
        <v>3317.7191134114864</v>
      </c>
      <c r="P21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3317.7191134114864</v>
      </c>
      <c r="Q2169" s="166">
        <f>Table1[[#This Row],[Trended Medicare Pricing for all RHCs]]-Table1[[#This Row],[SumOfSFY24 Estimated Payment 5/04/23]]</f>
        <v>759.33617956217404</v>
      </c>
      <c r="R2169" s="24">
        <f>Table1[[#This Row],[SumOfUnits]]*Table1[[#This Row],[Actuarial Factor 06/20/2023]]</f>
        <v>10.133534249882366</v>
      </c>
      <c r="S2169" s="23"/>
    </row>
    <row r="2170" spans="1:19" x14ac:dyDescent="0.25">
      <c r="A2170" s="192" t="s">
        <v>288</v>
      </c>
      <c r="B2170" s="193" t="s">
        <v>289</v>
      </c>
      <c r="C2170" s="192" t="s">
        <v>55</v>
      </c>
      <c r="D2170" s="192" t="s">
        <v>31</v>
      </c>
      <c r="E2170" s="192" t="s">
        <v>68</v>
      </c>
      <c r="F2170" s="194">
        <v>2280.0809482509389</v>
      </c>
      <c r="G2170">
        <v>9</v>
      </c>
      <c r="H2170">
        <v>9</v>
      </c>
      <c r="I2170" s="167">
        <v>2457.6009247376205</v>
      </c>
      <c r="J2170" s="22">
        <v>1.0778568746091484</v>
      </c>
      <c r="K2170" s="22" t="s">
        <v>290</v>
      </c>
      <c r="L2170" s="22" t="s">
        <v>58</v>
      </c>
      <c r="M2170" s="22" t="str">
        <f>IFERROR(IFERROR(INDEX(FreeStand_Medicare!E:E,MATCH(Table1[[#This Row],[Medicare Number]],FreeStand_Medicare!A:A,0)),INDEX(HospBased_Medicare_CR!F:F,MATCH(Table1[[#This Row],[Medicare Number]],HospBased_Medicare_CR!G:G,0))),0)</f>
        <v>327.4</v>
      </c>
      <c r="N2170" s="24" t="str">
        <f>IFERROR(IF(Table1[[#This Row],[Medicare Rate in CR]]&gt;0,"Y","N"),"N")</f>
        <v>Y</v>
      </c>
      <c r="O2170" s="166">
        <f>Table1[[#This Row],[Medicare Rate in CR]]*Table1[[#This Row],[SumOfUnits]]*Table1[[#This Row],[Actuarial Factor 06/20/2023]]</f>
        <v>3176.0130667233166</v>
      </c>
      <c r="P21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3176.0130667233166</v>
      </c>
      <c r="Q2170" s="166">
        <f>Table1[[#This Row],[Trended Medicare Pricing for all RHCs]]-Table1[[#This Row],[SumOfSFY24 Estimated Payment 5/04/23]]</f>
        <v>718.41214198569605</v>
      </c>
      <c r="R2170" s="24">
        <f>Table1[[#This Row],[SumOfUnits]]*Table1[[#This Row],[Actuarial Factor 06/20/2023]]</f>
        <v>9.7007118714823353</v>
      </c>
      <c r="S2170" s="23"/>
    </row>
    <row r="2171" spans="1:19" x14ac:dyDescent="0.25">
      <c r="A2171" s="192" t="s">
        <v>288</v>
      </c>
      <c r="B2171" s="193" t="s">
        <v>289</v>
      </c>
      <c r="C2171" s="192" t="s">
        <v>55</v>
      </c>
      <c r="D2171" s="192" t="s">
        <v>31</v>
      </c>
      <c r="E2171" s="192" t="s">
        <v>69</v>
      </c>
      <c r="F2171" s="194">
        <v>7449.6193504866551</v>
      </c>
      <c r="G2171">
        <v>30</v>
      </c>
      <c r="H2171">
        <v>30</v>
      </c>
      <c r="I2171" s="167">
        <v>7803.0880044787027</v>
      </c>
      <c r="J2171" s="22">
        <v>1.0474478812087167</v>
      </c>
      <c r="K2171" s="22" t="s">
        <v>290</v>
      </c>
      <c r="L2171" s="22" t="s">
        <v>58</v>
      </c>
      <c r="M2171" s="22" t="str">
        <f>IFERROR(IFERROR(INDEX(FreeStand_Medicare!E:E,MATCH(Table1[[#This Row],[Medicare Number]],FreeStand_Medicare!A:A,0)),INDEX(HospBased_Medicare_CR!F:F,MATCH(Table1[[#This Row],[Medicare Number]],HospBased_Medicare_CR!G:G,0))),0)</f>
        <v>327.4</v>
      </c>
      <c r="N2171" s="24" t="str">
        <f>IFERROR(IF(Table1[[#This Row],[Medicare Rate in CR]]&gt;0,"Y","N"),"N")</f>
        <v>Y</v>
      </c>
      <c r="O2171" s="166">
        <f>Table1[[#This Row],[Medicare Rate in CR]]*Table1[[#This Row],[SumOfUnits]]*Table1[[#This Row],[Actuarial Factor 06/20/2023]]</f>
        <v>10288.033089232014</v>
      </c>
      <c r="P21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10288.033089232014</v>
      </c>
      <c r="Q2171" s="166">
        <f>Table1[[#This Row],[Trended Medicare Pricing for all RHCs]]-Table1[[#This Row],[SumOfSFY24 Estimated Payment 5/04/23]]</f>
        <v>2484.9450847533117</v>
      </c>
      <c r="R2171" s="24">
        <f>Table1[[#This Row],[SumOfUnits]]*Table1[[#This Row],[Actuarial Factor 06/20/2023]]</f>
        <v>31.4234364362615</v>
      </c>
      <c r="S2171" s="23"/>
    </row>
    <row r="2172" spans="1:19" x14ac:dyDescent="0.25">
      <c r="A2172" s="192" t="s">
        <v>291</v>
      </c>
      <c r="B2172" s="193" t="s">
        <v>292</v>
      </c>
      <c r="C2172" s="192" t="s">
        <v>88</v>
      </c>
      <c r="D2172" s="192" t="s">
        <v>30</v>
      </c>
      <c r="E2172" s="192" t="s">
        <v>59</v>
      </c>
      <c r="F2172" s="194">
        <v>70.290064565866814</v>
      </c>
      <c r="G2172">
        <v>1</v>
      </c>
      <c r="H2172">
        <v>1</v>
      </c>
      <c r="I2172" s="167">
        <v>62.137378134697258</v>
      </c>
      <c r="J2172" s="22">
        <v>0.88401367274986775</v>
      </c>
      <c r="K2172" s="22" t="s">
        <v>293</v>
      </c>
      <c r="L2172" s="22" t="s">
        <v>58</v>
      </c>
      <c r="M2172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72" s="24" t="str">
        <f>IFERROR(IF(Table1[[#This Row],[Medicare Rate in CR]]&gt;0,"Y","N"),"N")</f>
        <v>Y</v>
      </c>
      <c r="O2172" s="166">
        <f>Table1[[#This Row],[Medicare Rate in CR]]*Table1[[#This Row],[SumOfUnits]]*Table1[[#This Row],[Actuarial Factor 06/20/2023]]</f>
        <v>204.58728428450189</v>
      </c>
      <c r="P21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204.58728428450189</v>
      </c>
      <c r="Q2172" s="166">
        <f>Table1[[#This Row],[Trended Medicare Pricing for all RHCs]]-Table1[[#This Row],[SumOfSFY24 Estimated Payment 5/04/23]]</f>
        <v>142.44990614980463</v>
      </c>
      <c r="R2172" s="24">
        <f>Table1[[#This Row],[SumOfUnits]]*Table1[[#This Row],[Actuarial Factor 06/20/2023]]</f>
        <v>0.88401367274986775</v>
      </c>
      <c r="S2172" s="23"/>
    </row>
    <row r="2173" spans="1:19" x14ac:dyDescent="0.25">
      <c r="A2173" s="192" t="s">
        <v>291</v>
      </c>
      <c r="B2173" s="193" t="s">
        <v>292</v>
      </c>
      <c r="C2173" s="192" t="s">
        <v>88</v>
      </c>
      <c r="D2173" s="192" t="s">
        <v>30</v>
      </c>
      <c r="E2173" s="192" t="s">
        <v>62</v>
      </c>
      <c r="F2173" s="194">
        <v>133.51643056760145</v>
      </c>
      <c r="G2173">
        <v>1</v>
      </c>
      <c r="H2173">
        <v>1</v>
      </c>
      <c r="I2173" s="167">
        <v>132.74287001944219</v>
      </c>
      <c r="J2173" s="22">
        <v>0.99420625203302171</v>
      </c>
      <c r="K2173" s="22" t="s">
        <v>293</v>
      </c>
      <c r="L2173" s="22" t="s">
        <v>58</v>
      </c>
      <c r="M2173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73" s="24" t="str">
        <f>IFERROR(IF(Table1[[#This Row],[Medicare Rate in CR]]&gt;0,"Y","N"),"N")</f>
        <v>Y</v>
      </c>
      <c r="O2173" s="166">
        <f>Table1[[#This Row],[Medicare Rate in CR]]*Table1[[#This Row],[SumOfUnits]]*Table1[[#This Row],[Actuarial Factor 06/20/2023]]</f>
        <v>230.08915290800223</v>
      </c>
      <c r="P21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230.08915290800223</v>
      </c>
      <c r="Q2173" s="166">
        <f>Table1[[#This Row],[Trended Medicare Pricing for all RHCs]]-Table1[[#This Row],[SumOfSFY24 Estimated Payment 5/04/23]]</f>
        <v>97.34628288856004</v>
      </c>
      <c r="R2173" s="24">
        <f>Table1[[#This Row],[SumOfUnits]]*Table1[[#This Row],[Actuarial Factor 06/20/2023]]</f>
        <v>0.99420625203302171</v>
      </c>
      <c r="S2173" s="23"/>
    </row>
    <row r="2174" spans="1:19" x14ac:dyDescent="0.25">
      <c r="A2174" s="192" t="s">
        <v>291</v>
      </c>
      <c r="B2174" s="193" t="s">
        <v>292</v>
      </c>
      <c r="C2174" s="192" t="s">
        <v>72</v>
      </c>
      <c r="D2174" s="192" t="s">
        <v>30</v>
      </c>
      <c r="E2174" s="192" t="s">
        <v>56</v>
      </c>
      <c r="F2174" s="194">
        <v>95.41</v>
      </c>
      <c r="G2174">
        <v>1</v>
      </c>
      <c r="H2174">
        <v>1</v>
      </c>
      <c r="I2174" s="167">
        <v>108.58918089793029</v>
      </c>
      <c r="J2174" s="22">
        <v>1.1381320710400409</v>
      </c>
      <c r="K2174" s="22" t="s">
        <v>293</v>
      </c>
      <c r="L2174" s="22" t="s">
        <v>58</v>
      </c>
      <c r="M2174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74" s="24" t="str">
        <f>IFERROR(IF(Table1[[#This Row],[Medicare Rate in CR]]&gt;0,"Y","N"),"N")</f>
        <v>Y</v>
      </c>
      <c r="O2174" s="166">
        <f>Table1[[#This Row],[Medicare Rate in CR]]*Table1[[#This Row],[SumOfUnits]]*Table1[[#This Row],[Actuarial Factor 06/20/2023]]</f>
        <v>263.39790520079669</v>
      </c>
      <c r="P21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263.39790520079669</v>
      </c>
      <c r="Q2174" s="166">
        <f>Table1[[#This Row],[Trended Medicare Pricing for all RHCs]]-Table1[[#This Row],[SumOfSFY24 Estimated Payment 5/04/23]]</f>
        <v>154.80872430286638</v>
      </c>
      <c r="R2174" s="24">
        <f>Table1[[#This Row],[SumOfUnits]]*Table1[[#This Row],[Actuarial Factor 06/20/2023]]</f>
        <v>1.1381320710400409</v>
      </c>
      <c r="S2174" s="23"/>
    </row>
    <row r="2175" spans="1:19" x14ac:dyDescent="0.25">
      <c r="A2175" s="192" t="s">
        <v>291</v>
      </c>
      <c r="B2175" s="193" t="s">
        <v>292</v>
      </c>
      <c r="C2175" s="192" t="s">
        <v>75</v>
      </c>
      <c r="D2175" s="192" t="s">
        <v>30</v>
      </c>
      <c r="E2175" s="192" t="s">
        <v>56</v>
      </c>
      <c r="F2175" s="194">
        <v>7980.1483280331595</v>
      </c>
      <c r="G2175">
        <v>63</v>
      </c>
      <c r="H2175">
        <v>63</v>
      </c>
      <c r="I2175" s="167">
        <v>8542.6121285974623</v>
      </c>
      <c r="J2175" s="22">
        <v>1.0704828754358418</v>
      </c>
      <c r="K2175" s="22" t="s">
        <v>293</v>
      </c>
      <c r="L2175" s="22" t="s">
        <v>58</v>
      </c>
      <c r="M2175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75" s="24" t="str">
        <f>IFERROR(IF(Table1[[#This Row],[Medicare Rate in CR]]&gt;0,"Y","N"),"N")</f>
        <v>Y</v>
      </c>
      <c r="O2175" s="166">
        <f>Table1[[#This Row],[Medicare Rate in CR]]*Table1[[#This Row],[SumOfUnits]]*Table1[[#This Row],[Actuarial Factor 06/20/2023]]</f>
        <v>15607.736667313362</v>
      </c>
      <c r="P21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15607.736667313362</v>
      </c>
      <c r="Q2175" s="166">
        <f>Table1[[#This Row],[Trended Medicare Pricing for all RHCs]]-Table1[[#This Row],[SumOfSFY24 Estimated Payment 5/04/23]]</f>
        <v>7065.1245387158997</v>
      </c>
      <c r="R2175" s="24">
        <f>Table1[[#This Row],[SumOfUnits]]*Table1[[#This Row],[Actuarial Factor 06/20/2023]]</f>
        <v>67.440421152458029</v>
      </c>
      <c r="S2175" s="23"/>
    </row>
    <row r="2176" spans="1:19" x14ac:dyDescent="0.25">
      <c r="A2176" s="192" t="s">
        <v>291</v>
      </c>
      <c r="B2176" s="193" t="s">
        <v>292</v>
      </c>
      <c r="C2176" s="192" t="s">
        <v>75</v>
      </c>
      <c r="D2176" s="192" t="s">
        <v>30</v>
      </c>
      <c r="E2176" s="192" t="s">
        <v>59</v>
      </c>
      <c r="F2176" s="194">
        <v>185220.06360894334</v>
      </c>
      <c r="G2176">
        <v>1462</v>
      </c>
      <c r="H2176">
        <v>1462</v>
      </c>
      <c r="I2176" s="167">
        <v>187884.02704376189</v>
      </c>
      <c r="J2176" s="22">
        <v>1.0143826936613249</v>
      </c>
      <c r="K2176" s="22" t="s">
        <v>293</v>
      </c>
      <c r="L2176" s="22" t="s">
        <v>58</v>
      </c>
      <c r="M2176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76" s="24" t="str">
        <f>IFERROR(IF(Table1[[#This Row],[Medicare Rate in CR]]&gt;0,"Y","N"),"N")</f>
        <v>Y</v>
      </c>
      <c r="O2176" s="166">
        <f>Table1[[#This Row],[Medicare Rate in CR]]*Table1[[#This Row],[SumOfUnits]]*Table1[[#This Row],[Actuarial Factor 06/20/2023]]</f>
        <v>343217.05389288714</v>
      </c>
      <c r="P21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343217.05389288714</v>
      </c>
      <c r="Q2176" s="166">
        <f>Table1[[#This Row],[Trended Medicare Pricing for all RHCs]]-Table1[[#This Row],[SumOfSFY24 Estimated Payment 5/04/23]]</f>
        <v>155333.02684912525</v>
      </c>
      <c r="R2176" s="24">
        <f>Table1[[#This Row],[SumOfUnits]]*Table1[[#This Row],[Actuarial Factor 06/20/2023]]</f>
        <v>1483.0274981328571</v>
      </c>
      <c r="S2176" s="23"/>
    </row>
    <row r="2177" spans="1:19" x14ac:dyDescent="0.25">
      <c r="A2177" s="192" t="s">
        <v>291</v>
      </c>
      <c r="B2177" s="193" t="s">
        <v>292</v>
      </c>
      <c r="C2177" s="192" t="s">
        <v>75</v>
      </c>
      <c r="D2177" s="192" t="s">
        <v>30</v>
      </c>
      <c r="E2177" s="192" t="s">
        <v>60</v>
      </c>
      <c r="F2177" s="194">
        <v>69608.848420545153</v>
      </c>
      <c r="G2177">
        <v>555</v>
      </c>
      <c r="H2177">
        <v>555</v>
      </c>
      <c r="I2177" s="167">
        <v>60761.00934978322</v>
      </c>
      <c r="J2177" s="22">
        <v>0.87289203497079426</v>
      </c>
      <c r="K2177" s="22" t="s">
        <v>293</v>
      </c>
      <c r="L2177" s="22" t="s">
        <v>58</v>
      </c>
      <c r="M2177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77" s="24" t="str">
        <f>IFERROR(IF(Table1[[#This Row],[Medicare Rate in CR]]&gt;0,"Y","N"),"N")</f>
        <v>Y</v>
      </c>
      <c r="O2177" s="166">
        <f>Table1[[#This Row],[Medicare Rate in CR]]*Table1[[#This Row],[SumOfUnits]]*Table1[[#This Row],[Actuarial Factor 06/20/2023]]</f>
        <v>112117.43902757646</v>
      </c>
      <c r="P21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112117.43902757646</v>
      </c>
      <c r="Q2177" s="166">
        <f>Table1[[#This Row],[Trended Medicare Pricing for all RHCs]]-Table1[[#This Row],[SumOfSFY24 Estimated Payment 5/04/23]]</f>
        <v>51356.42967779324</v>
      </c>
      <c r="R2177" s="24">
        <f>Table1[[#This Row],[SumOfUnits]]*Table1[[#This Row],[Actuarial Factor 06/20/2023]]</f>
        <v>484.45507940879082</v>
      </c>
      <c r="S2177" s="23"/>
    </row>
    <row r="2178" spans="1:19" x14ac:dyDescent="0.25">
      <c r="A2178" s="192" t="s">
        <v>291</v>
      </c>
      <c r="B2178" s="193" t="s">
        <v>292</v>
      </c>
      <c r="C2178" s="192" t="s">
        <v>75</v>
      </c>
      <c r="D2178" s="192" t="s">
        <v>30</v>
      </c>
      <c r="E2178" s="192" t="s">
        <v>61</v>
      </c>
      <c r="F2178" s="194">
        <v>15566.790789245428</v>
      </c>
      <c r="G2178">
        <v>129</v>
      </c>
      <c r="H2178">
        <v>129</v>
      </c>
      <c r="I2178" s="167">
        <v>13588.127689989058</v>
      </c>
      <c r="J2178" s="22">
        <v>0.87289203497079426</v>
      </c>
      <c r="K2178" s="22" t="s">
        <v>293</v>
      </c>
      <c r="L2178" s="22" t="s">
        <v>58</v>
      </c>
      <c r="M2178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78" s="24" t="str">
        <f>IFERROR(IF(Table1[[#This Row],[Medicare Rate in CR]]&gt;0,"Y","N"),"N")</f>
        <v>Y</v>
      </c>
      <c r="O2178" s="166">
        <f>Table1[[#This Row],[Medicare Rate in CR]]*Table1[[#This Row],[SumOfUnits]]*Table1[[#This Row],[Actuarial Factor 06/20/2023]]</f>
        <v>26059.729071274531</v>
      </c>
      <c r="P21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26059.729071274531</v>
      </c>
      <c r="Q2178" s="166">
        <f>Table1[[#This Row],[Trended Medicare Pricing for all RHCs]]-Table1[[#This Row],[SumOfSFY24 Estimated Payment 5/04/23]]</f>
        <v>12471.601381285473</v>
      </c>
      <c r="R2178" s="24">
        <f>Table1[[#This Row],[SumOfUnits]]*Table1[[#This Row],[Actuarial Factor 06/20/2023]]</f>
        <v>112.60307251123245</v>
      </c>
      <c r="S2178" s="23"/>
    </row>
    <row r="2179" spans="1:19" x14ac:dyDescent="0.25">
      <c r="A2179" s="192" t="s">
        <v>291</v>
      </c>
      <c r="B2179" s="193" t="s">
        <v>292</v>
      </c>
      <c r="C2179" s="192" t="s">
        <v>75</v>
      </c>
      <c r="D2179" s="192" t="s">
        <v>30</v>
      </c>
      <c r="E2179" s="192" t="s">
        <v>62</v>
      </c>
      <c r="F2179" s="194">
        <v>202259.69033053855</v>
      </c>
      <c r="G2179">
        <v>1609</v>
      </c>
      <c r="H2179">
        <v>1609</v>
      </c>
      <c r="I2179" s="167">
        <v>207390.1392387037</v>
      </c>
      <c r="J2179" s="22">
        <v>1.0253656519486449</v>
      </c>
      <c r="K2179" s="22" t="s">
        <v>293</v>
      </c>
      <c r="L2179" s="22" t="s">
        <v>58</v>
      </c>
      <c r="M2179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79" s="24" t="str">
        <f>IFERROR(IF(Table1[[#This Row],[Medicare Rate in CR]]&gt;0,"Y","N"),"N")</f>
        <v>Y</v>
      </c>
      <c r="O2179" s="166">
        <f>Table1[[#This Row],[Medicare Rate in CR]]*Table1[[#This Row],[SumOfUnits]]*Table1[[#This Row],[Actuarial Factor 06/20/2023]]</f>
        <v>381816.29988423409</v>
      </c>
      <c r="P21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381816.29988423409</v>
      </c>
      <c r="Q2179" s="166">
        <f>Table1[[#This Row],[Trended Medicare Pricing for all RHCs]]-Table1[[#This Row],[SumOfSFY24 Estimated Payment 5/04/23]]</f>
        <v>174426.16064553038</v>
      </c>
      <c r="R2179" s="24">
        <f>Table1[[#This Row],[SumOfUnits]]*Table1[[#This Row],[Actuarial Factor 06/20/2023]]</f>
        <v>1649.8133339853696</v>
      </c>
      <c r="S2179" s="23"/>
    </row>
    <row r="2180" spans="1:19" x14ac:dyDescent="0.25">
      <c r="A2180" s="192" t="s">
        <v>291</v>
      </c>
      <c r="B2180" s="193" t="s">
        <v>292</v>
      </c>
      <c r="C2180" s="192" t="s">
        <v>75</v>
      </c>
      <c r="D2180" s="192" t="s">
        <v>30</v>
      </c>
      <c r="E2180" s="192" t="s">
        <v>63</v>
      </c>
      <c r="F2180" s="194">
        <v>26237.090385467825</v>
      </c>
      <c r="G2180">
        <v>222</v>
      </c>
      <c r="H2180">
        <v>222</v>
      </c>
      <c r="I2180" s="167">
        <v>26084.879906973874</v>
      </c>
      <c r="J2180" s="22">
        <v>0.99419865250842532</v>
      </c>
      <c r="K2180" s="22" t="s">
        <v>293</v>
      </c>
      <c r="L2180" s="22" t="s">
        <v>58</v>
      </c>
      <c r="M2180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80" s="24" t="str">
        <f>IFERROR(IF(Table1[[#This Row],[Medicare Rate in CR]]&gt;0,"Y","N"),"N")</f>
        <v>Y</v>
      </c>
      <c r="O2180" s="166">
        <f>Table1[[#This Row],[Medicare Rate in CR]]*Table1[[#This Row],[SumOfUnits]]*Table1[[#This Row],[Actuarial Factor 06/20/2023]]</f>
        <v>51079.401501305518</v>
      </c>
      <c r="P21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51079.401501305518</v>
      </c>
      <c r="Q2180" s="166">
        <f>Table1[[#This Row],[Trended Medicare Pricing for all RHCs]]-Table1[[#This Row],[SumOfSFY24 Estimated Payment 5/04/23]]</f>
        <v>24994.521594331643</v>
      </c>
      <c r="R2180" s="24">
        <f>Table1[[#This Row],[SumOfUnits]]*Table1[[#This Row],[Actuarial Factor 06/20/2023]]</f>
        <v>220.71210085687042</v>
      </c>
      <c r="S2180" s="23"/>
    </row>
    <row r="2181" spans="1:19" x14ac:dyDescent="0.25">
      <c r="A2181" s="192" t="s">
        <v>291</v>
      </c>
      <c r="B2181" s="193" t="s">
        <v>292</v>
      </c>
      <c r="C2181" s="192" t="s">
        <v>75</v>
      </c>
      <c r="D2181" s="192" t="s">
        <v>30</v>
      </c>
      <c r="E2181" s="192" t="s">
        <v>64</v>
      </c>
      <c r="F2181" s="194">
        <v>27776.47549098964</v>
      </c>
      <c r="G2181">
        <v>226</v>
      </c>
      <c r="H2181">
        <v>226</v>
      </c>
      <c r="I2181" s="167">
        <v>28627.117255180077</v>
      </c>
      <c r="J2181" s="22">
        <v>1.0306245392604392</v>
      </c>
      <c r="K2181" s="22" t="s">
        <v>293</v>
      </c>
      <c r="L2181" s="22" t="s">
        <v>58</v>
      </c>
      <c r="M2181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81" s="24" t="str">
        <f>IFERROR(IF(Table1[[#This Row],[Medicare Rate in CR]]&gt;0,"Y","N"),"N")</f>
        <v>Y</v>
      </c>
      <c r="O2181" s="166">
        <f>Table1[[#This Row],[Medicare Rate in CR]]*Table1[[#This Row],[SumOfUnits]]*Table1[[#This Row],[Actuarial Factor 06/20/2023]]</f>
        <v>53904.940789355816</v>
      </c>
      <c r="P21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53904.940789355816</v>
      </c>
      <c r="Q2181" s="166">
        <f>Table1[[#This Row],[Trended Medicare Pricing for all RHCs]]-Table1[[#This Row],[SumOfSFY24 Estimated Payment 5/04/23]]</f>
        <v>25277.823534175739</v>
      </c>
      <c r="R2181" s="24">
        <f>Table1[[#This Row],[SumOfUnits]]*Table1[[#This Row],[Actuarial Factor 06/20/2023]]</f>
        <v>232.92114587285926</v>
      </c>
      <c r="S2181" s="23"/>
    </row>
    <row r="2182" spans="1:19" x14ac:dyDescent="0.25">
      <c r="A2182" s="192" t="s">
        <v>291</v>
      </c>
      <c r="B2182" s="193" t="s">
        <v>292</v>
      </c>
      <c r="C2182" s="192" t="s">
        <v>75</v>
      </c>
      <c r="D2182" s="192" t="s">
        <v>30</v>
      </c>
      <c r="E2182" s="192" t="s">
        <v>77</v>
      </c>
      <c r="F2182" s="194">
        <v>108844.75118338596</v>
      </c>
      <c r="G2182">
        <v>845</v>
      </c>
      <c r="H2182">
        <v>845</v>
      </c>
      <c r="I2182" s="167">
        <v>141892.29339009098</v>
      </c>
      <c r="J2182" s="22">
        <v>1.3036209081963466</v>
      </c>
      <c r="K2182" s="22" t="s">
        <v>293</v>
      </c>
      <c r="L2182" s="22" t="s">
        <v>58</v>
      </c>
      <c r="M2182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82" s="24" t="str">
        <f>IFERROR(IF(Table1[[#This Row],[Medicare Rate in CR]]&gt;0,"Y","N"),"N")</f>
        <v>Y</v>
      </c>
      <c r="O2182" s="166">
        <f>Table1[[#This Row],[Medicare Rate in CR]]*Table1[[#This Row],[SumOfUnits]]*Table1[[#This Row],[Actuarial Factor 06/20/2023]]</f>
        <v>254933.95383237902</v>
      </c>
      <c r="P21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254933.95383237902</v>
      </c>
      <c r="Q2182" s="166">
        <f>Table1[[#This Row],[Trended Medicare Pricing for all RHCs]]-Table1[[#This Row],[SumOfSFY24 Estimated Payment 5/04/23]]</f>
        <v>113041.66044228803</v>
      </c>
      <c r="R2182" s="24">
        <f>Table1[[#This Row],[SumOfUnits]]*Table1[[#This Row],[Actuarial Factor 06/20/2023]]</f>
        <v>1101.5596674259129</v>
      </c>
      <c r="S2182" s="23"/>
    </row>
    <row r="2183" spans="1:19" x14ac:dyDescent="0.25">
      <c r="A2183" s="192" t="s">
        <v>291</v>
      </c>
      <c r="B2183" s="193" t="s">
        <v>292</v>
      </c>
      <c r="C2183" s="192" t="s">
        <v>75</v>
      </c>
      <c r="D2183" s="192" t="s">
        <v>32</v>
      </c>
      <c r="E2183" s="192" t="s">
        <v>94</v>
      </c>
      <c r="F2183" s="194">
        <v>98.082297388455245</v>
      </c>
      <c r="G2183">
        <v>2</v>
      </c>
      <c r="H2183">
        <v>2</v>
      </c>
      <c r="I2183" s="167">
        <v>104.94032633752396</v>
      </c>
      <c r="J2183" s="22">
        <v>1.0699211695858577</v>
      </c>
      <c r="K2183" s="22" t="s">
        <v>293</v>
      </c>
      <c r="L2183" s="22" t="s">
        <v>58</v>
      </c>
      <c r="M2183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83" s="24" t="str">
        <f>IFERROR(IF(Table1[[#This Row],[Medicare Rate in CR]]&gt;0,"Y","N"),"N")</f>
        <v>Y</v>
      </c>
      <c r="O2183" s="166">
        <f>Table1[[#This Row],[Medicare Rate in CR]]*Table1[[#This Row],[SumOfUnits]]*Table1[[#This Row],[Actuarial Factor 06/20/2023]]</f>
        <v>495.22371255451009</v>
      </c>
      <c r="P21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495.22371255451009</v>
      </c>
      <c r="Q2183" s="166">
        <f>Table1[[#This Row],[Trended Medicare Pricing for all RHCs]]-Table1[[#This Row],[SumOfSFY24 Estimated Payment 5/04/23]]</f>
        <v>390.28338621698612</v>
      </c>
      <c r="R2183" s="24">
        <f>Table1[[#This Row],[SumOfUnits]]*Table1[[#This Row],[Actuarial Factor 06/20/2023]]</f>
        <v>2.1398423391717154</v>
      </c>
      <c r="S2183" s="23"/>
    </row>
    <row r="2184" spans="1:19" x14ac:dyDescent="0.25">
      <c r="A2184" s="192" t="s">
        <v>291</v>
      </c>
      <c r="B2184" s="193" t="s">
        <v>292</v>
      </c>
      <c r="C2184" s="192" t="s">
        <v>75</v>
      </c>
      <c r="D2184" s="192" t="s">
        <v>32</v>
      </c>
      <c r="E2184" s="192" t="s">
        <v>80</v>
      </c>
      <c r="F2184" s="194">
        <v>390.85834441553436</v>
      </c>
      <c r="G2184">
        <v>3</v>
      </c>
      <c r="H2184">
        <v>3</v>
      </c>
      <c r="I2184" s="167">
        <v>490.57385867898489</v>
      </c>
      <c r="J2184" s="22">
        <v>1.2551193180039664</v>
      </c>
      <c r="K2184" s="22" t="s">
        <v>293</v>
      </c>
      <c r="L2184" s="22" t="s">
        <v>58</v>
      </c>
      <c r="M2184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84" s="24" t="str">
        <f>IFERROR(IF(Table1[[#This Row],[Medicare Rate in CR]]&gt;0,"Y","N"),"N")</f>
        <v>Y</v>
      </c>
      <c r="O2184" s="166">
        <f>Table1[[#This Row],[Medicare Rate in CR]]*Table1[[#This Row],[SumOfUnits]]*Table1[[#This Row],[Actuarial Factor 06/20/2023]]</f>
        <v>871.41679129697377</v>
      </c>
      <c r="P21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871.41679129697377</v>
      </c>
      <c r="Q2184" s="166">
        <f>Table1[[#This Row],[Trended Medicare Pricing for all RHCs]]-Table1[[#This Row],[SumOfSFY24 Estimated Payment 5/04/23]]</f>
        <v>380.84293261798888</v>
      </c>
      <c r="R2184" s="24">
        <f>Table1[[#This Row],[SumOfUnits]]*Table1[[#This Row],[Actuarial Factor 06/20/2023]]</f>
        <v>3.7653579540118991</v>
      </c>
      <c r="S2184" s="23"/>
    </row>
    <row r="2185" spans="1:19" x14ac:dyDescent="0.25">
      <c r="A2185" s="192" t="s">
        <v>291</v>
      </c>
      <c r="B2185" s="193" t="s">
        <v>292</v>
      </c>
      <c r="C2185" s="192" t="s">
        <v>75</v>
      </c>
      <c r="D2185" s="192" t="s">
        <v>32</v>
      </c>
      <c r="E2185" s="192" t="s">
        <v>104</v>
      </c>
      <c r="F2185" s="194">
        <v>386.00751662330157</v>
      </c>
      <c r="G2185">
        <v>3</v>
      </c>
      <c r="H2185">
        <v>3</v>
      </c>
      <c r="I2185" s="167">
        <v>222.22853563110604</v>
      </c>
      <c r="J2185" s="22">
        <v>0.57571038402336405</v>
      </c>
      <c r="K2185" s="22" t="s">
        <v>293</v>
      </c>
      <c r="L2185" s="22" t="s">
        <v>58</v>
      </c>
      <c r="M2185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85" s="24" t="str">
        <f>IFERROR(IF(Table1[[#This Row],[Medicare Rate in CR]]&gt;0,"Y","N"),"N")</f>
        <v>Y</v>
      </c>
      <c r="O2185" s="166">
        <f>Table1[[#This Row],[Medicare Rate in CR]]*Table1[[#This Row],[SumOfUnits]]*Table1[[#This Row],[Actuarial Factor 06/20/2023]]</f>
        <v>399.7099625235814</v>
      </c>
      <c r="P21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399.7099625235814</v>
      </c>
      <c r="Q2185" s="166">
        <f>Table1[[#This Row],[Trended Medicare Pricing for all RHCs]]-Table1[[#This Row],[SumOfSFY24 Estimated Payment 5/04/23]]</f>
        <v>177.48142689247535</v>
      </c>
      <c r="R2185" s="24">
        <f>Table1[[#This Row],[SumOfUnits]]*Table1[[#This Row],[Actuarial Factor 06/20/2023]]</f>
        <v>1.727131152070092</v>
      </c>
      <c r="S2185" s="23"/>
    </row>
    <row r="2186" spans="1:19" x14ac:dyDescent="0.25">
      <c r="A2186" s="192" t="s">
        <v>291</v>
      </c>
      <c r="B2186" s="193" t="s">
        <v>292</v>
      </c>
      <c r="C2186" s="192" t="s">
        <v>75</v>
      </c>
      <c r="D2186" s="192" t="s">
        <v>32</v>
      </c>
      <c r="E2186" s="192" t="s">
        <v>81</v>
      </c>
      <c r="F2186" s="194">
        <v>4052.4927281487908</v>
      </c>
      <c r="G2186">
        <v>32</v>
      </c>
      <c r="H2186">
        <v>32</v>
      </c>
      <c r="I2186" s="167">
        <v>4177.1934803236463</v>
      </c>
      <c r="J2186" s="22">
        <v>1.0307713697568608</v>
      </c>
      <c r="K2186" s="22" t="s">
        <v>293</v>
      </c>
      <c r="L2186" s="22" t="s">
        <v>58</v>
      </c>
      <c r="M2186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86" s="24" t="str">
        <f>IFERROR(IF(Table1[[#This Row],[Medicare Rate in CR]]&gt;0,"Y","N"),"N")</f>
        <v>Y</v>
      </c>
      <c r="O2186" s="166">
        <f>Table1[[#This Row],[Medicare Rate in CR]]*Table1[[#This Row],[SumOfUnits]]*Table1[[#This Row],[Actuarial Factor 06/20/2023]]</f>
        <v>7633.6453792905695</v>
      </c>
      <c r="P21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7633.6453792905695</v>
      </c>
      <c r="Q2186" s="166">
        <f>Table1[[#This Row],[Trended Medicare Pricing for all RHCs]]-Table1[[#This Row],[SumOfSFY24 Estimated Payment 5/04/23]]</f>
        <v>3456.4518989669232</v>
      </c>
      <c r="R2186" s="24">
        <f>Table1[[#This Row],[SumOfUnits]]*Table1[[#This Row],[Actuarial Factor 06/20/2023]]</f>
        <v>32.984683832219545</v>
      </c>
      <c r="S2186" s="23"/>
    </row>
    <row r="2187" spans="1:19" x14ac:dyDescent="0.25">
      <c r="A2187" s="192" t="s">
        <v>291</v>
      </c>
      <c r="B2187" s="193" t="s">
        <v>292</v>
      </c>
      <c r="C2187" s="192" t="s">
        <v>75</v>
      </c>
      <c r="D2187" s="192" t="s">
        <v>32</v>
      </c>
      <c r="E2187" s="192" t="s">
        <v>65</v>
      </c>
      <c r="F2187" s="194">
        <v>7416.2762339789997</v>
      </c>
      <c r="G2187">
        <v>61</v>
      </c>
      <c r="H2187">
        <v>61</v>
      </c>
      <c r="I2187" s="167">
        <v>9208.7535112999358</v>
      </c>
      <c r="J2187" s="22">
        <v>1.2416950529847284</v>
      </c>
      <c r="K2187" s="22" t="s">
        <v>293</v>
      </c>
      <c r="L2187" s="22" t="s">
        <v>58</v>
      </c>
      <c r="M2187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87" s="24" t="str">
        <f>IFERROR(IF(Table1[[#This Row],[Medicare Rate in CR]]&gt;0,"Y","N"),"N")</f>
        <v>Y</v>
      </c>
      <c r="O2187" s="166">
        <f>Table1[[#This Row],[Medicare Rate in CR]]*Table1[[#This Row],[SumOfUnits]]*Table1[[#This Row],[Actuarial Factor 06/20/2023]]</f>
        <v>17529.294652847595</v>
      </c>
      <c r="P21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17529.294652847595</v>
      </c>
      <c r="Q2187" s="166">
        <f>Table1[[#This Row],[Trended Medicare Pricing for all RHCs]]-Table1[[#This Row],[SumOfSFY24 Estimated Payment 5/04/23]]</f>
        <v>8320.5411415476592</v>
      </c>
      <c r="R2187" s="24">
        <f>Table1[[#This Row],[SumOfUnits]]*Table1[[#This Row],[Actuarial Factor 06/20/2023]]</f>
        <v>75.743398232068429</v>
      </c>
      <c r="S2187" s="23"/>
    </row>
    <row r="2188" spans="1:19" x14ac:dyDescent="0.25">
      <c r="A2188" s="192" t="s">
        <v>291</v>
      </c>
      <c r="B2188" s="193" t="s">
        <v>292</v>
      </c>
      <c r="C2188" s="192" t="s">
        <v>75</v>
      </c>
      <c r="D2188" s="192" t="s">
        <v>32</v>
      </c>
      <c r="E2188" s="192" t="s">
        <v>66</v>
      </c>
      <c r="F2188" s="194">
        <v>9141.006720632171</v>
      </c>
      <c r="G2188">
        <v>75</v>
      </c>
      <c r="H2188">
        <v>75</v>
      </c>
      <c r="I2188" s="167">
        <v>10098.626962435188</v>
      </c>
      <c r="J2188" s="22">
        <v>1.1047609165018522</v>
      </c>
      <c r="K2188" s="22" t="s">
        <v>293</v>
      </c>
      <c r="L2188" s="22" t="s">
        <v>58</v>
      </c>
      <c r="M2188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88" s="24" t="str">
        <f>IFERROR(IF(Table1[[#This Row],[Medicare Rate in CR]]&gt;0,"Y","N"),"N")</f>
        <v>Y</v>
      </c>
      <c r="O2188" s="166">
        <f>Table1[[#This Row],[Medicare Rate in CR]]*Table1[[#This Row],[SumOfUnits]]*Table1[[#This Row],[Actuarial Factor 06/20/2023]]</f>
        <v>19175.611417951772</v>
      </c>
      <c r="P21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19175.611417951772</v>
      </c>
      <c r="Q2188" s="166">
        <f>Table1[[#This Row],[Trended Medicare Pricing for all RHCs]]-Table1[[#This Row],[SumOfSFY24 Estimated Payment 5/04/23]]</f>
        <v>9076.9844555165837</v>
      </c>
      <c r="R2188" s="24">
        <f>Table1[[#This Row],[SumOfUnits]]*Table1[[#This Row],[Actuarial Factor 06/20/2023]]</f>
        <v>82.857068737638912</v>
      </c>
      <c r="S2188" s="23"/>
    </row>
    <row r="2189" spans="1:19" x14ac:dyDescent="0.25">
      <c r="A2189" s="192" t="s">
        <v>291</v>
      </c>
      <c r="B2189" s="193" t="s">
        <v>292</v>
      </c>
      <c r="C2189" s="192" t="s">
        <v>75</v>
      </c>
      <c r="D2189" s="192" t="s">
        <v>32</v>
      </c>
      <c r="E2189" s="192" t="s">
        <v>100</v>
      </c>
      <c r="F2189" s="194">
        <v>128.66917220776719</v>
      </c>
      <c r="G2189">
        <v>1</v>
      </c>
      <c r="H2189">
        <v>1</v>
      </c>
      <c r="I2189" s="167">
        <v>176.73371648709281</v>
      </c>
      <c r="J2189" s="22">
        <v>1.3735513600858014</v>
      </c>
      <c r="K2189" s="22" t="s">
        <v>293</v>
      </c>
      <c r="L2189" s="22" t="s">
        <v>58</v>
      </c>
      <c r="M2189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89" s="24" t="str">
        <f>IFERROR(IF(Table1[[#This Row],[Medicare Rate in CR]]&gt;0,"Y","N"),"N")</f>
        <v>Y</v>
      </c>
      <c r="O2189" s="166">
        <f>Table1[[#This Row],[Medicare Rate in CR]]*Table1[[#This Row],[SumOfUnits]]*Table1[[#This Row],[Actuarial Factor 06/20/2023]]</f>
        <v>317.88099126465704</v>
      </c>
      <c r="P21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317.88099126465704</v>
      </c>
      <c r="Q2189" s="166">
        <f>Table1[[#This Row],[Trended Medicare Pricing for all RHCs]]-Table1[[#This Row],[SumOfSFY24 Estimated Payment 5/04/23]]</f>
        <v>141.14727477756423</v>
      </c>
      <c r="R2189" s="24">
        <f>Table1[[#This Row],[SumOfUnits]]*Table1[[#This Row],[Actuarial Factor 06/20/2023]]</f>
        <v>1.3735513600858014</v>
      </c>
      <c r="S2189" s="23"/>
    </row>
    <row r="2190" spans="1:19" x14ac:dyDescent="0.25">
      <c r="A2190" s="192" t="s">
        <v>291</v>
      </c>
      <c r="B2190" s="193" t="s">
        <v>292</v>
      </c>
      <c r="C2190" s="192" t="s">
        <v>75</v>
      </c>
      <c r="D2190" s="192" t="s">
        <v>31</v>
      </c>
      <c r="E2190" s="192" t="s">
        <v>67</v>
      </c>
      <c r="F2190" s="194">
        <v>7577.3387539751393</v>
      </c>
      <c r="G2190">
        <v>64</v>
      </c>
      <c r="H2190">
        <v>64</v>
      </c>
      <c r="I2190" s="167">
        <v>9113.5799763065133</v>
      </c>
      <c r="J2190" s="22">
        <v>1.2027415260437508</v>
      </c>
      <c r="K2190" s="22" t="s">
        <v>293</v>
      </c>
      <c r="L2190" s="22" t="s">
        <v>58</v>
      </c>
      <c r="M2190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90" s="24" t="str">
        <f>IFERROR(IF(Table1[[#This Row],[Medicare Rate in CR]]&gt;0,"Y","N"),"N")</f>
        <v>Y</v>
      </c>
      <c r="O2190" s="166">
        <f>Table1[[#This Row],[Medicare Rate in CR]]*Table1[[#This Row],[SumOfUnits]]*Table1[[#This Row],[Actuarial Factor 06/20/2023]]</f>
        <v>17814.430167827537</v>
      </c>
      <c r="P21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17814.430167827537</v>
      </c>
      <c r="Q2190" s="166">
        <f>Table1[[#This Row],[Trended Medicare Pricing for all RHCs]]-Table1[[#This Row],[SumOfSFY24 Estimated Payment 5/04/23]]</f>
        <v>8700.8501915210236</v>
      </c>
      <c r="R2190" s="24">
        <f>Table1[[#This Row],[SumOfUnits]]*Table1[[#This Row],[Actuarial Factor 06/20/2023]]</f>
        <v>76.975457666800054</v>
      </c>
      <c r="S2190" s="23"/>
    </row>
    <row r="2191" spans="1:19" x14ac:dyDescent="0.25">
      <c r="A2191" s="192" t="s">
        <v>291</v>
      </c>
      <c r="B2191" s="193" t="s">
        <v>292</v>
      </c>
      <c r="C2191" s="192" t="s">
        <v>75</v>
      </c>
      <c r="D2191" s="192" t="s">
        <v>31</v>
      </c>
      <c r="E2191" s="192" t="s">
        <v>82</v>
      </c>
      <c r="F2191" s="194">
        <v>910.12816806398769</v>
      </c>
      <c r="G2191">
        <v>7</v>
      </c>
      <c r="H2191">
        <v>7</v>
      </c>
      <c r="I2191" s="167">
        <v>1005.1521551473667</v>
      </c>
      <c r="J2191" s="22">
        <v>1.104407258689194</v>
      </c>
      <c r="K2191" s="22" t="s">
        <v>293</v>
      </c>
      <c r="L2191" s="22" t="s">
        <v>58</v>
      </c>
      <c r="M2191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91" s="24" t="str">
        <f>IFERROR(IF(Table1[[#This Row],[Medicare Rate in CR]]&gt;0,"Y","N"),"N")</f>
        <v>Y</v>
      </c>
      <c r="O2191" s="166">
        <f>Table1[[#This Row],[Medicare Rate in CR]]*Table1[[#This Row],[SumOfUnits]]*Table1[[#This Row],[Actuarial Factor 06/20/2023]]</f>
        <v>1789.1508031490812</v>
      </c>
      <c r="P21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1789.1508031490812</v>
      </c>
      <c r="Q2191" s="166">
        <f>Table1[[#This Row],[Trended Medicare Pricing for all RHCs]]-Table1[[#This Row],[SumOfSFY24 Estimated Payment 5/04/23]]</f>
        <v>783.99864800171451</v>
      </c>
      <c r="R2191" s="24">
        <f>Table1[[#This Row],[SumOfUnits]]*Table1[[#This Row],[Actuarial Factor 06/20/2023]]</f>
        <v>7.7308508108243581</v>
      </c>
      <c r="S2191" s="23"/>
    </row>
    <row r="2192" spans="1:19" x14ac:dyDescent="0.25">
      <c r="A2192" s="192" t="s">
        <v>291</v>
      </c>
      <c r="B2192" s="193" t="s">
        <v>292</v>
      </c>
      <c r="C2192" s="192" t="s">
        <v>75</v>
      </c>
      <c r="D2192" s="192" t="s">
        <v>31</v>
      </c>
      <c r="E2192" s="192" t="s">
        <v>68</v>
      </c>
      <c r="F2192" s="194">
        <v>1462.0081564999518</v>
      </c>
      <c r="G2192">
        <v>11</v>
      </c>
      <c r="H2192">
        <v>11</v>
      </c>
      <c r="I2192" s="167">
        <v>1365.6982678535639</v>
      </c>
      <c r="J2192" s="22">
        <v>0.93412493068646496</v>
      </c>
      <c r="K2192" s="22" t="s">
        <v>293</v>
      </c>
      <c r="L2192" s="22" t="s">
        <v>58</v>
      </c>
      <c r="M2192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92" s="24" t="str">
        <f>IFERROR(IF(Table1[[#This Row],[Medicare Rate in CR]]&gt;0,"Y","N"),"N")</f>
        <v>Y</v>
      </c>
      <c r="O2192" s="166">
        <f>Table1[[#This Row],[Medicare Rate in CR]]*Table1[[#This Row],[SumOfUnits]]*Table1[[#This Row],[Actuarial Factor 06/20/2023]]</f>
        <v>2378.0298597964543</v>
      </c>
      <c r="P21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2378.0298597964543</v>
      </c>
      <c r="Q2192" s="166">
        <f>Table1[[#This Row],[Trended Medicare Pricing for all RHCs]]-Table1[[#This Row],[SumOfSFY24 Estimated Payment 5/04/23]]</f>
        <v>1012.3315919428903</v>
      </c>
      <c r="R2192" s="24">
        <f>Table1[[#This Row],[SumOfUnits]]*Table1[[#This Row],[Actuarial Factor 06/20/2023]]</f>
        <v>10.275374237551114</v>
      </c>
      <c r="S2192" s="23"/>
    </row>
    <row r="2193" spans="1:19" x14ac:dyDescent="0.25">
      <c r="A2193" s="192" t="s">
        <v>291</v>
      </c>
      <c r="B2193" s="193" t="s">
        <v>292</v>
      </c>
      <c r="C2193" s="192" t="s">
        <v>75</v>
      </c>
      <c r="D2193" s="192" t="s">
        <v>31</v>
      </c>
      <c r="E2193" s="192" t="s">
        <v>74</v>
      </c>
      <c r="F2193" s="194">
        <v>131.36744723908643</v>
      </c>
      <c r="G2193">
        <v>1</v>
      </c>
      <c r="H2193">
        <v>1</v>
      </c>
      <c r="I2193" s="167">
        <v>155.55410902868175</v>
      </c>
      <c r="J2193" s="22">
        <v>1.1841145755506386</v>
      </c>
      <c r="K2193" s="22" t="s">
        <v>293</v>
      </c>
      <c r="L2193" s="22" t="s">
        <v>58</v>
      </c>
      <c r="M2193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93" s="24" t="str">
        <f>IFERROR(IF(Table1[[#This Row],[Medicare Rate in CR]]&gt;0,"Y","N"),"N")</f>
        <v>Y</v>
      </c>
      <c r="O2193" s="166">
        <f>Table1[[#This Row],[Medicare Rate in CR]]*Table1[[#This Row],[SumOfUnits]]*Table1[[#This Row],[Actuarial Factor 06/20/2023]]</f>
        <v>274.03963621968433</v>
      </c>
      <c r="P21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274.03963621968433</v>
      </c>
      <c r="Q2193" s="166">
        <f>Table1[[#This Row],[Trended Medicare Pricing for all RHCs]]-Table1[[#This Row],[SumOfSFY24 Estimated Payment 5/04/23]]</f>
        <v>118.48552719100257</v>
      </c>
      <c r="R2193" s="24">
        <f>Table1[[#This Row],[SumOfUnits]]*Table1[[#This Row],[Actuarial Factor 06/20/2023]]</f>
        <v>1.1841145755506386</v>
      </c>
      <c r="S2193" s="23"/>
    </row>
    <row r="2194" spans="1:19" x14ac:dyDescent="0.25">
      <c r="A2194" s="192" t="s">
        <v>291</v>
      </c>
      <c r="B2194" s="193" t="s">
        <v>292</v>
      </c>
      <c r="C2194" s="192" t="s">
        <v>75</v>
      </c>
      <c r="D2194" s="192" t="s">
        <v>31</v>
      </c>
      <c r="E2194" s="192" t="s">
        <v>69</v>
      </c>
      <c r="F2194" s="194">
        <v>37104.369085477323</v>
      </c>
      <c r="G2194">
        <v>307</v>
      </c>
      <c r="H2194">
        <v>307</v>
      </c>
      <c r="I2194" s="167">
        <v>41369.249161555585</v>
      </c>
      <c r="J2194" s="22">
        <v>1.1149428000312647</v>
      </c>
      <c r="K2194" s="22" t="s">
        <v>293</v>
      </c>
      <c r="L2194" s="22" t="s">
        <v>58</v>
      </c>
      <c r="M2194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94" s="24" t="str">
        <f>IFERROR(IF(Table1[[#This Row],[Medicare Rate in CR]]&gt;0,"Y","N"),"N")</f>
        <v>Y</v>
      </c>
      <c r="O2194" s="166">
        <f>Table1[[#This Row],[Medicare Rate in CR]]*Table1[[#This Row],[SumOfUnits]]*Table1[[#This Row],[Actuarial Factor 06/20/2023]]</f>
        <v>79215.582148849338</v>
      </c>
      <c r="P21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79215.582148849338</v>
      </c>
      <c r="Q2194" s="166">
        <f>Table1[[#This Row],[Trended Medicare Pricing for all RHCs]]-Table1[[#This Row],[SumOfSFY24 Estimated Payment 5/04/23]]</f>
        <v>37846.332987293754</v>
      </c>
      <c r="R2194" s="24">
        <f>Table1[[#This Row],[SumOfUnits]]*Table1[[#This Row],[Actuarial Factor 06/20/2023]]</f>
        <v>342.28743960959827</v>
      </c>
      <c r="S2194" s="23"/>
    </row>
    <row r="2195" spans="1:19" x14ac:dyDescent="0.25">
      <c r="A2195" s="192" t="s">
        <v>291</v>
      </c>
      <c r="B2195" s="193" t="s">
        <v>292</v>
      </c>
      <c r="C2195" s="192" t="s">
        <v>90</v>
      </c>
      <c r="D2195" s="192" t="s">
        <v>30</v>
      </c>
      <c r="E2195" s="192" t="s">
        <v>59</v>
      </c>
      <c r="F2195" s="194">
        <v>148.30875975715526</v>
      </c>
      <c r="G2195">
        <v>3</v>
      </c>
      <c r="H2195">
        <v>3</v>
      </c>
      <c r="I2195" s="167">
        <v>144.9379872930574</v>
      </c>
      <c r="J2195" s="22">
        <v>0.97727192601693091</v>
      </c>
      <c r="K2195" s="22" t="s">
        <v>293</v>
      </c>
      <c r="L2195" s="22" t="s">
        <v>58</v>
      </c>
      <c r="M2195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95" s="24" t="str">
        <f>IFERROR(IF(Table1[[#This Row],[Medicare Rate in CR]]&gt;0,"Y","N"),"N")</f>
        <v>Y</v>
      </c>
      <c r="O2195" s="166">
        <f>Table1[[#This Row],[Medicare Rate in CR]]*Table1[[#This Row],[SumOfUnits]]*Table1[[#This Row],[Actuarial Factor 06/20/2023]]</f>
        <v>678.51012551429494</v>
      </c>
      <c r="P21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678.51012551429494</v>
      </c>
      <c r="Q2195" s="166">
        <f>Table1[[#This Row],[Trended Medicare Pricing for all RHCs]]-Table1[[#This Row],[SumOfSFY24 Estimated Payment 5/04/23]]</f>
        <v>533.57213822123754</v>
      </c>
      <c r="R2195" s="24">
        <f>Table1[[#This Row],[SumOfUnits]]*Table1[[#This Row],[Actuarial Factor 06/20/2023]]</f>
        <v>2.931815778050793</v>
      </c>
      <c r="S2195" s="23"/>
    </row>
    <row r="2196" spans="1:19" x14ac:dyDescent="0.25">
      <c r="A2196" s="192" t="s">
        <v>291</v>
      </c>
      <c r="B2196" s="193" t="s">
        <v>292</v>
      </c>
      <c r="C2196" s="192" t="s">
        <v>90</v>
      </c>
      <c r="D2196" s="192" t="s">
        <v>30</v>
      </c>
      <c r="E2196" s="192" t="s">
        <v>62</v>
      </c>
      <c r="F2196" s="194">
        <v>257.33834441553438</v>
      </c>
      <c r="G2196">
        <v>2</v>
      </c>
      <c r="H2196">
        <v>2</v>
      </c>
      <c r="I2196" s="167">
        <v>257.79378376379333</v>
      </c>
      <c r="J2196" s="22">
        <v>1.0017698075632426</v>
      </c>
      <c r="K2196" s="22" t="s">
        <v>293</v>
      </c>
      <c r="L2196" s="22" t="s">
        <v>58</v>
      </c>
      <c r="M2196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96" s="24" t="str">
        <f>IFERROR(IF(Table1[[#This Row],[Medicare Rate in CR]]&gt;0,"Y","N"),"N")</f>
        <v>Y</v>
      </c>
      <c r="O2196" s="166">
        <f>Table1[[#This Row],[Medicare Rate in CR]]*Table1[[#This Row],[SumOfUnits]]*Table1[[#This Row],[Actuarial Factor 06/20/2023]]</f>
        <v>463.67917312872248</v>
      </c>
      <c r="P21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463.67917312872248</v>
      </c>
      <c r="Q2196" s="166">
        <f>Table1[[#This Row],[Trended Medicare Pricing for all RHCs]]-Table1[[#This Row],[SumOfSFY24 Estimated Payment 5/04/23]]</f>
        <v>205.88538936492915</v>
      </c>
      <c r="R2196" s="24">
        <f>Table1[[#This Row],[SumOfUnits]]*Table1[[#This Row],[Actuarial Factor 06/20/2023]]</f>
        <v>2.0035396151264853</v>
      </c>
      <c r="S2196" s="23"/>
    </row>
    <row r="2197" spans="1:19" x14ac:dyDescent="0.25">
      <c r="A2197" s="192" t="s">
        <v>291</v>
      </c>
      <c r="B2197" s="193" t="s">
        <v>292</v>
      </c>
      <c r="C2197" s="192" t="s">
        <v>90</v>
      </c>
      <c r="D2197" s="192" t="s">
        <v>30</v>
      </c>
      <c r="E2197" s="192" t="s">
        <v>77</v>
      </c>
      <c r="F2197" s="194">
        <v>465.08624843403686</v>
      </c>
      <c r="G2197">
        <v>4</v>
      </c>
      <c r="H2197">
        <v>4</v>
      </c>
      <c r="I2197" s="167">
        <v>562.96556317546106</v>
      </c>
      <c r="J2197" s="22">
        <v>1.2104541148464132</v>
      </c>
      <c r="K2197" s="22" t="s">
        <v>293</v>
      </c>
      <c r="L2197" s="22" t="s">
        <v>58</v>
      </c>
      <c r="M2197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97" s="24" t="str">
        <f>IFERROR(IF(Table1[[#This Row],[Medicare Rate in CR]]&gt;0,"Y","N"),"N")</f>
        <v>Y</v>
      </c>
      <c r="O2197" s="166">
        <f>Table1[[#This Row],[Medicare Rate in CR]]*Table1[[#This Row],[SumOfUnits]]*Table1[[#This Row],[Actuarial Factor 06/20/2023]]</f>
        <v>1120.5415831956216</v>
      </c>
      <c r="P21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1120.5415831956216</v>
      </c>
      <c r="Q2197" s="166">
        <f>Table1[[#This Row],[Trended Medicare Pricing for all RHCs]]-Table1[[#This Row],[SumOfSFY24 Estimated Payment 5/04/23]]</f>
        <v>557.57602002016051</v>
      </c>
      <c r="R2197" s="24">
        <f>Table1[[#This Row],[SumOfUnits]]*Table1[[#This Row],[Actuarial Factor 06/20/2023]]</f>
        <v>4.8418164593856527</v>
      </c>
      <c r="S2197" s="23"/>
    </row>
    <row r="2198" spans="1:19" x14ac:dyDescent="0.25">
      <c r="A2198" s="192" t="s">
        <v>291</v>
      </c>
      <c r="B2198" s="193" t="s">
        <v>292</v>
      </c>
      <c r="C2198" s="192" t="s">
        <v>95</v>
      </c>
      <c r="D2198" s="192" t="s">
        <v>30</v>
      </c>
      <c r="E2198" s="192" t="s">
        <v>59</v>
      </c>
      <c r="F2198" s="194">
        <v>264.98917220776718</v>
      </c>
      <c r="G2198">
        <v>2</v>
      </c>
      <c r="H2198">
        <v>2</v>
      </c>
      <c r="I2198" s="167">
        <v>272.25194456950163</v>
      </c>
      <c r="J2198" s="22">
        <v>1.0274078080293787</v>
      </c>
      <c r="K2198" s="22" t="s">
        <v>293</v>
      </c>
      <c r="L2198" s="22" t="s">
        <v>58</v>
      </c>
      <c r="M2198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98" s="24" t="str">
        <f>IFERROR(IF(Table1[[#This Row],[Medicare Rate in CR]]&gt;0,"Y","N"),"N")</f>
        <v>Y</v>
      </c>
      <c r="O2198" s="166">
        <f>Table1[[#This Row],[Medicare Rate in CR]]*Table1[[#This Row],[SumOfUnits]]*Table1[[#This Row],[Actuarial Factor 06/20/2023]]</f>
        <v>475.54597802447825</v>
      </c>
      <c r="P21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475.54597802447825</v>
      </c>
      <c r="Q2198" s="166">
        <f>Table1[[#This Row],[Trended Medicare Pricing for all RHCs]]-Table1[[#This Row],[SumOfSFY24 Estimated Payment 5/04/23]]</f>
        <v>203.29403345497661</v>
      </c>
      <c r="R2198" s="24">
        <f>Table1[[#This Row],[SumOfUnits]]*Table1[[#This Row],[Actuarial Factor 06/20/2023]]</f>
        <v>2.0548156160587574</v>
      </c>
      <c r="S2198" s="23"/>
    </row>
    <row r="2199" spans="1:19" x14ac:dyDescent="0.25">
      <c r="A2199" s="192" t="s">
        <v>291</v>
      </c>
      <c r="B2199" s="193" t="s">
        <v>292</v>
      </c>
      <c r="C2199" s="192" t="s">
        <v>95</v>
      </c>
      <c r="D2199" s="192" t="s">
        <v>30</v>
      </c>
      <c r="E2199" s="192" t="s">
        <v>62</v>
      </c>
      <c r="F2199" s="194">
        <v>128.66917220776719</v>
      </c>
      <c r="G2199">
        <v>1</v>
      </c>
      <c r="H2199">
        <v>1</v>
      </c>
      <c r="I2199" s="167">
        <v>138.20567028736301</v>
      </c>
      <c r="J2199" s="22">
        <v>1.0741164174445519</v>
      </c>
      <c r="K2199" s="22" t="s">
        <v>293</v>
      </c>
      <c r="L2199" s="22" t="s">
        <v>58</v>
      </c>
      <c r="M2199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199" s="24" t="str">
        <f>IFERROR(IF(Table1[[#This Row],[Medicare Rate in CR]]&gt;0,"Y","N"),"N")</f>
        <v>Y</v>
      </c>
      <c r="O2199" s="166">
        <f>Table1[[#This Row],[Medicare Rate in CR]]*Table1[[#This Row],[SumOfUnits]]*Table1[[#This Row],[Actuarial Factor 06/20/2023]]</f>
        <v>248.58276248919265</v>
      </c>
      <c r="P21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248.58276248919265</v>
      </c>
      <c r="Q2199" s="166">
        <f>Table1[[#This Row],[Trended Medicare Pricing for all RHCs]]-Table1[[#This Row],[SumOfSFY24 Estimated Payment 5/04/23]]</f>
        <v>110.37709220182964</v>
      </c>
      <c r="R2199" s="24">
        <f>Table1[[#This Row],[SumOfUnits]]*Table1[[#This Row],[Actuarial Factor 06/20/2023]]</f>
        <v>1.0741164174445519</v>
      </c>
      <c r="S2199" s="23"/>
    </row>
    <row r="2200" spans="1:19" x14ac:dyDescent="0.25">
      <c r="A2200" s="192" t="s">
        <v>291</v>
      </c>
      <c r="B2200" s="193" t="s">
        <v>292</v>
      </c>
      <c r="C2200" s="192" t="s">
        <v>95</v>
      </c>
      <c r="D2200" s="192" t="s">
        <v>30</v>
      </c>
      <c r="E2200" s="192" t="s">
        <v>63</v>
      </c>
      <c r="F2200" s="194">
        <v>382.47084899296522</v>
      </c>
      <c r="G2200">
        <v>3</v>
      </c>
      <c r="H2200">
        <v>3</v>
      </c>
      <c r="I2200" s="167">
        <v>386.68437061721261</v>
      </c>
      <c r="J2200" s="22">
        <v>1.0110165824018784</v>
      </c>
      <c r="K2200" s="22" t="s">
        <v>293</v>
      </c>
      <c r="L2200" s="22" t="s">
        <v>58</v>
      </c>
      <c r="M2200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00" s="24" t="str">
        <f>IFERROR(IF(Table1[[#This Row],[Medicare Rate in CR]]&gt;0,"Y","N"),"N")</f>
        <v>Y</v>
      </c>
      <c r="O2200" s="166">
        <f>Table1[[#This Row],[Medicare Rate in CR]]*Table1[[#This Row],[SumOfUnits]]*Table1[[#This Row],[Actuarial Factor 06/20/2023]]</f>
        <v>701.9387029958001</v>
      </c>
      <c r="P22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701.9387029958001</v>
      </c>
      <c r="Q2200" s="166">
        <f>Table1[[#This Row],[Trended Medicare Pricing for all RHCs]]-Table1[[#This Row],[SumOfSFY24 Estimated Payment 5/04/23]]</f>
        <v>315.25433237858749</v>
      </c>
      <c r="R2200" s="24">
        <f>Table1[[#This Row],[SumOfUnits]]*Table1[[#This Row],[Actuarial Factor 06/20/2023]]</f>
        <v>3.0330497472056352</v>
      </c>
      <c r="S2200" s="23"/>
    </row>
    <row r="2201" spans="1:19" x14ac:dyDescent="0.25">
      <c r="A2201" s="192" t="s">
        <v>291</v>
      </c>
      <c r="B2201" s="193" t="s">
        <v>292</v>
      </c>
      <c r="C2201" s="192" t="s">
        <v>95</v>
      </c>
      <c r="D2201" s="192" t="s">
        <v>30</v>
      </c>
      <c r="E2201" s="192" t="s">
        <v>64</v>
      </c>
      <c r="F2201" s="194">
        <v>386.00751662330157</v>
      </c>
      <c r="G2201">
        <v>3</v>
      </c>
      <c r="H2201">
        <v>3</v>
      </c>
      <c r="I2201" s="167">
        <v>394.81986909969277</v>
      </c>
      <c r="J2201" s="22">
        <v>1.0228294841340901</v>
      </c>
      <c r="K2201" s="22" t="s">
        <v>293</v>
      </c>
      <c r="L2201" s="22" t="s">
        <v>58</v>
      </c>
      <c r="M2201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01" s="24" t="str">
        <f>IFERROR(IF(Table1[[#This Row],[Medicare Rate in CR]]&gt;0,"Y","N"),"N")</f>
        <v>Y</v>
      </c>
      <c r="O2201" s="166">
        <f>Table1[[#This Row],[Medicare Rate in CR]]*Table1[[#This Row],[SumOfUnits]]*Table1[[#This Row],[Actuarial Factor 06/20/2023]]</f>
        <v>710.14028253945742</v>
      </c>
      <c r="P22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710.14028253945742</v>
      </c>
      <c r="Q2201" s="166">
        <f>Table1[[#This Row],[Trended Medicare Pricing for all RHCs]]-Table1[[#This Row],[SumOfSFY24 Estimated Payment 5/04/23]]</f>
        <v>315.32041343976465</v>
      </c>
      <c r="R2201" s="24">
        <f>Table1[[#This Row],[SumOfUnits]]*Table1[[#This Row],[Actuarial Factor 06/20/2023]]</f>
        <v>3.0684884524022706</v>
      </c>
      <c r="S2201" s="23"/>
    </row>
    <row r="2202" spans="1:19" x14ac:dyDescent="0.25">
      <c r="A2202" s="192" t="s">
        <v>291</v>
      </c>
      <c r="B2202" s="193" t="s">
        <v>292</v>
      </c>
      <c r="C2202" s="192" t="s">
        <v>78</v>
      </c>
      <c r="D2202" s="192" t="s">
        <v>30</v>
      </c>
      <c r="E2202" s="192" t="s">
        <v>56</v>
      </c>
      <c r="F2202" s="194">
        <v>350.07227522405321</v>
      </c>
      <c r="G2202">
        <v>4</v>
      </c>
      <c r="H2202">
        <v>4</v>
      </c>
      <c r="I2202" s="167">
        <v>373.51769520270147</v>
      </c>
      <c r="J2202" s="22">
        <v>1.0669730842399407</v>
      </c>
      <c r="K2202" s="22" t="s">
        <v>293</v>
      </c>
      <c r="L2202" s="22" t="s">
        <v>58</v>
      </c>
      <c r="M2202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02" s="24" t="str">
        <f>IFERROR(IF(Table1[[#This Row],[Medicare Rate in CR]]&gt;0,"Y","N"),"N")</f>
        <v>Y</v>
      </c>
      <c r="O2202" s="166">
        <f>Table1[[#This Row],[Medicare Rate in CR]]*Table1[[#This Row],[SumOfUnits]]*Table1[[#This Row],[Actuarial Factor 06/20/2023]]</f>
        <v>987.718323542598</v>
      </c>
      <c r="P22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987.718323542598</v>
      </c>
      <c r="Q2202" s="166">
        <f>Table1[[#This Row],[Trended Medicare Pricing for all RHCs]]-Table1[[#This Row],[SumOfSFY24 Estimated Payment 5/04/23]]</f>
        <v>614.20062833989653</v>
      </c>
      <c r="R2202" s="24">
        <f>Table1[[#This Row],[SumOfUnits]]*Table1[[#This Row],[Actuarial Factor 06/20/2023]]</f>
        <v>4.267892336959763</v>
      </c>
      <c r="S2202" s="23"/>
    </row>
    <row r="2203" spans="1:19" x14ac:dyDescent="0.25">
      <c r="A2203" s="192" t="s">
        <v>291</v>
      </c>
      <c r="B2203" s="193" t="s">
        <v>292</v>
      </c>
      <c r="C2203" s="192" t="s">
        <v>78</v>
      </c>
      <c r="D2203" s="192" t="s">
        <v>30</v>
      </c>
      <c r="E2203" s="192" t="s">
        <v>59</v>
      </c>
      <c r="F2203" s="194">
        <v>3461.5970280427882</v>
      </c>
      <c r="G2203">
        <v>39</v>
      </c>
      <c r="H2203">
        <v>39</v>
      </c>
      <c r="I2203" s="167">
        <v>3233.0698695103083</v>
      </c>
      <c r="J2203" s="22">
        <v>0.93398216006047052</v>
      </c>
      <c r="K2203" s="22" t="s">
        <v>293</v>
      </c>
      <c r="L2203" s="22" t="s">
        <v>58</v>
      </c>
      <c r="M2203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03" s="24" t="str">
        <f>IFERROR(IF(Table1[[#This Row],[Medicare Rate in CR]]&gt;0,"Y","N"),"N")</f>
        <v>Y</v>
      </c>
      <c r="O2203" s="166">
        <f>Table1[[#This Row],[Medicare Rate in CR]]*Table1[[#This Row],[SumOfUnits]]*Table1[[#This Row],[Actuarial Factor 06/20/2023]]</f>
        <v>8429.9081608089928</v>
      </c>
      <c r="P22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8429.9081608089928</v>
      </c>
      <c r="Q2203" s="166">
        <f>Table1[[#This Row],[Trended Medicare Pricing for all RHCs]]-Table1[[#This Row],[SumOfSFY24 Estimated Payment 5/04/23]]</f>
        <v>5196.8382912986845</v>
      </c>
      <c r="R2203" s="24">
        <f>Table1[[#This Row],[SumOfUnits]]*Table1[[#This Row],[Actuarial Factor 06/20/2023]]</f>
        <v>36.425304242358351</v>
      </c>
      <c r="S2203" s="23"/>
    </row>
    <row r="2204" spans="1:19" x14ac:dyDescent="0.25">
      <c r="A2204" s="192" t="s">
        <v>291</v>
      </c>
      <c r="B2204" s="193" t="s">
        <v>292</v>
      </c>
      <c r="C2204" s="192" t="s">
        <v>78</v>
      </c>
      <c r="D2204" s="192" t="s">
        <v>30</v>
      </c>
      <c r="E2204" s="192" t="s">
        <v>60</v>
      </c>
      <c r="F2204" s="194">
        <v>379.00520767081048</v>
      </c>
      <c r="G2204">
        <v>4</v>
      </c>
      <c r="H2204">
        <v>4</v>
      </c>
      <c r="I2204" s="167">
        <v>310.61023920517147</v>
      </c>
      <c r="J2204" s="22">
        <v>0.81954082138880713</v>
      </c>
      <c r="K2204" s="22" t="s">
        <v>293</v>
      </c>
      <c r="L2204" s="22" t="s">
        <v>58</v>
      </c>
      <c r="M2204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04" s="24" t="str">
        <f>IFERROR(IF(Table1[[#This Row],[Medicare Rate in CR]]&gt;0,"Y","N"),"N")</f>
        <v>Y</v>
      </c>
      <c r="O2204" s="166">
        <f>Table1[[#This Row],[Medicare Rate in CR]]*Table1[[#This Row],[SumOfUnits]]*Table1[[#This Row],[Actuarial Factor 06/20/2023]]</f>
        <v>758.66532917604661</v>
      </c>
      <c r="P22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758.66532917604661</v>
      </c>
      <c r="Q2204" s="166">
        <f>Table1[[#This Row],[Trended Medicare Pricing for all RHCs]]-Table1[[#This Row],[SumOfSFY24 Estimated Payment 5/04/23]]</f>
        <v>448.05508997087514</v>
      </c>
      <c r="R2204" s="24">
        <f>Table1[[#This Row],[SumOfUnits]]*Table1[[#This Row],[Actuarial Factor 06/20/2023]]</f>
        <v>3.2781632855552285</v>
      </c>
      <c r="S2204" s="23"/>
    </row>
    <row r="2205" spans="1:19" x14ac:dyDescent="0.25">
      <c r="A2205" s="192" t="s">
        <v>291</v>
      </c>
      <c r="B2205" s="193" t="s">
        <v>292</v>
      </c>
      <c r="C2205" s="192" t="s">
        <v>78</v>
      </c>
      <c r="D2205" s="192" t="s">
        <v>30</v>
      </c>
      <c r="E2205" s="192" t="s">
        <v>62</v>
      </c>
      <c r="F2205" s="194">
        <v>2287.8430432687678</v>
      </c>
      <c r="G2205">
        <v>31</v>
      </c>
      <c r="H2205">
        <v>31</v>
      </c>
      <c r="I2205" s="167">
        <v>2173.2707840483863</v>
      </c>
      <c r="J2205" s="22">
        <v>0.94992127648027569</v>
      </c>
      <c r="K2205" s="22" t="s">
        <v>293</v>
      </c>
      <c r="L2205" s="22" t="s">
        <v>58</v>
      </c>
      <c r="M2205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05" s="24" t="str">
        <f>IFERROR(IF(Table1[[#This Row],[Medicare Rate in CR]]&gt;0,"Y","N"),"N")</f>
        <v>Y</v>
      </c>
      <c r="O2205" s="166">
        <f>Table1[[#This Row],[Medicare Rate in CR]]*Table1[[#This Row],[SumOfUnits]]*Table1[[#This Row],[Actuarial Factor 06/20/2023]]</f>
        <v>6815.0487114907364</v>
      </c>
      <c r="P22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6815.0487114907364</v>
      </c>
      <c r="Q2205" s="166">
        <f>Table1[[#This Row],[Trended Medicare Pricing for all RHCs]]-Table1[[#This Row],[SumOfSFY24 Estimated Payment 5/04/23]]</f>
        <v>4641.7779274423501</v>
      </c>
      <c r="R2205" s="24">
        <f>Table1[[#This Row],[SumOfUnits]]*Table1[[#This Row],[Actuarial Factor 06/20/2023]]</f>
        <v>29.447559570888547</v>
      </c>
      <c r="S2205" s="23"/>
    </row>
    <row r="2206" spans="1:19" x14ac:dyDescent="0.25">
      <c r="A2206" s="192" t="s">
        <v>291</v>
      </c>
      <c r="B2206" s="193" t="s">
        <v>292</v>
      </c>
      <c r="C2206" s="192" t="s">
        <v>78</v>
      </c>
      <c r="D2206" s="192" t="s">
        <v>30</v>
      </c>
      <c r="E2206" s="192" t="s">
        <v>63</v>
      </c>
      <c r="F2206" s="194">
        <v>1542.1231338537145</v>
      </c>
      <c r="G2206">
        <v>13</v>
      </c>
      <c r="H2206">
        <v>13</v>
      </c>
      <c r="I2206" s="167">
        <v>1444.2069936388075</v>
      </c>
      <c r="J2206" s="22">
        <v>0.93650562781571278</v>
      </c>
      <c r="K2206" s="22" t="s">
        <v>293</v>
      </c>
      <c r="L2206" s="22" t="s">
        <v>58</v>
      </c>
      <c r="M2206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06" s="24" t="str">
        <f>IFERROR(IF(Table1[[#This Row],[Medicare Rate in CR]]&gt;0,"Y","N"),"N")</f>
        <v>Y</v>
      </c>
      <c r="O2206" s="166">
        <f>Table1[[#This Row],[Medicare Rate in CR]]*Table1[[#This Row],[SumOfUnits]]*Table1[[#This Row],[Actuarial Factor 06/20/2023]]</f>
        <v>2817.5614667900754</v>
      </c>
      <c r="P22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2817.5614667900754</v>
      </c>
      <c r="Q2206" s="166">
        <f>Table1[[#This Row],[Trended Medicare Pricing for all RHCs]]-Table1[[#This Row],[SumOfSFY24 Estimated Payment 5/04/23]]</f>
        <v>1373.3544731512679</v>
      </c>
      <c r="R2206" s="24">
        <f>Table1[[#This Row],[SumOfUnits]]*Table1[[#This Row],[Actuarial Factor 06/20/2023]]</f>
        <v>12.174573161604267</v>
      </c>
      <c r="S2206" s="23"/>
    </row>
    <row r="2207" spans="1:19" x14ac:dyDescent="0.25">
      <c r="A2207" s="192" t="s">
        <v>291</v>
      </c>
      <c r="B2207" s="193" t="s">
        <v>292</v>
      </c>
      <c r="C2207" s="192" t="s">
        <v>78</v>
      </c>
      <c r="D2207" s="192" t="s">
        <v>30</v>
      </c>
      <c r="E2207" s="192" t="s">
        <v>64</v>
      </c>
      <c r="F2207" s="194">
        <v>1588.2926934566835</v>
      </c>
      <c r="G2207">
        <v>14</v>
      </c>
      <c r="H2207">
        <v>14</v>
      </c>
      <c r="I2207" s="167">
        <v>1442.7851581963932</v>
      </c>
      <c r="J2207" s="22">
        <v>0.90838745537284149</v>
      </c>
      <c r="K2207" s="22" t="s">
        <v>293</v>
      </c>
      <c r="L2207" s="22" t="s">
        <v>58</v>
      </c>
      <c r="M2207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07" s="24" t="str">
        <f>IFERROR(IF(Table1[[#This Row],[Medicare Rate in CR]]&gt;0,"Y","N"),"N")</f>
        <v>Y</v>
      </c>
      <c r="O2207" s="166">
        <f>Table1[[#This Row],[Medicare Rate in CR]]*Table1[[#This Row],[SumOfUnits]]*Table1[[#This Row],[Actuarial Factor 06/20/2023]]</f>
        <v>2943.1935231571138</v>
      </c>
      <c r="P22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2943.1935231571138</v>
      </c>
      <c r="Q2207" s="166">
        <f>Table1[[#This Row],[Trended Medicare Pricing for all RHCs]]-Table1[[#This Row],[SumOfSFY24 Estimated Payment 5/04/23]]</f>
        <v>1500.4083649607205</v>
      </c>
      <c r="R2207" s="24">
        <f>Table1[[#This Row],[SumOfUnits]]*Table1[[#This Row],[Actuarial Factor 06/20/2023]]</f>
        <v>12.717424375219782</v>
      </c>
      <c r="S2207" s="23"/>
    </row>
    <row r="2208" spans="1:19" x14ac:dyDescent="0.25">
      <c r="A2208" s="192" t="s">
        <v>291</v>
      </c>
      <c r="B2208" s="193" t="s">
        <v>292</v>
      </c>
      <c r="C2208" s="192" t="s">
        <v>78</v>
      </c>
      <c r="D2208" s="192" t="s">
        <v>30</v>
      </c>
      <c r="E2208" s="192" t="s">
        <v>77</v>
      </c>
      <c r="F2208" s="194">
        <v>3408.7661819408313</v>
      </c>
      <c r="G2208">
        <v>29</v>
      </c>
      <c r="H2208">
        <v>29</v>
      </c>
      <c r="I2208" s="167">
        <v>4328.4013620187388</v>
      </c>
      <c r="J2208" s="22">
        <v>1.2697853507670918</v>
      </c>
      <c r="K2208" s="22" t="s">
        <v>293</v>
      </c>
      <c r="L2208" s="22" t="s">
        <v>58</v>
      </c>
      <c r="M2208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08" s="24" t="str">
        <f>IFERROR(IF(Table1[[#This Row],[Medicare Rate in CR]]&gt;0,"Y","N"),"N")</f>
        <v>Y</v>
      </c>
      <c r="O2208" s="166">
        <f>Table1[[#This Row],[Medicare Rate in CR]]*Table1[[#This Row],[SumOfUnits]]*Table1[[#This Row],[Actuarial Factor 06/20/2023]]</f>
        <v>8522.1262881128132</v>
      </c>
      <c r="P22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8522.1262881128132</v>
      </c>
      <c r="Q2208" s="166">
        <f>Table1[[#This Row],[Trended Medicare Pricing for all RHCs]]-Table1[[#This Row],[SumOfSFY24 Estimated Payment 5/04/23]]</f>
        <v>4193.7249260940744</v>
      </c>
      <c r="R2208" s="24">
        <f>Table1[[#This Row],[SumOfUnits]]*Table1[[#This Row],[Actuarial Factor 06/20/2023]]</f>
        <v>36.823775172245661</v>
      </c>
      <c r="S2208" s="23"/>
    </row>
    <row r="2209" spans="1:19" x14ac:dyDescent="0.25">
      <c r="A2209" s="192" t="s">
        <v>291</v>
      </c>
      <c r="B2209" s="193" t="s">
        <v>292</v>
      </c>
      <c r="C2209" s="192" t="s">
        <v>78</v>
      </c>
      <c r="D2209" s="192" t="s">
        <v>32</v>
      </c>
      <c r="E2209" s="192" t="s">
        <v>66</v>
      </c>
      <c r="F2209" s="194">
        <v>152.79946034499375</v>
      </c>
      <c r="G2209">
        <v>2</v>
      </c>
      <c r="H2209">
        <v>2</v>
      </c>
      <c r="I2209" s="167">
        <v>164.35925274969634</v>
      </c>
      <c r="J2209" s="22">
        <v>1.0756533588443484</v>
      </c>
      <c r="K2209" s="22" t="s">
        <v>293</v>
      </c>
      <c r="L2209" s="22" t="s">
        <v>58</v>
      </c>
      <c r="M2209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09" s="24" t="str">
        <f>IFERROR(IF(Table1[[#This Row],[Medicare Rate in CR]]&gt;0,"Y","N"),"N")</f>
        <v>Y</v>
      </c>
      <c r="O2209" s="166">
        <f>Table1[[#This Row],[Medicare Rate in CR]]*Table1[[#This Row],[SumOfUnits]]*Table1[[#This Row],[Actuarial Factor 06/20/2023]]</f>
        <v>497.87691367469512</v>
      </c>
      <c r="P22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497.87691367469512</v>
      </c>
      <c r="Q2209" s="166">
        <f>Table1[[#This Row],[Trended Medicare Pricing for all RHCs]]-Table1[[#This Row],[SumOfSFY24 Estimated Payment 5/04/23]]</f>
        <v>333.51766092499878</v>
      </c>
      <c r="R2209" s="24">
        <f>Table1[[#This Row],[SumOfUnits]]*Table1[[#This Row],[Actuarial Factor 06/20/2023]]</f>
        <v>2.1513067176886969</v>
      </c>
      <c r="S2209" s="23"/>
    </row>
    <row r="2210" spans="1:19" x14ac:dyDescent="0.25">
      <c r="A2210" s="192" t="s">
        <v>291</v>
      </c>
      <c r="B2210" s="193" t="s">
        <v>292</v>
      </c>
      <c r="C2210" s="192" t="s">
        <v>78</v>
      </c>
      <c r="D2210" s="192" t="s">
        <v>31</v>
      </c>
      <c r="E2210" s="192" t="s">
        <v>67</v>
      </c>
      <c r="F2210" s="194">
        <v>536.87000096366978</v>
      </c>
      <c r="G2210">
        <v>4</v>
      </c>
      <c r="H2210">
        <v>4</v>
      </c>
      <c r="I2210" s="167">
        <v>564.00967884816839</v>
      </c>
      <c r="J2210" s="22">
        <v>1.0505516751462802</v>
      </c>
      <c r="K2210" s="22" t="s">
        <v>293</v>
      </c>
      <c r="L2210" s="22" t="s">
        <v>58</v>
      </c>
      <c r="M2210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10" s="24" t="str">
        <f>IFERROR(IF(Table1[[#This Row],[Medicare Rate in CR]]&gt;0,"Y","N"),"N")</f>
        <v>Y</v>
      </c>
      <c r="O2210" s="166">
        <f>Table1[[#This Row],[Medicare Rate in CR]]*Table1[[#This Row],[SumOfUnits]]*Table1[[#This Row],[Actuarial Factor 06/20/2023]]</f>
        <v>972.51669671641457</v>
      </c>
      <c r="P22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972.51669671641457</v>
      </c>
      <c r="Q2210" s="166">
        <f>Table1[[#This Row],[Trended Medicare Pricing for all RHCs]]-Table1[[#This Row],[SumOfSFY24 Estimated Payment 5/04/23]]</f>
        <v>408.50701786824618</v>
      </c>
      <c r="R2210" s="24">
        <f>Table1[[#This Row],[SumOfUnits]]*Table1[[#This Row],[Actuarial Factor 06/20/2023]]</f>
        <v>4.2022067005851209</v>
      </c>
      <c r="S2210" s="23"/>
    </row>
    <row r="2211" spans="1:19" x14ac:dyDescent="0.25">
      <c r="A2211" s="192" t="s">
        <v>291</v>
      </c>
      <c r="B2211" s="193" t="s">
        <v>292</v>
      </c>
      <c r="C2211" s="192" t="s">
        <v>78</v>
      </c>
      <c r="D2211" s="192" t="s">
        <v>31</v>
      </c>
      <c r="E2211" s="192" t="s">
        <v>69</v>
      </c>
      <c r="F2211" s="194">
        <v>1971.6873855642286</v>
      </c>
      <c r="G2211">
        <v>19</v>
      </c>
      <c r="H2211">
        <v>19</v>
      </c>
      <c r="I2211" s="167">
        <v>2110.6799140855373</v>
      </c>
      <c r="J2211" s="22">
        <v>1.0704942018389665</v>
      </c>
      <c r="K2211" s="22" t="s">
        <v>293</v>
      </c>
      <c r="L2211" s="22" t="s">
        <v>58</v>
      </c>
      <c r="M2211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11" s="24" t="str">
        <f>IFERROR(IF(Table1[[#This Row],[Medicare Rate in CR]]&gt;0,"Y","N"),"N")</f>
        <v>Y</v>
      </c>
      <c r="O2211" s="166">
        <f>Table1[[#This Row],[Medicare Rate in CR]]*Table1[[#This Row],[SumOfUnits]]*Table1[[#This Row],[Actuarial Factor 06/20/2023]]</f>
        <v>4707.1449895002479</v>
      </c>
      <c r="P22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4707.1449895002479</v>
      </c>
      <c r="Q2211" s="166">
        <f>Table1[[#This Row],[Trended Medicare Pricing for all RHCs]]-Table1[[#This Row],[SumOfSFY24 Estimated Payment 5/04/23]]</f>
        <v>2596.4650754147106</v>
      </c>
      <c r="R2211" s="24">
        <f>Table1[[#This Row],[SumOfUnits]]*Table1[[#This Row],[Actuarial Factor 06/20/2023]]</f>
        <v>20.339389834940363</v>
      </c>
      <c r="S2211" s="23"/>
    </row>
    <row r="2212" spans="1:19" x14ac:dyDescent="0.25">
      <c r="A2212" s="192" t="s">
        <v>291</v>
      </c>
      <c r="B2212" s="193" t="s">
        <v>292</v>
      </c>
      <c r="C2212" s="192" t="s">
        <v>79</v>
      </c>
      <c r="D2212" s="192" t="s">
        <v>30</v>
      </c>
      <c r="E2212" s="192" t="s">
        <v>60</v>
      </c>
      <c r="F2212" s="194">
        <v>133.52000000000001</v>
      </c>
      <c r="G2212">
        <v>1</v>
      </c>
      <c r="H2212">
        <v>1</v>
      </c>
      <c r="I2212" s="167">
        <v>112.65049996251888</v>
      </c>
      <c r="J2212" s="22">
        <v>0.84369757311652838</v>
      </c>
      <c r="K2212" s="22" t="s">
        <v>293</v>
      </c>
      <c r="L2212" s="22" t="s">
        <v>58</v>
      </c>
      <c r="M2212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12" s="24" t="str">
        <f>IFERROR(IF(Table1[[#This Row],[Medicare Rate in CR]]&gt;0,"Y","N"),"N")</f>
        <v>Y</v>
      </c>
      <c r="O2212" s="166">
        <f>Table1[[#This Row],[Medicare Rate in CR]]*Table1[[#This Row],[SumOfUnits]]*Table1[[#This Row],[Actuarial Factor 06/20/2023]]</f>
        <v>195.25692934635816</v>
      </c>
      <c r="P22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195.25692934635816</v>
      </c>
      <c r="Q2212" s="166">
        <f>Table1[[#This Row],[Trended Medicare Pricing for all RHCs]]-Table1[[#This Row],[SumOfSFY24 Estimated Payment 5/04/23]]</f>
        <v>82.606429383839284</v>
      </c>
      <c r="R2212" s="24">
        <f>Table1[[#This Row],[SumOfUnits]]*Table1[[#This Row],[Actuarial Factor 06/20/2023]]</f>
        <v>0.84369757311652838</v>
      </c>
      <c r="S2212" s="23"/>
    </row>
    <row r="2213" spans="1:19" x14ac:dyDescent="0.25">
      <c r="A2213" s="192" t="s">
        <v>291</v>
      </c>
      <c r="B2213" s="193" t="s">
        <v>292</v>
      </c>
      <c r="C2213" s="192" t="s">
        <v>55</v>
      </c>
      <c r="D2213" s="192" t="s">
        <v>30</v>
      </c>
      <c r="E2213" s="192" t="s">
        <v>59</v>
      </c>
      <c r="F2213" s="194">
        <v>467.15941794352898</v>
      </c>
      <c r="G2213">
        <v>5</v>
      </c>
      <c r="H2213">
        <v>5</v>
      </c>
      <c r="I2213" s="167">
        <v>477.77333757430432</v>
      </c>
      <c r="J2213" s="22">
        <v>1.0227201234163246</v>
      </c>
      <c r="K2213" s="22" t="s">
        <v>293</v>
      </c>
      <c r="L2213" s="22" t="s">
        <v>58</v>
      </c>
      <c r="M2213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13" s="24" t="str">
        <f>IFERROR(IF(Table1[[#This Row],[Medicare Rate in CR]]&gt;0,"Y","N"),"N")</f>
        <v>Y</v>
      </c>
      <c r="O2213" s="166">
        <f>Table1[[#This Row],[Medicare Rate in CR]]*Table1[[#This Row],[SumOfUnits]]*Table1[[#This Row],[Actuarial Factor 06/20/2023]]</f>
        <v>1183.4405908112001</v>
      </c>
      <c r="P22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1183.4405908112001</v>
      </c>
      <c r="Q2213" s="166">
        <f>Table1[[#This Row],[Trended Medicare Pricing for all RHCs]]-Table1[[#This Row],[SumOfSFY24 Estimated Payment 5/04/23]]</f>
        <v>705.6672532368957</v>
      </c>
      <c r="R2213" s="24">
        <f>Table1[[#This Row],[SumOfUnits]]*Table1[[#This Row],[Actuarial Factor 06/20/2023]]</f>
        <v>5.1136006170816231</v>
      </c>
      <c r="S2213" s="23"/>
    </row>
    <row r="2214" spans="1:19" x14ac:dyDescent="0.25">
      <c r="A2214" s="192" t="s">
        <v>291</v>
      </c>
      <c r="B2214" s="193" t="s">
        <v>292</v>
      </c>
      <c r="C2214" s="192" t="s">
        <v>55</v>
      </c>
      <c r="D2214" s="192" t="s">
        <v>30</v>
      </c>
      <c r="E2214" s="192" t="s">
        <v>60</v>
      </c>
      <c r="F2214" s="194">
        <v>192.14</v>
      </c>
      <c r="G2214">
        <v>2</v>
      </c>
      <c r="H2214">
        <v>2</v>
      </c>
      <c r="I2214" s="167">
        <v>174.58728429719744</v>
      </c>
      <c r="J2214" s="22">
        <v>0.90864621784738975</v>
      </c>
      <c r="K2214" s="22" t="s">
        <v>293</v>
      </c>
      <c r="L2214" s="22" t="s">
        <v>58</v>
      </c>
      <c r="M2214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14" s="24" t="str">
        <f>IFERROR(IF(Table1[[#This Row],[Medicare Rate in CR]]&gt;0,"Y","N"),"N")</f>
        <v>Y</v>
      </c>
      <c r="O2214" s="166">
        <f>Table1[[#This Row],[Medicare Rate in CR]]*Table1[[#This Row],[SumOfUnits]]*Table1[[#This Row],[Actuarial Factor 06/20/2023]]</f>
        <v>420.57598839284282</v>
      </c>
      <c r="P22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420.57598839284282</v>
      </c>
      <c r="Q2214" s="166">
        <f>Table1[[#This Row],[Trended Medicare Pricing for all RHCs]]-Table1[[#This Row],[SumOfSFY24 Estimated Payment 5/04/23]]</f>
        <v>245.98870409564537</v>
      </c>
      <c r="R2214" s="24">
        <f>Table1[[#This Row],[SumOfUnits]]*Table1[[#This Row],[Actuarial Factor 06/20/2023]]</f>
        <v>1.8172924356947795</v>
      </c>
      <c r="S2214" s="23"/>
    </row>
    <row r="2215" spans="1:19" x14ac:dyDescent="0.25">
      <c r="A2215" s="192" t="s">
        <v>291</v>
      </c>
      <c r="B2215" s="193" t="s">
        <v>292</v>
      </c>
      <c r="C2215" s="192" t="s">
        <v>55</v>
      </c>
      <c r="D2215" s="192" t="s">
        <v>30</v>
      </c>
      <c r="E2215" s="192" t="s">
        <v>62</v>
      </c>
      <c r="F2215" s="194">
        <v>824.28303074106191</v>
      </c>
      <c r="G2215">
        <v>10</v>
      </c>
      <c r="H2215">
        <v>10</v>
      </c>
      <c r="I2215" s="167">
        <v>864.43541234172108</v>
      </c>
      <c r="J2215" s="22">
        <v>1.0487118866981413</v>
      </c>
      <c r="K2215" s="22" t="s">
        <v>293</v>
      </c>
      <c r="L2215" s="22" t="s">
        <v>58</v>
      </c>
      <c r="M2215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15" s="24" t="str">
        <f>IFERROR(IF(Table1[[#This Row],[Medicare Rate in CR]]&gt;0,"Y","N"),"N")</f>
        <v>Y</v>
      </c>
      <c r="O2215" s="166">
        <f>Table1[[#This Row],[Medicare Rate in CR]]*Table1[[#This Row],[SumOfUnits]]*Table1[[#This Row],[Actuarial Factor 06/20/2023]]</f>
        <v>2427.0339193855084</v>
      </c>
      <c r="P22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2427.0339193855084</v>
      </c>
      <c r="Q2215" s="166">
        <f>Table1[[#This Row],[Trended Medicare Pricing for all RHCs]]-Table1[[#This Row],[SumOfSFY24 Estimated Payment 5/04/23]]</f>
        <v>1562.5985070437873</v>
      </c>
      <c r="R2215" s="24">
        <f>Table1[[#This Row],[SumOfUnits]]*Table1[[#This Row],[Actuarial Factor 06/20/2023]]</f>
        <v>10.487118866981413</v>
      </c>
      <c r="S2215" s="23"/>
    </row>
    <row r="2216" spans="1:19" x14ac:dyDescent="0.25">
      <c r="A2216" s="192" t="s">
        <v>291</v>
      </c>
      <c r="B2216" s="193" t="s">
        <v>292</v>
      </c>
      <c r="C2216" s="192" t="s">
        <v>55</v>
      </c>
      <c r="D2216" s="192" t="s">
        <v>30</v>
      </c>
      <c r="E2216" s="192" t="s">
        <v>63</v>
      </c>
      <c r="F2216" s="194">
        <v>133.51643056760145</v>
      </c>
      <c r="G2216">
        <v>1</v>
      </c>
      <c r="H2216">
        <v>1</v>
      </c>
      <c r="I2216" s="167">
        <v>133.86964216774572</v>
      </c>
      <c r="J2216" s="22">
        <v>1.0026454541859957</v>
      </c>
      <c r="K2216" s="22" t="s">
        <v>293</v>
      </c>
      <c r="L2216" s="22" t="s">
        <v>58</v>
      </c>
      <c r="M2216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16" s="24" t="str">
        <f>IFERROR(IF(Table1[[#This Row],[Medicare Rate in CR]]&gt;0,"Y","N"),"N")</f>
        <v>Y</v>
      </c>
      <c r="O2216" s="166">
        <f>Table1[[#This Row],[Medicare Rate in CR]]*Table1[[#This Row],[SumOfUnits]]*Table1[[#This Row],[Actuarial Factor 06/20/2023]]</f>
        <v>232.04223746226501</v>
      </c>
      <c r="P22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232.04223746226501</v>
      </c>
      <c r="Q2216" s="166">
        <f>Table1[[#This Row],[Trended Medicare Pricing for all RHCs]]-Table1[[#This Row],[SumOfSFY24 Estimated Payment 5/04/23]]</f>
        <v>98.172595294519283</v>
      </c>
      <c r="R2216" s="24">
        <f>Table1[[#This Row],[SumOfUnits]]*Table1[[#This Row],[Actuarial Factor 06/20/2023]]</f>
        <v>1.0026454541859957</v>
      </c>
      <c r="S2216" s="23"/>
    </row>
    <row r="2217" spans="1:19" x14ac:dyDescent="0.25">
      <c r="A2217" s="192" t="s">
        <v>291</v>
      </c>
      <c r="B2217" s="193" t="s">
        <v>292</v>
      </c>
      <c r="C2217" s="192" t="s">
        <v>55</v>
      </c>
      <c r="D2217" s="192" t="s">
        <v>30</v>
      </c>
      <c r="E2217" s="192" t="s">
        <v>77</v>
      </c>
      <c r="F2217" s="194">
        <v>208.44174616941314</v>
      </c>
      <c r="G2217">
        <v>2</v>
      </c>
      <c r="H2217">
        <v>2</v>
      </c>
      <c r="I2217" s="167">
        <v>264.03144673912931</v>
      </c>
      <c r="J2217" s="22">
        <v>1.2666917812352958</v>
      </c>
      <c r="K2217" s="22" t="s">
        <v>293</v>
      </c>
      <c r="L2217" s="22" t="s">
        <v>58</v>
      </c>
      <c r="M2217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17" s="24" t="str">
        <f>IFERROR(IF(Table1[[#This Row],[Medicare Rate in CR]]&gt;0,"Y","N"),"N")</f>
        <v>Y</v>
      </c>
      <c r="O2217" s="166">
        <f>Table1[[#This Row],[Medicare Rate in CR]]*Table1[[#This Row],[SumOfUnits]]*Table1[[#This Row],[Actuarial Factor 06/20/2023]]</f>
        <v>586.30095786256902</v>
      </c>
      <c r="P22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586.30095786256902</v>
      </c>
      <c r="Q2217" s="166">
        <f>Table1[[#This Row],[Trended Medicare Pricing for all RHCs]]-Table1[[#This Row],[SumOfSFY24 Estimated Payment 5/04/23]]</f>
        <v>322.26951112343971</v>
      </c>
      <c r="R2217" s="24">
        <f>Table1[[#This Row],[SumOfUnits]]*Table1[[#This Row],[Actuarial Factor 06/20/2023]]</f>
        <v>2.5333835624705916</v>
      </c>
      <c r="S2217" s="23"/>
    </row>
    <row r="2218" spans="1:19" x14ac:dyDescent="0.25">
      <c r="A2218" s="192" t="s">
        <v>291</v>
      </c>
      <c r="B2218" s="193" t="s">
        <v>292</v>
      </c>
      <c r="C2218" s="192" t="s">
        <v>55</v>
      </c>
      <c r="D2218" s="192" t="s">
        <v>31</v>
      </c>
      <c r="E2218" s="192" t="s">
        <v>69</v>
      </c>
      <c r="F2218" s="194">
        <v>42.276187722848604</v>
      </c>
      <c r="G2218">
        <v>1</v>
      </c>
      <c r="H2218">
        <v>1</v>
      </c>
      <c r="I2218" s="167">
        <v>44.282103255879733</v>
      </c>
      <c r="J2218" s="22">
        <v>1.0474478812087167</v>
      </c>
      <c r="K2218" s="22" t="s">
        <v>293</v>
      </c>
      <c r="L2218" s="22" t="s">
        <v>58</v>
      </c>
      <c r="M2218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18" s="24" t="str">
        <f>IFERROR(IF(Table1[[#This Row],[Medicare Rate in CR]]&gt;0,"Y","N"),"N")</f>
        <v>Y</v>
      </c>
      <c r="O2218" s="166">
        <f>Table1[[#This Row],[Medicare Rate in CR]]*Table1[[#This Row],[SumOfUnits]]*Table1[[#This Row],[Actuarial Factor 06/20/2023]]</f>
        <v>242.4108631481333</v>
      </c>
      <c r="P22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242.4108631481333</v>
      </c>
      <c r="Q2218" s="166">
        <f>Table1[[#This Row],[Trended Medicare Pricing for all RHCs]]-Table1[[#This Row],[SumOfSFY24 Estimated Payment 5/04/23]]</f>
        <v>198.12875989225358</v>
      </c>
      <c r="R2218" s="24">
        <f>Table1[[#This Row],[SumOfUnits]]*Table1[[#This Row],[Actuarial Factor 06/20/2023]]</f>
        <v>1.0474478812087167</v>
      </c>
      <c r="S2218" s="23"/>
    </row>
    <row r="2219" spans="1:19" x14ac:dyDescent="0.25">
      <c r="A2219" s="192" t="s">
        <v>291</v>
      </c>
      <c r="B2219" s="193" t="s">
        <v>292</v>
      </c>
      <c r="C2219" s="192" t="s">
        <v>83</v>
      </c>
      <c r="D2219" s="192" t="s">
        <v>30</v>
      </c>
      <c r="E2219" s="192" t="s">
        <v>59</v>
      </c>
      <c r="F2219" s="194">
        <v>567.1099547075263</v>
      </c>
      <c r="G2219">
        <v>5</v>
      </c>
      <c r="H2219">
        <v>5</v>
      </c>
      <c r="I2219" s="167">
        <v>518.23516495569311</v>
      </c>
      <c r="J2219" s="22">
        <v>0.91381778904403255</v>
      </c>
      <c r="K2219" s="22" t="s">
        <v>293</v>
      </c>
      <c r="L2219" s="22" t="s">
        <v>58</v>
      </c>
      <c r="M2219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19" s="24" t="str">
        <f>IFERROR(IF(Table1[[#This Row],[Medicare Rate in CR]]&gt;0,"Y","N"),"N")</f>
        <v>Y</v>
      </c>
      <c r="O2219" s="166">
        <f>Table1[[#This Row],[Medicare Rate in CR]]*Table1[[#This Row],[SumOfUnits]]*Table1[[#This Row],[Actuarial Factor 06/20/2023]]</f>
        <v>1057.4242545923023</v>
      </c>
      <c r="P22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1057.4242545923023</v>
      </c>
      <c r="Q2219" s="166">
        <f>Table1[[#This Row],[Trended Medicare Pricing for all RHCs]]-Table1[[#This Row],[SumOfSFY24 Estimated Payment 5/04/23]]</f>
        <v>539.1890896366092</v>
      </c>
      <c r="R2219" s="24">
        <f>Table1[[#This Row],[SumOfUnits]]*Table1[[#This Row],[Actuarial Factor 06/20/2023]]</f>
        <v>4.5690889452201624</v>
      </c>
      <c r="S2219" s="23"/>
    </row>
    <row r="2220" spans="1:19" x14ac:dyDescent="0.25">
      <c r="A2220" s="192" t="s">
        <v>291</v>
      </c>
      <c r="B2220" s="193" t="s">
        <v>292</v>
      </c>
      <c r="C2220" s="192" t="s">
        <v>83</v>
      </c>
      <c r="D2220" s="192" t="s">
        <v>30</v>
      </c>
      <c r="E2220" s="192" t="s">
        <v>61</v>
      </c>
      <c r="F2220" s="194">
        <v>133.51643056760145</v>
      </c>
      <c r="G2220">
        <v>1</v>
      </c>
      <c r="H2220">
        <v>1</v>
      </c>
      <c r="I2220" s="167">
        <v>109.59498655199727</v>
      </c>
      <c r="J2220" s="22">
        <v>0.8208352042223569</v>
      </c>
      <c r="K2220" s="22" t="s">
        <v>293</v>
      </c>
      <c r="L2220" s="22" t="s">
        <v>58</v>
      </c>
      <c r="M2220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20" s="24" t="str">
        <f>IFERROR(IF(Table1[[#This Row],[Medicare Rate in CR]]&gt;0,"Y","N"),"N")</f>
        <v>Y</v>
      </c>
      <c r="O2220" s="166">
        <f>Table1[[#This Row],[Medicare Rate in CR]]*Table1[[#This Row],[SumOfUnits]]*Table1[[#This Row],[Actuarial Factor 06/20/2023]]</f>
        <v>189.96589131318007</v>
      </c>
      <c r="P22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189.96589131318007</v>
      </c>
      <c r="Q2220" s="166">
        <f>Table1[[#This Row],[Trended Medicare Pricing for all RHCs]]-Table1[[#This Row],[SumOfSFY24 Estimated Payment 5/04/23]]</f>
        <v>80.3709047611828</v>
      </c>
      <c r="R2220" s="24">
        <f>Table1[[#This Row],[SumOfUnits]]*Table1[[#This Row],[Actuarial Factor 06/20/2023]]</f>
        <v>0.8208352042223569</v>
      </c>
      <c r="S2220" s="23"/>
    </row>
    <row r="2221" spans="1:19" x14ac:dyDescent="0.25">
      <c r="A2221" s="192" t="s">
        <v>291</v>
      </c>
      <c r="B2221" s="193" t="s">
        <v>292</v>
      </c>
      <c r="C2221" s="192" t="s">
        <v>83</v>
      </c>
      <c r="D2221" s="192" t="s">
        <v>30</v>
      </c>
      <c r="E2221" s="192" t="s">
        <v>62</v>
      </c>
      <c r="F2221" s="194">
        <v>251.32504577430859</v>
      </c>
      <c r="G2221">
        <v>2</v>
      </c>
      <c r="H2221">
        <v>2</v>
      </c>
      <c r="I2221" s="167">
        <v>239.48469564754586</v>
      </c>
      <c r="J2221" s="22">
        <v>0.95288830012829107</v>
      </c>
      <c r="K2221" s="22" t="s">
        <v>293</v>
      </c>
      <c r="L2221" s="22" t="s">
        <v>58</v>
      </c>
      <c r="M2221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21" s="24" t="str">
        <f>IFERROR(IF(Table1[[#This Row],[Medicare Rate in CR]]&gt;0,"Y","N"),"N")</f>
        <v>Y</v>
      </c>
      <c r="O2221" s="166">
        <f>Table1[[#This Row],[Medicare Rate in CR]]*Table1[[#This Row],[SumOfUnits]]*Table1[[#This Row],[Actuarial Factor 06/20/2023]]</f>
        <v>441.05387859738079</v>
      </c>
      <c r="P22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441.05387859738079</v>
      </c>
      <c r="Q2221" s="166">
        <f>Table1[[#This Row],[Trended Medicare Pricing for all RHCs]]-Table1[[#This Row],[SumOfSFY24 Estimated Payment 5/04/23]]</f>
        <v>201.56918294983493</v>
      </c>
      <c r="R2221" s="24">
        <f>Table1[[#This Row],[SumOfUnits]]*Table1[[#This Row],[Actuarial Factor 06/20/2023]]</f>
        <v>1.9057766002565821</v>
      </c>
      <c r="S2221" s="23"/>
    </row>
    <row r="2222" spans="1:19" x14ac:dyDescent="0.25">
      <c r="A2222" s="192" t="s">
        <v>291</v>
      </c>
      <c r="B2222" s="193" t="s">
        <v>292</v>
      </c>
      <c r="C2222" s="192" t="s">
        <v>83</v>
      </c>
      <c r="D2222" s="192" t="s">
        <v>30</v>
      </c>
      <c r="E2222" s="192" t="s">
        <v>64</v>
      </c>
      <c r="F2222" s="194">
        <v>573.26780379685852</v>
      </c>
      <c r="G2222">
        <v>5</v>
      </c>
      <c r="H2222">
        <v>5</v>
      </c>
      <c r="I2222" s="167">
        <v>554.42963619519401</v>
      </c>
      <c r="J2222" s="22">
        <v>0.96713897505337676</v>
      </c>
      <c r="K2222" s="22" t="s">
        <v>293</v>
      </c>
      <c r="L2222" s="22" t="s">
        <v>58</v>
      </c>
      <c r="M2222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22" s="24" t="str">
        <f>IFERROR(IF(Table1[[#This Row],[Medicare Rate in CR]]&gt;0,"Y","N"),"N")</f>
        <v>Y</v>
      </c>
      <c r="O2222" s="166">
        <f>Table1[[#This Row],[Medicare Rate in CR]]*Table1[[#This Row],[SumOfUnits]]*Table1[[#This Row],[Actuarial Factor 06/20/2023]]</f>
        <v>1119.124864983015</v>
      </c>
      <c r="P22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1119.124864983015</v>
      </c>
      <c r="Q2222" s="166">
        <f>Table1[[#This Row],[Trended Medicare Pricing for all RHCs]]-Table1[[#This Row],[SumOfSFY24 Estimated Payment 5/04/23]]</f>
        <v>564.69522878782095</v>
      </c>
      <c r="R2222" s="24">
        <f>Table1[[#This Row],[SumOfUnits]]*Table1[[#This Row],[Actuarial Factor 06/20/2023]]</f>
        <v>4.835694875266884</v>
      </c>
      <c r="S2222" s="23"/>
    </row>
    <row r="2223" spans="1:19" x14ac:dyDescent="0.25">
      <c r="A2223" s="192" t="s">
        <v>291</v>
      </c>
      <c r="B2223" s="193" t="s">
        <v>292</v>
      </c>
      <c r="C2223" s="192" t="s">
        <v>83</v>
      </c>
      <c r="D2223" s="192" t="s">
        <v>30</v>
      </c>
      <c r="E2223" s="192" t="s">
        <v>77</v>
      </c>
      <c r="F2223" s="194">
        <v>403.35357039606828</v>
      </c>
      <c r="G2223">
        <v>3</v>
      </c>
      <c r="H2223">
        <v>3</v>
      </c>
      <c r="I2223" s="167">
        <v>441.19520221145547</v>
      </c>
      <c r="J2223" s="22">
        <v>1.0938175203909291</v>
      </c>
      <c r="K2223" s="22" t="s">
        <v>293</v>
      </c>
      <c r="L2223" s="22" t="s">
        <v>58</v>
      </c>
      <c r="M2223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23" s="24" t="str">
        <f>IFERROR(IF(Table1[[#This Row],[Medicare Rate in CR]]&gt;0,"Y","N"),"N")</f>
        <v>Y</v>
      </c>
      <c r="O2223" s="166">
        <f>Table1[[#This Row],[Medicare Rate in CR]]*Table1[[#This Row],[SumOfUnits]]*Table1[[#This Row],[Actuarial Factor 06/20/2023]]</f>
        <v>759.42656623221808</v>
      </c>
      <c r="P22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759.42656623221808</v>
      </c>
      <c r="Q2223" s="166">
        <f>Table1[[#This Row],[Trended Medicare Pricing for all RHCs]]-Table1[[#This Row],[SumOfSFY24 Estimated Payment 5/04/23]]</f>
        <v>318.23136402076261</v>
      </c>
      <c r="R2223" s="24">
        <f>Table1[[#This Row],[SumOfUnits]]*Table1[[#This Row],[Actuarial Factor 06/20/2023]]</f>
        <v>3.2814525611727872</v>
      </c>
      <c r="S2223" s="23"/>
    </row>
    <row r="2224" spans="1:19" x14ac:dyDescent="0.25">
      <c r="A2224" s="192" t="s">
        <v>291</v>
      </c>
      <c r="B2224" s="193" t="s">
        <v>292</v>
      </c>
      <c r="C2224" s="192" t="s">
        <v>83</v>
      </c>
      <c r="D2224" s="192" t="s">
        <v>32</v>
      </c>
      <c r="E2224" s="192" t="s">
        <v>65</v>
      </c>
      <c r="F2224" s="194">
        <v>534.06572227040579</v>
      </c>
      <c r="G2224">
        <v>4</v>
      </c>
      <c r="H2224">
        <v>4</v>
      </c>
      <c r="I2224" s="167">
        <v>624.62271158005103</v>
      </c>
      <c r="J2224" s="22">
        <v>1.1695615081317554</v>
      </c>
      <c r="K2224" s="22" t="s">
        <v>293</v>
      </c>
      <c r="L2224" s="22" t="s">
        <v>58</v>
      </c>
      <c r="M2224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24" s="24" t="str">
        <f>IFERROR(IF(Table1[[#This Row],[Medicare Rate in CR]]&gt;0,"Y","N"),"N")</f>
        <v>Y</v>
      </c>
      <c r="O2224" s="166">
        <f>Table1[[#This Row],[Medicare Rate in CR]]*Table1[[#This Row],[SumOfUnits]]*Table1[[#This Row],[Actuarial Factor 06/20/2023]]</f>
        <v>1082.6864793077286</v>
      </c>
      <c r="P22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1082.6864793077286</v>
      </c>
      <c r="Q2224" s="166">
        <f>Table1[[#This Row],[Trended Medicare Pricing for all RHCs]]-Table1[[#This Row],[SumOfSFY24 Estimated Payment 5/04/23]]</f>
        <v>458.0637677276776</v>
      </c>
      <c r="R2224" s="24">
        <f>Table1[[#This Row],[SumOfUnits]]*Table1[[#This Row],[Actuarial Factor 06/20/2023]]</f>
        <v>4.6782460325270216</v>
      </c>
      <c r="S2224" s="23"/>
    </row>
    <row r="2225" spans="1:19" x14ac:dyDescent="0.25">
      <c r="A2225" s="192" t="s">
        <v>291</v>
      </c>
      <c r="B2225" s="193" t="s">
        <v>292</v>
      </c>
      <c r="C2225" s="192" t="s">
        <v>83</v>
      </c>
      <c r="D2225" s="192" t="s">
        <v>31</v>
      </c>
      <c r="E2225" s="192" t="s">
        <v>69</v>
      </c>
      <c r="F2225" s="194">
        <v>110.62927628408981</v>
      </c>
      <c r="G2225">
        <v>1</v>
      </c>
      <c r="H2225">
        <v>1</v>
      </c>
      <c r="I2225" s="167">
        <v>128.08617160942634</v>
      </c>
      <c r="J2225" s="22">
        <v>1.1577963438946144</v>
      </c>
      <c r="K2225" s="22" t="s">
        <v>293</v>
      </c>
      <c r="L2225" s="22" t="s">
        <v>58</v>
      </c>
      <c r="M2225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25" s="24" t="str">
        <f>IFERROR(IF(Table1[[#This Row],[Medicare Rate in CR]]&gt;0,"Y","N"),"N")</f>
        <v>Y</v>
      </c>
      <c r="O2225" s="166">
        <f>Table1[[#This Row],[Medicare Rate in CR]]*Table1[[#This Row],[SumOfUnits]]*Table1[[#This Row],[Actuarial Factor 06/20/2023]]</f>
        <v>267.9488078675306</v>
      </c>
      <c r="P22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267.9488078675306</v>
      </c>
      <c r="Q2225" s="166">
        <f>Table1[[#This Row],[Trended Medicare Pricing for all RHCs]]-Table1[[#This Row],[SumOfSFY24 Estimated Payment 5/04/23]]</f>
        <v>139.86263625810426</v>
      </c>
      <c r="R2225" s="24">
        <f>Table1[[#This Row],[SumOfUnits]]*Table1[[#This Row],[Actuarial Factor 06/20/2023]]</f>
        <v>1.1577963438946144</v>
      </c>
      <c r="S2225" s="23"/>
    </row>
    <row r="2226" spans="1:19" x14ac:dyDescent="0.25">
      <c r="A2226" s="192" t="s">
        <v>291</v>
      </c>
      <c r="B2226" s="193" t="s">
        <v>292</v>
      </c>
      <c r="C2226" s="192" t="s">
        <v>85</v>
      </c>
      <c r="D2226" s="192" t="s">
        <v>30</v>
      </c>
      <c r="E2226" s="192" t="s">
        <v>56</v>
      </c>
      <c r="F2226" s="194">
        <v>80.235135395586411</v>
      </c>
      <c r="G2226">
        <v>2</v>
      </c>
      <c r="H2226">
        <v>2</v>
      </c>
      <c r="I2226" s="167">
        <v>83.560056590119828</v>
      </c>
      <c r="J2226" s="22">
        <v>1.0414397156325645</v>
      </c>
      <c r="K2226" s="22" t="s">
        <v>293</v>
      </c>
      <c r="L2226" s="22" t="s">
        <v>58</v>
      </c>
      <c r="M2226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26" s="24" t="str">
        <f>IFERROR(IF(Table1[[#This Row],[Medicare Rate in CR]]&gt;0,"Y","N"),"N")</f>
        <v>Y</v>
      </c>
      <c r="O2226" s="166">
        <f>Table1[[#This Row],[Medicare Rate in CR]]*Table1[[#This Row],[SumOfUnits]]*Table1[[#This Row],[Actuarial Factor 06/20/2023]]</f>
        <v>482.04078677768882</v>
      </c>
      <c r="P22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482.04078677768882</v>
      </c>
      <c r="Q2226" s="166">
        <f>Table1[[#This Row],[Trended Medicare Pricing for all RHCs]]-Table1[[#This Row],[SumOfSFY24 Estimated Payment 5/04/23]]</f>
        <v>398.48073018756901</v>
      </c>
      <c r="R2226" s="24">
        <f>Table1[[#This Row],[SumOfUnits]]*Table1[[#This Row],[Actuarial Factor 06/20/2023]]</f>
        <v>2.0828794312651291</v>
      </c>
      <c r="S2226" s="23"/>
    </row>
    <row r="2227" spans="1:19" x14ac:dyDescent="0.25">
      <c r="A2227" s="192" t="s">
        <v>291</v>
      </c>
      <c r="B2227" s="193" t="s">
        <v>292</v>
      </c>
      <c r="C2227" s="192" t="s">
        <v>85</v>
      </c>
      <c r="D2227" s="192" t="s">
        <v>30</v>
      </c>
      <c r="E2227" s="192" t="s">
        <v>59</v>
      </c>
      <c r="F2227" s="194">
        <v>270.27079117278595</v>
      </c>
      <c r="G2227">
        <v>4</v>
      </c>
      <c r="H2227">
        <v>4</v>
      </c>
      <c r="I2227" s="167">
        <v>242.43523365069228</v>
      </c>
      <c r="J2227" s="22">
        <v>0.89700863566755829</v>
      </c>
      <c r="K2227" s="22" t="s">
        <v>293</v>
      </c>
      <c r="L2227" s="22" t="s">
        <v>58</v>
      </c>
      <c r="M2227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27" s="24" t="str">
        <f>IFERROR(IF(Table1[[#This Row],[Medicare Rate in CR]]&gt;0,"Y","N"),"N")</f>
        <v>Y</v>
      </c>
      <c r="O2227" s="166">
        <f>Table1[[#This Row],[Medicare Rate in CR]]*Table1[[#This Row],[SumOfUnits]]*Table1[[#This Row],[Actuarial Factor 06/20/2023]]</f>
        <v>830.37883421017204</v>
      </c>
      <c r="P22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830.37883421017204</v>
      </c>
      <c r="Q2227" s="166">
        <f>Table1[[#This Row],[Trended Medicare Pricing for all RHCs]]-Table1[[#This Row],[SumOfSFY24 Estimated Payment 5/04/23]]</f>
        <v>587.94360055947982</v>
      </c>
      <c r="R2227" s="24">
        <f>Table1[[#This Row],[SumOfUnits]]*Table1[[#This Row],[Actuarial Factor 06/20/2023]]</f>
        <v>3.5880345426702331</v>
      </c>
      <c r="S2227" s="23"/>
    </row>
    <row r="2228" spans="1:19" x14ac:dyDescent="0.25">
      <c r="A2228" s="192" t="s">
        <v>291</v>
      </c>
      <c r="B2228" s="193" t="s">
        <v>292</v>
      </c>
      <c r="C2228" s="192" t="s">
        <v>85</v>
      </c>
      <c r="D2228" s="192" t="s">
        <v>30</v>
      </c>
      <c r="E2228" s="192" t="s">
        <v>60</v>
      </c>
      <c r="F2228" s="194">
        <v>54.582249204972541</v>
      </c>
      <c r="G2228">
        <v>1</v>
      </c>
      <c r="H2228">
        <v>1</v>
      </c>
      <c r="I2228" s="167">
        <v>45.16570697353761</v>
      </c>
      <c r="J2228" s="22">
        <v>0.82747976918149668</v>
      </c>
      <c r="K2228" s="22" t="s">
        <v>293</v>
      </c>
      <c r="L2228" s="22" t="s">
        <v>58</v>
      </c>
      <c r="M2228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28" s="24" t="str">
        <f>IFERROR(IF(Table1[[#This Row],[Medicare Rate in CR]]&gt;0,"Y","N"),"N")</f>
        <v>Y</v>
      </c>
      <c r="O2228" s="166">
        <f>Table1[[#This Row],[Medicare Rate in CR]]*Table1[[#This Row],[SumOfUnits]]*Table1[[#This Row],[Actuarial Factor 06/20/2023]]</f>
        <v>191.50364298167378</v>
      </c>
      <c r="P22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191.50364298167378</v>
      </c>
      <c r="Q2228" s="166">
        <f>Table1[[#This Row],[Trended Medicare Pricing for all RHCs]]-Table1[[#This Row],[SumOfSFY24 Estimated Payment 5/04/23]]</f>
        <v>146.33793600813618</v>
      </c>
      <c r="R2228" s="24">
        <f>Table1[[#This Row],[SumOfUnits]]*Table1[[#This Row],[Actuarial Factor 06/20/2023]]</f>
        <v>0.82747976918149668</v>
      </c>
      <c r="S2228" s="23"/>
    </row>
    <row r="2229" spans="1:19" x14ac:dyDescent="0.25">
      <c r="A2229" s="192" t="s">
        <v>291</v>
      </c>
      <c r="B2229" s="193" t="s">
        <v>292</v>
      </c>
      <c r="C2229" s="192" t="s">
        <v>85</v>
      </c>
      <c r="D2229" s="192" t="s">
        <v>30</v>
      </c>
      <c r="E2229" s="192" t="s">
        <v>62</v>
      </c>
      <c r="F2229" s="194">
        <v>272.64141852173077</v>
      </c>
      <c r="G2229">
        <v>2</v>
      </c>
      <c r="H2229">
        <v>2</v>
      </c>
      <c r="I2229" s="167">
        <v>248.83235043533966</v>
      </c>
      <c r="J2229" s="22">
        <v>0.91267259312438831</v>
      </c>
      <c r="K2229" s="22" t="s">
        <v>293</v>
      </c>
      <c r="L2229" s="22" t="s">
        <v>58</v>
      </c>
      <c r="M2229" s="22" t="str">
        <f>IFERROR(IFERROR(INDEX(FreeStand_Medicare!E:E,MATCH(Table1[[#This Row],[Medicare Number]],FreeStand_Medicare!A:A,0)),INDEX(HospBased_Medicare_CR!F:F,MATCH(Table1[[#This Row],[Medicare Number]],HospBased_Medicare_CR!G:G,0))),0)</f>
        <v>231.43</v>
      </c>
      <c r="N2229" s="24" t="str">
        <f>IFERROR(IF(Table1[[#This Row],[Medicare Rate in CR]]&gt;0,"Y","N"),"N")</f>
        <v>Y</v>
      </c>
      <c r="O2229" s="166">
        <f>Table1[[#This Row],[Medicare Rate in CR]]*Table1[[#This Row],[SumOfUnits]]*Table1[[#This Row],[Actuarial Factor 06/20/2023]]</f>
        <v>422.43963645355439</v>
      </c>
      <c r="P22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422.43963645355439</v>
      </c>
      <c r="Q2229" s="166">
        <f>Table1[[#This Row],[Trended Medicare Pricing for all RHCs]]-Table1[[#This Row],[SumOfSFY24 Estimated Payment 5/04/23]]</f>
        <v>173.60728601821472</v>
      </c>
      <c r="R2229" s="24">
        <f>Table1[[#This Row],[SumOfUnits]]*Table1[[#This Row],[Actuarial Factor 06/20/2023]]</f>
        <v>1.8253451862487766</v>
      </c>
      <c r="S2229" s="23"/>
    </row>
    <row r="2230" spans="1:19" x14ac:dyDescent="0.25">
      <c r="A2230" s="192" t="s">
        <v>294</v>
      </c>
      <c r="B2230" s="193" t="s">
        <v>295</v>
      </c>
      <c r="C2230" s="192" t="s">
        <v>72</v>
      </c>
      <c r="D2230" s="192" t="s">
        <v>30</v>
      </c>
      <c r="E2230" s="192" t="s">
        <v>62</v>
      </c>
      <c r="F2230" s="194">
        <v>144.68</v>
      </c>
      <c r="G2230">
        <v>1</v>
      </c>
      <c r="H2230">
        <v>1</v>
      </c>
      <c r="I2230" s="167">
        <v>169.83562863259453</v>
      </c>
      <c r="J2230" s="22">
        <v>1.1738708089065146</v>
      </c>
      <c r="K2230" s="22" t="s">
        <v>296</v>
      </c>
      <c r="L2230" s="22" t="s">
        <v>58</v>
      </c>
      <c r="M22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30" s="24" t="str">
        <f>IFERROR(IF(Table1[[#This Row],[Medicare Rate in CR]]&gt;0,"Y","N"),"N")</f>
        <v>N</v>
      </c>
      <c r="O2230" s="166">
        <f>Table1[[#This Row],[Medicare Rate in CR]]*Table1[[#This Row],[SumOfUnits]]*Table1[[#This Row],[Actuarial Factor 06/20/2023]]</f>
        <v>0</v>
      </c>
      <c r="P22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173.62993074142366</v>
      </c>
      <c r="Q2230" s="166">
        <f>Table1[[#This Row],[Trended Medicare Pricing for all RHCs]]-Table1[[#This Row],[SumOfSFY24 Estimated Payment 5/04/23]]</f>
        <v>3.7943021088291289</v>
      </c>
      <c r="R2230" s="24">
        <f>Table1[[#This Row],[SumOfUnits]]*Table1[[#This Row],[Actuarial Factor 06/20/2023]]</f>
        <v>1.1738708089065146</v>
      </c>
      <c r="S2230" s="23"/>
    </row>
    <row r="2231" spans="1:19" x14ac:dyDescent="0.25">
      <c r="A2231" s="192" t="s">
        <v>294</v>
      </c>
      <c r="B2231" s="193" t="s">
        <v>295</v>
      </c>
      <c r="C2231" s="192" t="s">
        <v>78</v>
      </c>
      <c r="D2231" s="192" t="s">
        <v>30</v>
      </c>
      <c r="E2231" s="192" t="s">
        <v>56</v>
      </c>
      <c r="F2231" s="194">
        <v>3120.2799999999993</v>
      </c>
      <c r="G2231">
        <v>24</v>
      </c>
      <c r="H2231">
        <v>24</v>
      </c>
      <c r="I2231" s="167">
        <v>3329.2547752922014</v>
      </c>
      <c r="J2231" s="22">
        <v>1.0669730842399407</v>
      </c>
      <c r="K2231" s="22" t="s">
        <v>296</v>
      </c>
      <c r="L2231" s="22" t="s">
        <v>58</v>
      </c>
      <c r="M22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31" s="24" t="str">
        <f>IFERROR(IF(Table1[[#This Row],[Medicare Rate in CR]]&gt;0,"Y","N"),"N")</f>
        <v>N</v>
      </c>
      <c r="O2231" s="166">
        <f>Table1[[#This Row],[Medicare Rate in CR]]*Table1[[#This Row],[SumOfUnits]]*Table1[[#This Row],[Actuarial Factor 06/20/2023]]</f>
        <v>0</v>
      </c>
      <c r="P22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4829.624210424945</v>
      </c>
      <c r="Q2231" s="166">
        <f>Table1[[#This Row],[Trended Medicare Pricing for all RHCs]]-Table1[[#This Row],[SumOfSFY24 Estimated Payment 5/04/23]]</f>
        <v>1500.3694351327435</v>
      </c>
      <c r="R2231" s="24">
        <f>Table1[[#This Row],[SumOfUnits]]*Table1[[#This Row],[Actuarial Factor 06/20/2023]]</f>
        <v>25.607354021758578</v>
      </c>
      <c r="S2231" s="23"/>
    </row>
    <row r="2232" spans="1:19" x14ac:dyDescent="0.25">
      <c r="A2232" s="192" t="s">
        <v>294</v>
      </c>
      <c r="B2232" s="193" t="s">
        <v>295</v>
      </c>
      <c r="C2232" s="192" t="s">
        <v>78</v>
      </c>
      <c r="D2232" s="192" t="s">
        <v>30</v>
      </c>
      <c r="E2232" s="192" t="s">
        <v>59</v>
      </c>
      <c r="F2232" s="194">
        <v>28005.890000000039</v>
      </c>
      <c r="G2232">
        <v>194</v>
      </c>
      <c r="H2232">
        <v>194</v>
      </c>
      <c r="I2232" s="167">
        <v>26157.001636615969</v>
      </c>
      <c r="J2232" s="22">
        <v>0.93398216006047052</v>
      </c>
      <c r="K2232" s="22" t="s">
        <v>296</v>
      </c>
      <c r="L2232" s="22" t="s">
        <v>58</v>
      </c>
      <c r="M22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32" s="24" t="str">
        <f>IFERROR(IF(Table1[[#This Row],[Medicare Rate in CR]]&gt;0,"Y","N"),"N")</f>
        <v>N</v>
      </c>
      <c r="O2232" s="166">
        <f>Table1[[#This Row],[Medicare Rate in CR]]*Table1[[#This Row],[SumOfUnits]]*Table1[[#This Row],[Actuarial Factor 06/20/2023]]</f>
        <v>0</v>
      </c>
      <c r="P22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37944.974747460663</v>
      </c>
      <c r="Q2232" s="166">
        <f>Table1[[#This Row],[Trended Medicare Pricing for all RHCs]]-Table1[[#This Row],[SumOfSFY24 Estimated Payment 5/04/23]]</f>
        <v>11787.973110844694</v>
      </c>
      <c r="R2232" s="24">
        <f>Table1[[#This Row],[SumOfUnits]]*Table1[[#This Row],[Actuarial Factor 06/20/2023]]</f>
        <v>181.19253905173127</v>
      </c>
      <c r="S2232" s="23"/>
    </row>
    <row r="2233" spans="1:19" x14ac:dyDescent="0.25">
      <c r="A2233" s="192" t="s">
        <v>294</v>
      </c>
      <c r="B2233" s="193" t="s">
        <v>295</v>
      </c>
      <c r="C2233" s="192" t="s">
        <v>78</v>
      </c>
      <c r="D2233" s="192" t="s">
        <v>30</v>
      </c>
      <c r="E2233" s="192" t="s">
        <v>60</v>
      </c>
      <c r="F2233" s="194">
        <v>25937.030000000039</v>
      </c>
      <c r="G2233">
        <v>188</v>
      </c>
      <c r="H2233">
        <v>188</v>
      </c>
      <c r="I2233" s="167">
        <v>21256.454870586163</v>
      </c>
      <c r="J2233" s="22">
        <v>0.81954082138880713</v>
      </c>
      <c r="K2233" s="22" t="s">
        <v>296</v>
      </c>
      <c r="L2233" s="22" t="s">
        <v>58</v>
      </c>
      <c r="M22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33" s="24" t="str">
        <f>IFERROR(IF(Table1[[#This Row],[Medicare Rate in CR]]&gt;0,"Y","N"),"N")</f>
        <v>N</v>
      </c>
      <c r="O2233" s="166">
        <f>Table1[[#This Row],[Medicare Rate in CR]]*Table1[[#This Row],[SumOfUnits]]*Table1[[#This Row],[Actuarial Factor 06/20/2023]]</f>
        <v>0</v>
      </c>
      <c r="P22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30835.936568350458</v>
      </c>
      <c r="Q2233" s="166">
        <f>Table1[[#This Row],[Trended Medicare Pricing for all RHCs]]-Table1[[#This Row],[SumOfSFY24 Estimated Payment 5/04/23]]</f>
        <v>9579.4816977642949</v>
      </c>
      <c r="R2233" s="24">
        <f>Table1[[#This Row],[SumOfUnits]]*Table1[[#This Row],[Actuarial Factor 06/20/2023]]</f>
        <v>154.07367442109575</v>
      </c>
      <c r="S2233" s="23"/>
    </row>
    <row r="2234" spans="1:19" x14ac:dyDescent="0.25">
      <c r="A2234" s="192" t="s">
        <v>294</v>
      </c>
      <c r="B2234" s="193" t="s">
        <v>295</v>
      </c>
      <c r="C2234" s="192" t="s">
        <v>78</v>
      </c>
      <c r="D2234" s="192" t="s">
        <v>30</v>
      </c>
      <c r="E2234" s="192" t="s">
        <v>61</v>
      </c>
      <c r="F2234" s="194">
        <v>3761.2499999999986</v>
      </c>
      <c r="G2234">
        <v>27</v>
      </c>
      <c r="H2234">
        <v>27</v>
      </c>
      <c r="I2234" s="167">
        <v>3082.4979144486497</v>
      </c>
      <c r="J2234" s="22">
        <v>0.81954082138880713</v>
      </c>
      <c r="K2234" s="22" t="s">
        <v>296</v>
      </c>
      <c r="L2234" s="22" t="s">
        <v>58</v>
      </c>
      <c r="M22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34" s="24" t="str">
        <f>IFERROR(IF(Table1[[#This Row],[Medicare Rate in CR]]&gt;0,"Y","N"),"N")</f>
        <v>N</v>
      </c>
      <c r="O2234" s="166">
        <f>Table1[[#This Row],[Medicare Rate in CR]]*Table1[[#This Row],[SumOfUnits]]*Table1[[#This Row],[Actuarial Factor 06/20/2023]]</f>
        <v>0</v>
      </c>
      <c r="P22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4471.6633484137528</v>
      </c>
      <c r="Q2234" s="166">
        <f>Table1[[#This Row],[Trended Medicare Pricing for all RHCs]]-Table1[[#This Row],[SumOfSFY24 Estimated Payment 5/04/23]]</f>
        <v>1389.1654339651031</v>
      </c>
      <c r="R2234" s="24">
        <f>Table1[[#This Row],[SumOfUnits]]*Table1[[#This Row],[Actuarial Factor 06/20/2023]]</f>
        <v>22.127602177497792</v>
      </c>
      <c r="S2234" s="23"/>
    </row>
    <row r="2235" spans="1:19" x14ac:dyDescent="0.25">
      <c r="A2235" s="192" t="s">
        <v>294</v>
      </c>
      <c r="B2235" s="193" t="s">
        <v>295</v>
      </c>
      <c r="C2235" s="192" t="s">
        <v>78</v>
      </c>
      <c r="D2235" s="192" t="s">
        <v>30</v>
      </c>
      <c r="E2235" s="192" t="s">
        <v>62</v>
      </c>
      <c r="F2235" s="194">
        <v>52334.980000000091</v>
      </c>
      <c r="G2235">
        <v>383</v>
      </c>
      <c r="H2235">
        <v>383</v>
      </c>
      <c r="I2235" s="167">
        <v>49714.111006169784</v>
      </c>
      <c r="J2235" s="22">
        <v>0.94992127648027569</v>
      </c>
      <c r="K2235" s="22" t="s">
        <v>296</v>
      </c>
      <c r="L2235" s="22" t="s">
        <v>58</v>
      </c>
      <c r="M22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35" s="24" t="str">
        <f>IFERROR(IF(Table1[[#This Row],[Medicare Rate in CR]]&gt;0,"Y","N"),"N")</f>
        <v>N</v>
      </c>
      <c r="O2235" s="166">
        <f>Table1[[#This Row],[Medicare Rate in CR]]*Table1[[#This Row],[SumOfUnits]]*Table1[[#This Row],[Actuarial Factor 06/20/2023]]</f>
        <v>0</v>
      </c>
      <c r="P22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72118.383938963554</v>
      </c>
      <c r="Q2235" s="166">
        <f>Table1[[#This Row],[Trended Medicare Pricing for all RHCs]]-Table1[[#This Row],[SumOfSFY24 Estimated Payment 5/04/23]]</f>
        <v>22404.27293279377</v>
      </c>
      <c r="R2235" s="24">
        <f>Table1[[#This Row],[SumOfUnits]]*Table1[[#This Row],[Actuarial Factor 06/20/2023]]</f>
        <v>363.81984889194558</v>
      </c>
      <c r="S2235" s="23"/>
    </row>
    <row r="2236" spans="1:19" x14ac:dyDescent="0.25">
      <c r="A2236" s="192" t="s">
        <v>294</v>
      </c>
      <c r="B2236" s="193" t="s">
        <v>295</v>
      </c>
      <c r="C2236" s="192" t="s">
        <v>78</v>
      </c>
      <c r="D2236" s="192" t="s">
        <v>30</v>
      </c>
      <c r="E2236" s="192" t="s">
        <v>63</v>
      </c>
      <c r="F2236" s="194">
        <v>4191.7199999999984</v>
      </c>
      <c r="G2236">
        <v>29</v>
      </c>
      <c r="H2236">
        <v>29</v>
      </c>
      <c r="I2236" s="167">
        <v>3925.5693702276781</v>
      </c>
      <c r="J2236" s="22">
        <v>0.93650562781571278</v>
      </c>
      <c r="K2236" s="22" t="s">
        <v>296</v>
      </c>
      <c r="L2236" s="22" t="s">
        <v>58</v>
      </c>
      <c r="M22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36" s="24" t="str">
        <f>IFERROR(IF(Table1[[#This Row],[Medicare Rate in CR]]&gt;0,"Y","N"),"N")</f>
        <v>N</v>
      </c>
      <c r="O2236" s="166">
        <f>Table1[[#This Row],[Medicare Rate in CR]]*Table1[[#This Row],[SumOfUnits]]*Table1[[#This Row],[Actuarial Factor 06/20/2023]]</f>
        <v>0</v>
      </c>
      <c r="P22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5694.6752801428984</v>
      </c>
      <c r="Q2236" s="166">
        <f>Table1[[#This Row],[Trended Medicare Pricing for all RHCs]]-Table1[[#This Row],[SumOfSFY24 Estimated Payment 5/04/23]]</f>
        <v>1769.1059099152203</v>
      </c>
      <c r="R2236" s="24">
        <f>Table1[[#This Row],[SumOfUnits]]*Table1[[#This Row],[Actuarial Factor 06/20/2023]]</f>
        <v>27.158663206655671</v>
      </c>
      <c r="S2236" s="23"/>
    </row>
    <row r="2237" spans="1:19" x14ac:dyDescent="0.25">
      <c r="A2237" s="192" t="s">
        <v>294</v>
      </c>
      <c r="B2237" s="193" t="s">
        <v>295</v>
      </c>
      <c r="C2237" s="192" t="s">
        <v>78</v>
      </c>
      <c r="D2237" s="192" t="s">
        <v>30</v>
      </c>
      <c r="E2237" s="192" t="s">
        <v>64</v>
      </c>
      <c r="F2237" s="194">
        <v>4795.62</v>
      </c>
      <c r="G2237">
        <v>34</v>
      </c>
      <c r="H2237">
        <v>34</v>
      </c>
      <c r="I2237" s="167">
        <v>4356.2810487351062</v>
      </c>
      <c r="J2237" s="22">
        <v>0.90838745537284149</v>
      </c>
      <c r="K2237" s="22" t="s">
        <v>296</v>
      </c>
      <c r="L2237" s="22" t="s">
        <v>58</v>
      </c>
      <c r="M22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37" s="24" t="str">
        <f>IFERROR(IF(Table1[[#This Row],[Medicare Rate in CR]]&gt;0,"Y","N"),"N")</f>
        <v>N</v>
      </c>
      <c r="O2237" s="166">
        <f>Table1[[#This Row],[Medicare Rate in CR]]*Table1[[#This Row],[SumOfUnits]]*Table1[[#This Row],[Actuarial Factor 06/20/2023]]</f>
        <v>0</v>
      </c>
      <c r="P22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6319.4924511416748</v>
      </c>
      <c r="Q2237" s="166">
        <f>Table1[[#This Row],[Trended Medicare Pricing for all RHCs]]-Table1[[#This Row],[SumOfSFY24 Estimated Payment 5/04/23]]</f>
        <v>1963.2114024065686</v>
      </c>
      <c r="R2237" s="24">
        <f>Table1[[#This Row],[SumOfUnits]]*Table1[[#This Row],[Actuarial Factor 06/20/2023]]</f>
        <v>30.88517348267661</v>
      </c>
      <c r="S2237" s="23"/>
    </row>
    <row r="2238" spans="1:19" x14ac:dyDescent="0.25">
      <c r="A2238" s="192" t="s">
        <v>294</v>
      </c>
      <c r="B2238" s="193" t="s">
        <v>295</v>
      </c>
      <c r="C2238" s="192" t="s">
        <v>78</v>
      </c>
      <c r="D2238" s="192" t="s">
        <v>30</v>
      </c>
      <c r="E2238" s="192" t="s">
        <v>77</v>
      </c>
      <c r="F2238" s="194">
        <v>17202.700000000019</v>
      </c>
      <c r="G2238">
        <v>119</v>
      </c>
      <c r="H2238">
        <v>119</v>
      </c>
      <c r="I2238" s="167">
        <v>21843.736453641075</v>
      </c>
      <c r="J2238" s="22">
        <v>1.2697853507670918</v>
      </c>
      <c r="K2238" s="22" t="s">
        <v>296</v>
      </c>
      <c r="L2238" s="22" t="s">
        <v>58</v>
      </c>
      <c r="M22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38" s="24" t="str">
        <f>IFERROR(IF(Table1[[#This Row],[Medicare Rate in CR]]&gt;0,"Y","N"),"N")</f>
        <v>N</v>
      </c>
      <c r="O2238" s="166">
        <f>Table1[[#This Row],[Medicare Rate in CR]]*Table1[[#This Row],[SumOfUnits]]*Table1[[#This Row],[Actuarial Factor 06/20/2023]]</f>
        <v>0</v>
      </c>
      <c r="P22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31687.883788763997</v>
      </c>
      <c r="Q2238" s="166">
        <f>Table1[[#This Row],[Trended Medicare Pricing for all RHCs]]-Table1[[#This Row],[SumOfSFY24 Estimated Payment 5/04/23]]</f>
        <v>9844.1473351229215</v>
      </c>
      <c r="R2238" s="24">
        <f>Table1[[#This Row],[SumOfUnits]]*Table1[[#This Row],[Actuarial Factor 06/20/2023]]</f>
        <v>151.10445674128391</v>
      </c>
      <c r="S2238" s="23"/>
    </row>
    <row r="2239" spans="1:19" x14ac:dyDescent="0.25">
      <c r="A2239" s="192" t="s">
        <v>294</v>
      </c>
      <c r="B2239" s="193" t="s">
        <v>295</v>
      </c>
      <c r="C2239" s="192" t="s">
        <v>78</v>
      </c>
      <c r="D2239" s="192" t="s">
        <v>32</v>
      </c>
      <c r="E2239" s="192" t="s">
        <v>81</v>
      </c>
      <c r="F2239" s="194">
        <v>106.66</v>
      </c>
      <c r="G2239">
        <v>1</v>
      </c>
      <c r="H2239">
        <v>1</v>
      </c>
      <c r="I2239" s="167">
        <v>111.55497686432771</v>
      </c>
      <c r="J2239" s="22">
        <v>1.0458932764328495</v>
      </c>
      <c r="K2239" s="22" t="s">
        <v>296</v>
      </c>
      <c r="L2239" s="22" t="s">
        <v>58</v>
      </c>
      <c r="M22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39" s="24" t="str">
        <f>IFERROR(IF(Table1[[#This Row],[Medicare Rate in CR]]&gt;0,"Y","N"),"N")</f>
        <v>N</v>
      </c>
      <c r="O2239" s="166">
        <f>Table1[[#This Row],[Medicare Rate in CR]]*Table1[[#This Row],[SumOfUnits]]*Table1[[#This Row],[Actuarial Factor 06/20/2023]]</f>
        <v>0</v>
      </c>
      <c r="P22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161.82859331036485</v>
      </c>
      <c r="Q2239" s="166">
        <f>Table1[[#This Row],[Trended Medicare Pricing for all RHCs]]-Table1[[#This Row],[SumOfSFY24 Estimated Payment 5/04/23]]</f>
        <v>50.273616446037138</v>
      </c>
      <c r="R2239" s="24">
        <f>Table1[[#This Row],[SumOfUnits]]*Table1[[#This Row],[Actuarial Factor 06/20/2023]]</f>
        <v>1.0458932764328495</v>
      </c>
      <c r="S2239" s="23"/>
    </row>
    <row r="2240" spans="1:19" x14ac:dyDescent="0.25">
      <c r="A2240" s="192" t="s">
        <v>294</v>
      </c>
      <c r="B2240" s="193" t="s">
        <v>295</v>
      </c>
      <c r="C2240" s="192" t="s">
        <v>78</v>
      </c>
      <c r="D2240" s="192" t="s">
        <v>32</v>
      </c>
      <c r="E2240" s="192" t="s">
        <v>65</v>
      </c>
      <c r="F2240" s="194">
        <v>578.72</v>
      </c>
      <c r="G2240">
        <v>4</v>
      </c>
      <c r="H2240">
        <v>4</v>
      </c>
      <c r="I2240" s="167">
        <v>766.71577733953632</v>
      </c>
      <c r="J2240" s="22">
        <v>1.3248475555355548</v>
      </c>
      <c r="K2240" s="22" t="s">
        <v>296</v>
      </c>
      <c r="L2240" s="22" t="s">
        <v>58</v>
      </c>
      <c r="M22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40" s="24" t="str">
        <f>IFERROR(IF(Table1[[#This Row],[Medicare Rate in CR]]&gt;0,"Y","N"),"N")</f>
        <v>N</v>
      </c>
      <c r="O2240" s="166">
        <f>Table1[[#This Row],[Medicare Rate in CR]]*Table1[[#This Row],[SumOfUnits]]*Table1[[#This Row],[Actuarial Factor 06/20/2023]]</f>
        <v>0</v>
      </c>
      <c r="P22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1112.2456317356507</v>
      </c>
      <c r="Q2240" s="166">
        <f>Table1[[#This Row],[Trended Medicare Pricing for all RHCs]]-Table1[[#This Row],[SumOfSFY24 Estimated Payment 5/04/23]]</f>
        <v>345.52985439611439</v>
      </c>
      <c r="R2240" s="24">
        <f>Table1[[#This Row],[SumOfUnits]]*Table1[[#This Row],[Actuarial Factor 06/20/2023]]</f>
        <v>5.2993902221422191</v>
      </c>
      <c r="S2240" s="23"/>
    </row>
    <row r="2241" spans="1:19" x14ac:dyDescent="0.25">
      <c r="A2241" s="192" t="s">
        <v>294</v>
      </c>
      <c r="B2241" s="193" t="s">
        <v>295</v>
      </c>
      <c r="C2241" s="192" t="s">
        <v>78</v>
      </c>
      <c r="D2241" s="192" t="s">
        <v>32</v>
      </c>
      <c r="E2241" s="192" t="s">
        <v>66</v>
      </c>
      <c r="F2241" s="194">
        <v>1157.4400000000003</v>
      </c>
      <c r="G2241">
        <v>8</v>
      </c>
      <c r="H2241">
        <v>8</v>
      </c>
      <c r="I2241" s="167">
        <v>1245.0042236608028</v>
      </c>
      <c r="J2241" s="22">
        <v>1.0756533588443484</v>
      </c>
      <c r="K2241" s="22" t="s">
        <v>296</v>
      </c>
      <c r="L2241" s="22" t="s">
        <v>58</v>
      </c>
      <c r="M22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41" s="24" t="str">
        <f>IFERROR(IF(Table1[[#This Row],[Medicare Rate in CR]]&gt;0,"Y","N"),"N")</f>
        <v>N</v>
      </c>
      <c r="O2241" s="166">
        <f>Table1[[#This Row],[Medicare Rate in CR]]*Table1[[#This Row],[SumOfUnits]]*Table1[[#This Row],[Actuarial Factor 06/20/2023]]</f>
        <v>0</v>
      </c>
      <c r="P22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1806.0806235971495</v>
      </c>
      <c r="Q2241" s="166">
        <f>Table1[[#This Row],[Trended Medicare Pricing for all RHCs]]-Table1[[#This Row],[SumOfSFY24 Estimated Payment 5/04/23]]</f>
        <v>561.07639993634666</v>
      </c>
      <c r="R2241" s="24">
        <f>Table1[[#This Row],[SumOfUnits]]*Table1[[#This Row],[Actuarial Factor 06/20/2023]]</f>
        <v>8.6052268707547874</v>
      </c>
      <c r="S2241" s="23"/>
    </row>
    <row r="2242" spans="1:19" x14ac:dyDescent="0.25">
      <c r="A2242" s="192" t="s">
        <v>294</v>
      </c>
      <c r="B2242" s="193" t="s">
        <v>295</v>
      </c>
      <c r="C2242" s="192" t="s">
        <v>78</v>
      </c>
      <c r="D2242" s="192" t="s">
        <v>31</v>
      </c>
      <c r="E2242" s="192" t="s">
        <v>67</v>
      </c>
      <c r="F2242" s="194">
        <v>750.65</v>
      </c>
      <c r="G2242">
        <v>5</v>
      </c>
      <c r="H2242">
        <v>5</v>
      </c>
      <c r="I2242" s="167">
        <v>788.59661494855527</v>
      </c>
      <c r="J2242" s="22">
        <v>1.0505516751462802</v>
      </c>
      <c r="K2242" s="22" t="s">
        <v>296</v>
      </c>
      <c r="L2242" s="22" t="s">
        <v>58</v>
      </c>
      <c r="M22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42" s="24" t="str">
        <f>IFERROR(IF(Table1[[#This Row],[Medicare Rate in CR]]&gt;0,"Y","N"),"N")</f>
        <v>N</v>
      </c>
      <c r="O2242" s="166">
        <f>Table1[[#This Row],[Medicare Rate in CR]]*Table1[[#This Row],[SumOfUnits]]*Table1[[#This Row],[Actuarial Factor 06/20/2023]]</f>
        <v>0</v>
      </c>
      <c r="P22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1143.987336769811</v>
      </c>
      <c r="Q2242" s="166">
        <f>Table1[[#This Row],[Trended Medicare Pricing for all RHCs]]-Table1[[#This Row],[SumOfSFY24 Estimated Payment 5/04/23]]</f>
        <v>355.39072182125574</v>
      </c>
      <c r="R2242" s="24">
        <f>Table1[[#This Row],[SumOfUnits]]*Table1[[#This Row],[Actuarial Factor 06/20/2023]]</f>
        <v>5.2527583757314016</v>
      </c>
      <c r="S2242" s="23"/>
    </row>
    <row r="2243" spans="1:19" x14ac:dyDescent="0.25">
      <c r="A2243" s="192" t="s">
        <v>294</v>
      </c>
      <c r="B2243" s="193" t="s">
        <v>295</v>
      </c>
      <c r="C2243" s="192" t="s">
        <v>78</v>
      </c>
      <c r="D2243" s="192" t="s">
        <v>31</v>
      </c>
      <c r="E2243" s="192" t="s">
        <v>82</v>
      </c>
      <c r="F2243" s="194">
        <v>895.94999999999993</v>
      </c>
      <c r="G2243">
        <v>6</v>
      </c>
      <c r="H2243">
        <v>6</v>
      </c>
      <c r="I2243" s="167">
        <v>989.03626135700154</v>
      </c>
      <c r="J2243" s="22">
        <v>1.1038967145008109</v>
      </c>
      <c r="K2243" s="22" t="s">
        <v>296</v>
      </c>
      <c r="L2243" s="22" t="s">
        <v>58</v>
      </c>
      <c r="M22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43" s="24" t="str">
        <f>IFERROR(IF(Table1[[#This Row],[Medicare Rate in CR]]&gt;0,"Y","N"),"N")</f>
        <v>N</v>
      </c>
      <c r="O2243" s="166">
        <f>Table1[[#This Row],[Medicare Rate in CR]]*Table1[[#This Row],[SumOfUnits]]*Table1[[#This Row],[Actuarial Factor 06/20/2023]]</f>
        <v>0</v>
      </c>
      <c r="P22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1434.7575644518556</v>
      </c>
      <c r="Q2243" s="166">
        <f>Table1[[#This Row],[Trended Medicare Pricing for all RHCs]]-Table1[[#This Row],[SumOfSFY24 Estimated Payment 5/04/23]]</f>
        <v>445.72130309485408</v>
      </c>
      <c r="R2243" s="24">
        <f>Table1[[#This Row],[SumOfUnits]]*Table1[[#This Row],[Actuarial Factor 06/20/2023]]</f>
        <v>6.6233802870048653</v>
      </c>
      <c r="S2243" s="23"/>
    </row>
    <row r="2244" spans="1:19" x14ac:dyDescent="0.25">
      <c r="A2244" s="192" t="s">
        <v>294</v>
      </c>
      <c r="B2244" s="193" t="s">
        <v>295</v>
      </c>
      <c r="C2244" s="192" t="s">
        <v>78</v>
      </c>
      <c r="D2244" s="192" t="s">
        <v>31</v>
      </c>
      <c r="E2244" s="192" t="s">
        <v>68</v>
      </c>
      <c r="F2244" s="194">
        <v>1050.9099999999999</v>
      </c>
      <c r="G2244">
        <v>7</v>
      </c>
      <c r="H2244">
        <v>7</v>
      </c>
      <c r="I2244" s="167">
        <v>1000.1259788620214</v>
      </c>
      <c r="J2244" s="22">
        <v>0.95167614625612229</v>
      </c>
      <c r="K2244" s="22" t="s">
        <v>296</v>
      </c>
      <c r="L2244" s="22" t="s">
        <v>58</v>
      </c>
      <c r="M22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44" s="24" t="str">
        <f>IFERROR(IF(Table1[[#This Row],[Medicare Rate in CR]]&gt;0,"Y","N"),"N")</f>
        <v>N</v>
      </c>
      <c r="O2244" s="166">
        <f>Table1[[#This Row],[Medicare Rate in CR]]*Table1[[#This Row],[SumOfUnits]]*Table1[[#This Row],[Actuarial Factor 06/20/2023]]</f>
        <v>0</v>
      </c>
      <c r="P22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1450.8449989571695</v>
      </c>
      <c r="Q2244" s="166">
        <f>Table1[[#This Row],[Trended Medicare Pricing for all RHCs]]-Table1[[#This Row],[SumOfSFY24 Estimated Payment 5/04/23]]</f>
        <v>450.71902009514815</v>
      </c>
      <c r="R2244" s="24">
        <f>Table1[[#This Row],[SumOfUnits]]*Table1[[#This Row],[Actuarial Factor 06/20/2023]]</f>
        <v>6.6617330237928556</v>
      </c>
      <c r="S2244" s="23"/>
    </row>
    <row r="2245" spans="1:19" x14ac:dyDescent="0.25">
      <c r="A2245" s="192" t="s">
        <v>294</v>
      </c>
      <c r="B2245" s="193" t="s">
        <v>295</v>
      </c>
      <c r="C2245" s="192" t="s">
        <v>78</v>
      </c>
      <c r="D2245" s="192" t="s">
        <v>31</v>
      </c>
      <c r="E2245" s="192" t="s">
        <v>69</v>
      </c>
      <c r="F2245" s="194">
        <v>5458.19</v>
      </c>
      <c r="G2245">
        <v>38</v>
      </c>
      <c r="H2245">
        <v>38</v>
      </c>
      <c r="I2245" s="167">
        <v>5842.9607475354278</v>
      </c>
      <c r="J2245" s="22">
        <v>1.0704942018389665</v>
      </c>
      <c r="K2245" s="22" t="s">
        <v>296</v>
      </c>
      <c r="L2245" s="22" t="s">
        <v>58</v>
      </c>
      <c r="M22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45" s="24" t="str">
        <f>IFERROR(IF(Table1[[#This Row],[Medicare Rate in CR]]&gt;0,"Y","N"),"N")</f>
        <v>N</v>
      </c>
      <c r="O2245" s="166">
        <f>Table1[[#This Row],[Medicare Rate in CR]]*Table1[[#This Row],[SumOfUnits]]*Table1[[#This Row],[Actuarial Factor 06/20/2023]]</f>
        <v>0</v>
      </c>
      <c r="P22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8476.1625623509062</v>
      </c>
      <c r="Q2245" s="166">
        <f>Table1[[#This Row],[Trended Medicare Pricing for all RHCs]]-Table1[[#This Row],[SumOfSFY24 Estimated Payment 5/04/23]]</f>
        <v>2633.2018148154784</v>
      </c>
      <c r="R2245" s="24">
        <f>Table1[[#This Row],[SumOfUnits]]*Table1[[#This Row],[Actuarial Factor 06/20/2023]]</f>
        <v>40.678779669880726</v>
      </c>
      <c r="S2245" s="23"/>
    </row>
    <row r="2246" spans="1:19" x14ac:dyDescent="0.25">
      <c r="A2246" s="192" t="s">
        <v>294</v>
      </c>
      <c r="B2246" s="193" t="s">
        <v>295</v>
      </c>
      <c r="C2246" s="192" t="s">
        <v>79</v>
      </c>
      <c r="D2246" s="192" t="s">
        <v>30</v>
      </c>
      <c r="E2246" s="192" t="s">
        <v>59</v>
      </c>
      <c r="F2246" s="194">
        <v>362.3</v>
      </c>
      <c r="G2246">
        <v>3</v>
      </c>
      <c r="H2246">
        <v>3</v>
      </c>
      <c r="I2246" s="167">
        <v>345.97000575562521</v>
      </c>
      <c r="J2246" s="22">
        <v>0.95492687208287386</v>
      </c>
      <c r="K2246" s="22" t="s">
        <v>296</v>
      </c>
      <c r="L2246" s="22" t="s">
        <v>58</v>
      </c>
      <c r="M22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46" s="24" t="str">
        <f>IFERROR(IF(Table1[[#This Row],[Medicare Rate in CR]]&gt;0,"Y","N"),"N")</f>
        <v>N</v>
      </c>
      <c r="O2246" s="166">
        <f>Table1[[#This Row],[Medicare Rate in CR]]*Table1[[#This Row],[SumOfUnits]]*Table1[[#This Row],[Actuarial Factor 06/20/2023]]</f>
        <v>0</v>
      </c>
      <c r="P22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415.63848752377373</v>
      </c>
      <c r="Q2246" s="166">
        <f>Table1[[#This Row],[Trended Medicare Pricing for all RHCs]]-Table1[[#This Row],[SumOfSFY24 Estimated Payment 5/04/23]]</f>
        <v>69.668481768148524</v>
      </c>
      <c r="R2246" s="24">
        <f>Table1[[#This Row],[SumOfUnits]]*Table1[[#This Row],[Actuarial Factor 06/20/2023]]</f>
        <v>2.8647806162486216</v>
      </c>
      <c r="S2246" s="23"/>
    </row>
    <row r="2247" spans="1:19" x14ac:dyDescent="0.25">
      <c r="A2247" s="192" t="s">
        <v>294</v>
      </c>
      <c r="B2247" s="193" t="s">
        <v>295</v>
      </c>
      <c r="C2247" s="192" t="s">
        <v>79</v>
      </c>
      <c r="D2247" s="192" t="s">
        <v>30</v>
      </c>
      <c r="E2247" s="192" t="s">
        <v>62</v>
      </c>
      <c r="F2247" s="194">
        <v>578.72</v>
      </c>
      <c r="G2247">
        <v>4</v>
      </c>
      <c r="H2247">
        <v>4</v>
      </c>
      <c r="I2247" s="167">
        <v>586.67350220516721</v>
      </c>
      <c r="J2247" s="22">
        <v>1.0137432648001921</v>
      </c>
      <c r="K2247" s="22" t="s">
        <v>296</v>
      </c>
      <c r="L2247" s="22" t="s">
        <v>58</v>
      </c>
      <c r="M22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47" s="24" t="str">
        <f>IFERROR(IF(Table1[[#This Row],[Medicare Rate in CR]]&gt;0,"Y","N"),"N")</f>
        <v>N</v>
      </c>
      <c r="O2247" s="166">
        <f>Table1[[#This Row],[Medicare Rate in CR]]*Table1[[#This Row],[SumOfUnits]]*Table1[[#This Row],[Actuarial Factor 06/20/2023]]</f>
        <v>0</v>
      </c>
      <c r="P22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704.81279611004641</v>
      </c>
      <c r="Q2247" s="166">
        <f>Table1[[#This Row],[Trended Medicare Pricing for all RHCs]]-Table1[[#This Row],[SumOfSFY24 Estimated Payment 5/04/23]]</f>
        <v>118.1392939048792</v>
      </c>
      <c r="R2247" s="24">
        <f>Table1[[#This Row],[SumOfUnits]]*Table1[[#This Row],[Actuarial Factor 06/20/2023]]</f>
        <v>4.0549730592007682</v>
      </c>
      <c r="S2247" s="23"/>
    </row>
    <row r="2248" spans="1:19" x14ac:dyDescent="0.25">
      <c r="A2248" s="192" t="s">
        <v>294</v>
      </c>
      <c r="B2248" s="193" t="s">
        <v>295</v>
      </c>
      <c r="C2248" s="192" t="s">
        <v>83</v>
      </c>
      <c r="D2248" s="192" t="s">
        <v>32</v>
      </c>
      <c r="E2248" s="192" t="s">
        <v>65</v>
      </c>
      <c r="F2248" s="194">
        <v>144.68</v>
      </c>
      <c r="G2248">
        <v>1</v>
      </c>
      <c r="H2248">
        <v>1</v>
      </c>
      <c r="I2248" s="167">
        <v>169.21215899650238</v>
      </c>
      <c r="J2248" s="22">
        <v>1.1695615081317554</v>
      </c>
      <c r="K2248" s="22" t="s">
        <v>296</v>
      </c>
      <c r="L2248" s="22" t="s">
        <v>58</v>
      </c>
      <c r="M22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48" s="24" t="str">
        <f>IFERROR(IF(Table1[[#This Row],[Medicare Rate in CR]]&gt;0,"Y","N"),"N")</f>
        <v>N</v>
      </c>
      <c r="O2248" s="166">
        <f>Table1[[#This Row],[Medicare Rate in CR]]*Table1[[#This Row],[SumOfUnits]]*Table1[[#This Row],[Actuarial Factor 06/20/2023]]</f>
        <v>0</v>
      </c>
      <c r="P22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173.46018071388588</v>
      </c>
      <c r="Q2248" s="166">
        <f>Table1[[#This Row],[Trended Medicare Pricing for all RHCs]]-Table1[[#This Row],[SumOfSFY24 Estimated Payment 5/04/23]]</f>
        <v>4.2480217173834944</v>
      </c>
      <c r="R2248" s="24">
        <f>Table1[[#This Row],[SumOfUnits]]*Table1[[#This Row],[Actuarial Factor 06/20/2023]]</f>
        <v>1.1695615081317554</v>
      </c>
      <c r="S2248" s="23"/>
    </row>
    <row r="2249" spans="1:19" x14ac:dyDescent="0.25">
      <c r="A2249" s="192" t="s">
        <v>294</v>
      </c>
      <c r="B2249" s="193" t="s">
        <v>295</v>
      </c>
      <c r="C2249" s="192" t="s">
        <v>84</v>
      </c>
      <c r="D2249" s="192" t="s">
        <v>30</v>
      </c>
      <c r="E2249" s="192" t="s">
        <v>62</v>
      </c>
      <c r="F2249" s="194">
        <v>578.72</v>
      </c>
      <c r="G2249">
        <v>4</v>
      </c>
      <c r="H2249">
        <v>4</v>
      </c>
      <c r="I2249" s="167">
        <v>639.47632302600618</v>
      </c>
      <c r="J2249" s="22">
        <v>1.1049839698403479</v>
      </c>
      <c r="K2249" s="22" t="s">
        <v>296</v>
      </c>
      <c r="L2249" s="22" t="s">
        <v>58</v>
      </c>
      <c r="M22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49" s="24" t="str">
        <f>IFERROR(IF(Table1[[#This Row],[Medicare Rate in CR]]&gt;0,"Y","N"),"N")</f>
        <v>N</v>
      </c>
      <c r="O2249" s="166">
        <f>Table1[[#This Row],[Medicare Rate in CR]]*Table1[[#This Row],[SumOfUnits]]*Table1[[#This Row],[Actuarial Factor 06/20/2023]]</f>
        <v>0</v>
      </c>
      <c r="P22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1616.6392048650314</v>
      </c>
      <c r="Q2249" s="166">
        <f>Table1[[#This Row],[Trended Medicare Pricing for all RHCs]]-Table1[[#This Row],[SumOfSFY24 Estimated Payment 5/04/23]]</f>
        <v>977.1628818390252</v>
      </c>
      <c r="R2249" s="24">
        <f>Table1[[#This Row],[SumOfUnits]]*Table1[[#This Row],[Actuarial Factor 06/20/2023]]</f>
        <v>4.4199358793613914</v>
      </c>
      <c r="S2249" s="23"/>
    </row>
    <row r="2250" spans="1:19" x14ac:dyDescent="0.25">
      <c r="A2250" s="192" t="s">
        <v>294</v>
      </c>
      <c r="B2250" s="193" t="s">
        <v>295</v>
      </c>
      <c r="C2250" s="192" t="s">
        <v>85</v>
      </c>
      <c r="D2250" s="192" t="s">
        <v>30</v>
      </c>
      <c r="E2250" s="192" t="s">
        <v>62</v>
      </c>
      <c r="F2250" s="194">
        <v>144.68</v>
      </c>
      <c r="G2250">
        <v>1</v>
      </c>
      <c r="H2250">
        <v>1</v>
      </c>
      <c r="I2250" s="167">
        <v>132.0454707732365</v>
      </c>
      <c r="J2250" s="22">
        <v>0.91267259312438831</v>
      </c>
      <c r="K2250" s="22" t="s">
        <v>296</v>
      </c>
      <c r="L2250" s="22" t="s">
        <v>58</v>
      </c>
      <c r="M22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50" s="24" t="str">
        <f>IFERROR(IF(Table1[[#This Row],[Medicare Rate in CR]]&gt;0,"Y","N"),"N")</f>
        <v>N</v>
      </c>
      <c r="O2250" s="166">
        <f>Table1[[#This Row],[Medicare Rate in CR]]*Table1[[#This Row],[SumOfUnits]]*Table1[[#This Row],[Actuarial Factor 06/20/2023]]</f>
        <v>0</v>
      </c>
      <c r="P22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153.50748459438017</v>
      </c>
      <c r="Q2250" s="166">
        <f>Table1[[#This Row],[Trended Medicare Pricing for all RHCs]]-Table1[[#This Row],[SumOfSFY24 Estimated Payment 5/04/23]]</f>
        <v>21.462013821143671</v>
      </c>
      <c r="R2250" s="24">
        <f>Table1[[#This Row],[SumOfUnits]]*Table1[[#This Row],[Actuarial Factor 06/20/2023]]</f>
        <v>0.91267259312438831</v>
      </c>
      <c r="S2250" s="23"/>
    </row>
    <row r="2251" spans="1:19" x14ac:dyDescent="0.25">
      <c r="A2251" s="192" t="s">
        <v>297</v>
      </c>
      <c r="B2251" s="193" t="s">
        <v>298</v>
      </c>
      <c r="C2251" s="192" t="s">
        <v>88</v>
      </c>
      <c r="D2251" s="192" t="s">
        <v>30</v>
      </c>
      <c r="E2251" s="192" t="s">
        <v>64</v>
      </c>
      <c r="F2251" s="194">
        <v>120.65144068613279</v>
      </c>
      <c r="G2251">
        <v>1</v>
      </c>
      <c r="H2251">
        <v>1</v>
      </c>
      <c r="I2251" s="167">
        <v>113.20518048212745</v>
      </c>
      <c r="J2251" s="22">
        <v>0.93828287369252128</v>
      </c>
      <c r="K2251" s="22" t="s">
        <v>299</v>
      </c>
      <c r="L2251" s="22" t="s">
        <v>58</v>
      </c>
      <c r="M2251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51" s="24" t="str">
        <f>IFERROR(IF(Table1[[#This Row],[Medicare Rate in CR]]&gt;0,"Y","N"),"N")</f>
        <v>Y</v>
      </c>
      <c r="O2251" s="166">
        <f>Table1[[#This Row],[Medicare Rate in CR]]*Table1[[#This Row],[SumOfUnits]]*Table1[[#This Row],[Actuarial Factor 06/20/2023]]</f>
        <v>196.2324802040539</v>
      </c>
      <c r="P22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196.2324802040539</v>
      </c>
      <c r="Q2251" s="166">
        <f>Table1[[#This Row],[Trended Medicare Pricing for all RHCs]]-Table1[[#This Row],[SumOfSFY24 Estimated Payment 5/04/23]]</f>
        <v>83.027299721926454</v>
      </c>
      <c r="R2251" s="24">
        <f>Table1[[#This Row],[SumOfUnits]]*Table1[[#This Row],[Actuarial Factor 06/20/2023]]</f>
        <v>0.93828287369252128</v>
      </c>
      <c r="S2251" s="23"/>
    </row>
    <row r="2252" spans="1:19" x14ac:dyDescent="0.25">
      <c r="A2252" s="192" t="s">
        <v>297</v>
      </c>
      <c r="B2252" s="193" t="s">
        <v>298</v>
      </c>
      <c r="C2252" s="192" t="s">
        <v>90</v>
      </c>
      <c r="D2252" s="192" t="s">
        <v>30</v>
      </c>
      <c r="E2252" s="192" t="s">
        <v>62</v>
      </c>
      <c r="F2252" s="194">
        <v>120.65144068613279</v>
      </c>
      <c r="G2252">
        <v>1</v>
      </c>
      <c r="H2252">
        <v>1</v>
      </c>
      <c r="I2252" s="167">
        <v>120.86497051837523</v>
      </c>
      <c r="J2252" s="22">
        <v>1.0017698075632426</v>
      </c>
      <c r="K2252" s="22" t="s">
        <v>299</v>
      </c>
      <c r="L2252" s="22" t="s">
        <v>58</v>
      </c>
      <c r="M2252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52" s="24" t="str">
        <f>IFERROR(IF(Table1[[#This Row],[Medicare Rate in CR]]&gt;0,"Y","N"),"N")</f>
        <v>Y</v>
      </c>
      <c r="O2252" s="166">
        <f>Table1[[#This Row],[Medicare Rate in CR]]*Table1[[#This Row],[SumOfUnits]]*Table1[[#This Row],[Actuarial Factor 06/20/2023]]</f>
        <v>209.51013755377656</v>
      </c>
      <c r="P22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209.51013755377656</v>
      </c>
      <c r="Q2252" s="166">
        <f>Table1[[#This Row],[Trended Medicare Pricing for all RHCs]]-Table1[[#This Row],[SumOfSFY24 Estimated Payment 5/04/23]]</f>
        <v>88.645167035401329</v>
      </c>
      <c r="R2252" s="24">
        <f>Table1[[#This Row],[SumOfUnits]]*Table1[[#This Row],[Actuarial Factor 06/20/2023]]</f>
        <v>1.0017698075632426</v>
      </c>
      <c r="S2252" s="23"/>
    </row>
    <row r="2253" spans="1:19" x14ac:dyDescent="0.25">
      <c r="A2253" s="192" t="s">
        <v>297</v>
      </c>
      <c r="B2253" s="193" t="s">
        <v>298</v>
      </c>
      <c r="C2253" s="192" t="s">
        <v>76</v>
      </c>
      <c r="D2253" s="192" t="s">
        <v>30</v>
      </c>
      <c r="E2253" s="192" t="s">
        <v>56</v>
      </c>
      <c r="F2253" s="194">
        <v>5362.224149561529</v>
      </c>
      <c r="G2253">
        <v>46</v>
      </c>
      <c r="H2253">
        <v>46</v>
      </c>
      <c r="I2253" s="167">
        <v>5731.8341749331503</v>
      </c>
      <c r="J2253" s="22">
        <v>1.0689284921820816</v>
      </c>
      <c r="K2253" s="22" t="s">
        <v>299</v>
      </c>
      <c r="L2253" s="22" t="s">
        <v>58</v>
      </c>
      <c r="M2253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53" s="24" t="str">
        <f>IFERROR(IF(Table1[[#This Row],[Medicare Rate in CR]]&gt;0,"Y","N"),"N")</f>
        <v>Y</v>
      </c>
      <c r="O2253" s="166">
        <f>Table1[[#This Row],[Medicare Rate in CR]]*Table1[[#This Row],[SumOfUnits]]*Table1[[#This Row],[Actuarial Factor 06/20/2023]]</f>
        <v>10283.562423328183</v>
      </c>
      <c r="P22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10283.562423328183</v>
      </c>
      <c r="Q2253" s="166">
        <f>Table1[[#This Row],[Trended Medicare Pricing for all RHCs]]-Table1[[#This Row],[SumOfSFY24 Estimated Payment 5/04/23]]</f>
        <v>4551.728248395033</v>
      </c>
      <c r="R2253" s="24">
        <f>Table1[[#This Row],[SumOfUnits]]*Table1[[#This Row],[Actuarial Factor 06/20/2023]]</f>
        <v>49.170710640375752</v>
      </c>
      <c r="S2253" s="23"/>
    </row>
    <row r="2254" spans="1:19" x14ac:dyDescent="0.25">
      <c r="A2254" s="192" t="s">
        <v>297</v>
      </c>
      <c r="B2254" s="193" t="s">
        <v>298</v>
      </c>
      <c r="C2254" s="192" t="s">
        <v>76</v>
      </c>
      <c r="D2254" s="192" t="s">
        <v>30</v>
      </c>
      <c r="E2254" s="192" t="s">
        <v>59</v>
      </c>
      <c r="F2254" s="194">
        <v>53456.914329767431</v>
      </c>
      <c r="G2254">
        <v>450</v>
      </c>
      <c r="H2254">
        <v>450</v>
      </c>
      <c r="I2254" s="167">
        <v>55576.411908730879</v>
      </c>
      <c r="J2254" s="22">
        <v>1.0396487078526193</v>
      </c>
      <c r="K2254" s="22" t="s">
        <v>299</v>
      </c>
      <c r="L2254" s="22" t="s">
        <v>58</v>
      </c>
      <c r="M2254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54" s="24" t="str">
        <f>IFERROR(IF(Table1[[#This Row],[Medicare Rate in CR]]&gt;0,"Y","N"),"N")</f>
        <v>Y</v>
      </c>
      <c r="O2254" s="166">
        <f>Table1[[#This Row],[Medicare Rate in CR]]*Table1[[#This Row],[SumOfUnits]]*Table1[[#This Row],[Actuarial Factor 06/20/2023]]</f>
        <v>97844.458842133565</v>
      </c>
      <c r="P22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97844.458842133565</v>
      </c>
      <c r="Q2254" s="166">
        <f>Table1[[#This Row],[Trended Medicare Pricing for all RHCs]]-Table1[[#This Row],[SumOfSFY24 Estimated Payment 5/04/23]]</f>
        <v>42268.046933402686</v>
      </c>
      <c r="R2254" s="24">
        <f>Table1[[#This Row],[SumOfUnits]]*Table1[[#This Row],[Actuarial Factor 06/20/2023]]</f>
        <v>467.84191853367867</v>
      </c>
      <c r="S2254" s="23"/>
    </row>
    <row r="2255" spans="1:19" x14ac:dyDescent="0.25">
      <c r="A2255" s="192" t="s">
        <v>297</v>
      </c>
      <c r="B2255" s="193" t="s">
        <v>298</v>
      </c>
      <c r="C2255" s="192" t="s">
        <v>76</v>
      </c>
      <c r="D2255" s="192" t="s">
        <v>30</v>
      </c>
      <c r="E2255" s="192" t="s">
        <v>60</v>
      </c>
      <c r="F2255" s="194">
        <v>37628.543895152601</v>
      </c>
      <c r="G2255">
        <v>321</v>
      </c>
      <c r="H2255">
        <v>321</v>
      </c>
      <c r="I2255" s="167">
        <v>33029.894948557871</v>
      </c>
      <c r="J2255" s="22">
        <v>0.87778828329344039</v>
      </c>
      <c r="K2255" s="22" t="s">
        <v>299</v>
      </c>
      <c r="L2255" s="22" t="s">
        <v>58</v>
      </c>
      <c r="M2255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55" s="24" t="str">
        <f>IFERROR(IF(Table1[[#This Row],[Medicare Rate in CR]]&gt;0,"Y","N"),"N")</f>
        <v>Y</v>
      </c>
      <c r="O2255" s="166">
        <f>Table1[[#This Row],[Medicare Rate in CR]]*Table1[[#This Row],[SumOfUnits]]*Table1[[#This Row],[Actuarial Factor 06/20/2023]]</f>
        <v>58929.385943324829</v>
      </c>
      <c r="P22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58929.385943324829</v>
      </c>
      <c r="Q2255" s="166">
        <f>Table1[[#This Row],[Trended Medicare Pricing for all RHCs]]-Table1[[#This Row],[SumOfSFY24 Estimated Payment 5/04/23]]</f>
        <v>25899.490994766958</v>
      </c>
      <c r="R2255" s="24">
        <f>Table1[[#This Row],[SumOfUnits]]*Table1[[#This Row],[Actuarial Factor 06/20/2023]]</f>
        <v>281.77003893719439</v>
      </c>
      <c r="S2255" s="23"/>
    </row>
    <row r="2256" spans="1:19" x14ac:dyDescent="0.25">
      <c r="A2256" s="192" t="s">
        <v>297</v>
      </c>
      <c r="B2256" s="193" t="s">
        <v>298</v>
      </c>
      <c r="C2256" s="192" t="s">
        <v>76</v>
      </c>
      <c r="D2256" s="192" t="s">
        <v>30</v>
      </c>
      <c r="E2256" s="192" t="s">
        <v>61</v>
      </c>
      <c r="F2256" s="194">
        <v>2890.5078539076817</v>
      </c>
      <c r="G2256">
        <v>24</v>
      </c>
      <c r="H2256">
        <v>24</v>
      </c>
      <c r="I2256" s="167">
        <v>2537.2539269278304</v>
      </c>
      <c r="J2256" s="22">
        <v>0.87778828329344039</v>
      </c>
      <c r="K2256" s="22" t="s">
        <v>299</v>
      </c>
      <c r="L2256" s="22" t="s">
        <v>58</v>
      </c>
      <c r="M2256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56" s="24" t="str">
        <f>IFERROR(IF(Table1[[#This Row],[Medicare Rate in CR]]&gt;0,"Y","N"),"N")</f>
        <v>Y</v>
      </c>
      <c r="O2256" s="166">
        <f>Table1[[#This Row],[Medicare Rate in CR]]*Table1[[#This Row],[SumOfUnits]]*Table1[[#This Row],[Actuarial Factor 06/20/2023]]</f>
        <v>4405.9353976317625</v>
      </c>
      <c r="P22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4405.9353976317625</v>
      </c>
      <c r="Q2256" s="166">
        <f>Table1[[#This Row],[Trended Medicare Pricing for all RHCs]]-Table1[[#This Row],[SumOfSFY24 Estimated Payment 5/04/23]]</f>
        <v>1868.6814707039321</v>
      </c>
      <c r="R2256" s="24">
        <f>Table1[[#This Row],[SumOfUnits]]*Table1[[#This Row],[Actuarial Factor 06/20/2023]]</f>
        <v>21.066918799042568</v>
      </c>
      <c r="S2256" s="23"/>
    </row>
    <row r="2257" spans="1:19" x14ac:dyDescent="0.25">
      <c r="A2257" s="192" t="s">
        <v>297</v>
      </c>
      <c r="B2257" s="193" t="s">
        <v>298</v>
      </c>
      <c r="C2257" s="192" t="s">
        <v>76</v>
      </c>
      <c r="D2257" s="192" t="s">
        <v>30</v>
      </c>
      <c r="E2257" s="192" t="s">
        <v>62</v>
      </c>
      <c r="F2257" s="194">
        <v>85546.285053484302</v>
      </c>
      <c r="G2257">
        <v>726</v>
      </c>
      <c r="H2257">
        <v>726</v>
      </c>
      <c r="I2257" s="167">
        <v>89847.363141182534</v>
      </c>
      <c r="J2257" s="22">
        <v>1.0502777892109418</v>
      </c>
      <c r="K2257" s="22" t="s">
        <v>299</v>
      </c>
      <c r="L2257" s="22" t="s">
        <v>58</v>
      </c>
      <c r="M2257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57" s="24" t="str">
        <f>IFERROR(IF(Table1[[#This Row],[Medicare Rate in CR]]&gt;0,"Y","N"),"N")</f>
        <v>Y</v>
      </c>
      <c r="O2257" s="166">
        <f>Table1[[#This Row],[Medicare Rate in CR]]*Table1[[#This Row],[SumOfUnits]]*Table1[[#This Row],[Actuarial Factor 06/20/2023]]</f>
        <v>159469.60030262845</v>
      </c>
      <c r="P22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159469.60030262845</v>
      </c>
      <c r="Q2257" s="166">
        <f>Table1[[#This Row],[Trended Medicare Pricing for all RHCs]]-Table1[[#This Row],[SumOfSFY24 Estimated Payment 5/04/23]]</f>
        <v>69622.237161445912</v>
      </c>
      <c r="R2257" s="24">
        <f>Table1[[#This Row],[SumOfUnits]]*Table1[[#This Row],[Actuarial Factor 06/20/2023]]</f>
        <v>762.5016749671438</v>
      </c>
      <c r="S2257" s="23"/>
    </row>
    <row r="2258" spans="1:19" x14ac:dyDescent="0.25">
      <c r="A2258" s="192" t="s">
        <v>297</v>
      </c>
      <c r="B2258" s="193" t="s">
        <v>298</v>
      </c>
      <c r="C2258" s="192" t="s">
        <v>76</v>
      </c>
      <c r="D2258" s="192" t="s">
        <v>30</v>
      </c>
      <c r="E2258" s="192" t="s">
        <v>63</v>
      </c>
      <c r="F2258" s="194">
        <v>8720.5647104172622</v>
      </c>
      <c r="G2258">
        <v>75</v>
      </c>
      <c r="H2258">
        <v>75</v>
      </c>
      <c r="I2258" s="167">
        <v>8795.0895479102583</v>
      </c>
      <c r="J2258" s="22">
        <v>1.0085458728841232</v>
      </c>
      <c r="K2258" s="22" t="s">
        <v>299</v>
      </c>
      <c r="L2258" s="22" t="s">
        <v>58</v>
      </c>
      <c r="M2258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58" s="24" t="str">
        <f>IFERROR(IF(Table1[[#This Row],[Medicare Rate in CR]]&gt;0,"Y","N"),"N")</f>
        <v>Y</v>
      </c>
      <c r="O2258" s="166">
        <f>Table1[[#This Row],[Medicare Rate in CR]]*Table1[[#This Row],[SumOfUnits]]*Table1[[#This Row],[Actuarial Factor 06/20/2023]]</f>
        <v>15819.546289123913</v>
      </c>
      <c r="P22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15819.546289123913</v>
      </c>
      <c r="Q2258" s="166">
        <f>Table1[[#This Row],[Trended Medicare Pricing for all RHCs]]-Table1[[#This Row],[SumOfSFY24 Estimated Payment 5/04/23]]</f>
        <v>7024.4567412136548</v>
      </c>
      <c r="R2258" s="24">
        <f>Table1[[#This Row],[SumOfUnits]]*Table1[[#This Row],[Actuarial Factor 06/20/2023]]</f>
        <v>75.640940466309246</v>
      </c>
      <c r="S2258" s="23"/>
    </row>
    <row r="2259" spans="1:19" x14ac:dyDescent="0.25">
      <c r="A2259" s="192" t="s">
        <v>297</v>
      </c>
      <c r="B2259" s="193" t="s">
        <v>298</v>
      </c>
      <c r="C2259" s="192" t="s">
        <v>76</v>
      </c>
      <c r="D2259" s="192" t="s">
        <v>30</v>
      </c>
      <c r="E2259" s="192" t="s">
        <v>64</v>
      </c>
      <c r="F2259" s="194">
        <v>13437.612026597297</v>
      </c>
      <c r="G2259">
        <v>112</v>
      </c>
      <c r="H2259">
        <v>112</v>
      </c>
      <c r="I2259" s="167">
        <v>12668.032158651393</v>
      </c>
      <c r="J2259" s="22">
        <v>0.94272941751684292</v>
      </c>
      <c r="K2259" s="22" t="s">
        <v>299</v>
      </c>
      <c r="L2259" s="22" t="s">
        <v>58</v>
      </c>
      <c r="M2259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59" s="24" t="str">
        <f>IFERROR(IF(Table1[[#This Row],[Medicare Rate in CR]]&gt;0,"Y","N"),"N")</f>
        <v>Y</v>
      </c>
      <c r="O2259" s="166">
        <f>Table1[[#This Row],[Medicare Rate in CR]]*Table1[[#This Row],[SumOfUnits]]*Table1[[#This Row],[Actuarial Factor 06/20/2023]]</f>
        <v>22082.192202500923</v>
      </c>
      <c r="P22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22082.192202500923</v>
      </c>
      <c r="Q2259" s="166">
        <f>Table1[[#This Row],[Trended Medicare Pricing for all RHCs]]-Table1[[#This Row],[SumOfSFY24 Estimated Payment 5/04/23]]</f>
        <v>9414.1600438495298</v>
      </c>
      <c r="R2259" s="24">
        <f>Table1[[#This Row],[SumOfUnits]]*Table1[[#This Row],[Actuarial Factor 06/20/2023]]</f>
        <v>105.5856947618864</v>
      </c>
      <c r="S2259" s="23"/>
    </row>
    <row r="2260" spans="1:19" x14ac:dyDescent="0.25">
      <c r="A2260" s="192" t="s">
        <v>297</v>
      </c>
      <c r="B2260" s="193" t="s">
        <v>298</v>
      </c>
      <c r="C2260" s="192" t="s">
        <v>76</v>
      </c>
      <c r="D2260" s="192" t="s">
        <v>30</v>
      </c>
      <c r="E2260" s="192" t="s">
        <v>77</v>
      </c>
      <c r="F2260" s="194">
        <v>7602.7079117278545</v>
      </c>
      <c r="G2260">
        <v>64</v>
      </c>
      <c r="H2260">
        <v>64</v>
      </c>
      <c r="I2260" s="167">
        <v>10178.201635851648</v>
      </c>
      <c r="J2260" s="22">
        <v>1.3387600515535873</v>
      </c>
      <c r="K2260" s="22" t="s">
        <v>299</v>
      </c>
      <c r="L2260" s="22" t="s">
        <v>58</v>
      </c>
      <c r="M2260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60" s="24" t="str">
        <f>IFERROR(IF(Table1[[#This Row],[Medicare Rate in CR]]&gt;0,"Y","N"),"N")</f>
        <v>Y</v>
      </c>
      <c r="O2260" s="166">
        <f>Table1[[#This Row],[Medicare Rate in CR]]*Table1[[#This Row],[SumOfUnits]]*Table1[[#This Row],[Actuarial Factor 06/20/2023]]</f>
        <v>17919.249739642702</v>
      </c>
      <c r="P22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17919.249739642702</v>
      </c>
      <c r="Q2260" s="166">
        <f>Table1[[#This Row],[Trended Medicare Pricing for all RHCs]]-Table1[[#This Row],[SumOfSFY24 Estimated Payment 5/04/23]]</f>
        <v>7741.048103791054</v>
      </c>
      <c r="R2260" s="24">
        <f>Table1[[#This Row],[SumOfUnits]]*Table1[[#This Row],[Actuarial Factor 06/20/2023]]</f>
        <v>85.68064329942959</v>
      </c>
      <c r="S2260" s="23"/>
    </row>
    <row r="2261" spans="1:19" x14ac:dyDescent="0.25">
      <c r="A2261" s="192" t="s">
        <v>297</v>
      </c>
      <c r="B2261" s="193" t="s">
        <v>298</v>
      </c>
      <c r="C2261" s="192" t="s">
        <v>76</v>
      </c>
      <c r="D2261" s="192" t="s">
        <v>32</v>
      </c>
      <c r="E2261" s="192" t="s">
        <v>94</v>
      </c>
      <c r="F2261" s="194">
        <v>722.24149561530305</v>
      </c>
      <c r="G2261">
        <v>6</v>
      </c>
      <c r="H2261">
        <v>6</v>
      </c>
      <c r="I2261" s="167">
        <v>856.85209598100425</v>
      </c>
      <c r="J2261" s="22">
        <v>1.1863789344463262</v>
      </c>
      <c r="K2261" s="22" t="s">
        <v>299</v>
      </c>
      <c r="L2261" s="22" t="s">
        <v>58</v>
      </c>
      <c r="M2261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61" s="24" t="str">
        <f>IFERROR(IF(Table1[[#This Row],[Medicare Rate in CR]]&gt;0,"Y","N"),"N")</f>
        <v>Y</v>
      </c>
      <c r="O2261" s="166">
        <f>Table1[[#This Row],[Medicare Rate in CR]]*Table1[[#This Row],[SumOfUnits]]*Table1[[#This Row],[Actuarial Factor 06/20/2023]]</f>
        <v>1488.7157421006279</v>
      </c>
      <c r="P22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1488.7157421006279</v>
      </c>
      <c r="Q2261" s="166">
        <f>Table1[[#This Row],[Trended Medicare Pricing for all RHCs]]-Table1[[#This Row],[SumOfSFY24 Estimated Payment 5/04/23]]</f>
        <v>631.8636461196237</v>
      </c>
      <c r="R2261" s="24">
        <f>Table1[[#This Row],[SumOfUnits]]*Table1[[#This Row],[Actuarial Factor 06/20/2023]]</f>
        <v>7.1182736066779579</v>
      </c>
      <c r="S2261" s="23"/>
    </row>
    <row r="2262" spans="1:19" x14ac:dyDescent="0.25">
      <c r="A2262" s="192" t="s">
        <v>297</v>
      </c>
      <c r="B2262" s="193" t="s">
        <v>298</v>
      </c>
      <c r="C2262" s="192" t="s">
        <v>76</v>
      </c>
      <c r="D2262" s="192" t="s">
        <v>32</v>
      </c>
      <c r="E2262" s="192" t="s">
        <v>81</v>
      </c>
      <c r="F2262" s="194">
        <v>1323.8315505444734</v>
      </c>
      <c r="G2262">
        <v>11</v>
      </c>
      <c r="H2262">
        <v>11</v>
      </c>
      <c r="I2262" s="167">
        <v>1357.0185933043688</v>
      </c>
      <c r="J2262" s="22">
        <v>1.0250689317279422</v>
      </c>
      <c r="K2262" s="22" t="s">
        <v>299</v>
      </c>
      <c r="L2262" s="22" t="s">
        <v>58</v>
      </c>
      <c r="M2262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62" s="24" t="str">
        <f>IFERROR(IF(Table1[[#This Row],[Medicare Rate in CR]]&gt;0,"Y","N"),"N")</f>
        <v>Y</v>
      </c>
      <c r="O2262" s="166">
        <f>Table1[[#This Row],[Medicare Rate in CR]]*Table1[[#This Row],[SumOfUnits]]*Table1[[#This Row],[Actuarial Factor 06/20/2023]]</f>
        <v>2358.2120801974002</v>
      </c>
      <c r="P22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2358.2120801974002</v>
      </c>
      <c r="Q2262" s="166">
        <f>Table1[[#This Row],[Trended Medicare Pricing for all RHCs]]-Table1[[#This Row],[SumOfSFY24 Estimated Payment 5/04/23]]</f>
        <v>1001.1934868930314</v>
      </c>
      <c r="R2262" s="24">
        <f>Table1[[#This Row],[SumOfUnits]]*Table1[[#This Row],[Actuarial Factor 06/20/2023]]</f>
        <v>11.275758249007364</v>
      </c>
      <c r="S2262" s="23"/>
    </row>
    <row r="2263" spans="1:19" x14ac:dyDescent="0.25">
      <c r="A2263" s="192" t="s">
        <v>297</v>
      </c>
      <c r="B2263" s="193" t="s">
        <v>298</v>
      </c>
      <c r="C2263" s="192" t="s">
        <v>76</v>
      </c>
      <c r="D2263" s="192" t="s">
        <v>32</v>
      </c>
      <c r="E2263" s="192" t="s">
        <v>65</v>
      </c>
      <c r="F2263" s="194">
        <v>841.22578779994217</v>
      </c>
      <c r="G2263">
        <v>7</v>
      </c>
      <c r="H2263">
        <v>7</v>
      </c>
      <c r="I2263" s="167">
        <v>1074.2195000569009</v>
      </c>
      <c r="J2263" s="22">
        <v>1.2769692936617019</v>
      </c>
      <c r="K2263" s="22" t="s">
        <v>299</v>
      </c>
      <c r="L2263" s="22" t="s">
        <v>58</v>
      </c>
      <c r="M2263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63" s="24" t="str">
        <f>IFERROR(IF(Table1[[#This Row],[Medicare Rate in CR]]&gt;0,"Y","N"),"N")</f>
        <v>Y</v>
      </c>
      <c r="O2263" s="166">
        <f>Table1[[#This Row],[Medicare Rate in CR]]*Table1[[#This Row],[SumOfUnits]]*Table1[[#This Row],[Actuarial Factor 06/20/2023]]</f>
        <v>1869.4575065348583</v>
      </c>
      <c r="P22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1869.4575065348583</v>
      </c>
      <c r="Q2263" s="166">
        <f>Table1[[#This Row],[Trended Medicare Pricing for all RHCs]]-Table1[[#This Row],[SumOfSFY24 Estimated Payment 5/04/23]]</f>
        <v>795.23800647795747</v>
      </c>
      <c r="R2263" s="24">
        <f>Table1[[#This Row],[SumOfUnits]]*Table1[[#This Row],[Actuarial Factor 06/20/2023]]</f>
        <v>8.9387850556319126</v>
      </c>
      <c r="S2263" s="23"/>
    </row>
    <row r="2264" spans="1:19" x14ac:dyDescent="0.25">
      <c r="A2264" s="192" t="s">
        <v>297</v>
      </c>
      <c r="B2264" s="193" t="s">
        <v>298</v>
      </c>
      <c r="C2264" s="192" t="s">
        <v>76</v>
      </c>
      <c r="D2264" s="192" t="s">
        <v>32</v>
      </c>
      <c r="E2264" s="192" t="s">
        <v>66</v>
      </c>
      <c r="F2264" s="194">
        <v>3852.5103594487828</v>
      </c>
      <c r="G2264">
        <v>32</v>
      </c>
      <c r="H2264">
        <v>32</v>
      </c>
      <c r="I2264" s="167">
        <v>4098.1582612989469</v>
      </c>
      <c r="J2264" s="22">
        <v>1.0637630736664161</v>
      </c>
      <c r="K2264" s="22" t="s">
        <v>299</v>
      </c>
      <c r="L2264" s="22" t="s">
        <v>58</v>
      </c>
      <c r="M2264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64" s="24" t="str">
        <f>IFERROR(IF(Table1[[#This Row],[Medicare Rate in CR]]&gt;0,"Y","N"),"N")</f>
        <v>Y</v>
      </c>
      <c r="O2264" s="166">
        <f>Table1[[#This Row],[Medicare Rate in CR]]*Table1[[#This Row],[SumOfUnits]]*Table1[[#This Row],[Actuarial Factor 06/20/2023]]</f>
        <v>7119.2130952510161</v>
      </c>
      <c r="P22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7119.2130952510161</v>
      </c>
      <c r="Q2264" s="166">
        <f>Table1[[#This Row],[Trended Medicare Pricing for all RHCs]]-Table1[[#This Row],[SumOfSFY24 Estimated Payment 5/04/23]]</f>
        <v>3021.0548339520692</v>
      </c>
      <c r="R2264" s="24">
        <f>Table1[[#This Row],[SumOfUnits]]*Table1[[#This Row],[Actuarial Factor 06/20/2023]]</f>
        <v>34.040418357325315</v>
      </c>
      <c r="S2264" s="23"/>
    </row>
    <row r="2265" spans="1:19" x14ac:dyDescent="0.25">
      <c r="A2265" s="192" t="s">
        <v>297</v>
      </c>
      <c r="B2265" s="193" t="s">
        <v>298</v>
      </c>
      <c r="C2265" s="192" t="s">
        <v>76</v>
      </c>
      <c r="D2265" s="192" t="s">
        <v>31</v>
      </c>
      <c r="E2265" s="192" t="s">
        <v>67</v>
      </c>
      <c r="F2265" s="194">
        <v>2145.3888407054069</v>
      </c>
      <c r="G2265">
        <v>18</v>
      </c>
      <c r="H2265">
        <v>18</v>
      </c>
      <c r="I2265" s="167">
        <v>2333.4679627191681</v>
      </c>
      <c r="J2265" s="22">
        <v>1.0876666823492569</v>
      </c>
      <c r="K2265" s="22" t="s">
        <v>299</v>
      </c>
      <c r="L2265" s="22" t="s">
        <v>58</v>
      </c>
      <c r="M2265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65" s="24" t="str">
        <f>IFERROR(IF(Table1[[#This Row],[Medicare Rate in CR]]&gt;0,"Y","N"),"N")</f>
        <v>Y</v>
      </c>
      <c r="O2265" s="166">
        <f>Table1[[#This Row],[Medicare Rate in CR]]*Table1[[#This Row],[SumOfUnits]]*Table1[[#This Row],[Actuarial Factor 06/20/2023]]</f>
        <v>4094.5429790374242</v>
      </c>
      <c r="P22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4094.5429790374242</v>
      </c>
      <c r="Q2265" s="166">
        <f>Table1[[#This Row],[Trended Medicare Pricing for all RHCs]]-Table1[[#This Row],[SumOfSFY24 Estimated Payment 5/04/23]]</f>
        <v>1761.0750163182561</v>
      </c>
      <c r="R2265" s="24">
        <f>Table1[[#This Row],[SumOfUnits]]*Table1[[#This Row],[Actuarial Factor 06/20/2023]]</f>
        <v>19.578000282286624</v>
      </c>
      <c r="S2265" s="23"/>
    </row>
    <row r="2266" spans="1:19" x14ac:dyDescent="0.25">
      <c r="A2266" s="192" t="s">
        <v>297</v>
      </c>
      <c r="B2266" s="193" t="s">
        <v>298</v>
      </c>
      <c r="C2266" s="192" t="s">
        <v>76</v>
      </c>
      <c r="D2266" s="192" t="s">
        <v>31</v>
      </c>
      <c r="E2266" s="192" t="s">
        <v>82</v>
      </c>
      <c r="F2266" s="194">
        <v>723.90864411679672</v>
      </c>
      <c r="G2266">
        <v>6</v>
      </c>
      <c r="H2266">
        <v>6</v>
      </c>
      <c r="I2266" s="167">
        <v>828.78614931853485</v>
      </c>
      <c r="J2266" s="22">
        <v>1.1448767134555959</v>
      </c>
      <c r="K2266" s="22" t="s">
        <v>299</v>
      </c>
      <c r="L2266" s="22" t="s">
        <v>58</v>
      </c>
      <c r="M2266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66" s="24" t="str">
        <f>IFERROR(IF(Table1[[#This Row],[Medicare Rate in CR]]&gt;0,"Y","N"),"N")</f>
        <v>Y</v>
      </c>
      <c r="O2266" s="166">
        <f>Table1[[#This Row],[Medicare Rate in CR]]*Table1[[#This Row],[SumOfUnits]]*Table1[[#This Row],[Actuarial Factor 06/20/2023]]</f>
        <v>1436.6370951126198</v>
      </c>
      <c r="P22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1436.6370951126198</v>
      </c>
      <c r="Q2266" s="166">
        <f>Table1[[#This Row],[Trended Medicare Pricing for all RHCs]]-Table1[[#This Row],[SumOfSFY24 Estimated Payment 5/04/23]]</f>
        <v>607.85094579408496</v>
      </c>
      <c r="R2266" s="24">
        <f>Table1[[#This Row],[SumOfUnits]]*Table1[[#This Row],[Actuarial Factor 06/20/2023]]</f>
        <v>6.8692602807335756</v>
      </c>
      <c r="S2266" s="23"/>
    </row>
    <row r="2267" spans="1:19" x14ac:dyDescent="0.25">
      <c r="A2267" s="192" t="s">
        <v>297</v>
      </c>
      <c r="B2267" s="193" t="s">
        <v>298</v>
      </c>
      <c r="C2267" s="192" t="s">
        <v>76</v>
      </c>
      <c r="D2267" s="192" t="s">
        <v>31</v>
      </c>
      <c r="E2267" s="192" t="s">
        <v>68</v>
      </c>
      <c r="F2267" s="194">
        <v>2049.4073431627644</v>
      </c>
      <c r="G2267">
        <v>17</v>
      </c>
      <c r="H2267">
        <v>17</v>
      </c>
      <c r="I2267" s="167">
        <v>2236.2549695335979</v>
      </c>
      <c r="J2267" s="22">
        <v>1.0911715413698477</v>
      </c>
      <c r="K2267" s="22" t="s">
        <v>299</v>
      </c>
      <c r="L2267" s="22" t="s">
        <v>58</v>
      </c>
      <c r="M2267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67" s="24" t="str">
        <f>IFERROR(IF(Table1[[#This Row],[Medicare Rate in CR]]&gt;0,"Y","N"),"N")</f>
        <v>Y</v>
      </c>
      <c r="O2267" s="166">
        <f>Table1[[#This Row],[Medicare Rate in CR]]*Table1[[#This Row],[SumOfUnits]]*Table1[[#This Row],[Actuarial Factor 06/20/2023]]</f>
        <v>3879.529474755529</v>
      </c>
      <c r="P22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3879.529474755529</v>
      </c>
      <c r="Q2267" s="166">
        <f>Table1[[#This Row],[Trended Medicare Pricing for all RHCs]]-Table1[[#This Row],[SumOfSFY24 Estimated Payment 5/04/23]]</f>
        <v>1643.2745052219311</v>
      </c>
      <c r="R2267" s="24">
        <f>Table1[[#This Row],[SumOfUnits]]*Table1[[#This Row],[Actuarial Factor 06/20/2023]]</f>
        <v>18.54991620328741</v>
      </c>
      <c r="S2267" s="23"/>
    </row>
    <row r="2268" spans="1:19" x14ac:dyDescent="0.25">
      <c r="A2268" s="192" t="s">
        <v>297</v>
      </c>
      <c r="B2268" s="193" t="s">
        <v>298</v>
      </c>
      <c r="C2268" s="192" t="s">
        <v>76</v>
      </c>
      <c r="D2268" s="192" t="s">
        <v>31</v>
      </c>
      <c r="E2268" s="192" t="s">
        <v>69</v>
      </c>
      <c r="F2268" s="194">
        <v>19948.732774404925</v>
      </c>
      <c r="G2268">
        <v>167</v>
      </c>
      <c r="H2268">
        <v>167</v>
      </c>
      <c r="I2268" s="167">
        <v>20867.585707242248</v>
      </c>
      <c r="J2268" s="22">
        <v>1.0460607169000855</v>
      </c>
      <c r="K2268" s="22" t="s">
        <v>299</v>
      </c>
      <c r="L2268" s="22" t="s">
        <v>58</v>
      </c>
      <c r="M2268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68" s="24" t="str">
        <f>IFERROR(IF(Table1[[#This Row],[Medicare Rate in CR]]&gt;0,"Y","N"),"N")</f>
        <v>Y</v>
      </c>
      <c r="O2268" s="166">
        <f>Table1[[#This Row],[Medicare Rate in CR]]*Table1[[#This Row],[SumOfUnits]]*Table1[[#This Row],[Actuarial Factor 06/20/2023]]</f>
        <v>36535.114101524807</v>
      </c>
      <c r="P22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36535.114101524807</v>
      </c>
      <c r="Q2268" s="166">
        <f>Table1[[#This Row],[Trended Medicare Pricing for all RHCs]]-Table1[[#This Row],[SumOfSFY24 Estimated Payment 5/04/23]]</f>
        <v>15667.528394282559</v>
      </c>
      <c r="R2268" s="24">
        <f>Table1[[#This Row],[SumOfUnits]]*Table1[[#This Row],[Actuarial Factor 06/20/2023]]</f>
        <v>174.69213972231427</v>
      </c>
      <c r="S2268" s="23"/>
    </row>
    <row r="2269" spans="1:19" x14ac:dyDescent="0.25">
      <c r="A2269" s="192" t="s">
        <v>297</v>
      </c>
      <c r="B2269" s="193" t="s">
        <v>298</v>
      </c>
      <c r="C2269" s="192" t="s">
        <v>79</v>
      </c>
      <c r="D2269" s="192" t="s">
        <v>30</v>
      </c>
      <c r="E2269" s="192" t="s">
        <v>62</v>
      </c>
      <c r="F2269" s="194">
        <v>120.65144068613279</v>
      </c>
      <c r="G2269">
        <v>1</v>
      </c>
      <c r="H2269">
        <v>1</v>
      </c>
      <c r="I2269" s="167">
        <v>122.30958538400698</v>
      </c>
      <c r="J2269" s="22">
        <v>1.0137432648001921</v>
      </c>
      <c r="K2269" s="22" t="s">
        <v>299</v>
      </c>
      <c r="L2269" s="22" t="s">
        <v>58</v>
      </c>
      <c r="M2269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69" s="24" t="str">
        <f>IFERROR(IF(Table1[[#This Row],[Medicare Rate in CR]]&gt;0,"Y","N"),"N")</f>
        <v>Y</v>
      </c>
      <c r="O2269" s="166">
        <f>Table1[[#This Row],[Medicare Rate in CR]]*Table1[[#This Row],[SumOfUnits]]*Table1[[#This Row],[Actuarial Factor 06/20/2023]]</f>
        <v>212.01426640031215</v>
      </c>
      <c r="P22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212.01426640031215</v>
      </c>
      <c r="Q2269" s="166">
        <f>Table1[[#This Row],[Trended Medicare Pricing for all RHCs]]-Table1[[#This Row],[SumOfSFY24 Estimated Payment 5/04/23]]</f>
        <v>89.704681016305173</v>
      </c>
      <c r="R2269" s="24">
        <f>Table1[[#This Row],[SumOfUnits]]*Table1[[#This Row],[Actuarial Factor 06/20/2023]]</f>
        <v>1.0137432648001921</v>
      </c>
      <c r="S2269" s="23"/>
    </row>
    <row r="2270" spans="1:19" x14ac:dyDescent="0.25">
      <c r="A2270" s="192" t="s">
        <v>297</v>
      </c>
      <c r="B2270" s="193" t="s">
        <v>298</v>
      </c>
      <c r="C2270" s="192" t="s">
        <v>55</v>
      </c>
      <c r="D2270" s="192" t="s">
        <v>30</v>
      </c>
      <c r="E2270" s="192" t="s">
        <v>56</v>
      </c>
      <c r="F2270" s="194">
        <v>361.11592945938128</v>
      </c>
      <c r="G2270">
        <v>3</v>
      </c>
      <c r="H2270">
        <v>3</v>
      </c>
      <c r="I2270" s="167">
        <v>387.26739243655555</v>
      </c>
      <c r="J2270" s="22">
        <v>1.0724184696485837</v>
      </c>
      <c r="K2270" s="22" t="s">
        <v>299</v>
      </c>
      <c r="L2270" s="22" t="s">
        <v>58</v>
      </c>
      <c r="M2270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70" s="24" t="str">
        <f>IFERROR(IF(Table1[[#This Row],[Medicare Rate in CR]]&gt;0,"Y","N"),"N")</f>
        <v>Y</v>
      </c>
      <c r="O2270" s="166">
        <f>Table1[[#This Row],[Medicare Rate in CR]]*Table1[[#This Row],[SumOfUnits]]*Table1[[#This Row],[Actuarial Factor 06/20/2023]]</f>
        <v>672.8567962269143</v>
      </c>
      <c r="P22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672.8567962269143</v>
      </c>
      <c r="Q2270" s="166">
        <f>Table1[[#This Row],[Trended Medicare Pricing for all RHCs]]-Table1[[#This Row],[SumOfSFY24 Estimated Payment 5/04/23]]</f>
        <v>285.58940379035874</v>
      </c>
      <c r="R2270" s="24">
        <f>Table1[[#This Row],[SumOfUnits]]*Table1[[#This Row],[Actuarial Factor 06/20/2023]]</f>
        <v>3.2172554089457508</v>
      </c>
      <c r="S2270" s="23"/>
    </row>
    <row r="2271" spans="1:19" x14ac:dyDescent="0.25">
      <c r="A2271" s="192" t="s">
        <v>297</v>
      </c>
      <c r="B2271" s="193" t="s">
        <v>298</v>
      </c>
      <c r="C2271" s="192" t="s">
        <v>55</v>
      </c>
      <c r="D2271" s="192" t="s">
        <v>30</v>
      </c>
      <c r="E2271" s="192" t="s">
        <v>59</v>
      </c>
      <c r="F2271" s="194">
        <v>3369.3649416979879</v>
      </c>
      <c r="G2271">
        <v>28</v>
      </c>
      <c r="H2271">
        <v>28</v>
      </c>
      <c r="I2271" s="167">
        <v>3445.9173290080034</v>
      </c>
      <c r="J2271" s="22">
        <v>1.0227201234163246</v>
      </c>
      <c r="K2271" s="22" t="s">
        <v>299</v>
      </c>
      <c r="L2271" s="22" t="s">
        <v>58</v>
      </c>
      <c r="M2271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71" s="24" t="str">
        <f>IFERROR(IF(Table1[[#This Row],[Medicare Rate in CR]]&gt;0,"Y","N"),"N")</f>
        <v>Y</v>
      </c>
      <c r="O2271" s="166">
        <f>Table1[[#This Row],[Medicare Rate in CR]]*Table1[[#This Row],[SumOfUnits]]*Table1[[#This Row],[Actuarial Factor 06/20/2023]]</f>
        <v>5988.9672251161237</v>
      </c>
      <c r="P22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5988.9672251161237</v>
      </c>
      <c r="Q2271" s="166">
        <f>Table1[[#This Row],[Trended Medicare Pricing for all RHCs]]-Table1[[#This Row],[SumOfSFY24 Estimated Payment 5/04/23]]</f>
        <v>2543.0498961081203</v>
      </c>
      <c r="R2271" s="24">
        <f>Table1[[#This Row],[SumOfUnits]]*Table1[[#This Row],[Actuarial Factor 06/20/2023]]</f>
        <v>28.636163455657087</v>
      </c>
      <c r="S2271" s="23"/>
    </row>
    <row r="2272" spans="1:19" x14ac:dyDescent="0.25">
      <c r="A2272" s="192" t="s">
        <v>297</v>
      </c>
      <c r="B2272" s="193" t="s">
        <v>298</v>
      </c>
      <c r="C2272" s="192" t="s">
        <v>55</v>
      </c>
      <c r="D2272" s="192" t="s">
        <v>30</v>
      </c>
      <c r="E2272" s="192" t="s">
        <v>60</v>
      </c>
      <c r="F2272" s="194">
        <v>240.40666859400596</v>
      </c>
      <c r="G2272">
        <v>2</v>
      </c>
      <c r="H2272">
        <v>2</v>
      </c>
      <c r="I2272" s="167">
        <v>218.44461016323439</v>
      </c>
      <c r="J2272" s="22">
        <v>0.90864621784738975</v>
      </c>
      <c r="K2272" s="22" t="s">
        <v>299</v>
      </c>
      <c r="L2272" s="22" t="s">
        <v>58</v>
      </c>
      <c r="M2272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72" s="24" t="str">
        <f>IFERROR(IF(Table1[[#This Row],[Medicare Rate in CR]]&gt;0,"Y","N"),"N")</f>
        <v>Y</v>
      </c>
      <c r="O2272" s="166">
        <f>Table1[[#This Row],[Medicare Rate in CR]]*Table1[[#This Row],[SumOfUnits]]*Table1[[#This Row],[Actuarial Factor 06/20/2023]]</f>
        <v>380.06854000120615</v>
      </c>
      <c r="P22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380.06854000120615</v>
      </c>
      <c r="Q2272" s="166">
        <f>Table1[[#This Row],[Trended Medicare Pricing for all RHCs]]-Table1[[#This Row],[SumOfSFY24 Estimated Payment 5/04/23]]</f>
        <v>161.62392983797176</v>
      </c>
      <c r="R2272" s="24">
        <f>Table1[[#This Row],[SumOfUnits]]*Table1[[#This Row],[Actuarial Factor 06/20/2023]]</f>
        <v>1.8172924356947795</v>
      </c>
      <c r="S2272" s="23"/>
    </row>
    <row r="2273" spans="1:19" x14ac:dyDescent="0.25">
      <c r="A2273" s="192" t="s">
        <v>297</v>
      </c>
      <c r="B2273" s="193" t="s">
        <v>298</v>
      </c>
      <c r="C2273" s="192" t="s">
        <v>55</v>
      </c>
      <c r="D2273" s="192" t="s">
        <v>30</v>
      </c>
      <c r="E2273" s="192" t="s">
        <v>61</v>
      </c>
      <c r="F2273" s="194">
        <v>361.95432205839836</v>
      </c>
      <c r="G2273">
        <v>3</v>
      </c>
      <c r="H2273">
        <v>3</v>
      </c>
      <c r="I2273" s="167">
        <v>328.88842577187972</v>
      </c>
      <c r="J2273" s="22">
        <v>0.90864621784738975</v>
      </c>
      <c r="K2273" s="22" t="s">
        <v>299</v>
      </c>
      <c r="L2273" s="22" t="s">
        <v>58</v>
      </c>
      <c r="M2273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73" s="24" t="str">
        <f>IFERROR(IF(Table1[[#This Row],[Medicare Rate in CR]]&gt;0,"Y","N"),"N")</f>
        <v>Y</v>
      </c>
      <c r="O2273" s="166">
        <f>Table1[[#This Row],[Medicare Rate in CR]]*Table1[[#This Row],[SumOfUnits]]*Table1[[#This Row],[Actuarial Factor 06/20/2023]]</f>
        <v>570.10281000180919</v>
      </c>
      <c r="P22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570.10281000180919</v>
      </c>
      <c r="Q2273" s="166">
        <f>Table1[[#This Row],[Trended Medicare Pricing for all RHCs]]-Table1[[#This Row],[SumOfSFY24 Estimated Payment 5/04/23]]</f>
        <v>241.21438422992946</v>
      </c>
      <c r="R2273" s="24">
        <f>Table1[[#This Row],[SumOfUnits]]*Table1[[#This Row],[Actuarial Factor 06/20/2023]]</f>
        <v>2.725938653542169</v>
      </c>
      <c r="S2273" s="23"/>
    </row>
    <row r="2274" spans="1:19" x14ac:dyDescent="0.25">
      <c r="A2274" s="192" t="s">
        <v>297</v>
      </c>
      <c r="B2274" s="193" t="s">
        <v>298</v>
      </c>
      <c r="C2274" s="192" t="s">
        <v>55</v>
      </c>
      <c r="D2274" s="192" t="s">
        <v>30</v>
      </c>
      <c r="E2274" s="192" t="s">
        <v>62</v>
      </c>
      <c r="F2274" s="194">
        <v>3526.4816420930929</v>
      </c>
      <c r="G2274">
        <v>30</v>
      </c>
      <c r="H2274">
        <v>30</v>
      </c>
      <c r="I2274" s="167">
        <v>3698.2632162858067</v>
      </c>
      <c r="J2274" s="22">
        <v>1.0487118866981413</v>
      </c>
      <c r="K2274" s="22" t="s">
        <v>299</v>
      </c>
      <c r="L2274" s="22" t="s">
        <v>58</v>
      </c>
      <c r="M2274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74" s="24" t="str">
        <f>IFERROR(IF(Table1[[#This Row],[Medicare Rate in CR]]&gt;0,"Y","N"),"N")</f>
        <v>Y</v>
      </c>
      <c r="O2274" s="166">
        <f>Table1[[#This Row],[Medicare Rate in CR]]*Table1[[#This Row],[SumOfUnits]]*Table1[[#This Row],[Actuarial Factor 06/20/2023]]</f>
        <v>6579.8281195214777</v>
      </c>
      <c r="P22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6579.8281195214777</v>
      </c>
      <c r="Q2274" s="166">
        <f>Table1[[#This Row],[Trended Medicare Pricing for all RHCs]]-Table1[[#This Row],[SumOfSFY24 Estimated Payment 5/04/23]]</f>
        <v>2881.564903235671</v>
      </c>
      <c r="R2274" s="24">
        <f>Table1[[#This Row],[SumOfUnits]]*Table1[[#This Row],[Actuarial Factor 06/20/2023]]</f>
        <v>31.461356600944239</v>
      </c>
      <c r="S2274" s="23"/>
    </row>
    <row r="2275" spans="1:19" x14ac:dyDescent="0.25">
      <c r="A2275" s="192" t="s">
        <v>297</v>
      </c>
      <c r="B2275" s="193" t="s">
        <v>298</v>
      </c>
      <c r="C2275" s="192" t="s">
        <v>55</v>
      </c>
      <c r="D2275" s="192" t="s">
        <v>30</v>
      </c>
      <c r="E2275" s="192" t="s">
        <v>63</v>
      </c>
      <c r="F2275" s="194">
        <v>599.92290642767659</v>
      </c>
      <c r="G2275">
        <v>5</v>
      </c>
      <c r="H2275">
        <v>5</v>
      </c>
      <c r="I2275" s="167">
        <v>601.50997499176037</v>
      </c>
      <c r="J2275" s="22">
        <v>1.0026454541859957</v>
      </c>
      <c r="K2275" s="22" t="s">
        <v>299</v>
      </c>
      <c r="L2275" s="22" t="s">
        <v>58</v>
      </c>
      <c r="M2275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75" s="24" t="str">
        <f>IFERROR(IF(Table1[[#This Row],[Medicare Rate in CR]]&gt;0,"Y","N"),"N")</f>
        <v>Y</v>
      </c>
      <c r="O2275" s="166">
        <f>Table1[[#This Row],[Medicare Rate in CR]]*Table1[[#This Row],[SumOfUnits]]*Table1[[#This Row],[Actuarial Factor 06/20/2023]]</f>
        <v>1048.4663514422955</v>
      </c>
      <c r="P22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1048.4663514422955</v>
      </c>
      <c r="Q2275" s="166">
        <f>Table1[[#This Row],[Trended Medicare Pricing for all RHCs]]-Table1[[#This Row],[SumOfSFY24 Estimated Payment 5/04/23]]</f>
        <v>446.95637645053512</v>
      </c>
      <c r="R2275" s="24">
        <f>Table1[[#This Row],[SumOfUnits]]*Table1[[#This Row],[Actuarial Factor 06/20/2023]]</f>
        <v>5.0132272709299786</v>
      </c>
      <c r="S2275" s="23"/>
    </row>
    <row r="2276" spans="1:19" x14ac:dyDescent="0.25">
      <c r="A2276" s="192" t="s">
        <v>297</v>
      </c>
      <c r="B2276" s="193" t="s">
        <v>298</v>
      </c>
      <c r="C2276" s="192" t="s">
        <v>55</v>
      </c>
      <c r="D2276" s="192" t="s">
        <v>30</v>
      </c>
      <c r="E2276" s="192" t="s">
        <v>64</v>
      </c>
      <c r="F2276" s="194">
        <v>482.60576274453115</v>
      </c>
      <c r="G2276">
        <v>4</v>
      </c>
      <c r="H2276">
        <v>4</v>
      </c>
      <c r="I2276" s="167">
        <v>473.1463772595277</v>
      </c>
      <c r="J2276" s="22">
        <v>0.98039935240058296</v>
      </c>
      <c r="K2276" s="22" t="s">
        <v>299</v>
      </c>
      <c r="L2276" s="22" t="s">
        <v>58</v>
      </c>
      <c r="M2276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76" s="24" t="str">
        <f>IFERROR(IF(Table1[[#This Row],[Medicare Rate in CR]]&gt;0,"Y","N"),"N")</f>
        <v>Y</v>
      </c>
      <c r="O2276" s="166">
        <f>Table1[[#This Row],[Medicare Rate in CR]]*Table1[[#This Row],[SumOfUnits]]*Table1[[#This Row],[Actuarial Factor 06/20/2023]]</f>
        <v>820.16288224423158</v>
      </c>
      <c r="P22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820.16288224423158</v>
      </c>
      <c r="Q2276" s="166">
        <f>Table1[[#This Row],[Trended Medicare Pricing for all RHCs]]-Table1[[#This Row],[SumOfSFY24 Estimated Payment 5/04/23]]</f>
        <v>347.01650498470389</v>
      </c>
      <c r="R2276" s="24">
        <f>Table1[[#This Row],[SumOfUnits]]*Table1[[#This Row],[Actuarial Factor 06/20/2023]]</f>
        <v>3.9215974096023318</v>
      </c>
      <c r="S2276" s="23"/>
    </row>
    <row r="2277" spans="1:19" x14ac:dyDescent="0.25">
      <c r="A2277" s="192" t="s">
        <v>297</v>
      </c>
      <c r="B2277" s="193" t="s">
        <v>298</v>
      </c>
      <c r="C2277" s="192" t="s">
        <v>55</v>
      </c>
      <c r="D2277" s="192" t="s">
        <v>30</v>
      </c>
      <c r="E2277" s="192" t="s">
        <v>77</v>
      </c>
      <c r="F2277" s="194">
        <v>848.94478172882327</v>
      </c>
      <c r="G2277">
        <v>8</v>
      </c>
      <c r="H2277">
        <v>8</v>
      </c>
      <c r="I2277" s="167">
        <v>1075.3513777384926</v>
      </c>
      <c r="J2277" s="22">
        <v>1.2666917812352958</v>
      </c>
      <c r="K2277" s="22" t="s">
        <v>299</v>
      </c>
      <c r="L2277" s="22" t="s">
        <v>58</v>
      </c>
      <c r="M2277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77" s="24" t="str">
        <f>IFERROR(IF(Table1[[#This Row],[Medicare Rate in CR]]&gt;0,"Y","N"),"N")</f>
        <v>Y</v>
      </c>
      <c r="O2277" s="166">
        <f>Table1[[#This Row],[Medicare Rate in CR]]*Table1[[#This Row],[SumOfUnits]]*Table1[[#This Row],[Actuarial Factor 06/20/2023]]</f>
        <v>2119.3273530203978</v>
      </c>
      <c r="P22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2119.3273530203978</v>
      </c>
      <c r="Q2277" s="166">
        <f>Table1[[#This Row],[Trended Medicare Pricing for all RHCs]]-Table1[[#This Row],[SumOfSFY24 Estimated Payment 5/04/23]]</f>
        <v>1043.9759752819052</v>
      </c>
      <c r="R2277" s="24">
        <f>Table1[[#This Row],[SumOfUnits]]*Table1[[#This Row],[Actuarial Factor 06/20/2023]]</f>
        <v>10.133534249882366</v>
      </c>
      <c r="S2277" s="23"/>
    </row>
    <row r="2278" spans="1:19" x14ac:dyDescent="0.25">
      <c r="A2278" s="192" t="s">
        <v>297</v>
      </c>
      <c r="B2278" s="193" t="s">
        <v>298</v>
      </c>
      <c r="C2278" s="192" t="s">
        <v>55</v>
      </c>
      <c r="D2278" s="192" t="s">
        <v>32</v>
      </c>
      <c r="E2278" s="192" t="s">
        <v>65</v>
      </c>
      <c r="F2278" s="194">
        <v>236.91818444637178</v>
      </c>
      <c r="G2278">
        <v>2</v>
      </c>
      <c r="H2278">
        <v>2</v>
      </c>
      <c r="I2278" s="167">
        <v>294.1255417681619</v>
      </c>
      <c r="J2278" s="22">
        <v>1.241464611319185</v>
      </c>
      <c r="K2278" s="22" t="s">
        <v>299</v>
      </c>
      <c r="L2278" s="22" t="s">
        <v>58</v>
      </c>
      <c r="M2278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78" s="24" t="str">
        <f>IFERROR(IF(Table1[[#This Row],[Medicare Rate in CR]]&gt;0,"Y","N"),"N")</f>
        <v>Y</v>
      </c>
      <c r="O2278" s="166">
        <f>Table1[[#This Row],[Medicare Rate in CR]]*Table1[[#This Row],[SumOfUnits]]*Table1[[#This Row],[Actuarial Factor 06/20/2023]]</f>
        <v>519.27981762258867</v>
      </c>
      <c r="P22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519.27981762258867</v>
      </c>
      <c r="Q2278" s="166">
        <f>Table1[[#This Row],[Trended Medicare Pricing for all RHCs]]-Table1[[#This Row],[SumOfSFY24 Estimated Payment 5/04/23]]</f>
        <v>225.15427585442677</v>
      </c>
      <c r="R2278" s="24">
        <f>Table1[[#This Row],[SumOfUnits]]*Table1[[#This Row],[Actuarial Factor 06/20/2023]]</f>
        <v>2.4829292226383699</v>
      </c>
      <c r="S2278" s="23"/>
    </row>
    <row r="2279" spans="1:19" x14ac:dyDescent="0.25">
      <c r="A2279" s="192" t="s">
        <v>297</v>
      </c>
      <c r="B2279" s="193" t="s">
        <v>298</v>
      </c>
      <c r="C2279" s="192" t="s">
        <v>55</v>
      </c>
      <c r="D2279" s="192" t="s">
        <v>32</v>
      </c>
      <c r="E2279" s="192" t="s">
        <v>66</v>
      </c>
      <c r="F2279" s="194">
        <v>720.57434711380938</v>
      </c>
      <c r="G2279">
        <v>6</v>
      </c>
      <c r="H2279">
        <v>6</v>
      </c>
      <c r="I2279" s="167">
        <v>769.45091437423844</v>
      </c>
      <c r="J2279" s="22">
        <v>1.0678300129004028</v>
      </c>
      <c r="K2279" s="22" t="s">
        <v>299</v>
      </c>
      <c r="L2279" s="22" t="s">
        <v>58</v>
      </c>
      <c r="M2279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79" s="24" t="str">
        <f>IFERROR(IF(Table1[[#This Row],[Medicare Rate in CR]]&gt;0,"Y","N"),"N")</f>
        <v>Y</v>
      </c>
      <c r="O2279" s="166">
        <f>Table1[[#This Row],[Medicare Rate in CR]]*Table1[[#This Row],[SumOfUnits]]*Table1[[#This Row],[Actuarial Factor 06/20/2023]]</f>
        <v>1339.9558133879414</v>
      </c>
      <c r="P22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1339.9558133879414</v>
      </c>
      <c r="Q2279" s="166">
        <f>Table1[[#This Row],[Trended Medicare Pricing for all RHCs]]-Table1[[#This Row],[SumOfSFY24 Estimated Payment 5/04/23]]</f>
        <v>570.50489901370293</v>
      </c>
      <c r="R2279" s="24">
        <f>Table1[[#This Row],[SumOfUnits]]*Table1[[#This Row],[Actuarial Factor 06/20/2023]]</f>
        <v>6.4069800774024168</v>
      </c>
      <c r="S2279" s="23"/>
    </row>
    <row r="2280" spans="1:19" x14ac:dyDescent="0.25">
      <c r="A2280" s="192" t="s">
        <v>297</v>
      </c>
      <c r="B2280" s="193" t="s">
        <v>298</v>
      </c>
      <c r="C2280" s="192" t="s">
        <v>55</v>
      </c>
      <c r="D2280" s="192" t="s">
        <v>31</v>
      </c>
      <c r="E2280" s="192" t="s">
        <v>69</v>
      </c>
      <c r="F2280" s="194">
        <v>360.28717355690469</v>
      </c>
      <c r="G2280">
        <v>3</v>
      </c>
      <c r="H2280">
        <v>3</v>
      </c>
      <c r="I2280" s="167">
        <v>377.38203656885702</v>
      </c>
      <c r="J2280" s="22">
        <v>1.0474478812087167</v>
      </c>
      <c r="K2280" s="22" t="s">
        <v>299</v>
      </c>
      <c r="L2280" s="22" t="s">
        <v>58</v>
      </c>
      <c r="M2280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80" s="24" t="str">
        <f>IFERROR(IF(Table1[[#This Row],[Medicare Rate in CR]]&gt;0,"Y","N"),"N")</f>
        <v>Y</v>
      </c>
      <c r="O2280" s="166">
        <f>Table1[[#This Row],[Medicare Rate in CR]]*Table1[[#This Row],[SumOfUnits]]*Table1[[#This Row],[Actuarial Factor 06/20/2023]]</f>
        <v>657.18974962797301</v>
      </c>
      <c r="P22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657.18974962797301</v>
      </c>
      <c r="Q2280" s="166">
        <f>Table1[[#This Row],[Trended Medicare Pricing for all RHCs]]-Table1[[#This Row],[SumOfSFY24 Estimated Payment 5/04/23]]</f>
        <v>279.807713059116</v>
      </c>
      <c r="R2280" s="24">
        <f>Table1[[#This Row],[SumOfUnits]]*Table1[[#This Row],[Actuarial Factor 06/20/2023]]</f>
        <v>3.14234364362615</v>
      </c>
      <c r="S2280" s="23"/>
    </row>
    <row r="2281" spans="1:19" x14ac:dyDescent="0.25">
      <c r="A2281" s="192" t="s">
        <v>297</v>
      </c>
      <c r="B2281" s="193" t="s">
        <v>298</v>
      </c>
      <c r="C2281" s="192" t="s">
        <v>84</v>
      </c>
      <c r="D2281" s="192" t="s">
        <v>30</v>
      </c>
      <c r="E2281" s="192" t="s">
        <v>63</v>
      </c>
      <c r="F2281" s="194">
        <v>120.65144068613279</v>
      </c>
      <c r="G2281">
        <v>1</v>
      </c>
      <c r="H2281">
        <v>1</v>
      </c>
      <c r="I2281" s="167">
        <v>121.03869907245522</v>
      </c>
      <c r="J2281" s="22">
        <v>1.0032097286540478</v>
      </c>
      <c r="K2281" s="22" t="s">
        <v>299</v>
      </c>
      <c r="L2281" s="22" t="s">
        <v>58</v>
      </c>
      <c r="M2281" s="22" t="str">
        <f>IFERROR(IFERROR(INDEX(FreeStand_Medicare!E:E,MATCH(Table1[[#This Row],[Medicare Number]],FreeStand_Medicare!A:A,0)),INDEX(HospBased_Medicare_CR!F:F,MATCH(Table1[[#This Row],[Medicare Number]],HospBased_Medicare_CR!G:G,0))),0)</f>
        <v>209.14</v>
      </c>
      <c r="N2281" s="24" t="str">
        <f>IFERROR(IF(Table1[[#This Row],[Medicare Rate in CR]]&gt;0,"Y","N"),"N")</f>
        <v>Y</v>
      </c>
      <c r="O2281" s="166">
        <f>Table1[[#This Row],[Medicare Rate in CR]]*Table1[[#This Row],[SumOfUnits]]*Table1[[#This Row],[Actuarial Factor 06/20/2023]]</f>
        <v>209.81128265070754</v>
      </c>
      <c r="P22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209.81128265070754</v>
      </c>
      <c r="Q2281" s="166">
        <f>Table1[[#This Row],[Trended Medicare Pricing for all RHCs]]-Table1[[#This Row],[SumOfSFY24 Estimated Payment 5/04/23]]</f>
        <v>88.772583578252323</v>
      </c>
      <c r="R2281" s="24">
        <f>Table1[[#This Row],[SumOfUnits]]*Table1[[#This Row],[Actuarial Factor 06/20/2023]]</f>
        <v>1.0032097286540478</v>
      </c>
      <c r="S2281" s="23"/>
    </row>
    <row r="2282" spans="1:19" x14ac:dyDescent="0.25">
      <c r="A2282" s="192" t="s">
        <v>300</v>
      </c>
      <c r="B2282" s="193" t="s">
        <v>301</v>
      </c>
      <c r="C2282" s="192" t="s">
        <v>78</v>
      </c>
      <c r="D2282" s="192" t="s">
        <v>30</v>
      </c>
      <c r="E2282" s="192" t="s">
        <v>59</v>
      </c>
      <c r="F2282" s="194">
        <v>123.28</v>
      </c>
      <c r="G2282">
        <v>2</v>
      </c>
      <c r="H2282">
        <v>2</v>
      </c>
      <c r="I2282" s="167">
        <v>115.14132069225481</v>
      </c>
      <c r="J2282" s="22">
        <v>0.93398216006047052</v>
      </c>
      <c r="K2282" s="22" t="s">
        <v>302</v>
      </c>
      <c r="L2282" s="22" t="s">
        <v>58</v>
      </c>
      <c r="M22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82" s="24" t="str">
        <f>IFERROR(IF(Table1[[#This Row],[Medicare Rate in CR]]&gt;0,"Y","N"),"N")</f>
        <v>N</v>
      </c>
      <c r="O2282" s="166">
        <f>Table1[[#This Row],[Medicare Rate in CR]]*Table1[[#This Row],[SumOfUnits]]*Table1[[#This Row],[Actuarial Factor 06/20/2023]]</f>
        <v>0</v>
      </c>
      <c r="P22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167.03116690335295</v>
      </c>
      <c r="Q2282" s="166">
        <f>Table1[[#This Row],[Trended Medicare Pricing for all RHCs]]-Table1[[#This Row],[SumOfSFY24 Estimated Payment 5/04/23]]</f>
        <v>51.889846211098146</v>
      </c>
      <c r="R2282" s="24">
        <f>Table1[[#This Row],[SumOfUnits]]*Table1[[#This Row],[Actuarial Factor 06/20/2023]]</f>
        <v>1.867964320120941</v>
      </c>
      <c r="S2282" s="23"/>
    </row>
    <row r="2283" spans="1:19" x14ac:dyDescent="0.25">
      <c r="A2283" s="192" t="s">
        <v>300</v>
      </c>
      <c r="B2283" s="193" t="s">
        <v>301</v>
      </c>
      <c r="C2283" s="192" t="s">
        <v>85</v>
      </c>
      <c r="D2283" s="192" t="s">
        <v>30</v>
      </c>
      <c r="E2283" s="192" t="s">
        <v>56</v>
      </c>
      <c r="F2283" s="194">
        <v>258.92</v>
      </c>
      <c r="G2283">
        <v>4</v>
      </c>
      <c r="H2283">
        <v>4</v>
      </c>
      <c r="I2283" s="167">
        <v>269.6495711715836</v>
      </c>
      <c r="J2283" s="22">
        <v>1.0414397156325645</v>
      </c>
      <c r="K2283" s="22" t="s">
        <v>302</v>
      </c>
      <c r="L2283" s="22" t="s">
        <v>58</v>
      </c>
      <c r="M22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83" s="24" t="str">
        <f>IFERROR(IF(Table1[[#This Row],[Medicare Rate in CR]]&gt;0,"Y","N"),"N")</f>
        <v>N</v>
      </c>
      <c r="O2283" s="166">
        <f>Table1[[#This Row],[Medicare Rate in CR]]*Table1[[#This Row],[SumOfUnits]]*Table1[[#This Row],[Actuarial Factor 06/20/2023]]</f>
        <v>0</v>
      </c>
      <c r="P22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313.47707081591801</v>
      </c>
      <c r="Q2283" s="166">
        <f>Table1[[#This Row],[Trended Medicare Pricing for all RHCs]]-Table1[[#This Row],[SumOfSFY24 Estimated Payment 5/04/23]]</f>
        <v>43.827499644334409</v>
      </c>
      <c r="R2283" s="24">
        <f>Table1[[#This Row],[SumOfUnits]]*Table1[[#This Row],[Actuarial Factor 06/20/2023]]</f>
        <v>4.1657588625302582</v>
      </c>
      <c r="S2283" s="23"/>
    </row>
    <row r="2284" spans="1:19" x14ac:dyDescent="0.25">
      <c r="A2284" s="192" t="s">
        <v>300</v>
      </c>
      <c r="B2284" s="193" t="s">
        <v>301</v>
      </c>
      <c r="C2284" s="192" t="s">
        <v>85</v>
      </c>
      <c r="D2284" s="192" t="s">
        <v>30</v>
      </c>
      <c r="E2284" s="192" t="s">
        <v>59</v>
      </c>
      <c r="F2284" s="194">
        <v>3345.39</v>
      </c>
      <c r="G2284">
        <v>53</v>
      </c>
      <c r="H2284">
        <v>53</v>
      </c>
      <c r="I2284" s="167">
        <v>3000.8437196758928</v>
      </c>
      <c r="J2284" s="22">
        <v>0.89700863566755829</v>
      </c>
      <c r="K2284" s="22" t="s">
        <v>302</v>
      </c>
      <c r="L2284" s="22" t="s">
        <v>58</v>
      </c>
      <c r="M22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84" s="24" t="str">
        <f>IFERROR(IF(Table1[[#This Row],[Medicare Rate in CR]]&gt;0,"Y","N"),"N")</f>
        <v>N</v>
      </c>
      <c r="O2284" s="166">
        <f>Table1[[#This Row],[Medicare Rate in CR]]*Table1[[#This Row],[SumOfUnits]]*Table1[[#This Row],[Actuarial Factor 06/20/2023]]</f>
        <v>0</v>
      </c>
      <c r="P22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3488.5859270354949</v>
      </c>
      <c r="Q2284" s="166">
        <f>Table1[[#This Row],[Trended Medicare Pricing for all RHCs]]-Table1[[#This Row],[SumOfSFY24 Estimated Payment 5/04/23]]</f>
        <v>487.74220735960216</v>
      </c>
      <c r="R2284" s="24">
        <f>Table1[[#This Row],[SumOfUnits]]*Table1[[#This Row],[Actuarial Factor 06/20/2023]]</f>
        <v>47.541457690380589</v>
      </c>
      <c r="S2284" s="23"/>
    </row>
    <row r="2285" spans="1:19" x14ac:dyDescent="0.25">
      <c r="A2285" s="192" t="s">
        <v>300</v>
      </c>
      <c r="B2285" s="193" t="s">
        <v>301</v>
      </c>
      <c r="C2285" s="192" t="s">
        <v>85</v>
      </c>
      <c r="D2285" s="192" t="s">
        <v>30</v>
      </c>
      <c r="E2285" s="192" t="s">
        <v>60</v>
      </c>
      <c r="F2285" s="194">
        <v>2557.7699999999991</v>
      </c>
      <c r="G2285">
        <v>42</v>
      </c>
      <c r="H2285">
        <v>42</v>
      </c>
      <c r="I2285" s="167">
        <v>2116.5029292193558</v>
      </c>
      <c r="J2285" s="22">
        <v>0.82747976918149668</v>
      </c>
      <c r="K2285" s="22" t="s">
        <v>302</v>
      </c>
      <c r="L2285" s="22" t="s">
        <v>58</v>
      </c>
      <c r="M22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85" s="24" t="str">
        <f>IFERROR(IF(Table1[[#This Row],[Medicare Rate in CR]]&gt;0,"Y","N"),"N")</f>
        <v>N</v>
      </c>
      <c r="O2285" s="166">
        <f>Table1[[#This Row],[Medicare Rate in CR]]*Table1[[#This Row],[SumOfUnits]]*Table1[[#This Row],[Actuarial Factor 06/20/2023]]</f>
        <v>0</v>
      </c>
      <c r="P22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2460.5087845765975</v>
      </c>
      <c r="Q2285" s="166">
        <f>Table1[[#This Row],[Trended Medicare Pricing for all RHCs]]-Table1[[#This Row],[SumOfSFY24 Estimated Payment 5/04/23]]</f>
        <v>344.00585535724167</v>
      </c>
      <c r="R2285" s="24">
        <f>Table1[[#This Row],[SumOfUnits]]*Table1[[#This Row],[Actuarial Factor 06/20/2023]]</f>
        <v>34.754150305622858</v>
      </c>
      <c r="S2285" s="23"/>
    </row>
    <row r="2286" spans="1:19" x14ac:dyDescent="0.25">
      <c r="A2286" s="192" t="s">
        <v>300</v>
      </c>
      <c r="B2286" s="193" t="s">
        <v>301</v>
      </c>
      <c r="C2286" s="192" t="s">
        <v>85</v>
      </c>
      <c r="D2286" s="192" t="s">
        <v>30</v>
      </c>
      <c r="E2286" s="192" t="s">
        <v>61</v>
      </c>
      <c r="F2286" s="194">
        <v>357.48</v>
      </c>
      <c r="G2286">
        <v>6</v>
      </c>
      <c r="H2286">
        <v>6</v>
      </c>
      <c r="I2286" s="167">
        <v>295.80746788700145</v>
      </c>
      <c r="J2286" s="22">
        <v>0.82747976918149668</v>
      </c>
      <c r="K2286" s="22" t="s">
        <v>302</v>
      </c>
      <c r="L2286" s="22" t="s">
        <v>58</v>
      </c>
      <c r="M22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86" s="24" t="str">
        <f>IFERROR(IF(Table1[[#This Row],[Medicare Rate in CR]]&gt;0,"Y","N"),"N")</f>
        <v>N</v>
      </c>
      <c r="O2286" s="166">
        <f>Table1[[#This Row],[Medicare Rate in CR]]*Table1[[#This Row],[SumOfUnits]]*Table1[[#This Row],[Actuarial Factor 06/20/2023]]</f>
        <v>0</v>
      </c>
      <c r="P22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343.88654191363668</v>
      </c>
      <c r="Q2286" s="166">
        <f>Table1[[#This Row],[Trended Medicare Pricing for all RHCs]]-Table1[[#This Row],[SumOfSFY24 Estimated Payment 5/04/23]]</f>
        <v>48.079074026635226</v>
      </c>
      <c r="R2286" s="24">
        <f>Table1[[#This Row],[SumOfUnits]]*Table1[[#This Row],[Actuarial Factor 06/20/2023]]</f>
        <v>4.9648786150889803</v>
      </c>
      <c r="S2286" s="23"/>
    </row>
    <row r="2287" spans="1:19" x14ac:dyDescent="0.25">
      <c r="A2287" s="192" t="s">
        <v>300</v>
      </c>
      <c r="B2287" s="193" t="s">
        <v>301</v>
      </c>
      <c r="C2287" s="192" t="s">
        <v>85</v>
      </c>
      <c r="D2287" s="192" t="s">
        <v>30</v>
      </c>
      <c r="E2287" s="192" t="s">
        <v>62</v>
      </c>
      <c r="F2287" s="194">
        <v>4666.4599999999982</v>
      </c>
      <c r="G2287">
        <v>73</v>
      </c>
      <c r="H2287">
        <v>73</v>
      </c>
      <c r="I2287" s="167">
        <v>4258.9501489112317</v>
      </c>
      <c r="J2287" s="22">
        <v>0.91267259312438831</v>
      </c>
      <c r="K2287" s="22" t="s">
        <v>302</v>
      </c>
      <c r="L2287" s="22" t="s">
        <v>58</v>
      </c>
      <c r="M22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87" s="24" t="str">
        <f>IFERROR(IF(Table1[[#This Row],[Medicare Rate in CR]]&gt;0,"Y","N"),"N")</f>
        <v>N</v>
      </c>
      <c r="O2287" s="166">
        <f>Table1[[#This Row],[Medicare Rate in CR]]*Table1[[#This Row],[SumOfUnits]]*Table1[[#This Row],[Actuarial Factor 06/20/2023]]</f>
        <v>0</v>
      </c>
      <c r="P22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4951.1787155121028</v>
      </c>
      <c r="Q2287" s="166">
        <f>Table1[[#This Row],[Trended Medicare Pricing for all RHCs]]-Table1[[#This Row],[SumOfSFY24 Estimated Payment 5/04/23]]</f>
        <v>692.22856660087109</v>
      </c>
      <c r="R2287" s="24">
        <f>Table1[[#This Row],[SumOfUnits]]*Table1[[#This Row],[Actuarial Factor 06/20/2023]]</f>
        <v>66.625099298080343</v>
      </c>
      <c r="S2287" s="23"/>
    </row>
    <row r="2288" spans="1:19" x14ac:dyDescent="0.25">
      <c r="A2288" s="192" t="s">
        <v>300</v>
      </c>
      <c r="B2288" s="193" t="s">
        <v>301</v>
      </c>
      <c r="C2288" s="192" t="s">
        <v>85</v>
      </c>
      <c r="D2288" s="192" t="s">
        <v>30</v>
      </c>
      <c r="E2288" s="192" t="s">
        <v>63</v>
      </c>
      <c r="F2288" s="194">
        <v>417.38000000000005</v>
      </c>
      <c r="G2288">
        <v>7</v>
      </c>
      <c r="H2288">
        <v>7</v>
      </c>
      <c r="I2288" s="167">
        <v>375.8653957335053</v>
      </c>
      <c r="J2288" s="22">
        <v>0.90053523344076203</v>
      </c>
      <c r="K2288" s="22" t="s">
        <v>302</v>
      </c>
      <c r="L2288" s="22" t="s">
        <v>58</v>
      </c>
      <c r="M22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88" s="24" t="str">
        <f>IFERROR(IF(Table1[[#This Row],[Medicare Rate in CR]]&gt;0,"Y","N"),"N")</f>
        <v>N</v>
      </c>
      <c r="O2288" s="166">
        <f>Table1[[#This Row],[Medicare Rate in CR]]*Table1[[#This Row],[SumOfUnits]]*Table1[[#This Row],[Actuarial Factor 06/20/2023]]</f>
        <v>0</v>
      </c>
      <c r="P22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436.95668702039387</v>
      </c>
      <c r="Q2288" s="166">
        <f>Table1[[#This Row],[Trended Medicare Pricing for all RHCs]]-Table1[[#This Row],[SumOfSFY24 Estimated Payment 5/04/23]]</f>
        <v>61.091291286888577</v>
      </c>
      <c r="R2288" s="24">
        <f>Table1[[#This Row],[SumOfUnits]]*Table1[[#This Row],[Actuarial Factor 06/20/2023]]</f>
        <v>6.3037466340853339</v>
      </c>
      <c r="S2288" s="23"/>
    </row>
    <row r="2289" spans="1:19" x14ac:dyDescent="0.25">
      <c r="A2289" s="192" t="s">
        <v>300</v>
      </c>
      <c r="B2289" s="193" t="s">
        <v>301</v>
      </c>
      <c r="C2289" s="192" t="s">
        <v>85</v>
      </c>
      <c r="D2289" s="192" t="s">
        <v>30</v>
      </c>
      <c r="E2289" s="192" t="s">
        <v>64</v>
      </c>
      <c r="F2289" s="194">
        <v>2055.75</v>
      </c>
      <c r="G2289">
        <v>33</v>
      </c>
      <c r="H2289">
        <v>33</v>
      </c>
      <c r="I2289" s="167">
        <v>1819.1381009595739</v>
      </c>
      <c r="J2289" s="22">
        <v>0.88490239618609945</v>
      </c>
      <c r="K2289" s="22" t="s">
        <v>302</v>
      </c>
      <c r="L2289" s="22" t="s">
        <v>58</v>
      </c>
      <c r="M22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89" s="24" t="str">
        <f>IFERROR(IF(Table1[[#This Row],[Medicare Rate in CR]]&gt;0,"Y","N"),"N")</f>
        <v>N</v>
      </c>
      <c r="O2289" s="166">
        <f>Table1[[#This Row],[Medicare Rate in CR]]*Table1[[#This Row],[SumOfUnits]]*Table1[[#This Row],[Actuarial Factor 06/20/2023]]</f>
        <v>0</v>
      </c>
      <c r="P22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2114.8117566839069</v>
      </c>
      <c r="Q2289" s="166">
        <f>Table1[[#This Row],[Trended Medicare Pricing for all RHCs]]-Table1[[#This Row],[SumOfSFY24 Estimated Payment 5/04/23]]</f>
        <v>295.673655724333</v>
      </c>
      <c r="R2289" s="24">
        <f>Table1[[#This Row],[SumOfUnits]]*Table1[[#This Row],[Actuarial Factor 06/20/2023]]</f>
        <v>29.201779074141282</v>
      </c>
      <c r="S2289" s="23"/>
    </row>
    <row r="2290" spans="1:19" x14ac:dyDescent="0.25">
      <c r="A2290" s="192" t="s">
        <v>300</v>
      </c>
      <c r="B2290" s="193" t="s">
        <v>301</v>
      </c>
      <c r="C2290" s="192" t="s">
        <v>85</v>
      </c>
      <c r="D2290" s="192" t="s">
        <v>30</v>
      </c>
      <c r="E2290" s="192" t="s">
        <v>77</v>
      </c>
      <c r="F2290" s="194">
        <v>1207.05</v>
      </c>
      <c r="G2290">
        <v>19</v>
      </c>
      <c r="H2290">
        <v>19</v>
      </c>
      <c r="I2290" s="167">
        <v>1434.2956744891608</v>
      </c>
      <c r="J2290" s="22">
        <v>1.1882653365553713</v>
      </c>
      <c r="K2290" s="22" t="s">
        <v>302</v>
      </c>
      <c r="L2290" s="22" t="s">
        <v>58</v>
      </c>
      <c r="M22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90" s="24" t="str">
        <f>IFERROR(IF(Table1[[#This Row],[Medicare Rate in CR]]&gt;0,"Y","N"),"N")</f>
        <v>N</v>
      </c>
      <c r="O2290" s="166">
        <f>Table1[[#This Row],[Medicare Rate in CR]]*Table1[[#This Row],[SumOfUnits]]*Table1[[#This Row],[Actuarial Factor 06/20/2023]]</f>
        <v>0</v>
      </c>
      <c r="P22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1667.4189570162594</v>
      </c>
      <c r="Q2290" s="166">
        <f>Table1[[#This Row],[Trended Medicare Pricing for all RHCs]]-Table1[[#This Row],[SumOfSFY24 Estimated Payment 5/04/23]]</f>
        <v>233.12328252709858</v>
      </c>
      <c r="R2290" s="24">
        <f>Table1[[#This Row],[SumOfUnits]]*Table1[[#This Row],[Actuarial Factor 06/20/2023]]</f>
        <v>22.577041394552054</v>
      </c>
      <c r="S2290" s="23"/>
    </row>
    <row r="2291" spans="1:19" x14ac:dyDescent="0.25">
      <c r="A2291" s="192" t="s">
        <v>300</v>
      </c>
      <c r="B2291" s="193" t="s">
        <v>301</v>
      </c>
      <c r="C2291" s="192" t="s">
        <v>85</v>
      </c>
      <c r="D2291" s="192" t="s">
        <v>32</v>
      </c>
      <c r="E2291" s="192" t="s">
        <v>65</v>
      </c>
      <c r="F2291" s="194">
        <v>64.73</v>
      </c>
      <c r="G2291">
        <v>1</v>
      </c>
      <c r="H2291">
        <v>1</v>
      </c>
      <c r="I2291" s="167">
        <v>82.102798725096392</v>
      </c>
      <c r="J2291" s="22">
        <v>1.2683886717920034</v>
      </c>
      <c r="K2291" s="22" t="s">
        <v>302</v>
      </c>
      <c r="L2291" s="22" t="s">
        <v>58</v>
      </c>
      <c r="M22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91" s="24" t="str">
        <f>IFERROR(IF(Table1[[#This Row],[Medicare Rate in CR]]&gt;0,"Y","N"),"N")</f>
        <v>N</v>
      </c>
      <c r="O2291" s="166">
        <f>Table1[[#This Row],[Medicare Rate in CR]]*Table1[[#This Row],[SumOfUnits]]*Table1[[#This Row],[Actuarial Factor 06/20/2023]]</f>
        <v>0</v>
      </c>
      <c r="P22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95.44737912360668</v>
      </c>
      <c r="Q2291" s="166">
        <f>Table1[[#This Row],[Trended Medicare Pricing for all RHCs]]-Table1[[#This Row],[SumOfSFY24 Estimated Payment 5/04/23]]</f>
        <v>13.344580398510288</v>
      </c>
      <c r="R2291" s="24">
        <f>Table1[[#This Row],[SumOfUnits]]*Table1[[#This Row],[Actuarial Factor 06/20/2023]]</f>
        <v>1.2683886717920034</v>
      </c>
      <c r="S2291" s="23"/>
    </row>
    <row r="2292" spans="1:19" x14ac:dyDescent="0.25">
      <c r="A2292" s="192" t="s">
        <v>300</v>
      </c>
      <c r="B2292" s="193" t="s">
        <v>301</v>
      </c>
      <c r="C2292" s="192" t="s">
        <v>85</v>
      </c>
      <c r="D2292" s="192" t="s">
        <v>32</v>
      </c>
      <c r="E2292" s="192" t="s">
        <v>66</v>
      </c>
      <c r="F2292" s="194">
        <v>519.29000000000008</v>
      </c>
      <c r="G2292">
        <v>8</v>
      </c>
      <c r="H2292">
        <v>8</v>
      </c>
      <c r="I2292" s="167">
        <v>522.49018634532035</v>
      </c>
      <c r="J2292" s="22">
        <v>1.0061626188552066</v>
      </c>
      <c r="K2292" s="22" t="s">
        <v>302</v>
      </c>
      <c r="L2292" s="22" t="s">
        <v>58</v>
      </c>
      <c r="M22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92" s="24" t="str">
        <f>IFERROR(IF(Table1[[#This Row],[Medicare Rate in CR]]&gt;0,"Y","N"),"N")</f>
        <v>N</v>
      </c>
      <c r="O2292" s="166">
        <f>Table1[[#This Row],[Medicare Rate in CR]]*Table1[[#This Row],[SumOfUnits]]*Table1[[#This Row],[Actuarial Factor 06/20/2023]]</f>
        <v>0</v>
      </c>
      <c r="P22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607.41314155983594</v>
      </c>
      <c r="Q2292" s="166">
        <f>Table1[[#This Row],[Trended Medicare Pricing for all RHCs]]-Table1[[#This Row],[SumOfSFY24 Estimated Payment 5/04/23]]</f>
        <v>84.922955214515582</v>
      </c>
      <c r="R2292" s="24">
        <f>Table1[[#This Row],[SumOfUnits]]*Table1[[#This Row],[Actuarial Factor 06/20/2023]]</f>
        <v>8.0493009508416531</v>
      </c>
      <c r="S2292" s="23"/>
    </row>
    <row r="2293" spans="1:19" x14ac:dyDescent="0.25">
      <c r="A2293" s="192" t="s">
        <v>300</v>
      </c>
      <c r="B2293" s="193" t="s">
        <v>301</v>
      </c>
      <c r="C2293" s="192" t="s">
        <v>85</v>
      </c>
      <c r="D2293" s="192" t="s">
        <v>31</v>
      </c>
      <c r="E2293" s="192" t="s">
        <v>82</v>
      </c>
      <c r="F2293" s="194">
        <v>131.9</v>
      </c>
      <c r="G2293">
        <v>2</v>
      </c>
      <c r="H2293">
        <v>2</v>
      </c>
      <c r="I2293" s="167">
        <v>146.53396764644228</v>
      </c>
      <c r="J2293" s="22">
        <v>1.1109474423536185</v>
      </c>
      <c r="K2293" s="22" t="s">
        <v>302</v>
      </c>
      <c r="L2293" s="22" t="s">
        <v>58</v>
      </c>
      <c r="M22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93" s="24" t="str">
        <f>IFERROR(IF(Table1[[#This Row],[Medicare Rate in CR]]&gt;0,"Y","N"),"N")</f>
        <v>N</v>
      </c>
      <c r="O2293" s="166">
        <f>Table1[[#This Row],[Medicare Rate in CR]]*Table1[[#This Row],[SumOfUnits]]*Table1[[#This Row],[Actuarial Factor 06/20/2023]]</f>
        <v>0</v>
      </c>
      <c r="P22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170.35086966117149</v>
      </c>
      <c r="Q2293" s="166">
        <f>Table1[[#This Row],[Trended Medicare Pricing for all RHCs]]-Table1[[#This Row],[SumOfSFY24 Estimated Payment 5/04/23]]</f>
        <v>23.816902014729209</v>
      </c>
      <c r="R2293" s="24">
        <f>Table1[[#This Row],[SumOfUnits]]*Table1[[#This Row],[Actuarial Factor 06/20/2023]]</f>
        <v>2.2218948847072371</v>
      </c>
      <c r="S2293" s="23"/>
    </row>
    <row r="2294" spans="1:19" x14ac:dyDescent="0.25">
      <c r="A2294" s="192" t="s">
        <v>300</v>
      </c>
      <c r="B2294" s="193" t="s">
        <v>301</v>
      </c>
      <c r="C2294" s="192" t="s">
        <v>85</v>
      </c>
      <c r="D2294" s="192" t="s">
        <v>31</v>
      </c>
      <c r="E2294" s="192" t="s">
        <v>69</v>
      </c>
      <c r="F2294" s="194">
        <v>2430.9300000000012</v>
      </c>
      <c r="G2294">
        <v>33</v>
      </c>
      <c r="H2294">
        <v>33</v>
      </c>
      <c r="I2294" s="167">
        <v>2433.6324382345751</v>
      </c>
      <c r="J2294" s="22">
        <v>1.0011116890385876</v>
      </c>
      <c r="K2294" s="22" t="s">
        <v>302</v>
      </c>
      <c r="L2294" s="22" t="s">
        <v>58</v>
      </c>
      <c r="M22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294" s="24" t="str">
        <f>IFERROR(IF(Table1[[#This Row],[Medicare Rate in CR]]&gt;0,"Y","N"),"N")</f>
        <v>N</v>
      </c>
      <c r="O2294" s="166">
        <f>Table1[[#This Row],[Medicare Rate in CR]]*Table1[[#This Row],[SumOfUnits]]*Table1[[#This Row],[Actuarial Factor 06/20/2023]]</f>
        <v>0</v>
      </c>
      <c r="P22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2829.1829460946319</v>
      </c>
      <c r="Q2294" s="166">
        <f>Table1[[#This Row],[Trended Medicare Pricing for all RHCs]]-Table1[[#This Row],[SumOfSFY24 Estimated Payment 5/04/23]]</f>
        <v>395.55050786005677</v>
      </c>
      <c r="R2294" s="24">
        <f>Table1[[#This Row],[SumOfUnits]]*Table1[[#This Row],[Actuarial Factor 06/20/2023]]</f>
        <v>33.036685738273391</v>
      </c>
      <c r="S2294" s="23"/>
    </row>
    <row r="2295" spans="1:19" x14ac:dyDescent="0.25">
      <c r="A2295" s="192" t="s">
        <v>303</v>
      </c>
      <c r="B2295" s="193" t="s">
        <v>304</v>
      </c>
      <c r="C2295" s="192" t="s">
        <v>88</v>
      </c>
      <c r="D2295" s="192" t="s">
        <v>30</v>
      </c>
      <c r="E2295" s="192" t="s">
        <v>56</v>
      </c>
      <c r="F2295" s="194">
        <v>576.24554302784998</v>
      </c>
      <c r="G2295">
        <v>3</v>
      </c>
      <c r="H2295">
        <v>3</v>
      </c>
      <c r="I2295" s="167">
        <v>594.84613302658568</v>
      </c>
      <c r="J2295" s="22">
        <v>1.0322789307853037</v>
      </c>
      <c r="K2295" s="22" t="s">
        <v>305</v>
      </c>
      <c r="L2295" s="22" t="s">
        <v>58</v>
      </c>
      <c r="M2295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295" s="24" t="str">
        <f>IFERROR(IF(Table1[[#This Row],[Medicare Rate in CR]]&gt;0,"Y","N"),"N")</f>
        <v>Y</v>
      </c>
      <c r="O2295" s="166">
        <f>Table1[[#This Row],[Medicare Rate in CR]]*Table1[[#This Row],[SumOfUnits]]*Table1[[#This Row],[Actuarial Factor 06/20/2023]]</f>
        <v>1337.2760636751295</v>
      </c>
      <c r="P22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1337.2760636751295</v>
      </c>
      <c r="Q2295" s="166">
        <f>Table1[[#This Row],[Trended Medicare Pricing for all RHCs]]-Table1[[#This Row],[SumOfSFY24 Estimated Payment 5/04/23]]</f>
        <v>742.42993064854386</v>
      </c>
      <c r="R2295" s="24">
        <f>Table1[[#This Row],[SumOfUnits]]*Table1[[#This Row],[Actuarial Factor 06/20/2023]]</f>
        <v>3.0968367923559112</v>
      </c>
      <c r="S2295" s="23"/>
    </row>
    <row r="2296" spans="1:19" x14ac:dyDescent="0.25">
      <c r="A2296" s="192" t="s">
        <v>303</v>
      </c>
      <c r="B2296" s="193" t="s">
        <v>304</v>
      </c>
      <c r="C2296" s="192" t="s">
        <v>88</v>
      </c>
      <c r="D2296" s="192" t="s">
        <v>30</v>
      </c>
      <c r="E2296" s="192" t="s">
        <v>77</v>
      </c>
      <c r="F2296" s="194">
        <v>379.79184735472677</v>
      </c>
      <c r="G2296">
        <v>2</v>
      </c>
      <c r="H2296">
        <v>2</v>
      </c>
      <c r="I2296" s="167">
        <v>538.72233837811291</v>
      </c>
      <c r="J2296" s="22">
        <v>1.4184673581867189</v>
      </c>
      <c r="K2296" s="22" t="s">
        <v>305</v>
      </c>
      <c r="L2296" s="22" t="s">
        <v>58</v>
      </c>
      <c r="M2296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296" s="24" t="str">
        <f>IFERROR(IF(Table1[[#This Row],[Medicare Rate in CR]]&gt;0,"Y","N"),"N")</f>
        <v>Y</v>
      </c>
      <c r="O2296" s="166">
        <f>Table1[[#This Row],[Medicare Rate in CR]]*Table1[[#This Row],[SumOfUnits]]*Table1[[#This Row],[Actuarial Factor 06/20/2023]]</f>
        <v>1225.0451492243778</v>
      </c>
      <c r="P22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1225.0451492243778</v>
      </c>
      <c r="Q2296" s="166">
        <f>Table1[[#This Row],[Trended Medicare Pricing for all RHCs]]-Table1[[#This Row],[SumOfSFY24 Estimated Payment 5/04/23]]</f>
        <v>686.32281084626493</v>
      </c>
      <c r="R2296" s="24">
        <f>Table1[[#This Row],[SumOfUnits]]*Table1[[#This Row],[Actuarial Factor 06/20/2023]]</f>
        <v>2.8369347163734377</v>
      </c>
      <c r="S2296" s="23"/>
    </row>
    <row r="2297" spans="1:19" x14ac:dyDescent="0.25">
      <c r="A2297" s="192" t="s">
        <v>303</v>
      </c>
      <c r="B2297" s="193" t="s">
        <v>304</v>
      </c>
      <c r="C2297" s="192" t="s">
        <v>72</v>
      </c>
      <c r="D2297" s="192" t="s">
        <v>31</v>
      </c>
      <c r="E2297" s="192" t="s">
        <v>69</v>
      </c>
      <c r="F2297" s="194">
        <v>2115.553628216247</v>
      </c>
      <c r="G2297">
        <v>11</v>
      </c>
      <c r="H2297">
        <v>11</v>
      </c>
      <c r="I2297" s="167">
        <v>2194.4520343549434</v>
      </c>
      <c r="J2297" s="22">
        <v>1.0372944486428455</v>
      </c>
      <c r="K2297" s="22" t="s">
        <v>305</v>
      </c>
      <c r="L2297" s="22" t="s">
        <v>58</v>
      </c>
      <c r="M2297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297" s="24" t="str">
        <f>IFERROR(IF(Table1[[#This Row],[Medicare Rate in CR]]&gt;0,"Y","N"),"N")</f>
        <v>Y</v>
      </c>
      <c r="O2297" s="166">
        <f>Table1[[#This Row],[Medicare Rate in CR]]*Table1[[#This Row],[SumOfUnits]]*Table1[[#This Row],[Actuarial Factor 06/20/2023]]</f>
        <v>4927.1693769424883</v>
      </c>
      <c r="P22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4927.1693769424883</v>
      </c>
      <c r="Q2297" s="166">
        <f>Table1[[#This Row],[Trended Medicare Pricing for all RHCs]]-Table1[[#This Row],[SumOfSFY24 Estimated Payment 5/04/23]]</f>
        <v>2732.7173425875449</v>
      </c>
      <c r="R2297" s="24">
        <f>Table1[[#This Row],[SumOfUnits]]*Table1[[#This Row],[Actuarial Factor 06/20/2023]]</f>
        <v>11.4102389350713</v>
      </c>
      <c r="S2297" s="23"/>
    </row>
    <row r="2298" spans="1:19" x14ac:dyDescent="0.25">
      <c r="A2298" s="192" t="s">
        <v>303</v>
      </c>
      <c r="B2298" s="193" t="s">
        <v>304</v>
      </c>
      <c r="C2298" s="192" t="s">
        <v>123</v>
      </c>
      <c r="D2298" s="192" t="s">
        <v>30</v>
      </c>
      <c r="E2298" s="192" t="s">
        <v>59</v>
      </c>
      <c r="F2298" s="194">
        <v>189.42854389515273</v>
      </c>
      <c r="G2298">
        <v>1</v>
      </c>
      <c r="H2298">
        <v>1</v>
      </c>
      <c r="I2298" s="167">
        <v>189.47597246717913</v>
      </c>
      <c r="J2298" s="22">
        <v>1.0002503771134548</v>
      </c>
      <c r="K2298" s="22" t="s">
        <v>305</v>
      </c>
      <c r="L2298" s="22" t="s">
        <v>58</v>
      </c>
      <c r="M2298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298" s="24" t="str">
        <f>IFERROR(IF(Table1[[#This Row],[Medicare Rate in CR]]&gt;0,"Y","N"),"N")</f>
        <v>Y</v>
      </c>
      <c r="O2298" s="166">
        <f>Table1[[#This Row],[Medicare Rate in CR]]*Table1[[#This Row],[SumOfUnits]]*Table1[[#This Row],[Actuarial Factor 06/20/2023]]</f>
        <v>431.92811784513202</v>
      </c>
      <c r="P22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431.92811784513202</v>
      </c>
      <c r="Q2298" s="166">
        <f>Table1[[#This Row],[Trended Medicare Pricing for all RHCs]]-Table1[[#This Row],[SumOfSFY24 Estimated Payment 5/04/23]]</f>
        <v>242.45214537795289</v>
      </c>
      <c r="R2298" s="24">
        <f>Table1[[#This Row],[SumOfUnits]]*Table1[[#This Row],[Actuarial Factor 06/20/2023]]</f>
        <v>1.0002503771134548</v>
      </c>
      <c r="S2298" s="23"/>
    </row>
    <row r="2299" spans="1:19" x14ac:dyDescent="0.25">
      <c r="A2299" s="192" t="s">
        <v>303</v>
      </c>
      <c r="B2299" s="193" t="s">
        <v>304</v>
      </c>
      <c r="C2299" s="192" t="s">
        <v>123</v>
      </c>
      <c r="D2299" s="192" t="s">
        <v>30</v>
      </c>
      <c r="E2299" s="192" t="s">
        <v>60</v>
      </c>
      <c r="F2299" s="194">
        <v>193.40849956634864</v>
      </c>
      <c r="G2299">
        <v>1</v>
      </c>
      <c r="H2299">
        <v>1</v>
      </c>
      <c r="I2299" s="167">
        <v>156.04346105665209</v>
      </c>
      <c r="J2299" s="22">
        <v>0.80680767084448379</v>
      </c>
      <c r="K2299" s="22" t="s">
        <v>305</v>
      </c>
      <c r="L2299" s="22" t="s">
        <v>58</v>
      </c>
      <c r="M2299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299" s="24" t="str">
        <f>IFERROR(IF(Table1[[#This Row],[Medicare Rate in CR]]&gt;0,"Y","N"),"N")</f>
        <v>Y</v>
      </c>
      <c r="O2299" s="166">
        <f>Table1[[#This Row],[Medicare Rate in CR]]*Table1[[#This Row],[SumOfUnits]]*Table1[[#This Row],[Actuarial Factor 06/20/2023]]</f>
        <v>348.39568842406499</v>
      </c>
      <c r="P22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348.39568842406499</v>
      </c>
      <c r="Q2299" s="166">
        <f>Table1[[#This Row],[Trended Medicare Pricing for all RHCs]]-Table1[[#This Row],[SumOfSFY24 Estimated Payment 5/04/23]]</f>
        <v>192.35222736741289</v>
      </c>
      <c r="R2299" s="24">
        <f>Table1[[#This Row],[SumOfUnits]]*Table1[[#This Row],[Actuarial Factor 06/20/2023]]</f>
        <v>0.80680767084448379</v>
      </c>
      <c r="S2299" s="23"/>
    </row>
    <row r="2300" spans="1:19" x14ac:dyDescent="0.25">
      <c r="A2300" s="192" t="s">
        <v>303</v>
      </c>
      <c r="B2300" s="193" t="s">
        <v>304</v>
      </c>
      <c r="C2300" s="192" t="s">
        <v>123</v>
      </c>
      <c r="D2300" s="192" t="s">
        <v>30</v>
      </c>
      <c r="E2300" s="192" t="s">
        <v>63</v>
      </c>
      <c r="F2300" s="194">
        <v>189.42854389515273</v>
      </c>
      <c r="G2300">
        <v>1</v>
      </c>
      <c r="H2300">
        <v>1</v>
      </c>
      <c r="I2300" s="167">
        <v>191.30159487009294</v>
      </c>
      <c r="J2300" s="22">
        <v>1.0098879025115504</v>
      </c>
      <c r="K2300" s="22" t="s">
        <v>305</v>
      </c>
      <c r="L2300" s="22" t="s">
        <v>58</v>
      </c>
      <c r="M2300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00" s="24" t="str">
        <f>IFERROR(IF(Table1[[#This Row],[Medicare Rate in CR]]&gt;0,"Y","N"),"N")</f>
        <v>Y</v>
      </c>
      <c r="O2300" s="166">
        <f>Table1[[#This Row],[Medicare Rate in CR]]*Table1[[#This Row],[SumOfUnits]]*Table1[[#This Row],[Actuarial Factor 06/20/2023]]</f>
        <v>436.08979406253769</v>
      </c>
      <c r="P23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436.08979406253769</v>
      </c>
      <c r="Q2300" s="166">
        <f>Table1[[#This Row],[Trended Medicare Pricing for all RHCs]]-Table1[[#This Row],[SumOfSFY24 Estimated Payment 5/04/23]]</f>
        <v>244.78819919244475</v>
      </c>
      <c r="R2300" s="24">
        <f>Table1[[#This Row],[SumOfUnits]]*Table1[[#This Row],[Actuarial Factor 06/20/2023]]</f>
        <v>1.0098879025115504</v>
      </c>
      <c r="S2300" s="23"/>
    </row>
    <row r="2301" spans="1:19" x14ac:dyDescent="0.25">
      <c r="A2301" s="192" t="s">
        <v>303</v>
      </c>
      <c r="B2301" s="193" t="s">
        <v>304</v>
      </c>
      <c r="C2301" s="192" t="s">
        <v>75</v>
      </c>
      <c r="D2301" s="192" t="s">
        <v>31</v>
      </c>
      <c r="E2301" s="192" t="s">
        <v>69</v>
      </c>
      <c r="F2301" s="194">
        <v>372.76669557675626</v>
      </c>
      <c r="G2301">
        <v>2</v>
      </c>
      <c r="H2301">
        <v>2</v>
      </c>
      <c r="I2301" s="167">
        <v>415.61354332475065</v>
      </c>
      <c r="J2301" s="22">
        <v>1.1149428000312647</v>
      </c>
      <c r="K2301" s="22" t="s">
        <v>305</v>
      </c>
      <c r="L2301" s="22" t="s">
        <v>58</v>
      </c>
      <c r="M2301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01" s="24" t="str">
        <f>IFERROR(IF(Table1[[#This Row],[Medicare Rate in CR]]&gt;0,"Y","N"),"N")</f>
        <v>Y</v>
      </c>
      <c r="O2301" s="166">
        <f>Table1[[#This Row],[Medicare Rate in CR]]*Table1[[#This Row],[SumOfUnits]]*Table1[[#This Row],[Actuarial Factor 06/20/2023]]</f>
        <v>962.9091998190014</v>
      </c>
      <c r="P23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962.9091998190014</v>
      </c>
      <c r="Q2301" s="166">
        <f>Table1[[#This Row],[Trended Medicare Pricing for all RHCs]]-Table1[[#This Row],[SumOfSFY24 Estimated Payment 5/04/23]]</f>
        <v>547.29565649425081</v>
      </c>
      <c r="R2301" s="24">
        <f>Table1[[#This Row],[SumOfUnits]]*Table1[[#This Row],[Actuarial Factor 06/20/2023]]</f>
        <v>2.2298856000625293</v>
      </c>
      <c r="S2301" s="23"/>
    </row>
    <row r="2302" spans="1:19" x14ac:dyDescent="0.25">
      <c r="A2302" s="192" t="s">
        <v>303</v>
      </c>
      <c r="B2302" s="193" t="s">
        <v>304</v>
      </c>
      <c r="C2302" s="192" t="s">
        <v>90</v>
      </c>
      <c r="D2302" s="192" t="s">
        <v>30</v>
      </c>
      <c r="E2302" s="192" t="s">
        <v>63</v>
      </c>
      <c r="F2302" s="194">
        <v>193.40849956634864</v>
      </c>
      <c r="G2302">
        <v>1</v>
      </c>
      <c r="H2302">
        <v>1</v>
      </c>
      <c r="I2302" s="167">
        <v>186.54614110463632</v>
      </c>
      <c r="J2302" s="22">
        <v>0.96451883719123632</v>
      </c>
      <c r="K2302" s="22" t="s">
        <v>305</v>
      </c>
      <c r="L2302" s="22" t="s">
        <v>58</v>
      </c>
      <c r="M2302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02" s="24" t="str">
        <f>IFERROR(IF(Table1[[#This Row],[Medicare Rate in CR]]&gt;0,"Y","N"),"N")</f>
        <v>Y</v>
      </c>
      <c r="O2302" s="166">
        <f>Table1[[#This Row],[Medicare Rate in CR]]*Table1[[#This Row],[SumOfUnits]]*Table1[[#This Row],[Actuarial Factor 06/20/2023]]</f>
        <v>416.49852427591964</v>
      </c>
      <c r="P23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416.49852427591964</v>
      </c>
      <c r="Q2302" s="166">
        <f>Table1[[#This Row],[Trended Medicare Pricing for all RHCs]]-Table1[[#This Row],[SumOfSFY24 Estimated Payment 5/04/23]]</f>
        <v>229.95238317128332</v>
      </c>
      <c r="R2302" s="24">
        <f>Table1[[#This Row],[SumOfUnits]]*Table1[[#This Row],[Actuarial Factor 06/20/2023]]</f>
        <v>0.96451883719123632</v>
      </c>
      <c r="S2302" s="23"/>
    </row>
    <row r="2303" spans="1:19" x14ac:dyDescent="0.25">
      <c r="A2303" s="192" t="s">
        <v>303</v>
      </c>
      <c r="B2303" s="193" t="s">
        <v>304</v>
      </c>
      <c r="C2303" s="192" t="s">
        <v>90</v>
      </c>
      <c r="D2303" s="192" t="s">
        <v>30</v>
      </c>
      <c r="E2303" s="192" t="s">
        <v>77</v>
      </c>
      <c r="F2303" s="194">
        <v>386.81699913269728</v>
      </c>
      <c r="G2303">
        <v>2</v>
      </c>
      <c r="H2303">
        <v>2</v>
      </c>
      <c r="I2303" s="167">
        <v>468.22422829271488</v>
      </c>
      <c r="J2303" s="22">
        <v>1.2104541148464132</v>
      </c>
      <c r="K2303" s="22" t="s">
        <v>305</v>
      </c>
      <c r="L2303" s="22" t="s">
        <v>58</v>
      </c>
      <c r="M2303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03" s="24" t="str">
        <f>IFERROR(IF(Table1[[#This Row],[Medicare Rate in CR]]&gt;0,"Y","N"),"N")</f>
        <v>Y</v>
      </c>
      <c r="O2303" s="166">
        <f>Table1[[#This Row],[Medicare Rate in CR]]*Table1[[#This Row],[SumOfUnits]]*Table1[[#This Row],[Actuarial Factor 06/20/2023]]</f>
        <v>1045.3965917459564</v>
      </c>
      <c r="P23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1045.3965917459564</v>
      </c>
      <c r="Q2303" s="166">
        <f>Table1[[#This Row],[Trended Medicare Pricing for all RHCs]]-Table1[[#This Row],[SumOfSFY24 Estimated Payment 5/04/23]]</f>
        <v>577.17236345324147</v>
      </c>
      <c r="R2303" s="24">
        <f>Table1[[#This Row],[SumOfUnits]]*Table1[[#This Row],[Actuarial Factor 06/20/2023]]</f>
        <v>2.4209082296928264</v>
      </c>
      <c r="S2303" s="23"/>
    </row>
    <row r="2304" spans="1:19" x14ac:dyDescent="0.25">
      <c r="A2304" s="192" t="s">
        <v>303</v>
      </c>
      <c r="B2304" s="193" t="s">
        <v>304</v>
      </c>
      <c r="C2304" s="192" t="s">
        <v>76</v>
      </c>
      <c r="D2304" s="192" t="s">
        <v>30</v>
      </c>
      <c r="E2304" s="192" t="s">
        <v>59</v>
      </c>
      <c r="F2304" s="194">
        <v>193.40849956634864</v>
      </c>
      <c r="G2304">
        <v>1</v>
      </c>
      <c r="H2304">
        <v>1</v>
      </c>
      <c r="I2304" s="167">
        <v>201.07689666186823</v>
      </c>
      <c r="J2304" s="22">
        <v>1.0396487078526193</v>
      </c>
      <c r="K2304" s="22" t="s">
        <v>305</v>
      </c>
      <c r="L2304" s="22" t="s">
        <v>58</v>
      </c>
      <c r="M2304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04" s="24" t="str">
        <f>IFERROR(IF(Table1[[#This Row],[Medicare Rate in CR]]&gt;0,"Y","N"),"N")</f>
        <v>Y</v>
      </c>
      <c r="O2304" s="166">
        <f>Table1[[#This Row],[Medicare Rate in CR]]*Table1[[#This Row],[SumOfUnits]]*Table1[[#This Row],[Actuarial Factor 06/20/2023]]</f>
        <v>448.94110502491804</v>
      </c>
      <c r="P23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448.94110502491804</v>
      </c>
      <c r="Q2304" s="166">
        <f>Table1[[#This Row],[Trended Medicare Pricing for all RHCs]]-Table1[[#This Row],[SumOfSFY24 Estimated Payment 5/04/23]]</f>
        <v>247.86420836304981</v>
      </c>
      <c r="R2304" s="24">
        <f>Table1[[#This Row],[SumOfUnits]]*Table1[[#This Row],[Actuarial Factor 06/20/2023]]</f>
        <v>1.0396487078526193</v>
      </c>
      <c r="S2304" s="23"/>
    </row>
    <row r="2305" spans="1:19" x14ac:dyDescent="0.25">
      <c r="A2305" s="192" t="s">
        <v>303</v>
      </c>
      <c r="B2305" s="193" t="s">
        <v>304</v>
      </c>
      <c r="C2305" s="192" t="s">
        <v>78</v>
      </c>
      <c r="D2305" s="192" t="s">
        <v>30</v>
      </c>
      <c r="E2305" s="192" t="s">
        <v>59</v>
      </c>
      <c r="F2305" s="194">
        <v>193.40849956634864</v>
      </c>
      <c r="G2305">
        <v>1</v>
      </c>
      <c r="H2305">
        <v>1</v>
      </c>
      <c r="I2305" s="167">
        <v>180.64008819903287</v>
      </c>
      <c r="J2305" s="22">
        <v>0.93398216006047052</v>
      </c>
      <c r="K2305" s="22" t="s">
        <v>305</v>
      </c>
      <c r="L2305" s="22" t="s">
        <v>58</v>
      </c>
      <c r="M2305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05" s="24" t="str">
        <f>IFERROR(IF(Table1[[#This Row],[Medicare Rate in CR]]&gt;0,"Y","N"),"N")</f>
        <v>Y</v>
      </c>
      <c r="O2305" s="166">
        <f>Table1[[#This Row],[Medicare Rate in CR]]*Table1[[#This Row],[SumOfUnits]]*Table1[[#This Row],[Actuarial Factor 06/20/2023]]</f>
        <v>403.31217635731235</v>
      </c>
      <c r="P23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403.31217635731235</v>
      </c>
      <c r="Q2305" s="166">
        <f>Table1[[#This Row],[Trended Medicare Pricing for all RHCs]]-Table1[[#This Row],[SumOfSFY24 Estimated Payment 5/04/23]]</f>
        <v>222.67208815827948</v>
      </c>
      <c r="R2305" s="24">
        <f>Table1[[#This Row],[SumOfUnits]]*Table1[[#This Row],[Actuarial Factor 06/20/2023]]</f>
        <v>0.93398216006047052</v>
      </c>
      <c r="S2305" s="23"/>
    </row>
    <row r="2306" spans="1:19" x14ac:dyDescent="0.25">
      <c r="A2306" s="192" t="s">
        <v>303</v>
      </c>
      <c r="B2306" s="193" t="s">
        <v>304</v>
      </c>
      <c r="C2306" s="192" t="s">
        <v>79</v>
      </c>
      <c r="D2306" s="192" t="s">
        <v>30</v>
      </c>
      <c r="E2306" s="192" t="s">
        <v>59</v>
      </c>
      <c r="F2306" s="194">
        <v>1083.3863351643056</v>
      </c>
      <c r="G2306">
        <v>6</v>
      </c>
      <c r="H2306">
        <v>6</v>
      </c>
      <c r="I2306" s="167">
        <v>1034.5547242957784</v>
      </c>
      <c r="J2306" s="22">
        <v>0.95492687208287386</v>
      </c>
      <c r="K2306" s="22" t="s">
        <v>305</v>
      </c>
      <c r="L2306" s="22" t="s">
        <v>58</v>
      </c>
      <c r="M2306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06" s="24" t="str">
        <f>IFERROR(IF(Table1[[#This Row],[Medicare Rate in CR]]&gt;0,"Y","N"),"N")</f>
        <v>Y</v>
      </c>
      <c r="O2306" s="166">
        <f>Table1[[#This Row],[Medicare Rate in CR]]*Table1[[#This Row],[SumOfUnits]]*Table1[[#This Row],[Actuarial Factor 06/20/2023]]</f>
        <v>2474.1391314169596</v>
      </c>
      <c r="P23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2474.1391314169596</v>
      </c>
      <c r="Q2306" s="166">
        <f>Table1[[#This Row],[Trended Medicare Pricing for all RHCs]]-Table1[[#This Row],[SumOfSFY24 Estimated Payment 5/04/23]]</f>
        <v>1439.5844071211811</v>
      </c>
      <c r="R2306" s="24">
        <f>Table1[[#This Row],[SumOfUnits]]*Table1[[#This Row],[Actuarial Factor 06/20/2023]]</f>
        <v>5.7295612324972431</v>
      </c>
      <c r="S2306" s="23"/>
    </row>
    <row r="2307" spans="1:19" x14ac:dyDescent="0.25">
      <c r="A2307" s="192" t="s">
        <v>303</v>
      </c>
      <c r="B2307" s="193" t="s">
        <v>304</v>
      </c>
      <c r="C2307" s="192" t="s">
        <v>55</v>
      </c>
      <c r="D2307" s="192" t="s">
        <v>30</v>
      </c>
      <c r="E2307" s="192" t="s">
        <v>56</v>
      </c>
      <c r="F2307" s="194">
        <v>2945.3695673123252</v>
      </c>
      <c r="G2307">
        <v>16</v>
      </c>
      <c r="H2307">
        <v>16</v>
      </c>
      <c r="I2307" s="167">
        <v>3158.6687239265948</v>
      </c>
      <c r="J2307" s="22">
        <v>1.0724184696485837</v>
      </c>
      <c r="K2307" s="22" t="s">
        <v>305</v>
      </c>
      <c r="L2307" s="22" t="s">
        <v>58</v>
      </c>
      <c r="M2307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07" s="24" t="str">
        <f>IFERROR(IF(Table1[[#This Row],[Medicare Rate in CR]]&gt;0,"Y","N"),"N")</f>
        <v>Y</v>
      </c>
      <c r="O2307" s="166">
        <f>Table1[[#This Row],[Medicare Rate in CR]]*Table1[[#This Row],[SumOfUnits]]*Table1[[#This Row],[Actuarial Factor 06/20/2023]]</f>
        <v>7409.4678970184223</v>
      </c>
      <c r="P23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7409.4678970184223</v>
      </c>
      <c r="Q2307" s="166">
        <f>Table1[[#This Row],[Trended Medicare Pricing for all RHCs]]-Table1[[#This Row],[SumOfSFY24 Estimated Payment 5/04/23]]</f>
        <v>4250.7991730918275</v>
      </c>
      <c r="R2307" s="24">
        <f>Table1[[#This Row],[SumOfUnits]]*Table1[[#This Row],[Actuarial Factor 06/20/2023]]</f>
        <v>17.158695514377339</v>
      </c>
      <c r="S2307" s="23"/>
    </row>
    <row r="2308" spans="1:19" x14ac:dyDescent="0.25">
      <c r="A2308" s="192" t="s">
        <v>303</v>
      </c>
      <c r="B2308" s="193" t="s">
        <v>304</v>
      </c>
      <c r="C2308" s="192" t="s">
        <v>55</v>
      </c>
      <c r="D2308" s="192" t="s">
        <v>30</v>
      </c>
      <c r="E2308" s="192" t="s">
        <v>59</v>
      </c>
      <c r="F2308" s="194">
        <v>107416.16074009749</v>
      </c>
      <c r="G2308">
        <v>567</v>
      </c>
      <c r="H2308">
        <v>567</v>
      </c>
      <c r="I2308" s="167">
        <v>109856.66916902026</v>
      </c>
      <c r="J2308" s="22">
        <v>1.0227201234163246</v>
      </c>
      <c r="K2308" s="22" t="s">
        <v>305</v>
      </c>
      <c r="L2308" s="22" t="s">
        <v>58</v>
      </c>
      <c r="M2308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08" s="24" t="str">
        <f>IFERROR(IF(Table1[[#This Row],[Medicare Rate in CR]]&gt;0,"Y","N"),"N")</f>
        <v>Y</v>
      </c>
      <c r="O2308" s="166">
        <f>Table1[[#This Row],[Medicare Rate in CR]]*Table1[[#This Row],[SumOfUnits]]*Table1[[#This Row],[Actuarial Factor 06/20/2023]]</f>
        <v>250404.77909429235</v>
      </c>
      <c r="P23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250404.77909429235</v>
      </c>
      <c r="Q2308" s="166">
        <f>Table1[[#This Row],[Trended Medicare Pricing for all RHCs]]-Table1[[#This Row],[SumOfSFY24 Estimated Payment 5/04/23]]</f>
        <v>140548.10992527209</v>
      </c>
      <c r="R2308" s="24">
        <f>Table1[[#This Row],[SumOfUnits]]*Table1[[#This Row],[Actuarial Factor 06/20/2023]]</f>
        <v>579.88230997705602</v>
      </c>
      <c r="S2308" s="23"/>
    </row>
    <row r="2309" spans="1:19" x14ac:dyDescent="0.25">
      <c r="A2309" s="192" t="s">
        <v>303</v>
      </c>
      <c r="B2309" s="193" t="s">
        <v>304</v>
      </c>
      <c r="C2309" s="192" t="s">
        <v>55</v>
      </c>
      <c r="D2309" s="192" t="s">
        <v>30</v>
      </c>
      <c r="E2309" s="192" t="s">
        <v>60</v>
      </c>
      <c r="F2309" s="194">
        <v>43894.699816902772</v>
      </c>
      <c r="G2309">
        <v>241</v>
      </c>
      <c r="H2309">
        <v>241</v>
      </c>
      <c r="I2309" s="167">
        <v>39884.752972175214</v>
      </c>
      <c r="J2309" s="22">
        <v>0.90864621784738975</v>
      </c>
      <c r="K2309" s="22" t="s">
        <v>305</v>
      </c>
      <c r="L2309" s="22" t="s">
        <v>58</v>
      </c>
      <c r="M2309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09" s="24" t="str">
        <f>IFERROR(IF(Table1[[#This Row],[Medicare Rate in CR]]&gt;0,"Y","N"),"N")</f>
        <v>Y</v>
      </c>
      <c r="O2309" s="166">
        <f>Table1[[#This Row],[Medicare Rate in CR]]*Table1[[#This Row],[SumOfUnits]]*Table1[[#This Row],[Actuarial Factor 06/20/2023]]</f>
        <v>94561.557959597223</v>
      </c>
      <c r="P23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94561.557959597223</v>
      </c>
      <c r="Q2309" s="166">
        <f>Table1[[#This Row],[Trended Medicare Pricing for all RHCs]]-Table1[[#This Row],[SumOfSFY24 Estimated Payment 5/04/23]]</f>
        <v>54676.804987422009</v>
      </c>
      <c r="R2309" s="24">
        <f>Table1[[#This Row],[SumOfUnits]]*Table1[[#This Row],[Actuarial Factor 06/20/2023]]</f>
        <v>218.98373850122093</v>
      </c>
      <c r="S2309" s="23"/>
    </row>
    <row r="2310" spans="1:19" x14ac:dyDescent="0.25">
      <c r="A2310" s="192" t="s">
        <v>303</v>
      </c>
      <c r="B2310" s="193" t="s">
        <v>304</v>
      </c>
      <c r="C2310" s="192" t="s">
        <v>55</v>
      </c>
      <c r="D2310" s="192" t="s">
        <v>30</v>
      </c>
      <c r="E2310" s="192" t="s">
        <v>61</v>
      </c>
      <c r="F2310" s="194">
        <v>14009.251228678806</v>
      </c>
      <c r="G2310">
        <v>73</v>
      </c>
      <c r="H2310">
        <v>73</v>
      </c>
      <c r="I2310" s="167">
        <v>12729.453143812894</v>
      </c>
      <c r="J2310" s="22">
        <v>0.90864621784738975</v>
      </c>
      <c r="K2310" s="22" t="s">
        <v>305</v>
      </c>
      <c r="L2310" s="22" t="s">
        <v>58</v>
      </c>
      <c r="M2310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10" s="24" t="str">
        <f>IFERROR(IF(Table1[[#This Row],[Medicare Rate in CR]]&gt;0,"Y","N"),"N")</f>
        <v>Y</v>
      </c>
      <c r="O2310" s="166">
        <f>Table1[[#This Row],[Medicare Rate in CR]]*Table1[[#This Row],[SumOfUnits]]*Table1[[#This Row],[Actuarial Factor 06/20/2023]]</f>
        <v>28643.127514732769</v>
      </c>
      <c r="P23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28643.127514732769</v>
      </c>
      <c r="Q2310" s="166">
        <f>Table1[[#This Row],[Trended Medicare Pricing for all RHCs]]-Table1[[#This Row],[SumOfSFY24 Estimated Payment 5/04/23]]</f>
        <v>15913.674370919874</v>
      </c>
      <c r="R2310" s="24">
        <f>Table1[[#This Row],[SumOfUnits]]*Table1[[#This Row],[Actuarial Factor 06/20/2023]]</f>
        <v>66.331173902859447</v>
      </c>
      <c r="S2310" s="23"/>
    </row>
    <row r="2311" spans="1:19" x14ac:dyDescent="0.25">
      <c r="A2311" s="192" t="s">
        <v>303</v>
      </c>
      <c r="B2311" s="193" t="s">
        <v>304</v>
      </c>
      <c r="C2311" s="192" t="s">
        <v>55</v>
      </c>
      <c r="D2311" s="192" t="s">
        <v>30</v>
      </c>
      <c r="E2311" s="192" t="s">
        <v>62</v>
      </c>
      <c r="F2311" s="194">
        <v>103077.30557964667</v>
      </c>
      <c r="G2311">
        <v>546</v>
      </c>
      <c r="H2311">
        <v>546</v>
      </c>
      <c r="I2311" s="167">
        <v>108098.39561019211</v>
      </c>
      <c r="J2311" s="22">
        <v>1.0487118866981413</v>
      </c>
      <c r="K2311" s="22" t="s">
        <v>305</v>
      </c>
      <c r="L2311" s="22" t="s">
        <v>58</v>
      </c>
      <c r="M2311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11" s="24" t="str">
        <f>IFERROR(IF(Table1[[#This Row],[Medicare Rate in CR]]&gt;0,"Y","N"),"N")</f>
        <v>Y</v>
      </c>
      <c r="O2311" s="166">
        <f>Table1[[#This Row],[Medicare Rate in CR]]*Table1[[#This Row],[SumOfUnits]]*Table1[[#This Row],[Actuarial Factor 06/20/2023]]</f>
        <v>247258.70273503929</v>
      </c>
      <c r="P23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247258.70273503929</v>
      </c>
      <c r="Q2311" s="166">
        <f>Table1[[#This Row],[Trended Medicare Pricing for all RHCs]]-Table1[[#This Row],[SumOfSFY24 Estimated Payment 5/04/23]]</f>
        <v>139160.3071248472</v>
      </c>
      <c r="R2311" s="24">
        <f>Table1[[#This Row],[SumOfUnits]]*Table1[[#This Row],[Actuarial Factor 06/20/2023]]</f>
        <v>572.59669013718519</v>
      </c>
      <c r="S2311" s="23"/>
    </row>
    <row r="2312" spans="1:19" x14ac:dyDescent="0.25">
      <c r="A2312" s="192" t="s">
        <v>303</v>
      </c>
      <c r="B2312" s="193" t="s">
        <v>304</v>
      </c>
      <c r="C2312" s="192" t="s">
        <v>55</v>
      </c>
      <c r="D2312" s="192" t="s">
        <v>30</v>
      </c>
      <c r="E2312" s="192" t="s">
        <v>63</v>
      </c>
      <c r="F2312" s="194">
        <v>126720.36233978871</v>
      </c>
      <c r="G2312">
        <v>676</v>
      </c>
      <c r="H2312">
        <v>675</v>
      </c>
      <c r="I2312" s="167">
        <v>127055.59525279141</v>
      </c>
      <c r="J2312" s="22">
        <v>1.0026454541859957</v>
      </c>
      <c r="K2312" s="22" t="s">
        <v>305</v>
      </c>
      <c r="L2312" s="22" t="s">
        <v>58</v>
      </c>
      <c r="M2312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12" s="24" t="str">
        <f>IFERROR(IF(Table1[[#This Row],[Medicare Rate in CR]]&gt;0,"Y","N"),"N")</f>
        <v>Y</v>
      </c>
      <c r="O2312" s="166">
        <f>Table1[[#This Row],[Medicare Rate in CR]]*Table1[[#This Row],[SumOfUnits]]*Table1[[#This Row],[Actuarial Factor 06/20/2023]]</f>
        <v>292682.55537797936</v>
      </c>
      <c r="P23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292682.55537797936</v>
      </c>
      <c r="Q2312" s="166">
        <f>Table1[[#This Row],[Trended Medicare Pricing for all RHCs]]-Table1[[#This Row],[SumOfSFY24 Estimated Payment 5/04/23]]</f>
        <v>165626.96012518794</v>
      </c>
      <c r="R2312" s="24">
        <f>Table1[[#This Row],[SumOfUnits]]*Table1[[#This Row],[Actuarial Factor 06/20/2023]]</f>
        <v>677.78832702973307</v>
      </c>
      <c r="S2312" s="23"/>
    </row>
    <row r="2313" spans="1:19" x14ac:dyDescent="0.25">
      <c r="A2313" s="192" t="s">
        <v>303</v>
      </c>
      <c r="B2313" s="193" t="s">
        <v>304</v>
      </c>
      <c r="C2313" s="192" t="s">
        <v>55</v>
      </c>
      <c r="D2313" s="192" t="s">
        <v>30</v>
      </c>
      <c r="E2313" s="192" t="s">
        <v>64</v>
      </c>
      <c r="F2313" s="194">
        <v>25685.554591885833</v>
      </c>
      <c r="G2313">
        <v>136</v>
      </c>
      <c r="H2313">
        <v>136</v>
      </c>
      <c r="I2313" s="167">
        <v>25182.10108793469</v>
      </c>
      <c r="J2313" s="22">
        <v>0.98039935240058296</v>
      </c>
      <c r="K2313" s="22" t="s">
        <v>305</v>
      </c>
      <c r="L2313" s="22" t="s">
        <v>58</v>
      </c>
      <c r="M2313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13" s="24" t="str">
        <f>IFERROR(IF(Table1[[#This Row],[Medicare Rate in CR]]&gt;0,"Y","N"),"N")</f>
        <v>Y</v>
      </c>
      <c r="O2313" s="166">
        <f>Table1[[#This Row],[Medicare Rate in CR]]*Table1[[#This Row],[SumOfUnits]]*Table1[[#This Row],[Actuarial Factor 06/20/2023]]</f>
        <v>57576.422576092278</v>
      </c>
      <c r="P23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57576.422576092278</v>
      </c>
      <c r="Q2313" s="166">
        <f>Table1[[#This Row],[Trended Medicare Pricing for all RHCs]]-Table1[[#This Row],[SumOfSFY24 Estimated Payment 5/04/23]]</f>
        <v>32394.321488157588</v>
      </c>
      <c r="R2313" s="24">
        <f>Table1[[#This Row],[SumOfUnits]]*Table1[[#This Row],[Actuarial Factor 06/20/2023]]</f>
        <v>133.33431192647927</v>
      </c>
      <c r="S2313" s="23"/>
    </row>
    <row r="2314" spans="1:19" x14ac:dyDescent="0.25">
      <c r="A2314" s="192" t="s">
        <v>303</v>
      </c>
      <c r="B2314" s="193" t="s">
        <v>304</v>
      </c>
      <c r="C2314" s="192" t="s">
        <v>55</v>
      </c>
      <c r="D2314" s="192" t="s">
        <v>30</v>
      </c>
      <c r="E2314" s="192" t="s">
        <v>77</v>
      </c>
      <c r="F2314" s="194">
        <v>85285.824419388795</v>
      </c>
      <c r="G2314">
        <v>448</v>
      </c>
      <c r="H2314">
        <v>448</v>
      </c>
      <c r="I2314" s="167">
        <v>108030.85284791628</v>
      </c>
      <c r="J2314" s="22">
        <v>1.2666917812352958</v>
      </c>
      <c r="K2314" s="22" t="s">
        <v>305</v>
      </c>
      <c r="L2314" s="22" t="s">
        <v>58</v>
      </c>
      <c r="M2314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14" s="24" t="str">
        <f>IFERROR(IF(Table1[[#This Row],[Medicare Rate in CR]]&gt;0,"Y","N"),"N")</f>
        <v>Y</v>
      </c>
      <c r="O2314" s="166">
        <f>Table1[[#This Row],[Medicare Rate in CR]]*Table1[[#This Row],[SumOfUnits]]*Table1[[#This Row],[Actuarial Factor 06/20/2023]]</f>
        <v>245048.31454791539</v>
      </c>
      <c r="P23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245048.31454791539</v>
      </c>
      <c r="Q2314" s="166">
        <f>Table1[[#This Row],[Trended Medicare Pricing for all RHCs]]-Table1[[#This Row],[SumOfSFY24 Estimated Payment 5/04/23]]</f>
        <v>137017.46169999911</v>
      </c>
      <c r="R2314" s="24">
        <f>Table1[[#This Row],[SumOfUnits]]*Table1[[#This Row],[Actuarial Factor 06/20/2023]]</f>
        <v>567.47791799341258</v>
      </c>
      <c r="S2314" s="23"/>
    </row>
    <row r="2315" spans="1:19" x14ac:dyDescent="0.25">
      <c r="A2315" s="192" t="s">
        <v>303</v>
      </c>
      <c r="B2315" s="193" t="s">
        <v>304</v>
      </c>
      <c r="C2315" s="192" t="s">
        <v>55</v>
      </c>
      <c r="D2315" s="192" t="s">
        <v>32</v>
      </c>
      <c r="E2315" s="192" t="s">
        <v>80</v>
      </c>
      <c r="F2315" s="194">
        <v>2087.8095788763608</v>
      </c>
      <c r="G2315">
        <v>11</v>
      </c>
      <c r="H2315">
        <v>11</v>
      </c>
      <c r="I2315" s="167">
        <v>2692.6576526181643</v>
      </c>
      <c r="J2315" s="22">
        <v>1.2897046166764534</v>
      </c>
      <c r="K2315" s="22" t="s">
        <v>305</v>
      </c>
      <c r="L2315" s="22" t="s">
        <v>58</v>
      </c>
      <c r="M2315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15" s="24" t="str">
        <f>IFERROR(IF(Table1[[#This Row],[Medicare Rate in CR]]&gt;0,"Y","N"),"N")</f>
        <v>Y</v>
      </c>
      <c r="O2315" s="166">
        <f>Table1[[#This Row],[Medicare Rate in CR]]*Table1[[#This Row],[SumOfUnits]]*Table1[[#This Row],[Actuarial Factor 06/20/2023]]</f>
        <v>6126.1227233054869</v>
      </c>
      <c r="P23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6126.1227233054869</v>
      </c>
      <c r="Q2315" s="166">
        <f>Table1[[#This Row],[Trended Medicare Pricing for all RHCs]]-Table1[[#This Row],[SumOfSFY24 Estimated Payment 5/04/23]]</f>
        <v>3433.4650706873226</v>
      </c>
      <c r="R2315" s="24">
        <f>Table1[[#This Row],[SumOfUnits]]*Table1[[#This Row],[Actuarial Factor 06/20/2023]]</f>
        <v>14.186750783440988</v>
      </c>
      <c r="S2315" s="23"/>
    </row>
    <row r="2316" spans="1:19" x14ac:dyDescent="0.25">
      <c r="A2316" s="192" t="s">
        <v>303</v>
      </c>
      <c r="B2316" s="193" t="s">
        <v>304</v>
      </c>
      <c r="C2316" s="192" t="s">
        <v>55</v>
      </c>
      <c r="D2316" s="192" t="s">
        <v>32</v>
      </c>
      <c r="E2316" s="192" t="s">
        <v>104</v>
      </c>
      <c r="F2316" s="194">
        <v>386.81699913269728</v>
      </c>
      <c r="G2316">
        <v>2</v>
      </c>
      <c r="H2316">
        <v>2</v>
      </c>
      <c r="I2316" s="167">
        <v>311.62677765476781</v>
      </c>
      <c r="J2316" s="22">
        <v>0.80561810456490435</v>
      </c>
      <c r="K2316" s="22" t="s">
        <v>305</v>
      </c>
      <c r="L2316" s="22" t="s">
        <v>58</v>
      </c>
      <c r="M2316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16" s="24" t="str">
        <f>IFERROR(IF(Table1[[#This Row],[Medicare Rate in CR]]&gt;0,"Y","N"),"N")</f>
        <v>Y</v>
      </c>
      <c r="O2316" s="166">
        <f>Table1[[#This Row],[Medicare Rate in CR]]*Table1[[#This Row],[SumOfUnits]]*Table1[[#This Row],[Actuarial Factor 06/20/2023]]</f>
        <v>695.76401982643392</v>
      </c>
      <c r="P23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695.76401982643392</v>
      </c>
      <c r="Q2316" s="166">
        <f>Table1[[#This Row],[Trended Medicare Pricing for all RHCs]]-Table1[[#This Row],[SumOfSFY24 Estimated Payment 5/04/23]]</f>
        <v>384.13724217166612</v>
      </c>
      <c r="R2316" s="24">
        <f>Table1[[#This Row],[SumOfUnits]]*Table1[[#This Row],[Actuarial Factor 06/20/2023]]</f>
        <v>1.6112362091298087</v>
      </c>
      <c r="S2316" s="23"/>
    </row>
    <row r="2317" spans="1:19" x14ac:dyDescent="0.25">
      <c r="A2317" s="192" t="s">
        <v>303</v>
      </c>
      <c r="B2317" s="193" t="s">
        <v>304</v>
      </c>
      <c r="C2317" s="192" t="s">
        <v>55</v>
      </c>
      <c r="D2317" s="192" t="s">
        <v>32</v>
      </c>
      <c r="E2317" s="192" t="s">
        <v>81</v>
      </c>
      <c r="F2317" s="194">
        <v>386.81699913269728</v>
      </c>
      <c r="G2317">
        <v>2</v>
      </c>
      <c r="H2317">
        <v>2</v>
      </c>
      <c r="I2317" s="167">
        <v>399.9566756989899</v>
      </c>
      <c r="J2317" s="22">
        <v>1.0339687154281063</v>
      </c>
      <c r="K2317" s="22" t="s">
        <v>305</v>
      </c>
      <c r="L2317" s="22" t="s">
        <v>58</v>
      </c>
      <c r="M2317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17" s="24" t="str">
        <f>IFERROR(IF(Table1[[#This Row],[Medicare Rate in CR]]&gt;0,"Y","N"),"N")</f>
        <v>Y</v>
      </c>
      <c r="O2317" s="166">
        <f>Table1[[#This Row],[Medicare Rate in CR]]*Table1[[#This Row],[SumOfUnits]]*Table1[[#This Row],[Actuarial Factor 06/20/2023]]</f>
        <v>892.9767413923297</v>
      </c>
      <c r="P23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892.9767413923297</v>
      </c>
      <c r="Q2317" s="166">
        <f>Table1[[#This Row],[Trended Medicare Pricing for all RHCs]]-Table1[[#This Row],[SumOfSFY24 Estimated Payment 5/04/23]]</f>
        <v>493.0200656933398</v>
      </c>
      <c r="R2317" s="24">
        <f>Table1[[#This Row],[SumOfUnits]]*Table1[[#This Row],[Actuarial Factor 06/20/2023]]</f>
        <v>2.0679374308562126</v>
      </c>
      <c r="S2317" s="23"/>
    </row>
    <row r="2318" spans="1:19" x14ac:dyDescent="0.25">
      <c r="A2318" s="192" t="s">
        <v>303</v>
      </c>
      <c r="B2318" s="193" t="s">
        <v>304</v>
      </c>
      <c r="C2318" s="192" t="s">
        <v>55</v>
      </c>
      <c r="D2318" s="192" t="s">
        <v>32</v>
      </c>
      <c r="E2318" s="192" t="s">
        <v>65</v>
      </c>
      <c r="F2318" s="194">
        <v>2491.3655198997785</v>
      </c>
      <c r="G2318">
        <v>13</v>
      </c>
      <c r="H2318">
        <v>13</v>
      </c>
      <c r="I2318" s="167">
        <v>3092.9421268163978</v>
      </c>
      <c r="J2318" s="22">
        <v>1.241464611319185</v>
      </c>
      <c r="K2318" s="22" t="s">
        <v>305</v>
      </c>
      <c r="L2318" s="22" t="s">
        <v>58</v>
      </c>
      <c r="M2318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18" s="24" t="str">
        <f>IFERROR(IF(Table1[[#This Row],[Medicare Rate in CR]]&gt;0,"Y","N"),"N")</f>
        <v>Y</v>
      </c>
      <c r="O2318" s="166">
        <f>Table1[[#This Row],[Medicare Rate in CR]]*Table1[[#This Row],[SumOfUnits]]*Table1[[#This Row],[Actuarial Factor 06/20/2023]]</f>
        <v>6969.1602299780552</v>
      </c>
      <c r="P23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6969.1602299780552</v>
      </c>
      <c r="Q2318" s="166">
        <f>Table1[[#This Row],[Trended Medicare Pricing for all RHCs]]-Table1[[#This Row],[SumOfSFY24 Estimated Payment 5/04/23]]</f>
        <v>3876.2181031616574</v>
      </c>
      <c r="R2318" s="24">
        <f>Table1[[#This Row],[SumOfUnits]]*Table1[[#This Row],[Actuarial Factor 06/20/2023]]</f>
        <v>16.139039947149403</v>
      </c>
      <c r="S2318" s="23"/>
    </row>
    <row r="2319" spans="1:19" x14ac:dyDescent="0.25">
      <c r="A2319" s="192" t="s">
        <v>303</v>
      </c>
      <c r="B2319" s="193" t="s">
        <v>304</v>
      </c>
      <c r="C2319" s="192" t="s">
        <v>55</v>
      </c>
      <c r="D2319" s="192" t="s">
        <v>32</v>
      </c>
      <c r="E2319" s="192" t="s">
        <v>66</v>
      </c>
      <c r="F2319" s="194">
        <v>6502.5729979762973</v>
      </c>
      <c r="G2319">
        <v>34</v>
      </c>
      <c r="H2319">
        <v>34</v>
      </c>
      <c r="I2319" s="167">
        <v>6943.6426083148408</v>
      </c>
      <c r="J2319" s="22">
        <v>1.0678300129004028</v>
      </c>
      <c r="K2319" s="22" t="s">
        <v>305</v>
      </c>
      <c r="L2319" s="22" t="s">
        <v>58</v>
      </c>
      <c r="M2319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19" s="24" t="str">
        <f>IFERROR(IF(Table1[[#This Row],[Medicare Rate in CR]]&gt;0,"Y","N"),"N")</f>
        <v>Y</v>
      </c>
      <c r="O2319" s="166">
        <f>Table1[[#This Row],[Medicare Rate in CR]]*Table1[[#This Row],[SumOfUnits]]*Table1[[#This Row],[Actuarial Factor 06/20/2023]]</f>
        <v>15677.752109802164</v>
      </c>
      <c r="P23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15677.752109802164</v>
      </c>
      <c r="Q2319" s="166">
        <f>Table1[[#This Row],[Trended Medicare Pricing for all RHCs]]-Table1[[#This Row],[SumOfSFY24 Estimated Payment 5/04/23]]</f>
        <v>8734.1095014873245</v>
      </c>
      <c r="R2319" s="24">
        <f>Table1[[#This Row],[SumOfUnits]]*Table1[[#This Row],[Actuarial Factor 06/20/2023]]</f>
        <v>36.306220438613693</v>
      </c>
      <c r="S2319" s="23"/>
    </row>
    <row r="2320" spans="1:19" x14ac:dyDescent="0.25">
      <c r="A2320" s="192" t="s">
        <v>303</v>
      </c>
      <c r="B2320" s="193" t="s">
        <v>304</v>
      </c>
      <c r="C2320" s="192" t="s">
        <v>55</v>
      </c>
      <c r="D2320" s="192" t="s">
        <v>31</v>
      </c>
      <c r="E2320" s="192" t="s">
        <v>67</v>
      </c>
      <c r="F2320" s="194">
        <v>193.40849956634864</v>
      </c>
      <c r="G2320">
        <v>1</v>
      </c>
      <c r="H2320">
        <v>1</v>
      </c>
      <c r="I2320" s="167">
        <v>218.97612084738122</v>
      </c>
      <c r="J2320" s="22">
        <v>1.1321949207938591</v>
      </c>
      <c r="K2320" s="22" t="s">
        <v>305</v>
      </c>
      <c r="L2320" s="22" t="s">
        <v>58</v>
      </c>
      <c r="M2320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20" s="24" t="str">
        <f>IFERROR(IF(Table1[[#This Row],[Medicare Rate in CR]]&gt;0,"Y","N"),"N")</f>
        <v>Y</v>
      </c>
      <c r="O2320" s="166">
        <f>Table1[[#This Row],[Medicare Rate in CR]]*Table1[[#This Row],[SumOfUnits]]*Table1[[#This Row],[Actuarial Factor 06/20/2023]]</f>
        <v>488.90441069720424</v>
      </c>
      <c r="P23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488.90441069720424</v>
      </c>
      <c r="Q2320" s="166">
        <f>Table1[[#This Row],[Trended Medicare Pricing for all RHCs]]-Table1[[#This Row],[SumOfSFY24 Estimated Payment 5/04/23]]</f>
        <v>269.92828984982305</v>
      </c>
      <c r="R2320" s="24">
        <f>Table1[[#This Row],[SumOfUnits]]*Table1[[#This Row],[Actuarial Factor 06/20/2023]]</f>
        <v>1.1321949207938591</v>
      </c>
      <c r="S2320" s="23"/>
    </row>
    <row r="2321" spans="1:19" x14ac:dyDescent="0.25">
      <c r="A2321" s="192" t="s">
        <v>303</v>
      </c>
      <c r="B2321" s="193" t="s">
        <v>304</v>
      </c>
      <c r="C2321" s="192" t="s">
        <v>55</v>
      </c>
      <c r="D2321" s="192" t="s">
        <v>31</v>
      </c>
      <c r="E2321" s="192" t="s">
        <v>82</v>
      </c>
      <c r="F2321" s="194">
        <v>1724.7566734123541</v>
      </c>
      <c r="G2321">
        <v>9</v>
      </c>
      <c r="H2321">
        <v>9</v>
      </c>
      <c r="I2321" s="167">
        <v>1987.1076100475775</v>
      </c>
      <c r="J2321" s="22">
        <v>1.1521089558193585</v>
      </c>
      <c r="K2321" s="22" t="s">
        <v>305</v>
      </c>
      <c r="L2321" s="22" t="s">
        <v>58</v>
      </c>
      <c r="M2321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21" s="24" t="str">
        <f>IFERROR(IF(Table1[[#This Row],[Medicare Rate in CR]]&gt;0,"Y","N"),"N")</f>
        <v>Y</v>
      </c>
      <c r="O2321" s="166">
        <f>Table1[[#This Row],[Medicare Rate in CR]]*Table1[[#This Row],[SumOfUnits]]*Table1[[#This Row],[Actuarial Factor 06/20/2023]]</f>
        <v>4477.5332037172384</v>
      </c>
      <c r="P23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4477.5332037172384</v>
      </c>
      <c r="Q2321" s="166">
        <f>Table1[[#This Row],[Trended Medicare Pricing for all RHCs]]-Table1[[#This Row],[SumOfSFY24 Estimated Payment 5/04/23]]</f>
        <v>2490.4255936696609</v>
      </c>
      <c r="R2321" s="24">
        <f>Table1[[#This Row],[SumOfUnits]]*Table1[[#This Row],[Actuarial Factor 06/20/2023]]</f>
        <v>10.368980602374226</v>
      </c>
      <c r="S2321" s="23"/>
    </row>
    <row r="2322" spans="1:19" x14ac:dyDescent="0.25">
      <c r="A2322" s="192" t="s">
        <v>303</v>
      </c>
      <c r="B2322" s="193" t="s">
        <v>304</v>
      </c>
      <c r="C2322" s="192" t="s">
        <v>55</v>
      </c>
      <c r="D2322" s="192" t="s">
        <v>31</v>
      </c>
      <c r="E2322" s="192" t="s">
        <v>68</v>
      </c>
      <c r="F2322" s="194">
        <v>3915.6403584851123</v>
      </c>
      <c r="G2322">
        <v>21</v>
      </c>
      <c r="H2322">
        <v>21</v>
      </c>
      <c r="I2322" s="167">
        <v>4220.4998788902085</v>
      </c>
      <c r="J2322" s="22">
        <v>1.0778568746091484</v>
      </c>
      <c r="K2322" s="22" t="s">
        <v>305</v>
      </c>
      <c r="L2322" s="22" t="s">
        <v>58</v>
      </c>
      <c r="M2322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22" s="24" t="str">
        <f>IFERROR(IF(Table1[[#This Row],[Medicare Rate in CR]]&gt;0,"Y","N"),"N")</f>
        <v>Y</v>
      </c>
      <c r="O2322" s="166">
        <f>Table1[[#This Row],[Medicare Rate in CR]]*Table1[[#This Row],[SumOfUnits]]*Table1[[#This Row],[Actuarial Factor 06/20/2023]]</f>
        <v>9774.2432674681713</v>
      </c>
      <c r="P23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9774.2432674681713</v>
      </c>
      <c r="Q2322" s="166">
        <f>Table1[[#This Row],[Trended Medicare Pricing for all RHCs]]-Table1[[#This Row],[SumOfSFY24 Estimated Payment 5/04/23]]</f>
        <v>5553.7433885779628</v>
      </c>
      <c r="R2322" s="24">
        <f>Table1[[#This Row],[SumOfUnits]]*Table1[[#This Row],[Actuarial Factor 06/20/2023]]</f>
        <v>22.634994366792114</v>
      </c>
      <c r="S2322" s="23"/>
    </row>
    <row r="2323" spans="1:19" x14ac:dyDescent="0.25">
      <c r="A2323" s="192" t="s">
        <v>303</v>
      </c>
      <c r="B2323" s="193" t="s">
        <v>304</v>
      </c>
      <c r="C2323" s="192" t="s">
        <v>55</v>
      </c>
      <c r="D2323" s="192" t="s">
        <v>31</v>
      </c>
      <c r="E2323" s="192" t="s">
        <v>69</v>
      </c>
      <c r="F2323" s="194">
        <v>27026.626192541109</v>
      </c>
      <c r="G2323">
        <v>143</v>
      </c>
      <c r="H2323">
        <v>143</v>
      </c>
      <c r="I2323" s="167">
        <v>28308.982341597191</v>
      </c>
      <c r="J2323" s="22">
        <v>1.0474478812087167</v>
      </c>
      <c r="K2323" s="22" t="s">
        <v>305</v>
      </c>
      <c r="L2323" s="22" t="s">
        <v>58</v>
      </c>
      <c r="M2323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23" s="24" t="str">
        <f>IFERROR(IF(Table1[[#This Row],[Medicare Rate in CR]]&gt;0,"Y","N"),"N")</f>
        <v>Y</v>
      </c>
      <c r="O2323" s="166">
        <f>Table1[[#This Row],[Medicare Rate in CR]]*Table1[[#This Row],[SumOfUnits]]*Table1[[#This Row],[Actuarial Factor 06/20/2023]]</f>
        <v>64680.179001087374</v>
      </c>
      <c r="P23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64680.179001087374</v>
      </c>
      <c r="Q2323" s="166">
        <f>Table1[[#This Row],[Trended Medicare Pricing for all RHCs]]-Table1[[#This Row],[SumOfSFY24 Estimated Payment 5/04/23]]</f>
        <v>36371.196659490182</v>
      </c>
      <c r="R2323" s="24">
        <f>Table1[[#This Row],[SumOfUnits]]*Table1[[#This Row],[Actuarial Factor 06/20/2023]]</f>
        <v>149.78504701284649</v>
      </c>
      <c r="S2323" s="23"/>
    </row>
    <row r="2324" spans="1:19" x14ac:dyDescent="0.25">
      <c r="A2324" s="192" t="s">
        <v>303</v>
      </c>
      <c r="B2324" s="193" t="s">
        <v>304</v>
      </c>
      <c r="C2324" s="192" t="s">
        <v>83</v>
      </c>
      <c r="D2324" s="192" t="s">
        <v>30</v>
      </c>
      <c r="E2324" s="192" t="s">
        <v>62</v>
      </c>
      <c r="F2324" s="194">
        <v>193.40849956634864</v>
      </c>
      <c r="G2324">
        <v>1</v>
      </c>
      <c r="H2324">
        <v>1</v>
      </c>
      <c r="I2324" s="167">
        <v>184.29669638214128</v>
      </c>
      <c r="J2324" s="22">
        <v>0.95288830012829107</v>
      </c>
      <c r="K2324" s="22" t="s">
        <v>305</v>
      </c>
      <c r="L2324" s="22" t="s">
        <v>58</v>
      </c>
      <c r="M2324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24" s="24" t="str">
        <f>IFERROR(IF(Table1[[#This Row],[Medicare Rate in CR]]&gt;0,"Y","N"),"N")</f>
        <v>Y</v>
      </c>
      <c r="O2324" s="166">
        <f>Table1[[#This Row],[Medicare Rate in CR]]*Table1[[#This Row],[SumOfUnits]]*Table1[[#This Row],[Actuarial Factor 06/20/2023]]</f>
        <v>411.47622576139867</v>
      </c>
      <c r="P23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411.47622576139867</v>
      </c>
      <c r="Q2324" s="166">
        <f>Table1[[#This Row],[Trended Medicare Pricing for all RHCs]]-Table1[[#This Row],[SumOfSFY24 Estimated Payment 5/04/23]]</f>
        <v>227.17952937925739</v>
      </c>
      <c r="R2324" s="24">
        <f>Table1[[#This Row],[SumOfUnits]]*Table1[[#This Row],[Actuarial Factor 06/20/2023]]</f>
        <v>0.95288830012829107</v>
      </c>
      <c r="S2324" s="23"/>
    </row>
    <row r="2325" spans="1:19" x14ac:dyDescent="0.25">
      <c r="A2325" s="192" t="s">
        <v>303</v>
      </c>
      <c r="B2325" s="193" t="s">
        <v>304</v>
      </c>
      <c r="C2325" s="192" t="s">
        <v>83</v>
      </c>
      <c r="D2325" s="192" t="s">
        <v>31</v>
      </c>
      <c r="E2325" s="192" t="s">
        <v>69</v>
      </c>
      <c r="F2325" s="194">
        <v>189.42854389515273</v>
      </c>
      <c r="G2325">
        <v>1</v>
      </c>
      <c r="H2325">
        <v>1</v>
      </c>
      <c r="I2325" s="167">
        <v>219.3196755510883</v>
      </c>
      <c r="J2325" s="22">
        <v>1.1577963438946144</v>
      </c>
      <c r="K2325" s="22" t="s">
        <v>305</v>
      </c>
      <c r="L2325" s="22" t="s">
        <v>58</v>
      </c>
      <c r="M2325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25" s="24" t="str">
        <f>IFERROR(IF(Table1[[#This Row],[Medicare Rate in CR]]&gt;0,"Y","N"),"N")</f>
        <v>Y</v>
      </c>
      <c r="O2325" s="166">
        <f>Table1[[#This Row],[Medicare Rate in CR]]*Table1[[#This Row],[SumOfUnits]]*Table1[[#This Row],[Actuarial Factor 06/20/2023]]</f>
        <v>499.9596172205724</v>
      </c>
      <c r="P23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499.9596172205724</v>
      </c>
      <c r="Q2325" s="166">
        <f>Table1[[#This Row],[Trended Medicare Pricing for all RHCs]]-Table1[[#This Row],[SumOfSFY24 Estimated Payment 5/04/23]]</f>
        <v>280.63994166948407</v>
      </c>
      <c r="R2325" s="24">
        <f>Table1[[#This Row],[SumOfUnits]]*Table1[[#This Row],[Actuarial Factor 06/20/2023]]</f>
        <v>1.1577963438946144</v>
      </c>
      <c r="S2325" s="23"/>
    </row>
    <row r="2326" spans="1:19" x14ac:dyDescent="0.25">
      <c r="A2326" s="192" t="s">
        <v>303</v>
      </c>
      <c r="B2326" s="193" t="s">
        <v>304</v>
      </c>
      <c r="C2326" s="192" t="s">
        <v>85</v>
      </c>
      <c r="D2326" s="192" t="s">
        <v>30</v>
      </c>
      <c r="E2326" s="192" t="s">
        <v>59</v>
      </c>
      <c r="F2326" s="194">
        <v>189.42854389515273</v>
      </c>
      <c r="G2326">
        <v>1</v>
      </c>
      <c r="H2326">
        <v>1</v>
      </c>
      <c r="I2326" s="167">
        <v>169.91903971588312</v>
      </c>
      <c r="J2326" s="22">
        <v>0.89700863566755829</v>
      </c>
      <c r="K2326" s="22" t="s">
        <v>305</v>
      </c>
      <c r="L2326" s="22" t="s">
        <v>58</v>
      </c>
      <c r="M2326" s="22" t="str">
        <f>IFERROR(IFERROR(INDEX(FreeStand_Medicare!E:E,MATCH(Table1[[#This Row],[Medicare Number]],FreeStand_Medicare!A:A,0)),INDEX(HospBased_Medicare_CR!F:F,MATCH(Table1[[#This Row],[Medicare Number]],HospBased_Medicare_CR!G:G,0))),0)</f>
        <v>431.82</v>
      </c>
      <c r="N2326" s="24" t="str">
        <f>IFERROR(IF(Table1[[#This Row],[Medicare Rate in CR]]&gt;0,"Y","N"),"N")</f>
        <v>Y</v>
      </c>
      <c r="O2326" s="166">
        <f>Table1[[#This Row],[Medicare Rate in CR]]*Table1[[#This Row],[SumOfUnits]]*Table1[[#This Row],[Actuarial Factor 06/20/2023]]</f>
        <v>387.34626905396499</v>
      </c>
      <c r="P23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387.34626905396499</v>
      </c>
      <c r="Q2326" s="166">
        <f>Table1[[#This Row],[Trended Medicare Pricing for all RHCs]]-Table1[[#This Row],[SumOfSFY24 Estimated Payment 5/04/23]]</f>
        <v>217.42722933808187</v>
      </c>
      <c r="R2326" s="24">
        <f>Table1[[#This Row],[SumOfUnits]]*Table1[[#This Row],[Actuarial Factor 06/20/2023]]</f>
        <v>0.89700863566755829</v>
      </c>
      <c r="S2326" s="23"/>
    </row>
    <row r="2327" spans="1:19" x14ac:dyDescent="0.25">
      <c r="A2327" s="192" t="s">
        <v>306</v>
      </c>
      <c r="B2327" s="193" t="s">
        <v>307</v>
      </c>
      <c r="C2327" s="192" t="s">
        <v>88</v>
      </c>
      <c r="D2327" s="192" t="s">
        <v>30</v>
      </c>
      <c r="E2327" s="192" t="s">
        <v>59</v>
      </c>
      <c r="F2327" s="194">
        <v>88.387780668786732</v>
      </c>
      <c r="G2327">
        <v>1</v>
      </c>
      <c r="H2327">
        <v>1</v>
      </c>
      <c r="I2327" s="167">
        <v>78.13600661522392</v>
      </c>
      <c r="J2327" s="22">
        <v>0.88401367274986775</v>
      </c>
      <c r="K2327" s="22" t="s">
        <v>308</v>
      </c>
      <c r="L2327" s="22" t="s">
        <v>58</v>
      </c>
      <c r="M2327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27" s="24" t="str">
        <f>IFERROR(IF(Table1[[#This Row],[Medicare Rate in CR]]&gt;0,"Y","N"),"N")</f>
        <v>Y</v>
      </c>
      <c r="O2327" s="166">
        <f>Table1[[#This Row],[Medicare Rate in CR]]*Table1[[#This Row],[SumOfUnits]]*Table1[[#This Row],[Actuarial Factor 06/20/2023]]</f>
        <v>225.52956819194625</v>
      </c>
      <c r="P23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225.52956819194625</v>
      </c>
      <c r="Q2327" s="166">
        <f>Table1[[#This Row],[Trended Medicare Pricing for all RHCs]]-Table1[[#This Row],[SumOfSFY24 Estimated Payment 5/04/23]]</f>
        <v>147.39356157672233</v>
      </c>
      <c r="R2327" s="24">
        <f>Table1[[#This Row],[SumOfUnits]]*Table1[[#This Row],[Actuarial Factor 06/20/2023]]</f>
        <v>0.88401367274986775</v>
      </c>
      <c r="S2327" s="23"/>
    </row>
    <row r="2328" spans="1:19" x14ac:dyDescent="0.25">
      <c r="A2328" s="192" t="s">
        <v>306</v>
      </c>
      <c r="B2328" s="193" t="s">
        <v>307</v>
      </c>
      <c r="C2328" s="192" t="s">
        <v>88</v>
      </c>
      <c r="D2328" s="192" t="s">
        <v>30</v>
      </c>
      <c r="E2328" s="192" t="s">
        <v>62</v>
      </c>
      <c r="F2328" s="194">
        <v>176.77556133757346</v>
      </c>
      <c r="G2328">
        <v>2</v>
      </c>
      <c r="H2328">
        <v>2</v>
      </c>
      <c r="I2328" s="167">
        <v>175.75136828846246</v>
      </c>
      <c r="J2328" s="22">
        <v>0.99420625203302171</v>
      </c>
      <c r="K2328" s="22" t="s">
        <v>308</v>
      </c>
      <c r="L2328" s="22" t="s">
        <v>58</v>
      </c>
      <c r="M2328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28" s="24" t="str">
        <f>IFERROR(IF(Table1[[#This Row],[Medicare Rate in CR]]&gt;0,"Y","N"),"N")</f>
        <v>Y</v>
      </c>
      <c r="O2328" s="166">
        <f>Table1[[#This Row],[Medicare Rate in CR]]*Table1[[#This Row],[SumOfUnits]]*Table1[[#This Row],[Actuarial Factor 06/20/2023]]</f>
        <v>507.28379803732901</v>
      </c>
      <c r="P23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507.28379803732901</v>
      </c>
      <c r="Q2328" s="166">
        <f>Table1[[#This Row],[Trended Medicare Pricing for all RHCs]]-Table1[[#This Row],[SumOfSFY24 Estimated Payment 5/04/23]]</f>
        <v>331.53242974886655</v>
      </c>
      <c r="R2328" s="24">
        <f>Table1[[#This Row],[SumOfUnits]]*Table1[[#This Row],[Actuarial Factor 06/20/2023]]</f>
        <v>1.9884125040660434</v>
      </c>
      <c r="S2328" s="23"/>
    </row>
    <row r="2329" spans="1:19" x14ac:dyDescent="0.25">
      <c r="A2329" s="192" t="s">
        <v>306</v>
      </c>
      <c r="B2329" s="193" t="s">
        <v>307</v>
      </c>
      <c r="C2329" s="192" t="s">
        <v>75</v>
      </c>
      <c r="D2329" s="192" t="s">
        <v>30</v>
      </c>
      <c r="E2329" s="192" t="s">
        <v>59</v>
      </c>
      <c r="F2329" s="194">
        <v>265.16334200636021</v>
      </c>
      <c r="G2329">
        <v>3</v>
      </c>
      <c r="H2329">
        <v>3</v>
      </c>
      <c r="I2329" s="167">
        <v>268.97710512465085</v>
      </c>
      <c r="J2329" s="22">
        <v>1.0143826936613249</v>
      </c>
      <c r="K2329" s="22" t="s">
        <v>308</v>
      </c>
      <c r="L2329" s="22" t="s">
        <v>58</v>
      </c>
      <c r="M2329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29" s="24" t="str">
        <f>IFERROR(IF(Table1[[#This Row],[Medicare Rate in CR]]&gt;0,"Y","N"),"N")</f>
        <v>Y</v>
      </c>
      <c r="O2329" s="166">
        <f>Table1[[#This Row],[Medicare Rate in CR]]*Table1[[#This Row],[SumOfUnits]]*Table1[[#This Row],[Actuarial Factor 06/20/2023]]</f>
        <v>776.36793842063162</v>
      </c>
      <c r="P23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776.36793842063162</v>
      </c>
      <c r="Q2329" s="166">
        <f>Table1[[#This Row],[Trended Medicare Pricing for all RHCs]]-Table1[[#This Row],[SumOfSFY24 Estimated Payment 5/04/23]]</f>
        <v>507.39083329598077</v>
      </c>
      <c r="R2329" s="24">
        <f>Table1[[#This Row],[SumOfUnits]]*Table1[[#This Row],[Actuarial Factor 06/20/2023]]</f>
        <v>3.0431480809839746</v>
      </c>
      <c r="S2329" s="23"/>
    </row>
    <row r="2330" spans="1:19" x14ac:dyDescent="0.25">
      <c r="A2330" s="192" t="s">
        <v>306</v>
      </c>
      <c r="B2330" s="193" t="s">
        <v>307</v>
      </c>
      <c r="C2330" s="192" t="s">
        <v>76</v>
      </c>
      <c r="D2330" s="192" t="s">
        <v>30</v>
      </c>
      <c r="E2330" s="192" t="s">
        <v>60</v>
      </c>
      <c r="F2330" s="194">
        <v>88.387780668786732</v>
      </c>
      <c r="G2330">
        <v>1</v>
      </c>
      <c r="H2330">
        <v>1</v>
      </c>
      <c r="I2330" s="167">
        <v>77.585758257371438</v>
      </c>
      <c r="J2330" s="22">
        <v>0.87778828329344039</v>
      </c>
      <c r="K2330" s="22" t="s">
        <v>308</v>
      </c>
      <c r="L2330" s="22" t="s">
        <v>58</v>
      </c>
      <c r="M2330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30" s="24" t="str">
        <f>IFERROR(IF(Table1[[#This Row],[Medicare Rate in CR]]&gt;0,"Y","N"),"N")</f>
        <v>Y</v>
      </c>
      <c r="O2330" s="166">
        <f>Table1[[#This Row],[Medicare Rate in CR]]*Table1[[#This Row],[SumOfUnits]]*Table1[[#This Row],[Actuarial Factor 06/20/2023]]</f>
        <v>223.94134683382251</v>
      </c>
      <c r="P23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223.94134683382251</v>
      </c>
      <c r="Q2330" s="166">
        <f>Table1[[#This Row],[Trended Medicare Pricing for all RHCs]]-Table1[[#This Row],[SumOfSFY24 Estimated Payment 5/04/23]]</f>
        <v>146.35558857645105</v>
      </c>
      <c r="R2330" s="24">
        <f>Table1[[#This Row],[SumOfUnits]]*Table1[[#This Row],[Actuarial Factor 06/20/2023]]</f>
        <v>0.87778828329344039</v>
      </c>
      <c r="S2330" s="23"/>
    </row>
    <row r="2331" spans="1:19" x14ac:dyDescent="0.25">
      <c r="A2331" s="192" t="s">
        <v>306</v>
      </c>
      <c r="B2331" s="193" t="s">
        <v>307</v>
      </c>
      <c r="C2331" s="192" t="s">
        <v>76</v>
      </c>
      <c r="D2331" s="192" t="s">
        <v>31</v>
      </c>
      <c r="E2331" s="192" t="s">
        <v>69</v>
      </c>
      <c r="F2331" s="194">
        <v>90.247663101088961</v>
      </c>
      <c r="G2331">
        <v>1</v>
      </c>
      <c r="H2331">
        <v>1</v>
      </c>
      <c r="I2331" s="167">
        <v>94.40453516208251</v>
      </c>
      <c r="J2331" s="22">
        <v>1.0460607169000855</v>
      </c>
      <c r="K2331" s="22" t="s">
        <v>308</v>
      </c>
      <c r="L2331" s="22" t="s">
        <v>58</v>
      </c>
      <c r="M2331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31" s="24" t="str">
        <f>IFERROR(IF(Table1[[#This Row],[Medicare Rate in CR]]&gt;0,"Y","N"),"N")</f>
        <v>Y</v>
      </c>
      <c r="O2331" s="166">
        <f>Table1[[#This Row],[Medicare Rate in CR]]*Table1[[#This Row],[SumOfUnits]]*Table1[[#This Row],[Actuarial Factor 06/20/2023]]</f>
        <v>266.87101009554982</v>
      </c>
      <c r="P23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266.87101009554982</v>
      </c>
      <c r="Q2331" s="166">
        <f>Table1[[#This Row],[Trended Medicare Pricing for all RHCs]]-Table1[[#This Row],[SumOfSFY24 Estimated Payment 5/04/23]]</f>
        <v>172.46647493346731</v>
      </c>
      <c r="R2331" s="24">
        <f>Table1[[#This Row],[SumOfUnits]]*Table1[[#This Row],[Actuarial Factor 06/20/2023]]</f>
        <v>1.0460607169000855</v>
      </c>
      <c r="S2331" s="23"/>
    </row>
    <row r="2332" spans="1:19" x14ac:dyDescent="0.25">
      <c r="A2332" s="192" t="s">
        <v>306</v>
      </c>
      <c r="B2332" s="193" t="s">
        <v>307</v>
      </c>
      <c r="C2332" s="192" t="s">
        <v>78</v>
      </c>
      <c r="D2332" s="192" t="s">
        <v>30</v>
      </c>
      <c r="E2332" s="192" t="s">
        <v>59</v>
      </c>
      <c r="F2332" s="194">
        <v>88.387780668786732</v>
      </c>
      <c r="G2332">
        <v>1</v>
      </c>
      <c r="H2332">
        <v>1</v>
      </c>
      <c r="I2332" s="167">
        <v>82.552610311984537</v>
      </c>
      <c r="J2332" s="22">
        <v>0.93398216006047052</v>
      </c>
      <c r="K2332" s="22" t="s">
        <v>308</v>
      </c>
      <c r="L2332" s="22" t="s">
        <v>58</v>
      </c>
      <c r="M2332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32" s="24" t="str">
        <f>IFERROR(IF(Table1[[#This Row],[Medicare Rate in CR]]&gt;0,"Y","N"),"N")</f>
        <v>Y</v>
      </c>
      <c r="O2332" s="166">
        <f>Table1[[#This Row],[Medicare Rate in CR]]*Table1[[#This Row],[SumOfUnits]]*Table1[[#This Row],[Actuarial Factor 06/20/2023]]</f>
        <v>238.27752867462723</v>
      </c>
      <c r="P23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238.27752867462723</v>
      </c>
      <c r="Q2332" s="166">
        <f>Table1[[#This Row],[Trended Medicare Pricing for all RHCs]]-Table1[[#This Row],[SumOfSFY24 Estimated Payment 5/04/23]]</f>
        <v>155.72491836264271</v>
      </c>
      <c r="R2332" s="24">
        <f>Table1[[#This Row],[SumOfUnits]]*Table1[[#This Row],[Actuarial Factor 06/20/2023]]</f>
        <v>0.93398216006047052</v>
      </c>
      <c r="S2332" s="23"/>
    </row>
    <row r="2333" spans="1:19" x14ac:dyDescent="0.25">
      <c r="A2333" s="192" t="s">
        <v>306</v>
      </c>
      <c r="B2333" s="193" t="s">
        <v>307</v>
      </c>
      <c r="C2333" s="192" t="s">
        <v>78</v>
      </c>
      <c r="D2333" s="192" t="s">
        <v>30</v>
      </c>
      <c r="E2333" s="192" t="s">
        <v>60</v>
      </c>
      <c r="F2333" s="194">
        <v>180.49532620217792</v>
      </c>
      <c r="G2333">
        <v>2</v>
      </c>
      <c r="H2333">
        <v>2</v>
      </c>
      <c r="I2333" s="167">
        <v>147.92328789257357</v>
      </c>
      <c r="J2333" s="22">
        <v>0.81954082138880713</v>
      </c>
      <c r="K2333" s="22" t="s">
        <v>308</v>
      </c>
      <c r="L2333" s="22" t="s">
        <v>58</v>
      </c>
      <c r="M2333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33" s="24" t="str">
        <f>IFERROR(IF(Table1[[#This Row],[Medicare Rate in CR]]&gt;0,"Y","N"),"N")</f>
        <v>Y</v>
      </c>
      <c r="O2333" s="166">
        <f>Table1[[#This Row],[Medicare Rate in CR]]*Table1[[#This Row],[SumOfUnits]]*Table1[[#This Row],[Actuarial Factor 06/20/2023]]</f>
        <v>418.16250870542495</v>
      </c>
      <c r="P23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418.16250870542495</v>
      </c>
      <c r="Q2333" s="166">
        <f>Table1[[#This Row],[Trended Medicare Pricing for all RHCs]]-Table1[[#This Row],[SumOfSFY24 Estimated Payment 5/04/23]]</f>
        <v>270.23922081285139</v>
      </c>
      <c r="R2333" s="24">
        <f>Table1[[#This Row],[SumOfUnits]]*Table1[[#This Row],[Actuarial Factor 06/20/2023]]</f>
        <v>1.6390816427776143</v>
      </c>
      <c r="S2333" s="23"/>
    </row>
    <row r="2334" spans="1:19" x14ac:dyDescent="0.25">
      <c r="A2334" s="192" t="s">
        <v>306</v>
      </c>
      <c r="B2334" s="193" t="s">
        <v>307</v>
      </c>
      <c r="C2334" s="192" t="s">
        <v>78</v>
      </c>
      <c r="D2334" s="192" t="s">
        <v>30</v>
      </c>
      <c r="E2334" s="192" t="s">
        <v>62</v>
      </c>
      <c r="F2334" s="194">
        <v>449.37843307314256</v>
      </c>
      <c r="G2334">
        <v>5</v>
      </c>
      <c r="H2334">
        <v>5</v>
      </c>
      <c r="I2334" s="167">
        <v>426.87413476754574</v>
      </c>
      <c r="J2334" s="22">
        <v>0.94992127648027569</v>
      </c>
      <c r="K2334" s="22" t="s">
        <v>308</v>
      </c>
      <c r="L2334" s="22" t="s">
        <v>58</v>
      </c>
      <c r="M2334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34" s="24" t="str">
        <f>IFERROR(IF(Table1[[#This Row],[Medicare Rate in CR]]&gt;0,"Y","N"),"N")</f>
        <v>Y</v>
      </c>
      <c r="O2334" s="166">
        <f>Table1[[#This Row],[Medicare Rate in CR]]*Table1[[#This Row],[SumOfUnits]]*Table1[[#This Row],[Actuarial Factor 06/20/2023]]</f>
        <v>1211.7195802782396</v>
      </c>
      <c r="P23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1211.7195802782396</v>
      </c>
      <c r="Q2334" s="166">
        <f>Table1[[#This Row],[Trended Medicare Pricing for all RHCs]]-Table1[[#This Row],[SumOfSFY24 Estimated Payment 5/04/23]]</f>
        <v>784.84544551069393</v>
      </c>
      <c r="R2334" s="24">
        <f>Table1[[#This Row],[SumOfUnits]]*Table1[[#This Row],[Actuarial Factor 06/20/2023]]</f>
        <v>4.7496063824013781</v>
      </c>
      <c r="S2334" s="23"/>
    </row>
    <row r="2335" spans="1:19" x14ac:dyDescent="0.25">
      <c r="A2335" s="192" t="s">
        <v>306</v>
      </c>
      <c r="B2335" s="193" t="s">
        <v>307</v>
      </c>
      <c r="C2335" s="192" t="s">
        <v>78</v>
      </c>
      <c r="D2335" s="192" t="s">
        <v>30</v>
      </c>
      <c r="E2335" s="192" t="s">
        <v>63</v>
      </c>
      <c r="F2335" s="194">
        <v>88.387780668786732</v>
      </c>
      <c r="G2335">
        <v>1</v>
      </c>
      <c r="H2335">
        <v>1</v>
      </c>
      <c r="I2335" s="167">
        <v>82.775654026459634</v>
      </c>
      <c r="J2335" s="22">
        <v>0.93650562781571278</v>
      </c>
      <c r="K2335" s="22" t="s">
        <v>308</v>
      </c>
      <c r="L2335" s="22" t="s">
        <v>58</v>
      </c>
      <c r="M2335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35" s="24" t="str">
        <f>IFERROR(IF(Table1[[#This Row],[Medicare Rate in CR]]&gt;0,"Y","N"),"N")</f>
        <v>Y</v>
      </c>
      <c r="O2335" s="166">
        <f>Table1[[#This Row],[Medicare Rate in CR]]*Table1[[#This Row],[SumOfUnits]]*Table1[[#This Row],[Actuarial Factor 06/20/2023]]</f>
        <v>238.92131576834464</v>
      </c>
      <c r="P23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238.92131576834464</v>
      </c>
      <c r="Q2335" s="166">
        <f>Table1[[#This Row],[Trended Medicare Pricing for all RHCs]]-Table1[[#This Row],[SumOfSFY24 Estimated Payment 5/04/23]]</f>
        <v>156.14566174188502</v>
      </c>
      <c r="R2335" s="24">
        <f>Table1[[#This Row],[SumOfUnits]]*Table1[[#This Row],[Actuarial Factor 06/20/2023]]</f>
        <v>0.93650562781571278</v>
      </c>
      <c r="S2335" s="23"/>
    </row>
    <row r="2336" spans="1:19" x14ac:dyDescent="0.25">
      <c r="A2336" s="192" t="s">
        <v>306</v>
      </c>
      <c r="B2336" s="193" t="s">
        <v>307</v>
      </c>
      <c r="C2336" s="192" t="s">
        <v>78</v>
      </c>
      <c r="D2336" s="192" t="s">
        <v>31</v>
      </c>
      <c r="E2336" s="192" t="s">
        <v>69</v>
      </c>
      <c r="F2336" s="194">
        <v>353.55112267514693</v>
      </c>
      <c r="G2336">
        <v>4</v>
      </c>
      <c r="H2336">
        <v>4</v>
      </c>
      <c r="I2336" s="167">
        <v>378.47442687740192</v>
      </c>
      <c r="J2336" s="22">
        <v>1.0704942018389665</v>
      </c>
      <c r="K2336" s="22" t="s">
        <v>308</v>
      </c>
      <c r="L2336" s="22" t="s">
        <v>58</v>
      </c>
      <c r="M2336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36" s="24" t="str">
        <f>IFERROR(IF(Table1[[#This Row],[Medicare Rate in CR]]&gt;0,"Y","N"),"N")</f>
        <v>Y</v>
      </c>
      <c r="O2336" s="166">
        <f>Table1[[#This Row],[Medicare Rate in CR]]*Table1[[#This Row],[SumOfUnits]]*Table1[[#This Row],[Actuarial Factor 06/20/2023]]</f>
        <v>1092.4179230926286</v>
      </c>
      <c r="P23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1092.4179230926286</v>
      </c>
      <c r="Q2336" s="166">
        <f>Table1[[#This Row],[Trended Medicare Pricing for all RHCs]]-Table1[[#This Row],[SumOfSFY24 Estimated Payment 5/04/23]]</f>
        <v>713.94349621522667</v>
      </c>
      <c r="R2336" s="24">
        <f>Table1[[#This Row],[SumOfUnits]]*Table1[[#This Row],[Actuarial Factor 06/20/2023]]</f>
        <v>4.2819768073558659</v>
      </c>
      <c r="S2336" s="23"/>
    </row>
    <row r="2337" spans="1:19" x14ac:dyDescent="0.25">
      <c r="A2337" s="192" t="s">
        <v>306</v>
      </c>
      <c r="B2337" s="193" t="s">
        <v>307</v>
      </c>
      <c r="C2337" s="192" t="s">
        <v>79</v>
      </c>
      <c r="D2337" s="192" t="s">
        <v>30</v>
      </c>
      <c r="E2337" s="192" t="s">
        <v>59</v>
      </c>
      <c r="F2337" s="194">
        <v>180.49532620217792</v>
      </c>
      <c r="G2337">
        <v>2</v>
      </c>
      <c r="H2337">
        <v>2</v>
      </c>
      <c r="I2337" s="167">
        <v>172.35983727582374</v>
      </c>
      <c r="J2337" s="22">
        <v>0.95492687208287386</v>
      </c>
      <c r="K2337" s="22" t="s">
        <v>308</v>
      </c>
      <c r="L2337" s="22" t="s">
        <v>58</v>
      </c>
      <c r="M2337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37" s="24" t="str">
        <f>IFERROR(IF(Table1[[#This Row],[Medicare Rate in CR]]&gt;0,"Y","N"),"N")</f>
        <v>Y</v>
      </c>
      <c r="O2337" s="166">
        <f>Table1[[#This Row],[Medicare Rate in CR]]*Table1[[#This Row],[SumOfUnits]]*Table1[[#This Row],[Actuarial Factor 06/20/2023]]</f>
        <v>487.24188721156554</v>
      </c>
      <c r="P23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487.24188721156554</v>
      </c>
      <c r="Q2337" s="166">
        <f>Table1[[#This Row],[Trended Medicare Pricing for all RHCs]]-Table1[[#This Row],[SumOfSFY24 Estimated Payment 5/04/23]]</f>
        <v>314.8820499357418</v>
      </c>
      <c r="R2337" s="24">
        <f>Table1[[#This Row],[SumOfUnits]]*Table1[[#This Row],[Actuarial Factor 06/20/2023]]</f>
        <v>1.9098537441657477</v>
      </c>
      <c r="S2337" s="23"/>
    </row>
    <row r="2338" spans="1:19" x14ac:dyDescent="0.25">
      <c r="A2338" s="192" t="s">
        <v>306</v>
      </c>
      <c r="B2338" s="193" t="s">
        <v>307</v>
      </c>
      <c r="C2338" s="192" t="s">
        <v>79</v>
      </c>
      <c r="D2338" s="192" t="s">
        <v>30</v>
      </c>
      <c r="E2338" s="192" t="s">
        <v>62</v>
      </c>
      <c r="F2338" s="194">
        <v>441.93890334393365</v>
      </c>
      <c r="G2338">
        <v>5</v>
      </c>
      <c r="H2338">
        <v>5</v>
      </c>
      <c r="I2338" s="167">
        <v>448.0125867180958</v>
      </c>
      <c r="J2338" s="22">
        <v>1.0137432648001921</v>
      </c>
      <c r="K2338" s="22" t="s">
        <v>308</v>
      </c>
      <c r="L2338" s="22" t="s">
        <v>58</v>
      </c>
      <c r="M2338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38" s="24" t="str">
        <f>IFERROR(IF(Table1[[#This Row],[Medicare Rate in CR]]&gt;0,"Y","N"),"N")</f>
        <v>Y</v>
      </c>
      <c r="O2338" s="166">
        <f>Table1[[#This Row],[Medicare Rate in CR]]*Table1[[#This Row],[SumOfUnits]]*Table1[[#This Row],[Actuarial Factor 06/20/2023]]</f>
        <v>1293.1309085791249</v>
      </c>
      <c r="P23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1293.1309085791249</v>
      </c>
      <c r="Q2338" s="166">
        <f>Table1[[#This Row],[Trended Medicare Pricing for all RHCs]]-Table1[[#This Row],[SumOfSFY24 Estimated Payment 5/04/23]]</f>
        <v>845.11832186102913</v>
      </c>
      <c r="R2338" s="24">
        <f>Table1[[#This Row],[SumOfUnits]]*Table1[[#This Row],[Actuarial Factor 06/20/2023]]</f>
        <v>5.0687163240009605</v>
      </c>
      <c r="S2338" s="23"/>
    </row>
    <row r="2339" spans="1:19" x14ac:dyDescent="0.25">
      <c r="A2339" s="192" t="s">
        <v>306</v>
      </c>
      <c r="B2339" s="193" t="s">
        <v>307</v>
      </c>
      <c r="C2339" s="192" t="s">
        <v>79</v>
      </c>
      <c r="D2339" s="192" t="s">
        <v>30</v>
      </c>
      <c r="E2339" s="192" t="s">
        <v>64</v>
      </c>
      <c r="F2339" s="194">
        <v>443.79878577623589</v>
      </c>
      <c r="G2339">
        <v>5</v>
      </c>
      <c r="H2339">
        <v>5</v>
      </c>
      <c r="I2339" s="167">
        <v>424.62459261361136</v>
      </c>
      <c r="J2339" s="22">
        <v>0.95679530053448103</v>
      </c>
      <c r="K2339" s="22" t="s">
        <v>308</v>
      </c>
      <c r="L2339" s="22" t="s">
        <v>58</v>
      </c>
      <c r="M2339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39" s="24" t="str">
        <f>IFERROR(IF(Table1[[#This Row],[Medicare Rate in CR]]&gt;0,"Y","N"),"N")</f>
        <v>Y</v>
      </c>
      <c r="O2339" s="166">
        <f>Table1[[#This Row],[Medicare Rate in CR]]*Table1[[#This Row],[SumOfUnits]]*Table1[[#This Row],[Actuarial Factor 06/20/2023]]</f>
        <v>1220.488085361784</v>
      </c>
      <c r="P23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1220.488085361784</v>
      </c>
      <c r="Q2339" s="166">
        <f>Table1[[#This Row],[Trended Medicare Pricing for all RHCs]]-Table1[[#This Row],[SumOfSFY24 Estimated Payment 5/04/23]]</f>
        <v>795.86349274817258</v>
      </c>
      <c r="R2339" s="24">
        <f>Table1[[#This Row],[SumOfUnits]]*Table1[[#This Row],[Actuarial Factor 06/20/2023]]</f>
        <v>4.783976502672405</v>
      </c>
      <c r="S2339" s="23"/>
    </row>
    <row r="2340" spans="1:19" x14ac:dyDescent="0.25">
      <c r="A2340" s="192" t="s">
        <v>306</v>
      </c>
      <c r="B2340" s="193" t="s">
        <v>307</v>
      </c>
      <c r="C2340" s="192" t="s">
        <v>55</v>
      </c>
      <c r="D2340" s="192" t="s">
        <v>30</v>
      </c>
      <c r="E2340" s="192" t="s">
        <v>56</v>
      </c>
      <c r="F2340" s="194">
        <v>3104.7316180013509</v>
      </c>
      <c r="G2340">
        <v>35</v>
      </c>
      <c r="H2340">
        <v>35</v>
      </c>
      <c r="I2340" s="167">
        <v>3329.5715304465798</v>
      </c>
      <c r="J2340" s="22">
        <v>1.0724184696485837</v>
      </c>
      <c r="K2340" s="22" t="s">
        <v>308</v>
      </c>
      <c r="L2340" s="22" t="s">
        <v>58</v>
      </c>
      <c r="M2340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40" s="24" t="str">
        <f>IFERROR(IF(Table1[[#This Row],[Medicare Rate in CR]]&gt;0,"Y","N"),"N")</f>
        <v>Y</v>
      </c>
      <c r="O2340" s="166">
        <f>Table1[[#This Row],[Medicare Rate in CR]]*Table1[[#This Row],[SumOfUnits]]*Table1[[#This Row],[Actuarial Factor 06/20/2023]]</f>
        <v>9575.838999186135</v>
      </c>
      <c r="P23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9575.838999186135</v>
      </c>
      <c r="Q2340" s="166">
        <f>Table1[[#This Row],[Trended Medicare Pricing for all RHCs]]-Table1[[#This Row],[SumOfSFY24 Estimated Payment 5/04/23]]</f>
        <v>6246.2674687395556</v>
      </c>
      <c r="R2340" s="24">
        <f>Table1[[#This Row],[SumOfUnits]]*Table1[[#This Row],[Actuarial Factor 06/20/2023]]</f>
        <v>37.534646437700431</v>
      </c>
      <c r="S2340" s="23"/>
    </row>
    <row r="2341" spans="1:19" x14ac:dyDescent="0.25">
      <c r="A2341" s="192" t="s">
        <v>306</v>
      </c>
      <c r="B2341" s="193" t="s">
        <v>307</v>
      </c>
      <c r="C2341" s="192" t="s">
        <v>55</v>
      </c>
      <c r="D2341" s="192" t="s">
        <v>30</v>
      </c>
      <c r="E2341" s="192" t="s">
        <v>59</v>
      </c>
      <c r="F2341" s="194">
        <v>20080.0220256336</v>
      </c>
      <c r="G2341">
        <v>227</v>
      </c>
      <c r="H2341">
        <v>227</v>
      </c>
      <c r="I2341" s="167">
        <v>20536.24260425851</v>
      </c>
      <c r="J2341" s="22">
        <v>1.0227201234163246</v>
      </c>
      <c r="K2341" s="22" t="s">
        <v>308</v>
      </c>
      <c r="L2341" s="22" t="s">
        <v>58</v>
      </c>
      <c r="M2341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41" s="24" t="str">
        <f>IFERROR(IF(Table1[[#This Row],[Medicare Rate in CR]]&gt;0,"Y","N"),"N")</f>
        <v>Y</v>
      </c>
      <c r="O2341" s="166">
        <f>Table1[[#This Row],[Medicare Rate in CR]]*Table1[[#This Row],[SumOfUnits]]*Table1[[#This Row],[Actuarial Factor 06/20/2023]]</f>
        <v>59228.013240115804</v>
      </c>
      <c r="P23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59228.013240115804</v>
      </c>
      <c r="Q2341" s="166">
        <f>Table1[[#This Row],[Trended Medicare Pricing for all RHCs]]-Table1[[#This Row],[SumOfSFY24 Estimated Payment 5/04/23]]</f>
        <v>38691.77063585729</v>
      </c>
      <c r="R2341" s="24">
        <f>Table1[[#This Row],[SumOfUnits]]*Table1[[#This Row],[Actuarial Factor 06/20/2023]]</f>
        <v>232.15746801550569</v>
      </c>
      <c r="S2341" s="23"/>
    </row>
    <row r="2342" spans="1:19" x14ac:dyDescent="0.25">
      <c r="A2342" s="192" t="s">
        <v>306</v>
      </c>
      <c r="B2342" s="193" t="s">
        <v>307</v>
      </c>
      <c r="C2342" s="192" t="s">
        <v>55</v>
      </c>
      <c r="D2342" s="192" t="s">
        <v>30</v>
      </c>
      <c r="E2342" s="192" t="s">
        <v>60</v>
      </c>
      <c r="F2342" s="194">
        <v>18054.478298159367</v>
      </c>
      <c r="G2342">
        <v>203</v>
      </c>
      <c r="H2342">
        <v>203</v>
      </c>
      <c r="I2342" s="167">
        <v>16405.133420830287</v>
      </c>
      <c r="J2342" s="22">
        <v>0.90864621784738975</v>
      </c>
      <c r="K2342" s="22" t="s">
        <v>308</v>
      </c>
      <c r="L2342" s="22" t="s">
        <v>58</v>
      </c>
      <c r="M2342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42" s="24" t="str">
        <f>IFERROR(IF(Table1[[#This Row],[Medicare Rate in CR]]&gt;0,"Y","N"),"N")</f>
        <v>Y</v>
      </c>
      <c r="O2342" s="166">
        <f>Table1[[#This Row],[Medicare Rate in CR]]*Table1[[#This Row],[SumOfUnits]]*Table1[[#This Row],[Actuarial Factor 06/20/2023]]</f>
        <v>47058.206088736893</v>
      </c>
      <c r="P23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47058.206088736893</v>
      </c>
      <c r="Q2342" s="166">
        <f>Table1[[#This Row],[Trended Medicare Pricing for all RHCs]]-Table1[[#This Row],[SumOfSFY24 Estimated Payment 5/04/23]]</f>
        <v>30653.072667906607</v>
      </c>
      <c r="R2342" s="24">
        <f>Table1[[#This Row],[SumOfUnits]]*Table1[[#This Row],[Actuarial Factor 06/20/2023]]</f>
        <v>184.45518222302013</v>
      </c>
      <c r="S2342" s="23"/>
    </row>
    <row r="2343" spans="1:19" x14ac:dyDescent="0.25">
      <c r="A2343" s="192" t="s">
        <v>306</v>
      </c>
      <c r="B2343" s="193" t="s">
        <v>307</v>
      </c>
      <c r="C2343" s="192" t="s">
        <v>55</v>
      </c>
      <c r="D2343" s="192" t="s">
        <v>30</v>
      </c>
      <c r="E2343" s="192" t="s">
        <v>61</v>
      </c>
      <c r="F2343" s="194">
        <v>3975.1718425363792</v>
      </c>
      <c r="G2343">
        <v>45</v>
      </c>
      <c r="H2343">
        <v>45</v>
      </c>
      <c r="I2343" s="167">
        <v>3612.0248600141203</v>
      </c>
      <c r="J2343" s="22">
        <v>0.90864621784738975</v>
      </c>
      <c r="K2343" s="22" t="s">
        <v>308</v>
      </c>
      <c r="L2343" s="22" t="s">
        <v>58</v>
      </c>
      <c r="M2343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43" s="24" t="str">
        <f>IFERROR(IF(Table1[[#This Row],[Medicare Rate in CR]]&gt;0,"Y","N"),"N")</f>
        <v>Y</v>
      </c>
      <c r="O2343" s="166">
        <f>Table1[[#This Row],[Medicare Rate in CR]]*Table1[[#This Row],[SumOfUnits]]*Table1[[#This Row],[Actuarial Factor 06/20/2023]]</f>
        <v>10431.622039375174</v>
      </c>
      <c r="P23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10431.622039375174</v>
      </c>
      <c r="Q2343" s="166">
        <f>Table1[[#This Row],[Trended Medicare Pricing for all RHCs]]-Table1[[#This Row],[SumOfSFY24 Estimated Payment 5/04/23]]</f>
        <v>6819.5971793610533</v>
      </c>
      <c r="R2343" s="24">
        <f>Table1[[#This Row],[SumOfUnits]]*Table1[[#This Row],[Actuarial Factor 06/20/2023]]</f>
        <v>40.889079803132539</v>
      </c>
      <c r="S2343" s="23"/>
    </row>
    <row r="2344" spans="1:19" x14ac:dyDescent="0.25">
      <c r="A2344" s="192" t="s">
        <v>306</v>
      </c>
      <c r="B2344" s="193" t="s">
        <v>307</v>
      </c>
      <c r="C2344" s="192" t="s">
        <v>55</v>
      </c>
      <c r="D2344" s="192" t="s">
        <v>30</v>
      </c>
      <c r="E2344" s="192" t="s">
        <v>62</v>
      </c>
      <c r="F2344" s="194">
        <v>43384.503912498585</v>
      </c>
      <c r="G2344">
        <v>490</v>
      </c>
      <c r="H2344">
        <v>490</v>
      </c>
      <c r="I2344" s="167">
        <v>45497.844951539286</v>
      </c>
      <c r="J2344" s="22">
        <v>1.0487118866981413</v>
      </c>
      <c r="K2344" s="22" t="s">
        <v>308</v>
      </c>
      <c r="L2344" s="22" t="s">
        <v>58</v>
      </c>
      <c r="M2344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44" s="24" t="str">
        <f>IFERROR(IF(Table1[[#This Row],[Medicare Rate in CR]]&gt;0,"Y","N"),"N")</f>
        <v>Y</v>
      </c>
      <c r="O2344" s="166">
        <f>Table1[[#This Row],[Medicare Rate in CR]]*Table1[[#This Row],[SumOfUnits]]*Table1[[#This Row],[Actuarial Factor 06/20/2023]]</f>
        <v>131098.21450187062</v>
      </c>
      <c r="P23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131098.21450187062</v>
      </c>
      <c r="Q2344" s="166">
        <f>Table1[[#This Row],[Trended Medicare Pricing for all RHCs]]-Table1[[#This Row],[SumOfSFY24 Estimated Payment 5/04/23]]</f>
        <v>85600.369550331336</v>
      </c>
      <c r="R2344" s="24">
        <f>Table1[[#This Row],[SumOfUnits]]*Table1[[#This Row],[Actuarial Factor 06/20/2023]]</f>
        <v>513.86882448208928</v>
      </c>
      <c r="S2344" s="23"/>
    </row>
    <row r="2345" spans="1:19" x14ac:dyDescent="0.25">
      <c r="A2345" s="192" t="s">
        <v>306</v>
      </c>
      <c r="B2345" s="193" t="s">
        <v>307</v>
      </c>
      <c r="C2345" s="192" t="s">
        <v>55</v>
      </c>
      <c r="D2345" s="192" t="s">
        <v>30</v>
      </c>
      <c r="E2345" s="192" t="s">
        <v>63</v>
      </c>
      <c r="F2345" s="194">
        <v>6311.4351431049527</v>
      </c>
      <c r="G2345">
        <v>71</v>
      </c>
      <c r="H2345">
        <v>71</v>
      </c>
      <c r="I2345" s="167">
        <v>6328.1317556239201</v>
      </c>
      <c r="J2345" s="22">
        <v>1.0026454541859957</v>
      </c>
      <c r="K2345" s="22" t="s">
        <v>308</v>
      </c>
      <c r="L2345" s="22" t="s">
        <v>58</v>
      </c>
      <c r="M2345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45" s="24" t="str">
        <f>IFERROR(IF(Table1[[#This Row],[Medicare Rate in CR]]&gt;0,"Y","N"),"N")</f>
        <v>Y</v>
      </c>
      <c r="O2345" s="166">
        <f>Table1[[#This Row],[Medicare Rate in CR]]*Table1[[#This Row],[SumOfUnits]]*Table1[[#This Row],[Actuarial Factor 06/20/2023]]</f>
        <v>18161.438487307118</v>
      </c>
      <c r="P23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18161.438487307118</v>
      </c>
      <c r="Q2345" s="166">
        <f>Table1[[#This Row],[Trended Medicare Pricing for all RHCs]]-Table1[[#This Row],[SumOfSFY24 Estimated Payment 5/04/23]]</f>
        <v>11833.306731683198</v>
      </c>
      <c r="R2345" s="24">
        <f>Table1[[#This Row],[SumOfUnits]]*Table1[[#This Row],[Actuarial Factor 06/20/2023]]</f>
        <v>71.187827247205689</v>
      </c>
      <c r="S2345" s="23"/>
    </row>
    <row r="2346" spans="1:19" x14ac:dyDescent="0.25">
      <c r="A2346" s="192" t="s">
        <v>306</v>
      </c>
      <c r="B2346" s="193" t="s">
        <v>307</v>
      </c>
      <c r="C2346" s="192" t="s">
        <v>55</v>
      </c>
      <c r="D2346" s="192" t="s">
        <v>30</v>
      </c>
      <c r="E2346" s="192" t="s">
        <v>64</v>
      </c>
      <c r="F2346" s="194">
        <v>7682.6907362436177</v>
      </c>
      <c r="G2346">
        <v>88</v>
      </c>
      <c r="H2346">
        <v>88</v>
      </c>
      <c r="I2346" s="167">
        <v>7532.1050225072004</v>
      </c>
      <c r="J2346" s="22">
        <v>0.98039935240058296</v>
      </c>
      <c r="K2346" s="22" t="s">
        <v>308</v>
      </c>
      <c r="L2346" s="22" t="s">
        <v>58</v>
      </c>
      <c r="M2346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46" s="24" t="str">
        <f>IFERROR(IF(Table1[[#This Row],[Medicare Rate in CR]]&gt;0,"Y","N"),"N")</f>
        <v>Y</v>
      </c>
      <c r="O2346" s="166">
        <f>Table1[[#This Row],[Medicare Rate in CR]]*Table1[[#This Row],[SumOfUnits]]*Table1[[#This Row],[Actuarial Factor 06/20/2023]]</f>
        <v>22010.514485030431</v>
      </c>
      <c r="P23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22010.514485030431</v>
      </c>
      <c r="Q2346" s="166">
        <f>Table1[[#This Row],[Trended Medicare Pricing for all RHCs]]-Table1[[#This Row],[SumOfSFY24 Estimated Payment 5/04/23]]</f>
        <v>14478.409462523232</v>
      </c>
      <c r="R2346" s="24">
        <f>Table1[[#This Row],[SumOfUnits]]*Table1[[#This Row],[Actuarial Factor 06/20/2023]]</f>
        <v>86.275143011251302</v>
      </c>
      <c r="S2346" s="23"/>
    </row>
    <row r="2347" spans="1:19" x14ac:dyDescent="0.25">
      <c r="A2347" s="192" t="s">
        <v>306</v>
      </c>
      <c r="B2347" s="193" t="s">
        <v>307</v>
      </c>
      <c r="C2347" s="192" t="s">
        <v>55</v>
      </c>
      <c r="D2347" s="192" t="s">
        <v>30</v>
      </c>
      <c r="E2347" s="192" t="s">
        <v>77</v>
      </c>
      <c r="F2347" s="194">
        <v>2856.3295287655392</v>
      </c>
      <c r="G2347">
        <v>32</v>
      </c>
      <c r="H2347">
        <v>32</v>
      </c>
      <c r="I2347" s="167">
        <v>3618.0891385869941</v>
      </c>
      <c r="J2347" s="22">
        <v>1.2666917812352958</v>
      </c>
      <c r="K2347" s="22" t="s">
        <v>308</v>
      </c>
      <c r="L2347" s="22" t="s">
        <v>58</v>
      </c>
      <c r="M2347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47" s="24" t="str">
        <f>IFERROR(IF(Table1[[#This Row],[Medicare Rate in CR]]&gt;0,"Y","N"),"N")</f>
        <v>Y</v>
      </c>
      <c r="O2347" s="166">
        <f>Table1[[#This Row],[Medicare Rate in CR]]*Table1[[#This Row],[SumOfUnits]]*Table1[[#This Row],[Actuarial Factor 06/20/2023]]</f>
        <v>10341.069031319958</v>
      </c>
      <c r="P23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10341.069031319958</v>
      </c>
      <c r="Q2347" s="166">
        <f>Table1[[#This Row],[Trended Medicare Pricing for all RHCs]]-Table1[[#This Row],[SumOfSFY24 Estimated Payment 5/04/23]]</f>
        <v>6722.979892732963</v>
      </c>
      <c r="R2347" s="24">
        <f>Table1[[#This Row],[SumOfUnits]]*Table1[[#This Row],[Actuarial Factor 06/20/2023]]</f>
        <v>40.534136999529466</v>
      </c>
      <c r="S2347" s="23"/>
    </row>
    <row r="2348" spans="1:19" x14ac:dyDescent="0.25">
      <c r="A2348" s="192" t="s">
        <v>306</v>
      </c>
      <c r="B2348" s="193" t="s">
        <v>307</v>
      </c>
      <c r="C2348" s="192" t="s">
        <v>55</v>
      </c>
      <c r="D2348" s="192" t="s">
        <v>32</v>
      </c>
      <c r="E2348" s="192" t="s">
        <v>81</v>
      </c>
      <c r="F2348" s="194">
        <v>88.387780668786732</v>
      </c>
      <c r="G2348">
        <v>1</v>
      </c>
      <c r="H2348">
        <v>1</v>
      </c>
      <c r="I2348" s="167">
        <v>91.390200037646622</v>
      </c>
      <c r="J2348" s="22">
        <v>1.0339687154281063</v>
      </c>
      <c r="K2348" s="22" t="s">
        <v>308</v>
      </c>
      <c r="L2348" s="22" t="s">
        <v>58</v>
      </c>
      <c r="M2348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48" s="24" t="str">
        <f>IFERROR(IF(Table1[[#This Row],[Medicare Rate in CR]]&gt;0,"Y","N"),"N")</f>
        <v>Y</v>
      </c>
      <c r="O2348" s="166">
        <f>Table1[[#This Row],[Medicare Rate in CR]]*Table1[[#This Row],[SumOfUnits]]*Table1[[#This Row],[Actuarial Factor 06/20/2023]]</f>
        <v>263.78609868001848</v>
      </c>
      <c r="P23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263.78609868001848</v>
      </c>
      <c r="Q2348" s="166">
        <f>Table1[[#This Row],[Trended Medicare Pricing for all RHCs]]-Table1[[#This Row],[SumOfSFY24 Estimated Payment 5/04/23]]</f>
        <v>172.39589864237186</v>
      </c>
      <c r="R2348" s="24">
        <f>Table1[[#This Row],[SumOfUnits]]*Table1[[#This Row],[Actuarial Factor 06/20/2023]]</f>
        <v>1.0339687154281063</v>
      </c>
      <c r="S2348" s="23"/>
    </row>
    <row r="2349" spans="1:19" x14ac:dyDescent="0.25">
      <c r="A2349" s="192" t="s">
        <v>306</v>
      </c>
      <c r="B2349" s="193" t="s">
        <v>307</v>
      </c>
      <c r="C2349" s="192" t="s">
        <v>55</v>
      </c>
      <c r="D2349" s="192" t="s">
        <v>32</v>
      </c>
      <c r="E2349" s="192" t="s">
        <v>65</v>
      </c>
      <c r="F2349" s="194">
        <v>1871.0224535029397</v>
      </c>
      <c r="G2349">
        <v>21</v>
      </c>
      <c r="H2349">
        <v>21</v>
      </c>
      <c r="I2349" s="167">
        <v>2322.8081630074948</v>
      </c>
      <c r="J2349" s="22">
        <v>1.241464611319185</v>
      </c>
      <c r="K2349" s="22" t="s">
        <v>308</v>
      </c>
      <c r="L2349" s="22" t="s">
        <v>58</v>
      </c>
      <c r="M2349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49" s="24" t="str">
        <f>IFERROR(IF(Table1[[#This Row],[Medicare Rate in CR]]&gt;0,"Y","N"),"N")</f>
        <v>Y</v>
      </c>
      <c r="O2349" s="166">
        <f>Table1[[#This Row],[Medicare Rate in CR]]*Table1[[#This Row],[SumOfUnits]]*Table1[[#This Row],[Actuarial Factor 06/20/2023]]</f>
        <v>6651.1714844347607</v>
      </c>
      <c r="P23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6651.1714844347607</v>
      </c>
      <c r="Q2349" s="166">
        <f>Table1[[#This Row],[Trended Medicare Pricing for all RHCs]]-Table1[[#This Row],[SumOfSFY24 Estimated Payment 5/04/23]]</f>
        <v>4328.3633214272659</v>
      </c>
      <c r="R2349" s="24">
        <f>Table1[[#This Row],[SumOfUnits]]*Table1[[#This Row],[Actuarial Factor 06/20/2023]]</f>
        <v>26.070756837702884</v>
      </c>
      <c r="S2349" s="23"/>
    </row>
    <row r="2350" spans="1:19" x14ac:dyDescent="0.25">
      <c r="A2350" s="192" t="s">
        <v>306</v>
      </c>
      <c r="B2350" s="193" t="s">
        <v>307</v>
      </c>
      <c r="C2350" s="192" t="s">
        <v>55</v>
      </c>
      <c r="D2350" s="192" t="s">
        <v>32</v>
      </c>
      <c r="E2350" s="192" t="s">
        <v>66</v>
      </c>
      <c r="F2350" s="194">
        <v>1513.7515659631881</v>
      </c>
      <c r="G2350">
        <v>17</v>
      </c>
      <c r="H2350">
        <v>17</v>
      </c>
      <c r="I2350" s="167">
        <v>1616.429354210476</v>
      </c>
      <c r="J2350" s="22">
        <v>1.0678300129004028</v>
      </c>
      <c r="K2350" s="22" t="s">
        <v>308</v>
      </c>
      <c r="L2350" s="22" t="s">
        <v>58</v>
      </c>
      <c r="M2350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50" s="24" t="str">
        <f>IFERROR(IF(Table1[[#This Row],[Medicare Rate in CR]]&gt;0,"Y","N"),"N")</f>
        <v>Y</v>
      </c>
      <c r="O2350" s="166">
        <f>Table1[[#This Row],[Medicare Rate in CR]]*Table1[[#This Row],[SumOfUnits]]*Table1[[#This Row],[Actuarial Factor 06/20/2023]]</f>
        <v>4631.2214791495626</v>
      </c>
      <c r="P23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4631.2214791495626</v>
      </c>
      <c r="Q2350" s="166">
        <f>Table1[[#This Row],[Trended Medicare Pricing for all RHCs]]-Table1[[#This Row],[SumOfSFY24 Estimated Payment 5/04/23]]</f>
        <v>3014.7921249390865</v>
      </c>
      <c r="R2350" s="24">
        <f>Table1[[#This Row],[SumOfUnits]]*Table1[[#This Row],[Actuarial Factor 06/20/2023]]</f>
        <v>18.153110219306846</v>
      </c>
      <c r="S2350" s="23"/>
    </row>
    <row r="2351" spans="1:19" x14ac:dyDescent="0.25">
      <c r="A2351" s="192" t="s">
        <v>306</v>
      </c>
      <c r="B2351" s="193" t="s">
        <v>307</v>
      </c>
      <c r="C2351" s="192" t="s">
        <v>55</v>
      </c>
      <c r="D2351" s="192" t="s">
        <v>31</v>
      </c>
      <c r="E2351" s="192" t="s">
        <v>82</v>
      </c>
      <c r="F2351" s="194">
        <v>445.65866820853813</v>
      </c>
      <c r="G2351">
        <v>5</v>
      </c>
      <c r="H2351">
        <v>5</v>
      </c>
      <c r="I2351" s="167">
        <v>513.44734288158475</v>
      </c>
      <c r="J2351" s="22">
        <v>1.1521089558193585</v>
      </c>
      <c r="K2351" s="22" t="s">
        <v>308</v>
      </c>
      <c r="L2351" s="22" t="s">
        <v>58</v>
      </c>
      <c r="M2351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51" s="24" t="str">
        <f>IFERROR(IF(Table1[[#This Row],[Medicare Rate in CR]]&gt;0,"Y","N"),"N")</f>
        <v>Y</v>
      </c>
      <c r="O2351" s="166">
        <f>Table1[[#This Row],[Medicare Rate in CR]]*Table1[[#This Row],[SumOfUnits]]*Table1[[#This Row],[Actuarial Factor 06/20/2023]]</f>
        <v>1469.6301840431736</v>
      </c>
      <c r="P23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1469.6301840431736</v>
      </c>
      <c r="Q2351" s="166">
        <f>Table1[[#This Row],[Trended Medicare Pricing for all RHCs]]-Table1[[#This Row],[SumOfSFY24 Estimated Payment 5/04/23]]</f>
        <v>956.18284116158884</v>
      </c>
      <c r="R2351" s="24">
        <f>Table1[[#This Row],[SumOfUnits]]*Table1[[#This Row],[Actuarial Factor 06/20/2023]]</f>
        <v>5.7605447790967919</v>
      </c>
      <c r="S2351" s="23"/>
    </row>
    <row r="2352" spans="1:19" x14ac:dyDescent="0.25">
      <c r="A2352" s="192" t="s">
        <v>306</v>
      </c>
      <c r="B2352" s="193" t="s">
        <v>307</v>
      </c>
      <c r="C2352" s="192" t="s">
        <v>55</v>
      </c>
      <c r="D2352" s="192" t="s">
        <v>31</v>
      </c>
      <c r="E2352" s="192" t="s">
        <v>68</v>
      </c>
      <c r="F2352" s="194">
        <v>810.3690854774984</v>
      </c>
      <c r="G2352">
        <v>9</v>
      </c>
      <c r="H2352">
        <v>9</v>
      </c>
      <c r="I2352" s="167">
        <v>873.46188975265022</v>
      </c>
      <c r="J2352" s="22">
        <v>1.0778568746091484</v>
      </c>
      <c r="K2352" s="22" t="s">
        <v>308</v>
      </c>
      <c r="L2352" s="22" t="s">
        <v>58</v>
      </c>
      <c r="M2352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52" s="24" t="str">
        <f>IFERROR(IF(Table1[[#This Row],[Medicare Rate in CR]]&gt;0,"Y","N"),"N")</f>
        <v>Y</v>
      </c>
      <c r="O2352" s="166">
        <f>Table1[[#This Row],[Medicare Rate in CR]]*Table1[[#This Row],[SumOfUnits]]*Table1[[#This Row],[Actuarial Factor 06/20/2023]]</f>
        <v>2474.8456126525734</v>
      </c>
      <c r="P23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2474.8456126525734</v>
      </c>
      <c r="Q2352" s="166">
        <f>Table1[[#This Row],[Trended Medicare Pricing for all RHCs]]-Table1[[#This Row],[SumOfSFY24 Estimated Payment 5/04/23]]</f>
        <v>1601.3837228999232</v>
      </c>
      <c r="R2352" s="24">
        <f>Table1[[#This Row],[SumOfUnits]]*Table1[[#This Row],[Actuarial Factor 06/20/2023]]</f>
        <v>9.7007118714823353</v>
      </c>
      <c r="S2352" s="23"/>
    </row>
    <row r="2353" spans="1:19" x14ac:dyDescent="0.25">
      <c r="A2353" s="192" t="s">
        <v>306</v>
      </c>
      <c r="B2353" s="193" t="s">
        <v>307</v>
      </c>
      <c r="C2353" s="192" t="s">
        <v>55</v>
      </c>
      <c r="D2353" s="192" t="s">
        <v>31</v>
      </c>
      <c r="E2353" s="192" t="s">
        <v>74</v>
      </c>
      <c r="F2353" s="194">
        <v>537.76621374192928</v>
      </c>
      <c r="G2353">
        <v>6</v>
      </c>
      <c r="H2353">
        <v>6</v>
      </c>
      <c r="I2353" s="167">
        <v>557.7982973471087</v>
      </c>
      <c r="J2353" s="22">
        <v>1.0372505432533414</v>
      </c>
      <c r="K2353" s="22" t="s">
        <v>308</v>
      </c>
      <c r="L2353" s="22" t="s">
        <v>58</v>
      </c>
      <c r="M2353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53" s="24" t="str">
        <f>IFERROR(IF(Table1[[#This Row],[Medicare Rate in CR]]&gt;0,"Y","N"),"N")</f>
        <v>Y</v>
      </c>
      <c r="O2353" s="166">
        <f>Table1[[#This Row],[Medicare Rate in CR]]*Table1[[#This Row],[SumOfUnits]]*Table1[[#This Row],[Actuarial Factor 06/20/2023]]</f>
        <v>1587.7401515687548</v>
      </c>
      <c r="P23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1587.7401515687548</v>
      </c>
      <c r="Q2353" s="166">
        <f>Table1[[#This Row],[Trended Medicare Pricing for all RHCs]]-Table1[[#This Row],[SumOfSFY24 Estimated Payment 5/04/23]]</f>
        <v>1029.9418542216461</v>
      </c>
      <c r="R2353" s="24">
        <f>Table1[[#This Row],[SumOfUnits]]*Table1[[#This Row],[Actuarial Factor 06/20/2023]]</f>
        <v>6.223503259520049</v>
      </c>
      <c r="S2353" s="23"/>
    </row>
    <row r="2354" spans="1:19" x14ac:dyDescent="0.25">
      <c r="A2354" s="192" t="s">
        <v>306</v>
      </c>
      <c r="B2354" s="193" t="s">
        <v>307</v>
      </c>
      <c r="C2354" s="192" t="s">
        <v>55</v>
      </c>
      <c r="D2354" s="192" t="s">
        <v>31</v>
      </c>
      <c r="E2354" s="192" t="s">
        <v>69</v>
      </c>
      <c r="F2354" s="194">
        <v>15675.281873373808</v>
      </c>
      <c r="G2354">
        <v>176</v>
      </c>
      <c r="H2354">
        <v>176</v>
      </c>
      <c r="I2354" s="167">
        <v>16419.040785614798</v>
      </c>
      <c r="J2354" s="22">
        <v>1.0474478812087167</v>
      </c>
      <c r="K2354" s="22" t="s">
        <v>308</v>
      </c>
      <c r="L2354" s="22" t="s">
        <v>58</v>
      </c>
      <c r="M2354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54" s="24" t="str">
        <f>IFERROR(IF(Table1[[#This Row],[Medicare Rate in CR]]&gt;0,"Y","N"),"N")</f>
        <v>Y</v>
      </c>
      <c r="O2354" s="166">
        <f>Table1[[#This Row],[Medicare Rate in CR]]*Table1[[#This Row],[SumOfUnits]]*Table1[[#This Row],[Actuarial Factor 06/20/2023]]</f>
        <v>47031.583007898334</v>
      </c>
      <c r="P23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47031.583007898334</v>
      </c>
      <c r="Q2354" s="166">
        <f>Table1[[#This Row],[Trended Medicare Pricing for all RHCs]]-Table1[[#This Row],[SumOfSFY24 Estimated Payment 5/04/23]]</f>
        <v>30612.542222283537</v>
      </c>
      <c r="R2354" s="24">
        <f>Table1[[#This Row],[SumOfUnits]]*Table1[[#This Row],[Actuarial Factor 06/20/2023]]</f>
        <v>184.35082709273414</v>
      </c>
      <c r="S2354" s="23"/>
    </row>
    <row r="2355" spans="1:19" x14ac:dyDescent="0.25">
      <c r="A2355" s="192" t="s">
        <v>306</v>
      </c>
      <c r="B2355" s="193" t="s">
        <v>307</v>
      </c>
      <c r="C2355" s="192" t="s">
        <v>85</v>
      </c>
      <c r="D2355" s="192" t="s">
        <v>30</v>
      </c>
      <c r="E2355" s="192" t="s">
        <v>62</v>
      </c>
      <c r="F2355" s="194">
        <v>90.247663101088961</v>
      </c>
      <c r="G2355">
        <v>1</v>
      </c>
      <c r="H2355">
        <v>1</v>
      </c>
      <c r="I2355" s="167">
        <v>82.366568705887033</v>
      </c>
      <c r="J2355" s="22">
        <v>0.91267259312438831</v>
      </c>
      <c r="K2355" s="22" t="s">
        <v>308</v>
      </c>
      <c r="L2355" s="22" t="s">
        <v>58</v>
      </c>
      <c r="M2355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55" s="24" t="str">
        <f>IFERROR(IF(Table1[[#This Row],[Medicare Rate in CR]]&gt;0,"Y","N"),"N")</f>
        <v>Y</v>
      </c>
      <c r="O2355" s="166">
        <f>Table1[[#This Row],[Medicare Rate in CR]]*Table1[[#This Row],[SumOfUnits]]*Table1[[#This Row],[Actuarial Factor 06/20/2023]]</f>
        <v>232.84103195789396</v>
      </c>
      <c r="P23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232.84103195789396</v>
      </c>
      <c r="Q2355" s="166">
        <f>Table1[[#This Row],[Trended Medicare Pricing for all RHCs]]-Table1[[#This Row],[SumOfSFY24 Estimated Payment 5/04/23]]</f>
        <v>150.47446325200693</v>
      </c>
      <c r="R2355" s="24">
        <f>Table1[[#This Row],[SumOfUnits]]*Table1[[#This Row],[Actuarial Factor 06/20/2023]]</f>
        <v>0.91267259312438831</v>
      </c>
      <c r="S2355" s="23"/>
    </row>
    <row r="2356" spans="1:19" x14ac:dyDescent="0.25">
      <c r="A2356" s="192" t="s">
        <v>306</v>
      </c>
      <c r="B2356" s="193" t="s">
        <v>307</v>
      </c>
      <c r="C2356" s="192" t="s">
        <v>85</v>
      </c>
      <c r="D2356" s="192" t="s">
        <v>31</v>
      </c>
      <c r="E2356" s="192" t="s">
        <v>69</v>
      </c>
      <c r="F2356" s="194">
        <v>78.86</v>
      </c>
      <c r="G2356">
        <v>1</v>
      </c>
      <c r="H2356">
        <v>1</v>
      </c>
      <c r="I2356" s="167">
        <v>78.947667797583023</v>
      </c>
      <c r="J2356" s="22">
        <v>1.0011116890385876</v>
      </c>
      <c r="K2356" s="22" t="s">
        <v>308</v>
      </c>
      <c r="L2356" s="22" t="s">
        <v>58</v>
      </c>
      <c r="M2356" s="22" t="str">
        <f>IFERROR(IFERROR(INDEX(FreeStand_Medicare!E:E,MATCH(Table1[[#This Row],[Medicare Number]],FreeStand_Medicare!A:A,0)),INDEX(HospBased_Medicare_CR!F:F,MATCH(Table1[[#This Row],[Medicare Number]],HospBased_Medicare_CR!G:G,0))),0)</f>
        <v>255.12</v>
      </c>
      <c r="N2356" s="24" t="str">
        <f>IFERROR(IF(Table1[[#This Row],[Medicare Rate in CR]]&gt;0,"Y","N"),"N")</f>
        <v>Y</v>
      </c>
      <c r="O2356" s="166">
        <f>Table1[[#This Row],[Medicare Rate in CR]]*Table1[[#This Row],[SumOfUnits]]*Table1[[#This Row],[Actuarial Factor 06/20/2023]]</f>
        <v>255.40361410752448</v>
      </c>
      <c r="P23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255.40361410752448</v>
      </c>
      <c r="Q2356" s="166">
        <f>Table1[[#This Row],[Trended Medicare Pricing for all RHCs]]-Table1[[#This Row],[SumOfSFY24 Estimated Payment 5/04/23]]</f>
        <v>176.45594630994145</v>
      </c>
      <c r="R2356" s="24">
        <f>Table1[[#This Row],[SumOfUnits]]*Table1[[#This Row],[Actuarial Factor 06/20/2023]]</f>
        <v>1.0011116890385876</v>
      </c>
      <c r="S2356" s="23"/>
    </row>
    <row r="2357" spans="1:19" x14ac:dyDescent="0.25">
      <c r="A2357" s="192" t="s">
        <v>309</v>
      </c>
      <c r="B2357" s="193" t="s">
        <v>310</v>
      </c>
      <c r="C2357" s="192" t="s">
        <v>75</v>
      </c>
      <c r="D2357" s="192" t="s">
        <v>30</v>
      </c>
      <c r="E2357" s="192" t="s">
        <v>62</v>
      </c>
      <c r="F2357" s="194">
        <v>135.72323407535896</v>
      </c>
      <c r="G2357">
        <v>1</v>
      </c>
      <c r="H2357">
        <v>1</v>
      </c>
      <c r="I2357" s="167">
        <v>139.16594239225898</v>
      </c>
      <c r="J2357" s="22">
        <v>1.0253656519486449</v>
      </c>
      <c r="K2357" s="22" t="s">
        <v>311</v>
      </c>
      <c r="L2357" s="22" t="s">
        <v>58</v>
      </c>
      <c r="M23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357" s="24" t="str">
        <f>IFERROR(IF(Table1[[#This Row],[Medicare Rate in CR]]&gt;0,"Y","N"),"N")</f>
        <v>N</v>
      </c>
      <c r="O2357" s="166">
        <f>Table1[[#This Row],[Medicare Rate in CR]]*Table1[[#This Row],[SumOfUnits]]*Table1[[#This Row],[Actuarial Factor 06/20/2023]]</f>
        <v>0</v>
      </c>
      <c r="P23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259.5239972629721</v>
      </c>
      <c r="Q2357" s="166">
        <f>Table1[[#This Row],[Trended Medicare Pricing for all RHCs]]-Table1[[#This Row],[SumOfSFY24 Estimated Payment 5/04/23]]</f>
        <v>120.35805487071312</v>
      </c>
      <c r="R2357" s="24">
        <f>Table1[[#This Row],[SumOfUnits]]*Table1[[#This Row],[Actuarial Factor 06/20/2023]]</f>
        <v>1.0253656519486449</v>
      </c>
      <c r="S2357" s="23"/>
    </row>
    <row r="2358" spans="1:19" x14ac:dyDescent="0.25">
      <c r="A2358" s="192" t="s">
        <v>309</v>
      </c>
      <c r="B2358" s="193" t="s">
        <v>310</v>
      </c>
      <c r="C2358" s="192" t="s">
        <v>75</v>
      </c>
      <c r="D2358" s="192" t="s">
        <v>30</v>
      </c>
      <c r="E2358" s="192" t="s">
        <v>64</v>
      </c>
      <c r="F2358" s="194">
        <v>153.85949696444058</v>
      </c>
      <c r="G2358">
        <v>1</v>
      </c>
      <c r="H2358">
        <v>1</v>
      </c>
      <c r="I2358" s="167">
        <v>158.57137316981951</v>
      </c>
      <c r="J2358" s="22">
        <v>1.0306245392604392</v>
      </c>
      <c r="K2358" s="22" t="s">
        <v>311</v>
      </c>
      <c r="L2358" s="22" t="s">
        <v>58</v>
      </c>
      <c r="M23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358" s="24" t="str">
        <f>IFERROR(IF(Table1[[#This Row],[Medicare Rate in CR]]&gt;0,"Y","N"),"N")</f>
        <v>N</v>
      </c>
      <c r="O2358" s="166">
        <f>Table1[[#This Row],[Medicare Rate in CR]]*Table1[[#This Row],[SumOfUnits]]*Table1[[#This Row],[Actuarial Factor 06/20/2023]]</f>
        <v>0</v>
      </c>
      <c r="P23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295.71226917369029</v>
      </c>
      <c r="Q2358" s="166">
        <f>Table1[[#This Row],[Trended Medicare Pricing for all RHCs]]-Table1[[#This Row],[SumOfSFY24 Estimated Payment 5/04/23]]</f>
        <v>137.14089600387078</v>
      </c>
      <c r="R2358" s="24">
        <f>Table1[[#This Row],[SumOfUnits]]*Table1[[#This Row],[Actuarial Factor 06/20/2023]]</f>
        <v>1.0306245392604392</v>
      </c>
      <c r="S2358" s="23"/>
    </row>
    <row r="2359" spans="1:19" x14ac:dyDescent="0.25">
      <c r="A2359" s="192" t="s">
        <v>309</v>
      </c>
      <c r="B2359" s="193" t="s">
        <v>310</v>
      </c>
      <c r="C2359" s="192" t="s">
        <v>78</v>
      </c>
      <c r="D2359" s="192" t="s">
        <v>30</v>
      </c>
      <c r="E2359" s="192" t="s">
        <v>62</v>
      </c>
      <c r="F2359" s="194">
        <v>153.85949696444058</v>
      </c>
      <c r="G2359">
        <v>1</v>
      </c>
      <c r="H2359">
        <v>1</v>
      </c>
      <c r="I2359" s="167">
        <v>146.15440975507451</v>
      </c>
      <c r="J2359" s="22">
        <v>0.94992127648027569</v>
      </c>
      <c r="K2359" s="22" t="s">
        <v>311</v>
      </c>
      <c r="L2359" s="22" t="s">
        <v>58</v>
      </c>
      <c r="M23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359" s="24" t="str">
        <f>IFERROR(IF(Table1[[#This Row],[Medicare Rate in CR]]&gt;0,"Y","N"),"N")</f>
        <v>N</v>
      </c>
      <c r="O2359" s="166">
        <f>Table1[[#This Row],[Medicare Rate in CR]]*Table1[[#This Row],[SumOfUnits]]*Table1[[#This Row],[Actuarial Factor 06/20/2023]]</f>
        <v>0</v>
      </c>
      <c r="P23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212.02068434414812</v>
      </c>
      <c r="Q2359" s="166">
        <f>Table1[[#This Row],[Trended Medicare Pricing for all RHCs]]-Table1[[#This Row],[SumOfSFY24 Estimated Payment 5/04/23]]</f>
        <v>65.866274589073612</v>
      </c>
      <c r="R2359" s="24">
        <f>Table1[[#This Row],[SumOfUnits]]*Table1[[#This Row],[Actuarial Factor 06/20/2023]]</f>
        <v>0.94992127648027569</v>
      </c>
      <c r="S2359" s="23"/>
    </row>
    <row r="2360" spans="1:19" x14ac:dyDescent="0.25">
      <c r="A2360" s="192" t="s">
        <v>309</v>
      </c>
      <c r="B2360" s="193" t="s">
        <v>310</v>
      </c>
      <c r="C2360" s="192" t="s">
        <v>55</v>
      </c>
      <c r="D2360" s="192" t="s">
        <v>30</v>
      </c>
      <c r="E2360" s="192" t="s">
        <v>63</v>
      </c>
      <c r="F2360" s="194">
        <v>153.85949696444058</v>
      </c>
      <c r="G2360">
        <v>1</v>
      </c>
      <c r="H2360">
        <v>1</v>
      </c>
      <c r="I2360" s="167">
        <v>154.26652521474034</v>
      </c>
      <c r="J2360" s="22">
        <v>1.0026454541859957</v>
      </c>
      <c r="K2360" s="22" t="s">
        <v>311</v>
      </c>
      <c r="L2360" s="22" t="s">
        <v>58</v>
      </c>
      <c r="M23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360" s="24" t="str">
        <f>IFERROR(IF(Table1[[#This Row],[Medicare Rate in CR]]&gt;0,"Y","N"),"N")</f>
        <v>N</v>
      </c>
      <c r="O2360" s="166">
        <f>Table1[[#This Row],[Medicare Rate in CR]]*Table1[[#This Row],[SumOfUnits]]*Table1[[#This Row],[Actuarial Factor 06/20/2023]]</f>
        <v>0</v>
      </c>
      <c r="P23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223.76309455255688</v>
      </c>
      <c r="Q2360" s="166">
        <f>Table1[[#This Row],[Trended Medicare Pricing for all RHCs]]-Table1[[#This Row],[SumOfSFY24 Estimated Payment 5/04/23]]</f>
        <v>69.496569337816538</v>
      </c>
      <c r="R2360" s="24">
        <f>Table1[[#This Row],[SumOfUnits]]*Table1[[#This Row],[Actuarial Factor 06/20/2023]]</f>
        <v>1.0026454541859957</v>
      </c>
      <c r="S2360" s="23"/>
    </row>
    <row r="2361" spans="1:19" x14ac:dyDescent="0.25">
      <c r="A2361" s="192" t="s">
        <v>309</v>
      </c>
      <c r="B2361" s="193" t="s">
        <v>310</v>
      </c>
      <c r="C2361" s="192" t="s">
        <v>83</v>
      </c>
      <c r="D2361" s="192" t="s">
        <v>30</v>
      </c>
      <c r="E2361" s="192" t="s">
        <v>56</v>
      </c>
      <c r="F2361" s="194">
        <v>307.71899392888116</v>
      </c>
      <c r="G2361">
        <v>2</v>
      </c>
      <c r="H2361">
        <v>2</v>
      </c>
      <c r="I2361" s="167">
        <v>340.29716412970106</v>
      </c>
      <c r="J2361" s="22">
        <v>1.1058698710302857</v>
      </c>
      <c r="K2361" s="22" t="s">
        <v>311</v>
      </c>
      <c r="L2361" s="22" t="s">
        <v>58</v>
      </c>
      <c r="M23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361" s="24" t="str">
        <f>IFERROR(IF(Table1[[#This Row],[Medicare Rate in CR]]&gt;0,"Y","N"),"N")</f>
        <v>N</v>
      </c>
      <c r="O2361" s="166">
        <f>Table1[[#This Row],[Medicare Rate in CR]]*Table1[[#This Row],[SumOfUnits]]*Table1[[#This Row],[Actuarial Factor 06/20/2023]]</f>
        <v>0</v>
      </c>
      <c r="P23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348.84022481848331</v>
      </c>
      <c r="Q2361" s="166">
        <f>Table1[[#This Row],[Trended Medicare Pricing for all RHCs]]-Table1[[#This Row],[SumOfSFY24 Estimated Payment 5/04/23]]</f>
        <v>8.5430606887822478</v>
      </c>
      <c r="R2361" s="24">
        <f>Table1[[#This Row],[SumOfUnits]]*Table1[[#This Row],[Actuarial Factor 06/20/2023]]</f>
        <v>2.2117397420605713</v>
      </c>
      <c r="S2361" s="23"/>
    </row>
    <row r="2362" spans="1:19" x14ac:dyDescent="0.25">
      <c r="A2362" s="192" t="s">
        <v>309</v>
      </c>
      <c r="B2362" s="193" t="s">
        <v>310</v>
      </c>
      <c r="C2362" s="192" t="s">
        <v>83</v>
      </c>
      <c r="D2362" s="192" t="s">
        <v>30</v>
      </c>
      <c r="E2362" s="192" t="s">
        <v>59</v>
      </c>
      <c r="F2362" s="194">
        <v>1073.8556422858244</v>
      </c>
      <c r="G2362">
        <v>7</v>
      </c>
      <c r="H2362">
        <v>7</v>
      </c>
      <c r="I2362" s="167">
        <v>981.30838878609154</v>
      </c>
      <c r="J2362" s="22">
        <v>0.91381778904403255</v>
      </c>
      <c r="K2362" s="22" t="s">
        <v>311</v>
      </c>
      <c r="L2362" s="22" t="s">
        <v>58</v>
      </c>
      <c r="M23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362" s="24" t="str">
        <f>IFERROR(IF(Table1[[#This Row],[Medicare Rate in CR]]&gt;0,"Y","N"),"N")</f>
        <v>N</v>
      </c>
      <c r="O2362" s="166">
        <f>Table1[[#This Row],[Medicare Rate in CR]]*Table1[[#This Row],[SumOfUnits]]*Table1[[#This Row],[Actuarial Factor 06/20/2023]]</f>
        <v>0</v>
      </c>
      <c r="P23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1005.9438486238216</v>
      </c>
      <c r="Q2362" s="166">
        <f>Table1[[#This Row],[Trended Medicare Pricing for all RHCs]]-Table1[[#This Row],[SumOfSFY24 Estimated Payment 5/04/23]]</f>
        <v>24.635459837730082</v>
      </c>
      <c r="R2362" s="24">
        <f>Table1[[#This Row],[SumOfUnits]]*Table1[[#This Row],[Actuarial Factor 06/20/2023]]</f>
        <v>6.3967245233082277</v>
      </c>
      <c r="S2362" s="23"/>
    </row>
    <row r="2363" spans="1:19" x14ac:dyDescent="0.25">
      <c r="A2363" s="192" t="s">
        <v>309</v>
      </c>
      <c r="B2363" s="193" t="s">
        <v>310</v>
      </c>
      <c r="C2363" s="192" t="s">
        <v>83</v>
      </c>
      <c r="D2363" s="192" t="s">
        <v>30</v>
      </c>
      <c r="E2363" s="192" t="s">
        <v>60</v>
      </c>
      <c r="F2363" s="194">
        <v>916.83530885612413</v>
      </c>
      <c r="G2363">
        <v>6</v>
      </c>
      <c r="H2363">
        <v>6</v>
      </c>
      <c r="I2363" s="167">
        <v>752.57069798318435</v>
      </c>
      <c r="J2363" s="22">
        <v>0.8208352042223569</v>
      </c>
      <c r="K2363" s="22" t="s">
        <v>311</v>
      </c>
      <c r="L2363" s="22" t="s">
        <v>58</v>
      </c>
      <c r="M23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363" s="24" t="str">
        <f>IFERROR(IF(Table1[[#This Row],[Medicare Rate in CR]]&gt;0,"Y","N"),"N")</f>
        <v>N</v>
      </c>
      <c r="O2363" s="166">
        <f>Table1[[#This Row],[Medicare Rate in CR]]*Table1[[#This Row],[SumOfUnits]]*Table1[[#This Row],[Actuarial Factor 06/20/2023]]</f>
        <v>0</v>
      </c>
      <c r="P23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771.46376505270337</v>
      </c>
      <c r="Q2363" s="166">
        <f>Table1[[#This Row],[Trended Medicare Pricing for all RHCs]]-Table1[[#This Row],[SumOfSFY24 Estimated Payment 5/04/23]]</f>
        <v>18.89306706951902</v>
      </c>
      <c r="R2363" s="24">
        <f>Table1[[#This Row],[SumOfUnits]]*Table1[[#This Row],[Actuarial Factor 06/20/2023]]</f>
        <v>4.9250112253341412</v>
      </c>
      <c r="S2363" s="23"/>
    </row>
    <row r="2364" spans="1:19" x14ac:dyDescent="0.25">
      <c r="A2364" s="192" t="s">
        <v>309</v>
      </c>
      <c r="B2364" s="193" t="s">
        <v>310</v>
      </c>
      <c r="C2364" s="192" t="s">
        <v>83</v>
      </c>
      <c r="D2364" s="192" t="s">
        <v>30</v>
      </c>
      <c r="E2364" s="192" t="s">
        <v>61</v>
      </c>
      <c r="F2364" s="194">
        <v>307.71899392888116</v>
      </c>
      <c r="G2364">
        <v>2</v>
      </c>
      <c r="H2364">
        <v>2</v>
      </c>
      <c r="I2364" s="167">
        <v>252.58658322471138</v>
      </c>
      <c r="J2364" s="22">
        <v>0.8208352042223569</v>
      </c>
      <c r="K2364" s="22" t="s">
        <v>311</v>
      </c>
      <c r="L2364" s="22" t="s">
        <v>58</v>
      </c>
      <c r="M23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364" s="24" t="str">
        <f>IFERROR(IF(Table1[[#This Row],[Medicare Rate in CR]]&gt;0,"Y","N"),"N")</f>
        <v>N</v>
      </c>
      <c r="O2364" s="166">
        <f>Table1[[#This Row],[Medicare Rate in CR]]*Table1[[#This Row],[SumOfUnits]]*Table1[[#This Row],[Actuarial Factor 06/20/2023]]</f>
        <v>0</v>
      </c>
      <c r="P23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258.92769545578011</v>
      </c>
      <c r="Q2364" s="166">
        <f>Table1[[#This Row],[Trended Medicare Pricing for all RHCs]]-Table1[[#This Row],[SumOfSFY24 Estimated Payment 5/04/23]]</f>
        <v>6.3411122310687347</v>
      </c>
      <c r="R2364" s="24">
        <f>Table1[[#This Row],[SumOfUnits]]*Table1[[#This Row],[Actuarial Factor 06/20/2023]]</f>
        <v>1.6416704084447138</v>
      </c>
      <c r="S2364" s="23"/>
    </row>
    <row r="2365" spans="1:19" x14ac:dyDescent="0.25">
      <c r="A2365" s="192" t="s">
        <v>309</v>
      </c>
      <c r="B2365" s="193" t="s">
        <v>310</v>
      </c>
      <c r="C2365" s="192" t="s">
        <v>83</v>
      </c>
      <c r="D2365" s="192" t="s">
        <v>30</v>
      </c>
      <c r="E2365" s="192" t="s">
        <v>62</v>
      </c>
      <c r="F2365" s="194">
        <v>2144.5504481063886</v>
      </c>
      <c r="G2365">
        <v>14</v>
      </c>
      <c r="H2365">
        <v>14</v>
      </c>
      <c r="I2365" s="167">
        <v>2043.5170310354615</v>
      </c>
      <c r="J2365" s="22">
        <v>0.95288830012829107</v>
      </c>
      <c r="K2365" s="22" t="s">
        <v>311</v>
      </c>
      <c r="L2365" s="22" t="s">
        <v>58</v>
      </c>
      <c r="M23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365" s="24" t="str">
        <f>IFERROR(IF(Table1[[#This Row],[Medicare Rate in CR]]&gt;0,"Y","N"),"N")</f>
        <v>N</v>
      </c>
      <c r="O2365" s="166">
        <f>Table1[[#This Row],[Medicare Rate in CR]]*Table1[[#This Row],[SumOfUnits]]*Table1[[#This Row],[Actuarial Factor 06/20/2023]]</f>
        <v>0</v>
      </c>
      <c r="P23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2094.8189278918285</v>
      </c>
      <c r="Q2365" s="166">
        <f>Table1[[#This Row],[Trended Medicare Pricing for all RHCs]]-Table1[[#This Row],[SumOfSFY24 Estimated Payment 5/04/23]]</f>
        <v>51.301896856366966</v>
      </c>
      <c r="R2365" s="24">
        <f>Table1[[#This Row],[SumOfUnits]]*Table1[[#This Row],[Actuarial Factor 06/20/2023]]</f>
        <v>13.340436201796075</v>
      </c>
      <c r="S2365" s="23"/>
    </row>
    <row r="2366" spans="1:19" x14ac:dyDescent="0.25">
      <c r="A2366" s="192" t="s">
        <v>309</v>
      </c>
      <c r="B2366" s="193" t="s">
        <v>310</v>
      </c>
      <c r="C2366" s="192" t="s">
        <v>83</v>
      </c>
      <c r="D2366" s="192" t="s">
        <v>30</v>
      </c>
      <c r="E2366" s="192" t="s">
        <v>63</v>
      </c>
      <c r="F2366" s="194">
        <v>304.55815746362146</v>
      </c>
      <c r="G2366">
        <v>2</v>
      </c>
      <c r="H2366">
        <v>2</v>
      </c>
      <c r="I2366" s="167">
        <v>282.57861661002306</v>
      </c>
      <c r="J2366" s="22">
        <v>0.92783138354708572</v>
      </c>
      <c r="K2366" s="22" t="s">
        <v>311</v>
      </c>
      <c r="L2366" s="22" t="s">
        <v>58</v>
      </c>
      <c r="M23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366" s="24" t="str">
        <f>IFERROR(IF(Table1[[#This Row],[Medicare Rate in CR]]&gt;0,"Y","N"),"N")</f>
        <v>N</v>
      </c>
      <c r="O2366" s="166">
        <f>Table1[[#This Row],[Medicare Rate in CR]]*Table1[[#This Row],[SumOfUnits]]*Table1[[#This Row],[Actuarial Factor 06/20/2023]]</f>
        <v>0</v>
      </c>
      <c r="P23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289.67267005952948</v>
      </c>
      <c r="Q2366" s="166">
        <f>Table1[[#This Row],[Trended Medicare Pricing for all RHCs]]-Table1[[#This Row],[SumOfSFY24 Estimated Payment 5/04/23]]</f>
        <v>7.0940534495064185</v>
      </c>
      <c r="R2366" s="24">
        <f>Table1[[#This Row],[SumOfUnits]]*Table1[[#This Row],[Actuarial Factor 06/20/2023]]</f>
        <v>1.8556627670941714</v>
      </c>
      <c r="S2366" s="23"/>
    </row>
    <row r="2367" spans="1:19" x14ac:dyDescent="0.25">
      <c r="A2367" s="192" t="s">
        <v>309</v>
      </c>
      <c r="B2367" s="193" t="s">
        <v>310</v>
      </c>
      <c r="C2367" s="192" t="s">
        <v>83</v>
      </c>
      <c r="D2367" s="192" t="s">
        <v>30</v>
      </c>
      <c r="E2367" s="192" t="s">
        <v>64</v>
      </c>
      <c r="F2367" s="194">
        <v>1997.0126240724674</v>
      </c>
      <c r="G2367">
        <v>13</v>
      </c>
      <c r="H2367">
        <v>13</v>
      </c>
      <c r="I2367" s="167">
        <v>1931.3887424141005</v>
      </c>
      <c r="J2367" s="22">
        <v>0.96713897505337676</v>
      </c>
      <c r="K2367" s="22" t="s">
        <v>311</v>
      </c>
      <c r="L2367" s="22" t="s">
        <v>58</v>
      </c>
      <c r="M23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367" s="24" t="str">
        <f>IFERROR(IF(Table1[[#This Row],[Medicare Rate in CR]]&gt;0,"Y","N"),"N")</f>
        <v>N</v>
      </c>
      <c r="O2367" s="166">
        <f>Table1[[#This Row],[Medicare Rate in CR]]*Table1[[#This Row],[SumOfUnits]]*Table1[[#This Row],[Actuarial Factor 06/20/2023]]</f>
        <v>0</v>
      </c>
      <c r="P23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1979.8756914084379</v>
      </c>
      <c r="Q2367" s="166">
        <f>Table1[[#This Row],[Trended Medicare Pricing for all RHCs]]-Table1[[#This Row],[SumOfSFY24 Estimated Payment 5/04/23]]</f>
        <v>48.486948994337354</v>
      </c>
      <c r="R2367" s="24">
        <f>Table1[[#This Row],[SumOfUnits]]*Table1[[#This Row],[Actuarial Factor 06/20/2023]]</f>
        <v>12.572806675693897</v>
      </c>
      <c r="S2367" s="23"/>
    </row>
    <row r="2368" spans="1:19" x14ac:dyDescent="0.25">
      <c r="A2368" s="192" t="s">
        <v>309</v>
      </c>
      <c r="B2368" s="193" t="s">
        <v>310</v>
      </c>
      <c r="C2368" s="192" t="s">
        <v>83</v>
      </c>
      <c r="D2368" s="192" t="s">
        <v>32</v>
      </c>
      <c r="E2368" s="192" t="s">
        <v>65</v>
      </c>
      <c r="F2368" s="194">
        <v>452.09598149754265</v>
      </c>
      <c r="G2368">
        <v>3</v>
      </c>
      <c r="H2368">
        <v>3</v>
      </c>
      <c r="I2368" s="167">
        <v>528.75405794057212</v>
      </c>
      <c r="J2368" s="22">
        <v>1.1695615081317554</v>
      </c>
      <c r="K2368" s="22" t="s">
        <v>311</v>
      </c>
      <c r="L2368" s="22" t="s">
        <v>58</v>
      </c>
      <c r="M23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368" s="24" t="str">
        <f>IFERROR(IF(Table1[[#This Row],[Medicare Rate in CR]]&gt;0,"Y","N"),"N")</f>
        <v>N</v>
      </c>
      <c r="O2368" s="166">
        <f>Table1[[#This Row],[Medicare Rate in CR]]*Table1[[#This Row],[SumOfUnits]]*Table1[[#This Row],[Actuarial Factor 06/20/2023]]</f>
        <v>0</v>
      </c>
      <c r="P23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542.02827378065626</v>
      </c>
      <c r="Q2368" s="166">
        <f>Table1[[#This Row],[Trended Medicare Pricing for all RHCs]]-Table1[[#This Row],[SumOfSFY24 Estimated Payment 5/04/23]]</f>
        <v>13.274215840084139</v>
      </c>
      <c r="R2368" s="24">
        <f>Table1[[#This Row],[SumOfUnits]]*Table1[[#This Row],[Actuarial Factor 06/20/2023]]</f>
        <v>3.5086845243952665</v>
      </c>
      <c r="S2368" s="23"/>
    </row>
    <row r="2369" spans="1:19" x14ac:dyDescent="0.25">
      <c r="A2369" s="192" t="s">
        <v>309</v>
      </c>
      <c r="B2369" s="193" t="s">
        <v>310</v>
      </c>
      <c r="C2369" s="192" t="s">
        <v>83</v>
      </c>
      <c r="D2369" s="192" t="s">
        <v>32</v>
      </c>
      <c r="E2369" s="192" t="s">
        <v>66</v>
      </c>
      <c r="F2369" s="194">
        <v>153.85949696444058</v>
      </c>
      <c r="G2369">
        <v>1</v>
      </c>
      <c r="H2369">
        <v>1</v>
      </c>
      <c r="I2369" s="167">
        <v>148.54116851230506</v>
      </c>
      <c r="J2369" s="22">
        <v>0.96543386299147538</v>
      </c>
      <c r="K2369" s="22" t="s">
        <v>311</v>
      </c>
      <c r="L2369" s="22" t="s">
        <v>58</v>
      </c>
      <c r="M23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369" s="24" t="str">
        <f>IFERROR(IF(Table1[[#This Row],[Medicare Rate in CR]]&gt;0,"Y","N"),"N")</f>
        <v>N</v>
      </c>
      <c r="O2369" s="166">
        <f>Table1[[#This Row],[Medicare Rate in CR]]*Table1[[#This Row],[SumOfUnits]]*Table1[[#This Row],[Actuarial Factor 06/20/2023]]</f>
        <v>0</v>
      </c>
      <c r="P23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152.27025106469327</v>
      </c>
      <c r="Q2369" s="166">
        <f>Table1[[#This Row],[Trended Medicare Pricing for all RHCs]]-Table1[[#This Row],[SumOfSFY24 Estimated Payment 5/04/23]]</f>
        <v>3.7290825523882063</v>
      </c>
      <c r="R2369" s="24">
        <f>Table1[[#This Row],[SumOfUnits]]*Table1[[#This Row],[Actuarial Factor 06/20/2023]]</f>
        <v>0.96543386299147538</v>
      </c>
      <c r="S2369" s="23"/>
    </row>
    <row r="2370" spans="1:19" x14ac:dyDescent="0.25">
      <c r="A2370" s="192" t="s">
        <v>309</v>
      </c>
      <c r="B2370" s="193" t="s">
        <v>310</v>
      </c>
      <c r="C2370" s="192" t="s">
        <v>83</v>
      </c>
      <c r="D2370" s="192" t="s">
        <v>31</v>
      </c>
      <c r="E2370" s="192" t="s">
        <v>68</v>
      </c>
      <c r="F2370" s="194">
        <v>1532.2732967138863</v>
      </c>
      <c r="G2370">
        <v>10</v>
      </c>
      <c r="H2370">
        <v>10</v>
      </c>
      <c r="I2370" s="167">
        <v>1588.241650491331</v>
      </c>
      <c r="J2370" s="22">
        <v>1.0365263519879087</v>
      </c>
      <c r="K2370" s="22" t="s">
        <v>311</v>
      </c>
      <c r="L2370" s="22" t="s">
        <v>58</v>
      </c>
      <c r="M23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370" s="24" t="str">
        <f>IFERROR(IF(Table1[[#This Row],[Medicare Rate in CR]]&gt;0,"Y","N"),"N")</f>
        <v>N</v>
      </c>
      <c r="O2370" s="166">
        <f>Table1[[#This Row],[Medicare Rate in CR]]*Table1[[#This Row],[SumOfUnits]]*Table1[[#This Row],[Actuarial Factor 06/20/2023]]</f>
        <v>0</v>
      </c>
      <c r="P23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1628.1139921939132</v>
      </c>
      <c r="Q2370" s="166">
        <f>Table1[[#This Row],[Trended Medicare Pricing for all RHCs]]-Table1[[#This Row],[SumOfSFY24 Estimated Payment 5/04/23]]</f>
        <v>39.872341702582162</v>
      </c>
      <c r="R2370" s="24">
        <f>Table1[[#This Row],[SumOfUnits]]*Table1[[#This Row],[Actuarial Factor 06/20/2023]]</f>
        <v>10.365263519879086</v>
      </c>
      <c r="S2370" s="23"/>
    </row>
    <row r="2371" spans="1:19" x14ac:dyDescent="0.25">
      <c r="A2371" s="192" t="s">
        <v>309</v>
      </c>
      <c r="B2371" s="193" t="s">
        <v>310</v>
      </c>
      <c r="C2371" s="192" t="s">
        <v>83</v>
      </c>
      <c r="D2371" s="192" t="s">
        <v>31</v>
      </c>
      <c r="E2371" s="192" t="s">
        <v>69</v>
      </c>
      <c r="F2371" s="194">
        <v>8860.6340946323617</v>
      </c>
      <c r="G2371">
        <v>58</v>
      </c>
      <c r="H2371">
        <v>58</v>
      </c>
      <c r="I2371" s="167">
        <v>10258.809759353315</v>
      </c>
      <c r="J2371" s="22">
        <v>1.1577963438946144</v>
      </c>
      <c r="K2371" s="22" t="s">
        <v>311</v>
      </c>
      <c r="L2371" s="22" t="s">
        <v>58</v>
      </c>
      <c r="M23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371" s="24" t="str">
        <f>IFERROR(IF(Table1[[#This Row],[Medicare Rate in CR]]&gt;0,"Y","N"),"N")</f>
        <v>N</v>
      </c>
      <c r="O2371" s="166">
        <f>Table1[[#This Row],[Medicare Rate in CR]]*Table1[[#This Row],[SumOfUnits]]*Table1[[#This Row],[Actuarial Factor 06/20/2023]]</f>
        <v>0</v>
      </c>
      <c r="P23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10516.354175255126</v>
      </c>
      <c r="Q2371" s="166">
        <f>Table1[[#This Row],[Trended Medicare Pricing for all RHCs]]-Table1[[#This Row],[SumOfSFY24 Estimated Payment 5/04/23]]</f>
        <v>257.54441590181159</v>
      </c>
      <c r="R2371" s="24">
        <f>Table1[[#This Row],[SumOfUnits]]*Table1[[#This Row],[Actuarial Factor 06/20/2023]]</f>
        <v>67.152187945887633</v>
      </c>
      <c r="S2371" s="23"/>
    </row>
    <row r="2372" spans="1:19" x14ac:dyDescent="0.25">
      <c r="A2372" s="192" t="s">
        <v>309</v>
      </c>
      <c r="B2372" s="193" t="s">
        <v>310</v>
      </c>
      <c r="C2372" s="192" t="s">
        <v>85</v>
      </c>
      <c r="D2372" s="192" t="s">
        <v>30</v>
      </c>
      <c r="E2372" s="192" t="s">
        <v>62</v>
      </c>
      <c r="F2372" s="194">
        <v>153.85949696444058</v>
      </c>
      <c r="G2372">
        <v>1</v>
      </c>
      <c r="H2372">
        <v>1</v>
      </c>
      <c r="I2372" s="167">
        <v>140.42334607134993</v>
      </c>
      <c r="J2372" s="22">
        <v>0.91267259312438831</v>
      </c>
      <c r="K2372" s="22" t="s">
        <v>311</v>
      </c>
      <c r="L2372" s="22" t="s">
        <v>58</v>
      </c>
      <c r="M23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372" s="24" t="str">
        <f>IFERROR(IF(Table1[[#This Row],[Medicare Rate in CR]]&gt;0,"Y","N"),"N")</f>
        <v>N</v>
      </c>
      <c r="O2372" s="166">
        <f>Table1[[#This Row],[Medicare Rate in CR]]*Table1[[#This Row],[SumOfUnits]]*Table1[[#This Row],[Actuarial Factor 06/20/2023]]</f>
        <v>0</v>
      </c>
      <c r="P23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163.24705805894348</v>
      </c>
      <c r="Q2372" s="166">
        <f>Table1[[#This Row],[Trended Medicare Pricing for all RHCs]]-Table1[[#This Row],[SumOfSFY24 Estimated Payment 5/04/23]]</f>
        <v>22.823711987593555</v>
      </c>
      <c r="R2372" s="24">
        <f>Table1[[#This Row],[SumOfUnits]]*Table1[[#This Row],[Actuarial Factor 06/20/2023]]</f>
        <v>0.91267259312438831</v>
      </c>
      <c r="S2372" s="23"/>
    </row>
    <row r="2373" spans="1:19" x14ac:dyDescent="0.25">
      <c r="A2373" s="192" t="s">
        <v>312</v>
      </c>
      <c r="B2373" s="193" t="s">
        <v>313</v>
      </c>
      <c r="C2373" s="192" t="s">
        <v>88</v>
      </c>
      <c r="D2373" s="192" t="s">
        <v>30</v>
      </c>
      <c r="E2373" s="192" t="s">
        <v>59</v>
      </c>
      <c r="F2373" s="194">
        <v>347.7401946612701</v>
      </c>
      <c r="G2373">
        <v>1</v>
      </c>
      <c r="H2373">
        <v>1</v>
      </c>
      <c r="I2373" s="167">
        <v>307.40708664526335</v>
      </c>
      <c r="J2373" s="22">
        <v>0.88401367274986775</v>
      </c>
      <c r="K2373" s="22" t="s">
        <v>314</v>
      </c>
      <c r="L2373" s="22" t="s">
        <v>58</v>
      </c>
      <c r="M2373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73" s="24" t="str">
        <f>IFERROR(IF(Table1[[#This Row],[Medicare Rate in CR]]&gt;0,"Y","N"),"N")</f>
        <v>Y</v>
      </c>
      <c r="O2373" s="166">
        <f>Table1[[#This Row],[Medicare Rate in CR]]*Table1[[#This Row],[SumOfUnits]]*Table1[[#This Row],[Actuarial Factor 06/20/2023]]</f>
        <v>260.93431578557846</v>
      </c>
      <c r="P23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260.93431578557846</v>
      </c>
      <c r="Q2373" s="166">
        <f>Table1[[#This Row],[Trended Medicare Pricing for all RHCs]]-Table1[[#This Row],[SumOfSFY24 Estimated Payment 5/04/23]]</f>
        <v>-46.472770859684886</v>
      </c>
      <c r="R2373" s="24">
        <f>Table1[[#This Row],[SumOfUnits]]*Table1[[#This Row],[Actuarial Factor 06/20/2023]]</f>
        <v>0.88401367274986775</v>
      </c>
      <c r="S2373" s="23"/>
    </row>
    <row r="2374" spans="1:19" x14ac:dyDescent="0.25">
      <c r="A2374" s="192" t="s">
        <v>312</v>
      </c>
      <c r="B2374" s="193" t="s">
        <v>313</v>
      </c>
      <c r="C2374" s="192" t="s">
        <v>75</v>
      </c>
      <c r="D2374" s="192" t="s">
        <v>30</v>
      </c>
      <c r="E2374" s="192" t="s">
        <v>62</v>
      </c>
      <c r="F2374" s="194">
        <v>1390.9607786450804</v>
      </c>
      <c r="G2374">
        <v>4</v>
      </c>
      <c r="H2374">
        <v>4</v>
      </c>
      <c r="I2374" s="167">
        <v>1426.2434056304076</v>
      </c>
      <c r="J2374" s="22">
        <v>1.0253656519486449</v>
      </c>
      <c r="K2374" s="22" t="s">
        <v>314</v>
      </c>
      <c r="L2374" s="22" t="s">
        <v>58</v>
      </c>
      <c r="M2374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74" s="24" t="str">
        <f>IFERROR(IF(Table1[[#This Row],[Medicare Rate in CR]]&gt;0,"Y","N"),"N")</f>
        <v>Y</v>
      </c>
      <c r="O2374" s="166">
        <f>Table1[[#This Row],[Medicare Rate in CR]]*Table1[[#This Row],[SumOfUnits]]*Table1[[#This Row],[Actuarial Factor 06/20/2023]]</f>
        <v>1210.6287179427261</v>
      </c>
      <c r="P23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1210.6287179427261</v>
      </c>
      <c r="Q2374" s="166">
        <f>Table1[[#This Row],[Trended Medicare Pricing for all RHCs]]-Table1[[#This Row],[SumOfSFY24 Estimated Payment 5/04/23]]</f>
        <v>-215.61468768768145</v>
      </c>
      <c r="R2374" s="24">
        <f>Table1[[#This Row],[SumOfUnits]]*Table1[[#This Row],[Actuarial Factor 06/20/2023]]</f>
        <v>4.1014626077945797</v>
      </c>
      <c r="S2374" s="23"/>
    </row>
    <row r="2375" spans="1:19" x14ac:dyDescent="0.25">
      <c r="A2375" s="192" t="s">
        <v>312</v>
      </c>
      <c r="B2375" s="193" t="s">
        <v>313</v>
      </c>
      <c r="C2375" s="192" t="s">
        <v>75</v>
      </c>
      <c r="D2375" s="192" t="s">
        <v>31</v>
      </c>
      <c r="E2375" s="192" t="s">
        <v>69</v>
      </c>
      <c r="F2375" s="194">
        <v>347.7401946612701</v>
      </c>
      <c r="G2375">
        <v>1</v>
      </c>
      <c r="H2375">
        <v>1</v>
      </c>
      <c r="I2375" s="167">
        <v>387.71042631905351</v>
      </c>
      <c r="J2375" s="22">
        <v>1.1149428000312647</v>
      </c>
      <c r="K2375" s="22" t="s">
        <v>314</v>
      </c>
      <c r="L2375" s="22" t="s">
        <v>58</v>
      </c>
      <c r="M2375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75" s="24" t="str">
        <f>IFERROR(IF(Table1[[#This Row],[Medicare Rate in CR]]&gt;0,"Y","N"),"N")</f>
        <v>Y</v>
      </c>
      <c r="O2375" s="166">
        <f>Table1[[#This Row],[Medicare Rate in CR]]*Table1[[#This Row],[SumOfUnits]]*Table1[[#This Row],[Actuarial Factor 06/20/2023]]</f>
        <v>329.0976662852284</v>
      </c>
      <c r="P23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329.0976662852284</v>
      </c>
      <c r="Q2375" s="166">
        <f>Table1[[#This Row],[Trended Medicare Pricing for all RHCs]]-Table1[[#This Row],[SumOfSFY24 Estimated Payment 5/04/23]]</f>
        <v>-58.612760033825111</v>
      </c>
      <c r="R2375" s="24">
        <f>Table1[[#This Row],[SumOfUnits]]*Table1[[#This Row],[Actuarial Factor 06/20/2023]]</f>
        <v>1.1149428000312647</v>
      </c>
      <c r="S2375" s="23"/>
    </row>
    <row r="2376" spans="1:19" x14ac:dyDescent="0.25">
      <c r="A2376" s="192" t="s">
        <v>312</v>
      </c>
      <c r="B2376" s="193" t="s">
        <v>313</v>
      </c>
      <c r="C2376" s="192" t="s">
        <v>76</v>
      </c>
      <c r="D2376" s="192" t="s">
        <v>30</v>
      </c>
      <c r="E2376" s="192" t="s">
        <v>59</v>
      </c>
      <c r="F2376" s="194">
        <v>1738.7009733063505</v>
      </c>
      <c r="G2376">
        <v>5</v>
      </c>
      <c r="H2376">
        <v>5</v>
      </c>
      <c r="I2376" s="167">
        <v>1807.6382202400389</v>
      </c>
      <c r="J2376" s="22">
        <v>1.0396487078526193</v>
      </c>
      <c r="K2376" s="22" t="s">
        <v>314</v>
      </c>
      <c r="L2376" s="22" t="s">
        <v>58</v>
      </c>
      <c r="M2376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76" s="24" t="str">
        <f>IFERROR(IF(Table1[[#This Row],[Medicare Rate in CR]]&gt;0,"Y","N"),"N")</f>
        <v>Y</v>
      </c>
      <c r="O2376" s="166">
        <f>Table1[[#This Row],[Medicare Rate in CR]]*Table1[[#This Row],[SumOfUnits]]*Table1[[#This Row],[Actuarial Factor 06/20/2023]]</f>
        <v>1534.3655454842883</v>
      </c>
      <c r="P23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1534.3655454842883</v>
      </c>
      <c r="Q2376" s="166">
        <f>Table1[[#This Row],[Trended Medicare Pricing for all RHCs]]-Table1[[#This Row],[SumOfSFY24 Estimated Payment 5/04/23]]</f>
        <v>-273.27267475575059</v>
      </c>
      <c r="R2376" s="24">
        <f>Table1[[#This Row],[SumOfUnits]]*Table1[[#This Row],[Actuarial Factor 06/20/2023]]</f>
        <v>5.1982435392630961</v>
      </c>
      <c r="S2376" s="23"/>
    </row>
    <row r="2377" spans="1:19" x14ac:dyDescent="0.25">
      <c r="A2377" s="192" t="s">
        <v>312</v>
      </c>
      <c r="B2377" s="193" t="s">
        <v>313</v>
      </c>
      <c r="C2377" s="192" t="s">
        <v>76</v>
      </c>
      <c r="D2377" s="192" t="s">
        <v>30</v>
      </c>
      <c r="E2377" s="192" t="s">
        <v>62</v>
      </c>
      <c r="F2377" s="194">
        <v>347.7401946612701</v>
      </c>
      <c r="G2377">
        <v>1</v>
      </c>
      <c r="H2377">
        <v>1</v>
      </c>
      <c r="I2377" s="167">
        <v>365.22380286862131</v>
      </c>
      <c r="J2377" s="22">
        <v>1.0502777892109418</v>
      </c>
      <c r="K2377" s="22" t="s">
        <v>314</v>
      </c>
      <c r="L2377" s="22" t="s">
        <v>58</v>
      </c>
      <c r="M2377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77" s="24" t="str">
        <f>IFERROR(IF(Table1[[#This Row],[Medicare Rate in CR]]&gt;0,"Y","N"),"N")</f>
        <v>Y</v>
      </c>
      <c r="O2377" s="166">
        <f>Table1[[#This Row],[Medicare Rate in CR]]*Table1[[#This Row],[SumOfUnits]]*Table1[[#This Row],[Actuarial Factor 06/20/2023]]</f>
        <v>310.01049504139371</v>
      </c>
      <c r="P23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310.01049504139371</v>
      </c>
      <c r="Q2377" s="166">
        <f>Table1[[#This Row],[Trended Medicare Pricing for all RHCs]]-Table1[[#This Row],[SumOfSFY24 Estimated Payment 5/04/23]]</f>
        <v>-55.213307827227595</v>
      </c>
      <c r="R2377" s="24">
        <f>Table1[[#This Row],[SumOfUnits]]*Table1[[#This Row],[Actuarial Factor 06/20/2023]]</f>
        <v>1.0502777892109418</v>
      </c>
      <c r="S2377" s="23"/>
    </row>
    <row r="2378" spans="1:19" x14ac:dyDescent="0.25">
      <c r="A2378" s="192" t="s">
        <v>312</v>
      </c>
      <c r="B2378" s="193" t="s">
        <v>313</v>
      </c>
      <c r="C2378" s="192" t="s">
        <v>76</v>
      </c>
      <c r="D2378" s="192" t="s">
        <v>30</v>
      </c>
      <c r="E2378" s="192" t="s">
        <v>63</v>
      </c>
      <c r="F2378" s="194">
        <v>347.7401946612701</v>
      </c>
      <c r="G2378">
        <v>1</v>
      </c>
      <c r="H2378">
        <v>1</v>
      </c>
      <c r="I2378" s="167">
        <v>350.71193816154556</v>
      </c>
      <c r="J2378" s="22">
        <v>1.0085458728841232</v>
      </c>
      <c r="K2378" s="22" t="s">
        <v>314</v>
      </c>
      <c r="L2378" s="22" t="s">
        <v>58</v>
      </c>
      <c r="M2378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78" s="24" t="str">
        <f>IFERROR(IF(Table1[[#This Row],[Medicare Rate in CR]]&gt;0,"Y","N"),"N")</f>
        <v>Y</v>
      </c>
      <c r="O2378" s="166">
        <f>Table1[[#This Row],[Medicare Rate in CR]]*Table1[[#This Row],[SumOfUnits]]*Table1[[#This Row],[Actuarial Factor 06/20/2023]]</f>
        <v>297.69248529920668</v>
      </c>
      <c r="P23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297.69248529920668</v>
      </c>
      <c r="Q2378" s="166">
        <f>Table1[[#This Row],[Trended Medicare Pricing for all RHCs]]-Table1[[#This Row],[SumOfSFY24 Estimated Payment 5/04/23]]</f>
        <v>-53.019452862338881</v>
      </c>
      <c r="R2378" s="24">
        <f>Table1[[#This Row],[SumOfUnits]]*Table1[[#This Row],[Actuarial Factor 06/20/2023]]</f>
        <v>1.0085458728841232</v>
      </c>
      <c r="S2378" s="23"/>
    </row>
    <row r="2379" spans="1:19" x14ac:dyDescent="0.25">
      <c r="A2379" s="192" t="s">
        <v>312</v>
      </c>
      <c r="B2379" s="193" t="s">
        <v>313</v>
      </c>
      <c r="C2379" s="192" t="s">
        <v>78</v>
      </c>
      <c r="D2379" s="192" t="s">
        <v>30</v>
      </c>
      <c r="E2379" s="192" t="s">
        <v>59</v>
      </c>
      <c r="F2379" s="194">
        <v>1386.1617037679484</v>
      </c>
      <c r="G2379">
        <v>4</v>
      </c>
      <c r="H2379">
        <v>4</v>
      </c>
      <c r="I2379" s="167">
        <v>1294.6503022782906</v>
      </c>
      <c r="J2379" s="22">
        <v>0.93398216006047052</v>
      </c>
      <c r="K2379" s="22" t="s">
        <v>314</v>
      </c>
      <c r="L2379" s="22" t="s">
        <v>58</v>
      </c>
      <c r="M2379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79" s="24" t="str">
        <f>IFERROR(IF(Table1[[#This Row],[Medicare Rate in CR]]&gt;0,"Y","N"),"N")</f>
        <v>Y</v>
      </c>
      <c r="O2379" s="166">
        <f>Table1[[#This Row],[Medicare Rate in CR]]*Table1[[#This Row],[SumOfUnits]]*Table1[[#This Row],[Actuarial Factor 06/20/2023]]</f>
        <v>1102.7340567401964</v>
      </c>
      <c r="P23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1102.7340567401964</v>
      </c>
      <c r="Q2379" s="166">
        <f>Table1[[#This Row],[Trended Medicare Pricing for all RHCs]]-Table1[[#This Row],[SumOfSFY24 Estimated Payment 5/04/23]]</f>
        <v>-191.91624553809424</v>
      </c>
      <c r="R2379" s="24">
        <f>Table1[[#This Row],[SumOfUnits]]*Table1[[#This Row],[Actuarial Factor 06/20/2023]]</f>
        <v>3.7359286402418821</v>
      </c>
      <c r="S2379" s="23"/>
    </row>
    <row r="2380" spans="1:19" x14ac:dyDescent="0.25">
      <c r="A2380" s="192" t="s">
        <v>312</v>
      </c>
      <c r="B2380" s="193" t="s">
        <v>313</v>
      </c>
      <c r="C2380" s="192" t="s">
        <v>78</v>
      </c>
      <c r="D2380" s="192" t="s">
        <v>30</v>
      </c>
      <c r="E2380" s="192" t="s">
        <v>63</v>
      </c>
      <c r="F2380" s="194">
        <v>347.7401946612701</v>
      </c>
      <c r="G2380">
        <v>1</v>
      </c>
      <c r="H2380">
        <v>1</v>
      </c>
      <c r="I2380" s="167">
        <v>325.66064931801094</v>
      </c>
      <c r="J2380" s="22">
        <v>0.93650562781571278</v>
      </c>
      <c r="K2380" s="22" t="s">
        <v>314</v>
      </c>
      <c r="L2380" s="22" t="s">
        <v>58</v>
      </c>
      <c r="M2380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80" s="24" t="str">
        <f>IFERROR(IF(Table1[[#This Row],[Medicare Rate in CR]]&gt;0,"Y","N"),"N")</f>
        <v>Y</v>
      </c>
      <c r="O2380" s="166">
        <f>Table1[[#This Row],[Medicare Rate in CR]]*Table1[[#This Row],[SumOfUnits]]*Table1[[#This Row],[Actuarial Factor 06/20/2023]]</f>
        <v>276.42836616236394</v>
      </c>
      <c r="P23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276.42836616236394</v>
      </c>
      <c r="Q2380" s="166">
        <f>Table1[[#This Row],[Trended Medicare Pricing for all RHCs]]-Table1[[#This Row],[SumOfSFY24 Estimated Payment 5/04/23]]</f>
        <v>-49.232283155646996</v>
      </c>
      <c r="R2380" s="24">
        <f>Table1[[#This Row],[SumOfUnits]]*Table1[[#This Row],[Actuarial Factor 06/20/2023]]</f>
        <v>0.93650562781571278</v>
      </c>
      <c r="S2380" s="23"/>
    </row>
    <row r="2381" spans="1:19" x14ac:dyDescent="0.25">
      <c r="A2381" s="192" t="s">
        <v>312</v>
      </c>
      <c r="B2381" s="193" t="s">
        <v>313</v>
      </c>
      <c r="C2381" s="192" t="s">
        <v>78</v>
      </c>
      <c r="D2381" s="192" t="s">
        <v>30</v>
      </c>
      <c r="E2381" s="192" t="s">
        <v>64</v>
      </c>
      <c r="F2381" s="194">
        <v>695.48038932254019</v>
      </c>
      <c r="G2381">
        <v>2</v>
      </c>
      <c r="H2381">
        <v>2</v>
      </c>
      <c r="I2381" s="167">
        <v>631.76566111841544</v>
      </c>
      <c r="J2381" s="22">
        <v>0.90838745537284149</v>
      </c>
      <c r="K2381" s="22" t="s">
        <v>314</v>
      </c>
      <c r="L2381" s="22" t="s">
        <v>58</v>
      </c>
      <c r="M2381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81" s="24" t="str">
        <f>IFERROR(IF(Table1[[#This Row],[Medicare Rate in CR]]&gt;0,"Y","N"),"N")</f>
        <v>Y</v>
      </c>
      <c r="O2381" s="166">
        <f>Table1[[#This Row],[Medicare Rate in CR]]*Table1[[#This Row],[SumOfUnits]]*Table1[[#This Row],[Actuarial Factor 06/20/2023]]</f>
        <v>536.25745040480331</v>
      </c>
      <c r="P23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536.25745040480331</v>
      </c>
      <c r="Q2381" s="166">
        <f>Table1[[#This Row],[Trended Medicare Pricing for all RHCs]]-Table1[[#This Row],[SumOfSFY24 Estimated Payment 5/04/23]]</f>
        <v>-95.508210713612129</v>
      </c>
      <c r="R2381" s="24">
        <f>Table1[[#This Row],[SumOfUnits]]*Table1[[#This Row],[Actuarial Factor 06/20/2023]]</f>
        <v>1.816774910745683</v>
      </c>
      <c r="S2381" s="23"/>
    </row>
    <row r="2382" spans="1:19" x14ac:dyDescent="0.25">
      <c r="A2382" s="192" t="s">
        <v>312</v>
      </c>
      <c r="B2382" s="193" t="s">
        <v>313</v>
      </c>
      <c r="C2382" s="192" t="s">
        <v>79</v>
      </c>
      <c r="D2382" s="192" t="s">
        <v>30</v>
      </c>
      <c r="E2382" s="192" t="s">
        <v>56</v>
      </c>
      <c r="F2382" s="194">
        <v>1038.4215091066783</v>
      </c>
      <c r="G2382">
        <v>3</v>
      </c>
      <c r="H2382">
        <v>3</v>
      </c>
      <c r="I2382" s="167">
        <v>1137.113748575038</v>
      </c>
      <c r="J2382" s="22">
        <v>1.0950406348509303</v>
      </c>
      <c r="K2382" s="22" t="s">
        <v>314</v>
      </c>
      <c r="L2382" s="22" t="s">
        <v>58</v>
      </c>
      <c r="M2382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82" s="24" t="str">
        <f>IFERROR(IF(Table1[[#This Row],[Medicare Rate in CR]]&gt;0,"Y","N"),"N")</f>
        <v>Y</v>
      </c>
      <c r="O2382" s="166">
        <f>Table1[[#This Row],[Medicare Rate in CR]]*Table1[[#This Row],[SumOfUnits]]*Table1[[#This Row],[Actuarial Factor 06/20/2023]]</f>
        <v>969.66943256684726</v>
      </c>
      <c r="P23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969.66943256684726</v>
      </c>
      <c r="Q2382" s="166">
        <f>Table1[[#This Row],[Trended Medicare Pricing for all RHCs]]-Table1[[#This Row],[SumOfSFY24 Estimated Payment 5/04/23]]</f>
        <v>-167.44431600819075</v>
      </c>
      <c r="R2382" s="24">
        <f>Table1[[#This Row],[SumOfUnits]]*Table1[[#This Row],[Actuarial Factor 06/20/2023]]</f>
        <v>3.2851219045527911</v>
      </c>
      <c r="S2382" s="23"/>
    </row>
    <row r="2383" spans="1:19" x14ac:dyDescent="0.25">
      <c r="A2383" s="192" t="s">
        <v>312</v>
      </c>
      <c r="B2383" s="193" t="s">
        <v>313</v>
      </c>
      <c r="C2383" s="192" t="s">
        <v>79</v>
      </c>
      <c r="D2383" s="192" t="s">
        <v>30</v>
      </c>
      <c r="E2383" s="192" t="s">
        <v>59</v>
      </c>
      <c r="F2383" s="194">
        <v>350.53483665799365</v>
      </c>
      <c r="G2383">
        <v>2</v>
      </c>
      <c r="H2383">
        <v>2</v>
      </c>
      <c r="I2383" s="167">
        <v>334.73513512589898</v>
      </c>
      <c r="J2383" s="22">
        <v>0.95492687208287386</v>
      </c>
      <c r="K2383" s="22" t="s">
        <v>314</v>
      </c>
      <c r="L2383" s="22" t="s">
        <v>58</v>
      </c>
      <c r="M2383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83" s="24" t="str">
        <f>IFERROR(IF(Table1[[#This Row],[Medicare Rate in CR]]&gt;0,"Y","N"),"N")</f>
        <v>Y</v>
      </c>
      <c r="O2383" s="166">
        <f>Table1[[#This Row],[Medicare Rate in CR]]*Table1[[#This Row],[SumOfUnits]]*Table1[[#This Row],[Actuarial Factor 06/20/2023]]</f>
        <v>563.73152966540374</v>
      </c>
      <c r="P23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563.73152966540374</v>
      </c>
      <c r="Q2383" s="166">
        <f>Table1[[#This Row],[Trended Medicare Pricing for all RHCs]]-Table1[[#This Row],[SumOfSFY24 Estimated Payment 5/04/23]]</f>
        <v>228.99639453950476</v>
      </c>
      <c r="R2383" s="24">
        <f>Table1[[#This Row],[SumOfUnits]]*Table1[[#This Row],[Actuarial Factor 06/20/2023]]</f>
        <v>1.9098537441657477</v>
      </c>
      <c r="S2383" s="23"/>
    </row>
    <row r="2384" spans="1:19" x14ac:dyDescent="0.25">
      <c r="A2384" s="192" t="s">
        <v>312</v>
      </c>
      <c r="B2384" s="193" t="s">
        <v>313</v>
      </c>
      <c r="C2384" s="192" t="s">
        <v>55</v>
      </c>
      <c r="D2384" s="192" t="s">
        <v>30</v>
      </c>
      <c r="E2384" s="192" t="s">
        <v>56</v>
      </c>
      <c r="F2384" s="194">
        <v>27812.652982557567</v>
      </c>
      <c r="G2384">
        <v>81</v>
      </c>
      <c r="H2384">
        <v>81</v>
      </c>
      <c r="I2384" s="167">
        <v>29826.802748421502</v>
      </c>
      <c r="J2384" s="22">
        <v>1.0724184696485837</v>
      </c>
      <c r="K2384" s="22" t="s">
        <v>314</v>
      </c>
      <c r="L2384" s="22" t="s">
        <v>58</v>
      </c>
      <c r="M2384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84" s="24" t="str">
        <f>IFERROR(IF(Table1[[#This Row],[Medicare Rate in CR]]&gt;0,"Y","N"),"N")</f>
        <v>Y</v>
      </c>
      <c r="O2384" s="166">
        <f>Table1[[#This Row],[Medicare Rate in CR]]*Table1[[#This Row],[SumOfUnits]]*Table1[[#This Row],[Actuarial Factor 06/20/2023]]</f>
        <v>25640.206534579967</v>
      </c>
      <c r="P23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25640.206534579967</v>
      </c>
      <c r="Q2384" s="166">
        <f>Table1[[#This Row],[Trended Medicare Pricing for all RHCs]]-Table1[[#This Row],[SumOfSFY24 Estimated Payment 5/04/23]]</f>
        <v>-4186.5962138415343</v>
      </c>
      <c r="R2384" s="24">
        <f>Table1[[#This Row],[SumOfUnits]]*Table1[[#This Row],[Actuarial Factor 06/20/2023]]</f>
        <v>86.865896041535279</v>
      </c>
      <c r="S2384" s="23"/>
    </row>
    <row r="2385" spans="1:19" x14ac:dyDescent="0.25">
      <c r="A2385" s="192" t="s">
        <v>312</v>
      </c>
      <c r="B2385" s="193" t="s">
        <v>313</v>
      </c>
      <c r="C2385" s="192" t="s">
        <v>55</v>
      </c>
      <c r="D2385" s="192" t="s">
        <v>30</v>
      </c>
      <c r="E2385" s="192" t="s">
        <v>59</v>
      </c>
      <c r="F2385" s="194">
        <v>131323.02206803465</v>
      </c>
      <c r="G2385">
        <v>385</v>
      </c>
      <c r="H2385">
        <v>385</v>
      </c>
      <c r="I2385" s="167">
        <v>134306.69733682511</v>
      </c>
      <c r="J2385" s="22">
        <v>1.0227201234163246</v>
      </c>
      <c r="K2385" s="22" t="s">
        <v>314</v>
      </c>
      <c r="L2385" s="22" t="s">
        <v>58</v>
      </c>
      <c r="M2385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85" s="24" t="str">
        <f>IFERROR(IF(Table1[[#This Row],[Medicare Rate in CR]]&gt;0,"Y","N"),"N")</f>
        <v>Y</v>
      </c>
      <c r="O2385" s="166">
        <f>Table1[[#This Row],[Medicare Rate in CR]]*Table1[[#This Row],[SumOfUnits]]*Table1[[#This Row],[Actuarial Factor 06/20/2023]]</f>
        <v>116222.37504908667</v>
      </c>
      <c r="P23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116222.37504908667</v>
      </c>
      <c r="Q2385" s="166">
        <f>Table1[[#This Row],[Trended Medicare Pricing for all RHCs]]-Table1[[#This Row],[SumOfSFY24 Estimated Payment 5/04/23]]</f>
        <v>-18084.32228773844</v>
      </c>
      <c r="R2385" s="24">
        <f>Table1[[#This Row],[SumOfUnits]]*Table1[[#This Row],[Actuarial Factor 06/20/2023]]</f>
        <v>393.74724751528498</v>
      </c>
      <c r="S2385" s="23"/>
    </row>
    <row r="2386" spans="1:19" x14ac:dyDescent="0.25">
      <c r="A2386" s="192" t="s">
        <v>312</v>
      </c>
      <c r="B2386" s="193" t="s">
        <v>313</v>
      </c>
      <c r="C2386" s="192" t="s">
        <v>55</v>
      </c>
      <c r="D2386" s="192" t="s">
        <v>30</v>
      </c>
      <c r="E2386" s="192" t="s">
        <v>60</v>
      </c>
      <c r="F2386" s="194">
        <v>65444.964826057905</v>
      </c>
      <c r="G2386">
        <v>194</v>
      </c>
      <c r="H2386">
        <v>194</v>
      </c>
      <c r="I2386" s="167">
        <v>59466.319766352972</v>
      </c>
      <c r="J2386" s="22">
        <v>0.90864621784738975</v>
      </c>
      <c r="K2386" s="22" t="s">
        <v>314</v>
      </c>
      <c r="L2386" s="22" t="s">
        <v>58</v>
      </c>
      <c r="M2386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86" s="24" t="str">
        <f>IFERROR(IF(Table1[[#This Row],[Medicare Rate in CR]]&gt;0,"Y","N"),"N")</f>
        <v>Y</v>
      </c>
      <c r="O2386" s="166">
        <f>Table1[[#This Row],[Medicare Rate in CR]]*Table1[[#This Row],[SumOfUnits]]*Table1[[#This Row],[Actuarial Factor 06/20/2023]]</f>
        <v>52031.790199670722</v>
      </c>
      <c r="P23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52031.790199670722</v>
      </c>
      <c r="Q2386" s="166">
        <f>Table1[[#This Row],[Trended Medicare Pricing for all RHCs]]-Table1[[#This Row],[SumOfSFY24 Estimated Payment 5/04/23]]</f>
        <v>-7434.5295666822494</v>
      </c>
      <c r="R2386" s="24">
        <f>Table1[[#This Row],[SumOfUnits]]*Table1[[#This Row],[Actuarial Factor 06/20/2023]]</f>
        <v>176.2773662623936</v>
      </c>
      <c r="S2386" s="23"/>
    </row>
    <row r="2387" spans="1:19" x14ac:dyDescent="0.25">
      <c r="A2387" s="192" t="s">
        <v>312</v>
      </c>
      <c r="B2387" s="193" t="s">
        <v>313</v>
      </c>
      <c r="C2387" s="192" t="s">
        <v>55</v>
      </c>
      <c r="D2387" s="192" t="s">
        <v>30</v>
      </c>
      <c r="E2387" s="192" t="s">
        <v>61</v>
      </c>
      <c r="F2387" s="194">
        <v>13188.127589862192</v>
      </c>
      <c r="G2387">
        <v>38</v>
      </c>
      <c r="H2387">
        <v>38</v>
      </c>
      <c r="I2387" s="167">
        <v>11983.342255017093</v>
      </c>
      <c r="J2387" s="22">
        <v>0.90864621784738975</v>
      </c>
      <c r="K2387" s="22" t="s">
        <v>314</v>
      </c>
      <c r="L2387" s="22" t="s">
        <v>58</v>
      </c>
      <c r="M2387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87" s="24" t="str">
        <f>IFERROR(IF(Table1[[#This Row],[Medicare Rate in CR]]&gt;0,"Y","N"),"N")</f>
        <v>Y</v>
      </c>
      <c r="O2387" s="166">
        <f>Table1[[#This Row],[Medicare Rate in CR]]*Table1[[#This Row],[SumOfUnits]]*Table1[[#This Row],[Actuarial Factor 06/20/2023]]</f>
        <v>10191.793956636535</v>
      </c>
      <c r="P23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10191.793956636535</v>
      </c>
      <c r="Q2387" s="166">
        <f>Table1[[#This Row],[Trended Medicare Pricing for all RHCs]]-Table1[[#This Row],[SumOfSFY24 Estimated Payment 5/04/23]]</f>
        <v>-1791.5482983805578</v>
      </c>
      <c r="R2387" s="24">
        <f>Table1[[#This Row],[SumOfUnits]]*Table1[[#This Row],[Actuarial Factor 06/20/2023]]</f>
        <v>34.52855627820081</v>
      </c>
      <c r="S2387" s="23"/>
    </row>
    <row r="2388" spans="1:19" x14ac:dyDescent="0.25">
      <c r="A2388" s="192" t="s">
        <v>312</v>
      </c>
      <c r="B2388" s="193" t="s">
        <v>313</v>
      </c>
      <c r="C2388" s="192" t="s">
        <v>55</v>
      </c>
      <c r="D2388" s="192" t="s">
        <v>30</v>
      </c>
      <c r="E2388" s="192" t="s">
        <v>62</v>
      </c>
      <c r="F2388" s="194">
        <v>195003.5463043284</v>
      </c>
      <c r="G2388">
        <v>569</v>
      </c>
      <c r="H2388">
        <v>569</v>
      </c>
      <c r="I2388" s="167">
        <v>204502.53695764058</v>
      </c>
      <c r="J2388" s="22">
        <v>1.0487118866981413</v>
      </c>
      <c r="K2388" s="22" t="s">
        <v>314</v>
      </c>
      <c r="L2388" s="22" t="s">
        <v>58</v>
      </c>
      <c r="M2388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88" s="24" t="str">
        <f>IFERROR(IF(Table1[[#This Row],[Medicare Rate in CR]]&gt;0,"Y","N"),"N")</f>
        <v>Y</v>
      </c>
      <c r="O2388" s="166">
        <f>Table1[[#This Row],[Medicare Rate in CR]]*Table1[[#This Row],[SumOfUnits]]*Table1[[#This Row],[Actuarial Factor 06/20/2023]]</f>
        <v>176132.97564251683</v>
      </c>
      <c r="P23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176132.97564251683</v>
      </c>
      <c r="Q2388" s="166">
        <f>Table1[[#This Row],[Trended Medicare Pricing for all RHCs]]-Table1[[#This Row],[SumOfSFY24 Estimated Payment 5/04/23]]</f>
        <v>-28369.561315123748</v>
      </c>
      <c r="R2388" s="24">
        <f>Table1[[#This Row],[SumOfUnits]]*Table1[[#This Row],[Actuarial Factor 06/20/2023]]</f>
        <v>596.71706353124239</v>
      </c>
      <c r="S2388" s="23"/>
    </row>
    <row r="2389" spans="1:19" x14ac:dyDescent="0.25">
      <c r="A2389" s="192" t="s">
        <v>312</v>
      </c>
      <c r="B2389" s="193" t="s">
        <v>313</v>
      </c>
      <c r="C2389" s="192" t="s">
        <v>55</v>
      </c>
      <c r="D2389" s="192" t="s">
        <v>30</v>
      </c>
      <c r="E2389" s="192" t="s">
        <v>63</v>
      </c>
      <c r="F2389" s="194">
        <v>23356.49995181651</v>
      </c>
      <c r="G2389">
        <v>71</v>
      </c>
      <c r="H2389">
        <v>71</v>
      </c>
      <c r="I2389" s="167">
        <v>23418.28850238425</v>
      </c>
      <c r="J2389" s="22">
        <v>1.0026454541859957</v>
      </c>
      <c r="K2389" s="22" t="s">
        <v>314</v>
      </c>
      <c r="L2389" s="22" t="s">
        <v>58</v>
      </c>
      <c r="M2389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89" s="24" t="str">
        <f>IFERROR(IF(Table1[[#This Row],[Medicare Rate in CR]]&gt;0,"Y","N"),"N")</f>
        <v>Y</v>
      </c>
      <c r="O2389" s="166">
        <f>Table1[[#This Row],[Medicare Rate in CR]]*Table1[[#This Row],[SumOfUnits]]*Table1[[#This Row],[Actuarial Factor 06/20/2023]]</f>
        <v>21012.510968557704</v>
      </c>
      <c r="P23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21012.510968557704</v>
      </c>
      <c r="Q2389" s="166">
        <f>Table1[[#This Row],[Trended Medicare Pricing for all RHCs]]-Table1[[#This Row],[SumOfSFY24 Estimated Payment 5/04/23]]</f>
        <v>-2405.7775338265456</v>
      </c>
      <c r="R2389" s="24">
        <f>Table1[[#This Row],[SumOfUnits]]*Table1[[#This Row],[Actuarial Factor 06/20/2023]]</f>
        <v>71.187827247205689</v>
      </c>
      <c r="S2389" s="23"/>
    </row>
    <row r="2390" spans="1:19" x14ac:dyDescent="0.25">
      <c r="A2390" s="192" t="s">
        <v>312</v>
      </c>
      <c r="B2390" s="193" t="s">
        <v>313</v>
      </c>
      <c r="C2390" s="192" t="s">
        <v>55</v>
      </c>
      <c r="D2390" s="192" t="s">
        <v>30</v>
      </c>
      <c r="E2390" s="192" t="s">
        <v>64</v>
      </c>
      <c r="F2390" s="194">
        <v>59076.014262311081</v>
      </c>
      <c r="G2390">
        <v>174</v>
      </c>
      <c r="H2390">
        <v>174</v>
      </c>
      <c r="I2390" s="167">
        <v>57918.086125177389</v>
      </c>
      <c r="J2390" s="22">
        <v>0.98039935240058296</v>
      </c>
      <c r="K2390" s="22" t="s">
        <v>314</v>
      </c>
      <c r="L2390" s="22" t="s">
        <v>58</v>
      </c>
      <c r="M2390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90" s="24" t="str">
        <f>IFERROR(IF(Table1[[#This Row],[Medicare Rate in CR]]&gt;0,"Y","N"),"N")</f>
        <v>Y</v>
      </c>
      <c r="O2390" s="166">
        <f>Table1[[#This Row],[Medicare Rate in CR]]*Table1[[#This Row],[SumOfUnits]]*Table1[[#This Row],[Actuarial Factor 06/20/2023]]</f>
        <v>50352.898971565934</v>
      </c>
      <c r="P23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50352.898971565934</v>
      </c>
      <c r="Q2390" s="166">
        <f>Table1[[#This Row],[Trended Medicare Pricing for all RHCs]]-Table1[[#This Row],[SumOfSFY24 Estimated Payment 5/04/23]]</f>
        <v>-7565.1871536114559</v>
      </c>
      <c r="R2390" s="24">
        <f>Table1[[#This Row],[SumOfUnits]]*Table1[[#This Row],[Actuarial Factor 06/20/2023]]</f>
        <v>170.58948731770144</v>
      </c>
      <c r="S2390" s="23"/>
    </row>
    <row r="2391" spans="1:19" x14ac:dyDescent="0.25">
      <c r="A2391" s="192" t="s">
        <v>312</v>
      </c>
      <c r="B2391" s="193" t="s">
        <v>313</v>
      </c>
      <c r="C2391" s="192" t="s">
        <v>55</v>
      </c>
      <c r="D2391" s="192" t="s">
        <v>30</v>
      </c>
      <c r="E2391" s="192" t="s">
        <v>77</v>
      </c>
      <c r="F2391" s="194">
        <v>51441.717259323661</v>
      </c>
      <c r="G2391">
        <v>152</v>
      </c>
      <c r="H2391">
        <v>152</v>
      </c>
      <c r="I2391" s="167">
        <v>65160.800465015149</v>
      </c>
      <c r="J2391" s="22">
        <v>1.2666917812352958</v>
      </c>
      <c r="K2391" s="22" t="s">
        <v>314</v>
      </c>
      <c r="L2391" s="22" t="s">
        <v>58</v>
      </c>
      <c r="M2391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91" s="24" t="str">
        <f>IFERROR(IF(Table1[[#This Row],[Medicare Rate in CR]]&gt;0,"Y","N"),"N")</f>
        <v>Y</v>
      </c>
      <c r="O2391" s="166">
        <f>Table1[[#This Row],[Medicare Rate in CR]]*Table1[[#This Row],[SumOfUnits]]*Table1[[#This Row],[Actuarial Factor 06/20/2023]]</f>
        <v>56831.19078621779</v>
      </c>
      <c r="P23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56831.19078621779</v>
      </c>
      <c r="Q2391" s="166">
        <f>Table1[[#This Row],[Trended Medicare Pricing for all RHCs]]-Table1[[#This Row],[SumOfSFY24 Estimated Payment 5/04/23]]</f>
        <v>-8329.6096787973584</v>
      </c>
      <c r="R2391" s="24">
        <f>Table1[[#This Row],[SumOfUnits]]*Table1[[#This Row],[Actuarial Factor 06/20/2023]]</f>
        <v>192.53715074776497</v>
      </c>
      <c r="S2391" s="23"/>
    </row>
    <row r="2392" spans="1:19" x14ac:dyDescent="0.25">
      <c r="A2392" s="192" t="s">
        <v>312</v>
      </c>
      <c r="B2392" s="193" t="s">
        <v>313</v>
      </c>
      <c r="C2392" s="192" t="s">
        <v>55</v>
      </c>
      <c r="D2392" s="192" t="s">
        <v>32</v>
      </c>
      <c r="E2392" s="192" t="s">
        <v>81</v>
      </c>
      <c r="F2392" s="194">
        <v>1043.2205839838102</v>
      </c>
      <c r="G2392">
        <v>3</v>
      </c>
      <c r="H2392">
        <v>3</v>
      </c>
      <c r="I2392" s="167">
        <v>1078.6574471298991</v>
      </c>
      <c r="J2392" s="22">
        <v>1.0339687154281063</v>
      </c>
      <c r="K2392" s="22" t="s">
        <v>314</v>
      </c>
      <c r="L2392" s="22" t="s">
        <v>58</v>
      </c>
      <c r="M2392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92" s="24" t="str">
        <f>IFERROR(IF(Table1[[#This Row],[Medicare Rate in CR]]&gt;0,"Y","N"),"N")</f>
        <v>Y</v>
      </c>
      <c r="O2392" s="166">
        <f>Table1[[#This Row],[Medicare Rate in CR]]*Table1[[#This Row],[SumOfUnits]]*Table1[[#This Row],[Actuarial Factor 06/20/2023]]</f>
        <v>915.58963719874237</v>
      </c>
      <c r="P23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915.58963719874237</v>
      </c>
      <c r="Q2392" s="166">
        <f>Table1[[#This Row],[Trended Medicare Pricing for all RHCs]]-Table1[[#This Row],[SumOfSFY24 Estimated Payment 5/04/23]]</f>
        <v>-163.06780993115672</v>
      </c>
      <c r="R2392" s="24">
        <f>Table1[[#This Row],[SumOfUnits]]*Table1[[#This Row],[Actuarial Factor 06/20/2023]]</f>
        <v>3.1019061462843189</v>
      </c>
      <c r="S2392" s="23"/>
    </row>
    <row r="2393" spans="1:19" x14ac:dyDescent="0.25">
      <c r="A2393" s="192" t="s">
        <v>312</v>
      </c>
      <c r="B2393" s="193" t="s">
        <v>313</v>
      </c>
      <c r="C2393" s="192" t="s">
        <v>55</v>
      </c>
      <c r="D2393" s="192" t="s">
        <v>32</v>
      </c>
      <c r="E2393" s="192" t="s">
        <v>65</v>
      </c>
      <c r="F2393" s="194">
        <v>12161.308663390186</v>
      </c>
      <c r="G2393">
        <v>35</v>
      </c>
      <c r="H2393">
        <v>35</v>
      </c>
      <c r="I2393" s="167">
        <v>15097.834332928334</v>
      </c>
      <c r="J2393" s="22">
        <v>1.241464611319185</v>
      </c>
      <c r="K2393" s="22" t="s">
        <v>314</v>
      </c>
      <c r="L2393" s="22" t="s">
        <v>58</v>
      </c>
      <c r="M2393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93" s="24" t="str">
        <f>IFERROR(IF(Table1[[#This Row],[Medicare Rate in CR]]&gt;0,"Y","N"),"N")</f>
        <v>Y</v>
      </c>
      <c r="O2393" s="166">
        <f>Table1[[#This Row],[Medicare Rate in CR]]*Table1[[#This Row],[SumOfUnits]]*Table1[[#This Row],[Actuarial Factor 06/20/2023]]</f>
        <v>12825.508826307934</v>
      </c>
      <c r="P23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12825.508826307934</v>
      </c>
      <c r="Q2393" s="166">
        <f>Table1[[#This Row],[Trended Medicare Pricing for all RHCs]]-Table1[[#This Row],[SumOfSFY24 Estimated Payment 5/04/23]]</f>
        <v>-2272.3255066204001</v>
      </c>
      <c r="R2393" s="24">
        <f>Table1[[#This Row],[SumOfUnits]]*Table1[[#This Row],[Actuarial Factor 06/20/2023]]</f>
        <v>43.451261396171475</v>
      </c>
      <c r="S2393" s="23"/>
    </row>
    <row r="2394" spans="1:19" x14ac:dyDescent="0.25">
      <c r="A2394" s="192" t="s">
        <v>312</v>
      </c>
      <c r="B2394" s="193" t="s">
        <v>313</v>
      </c>
      <c r="C2394" s="192" t="s">
        <v>55</v>
      </c>
      <c r="D2394" s="192" t="s">
        <v>32</v>
      </c>
      <c r="E2394" s="192" t="s">
        <v>66</v>
      </c>
      <c r="F2394" s="194">
        <v>15981.651729787023</v>
      </c>
      <c r="G2394">
        <v>46</v>
      </c>
      <c r="H2394">
        <v>46</v>
      </c>
      <c r="I2394" s="167">
        <v>17065.687372788223</v>
      </c>
      <c r="J2394" s="22">
        <v>1.0678300129004028</v>
      </c>
      <c r="K2394" s="22" t="s">
        <v>314</v>
      </c>
      <c r="L2394" s="22" t="s">
        <v>58</v>
      </c>
      <c r="M2394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94" s="24" t="str">
        <f>IFERROR(IF(Table1[[#This Row],[Medicare Rate in CR]]&gt;0,"Y","N"),"N")</f>
        <v>Y</v>
      </c>
      <c r="O2394" s="166">
        <f>Table1[[#This Row],[Medicare Rate in CR]]*Table1[[#This Row],[SumOfUnits]]*Table1[[#This Row],[Actuarial Factor 06/20/2023]]</f>
        <v>14498.803705759348</v>
      </c>
      <c r="P23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14498.803705759348</v>
      </c>
      <c r="Q2394" s="166">
        <f>Table1[[#This Row],[Trended Medicare Pricing for all RHCs]]-Table1[[#This Row],[SumOfSFY24 Estimated Payment 5/04/23]]</f>
        <v>-2566.8836670288747</v>
      </c>
      <c r="R2394" s="24">
        <f>Table1[[#This Row],[SumOfUnits]]*Table1[[#This Row],[Actuarial Factor 06/20/2023]]</f>
        <v>49.120180593418532</v>
      </c>
      <c r="S2394" s="23"/>
    </row>
    <row r="2395" spans="1:19" x14ac:dyDescent="0.25">
      <c r="A2395" s="192" t="s">
        <v>312</v>
      </c>
      <c r="B2395" s="193" t="s">
        <v>313</v>
      </c>
      <c r="C2395" s="192" t="s">
        <v>55</v>
      </c>
      <c r="D2395" s="192" t="s">
        <v>31</v>
      </c>
      <c r="E2395" s="192" t="s">
        <v>67</v>
      </c>
      <c r="F2395" s="194">
        <v>1738.7009733063505</v>
      </c>
      <c r="G2395">
        <v>5</v>
      </c>
      <c r="H2395">
        <v>5</v>
      </c>
      <c r="I2395" s="167">
        <v>1968.5484107567893</v>
      </c>
      <c r="J2395" s="22">
        <v>1.1321949207938591</v>
      </c>
      <c r="K2395" s="22" t="s">
        <v>314</v>
      </c>
      <c r="L2395" s="22" t="s">
        <v>58</v>
      </c>
      <c r="M2395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95" s="24" t="str">
        <f>IFERROR(IF(Table1[[#This Row],[Medicare Rate in CR]]&gt;0,"Y","N"),"N")</f>
        <v>Y</v>
      </c>
      <c r="O2395" s="166">
        <f>Table1[[#This Row],[Medicare Rate in CR]]*Table1[[#This Row],[SumOfUnits]]*Table1[[#This Row],[Actuarial Factor 06/20/2023]]</f>
        <v>1670.9498738536172</v>
      </c>
      <c r="P23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1670.9498738536172</v>
      </c>
      <c r="Q2395" s="166">
        <f>Table1[[#This Row],[Trended Medicare Pricing for all RHCs]]-Table1[[#This Row],[SumOfSFY24 Estimated Payment 5/04/23]]</f>
        <v>-297.59853690317209</v>
      </c>
      <c r="R2395" s="24">
        <f>Table1[[#This Row],[SumOfUnits]]*Table1[[#This Row],[Actuarial Factor 06/20/2023]]</f>
        <v>5.6609746039692954</v>
      </c>
      <c r="S2395" s="23"/>
    </row>
    <row r="2396" spans="1:19" x14ac:dyDescent="0.25">
      <c r="A2396" s="192" t="s">
        <v>312</v>
      </c>
      <c r="B2396" s="193" t="s">
        <v>313</v>
      </c>
      <c r="C2396" s="192" t="s">
        <v>55</v>
      </c>
      <c r="D2396" s="192" t="s">
        <v>31</v>
      </c>
      <c r="E2396" s="192" t="s">
        <v>68</v>
      </c>
      <c r="F2396" s="194">
        <v>5206.5047701647864</v>
      </c>
      <c r="G2396">
        <v>15</v>
      </c>
      <c r="H2396">
        <v>15</v>
      </c>
      <c r="I2396" s="167">
        <v>5611.8669592074393</v>
      </c>
      <c r="J2396" s="22">
        <v>1.0778568746091484</v>
      </c>
      <c r="K2396" s="22" t="s">
        <v>314</v>
      </c>
      <c r="L2396" s="22" t="s">
        <v>58</v>
      </c>
      <c r="M2396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96" s="24" t="str">
        <f>IFERROR(IF(Table1[[#This Row],[Medicare Rate in CR]]&gt;0,"Y","N"),"N")</f>
        <v>Y</v>
      </c>
      <c r="O2396" s="166">
        <f>Table1[[#This Row],[Medicare Rate in CR]]*Table1[[#This Row],[SumOfUnits]]*Table1[[#This Row],[Actuarial Factor 06/20/2023]]</f>
        <v>4772.265205175735</v>
      </c>
      <c r="P23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4772.265205175735</v>
      </c>
      <c r="Q2396" s="166">
        <f>Table1[[#This Row],[Trended Medicare Pricing for all RHCs]]-Table1[[#This Row],[SumOfSFY24 Estimated Payment 5/04/23]]</f>
        <v>-839.60175403170433</v>
      </c>
      <c r="R2396" s="24">
        <f>Table1[[#This Row],[SumOfUnits]]*Table1[[#This Row],[Actuarial Factor 06/20/2023]]</f>
        <v>16.167853119137227</v>
      </c>
      <c r="S2396" s="23"/>
    </row>
    <row r="2397" spans="1:19" x14ac:dyDescent="0.25">
      <c r="A2397" s="192" t="s">
        <v>312</v>
      </c>
      <c r="B2397" s="193" t="s">
        <v>313</v>
      </c>
      <c r="C2397" s="192" t="s">
        <v>55</v>
      </c>
      <c r="D2397" s="192" t="s">
        <v>31</v>
      </c>
      <c r="E2397" s="192" t="s">
        <v>69</v>
      </c>
      <c r="F2397" s="194">
        <v>39631.02052616368</v>
      </c>
      <c r="G2397">
        <v>115</v>
      </c>
      <c r="H2397">
        <v>115</v>
      </c>
      <c r="I2397" s="167">
        <v>41511.428480269307</v>
      </c>
      <c r="J2397" s="22">
        <v>1.0474478812087167</v>
      </c>
      <c r="K2397" s="22" t="s">
        <v>314</v>
      </c>
      <c r="L2397" s="22" t="s">
        <v>58</v>
      </c>
      <c r="M2397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97" s="24" t="str">
        <f>IFERROR(IF(Table1[[#This Row],[Medicare Rate in CR]]&gt;0,"Y","N"),"N")</f>
        <v>Y</v>
      </c>
      <c r="O2397" s="166">
        <f>Table1[[#This Row],[Medicare Rate in CR]]*Table1[[#This Row],[SumOfUnits]]*Table1[[#This Row],[Actuarial Factor 06/20/2023]]</f>
        <v>35555.14697608335</v>
      </c>
      <c r="P23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35555.14697608335</v>
      </c>
      <c r="Q2397" s="166">
        <f>Table1[[#This Row],[Trended Medicare Pricing for all RHCs]]-Table1[[#This Row],[SumOfSFY24 Estimated Payment 5/04/23]]</f>
        <v>-5956.2815041859576</v>
      </c>
      <c r="R2397" s="24">
        <f>Table1[[#This Row],[SumOfUnits]]*Table1[[#This Row],[Actuarial Factor 06/20/2023]]</f>
        <v>120.45650633900242</v>
      </c>
      <c r="S2397" s="23"/>
    </row>
    <row r="2398" spans="1:19" x14ac:dyDescent="0.25">
      <c r="A2398" s="192" t="s">
        <v>312</v>
      </c>
      <c r="B2398" s="193" t="s">
        <v>313</v>
      </c>
      <c r="C2398" s="192" t="s">
        <v>84</v>
      </c>
      <c r="D2398" s="192" t="s">
        <v>30</v>
      </c>
      <c r="E2398" s="192" t="s">
        <v>63</v>
      </c>
      <c r="F2398" s="194">
        <v>347.7401946612701</v>
      </c>
      <c r="G2398">
        <v>1</v>
      </c>
      <c r="H2398">
        <v>1</v>
      </c>
      <c r="I2398" s="167">
        <v>348.85634632823854</v>
      </c>
      <c r="J2398" s="22">
        <v>1.0032097286540478</v>
      </c>
      <c r="K2398" s="22" t="s">
        <v>314</v>
      </c>
      <c r="L2398" s="22" t="s">
        <v>58</v>
      </c>
      <c r="M2398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98" s="24" t="str">
        <f>IFERROR(IF(Table1[[#This Row],[Medicare Rate in CR]]&gt;0,"Y","N"),"N")</f>
        <v>Y</v>
      </c>
      <c r="O2398" s="166">
        <f>Table1[[#This Row],[Medicare Rate in CR]]*Table1[[#This Row],[SumOfUnits]]*Table1[[#This Row],[Actuarial Factor 06/20/2023]]</f>
        <v>296.11741560681531</v>
      </c>
      <c r="P23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296.11741560681531</v>
      </c>
      <c r="Q2398" s="166">
        <f>Table1[[#This Row],[Trended Medicare Pricing for all RHCs]]-Table1[[#This Row],[SumOfSFY24 Estimated Payment 5/04/23]]</f>
        <v>-52.73893072142323</v>
      </c>
      <c r="R2398" s="24">
        <f>Table1[[#This Row],[SumOfUnits]]*Table1[[#This Row],[Actuarial Factor 06/20/2023]]</f>
        <v>1.0032097286540478</v>
      </c>
      <c r="S2398" s="23"/>
    </row>
    <row r="2399" spans="1:19" x14ac:dyDescent="0.25">
      <c r="A2399" s="192" t="s">
        <v>312</v>
      </c>
      <c r="B2399" s="193" t="s">
        <v>313</v>
      </c>
      <c r="C2399" s="192" t="s">
        <v>84</v>
      </c>
      <c r="D2399" s="192" t="s">
        <v>31</v>
      </c>
      <c r="E2399" s="192" t="s">
        <v>69</v>
      </c>
      <c r="F2399" s="194">
        <v>685.88223956827596</v>
      </c>
      <c r="G2399">
        <v>2</v>
      </c>
      <c r="H2399">
        <v>2</v>
      </c>
      <c r="I2399" s="167">
        <v>726.36384200837995</v>
      </c>
      <c r="J2399" s="22">
        <v>1.0590212139996289</v>
      </c>
      <c r="K2399" s="22" t="s">
        <v>314</v>
      </c>
      <c r="L2399" s="22" t="s">
        <v>58</v>
      </c>
      <c r="M2399" s="22" t="str">
        <f>IFERROR(IFERROR(INDEX(FreeStand_Medicare!E:E,MATCH(Table1[[#This Row],[Medicare Number]],FreeStand_Medicare!A:A,0)),INDEX(HospBased_Medicare_CR!F:F,MATCH(Table1[[#This Row],[Medicare Number]],HospBased_Medicare_CR!G:G,0))),0)</f>
        <v>295.17</v>
      </c>
      <c r="N2399" s="24" t="str">
        <f>IFERROR(IF(Table1[[#This Row],[Medicare Rate in CR]]&gt;0,"Y","N"),"N")</f>
        <v>Y</v>
      </c>
      <c r="O2399" s="166">
        <f>Table1[[#This Row],[Medicare Rate in CR]]*Table1[[#This Row],[SumOfUnits]]*Table1[[#This Row],[Actuarial Factor 06/20/2023]]</f>
        <v>625.18258347254095</v>
      </c>
      <c r="P23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625.18258347254095</v>
      </c>
      <c r="Q2399" s="166">
        <f>Table1[[#This Row],[Trended Medicare Pricing for all RHCs]]-Table1[[#This Row],[SumOfSFY24 Estimated Payment 5/04/23]]</f>
        <v>-101.18125853583899</v>
      </c>
      <c r="R2399" s="24">
        <f>Table1[[#This Row],[SumOfUnits]]*Table1[[#This Row],[Actuarial Factor 06/20/2023]]</f>
        <v>2.1180424279992578</v>
      </c>
      <c r="S2399" s="23"/>
    </row>
    <row r="2400" spans="1:19" x14ac:dyDescent="0.25">
      <c r="A2400" s="192" t="s">
        <v>315</v>
      </c>
      <c r="B2400" s="193" t="s">
        <v>316</v>
      </c>
      <c r="C2400" s="192" t="s">
        <v>72</v>
      </c>
      <c r="D2400" s="192" t="s">
        <v>30</v>
      </c>
      <c r="E2400" s="192" t="s">
        <v>59</v>
      </c>
      <c r="F2400" s="194">
        <v>129.82557579261828</v>
      </c>
      <c r="G2400">
        <v>1</v>
      </c>
      <c r="H2400">
        <v>1</v>
      </c>
      <c r="I2400" s="167">
        <v>149.73335689984546</v>
      </c>
      <c r="J2400" s="22">
        <v>1.1533425211918769</v>
      </c>
      <c r="K2400" s="22" t="s">
        <v>317</v>
      </c>
      <c r="L2400" s="22" t="s">
        <v>58</v>
      </c>
      <c r="M24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00" s="24" t="str">
        <f>IFERROR(IF(Table1[[#This Row],[Medicare Rate in CR]]&gt;0,"Y","N"),"N")</f>
        <v>N</v>
      </c>
      <c r="O2400" s="166">
        <f>Table1[[#This Row],[Medicare Rate in CR]]*Table1[[#This Row],[SumOfUnits]]*Table1[[#This Row],[Actuarial Factor 06/20/2023]]</f>
        <v>0</v>
      </c>
      <c r="P24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153.07855364343447</v>
      </c>
      <c r="Q2400" s="166">
        <f>Table1[[#This Row],[Trended Medicare Pricing for all RHCs]]-Table1[[#This Row],[SumOfSFY24 Estimated Payment 5/04/23]]</f>
        <v>3.345196743589014</v>
      </c>
      <c r="R2400" s="24">
        <f>Table1[[#This Row],[SumOfUnits]]*Table1[[#This Row],[Actuarial Factor 06/20/2023]]</f>
        <v>1.1533425211918769</v>
      </c>
      <c r="S2400" s="23"/>
    </row>
    <row r="2401" spans="1:19" x14ac:dyDescent="0.25">
      <c r="A2401" s="192" t="s">
        <v>315</v>
      </c>
      <c r="B2401" s="193" t="s">
        <v>316</v>
      </c>
      <c r="C2401" s="192" t="s">
        <v>72</v>
      </c>
      <c r="D2401" s="192" t="s">
        <v>30</v>
      </c>
      <c r="E2401" s="192" t="s">
        <v>77</v>
      </c>
      <c r="F2401" s="194">
        <v>129.82557579261828</v>
      </c>
      <c r="G2401">
        <v>1</v>
      </c>
      <c r="H2401">
        <v>1</v>
      </c>
      <c r="I2401" s="167">
        <v>200.91344904454922</v>
      </c>
      <c r="J2401" s="22">
        <v>1.5475644750113475</v>
      </c>
      <c r="K2401" s="22" t="s">
        <v>317</v>
      </c>
      <c r="L2401" s="22" t="s">
        <v>58</v>
      </c>
      <c r="M24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01" s="24" t="str">
        <f>IFERROR(IF(Table1[[#This Row],[Medicare Rate in CR]]&gt;0,"Y","N"),"N")</f>
        <v>N</v>
      </c>
      <c r="O2401" s="166">
        <f>Table1[[#This Row],[Medicare Rate in CR]]*Table1[[#This Row],[SumOfUnits]]*Table1[[#This Row],[Actuarial Factor 06/20/2023]]</f>
        <v>0</v>
      </c>
      <c r="P24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205.40206153145567</v>
      </c>
      <c r="Q2401" s="166">
        <f>Table1[[#This Row],[Trended Medicare Pricing for all RHCs]]-Table1[[#This Row],[SumOfSFY24 Estimated Payment 5/04/23]]</f>
        <v>4.4886124869064474</v>
      </c>
      <c r="R2401" s="24">
        <f>Table1[[#This Row],[SumOfUnits]]*Table1[[#This Row],[Actuarial Factor 06/20/2023]]</f>
        <v>1.5475644750113475</v>
      </c>
      <c r="S2401" s="23"/>
    </row>
    <row r="2402" spans="1:19" x14ac:dyDescent="0.25">
      <c r="A2402" s="192" t="s">
        <v>315</v>
      </c>
      <c r="B2402" s="193" t="s">
        <v>316</v>
      </c>
      <c r="C2402" s="192" t="s">
        <v>90</v>
      </c>
      <c r="D2402" s="192" t="s">
        <v>30</v>
      </c>
      <c r="E2402" s="192" t="s">
        <v>63</v>
      </c>
      <c r="F2402" s="194">
        <v>129.82557579261828</v>
      </c>
      <c r="G2402">
        <v>1</v>
      </c>
      <c r="H2402">
        <v>1</v>
      </c>
      <c r="I2402" s="167">
        <v>125.21921340117891</v>
      </c>
      <c r="J2402" s="22">
        <v>0.96451883719123632</v>
      </c>
      <c r="K2402" s="22" t="s">
        <v>317</v>
      </c>
      <c r="L2402" s="22" t="s">
        <v>58</v>
      </c>
      <c r="M24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02" s="24" t="str">
        <f>IFERROR(IF(Table1[[#This Row],[Medicare Rate in CR]]&gt;0,"Y","N"),"N")</f>
        <v>N</v>
      </c>
      <c r="O2402" s="166">
        <f>Table1[[#This Row],[Medicare Rate in CR]]*Table1[[#This Row],[SumOfUnits]]*Table1[[#This Row],[Actuarial Factor 06/20/2023]]</f>
        <v>0</v>
      </c>
      <c r="P24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190.11432351381711</v>
      </c>
      <c r="Q2402" s="166">
        <f>Table1[[#This Row],[Trended Medicare Pricing for all RHCs]]-Table1[[#This Row],[SumOfSFY24 Estimated Payment 5/04/23]]</f>
        <v>64.895110112638207</v>
      </c>
      <c r="R2402" s="24">
        <f>Table1[[#This Row],[SumOfUnits]]*Table1[[#This Row],[Actuarial Factor 06/20/2023]]</f>
        <v>0.96451883719123632</v>
      </c>
      <c r="S2402" s="23"/>
    </row>
    <row r="2403" spans="1:19" x14ac:dyDescent="0.25">
      <c r="A2403" s="192" t="s">
        <v>315</v>
      </c>
      <c r="B2403" s="193" t="s">
        <v>316</v>
      </c>
      <c r="C2403" s="192" t="s">
        <v>76</v>
      </c>
      <c r="D2403" s="192" t="s">
        <v>30</v>
      </c>
      <c r="E2403" s="192" t="s">
        <v>59</v>
      </c>
      <c r="F2403" s="194">
        <v>1084.9571167003951</v>
      </c>
      <c r="G2403">
        <v>5</v>
      </c>
      <c r="H2403">
        <v>5</v>
      </c>
      <c r="I2403" s="167">
        <v>1127.9742644530693</v>
      </c>
      <c r="J2403" s="22">
        <v>1.0396487078526193</v>
      </c>
      <c r="K2403" s="22" t="s">
        <v>317</v>
      </c>
      <c r="L2403" s="22" t="s">
        <v>58</v>
      </c>
      <c r="M24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03" s="24" t="str">
        <f>IFERROR(IF(Table1[[#This Row],[Medicare Rate in CR]]&gt;0,"Y","N"),"N")</f>
        <v>N</v>
      </c>
      <c r="O2403" s="166">
        <f>Table1[[#This Row],[Medicare Rate in CR]]*Table1[[#This Row],[SumOfUnits]]*Table1[[#This Row],[Actuarial Factor 06/20/2023]]</f>
        <v>0</v>
      </c>
      <c r="P24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1622.8394744435702</v>
      </c>
      <c r="Q2403" s="166">
        <f>Table1[[#This Row],[Trended Medicare Pricing for all RHCs]]-Table1[[#This Row],[SumOfSFY24 Estimated Payment 5/04/23]]</f>
        <v>494.86520999050094</v>
      </c>
      <c r="R2403" s="24">
        <f>Table1[[#This Row],[SumOfUnits]]*Table1[[#This Row],[Actuarial Factor 06/20/2023]]</f>
        <v>5.1982435392630961</v>
      </c>
      <c r="S2403" s="23"/>
    </row>
    <row r="2404" spans="1:19" x14ac:dyDescent="0.25">
      <c r="A2404" s="192" t="s">
        <v>315</v>
      </c>
      <c r="B2404" s="193" t="s">
        <v>316</v>
      </c>
      <c r="C2404" s="192" t="s">
        <v>76</v>
      </c>
      <c r="D2404" s="192" t="s">
        <v>30</v>
      </c>
      <c r="E2404" s="192" t="s">
        <v>60</v>
      </c>
      <c r="F2404" s="194">
        <v>519.30230317047312</v>
      </c>
      <c r="G2404">
        <v>4</v>
      </c>
      <c r="H2404">
        <v>4</v>
      </c>
      <c r="I2404" s="167">
        <v>455.83747721033933</v>
      </c>
      <c r="J2404" s="22">
        <v>0.87778828329344039</v>
      </c>
      <c r="K2404" s="22" t="s">
        <v>317</v>
      </c>
      <c r="L2404" s="22" t="s">
        <v>58</v>
      </c>
      <c r="M24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04" s="24" t="str">
        <f>IFERROR(IF(Table1[[#This Row],[Medicare Rate in CR]]&gt;0,"Y","N"),"N")</f>
        <v>N</v>
      </c>
      <c r="O2404" s="166">
        <f>Table1[[#This Row],[Medicare Rate in CR]]*Table1[[#This Row],[SumOfUnits]]*Table1[[#This Row],[Actuarial Factor 06/20/2023]]</f>
        <v>0</v>
      </c>
      <c r="P24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655.82263289171726</v>
      </c>
      <c r="Q2404" s="166">
        <f>Table1[[#This Row],[Trended Medicare Pricing for all RHCs]]-Table1[[#This Row],[SumOfSFY24 Estimated Payment 5/04/23]]</f>
        <v>199.98515568137793</v>
      </c>
      <c r="R2404" s="24">
        <f>Table1[[#This Row],[SumOfUnits]]*Table1[[#This Row],[Actuarial Factor 06/20/2023]]</f>
        <v>3.5111531331737615</v>
      </c>
      <c r="S2404" s="23"/>
    </row>
    <row r="2405" spans="1:19" x14ac:dyDescent="0.25">
      <c r="A2405" s="192" t="s">
        <v>315</v>
      </c>
      <c r="B2405" s="193" t="s">
        <v>316</v>
      </c>
      <c r="C2405" s="192" t="s">
        <v>76</v>
      </c>
      <c r="D2405" s="192" t="s">
        <v>30</v>
      </c>
      <c r="E2405" s="192" t="s">
        <v>61</v>
      </c>
      <c r="F2405" s="194">
        <v>1224.9301339500819</v>
      </c>
      <c r="G2405">
        <v>8</v>
      </c>
      <c r="H2405">
        <v>8</v>
      </c>
      <c r="I2405" s="167">
        <v>1075.2293194344463</v>
      </c>
      <c r="J2405" s="22">
        <v>0.87778828329344039</v>
      </c>
      <c r="K2405" s="22" t="s">
        <v>317</v>
      </c>
      <c r="L2405" s="22" t="s">
        <v>58</v>
      </c>
      <c r="M24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05" s="24" t="str">
        <f>IFERROR(IF(Table1[[#This Row],[Medicare Rate in CR]]&gt;0,"Y","N"),"N")</f>
        <v>N</v>
      </c>
      <c r="O2405" s="166">
        <f>Table1[[#This Row],[Medicare Rate in CR]]*Table1[[#This Row],[SumOfUnits]]*Table1[[#This Row],[Actuarial Factor 06/20/2023]]</f>
        <v>0</v>
      </c>
      <c r="P24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1546.9542512154667</v>
      </c>
      <c r="Q2405" s="166">
        <f>Table1[[#This Row],[Trended Medicare Pricing for all RHCs]]-Table1[[#This Row],[SumOfSFY24 Estimated Payment 5/04/23]]</f>
        <v>471.72493178102036</v>
      </c>
      <c r="R2405" s="24">
        <f>Table1[[#This Row],[SumOfUnits]]*Table1[[#This Row],[Actuarial Factor 06/20/2023]]</f>
        <v>7.0223062663475231</v>
      </c>
      <c r="S2405" s="23"/>
    </row>
    <row r="2406" spans="1:19" x14ac:dyDescent="0.25">
      <c r="A2406" s="192" t="s">
        <v>315</v>
      </c>
      <c r="B2406" s="193" t="s">
        <v>316</v>
      </c>
      <c r="C2406" s="192" t="s">
        <v>76</v>
      </c>
      <c r="D2406" s="192" t="s">
        <v>30</v>
      </c>
      <c r="E2406" s="192" t="s">
        <v>62</v>
      </c>
      <c r="F2406" s="194">
        <v>2782.7792232822585</v>
      </c>
      <c r="G2406">
        <v>13</v>
      </c>
      <c r="H2406">
        <v>13</v>
      </c>
      <c r="I2406" s="167">
        <v>2922.6912104910325</v>
      </c>
      <c r="J2406" s="22">
        <v>1.0502777892109418</v>
      </c>
      <c r="K2406" s="22" t="s">
        <v>317</v>
      </c>
      <c r="L2406" s="22" t="s">
        <v>58</v>
      </c>
      <c r="M24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06" s="24" t="str">
        <f>IFERROR(IF(Table1[[#This Row],[Medicare Rate in CR]]&gt;0,"Y","N"),"N")</f>
        <v>N</v>
      </c>
      <c r="O2406" s="166">
        <f>Table1[[#This Row],[Medicare Rate in CR]]*Table1[[#This Row],[SumOfUnits]]*Table1[[#This Row],[Actuarial Factor 06/20/2023]]</f>
        <v>0</v>
      </c>
      <c r="P24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4204.9351811177339</v>
      </c>
      <c r="Q2406" s="166">
        <f>Table1[[#This Row],[Trended Medicare Pricing for all RHCs]]-Table1[[#This Row],[SumOfSFY24 Estimated Payment 5/04/23]]</f>
        <v>1282.2439706267014</v>
      </c>
      <c r="R2406" s="24">
        <f>Table1[[#This Row],[SumOfUnits]]*Table1[[#This Row],[Actuarial Factor 06/20/2023]]</f>
        <v>13.653611259742243</v>
      </c>
      <c r="S2406" s="23"/>
    </row>
    <row r="2407" spans="1:19" x14ac:dyDescent="0.25">
      <c r="A2407" s="192" t="s">
        <v>315</v>
      </c>
      <c r="B2407" s="193" t="s">
        <v>316</v>
      </c>
      <c r="C2407" s="192" t="s">
        <v>76</v>
      </c>
      <c r="D2407" s="192" t="s">
        <v>30</v>
      </c>
      <c r="E2407" s="192" t="s">
        <v>63</v>
      </c>
      <c r="F2407" s="194">
        <v>262.38797340271753</v>
      </c>
      <c r="G2407">
        <v>2</v>
      </c>
      <c r="H2407">
        <v>2</v>
      </c>
      <c r="I2407" s="167">
        <v>264.63030766973986</v>
      </c>
      <c r="J2407" s="22">
        <v>1.0085458728841232</v>
      </c>
      <c r="K2407" s="22" t="s">
        <v>317</v>
      </c>
      <c r="L2407" s="22" t="s">
        <v>58</v>
      </c>
      <c r="M24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07" s="24" t="str">
        <f>IFERROR(IF(Table1[[#This Row],[Medicare Rate in CR]]&gt;0,"Y","N"),"N")</f>
        <v>N</v>
      </c>
      <c r="O2407" s="166">
        <f>Table1[[#This Row],[Medicare Rate in CR]]*Table1[[#This Row],[SumOfUnits]]*Table1[[#This Row],[Actuarial Factor 06/20/2023]]</f>
        <v>0</v>
      </c>
      <c r="P24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380.72899617867904</v>
      </c>
      <c r="Q2407" s="166">
        <f>Table1[[#This Row],[Trended Medicare Pricing for all RHCs]]-Table1[[#This Row],[SumOfSFY24 Estimated Payment 5/04/23]]</f>
        <v>116.09868850893918</v>
      </c>
      <c r="R2407" s="24">
        <f>Table1[[#This Row],[SumOfUnits]]*Table1[[#This Row],[Actuarial Factor 06/20/2023]]</f>
        <v>2.0170917457682465</v>
      </c>
      <c r="S2407" s="23"/>
    </row>
    <row r="2408" spans="1:19" x14ac:dyDescent="0.25">
      <c r="A2408" s="192" t="s">
        <v>315</v>
      </c>
      <c r="B2408" s="193" t="s">
        <v>316</v>
      </c>
      <c r="C2408" s="192" t="s">
        <v>76</v>
      </c>
      <c r="D2408" s="192" t="s">
        <v>30</v>
      </c>
      <c r="E2408" s="192" t="s">
        <v>64</v>
      </c>
      <c r="F2408" s="194">
        <v>129.82557579261828</v>
      </c>
      <c r="G2408">
        <v>1</v>
      </c>
      <c r="H2408">
        <v>1</v>
      </c>
      <c r="I2408" s="167">
        <v>122.39038944576377</v>
      </c>
      <c r="J2408" s="22">
        <v>0.94272941751684292</v>
      </c>
      <c r="K2408" s="22" t="s">
        <v>317</v>
      </c>
      <c r="L2408" s="22" t="s">
        <v>58</v>
      </c>
      <c r="M24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08" s="24" t="str">
        <f>IFERROR(IF(Table1[[#This Row],[Medicare Rate in CR]]&gt;0,"Y","N"),"N")</f>
        <v>N</v>
      </c>
      <c r="O2408" s="166">
        <f>Table1[[#This Row],[Medicare Rate in CR]]*Table1[[#This Row],[SumOfUnits]]*Table1[[#This Row],[Actuarial Factor 06/20/2023]]</f>
        <v>0</v>
      </c>
      <c r="P24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176.0855380698014</v>
      </c>
      <c r="Q2408" s="166">
        <f>Table1[[#This Row],[Trended Medicare Pricing for all RHCs]]-Table1[[#This Row],[SumOfSFY24 Estimated Payment 5/04/23]]</f>
        <v>53.695148624037628</v>
      </c>
      <c r="R2408" s="24">
        <f>Table1[[#This Row],[SumOfUnits]]*Table1[[#This Row],[Actuarial Factor 06/20/2023]]</f>
        <v>0.94272941751684292</v>
      </c>
      <c r="S2408" s="23"/>
    </row>
    <row r="2409" spans="1:19" x14ac:dyDescent="0.25">
      <c r="A2409" s="192" t="s">
        <v>315</v>
      </c>
      <c r="B2409" s="193" t="s">
        <v>316</v>
      </c>
      <c r="C2409" s="192" t="s">
        <v>76</v>
      </c>
      <c r="D2409" s="192" t="s">
        <v>30</v>
      </c>
      <c r="E2409" s="192" t="s">
        <v>77</v>
      </c>
      <c r="F2409" s="194">
        <v>781.69027657319066</v>
      </c>
      <c r="G2409">
        <v>6</v>
      </c>
      <c r="H2409">
        <v>6</v>
      </c>
      <c r="I2409" s="167">
        <v>1046.4957149640627</v>
      </c>
      <c r="J2409" s="22">
        <v>1.3387600515535873</v>
      </c>
      <c r="K2409" s="22" t="s">
        <v>317</v>
      </c>
      <c r="L2409" s="22" t="s">
        <v>58</v>
      </c>
      <c r="M24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09" s="24" t="str">
        <f>IFERROR(IF(Table1[[#This Row],[Medicare Rate in CR]]&gt;0,"Y","N"),"N")</f>
        <v>N</v>
      </c>
      <c r="O2409" s="166">
        <f>Table1[[#This Row],[Medicare Rate in CR]]*Table1[[#This Row],[SumOfUnits]]*Table1[[#This Row],[Actuarial Factor 06/20/2023]]</f>
        <v>0</v>
      </c>
      <c r="P24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1505.6146311132327</v>
      </c>
      <c r="Q2409" s="166">
        <f>Table1[[#This Row],[Trended Medicare Pricing for all RHCs]]-Table1[[#This Row],[SumOfSFY24 Estimated Payment 5/04/23]]</f>
        <v>459.11891614916999</v>
      </c>
      <c r="R2409" s="24">
        <f>Table1[[#This Row],[SumOfUnits]]*Table1[[#This Row],[Actuarial Factor 06/20/2023]]</f>
        <v>8.032560309321525</v>
      </c>
      <c r="S2409" s="23"/>
    </row>
    <row r="2410" spans="1:19" x14ac:dyDescent="0.25">
      <c r="A2410" s="192" t="s">
        <v>315</v>
      </c>
      <c r="B2410" s="193" t="s">
        <v>316</v>
      </c>
      <c r="C2410" s="192" t="s">
        <v>78</v>
      </c>
      <c r="D2410" s="192" t="s">
        <v>30</v>
      </c>
      <c r="E2410" s="192" t="s">
        <v>59</v>
      </c>
      <c r="F2410" s="194">
        <v>778.9534547557098</v>
      </c>
      <c r="G2410">
        <v>6</v>
      </c>
      <c r="H2410">
        <v>6</v>
      </c>
      <c r="I2410" s="167">
        <v>727.52863025930378</v>
      </c>
      <c r="J2410" s="22">
        <v>0.93398216006047052</v>
      </c>
      <c r="K2410" s="22" t="s">
        <v>317</v>
      </c>
      <c r="L2410" s="22" t="s">
        <v>58</v>
      </c>
      <c r="M24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10" s="24" t="str">
        <f>IFERROR(IF(Table1[[#This Row],[Medicare Rate in CR]]&gt;0,"Y","N"),"N")</f>
        <v>N</v>
      </c>
      <c r="O2410" s="166">
        <f>Table1[[#This Row],[Medicare Rate in CR]]*Table1[[#This Row],[SumOfUnits]]*Table1[[#This Row],[Actuarial Factor 06/20/2023]]</f>
        <v>0</v>
      </c>
      <c r="P24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1055.3983169309242</v>
      </c>
      <c r="Q2410" s="166">
        <f>Table1[[#This Row],[Trended Medicare Pricing for all RHCs]]-Table1[[#This Row],[SumOfSFY24 Estimated Payment 5/04/23]]</f>
        <v>327.86968667162046</v>
      </c>
      <c r="R2410" s="24">
        <f>Table1[[#This Row],[SumOfUnits]]*Table1[[#This Row],[Actuarial Factor 06/20/2023]]</f>
        <v>5.6038929603628231</v>
      </c>
      <c r="S2410" s="23"/>
    </row>
    <row r="2411" spans="1:19" x14ac:dyDescent="0.25">
      <c r="A2411" s="192" t="s">
        <v>315</v>
      </c>
      <c r="B2411" s="193" t="s">
        <v>316</v>
      </c>
      <c r="C2411" s="192" t="s">
        <v>78</v>
      </c>
      <c r="D2411" s="192" t="s">
        <v>30</v>
      </c>
      <c r="E2411" s="192" t="s">
        <v>62</v>
      </c>
      <c r="F2411" s="194">
        <v>355.29536474896406</v>
      </c>
      <c r="G2411">
        <v>3</v>
      </c>
      <c r="H2411">
        <v>3</v>
      </c>
      <c r="I2411" s="167">
        <v>337.50262640986108</v>
      </c>
      <c r="J2411" s="22">
        <v>0.94992127648027569</v>
      </c>
      <c r="K2411" s="22" t="s">
        <v>317</v>
      </c>
      <c r="L2411" s="22" t="s">
        <v>58</v>
      </c>
      <c r="M24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11" s="24" t="str">
        <f>IFERROR(IF(Table1[[#This Row],[Medicare Rate in CR]]&gt;0,"Y","N"),"N")</f>
        <v>N</v>
      </c>
      <c r="O2411" s="166">
        <f>Table1[[#This Row],[Medicare Rate in CR]]*Table1[[#This Row],[SumOfUnits]]*Table1[[#This Row],[Actuarial Factor 06/20/2023]]</f>
        <v>0</v>
      </c>
      <c r="P24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489.60231811877725</v>
      </c>
      <c r="Q2411" s="166">
        <f>Table1[[#This Row],[Trended Medicare Pricing for all RHCs]]-Table1[[#This Row],[SumOfSFY24 Estimated Payment 5/04/23]]</f>
        <v>152.09969170891617</v>
      </c>
      <c r="R2411" s="24">
        <f>Table1[[#This Row],[SumOfUnits]]*Table1[[#This Row],[Actuarial Factor 06/20/2023]]</f>
        <v>2.849763829440827</v>
      </c>
      <c r="S2411" s="23"/>
    </row>
    <row r="2412" spans="1:19" x14ac:dyDescent="0.25">
      <c r="A2412" s="192" t="s">
        <v>315</v>
      </c>
      <c r="B2412" s="193" t="s">
        <v>316</v>
      </c>
      <c r="C2412" s="192" t="s">
        <v>78</v>
      </c>
      <c r="D2412" s="192" t="s">
        <v>30</v>
      </c>
      <c r="E2412" s="192" t="s">
        <v>63</v>
      </c>
      <c r="F2412" s="194">
        <v>129.82557579261828</v>
      </c>
      <c r="G2412">
        <v>1</v>
      </c>
      <c r="H2412">
        <v>1</v>
      </c>
      <c r="I2412" s="167">
        <v>121.58238236420239</v>
      </c>
      <c r="J2412" s="22">
        <v>0.93650562781571278</v>
      </c>
      <c r="K2412" s="22" t="s">
        <v>317</v>
      </c>
      <c r="L2412" s="22" t="s">
        <v>58</v>
      </c>
      <c r="M24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12" s="24" t="str">
        <f>IFERROR(IF(Table1[[#This Row],[Medicare Rate in CR]]&gt;0,"Y","N"),"N")</f>
        <v>N</v>
      </c>
      <c r="O2412" s="166">
        <f>Table1[[#This Row],[Medicare Rate in CR]]*Table1[[#This Row],[SumOfUnits]]*Table1[[#This Row],[Actuarial Factor 06/20/2023]]</f>
        <v>0</v>
      </c>
      <c r="P24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176.37497189615286</v>
      </c>
      <c r="Q2412" s="166">
        <f>Table1[[#This Row],[Trended Medicare Pricing for all RHCs]]-Table1[[#This Row],[SumOfSFY24 Estimated Payment 5/04/23]]</f>
        <v>54.792589531950469</v>
      </c>
      <c r="R2412" s="24">
        <f>Table1[[#This Row],[SumOfUnits]]*Table1[[#This Row],[Actuarial Factor 06/20/2023]]</f>
        <v>0.93650562781571278</v>
      </c>
      <c r="S2412" s="23"/>
    </row>
    <row r="2413" spans="1:19" x14ac:dyDescent="0.25">
      <c r="A2413" s="192" t="s">
        <v>315</v>
      </c>
      <c r="B2413" s="193" t="s">
        <v>316</v>
      </c>
      <c r="C2413" s="192" t="s">
        <v>78</v>
      </c>
      <c r="D2413" s="192" t="s">
        <v>30</v>
      </c>
      <c r="E2413" s="192" t="s">
        <v>64</v>
      </c>
      <c r="F2413" s="194">
        <v>129.82557579261828</v>
      </c>
      <c r="G2413">
        <v>1</v>
      </c>
      <c r="H2413">
        <v>1</v>
      </c>
      <c r="I2413" s="167">
        <v>117.93192443657048</v>
      </c>
      <c r="J2413" s="22">
        <v>0.90838745537284149</v>
      </c>
      <c r="K2413" s="22" t="s">
        <v>317</v>
      </c>
      <c r="L2413" s="22" t="s">
        <v>58</v>
      </c>
      <c r="M24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13" s="24" t="str">
        <f>IFERROR(IF(Table1[[#This Row],[Medicare Rate in CR]]&gt;0,"Y","N"),"N")</f>
        <v>N</v>
      </c>
      <c r="O2413" s="166">
        <f>Table1[[#This Row],[Medicare Rate in CR]]*Table1[[#This Row],[SumOfUnits]]*Table1[[#This Row],[Actuarial Factor 06/20/2023]]</f>
        <v>0</v>
      </c>
      <c r="P24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171.0793903992753</v>
      </c>
      <c r="Q2413" s="166">
        <f>Table1[[#This Row],[Trended Medicare Pricing for all RHCs]]-Table1[[#This Row],[SumOfSFY24 Estimated Payment 5/04/23]]</f>
        <v>53.147465962704814</v>
      </c>
      <c r="R2413" s="24">
        <f>Table1[[#This Row],[SumOfUnits]]*Table1[[#This Row],[Actuarial Factor 06/20/2023]]</f>
        <v>0.90838745537284149</v>
      </c>
      <c r="S2413" s="23"/>
    </row>
    <row r="2414" spans="1:19" x14ac:dyDescent="0.25">
      <c r="A2414" s="192" t="s">
        <v>315</v>
      </c>
      <c r="B2414" s="193" t="s">
        <v>316</v>
      </c>
      <c r="C2414" s="192" t="s">
        <v>78</v>
      </c>
      <c r="D2414" s="192" t="s">
        <v>30</v>
      </c>
      <c r="E2414" s="192" t="s">
        <v>77</v>
      </c>
      <c r="F2414" s="194">
        <v>259.65115158523656</v>
      </c>
      <c r="G2414">
        <v>2</v>
      </c>
      <c r="H2414">
        <v>2</v>
      </c>
      <c r="I2414" s="167">
        <v>329.70122859273891</v>
      </c>
      <c r="J2414" s="22">
        <v>1.2697853507670918</v>
      </c>
      <c r="K2414" s="22" t="s">
        <v>317</v>
      </c>
      <c r="L2414" s="22" t="s">
        <v>58</v>
      </c>
      <c r="M24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14" s="24" t="str">
        <f>IFERROR(IF(Table1[[#This Row],[Medicare Rate in CR]]&gt;0,"Y","N"),"N")</f>
        <v>N</v>
      </c>
      <c r="O2414" s="166">
        <f>Table1[[#This Row],[Medicare Rate in CR]]*Table1[[#This Row],[SumOfUnits]]*Table1[[#This Row],[Actuarial Factor 06/20/2023]]</f>
        <v>0</v>
      </c>
      <c r="P24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478.28512483806094</v>
      </c>
      <c r="Q2414" s="166">
        <f>Table1[[#This Row],[Trended Medicare Pricing for all RHCs]]-Table1[[#This Row],[SumOfSFY24 Estimated Payment 5/04/23]]</f>
        <v>148.58389624532202</v>
      </c>
      <c r="R2414" s="24">
        <f>Table1[[#This Row],[SumOfUnits]]*Table1[[#This Row],[Actuarial Factor 06/20/2023]]</f>
        <v>2.5395707015341835</v>
      </c>
      <c r="S2414" s="23"/>
    </row>
    <row r="2415" spans="1:19" x14ac:dyDescent="0.25">
      <c r="A2415" s="192" t="s">
        <v>315</v>
      </c>
      <c r="B2415" s="193" t="s">
        <v>316</v>
      </c>
      <c r="C2415" s="192" t="s">
        <v>79</v>
      </c>
      <c r="D2415" s="192" t="s">
        <v>30</v>
      </c>
      <c r="E2415" s="192" t="s">
        <v>61</v>
      </c>
      <c r="F2415" s="194">
        <v>386.20988725065047</v>
      </c>
      <c r="G2415">
        <v>5</v>
      </c>
      <c r="H2415">
        <v>5</v>
      </c>
      <c r="I2415" s="167">
        <v>325.84434458698183</v>
      </c>
      <c r="J2415" s="22">
        <v>0.84369757311652838</v>
      </c>
      <c r="K2415" s="22" t="s">
        <v>317</v>
      </c>
      <c r="L2415" s="22" t="s">
        <v>58</v>
      </c>
      <c r="M24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15" s="24" t="str">
        <f>IFERROR(IF(Table1[[#This Row],[Medicare Rate in CR]]&gt;0,"Y","N"),"N")</f>
        <v>N</v>
      </c>
      <c r="O2415" s="166">
        <f>Table1[[#This Row],[Medicare Rate in CR]]*Table1[[#This Row],[SumOfUnits]]*Table1[[#This Row],[Actuarial Factor 06/20/2023]]</f>
        <v>0</v>
      </c>
      <c r="P24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391.4600927803304</v>
      </c>
      <c r="Q2415" s="166">
        <f>Table1[[#This Row],[Trended Medicare Pricing for all RHCs]]-Table1[[#This Row],[SumOfSFY24 Estimated Payment 5/04/23]]</f>
        <v>65.615748193348566</v>
      </c>
      <c r="R2415" s="24">
        <f>Table1[[#This Row],[SumOfUnits]]*Table1[[#This Row],[Actuarial Factor 06/20/2023]]</f>
        <v>4.2184878655826417</v>
      </c>
      <c r="S2415" s="23"/>
    </row>
    <row r="2416" spans="1:19" x14ac:dyDescent="0.25">
      <c r="A2416" s="192" t="s">
        <v>315</v>
      </c>
      <c r="B2416" s="193" t="s">
        <v>316</v>
      </c>
      <c r="C2416" s="192" t="s">
        <v>79</v>
      </c>
      <c r="D2416" s="192" t="s">
        <v>30</v>
      </c>
      <c r="E2416" s="192" t="s">
        <v>62</v>
      </c>
      <c r="F2416" s="194">
        <v>132.56239761009925</v>
      </c>
      <c r="G2416">
        <v>1</v>
      </c>
      <c r="H2416">
        <v>1</v>
      </c>
      <c r="I2416" s="167">
        <v>134.38423774300318</v>
      </c>
      <c r="J2416" s="22">
        <v>1.0137432648001921</v>
      </c>
      <c r="K2416" s="22" t="s">
        <v>317</v>
      </c>
      <c r="L2416" s="22" t="s">
        <v>58</v>
      </c>
      <c r="M24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16" s="24" t="str">
        <f>IFERROR(IF(Table1[[#This Row],[Medicare Rate in CR]]&gt;0,"Y","N"),"N")</f>
        <v>N</v>
      </c>
      <c r="O2416" s="166">
        <f>Table1[[#This Row],[Medicare Rate in CR]]*Table1[[#This Row],[SumOfUnits]]*Table1[[#This Row],[Actuarial Factor 06/20/2023]]</f>
        <v>0</v>
      </c>
      <c r="P24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161.44538657489937</v>
      </c>
      <c r="Q2416" s="166">
        <f>Table1[[#This Row],[Trended Medicare Pricing for all RHCs]]-Table1[[#This Row],[SumOfSFY24 Estimated Payment 5/04/23]]</f>
        <v>27.06114883189619</v>
      </c>
      <c r="R2416" s="24">
        <f>Table1[[#This Row],[SumOfUnits]]*Table1[[#This Row],[Actuarial Factor 06/20/2023]]</f>
        <v>1.0137432648001921</v>
      </c>
      <c r="S2416" s="23"/>
    </row>
    <row r="2417" spans="1:19" x14ac:dyDescent="0.25">
      <c r="A2417" s="192" t="s">
        <v>315</v>
      </c>
      <c r="B2417" s="193" t="s">
        <v>316</v>
      </c>
      <c r="C2417" s="192" t="s">
        <v>79</v>
      </c>
      <c r="D2417" s="192" t="s">
        <v>30</v>
      </c>
      <c r="E2417" s="192" t="s">
        <v>64</v>
      </c>
      <c r="F2417" s="194">
        <v>259.65115158523656</v>
      </c>
      <c r="G2417">
        <v>2</v>
      </c>
      <c r="H2417">
        <v>2</v>
      </c>
      <c r="I2417" s="167">
        <v>248.4330016151205</v>
      </c>
      <c r="J2417" s="22">
        <v>0.95679530053448103</v>
      </c>
      <c r="K2417" s="22" t="s">
        <v>317</v>
      </c>
      <c r="L2417" s="22" t="s">
        <v>58</v>
      </c>
      <c r="M24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17" s="24" t="str">
        <f>IFERROR(IF(Table1[[#This Row],[Medicare Rate in CR]]&gt;0,"Y","N"),"N")</f>
        <v>N</v>
      </c>
      <c r="O2417" s="166">
        <f>Table1[[#This Row],[Medicare Rate in CR]]*Table1[[#This Row],[SumOfUnits]]*Table1[[#This Row],[Actuarial Factor 06/20/2023]]</f>
        <v>0</v>
      </c>
      <c r="P24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298.460315416002</v>
      </c>
      <c r="Q2417" s="166">
        <f>Table1[[#This Row],[Trended Medicare Pricing for all RHCs]]-Table1[[#This Row],[SumOfSFY24 Estimated Payment 5/04/23]]</f>
        <v>50.027313800881501</v>
      </c>
      <c r="R2417" s="24">
        <f>Table1[[#This Row],[SumOfUnits]]*Table1[[#This Row],[Actuarial Factor 06/20/2023]]</f>
        <v>1.9135906010689621</v>
      </c>
      <c r="S2417" s="23"/>
    </row>
    <row r="2418" spans="1:19" x14ac:dyDescent="0.25">
      <c r="A2418" s="192" t="s">
        <v>315</v>
      </c>
      <c r="B2418" s="193" t="s">
        <v>316</v>
      </c>
      <c r="C2418" s="192" t="s">
        <v>55</v>
      </c>
      <c r="D2418" s="192" t="s">
        <v>30</v>
      </c>
      <c r="E2418" s="192" t="s">
        <v>56</v>
      </c>
      <c r="F2418" s="194">
        <v>6625.7203430663922</v>
      </c>
      <c r="G2418">
        <v>46</v>
      </c>
      <c r="H2418">
        <v>46</v>
      </c>
      <c r="I2418" s="167">
        <v>7105.5448706307488</v>
      </c>
      <c r="J2418" s="22">
        <v>1.0724184696485837</v>
      </c>
      <c r="K2418" s="22" t="s">
        <v>317</v>
      </c>
      <c r="L2418" s="22" t="s">
        <v>58</v>
      </c>
      <c r="M24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18" s="24" t="str">
        <f>IFERROR(IF(Table1[[#This Row],[Medicare Rate in CR]]&gt;0,"Y","N"),"N")</f>
        <v>N</v>
      </c>
      <c r="O2418" s="166">
        <f>Table1[[#This Row],[Medicare Rate in CR]]*Table1[[#This Row],[SumOfUnits]]*Table1[[#This Row],[Actuarial Factor 06/20/2023]]</f>
        <v>0</v>
      </c>
      <c r="P24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10306.569792254979</v>
      </c>
      <c r="Q2418" s="166">
        <f>Table1[[#This Row],[Trended Medicare Pricing for all RHCs]]-Table1[[#This Row],[SumOfSFY24 Estimated Payment 5/04/23]]</f>
        <v>3201.02492162423</v>
      </c>
      <c r="R2418" s="24">
        <f>Table1[[#This Row],[SumOfUnits]]*Table1[[#This Row],[Actuarial Factor 06/20/2023]]</f>
        <v>49.331249603834848</v>
      </c>
      <c r="S2418" s="23"/>
    </row>
    <row r="2419" spans="1:19" x14ac:dyDescent="0.25">
      <c r="A2419" s="192" t="s">
        <v>315</v>
      </c>
      <c r="B2419" s="193" t="s">
        <v>316</v>
      </c>
      <c r="C2419" s="192" t="s">
        <v>55</v>
      </c>
      <c r="D2419" s="192" t="s">
        <v>30</v>
      </c>
      <c r="E2419" s="192" t="s">
        <v>59</v>
      </c>
      <c r="F2419" s="194">
        <v>63341.090874048568</v>
      </c>
      <c r="G2419">
        <v>402</v>
      </c>
      <c r="H2419">
        <v>402</v>
      </c>
      <c r="I2419" s="167">
        <v>64780.208276031582</v>
      </c>
      <c r="J2419" s="22">
        <v>1.0227201234163246</v>
      </c>
      <c r="K2419" s="22" t="s">
        <v>317</v>
      </c>
      <c r="L2419" s="22" t="s">
        <v>58</v>
      </c>
      <c r="M24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19" s="24" t="str">
        <f>IFERROR(IF(Table1[[#This Row],[Medicare Rate in CR]]&gt;0,"Y","N"),"N")</f>
        <v>N</v>
      </c>
      <c r="O2419" s="166">
        <f>Table1[[#This Row],[Medicare Rate in CR]]*Table1[[#This Row],[SumOfUnits]]*Table1[[#This Row],[Actuarial Factor 06/20/2023]]</f>
        <v>0</v>
      </c>
      <c r="P24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93963.482028432496</v>
      </c>
      <c r="Q2419" s="166">
        <f>Table1[[#This Row],[Trended Medicare Pricing for all RHCs]]-Table1[[#This Row],[SumOfSFY24 Estimated Payment 5/04/23]]</f>
        <v>29183.273752400914</v>
      </c>
      <c r="R2419" s="24">
        <f>Table1[[#This Row],[SumOfUnits]]*Table1[[#This Row],[Actuarial Factor 06/20/2023]]</f>
        <v>411.13348961336249</v>
      </c>
      <c r="S2419" s="23"/>
    </row>
    <row r="2420" spans="1:19" x14ac:dyDescent="0.25">
      <c r="A2420" s="192" t="s">
        <v>315</v>
      </c>
      <c r="B2420" s="193" t="s">
        <v>316</v>
      </c>
      <c r="C2420" s="192" t="s">
        <v>55</v>
      </c>
      <c r="D2420" s="192" t="s">
        <v>30</v>
      </c>
      <c r="E2420" s="192" t="s">
        <v>60</v>
      </c>
      <c r="F2420" s="194">
        <v>22186.749542256901</v>
      </c>
      <c r="G2420">
        <v>130</v>
      </c>
      <c r="H2420">
        <v>130</v>
      </c>
      <c r="I2420" s="167">
        <v>20159.906057899039</v>
      </c>
      <c r="J2420" s="22">
        <v>0.90864621784738975</v>
      </c>
      <c r="K2420" s="22" t="s">
        <v>317</v>
      </c>
      <c r="L2420" s="22" t="s">
        <v>58</v>
      </c>
      <c r="M24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20" s="24" t="str">
        <f>IFERROR(IF(Table1[[#This Row],[Medicare Rate in CR]]&gt;0,"Y","N"),"N")</f>
        <v>N</v>
      </c>
      <c r="O2420" s="166">
        <f>Table1[[#This Row],[Medicare Rate in CR]]*Table1[[#This Row],[SumOfUnits]]*Table1[[#This Row],[Actuarial Factor 06/20/2023]]</f>
        <v>0</v>
      </c>
      <c r="P24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29241.878360356637</v>
      </c>
      <c r="Q2420" s="166">
        <f>Table1[[#This Row],[Trended Medicare Pricing for all RHCs]]-Table1[[#This Row],[SumOfSFY24 Estimated Payment 5/04/23]]</f>
        <v>9081.9723024575978</v>
      </c>
      <c r="R2420" s="24">
        <f>Table1[[#This Row],[SumOfUnits]]*Table1[[#This Row],[Actuarial Factor 06/20/2023]]</f>
        <v>118.12400832016067</v>
      </c>
      <c r="S2420" s="23"/>
    </row>
    <row r="2421" spans="1:19" x14ac:dyDescent="0.25">
      <c r="A2421" s="192" t="s">
        <v>315</v>
      </c>
      <c r="B2421" s="193" t="s">
        <v>316</v>
      </c>
      <c r="C2421" s="192" t="s">
        <v>55</v>
      </c>
      <c r="D2421" s="192" t="s">
        <v>30</v>
      </c>
      <c r="E2421" s="192" t="s">
        <v>61</v>
      </c>
      <c r="F2421" s="194">
        <v>4129.4015611448376</v>
      </c>
      <c r="G2421">
        <v>29</v>
      </c>
      <c r="H2421">
        <v>29</v>
      </c>
      <c r="I2421" s="167">
        <v>3752.1651105073634</v>
      </c>
      <c r="J2421" s="22">
        <v>0.90864621784738975</v>
      </c>
      <c r="K2421" s="22" t="s">
        <v>317</v>
      </c>
      <c r="L2421" s="22" t="s">
        <v>58</v>
      </c>
      <c r="M24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21" s="24" t="str">
        <f>IFERROR(IF(Table1[[#This Row],[Medicare Rate in CR]]&gt;0,"Y","N"),"N")</f>
        <v>N</v>
      </c>
      <c r="O2421" s="166">
        <f>Table1[[#This Row],[Medicare Rate in CR]]*Table1[[#This Row],[SumOfUnits]]*Table1[[#This Row],[Actuarial Factor 06/20/2023]]</f>
        <v>0</v>
      </c>
      <c r="P24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5442.5033248823047</v>
      </c>
      <c r="Q2421" s="166">
        <f>Table1[[#This Row],[Trended Medicare Pricing for all RHCs]]-Table1[[#This Row],[SumOfSFY24 Estimated Payment 5/04/23]]</f>
        <v>1690.3382143749413</v>
      </c>
      <c r="R2421" s="24">
        <f>Table1[[#This Row],[SumOfUnits]]*Table1[[#This Row],[Actuarial Factor 06/20/2023]]</f>
        <v>26.350740317574303</v>
      </c>
      <c r="S2421" s="23"/>
    </row>
    <row r="2422" spans="1:19" x14ac:dyDescent="0.25">
      <c r="A2422" s="192" t="s">
        <v>315</v>
      </c>
      <c r="B2422" s="193" t="s">
        <v>316</v>
      </c>
      <c r="C2422" s="192" t="s">
        <v>55</v>
      </c>
      <c r="D2422" s="192" t="s">
        <v>30</v>
      </c>
      <c r="E2422" s="192" t="s">
        <v>62</v>
      </c>
      <c r="F2422" s="194">
        <v>57067.187048280182</v>
      </c>
      <c r="G2422">
        <v>329</v>
      </c>
      <c r="H2422">
        <v>329</v>
      </c>
      <c r="I2422" s="167">
        <v>59847.037397957647</v>
      </c>
      <c r="J2422" s="22">
        <v>1.0487118866981413</v>
      </c>
      <c r="K2422" s="22" t="s">
        <v>317</v>
      </c>
      <c r="L2422" s="22" t="s">
        <v>58</v>
      </c>
      <c r="M24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22" s="24" t="str">
        <f>IFERROR(IF(Table1[[#This Row],[Medicare Rate in CR]]&gt;0,"Y","N"),"N")</f>
        <v>N</v>
      </c>
      <c r="O2422" s="166">
        <f>Table1[[#This Row],[Medicare Rate in CR]]*Table1[[#This Row],[SumOfUnits]]*Table1[[#This Row],[Actuarial Factor 06/20/2023]]</f>
        <v>0</v>
      </c>
      <c r="P24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86807.933667582387</v>
      </c>
      <c r="Q2422" s="166">
        <f>Table1[[#This Row],[Trended Medicare Pricing for all RHCs]]-Table1[[#This Row],[SumOfSFY24 Estimated Payment 5/04/23]]</f>
        <v>26960.89626962474</v>
      </c>
      <c r="R2422" s="24">
        <f>Table1[[#This Row],[SumOfUnits]]*Table1[[#This Row],[Actuarial Factor 06/20/2023]]</f>
        <v>345.02621072368851</v>
      </c>
      <c r="S2422" s="23"/>
    </row>
    <row r="2423" spans="1:19" x14ac:dyDescent="0.25">
      <c r="A2423" s="192" t="s">
        <v>315</v>
      </c>
      <c r="B2423" s="193" t="s">
        <v>316</v>
      </c>
      <c r="C2423" s="192" t="s">
        <v>55</v>
      </c>
      <c r="D2423" s="192" t="s">
        <v>30</v>
      </c>
      <c r="E2423" s="192" t="s">
        <v>63</v>
      </c>
      <c r="F2423" s="194">
        <v>33586.017153319837</v>
      </c>
      <c r="G2423">
        <v>190</v>
      </c>
      <c r="H2423">
        <v>190</v>
      </c>
      <c r="I2423" s="167">
        <v>33674.867422989009</v>
      </c>
      <c r="J2423" s="22">
        <v>1.0026454541859957</v>
      </c>
      <c r="K2423" s="22" t="s">
        <v>317</v>
      </c>
      <c r="L2423" s="22" t="s">
        <v>58</v>
      </c>
      <c r="M24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23" s="24" t="str">
        <f>IFERROR(IF(Table1[[#This Row],[Medicare Rate in CR]]&gt;0,"Y","N"),"N")</f>
        <v>N</v>
      </c>
      <c r="O2423" s="166">
        <f>Table1[[#This Row],[Medicare Rate in CR]]*Table1[[#This Row],[SumOfUnits]]*Table1[[#This Row],[Actuarial Factor 06/20/2023]]</f>
        <v>0</v>
      </c>
      <c r="P24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48845.285992706806</v>
      </c>
      <c r="Q2423" s="166">
        <f>Table1[[#This Row],[Trended Medicare Pricing for all RHCs]]-Table1[[#This Row],[SumOfSFY24 Estimated Payment 5/04/23]]</f>
        <v>15170.418569717796</v>
      </c>
      <c r="R2423" s="24">
        <f>Table1[[#This Row],[SumOfUnits]]*Table1[[#This Row],[Actuarial Factor 06/20/2023]]</f>
        <v>190.50263629533919</v>
      </c>
      <c r="S2423" s="23"/>
    </row>
    <row r="2424" spans="1:19" x14ac:dyDescent="0.25">
      <c r="A2424" s="192" t="s">
        <v>315</v>
      </c>
      <c r="B2424" s="193" t="s">
        <v>316</v>
      </c>
      <c r="C2424" s="192" t="s">
        <v>55</v>
      </c>
      <c r="D2424" s="192" t="s">
        <v>30</v>
      </c>
      <c r="E2424" s="192" t="s">
        <v>64</v>
      </c>
      <c r="F2424" s="194">
        <v>6493.8228775175839</v>
      </c>
      <c r="G2424">
        <v>40</v>
      </c>
      <c r="H2424">
        <v>40</v>
      </c>
      <c r="I2424" s="167">
        <v>6366.5397437223291</v>
      </c>
      <c r="J2424" s="22">
        <v>0.98039935240058296</v>
      </c>
      <c r="K2424" s="22" t="s">
        <v>317</v>
      </c>
      <c r="L2424" s="22" t="s">
        <v>58</v>
      </c>
      <c r="M24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24" s="24" t="str">
        <f>IFERROR(IF(Table1[[#This Row],[Medicare Rate in CR]]&gt;0,"Y","N"),"N")</f>
        <v>N</v>
      </c>
      <c r="O2424" s="166">
        <f>Table1[[#This Row],[Medicare Rate in CR]]*Table1[[#This Row],[SumOfUnits]]*Table1[[#This Row],[Actuarial Factor 06/20/2023]]</f>
        <v>0</v>
      </c>
      <c r="P24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9234.645252196482</v>
      </c>
      <c r="Q2424" s="166">
        <f>Table1[[#This Row],[Trended Medicare Pricing for all RHCs]]-Table1[[#This Row],[SumOfSFY24 Estimated Payment 5/04/23]]</f>
        <v>2868.1055084741529</v>
      </c>
      <c r="R2424" s="24">
        <f>Table1[[#This Row],[SumOfUnits]]*Table1[[#This Row],[Actuarial Factor 06/20/2023]]</f>
        <v>39.215974096023317</v>
      </c>
      <c r="S2424" s="23"/>
    </row>
    <row r="2425" spans="1:19" x14ac:dyDescent="0.25">
      <c r="A2425" s="192" t="s">
        <v>315</v>
      </c>
      <c r="B2425" s="193" t="s">
        <v>316</v>
      </c>
      <c r="C2425" s="192" t="s">
        <v>55</v>
      </c>
      <c r="D2425" s="192" t="s">
        <v>30</v>
      </c>
      <c r="E2425" s="192" t="s">
        <v>77</v>
      </c>
      <c r="F2425" s="194">
        <v>43814.493591597049</v>
      </c>
      <c r="G2425">
        <v>289</v>
      </c>
      <c r="H2425">
        <v>289</v>
      </c>
      <c r="I2425" s="167">
        <v>55499.458931462519</v>
      </c>
      <c r="J2425" s="22">
        <v>1.2666917812352958</v>
      </c>
      <c r="K2425" s="22" t="s">
        <v>317</v>
      </c>
      <c r="L2425" s="22" t="s">
        <v>58</v>
      </c>
      <c r="M24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25" s="24" t="str">
        <f>IFERROR(IF(Table1[[#This Row],[Medicare Rate in CR]]&gt;0,"Y","N"),"N")</f>
        <v>N</v>
      </c>
      <c r="O2425" s="166">
        <f>Table1[[#This Row],[Medicare Rate in CR]]*Table1[[#This Row],[SumOfUnits]]*Table1[[#This Row],[Actuarial Factor 06/20/2023]]</f>
        <v>0</v>
      </c>
      <c r="P24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80501.785200707774</v>
      </c>
      <c r="Q2425" s="166">
        <f>Table1[[#This Row],[Trended Medicare Pricing for all RHCs]]-Table1[[#This Row],[SumOfSFY24 Estimated Payment 5/04/23]]</f>
        <v>25002.326269245255</v>
      </c>
      <c r="R2425" s="24">
        <f>Table1[[#This Row],[SumOfUnits]]*Table1[[#This Row],[Actuarial Factor 06/20/2023]]</f>
        <v>366.07392477700051</v>
      </c>
      <c r="S2425" s="23"/>
    </row>
    <row r="2426" spans="1:19" x14ac:dyDescent="0.25">
      <c r="A2426" s="192" t="s">
        <v>315</v>
      </c>
      <c r="B2426" s="193" t="s">
        <v>316</v>
      </c>
      <c r="C2426" s="192" t="s">
        <v>55</v>
      </c>
      <c r="D2426" s="192" t="s">
        <v>32</v>
      </c>
      <c r="E2426" s="192" t="s">
        <v>80</v>
      </c>
      <c r="F2426" s="194">
        <v>56.943239857376895</v>
      </c>
      <c r="G2426">
        <v>1</v>
      </c>
      <c r="H2426">
        <v>1</v>
      </c>
      <c r="I2426" s="167">
        <v>73.439959332573608</v>
      </c>
      <c r="J2426" s="22">
        <v>1.2897046166764534</v>
      </c>
      <c r="K2426" s="22" t="s">
        <v>317</v>
      </c>
      <c r="L2426" s="22" t="s">
        <v>58</v>
      </c>
      <c r="M24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26" s="24" t="str">
        <f>IFERROR(IF(Table1[[#This Row],[Medicare Rate in CR]]&gt;0,"Y","N"),"N")</f>
        <v>N</v>
      </c>
      <c r="O2426" s="166">
        <f>Table1[[#This Row],[Medicare Rate in CR]]*Table1[[#This Row],[SumOfUnits]]*Table1[[#This Row],[Actuarial Factor 06/20/2023]]</f>
        <v>0</v>
      </c>
      <c r="P24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106.52442285321142</v>
      </c>
      <c r="Q2426" s="166">
        <f>Table1[[#This Row],[Trended Medicare Pricing for all RHCs]]-Table1[[#This Row],[SumOfSFY24 Estimated Payment 5/04/23]]</f>
        <v>33.084463520637811</v>
      </c>
      <c r="R2426" s="24">
        <f>Table1[[#This Row],[SumOfUnits]]*Table1[[#This Row],[Actuarial Factor 06/20/2023]]</f>
        <v>1.2897046166764534</v>
      </c>
      <c r="S2426" s="23"/>
    </row>
    <row r="2427" spans="1:19" x14ac:dyDescent="0.25">
      <c r="A2427" s="192" t="s">
        <v>315</v>
      </c>
      <c r="B2427" s="193" t="s">
        <v>316</v>
      </c>
      <c r="C2427" s="192" t="s">
        <v>55</v>
      </c>
      <c r="D2427" s="192" t="s">
        <v>32</v>
      </c>
      <c r="E2427" s="192" t="s">
        <v>65</v>
      </c>
      <c r="F2427" s="194">
        <v>394.95037101281679</v>
      </c>
      <c r="G2427">
        <v>3</v>
      </c>
      <c r="H2427">
        <v>3</v>
      </c>
      <c r="I2427" s="167">
        <v>490.31690883979451</v>
      </c>
      <c r="J2427" s="22">
        <v>1.241464611319185</v>
      </c>
      <c r="K2427" s="22" t="s">
        <v>317</v>
      </c>
      <c r="L2427" s="22" t="s">
        <v>58</v>
      </c>
      <c r="M24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27" s="24" t="str">
        <f>IFERROR(IF(Table1[[#This Row],[Medicare Rate in CR]]&gt;0,"Y","N"),"N")</f>
        <v>N</v>
      </c>
      <c r="O2427" s="166">
        <f>Table1[[#This Row],[Medicare Rate in CR]]*Table1[[#This Row],[SumOfUnits]]*Table1[[#This Row],[Actuarial Factor 06/20/2023]]</f>
        <v>0</v>
      </c>
      <c r="P24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711.20308622179937</v>
      </c>
      <c r="Q2427" s="166">
        <f>Table1[[#This Row],[Trended Medicare Pricing for all RHCs]]-Table1[[#This Row],[SumOfSFY24 Estimated Payment 5/04/23]]</f>
        <v>220.88617738200486</v>
      </c>
      <c r="R2427" s="24">
        <f>Table1[[#This Row],[SumOfUnits]]*Table1[[#This Row],[Actuarial Factor 06/20/2023]]</f>
        <v>3.7243938339575546</v>
      </c>
      <c r="S2427" s="23"/>
    </row>
    <row r="2428" spans="1:19" x14ac:dyDescent="0.25">
      <c r="A2428" s="192" t="s">
        <v>315</v>
      </c>
      <c r="B2428" s="193" t="s">
        <v>316</v>
      </c>
      <c r="C2428" s="192" t="s">
        <v>55</v>
      </c>
      <c r="D2428" s="192" t="s">
        <v>32</v>
      </c>
      <c r="E2428" s="192" t="s">
        <v>66</v>
      </c>
      <c r="F2428" s="194">
        <v>1167.736339982654</v>
      </c>
      <c r="G2428">
        <v>10</v>
      </c>
      <c r="H2428">
        <v>10</v>
      </c>
      <c r="I2428" s="167">
        <v>1246.9439109879465</v>
      </c>
      <c r="J2428" s="22">
        <v>1.0678300129004028</v>
      </c>
      <c r="K2428" s="22" t="s">
        <v>317</v>
      </c>
      <c r="L2428" s="22" t="s">
        <v>58</v>
      </c>
      <c r="M24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28" s="24" t="str">
        <f>IFERROR(IF(Table1[[#This Row],[Medicare Rate in CR]]&gt;0,"Y","N"),"N")</f>
        <v>N</v>
      </c>
      <c r="O2428" s="166">
        <f>Table1[[#This Row],[Medicare Rate in CR]]*Table1[[#This Row],[SumOfUnits]]*Table1[[#This Row],[Actuarial Factor 06/20/2023]]</f>
        <v>0</v>
      </c>
      <c r="P24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1808.6880991694904</v>
      </c>
      <c r="Q2428" s="166">
        <f>Table1[[#This Row],[Trended Medicare Pricing for all RHCs]]-Table1[[#This Row],[SumOfSFY24 Estimated Payment 5/04/23]]</f>
        <v>561.7441881815439</v>
      </c>
      <c r="R2428" s="24">
        <f>Table1[[#This Row],[SumOfUnits]]*Table1[[#This Row],[Actuarial Factor 06/20/2023]]</f>
        <v>10.678300129004029</v>
      </c>
      <c r="S2428" s="23"/>
    </row>
    <row r="2429" spans="1:19" x14ac:dyDescent="0.25">
      <c r="A2429" s="192" t="s">
        <v>315</v>
      </c>
      <c r="B2429" s="193" t="s">
        <v>316</v>
      </c>
      <c r="C2429" s="192" t="s">
        <v>55</v>
      </c>
      <c r="D2429" s="192" t="s">
        <v>31</v>
      </c>
      <c r="E2429" s="192" t="s">
        <v>67</v>
      </c>
      <c r="F2429" s="194">
        <v>129.82557579261828</v>
      </c>
      <c r="G2429">
        <v>1</v>
      </c>
      <c r="H2429">
        <v>1</v>
      </c>
      <c r="I2429" s="167">
        <v>146.98785750154062</v>
      </c>
      <c r="J2429" s="22">
        <v>1.1321949207938591</v>
      </c>
      <c r="K2429" s="22" t="s">
        <v>317</v>
      </c>
      <c r="L2429" s="22" t="s">
        <v>58</v>
      </c>
      <c r="M24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29" s="24" t="str">
        <f>IFERROR(IF(Table1[[#This Row],[Medicare Rate in CR]]&gt;0,"Y","N"),"N")</f>
        <v>N</v>
      </c>
      <c r="O2429" s="166">
        <f>Table1[[#This Row],[Medicare Rate in CR]]*Table1[[#This Row],[SumOfUnits]]*Table1[[#This Row],[Actuarial Factor 06/20/2023]]</f>
        <v>0</v>
      </c>
      <c r="P24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213.20541063857624</v>
      </c>
      <c r="Q2429" s="166">
        <f>Table1[[#This Row],[Trended Medicare Pricing for all RHCs]]-Table1[[#This Row],[SumOfSFY24 Estimated Payment 5/04/23]]</f>
        <v>66.217553137035623</v>
      </c>
      <c r="R2429" s="24">
        <f>Table1[[#This Row],[SumOfUnits]]*Table1[[#This Row],[Actuarial Factor 06/20/2023]]</f>
        <v>1.1321949207938591</v>
      </c>
      <c r="S2429" s="23"/>
    </row>
    <row r="2430" spans="1:19" x14ac:dyDescent="0.25">
      <c r="A2430" s="192" t="s">
        <v>315</v>
      </c>
      <c r="B2430" s="193" t="s">
        <v>316</v>
      </c>
      <c r="C2430" s="192" t="s">
        <v>55</v>
      </c>
      <c r="D2430" s="192" t="s">
        <v>31</v>
      </c>
      <c r="E2430" s="192" t="s">
        <v>82</v>
      </c>
      <c r="F2430" s="194">
        <v>259.65115158523656</v>
      </c>
      <c r="G2430">
        <v>2</v>
      </c>
      <c r="H2430">
        <v>2</v>
      </c>
      <c r="I2430" s="167">
        <v>299.14641713016084</v>
      </c>
      <c r="J2430" s="22">
        <v>1.1521089558193585</v>
      </c>
      <c r="K2430" s="22" t="s">
        <v>317</v>
      </c>
      <c r="L2430" s="22" t="s">
        <v>58</v>
      </c>
      <c r="M24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30" s="24" t="str">
        <f>IFERROR(IF(Table1[[#This Row],[Medicare Rate in CR]]&gt;0,"Y","N"),"N")</f>
        <v>N</v>
      </c>
      <c r="O2430" s="166">
        <f>Table1[[#This Row],[Medicare Rate in CR]]*Table1[[#This Row],[SumOfUnits]]*Table1[[#This Row],[Actuarial Factor 06/20/2023]]</f>
        <v>0</v>
      </c>
      <c r="P24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433.91090794439447</v>
      </c>
      <c r="Q2430" s="166">
        <f>Table1[[#This Row],[Trended Medicare Pricing for all RHCs]]-Table1[[#This Row],[SumOfSFY24 Estimated Payment 5/04/23]]</f>
        <v>134.76449081423362</v>
      </c>
      <c r="R2430" s="24">
        <f>Table1[[#This Row],[SumOfUnits]]*Table1[[#This Row],[Actuarial Factor 06/20/2023]]</f>
        <v>2.3042179116387169</v>
      </c>
      <c r="S2430" s="23"/>
    </row>
    <row r="2431" spans="1:19" x14ac:dyDescent="0.25">
      <c r="A2431" s="192" t="s">
        <v>315</v>
      </c>
      <c r="B2431" s="193" t="s">
        <v>316</v>
      </c>
      <c r="C2431" s="192" t="s">
        <v>55</v>
      </c>
      <c r="D2431" s="192" t="s">
        <v>31</v>
      </c>
      <c r="E2431" s="192" t="s">
        <v>68</v>
      </c>
      <c r="F2431" s="194">
        <v>519.30230317047312</v>
      </c>
      <c r="G2431">
        <v>4</v>
      </c>
      <c r="H2431">
        <v>4</v>
      </c>
      <c r="I2431" s="167">
        <v>559.73355747265862</v>
      </c>
      <c r="J2431" s="22">
        <v>1.0778568746091484</v>
      </c>
      <c r="K2431" s="22" t="s">
        <v>317</v>
      </c>
      <c r="L2431" s="22" t="s">
        <v>58</v>
      </c>
      <c r="M24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31" s="24" t="str">
        <f>IFERROR(IF(Table1[[#This Row],[Medicare Rate in CR]]&gt;0,"Y","N"),"N")</f>
        <v>N</v>
      </c>
      <c r="O2431" s="166">
        <f>Table1[[#This Row],[Medicare Rate in CR]]*Table1[[#This Row],[SumOfUnits]]*Table1[[#This Row],[Actuarial Factor 06/20/2023]]</f>
        <v>0</v>
      </c>
      <c r="P24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811.89170995228972</v>
      </c>
      <c r="Q2431" s="166">
        <f>Table1[[#This Row],[Trended Medicare Pricing for all RHCs]]-Table1[[#This Row],[SumOfSFY24 Estimated Payment 5/04/23]]</f>
        <v>252.1581524796311</v>
      </c>
      <c r="R2431" s="24">
        <f>Table1[[#This Row],[SumOfUnits]]*Table1[[#This Row],[Actuarial Factor 06/20/2023]]</f>
        <v>4.3114274984365935</v>
      </c>
      <c r="S2431" s="23"/>
    </row>
    <row r="2432" spans="1:19" x14ac:dyDescent="0.25">
      <c r="A2432" s="192" t="s">
        <v>315</v>
      </c>
      <c r="B2432" s="193" t="s">
        <v>316</v>
      </c>
      <c r="C2432" s="192" t="s">
        <v>55</v>
      </c>
      <c r="D2432" s="192" t="s">
        <v>31</v>
      </c>
      <c r="E2432" s="192" t="s">
        <v>69</v>
      </c>
      <c r="F2432" s="194">
        <v>5201.2334971571727</v>
      </c>
      <c r="G2432">
        <v>40</v>
      </c>
      <c r="H2432">
        <v>40</v>
      </c>
      <c r="I2432" s="167">
        <v>5448.021006269084</v>
      </c>
      <c r="J2432" s="22">
        <v>1.0474478812087167</v>
      </c>
      <c r="K2432" s="22" t="s">
        <v>317</v>
      </c>
      <c r="L2432" s="22" t="s">
        <v>58</v>
      </c>
      <c r="M24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32" s="24" t="str">
        <f>IFERROR(IF(Table1[[#This Row],[Medicare Rate in CR]]&gt;0,"Y","N"),"N")</f>
        <v>N</v>
      </c>
      <c r="O2432" s="166">
        <f>Table1[[#This Row],[Medicare Rate in CR]]*Table1[[#This Row],[SumOfUnits]]*Table1[[#This Row],[Actuarial Factor 06/20/2023]]</f>
        <v>0</v>
      </c>
      <c r="P24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7902.3368021879969</v>
      </c>
      <c r="Q2432" s="166">
        <f>Table1[[#This Row],[Trended Medicare Pricing for all RHCs]]-Table1[[#This Row],[SumOfSFY24 Estimated Payment 5/04/23]]</f>
        <v>2454.315795918913</v>
      </c>
      <c r="R2432" s="24">
        <f>Table1[[#This Row],[SumOfUnits]]*Table1[[#This Row],[Actuarial Factor 06/20/2023]]</f>
        <v>41.897915248348667</v>
      </c>
      <c r="S2432" s="23"/>
    </row>
    <row r="2433" spans="1:19" x14ac:dyDescent="0.25">
      <c r="A2433" s="192" t="s">
        <v>315</v>
      </c>
      <c r="B2433" s="193" t="s">
        <v>316</v>
      </c>
      <c r="C2433" s="192" t="s">
        <v>85</v>
      </c>
      <c r="D2433" s="192" t="s">
        <v>30</v>
      </c>
      <c r="E2433" s="192" t="s">
        <v>59</v>
      </c>
      <c r="F2433" s="194">
        <v>132.56239761009925</v>
      </c>
      <c r="G2433">
        <v>1</v>
      </c>
      <c r="H2433">
        <v>1</v>
      </c>
      <c r="I2433" s="167">
        <v>118.90961542105552</v>
      </c>
      <c r="J2433" s="22">
        <v>0.89700863566755829</v>
      </c>
      <c r="K2433" s="22" t="s">
        <v>317</v>
      </c>
      <c r="L2433" s="22" t="s">
        <v>58</v>
      </c>
      <c r="M24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33" s="24" t="str">
        <f>IFERROR(IF(Table1[[#This Row],[Medicare Rate in CR]]&gt;0,"Y","N"),"N")</f>
        <v>N</v>
      </c>
      <c r="O2433" s="166">
        <f>Table1[[#This Row],[Medicare Rate in CR]]*Table1[[#This Row],[SumOfUnits]]*Table1[[#This Row],[Actuarial Factor 06/20/2023]]</f>
        <v>0</v>
      </c>
      <c r="P24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138.23659267131066</v>
      </c>
      <c r="Q2433" s="166">
        <f>Table1[[#This Row],[Trended Medicare Pricing for all RHCs]]-Table1[[#This Row],[SumOfSFY24 Estimated Payment 5/04/23]]</f>
        <v>19.32697725025514</v>
      </c>
      <c r="R2433" s="24">
        <f>Table1[[#This Row],[SumOfUnits]]*Table1[[#This Row],[Actuarial Factor 06/20/2023]]</f>
        <v>0.89700863566755829</v>
      </c>
      <c r="S2433" s="23"/>
    </row>
    <row r="2434" spans="1:19" x14ac:dyDescent="0.25">
      <c r="A2434" s="192" t="s">
        <v>318</v>
      </c>
      <c r="B2434" s="193" t="s">
        <v>319</v>
      </c>
      <c r="C2434" s="192" t="s">
        <v>88</v>
      </c>
      <c r="D2434" s="192" t="s">
        <v>30</v>
      </c>
      <c r="E2434" s="192" t="s">
        <v>59</v>
      </c>
      <c r="F2434" s="194">
        <v>406.72641418521732</v>
      </c>
      <c r="G2434">
        <v>2</v>
      </c>
      <c r="H2434">
        <v>2</v>
      </c>
      <c r="I2434" s="167">
        <v>359.55171120825787</v>
      </c>
      <c r="J2434" s="22">
        <v>0.88401367274986775</v>
      </c>
      <c r="K2434" s="22" t="s">
        <v>320</v>
      </c>
      <c r="L2434" s="22" t="s">
        <v>58</v>
      </c>
      <c r="M2434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34" s="24" t="str">
        <f>IFERROR(IF(Table1[[#This Row],[Medicare Rate in CR]]&gt;0,"Y","N"),"N")</f>
        <v>Y</v>
      </c>
      <c r="O2434" s="166">
        <f>Table1[[#This Row],[Medicare Rate in CR]]*Table1[[#This Row],[SumOfUnits]]*Table1[[#This Row],[Actuarial Factor 06/20/2023]]</f>
        <v>377.54455935801349</v>
      </c>
      <c r="P24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377.54455935801349</v>
      </c>
      <c r="Q2434" s="166">
        <f>Table1[[#This Row],[Trended Medicare Pricing for all RHCs]]-Table1[[#This Row],[SumOfSFY24 Estimated Payment 5/04/23]]</f>
        <v>17.992848149755616</v>
      </c>
      <c r="R2434" s="24">
        <f>Table1[[#This Row],[SumOfUnits]]*Table1[[#This Row],[Actuarial Factor 06/20/2023]]</f>
        <v>1.7680273454997355</v>
      </c>
      <c r="S2434" s="23"/>
    </row>
    <row r="2435" spans="1:19" x14ac:dyDescent="0.25">
      <c r="A2435" s="192" t="s">
        <v>318</v>
      </c>
      <c r="B2435" s="193" t="s">
        <v>319</v>
      </c>
      <c r="C2435" s="192" t="s">
        <v>88</v>
      </c>
      <c r="D2435" s="192" t="s">
        <v>30</v>
      </c>
      <c r="E2435" s="192" t="s">
        <v>60</v>
      </c>
      <c r="F2435" s="194">
        <v>203.36320709260866</v>
      </c>
      <c r="G2435">
        <v>1</v>
      </c>
      <c r="H2435">
        <v>1</v>
      </c>
      <c r="I2435" s="167">
        <v>154.44882385715925</v>
      </c>
      <c r="J2435" s="22">
        <v>0.75947279778502652</v>
      </c>
      <c r="K2435" s="22" t="s">
        <v>320</v>
      </c>
      <c r="L2435" s="22" t="s">
        <v>58</v>
      </c>
      <c r="M2435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35" s="24" t="str">
        <f>IFERROR(IF(Table1[[#This Row],[Medicare Rate in CR]]&gt;0,"Y","N"),"N")</f>
        <v>Y</v>
      </c>
      <c r="O2435" s="166">
        <f>Table1[[#This Row],[Medicare Rate in CR]]*Table1[[#This Row],[SumOfUnits]]*Table1[[#This Row],[Actuarial Factor 06/20/2023]]</f>
        <v>162.17782123901455</v>
      </c>
      <c r="P24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162.17782123901455</v>
      </c>
      <c r="Q2435" s="166">
        <f>Table1[[#This Row],[Trended Medicare Pricing for all RHCs]]-Table1[[#This Row],[SumOfSFY24 Estimated Payment 5/04/23]]</f>
        <v>7.7289973818552937</v>
      </c>
      <c r="R2435" s="24">
        <f>Table1[[#This Row],[SumOfUnits]]*Table1[[#This Row],[Actuarial Factor 06/20/2023]]</f>
        <v>0.75947279778502652</v>
      </c>
      <c r="S2435" s="23"/>
    </row>
    <row r="2436" spans="1:19" x14ac:dyDescent="0.25">
      <c r="A2436" s="192" t="s">
        <v>318</v>
      </c>
      <c r="B2436" s="193" t="s">
        <v>319</v>
      </c>
      <c r="C2436" s="192" t="s">
        <v>88</v>
      </c>
      <c r="D2436" s="192" t="s">
        <v>30</v>
      </c>
      <c r="E2436" s="192" t="s">
        <v>63</v>
      </c>
      <c r="F2436" s="194">
        <v>1016.8160354630434</v>
      </c>
      <c r="G2436">
        <v>5</v>
      </c>
      <c r="H2436">
        <v>5</v>
      </c>
      <c r="I2436" s="167">
        <v>940.00200950398698</v>
      </c>
      <c r="J2436" s="22">
        <v>0.92445631925535443</v>
      </c>
      <c r="K2436" s="22" t="s">
        <v>320</v>
      </c>
      <c r="L2436" s="22" t="s">
        <v>58</v>
      </c>
      <c r="M2436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36" s="24" t="str">
        <f>IFERROR(IF(Table1[[#This Row],[Medicare Rate in CR]]&gt;0,"Y","N"),"N")</f>
        <v>Y</v>
      </c>
      <c r="O2436" s="166">
        <f>Table1[[#This Row],[Medicare Rate in CR]]*Table1[[#This Row],[SumOfUnits]]*Table1[[#This Row],[Actuarial Factor 06/20/2023]]</f>
        <v>987.04201206894197</v>
      </c>
      <c r="P24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987.04201206894197</v>
      </c>
      <c r="Q2436" s="166">
        <f>Table1[[#This Row],[Trended Medicare Pricing for all RHCs]]-Table1[[#This Row],[SumOfSFY24 Estimated Payment 5/04/23]]</f>
        <v>47.040002564954989</v>
      </c>
      <c r="R2436" s="24">
        <f>Table1[[#This Row],[SumOfUnits]]*Table1[[#This Row],[Actuarial Factor 06/20/2023]]</f>
        <v>4.622281596276772</v>
      </c>
      <c r="S2436" s="23"/>
    </row>
    <row r="2437" spans="1:19" x14ac:dyDescent="0.25">
      <c r="A2437" s="192" t="s">
        <v>318</v>
      </c>
      <c r="B2437" s="193" t="s">
        <v>319</v>
      </c>
      <c r="C2437" s="192" t="s">
        <v>88</v>
      </c>
      <c r="D2437" s="192" t="s">
        <v>30</v>
      </c>
      <c r="E2437" s="192" t="s">
        <v>77</v>
      </c>
      <c r="F2437" s="194">
        <v>203.36320709260866</v>
      </c>
      <c r="G2437">
        <v>1</v>
      </c>
      <c r="H2437">
        <v>1</v>
      </c>
      <c r="I2437" s="167">
        <v>288.46407111703121</v>
      </c>
      <c r="J2437" s="22">
        <v>1.4184673581867189</v>
      </c>
      <c r="K2437" s="22" t="s">
        <v>320</v>
      </c>
      <c r="L2437" s="22" t="s">
        <v>58</v>
      </c>
      <c r="M2437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37" s="24" t="str">
        <f>IFERROR(IF(Table1[[#This Row],[Medicare Rate in CR]]&gt;0,"Y","N"),"N")</f>
        <v>Y</v>
      </c>
      <c r="O2437" s="166">
        <f>Table1[[#This Row],[Medicare Rate in CR]]*Table1[[#This Row],[SumOfUnits]]*Table1[[#This Row],[Actuarial Factor 06/20/2023]]</f>
        <v>302.89951966719195</v>
      </c>
      <c r="P24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302.89951966719195</v>
      </c>
      <c r="Q2437" s="166">
        <f>Table1[[#This Row],[Trended Medicare Pricing for all RHCs]]-Table1[[#This Row],[SumOfSFY24 Estimated Payment 5/04/23]]</f>
        <v>14.435448550160743</v>
      </c>
      <c r="R2437" s="24">
        <f>Table1[[#This Row],[SumOfUnits]]*Table1[[#This Row],[Actuarial Factor 06/20/2023]]</f>
        <v>1.4184673581867189</v>
      </c>
      <c r="S2437" s="23"/>
    </row>
    <row r="2438" spans="1:19" x14ac:dyDescent="0.25">
      <c r="A2438" s="192" t="s">
        <v>318</v>
      </c>
      <c r="B2438" s="193" t="s">
        <v>319</v>
      </c>
      <c r="C2438" s="192" t="s">
        <v>88</v>
      </c>
      <c r="D2438" s="192" t="s">
        <v>31</v>
      </c>
      <c r="E2438" s="192" t="s">
        <v>69</v>
      </c>
      <c r="F2438" s="194">
        <v>200.54929170280428</v>
      </c>
      <c r="G2438">
        <v>1</v>
      </c>
      <c r="H2438">
        <v>1</v>
      </c>
      <c r="I2438" s="167">
        <v>211.82953489184413</v>
      </c>
      <c r="J2438" s="22">
        <v>1.0562467366165329</v>
      </c>
      <c r="K2438" s="22" t="s">
        <v>320</v>
      </c>
      <c r="L2438" s="22" t="s">
        <v>58</v>
      </c>
      <c r="M2438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38" s="24" t="str">
        <f>IFERROR(IF(Table1[[#This Row],[Medicare Rate in CR]]&gt;0,"Y","N"),"N")</f>
        <v>Y</v>
      </c>
      <c r="O2438" s="166">
        <f>Table1[[#This Row],[Medicare Rate in CR]]*Table1[[#This Row],[SumOfUnits]]*Table1[[#This Row],[Actuarial Factor 06/20/2023]]</f>
        <v>225.55092813709442</v>
      </c>
      <c r="P24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225.55092813709442</v>
      </c>
      <c r="Q2438" s="166">
        <f>Table1[[#This Row],[Trended Medicare Pricing for all RHCs]]-Table1[[#This Row],[SumOfSFY24 Estimated Payment 5/04/23]]</f>
        <v>13.721393245250283</v>
      </c>
      <c r="R2438" s="24">
        <f>Table1[[#This Row],[SumOfUnits]]*Table1[[#This Row],[Actuarial Factor 06/20/2023]]</f>
        <v>1.0562467366165329</v>
      </c>
      <c r="S2438" s="23"/>
    </row>
    <row r="2439" spans="1:19" x14ac:dyDescent="0.25">
      <c r="A2439" s="192" t="s">
        <v>318</v>
      </c>
      <c r="B2439" s="193" t="s">
        <v>319</v>
      </c>
      <c r="C2439" s="192" t="s">
        <v>72</v>
      </c>
      <c r="D2439" s="192" t="s">
        <v>30</v>
      </c>
      <c r="E2439" s="192" t="s">
        <v>59</v>
      </c>
      <c r="F2439" s="194">
        <v>1217.3653271658477</v>
      </c>
      <c r="G2439">
        <v>6</v>
      </c>
      <c r="H2439">
        <v>6</v>
      </c>
      <c r="I2439" s="167">
        <v>1404.0391956450328</v>
      </c>
      <c r="J2439" s="22">
        <v>1.1533425211918769</v>
      </c>
      <c r="K2439" s="22" t="s">
        <v>320</v>
      </c>
      <c r="L2439" s="22" t="s">
        <v>58</v>
      </c>
      <c r="M2439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39" s="24" t="str">
        <f>IFERROR(IF(Table1[[#This Row],[Medicare Rate in CR]]&gt;0,"Y","N"),"N")</f>
        <v>Y</v>
      </c>
      <c r="O2439" s="166">
        <f>Table1[[#This Row],[Medicare Rate in CR]]*Table1[[#This Row],[SumOfUnits]]*Table1[[#This Row],[Actuarial Factor 06/20/2023]]</f>
        <v>1477.7085718518804</v>
      </c>
      <c r="P24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1477.7085718518804</v>
      </c>
      <c r="Q2439" s="166">
        <f>Table1[[#This Row],[Trended Medicare Pricing for all RHCs]]-Table1[[#This Row],[SumOfSFY24 Estimated Payment 5/04/23]]</f>
        <v>73.669376206847573</v>
      </c>
      <c r="R2439" s="24">
        <f>Table1[[#This Row],[SumOfUnits]]*Table1[[#This Row],[Actuarial Factor 06/20/2023]]</f>
        <v>6.9200551271512616</v>
      </c>
      <c r="S2439" s="23"/>
    </row>
    <row r="2440" spans="1:19" x14ac:dyDescent="0.25">
      <c r="A2440" s="192" t="s">
        <v>318</v>
      </c>
      <c r="B2440" s="193" t="s">
        <v>319</v>
      </c>
      <c r="C2440" s="192" t="s">
        <v>72</v>
      </c>
      <c r="D2440" s="192" t="s">
        <v>30</v>
      </c>
      <c r="E2440" s="192" t="s">
        <v>77</v>
      </c>
      <c r="F2440" s="194">
        <v>807.82499759082589</v>
      </c>
      <c r="G2440">
        <v>4</v>
      </c>
      <c r="H2440">
        <v>4</v>
      </c>
      <c r="I2440" s="167">
        <v>1250.1612682976895</v>
      </c>
      <c r="J2440" s="22">
        <v>1.5475644750113475</v>
      </c>
      <c r="K2440" s="22" t="s">
        <v>320</v>
      </c>
      <c r="L2440" s="22" t="s">
        <v>58</v>
      </c>
      <c r="M2440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40" s="24" t="str">
        <f>IFERROR(IF(Table1[[#This Row],[Medicare Rate in CR]]&gt;0,"Y","N"),"N")</f>
        <v>Y</v>
      </c>
      <c r="O2440" s="166">
        <f>Table1[[#This Row],[Medicare Rate in CR]]*Table1[[#This Row],[SumOfUnits]]*Table1[[#This Row],[Actuarial Factor 06/20/2023]]</f>
        <v>1321.8676719756925</v>
      </c>
      <c r="P24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1321.8676719756925</v>
      </c>
      <c r="Q2440" s="166">
        <f>Table1[[#This Row],[Trended Medicare Pricing for all RHCs]]-Table1[[#This Row],[SumOfSFY24 Estimated Payment 5/04/23]]</f>
        <v>71.706403678002971</v>
      </c>
      <c r="R2440" s="24">
        <f>Table1[[#This Row],[SumOfUnits]]*Table1[[#This Row],[Actuarial Factor 06/20/2023]]</f>
        <v>6.1902579000453901</v>
      </c>
      <c r="S2440" s="23"/>
    </row>
    <row r="2441" spans="1:19" x14ac:dyDescent="0.25">
      <c r="A2441" s="192" t="s">
        <v>318</v>
      </c>
      <c r="B2441" s="193" t="s">
        <v>319</v>
      </c>
      <c r="C2441" s="192" t="s">
        <v>123</v>
      </c>
      <c r="D2441" s="192" t="s">
        <v>30</v>
      </c>
      <c r="E2441" s="192" t="s">
        <v>59</v>
      </c>
      <c r="F2441" s="194">
        <v>406.72641418521732</v>
      </c>
      <c r="G2441">
        <v>2</v>
      </c>
      <c r="H2441">
        <v>2</v>
      </c>
      <c r="I2441" s="167">
        <v>406.82824917076681</v>
      </c>
      <c r="J2441" s="22">
        <v>1.0002503771134548</v>
      </c>
      <c r="K2441" s="22" t="s">
        <v>320</v>
      </c>
      <c r="L2441" s="22" t="s">
        <v>58</v>
      </c>
      <c r="M2441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41" s="24" t="str">
        <f>IFERROR(IF(Table1[[#This Row],[Medicare Rate in CR]]&gt;0,"Y","N"),"N")</f>
        <v>Y</v>
      </c>
      <c r="O2441" s="166">
        <f>Table1[[#This Row],[Medicare Rate in CR]]*Table1[[#This Row],[SumOfUnits]]*Table1[[#This Row],[Actuarial Factor 06/20/2023]]</f>
        <v>427.18693105761423</v>
      </c>
      <c r="P24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427.18693105761423</v>
      </c>
      <c r="Q2441" s="166">
        <f>Table1[[#This Row],[Trended Medicare Pricing for all RHCs]]-Table1[[#This Row],[SumOfSFY24 Estimated Payment 5/04/23]]</f>
        <v>20.358681886847421</v>
      </c>
      <c r="R2441" s="24">
        <f>Table1[[#This Row],[SumOfUnits]]*Table1[[#This Row],[Actuarial Factor 06/20/2023]]</f>
        <v>2.0005007542269095</v>
      </c>
      <c r="S2441" s="23"/>
    </row>
    <row r="2442" spans="1:19" x14ac:dyDescent="0.25">
      <c r="A2442" s="192" t="s">
        <v>318</v>
      </c>
      <c r="B2442" s="193" t="s">
        <v>319</v>
      </c>
      <c r="C2442" s="192" t="s">
        <v>75</v>
      </c>
      <c r="D2442" s="192" t="s">
        <v>30</v>
      </c>
      <c r="E2442" s="192" t="s">
        <v>59</v>
      </c>
      <c r="F2442" s="194">
        <v>1204.452153801677</v>
      </c>
      <c r="G2442">
        <v>6</v>
      </c>
      <c r="H2442">
        <v>6</v>
      </c>
      <c r="I2442" s="167">
        <v>1221.7754201595296</v>
      </c>
      <c r="J2442" s="22">
        <v>1.0143826936613249</v>
      </c>
      <c r="K2442" s="22" t="s">
        <v>320</v>
      </c>
      <c r="L2442" s="22" t="s">
        <v>58</v>
      </c>
      <c r="M2442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42" s="24" t="str">
        <f>IFERROR(IF(Table1[[#This Row],[Medicare Rate in CR]]&gt;0,"Y","N"),"N")</f>
        <v>Y</v>
      </c>
      <c r="O2442" s="166">
        <f>Table1[[#This Row],[Medicare Rate in CR]]*Table1[[#This Row],[SumOfUnits]]*Table1[[#This Row],[Actuarial Factor 06/20/2023]]</f>
        <v>1299.667682426636</v>
      </c>
      <c r="P24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1299.667682426636</v>
      </c>
      <c r="Q2442" s="166">
        <f>Table1[[#This Row],[Trended Medicare Pricing for all RHCs]]-Table1[[#This Row],[SumOfSFY24 Estimated Payment 5/04/23]]</f>
        <v>77.892262267106389</v>
      </c>
      <c r="R2442" s="24">
        <f>Table1[[#This Row],[SumOfUnits]]*Table1[[#This Row],[Actuarial Factor 06/20/2023]]</f>
        <v>6.0862961619679492</v>
      </c>
      <c r="S2442" s="23"/>
    </row>
    <row r="2443" spans="1:19" x14ac:dyDescent="0.25">
      <c r="A2443" s="192" t="s">
        <v>318</v>
      </c>
      <c r="B2443" s="193" t="s">
        <v>319</v>
      </c>
      <c r="C2443" s="192" t="s">
        <v>75</v>
      </c>
      <c r="D2443" s="192" t="s">
        <v>30</v>
      </c>
      <c r="E2443" s="192" t="s">
        <v>60</v>
      </c>
      <c r="F2443" s="194">
        <v>607.27570588802155</v>
      </c>
      <c r="G2443">
        <v>3</v>
      </c>
      <c r="H2443">
        <v>3</v>
      </c>
      <c r="I2443" s="167">
        <v>530.08612670092066</v>
      </c>
      <c r="J2443" s="22">
        <v>0.87289203497079426</v>
      </c>
      <c r="K2443" s="22" t="s">
        <v>320</v>
      </c>
      <c r="L2443" s="22" t="s">
        <v>58</v>
      </c>
      <c r="M2443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43" s="24" t="str">
        <f>IFERROR(IF(Table1[[#This Row],[Medicare Rate in CR]]&gt;0,"Y","N"),"N")</f>
        <v>Y</v>
      </c>
      <c r="O2443" s="166">
        <f>Table1[[#This Row],[Medicare Rate in CR]]*Table1[[#This Row],[SumOfUnits]]*Table1[[#This Row],[Actuarial Factor 06/20/2023]]</f>
        <v>559.19209544299019</v>
      </c>
      <c r="P24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559.19209544299019</v>
      </c>
      <c r="Q2443" s="166">
        <f>Table1[[#This Row],[Trended Medicare Pricing for all RHCs]]-Table1[[#This Row],[SumOfSFY24 Estimated Payment 5/04/23]]</f>
        <v>29.105968742069535</v>
      </c>
      <c r="R2443" s="24">
        <f>Table1[[#This Row],[SumOfUnits]]*Table1[[#This Row],[Actuarial Factor 06/20/2023]]</f>
        <v>2.6186761049123826</v>
      </c>
      <c r="S2443" s="23"/>
    </row>
    <row r="2444" spans="1:19" x14ac:dyDescent="0.25">
      <c r="A2444" s="192" t="s">
        <v>318</v>
      </c>
      <c r="B2444" s="193" t="s">
        <v>319</v>
      </c>
      <c r="C2444" s="192" t="s">
        <v>75</v>
      </c>
      <c r="D2444" s="192" t="s">
        <v>30</v>
      </c>
      <c r="E2444" s="192" t="s">
        <v>63</v>
      </c>
      <c r="F2444" s="194">
        <v>1220.1792425556521</v>
      </c>
      <c r="G2444">
        <v>6</v>
      </c>
      <c r="H2444">
        <v>6</v>
      </c>
      <c r="I2444" s="167">
        <v>1213.1005587675804</v>
      </c>
      <c r="J2444" s="22">
        <v>0.99419865250842532</v>
      </c>
      <c r="K2444" s="22" t="s">
        <v>320</v>
      </c>
      <c r="L2444" s="22" t="s">
        <v>58</v>
      </c>
      <c r="M2444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44" s="24" t="str">
        <f>IFERROR(IF(Table1[[#This Row],[Medicare Rate in CR]]&gt;0,"Y","N"),"N")</f>
        <v>Y</v>
      </c>
      <c r="O2444" s="166">
        <f>Table1[[#This Row],[Medicare Rate in CR]]*Table1[[#This Row],[SumOfUnits]]*Table1[[#This Row],[Actuarial Factor 06/20/2023]]</f>
        <v>1273.8070815398949</v>
      </c>
      <c r="P24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1273.8070815398949</v>
      </c>
      <c r="Q2444" s="166">
        <f>Table1[[#This Row],[Trended Medicare Pricing for all RHCs]]-Table1[[#This Row],[SumOfSFY24 Estimated Payment 5/04/23]]</f>
        <v>60.706522772314429</v>
      </c>
      <c r="R2444" s="24">
        <f>Table1[[#This Row],[SumOfUnits]]*Table1[[#This Row],[Actuarial Factor 06/20/2023]]</f>
        <v>5.9651919150505517</v>
      </c>
      <c r="S2444" s="23"/>
    </row>
    <row r="2445" spans="1:19" x14ac:dyDescent="0.25">
      <c r="A2445" s="192" t="s">
        <v>318</v>
      </c>
      <c r="B2445" s="193" t="s">
        <v>319</v>
      </c>
      <c r="C2445" s="192" t="s">
        <v>90</v>
      </c>
      <c r="D2445" s="192" t="s">
        <v>30</v>
      </c>
      <c r="E2445" s="192" t="s">
        <v>59</v>
      </c>
      <c r="F2445" s="194">
        <v>1220.1792425556521</v>
      </c>
      <c r="G2445">
        <v>6</v>
      </c>
      <c r="H2445">
        <v>6</v>
      </c>
      <c r="I2445" s="167">
        <v>1192.446918458242</v>
      </c>
      <c r="J2445" s="22">
        <v>0.97727192601693091</v>
      </c>
      <c r="K2445" s="22" t="s">
        <v>320</v>
      </c>
      <c r="L2445" s="22" t="s">
        <v>58</v>
      </c>
      <c r="M2445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45" s="24" t="str">
        <f>IFERROR(IF(Table1[[#This Row],[Medicare Rate in CR]]&gt;0,"Y","N"),"N")</f>
        <v>Y</v>
      </c>
      <c r="O2445" s="166">
        <f>Table1[[#This Row],[Medicare Rate in CR]]*Table1[[#This Row],[SumOfUnits]]*Table1[[#This Row],[Actuarial Factor 06/20/2023]]</f>
        <v>1252.1198824899325</v>
      </c>
      <c r="P24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1252.1198824899325</v>
      </c>
      <c r="Q2445" s="166">
        <f>Table1[[#This Row],[Trended Medicare Pricing for all RHCs]]-Table1[[#This Row],[SumOfSFY24 Estimated Payment 5/04/23]]</f>
        <v>59.672964031690526</v>
      </c>
      <c r="R2445" s="24">
        <f>Table1[[#This Row],[SumOfUnits]]*Table1[[#This Row],[Actuarial Factor 06/20/2023]]</f>
        <v>5.8636315561015859</v>
      </c>
      <c r="S2445" s="23"/>
    </row>
    <row r="2446" spans="1:19" x14ac:dyDescent="0.25">
      <c r="A2446" s="192" t="s">
        <v>318</v>
      </c>
      <c r="B2446" s="193" t="s">
        <v>319</v>
      </c>
      <c r="C2446" s="192" t="s">
        <v>90</v>
      </c>
      <c r="D2446" s="192" t="s">
        <v>30</v>
      </c>
      <c r="E2446" s="192" t="s">
        <v>61</v>
      </c>
      <c r="F2446" s="194">
        <v>200.54929170280428</v>
      </c>
      <c r="G2446">
        <v>1</v>
      </c>
      <c r="H2446">
        <v>1</v>
      </c>
      <c r="I2446" s="167">
        <v>164.9682437161124</v>
      </c>
      <c r="J2446" s="22">
        <v>0.8225820311576082</v>
      </c>
      <c r="K2446" s="22" t="s">
        <v>320</v>
      </c>
      <c r="L2446" s="22" t="s">
        <v>58</v>
      </c>
      <c r="M2446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46" s="24" t="str">
        <f>IFERROR(IF(Table1[[#This Row],[Medicare Rate in CR]]&gt;0,"Y","N"),"N")</f>
        <v>Y</v>
      </c>
      <c r="O2446" s="166">
        <f>Table1[[#This Row],[Medicare Rate in CR]]*Table1[[#This Row],[SumOfUnits]]*Table1[[#This Row],[Actuarial Factor 06/20/2023]]</f>
        <v>175.65416693339566</v>
      </c>
      <c r="P24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175.65416693339566</v>
      </c>
      <c r="Q2446" s="166">
        <f>Table1[[#This Row],[Trended Medicare Pricing for all RHCs]]-Table1[[#This Row],[SumOfSFY24 Estimated Payment 5/04/23]]</f>
        <v>10.685923217283261</v>
      </c>
      <c r="R2446" s="24">
        <f>Table1[[#This Row],[SumOfUnits]]*Table1[[#This Row],[Actuarial Factor 06/20/2023]]</f>
        <v>0.8225820311576082</v>
      </c>
      <c r="S2446" s="23"/>
    </row>
    <row r="2447" spans="1:19" x14ac:dyDescent="0.25">
      <c r="A2447" s="192" t="s">
        <v>318</v>
      </c>
      <c r="B2447" s="193" t="s">
        <v>319</v>
      </c>
      <c r="C2447" s="192" t="s">
        <v>90</v>
      </c>
      <c r="D2447" s="192" t="s">
        <v>30</v>
      </c>
      <c r="E2447" s="192" t="s">
        <v>62</v>
      </c>
      <c r="F2447" s="194">
        <v>203.36320709260866</v>
      </c>
      <c r="G2447">
        <v>1</v>
      </c>
      <c r="H2447">
        <v>1</v>
      </c>
      <c r="I2447" s="167">
        <v>203.72312083460645</v>
      </c>
      <c r="J2447" s="22">
        <v>1.0017698075632426</v>
      </c>
      <c r="K2447" s="22" t="s">
        <v>320</v>
      </c>
      <c r="L2447" s="22" t="s">
        <v>58</v>
      </c>
      <c r="M2447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47" s="24" t="str">
        <f>IFERROR(IF(Table1[[#This Row],[Medicare Rate in CR]]&gt;0,"Y","N"),"N")</f>
        <v>Y</v>
      </c>
      <c r="O2447" s="166">
        <f>Table1[[#This Row],[Medicare Rate in CR]]*Table1[[#This Row],[SumOfUnits]]*Table1[[#This Row],[Actuarial Factor 06/20/2023]]</f>
        <v>213.91792470705482</v>
      </c>
      <c r="P24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213.91792470705482</v>
      </c>
      <c r="Q2447" s="166">
        <f>Table1[[#This Row],[Trended Medicare Pricing for all RHCs]]-Table1[[#This Row],[SumOfSFY24 Estimated Payment 5/04/23]]</f>
        <v>10.194803872448375</v>
      </c>
      <c r="R2447" s="24">
        <f>Table1[[#This Row],[SumOfUnits]]*Table1[[#This Row],[Actuarial Factor 06/20/2023]]</f>
        <v>1.0017698075632426</v>
      </c>
      <c r="S2447" s="23"/>
    </row>
    <row r="2448" spans="1:19" x14ac:dyDescent="0.25">
      <c r="A2448" s="192" t="s">
        <v>318</v>
      </c>
      <c r="B2448" s="193" t="s">
        <v>319</v>
      </c>
      <c r="C2448" s="192" t="s">
        <v>90</v>
      </c>
      <c r="D2448" s="192" t="s">
        <v>30</v>
      </c>
      <c r="E2448" s="192" t="s">
        <v>77</v>
      </c>
      <c r="F2448" s="194">
        <v>610.08962127782593</v>
      </c>
      <c r="G2448">
        <v>3</v>
      </c>
      <c r="H2448">
        <v>3</v>
      </c>
      <c r="I2448" s="167">
        <v>738.4854925008342</v>
      </c>
      <c r="J2448" s="22">
        <v>1.2104541148464132</v>
      </c>
      <c r="K2448" s="22" t="s">
        <v>320</v>
      </c>
      <c r="L2448" s="22" t="s">
        <v>58</v>
      </c>
      <c r="M2448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48" s="24" t="str">
        <f>IFERROR(IF(Table1[[#This Row],[Medicare Rate in CR]]&gt;0,"Y","N"),"N")</f>
        <v>Y</v>
      </c>
      <c r="O2448" s="166">
        <f>Table1[[#This Row],[Medicare Rate in CR]]*Table1[[#This Row],[SumOfUnits]]*Table1[[#This Row],[Actuarial Factor 06/20/2023]]</f>
        <v>775.44111505290925</v>
      </c>
      <c r="P24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775.44111505290925</v>
      </c>
      <c r="Q2448" s="166">
        <f>Table1[[#This Row],[Trended Medicare Pricing for all RHCs]]-Table1[[#This Row],[SumOfSFY24 Estimated Payment 5/04/23]]</f>
        <v>36.955622552075056</v>
      </c>
      <c r="R2448" s="24">
        <f>Table1[[#This Row],[SumOfUnits]]*Table1[[#This Row],[Actuarial Factor 06/20/2023]]</f>
        <v>3.6313623445392396</v>
      </c>
      <c r="S2448" s="23"/>
    </row>
    <row r="2449" spans="1:19" x14ac:dyDescent="0.25">
      <c r="A2449" s="192" t="s">
        <v>318</v>
      </c>
      <c r="B2449" s="193" t="s">
        <v>319</v>
      </c>
      <c r="C2449" s="192" t="s">
        <v>90</v>
      </c>
      <c r="D2449" s="192" t="s">
        <v>32</v>
      </c>
      <c r="E2449" s="192" t="s">
        <v>66</v>
      </c>
      <c r="F2449" s="194">
        <v>203.36320709260866</v>
      </c>
      <c r="G2449">
        <v>1</v>
      </c>
      <c r="H2449">
        <v>1</v>
      </c>
      <c r="I2449" s="167">
        <v>219.16499834462445</v>
      </c>
      <c r="J2449" s="22">
        <v>1.0777023114354205</v>
      </c>
      <c r="K2449" s="22" t="s">
        <v>320</v>
      </c>
      <c r="L2449" s="22" t="s">
        <v>58</v>
      </c>
      <c r="M2449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49" s="24" t="str">
        <f>IFERROR(IF(Table1[[#This Row],[Medicare Rate in CR]]&gt;0,"Y","N"),"N")</f>
        <v>Y</v>
      </c>
      <c r="O2449" s="166">
        <f>Table1[[#This Row],[Medicare Rate in CR]]*Table1[[#This Row],[SumOfUnits]]*Table1[[#This Row],[Actuarial Factor 06/20/2023]]</f>
        <v>230.13255158391968</v>
      </c>
      <c r="P24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230.13255158391968</v>
      </c>
      <c r="Q2449" s="166">
        <f>Table1[[#This Row],[Trended Medicare Pricing for all RHCs]]-Table1[[#This Row],[SumOfSFY24 Estimated Payment 5/04/23]]</f>
        <v>10.967553239295228</v>
      </c>
      <c r="R2449" s="24">
        <f>Table1[[#This Row],[SumOfUnits]]*Table1[[#This Row],[Actuarial Factor 06/20/2023]]</f>
        <v>1.0777023114354205</v>
      </c>
      <c r="S2449" s="23"/>
    </row>
    <row r="2450" spans="1:19" x14ac:dyDescent="0.25">
      <c r="A2450" s="192" t="s">
        <v>318</v>
      </c>
      <c r="B2450" s="193" t="s">
        <v>319</v>
      </c>
      <c r="C2450" s="192" t="s">
        <v>76</v>
      </c>
      <c r="D2450" s="192" t="s">
        <v>30</v>
      </c>
      <c r="E2450" s="192" t="s">
        <v>56</v>
      </c>
      <c r="F2450" s="194">
        <v>1626.9056567408695</v>
      </c>
      <c r="G2450">
        <v>8</v>
      </c>
      <c r="H2450">
        <v>8</v>
      </c>
      <c r="I2450" s="167">
        <v>1739.0458105825169</v>
      </c>
      <c r="J2450" s="22">
        <v>1.0689284921820816</v>
      </c>
      <c r="K2450" s="22" t="s">
        <v>320</v>
      </c>
      <c r="L2450" s="22" t="s">
        <v>58</v>
      </c>
      <c r="M2450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50" s="24" t="str">
        <f>IFERROR(IF(Table1[[#This Row],[Medicare Rate in CR]]&gt;0,"Y","N"),"N")</f>
        <v>Y</v>
      </c>
      <c r="O2450" s="166">
        <f>Table1[[#This Row],[Medicare Rate in CR]]*Table1[[#This Row],[SumOfUnits]]*Table1[[#This Row],[Actuarial Factor 06/20/2023]]</f>
        <v>1826.0719217644937</v>
      </c>
      <c r="P24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1826.0719217644937</v>
      </c>
      <c r="Q2450" s="166">
        <f>Table1[[#This Row],[Trended Medicare Pricing for all RHCs]]-Table1[[#This Row],[SumOfSFY24 Estimated Payment 5/04/23]]</f>
        <v>87.02611118197683</v>
      </c>
      <c r="R2450" s="24">
        <f>Table1[[#This Row],[SumOfUnits]]*Table1[[#This Row],[Actuarial Factor 06/20/2023]]</f>
        <v>8.5514279374566531</v>
      </c>
      <c r="S2450" s="23"/>
    </row>
    <row r="2451" spans="1:19" x14ac:dyDescent="0.25">
      <c r="A2451" s="192" t="s">
        <v>318</v>
      </c>
      <c r="B2451" s="193" t="s">
        <v>319</v>
      </c>
      <c r="C2451" s="192" t="s">
        <v>76</v>
      </c>
      <c r="D2451" s="192" t="s">
        <v>30</v>
      </c>
      <c r="E2451" s="192" t="s">
        <v>59</v>
      </c>
      <c r="F2451" s="194">
        <v>9346.2005560373873</v>
      </c>
      <c r="G2451">
        <v>46</v>
      </c>
      <c r="H2451">
        <v>46</v>
      </c>
      <c r="I2451" s="167">
        <v>9716.7653314157014</v>
      </c>
      <c r="J2451" s="22">
        <v>1.0396487078526193</v>
      </c>
      <c r="K2451" s="22" t="s">
        <v>320</v>
      </c>
      <c r="L2451" s="22" t="s">
        <v>58</v>
      </c>
      <c r="M2451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51" s="24" t="str">
        <f>IFERROR(IF(Table1[[#This Row],[Medicare Rate in CR]]&gt;0,"Y","N"),"N")</f>
        <v>Y</v>
      </c>
      <c r="O2451" s="166">
        <f>Table1[[#This Row],[Medicare Rate in CR]]*Table1[[#This Row],[SumOfUnits]]*Table1[[#This Row],[Actuarial Factor 06/20/2023]]</f>
        <v>10212.302913443023</v>
      </c>
      <c r="P24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10212.302913443023</v>
      </c>
      <c r="Q2451" s="166">
        <f>Table1[[#This Row],[Trended Medicare Pricing for all RHCs]]-Table1[[#This Row],[SumOfSFY24 Estimated Payment 5/04/23]]</f>
        <v>495.53758202732206</v>
      </c>
      <c r="R2451" s="24">
        <f>Table1[[#This Row],[SumOfUnits]]*Table1[[#This Row],[Actuarial Factor 06/20/2023]]</f>
        <v>47.823840561220486</v>
      </c>
      <c r="S2451" s="23"/>
    </row>
    <row r="2452" spans="1:19" x14ac:dyDescent="0.25">
      <c r="A2452" s="192" t="s">
        <v>318</v>
      </c>
      <c r="B2452" s="193" t="s">
        <v>319</v>
      </c>
      <c r="C2452" s="192" t="s">
        <v>76</v>
      </c>
      <c r="D2452" s="192" t="s">
        <v>30</v>
      </c>
      <c r="E2452" s="192" t="s">
        <v>60</v>
      </c>
      <c r="F2452" s="194">
        <v>1016.8000000000001</v>
      </c>
      <c r="G2452">
        <v>5</v>
      </c>
      <c r="H2452">
        <v>5</v>
      </c>
      <c r="I2452" s="167">
        <v>892.53512645277021</v>
      </c>
      <c r="J2452" s="22">
        <v>0.87778828329344039</v>
      </c>
      <c r="K2452" s="22" t="s">
        <v>320</v>
      </c>
      <c r="L2452" s="22" t="s">
        <v>58</v>
      </c>
      <c r="M2452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52" s="24" t="str">
        <f>IFERROR(IF(Table1[[#This Row],[Medicare Rate in CR]]&gt;0,"Y","N"),"N")</f>
        <v>Y</v>
      </c>
      <c r="O2452" s="166">
        <f>Table1[[#This Row],[Medicare Rate in CR]]*Table1[[#This Row],[SumOfUnits]]*Table1[[#This Row],[Actuarial Factor 06/20/2023]]</f>
        <v>937.21455007240638</v>
      </c>
      <c r="P24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937.21455007240638</v>
      </c>
      <c r="Q2452" s="166">
        <f>Table1[[#This Row],[Trended Medicare Pricing for all RHCs]]-Table1[[#This Row],[SumOfSFY24 Estimated Payment 5/04/23]]</f>
        <v>44.679423619636168</v>
      </c>
      <c r="R2452" s="24">
        <f>Table1[[#This Row],[SumOfUnits]]*Table1[[#This Row],[Actuarial Factor 06/20/2023]]</f>
        <v>4.388941416467202</v>
      </c>
      <c r="S2452" s="23"/>
    </row>
    <row r="2453" spans="1:19" x14ac:dyDescent="0.25">
      <c r="A2453" s="192" t="s">
        <v>318</v>
      </c>
      <c r="B2453" s="193" t="s">
        <v>319</v>
      </c>
      <c r="C2453" s="192" t="s">
        <v>76</v>
      </c>
      <c r="D2453" s="192" t="s">
        <v>30</v>
      </c>
      <c r="E2453" s="192" t="s">
        <v>62</v>
      </c>
      <c r="F2453" s="194">
        <v>3050.4256567408702</v>
      </c>
      <c r="G2453">
        <v>15</v>
      </c>
      <c r="H2453">
        <v>15</v>
      </c>
      <c r="I2453" s="167">
        <v>3203.7943149141365</v>
      </c>
      <c r="J2453" s="22">
        <v>1.0502777892109418</v>
      </c>
      <c r="K2453" s="22" t="s">
        <v>320</v>
      </c>
      <c r="L2453" s="22" t="s">
        <v>58</v>
      </c>
      <c r="M2453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53" s="24" t="str">
        <f>IFERROR(IF(Table1[[#This Row],[Medicare Rate in CR]]&gt;0,"Y","N"),"N")</f>
        <v>Y</v>
      </c>
      <c r="O2453" s="166">
        <f>Table1[[#This Row],[Medicare Rate in CR]]*Table1[[#This Row],[SumOfUnits]]*Table1[[#This Row],[Actuarial Factor 06/20/2023]]</f>
        <v>3364.1447866215676</v>
      </c>
      <c r="P24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3364.1447866215676</v>
      </c>
      <c r="Q2453" s="166">
        <f>Table1[[#This Row],[Trended Medicare Pricing for all RHCs]]-Table1[[#This Row],[SumOfSFY24 Estimated Payment 5/04/23]]</f>
        <v>160.3504717074311</v>
      </c>
      <c r="R2453" s="24">
        <f>Table1[[#This Row],[SumOfUnits]]*Table1[[#This Row],[Actuarial Factor 06/20/2023]]</f>
        <v>15.754166838164128</v>
      </c>
      <c r="S2453" s="23"/>
    </row>
    <row r="2454" spans="1:19" x14ac:dyDescent="0.25">
      <c r="A2454" s="192" t="s">
        <v>318</v>
      </c>
      <c r="B2454" s="193" t="s">
        <v>319</v>
      </c>
      <c r="C2454" s="192" t="s">
        <v>76</v>
      </c>
      <c r="D2454" s="192" t="s">
        <v>30</v>
      </c>
      <c r="E2454" s="192" t="s">
        <v>63</v>
      </c>
      <c r="F2454" s="194">
        <v>7524.3745205743498</v>
      </c>
      <c r="G2454">
        <v>37</v>
      </c>
      <c r="H2454">
        <v>37</v>
      </c>
      <c r="I2454" s="167">
        <v>7588.6768687597141</v>
      </c>
      <c r="J2454" s="22">
        <v>1.0085458728841232</v>
      </c>
      <c r="K2454" s="22" t="s">
        <v>320</v>
      </c>
      <c r="L2454" s="22" t="s">
        <v>58</v>
      </c>
      <c r="M2454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54" s="24" t="str">
        <f>IFERROR(IF(Table1[[#This Row],[Medicare Rate in CR]]&gt;0,"Y","N"),"N")</f>
        <v>Y</v>
      </c>
      <c r="O2454" s="166">
        <f>Table1[[#This Row],[Medicare Rate in CR]]*Table1[[#This Row],[SumOfUnits]]*Table1[[#This Row],[Actuarial Factor 06/20/2023]]</f>
        <v>7968.5007707399991</v>
      </c>
      <c r="P24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7968.5007707399991</v>
      </c>
      <c r="Q2454" s="166">
        <f>Table1[[#This Row],[Trended Medicare Pricing for all RHCs]]-Table1[[#This Row],[SumOfSFY24 Estimated Payment 5/04/23]]</f>
        <v>379.82390198028497</v>
      </c>
      <c r="R2454" s="24">
        <f>Table1[[#This Row],[SumOfUnits]]*Table1[[#This Row],[Actuarial Factor 06/20/2023]]</f>
        <v>37.316197296712559</v>
      </c>
      <c r="S2454" s="23"/>
    </row>
    <row r="2455" spans="1:19" x14ac:dyDescent="0.25">
      <c r="A2455" s="192" t="s">
        <v>318</v>
      </c>
      <c r="B2455" s="193" t="s">
        <v>319</v>
      </c>
      <c r="C2455" s="192" t="s">
        <v>76</v>
      </c>
      <c r="D2455" s="192" t="s">
        <v>30</v>
      </c>
      <c r="E2455" s="192" t="s">
        <v>64</v>
      </c>
      <c r="F2455" s="194">
        <v>1420.719621277826</v>
      </c>
      <c r="G2455">
        <v>7</v>
      </c>
      <c r="H2455">
        <v>7</v>
      </c>
      <c r="I2455" s="167">
        <v>1339.3541810219947</v>
      </c>
      <c r="J2455" s="22">
        <v>0.94272941751684292</v>
      </c>
      <c r="K2455" s="22" t="s">
        <v>320</v>
      </c>
      <c r="L2455" s="22" t="s">
        <v>58</v>
      </c>
      <c r="M2455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55" s="24" t="str">
        <f>IFERROR(IF(Table1[[#This Row],[Medicare Rate in CR]]&gt;0,"Y","N"),"N")</f>
        <v>Y</v>
      </c>
      <c r="O2455" s="166">
        <f>Table1[[#This Row],[Medicare Rate in CR]]*Table1[[#This Row],[SumOfUnits]]*Table1[[#This Row],[Actuarial Factor 06/20/2023]]</f>
        <v>1409.1730787158265</v>
      </c>
      <c r="P24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1409.1730787158265</v>
      </c>
      <c r="Q2455" s="166">
        <f>Table1[[#This Row],[Trended Medicare Pricing for all RHCs]]-Table1[[#This Row],[SumOfSFY24 Estimated Payment 5/04/23]]</f>
        <v>69.818897693831786</v>
      </c>
      <c r="R2455" s="24">
        <f>Table1[[#This Row],[SumOfUnits]]*Table1[[#This Row],[Actuarial Factor 06/20/2023]]</f>
        <v>6.5991059226179001</v>
      </c>
      <c r="S2455" s="23"/>
    </row>
    <row r="2456" spans="1:19" x14ac:dyDescent="0.25">
      <c r="A2456" s="192" t="s">
        <v>318</v>
      </c>
      <c r="B2456" s="193" t="s">
        <v>319</v>
      </c>
      <c r="C2456" s="192" t="s">
        <v>76</v>
      </c>
      <c r="D2456" s="192" t="s">
        <v>30</v>
      </c>
      <c r="E2456" s="192" t="s">
        <v>77</v>
      </c>
      <c r="F2456" s="194">
        <v>6319.1128534258451</v>
      </c>
      <c r="G2456">
        <v>32</v>
      </c>
      <c r="H2456">
        <v>32</v>
      </c>
      <c r="I2456" s="167">
        <v>8459.7758494253212</v>
      </c>
      <c r="J2456" s="22">
        <v>1.3387600515535873</v>
      </c>
      <c r="K2456" s="22" t="s">
        <v>320</v>
      </c>
      <c r="L2456" s="22" t="s">
        <v>58</v>
      </c>
      <c r="M2456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56" s="24" t="str">
        <f>IFERROR(IF(Table1[[#This Row],[Medicare Rate in CR]]&gt;0,"Y","N"),"N")</f>
        <v>Y</v>
      </c>
      <c r="O2456" s="166">
        <f>Table1[[#This Row],[Medicare Rate in CR]]*Table1[[#This Row],[SumOfUnits]]*Table1[[#This Row],[Actuarial Factor 06/20/2023]]</f>
        <v>9148.1222850800968</v>
      </c>
      <c r="P24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9148.1222850800968</v>
      </c>
      <c r="Q2456" s="166">
        <f>Table1[[#This Row],[Trended Medicare Pricing for all RHCs]]-Table1[[#This Row],[SumOfSFY24 Estimated Payment 5/04/23]]</f>
        <v>688.34643565477563</v>
      </c>
      <c r="R2456" s="24">
        <f>Table1[[#This Row],[SumOfUnits]]*Table1[[#This Row],[Actuarial Factor 06/20/2023]]</f>
        <v>42.840321649714795</v>
      </c>
      <c r="S2456" s="23"/>
    </row>
    <row r="2457" spans="1:19" x14ac:dyDescent="0.25">
      <c r="A2457" s="192" t="s">
        <v>318</v>
      </c>
      <c r="B2457" s="193" t="s">
        <v>319</v>
      </c>
      <c r="C2457" s="192" t="s">
        <v>78</v>
      </c>
      <c r="D2457" s="192" t="s">
        <v>30</v>
      </c>
      <c r="E2457" s="192" t="s">
        <v>62</v>
      </c>
      <c r="F2457" s="194">
        <v>203.36320709260866</v>
      </c>
      <c r="G2457">
        <v>1</v>
      </c>
      <c r="H2457">
        <v>1</v>
      </c>
      <c r="I2457" s="167">
        <v>193.17903727053348</v>
      </c>
      <c r="J2457" s="22">
        <v>0.94992127648027569</v>
      </c>
      <c r="K2457" s="22" t="s">
        <v>320</v>
      </c>
      <c r="L2457" s="22" t="s">
        <v>58</v>
      </c>
      <c r="M2457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57" s="24" t="str">
        <f>IFERROR(IF(Table1[[#This Row],[Medicare Rate in CR]]&gt;0,"Y","N"),"N")</f>
        <v>Y</v>
      </c>
      <c r="O2457" s="166">
        <f>Table1[[#This Row],[Medicare Rate in CR]]*Table1[[#This Row],[SumOfUnits]]*Table1[[#This Row],[Actuarial Factor 06/20/2023]]</f>
        <v>202.84618937959806</v>
      </c>
      <c r="P24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202.84618937959806</v>
      </c>
      <c r="Q2457" s="166">
        <f>Table1[[#This Row],[Trended Medicare Pricing for all RHCs]]-Table1[[#This Row],[SumOfSFY24 Estimated Payment 5/04/23]]</f>
        <v>9.667152109064574</v>
      </c>
      <c r="R2457" s="24">
        <f>Table1[[#This Row],[SumOfUnits]]*Table1[[#This Row],[Actuarial Factor 06/20/2023]]</f>
        <v>0.94992127648027569</v>
      </c>
      <c r="S2457" s="23"/>
    </row>
    <row r="2458" spans="1:19" x14ac:dyDescent="0.25">
      <c r="A2458" s="192" t="s">
        <v>318</v>
      </c>
      <c r="B2458" s="193" t="s">
        <v>319</v>
      </c>
      <c r="C2458" s="192" t="s">
        <v>78</v>
      </c>
      <c r="D2458" s="192" t="s">
        <v>30</v>
      </c>
      <c r="E2458" s="192" t="s">
        <v>63</v>
      </c>
      <c r="F2458" s="194">
        <v>406.72641418521732</v>
      </c>
      <c r="G2458">
        <v>2</v>
      </c>
      <c r="H2458">
        <v>2</v>
      </c>
      <c r="I2458" s="167">
        <v>380.90157586576061</v>
      </c>
      <c r="J2458" s="22">
        <v>0.93650562781571278</v>
      </c>
      <c r="K2458" s="22" t="s">
        <v>320</v>
      </c>
      <c r="L2458" s="22" t="s">
        <v>58</v>
      </c>
      <c r="M2458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58" s="24" t="str">
        <f>IFERROR(IF(Table1[[#This Row],[Medicare Rate in CR]]&gt;0,"Y","N"),"N")</f>
        <v>Y</v>
      </c>
      <c r="O2458" s="166">
        <f>Table1[[#This Row],[Medicare Rate in CR]]*Table1[[#This Row],[SumOfUnits]]*Table1[[#This Row],[Actuarial Factor 06/20/2023]]</f>
        <v>399.96282352753462</v>
      </c>
      <c r="P24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399.96282352753462</v>
      </c>
      <c r="Q2458" s="166">
        <f>Table1[[#This Row],[Trended Medicare Pricing for all RHCs]]-Table1[[#This Row],[SumOfSFY24 Estimated Payment 5/04/23]]</f>
        <v>19.061247661774019</v>
      </c>
      <c r="R2458" s="24">
        <f>Table1[[#This Row],[SumOfUnits]]*Table1[[#This Row],[Actuarial Factor 06/20/2023]]</f>
        <v>1.8730112556314256</v>
      </c>
      <c r="S2458" s="23"/>
    </row>
    <row r="2459" spans="1:19" x14ac:dyDescent="0.25">
      <c r="A2459" s="192" t="s">
        <v>318</v>
      </c>
      <c r="B2459" s="193" t="s">
        <v>319</v>
      </c>
      <c r="C2459" s="192" t="s">
        <v>79</v>
      </c>
      <c r="D2459" s="192" t="s">
        <v>30</v>
      </c>
      <c r="E2459" s="192" t="s">
        <v>59</v>
      </c>
      <c r="F2459" s="194">
        <v>1220.1792425556521</v>
      </c>
      <c r="G2459">
        <v>6</v>
      </c>
      <c r="H2459">
        <v>6</v>
      </c>
      <c r="I2459" s="167">
        <v>1165.1819474741192</v>
      </c>
      <c r="J2459" s="22">
        <v>0.95492687208287386</v>
      </c>
      <c r="K2459" s="22" t="s">
        <v>320</v>
      </c>
      <c r="L2459" s="22" t="s">
        <v>58</v>
      </c>
      <c r="M2459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59" s="24" t="str">
        <f>IFERROR(IF(Table1[[#This Row],[Medicare Rate in CR]]&gt;0,"Y","N"),"N")</f>
        <v>Y</v>
      </c>
      <c r="O2459" s="166">
        <f>Table1[[#This Row],[Medicare Rate in CR]]*Table1[[#This Row],[SumOfUnits]]*Table1[[#This Row],[Actuarial Factor 06/20/2023]]</f>
        <v>1223.4905055874613</v>
      </c>
      <c r="P24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1223.4905055874613</v>
      </c>
      <c r="Q2459" s="166">
        <f>Table1[[#This Row],[Trended Medicare Pricing for all RHCs]]-Table1[[#This Row],[SumOfSFY24 Estimated Payment 5/04/23]]</f>
        <v>58.308558113342087</v>
      </c>
      <c r="R2459" s="24">
        <f>Table1[[#This Row],[SumOfUnits]]*Table1[[#This Row],[Actuarial Factor 06/20/2023]]</f>
        <v>5.7295612324972431</v>
      </c>
      <c r="S2459" s="23"/>
    </row>
    <row r="2460" spans="1:19" x14ac:dyDescent="0.25">
      <c r="A2460" s="192" t="s">
        <v>318</v>
      </c>
      <c r="B2460" s="193" t="s">
        <v>319</v>
      </c>
      <c r="C2460" s="192" t="s">
        <v>79</v>
      </c>
      <c r="D2460" s="192" t="s">
        <v>30</v>
      </c>
      <c r="E2460" s="192" t="s">
        <v>62</v>
      </c>
      <c r="F2460" s="194">
        <v>1014.002120073239</v>
      </c>
      <c r="G2460">
        <v>5</v>
      </c>
      <c r="H2460">
        <v>5</v>
      </c>
      <c r="I2460" s="167">
        <v>1027.9378197173617</v>
      </c>
      <c r="J2460" s="22">
        <v>1.0137432648001921</v>
      </c>
      <c r="K2460" s="22" t="s">
        <v>320</v>
      </c>
      <c r="L2460" s="22" t="s">
        <v>58</v>
      </c>
      <c r="M2460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60" s="24" t="str">
        <f>IFERROR(IF(Table1[[#This Row],[Medicare Rate in CR]]&gt;0,"Y","N"),"N")</f>
        <v>Y</v>
      </c>
      <c r="O2460" s="166">
        <f>Table1[[#This Row],[Medicare Rate in CR]]*Table1[[#This Row],[SumOfUnits]]*Table1[[#This Row],[Actuarial Factor 06/20/2023]]</f>
        <v>1082.373683827165</v>
      </c>
      <c r="P24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1082.373683827165</v>
      </c>
      <c r="Q2460" s="166">
        <f>Table1[[#This Row],[Trended Medicare Pricing for all RHCs]]-Table1[[#This Row],[SumOfSFY24 Estimated Payment 5/04/23]]</f>
        <v>54.435864109803333</v>
      </c>
      <c r="R2460" s="24">
        <f>Table1[[#This Row],[SumOfUnits]]*Table1[[#This Row],[Actuarial Factor 06/20/2023]]</f>
        <v>5.0687163240009605</v>
      </c>
      <c r="S2460" s="23"/>
    </row>
    <row r="2461" spans="1:19" x14ac:dyDescent="0.25">
      <c r="A2461" s="192" t="s">
        <v>318</v>
      </c>
      <c r="B2461" s="193" t="s">
        <v>319</v>
      </c>
      <c r="C2461" s="192" t="s">
        <v>79</v>
      </c>
      <c r="D2461" s="192" t="s">
        <v>30</v>
      </c>
      <c r="E2461" s="192" t="s">
        <v>63</v>
      </c>
      <c r="F2461" s="194">
        <v>1423.5424496482608</v>
      </c>
      <c r="G2461">
        <v>7</v>
      </c>
      <c r="H2461">
        <v>7</v>
      </c>
      <c r="I2461" s="167">
        <v>1350.650061926324</v>
      </c>
      <c r="J2461" s="22">
        <v>0.94879507264434049</v>
      </c>
      <c r="K2461" s="22" t="s">
        <v>320</v>
      </c>
      <c r="L2461" s="22" t="s">
        <v>58</v>
      </c>
      <c r="M2461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61" s="24" t="str">
        <f>IFERROR(IF(Table1[[#This Row],[Medicare Rate in CR]]&gt;0,"Y","N"),"N")</f>
        <v>Y</v>
      </c>
      <c r="O2461" s="166">
        <f>Table1[[#This Row],[Medicare Rate in CR]]*Table1[[#This Row],[SumOfUnits]]*Table1[[#This Row],[Actuarial Factor 06/20/2023]]</f>
        <v>1418.2398986873072</v>
      </c>
      <c r="P24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1418.2398986873072</v>
      </c>
      <c r="Q2461" s="166">
        <f>Table1[[#This Row],[Trended Medicare Pricing for all RHCs]]-Table1[[#This Row],[SumOfSFY24 Estimated Payment 5/04/23]]</f>
        <v>67.589836760983189</v>
      </c>
      <c r="R2461" s="24">
        <f>Table1[[#This Row],[SumOfUnits]]*Table1[[#This Row],[Actuarial Factor 06/20/2023]]</f>
        <v>6.6415655085103831</v>
      </c>
      <c r="S2461" s="23"/>
    </row>
    <row r="2462" spans="1:19" x14ac:dyDescent="0.25">
      <c r="A2462" s="192" t="s">
        <v>318</v>
      </c>
      <c r="B2462" s="193" t="s">
        <v>319</v>
      </c>
      <c r="C2462" s="192" t="s">
        <v>79</v>
      </c>
      <c r="D2462" s="192" t="s">
        <v>30</v>
      </c>
      <c r="E2462" s="192" t="s">
        <v>64</v>
      </c>
      <c r="F2462" s="194">
        <v>203.36320709260866</v>
      </c>
      <c r="G2462">
        <v>1</v>
      </c>
      <c r="H2462">
        <v>1</v>
      </c>
      <c r="I2462" s="167">
        <v>194.57696084782842</v>
      </c>
      <c r="J2462" s="22">
        <v>0.95679530053448103</v>
      </c>
      <c r="K2462" s="22" t="s">
        <v>320</v>
      </c>
      <c r="L2462" s="22" t="s">
        <v>58</v>
      </c>
      <c r="M2462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62" s="24" t="str">
        <f>IFERROR(IF(Table1[[#This Row],[Medicare Rate in CR]]&gt;0,"Y","N"),"N")</f>
        <v>Y</v>
      </c>
      <c r="O2462" s="166">
        <f>Table1[[#This Row],[Medicare Rate in CR]]*Table1[[#This Row],[SumOfUnits]]*Table1[[#This Row],[Actuarial Factor 06/20/2023]]</f>
        <v>204.31406847613306</v>
      </c>
      <c r="P24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204.31406847613306</v>
      </c>
      <c r="Q2462" s="166">
        <f>Table1[[#This Row],[Trended Medicare Pricing for all RHCs]]-Table1[[#This Row],[SumOfSFY24 Estimated Payment 5/04/23]]</f>
        <v>9.737107628304642</v>
      </c>
      <c r="R2462" s="24">
        <f>Table1[[#This Row],[SumOfUnits]]*Table1[[#This Row],[Actuarial Factor 06/20/2023]]</f>
        <v>0.95679530053448103</v>
      </c>
      <c r="S2462" s="23"/>
    </row>
    <row r="2463" spans="1:19" x14ac:dyDescent="0.25">
      <c r="A2463" s="192" t="s">
        <v>318</v>
      </c>
      <c r="B2463" s="193" t="s">
        <v>319</v>
      </c>
      <c r="C2463" s="192" t="s">
        <v>79</v>
      </c>
      <c r="D2463" s="192" t="s">
        <v>30</v>
      </c>
      <c r="E2463" s="192" t="s">
        <v>77</v>
      </c>
      <c r="F2463" s="194">
        <v>607.27570588802155</v>
      </c>
      <c r="G2463">
        <v>3</v>
      </c>
      <c r="H2463">
        <v>3</v>
      </c>
      <c r="I2463" s="167">
        <v>776.13897252007519</v>
      </c>
      <c r="J2463" s="22">
        <v>1.2780668895442215</v>
      </c>
      <c r="K2463" s="22" t="s">
        <v>320</v>
      </c>
      <c r="L2463" s="22" t="s">
        <v>58</v>
      </c>
      <c r="M2463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63" s="24" t="str">
        <f>IFERROR(IF(Table1[[#This Row],[Medicare Rate in CR]]&gt;0,"Y","N"),"N")</f>
        <v>Y</v>
      </c>
      <c r="O2463" s="166">
        <f>Table1[[#This Row],[Medicare Rate in CR]]*Table1[[#This Row],[SumOfUnits]]*Table1[[#This Row],[Actuarial Factor 06/20/2023]]</f>
        <v>818.75521077981921</v>
      </c>
      <c r="P24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818.75521077981921</v>
      </c>
      <c r="Q2463" s="166">
        <f>Table1[[#This Row],[Trended Medicare Pricing for all RHCs]]-Table1[[#This Row],[SumOfSFY24 Estimated Payment 5/04/23]]</f>
        <v>42.616238259744023</v>
      </c>
      <c r="R2463" s="24">
        <f>Table1[[#This Row],[SumOfUnits]]*Table1[[#This Row],[Actuarial Factor 06/20/2023]]</f>
        <v>3.8342006686326648</v>
      </c>
      <c r="S2463" s="23"/>
    </row>
    <row r="2464" spans="1:19" x14ac:dyDescent="0.25">
      <c r="A2464" s="192" t="s">
        <v>318</v>
      </c>
      <c r="B2464" s="193" t="s">
        <v>319</v>
      </c>
      <c r="C2464" s="192" t="s">
        <v>55</v>
      </c>
      <c r="D2464" s="192" t="s">
        <v>30</v>
      </c>
      <c r="E2464" s="192" t="s">
        <v>56</v>
      </c>
      <c r="F2464" s="194">
        <v>10975.676307217891</v>
      </c>
      <c r="G2464">
        <v>55</v>
      </c>
      <c r="H2464">
        <v>55</v>
      </c>
      <c r="I2464" s="167">
        <v>11770.517988744828</v>
      </c>
      <c r="J2464" s="22">
        <v>1.0724184696485837</v>
      </c>
      <c r="K2464" s="22" t="s">
        <v>320</v>
      </c>
      <c r="L2464" s="22" t="s">
        <v>58</v>
      </c>
      <c r="M2464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64" s="24" t="str">
        <f>IFERROR(IF(Table1[[#This Row],[Medicare Rate in CR]]&gt;0,"Y","N"),"N")</f>
        <v>Y</v>
      </c>
      <c r="O2464" s="166">
        <f>Table1[[#This Row],[Medicare Rate in CR]]*Table1[[#This Row],[SumOfUnits]]*Table1[[#This Row],[Actuarial Factor 06/20/2023]]</f>
        <v>12595.23320048172</v>
      </c>
      <c r="P24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12595.23320048172</v>
      </c>
      <c r="Q2464" s="166">
        <f>Table1[[#This Row],[Trended Medicare Pricing for all RHCs]]-Table1[[#This Row],[SumOfSFY24 Estimated Payment 5/04/23]]</f>
        <v>824.71521173689143</v>
      </c>
      <c r="R2464" s="24">
        <f>Table1[[#This Row],[SumOfUnits]]*Table1[[#This Row],[Actuarial Factor 06/20/2023]]</f>
        <v>58.983015830672102</v>
      </c>
      <c r="S2464" s="23"/>
    </row>
    <row r="2465" spans="1:19" x14ac:dyDescent="0.25">
      <c r="A2465" s="192" t="s">
        <v>318</v>
      </c>
      <c r="B2465" s="193" t="s">
        <v>319</v>
      </c>
      <c r="C2465" s="192" t="s">
        <v>55</v>
      </c>
      <c r="D2465" s="192" t="s">
        <v>30</v>
      </c>
      <c r="E2465" s="192" t="s">
        <v>59</v>
      </c>
      <c r="F2465" s="194">
        <v>407756.01631684881</v>
      </c>
      <c r="G2465">
        <v>2019</v>
      </c>
      <c r="H2465">
        <v>2016</v>
      </c>
      <c r="I2465" s="167">
        <v>417020.28333131649</v>
      </c>
      <c r="J2465" s="22">
        <v>1.0227201234163246</v>
      </c>
      <c r="K2465" s="22" t="s">
        <v>320</v>
      </c>
      <c r="L2465" s="22" t="s">
        <v>58</v>
      </c>
      <c r="M2465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65" s="24" t="str">
        <f>IFERROR(IF(Table1[[#This Row],[Medicare Rate in CR]]&gt;0,"Y","N"),"N")</f>
        <v>Y</v>
      </c>
      <c r="O2465" s="166">
        <f>Table1[[#This Row],[Medicare Rate in CR]]*Table1[[#This Row],[SumOfUnits]]*Table1[[#This Row],[Actuarial Factor 06/20/2023]]</f>
        <v>440932.75175657601</v>
      </c>
      <c r="P24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440932.75175657601</v>
      </c>
      <c r="Q2465" s="166">
        <f>Table1[[#This Row],[Trended Medicare Pricing for all RHCs]]-Table1[[#This Row],[SumOfSFY24 Estimated Payment 5/04/23]]</f>
        <v>23912.468425259518</v>
      </c>
      <c r="R2465" s="24">
        <f>Table1[[#This Row],[SumOfUnits]]*Table1[[#This Row],[Actuarial Factor 06/20/2023]]</f>
        <v>2064.8719291775592</v>
      </c>
      <c r="S2465" s="23"/>
    </row>
    <row r="2466" spans="1:19" x14ac:dyDescent="0.25">
      <c r="A2466" s="192" t="s">
        <v>318</v>
      </c>
      <c r="B2466" s="193" t="s">
        <v>319</v>
      </c>
      <c r="C2466" s="192" t="s">
        <v>55</v>
      </c>
      <c r="D2466" s="192" t="s">
        <v>30</v>
      </c>
      <c r="E2466" s="192" t="s">
        <v>60</v>
      </c>
      <c r="F2466" s="194">
        <v>111283.28405512231</v>
      </c>
      <c r="G2466">
        <v>571</v>
      </c>
      <c r="H2466">
        <v>558</v>
      </c>
      <c r="I2466" s="167">
        <v>101117.13516632361</v>
      </c>
      <c r="J2466" s="22">
        <v>0.90864621784738975</v>
      </c>
      <c r="K2466" s="22" t="s">
        <v>320</v>
      </c>
      <c r="L2466" s="22" t="s">
        <v>58</v>
      </c>
      <c r="M2466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66" s="24" t="str">
        <f>IFERROR(IF(Table1[[#This Row],[Medicare Rate in CR]]&gt;0,"Y","N"),"N")</f>
        <v>Y</v>
      </c>
      <c r="O2466" s="166">
        <f>Table1[[#This Row],[Medicare Rate in CR]]*Table1[[#This Row],[SumOfUnits]]*Table1[[#This Row],[Actuarial Factor 06/20/2023]]</f>
        <v>110792.45092806415</v>
      </c>
      <c r="P24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110792.45092806415</v>
      </c>
      <c r="Q2466" s="166">
        <f>Table1[[#This Row],[Trended Medicare Pricing for all RHCs]]-Table1[[#This Row],[SumOfSFY24 Estimated Payment 5/04/23]]</f>
        <v>9675.3157617405377</v>
      </c>
      <c r="R2466" s="24">
        <f>Table1[[#This Row],[SumOfUnits]]*Table1[[#This Row],[Actuarial Factor 06/20/2023]]</f>
        <v>518.83699039085957</v>
      </c>
      <c r="S2466" s="23"/>
    </row>
    <row r="2467" spans="1:19" x14ac:dyDescent="0.25">
      <c r="A2467" s="192" t="s">
        <v>318</v>
      </c>
      <c r="B2467" s="193" t="s">
        <v>319</v>
      </c>
      <c r="C2467" s="192" t="s">
        <v>55</v>
      </c>
      <c r="D2467" s="192" t="s">
        <v>30</v>
      </c>
      <c r="E2467" s="192" t="s">
        <v>61</v>
      </c>
      <c r="F2467" s="194">
        <v>25386.530901031136</v>
      </c>
      <c r="G2467">
        <v>125</v>
      </c>
      <c r="H2467">
        <v>125</v>
      </c>
      <c r="I2467" s="167">
        <v>23067.37528748783</v>
      </c>
      <c r="J2467" s="22">
        <v>0.90864621784738975</v>
      </c>
      <c r="K2467" s="22" t="s">
        <v>320</v>
      </c>
      <c r="L2467" s="22" t="s">
        <v>58</v>
      </c>
      <c r="M2467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67" s="24" t="str">
        <f>IFERROR(IF(Table1[[#This Row],[Medicare Rate in CR]]&gt;0,"Y","N"),"N")</f>
        <v>Y</v>
      </c>
      <c r="O2467" s="166">
        <f>Table1[[#This Row],[Medicare Rate in CR]]*Table1[[#This Row],[SumOfUnits]]*Table1[[#This Row],[Actuarial Factor 06/20/2023]]</f>
        <v>24254.03916989145</v>
      </c>
      <c r="P24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24254.03916989145</v>
      </c>
      <c r="Q2467" s="166">
        <f>Table1[[#This Row],[Trended Medicare Pricing for all RHCs]]-Table1[[#This Row],[SumOfSFY24 Estimated Payment 5/04/23]]</f>
        <v>1186.6638824036199</v>
      </c>
      <c r="R2467" s="24">
        <f>Table1[[#This Row],[SumOfUnits]]*Table1[[#This Row],[Actuarial Factor 06/20/2023]]</f>
        <v>113.58077723092372</v>
      </c>
      <c r="S2467" s="23"/>
    </row>
    <row r="2468" spans="1:19" x14ac:dyDescent="0.25">
      <c r="A2468" s="192" t="s">
        <v>318</v>
      </c>
      <c r="B2468" s="193" t="s">
        <v>319</v>
      </c>
      <c r="C2468" s="192" t="s">
        <v>55</v>
      </c>
      <c r="D2468" s="192" t="s">
        <v>30</v>
      </c>
      <c r="E2468" s="192" t="s">
        <v>62</v>
      </c>
      <c r="F2468" s="194">
        <v>327738.72027752502</v>
      </c>
      <c r="G2468">
        <v>1621</v>
      </c>
      <c r="H2468">
        <v>1621</v>
      </c>
      <c r="I2468" s="167">
        <v>343703.49168627762</v>
      </c>
      <c r="J2468" s="22">
        <v>1.0487118866981413</v>
      </c>
      <c r="K2468" s="22" t="s">
        <v>320</v>
      </c>
      <c r="L2468" s="22" t="s">
        <v>58</v>
      </c>
      <c r="M2468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68" s="24" t="str">
        <f>IFERROR(IF(Table1[[#This Row],[Medicare Rate in CR]]&gt;0,"Y","N"),"N")</f>
        <v>Y</v>
      </c>
      <c r="O2468" s="166">
        <f>Table1[[#This Row],[Medicare Rate in CR]]*Table1[[#This Row],[SumOfUnits]]*Table1[[#This Row],[Actuarial Factor 06/20/2023]]</f>
        <v>363009.87871882966</v>
      </c>
      <c r="P24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363009.87871882966</v>
      </c>
      <c r="Q2468" s="166">
        <f>Table1[[#This Row],[Trended Medicare Pricing for all RHCs]]-Table1[[#This Row],[SumOfSFY24 Estimated Payment 5/04/23]]</f>
        <v>19306.38703255204</v>
      </c>
      <c r="R2468" s="24">
        <f>Table1[[#This Row],[SumOfUnits]]*Table1[[#This Row],[Actuarial Factor 06/20/2023]]</f>
        <v>1699.961968337687</v>
      </c>
      <c r="S2468" s="23"/>
    </row>
    <row r="2469" spans="1:19" x14ac:dyDescent="0.25">
      <c r="A2469" s="192" t="s">
        <v>318</v>
      </c>
      <c r="B2469" s="193" t="s">
        <v>319</v>
      </c>
      <c r="C2469" s="192" t="s">
        <v>55</v>
      </c>
      <c r="D2469" s="192" t="s">
        <v>30</v>
      </c>
      <c r="E2469" s="192" t="s">
        <v>63</v>
      </c>
      <c r="F2469" s="194">
        <v>169064.53125276862</v>
      </c>
      <c r="G2469">
        <v>842</v>
      </c>
      <c r="H2469">
        <v>841</v>
      </c>
      <c r="I2469" s="167">
        <v>169511.78372467466</v>
      </c>
      <c r="J2469" s="22">
        <v>1.0026454541859957</v>
      </c>
      <c r="K2469" s="22" t="s">
        <v>320</v>
      </c>
      <c r="L2469" s="22" t="s">
        <v>58</v>
      </c>
      <c r="M2469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69" s="24" t="str">
        <f>IFERROR(IF(Table1[[#This Row],[Medicare Rate in CR]]&gt;0,"Y","N"),"N")</f>
        <v>Y</v>
      </c>
      <c r="O2469" s="166">
        <f>Table1[[#This Row],[Medicare Rate in CR]]*Table1[[#This Row],[SumOfUnits]]*Table1[[#This Row],[Actuarial Factor 06/20/2023]]</f>
        <v>180276.33446155087</v>
      </c>
      <c r="P24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180276.33446155087</v>
      </c>
      <c r="Q2469" s="166">
        <f>Table1[[#This Row],[Trended Medicare Pricing for all RHCs]]-Table1[[#This Row],[SumOfSFY24 Estimated Payment 5/04/23]]</f>
        <v>10764.550736876205</v>
      </c>
      <c r="R2469" s="24">
        <f>Table1[[#This Row],[SumOfUnits]]*Table1[[#This Row],[Actuarial Factor 06/20/2023]]</f>
        <v>844.22747242460844</v>
      </c>
      <c r="S2469" s="23"/>
    </row>
    <row r="2470" spans="1:19" x14ac:dyDescent="0.25">
      <c r="A2470" s="192" t="s">
        <v>318</v>
      </c>
      <c r="B2470" s="193" t="s">
        <v>319</v>
      </c>
      <c r="C2470" s="192" t="s">
        <v>55</v>
      </c>
      <c r="D2470" s="192" t="s">
        <v>30</v>
      </c>
      <c r="E2470" s="192" t="s">
        <v>64</v>
      </c>
      <c r="F2470" s="194">
        <v>50020.05807266062</v>
      </c>
      <c r="G2470">
        <v>248</v>
      </c>
      <c r="H2470">
        <v>248</v>
      </c>
      <c r="I2470" s="167">
        <v>49039.632541476021</v>
      </c>
      <c r="J2470" s="22">
        <v>0.98039935240058296</v>
      </c>
      <c r="K2470" s="22" t="s">
        <v>320</v>
      </c>
      <c r="L2470" s="22" t="s">
        <v>58</v>
      </c>
      <c r="M2470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70" s="24" t="str">
        <f>IFERROR(IF(Table1[[#This Row],[Medicare Rate in CR]]&gt;0,"Y","N"),"N")</f>
        <v>Y</v>
      </c>
      <c r="O2470" s="166">
        <f>Table1[[#This Row],[Medicare Rate in CR]]*Table1[[#This Row],[SumOfUnits]]*Table1[[#This Row],[Actuarial Factor 06/20/2023]]</f>
        <v>51919.910472481875</v>
      </c>
      <c r="P24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51919.910472481875</v>
      </c>
      <c r="Q2470" s="166">
        <f>Table1[[#This Row],[Trended Medicare Pricing for all RHCs]]-Table1[[#This Row],[SumOfSFY24 Estimated Payment 5/04/23]]</f>
        <v>2880.277931005854</v>
      </c>
      <c r="R2470" s="24">
        <f>Table1[[#This Row],[SumOfUnits]]*Table1[[#This Row],[Actuarial Factor 06/20/2023]]</f>
        <v>243.13903939534458</v>
      </c>
      <c r="S2470" s="23"/>
    </row>
    <row r="2471" spans="1:19" x14ac:dyDescent="0.25">
      <c r="A2471" s="192" t="s">
        <v>318</v>
      </c>
      <c r="B2471" s="193" t="s">
        <v>319</v>
      </c>
      <c r="C2471" s="192" t="s">
        <v>55</v>
      </c>
      <c r="D2471" s="192" t="s">
        <v>30</v>
      </c>
      <c r="E2471" s="192" t="s">
        <v>77</v>
      </c>
      <c r="F2471" s="194">
        <v>234098.92093282662</v>
      </c>
      <c r="G2471">
        <v>1155</v>
      </c>
      <c r="H2471">
        <v>1154</v>
      </c>
      <c r="I2471" s="167">
        <v>296531.17914166284</v>
      </c>
      <c r="J2471" s="22">
        <v>1.2666917812352958</v>
      </c>
      <c r="K2471" s="22" t="s">
        <v>320</v>
      </c>
      <c r="L2471" s="22" t="s">
        <v>58</v>
      </c>
      <c r="M2471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71" s="24" t="str">
        <f>IFERROR(IF(Table1[[#This Row],[Medicare Rate in CR]]&gt;0,"Y","N"),"N")</f>
        <v>Y</v>
      </c>
      <c r="O2471" s="166">
        <f>Table1[[#This Row],[Medicare Rate in CR]]*Table1[[#This Row],[SumOfUnits]]*Table1[[#This Row],[Actuarial Factor 06/20/2023]]</f>
        <v>312415.21422455774</v>
      </c>
      <c r="P24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312415.21422455774</v>
      </c>
      <c r="Q2471" s="166">
        <f>Table1[[#This Row],[Trended Medicare Pricing for all RHCs]]-Table1[[#This Row],[SumOfSFY24 Estimated Payment 5/04/23]]</f>
        <v>15884.035082894901</v>
      </c>
      <c r="R2471" s="24">
        <f>Table1[[#This Row],[SumOfUnits]]*Table1[[#This Row],[Actuarial Factor 06/20/2023]]</f>
        <v>1463.0290073267668</v>
      </c>
      <c r="S2471" s="23"/>
    </row>
    <row r="2472" spans="1:19" x14ac:dyDescent="0.25">
      <c r="A2472" s="192" t="s">
        <v>318</v>
      </c>
      <c r="B2472" s="193" t="s">
        <v>319</v>
      </c>
      <c r="C2472" s="192" t="s">
        <v>55</v>
      </c>
      <c r="D2472" s="192" t="s">
        <v>32</v>
      </c>
      <c r="E2472" s="192" t="s">
        <v>81</v>
      </c>
      <c r="F2472" s="194">
        <v>2614.156307217886</v>
      </c>
      <c r="G2472">
        <v>13</v>
      </c>
      <c r="H2472">
        <v>13</v>
      </c>
      <c r="I2472" s="167">
        <v>2702.9558389023596</v>
      </c>
      <c r="J2472" s="22">
        <v>1.0339687154281063</v>
      </c>
      <c r="K2472" s="22" t="s">
        <v>320</v>
      </c>
      <c r="L2472" s="22" t="s">
        <v>58</v>
      </c>
      <c r="M2472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72" s="24" t="str">
        <f>IFERROR(IF(Table1[[#This Row],[Medicare Rate in CR]]&gt;0,"Y","N"),"N")</f>
        <v>Y</v>
      </c>
      <c r="O2472" s="166">
        <f>Table1[[#This Row],[Medicare Rate in CR]]*Table1[[#This Row],[SumOfUnits]]*Table1[[#This Row],[Actuarial Factor 06/20/2023]]</f>
        <v>2870.3178334027316</v>
      </c>
      <c r="P24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2870.3178334027316</v>
      </c>
      <c r="Q2472" s="166">
        <f>Table1[[#This Row],[Trended Medicare Pricing for all RHCs]]-Table1[[#This Row],[SumOfSFY24 Estimated Payment 5/04/23]]</f>
        <v>167.36199450037202</v>
      </c>
      <c r="R2472" s="24">
        <f>Table1[[#This Row],[SumOfUnits]]*Table1[[#This Row],[Actuarial Factor 06/20/2023]]</f>
        <v>13.441593300565382</v>
      </c>
      <c r="S2472" s="23"/>
    </row>
    <row r="2473" spans="1:19" x14ac:dyDescent="0.25">
      <c r="A2473" s="192" t="s">
        <v>318</v>
      </c>
      <c r="B2473" s="193" t="s">
        <v>319</v>
      </c>
      <c r="C2473" s="192" t="s">
        <v>55</v>
      </c>
      <c r="D2473" s="192" t="s">
        <v>32</v>
      </c>
      <c r="E2473" s="192" t="s">
        <v>65</v>
      </c>
      <c r="F2473" s="194">
        <v>2643.7216922039129</v>
      </c>
      <c r="G2473">
        <v>13</v>
      </c>
      <c r="H2473">
        <v>13</v>
      </c>
      <c r="I2473" s="167">
        <v>3282.0869230480284</v>
      </c>
      <c r="J2473" s="22">
        <v>1.241464611319185</v>
      </c>
      <c r="K2473" s="22" t="s">
        <v>320</v>
      </c>
      <c r="L2473" s="22" t="s">
        <v>58</v>
      </c>
      <c r="M2473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73" s="24" t="str">
        <f>IFERROR(IF(Table1[[#This Row],[Medicare Rate in CR]]&gt;0,"Y","N"),"N")</f>
        <v>Y</v>
      </c>
      <c r="O2473" s="166">
        <f>Table1[[#This Row],[Medicare Rate in CR]]*Table1[[#This Row],[SumOfUnits]]*Table1[[#This Row],[Actuarial Factor 06/20/2023]]</f>
        <v>3446.3305903142837</v>
      </c>
      <c r="P24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3446.3305903142837</v>
      </c>
      <c r="Q2473" s="166">
        <f>Table1[[#This Row],[Trended Medicare Pricing for all RHCs]]-Table1[[#This Row],[SumOfSFY24 Estimated Payment 5/04/23]]</f>
        <v>164.24366726625522</v>
      </c>
      <c r="R2473" s="24">
        <f>Table1[[#This Row],[SumOfUnits]]*Table1[[#This Row],[Actuarial Factor 06/20/2023]]</f>
        <v>16.139039947149403</v>
      </c>
      <c r="S2473" s="23"/>
    </row>
    <row r="2474" spans="1:19" x14ac:dyDescent="0.25">
      <c r="A2474" s="192" t="s">
        <v>318</v>
      </c>
      <c r="B2474" s="193" t="s">
        <v>319</v>
      </c>
      <c r="C2474" s="192" t="s">
        <v>55</v>
      </c>
      <c r="D2474" s="192" t="s">
        <v>32</v>
      </c>
      <c r="E2474" s="192" t="s">
        <v>66</v>
      </c>
      <c r="F2474" s="194">
        <v>11171.957213067362</v>
      </c>
      <c r="G2474">
        <v>55</v>
      </c>
      <c r="H2474">
        <v>55</v>
      </c>
      <c r="I2474" s="167">
        <v>11929.75121495247</v>
      </c>
      <c r="J2474" s="22">
        <v>1.0678300129004028</v>
      </c>
      <c r="K2474" s="22" t="s">
        <v>320</v>
      </c>
      <c r="L2474" s="22" t="s">
        <v>58</v>
      </c>
      <c r="M2474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74" s="24" t="str">
        <f>IFERROR(IF(Table1[[#This Row],[Medicare Rate in CR]]&gt;0,"Y","N"),"N")</f>
        <v>Y</v>
      </c>
      <c r="O2474" s="166">
        <f>Table1[[#This Row],[Medicare Rate in CR]]*Table1[[#This Row],[SumOfUnits]]*Table1[[#This Row],[Actuarial Factor 06/20/2023]]</f>
        <v>12541.343152511359</v>
      </c>
      <c r="P24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12541.343152511359</v>
      </c>
      <c r="Q2474" s="166">
        <f>Table1[[#This Row],[Trended Medicare Pricing for all RHCs]]-Table1[[#This Row],[SumOfSFY24 Estimated Payment 5/04/23]]</f>
        <v>611.59193755888919</v>
      </c>
      <c r="R2474" s="24">
        <f>Table1[[#This Row],[SumOfUnits]]*Table1[[#This Row],[Actuarial Factor 06/20/2023]]</f>
        <v>58.730650709522152</v>
      </c>
      <c r="S2474" s="23"/>
    </row>
    <row r="2475" spans="1:19" x14ac:dyDescent="0.25">
      <c r="A2475" s="192" t="s">
        <v>318</v>
      </c>
      <c r="B2475" s="193" t="s">
        <v>319</v>
      </c>
      <c r="C2475" s="192" t="s">
        <v>55</v>
      </c>
      <c r="D2475" s="192" t="s">
        <v>31</v>
      </c>
      <c r="E2475" s="192" t="s">
        <v>67</v>
      </c>
      <c r="F2475" s="194">
        <v>2033.632070926087</v>
      </c>
      <c r="G2475">
        <v>10</v>
      </c>
      <c r="H2475">
        <v>10</v>
      </c>
      <c r="I2475" s="167">
        <v>2302.4679014660128</v>
      </c>
      <c r="J2475" s="22">
        <v>1.1321949207938591</v>
      </c>
      <c r="K2475" s="22" t="s">
        <v>320</v>
      </c>
      <c r="L2475" s="22" t="s">
        <v>58</v>
      </c>
      <c r="M2475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75" s="24" t="str">
        <f>IFERROR(IF(Table1[[#This Row],[Medicare Rate in CR]]&gt;0,"Y","N"),"N")</f>
        <v>Y</v>
      </c>
      <c r="O2475" s="166">
        <f>Table1[[#This Row],[Medicare Rate in CR]]*Table1[[#This Row],[SumOfUnits]]*Table1[[#This Row],[Actuarial Factor 06/20/2023]]</f>
        <v>2417.689033863207</v>
      </c>
      <c r="P24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2417.689033863207</v>
      </c>
      <c r="Q2475" s="166">
        <f>Table1[[#This Row],[Trended Medicare Pricing for all RHCs]]-Table1[[#This Row],[SumOfSFY24 Estimated Payment 5/04/23]]</f>
        <v>115.2211323971942</v>
      </c>
      <c r="R2475" s="24">
        <f>Table1[[#This Row],[SumOfUnits]]*Table1[[#This Row],[Actuarial Factor 06/20/2023]]</f>
        <v>11.321949207938591</v>
      </c>
      <c r="S2475" s="23"/>
    </row>
    <row r="2476" spans="1:19" x14ac:dyDescent="0.25">
      <c r="A2476" s="192" t="s">
        <v>318</v>
      </c>
      <c r="B2476" s="193" t="s">
        <v>319</v>
      </c>
      <c r="C2476" s="192" t="s">
        <v>55</v>
      </c>
      <c r="D2476" s="192" t="s">
        <v>31</v>
      </c>
      <c r="E2476" s="192" t="s">
        <v>82</v>
      </c>
      <c r="F2476" s="194">
        <v>1423.5424496482608</v>
      </c>
      <c r="G2476">
        <v>7</v>
      </c>
      <c r="H2476">
        <v>7</v>
      </c>
      <c r="I2476" s="167">
        <v>1640.0760052287894</v>
      </c>
      <c r="J2476" s="22">
        <v>1.1521089558193585</v>
      </c>
      <c r="K2476" s="22" t="s">
        <v>320</v>
      </c>
      <c r="L2476" s="22" t="s">
        <v>58</v>
      </c>
      <c r="M2476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76" s="24" t="str">
        <f>IFERROR(IF(Table1[[#This Row],[Medicare Rate in CR]]&gt;0,"Y","N"),"N")</f>
        <v>Y</v>
      </c>
      <c r="O2476" s="166">
        <f>Table1[[#This Row],[Medicare Rate in CR]]*Table1[[#This Row],[SumOfUnits]]*Table1[[#This Row],[Actuarial Factor 06/20/2023]]</f>
        <v>1722.1494249796606</v>
      </c>
      <c r="P24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1722.1494249796606</v>
      </c>
      <c r="Q2476" s="166">
        <f>Table1[[#This Row],[Trended Medicare Pricing for all RHCs]]-Table1[[#This Row],[SumOfSFY24 Estimated Payment 5/04/23]]</f>
        <v>82.073419750871153</v>
      </c>
      <c r="R2476" s="24">
        <f>Table1[[#This Row],[SumOfUnits]]*Table1[[#This Row],[Actuarial Factor 06/20/2023]]</f>
        <v>8.0647626907355097</v>
      </c>
      <c r="S2476" s="23"/>
    </row>
    <row r="2477" spans="1:19" x14ac:dyDescent="0.25">
      <c r="A2477" s="192" t="s">
        <v>318</v>
      </c>
      <c r="B2477" s="193" t="s">
        <v>319</v>
      </c>
      <c r="C2477" s="192" t="s">
        <v>55</v>
      </c>
      <c r="D2477" s="192" t="s">
        <v>31</v>
      </c>
      <c r="E2477" s="192" t="s">
        <v>68</v>
      </c>
      <c r="F2477" s="194">
        <v>1982.4033921171826</v>
      </c>
      <c r="G2477">
        <v>11</v>
      </c>
      <c r="H2477">
        <v>11</v>
      </c>
      <c r="I2477" s="167">
        <v>2136.7471244420003</v>
      </c>
      <c r="J2477" s="22">
        <v>1.0778568746091484</v>
      </c>
      <c r="K2477" s="22" t="s">
        <v>320</v>
      </c>
      <c r="L2477" s="22" t="s">
        <v>58</v>
      </c>
      <c r="M2477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77" s="24" t="str">
        <f>IFERROR(IF(Table1[[#This Row],[Medicare Rate in CR]]&gt;0,"Y","N"),"N")</f>
        <v>Y</v>
      </c>
      <c r="O2477" s="166">
        <f>Table1[[#This Row],[Medicare Rate in CR]]*Table1[[#This Row],[SumOfUnits]]*Table1[[#This Row],[Actuarial Factor 06/20/2023]]</f>
        <v>2531.8211270444131</v>
      </c>
      <c r="P24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2531.8211270444131</v>
      </c>
      <c r="Q2477" s="166">
        <f>Table1[[#This Row],[Trended Medicare Pricing for all RHCs]]-Table1[[#This Row],[SumOfSFY24 Estimated Payment 5/04/23]]</f>
        <v>395.07400260241275</v>
      </c>
      <c r="R2477" s="24">
        <f>Table1[[#This Row],[SumOfUnits]]*Table1[[#This Row],[Actuarial Factor 06/20/2023]]</f>
        <v>11.856425620700632</v>
      </c>
      <c r="S2477" s="23"/>
    </row>
    <row r="2478" spans="1:19" x14ac:dyDescent="0.25">
      <c r="A2478" s="192" t="s">
        <v>318</v>
      </c>
      <c r="B2478" s="193" t="s">
        <v>319</v>
      </c>
      <c r="C2478" s="192" t="s">
        <v>55</v>
      </c>
      <c r="D2478" s="192" t="s">
        <v>31</v>
      </c>
      <c r="E2478" s="192" t="s">
        <v>69</v>
      </c>
      <c r="F2478" s="194">
        <v>21951.556326491238</v>
      </c>
      <c r="G2478">
        <v>110</v>
      </c>
      <c r="H2478">
        <v>110</v>
      </c>
      <c r="I2478" s="167">
        <v>22993.111163417048</v>
      </c>
      <c r="J2478" s="22">
        <v>1.0474478812087167</v>
      </c>
      <c r="K2478" s="22" t="s">
        <v>320</v>
      </c>
      <c r="L2478" s="22" t="s">
        <v>58</v>
      </c>
      <c r="M2478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78" s="24" t="str">
        <f>IFERROR(IF(Table1[[#This Row],[Medicare Rate in CR]]&gt;0,"Y","N"),"N")</f>
        <v>Y</v>
      </c>
      <c r="O2478" s="166">
        <f>Table1[[#This Row],[Medicare Rate in CR]]*Table1[[#This Row],[SumOfUnits]]*Table1[[#This Row],[Actuarial Factor 06/20/2023]]</f>
        <v>24603.922260864027</v>
      </c>
      <c r="P24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24603.922260864027</v>
      </c>
      <c r="Q2478" s="166">
        <f>Table1[[#This Row],[Trended Medicare Pricing for all RHCs]]-Table1[[#This Row],[SumOfSFY24 Estimated Payment 5/04/23]]</f>
        <v>1610.8110974469782</v>
      </c>
      <c r="R2478" s="24">
        <f>Table1[[#This Row],[SumOfUnits]]*Table1[[#This Row],[Actuarial Factor 06/20/2023]]</f>
        <v>115.21926693295883</v>
      </c>
      <c r="S2478" s="23"/>
    </row>
    <row r="2479" spans="1:19" x14ac:dyDescent="0.25">
      <c r="A2479" s="192" t="s">
        <v>318</v>
      </c>
      <c r="B2479" s="193" t="s">
        <v>319</v>
      </c>
      <c r="C2479" s="192" t="s">
        <v>83</v>
      </c>
      <c r="D2479" s="192" t="s">
        <v>30</v>
      </c>
      <c r="E2479" s="192" t="s">
        <v>59</v>
      </c>
      <c r="F2479" s="194">
        <v>1014.002120073239</v>
      </c>
      <c r="G2479">
        <v>5</v>
      </c>
      <c r="H2479">
        <v>5</v>
      </c>
      <c r="I2479" s="167">
        <v>926.61317545128884</v>
      </c>
      <c r="J2479" s="22">
        <v>0.91381778904403255</v>
      </c>
      <c r="K2479" s="22" t="s">
        <v>320</v>
      </c>
      <c r="L2479" s="22" t="s">
        <v>58</v>
      </c>
      <c r="M2479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79" s="24" t="str">
        <f>IFERROR(IF(Table1[[#This Row],[Medicare Rate in CR]]&gt;0,"Y","N"),"N")</f>
        <v>Y</v>
      </c>
      <c r="O2479" s="166">
        <f>Table1[[#This Row],[Medicare Rate in CR]]*Table1[[#This Row],[SumOfUnits]]*Table1[[#This Row],[Actuarial Factor 06/20/2023]]</f>
        <v>975.68325336231362</v>
      </c>
      <c r="P24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975.68325336231362</v>
      </c>
      <c r="Q2479" s="166">
        <f>Table1[[#This Row],[Trended Medicare Pricing for all RHCs]]-Table1[[#This Row],[SumOfSFY24 Estimated Payment 5/04/23]]</f>
        <v>49.070077911024782</v>
      </c>
      <c r="R2479" s="24">
        <f>Table1[[#This Row],[SumOfUnits]]*Table1[[#This Row],[Actuarial Factor 06/20/2023]]</f>
        <v>4.5690889452201624</v>
      </c>
      <c r="S2479" s="23"/>
    </row>
    <row r="2480" spans="1:19" x14ac:dyDescent="0.25">
      <c r="A2480" s="192" t="s">
        <v>318</v>
      </c>
      <c r="B2480" s="193" t="s">
        <v>319</v>
      </c>
      <c r="C2480" s="192" t="s">
        <v>84</v>
      </c>
      <c r="D2480" s="192" t="s">
        <v>30</v>
      </c>
      <c r="E2480" s="192" t="s">
        <v>63</v>
      </c>
      <c r="F2480" s="194">
        <v>604.46179049821717</v>
      </c>
      <c r="G2480">
        <v>3</v>
      </c>
      <c r="H2480">
        <v>3</v>
      </c>
      <c r="I2480" s="167">
        <v>606.40194882745629</v>
      </c>
      <c r="J2480" s="22">
        <v>1.0032097286540478</v>
      </c>
      <c r="K2480" s="22" t="s">
        <v>320</v>
      </c>
      <c r="L2480" s="22" t="s">
        <v>58</v>
      </c>
      <c r="M2480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80" s="24" t="str">
        <f>IFERROR(IF(Table1[[#This Row],[Medicare Rate in CR]]&gt;0,"Y","N"),"N")</f>
        <v>Y</v>
      </c>
      <c r="O2480" s="166">
        <f>Table1[[#This Row],[Medicare Rate in CR]]*Table1[[#This Row],[SumOfUnits]]*Table1[[#This Row],[Actuarial Factor 06/20/2023]]</f>
        <v>642.67621637035609</v>
      </c>
      <c r="P24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642.67621637035609</v>
      </c>
      <c r="Q2480" s="166">
        <f>Table1[[#This Row],[Trended Medicare Pricing for all RHCs]]-Table1[[#This Row],[SumOfSFY24 Estimated Payment 5/04/23]]</f>
        <v>36.274267542899793</v>
      </c>
      <c r="R2480" s="24">
        <f>Table1[[#This Row],[SumOfUnits]]*Table1[[#This Row],[Actuarial Factor 06/20/2023]]</f>
        <v>3.0096291859621433</v>
      </c>
      <c r="S2480" s="23"/>
    </row>
    <row r="2481" spans="1:19" x14ac:dyDescent="0.25">
      <c r="A2481" s="192" t="s">
        <v>318</v>
      </c>
      <c r="B2481" s="193" t="s">
        <v>319</v>
      </c>
      <c r="C2481" s="192" t="s">
        <v>85</v>
      </c>
      <c r="D2481" s="192" t="s">
        <v>30</v>
      </c>
      <c r="E2481" s="192" t="s">
        <v>59</v>
      </c>
      <c r="F2481" s="194">
        <v>406.72641418521732</v>
      </c>
      <c r="G2481">
        <v>2</v>
      </c>
      <c r="H2481">
        <v>2</v>
      </c>
      <c r="I2481" s="167">
        <v>364.83710587824004</v>
      </c>
      <c r="J2481" s="22">
        <v>0.89700863566755829</v>
      </c>
      <c r="K2481" s="22" t="s">
        <v>320</v>
      </c>
      <c r="L2481" s="22" t="s">
        <v>58</v>
      </c>
      <c r="M2481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81" s="24" t="str">
        <f>IFERROR(IF(Table1[[#This Row],[Medicare Rate in CR]]&gt;0,"Y","N"),"N")</f>
        <v>Y</v>
      </c>
      <c r="O2481" s="166">
        <f>Table1[[#This Row],[Medicare Rate in CR]]*Table1[[#This Row],[SumOfUnits]]*Table1[[#This Row],[Actuarial Factor 06/20/2023]]</f>
        <v>383.09444812090078</v>
      </c>
      <c r="P24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383.09444812090078</v>
      </c>
      <c r="Q2481" s="166">
        <f>Table1[[#This Row],[Trended Medicare Pricing for all RHCs]]-Table1[[#This Row],[SumOfSFY24 Estimated Payment 5/04/23]]</f>
        <v>18.257342242660741</v>
      </c>
      <c r="R2481" s="24">
        <f>Table1[[#This Row],[SumOfUnits]]*Table1[[#This Row],[Actuarial Factor 06/20/2023]]</f>
        <v>1.7940172713351166</v>
      </c>
      <c r="S2481" s="23"/>
    </row>
    <row r="2482" spans="1:19" x14ac:dyDescent="0.25">
      <c r="A2482" s="192" t="s">
        <v>318</v>
      </c>
      <c r="B2482" s="193" t="s">
        <v>319</v>
      </c>
      <c r="C2482" s="192" t="s">
        <v>85</v>
      </c>
      <c r="D2482" s="192" t="s">
        <v>30</v>
      </c>
      <c r="E2482" s="192" t="s">
        <v>77</v>
      </c>
      <c r="F2482" s="194">
        <v>200.54929170280428</v>
      </c>
      <c r="G2482">
        <v>1</v>
      </c>
      <c r="H2482">
        <v>1</v>
      </c>
      <c r="I2482" s="167">
        <v>238.30577160117406</v>
      </c>
      <c r="J2482" s="22">
        <v>1.1882653365553713</v>
      </c>
      <c r="K2482" s="22" t="s">
        <v>320</v>
      </c>
      <c r="L2482" s="22" t="s">
        <v>58</v>
      </c>
      <c r="M2482" s="22" t="str">
        <f>IFERROR(IFERROR(INDEX(FreeStand_Medicare!E:E,MATCH(Table1[[#This Row],[Medicare Number]],FreeStand_Medicare!A:A,0)),INDEX(HospBased_Medicare_CR!F:F,MATCH(Table1[[#This Row],[Medicare Number]],HospBased_Medicare_CR!G:G,0))),0)</f>
        <v>213.54</v>
      </c>
      <c r="N2482" s="24" t="str">
        <f>IFERROR(IF(Table1[[#This Row],[Medicare Rate in CR]]&gt;0,"Y","N"),"N")</f>
        <v>Y</v>
      </c>
      <c r="O2482" s="166">
        <f>Table1[[#This Row],[Medicare Rate in CR]]*Table1[[#This Row],[SumOfUnits]]*Table1[[#This Row],[Actuarial Factor 06/20/2023]]</f>
        <v>253.74217996803398</v>
      </c>
      <c r="P24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253.74217996803398</v>
      </c>
      <c r="Q2482" s="166">
        <f>Table1[[#This Row],[Trended Medicare Pricing for all RHCs]]-Table1[[#This Row],[SumOfSFY24 Estimated Payment 5/04/23]]</f>
        <v>15.436408366859922</v>
      </c>
      <c r="R2482" s="24">
        <f>Table1[[#This Row],[SumOfUnits]]*Table1[[#This Row],[Actuarial Factor 06/20/2023]]</f>
        <v>1.1882653365553713</v>
      </c>
      <c r="S2482" s="23"/>
    </row>
    <row r="2483" spans="1:19" x14ac:dyDescent="0.25">
      <c r="A2483" s="192" t="s">
        <v>321</v>
      </c>
      <c r="B2483" s="193" t="s">
        <v>322</v>
      </c>
      <c r="C2483" s="192" t="s">
        <v>88</v>
      </c>
      <c r="D2483" s="192" t="s">
        <v>30</v>
      </c>
      <c r="E2483" s="192" t="s">
        <v>59</v>
      </c>
      <c r="F2483" s="194">
        <v>1523.5617230413413</v>
      </c>
      <c r="G2483">
        <v>10</v>
      </c>
      <c r="H2483">
        <v>10</v>
      </c>
      <c r="I2483" s="167">
        <v>1346.849394446893</v>
      </c>
      <c r="J2483" s="22">
        <v>0.88401367274986775</v>
      </c>
      <c r="K2483" s="22" t="s">
        <v>323</v>
      </c>
      <c r="L2483" s="22" t="s">
        <v>58</v>
      </c>
      <c r="M24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83" s="24" t="str">
        <f>IFERROR(IF(Table1[[#This Row],[Medicare Rate in CR]]&gt;0,"Y","N"),"N")</f>
        <v>N</v>
      </c>
      <c r="O2483" s="166">
        <f>Table1[[#This Row],[Medicare Rate in CR]]*Table1[[#This Row],[SumOfUnits]]*Table1[[#This Row],[Actuarial Factor 06/20/2023]]</f>
        <v>0</v>
      </c>
      <c r="P24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1582.056773973248</v>
      </c>
      <c r="Q2483" s="166">
        <f>Table1[[#This Row],[Trended Medicare Pricing for all RHCs]]-Table1[[#This Row],[SumOfSFY24 Estimated Payment 5/04/23]]</f>
        <v>235.207379526355</v>
      </c>
      <c r="R2483" s="24">
        <f>Table1[[#This Row],[SumOfUnits]]*Table1[[#This Row],[Actuarial Factor 06/20/2023]]</f>
        <v>8.8401367274986775</v>
      </c>
      <c r="S2483" s="23"/>
    </row>
    <row r="2484" spans="1:19" x14ac:dyDescent="0.25">
      <c r="A2484" s="192" t="s">
        <v>321</v>
      </c>
      <c r="B2484" s="193" t="s">
        <v>322</v>
      </c>
      <c r="C2484" s="192" t="s">
        <v>88</v>
      </c>
      <c r="D2484" s="192" t="s">
        <v>30</v>
      </c>
      <c r="E2484" s="192" t="s">
        <v>60</v>
      </c>
      <c r="F2484" s="194">
        <v>304.71234460826827</v>
      </c>
      <c r="G2484">
        <v>2</v>
      </c>
      <c r="H2484">
        <v>2</v>
      </c>
      <c r="I2484" s="167">
        <v>231.42073687927663</v>
      </c>
      <c r="J2484" s="22">
        <v>0.75947279778502652</v>
      </c>
      <c r="K2484" s="22" t="s">
        <v>323</v>
      </c>
      <c r="L2484" s="22" t="s">
        <v>58</v>
      </c>
      <c r="M24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84" s="24" t="str">
        <f>IFERROR(IF(Table1[[#This Row],[Medicare Rate in CR]]&gt;0,"Y","N"),"N")</f>
        <v>N</v>
      </c>
      <c r="O2484" s="166">
        <f>Table1[[#This Row],[Medicare Rate in CR]]*Table1[[#This Row],[SumOfUnits]]*Table1[[#This Row],[Actuarial Factor 06/20/2023]]</f>
        <v>0</v>
      </c>
      <c r="P24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271.83495491572319</v>
      </c>
      <c r="Q2484" s="166">
        <f>Table1[[#This Row],[Trended Medicare Pricing for all RHCs]]-Table1[[#This Row],[SumOfSFY24 Estimated Payment 5/04/23]]</f>
        <v>40.414218036446556</v>
      </c>
      <c r="R2484" s="24">
        <f>Table1[[#This Row],[SumOfUnits]]*Table1[[#This Row],[Actuarial Factor 06/20/2023]]</f>
        <v>1.518945595570053</v>
      </c>
      <c r="S2484" s="23"/>
    </row>
    <row r="2485" spans="1:19" x14ac:dyDescent="0.25">
      <c r="A2485" s="192" t="s">
        <v>321</v>
      </c>
      <c r="B2485" s="193" t="s">
        <v>322</v>
      </c>
      <c r="C2485" s="192" t="s">
        <v>88</v>
      </c>
      <c r="D2485" s="192" t="s">
        <v>30</v>
      </c>
      <c r="E2485" s="192" t="s">
        <v>62</v>
      </c>
      <c r="F2485" s="194">
        <v>2657.5118049532621</v>
      </c>
      <c r="G2485">
        <v>19</v>
      </c>
      <c r="H2485">
        <v>19</v>
      </c>
      <c r="I2485" s="167">
        <v>2642.1148513360931</v>
      </c>
      <c r="J2485" s="22">
        <v>0.99420625203302171</v>
      </c>
      <c r="K2485" s="22" t="s">
        <v>323</v>
      </c>
      <c r="L2485" s="22" t="s">
        <v>58</v>
      </c>
      <c r="M24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85" s="24" t="str">
        <f>IFERROR(IF(Table1[[#This Row],[Medicare Rate in CR]]&gt;0,"Y","N"),"N")</f>
        <v>N</v>
      </c>
      <c r="O2485" s="166">
        <f>Table1[[#This Row],[Medicare Rate in CR]]*Table1[[#This Row],[SumOfUnits]]*Table1[[#This Row],[Actuarial Factor 06/20/2023]]</f>
        <v>0</v>
      </c>
      <c r="P24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3103.521236602825</v>
      </c>
      <c r="Q2485" s="166">
        <f>Table1[[#This Row],[Trended Medicare Pricing for all RHCs]]-Table1[[#This Row],[SumOfSFY24 Estimated Payment 5/04/23]]</f>
        <v>461.40638526673183</v>
      </c>
      <c r="R2485" s="24">
        <f>Table1[[#This Row],[SumOfUnits]]*Table1[[#This Row],[Actuarial Factor 06/20/2023]]</f>
        <v>18.889918788627412</v>
      </c>
      <c r="S2485" s="23"/>
    </row>
    <row r="2486" spans="1:19" x14ac:dyDescent="0.25">
      <c r="A2486" s="192" t="s">
        <v>321</v>
      </c>
      <c r="B2486" s="193" t="s">
        <v>322</v>
      </c>
      <c r="C2486" s="192" t="s">
        <v>88</v>
      </c>
      <c r="D2486" s="192" t="s">
        <v>30</v>
      </c>
      <c r="E2486" s="192" t="s">
        <v>63</v>
      </c>
      <c r="F2486" s="194">
        <v>1912.7108027368217</v>
      </c>
      <c r="G2486">
        <v>13</v>
      </c>
      <c r="H2486">
        <v>13</v>
      </c>
      <c r="I2486" s="167">
        <v>1768.2175884980365</v>
      </c>
      <c r="J2486" s="22">
        <v>0.92445631925535443</v>
      </c>
      <c r="K2486" s="22" t="s">
        <v>323</v>
      </c>
      <c r="L2486" s="22" t="s">
        <v>58</v>
      </c>
      <c r="M24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86" s="24" t="str">
        <f>IFERROR(IF(Table1[[#This Row],[Medicare Rate in CR]]&gt;0,"Y","N"),"N")</f>
        <v>N</v>
      </c>
      <c r="O2486" s="166">
        <f>Table1[[#This Row],[Medicare Rate in CR]]*Table1[[#This Row],[SumOfUnits]]*Table1[[#This Row],[Actuarial Factor 06/20/2023]]</f>
        <v>0</v>
      </c>
      <c r="P24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2077.0107075637575</v>
      </c>
      <c r="Q2486" s="166">
        <f>Table1[[#This Row],[Trended Medicare Pricing for all RHCs]]-Table1[[#This Row],[SumOfSFY24 Estimated Payment 5/04/23]]</f>
        <v>308.79311906572093</v>
      </c>
      <c r="R2486" s="24">
        <f>Table1[[#This Row],[SumOfUnits]]*Table1[[#This Row],[Actuarial Factor 06/20/2023]]</f>
        <v>12.017932150319607</v>
      </c>
      <c r="S2486" s="23"/>
    </row>
    <row r="2487" spans="1:19" x14ac:dyDescent="0.25">
      <c r="A2487" s="192" t="s">
        <v>321</v>
      </c>
      <c r="B2487" s="193" t="s">
        <v>322</v>
      </c>
      <c r="C2487" s="192" t="s">
        <v>88</v>
      </c>
      <c r="D2487" s="192" t="s">
        <v>30</v>
      </c>
      <c r="E2487" s="192" t="s">
        <v>77</v>
      </c>
      <c r="F2487" s="194">
        <v>302.61154476245542</v>
      </c>
      <c r="G2487">
        <v>2</v>
      </c>
      <c r="H2487">
        <v>2</v>
      </c>
      <c r="I2487" s="167">
        <v>429.24459845600217</v>
      </c>
      <c r="J2487" s="22">
        <v>1.4184673581867189</v>
      </c>
      <c r="K2487" s="22" t="s">
        <v>323</v>
      </c>
      <c r="L2487" s="22" t="s">
        <v>58</v>
      </c>
      <c r="M24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87" s="24" t="str">
        <f>IFERROR(IF(Table1[[#This Row],[Medicare Rate in CR]]&gt;0,"Y","N"),"N")</f>
        <v>N</v>
      </c>
      <c r="O2487" s="166">
        <f>Table1[[#This Row],[Medicare Rate in CR]]*Table1[[#This Row],[SumOfUnits]]*Table1[[#This Row],[Actuarial Factor 06/20/2023]]</f>
        <v>0</v>
      </c>
      <c r="P24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504.20583584078071</v>
      </c>
      <c r="Q2487" s="166">
        <f>Table1[[#This Row],[Trended Medicare Pricing for all RHCs]]-Table1[[#This Row],[SumOfSFY24 Estimated Payment 5/04/23]]</f>
        <v>74.961237384778542</v>
      </c>
      <c r="R2487" s="24">
        <f>Table1[[#This Row],[SumOfUnits]]*Table1[[#This Row],[Actuarial Factor 06/20/2023]]</f>
        <v>2.8369347163734377</v>
      </c>
      <c r="S2487" s="23"/>
    </row>
    <row r="2488" spans="1:19" x14ac:dyDescent="0.25">
      <c r="A2488" s="192" t="s">
        <v>321</v>
      </c>
      <c r="B2488" s="193" t="s">
        <v>322</v>
      </c>
      <c r="C2488" s="192" t="s">
        <v>88</v>
      </c>
      <c r="D2488" s="192" t="s">
        <v>32</v>
      </c>
      <c r="E2488" s="192" t="s">
        <v>65</v>
      </c>
      <c r="F2488" s="194">
        <v>304.71234460826827</v>
      </c>
      <c r="G2488">
        <v>2</v>
      </c>
      <c r="H2488">
        <v>2</v>
      </c>
      <c r="I2488" s="167">
        <v>357.0686145991084</v>
      </c>
      <c r="J2488" s="22">
        <v>1.1718219524651954</v>
      </c>
      <c r="K2488" s="22" t="s">
        <v>323</v>
      </c>
      <c r="L2488" s="22" t="s">
        <v>58</v>
      </c>
      <c r="M24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88" s="24" t="str">
        <f>IFERROR(IF(Table1[[#This Row],[Medicare Rate in CR]]&gt;0,"Y","N"),"N")</f>
        <v>N</v>
      </c>
      <c r="O2488" s="166">
        <f>Table1[[#This Row],[Medicare Rate in CR]]*Table1[[#This Row],[SumOfUnits]]*Table1[[#This Row],[Actuarial Factor 06/20/2023]]</f>
        <v>0</v>
      </c>
      <c r="P24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419.42538106255716</v>
      </c>
      <c r="Q2488" s="166">
        <f>Table1[[#This Row],[Trended Medicare Pricing for all RHCs]]-Table1[[#This Row],[SumOfSFY24 Estimated Payment 5/04/23]]</f>
        <v>62.356766463448764</v>
      </c>
      <c r="R2488" s="24">
        <f>Table1[[#This Row],[SumOfUnits]]*Table1[[#This Row],[Actuarial Factor 06/20/2023]]</f>
        <v>2.3436439049303908</v>
      </c>
      <c r="S2488" s="23"/>
    </row>
    <row r="2489" spans="1:19" x14ac:dyDescent="0.25">
      <c r="A2489" s="192" t="s">
        <v>321</v>
      </c>
      <c r="B2489" s="193" t="s">
        <v>322</v>
      </c>
      <c r="C2489" s="192" t="s">
        <v>88</v>
      </c>
      <c r="D2489" s="192" t="s">
        <v>31</v>
      </c>
      <c r="E2489" s="192" t="s">
        <v>74</v>
      </c>
      <c r="F2489" s="194">
        <v>3605.5219755227909</v>
      </c>
      <c r="G2489">
        <v>25</v>
      </c>
      <c r="H2489">
        <v>25</v>
      </c>
      <c r="I2489" s="167">
        <v>3431.735636681608</v>
      </c>
      <c r="J2489" s="22">
        <v>0.9517999501816975</v>
      </c>
      <c r="K2489" s="22" t="s">
        <v>323</v>
      </c>
      <c r="L2489" s="22" t="s">
        <v>58</v>
      </c>
      <c r="M24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89" s="24" t="str">
        <f>IFERROR(IF(Table1[[#This Row],[Medicare Rate in CR]]&gt;0,"Y","N"),"N")</f>
        <v>N</v>
      </c>
      <c r="O2489" s="166">
        <f>Table1[[#This Row],[Medicare Rate in CR]]*Table1[[#This Row],[SumOfUnits]]*Table1[[#This Row],[Actuarial Factor 06/20/2023]]</f>
        <v>0</v>
      </c>
      <c r="P24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4031.0376445074839</v>
      </c>
      <c r="Q2489" s="166">
        <f>Table1[[#This Row],[Trended Medicare Pricing for all RHCs]]-Table1[[#This Row],[SumOfSFY24 Estimated Payment 5/04/23]]</f>
        <v>599.30200782587599</v>
      </c>
      <c r="R2489" s="24">
        <f>Table1[[#This Row],[SumOfUnits]]*Table1[[#This Row],[Actuarial Factor 06/20/2023]]</f>
        <v>23.794998754542437</v>
      </c>
      <c r="S2489" s="23"/>
    </row>
    <row r="2490" spans="1:19" x14ac:dyDescent="0.25">
      <c r="A2490" s="192" t="s">
        <v>321</v>
      </c>
      <c r="B2490" s="193" t="s">
        <v>322</v>
      </c>
      <c r="C2490" s="192" t="s">
        <v>88</v>
      </c>
      <c r="D2490" s="192" t="s">
        <v>31</v>
      </c>
      <c r="E2490" s="192" t="s">
        <v>69</v>
      </c>
      <c r="F2490" s="194">
        <v>2888.5009231955282</v>
      </c>
      <c r="G2490">
        <v>19</v>
      </c>
      <c r="H2490">
        <v>19</v>
      </c>
      <c r="I2490" s="167">
        <v>3050.9696738391194</v>
      </c>
      <c r="J2490" s="22">
        <v>1.0562467366165329</v>
      </c>
      <c r="K2490" s="22" t="s">
        <v>323</v>
      </c>
      <c r="L2490" s="22" t="s">
        <v>58</v>
      </c>
      <c r="M24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90" s="24" t="str">
        <f>IFERROR(IF(Table1[[#This Row],[Medicare Rate in CR]]&gt;0,"Y","N"),"N")</f>
        <v>N</v>
      </c>
      <c r="O2490" s="166">
        <f>Table1[[#This Row],[Medicare Rate in CR]]*Table1[[#This Row],[SumOfUnits]]*Table1[[#This Row],[Actuarial Factor 06/20/2023]]</f>
        <v>0</v>
      </c>
      <c r="P24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3583.7765228875805</v>
      </c>
      <c r="Q2490" s="166">
        <f>Table1[[#This Row],[Trended Medicare Pricing for all RHCs]]-Table1[[#This Row],[SumOfSFY24 Estimated Payment 5/04/23]]</f>
        <v>532.80684904846112</v>
      </c>
      <c r="R2490" s="24">
        <f>Table1[[#This Row],[SumOfUnits]]*Table1[[#This Row],[Actuarial Factor 06/20/2023]]</f>
        <v>20.068687995714125</v>
      </c>
      <c r="S2490" s="23"/>
    </row>
    <row r="2491" spans="1:19" x14ac:dyDescent="0.25">
      <c r="A2491" s="192" t="s">
        <v>321</v>
      </c>
      <c r="B2491" s="193" t="s">
        <v>322</v>
      </c>
      <c r="C2491" s="192" t="s">
        <v>90</v>
      </c>
      <c r="D2491" s="192" t="s">
        <v>31</v>
      </c>
      <c r="E2491" s="192" t="s">
        <v>74</v>
      </c>
      <c r="F2491" s="194">
        <v>761.78086152067067</v>
      </c>
      <c r="G2491">
        <v>5</v>
      </c>
      <c r="H2491">
        <v>5</v>
      </c>
      <c r="I2491" s="167">
        <v>878.26886236509358</v>
      </c>
      <c r="J2491" s="22">
        <v>1.1529153680914075</v>
      </c>
      <c r="K2491" s="22" t="s">
        <v>323</v>
      </c>
      <c r="L2491" s="22" t="s">
        <v>58</v>
      </c>
      <c r="M24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91" s="24" t="str">
        <f>IFERROR(IF(Table1[[#This Row],[Medicare Rate in CR]]&gt;0,"Y","N"),"N")</f>
        <v>N</v>
      </c>
      <c r="O2491" s="166">
        <f>Table1[[#This Row],[Medicare Rate in CR]]*Table1[[#This Row],[SumOfUnits]]*Table1[[#This Row],[Actuarial Factor 06/20/2023]]</f>
        <v>0</v>
      </c>
      <c r="P24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1333.43347315914</v>
      </c>
      <c r="Q2491" s="166">
        <f>Table1[[#This Row],[Trended Medicare Pricing for all RHCs]]-Table1[[#This Row],[SumOfSFY24 Estimated Payment 5/04/23]]</f>
        <v>455.16461079404644</v>
      </c>
      <c r="R2491" s="24">
        <f>Table1[[#This Row],[SumOfUnits]]*Table1[[#This Row],[Actuarial Factor 06/20/2023]]</f>
        <v>5.7645768404570372</v>
      </c>
      <c r="S2491" s="23"/>
    </row>
    <row r="2492" spans="1:19" x14ac:dyDescent="0.25">
      <c r="A2492" s="192" t="s">
        <v>321</v>
      </c>
      <c r="B2492" s="193" t="s">
        <v>322</v>
      </c>
      <c r="C2492" s="192" t="s">
        <v>78</v>
      </c>
      <c r="D2492" s="192" t="s">
        <v>30</v>
      </c>
      <c r="E2492" s="192" t="s">
        <v>59</v>
      </c>
      <c r="F2492" s="194">
        <v>2283.2417847161987</v>
      </c>
      <c r="G2492">
        <v>15</v>
      </c>
      <c r="H2492">
        <v>15</v>
      </c>
      <c r="I2492" s="167">
        <v>2132.5070940295591</v>
      </c>
      <c r="J2492" s="22">
        <v>0.93398216006047052</v>
      </c>
      <c r="K2492" s="22" t="s">
        <v>323</v>
      </c>
      <c r="L2492" s="22" t="s">
        <v>58</v>
      </c>
      <c r="M24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92" s="24" t="str">
        <f>IFERROR(IF(Table1[[#This Row],[Medicare Rate in CR]]&gt;0,"Y","N"),"N")</f>
        <v>N</v>
      </c>
      <c r="O2492" s="166">
        <f>Table1[[#This Row],[Medicare Rate in CR]]*Table1[[#This Row],[SumOfUnits]]*Table1[[#This Row],[Actuarial Factor 06/20/2023]]</f>
        <v>0</v>
      </c>
      <c r="P24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3093.5475310159059</v>
      </c>
      <c r="Q2492" s="166">
        <f>Table1[[#This Row],[Trended Medicare Pricing for all RHCs]]-Table1[[#This Row],[SumOfSFY24 Estimated Payment 5/04/23]]</f>
        <v>961.04043698634678</v>
      </c>
      <c r="R2492" s="24">
        <f>Table1[[#This Row],[SumOfUnits]]*Table1[[#This Row],[Actuarial Factor 06/20/2023]]</f>
        <v>14.009732400907058</v>
      </c>
      <c r="S2492" s="23"/>
    </row>
    <row r="2493" spans="1:19" x14ac:dyDescent="0.25">
      <c r="A2493" s="192" t="s">
        <v>321</v>
      </c>
      <c r="B2493" s="193" t="s">
        <v>322</v>
      </c>
      <c r="C2493" s="192" t="s">
        <v>78</v>
      </c>
      <c r="D2493" s="192" t="s">
        <v>30</v>
      </c>
      <c r="E2493" s="192" t="s">
        <v>60</v>
      </c>
      <c r="F2493" s="194">
        <v>2894.7672737785479</v>
      </c>
      <c r="G2493">
        <v>19</v>
      </c>
      <c r="H2493">
        <v>19</v>
      </c>
      <c r="I2493" s="167">
        <v>2372.3799492819089</v>
      </c>
      <c r="J2493" s="22">
        <v>0.81954082138880713</v>
      </c>
      <c r="K2493" s="22" t="s">
        <v>323</v>
      </c>
      <c r="L2493" s="22" t="s">
        <v>58</v>
      </c>
      <c r="M24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93" s="24" t="str">
        <f>IFERROR(IF(Table1[[#This Row],[Medicare Rate in CR]]&gt;0,"Y","N"),"N")</f>
        <v>N</v>
      </c>
      <c r="O2493" s="166">
        <f>Table1[[#This Row],[Medicare Rate in CR]]*Table1[[#This Row],[SumOfUnits]]*Table1[[#This Row],[Actuarial Factor 06/20/2023]]</f>
        <v>0</v>
      </c>
      <c r="P24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3441.5220260134624</v>
      </c>
      <c r="Q2493" s="166">
        <f>Table1[[#This Row],[Trended Medicare Pricing for all RHCs]]-Table1[[#This Row],[SumOfSFY24 Estimated Payment 5/04/23]]</f>
        <v>1069.1420767315535</v>
      </c>
      <c r="R2493" s="24">
        <f>Table1[[#This Row],[SumOfUnits]]*Table1[[#This Row],[Actuarial Factor 06/20/2023]]</f>
        <v>15.571275606387335</v>
      </c>
      <c r="S2493" s="23"/>
    </row>
    <row r="2494" spans="1:19" x14ac:dyDescent="0.25">
      <c r="A2494" s="192" t="s">
        <v>321</v>
      </c>
      <c r="B2494" s="193" t="s">
        <v>322</v>
      </c>
      <c r="C2494" s="192" t="s">
        <v>78</v>
      </c>
      <c r="D2494" s="192" t="s">
        <v>30</v>
      </c>
      <c r="E2494" s="192" t="s">
        <v>62</v>
      </c>
      <c r="F2494" s="194">
        <v>2581.6517297870287</v>
      </c>
      <c r="G2494">
        <v>17</v>
      </c>
      <c r="H2494">
        <v>17</v>
      </c>
      <c r="I2494" s="167">
        <v>2452.365906586806</v>
      </c>
      <c r="J2494" s="22">
        <v>0.94992127648027569</v>
      </c>
      <c r="K2494" s="22" t="s">
        <v>323</v>
      </c>
      <c r="L2494" s="22" t="s">
        <v>58</v>
      </c>
      <c r="M24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94" s="24" t="str">
        <f>IFERROR(IF(Table1[[#This Row],[Medicare Rate in CR]]&gt;0,"Y","N"),"N")</f>
        <v>N</v>
      </c>
      <c r="O2494" s="166">
        <f>Table1[[#This Row],[Medicare Rate in CR]]*Table1[[#This Row],[SumOfUnits]]*Table1[[#This Row],[Actuarial Factor 06/20/2023]]</f>
        <v>0</v>
      </c>
      <c r="P24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3557.5546345000994</v>
      </c>
      <c r="Q2494" s="166">
        <f>Table1[[#This Row],[Trended Medicare Pricing for all RHCs]]-Table1[[#This Row],[SumOfSFY24 Estimated Payment 5/04/23]]</f>
        <v>1105.1887279132934</v>
      </c>
      <c r="R2494" s="24">
        <f>Table1[[#This Row],[SumOfUnits]]*Table1[[#This Row],[Actuarial Factor 06/20/2023]]</f>
        <v>16.148661700164688</v>
      </c>
      <c r="S2494" s="23"/>
    </row>
    <row r="2495" spans="1:19" x14ac:dyDescent="0.25">
      <c r="A2495" s="192" t="s">
        <v>321</v>
      </c>
      <c r="B2495" s="193" t="s">
        <v>322</v>
      </c>
      <c r="C2495" s="192" t="s">
        <v>78</v>
      </c>
      <c r="D2495" s="192" t="s">
        <v>30</v>
      </c>
      <c r="E2495" s="192" t="s">
        <v>63</v>
      </c>
      <c r="F2495" s="194">
        <v>530.90488580514602</v>
      </c>
      <c r="G2495">
        <v>4</v>
      </c>
      <c r="H2495">
        <v>4</v>
      </c>
      <c r="I2495" s="167">
        <v>497.1954133913776</v>
      </c>
      <c r="J2495" s="22">
        <v>0.93650562781571278</v>
      </c>
      <c r="K2495" s="22" t="s">
        <v>323</v>
      </c>
      <c r="L2495" s="22" t="s">
        <v>58</v>
      </c>
      <c r="M24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95" s="24" t="str">
        <f>IFERROR(IF(Table1[[#This Row],[Medicare Rate in CR]]&gt;0,"Y","N"),"N")</f>
        <v>N</v>
      </c>
      <c r="O2495" s="166">
        <f>Table1[[#This Row],[Medicare Rate in CR]]*Table1[[#This Row],[SumOfUnits]]*Table1[[#This Row],[Actuarial Factor 06/20/2023]]</f>
        <v>0</v>
      </c>
      <c r="P24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721.26261517984381</v>
      </c>
      <c r="Q2495" s="166">
        <f>Table1[[#This Row],[Trended Medicare Pricing for all RHCs]]-Table1[[#This Row],[SumOfSFY24 Estimated Payment 5/04/23]]</f>
        <v>224.06720178846621</v>
      </c>
      <c r="R2495" s="24">
        <f>Table1[[#This Row],[SumOfUnits]]*Table1[[#This Row],[Actuarial Factor 06/20/2023]]</f>
        <v>3.7460225112628511</v>
      </c>
      <c r="S2495" s="23"/>
    </row>
    <row r="2496" spans="1:19" x14ac:dyDescent="0.25">
      <c r="A2496" s="192" t="s">
        <v>321</v>
      </c>
      <c r="B2496" s="193" t="s">
        <v>322</v>
      </c>
      <c r="C2496" s="192" t="s">
        <v>78</v>
      </c>
      <c r="D2496" s="192" t="s">
        <v>30</v>
      </c>
      <c r="E2496" s="192" t="s">
        <v>64</v>
      </c>
      <c r="F2496" s="194">
        <v>152.35617230413413</v>
      </c>
      <c r="G2496">
        <v>1</v>
      </c>
      <c r="H2496">
        <v>1</v>
      </c>
      <c r="I2496" s="167">
        <v>138.39843566969859</v>
      </c>
      <c r="J2496" s="22">
        <v>0.90838745537284149</v>
      </c>
      <c r="K2496" s="22" t="s">
        <v>323</v>
      </c>
      <c r="L2496" s="22" t="s">
        <v>58</v>
      </c>
      <c r="M24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96" s="24" t="str">
        <f>IFERROR(IF(Table1[[#This Row],[Medicare Rate in CR]]&gt;0,"Y","N"),"N")</f>
        <v>N</v>
      </c>
      <c r="O2496" s="166">
        <f>Table1[[#This Row],[Medicare Rate in CR]]*Table1[[#This Row],[SumOfUnits]]*Table1[[#This Row],[Actuarial Factor 06/20/2023]]</f>
        <v>0</v>
      </c>
      <c r="P24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200.76938555615664</v>
      </c>
      <c r="Q2496" s="166">
        <f>Table1[[#This Row],[Trended Medicare Pricing for all RHCs]]-Table1[[#This Row],[SumOfSFY24 Estimated Payment 5/04/23]]</f>
        <v>62.37094988645805</v>
      </c>
      <c r="R2496" s="24">
        <f>Table1[[#This Row],[SumOfUnits]]*Table1[[#This Row],[Actuarial Factor 06/20/2023]]</f>
        <v>0.90838745537284149</v>
      </c>
      <c r="S2496" s="23"/>
    </row>
    <row r="2497" spans="1:19" x14ac:dyDescent="0.25">
      <c r="A2497" s="192" t="s">
        <v>321</v>
      </c>
      <c r="B2497" s="193" t="s">
        <v>322</v>
      </c>
      <c r="C2497" s="192" t="s">
        <v>78</v>
      </c>
      <c r="D2497" s="192" t="s">
        <v>30</v>
      </c>
      <c r="E2497" s="192" t="s">
        <v>77</v>
      </c>
      <c r="F2497" s="194">
        <v>457.0685169124024</v>
      </c>
      <c r="G2497">
        <v>3</v>
      </c>
      <c r="H2497">
        <v>3</v>
      </c>
      <c r="I2497" s="167">
        <v>580.37890707220924</v>
      </c>
      <c r="J2497" s="22">
        <v>1.2697853507670918</v>
      </c>
      <c r="K2497" s="22" t="s">
        <v>323</v>
      </c>
      <c r="L2497" s="22" t="s">
        <v>58</v>
      </c>
      <c r="M24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97" s="24" t="str">
        <f>IFERROR(IF(Table1[[#This Row],[Medicare Rate in CR]]&gt;0,"Y","N"),"N")</f>
        <v>N</v>
      </c>
      <c r="O2497" s="166">
        <f>Table1[[#This Row],[Medicare Rate in CR]]*Table1[[#This Row],[SumOfUnits]]*Table1[[#This Row],[Actuarial Factor 06/20/2023]]</f>
        <v>0</v>
      </c>
      <c r="P24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841.9337689678307</v>
      </c>
      <c r="Q2497" s="166">
        <f>Table1[[#This Row],[Trended Medicare Pricing for all RHCs]]-Table1[[#This Row],[SumOfSFY24 Estimated Payment 5/04/23]]</f>
        <v>261.55486189562146</v>
      </c>
      <c r="R2497" s="24">
        <f>Table1[[#This Row],[SumOfUnits]]*Table1[[#This Row],[Actuarial Factor 06/20/2023]]</f>
        <v>3.8093560523012755</v>
      </c>
      <c r="S2497" s="23"/>
    </row>
    <row r="2498" spans="1:19" x14ac:dyDescent="0.25">
      <c r="A2498" s="192" t="s">
        <v>321</v>
      </c>
      <c r="B2498" s="193" t="s">
        <v>322</v>
      </c>
      <c r="C2498" s="192" t="s">
        <v>78</v>
      </c>
      <c r="D2498" s="192" t="s">
        <v>31</v>
      </c>
      <c r="E2498" s="192" t="s">
        <v>74</v>
      </c>
      <c r="F2498" s="194">
        <v>150.25537245832129</v>
      </c>
      <c r="G2498">
        <v>1</v>
      </c>
      <c r="H2498">
        <v>1</v>
      </c>
      <c r="I2498" s="167">
        <v>172.56725433017087</v>
      </c>
      <c r="J2498" s="22">
        <v>1.1484930722063771</v>
      </c>
      <c r="K2498" s="22" t="s">
        <v>323</v>
      </c>
      <c r="L2498" s="22" t="s">
        <v>58</v>
      </c>
      <c r="M24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98" s="24" t="str">
        <f>IFERROR(IF(Table1[[#This Row],[Medicare Rate in CR]]&gt;0,"Y","N"),"N")</f>
        <v>N</v>
      </c>
      <c r="O2498" s="166">
        <f>Table1[[#This Row],[Medicare Rate in CR]]*Table1[[#This Row],[SumOfUnits]]*Table1[[#This Row],[Actuarial Factor 06/20/2023]]</f>
        <v>0</v>
      </c>
      <c r="P24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250.33680078341359</v>
      </c>
      <c r="Q2498" s="166">
        <f>Table1[[#This Row],[Trended Medicare Pricing for all RHCs]]-Table1[[#This Row],[SumOfSFY24 Estimated Payment 5/04/23]]</f>
        <v>77.769546453242725</v>
      </c>
      <c r="R2498" s="24">
        <f>Table1[[#This Row],[SumOfUnits]]*Table1[[#This Row],[Actuarial Factor 06/20/2023]]</f>
        <v>1.1484930722063771</v>
      </c>
      <c r="S2498" s="23"/>
    </row>
    <row r="2499" spans="1:19" x14ac:dyDescent="0.25">
      <c r="A2499" s="192" t="s">
        <v>321</v>
      </c>
      <c r="B2499" s="193" t="s">
        <v>322</v>
      </c>
      <c r="C2499" s="192" t="s">
        <v>78</v>
      </c>
      <c r="D2499" s="192" t="s">
        <v>31</v>
      </c>
      <c r="E2499" s="192" t="s">
        <v>69</v>
      </c>
      <c r="F2499" s="194">
        <v>1066.4932061289389</v>
      </c>
      <c r="G2499">
        <v>7</v>
      </c>
      <c r="H2499">
        <v>7</v>
      </c>
      <c r="I2499" s="167">
        <v>1141.6747934616787</v>
      </c>
      <c r="J2499" s="22">
        <v>1.0704942018389665</v>
      </c>
      <c r="K2499" s="22" t="s">
        <v>323</v>
      </c>
      <c r="L2499" s="22" t="s">
        <v>58</v>
      </c>
      <c r="M24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499" s="24" t="str">
        <f>IFERROR(IF(Table1[[#This Row],[Medicare Rate in CR]]&gt;0,"Y","N"),"N")</f>
        <v>N</v>
      </c>
      <c r="O2499" s="166">
        <f>Table1[[#This Row],[Medicare Rate in CR]]*Table1[[#This Row],[SumOfUnits]]*Table1[[#This Row],[Actuarial Factor 06/20/2023]]</f>
        <v>0</v>
      </c>
      <c r="P24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1656.1845202881727</v>
      </c>
      <c r="Q2499" s="166">
        <f>Table1[[#This Row],[Trended Medicare Pricing for all RHCs]]-Table1[[#This Row],[SumOfSFY24 Estimated Payment 5/04/23]]</f>
        <v>514.50972682649399</v>
      </c>
      <c r="R2499" s="24">
        <f>Table1[[#This Row],[SumOfUnits]]*Table1[[#This Row],[Actuarial Factor 06/20/2023]]</f>
        <v>7.493459412872765</v>
      </c>
      <c r="S2499" s="23"/>
    </row>
    <row r="2500" spans="1:19" x14ac:dyDescent="0.25">
      <c r="A2500" s="192" t="s">
        <v>321</v>
      </c>
      <c r="B2500" s="193" t="s">
        <v>322</v>
      </c>
      <c r="C2500" s="192" t="s">
        <v>79</v>
      </c>
      <c r="D2500" s="192" t="s">
        <v>30</v>
      </c>
      <c r="E2500" s="192" t="s">
        <v>60</v>
      </c>
      <c r="F2500" s="194">
        <v>304.71234460826827</v>
      </c>
      <c r="G2500">
        <v>2</v>
      </c>
      <c r="H2500">
        <v>2</v>
      </c>
      <c r="I2500" s="167">
        <v>257.08506564464318</v>
      </c>
      <c r="J2500" s="22">
        <v>0.84369757311652838</v>
      </c>
      <c r="K2500" s="22" t="s">
        <v>323</v>
      </c>
      <c r="L2500" s="22" t="s">
        <v>58</v>
      </c>
      <c r="M25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00" s="24" t="str">
        <f>IFERROR(IF(Table1[[#This Row],[Medicare Rate in CR]]&gt;0,"Y","N"),"N")</f>
        <v>N</v>
      </c>
      <c r="O2500" s="166">
        <f>Table1[[#This Row],[Medicare Rate in CR]]*Table1[[#This Row],[SumOfUnits]]*Table1[[#This Row],[Actuarial Factor 06/20/2023]]</f>
        <v>0</v>
      </c>
      <c r="P25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308.85465812595868</v>
      </c>
      <c r="Q2500" s="166">
        <f>Table1[[#This Row],[Trended Medicare Pricing for all RHCs]]-Table1[[#This Row],[SumOfSFY24 Estimated Payment 5/04/23]]</f>
        <v>51.769592481315499</v>
      </c>
      <c r="R2500" s="24">
        <f>Table1[[#This Row],[SumOfUnits]]*Table1[[#This Row],[Actuarial Factor 06/20/2023]]</f>
        <v>1.6873951462330568</v>
      </c>
      <c r="S2500" s="23"/>
    </row>
    <row r="2501" spans="1:19" x14ac:dyDescent="0.25">
      <c r="A2501" s="192" t="s">
        <v>321</v>
      </c>
      <c r="B2501" s="193" t="s">
        <v>322</v>
      </c>
      <c r="C2501" s="192" t="s">
        <v>55</v>
      </c>
      <c r="D2501" s="192" t="s">
        <v>30</v>
      </c>
      <c r="E2501" s="192" t="s">
        <v>59</v>
      </c>
      <c r="F2501" s="194">
        <v>912.03623397899196</v>
      </c>
      <c r="G2501">
        <v>6</v>
      </c>
      <c r="H2501">
        <v>6</v>
      </c>
      <c r="I2501" s="167">
        <v>932.75780977515456</v>
      </c>
      <c r="J2501" s="22">
        <v>1.0227201234163246</v>
      </c>
      <c r="K2501" s="22" t="s">
        <v>323</v>
      </c>
      <c r="L2501" s="22" t="s">
        <v>58</v>
      </c>
      <c r="M25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01" s="24" t="str">
        <f>IFERROR(IF(Table1[[#This Row],[Medicare Rate in CR]]&gt;0,"Y","N"),"N")</f>
        <v>N</v>
      </c>
      <c r="O2501" s="166">
        <f>Table1[[#This Row],[Medicare Rate in CR]]*Table1[[#This Row],[SumOfUnits]]*Table1[[#This Row],[Actuarial Factor 06/20/2023]]</f>
        <v>0</v>
      </c>
      <c r="P25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1352.9621782354807</v>
      </c>
      <c r="Q2501" s="166">
        <f>Table1[[#This Row],[Trended Medicare Pricing for all RHCs]]-Table1[[#This Row],[SumOfSFY24 Estimated Payment 5/04/23]]</f>
        <v>420.20436846032612</v>
      </c>
      <c r="R2501" s="24">
        <f>Table1[[#This Row],[SumOfUnits]]*Table1[[#This Row],[Actuarial Factor 06/20/2023]]</f>
        <v>6.136320740497947</v>
      </c>
      <c r="S2501" s="23"/>
    </row>
    <row r="2502" spans="1:19" x14ac:dyDescent="0.25">
      <c r="A2502" s="192" t="s">
        <v>321</v>
      </c>
      <c r="B2502" s="193" t="s">
        <v>322</v>
      </c>
      <c r="C2502" s="192" t="s">
        <v>55</v>
      </c>
      <c r="D2502" s="192" t="s">
        <v>30</v>
      </c>
      <c r="E2502" s="192" t="s">
        <v>60</v>
      </c>
      <c r="F2502" s="194">
        <v>33.728437891490799</v>
      </c>
      <c r="G2502">
        <v>1</v>
      </c>
      <c r="H2502">
        <v>1</v>
      </c>
      <c r="I2502" s="167">
        <v>30.647217524003704</v>
      </c>
      <c r="J2502" s="22">
        <v>0.90864621784738975</v>
      </c>
      <c r="K2502" s="22" t="s">
        <v>323</v>
      </c>
      <c r="L2502" s="22" t="s">
        <v>58</v>
      </c>
      <c r="M25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02" s="24" t="str">
        <f>IFERROR(IF(Table1[[#This Row],[Medicare Rate in CR]]&gt;0,"Y","N"),"N")</f>
        <v>N</v>
      </c>
      <c r="O2502" s="166">
        <f>Table1[[#This Row],[Medicare Rate in CR]]*Table1[[#This Row],[SumOfUnits]]*Table1[[#This Row],[Actuarial Factor 06/20/2023]]</f>
        <v>0</v>
      </c>
      <c r="P25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44.453689632604473</v>
      </c>
      <c r="Q2502" s="166">
        <f>Table1[[#This Row],[Trended Medicare Pricing for all RHCs]]-Table1[[#This Row],[SumOfSFY24 Estimated Payment 5/04/23]]</f>
        <v>13.806472108600769</v>
      </c>
      <c r="R2502" s="24">
        <f>Table1[[#This Row],[SumOfUnits]]*Table1[[#This Row],[Actuarial Factor 06/20/2023]]</f>
        <v>0.90864621784738975</v>
      </c>
      <c r="S2502" s="23"/>
    </row>
    <row r="2503" spans="1:19" x14ac:dyDescent="0.25">
      <c r="A2503" s="192" t="s">
        <v>321</v>
      </c>
      <c r="B2503" s="193" t="s">
        <v>322</v>
      </c>
      <c r="C2503" s="192" t="s">
        <v>55</v>
      </c>
      <c r="D2503" s="192" t="s">
        <v>30</v>
      </c>
      <c r="E2503" s="192" t="s">
        <v>63</v>
      </c>
      <c r="F2503" s="194">
        <v>1062.2916064373132</v>
      </c>
      <c r="G2503">
        <v>7</v>
      </c>
      <c r="H2503">
        <v>7</v>
      </c>
      <c r="I2503" s="167">
        <v>1065.1018502143108</v>
      </c>
      <c r="J2503" s="22">
        <v>1.0026454541859957</v>
      </c>
      <c r="K2503" s="22" t="s">
        <v>323</v>
      </c>
      <c r="L2503" s="22" t="s">
        <v>58</v>
      </c>
      <c r="M25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03" s="24" t="str">
        <f>IFERROR(IF(Table1[[#This Row],[Medicare Rate in CR]]&gt;0,"Y","N"),"N")</f>
        <v>N</v>
      </c>
      <c r="O2503" s="166">
        <f>Table1[[#This Row],[Medicare Rate in CR]]*Table1[[#This Row],[SumOfUnits]]*Table1[[#This Row],[Actuarial Factor 06/20/2023]]</f>
        <v>0</v>
      </c>
      <c r="P25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1544.926779713551</v>
      </c>
      <c r="Q2503" s="166">
        <f>Table1[[#This Row],[Trended Medicare Pricing for all RHCs]]-Table1[[#This Row],[SumOfSFY24 Estimated Payment 5/04/23]]</f>
        <v>479.82492949924017</v>
      </c>
      <c r="R2503" s="24">
        <f>Table1[[#This Row],[SumOfUnits]]*Table1[[#This Row],[Actuarial Factor 06/20/2023]]</f>
        <v>7.01851817930197</v>
      </c>
      <c r="S2503" s="23"/>
    </row>
    <row r="2504" spans="1:19" x14ac:dyDescent="0.25">
      <c r="A2504" s="192" t="s">
        <v>321</v>
      </c>
      <c r="B2504" s="193" t="s">
        <v>322</v>
      </c>
      <c r="C2504" s="192" t="s">
        <v>55</v>
      </c>
      <c r="D2504" s="192" t="s">
        <v>31</v>
      </c>
      <c r="E2504" s="192" t="s">
        <v>74</v>
      </c>
      <c r="F2504" s="194">
        <v>4566.4835694323947</v>
      </c>
      <c r="G2504">
        <v>30</v>
      </c>
      <c r="H2504">
        <v>30</v>
      </c>
      <c r="I2504" s="167">
        <v>4736.587563151209</v>
      </c>
      <c r="J2504" s="22">
        <v>1.0372505432533414</v>
      </c>
      <c r="K2504" s="22" t="s">
        <v>323</v>
      </c>
      <c r="L2504" s="22" t="s">
        <v>58</v>
      </c>
      <c r="M25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04" s="24" t="str">
        <f>IFERROR(IF(Table1[[#This Row],[Medicare Rate in CR]]&gt;0,"Y","N"),"N")</f>
        <v>N</v>
      </c>
      <c r="O2504" s="166">
        <f>Table1[[#This Row],[Medicare Rate in CR]]*Table1[[#This Row],[SumOfUnits]]*Table1[[#This Row],[Actuarial Factor 06/20/2023]]</f>
        <v>0</v>
      </c>
      <c r="P25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6870.4049000553814</v>
      </c>
      <c r="Q2504" s="166">
        <f>Table1[[#This Row],[Trended Medicare Pricing for all RHCs]]-Table1[[#This Row],[SumOfSFY24 Estimated Payment 5/04/23]]</f>
        <v>2133.8173369041724</v>
      </c>
      <c r="R2504" s="24">
        <f>Table1[[#This Row],[SumOfUnits]]*Table1[[#This Row],[Actuarial Factor 06/20/2023]]</f>
        <v>31.117516297600243</v>
      </c>
      <c r="S2504" s="23"/>
    </row>
    <row r="2505" spans="1:19" x14ac:dyDescent="0.25">
      <c r="A2505" s="192" t="s">
        <v>321</v>
      </c>
      <c r="B2505" s="193" t="s">
        <v>322</v>
      </c>
      <c r="C2505" s="192" t="s">
        <v>55</v>
      </c>
      <c r="D2505" s="192" t="s">
        <v>31</v>
      </c>
      <c r="E2505" s="192" t="s">
        <v>69</v>
      </c>
      <c r="F2505" s="194">
        <v>150.25537245832129</v>
      </c>
      <c r="G2505">
        <v>1</v>
      </c>
      <c r="H2505">
        <v>1</v>
      </c>
      <c r="I2505" s="167">
        <v>157.3846715216952</v>
      </c>
      <c r="J2505" s="22">
        <v>1.0474478812087167</v>
      </c>
      <c r="K2505" s="22" t="s">
        <v>323</v>
      </c>
      <c r="L2505" s="22" t="s">
        <v>58</v>
      </c>
      <c r="M25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05" s="24" t="str">
        <f>IFERROR(IF(Table1[[#This Row],[Medicare Rate in CR]]&gt;0,"Y","N"),"N")</f>
        <v>N</v>
      </c>
      <c r="O2505" s="166">
        <f>Table1[[#This Row],[Medicare Rate in CR]]*Table1[[#This Row],[SumOfUnits]]*Table1[[#This Row],[Actuarial Factor 06/20/2023]]</f>
        <v>0</v>
      </c>
      <c r="P25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228.28595565894796</v>
      </c>
      <c r="Q2505" s="166">
        <f>Table1[[#This Row],[Trended Medicare Pricing for all RHCs]]-Table1[[#This Row],[SumOfSFY24 Estimated Payment 5/04/23]]</f>
        <v>70.901284137252759</v>
      </c>
      <c r="R2505" s="24">
        <f>Table1[[#This Row],[SumOfUnits]]*Table1[[#This Row],[Actuarial Factor 06/20/2023]]</f>
        <v>1.0474478812087167</v>
      </c>
      <c r="S2505" s="23"/>
    </row>
    <row r="2506" spans="1:19" x14ac:dyDescent="0.25">
      <c r="A2506" s="192" t="s">
        <v>321</v>
      </c>
      <c r="B2506" s="193" t="s">
        <v>322</v>
      </c>
      <c r="C2506" s="192" t="s">
        <v>83</v>
      </c>
      <c r="D2506" s="192" t="s">
        <v>30</v>
      </c>
      <c r="E2506" s="192" t="s">
        <v>56</v>
      </c>
      <c r="F2506" s="194">
        <v>11866.975040955966</v>
      </c>
      <c r="G2506">
        <v>78</v>
      </c>
      <c r="H2506">
        <v>78</v>
      </c>
      <c r="I2506" s="167">
        <v>13123.330158061593</v>
      </c>
      <c r="J2506" s="22">
        <v>1.1058698710302857</v>
      </c>
      <c r="K2506" s="22" t="s">
        <v>323</v>
      </c>
      <c r="L2506" s="22" t="s">
        <v>58</v>
      </c>
      <c r="M25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06" s="24" t="str">
        <f>IFERROR(IF(Table1[[#This Row],[Medicare Rate in CR]]&gt;0,"Y","N"),"N")</f>
        <v>N</v>
      </c>
      <c r="O2506" s="166">
        <f>Table1[[#This Row],[Medicare Rate in CR]]*Table1[[#This Row],[SumOfUnits]]*Table1[[#This Row],[Actuarial Factor 06/20/2023]]</f>
        <v>0</v>
      </c>
      <c r="P25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13452.787520029251</v>
      </c>
      <c r="Q2506" s="166">
        <f>Table1[[#This Row],[Trended Medicare Pricing for all RHCs]]-Table1[[#This Row],[SumOfSFY24 Estimated Payment 5/04/23]]</f>
        <v>329.45736196765756</v>
      </c>
      <c r="R2506" s="24">
        <f>Table1[[#This Row],[SumOfUnits]]*Table1[[#This Row],[Actuarial Factor 06/20/2023]]</f>
        <v>86.257849940362277</v>
      </c>
      <c r="S2506" s="23"/>
    </row>
    <row r="2507" spans="1:19" x14ac:dyDescent="0.25">
      <c r="A2507" s="192" t="s">
        <v>321</v>
      </c>
      <c r="B2507" s="193" t="s">
        <v>322</v>
      </c>
      <c r="C2507" s="192" t="s">
        <v>83</v>
      </c>
      <c r="D2507" s="192" t="s">
        <v>30</v>
      </c>
      <c r="E2507" s="192" t="s">
        <v>59</v>
      </c>
      <c r="F2507" s="194">
        <v>29637.621663293903</v>
      </c>
      <c r="G2507">
        <v>195</v>
      </c>
      <c r="H2507">
        <v>195</v>
      </c>
      <c r="I2507" s="167">
        <v>27083.385900874757</v>
      </c>
      <c r="J2507" s="22">
        <v>0.91381778904403255</v>
      </c>
      <c r="K2507" s="22" t="s">
        <v>323</v>
      </c>
      <c r="L2507" s="22" t="s">
        <v>58</v>
      </c>
      <c r="M25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07" s="24" t="str">
        <f>IFERROR(IF(Table1[[#This Row],[Medicare Rate in CR]]&gt;0,"Y","N"),"N")</f>
        <v>N</v>
      </c>
      <c r="O2507" s="166">
        <f>Table1[[#This Row],[Medicare Rate in CR]]*Table1[[#This Row],[SumOfUnits]]*Table1[[#This Row],[Actuarial Factor 06/20/2023]]</f>
        <v>0</v>
      </c>
      <c r="P25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27763.306375676879</v>
      </c>
      <c r="Q2507" s="166">
        <f>Table1[[#This Row],[Trended Medicare Pricing for all RHCs]]-Table1[[#This Row],[SumOfSFY24 Estimated Payment 5/04/23]]</f>
        <v>679.92047480212204</v>
      </c>
      <c r="R2507" s="24">
        <f>Table1[[#This Row],[SumOfUnits]]*Table1[[#This Row],[Actuarial Factor 06/20/2023]]</f>
        <v>178.19446886358634</v>
      </c>
      <c r="S2507" s="23"/>
    </row>
    <row r="2508" spans="1:19" x14ac:dyDescent="0.25">
      <c r="A2508" s="192" t="s">
        <v>321</v>
      </c>
      <c r="B2508" s="193" t="s">
        <v>322</v>
      </c>
      <c r="C2508" s="192" t="s">
        <v>83</v>
      </c>
      <c r="D2508" s="192" t="s">
        <v>30</v>
      </c>
      <c r="E2508" s="192" t="s">
        <v>60</v>
      </c>
      <c r="F2508" s="194">
        <v>8933.6417076226189</v>
      </c>
      <c r="G2508">
        <v>61</v>
      </c>
      <c r="H2508">
        <v>61</v>
      </c>
      <c r="I2508" s="167">
        <v>7333.0476155257775</v>
      </c>
      <c r="J2508" s="22">
        <v>0.8208352042223569</v>
      </c>
      <c r="K2508" s="22" t="s">
        <v>323</v>
      </c>
      <c r="L2508" s="22" t="s">
        <v>58</v>
      </c>
      <c r="M25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08" s="24" t="str">
        <f>IFERROR(IF(Table1[[#This Row],[Medicare Rate in CR]]&gt;0,"Y","N"),"N")</f>
        <v>N</v>
      </c>
      <c r="O2508" s="166">
        <f>Table1[[#This Row],[Medicare Rate in CR]]*Table1[[#This Row],[SumOfUnits]]*Table1[[#This Row],[Actuarial Factor 06/20/2023]]</f>
        <v>0</v>
      </c>
      <c r="P25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7517.1416292780914</v>
      </c>
      <c r="Q2508" s="166">
        <f>Table1[[#This Row],[Trended Medicare Pricing for all RHCs]]-Table1[[#This Row],[SumOfSFY24 Estimated Payment 5/04/23]]</f>
        <v>184.09401375231391</v>
      </c>
      <c r="R2508" s="24">
        <f>Table1[[#This Row],[SumOfUnits]]*Table1[[#This Row],[Actuarial Factor 06/20/2023]]</f>
        <v>50.070947457563769</v>
      </c>
      <c r="S2508" s="23"/>
    </row>
    <row r="2509" spans="1:19" x14ac:dyDescent="0.25">
      <c r="A2509" s="192" t="s">
        <v>321</v>
      </c>
      <c r="B2509" s="193" t="s">
        <v>322</v>
      </c>
      <c r="C2509" s="192" t="s">
        <v>83</v>
      </c>
      <c r="D2509" s="192" t="s">
        <v>30</v>
      </c>
      <c r="E2509" s="192" t="s">
        <v>61</v>
      </c>
      <c r="F2509" s="194">
        <v>2132.9864122578779</v>
      </c>
      <c r="G2509">
        <v>14</v>
      </c>
      <c r="H2509">
        <v>14</v>
      </c>
      <c r="I2509" s="167">
        <v>1750.8303373092076</v>
      </c>
      <c r="J2509" s="22">
        <v>0.8208352042223569</v>
      </c>
      <c r="K2509" s="22" t="s">
        <v>323</v>
      </c>
      <c r="L2509" s="22" t="s">
        <v>58</v>
      </c>
      <c r="M25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09" s="24" t="str">
        <f>IFERROR(IF(Table1[[#This Row],[Medicare Rate in CR]]&gt;0,"Y","N"),"N")</f>
        <v>N</v>
      </c>
      <c r="O2509" s="166">
        <f>Table1[[#This Row],[Medicare Rate in CR]]*Table1[[#This Row],[SumOfUnits]]*Table1[[#This Row],[Actuarial Factor 06/20/2023]]</f>
        <v>0</v>
      </c>
      <c r="P25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1794.7844203990471</v>
      </c>
      <c r="Q2509" s="166">
        <f>Table1[[#This Row],[Trended Medicare Pricing for all RHCs]]-Table1[[#This Row],[SumOfSFY24 Estimated Payment 5/04/23]]</f>
        <v>43.954083089839514</v>
      </c>
      <c r="R2509" s="24">
        <f>Table1[[#This Row],[SumOfUnits]]*Table1[[#This Row],[Actuarial Factor 06/20/2023]]</f>
        <v>11.491692859112996</v>
      </c>
      <c r="S2509" s="23"/>
    </row>
    <row r="2510" spans="1:19" x14ac:dyDescent="0.25">
      <c r="A2510" s="192" t="s">
        <v>321</v>
      </c>
      <c r="B2510" s="193" t="s">
        <v>322</v>
      </c>
      <c r="C2510" s="192" t="s">
        <v>83</v>
      </c>
      <c r="D2510" s="192" t="s">
        <v>30</v>
      </c>
      <c r="E2510" s="192" t="s">
        <v>62</v>
      </c>
      <c r="F2510" s="194">
        <v>32330.856702322533</v>
      </c>
      <c r="G2510">
        <v>221</v>
      </c>
      <c r="H2510">
        <v>221</v>
      </c>
      <c r="I2510" s="167">
        <v>30807.695084767485</v>
      </c>
      <c r="J2510" s="22">
        <v>0.95288830012829107</v>
      </c>
      <c r="K2510" s="22" t="s">
        <v>323</v>
      </c>
      <c r="L2510" s="22" t="s">
        <v>58</v>
      </c>
      <c r="M25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10" s="24" t="str">
        <f>IFERROR(IF(Table1[[#This Row],[Medicare Rate in CR]]&gt;0,"Y","N"),"N")</f>
        <v>N</v>
      </c>
      <c r="O2510" s="166">
        <f>Table1[[#This Row],[Medicare Rate in CR]]*Table1[[#This Row],[SumOfUnits]]*Table1[[#This Row],[Actuarial Factor 06/20/2023]]</f>
        <v>0</v>
      </c>
      <c r="P25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31581.113251397735</v>
      </c>
      <c r="Q2510" s="166">
        <f>Table1[[#This Row],[Trended Medicare Pricing for all RHCs]]-Table1[[#This Row],[SumOfSFY24 Estimated Payment 5/04/23]]</f>
        <v>773.4181666302502</v>
      </c>
      <c r="R2510" s="24">
        <f>Table1[[#This Row],[SumOfUnits]]*Table1[[#This Row],[Actuarial Factor 06/20/2023]]</f>
        <v>210.58831432835234</v>
      </c>
      <c r="S2510" s="23"/>
    </row>
    <row r="2511" spans="1:19" x14ac:dyDescent="0.25">
      <c r="A2511" s="192" t="s">
        <v>321</v>
      </c>
      <c r="B2511" s="193" t="s">
        <v>322</v>
      </c>
      <c r="C2511" s="192" t="s">
        <v>83</v>
      </c>
      <c r="D2511" s="192" t="s">
        <v>30</v>
      </c>
      <c r="E2511" s="192" t="s">
        <v>63</v>
      </c>
      <c r="F2511" s="194">
        <v>24983.983810349877</v>
      </c>
      <c r="G2511">
        <v>165</v>
      </c>
      <c r="H2511">
        <v>165</v>
      </c>
      <c r="I2511" s="167">
        <v>23180.924265274916</v>
      </c>
      <c r="J2511" s="22">
        <v>0.92783138354708572</v>
      </c>
      <c r="K2511" s="22" t="s">
        <v>323</v>
      </c>
      <c r="L2511" s="22" t="s">
        <v>58</v>
      </c>
      <c r="M25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11" s="24" t="str">
        <f>IFERROR(IF(Table1[[#This Row],[Medicare Rate in CR]]&gt;0,"Y","N"),"N")</f>
        <v>N</v>
      </c>
      <c r="O2511" s="166">
        <f>Table1[[#This Row],[Medicare Rate in CR]]*Table1[[#This Row],[SumOfUnits]]*Table1[[#This Row],[Actuarial Factor 06/20/2023]]</f>
        <v>0</v>
      </c>
      <c r="P25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23762.874583100158</v>
      </c>
      <c r="Q2511" s="166">
        <f>Table1[[#This Row],[Trended Medicare Pricing for all RHCs]]-Table1[[#This Row],[SumOfSFY24 Estimated Payment 5/04/23]]</f>
        <v>581.95031782524165</v>
      </c>
      <c r="R2511" s="24">
        <f>Table1[[#This Row],[SumOfUnits]]*Table1[[#This Row],[Actuarial Factor 06/20/2023]]</f>
        <v>153.09217828526914</v>
      </c>
      <c r="S2511" s="23"/>
    </row>
    <row r="2512" spans="1:19" x14ac:dyDescent="0.25">
      <c r="A2512" s="192" t="s">
        <v>321</v>
      </c>
      <c r="B2512" s="193" t="s">
        <v>322</v>
      </c>
      <c r="C2512" s="192" t="s">
        <v>83</v>
      </c>
      <c r="D2512" s="192" t="s">
        <v>30</v>
      </c>
      <c r="E2512" s="192" t="s">
        <v>64</v>
      </c>
      <c r="F2512" s="194">
        <v>7453.1945649031431</v>
      </c>
      <c r="G2512">
        <v>49</v>
      </c>
      <c r="H2512">
        <v>49</v>
      </c>
      <c r="I2512" s="167">
        <v>7208.2749523738239</v>
      </c>
      <c r="J2512" s="22">
        <v>0.96713897505337676</v>
      </c>
      <c r="K2512" s="22" t="s">
        <v>323</v>
      </c>
      <c r="L2512" s="22" t="s">
        <v>58</v>
      </c>
      <c r="M25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12" s="24" t="str">
        <f>IFERROR(IF(Table1[[#This Row],[Medicare Rate in CR]]&gt;0,"Y","N"),"N")</f>
        <v>N</v>
      </c>
      <c r="O2512" s="166">
        <f>Table1[[#This Row],[Medicare Rate in CR]]*Table1[[#This Row],[SumOfUnits]]*Table1[[#This Row],[Actuarial Factor 06/20/2023]]</f>
        <v>0</v>
      </c>
      <c r="P25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7389.2365849429616</v>
      </c>
      <c r="Q2512" s="166">
        <f>Table1[[#This Row],[Trended Medicare Pricing for all RHCs]]-Table1[[#This Row],[SumOfSFY24 Estimated Payment 5/04/23]]</f>
        <v>180.96163256913769</v>
      </c>
      <c r="R2512" s="24">
        <f>Table1[[#This Row],[SumOfUnits]]*Table1[[#This Row],[Actuarial Factor 06/20/2023]]</f>
        <v>47.389809777615461</v>
      </c>
      <c r="S2512" s="23"/>
    </row>
    <row r="2513" spans="1:19" x14ac:dyDescent="0.25">
      <c r="A2513" s="192" t="s">
        <v>321</v>
      </c>
      <c r="B2513" s="193" t="s">
        <v>322</v>
      </c>
      <c r="C2513" s="192" t="s">
        <v>83</v>
      </c>
      <c r="D2513" s="192" t="s">
        <v>30</v>
      </c>
      <c r="E2513" s="192" t="s">
        <v>77</v>
      </c>
      <c r="F2513" s="194">
        <v>20001.618965018824</v>
      </c>
      <c r="G2513">
        <v>132</v>
      </c>
      <c r="H2513">
        <v>132</v>
      </c>
      <c r="I2513" s="167">
        <v>21878.121260121072</v>
      </c>
      <c r="J2513" s="22">
        <v>1.0938175203909291</v>
      </c>
      <c r="K2513" s="22" t="s">
        <v>323</v>
      </c>
      <c r="L2513" s="22" t="s">
        <v>58</v>
      </c>
      <c r="M25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13" s="24" t="str">
        <f>IFERROR(IF(Table1[[#This Row],[Medicare Rate in CR]]&gt;0,"Y","N"),"N")</f>
        <v>N</v>
      </c>
      <c r="O2513" s="166">
        <f>Table1[[#This Row],[Medicare Rate in CR]]*Table1[[#This Row],[SumOfUnits]]*Table1[[#This Row],[Actuarial Factor 06/20/2023]]</f>
        <v>0</v>
      </c>
      <c r="P25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22427.365089877214</v>
      </c>
      <c r="Q2513" s="166">
        <f>Table1[[#This Row],[Trended Medicare Pricing for all RHCs]]-Table1[[#This Row],[SumOfSFY24 Estimated Payment 5/04/23]]</f>
        <v>549.24382975614208</v>
      </c>
      <c r="R2513" s="24">
        <f>Table1[[#This Row],[SumOfUnits]]*Table1[[#This Row],[Actuarial Factor 06/20/2023]]</f>
        <v>144.38391269160263</v>
      </c>
      <c r="S2513" s="23"/>
    </row>
    <row r="2514" spans="1:19" x14ac:dyDescent="0.25">
      <c r="A2514" s="192" t="s">
        <v>321</v>
      </c>
      <c r="B2514" s="193" t="s">
        <v>322</v>
      </c>
      <c r="C2514" s="192" t="s">
        <v>83</v>
      </c>
      <c r="D2514" s="192" t="s">
        <v>32</v>
      </c>
      <c r="E2514" s="192" t="s">
        <v>81</v>
      </c>
      <c r="F2514" s="194">
        <v>1824.0724679579839</v>
      </c>
      <c r="G2514">
        <v>12</v>
      </c>
      <c r="H2514">
        <v>12</v>
      </c>
      <c r="I2514" s="167">
        <v>1921.1675103502521</v>
      </c>
      <c r="J2514" s="22">
        <v>1.0532298163027285</v>
      </c>
      <c r="K2514" s="22" t="s">
        <v>323</v>
      </c>
      <c r="L2514" s="22" t="s">
        <v>58</v>
      </c>
      <c r="M25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14" s="24" t="str">
        <f>IFERROR(IF(Table1[[#This Row],[Medicare Rate in CR]]&gt;0,"Y","N"),"N")</f>
        <v>N</v>
      </c>
      <c r="O2514" s="166">
        <f>Table1[[#This Row],[Medicare Rate in CR]]*Table1[[#This Row],[SumOfUnits]]*Table1[[#This Row],[Actuarial Factor 06/20/2023]]</f>
        <v>0</v>
      </c>
      <c r="P25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1969.3978583057331</v>
      </c>
      <c r="Q2514" s="166">
        <f>Table1[[#This Row],[Trended Medicare Pricing for all RHCs]]-Table1[[#This Row],[SumOfSFY24 Estimated Payment 5/04/23]]</f>
        <v>48.230347955480966</v>
      </c>
      <c r="R2514" s="24">
        <f>Table1[[#This Row],[SumOfUnits]]*Table1[[#This Row],[Actuarial Factor 06/20/2023]]</f>
        <v>12.638757795632742</v>
      </c>
      <c r="S2514" s="23"/>
    </row>
    <row r="2515" spans="1:19" x14ac:dyDescent="0.25">
      <c r="A2515" s="192" t="s">
        <v>321</v>
      </c>
      <c r="B2515" s="193" t="s">
        <v>322</v>
      </c>
      <c r="C2515" s="192" t="s">
        <v>83</v>
      </c>
      <c r="D2515" s="192" t="s">
        <v>32</v>
      </c>
      <c r="E2515" s="192" t="s">
        <v>65</v>
      </c>
      <c r="F2515" s="194">
        <v>1057.3672545051556</v>
      </c>
      <c r="G2515">
        <v>8</v>
      </c>
      <c r="H2515">
        <v>8</v>
      </c>
      <c r="I2515" s="167">
        <v>1236.6560408281834</v>
      </c>
      <c r="J2515" s="22">
        <v>1.1695615081317554</v>
      </c>
      <c r="K2515" s="22" t="s">
        <v>323</v>
      </c>
      <c r="L2515" s="22" t="s">
        <v>58</v>
      </c>
      <c r="M25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15" s="24" t="str">
        <f>IFERROR(IF(Table1[[#This Row],[Medicare Rate in CR]]&gt;0,"Y","N"),"N")</f>
        <v>N</v>
      </c>
      <c r="O2515" s="166">
        <f>Table1[[#This Row],[Medicare Rate in CR]]*Table1[[#This Row],[SumOfUnits]]*Table1[[#This Row],[Actuarial Factor 06/20/2023]]</f>
        <v>0</v>
      </c>
      <c r="P25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1267.7019287213827</v>
      </c>
      <c r="Q2515" s="166">
        <f>Table1[[#This Row],[Trended Medicare Pricing for all RHCs]]-Table1[[#This Row],[SumOfSFY24 Estimated Payment 5/04/23]]</f>
        <v>31.045887893199279</v>
      </c>
      <c r="R2515" s="24">
        <f>Table1[[#This Row],[SumOfUnits]]*Table1[[#This Row],[Actuarial Factor 06/20/2023]]</f>
        <v>9.3564920650540433</v>
      </c>
      <c r="S2515" s="23"/>
    </row>
    <row r="2516" spans="1:19" x14ac:dyDescent="0.25">
      <c r="A2516" s="192" t="s">
        <v>321</v>
      </c>
      <c r="B2516" s="193" t="s">
        <v>322</v>
      </c>
      <c r="C2516" s="192" t="s">
        <v>83</v>
      </c>
      <c r="D2516" s="192" t="s">
        <v>32</v>
      </c>
      <c r="E2516" s="192" t="s">
        <v>66</v>
      </c>
      <c r="F2516" s="194">
        <v>5175.9082586489303</v>
      </c>
      <c r="G2516">
        <v>34</v>
      </c>
      <c r="H2516">
        <v>34</v>
      </c>
      <c r="I2516" s="167">
        <v>4996.9971046369174</v>
      </c>
      <c r="J2516" s="22">
        <v>0.96543386299147538</v>
      </c>
      <c r="K2516" s="22" t="s">
        <v>323</v>
      </c>
      <c r="L2516" s="22" t="s">
        <v>58</v>
      </c>
      <c r="M25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16" s="24" t="str">
        <f>IFERROR(IF(Table1[[#This Row],[Medicare Rate in CR]]&gt;0,"Y","N"),"N")</f>
        <v>N</v>
      </c>
      <c r="O2516" s="166">
        <f>Table1[[#This Row],[Medicare Rate in CR]]*Table1[[#This Row],[SumOfUnits]]*Table1[[#This Row],[Actuarial Factor 06/20/2023]]</f>
        <v>0</v>
      </c>
      <c r="P25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5122.4452541557639</v>
      </c>
      <c r="Q2516" s="166">
        <f>Table1[[#This Row],[Trended Medicare Pricing for all RHCs]]-Table1[[#This Row],[SumOfSFY24 Estimated Payment 5/04/23]]</f>
        <v>125.44814951884655</v>
      </c>
      <c r="R2516" s="24">
        <f>Table1[[#This Row],[SumOfUnits]]*Table1[[#This Row],[Actuarial Factor 06/20/2023]]</f>
        <v>32.824751341710162</v>
      </c>
      <c r="S2516" s="23"/>
    </row>
    <row r="2517" spans="1:19" x14ac:dyDescent="0.25">
      <c r="A2517" s="192" t="s">
        <v>321</v>
      </c>
      <c r="B2517" s="193" t="s">
        <v>322</v>
      </c>
      <c r="C2517" s="192" t="s">
        <v>83</v>
      </c>
      <c r="D2517" s="192" t="s">
        <v>31</v>
      </c>
      <c r="E2517" s="192" t="s">
        <v>82</v>
      </c>
      <c r="F2517" s="194">
        <v>914.1370338248048</v>
      </c>
      <c r="G2517">
        <v>6</v>
      </c>
      <c r="H2517">
        <v>6</v>
      </c>
      <c r="I2517" s="167">
        <v>1099.0393556107044</v>
      </c>
      <c r="J2517" s="22">
        <v>1.2022698074185412</v>
      </c>
      <c r="K2517" s="22" t="s">
        <v>323</v>
      </c>
      <c r="L2517" s="22" t="s">
        <v>58</v>
      </c>
      <c r="M25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17" s="24" t="str">
        <f>IFERROR(IF(Table1[[#This Row],[Medicare Rate in CR]]&gt;0,"Y","N"),"N")</f>
        <v>N</v>
      </c>
      <c r="O2517" s="166">
        <f>Table1[[#This Row],[Medicare Rate in CR]]*Table1[[#This Row],[SumOfUnits]]*Table1[[#This Row],[Actuarial Factor 06/20/2023]]</f>
        <v>0</v>
      </c>
      <c r="P25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1126.6304169066598</v>
      </c>
      <c r="Q2517" s="166">
        <f>Table1[[#This Row],[Trended Medicare Pricing for all RHCs]]-Table1[[#This Row],[SumOfSFY24 Estimated Payment 5/04/23]]</f>
        <v>27.591061295955342</v>
      </c>
      <c r="R2517" s="24">
        <f>Table1[[#This Row],[SumOfUnits]]*Table1[[#This Row],[Actuarial Factor 06/20/2023]]</f>
        <v>7.213618844511247</v>
      </c>
      <c r="S2517" s="23"/>
    </row>
    <row r="2518" spans="1:19" x14ac:dyDescent="0.25">
      <c r="A2518" s="192" t="s">
        <v>321</v>
      </c>
      <c r="B2518" s="193" t="s">
        <v>322</v>
      </c>
      <c r="C2518" s="192" t="s">
        <v>83</v>
      </c>
      <c r="D2518" s="192" t="s">
        <v>31</v>
      </c>
      <c r="E2518" s="192" t="s">
        <v>74</v>
      </c>
      <c r="F2518" s="194">
        <v>15062.25305965117</v>
      </c>
      <c r="G2518">
        <v>99</v>
      </c>
      <c r="H2518">
        <v>99</v>
      </c>
      <c r="I2518" s="167">
        <v>18941.621883903521</v>
      </c>
      <c r="J2518" s="22">
        <v>1.2575556796774594</v>
      </c>
      <c r="K2518" s="22" t="s">
        <v>323</v>
      </c>
      <c r="L2518" s="22" t="s">
        <v>58</v>
      </c>
      <c r="M25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18" s="24" t="str">
        <f>IFERROR(IF(Table1[[#This Row],[Medicare Rate in CR]]&gt;0,"Y","N"),"N")</f>
        <v>N</v>
      </c>
      <c r="O2518" s="166">
        <f>Table1[[#This Row],[Medicare Rate in CR]]*Table1[[#This Row],[SumOfUnits]]*Table1[[#This Row],[Actuarial Factor 06/20/2023]]</f>
        <v>0</v>
      </c>
      <c r="P25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19417.145756434169</v>
      </c>
      <c r="Q2518" s="166">
        <f>Table1[[#This Row],[Trended Medicare Pricing for all RHCs]]-Table1[[#This Row],[SumOfSFY24 Estimated Payment 5/04/23]]</f>
        <v>475.52387253064808</v>
      </c>
      <c r="R2518" s="24">
        <f>Table1[[#This Row],[SumOfUnits]]*Table1[[#This Row],[Actuarial Factor 06/20/2023]]</f>
        <v>124.49801228806848</v>
      </c>
      <c r="S2518" s="23"/>
    </row>
    <row r="2519" spans="1:19" x14ac:dyDescent="0.25">
      <c r="A2519" s="192" t="s">
        <v>321</v>
      </c>
      <c r="B2519" s="193" t="s">
        <v>322</v>
      </c>
      <c r="C2519" s="192" t="s">
        <v>83</v>
      </c>
      <c r="D2519" s="192" t="s">
        <v>31</v>
      </c>
      <c r="E2519" s="192" t="s">
        <v>69</v>
      </c>
      <c r="F2519" s="194">
        <v>10502.071889756193</v>
      </c>
      <c r="G2519">
        <v>69</v>
      </c>
      <c r="H2519">
        <v>69</v>
      </c>
      <c r="I2519" s="167">
        <v>12159.260437278124</v>
      </c>
      <c r="J2519" s="22">
        <v>1.1577963438946144</v>
      </c>
      <c r="K2519" s="22" t="s">
        <v>323</v>
      </c>
      <c r="L2519" s="22" t="s">
        <v>58</v>
      </c>
      <c r="M25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19" s="24" t="str">
        <f>IFERROR(IF(Table1[[#This Row],[Medicare Rate in CR]]&gt;0,"Y","N"),"N")</f>
        <v>N</v>
      </c>
      <c r="O2519" s="166">
        <f>Table1[[#This Row],[Medicare Rate in CR]]*Table1[[#This Row],[SumOfUnits]]*Table1[[#This Row],[Actuarial Factor 06/20/2023]]</f>
        <v>0</v>
      </c>
      <c r="P25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12464.515111121906</v>
      </c>
      <c r="Q2519" s="166">
        <f>Table1[[#This Row],[Trended Medicare Pricing for all RHCs]]-Table1[[#This Row],[SumOfSFY24 Estimated Payment 5/04/23]]</f>
        <v>305.25467384378135</v>
      </c>
      <c r="R2519" s="24">
        <f>Table1[[#This Row],[SumOfUnits]]*Table1[[#This Row],[Actuarial Factor 06/20/2023]]</f>
        <v>79.887947728728392</v>
      </c>
      <c r="S2519" s="23"/>
    </row>
    <row r="2520" spans="1:19" x14ac:dyDescent="0.25">
      <c r="A2520" s="192" t="s">
        <v>321</v>
      </c>
      <c r="B2520" s="193" t="s">
        <v>322</v>
      </c>
      <c r="C2520" s="192" t="s">
        <v>85</v>
      </c>
      <c r="D2520" s="192" t="s">
        <v>30</v>
      </c>
      <c r="E2520" s="192" t="s">
        <v>59</v>
      </c>
      <c r="F2520" s="194">
        <v>152.35617230413413</v>
      </c>
      <c r="G2520">
        <v>1</v>
      </c>
      <c r="H2520">
        <v>1</v>
      </c>
      <c r="I2520" s="167">
        <v>136.66480225406278</v>
      </c>
      <c r="J2520" s="22">
        <v>0.89700863566755829</v>
      </c>
      <c r="K2520" s="22" t="s">
        <v>323</v>
      </c>
      <c r="L2520" s="22" t="s">
        <v>58</v>
      </c>
      <c r="M25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20" s="24" t="str">
        <f>IFERROR(IF(Table1[[#This Row],[Medicare Rate in CR]]&gt;0,"Y","N"),"N")</f>
        <v>N</v>
      </c>
      <c r="O2520" s="166">
        <f>Table1[[#This Row],[Medicare Rate in CR]]*Table1[[#This Row],[SumOfUnits]]*Table1[[#This Row],[Actuarial Factor 06/20/2023]]</f>
        <v>0</v>
      </c>
      <c r="P25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158.87761923040281</v>
      </c>
      <c r="Q2520" s="166">
        <f>Table1[[#This Row],[Trended Medicare Pricing for all RHCs]]-Table1[[#This Row],[SumOfSFY24 Estimated Payment 5/04/23]]</f>
        <v>22.212816976340036</v>
      </c>
      <c r="R2520" s="24">
        <f>Table1[[#This Row],[SumOfUnits]]*Table1[[#This Row],[Actuarial Factor 06/20/2023]]</f>
        <v>0.89700863566755829</v>
      </c>
      <c r="S2520" s="23"/>
    </row>
    <row r="2521" spans="1:19" x14ac:dyDescent="0.25">
      <c r="A2521" s="192" t="s">
        <v>321</v>
      </c>
      <c r="B2521" s="193" t="s">
        <v>322</v>
      </c>
      <c r="C2521" s="192" t="s">
        <v>85</v>
      </c>
      <c r="D2521" s="192" t="s">
        <v>30</v>
      </c>
      <c r="E2521" s="192" t="s">
        <v>77</v>
      </c>
      <c r="F2521" s="194">
        <v>457.0685169124024</v>
      </c>
      <c r="G2521">
        <v>3</v>
      </c>
      <c r="H2521">
        <v>3</v>
      </c>
      <c r="I2521" s="167">
        <v>543.11867507778027</v>
      </c>
      <c r="J2521" s="22">
        <v>1.1882653365553713</v>
      </c>
      <c r="K2521" s="22" t="s">
        <v>323</v>
      </c>
      <c r="L2521" s="22" t="s">
        <v>58</v>
      </c>
      <c r="M25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521" s="24" t="str">
        <f>IFERROR(IF(Table1[[#This Row],[Medicare Rate in CR]]&gt;0,"Y","N"),"N")</f>
        <v>N</v>
      </c>
      <c r="O2521" s="166">
        <f>Table1[[#This Row],[Medicare Rate in CR]]*Table1[[#This Row],[SumOfUnits]]*Table1[[#This Row],[Actuarial Factor 06/20/2023]]</f>
        <v>0</v>
      </c>
      <c r="P25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631.39448221287148</v>
      </c>
      <c r="Q2521" s="166">
        <f>Table1[[#This Row],[Trended Medicare Pricing for all RHCs]]-Table1[[#This Row],[SumOfSFY24 Estimated Payment 5/04/23]]</f>
        <v>88.275807135091213</v>
      </c>
      <c r="R2521" s="24">
        <f>Table1[[#This Row],[SumOfUnits]]*Table1[[#This Row],[Actuarial Factor 06/20/2023]]</f>
        <v>3.5647960096661135</v>
      </c>
      <c r="S2521" s="23"/>
    </row>
    <row r="2522" spans="1:19" x14ac:dyDescent="0.25">
      <c r="A2522" s="192" t="s">
        <v>324</v>
      </c>
      <c r="B2522" s="193" t="s">
        <v>325</v>
      </c>
      <c r="C2522" s="192" t="s">
        <v>88</v>
      </c>
      <c r="D2522" s="192" t="s">
        <v>30</v>
      </c>
      <c r="E2522" s="192" t="s">
        <v>62</v>
      </c>
      <c r="F2522" s="194">
        <v>183.48270212970993</v>
      </c>
      <c r="G2522">
        <v>1</v>
      </c>
      <c r="H2522">
        <v>1</v>
      </c>
      <c r="I2522" s="167">
        <v>182.41964959727025</v>
      </c>
      <c r="J2522" s="22">
        <v>0.99420625203302171</v>
      </c>
      <c r="K2522" s="22" t="s">
        <v>326</v>
      </c>
      <c r="L2522" s="22" t="s">
        <v>58</v>
      </c>
      <c r="M2522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22" s="24" t="str">
        <f>IFERROR(IF(Table1[[#This Row],[Medicare Rate in CR]]&gt;0,"Y","N"),"N")</f>
        <v>Y</v>
      </c>
      <c r="O2522" s="166">
        <f>Table1[[#This Row],[Medicare Rate in CR]]*Table1[[#This Row],[SumOfUnits]]*Table1[[#This Row],[Actuarial Factor 06/20/2023]]</f>
        <v>169.76071753463845</v>
      </c>
      <c r="P25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169.76071753463845</v>
      </c>
      <c r="Q2522" s="166">
        <f>Table1[[#This Row],[Trended Medicare Pricing for all RHCs]]-Table1[[#This Row],[SumOfSFY24 Estimated Payment 5/04/23]]</f>
        <v>-12.658932062631806</v>
      </c>
      <c r="R2522" s="24">
        <f>Table1[[#This Row],[SumOfUnits]]*Table1[[#This Row],[Actuarial Factor 06/20/2023]]</f>
        <v>0.99420625203302171</v>
      </c>
      <c r="S2522" s="23"/>
    </row>
    <row r="2523" spans="1:19" x14ac:dyDescent="0.25">
      <c r="A2523" s="192" t="s">
        <v>324</v>
      </c>
      <c r="B2523" s="193" t="s">
        <v>325</v>
      </c>
      <c r="C2523" s="192" t="s">
        <v>88</v>
      </c>
      <c r="D2523" s="192" t="s">
        <v>30</v>
      </c>
      <c r="E2523" s="192" t="s">
        <v>64</v>
      </c>
      <c r="F2523" s="194">
        <v>550.44810638912986</v>
      </c>
      <c r="G2523">
        <v>3</v>
      </c>
      <c r="H2523">
        <v>3</v>
      </c>
      <c r="I2523" s="167">
        <v>516.47603108139947</v>
      </c>
      <c r="J2523" s="22">
        <v>0.93828287369252128</v>
      </c>
      <c r="K2523" s="22" t="s">
        <v>326</v>
      </c>
      <c r="L2523" s="22" t="s">
        <v>58</v>
      </c>
      <c r="M2523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23" s="24" t="str">
        <f>IFERROR(IF(Table1[[#This Row],[Medicare Rate in CR]]&gt;0,"Y","N"),"N")</f>
        <v>Y</v>
      </c>
      <c r="O2523" s="166">
        <f>Table1[[#This Row],[Medicare Rate in CR]]*Table1[[#This Row],[SumOfUnits]]*Table1[[#This Row],[Actuarial Factor 06/20/2023]]</f>
        <v>480.63540204899402</v>
      </c>
      <c r="P25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480.63540204899402</v>
      </c>
      <c r="Q2523" s="166">
        <f>Table1[[#This Row],[Trended Medicare Pricing for all RHCs]]-Table1[[#This Row],[SumOfSFY24 Estimated Payment 5/04/23]]</f>
        <v>-35.840629032405445</v>
      </c>
      <c r="R2523" s="24">
        <f>Table1[[#This Row],[SumOfUnits]]*Table1[[#This Row],[Actuarial Factor 06/20/2023]]</f>
        <v>2.8148486210775641</v>
      </c>
      <c r="S2523" s="23"/>
    </row>
    <row r="2524" spans="1:19" x14ac:dyDescent="0.25">
      <c r="A2524" s="192" t="s">
        <v>324</v>
      </c>
      <c r="B2524" s="193" t="s">
        <v>325</v>
      </c>
      <c r="C2524" s="192" t="s">
        <v>88</v>
      </c>
      <c r="D2524" s="192" t="s">
        <v>31</v>
      </c>
      <c r="E2524" s="192" t="s">
        <v>69</v>
      </c>
      <c r="F2524" s="194">
        <v>897.40772863062534</v>
      </c>
      <c r="G2524">
        <v>5</v>
      </c>
      <c r="H2524">
        <v>5</v>
      </c>
      <c r="I2524" s="167">
        <v>947.88398478055319</v>
      </c>
      <c r="J2524" s="22">
        <v>1.0562467366165329</v>
      </c>
      <c r="K2524" s="22" t="s">
        <v>326</v>
      </c>
      <c r="L2524" s="22" t="s">
        <v>58</v>
      </c>
      <c r="M2524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24" s="24" t="str">
        <f>IFERROR(IF(Table1[[#This Row],[Medicare Rate in CR]]&gt;0,"Y","N"),"N")</f>
        <v>Y</v>
      </c>
      <c r="O2524" s="166">
        <f>Table1[[#This Row],[Medicare Rate in CR]]*Table1[[#This Row],[SumOfUnits]]*Table1[[#This Row],[Actuarial Factor 06/20/2023]]</f>
        <v>901.77065138636499</v>
      </c>
      <c r="P25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901.77065138636499</v>
      </c>
      <c r="Q2524" s="166">
        <f>Table1[[#This Row],[Trended Medicare Pricing for all RHCs]]-Table1[[#This Row],[SumOfSFY24 Estimated Payment 5/04/23]]</f>
        <v>-46.113333394188203</v>
      </c>
      <c r="R2524" s="24">
        <f>Table1[[#This Row],[SumOfUnits]]*Table1[[#This Row],[Actuarial Factor 06/20/2023]]</f>
        <v>5.2812336830826645</v>
      </c>
      <c r="S2524" s="23"/>
    </row>
    <row r="2525" spans="1:19" x14ac:dyDescent="0.25">
      <c r="A2525" s="192" t="s">
        <v>324</v>
      </c>
      <c r="B2525" s="193" t="s">
        <v>325</v>
      </c>
      <c r="C2525" s="192" t="s">
        <v>72</v>
      </c>
      <c r="D2525" s="192" t="s">
        <v>30</v>
      </c>
      <c r="E2525" s="192" t="s">
        <v>59</v>
      </c>
      <c r="F2525" s="194">
        <v>519.54322058398384</v>
      </c>
      <c r="G2525">
        <v>3</v>
      </c>
      <c r="H2525">
        <v>3</v>
      </c>
      <c r="I2525" s="167">
        <v>599.21128789647935</v>
      </c>
      <c r="J2525" s="22">
        <v>1.1533425211918769</v>
      </c>
      <c r="K2525" s="22" t="s">
        <v>326</v>
      </c>
      <c r="L2525" s="22" t="s">
        <v>58</v>
      </c>
      <c r="M2525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25" s="24" t="str">
        <f>IFERROR(IF(Table1[[#This Row],[Medicare Rate in CR]]&gt;0,"Y","N"),"N")</f>
        <v>Y</v>
      </c>
      <c r="O2525" s="166">
        <f>Table1[[#This Row],[Medicare Rate in CR]]*Table1[[#This Row],[SumOfUnits]]*Table1[[#This Row],[Actuarial Factor 06/20/2023]]</f>
        <v>590.79970648053893</v>
      </c>
      <c r="P25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590.79970648053893</v>
      </c>
      <c r="Q2525" s="166">
        <f>Table1[[#This Row],[Trended Medicare Pricing for all RHCs]]-Table1[[#This Row],[SumOfSFY24 Estimated Payment 5/04/23]]</f>
        <v>-8.4115814159404181</v>
      </c>
      <c r="R2525" s="24">
        <f>Table1[[#This Row],[SumOfUnits]]*Table1[[#This Row],[Actuarial Factor 06/20/2023]]</f>
        <v>3.4600275635756308</v>
      </c>
      <c r="S2525" s="23"/>
    </row>
    <row r="2526" spans="1:19" x14ac:dyDescent="0.25">
      <c r="A2526" s="192" t="s">
        <v>324</v>
      </c>
      <c r="B2526" s="193" t="s">
        <v>325</v>
      </c>
      <c r="C2526" s="192" t="s">
        <v>75</v>
      </c>
      <c r="D2526" s="192" t="s">
        <v>30</v>
      </c>
      <c r="E2526" s="192" t="s">
        <v>59</v>
      </c>
      <c r="F2526" s="194">
        <v>2853.7438566059554</v>
      </c>
      <c r="G2526">
        <v>18</v>
      </c>
      <c r="H2526">
        <v>18</v>
      </c>
      <c r="I2526" s="167">
        <v>2894.7883802834067</v>
      </c>
      <c r="J2526" s="22">
        <v>1.0143826936613249</v>
      </c>
      <c r="K2526" s="22" t="s">
        <v>326</v>
      </c>
      <c r="L2526" s="22" t="s">
        <v>58</v>
      </c>
      <c r="M2526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26" s="24" t="str">
        <f>IFERROR(IF(Table1[[#This Row],[Medicare Rate in CR]]&gt;0,"Y","N"),"N")</f>
        <v>Y</v>
      </c>
      <c r="O2526" s="166">
        <f>Table1[[#This Row],[Medicare Rate in CR]]*Table1[[#This Row],[SumOfUnits]]*Table1[[#This Row],[Actuarial Factor 06/20/2023]]</f>
        <v>3117.7052089680824</v>
      </c>
      <c r="P25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3117.7052089680824</v>
      </c>
      <c r="Q2526" s="166">
        <f>Table1[[#This Row],[Trended Medicare Pricing for all RHCs]]-Table1[[#This Row],[SumOfSFY24 Estimated Payment 5/04/23]]</f>
        <v>222.91682868467569</v>
      </c>
      <c r="R2526" s="24">
        <f>Table1[[#This Row],[SumOfUnits]]*Table1[[#This Row],[Actuarial Factor 06/20/2023]]</f>
        <v>18.258888485903849</v>
      </c>
      <c r="S2526" s="23"/>
    </row>
    <row r="2527" spans="1:19" x14ac:dyDescent="0.25">
      <c r="A2527" s="192" t="s">
        <v>324</v>
      </c>
      <c r="B2527" s="193" t="s">
        <v>325</v>
      </c>
      <c r="C2527" s="192" t="s">
        <v>75</v>
      </c>
      <c r="D2527" s="192" t="s">
        <v>30</v>
      </c>
      <c r="E2527" s="192" t="s">
        <v>60</v>
      </c>
      <c r="F2527" s="194">
        <v>179.71475378240339</v>
      </c>
      <c r="G2527">
        <v>1</v>
      </c>
      <c r="H2527">
        <v>1</v>
      </c>
      <c r="I2527" s="167">
        <v>156.87157714339733</v>
      </c>
      <c r="J2527" s="22">
        <v>0.87289203497079426</v>
      </c>
      <c r="K2527" s="22" t="s">
        <v>326</v>
      </c>
      <c r="L2527" s="22" t="s">
        <v>58</v>
      </c>
      <c r="M2527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27" s="24" t="str">
        <f>IFERROR(IF(Table1[[#This Row],[Medicare Rate in CR]]&gt;0,"Y","N"),"N")</f>
        <v>Y</v>
      </c>
      <c r="O2527" s="166">
        <f>Table1[[#This Row],[Medicare Rate in CR]]*Table1[[#This Row],[SumOfUnits]]*Table1[[#This Row],[Actuarial Factor 06/20/2023]]</f>
        <v>149.04631497126312</v>
      </c>
      <c r="P25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149.04631497126312</v>
      </c>
      <c r="Q2527" s="166">
        <f>Table1[[#This Row],[Trended Medicare Pricing for all RHCs]]-Table1[[#This Row],[SumOfSFY24 Estimated Payment 5/04/23]]</f>
        <v>-7.8252621721342166</v>
      </c>
      <c r="R2527" s="24">
        <f>Table1[[#This Row],[SumOfUnits]]*Table1[[#This Row],[Actuarial Factor 06/20/2023]]</f>
        <v>0.87289203497079426</v>
      </c>
      <c r="S2527" s="23"/>
    </row>
    <row r="2528" spans="1:19" x14ac:dyDescent="0.25">
      <c r="A2528" s="192" t="s">
        <v>324</v>
      </c>
      <c r="B2528" s="193" t="s">
        <v>325</v>
      </c>
      <c r="C2528" s="192" t="s">
        <v>75</v>
      </c>
      <c r="D2528" s="192" t="s">
        <v>30</v>
      </c>
      <c r="E2528" s="192" t="s">
        <v>61</v>
      </c>
      <c r="F2528" s="194">
        <v>884.07054061867586</v>
      </c>
      <c r="G2528">
        <v>5</v>
      </c>
      <c r="H2528">
        <v>5</v>
      </c>
      <c r="I2528" s="167">
        <v>771.69813325836617</v>
      </c>
      <c r="J2528" s="22">
        <v>0.87289203497079426</v>
      </c>
      <c r="K2528" s="22" t="s">
        <v>326</v>
      </c>
      <c r="L2528" s="22" t="s">
        <v>58</v>
      </c>
      <c r="M2528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28" s="24" t="str">
        <f>IFERROR(IF(Table1[[#This Row],[Medicare Rate in CR]]&gt;0,"Y","N"),"N")</f>
        <v>Y</v>
      </c>
      <c r="O2528" s="166">
        <f>Table1[[#This Row],[Medicare Rate in CR]]*Table1[[#This Row],[SumOfUnits]]*Table1[[#This Row],[Actuarial Factor 06/20/2023]]</f>
        <v>745.23157485631555</v>
      </c>
      <c r="P25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745.23157485631555</v>
      </c>
      <c r="Q2528" s="166">
        <f>Table1[[#This Row],[Trended Medicare Pricing for all RHCs]]-Table1[[#This Row],[SumOfSFY24 Estimated Payment 5/04/23]]</f>
        <v>-26.466558402050623</v>
      </c>
      <c r="R2528" s="24">
        <f>Table1[[#This Row],[SumOfUnits]]*Table1[[#This Row],[Actuarial Factor 06/20/2023]]</f>
        <v>4.3644601748539715</v>
      </c>
      <c r="S2528" s="23"/>
    </row>
    <row r="2529" spans="1:19" x14ac:dyDescent="0.25">
      <c r="A2529" s="192" t="s">
        <v>324</v>
      </c>
      <c r="B2529" s="193" t="s">
        <v>325</v>
      </c>
      <c r="C2529" s="192" t="s">
        <v>75</v>
      </c>
      <c r="D2529" s="192" t="s">
        <v>30</v>
      </c>
      <c r="E2529" s="192" t="s">
        <v>62</v>
      </c>
      <c r="F2529" s="194">
        <v>1242.7676592464104</v>
      </c>
      <c r="G2529">
        <v>7</v>
      </c>
      <c r="H2529">
        <v>7</v>
      </c>
      <c r="I2529" s="167">
        <v>1274.2912711438871</v>
      </c>
      <c r="J2529" s="22">
        <v>1.0253656519486449</v>
      </c>
      <c r="K2529" s="22" t="s">
        <v>326</v>
      </c>
      <c r="L2529" s="22" t="s">
        <v>58</v>
      </c>
      <c r="M2529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29" s="24" t="str">
        <f>IFERROR(IF(Table1[[#This Row],[Medicare Rate in CR]]&gt;0,"Y","N"),"N")</f>
        <v>Y</v>
      </c>
      <c r="O2529" s="166">
        <f>Table1[[#This Row],[Medicare Rate in CR]]*Table1[[#This Row],[SumOfUnits]]*Table1[[#This Row],[Actuarial Factor 06/20/2023]]</f>
        <v>1225.5682954916178</v>
      </c>
      <c r="P25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1225.5682954916178</v>
      </c>
      <c r="Q2529" s="166">
        <f>Table1[[#This Row],[Trended Medicare Pricing for all RHCs]]-Table1[[#This Row],[SumOfSFY24 Estimated Payment 5/04/23]]</f>
        <v>-48.72297565226927</v>
      </c>
      <c r="R2529" s="24">
        <f>Table1[[#This Row],[SumOfUnits]]*Table1[[#This Row],[Actuarial Factor 06/20/2023]]</f>
        <v>7.1775595636405143</v>
      </c>
      <c r="S2529" s="23"/>
    </row>
    <row r="2530" spans="1:19" x14ac:dyDescent="0.25">
      <c r="A2530" s="192" t="s">
        <v>324</v>
      </c>
      <c r="B2530" s="193" t="s">
        <v>325</v>
      </c>
      <c r="C2530" s="192" t="s">
        <v>75</v>
      </c>
      <c r="D2530" s="192" t="s">
        <v>30</v>
      </c>
      <c r="E2530" s="192" t="s">
        <v>63</v>
      </c>
      <c r="F2530" s="194">
        <v>940.14647778741437</v>
      </c>
      <c r="G2530">
        <v>6</v>
      </c>
      <c r="H2530">
        <v>6</v>
      </c>
      <c r="I2530" s="167">
        <v>934.69236137678956</v>
      </c>
      <c r="J2530" s="22">
        <v>0.99419865250842532</v>
      </c>
      <c r="K2530" s="22" t="s">
        <v>326</v>
      </c>
      <c r="L2530" s="22" t="s">
        <v>58</v>
      </c>
      <c r="M2530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30" s="24" t="str">
        <f>IFERROR(IF(Table1[[#This Row],[Medicare Rate in CR]]&gt;0,"Y","N"),"N")</f>
        <v>Y</v>
      </c>
      <c r="O2530" s="166">
        <f>Table1[[#This Row],[Medicare Rate in CR]]*Table1[[#This Row],[SumOfUnits]]*Table1[[#This Row],[Actuarial Factor 06/20/2023]]</f>
        <v>1018.5565194948817</v>
      </c>
      <c r="P25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1018.5565194948817</v>
      </c>
      <c r="Q2530" s="166">
        <f>Table1[[#This Row],[Trended Medicare Pricing for all RHCs]]-Table1[[#This Row],[SumOfSFY24 Estimated Payment 5/04/23]]</f>
        <v>83.864158118092178</v>
      </c>
      <c r="R2530" s="24">
        <f>Table1[[#This Row],[SumOfUnits]]*Table1[[#This Row],[Actuarial Factor 06/20/2023]]</f>
        <v>5.9651919150505517</v>
      </c>
      <c r="S2530" s="23"/>
    </row>
    <row r="2531" spans="1:19" x14ac:dyDescent="0.25">
      <c r="A2531" s="192" t="s">
        <v>324</v>
      </c>
      <c r="B2531" s="193" t="s">
        <v>325</v>
      </c>
      <c r="C2531" s="192" t="s">
        <v>75</v>
      </c>
      <c r="D2531" s="192" t="s">
        <v>30</v>
      </c>
      <c r="E2531" s="192" t="s">
        <v>64</v>
      </c>
      <c r="F2531" s="194">
        <v>654.36060518454269</v>
      </c>
      <c r="G2531">
        <v>8</v>
      </c>
      <c r="H2531">
        <v>8</v>
      </c>
      <c r="I2531" s="167">
        <v>674.40009722850141</v>
      </c>
      <c r="J2531" s="22">
        <v>1.0306245392604392</v>
      </c>
      <c r="K2531" s="22" t="s">
        <v>326</v>
      </c>
      <c r="L2531" s="22" t="s">
        <v>58</v>
      </c>
      <c r="M2531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31" s="24" t="str">
        <f>IFERROR(IF(Table1[[#This Row],[Medicare Rate in CR]]&gt;0,"Y","N"),"N")</f>
        <v>Y</v>
      </c>
      <c r="O2531" s="166">
        <f>Table1[[#This Row],[Medicare Rate in CR]]*Table1[[#This Row],[SumOfUnits]]*Table1[[#This Row],[Actuarial Factor 06/20/2023]]</f>
        <v>1407.8331206297598</v>
      </c>
      <c r="P25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1407.8331206297598</v>
      </c>
      <c r="Q2531" s="166">
        <f>Table1[[#This Row],[Trended Medicare Pricing for all RHCs]]-Table1[[#This Row],[SumOfSFY24 Estimated Payment 5/04/23]]</f>
        <v>733.43302340125842</v>
      </c>
      <c r="R2531" s="24">
        <f>Table1[[#This Row],[SumOfUnits]]*Table1[[#This Row],[Actuarial Factor 06/20/2023]]</f>
        <v>8.2449963140835134</v>
      </c>
      <c r="S2531" s="23"/>
    </row>
    <row r="2532" spans="1:19" x14ac:dyDescent="0.25">
      <c r="A2532" s="192" t="s">
        <v>324</v>
      </c>
      <c r="B2532" s="193" t="s">
        <v>325</v>
      </c>
      <c r="C2532" s="192" t="s">
        <v>75</v>
      </c>
      <c r="D2532" s="192" t="s">
        <v>30</v>
      </c>
      <c r="E2532" s="192" t="s">
        <v>77</v>
      </c>
      <c r="F2532" s="194">
        <v>1976.8622916064378</v>
      </c>
      <c r="G2532">
        <v>11</v>
      </c>
      <c r="H2532">
        <v>11</v>
      </c>
      <c r="I2532" s="167">
        <v>2577.0790159630956</v>
      </c>
      <c r="J2532" s="22">
        <v>1.3036209081963466</v>
      </c>
      <c r="K2532" s="22" t="s">
        <v>326</v>
      </c>
      <c r="L2532" s="22" t="s">
        <v>58</v>
      </c>
      <c r="M2532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32" s="24" t="str">
        <f>IFERROR(IF(Table1[[#This Row],[Medicare Rate in CR]]&gt;0,"Y","N"),"N")</f>
        <v>Y</v>
      </c>
      <c r="O2532" s="166">
        <f>Table1[[#This Row],[Medicare Rate in CR]]*Table1[[#This Row],[SumOfUnits]]*Table1[[#This Row],[Actuarial Factor 06/20/2023]]</f>
        <v>2448.5259708197877</v>
      </c>
      <c r="P25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2448.5259708197877</v>
      </c>
      <c r="Q2532" s="166">
        <f>Table1[[#This Row],[Trended Medicare Pricing for all RHCs]]-Table1[[#This Row],[SumOfSFY24 Estimated Payment 5/04/23]]</f>
        <v>-128.55304514330783</v>
      </c>
      <c r="R2532" s="24">
        <f>Table1[[#This Row],[SumOfUnits]]*Table1[[#This Row],[Actuarial Factor 06/20/2023]]</f>
        <v>14.339829990159812</v>
      </c>
      <c r="S2532" s="23"/>
    </row>
    <row r="2533" spans="1:19" x14ac:dyDescent="0.25">
      <c r="A2533" s="192" t="s">
        <v>324</v>
      </c>
      <c r="B2533" s="193" t="s">
        <v>325</v>
      </c>
      <c r="C2533" s="192" t="s">
        <v>75</v>
      </c>
      <c r="D2533" s="192" t="s">
        <v>32</v>
      </c>
      <c r="E2533" s="192" t="s">
        <v>81</v>
      </c>
      <c r="F2533" s="194">
        <v>1580.427869326395</v>
      </c>
      <c r="G2533">
        <v>9</v>
      </c>
      <c r="H2533">
        <v>9</v>
      </c>
      <c r="I2533" s="167">
        <v>1629.0597996674851</v>
      </c>
      <c r="J2533" s="22">
        <v>1.0307713697568608</v>
      </c>
      <c r="K2533" s="22" t="s">
        <v>326</v>
      </c>
      <c r="L2533" s="22" t="s">
        <v>58</v>
      </c>
      <c r="M2533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33" s="24" t="str">
        <f>IFERROR(IF(Table1[[#This Row],[Medicare Rate in CR]]&gt;0,"Y","N"),"N")</f>
        <v>Y</v>
      </c>
      <c r="O2533" s="166">
        <f>Table1[[#This Row],[Medicare Rate in CR]]*Table1[[#This Row],[SumOfUnits]]*Table1[[#This Row],[Actuarial Factor 06/20/2023]]</f>
        <v>1584.0379024738559</v>
      </c>
      <c r="P25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1584.0379024738559</v>
      </c>
      <c r="Q2533" s="166">
        <f>Table1[[#This Row],[Trended Medicare Pricing for all RHCs]]-Table1[[#This Row],[SumOfSFY24 Estimated Payment 5/04/23]]</f>
        <v>-45.021897193629229</v>
      </c>
      <c r="R2533" s="24">
        <f>Table1[[#This Row],[SumOfUnits]]*Table1[[#This Row],[Actuarial Factor 06/20/2023]]</f>
        <v>9.2769423278117475</v>
      </c>
      <c r="S2533" s="23"/>
    </row>
    <row r="2534" spans="1:19" x14ac:dyDescent="0.25">
      <c r="A2534" s="192" t="s">
        <v>324</v>
      </c>
      <c r="B2534" s="193" t="s">
        <v>325</v>
      </c>
      <c r="C2534" s="192" t="s">
        <v>75</v>
      </c>
      <c r="D2534" s="192" t="s">
        <v>31</v>
      </c>
      <c r="E2534" s="192" t="s">
        <v>69</v>
      </c>
      <c r="F2534" s="194">
        <v>3765.3078924544675</v>
      </c>
      <c r="G2534">
        <v>21</v>
      </c>
      <c r="H2534">
        <v>21</v>
      </c>
      <c r="I2534" s="167">
        <v>4198.102924593004</v>
      </c>
      <c r="J2534" s="22">
        <v>1.1149428000312647</v>
      </c>
      <c r="K2534" s="22" t="s">
        <v>326</v>
      </c>
      <c r="L2534" s="22" t="s">
        <v>58</v>
      </c>
      <c r="M2534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34" s="24" t="str">
        <f>IFERROR(IF(Table1[[#This Row],[Medicare Rate in CR]]&gt;0,"Y","N"),"N")</f>
        <v>Y</v>
      </c>
      <c r="O2534" s="166">
        <f>Table1[[#This Row],[Medicare Rate in CR]]*Table1[[#This Row],[SumOfUnits]]*Table1[[#This Row],[Actuarial Factor 06/20/2023]]</f>
        <v>3997.9061452121073</v>
      </c>
      <c r="P25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3997.9061452121073</v>
      </c>
      <c r="Q2534" s="166">
        <f>Table1[[#This Row],[Trended Medicare Pricing for all RHCs]]-Table1[[#This Row],[SumOfSFY24 Estimated Payment 5/04/23]]</f>
        <v>-200.19677938089671</v>
      </c>
      <c r="R2534" s="24">
        <f>Table1[[#This Row],[SumOfUnits]]*Table1[[#This Row],[Actuarial Factor 06/20/2023]]</f>
        <v>23.413798800656558</v>
      </c>
      <c r="S2534" s="23"/>
    </row>
    <row r="2535" spans="1:19" x14ac:dyDescent="0.25">
      <c r="A2535" s="192" t="s">
        <v>324</v>
      </c>
      <c r="B2535" s="193" t="s">
        <v>325</v>
      </c>
      <c r="C2535" s="192" t="s">
        <v>90</v>
      </c>
      <c r="D2535" s="192" t="s">
        <v>30</v>
      </c>
      <c r="E2535" s="192" t="s">
        <v>59</v>
      </c>
      <c r="F2535" s="194">
        <v>183.48270212970993</v>
      </c>
      <c r="G2535">
        <v>1</v>
      </c>
      <c r="H2535">
        <v>1</v>
      </c>
      <c r="I2535" s="167">
        <v>179.31249370109245</v>
      </c>
      <c r="J2535" s="22">
        <v>0.97727192601693091</v>
      </c>
      <c r="K2535" s="22" t="s">
        <v>326</v>
      </c>
      <c r="L2535" s="22" t="s">
        <v>58</v>
      </c>
      <c r="M2535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35" s="24" t="str">
        <f>IFERROR(IF(Table1[[#This Row],[Medicare Rate in CR]]&gt;0,"Y","N"),"N")</f>
        <v>Y</v>
      </c>
      <c r="O2535" s="166">
        <f>Table1[[#This Row],[Medicare Rate in CR]]*Table1[[#This Row],[SumOfUnits]]*Table1[[#This Row],[Actuarial Factor 06/20/2023]]</f>
        <v>166.86918136739095</v>
      </c>
      <c r="P25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166.86918136739095</v>
      </c>
      <c r="Q2535" s="166">
        <f>Table1[[#This Row],[Trended Medicare Pricing for all RHCs]]-Table1[[#This Row],[SumOfSFY24 Estimated Payment 5/04/23]]</f>
        <v>-12.443312333701499</v>
      </c>
      <c r="R2535" s="24">
        <f>Table1[[#This Row],[SumOfUnits]]*Table1[[#This Row],[Actuarial Factor 06/20/2023]]</f>
        <v>0.97727192601693091</v>
      </c>
      <c r="S2535" s="23"/>
    </row>
    <row r="2536" spans="1:19" x14ac:dyDescent="0.25">
      <c r="A2536" s="192" t="s">
        <v>324</v>
      </c>
      <c r="B2536" s="193" t="s">
        <v>325</v>
      </c>
      <c r="C2536" s="192" t="s">
        <v>90</v>
      </c>
      <c r="D2536" s="192" t="s">
        <v>30</v>
      </c>
      <c r="E2536" s="192" t="s">
        <v>61</v>
      </c>
      <c r="F2536" s="194">
        <v>179.71475378240339</v>
      </c>
      <c r="G2536">
        <v>1</v>
      </c>
      <c r="H2536">
        <v>1</v>
      </c>
      <c r="I2536" s="167">
        <v>147.83012719531882</v>
      </c>
      <c r="J2536" s="22">
        <v>0.8225820311576082</v>
      </c>
      <c r="K2536" s="22" t="s">
        <v>326</v>
      </c>
      <c r="L2536" s="22" t="s">
        <v>58</v>
      </c>
      <c r="M2536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36" s="24" t="str">
        <f>IFERROR(IF(Table1[[#This Row],[Medicare Rate in CR]]&gt;0,"Y","N"),"N")</f>
        <v>Y</v>
      </c>
      <c r="O2536" s="166">
        <f>Table1[[#This Row],[Medicare Rate in CR]]*Table1[[#This Row],[SumOfUnits]]*Table1[[#This Row],[Actuarial Factor 06/20/2023]]</f>
        <v>140.45588182016161</v>
      </c>
      <c r="P25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140.45588182016161</v>
      </c>
      <c r="Q2536" s="166">
        <f>Table1[[#This Row],[Trended Medicare Pricing for all RHCs]]-Table1[[#This Row],[SumOfSFY24 Estimated Payment 5/04/23]]</f>
        <v>-7.3742453751572157</v>
      </c>
      <c r="R2536" s="24">
        <f>Table1[[#This Row],[SumOfUnits]]*Table1[[#This Row],[Actuarial Factor 06/20/2023]]</f>
        <v>0.8225820311576082</v>
      </c>
      <c r="S2536" s="23"/>
    </row>
    <row r="2537" spans="1:19" x14ac:dyDescent="0.25">
      <c r="A2537" s="192" t="s">
        <v>324</v>
      </c>
      <c r="B2537" s="193" t="s">
        <v>325</v>
      </c>
      <c r="C2537" s="192" t="s">
        <v>90</v>
      </c>
      <c r="D2537" s="192" t="s">
        <v>30</v>
      </c>
      <c r="E2537" s="192" t="s">
        <v>62</v>
      </c>
      <c r="F2537" s="194">
        <v>718.85901512961357</v>
      </c>
      <c r="G2537">
        <v>4</v>
      </c>
      <c r="H2537">
        <v>4</v>
      </c>
      <c r="I2537" s="167">
        <v>720.13125725149507</v>
      </c>
      <c r="J2537" s="22">
        <v>1.0017698075632426</v>
      </c>
      <c r="K2537" s="22" t="s">
        <v>326</v>
      </c>
      <c r="L2537" s="22" t="s">
        <v>58</v>
      </c>
      <c r="M2537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37" s="24" t="str">
        <f>IFERROR(IF(Table1[[#This Row],[Medicare Rate in CR]]&gt;0,"Y","N"),"N")</f>
        <v>Y</v>
      </c>
      <c r="O2537" s="166">
        <f>Table1[[#This Row],[Medicare Rate in CR]]*Table1[[#This Row],[SumOfUnits]]*Table1[[#This Row],[Actuarial Factor 06/20/2023]]</f>
        <v>684.20877856569473</v>
      </c>
      <c r="P25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684.20877856569473</v>
      </c>
      <c r="Q2537" s="166">
        <f>Table1[[#This Row],[Trended Medicare Pricing for all RHCs]]-Table1[[#This Row],[SumOfSFY24 Estimated Payment 5/04/23]]</f>
        <v>-35.922478685800343</v>
      </c>
      <c r="R2537" s="24">
        <f>Table1[[#This Row],[SumOfUnits]]*Table1[[#This Row],[Actuarial Factor 06/20/2023]]</f>
        <v>4.0070792302529705</v>
      </c>
      <c r="S2537" s="23"/>
    </row>
    <row r="2538" spans="1:19" x14ac:dyDescent="0.25">
      <c r="A2538" s="192" t="s">
        <v>324</v>
      </c>
      <c r="B2538" s="193" t="s">
        <v>325</v>
      </c>
      <c r="C2538" s="192" t="s">
        <v>90</v>
      </c>
      <c r="D2538" s="192" t="s">
        <v>30</v>
      </c>
      <c r="E2538" s="192" t="s">
        <v>63</v>
      </c>
      <c r="F2538" s="194">
        <v>363.19745591211336</v>
      </c>
      <c r="G2538">
        <v>2</v>
      </c>
      <c r="H2538">
        <v>2</v>
      </c>
      <c r="I2538" s="167">
        <v>350.31078784716692</v>
      </c>
      <c r="J2538" s="22">
        <v>0.96451883719123632</v>
      </c>
      <c r="K2538" s="22" t="s">
        <v>326</v>
      </c>
      <c r="L2538" s="22" t="s">
        <v>58</v>
      </c>
      <c r="M2538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38" s="24" t="str">
        <f>IFERROR(IF(Table1[[#This Row],[Medicare Rate in CR]]&gt;0,"Y","N"),"N")</f>
        <v>Y</v>
      </c>
      <c r="O2538" s="166">
        <f>Table1[[#This Row],[Medicare Rate in CR]]*Table1[[#This Row],[SumOfUnits]]*Table1[[#This Row],[Actuarial Factor 06/20/2023]]</f>
        <v>329.38318290080718</v>
      </c>
      <c r="P25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329.38318290080718</v>
      </c>
      <c r="Q2538" s="166">
        <f>Table1[[#This Row],[Trended Medicare Pricing for all RHCs]]-Table1[[#This Row],[SumOfSFY24 Estimated Payment 5/04/23]]</f>
        <v>-20.927604946359736</v>
      </c>
      <c r="R2538" s="24">
        <f>Table1[[#This Row],[SumOfUnits]]*Table1[[#This Row],[Actuarial Factor 06/20/2023]]</f>
        <v>1.9290376743824726</v>
      </c>
      <c r="S2538" s="23"/>
    </row>
    <row r="2539" spans="1:19" x14ac:dyDescent="0.25">
      <c r="A2539" s="192" t="s">
        <v>324</v>
      </c>
      <c r="B2539" s="193" t="s">
        <v>325</v>
      </c>
      <c r="C2539" s="192" t="s">
        <v>90</v>
      </c>
      <c r="D2539" s="192" t="s">
        <v>30</v>
      </c>
      <c r="E2539" s="192" t="s">
        <v>64</v>
      </c>
      <c r="F2539" s="194">
        <v>1100.8962127782595</v>
      </c>
      <c r="G2539">
        <v>6</v>
      </c>
      <c r="H2539">
        <v>6</v>
      </c>
      <c r="I2539" s="167">
        <v>1048.7940473746846</v>
      </c>
      <c r="J2539" s="22">
        <v>0.95267295427233045</v>
      </c>
      <c r="K2539" s="22" t="s">
        <v>326</v>
      </c>
      <c r="L2539" s="22" t="s">
        <v>58</v>
      </c>
      <c r="M2539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39" s="24" t="str">
        <f>IFERROR(IF(Table1[[#This Row],[Medicare Rate in CR]]&gt;0,"Y","N"),"N")</f>
        <v>Y</v>
      </c>
      <c r="O2539" s="166">
        <f>Table1[[#This Row],[Medicare Rate in CR]]*Table1[[#This Row],[SumOfUnits]]*Table1[[#This Row],[Actuarial Factor 06/20/2023]]</f>
        <v>976.0134416520026</v>
      </c>
      <c r="P25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976.0134416520026</v>
      </c>
      <c r="Q2539" s="166">
        <f>Table1[[#This Row],[Trended Medicare Pricing for all RHCs]]-Table1[[#This Row],[SumOfSFY24 Estimated Payment 5/04/23]]</f>
        <v>-72.780605722682026</v>
      </c>
      <c r="R2539" s="24">
        <f>Table1[[#This Row],[SumOfUnits]]*Table1[[#This Row],[Actuarial Factor 06/20/2023]]</f>
        <v>5.7160377256339832</v>
      </c>
      <c r="S2539" s="23"/>
    </row>
    <row r="2540" spans="1:19" x14ac:dyDescent="0.25">
      <c r="A2540" s="192" t="s">
        <v>324</v>
      </c>
      <c r="B2540" s="193" t="s">
        <v>325</v>
      </c>
      <c r="C2540" s="192" t="s">
        <v>90</v>
      </c>
      <c r="D2540" s="192" t="s">
        <v>30</v>
      </c>
      <c r="E2540" s="192" t="s">
        <v>77</v>
      </c>
      <c r="F2540" s="194">
        <v>366.96540425941987</v>
      </c>
      <c r="G2540">
        <v>2</v>
      </c>
      <c r="H2540">
        <v>2</v>
      </c>
      <c r="I2540" s="167">
        <v>444.19478359209228</v>
      </c>
      <c r="J2540" s="22">
        <v>1.2104541148464132</v>
      </c>
      <c r="K2540" s="22" t="s">
        <v>326</v>
      </c>
      <c r="L2540" s="22" t="s">
        <v>58</v>
      </c>
      <c r="M2540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40" s="24" t="str">
        <f>IFERROR(IF(Table1[[#This Row],[Medicare Rate in CR]]&gt;0,"Y","N"),"N")</f>
        <v>Y</v>
      </c>
      <c r="O2540" s="166">
        <f>Table1[[#This Row],[Medicare Rate in CR]]*Table1[[#This Row],[SumOfUnits]]*Table1[[#This Row],[Actuarial Factor 06/20/2023]]</f>
        <v>413.37008022005011</v>
      </c>
      <c r="P25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413.37008022005011</v>
      </c>
      <c r="Q2540" s="166">
        <f>Table1[[#This Row],[Trended Medicare Pricing for all RHCs]]-Table1[[#This Row],[SumOfSFY24 Estimated Payment 5/04/23]]</f>
        <v>-30.824703372042165</v>
      </c>
      <c r="R2540" s="24">
        <f>Table1[[#This Row],[SumOfUnits]]*Table1[[#This Row],[Actuarial Factor 06/20/2023]]</f>
        <v>2.4209082296928264</v>
      </c>
      <c r="S2540" s="23"/>
    </row>
    <row r="2541" spans="1:19" x14ac:dyDescent="0.25">
      <c r="A2541" s="192" t="s">
        <v>324</v>
      </c>
      <c r="B2541" s="193" t="s">
        <v>325</v>
      </c>
      <c r="C2541" s="192" t="s">
        <v>90</v>
      </c>
      <c r="D2541" s="192" t="s">
        <v>32</v>
      </c>
      <c r="E2541" s="192" t="s">
        <v>66</v>
      </c>
      <c r="F2541" s="194">
        <v>346.36214705598923</v>
      </c>
      <c r="G2541">
        <v>2</v>
      </c>
      <c r="H2541">
        <v>2</v>
      </c>
      <c r="I2541" s="167">
        <v>373.27528647597461</v>
      </c>
      <c r="J2541" s="22">
        <v>1.0777023114354205</v>
      </c>
      <c r="K2541" s="22" t="s">
        <v>326</v>
      </c>
      <c r="L2541" s="22" t="s">
        <v>58</v>
      </c>
      <c r="M2541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41" s="24" t="str">
        <f>IFERROR(IF(Table1[[#This Row],[Medicare Rate in CR]]&gt;0,"Y","N"),"N")</f>
        <v>Y</v>
      </c>
      <c r="O2541" s="166">
        <f>Table1[[#This Row],[Medicare Rate in CR]]*Table1[[#This Row],[SumOfUnits]]*Table1[[#This Row],[Actuarial Factor 06/20/2023]]</f>
        <v>368.03533935519613</v>
      </c>
      <c r="P25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368.03533935519613</v>
      </c>
      <c r="Q2541" s="166">
        <f>Table1[[#This Row],[Trended Medicare Pricing for all RHCs]]-Table1[[#This Row],[SumOfSFY24 Estimated Payment 5/04/23]]</f>
        <v>-5.2399471207784813</v>
      </c>
      <c r="R2541" s="24">
        <f>Table1[[#This Row],[SumOfUnits]]*Table1[[#This Row],[Actuarial Factor 06/20/2023]]</f>
        <v>2.155404622870841</v>
      </c>
      <c r="S2541" s="23"/>
    </row>
    <row r="2542" spans="1:19" x14ac:dyDescent="0.25">
      <c r="A2542" s="192" t="s">
        <v>324</v>
      </c>
      <c r="B2542" s="193" t="s">
        <v>325</v>
      </c>
      <c r="C2542" s="192" t="s">
        <v>95</v>
      </c>
      <c r="D2542" s="192" t="s">
        <v>30</v>
      </c>
      <c r="E2542" s="192" t="s">
        <v>63</v>
      </c>
      <c r="F2542" s="194">
        <v>176.81410812373517</v>
      </c>
      <c r="G2542">
        <v>1</v>
      </c>
      <c r="H2542">
        <v>1</v>
      </c>
      <c r="I2542" s="167">
        <v>178.76199531569495</v>
      </c>
      <c r="J2542" s="22">
        <v>1.0110165824018784</v>
      </c>
      <c r="K2542" s="22" t="s">
        <v>326</v>
      </c>
      <c r="L2542" s="22" t="s">
        <v>58</v>
      </c>
      <c r="M2542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42" s="24" t="str">
        <f>IFERROR(IF(Table1[[#This Row],[Medicare Rate in CR]]&gt;0,"Y","N"),"N")</f>
        <v>Y</v>
      </c>
      <c r="O2542" s="166">
        <f>Table1[[#This Row],[Medicare Rate in CR]]*Table1[[#This Row],[SumOfUnits]]*Table1[[#This Row],[Actuarial Factor 06/20/2023]]</f>
        <v>172.63108144512074</v>
      </c>
      <c r="P25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172.63108144512074</v>
      </c>
      <c r="Q2542" s="166">
        <f>Table1[[#This Row],[Trended Medicare Pricing for all RHCs]]-Table1[[#This Row],[SumOfSFY24 Estimated Payment 5/04/23]]</f>
        <v>-6.1309138705742043</v>
      </c>
      <c r="R2542" s="24">
        <f>Table1[[#This Row],[SumOfUnits]]*Table1[[#This Row],[Actuarial Factor 06/20/2023]]</f>
        <v>1.0110165824018784</v>
      </c>
      <c r="S2542" s="23"/>
    </row>
    <row r="2543" spans="1:19" x14ac:dyDescent="0.25">
      <c r="A2543" s="192" t="s">
        <v>324</v>
      </c>
      <c r="B2543" s="193" t="s">
        <v>325</v>
      </c>
      <c r="C2543" s="192" t="s">
        <v>78</v>
      </c>
      <c r="D2543" s="192" t="s">
        <v>30</v>
      </c>
      <c r="E2543" s="192" t="s">
        <v>56</v>
      </c>
      <c r="F2543" s="194">
        <v>183.48270212970993</v>
      </c>
      <c r="G2543">
        <v>1</v>
      </c>
      <c r="H2543">
        <v>1</v>
      </c>
      <c r="I2543" s="167">
        <v>195.77110459601496</v>
      </c>
      <c r="J2543" s="22">
        <v>1.0669730842399407</v>
      </c>
      <c r="K2543" s="22" t="s">
        <v>326</v>
      </c>
      <c r="L2543" s="22" t="s">
        <v>58</v>
      </c>
      <c r="M2543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43" s="24" t="str">
        <f>IFERROR(IF(Table1[[#This Row],[Medicare Rate in CR]]&gt;0,"Y","N"),"N")</f>
        <v>Y</v>
      </c>
      <c r="O2543" s="166">
        <f>Table1[[#This Row],[Medicare Rate in CR]]*Table1[[#This Row],[SumOfUnits]]*Table1[[#This Row],[Actuarial Factor 06/20/2023]]</f>
        <v>182.18565413396988</v>
      </c>
      <c r="P25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182.18565413396988</v>
      </c>
      <c r="Q2543" s="166">
        <f>Table1[[#This Row],[Trended Medicare Pricing for all RHCs]]-Table1[[#This Row],[SumOfSFY24 Estimated Payment 5/04/23]]</f>
        <v>-13.585450462045088</v>
      </c>
      <c r="R2543" s="24">
        <f>Table1[[#This Row],[SumOfUnits]]*Table1[[#This Row],[Actuarial Factor 06/20/2023]]</f>
        <v>1.0669730842399407</v>
      </c>
      <c r="S2543" s="23"/>
    </row>
    <row r="2544" spans="1:19" x14ac:dyDescent="0.25">
      <c r="A2544" s="192" t="s">
        <v>324</v>
      </c>
      <c r="B2544" s="193" t="s">
        <v>325</v>
      </c>
      <c r="C2544" s="192" t="s">
        <v>78</v>
      </c>
      <c r="D2544" s="192" t="s">
        <v>30</v>
      </c>
      <c r="E2544" s="192" t="s">
        <v>59</v>
      </c>
      <c r="F2544" s="194">
        <v>3434.1235424496494</v>
      </c>
      <c r="G2544">
        <v>19</v>
      </c>
      <c r="H2544">
        <v>19</v>
      </c>
      <c r="I2544" s="167">
        <v>3207.4101240916384</v>
      </c>
      <c r="J2544" s="22">
        <v>0.93398216006047052</v>
      </c>
      <c r="K2544" s="22" t="s">
        <v>326</v>
      </c>
      <c r="L2544" s="22" t="s">
        <v>58</v>
      </c>
      <c r="M2544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44" s="24" t="str">
        <f>IFERROR(IF(Table1[[#This Row],[Medicare Rate in CR]]&gt;0,"Y","N"),"N")</f>
        <v>Y</v>
      </c>
      <c r="O2544" s="166">
        <f>Table1[[#This Row],[Medicare Rate in CR]]*Table1[[#This Row],[SumOfUnits]]*Table1[[#This Row],[Actuarial Factor 06/20/2023]]</f>
        <v>3030.0716227761814</v>
      </c>
      <c r="P25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3030.0716227761814</v>
      </c>
      <c r="Q2544" s="166">
        <f>Table1[[#This Row],[Trended Medicare Pricing for all RHCs]]-Table1[[#This Row],[SumOfSFY24 Estimated Payment 5/04/23]]</f>
        <v>-177.33850131545705</v>
      </c>
      <c r="R2544" s="24">
        <f>Table1[[#This Row],[SumOfUnits]]*Table1[[#This Row],[Actuarial Factor 06/20/2023]]</f>
        <v>17.745661041148939</v>
      </c>
      <c r="S2544" s="23"/>
    </row>
    <row r="2545" spans="1:19" x14ac:dyDescent="0.25">
      <c r="A2545" s="192" t="s">
        <v>324</v>
      </c>
      <c r="B2545" s="193" t="s">
        <v>325</v>
      </c>
      <c r="C2545" s="192" t="s">
        <v>78</v>
      </c>
      <c r="D2545" s="192" t="s">
        <v>30</v>
      </c>
      <c r="E2545" s="192" t="s">
        <v>60</v>
      </c>
      <c r="F2545" s="194">
        <v>543.77951238315495</v>
      </c>
      <c r="G2545">
        <v>3</v>
      </c>
      <c r="H2545">
        <v>3</v>
      </c>
      <c r="I2545" s="167">
        <v>445.64950823289581</v>
      </c>
      <c r="J2545" s="22">
        <v>0.81954082138880713</v>
      </c>
      <c r="K2545" s="22" t="s">
        <v>326</v>
      </c>
      <c r="L2545" s="22" t="s">
        <v>58</v>
      </c>
      <c r="M2545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45" s="24" t="str">
        <f>IFERROR(IF(Table1[[#This Row],[Medicare Rate in CR]]&gt;0,"Y","N"),"N")</f>
        <v>Y</v>
      </c>
      <c r="O2545" s="166">
        <f>Table1[[#This Row],[Medicare Rate in CR]]*Table1[[#This Row],[SumOfUnits]]*Table1[[#This Row],[Actuarial Factor 06/20/2023]]</f>
        <v>419.80978575641643</v>
      </c>
      <c r="P25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419.80978575641643</v>
      </c>
      <c r="Q2545" s="166">
        <f>Table1[[#This Row],[Trended Medicare Pricing for all RHCs]]-Table1[[#This Row],[SumOfSFY24 Estimated Payment 5/04/23]]</f>
        <v>-25.83972247647938</v>
      </c>
      <c r="R2545" s="24">
        <f>Table1[[#This Row],[SumOfUnits]]*Table1[[#This Row],[Actuarial Factor 06/20/2023]]</f>
        <v>2.4586224641664214</v>
      </c>
      <c r="S2545" s="23"/>
    </row>
    <row r="2546" spans="1:19" x14ac:dyDescent="0.25">
      <c r="A2546" s="192" t="s">
        <v>324</v>
      </c>
      <c r="B2546" s="193" t="s">
        <v>325</v>
      </c>
      <c r="C2546" s="192" t="s">
        <v>78</v>
      </c>
      <c r="D2546" s="192" t="s">
        <v>30</v>
      </c>
      <c r="E2546" s="192" t="s">
        <v>61</v>
      </c>
      <c r="F2546" s="194">
        <v>183.48270212970993</v>
      </c>
      <c r="G2546">
        <v>1</v>
      </c>
      <c r="H2546">
        <v>1</v>
      </c>
      <c r="I2546" s="167">
        <v>150.3715644140203</v>
      </c>
      <c r="J2546" s="22">
        <v>0.81954082138880713</v>
      </c>
      <c r="K2546" s="22" t="s">
        <v>326</v>
      </c>
      <c r="L2546" s="22" t="s">
        <v>58</v>
      </c>
      <c r="M2546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46" s="24" t="str">
        <f>IFERROR(IF(Table1[[#This Row],[Medicare Rate in CR]]&gt;0,"Y","N"),"N")</f>
        <v>Y</v>
      </c>
      <c r="O2546" s="166">
        <f>Table1[[#This Row],[Medicare Rate in CR]]*Table1[[#This Row],[SumOfUnits]]*Table1[[#This Row],[Actuarial Factor 06/20/2023]]</f>
        <v>139.93659525213883</v>
      </c>
      <c r="P25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139.93659525213883</v>
      </c>
      <c r="Q2546" s="166">
        <f>Table1[[#This Row],[Trended Medicare Pricing for all RHCs]]-Table1[[#This Row],[SumOfSFY24 Estimated Payment 5/04/23]]</f>
        <v>-10.434969161881469</v>
      </c>
      <c r="R2546" s="24">
        <f>Table1[[#This Row],[SumOfUnits]]*Table1[[#This Row],[Actuarial Factor 06/20/2023]]</f>
        <v>0.81954082138880713</v>
      </c>
      <c r="S2546" s="23"/>
    </row>
    <row r="2547" spans="1:19" x14ac:dyDescent="0.25">
      <c r="A2547" s="192" t="s">
        <v>324</v>
      </c>
      <c r="B2547" s="193" t="s">
        <v>325</v>
      </c>
      <c r="C2547" s="192" t="s">
        <v>78</v>
      </c>
      <c r="D2547" s="192" t="s">
        <v>30</v>
      </c>
      <c r="E2547" s="192" t="s">
        <v>62</v>
      </c>
      <c r="F2547" s="194">
        <v>2844.2035270309339</v>
      </c>
      <c r="G2547">
        <v>16</v>
      </c>
      <c r="H2547">
        <v>16</v>
      </c>
      <c r="I2547" s="167">
        <v>2701.769444966927</v>
      </c>
      <c r="J2547" s="22">
        <v>0.94992127648027569</v>
      </c>
      <c r="K2547" s="22" t="s">
        <v>326</v>
      </c>
      <c r="L2547" s="22" t="s">
        <v>58</v>
      </c>
      <c r="M2547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47" s="24" t="str">
        <f>IFERROR(IF(Table1[[#This Row],[Medicare Rate in CR]]&gt;0,"Y","N"),"N")</f>
        <v>Y</v>
      </c>
      <c r="O2547" s="166">
        <f>Table1[[#This Row],[Medicare Rate in CR]]*Table1[[#This Row],[SumOfUnits]]*Table1[[#This Row],[Actuarial Factor 06/20/2023]]</f>
        <v>2595.184927344113</v>
      </c>
      <c r="P25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2595.184927344113</v>
      </c>
      <c r="Q2547" s="166">
        <f>Table1[[#This Row],[Trended Medicare Pricing for all RHCs]]-Table1[[#This Row],[SumOfSFY24 Estimated Payment 5/04/23]]</f>
        <v>-106.58451762281402</v>
      </c>
      <c r="R2547" s="24">
        <f>Table1[[#This Row],[SumOfUnits]]*Table1[[#This Row],[Actuarial Factor 06/20/2023]]</f>
        <v>15.198740423684411</v>
      </c>
      <c r="S2547" s="23"/>
    </row>
    <row r="2548" spans="1:19" x14ac:dyDescent="0.25">
      <c r="A2548" s="192" t="s">
        <v>324</v>
      </c>
      <c r="B2548" s="193" t="s">
        <v>325</v>
      </c>
      <c r="C2548" s="192" t="s">
        <v>78</v>
      </c>
      <c r="D2548" s="192" t="s">
        <v>30</v>
      </c>
      <c r="E2548" s="192" t="s">
        <v>63</v>
      </c>
      <c r="F2548" s="194">
        <v>10417.066589573087</v>
      </c>
      <c r="G2548">
        <v>57</v>
      </c>
      <c r="H2548">
        <v>57</v>
      </c>
      <c r="I2548" s="167">
        <v>9755.6414864662293</v>
      </c>
      <c r="J2548" s="22">
        <v>0.93650562781571278</v>
      </c>
      <c r="K2548" s="22" t="s">
        <v>326</v>
      </c>
      <c r="L2548" s="22" t="s">
        <v>58</v>
      </c>
      <c r="M2548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48" s="24" t="str">
        <f>IFERROR(IF(Table1[[#This Row],[Medicare Rate in CR]]&gt;0,"Y","N"),"N")</f>
        <v>Y</v>
      </c>
      <c r="O2548" s="166">
        <f>Table1[[#This Row],[Medicare Rate in CR]]*Table1[[#This Row],[SumOfUnits]]*Table1[[#This Row],[Actuarial Factor 06/20/2023]]</f>
        <v>9114.7751491233794</v>
      </c>
      <c r="P25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9114.7751491233794</v>
      </c>
      <c r="Q2548" s="166">
        <f>Table1[[#This Row],[Trended Medicare Pricing for all RHCs]]-Table1[[#This Row],[SumOfSFY24 Estimated Payment 5/04/23]]</f>
        <v>-640.86633734284987</v>
      </c>
      <c r="R2548" s="24">
        <f>Table1[[#This Row],[SumOfUnits]]*Table1[[#This Row],[Actuarial Factor 06/20/2023]]</f>
        <v>53.380820785495629</v>
      </c>
      <c r="S2548" s="23"/>
    </row>
    <row r="2549" spans="1:19" x14ac:dyDescent="0.25">
      <c r="A2549" s="192" t="s">
        <v>324</v>
      </c>
      <c r="B2549" s="193" t="s">
        <v>325</v>
      </c>
      <c r="C2549" s="192" t="s">
        <v>78</v>
      </c>
      <c r="D2549" s="192" t="s">
        <v>30</v>
      </c>
      <c r="E2549" s="192" t="s">
        <v>64</v>
      </c>
      <c r="F2549" s="194">
        <v>4316.5943914426152</v>
      </c>
      <c r="G2549">
        <v>24</v>
      </c>
      <c r="H2549">
        <v>24</v>
      </c>
      <c r="I2549" s="167">
        <v>3921.1401951192365</v>
      </c>
      <c r="J2549" s="22">
        <v>0.90838745537284149</v>
      </c>
      <c r="K2549" s="22" t="s">
        <v>326</v>
      </c>
      <c r="L2549" s="22" t="s">
        <v>58</v>
      </c>
      <c r="M2549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49" s="24" t="str">
        <f>IFERROR(IF(Table1[[#This Row],[Medicare Rate in CR]]&gt;0,"Y","N"),"N")</f>
        <v>Y</v>
      </c>
      <c r="O2549" s="166">
        <f>Table1[[#This Row],[Medicare Rate in CR]]*Table1[[#This Row],[SumOfUnits]]*Table1[[#This Row],[Actuarial Factor 06/20/2023]]</f>
        <v>3722.5717921179044</v>
      </c>
      <c r="P25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3722.5717921179044</v>
      </c>
      <c r="Q2549" s="166">
        <f>Table1[[#This Row],[Trended Medicare Pricing for all RHCs]]-Table1[[#This Row],[SumOfSFY24 Estimated Payment 5/04/23]]</f>
        <v>-198.56840300133217</v>
      </c>
      <c r="R2549" s="24">
        <f>Table1[[#This Row],[SumOfUnits]]*Table1[[#This Row],[Actuarial Factor 06/20/2023]]</f>
        <v>21.801298928948196</v>
      </c>
      <c r="S2549" s="23"/>
    </row>
    <row r="2550" spans="1:19" x14ac:dyDescent="0.25">
      <c r="A2550" s="192" t="s">
        <v>324</v>
      </c>
      <c r="B2550" s="193" t="s">
        <v>325</v>
      </c>
      <c r="C2550" s="192" t="s">
        <v>78</v>
      </c>
      <c r="D2550" s="192" t="s">
        <v>31</v>
      </c>
      <c r="E2550" s="192" t="s">
        <v>69</v>
      </c>
      <c r="F2550" s="194">
        <v>2714.5610484725839</v>
      </c>
      <c r="G2550">
        <v>15</v>
      </c>
      <c r="H2550">
        <v>15</v>
      </c>
      <c r="I2550" s="167">
        <v>2905.9218629278066</v>
      </c>
      <c r="J2550" s="22">
        <v>1.0704942018389665</v>
      </c>
      <c r="K2550" s="22" t="s">
        <v>326</v>
      </c>
      <c r="L2550" s="22" t="s">
        <v>58</v>
      </c>
      <c r="M2550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50" s="24" t="str">
        <f>IFERROR(IF(Table1[[#This Row],[Medicare Rate in CR]]&gt;0,"Y","N"),"N")</f>
        <v>Y</v>
      </c>
      <c r="O2550" s="166">
        <f>Table1[[#This Row],[Medicare Rate in CR]]*Table1[[#This Row],[SumOfUnits]]*Table1[[#This Row],[Actuarial Factor 06/20/2023]]</f>
        <v>2741.8032744600528</v>
      </c>
      <c r="P25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2741.8032744600528</v>
      </c>
      <c r="Q2550" s="166">
        <f>Table1[[#This Row],[Trended Medicare Pricing for all RHCs]]-Table1[[#This Row],[SumOfSFY24 Estimated Payment 5/04/23]]</f>
        <v>-164.11858846775385</v>
      </c>
      <c r="R2550" s="24">
        <f>Table1[[#This Row],[SumOfUnits]]*Table1[[#This Row],[Actuarial Factor 06/20/2023]]</f>
        <v>16.057413027584499</v>
      </c>
      <c r="S2550" s="23"/>
    </row>
    <row r="2551" spans="1:19" x14ac:dyDescent="0.25">
      <c r="A2551" s="192" t="s">
        <v>324</v>
      </c>
      <c r="B2551" s="193" t="s">
        <v>325</v>
      </c>
      <c r="C2551" s="192" t="s">
        <v>79</v>
      </c>
      <c r="D2551" s="192" t="s">
        <v>30</v>
      </c>
      <c r="E2551" s="192" t="s">
        <v>64</v>
      </c>
      <c r="F2551" s="194">
        <v>366.96540425941987</v>
      </c>
      <c r="G2551">
        <v>2</v>
      </c>
      <c r="H2551">
        <v>2</v>
      </c>
      <c r="I2551" s="167">
        <v>351.11077425414896</v>
      </c>
      <c r="J2551" s="22">
        <v>0.95679530053448103</v>
      </c>
      <c r="K2551" s="22" t="s">
        <v>326</v>
      </c>
      <c r="L2551" s="22" t="s">
        <v>58</v>
      </c>
      <c r="M2551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51" s="24" t="str">
        <f>IFERROR(IF(Table1[[#This Row],[Medicare Rate in CR]]&gt;0,"Y","N"),"N")</f>
        <v>Y</v>
      </c>
      <c r="O2551" s="166">
        <f>Table1[[#This Row],[Medicare Rate in CR]]*Table1[[#This Row],[SumOfUnits]]*Table1[[#This Row],[Actuarial Factor 06/20/2023]]</f>
        <v>326.7455951325253</v>
      </c>
      <c r="P25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326.7455951325253</v>
      </c>
      <c r="Q2551" s="166">
        <f>Table1[[#This Row],[Trended Medicare Pricing for all RHCs]]-Table1[[#This Row],[SumOfSFY24 Estimated Payment 5/04/23]]</f>
        <v>-24.365179121623669</v>
      </c>
      <c r="R2551" s="24">
        <f>Table1[[#This Row],[SumOfUnits]]*Table1[[#This Row],[Actuarial Factor 06/20/2023]]</f>
        <v>1.9135906010689621</v>
      </c>
      <c r="S2551" s="23"/>
    </row>
    <row r="2552" spans="1:19" x14ac:dyDescent="0.25">
      <c r="A2552" s="192" t="s">
        <v>324</v>
      </c>
      <c r="B2552" s="193" t="s">
        <v>325</v>
      </c>
      <c r="C2552" s="192" t="s">
        <v>79</v>
      </c>
      <c r="D2552" s="192" t="s">
        <v>30</v>
      </c>
      <c r="E2552" s="192" t="s">
        <v>77</v>
      </c>
      <c r="F2552" s="194">
        <v>183.48270212970993</v>
      </c>
      <c r="G2552">
        <v>1</v>
      </c>
      <c r="H2552">
        <v>1</v>
      </c>
      <c r="I2552" s="167">
        <v>234.50316639608729</v>
      </c>
      <c r="J2552" s="22">
        <v>1.2780668895442215</v>
      </c>
      <c r="K2552" s="22" t="s">
        <v>326</v>
      </c>
      <c r="L2552" s="22" t="s">
        <v>58</v>
      </c>
      <c r="M2552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52" s="24" t="str">
        <f>IFERROR(IF(Table1[[#This Row],[Medicare Rate in CR]]&gt;0,"Y","N"),"N")</f>
        <v>Y</v>
      </c>
      <c r="O2552" s="166">
        <f>Table1[[#This Row],[Medicare Rate in CR]]*Table1[[#This Row],[SumOfUnits]]*Table1[[#This Row],[Actuarial Factor 06/20/2023]]</f>
        <v>218.22992138967584</v>
      </c>
      <c r="P25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218.22992138967584</v>
      </c>
      <c r="Q2552" s="166">
        <f>Table1[[#This Row],[Trended Medicare Pricing for all RHCs]]-Table1[[#This Row],[SumOfSFY24 Estimated Payment 5/04/23]]</f>
        <v>-16.273245006411457</v>
      </c>
      <c r="R2552" s="24">
        <f>Table1[[#This Row],[SumOfUnits]]*Table1[[#This Row],[Actuarial Factor 06/20/2023]]</f>
        <v>1.2780668895442215</v>
      </c>
      <c r="S2552" s="23"/>
    </row>
    <row r="2553" spans="1:19" x14ac:dyDescent="0.25">
      <c r="A2553" s="192" t="s">
        <v>324</v>
      </c>
      <c r="B2553" s="193" t="s">
        <v>325</v>
      </c>
      <c r="C2553" s="192" t="s">
        <v>55</v>
      </c>
      <c r="D2553" s="192" t="s">
        <v>30</v>
      </c>
      <c r="E2553" s="192" t="s">
        <v>63</v>
      </c>
      <c r="F2553" s="194">
        <v>183.48270212970993</v>
      </c>
      <c r="G2553">
        <v>1</v>
      </c>
      <c r="H2553">
        <v>1</v>
      </c>
      <c r="I2553" s="167">
        <v>183.96809721211679</v>
      </c>
      <c r="J2553" s="22">
        <v>1.0026454541859957</v>
      </c>
      <c r="K2553" s="22" t="s">
        <v>326</v>
      </c>
      <c r="L2553" s="22" t="s">
        <v>58</v>
      </c>
      <c r="M2553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53" s="24" t="str">
        <f>IFERROR(IF(Table1[[#This Row],[Medicare Rate in CR]]&gt;0,"Y","N"),"N")</f>
        <v>Y</v>
      </c>
      <c r="O2553" s="166">
        <f>Table1[[#This Row],[Medicare Rate in CR]]*Table1[[#This Row],[SumOfUnits]]*Table1[[#This Row],[Actuarial Factor 06/20/2023]]</f>
        <v>171.20171130225876</v>
      </c>
      <c r="P25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171.20171130225876</v>
      </c>
      <c r="Q2553" s="166">
        <f>Table1[[#This Row],[Trended Medicare Pricing for all RHCs]]-Table1[[#This Row],[SumOfSFY24 Estimated Payment 5/04/23]]</f>
        <v>-12.76638590985803</v>
      </c>
      <c r="R2553" s="24">
        <f>Table1[[#This Row],[SumOfUnits]]*Table1[[#This Row],[Actuarial Factor 06/20/2023]]</f>
        <v>1.0026454541859957</v>
      </c>
      <c r="S2553" s="23"/>
    </row>
    <row r="2554" spans="1:19" x14ac:dyDescent="0.25">
      <c r="A2554" s="192" t="s">
        <v>324</v>
      </c>
      <c r="B2554" s="193" t="s">
        <v>325</v>
      </c>
      <c r="C2554" s="192" t="s">
        <v>83</v>
      </c>
      <c r="D2554" s="192" t="s">
        <v>30</v>
      </c>
      <c r="E2554" s="192" t="s">
        <v>56</v>
      </c>
      <c r="F2554" s="194">
        <v>3995.1720150332471</v>
      </c>
      <c r="G2554">
        <v>22</v>
      </c>
      <c r="H2554">
        <v>22</v>
      </c>
      <c r="I2554" s="167">
        <v>4418.1403610086236</v>
      </c>
      <c r="J2554" s="22">
        <v>1.1058698710302857</v>
      </c>
      <c r="K2554" s="22" t="s">
        <v>326</v>
      </c>
      <c r="L2554" s="22" t="s">
        <v>58</v>
      </c>
      <c r="M2554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54" s="24" t="str">
        <f>IFERROR(IF(Table1[[#This Row],[Medicare Rate in CR]]&gt;0,"Y","N"),"N")</f>
        <v>Y</v>
      </c>
      <c r="O2554" s="166">
        <f>Table1[[#This Row],[Medicare Rate in CR]]*Table1[[#This Row],[SumOfUnits]]*Table1[[#This Row],[Actuarial Factor 06/20/2023]]</f>
        <v>4154.2001705252678</v>
      </c>
      <c r="P25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4154.2001705252678</v>
      </c>
      <c r="Q2554" s="166">
        <f>Table1[[#This Row],[Trended Medicare Pricing for all RHCs]]-Table1[[#This Row],[SumOfSFY24 Estimated Payment 5/04/23]]</f>
        <v>-263.94019048335576</v>
      </c>
      <c r="R2554" s="24">
        <f>Table1[[#This Row],[SumOfUnits]]*Table1[[#This Row],[Actuarial Factor 06/20/2023]]</f>
        <v>24.329137162666285</v>
      </c>
      <c r="S2554" s="23"/>
    </row>
    <row r="2555" spans="1:19" x14ac:dyDescent="0.25">
      <c r="A2555" s="192" t="s">
        <v>324</v>
      </c>
      <c r="B2555" s="193" t="s">
        <v>325</v>
      </c>
      <c r="C2555" s="192" t="s">
        <v>83</v>
      </c>
      <c r="D2555" s="192" t="s">
        <v>30</v>
      </c>
      <c r="E2555" s="192" t="s">
        <v>59</v>
      </c>
      <c r="F2555" s="194">
        <v>26307.892454466586</v>
      </c>
      <c r="G2555">
        <v>145</v>
      </c>
      <c r="H2555">
        <v>145</v>
      </c>
      <c r="I2555" s="167">
        <v>24040.620117148843</v>
      </c>
      <c r="J2555" s="22">
        <v>0.91381778904403255</v>
      </c>
      <c r="K2555" s="22" t="s">
        <v>326</v>
      </c>
      <c r="L2555" s="22" t="s">
        <v>58</v>
      </c>
      <c r="M2555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55" s="24" t="str">
        <f>IFERROR(IF(Table1[[#This Row],[Medicare Rate in CR]]&gt;0,"Y","N"),"N")</f>
        <v>Y</v>
      </c>
      <c r="O2555" s="166">
        <f>Table1[[#This Row],[Medicare Rate in CR]]*Table1[[#This Row],[SumOfUnits]]*Table1[[#This Row],[Actuarial Factor 06/20/2023]]</f>
        <v>22624.986184493941</v>
      </c>
      <c r="P25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22624.986184493941</v>
      </c>
      <c r="Q2555" s="166">
        <f>Table1[[#This Row],[Trended Medicare Pricing for all RHCs]]-Table1[[#This Row],[SumOfSFY24 Estimated Payment 5/04/23]]</f>
        <v>-1415.6339326549023</v>
      </c>
      <c r="R2555" s="24">
        <f>Table1[[#This Row],[SumOfUnits]]*Table1[[#This Row],[Actuarial Factor 06/20/2023]]</f>
        <v>132.50357941138472</v>
      </c>
      <c r="S2555" s="23"/>
    </row>
    <row r="2556" spans="1:19" x14ac:dyDescent="0.25">
      <c r="A2556" s="192" t="s">
        <v>324</v>
      </c>
      <c r="B2556" s="193" t="s">
        <v>325</v>
      </c>
      <c r="C2556" s="192" t="s">
        <v>83</v>
      </c>
      <c r="D2556" s="192" t="s">
        <v>30</v>
      </c>
      <c r="E2556" s="192" t="s">
        <v>60</v>
      </c>
      <c r="F2556" s="194">
        <v>15983.791076418989</v>
      </c>
      <c r="G2556">
        <v>88</v>
      </c>
      <c r="H2556">
        <v>88</v>
      </c>
      <c r="I2556" s="167">
        <v>13120.058412459866</v>
      </c>
      <c r="J2556" s="22">
        <v>0.8208352042223569</v>
      </c>
      <c r="K2556" s="22" t="s">
        <v>326</v>
      </c>
      <c r="L2556" s="22" t="s">
        <v>58</v>
      </c>
      <c r="M2556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56" s="24" t="str">
        <f>IFERROR(IF(Table1[[#This Row],[Medicare Rate in CR]]&gt;0,"Y","N"),"N")</f>
        <v>Y</v>
      </c>
      <c r="O2556" s="166">
        <f>Table1[[#This Row],[Medicare Rate in CR]]*Table1[[#This Row],[SumOfUnits]]*Table1[[#This Row],[Actuarial Factor 06/20/2023]]</f>
        <v>12333.869778645134</v>
      </c>
      <c r="P25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12333.869778645134</v>
      </c>
      <c r="Q2556" s="166">
        <f>Table1[[#This Row],[Trended Medicare Pricing for all RHCs]]-Table1[[#This Row],[SumOfSFY24 Estimated Payment 5/04/23]]</f>
        <v>-786.18863381473238</v>
      </c>
      <c r="R2556" s="24">
        <f>Table1[[#This Row],[SumOfUnits]]*Table1[[#This Row],[Actuarial Factor 06/20/2023]]</f>
        <v>72.233497971567402</v>
      </c>
      <c r="S2556" s="23"/>
    </row>
    <row r="2557" spans="1:19" x14ac:dyDescent="0.25">
      <c r="A2557" s="192" t="s">
        <v>324</v>
      </c>
      <c r="B2557" s="193" t="s">
        <v>325</v>
      </c>
      <c r="C2557" s="192" t="s">
        <v>83</v>
      </c>
      <c r="D2557" s="192" t="s">
        <v>30</v>
      </c>
      <c r="E2557" s="192" t="s">
        <v>61</v>
      </c>
      <c r="F2557" s="194">
        <v>4343.2976775561347</v>
      </c>
      <c r="G2557">
        <v>24</v>
      </c>
      <c r="H2557">
        <v>24</v>
      </c>
      <c r="I2557" s="167">
        <v>3565.1316361552781</v>
      </c>
      <c r="J2557" s="22">
        <v>0.8208352042223569</v>
      </c>
      <c r="K2557" s="22" t="s">
        <v>326</v>
      </c>
      <c r="L2557" s="22" t="s">
        <v>58</v>
      </c>
      <c r="M2557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57" s="24" t="str">
        <f>IFERROR(IF(Table1[[#This Row],[Medicare Rate in CR]]&gt;0,"Y","N"),"N")</f>
        <v>Y</v>
      </c>
      <c r="O2557" s="166">
        <f>Table1[[#This Row],[Medicare Rate in CR]]*Table1[[#This Row],[SumOfUnits]]*Table1[[#This Row],[Actuarial Factor 06/20/2023]]</f>
        <v>3363.7826669032183</v>
      </c>
      <c r="P25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3363.7826669032183</v>
      </c>
      <c r="Q2557" s="166">
        <f>Table1[[#This Row],[Trended Medicare Pricing for all RHCs]]-Table1[[#This Row],[SumOfSFY24 Estimated Payment 5/04/23]]</f>
        <v>-201.34896925205976</v>
      </c>
      <c r="R2557" s="24">
        <f>Table1[[#This Row],[SumOfUnits]]*Table1[[#This Row],[Actuarial Factor 06/20/2023]]</f>
        <v>19.700044901336565</v>
      </c>
      <c r="S2557" s="23"/>
    </row>
    <row r="2558" spans="1:19" x14ac:dyDescent="0.25">
      <c r="A2558" s="192" t="s">
        <v>324</v>
      </c>
      <c r="B2558" s="193" t="s">
        <v>325</v>
      </c>
      <c r="C2558" s="192" t="s">
        <v>83</v>
      </c>
      <c r="D2558" s="192" t="s">
        <v>30</v>
      </c>
      <c r="E2558" s="192" t="s">
        <v>62</v>
      </c>
      <c r="F2558" s="194">
        <v>33404.933988628676</v>
      </c>
      <c r="G2558">
        <v>187</v>
      </c>
      <c r="H2558">
        <v>187</v>
      </c>
      <c r="I2558" s="167">
        <v>31831.170764322153</v>
      </c>
      <c r="J2558" s="22">
        <v>0.95288830012829107</v>
      </c>
      <c r="K2558" s="22" t="s">
        <v>326</v>
      </c>
      <c r="L2558" s="22" t="s">
        <v>58</v>
      </c>
      <c r="M2558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58" s="24" t="str">
        <f>IFERROR(IF(Table1[[#This Row],[Medicare Rate in CR]]&gt;0,"Y","N"),"N")</f>
        <v>Y</v>
      </c>
      <c r="O2558" s="166">
        <f>Table1[[#This Row],[Medicare Rate in CR]]*Table1[[#This Row],[SumOfUnits]]*Table1[[#This Row],[Actuarial Factor 06/20/2023]]</f>
        <v>30425.961645171366</v>
      </c>
      <c r="P25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30425.961645171366</v>
      </c>
      <c r="Q2558" s="166">
        <f>Table1[[#This Row],[Trended Medicare Pricing for all RHCs]]-Table1[[#This Row],[SumOfSFY24 Estimated Payment 5/04/23]]</f>
        <v>-1405.2091191507861</v>
      </c>
      <c r="R2558" s="24">
        <f>Table1[[#This Row],[SumOfUnits]]*Table1[[#This Row],[Actuarial Factor 06/20/2023]]</f>
        <v>178.19011212399042</v>
      </c>
      <c r="S2558" s="23"/>
    </row>
    <row r="2559" spans="1:19" x14ac:dyDescent="0.25">
      <c r="A2559" s="192" t="s">
        <v>324</v>
      </c>
      <c r="B2559" s="193" t="s">
        <v>325</v>
      </c>
      <c r="C2559" s="192" t="s">
        <v>83</v>
      </c>
      <c r="D2559" s="192" t="s">
        <v>30</v>
      </c>
      <c r="E2559" s="192" t="s">
        <v>63</v>
      </c>
      <c r="F2559" s="194">
        <v>21473.865278982314</v>
      </c>
      <c r="G2559">
        <v>118</v>
      </c>
      <c r="H2559">
        <v>118</v>
      </c>
      <c r="I2559" s="167">
        <v>19924.126131901885</v>
      </c>
      <c r="J2559" s="22">
        <v>0.92783138354708572</v>
      </c>
      <c r="K2559" s="22" t="s">
        <v>326</v>
      </c>
      <c r="L2559" s="22" t="s">
        <v>58</v>
      </c>
      <c r="M2559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59" s="24" t="str">
        <f>IFERROR(IF(Table1[[#This Row],[Medicare Rate in CR]]&gt;0,"Y","N"),"N")</f>
        <v>Y</v>
      </c>
      <c r="O2559" s="166">
        <f>Table1[[#This Row],[Medicare Rate in CR]]*Table1[[#This Row],[SumOfUnits]]*Table1[[#This Row],[Actuarial Factor 06/20/2023]]</f>
        <v>18694.410631398456</v>
      </c>
      <c r="P25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18694.410631398456</v>
      </c>
      <c r="Q2559" s="166">
        <f>Table1[[#This Row],[Trended Medicare Pricing for all RHCs]]-Table1[[#This Row],[SumOfSFY24 Estimated Payment 5/04/23]]</f>
        <v>-1229.7155005034292</v>
      </c>
      <c r="R2559" s="24">
        <f>Table1[[#This Row],[SumOfUnits]]*Table1[[#This Row],[Actuarial Factor 06/20/2023]]</f>
        <v>109.48410325855612</v>
      </c>
      <c r="S2559" s="23"/>
    </row>
    <row r="2560" spans="1:19" x14ac:dyDescent="0.25">
      <c r="A2560" s="192" t="s">
        <v>324</v>
      </c>
      <c r="B2560" s="193" t="s">
        <v>325</v>
      </c>
      <c r="C2560" s="192" t="s">
        <v>83</v>
      </c>
      <c r="D2560" s="192" t="s">
        <v>30</v>
      </c>
      <c r="E2560" s="192" t="s">
        <v>64</v>
      </c>
      <c r="F2560" s="194">
        <v>30523.330442324317</v>
      </c>
      <c r="G2560">
        <v>168</v>
      </c>
      <c r="H2560">
        <v>168</v>
      </c>
      <c r="I2560" s="167">
        <v>29520.302519205074</v>
      </c>
      <c r="J2560" s="22">
        <v>0.96713897505337676</v>
      </c>
      <c r="K2560" s="22" t="s">
        <v>326</v>
      </c>
      <c r="L2560" s="22" t="s">
        <v>58</v>
      </c>
      <c r="M2560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60" s="24" t="str">
        <f>IFERROR(IF(Table1[[#This Row],[Medicare Rate in CR]]&gt;0,"Y","N"),"N")</f>
        <v>Y</v>
      </c>
      <c r="O2560" s="166">
        <f>Table1[[#This Row],[Medicare Rate in CR]]*Table1[[#This Row],[SumOfUnits]]*Table1[[#This Row],[Actuarial Factor 06/20/2023]]</f>
        <v>27743.348638381165</v>
      </c>
      <c r="P25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27743.348638381165</v>
      </c>
      <c r="Q2560" s="166">
        <f>Table1[[#This Row],[Trended Medicare Pricing for all RHCs]]-Table1[[#This Row],[SumOfSFY24 Estimated Payment 5/04/23]]</f>
        <v>-1776.9538808239085</v>
      </c>
      <c r="R2560" s="24">
        <f>Table1[[#This Row],[SumOfUnits]]*Table1[[#This Row],[Actuarial Factor 06/20/2023]]</f>
        <v>162.4793478089673</v>
      </c>
      <c r="S2560" s="23"/>
    </row>
    <row r="2561" spans="1:19" x14ac:dyDescent="0.25">
      <c r="A2561" s="192" t="s">
        <v>324</v>
      </c>
      <c r="B2561" s="193" t="s">
        <v>325</v>
      </c>
      <c r="C2561" s="192" t="s">
        <v>83</v>
      </c>
      <c r="D2561" s="192" t="s">
        <v>30</v>
      </c>
      <c r="E2561" s="192" t="s">
        <v>77</v>
      </c>
      <c r="F2561" s="194">
        <v>15790.228389708003</v>
      </c>
      <c r="G2561">
        <v>88</v>
      </c>
      <c r="H2561">
        <v>88</v>
      </c>
      <c r="I2561" s="167">
        <v>17271.628463636862</v>
      </c>
      <c r="J2561" s="22">
        <v>1.0938175203909291</v>
      </c>
      <c r="K2561" s="22" t="s">
        <v>326</v>
      </c>
      <c r="L2561" s="22" t="s">
        <v>58</v>
      </c>
      <c r="M2561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61" s="24" t="str">
        <f>IFERROR(IF(Table1[[#This Row],[Medicare Rate in CR]]&gt;0,"Y","N"),"N")</f>
        <v>Y</v>
      </c>
      <c r="O2561" s="166">
        <f>Table1[[#This Row],[Medicare Rate in CR]]*Table1[[#This Row],[SumOfUnits]]*Table1[[#This Row],[Actuarial Factor 06/20/2023]]</f>
        <v>16435.702061394099</v>
      </c>
      <c r="P25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16435.702061394099</v>
      </c>
      <c r="Q2561" s="166">
        <f>Table1[[#This Row],[Trended Medicare Pricing for all RHCs]]-Table1[[#This Row],[SumOfSFY24 Estimated Payment 5/04/23]]</f>
        <v>-835.92640224276329</v>
      </c>
      <c r="R2561" s="24">
        <f>Table1[[#This Row],[SumOfUnits]]*Table1[[#This Row],[Actuarial Factor 06/20/2023]]</f>
        <v>96.255941794401764</v>
      </c>
      <c r="S2561" s="23"/>
    </row>
    <row r="2562" spans="1:19" x14ac:dyDescent="0.25">
      <c r="A2562" s="192" t="s">
        <v>324</v>
      </c>
      <c r="B2562" s="193" t="s">
        <v>325</v>
      </c>
      <c r="C2562" s="192" t="s">
        <v>83</v>
      </c>
      <c r="D2562" s="192" t="s">
        <v>32</v>
      </c>
      <c r="E2562" s="192" t="s">
        <v>81</v>
      </c>
      <c r="F2562" s="194">
        <v>179.71475378240339</v>
      </c>
      <c r="G2562">
        <v>1</v>
      </c>
      <c r="H2562">
        <v>1</v>
      </c>
      <c r="I2562" s="167">
        <v>189.28093711313082</v>
      </c>
      <c r="J2562" s="22">
        <v>1.0532298163027285</v>
      </c>
      <c r="K2562" s="22" t="s">
        <v>326</v>
      </c>
      <c r="L2562" s="22" t="s">
        <v>58</v>
      </c>
      <c r="M2562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62" s="24" t="str">
        <f>IFERROR(IF(Table1[[#This Row],[Medicare Rate in CR]]&gt;0,"Y","N"),"N")</f>
        <v>Y</v>
      </c>
      <c r="O2562" s="166">
        <f>Table1[[#This Row],[Medicare Rate in CR]]*Table1[[#This Row],[SumOfUnits]]*Table1[[#This Row],[Actuarial Factor 06/20/2023]]</f>
        <v>179.83899113369088</v>
      </c>
      <c r="P25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179.83899113369088</v>
      </c>
      <c r="Q2562" s="166">
        <f>Table1[[#This Row],[Trended Medicare Pricing for all RHCs]]-Table1[[#This Row],[SumOfSFY24 Estimated Payment 5/04/23]]</f>
        <v>-9.4419459794399359</v>
      </c>
      <c r="R2562" s="24">
        <f>Table1[[#This Row],[SumOfUnits]]*Table1[[#This Row],[Actuarial Factor 06/20/2023]]</f>
        <v>1.0532298163027285</v>
      </c>
      <c r="S2562" s="23"/>
    </row>
    <row r="2563" spans="1:19" x14ac:dyDescent="0.25">
      <c r="A2563" s="192" t="s">
        <v>324</v>
      </c>
      <c r="B2563" s="193" t="s">
        <v>325</v>
      </c>
      <c r="C2563" s="192" t="s">
        <v>83</v>
      </c>
      <c r="D2563" s="192" t="s">
        <v>32</v>
      </c>
      <c r="E2563" s="192" t="s">
        <v>65</v>
      </c>
      <c r="F2563" s="194">
        <v>1823.5231762551794</v>
      </c>
      <c r="G2563">
        <v>10</v>
      </c>
      <c r="H2563">
        <v>10</v>
      </c>
      <c r="I2563" s="167">
        <v>2132.7225161342162</v>
      </c>
      <c r="J2563" s="22">
        <v>1.1695615081317554</v>
      </c>
      <c r="K2563" s="22" t="s">
        <v>326</v>
      </c>
      <c r="L2563" s="22" t="s">
        <v>58</v>
      </c>
      <c r="M2563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63" s="24" t="str">
        <f>IFERROR(IF(Table1[[#This Row],[Medicare Rate in CR]]&gt;0,"Y","N"),"N")</f>
        <v>Y</v>
      </c>
      <c r="O2563" s="166">
        <f>Table1[[#This Row],[Medicare Rate in CR]]*Table1[[#This Row],[SumOfUnits]]*Table1[[#This Row],[Actuarial Factor 06/20/2023]]</f>
        <v>1997.0262751349724</v>
      </c>
      <c r="P25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1997.0262751349724</v>
      </c>
      <c r="Q2563" s="166">
        <f>Table1[[#This Row],[Trended Medicare Pricing for all RHCs]]-Table1[[#This Row],[SumOfSFY24 Estimated Payment 5/04/23]]</f>
        <v>-135.69624099924386</v>
      </c>
      <c r="R2563" s="24">
        <f>Table1[[#This Row],[SumOfUnits]]*Table1[[#This Row],[Actuarial Factor 06/20/2023]]</f>
        <v>11.695615081317554</v>
      </c>
      <c r="S2563" s="23"/>
    </row>
    <row r="2564" spans="1:19" x14ac:dyDescent="0.25">
      <c r="A2564" s="192" t="s">
        <v>324</v>
      </c>
      <c r="B2564" s="193" t="s">
        <v>325</v>
      </c>
      <c r="C2564" s="192" t="s">
        <v>83</v>
      </c>
      <c r="D2564" s="192" t="s">
        <v>32</v>
      </c>
      <c r="E2564" s="192" t="s">
        <v>66</v>
      </c>
      <c r="F2564" s="194">
        <v>4006.4758600751679</v>
      </c>
      <c r="G2564">
        <v>22</v>
      </c>
      <c r="H2564">
        <v>22</v>
      </c>
      <c r="I2564" s="167">
        <v>3867.9874665744633</v>
      </c>
      <c r="J2564" s="22">
        <v>0.96543386299147538</v>
      </c>
      <c r="K2564" s="22" t="s">
        <v>326</v>
      </c>
      <c r="L2564" s="22" t="s">
        <v>58</v>
      </c>
      <c r="M2564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64" s="24" t="str">
        <f>IFERROR(IF(Table1[[#This Row],[Medicare Rate in CR]]&gt;0,"Y","N"),"N")</f>
        <v>Y</v>
      </c>
      <c r="O2564" s="166">
        <f>Table1[[#This Row],[Medicare Rate in CR]]*Table1[[#This Row],[SumOfUnits]]*Table1[[#This Row],[Actuarial Factor 06/20/2023]]</f>
        <v>3626.6523063274772</v>
      </c>
      <c r="P25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3626.6523063274772</v>
      </c>
      <c r="Q2564" s="166">
        <f>Table1[[#This Row],[Trended Medicare Pricing for all RHCs]]-Table1[[#This Row],[SumOfSFY24 Estimated Payment 5/04/23]]</f>
        <v>-241.33516024698611</v>
      </c>
      <c r="R2564" s="24">
        <f>Table1[[#This Row],[SumOfUnits]]*Table1[[#This Row],[Actuarial Factor 06/20/2023]]</f>
        <v>21.239544985812458</v>
      </c>
      <c r="S2564" s="23"/>
    </row>
    <row r="2565" spans="1:19" x14ac:dyDescent="0.25">
      <c r="A2565" s="192" t="s">
        <v>324</v>
      </c>
      <c r="B2565" s="193" t="s">
        <v>325</v>
      </c>
      <c r="C2565" s="192" t="s">
        <v>83</v>
      </c>
      <c r="D2565" s="192" t="s">
        <v>31</v>
      </c>
      <c r="E2565" s="192" t="s">
        <v>67</v>
      </c>
      <c r="F2565" s="194">
        <v>1819.7552279078732</v>
      </c>
      <c r="G2565">
        <v>10</v>
      </c>
      <c r="H2565">
        <v>10</v>
      </c>
      <c r="I2565" s="167">
        <v>2064.2071668207</v>
      </c>
      <c r="J2565" s="22">
        <v>1.134332318524985</v>
      </c>
      <c r="K2565" s="22" t="s">
        <v>326</v>
      </c>
      <c r="L2565" s="22" t="s">
        <v>58</v>
      </c>
      <c r="M2565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65" s="24" t="str">
        <f>IFERROR(IF(Table1[[#This Row],[Medicare Rate in CR]]&gt;0,"Y","N"),"N")</f>
        <v>Y</v>
      </c>
      <c r="O2565" s="166">
        <f>Table1[[#This Row],[Medicare Rate in CR]]*Table1[[#This Row],[SumOfUnits]]*Table1[[#This Row],[Actuarial Factor 06/20/2023]]</f>
        <v>1936.8724338814118</v>
      </c>
      <c r="P25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1936.8724338814118</v>
      </c>
      <c r="Q2565" s="166">
        <f>Table1[[#This Row],[Trended Medicare Pricing for all RHCs]]-Table1[[#This Row],[SumOfSFY24 Estimated Payment 5/04/23]]</f>
        <v>-127.33473293928819</v>
      </c>
      <c r="R2565" s="24">
        <f>Table1[[#This Row],[SumOfUnits]]*Table1[[#This Row],[Actuarial Factor 06/20/2023]]</f>
        <v>11.343323185249849</v>
      </c>
      <c r="S2565" s="23"/>
    </row>
    <row r="2566" spans="1:19" x14ac:dyDescent="0.25">
      <c r="A2566" s="192" t="s">
        <v>324</v>
      </c>
      <c r="B2566" s="193" t="s">
        <v>325</v>
      </c>
      <c r="C2566" s="192" t="s">
        <v>83</v>
      </c>
      <c r="D2566" s="192" t="s">
        <v>31</v>
      </c>
      <c r="E2566" s="192" t="s">
        <v>68</v>
      </c>
      <c r="F2566" s="194">
        <v>5612.6047990748748</v>
      </c>
      <c r="G2566">
        <v>31</v>
      </c>
      <c r="H2566">
        <v>31</v>
      </c>
      <c r="I2566" s="167">
        <v>5817.6127775349087</v>
      </c>
      <c r="J2566" s="22">
        <v>1.0365263519879087</v>
      </c>
      <c r="K2566" s="22" t="s">
        <v>326</v>
      </c>
      <c r="L2566" s="22" t="s">
        <v>58</v>
      </c>
      <c r="M2566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66" s="24" t="str">
        <f>IFERROR(IF(Table1[[#This Row],[Medicare Rate in CR]]&gt;0,"Y","N"),"N")</f>
        <v>Y</v>
      </c>
      <c r="O2566" s="166">
        <f>Table1[[#This Row],[Medicare Rate in CR]]*Table1[[#This Row],[SumOfUnits]]*Table1[[#This Row],[Actuarial Factor 06/20/2023]]</f>
        <v>5486.5931126599971</v>
      </c>
      <c r="P25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5486.5931126599971</v>
      </c>
      <c r="Q2566" s="166">
        <f>Table1[[#This Row],[Trended Medicare Pricing for all RHCs]]-Table1[[#This Row],[SumOfSFY24 Estimated Payment 5/04/23]]</f>
        <v>-331.01966487491154</v>
      </c>
      <c r="R2566" s="24">
        <f>Table1[[#This Row],[SumOfUnits]]*Table1[[#This Row],[Actuarial Factor 06/20/2023]]</f>
        <v>32.132316911625168</v>
      </c>
      <c r="S2566" s="23"/>
    </row>
    <row r="2567" spans="1:19" x14ac:dyDescent="0.25">
      <c r="A2567" s="192" t="s">
        <v>324</v>
      </c>
      <c r="B2567" s="193" t="s">
        <v>325</v>
      </c>
      <c r="C2567" s="192" t="s">
        <v>83</v>
      </c>
      <c r="D2567" s="192" t="s">
        <v>31</v>
      </c>
      <c r="E2567" s="192" t="s">
        <v>74</v>
      </c>
      <c r="F2567" s="194">
        <v>3631.974559121134</v>
      </c>
      <c r="G2567">
        <v>20</v>
      </c>
      <c r="H2567">
        <v>20</v>
      </c>
      <c r="I2567" s="167">
        <v>4567.4102352668187</v>
      </c>
      <c r="J2567" s="22">
        <v>1.2575556796774594</v>
      </c>
      <c r="K2567" s="22" t="s">
        <v>326</v>
      </c>
      <c r="L2567" s="22" t="s">
        <v>58</v>
      </c>
      <c r="M2567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67" s="24" t="str">
        <f>IFERROR(IF(Table1[[#This Row],[Medicare Rate in CR]]&gt;0,"Y","N"),"N")</f>
        <v>Y</v>
      </c>
      <c r="O2567" s="166">
        <f>Table1[[#This Row],[Medicare Rate in CR]]*Table1[[#This Row],[SumOfUnits]]*Table1[[#This Row],[Actuarial Factor 06/20/2023]]</f>
        <v>4294.5526460985238</v>
      </c>
      <c r="P25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4294.5526460985238</v>
      </c>
      <c r="Q2567" s="166">
        <f>Table1[[#This Row],[Trended Medicare Pricing for all RHCs]]-Table1[[#This Row],[SumOfSFY24 Estimated Payment 5/04/23]]</f>
        <v>-272.85758916829491</v>
      </c>
      <c r="R2567" s="24">
        <f>Table1[[#This Row],[SumOfUnits]]*Table1[[#This Row],[Actuarial Factor 06/20/2023]]</f>
        <v>25.151113593549187</v>
      </c>
      <c r="S2567" s="23"/>
    </row>
    <row r="2568" spans="1:19" x14ac:dyDescent="0.25">
      <c r="A2568" s="192" t="s">
        <v>324</v>
      </c>
      <c r="B2568" s="193" t="s">
        <v>325</v>
      </c>
      <c r="C2568" s="192" t="s">
        <v>83</v>
      </c>
      <c r="D2568" s="192" t="s">
        <v>31</v>
      </c>
      <c r="E2568" s="192" t="s">
        <v>69</v>
      </c>
      <c r="F2568" s="194">
        <v>59025.23850823957</v>
      </c>
      <c r="G2568">
        <v>325</v>
      </c>
      <c r="H2568">
        <v>325</v>
      </c>
      <c r="I2568" s="167">
        <v>68339.205342347384</v>
      </c>
      <c r="J2568" s="22">
        <v>1.1577963438946144</v>
      </c>
      <c r="K2568" s="22" t="s">
        <v>326</v>
      </c>
      <c r="L2568" s="22" t="s">
        <v>58</v>
      </c>
      <c r="M2568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68" s="24" t="str">
        <f>IFERROR(IF(Table1[[#This Row],[Medicare Rate in CR]]&gt;0,"Y","N"),"N")</f>
        <v>Y</v>
      </c>
      <c r="O2568" s="166">
        <f>Table1[[#This Row],[Medicare Rate in CR]]*Table1[[#This Row],[SumOfUnits]]*Table1[[#This Row],[Actuarial Factor 06/20/2023]]</f>
        <v>64250.46085900176</v>
      </c>
      <c r="P25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64250.46085900176</v>
      </c>
      <c r="Q2568" s="166">
        <f>Table1[[#This Row],[Trended Medicare Pricing for all RHCs]]-Table1[[#This Row],[SumOfSFY24 Estimated Payment 5/04/23]]</f>
        <v>-4088.7444833456248</v>
      </c>
      <c r="R2568" s="24">
        <f>Table1[[#This Row],[SumOfUnits]]*Table1[[#This Row],[Actuarial Factor 06/20/2023]]</f>
        <v>376.2838117657497</v>
      </c>
      <c r="S2568" s="23"/>
    </row>
    <row r="2569" spans="1:19" x14ac:dyDescent="0.25">
      <c r="A2569" s="192" t="s">
        <v>324</v>
      </c>
      <c r="B2569" s="193" t="s">
        <v>325</v>
      </c>
      <c r="C2569" s="192" t="s">
        <v>85</v>
      </c>
      <c r="D2569" s="192" t="s">
        <v>30</v>
      </c>
      <c r="E2569" s="192" t="s">
        <v>63</v>
      </c>
      <c r="F2569" s="194">
        <v>363.19745591211336</v>
      </c>
      <c r="G2569">
        <v>2</v>
      </c>
      <c r="H2569">
        <v>2</v>
      </c>
      <c r="I2569" s="167">
        <v>327.07210574490585</v>
      </c>
      <c r="J2569" s="22">
        <v>0.90053523344076203</v>
      </c>
      <c r="K2569" s="22" t="s">
        <v>326</v>
      </c>
      <c r="L2569" s="22" t="s">
        <v>58</v>
      </c>
      <c r="M2569" s="22" t="str">
        <f>IFERROR(IFERROR(INDEX(FreeStand_Medicare!E:E,MATCH(Table1[[#This Row],[Medicare Number]],FreeStand_Medicare!A:A,0)),INDEX(HospBased_Medicare_CR!F:F,MATCH(Table1[[#This Row],[Medicare Number]],HospBased_Medicare_CR!G:G,0))),0)</f>
        <v>170.75</v>
      </c>
      <c r="N2569" s="24" t="str">
        <f>IFERROR(IF(Table1[[#This Row],[Medicare Rate in CR]]&gt;0,"Y","N"),"N")</f>
        <v>Y</v>
      </c>
      <c r="O2569" s="166">
        <f>Table1[[#This Row],[Medicare Rate in CR]]*Table1[[#This Row],[SumOfUnits]]*Table1[[#This Row],[Actuarial Factor 06/20/2023]]</f>
        <v>307.53278222002024</v>
      </c>
      <c r="P25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307.53278222002024</v>
      </c>
      <c r="Q2569" s="166">
        <f>Table1[[#This Row],[Trended Medicare Pricing for all RHCs]]-Table1[[#This Row],[SumOfSFY24 Estimated Payment 5/04/23]]</f>
        <v>-19.539323524885617</v>
      </c>
      <c r="R2569" s="24">
        <f>Table1[[#This Row],[SumOfUnits]]*Table1[[#This Row],[Actuarial Factor 06/20/2023]]</f>
        <v>1.8010704668815241</v>
      </c>
      <c r="S2569" s="23"/>
    </row>
    <row r="2570" spans="1:19" x14ac:dyDescent="0.25">
      <c r="A2570" s="192" t="s">
        <v>327</v>
      </c>
      <c r="B2570" s="193" t="s">
        <v>328</v>
      </c>
      <c r="C2570" s="192" t="s">
        <v>72</v>
      </c>
      <c r="D2570" s="192" t="s">
        <v>30</v>
      </c>
      <c r="E2570" s="192" t="s">
        <v>59</v>
      </c>
      <c r="F2570" s="194">
        <v>872.6992387009733</v>
      </c>
      <c r="G2570">
        <v>5</v>
      </c>
      <c r="H2570">
        <v>5</v>
      </c>
      <c r="I2570" s="167">
        <v>1006.5211402056121</v>
      </c>
      <c r="J2570" s="22">
        <v>1.1533425211918769</v>
      </c>
      <c r="K2570" s="22" t="s">
        <v>329</v>
      </c>
      <c r="L2570" s="22" t="s">
        <v>58</v>
      </c>
      <c r="M2570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70" s="24" t="str">
        <f>IFERROR(IF(Table1[[#This Row],[Medicare Rate in CR]]&gt;0,"Y","N"),"N")</f>
        <v>Y</v>
      </c>
      <c r="O2570" s="166">
        <f>Table1[[#This Row],[Medicare Rate in CR]]*Table1[[#This Row],[SumOfUnits]]*Table1[[#This Row],[Actuarial Factor 06/20/2023]]</f>
        <v>1046.7160051076878</v>
      </c>
      <c r="P25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1046.7160051076878</v>
      </c>
      <c r="Q2570" s="166">
        <f>Table1[[#This Row],[Trended Medicare Pricing for all RHCs]]-Table1[[#This Row],[SumOfSFY24 Estimated Payment 5/04/23]]</f>
        <v>40.194864902075665</v>
      </c>
      <c r="R2570" s="24">
        <f>Table1[[#This Row],[SumOfUnits]]*Table1[[#This Row],[Actuarial Factor 06/20/2023]]</f>
        <v>5.7667126059593841</v>
      </c>
      <c r="S2570" s="23"/>
    </row>
    <row r="2571" spans="1:19" x14ac:dyDescent="0.25">
      <c r="A2571" s="192" t="s">
        <v>327</v>
      </c>
      <c r="B2571" s="193" t="s">
        <v>328</v>
      </c>
      <c r="C2571" s="192" t="s">
        <v>72</v>
      </c>
      <c r="D2571" s="192" t="s">
        <v>30</v>
      </c>
      <c r="E2571" s="192" t="s">
        <v>60</v>
      </c>
      <c r="F2571" s="194">
        <v>523.61954322058398</v>
      </c>
      <c r="G2571">
        <v>3</v>
      </c>
      <c r="H2571">
        <v>3</v>
      </c>
      <c r="I2571" s="167">
        <v>533.56421693888547</v>
      </c>
      <c r="J2571" s="22">
        <v>1.0189921744653296</v>
      </c>
      <c r="K2571" s="22" t="s">
        <v>329</v>
      </c>
      <c r="L2571" s="22" t="s">
        <v>58</v>
      </c>
      <c r="M2571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71" s="24" t="str">
        <f>IFERROR(IF(Table1[[#This Row],[Medicare Rate in CR]]&gt;0,"Y","N"),"N")</f>
        <v>Y</v>
      </c>
      <c r="O2571" s="166">
        <f>Table1[[#This Row],[Medicare Rate in CR]]*Table1[[#This Row],[SumOfUnits]]*Table1[[#This Row],[Actuarial Factor 06/20/2023]]</f>
        <v>554.87180876160596</v>
      </c>
      <c r="P25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554.87180876160596</v>
      </c>
      <c r="Q2571" s="166">
        <f>Table1[[#This Row],[Trended Medicare Pricing for all RHCs]]-Table1[[#This Row],[SumOfSFY24 Estimated Payment 5/04/23]]</f>
        <v>21.307591822720497</v>
      </c>
      <c r="R2571" s="24">
        <f>Table1[[#This Row],[SumOfUnits]]*Table1[[#This Row],[Actuarial Factor 06/20/2023]]</f>
        <v>3.0569765233959889</v>
      </c>
      <c r="S2571" s="23"/>
    </row>
    <row r="2572" spans="1:19" x14ac:dyDescent="0.25">
      <c r="A2572" s="192" t="s">
        <v>327</v>
      </c>
      <c r="B2572" s="193" t="s">
        <v>328</v>
      </c>
      <c r="C2572" s="192" t="s">
        <v>72</v>
      </c>
      <c r="D2572" s="192" t="s">
        <v>30</v>
      </c>
      <c r="E2572" s="192" t="s">
        <v>62</v>
      </c>
      <c r="F2572" s="194">
        <v>1568.4494555266451</v>
      </c>
      <c r="G2572">
        <v>9</v>
      </c>
      <c r="H2572">
        <v>9</v>
      </c>
      <c r="I2572" s="167">
        <v>1841.1570310880454</v>
      </c>
      <c r="J2572" s="22">
        <v>1.1738708089065146</v>
      </c>
      <c r="K2572" s="22" t="s">
        <v>329</v>
      </c>
      <c r="L2572" s="22" t="s">
        <v>58</v>
      </c>
      <c r="M2572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72" s="24" t="str">
        <f>IFERROR(IF(Table1[[#This Row],[Medicare Rate in CR]]&gt;0,"Y","N"),"N")</f>
        <v>Y</v>
      </c>
      <c r="O2572" s="166">
        <f>Table1[[#This Row],[Medicare Rate in CR]]*Table1[[#This Row],[SumOfUnits]]*Table1[[#This Row],[Actuarial Factor 06/20/2023]]</f>
        <v>1917.6236147215932</v>
      </c>
      <c r="P25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1917.6236147215932</v>
      </c>
      <c r="Q2572" s="166">
        <f>Table1[[#This Row],[Trended Medicare Pricing for all RHCs]]-Table1[[#This Row],[SumOfSFY24 Estimated Payment 5/04/23]]</f>
        <v>76.466583633547771</v>
      </c>
      <c r="R2572" s="24">
        <f>Table1[[#This Row],[SumOfUnits]]*Table1[[#This Row],[Actuarial Factor 06/20/2023]]</f>
        <v>10.564837280158631</v>
      </c>
      <c r="S2572" s="23"/>
    </row>
    <row r="2573" spans="1:19" x14ac:dyDescent="0.25">
      <c r="A2573" s="192" t="s">
        <v>327</v>
      </c>
      <c r="B2573" s="193" t="s">
        <v>328</v>
      </c>
      <c r="C2573" s="192" t="s">
        <v>72</v>
      </c>
      <c r="D2573" s="192" t="s">
        <v>30</v>
      </c>
      <c r="E2573" s="192" t="s">
        <v>63</v>
      </c>
      <c r="F2573" s="194">
        <v>174.53984774019466</v>
      </c>
      <c r="G2573">
        <v>1</v>
      </c>
      <c r="H2573">
        <v>1</v>
      </c>
      <c r="I2573" s="167">
        <v>181.51963005944233</v>
      </c>
      <c r="J2573" s="22">
        <v>1.03998962076349</v>
      </c>
      <c r="K2573" s="22" t="s">
        <v>329</v>
      </c>
      <c r="L2573" s="22" t="s">
        <v>58</v>
      </c>
      <c r="M2573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73" s="24" t="str">
        <f>IFERROR(IF(Table1[[#This Row],[Medicare Rate in CR]]&gt;0,"Y","N"),"N")</f>
        <v>Y</v>
      </c>
      <c r="O2573" s="166">
        <f>Table1[[#This Row],[Medicare Rate in CR]]*Table1[[#This Row],[SumOfUnits]]*Table1[[#This Row],[Actuarial Factor 06/20/2023]]</f>
        <v>188.76851606478107</v>
      </c>
      <c r="P25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188.76851606478107</v>
      </c>
      <c r="Q2573" s="166">
        <f>Table1[[#This Row],[Trended Medicare Pricing for all RHCs]]-Table1[[#This Row],[SumOfSFY24 Estimated Payment 5/04/23]]</f>
        <v>7.2488860053387327</v>
      </c>
      <c r="R2573" s="24">
        <f>Table1[[#This Row],[SumOfUnits]]*Table1[[#This Row],[Actuarial Factor 06/20/2023]]</f>
        <v>1.03998962076349</v>
      </c>
      <c r="S2573" s="23"/>
    </row>
    <row r="2574" spans="1:19" x14ac:dyDescent="0.25">
      <c r="A2574" s="192" t="s">
        <v>327</v>
      </c>
      <c r="B2574" s="193" t="s">
        <v>328</v>
      </c>
      <c r="C2574" s="192" t="s">
        <v>72</v>
      </c>
      <c r="D2574" s="192" t="s">
        <v>30</v>
      </c>
      <c r="E2574" s="192" t="s">
        <v>64</v>
      </c>
      <c r="F2574" s="194">
        <v>174.53984774019466</v>
      </c>
      <c r="G2574">
        <v>1</v>
      </c>
      <c r="H2574">
        <v>1</v>
      </c>
      <c r="I2574" s="167">
        <v>192.32527731626487</v>
      </c>
      <c r="J2574" s="22">
        <v>1.101898963510866</v>
      </c>
      <c r="K2574" s="22" t="s">
        <v>329</v>
      </c>
      <c r="L2574" s="22" t="s">
        <v>58</v>
      </c>
      <c r="M2574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74" s="24" t="str">
        <f>IFERROR(IF(Table1[[#This Row],[Medicare Rate in CR]]&gt;0,"Y","N"),"N")</f>
        <v>Y</v>
      </c>
      <c r="O2574" s="166">
        <f>Table1[[#This Row],[Medicare Rate in CR]]*Table1[[#This Row],[SumOfUnits]]*Table1[[#This Row],[Actuarial Factor 06/20/2023]]</f>
        <v>200.00568086685729</v>
      </c>
      <c r="P25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200.00568086685729</v>
      </c>
      <c r="Q2574" s="166">
        <f>Table1[[#This Row],[Trended Medicare Pricing for all RHCs]]-Table1[[#This Row],[SumOfSFY24 Estimated Payment 5/04/23]]</f>
        <v>7.6804035505924162</v>
      </c>
      <c r="R2574" s="24">
        <f>Table1[[#This Row],[SumOfUnits]]*Table1[[#This Row],[Actuarial Factor 06/20/2023]]</f>
        <v>1.101898963510866</v>
      </c>
      <c r="S2574" s="23"/>
    </row>
    <row r="2575" spans="1:19" x14ac:dyDescent="0.25">
      <c r="A2575" s="192" t="s">
        <v>327</v>
      </c>
      <c r="B2575" s="193" t="s">
        <v>328</v>
      </c>
      <c r="C2575" s="192" t="s">
        <v>72</v>
      </c>
      <c r="D2575" s="192" t="s">
        <v>31</v>
      </c>
      <c r="E2575" s="192" t="s">
        <v>67</v>
      </c>
      <c r="F2575" s="194">
        <v>523.61954322058398</v>
      </c>
      <c r="G2575">
        <v>3</v>
      </c>
      <c r="H2575">
        <v>3</v>
      </c>
      <c r="I2575" s="167">
        <v>588.13935543586456</v>
      </c>
      <c r="J2575" s="22">
        <v>1.1232188772375526</v>
      </c>
      <c r="K2575" s="22" t="s">
        <v>329</v>
      </c>
      <c r="L2575" s="22" t="s">
        <v>58</v>
      </c>
      <c r="M2575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75" s="24" t="str">
        <f>IFERROR(IF(Table1[[#This Row],[Medicare Rate in CR]]&gt;0,"Y","N"),"N")</f>
        <v>Y</v>
      </c>
      <c r="O2575" s="166">
        <f>Table1[[#This Row],[Medicare Rate in CR]]*Table1[[#This Row],[SumOfUnits]]*Table1[[#This Row],[Actuarial Factor 06/20/2023]]</f>
        <v>611.62637522216448</v>
      </c>
      <c r="P25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611.62637522216448</v>
      </c>
      <c r="Q2575" s="166">
        <f>Table1[[#This Row],[Trended Medicare Pricing for all RHCs]]-Table1[[#This Row],[SumOfSFY24 Estimated Payment 5/04/23]]</f>
        <v>23.487019786299925</v>
      </c>
      <c r="R2575" s="24">
        <f>Table1[[#This Row],[SumOfUnits]]*Table1[[#This Row],[Actuarial Factor 06/20/2023]]</f>
        <v>3.3696566317126582</v>
      </c>
      <c r="S2575" s="23"/>
    </row>
    <row r="2576" spans="1:19" x14ac:dyDescent="0.25">
      <c r="A2576" s="192" t="s">
        <v>327</v>
      </c>
      <c r="B2576" s="193" t="s">
        <v>328</v>
      </c>
      <c r="C2576" s="192" t="s">
        <v>72</v>
      </c>
      <c r="D2576" s="192" t="s">
        <v>31</v>
      </c>
      <c r="E2576" s="192" t="s">
        <v>82</v>
      </c>
      <c r="F2576" s="194">
        <v>174.53984774019466</v>
      </c>
      <c r="G2576">
        <v>1</v>
      </c>
      <c r="H2576">
        <v>1</v>
      </c>
      <c r="I2576" s="167">
        <v>207.56372747183062</v>
      </c>
      <c r="J2576" s="22">
        <v>1.1892053886788794</v>
      </c>
      <c r="K2576" s="22" t="s">
        <v>329</v>
      </c>
      <c r="L2576" s="22" t="s">
        <v>58</v>
      </c>
      <c r="M2576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76" s="24" t="str">
        <f>IFERROR(IF(Table1[[#This Row],[Medicare Rate in CR]]&gt;0,"Y","N"),"N")</f>
        <v>Y</v>
      </c>
      <c r="O2576" s="166">
        <f>Table1[[#This Row],[Medicare Rate in CR]]*Table1[[#This Row],[SumOfUnits]]*Table1[[#This Row],[Actuarial Factor 06/20/2023]]</f>
        <v>215.85267009910339</v>
      </c>
      <c r="P25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215.85267009910339</v>
      </c>
      <c r="Q2576" s="166">
        <f>Table1[[#This Row],[Trended Medicare Pricing for all RHCs]]-Table1[[#This Row],[SumOfSFY24 Estimated Payment 5/04/23]]</f>
        <v>8.2889426272727746</v>
      </c>
      <c r="R2576" s="24">
        <f>Table1[[#This Row],[SumOfUnits]]*Table1[[#This Row],[Actuarial Factor 06/20/2023]]</f>
        <v>1.1892053886788794</v>
      </c>
      <c r="S2576" s="23"/>
    </row>
    <row r="2577" spans="1:19" x14ac:dyDescent="0.25">
      <c r="A2577" s="192" t="s">
        <v>327</v>
      </c>
      <c r="B2577" s="193" t="s">
        <v>328</v>
      </c>
      <c r="C2577" s="192" t="s">
        <v>72</v>
      </c>
      <c r="D2577" s="192" t="s">
        <v>31</v>
      </c>
      <c r="E2577" s="192" t="s">
        <v>69</v>
      </c>
      <c r="F2577" s="194">
        <v>260.97137901127496</v>
      </c>
      <c r="G2577">
        <v>2</v>
      </c>
      <c r="H2577">
        <v>2</v>
      </c>
      <c r="I2577" s="167">
        <v>270.7041627030635</v>
      </c>
      <c r="J2577" s="22">
        <v>1.0372944486428455</v>
      </c>
      <c r="K2577" s="22" t="s">
        <v>329</v>
      </c>
      <c r="L2577" s="22" t="s">
        <v>58</v>
      </c>
      <c r="M2577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77" s="24" t="str">
        <f>IFERROR(IF(Table1[[#This Row],[Medicare Rate in CR]]&gt;0,"Y","N"),"N")</f>
        <v>Y</v>
      </c>
      <c r="O2577" s="166">
        <f>Table1[[#This Row],[Medicare Rate in CR]]*Table1[[#This Row],[SumOfUnits]]*Table1[[#This Row],[Actuarial Factor 06/20/2023]]</f>
        <v>376.55863074632578</v>
      </c>
      <c r="P25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376.55863074632578</v>
      </c>
      <c r="Q2577" s="166">
        <f>Table1[[#This Row],[Trended Medicare Pricing for all RHCs]]-Table1[[#This Row],[SumOfSFY24 Estimated Payment 5/04/23]]</f>
        <v>105.85446804326227</v>
      </c>
      <c r="R2577" s="24">
        <f>Table1[[#This Row],[SumOfUnits]]*Table1[[#This Row],[Actuarial Factor 06/20/2023]]</f>
        <v>2.074588897285691</v>
      </c>
      <c r="S2577" s="23"/>
    </row>
    <row r="2578" spans="1:19" x14ac:dyDescent="0.25">
      <c r="A2578" s="192" t="s">
        <v>327</v>
      </c>
      <c r="B2578" s="193" t="s">
        <v>328</v>
      </c>
      <c r="C2578" s="192" t="s">
        <v>75</v>
      </c>
      <c r="D2578" s="192" t="s">
        <v>30</v>
      </c>
      <c r="E2578" s="192" t="s">
        <v>77</v>
      </c>
      <c r="F2578" s="194">
        <v>174.53984774019466</v>
      </c>
      <c r="G2578">
        <v>1</v>
      </c>
      <c r="H2578">
        <v>1</v>
      </c>
      <c r="I2578" s="167">
        <v>227.53379482752462</v>
      </c>
      <c r="J2578" s="22">
        <v>1.3036209081963466</v>
      </c>
      <c r="K2578" s="22" t="s">
        <v>329</v>
      </c>
      <c r="L2578" s="22" t="s">
        <v>58</v>
      </c>
      <c r="M2578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78" s="24" t="str">
        <f>IFERROR(IF(Table1[[#This Row],[Medicare Rate in CR]]&gt;0,"Y","N"),"N")</f>
        <v>Y</v>
      </c>
      <c r="O2578" s="166">
        <f>Table1[[#This Row],[Medicare Rate in CR]]*Table1[[#This Row],[SumOfUnits]]*Table1[[#This Row],[Actuarial Factor 06/20/2023]]</f>
        <v>236.62023104671886</v>
      </c>
      <c r="P25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236.62023104671886</v>
      </c>
      <c r="Q2578" s="166">
        <f>Table1[[#This Row],[Trended Medicare Pricing for all RHCs]]-Table1[[#This Row],[SumOfSFY24 Estimated Payment 5/04/23]]</f>
        <v>9.0864362191942405</v>
      </c>
      <c r="R2578" s="24">
        <f>Table1[[#This Row],[SumOfUnits]]*Table1[[#This Row],[Actuarial Factor 06/20/2023]]</f>
        <v>1.3036209081963466</v>
      </c>
      <c r="S2578" s="23"/>
    </row>
    <row r="2579" spans="1:19" x14ac:dyDescent="0.25">
      <c r="A2579" s="192" t="s">
        <v>327</v>
      </c>
      <c r="B2579" s="193" t="s">
        <v>328</v>
      </c>
      <c r="C2579" s="192" t="s">
        <v>78</v>
      </c>
      <c r="D2579" s="192" t="s">
        <v>30</v>
      </c>
      <c r="E2579" s="192" t="s">
        <v>62</v>
      </c>
      <c r="F2579" s="194">
        <v>174.53984774019466</v>
      </c>
      <c r="G2579">
        <v>1</v>
      </c>
      <c r="H2579">
        <v>1</v>
      </c>
      <c r="I2579" s="167">
        <v>165.79911496203869</v>
      </c>
      <c r="J2579" s="22">
        <v>0.94992127648027569</v>
      </c>
      <c r="K2579" s="22" t="s">
        <v>329</v>
      </c>
      <c r="L2579" s="22" t="s">
        <v>58</v>
      </c>
      <c r="M2579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79" s="24" t="str">
        <f>IFERROR(IF(Table1[[#This Row],[Medicare Rate in CR]]&gt;0,"Y","N"),"N")</f>
        <v>Y</v>
      </c>
      <c r="O2579" s="166">
        <f>Table1[[#This Row],[Medicare Rate in CR]]*Table1[[#This Row],[SumOfUnits]]*Table1[[#This Row],[Actuarial Factor 06/20/2023]]</f>
        <v>172.42021089393484</v>
      </c>
      <c r="P25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172.42021089393484</v>
      </c>
      <c r="Q2579" s="166">
        <f>Table1[[#This Row],[Trended Medicare Pricing for all RHCs]]-Table1[[#This Row],[SumOfSFY24 Estimated Payment 5/04/23]]</f>
        <v>6.62109593189615</v>
      </c>
      <c r="R2579" s="24">
        <f>Table1[[#This Row],[SumOfUnits]]*Table1[[#This Row],[Actuarial Factor 06/20/2023]]</f>
        <v>0.94992127648027569</v>
      </c>
      <c r="S2579" s="23"/>
    </row>
    <row r="2580" spans="1:19" x14ac:dyDescent="0.25">
      <c r="A2580" s="192" t="s">
        <v>327</v>
      </c>
      <c r="B2580" s="193" t="s">
        <v>328</v>
      </c>
      <c r="C2580" s="192" t="s">
        <v>78</v>
      </c>
      <c r="D2580" s="192" t="s">
        <v>30</v>
      </c>
      <c r="E2580" s="192" t="s">
        <v>77</v>
      </c>
      <c r="F2580" s="194">
        <v>172.13067360508819</v>
      </c>
      <c r="G2580">
        <v>1</v>
      </c>
      <c r="H2580">
        <v>1</v>
      </c>
      <c r="I2580" s="167">
        <v>218.56900776141268</v>
      </c>
      <c r="J2580" s="22">
        <v>1.2697853507670918</v>
      </c>
      <c r="K2580" s="22" t="s">
        <v>329</v>
      </c>
      <c r="L2580" s="22" t="s">
        <v>58</v>
      </c>
      <c r="M2580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80" s="24" t="str">
        <f>IFERROR(IF(Table1[[#This Row],[Medicare Rate in CR]]&gt;0,"Y","N"),"N")</f>
        <v>Y</v>
      </c>
      <c r="O2580" s="166">
        <f>Table1[[#This Row],[Medicare Rate in CR]]*Table1[[#This Row],[SumOfUnits]]*Table1[[#This Row],[Actuarial Factor 06/20/2023]]</f>
        <v>230.47873901773482</v>
      </c>
      <c r="P25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230.47873901773482</v>
      </c>
      <c r="Q2580" s="166">
        <f>Table1[[#This Row],[Trended Medicare Pricing for all RHCs]]-Table1[[#This Row],[SumOfSFY24 Estimated Payment 5/04/23]]</f>
        <v>11.909731256322146</v>
      </c>
      <c r="R2580" s="24">
        <f>Table1[[#This Row],[SumOfUnits]]*Table1[[#This Row],[Actuarial Factor 06/20/2023]]</f>
        <v>1.2697853507670918</v>
      </c>
      <c r="S2580" s="23"/>
    </row>
    <row r="2581" spans="1:19" x14ac:dyDescent="0.25">
      <c r="A2581" s="192" t="s">
        <v>327</v>
      </c>
      <c r="B2581" s="193" t="s">
        <v>328</v>
      </c>
      <c r="C2581" s="192" t="s">
        <v>79</v>
      </c>
      <c r="D2581" s="192" t="s">
        <v>30</v>
      </c>
      <c r="E2581" s="192" t="s">
        <v>56</v>
      </c>
      <c r="F2581" s="194">
        <v>14700.337284378897</v>
      </c>
      <c r="G2581">
        <v>87</v>
      </c>
      <c r="H2581">
        <v>87</v>
      </c>
      <c r="I2581" s="167">
        <v>16097.466672409068</v>
      </c>
      <c r="J2581" s="22">
        <v>1.0950406348509303</v>
      </c>
      <c r="K2581" s="22" t="s">
        <v>329</v>
      </c>
      <c r="L2581" s="22" t="s">
        <v>58</v>
      </c>
      <c r="M2581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81" s="24" t="str">
        <f>IFERROR(IF(Table1[[#This Row],[Medicare Rate in CR]]&gt;0,"Y","N"),"N")</f>
        <v>Y</v>
      </c>
      <c r="O2581" s="166">
        <f>Table1[[#This Row],[Medicare Rate in CR]]*Table1[[#This Row],[SumOfUnits]]*Table1[[#This Row],[Actuarial Factor 06/20/2023]]</f>
        <v>17292.191829965934</v>
      </c>
      <c r="P25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17292.191829965934</v>
      </c>
      <c r="Q2581" s="166">
        <f>Table1[[#This Row],[Trended Medicare Pricing for all RHCs]]-Table1[[#This Row],[SumOfSFY24 Estimated Payment 5/04/23]]</f>
        <v>1194.7251575568662</v>
      </c>
      <c r="R2581" s="24">
        <f>Table1[[#This Row],[SumOfUnits]]*Table1[[#This Row],[Actuarial Factor 06/20/2023]]</f>
        <v>95.268535232030928</v>
      </c>
      <c r="S2581" s="23"/>
    </row>
    <row r="2582" spans="1:19" x14ac:dyDescent="0.25">
      <c r="A2582" s="192" t="s">
        <v>327</v>
      </c>
      <c r="B2582" s="193" t="s">
        <v>328</v>
      </c>
      <c r="C2582" s="192" t="s">
        <v>79</v>
      </c>
      <c r="D2582" s="192" t="s">
        <v>30</v>
      </c>
      <c r="E2582" s="192" t="s">
        <v>59</v>
      </c>
      <c r="F2582" s="194">
        <v>191989.80437506345</v>
      </c>
      <c r="G2582">
        <v>1108</v>
      </c>
      <c r="H2582">
        <v>1108</v>
      </c>
      <c r="I2582" s="167">
        <v>183336.22336368219</v>
      </c>
      <c r="J2582" s="22">
        <v>0.95492687208287386</v>
      </c>
      <c r="K2582" s="22" t="s">
        <v>329</v>
      </c>
      <c r="L2582" s="22" t="s">
        <v>58</v>
      </c>
      <c r="M2582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82" s="24" t="str">
        <f>IFERROR(IF(Table1[[#This Row],[Medicare Rate in CR]]&gt;0,"Y","N"),"N")</f>
        <v>Y</v>
      </c>
      <c r="O2582" s="166">
        <f>Table1[[#This Row],[Medicare Rate in CR]]*Table1[[#This Row],[SumOfUnits]]*Table1[[#This Row],[Actuarial Factor 06/20/2023]]</f>
        <v>192048.28441935277</v>
      </c>
      <c r="P25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192048.28441935277</v>
      </c>
      <c r="Q2582" s="166">
        <f>Table1[[#This Row],[Trended Medicare Pricing for all RHCs]]-Table1[[#This Row],[SumOfSFY24 Estimated Payment 5/04/23]]</f>
        <v>8712.0610556705797</v>
      </c>
      <c r="R2582" s="24">
        <f>Table1[[#This Row],[SumOfUnits]]*Table1[[#This Row],[Actuarial Factor 06/20/2023]]</f>
        <v>1058.0589742678242</v>
      </c>
      <c r="S2582" s="23"/>
    </row>
    <row r="2583" spans="1:19" x14ac:dyDescent="0.25">
      <c r="A2583" s="192" t="s">
        <v>327</v>
      </c>
      <c r="B2583" s="193" t="s">
        <v>328</v>
      </c>
      <c r="C2583" s="192" t="s">
        <v>79</v>
      </c>
      <c r="D2583" s="192" t="s">
        <v>30</v>
      </c>
      <c r="E2583" s="192" t="s">
        <v>60</v>
      </c>
      <c r="F2583" s="194">
        <v>106459.85352221204</v>
      </c>
      <c r="G2583">
        <v>620</v>
      </c>
      <c r="H2583">
        <v>620</v>
      </c>
      <c r="I2583" s="167">
        <v>89819.920051031397</v>
      </c>
      <c r="J2583" s="22">
        <v>0.84369757311652838</v>
      </c>
      <c r="K2583" s="22" t="s">
        <v>329</v>
      </c>
      <c r="L2583" s="22" t="s">
        <v>58</v>
      </c>
      <c r="M2583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83" s="24" t="str">
        <f>IFERROR(IF(Table1[[#This Row],[Medicare Rate in CR]]&gt;0,"Y","N"),"N")</f>
        <v>Y</v>
      </c>
      <c r="O2583" s="166">
        <f>Table1[[#This Row],[Medicare Rate in CR]]*Table1[[#This Row],[SumOfUnits]]*Table1[[#This Row],[Actuarial Factor 06/20/2023]]</f>
        <v>94946.518827756256</v>
      </c>
      <c r="P25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94946.518827756256</v>
      </c>
      <c r="Q2583" s="166">
        <f>Table1[[#This Row],[Trended Medicare Pricing for all RHCs]]-Table1[[#This Row],[SumOfSFY24 Estimated Payment 5/04/23]]</f>
        <v>5126.5987767248589</v>
      </c>
      <c r="R2583" s="24">
        <f>Table1[[#This Row],[SumOfUnits]]*Table1[[#This Row],[Actuarial Factor 06/20/2023]]</f>
        <v>523.09249533224761</v>
      </c>
      <c r="S2583" s="23"/>
    </row>
    <row r="2584" spans="1:19" x14ac:dyDescent="0.25">
      <c r="A2584" s="192" t="s">
        <v>327</v>
      </c>
      <c r="B2584" s="193" t="s">
        <v>328</v>
      </c>
      <c r="C2584" s="192" t="s">
        <v>79</v>
      </c>
      <c r="D2584" s="192" t="s">
        <v>30</v>
      </c>
      <c r="E2584" s="192" t="s">
        <v>61</v>
      </c>
      <c r="F2584" s="194">
        <v>24748.819504673764</v>
      </c>
      <c r="G2584">
        <v>143</v>
      </c>
      <c r="H2584">
        <v>143</v>
      </c>
      <c r="I2584" s="167">
        <v>20880.518953592258</v>
      </c>
      <c r="J2584" s="22">
        <v>0.84369757311652838</v>
      </c>
      <c r="K2584" s="22" t="s">
        <v>329</v>
      </c>
      <c r="L2584" s="22" t="s">
        <v>58</v>
      </c>
      <c r="M2584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84" s="24" t="str">
        <f>IFERROR(IF(Table1[[#This Row],[Medicare Rate in CR]]&gt;0,"Y","N"),"N")</f>
        <v>Y</v>
      </c>
      <c r="O2584" s="166">
        <f>Table1[[#This Row],[Medicare Rate in CR]]*Table1[[#This Row],[SumOfUnits]]*Table1[[#This Row],[Actuarial Factor 06/20/2023]]</f>
        <v>21898.955148982492</v>
      </c>
      <c r="P25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21898.955148982492</v>
      </c>
      <c r="Q2584" s="166">
        <f>Table1[[#This Row],[Trended Medicare Pricing for all RHCs]]-Table1[[#This Row],[SumOfSFY24 Estimated Payment 5/04/23]]</f>
        <v>1018.4361953902335</v>
      </c>
      <c r="R2584" s="24">
        <f>Table1[[#This Row],[SumOfUnits]]*Table1[[#This Row],[Actuarial Factor 06/20/2023]]</f>
        <v>120.64875295566355</v>
      </c>
      <c r="S2584" s="23"/>
    </row>
    <row r="2585" spans="1:19" x14ac:dyDescent="0.25">
      <c r="A2585" s="192" t="s">
        <v>327</v>
      </c>
      <c r="B2585" s="193" t="s">
        <v>328</v>
      </c>
      <c r="C2585" s="192" t="s">
        <v>79</v>
      </c>
      <c r="D2585" s="192" t="s">
        <v>30</v>
      </c>
      <c r="E2585" s="192" t="s">
        <v>62</v>
      </c>
      <c r="F2585" s="194">
        <v>305758.4465645231</v>
      </c>
      <c r="G2585">
        <v>1783</v>
      </c>
      <c r="H2585">
        <v>1783</v>
      </c>
      <c r="I2585" s="167">
        <v>309960.56586055469</v>
      </c>
      <c r="J2585" s="22">
        <v>1.0137432648001921</v>
      </c>
      <c r="K2585" s="22" t="s">
        <v>329</v>
      </c>
      <c r="L2585" s="22" t="s">
        <v>58</v>
      </c>
      <c r="M2585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85" s="24" t="str">
        <f>IFERROR(IF(Table1[[#This Row],[Medicare Rate in CR]]&gt;0,"Y","N"),"N")</f>
        <v>Y</v>
      </c>
      <c r="O2585" s="166">
        <f>Table1[[#This Row],[Medicare Rate in CR]]*Table1[[#This Row],[SumOfUnits]]*Table1[[#This Row],[Actuarial Factor 06/20/2023]]</f>
        <v>328080.09480909311</v>
      </c>
      <c r="P25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328080.09480909311</v>
      </c>
      <c r="Q2585" s="166">
        <f>Table1[[#This Row],[Trended Medicare Pricing for all RHCs]]-Table1[[#This Row],[SumOfSFY24 Estimated Payment 5/04/23]]</f>
        <v>18119.528948538413</v>
      </c>
      <c r="R2585" s="24">
        <f>Table1[[#This Row],[SumOfUnits]]*Table1[[#This Row],[Actuarial Factor 06/20/2023]]</f>
        <v>1807.5042411387424</v>
      </c>
      <c r="S2585" s="23"/>
    </row>
    <row r="2586" spans="1:19" x14ac:dyDescent="0.25">
      <c r="A2586" s="192" t="s">
        <v>327</v>
      </c>
      <c r="B2586" s="193" t="s">
        <v>328</v>
      </c>
      <c r="C2586" s="192" t="s">
        <v>79</v>
      </c>
      <c r="D2586" s="192" t="s">
        <v>30</v>
      </c>
      <c r="E2586" s="192" t="s">
        <v>63</v>
      </c>
      <c r="F2586" s="194">
        <v>35262.484340368101</v>
      </c>
      <c r="G2586">
        <v>205</v>
      </c>
      <c r="H2586">
        <v>205</v>
      </c>
      <c r="I2586" s="167">
        <v>33456.871391339468</v>
      </c>
      <c r="J2586" s="22">
        <v>0.94879507264434049</v>
      </c>
      <c r="K2586" s="22" t="s">
        <v>329</v>
      </c>
      <c r="L2586" s="22" t="s">
        <v>58</v>
      </c>
      <c r="M2586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86" s="24" t="str">
        <f>IFERROR(IF(Table1[[#This Row],[Medicare Rate in CR]]&gt;0,"Y","N"),"N")</f>
        <v>Y</v>
      </c>
      <c r="O2586" s="166">
        <f>Table1[[#This Row],[Medicare Rate in CR]]*Table1[[#This Row],[SumOfUnits]]*Table1[[#This Row],[Actuarial Factor 06/20/2023]]</f>
        <v>35304.237695313219</v>
      </c>
      <c r="P25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35304.237695313219</v>
      </c>
      <c r="Q2586" s="166">
        <f>Table1[[#This Row],[Trended Medicare Pricing for all RHCs]]-Table1[[#This Row],[SumOfSFY24 Estimated Payment 5/04/23]]</f>
        <v>1847.3663039737512</v>
      </c>
      <c r="R2586" s="24">
        <f>Table1[[#This Row],[SumOfUnits]]*Table1[[#This Row],[Actuarial Factor 06/20/2023]]</f>
        <v>194.5029898920898</v>
      </c>
      <c r="S2586" s="23"/>
    </row>
    <row r="2587" spans="1:19" x14ac:dyDescent="0.25">
      <c r="A2587" s="192" t="s">
        <v>327</v>
      </c>
      <c r="B2587" s="193" t="s">
        <v>328</v>
      </c>
      <c r="C2587" s="192" t="s">
        <v>79</v>
      </c>
      <c r="D2587" s="192" t="s">
        <v>30</v>
      </c>
      <c r="E2587" s="192" t="s">
        <v>64</v>
      </c>
      <c r="F2587" s="194">
        <v>85694.121615110329</v>
      </c>
      <c r="G2587">
        <v>496</v>
      </c>
      <c r="H2587">
        <v>496</v>
      </c>
      <c r="I2587" s="167">
        <v>81991.732844767859</v>
      </c>
      <c r="J2587" s="22">
        <v>0.95679530053448103</v>
      </c>
      <c r="K2587" s="22" t="s">
        <v>329</v>
      </c>
      <c r="L2587" s="22" t="s">
        <v>58</v>
      </c>
      <c r="M2587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87" s="24" t="str">
        <f>IFERROR(IF(Table1[[#This Row],[Medicare Rate in CR]]&gt;0,"Y","N"),"N")</f>
        <v>Y</v>
      </c>
      <c r="O2587" s="166">
        <f>Table1[[#This Row],[Medicare Rate in CR]]*Table1[[#This Row],[SumOfUnits]]*Table1[[#This Row],[Actuarial Factor 06/20/2023]]</f>
        <v>86139.285840006763</v>
      </c>
      <c r="P25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86139.285840006763</v>
      </c>
      <c r="Q2587" s="166">
        <f>Table1[[#This Row],[Trended Medicare Pricing for all RHCs]]-Table1[[#This Row],[SumOfSFY24 Estimated Payment 5/04/23]]</f>
        <v>4147.5529952389043</v>
      </c>
      <c r="R2587" s="24">
        <f>Table1[[#This Row],[SumOfUnits]]*Table1[[#This Row],[Actuarial Factor 06/20/2023]]</f>
        <v>474.5704690651026</v>
      </c>
      <c r="S2587" s="23"/>
    </row>
    <row r="2588" spans="1:19" x14ac:dyDescent="0.25">
      <c r="A2588" s="192" t="s">
        <v>327</v>
      </c>
      <c r="B2588" s="193" t="s">
        <v>328</v>
      </c>
      <c r="C2588" s="192" t="s">
        <v>79</v>
      </c>
      <c r="D2588" s="192" t="s">
        <v>30</v>
      </c>
      <c r="E2588" s="192" t="s">
        <v>77</v>
      </c>
      <c r="F2588" s="194">
        <v>67534.133179146578</v>
      </c>
      <c r="G2588">
        <v>394</v>
      </c>
      <c r="H2588">
        <v>394</v>
      </c>
      <c r="I2588" s="167">
        <v>86313.139530337081</v>
      </c>
      <c r="J2588" s="22">
        <v>1.2780668895442215</v>
      </c>
      <c r="K2588" s="22" t="s">
        <v>329</v>
      </c>
      <c r="L2588" s="22" t="s">
        <v>58</v>
      </c>
      <c r="M2588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88" s="24" t="str">
        <f>IFERROR(IF(Table1[[#This Row],[Medicare Rate in CR]]&gt;0,"Y","N"),"N")</f>
        <v>Y</v>
      </c>
      <c r="O2588" s="166">
        <f>Table1[[#This Row],[Medicare Rate in CR]]*Table1[[#This Row],[SumOfUnits]]*Table1[[#This Row],[Actuarial Factor 06/20/2023]]</f>
        <v>91400.876921741627</v>
      </c>
      <c r="P25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91400.876921741627</v>
      </c>
      <c r="Q2588" s="166">
        <f>Table1[[#This Row],[Trended Medicare Pricing for all RHCs]]-Table1[[#This Row],[SumOfSFY24 Estimated Payment 5/04/23]]</f>
        <v>5087.7373914045456</v>
      </c>
      <c r="R2588" s="24">
        <f>Table1[[#This Row],[SumOfUnits]]*Table1[[#This Row],[Actuarial Factor 06/20/2023]]</f>
        <v>503.5583544804233</v>
      </c>
      <c r="S2588" s="23"/>
    </row>
    <row r="2589" spans="1:19" x14ac:dyDescent="0.25">
      <c r="A2589" s="192" t="s">
        <v>327</v>
      </c>
      <c r="B2589" s="193" t="s">
        <v>328</v>
      </c>
      <c r="C2589" s="192" t="s">
        <v>79</v>
      </c>
      <c r="D2589" s="192" t="s">
        <v>32</v>
      </c>
      <c r="E2589" s="192" t="s">
        <v>94</v>
      </c>
      <c r="F2589" s="194">
        <v>872.6992387009733</v>
      </c>
      <c r="G2589">
        <v>5</v>
      </c>
      <c r="H2589">
        <v>5</v>
      </c>
      <c r="I2589" s="167">
        <v>1046.9279966360386</v>
      </c>
      <c r="J2589" s="22">
        <v>1.1996435314810261</v>
      </c>
      <c r="K2589" s="22" t="s">
        <v>329</v>
      </c>
      <c r="L2589" s="22" t="s">
        <v>58</v>
      </c>
      <c r="M2589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89" s="24" t="str">
        <f>IFERROR(IF(Table1[[#This Row],[Medicare Rate in CR]]&gt;0,"Y","N"),"N")</f>
        <v>Y</v>
      </c>
      <c r="O2589" s="166">
        <f>Table1[[#This Row],[Medicare Rate in CR]]*Table1[[#This Row],[SumOfUnits]]*Table1[[#This Row],[Actuarial Factor 06/20/2023]]</f>
        <v>1088.7364869956052</v>
      </c>
      <c r="P25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1088.7364869956052</v>
      </c>
      <c r="Q2589" s="166">
        <f>Table1[[#This Row],[Trended Medicare Pricing for all RHCs]]-Table1[[#This Row],[SumOfSFY24 Estimated Payment 5/04/23]]</f>
        <v>41.808490359566576</v>
      </c>
      <c r="R2589" s="24">
        <f>Table1[[#This Row],[SumOfUnits]]*Table1[[#This Row],[Actuarial Factor 06/20/2023]]</f>
        <v>5.9982176574051307</v>
      </c>
      <c r="S2589" s="23"/>
    </row>
    <row r="2590" spans="1:19" x14ac:dyDescent="0.25">
      <c r="A2590" s="192" t="s">
        <v>327</v>
      </c>
      <c r="B2590" s="193" t="s">
        <v>328</v>
      </c>
      <c r="C2590" s="192" t="s">
        <v>79</v>
      </c>
      <c r="D2590" s="192" t="s">
        <v>32</v>
      </c>
      <c r="E2590" s="192" t="s">
        <v>104</v>
      </c>
      <c r="F2590" s="194">
        <v>509.4535993061578</v>
      </c>
      <c r="G2590">
        <v>3</v>
      </c>
      <c r="H2590">
        <v>3</v>
      </c>
      <c r="I2590" s="167">
        <v>446.68121707535136</v>
      </c>
      <c r="J2590" s="22">
        <v>0.87678488813054167</v>
      </c>
      <c r="K2590" s="22" t="s">
        <v>329</v>
      </c>
      <c r="L2590" s="22" t="s">
        <v>58</v>
      </c>
      <c r="M2590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90" s="24" t="str">
        <f>IFERROR(IF(Table1[[#This Row],[Medicare Rate in CR]]&gt;0,"Y","N"),"N")</f>
        <v>Y</v>
      </c>
      <c r="O2590" s="166">
        <f>Table1[[#This Row],[Medicare Rate in CR]]*Table1[[#This Row],[SumOfUnits]]*Table1[[#This Row],[Actuarial Factor 06/20/2023]]</f>
        <v>477.43567513372381</v>
      </c>
      <c r="P25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477.43567513372381</v>
      </c>
      <c r="Q2590" s="166">
        <f>Table1[[#This Row],[Trended Medicare Pricing for all RHCs]]-Table1[[#This Row],[SumOfSFY24 Estimated Payment 5/04/23]]</f>
        <v>30.75445805837245</v>
      </c>
      <c r="R2590" s="24">
        <f>Table1[[#This Row],[SumOfUnits]]*Table1[[#This Row],[Actuarial Factor 06/20/2023]]</f>
        <v>2.6303546643916249</v>
      </c>
      <c r="S2590" s="23"/>
    </row>
    <row r="2591" spans="1:19" x14ac:dyDescent="0.25">
      <c r="A2591" s="192" t="s">
        <v>327</v>
      </c>
      <c r="B2591" s="193" t="s">
        <v>328</v>
      </c>
      <c r="C2591" s="192" t="s">
        <v>79</v>
      </c>
      <c r="D2591" s="192" t="s">
        <v>32</v>
      </c>
      <c r="E2591" s="192" t="s">
        <v>81</v>
      </c>
      <c r="F2591" s="194">
        <v>2405.0399922906422</v>
      </c>
      <c r="G2591">
        <v>14</v>
      </c>
      <c r="H2591">
        <v>14</v>
      </c>
      <c r="I2591" s="167">
        <v>2663.7159274962169</v>
      </c>
      <c r="J2591" s="22">
        <v>1.1075557728914116</v>
      </c>
      <c r="K2591" s="22" t="s">
        <v>329</v>
      </c>
      <c r="L2591" s="22" t="s">
        <v>58</v>
      </c>
      <c r="M2591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91" s="24" t="str">
        <f>IFERROR(IF(Table1[[#This Row],[Medicare Rate in CR]]&gt;0,"Y","N"),"N")</f>
        <v>Y</v>
      </c>
      <c r="O2591" s="166">
        <f>Table1[[#This Row],[Medicare Rate in CR]]*Table1[[#This Row],[SumOfUnits]]*Table1[[#This Row],[Actuarial Factor 06/20/2023]]</f>
        <v>2814.4542767252815</v>
      </c>
      <c r="P25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2814.4542767252815</v>
      </c>
      <c r="Q2591" s="166">
        <f>Table1[[#This Row],[Trended Medicare Pricing for all RHCs]]-Table1[[#This Row],[SumOfSFY24 Estimated Payment 5/04/23]]</f>
        <v>150.73834922906462</v>
      </c>
      <c r="R2591" s="24">
        <f>Table1[[#This Row],[SumOfUnits]]*Table1[[#This Row],[Actuarial Factor 06/20/2023]]</f>
        <v>15.505780820479762</v>
      </c>
      <c r="S2591" s="23"/>
    </row>
    <row r="2592" spans="1:19" x14ac:dyDescent="0.25">
      <c r="A2592" s="192" t="s">
        <v>327</v>
      </c>
      <c r="B2592" s="193" t="s">
        <v>328</v>
      </c>
      <c r="C2592" s="192" t="s">
        <v>79</v>
      </c>
      <c r="D2592" s="192" t="s">
        <v>32</v>
      </c>
      <c r="E2592" s="192" t="s">
        <v>65</v>
      </c>
      <c r="F2592" s="194">
        <v>13702.968102534445</v>
      </c>
      <c r="G2592">
        <v>86</v>
      </c>
      <c r="H2592">
        <v>86</v>
      </c>
      <c r="I2592" s="167">
        <v>18731.390158241073</v>
      </c>
      <c r="J2592" s="22">
        <v>1.3669586047402817</v>
      </c>
      <c r="K2592" s="22" t="s">
        <v>329</v>
      </c>
      <c r="L2592" s="22" t="s">
        <v>58</v>
      </c>
      <c r="M2592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92" s="24" t="str">
        <f>IFERROR(IF(Table1[[#This Row],[Medicare Rate in CR]]&gt;0,"Y","N"),"N")</f>
        <v>Y</v>
      </c>
      <c r="O2592" s="166">
        <f>Table1[[#This Row],[Medicare Rate in CR]]*Table1[[#This Row],[SumOfUnits]]*Table1[[#This Row],[Actuarial Factor 06/20/2023]]</f>
        <v>21338.032445791134</v>
      </c>
      <c r="P25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21338.032445791134</v>
      </c>
      <c r="Q2592" s="166">
        <f>Table1[[#This Row],[Trended Medicare Pricing for all RHCs]]-Table1[[#This Row],[SumOfSFY24 Estimated Payment 5/04/23]]</f>
        <v>2606.6422875500612</v>
      </c>
      <c r="R2592" s="24">
        <f>Table1[[#This Row],[SumOfUnits]]*Table1[[#This Row],[Actuarial Factor 06/20/2023]]</f>
        <v>117.55844000766423</v>
      </c>
      <c r="S2592" s="23"/>
    </row>
    <row r="2593" spans="1:19" x14ac:dyDescent="0.25">
      <c r="A2593" s="192" t="s">
        <v>327</v>
      </c>
      <c r="B2593" s="193" t="s">
        <v>328</v>
      </c>
      <c r="C2593" s="192" t="s">
        <v>79</v>
      </c>
      <c r="D2593" s="192" t="s">
        <v>32</v>
      </c>
      <c r="E2593" s="192" t="s">
        <v>66</v>
      </c>
      <c r="F2593" s="194">
        <v>19987.163920208131</v>
      </c>
      <c r="G2593">
        <v>131</v>
      </c>
      <c r="H2593">
        <v>131</v>
      </c>
      <c r="I2593" s="167">
        <v>22626.279197414238</v>
      </c>
      <c r="J2593" s="22">
        <v>1.1320405079851181</v>
      </c>
      <c r="K2593" s="22" t="s">
        <v>329</v>
      </c>
      <c r="L2593" s="22" t="s">
        <v>58</v>
      </c>
      <c r="M2593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93" s="24" t="str">
        <f>IFERROR(IF(Table1[[#This Row],[Medicare Rate in CR]]&gt;0,"Y","N"),"N")</f>
        <v>Y</v>
      </c>
      <c r="O2593" s="166">
        <f>Table1[[#This Row],[Medicare Rate in CR]]*Table1[[#This Row],[SumOfUnits]]*Table1[[#This Row],[Actuarial Factor 06/20/2023]]</f>
        <v>26917.44411117362</v>
      </c>
      <c r="P25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26917.44411117362</v>
      </c>
      <c r="Q2593" s="166">
        <f>Table1[[#This Row],[Trended Medicare Pricing for all RHCs]]-Table1[[#This Row],[SumOfSFY24 Estimated Payment 5/04/23]]</f>
        <v>4291.1649137593813</v>
      </c>
      <c r="R2593" s="24">
        <f>Table1[[#This Row],[SumOfUnits]]*Table1[[#This Row],[Actuarial Factor 06/20/2023]]</f>
        <v>148.29730654605046</v>
      </c>
      <c r="S2593" s="23"/>
    </row>
    <row r="2594" spans="1:19" x14ac:dyDescent="0.25">
      <c r="A2594" s="192" t="s">
        <v>327</v>
      </c>
      <c r="B2594" s="193" t="s">
        <v>328</v>
      </c>
      <c r="C2594" s="192" t="s">
        <v>79</v>
      </c>
      <c r="D2594" s="192" t="s">
        <v>31</v>
      </c>
      <c r="E2594" s="192" t="s">
        <v>67</v>
      </c>
      <c r="F2594" s="194">
        <v>2936.7929073913465</v>
      </c>
      <c r="G2594">
        <v>20</v>
      </c>
      <c r="H2594">
        <v>20</v>
      </c>
      <c r="I2594" s="167">
        <v>3283.5546010658318</v>
      </c>
      <c r="J2594" s="22">
        <v>1.1180749561202468</v>
      </c>
      <c r="K2594" s="22" t="s">
        <v>329</v>
      </c>
      <c r="L2594" s="22" t="s">
        <v>58</v>
      </c>
      <c r="M2594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94" s="24" t="str">
        <f>IFERROR(IF(Table1[[#This Row],[Medicare Rate in CR]]&gt;0,"Y","N"),"N")</f>
        <v>Y</v>
      </c>
      <c r="O2594" s="166">
        <f>Table1[[#This Row],[Medicare Rate in CR]]*Table1[[#This Row],[SumOfUnits]]*Table1[[#This Row],[Actuarial Factor 06/20/2023]]</f>
        <v>4058.8357057077196</v>
      </c>
      <c r="P25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4058.8357057077196</v>
      </c>
      <c r="Q2594" s="166">
        <f>Table1[[#This Row],[Trended Medicare Pricing for all RHCs]]-Table1[[#This Row],[SumOfSFY24 Estimated Payment 5/04/23]]</f>
        <v>775.28110464188785</v>
      </c>
      <c r="R2594" s="24">
        <f>Table1[[#This Row],[SumOfUnits]]*Table1[[#This Row],[Actuarial Factor 06/20/2023]]</f>
        <v>22.361499122404936</v>
      </c>
      <c r="S2594" s="23"/>
    </row>
    <row r="2595" spans="1:19" x14ac:dyDescent="0.25">
      <c r="A2595" s="192" t="s">
        <v>327</v>
      </c>
      <c r="B2595" s="193" t="s">
        <v>328</v>
      </c>
      <c r="C2595" s="192" t="s">
        <v>79</v>
      </c>
      <c r="D2595" s="192" t="s">
        <v>31</v>
      </c>
      <c r="E2595" s="192" t="s">
        <v>82</v>
      </c>
      <c r="F2595" s="194">
        <v>369.82750313192639</v>
      </c>
      <c r="G2595">
        <v>2</v>
      </c>
      <c r="H2595">
        <v>2</v>
      </c>
      <c r="I2595" s="167">
        <v>407.59054281376524</v>
      </c>
      <c r="J2595" s="22">
        <v>1.1021098738250623</v>
      </c>
      <c r="K2595" s="22" t="s">
        <v>329</v>
      </c>
      <c r="L2595" s="22" t="s">
        <v>58</v>
      </c>
      <c r="M2595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95" s="24" t="str">
        <f>IFERROR(IF(Table1[[#This Row],[Medicare Rate in CR]]&gt;0,"Y","N"),"N")</f>
        <v>Y</v>
      </c>
      <c r="O2595" s="166">
        <f>Table1[[#This Row],[Medicare Rate in CR]]*Table1[[#This Row],[SumOfUnits]]*Table1[[#This Row],[Actuarial Factor 06/20/2023]]</f>
        <v>400.08792639597408</v>
      </c>
      <c r="P25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400.08792639597408</v>
      </c>
      <c r="Q2595" s="166">
        <f>Table1[[#This Row],[Trended Medicare Pricing for all RHCs]]-Table1[[#This Row],[SumOfSFY24 Estimated Payment 5/04/23]]</f>
        <v>-7.5026164177911596</v>
      </c>
      <c r="R2595" s="24">
        <f>Table1[[#This Row],[SumOfUnits]]*Table1[[#This Row],[Actuarial Factor 06/20/2023]]</f>
        <v>2.2042197476501246</v>
      </c>
      <c r="S2595" s="23"/>
    </row>
    <row r="2596" spans="1:19" x14ac:dyDescent="0.25">
      <c r="A2596" s="192" t="s">
        <v>327</v>
      </c>
      <c r="B2596" s="193" t="s">
        <v>328</v>
      </c>
      <c r="C2596" s="192" t="s">
        <v>79</v>
      </c>
      <c r="D2596" s="192" t="s">
        <v>31</v>
      </c>
      <c r="E2596" s="192" t="s">
        <v>68</v>
      </c>
      <c r="F2596" s="194">
        <v>7427.7247759468091</v>
      </c>
      <c r="G2596">
        <v>45</v>
      </c>
      <c r="H2596">
        <v>45</v>
      </c>
      <c r="I2596" s="167">
        <v>6237.1398694951959</v>
      </c>
      <c r="J2596" s="22">
        <v>0.83971068633195955</v>
      </c>
      <c r="K2596" s="22" t="s">
        <v>329</v>
      </c>
      <c r="L2596" s="22" t="s">
        <v>58</v>
      </c>
      <c r="M2596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96" s="24" t="str">
        <f>IFERROR(IF(Table1[[#This Row],[Medicare Rate in CR]]&gt;0,"Y","N"),"N")</f>
        <v>Y</v>
      </c>
      <c r="O2596" s="166">
        <f>Table1[[#This Row],[Medicare Rate in CR]]*Table1[[#This Row],[SumOfUnits]]*Table1[[#This Row],[Actuarial Factor 06/20/2023]]</f>
        <v>6858.7149004251287</v>
      </c>
      <c r="P25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6858.7149004251287</v>
      </c>
      <c r="Q2596" s="166">
        <f>Table1[[#This Row],[Trended Medicare Pricing for all RHCs]]-Table1[[#This Row],[SumOfSFY24 Estimated Payment 5/04/23]]</f>
        <v>621.57503092993284</v>
      </c>
      <c r="R2596" s="24">
        <f>Table1[[#This Row],[SumOfUnits]]*Table1[[#This Row],[Actuarial Factor 06/20/2023]]</f>
        <v>37.786980884938181</v>
      </c>
      <c r="S2596" s="23"/>
    </row>
    <row r="2597" spans="1:19" x14ac:dyDescent="0.25">
      <c r="A2597" s="192" t="s">
        <v>327</v>
      </c>
      <c r="B2597" s="193" t="s">
        <v>328</v>
      </c>
      <c r="C2597" s="192" t="s">
        <v>79</v>
      </c>
      <c r="D2597" s="192" t="s">
        <v>31</v>
      </c>
      <c r="E2597" s="192" t="s">
        <v>69</v>
      </c>
      <c r="F2597" s="194">
        <v>67766.589573094447</v>
      </c>
      <c r="G2597">
        <v>389</v>
      </c>
      <c r="H2597">
        <v>389</v>
      </c>
      <c r="I2597" s="167">
        <v>72166.815485329542</v>
      </c>
      <c r="J2597" s="22">
        <v>1.0649320843789685</v>
      </c>
      <c r="K2597" s="22" t="s">
        <v>329</v>
      </c>
      <c r="L2597" s="22" t="s">
        <v>58</v>
      </c>
      <c r="M2597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97" s="24" t="str">
        <f>IFERROR(IF(Table1[[#This Row],[Medicare Rate in CR]]&gt;0,"Y","N"),"N")</f>
        <v>Y</v>
      </c>
      <c r="O2597" s="166">
        <f>Table1[[#This Row],[Medicare Rate in CR]]*Table1[[#This Row],[SumOfUnits]]*Table1[[#This Row],[Actuarial Factor 06/20/2023]]</f>
        <v>75192.075005258739</v>
      </c>
      <c r="P25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75192.075005258739</v>
      </c>
      <c r="Q2597" s="166">
        <f>Table1[[#This Row],[Trended Medicare Pricing for all RHCs]]-Table1[[#This Row],[SumOfSFY24 Estimated Payment 5/04/23]]</f>
        <v>3025.2595199291973</v>
      </c>
      <c r="R2597" s="24">
        <f>Table1[[#This Row],[SumOfUnits]]*Table1[[#This Row],[Actuarial Factor 06/20/2023]]</f>
        <v>414.25858082341875</v>
      </c>
      <c r="S2597" s="23"/>
    </row>
    <row r="2598" spans="1:19" x14ac:dyDescent="0.25">
      <c r="A2598" s="192" t="s">
        <v>327</v>
      </c>
      <c r="B2598" s="193" t="s">
        <v>328</v>
      </c>
      <c r="C2598" s="192" t="s">
        <v>55</v>
      </c>
      <c r="D2598" s="192" t="s">
        <v>30</v>
      </c>
      <c r="E2598" s="192" t="s">
        <v>56</v>
      </c>
      <c r="F2598" s="194">
        <v>129.9893996338055</v>
      </c>
      <c r="G2598">
        <v>1</v>
      </c>
      <c r="H2598">
        <v>1</v>
      </c>
      <c r="I2598" s="167">
        <v>139.40303302582387</v>
      </c>
      <c r="J2598" s="22">
        <v>1.0724184696485837</v>
      </c>
      <c r="K2598" s="22" t="s">
        <v>329</v>
      </c>
      <c r="L2598" s="22" t="s">
        <v>58</v>
      </c>
      <c r="M2598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98" s="24" t="str">
        <f>IFERROR(IF(Table1[[#This Row],[Medicare Rate in CR]]&gt;0,"Y","N"),"N")</f>
        <v>Y</v>
      </c>
      <c r="O2598" s="166">
        <f>Table1[[#This Row],[Medicare Rate in CR]]*Table1[[#This Row],[SumOfUnits]]*Table1[[#This Row],[Actuarial Factor 06/20/2023]]</f>
        <v>194.6546764259144</v>
      </c>
      <c r="P25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194.6546764259144</v>
      </c>
      <c r="Q2598" s="166">
        <f>Table1[[#This Row],[Trended Medicare Pricing for all RHCs]]-Table1[[#This Row],[SumOfSFY24 Estimated Payment 5/04/23]]</f>
        <v>55.251643400090529</v>
      </c>
      <c r="R2598" s="24">
        <f>Table1[[#This Row],[SumOfUnits]]*Table1[[#This Row],[Actuarial Factor 06/20/2023]]</f>
        <v>1.0724184696485837</v>
      </c>
      <c r="S2598" s="23"/>
    </row>
    <row r="2599" spans="1:19" x14ac:dyDescent="0.25">
      <c r="A2599" s="192" t="s">
        <v>327</v>
      </c>
      <c r="B2599" s="193" t="s">
        <v>328</v>
      </c>
      <c r="C2599" s="192" t="s">
        <v>55</v>
      </c>
      <c r="D2599" s="192" t="s">
        <v>30</v>
      </c>
      <c r="E2599" s="192" t="s">
        <v>59</v>
      </c>
      <c r="F2599" s="194">
        <v>521.21036908547751</v>
      </c>
      <c r="G2599">
        <v>3</v>
      </c>
      <c r="H2599">
        <v>3</v>
      </c>
      <c r="I2599" s="167">
        <v>533.05233299696761</v>
      </c>
      <c r="J2599" s="22">
        <v>1.0227201234163246</v>
      </c>
      <c r="K2599" s="22" t="s">
        <v>329</v>
      </c>
      <c r="L2599" s="22" t="s">
        <v>58</v>
      </c>
      <c r="M2599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599" s="24" t="str">
        <f>IFERROR(IF(Table1[[#This Row],[Medicare Rate in CR]]&gt;0,"Y","N"),"N")</f>
        <v>Y</v>
      </c>
      <c r="O2599" s="166">
        <f>Table1[[#This Row],[Medicare Rate in CR]]*Table1[[#This Row],[SumOfUnits]]*Table1[[#This Row],[Actuarial Factor 06/20/2023]]</f>
        <v>556.90178880389124</v>
      </c>
      <c r="P25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556.90178880389124</v>
      </c>
      <c r="Q2599" s="166">
        <f>Table1[[#This Row],[Trended Medicare Pricing for all RHCs]]-Table1[[#This Row],[SumOfSFY24 Estimated Payment 5/04/23]]</f>
        <v>23.849455806923629</v>
      </c>
      <c r="R2599" s="24">
        <f>Table1[[#This Row],[SumOfUnits]]*Table1[[#This Row],[Actuarial Factor 06/20/2023]]</f>
        <v>3.0681603702489735</v>
      </c>
      <c r="S2599" s="23"/>
    </row>
    <row r="2600" spans="1:19" x14ac:dyDescent="0.25">
      <c r="A2600" s="192" t="s">
        <v>327</v>
      </c>
      <c r="B2600" s="193" t="s">
        <v>328</v>
      </c>
      <c r="C2600" s="192" t="s">
        <v>55</v>
      </c>
      <c r="D2600" s="192" t="s">
        <v>30</v>
      </c>
      <c r="E2600" s="192" t="s">
        <v>64</v>
      </c>
      <c r="F2600" s="194">
        <v>349.07969548038932</v>
      </c>
      <c r="G2600">
        <v>2</v>
      </c>
      <c r="H2600">
        <v>2</v>
      </c>
      <c r="I2600" s="167">
        <v>342.2375073851664</v>
      </c>
      <c r="J2600" s="22">
        <v>0.98039935240058296</v>
      </c>
      <c r="K2600" s="22" t="s">
        <v>329</v>
      </c>
      <c r="L2600" s="22" t="s">
        <v>58</v>
      </c>
      <c r="M2600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600" s="24" t="str">
        <f>IFERROR(IF(Table1[[#This Row],[Medicare Rate in CR]]&gt;0,"Y","N"),"N")</f>
        <v>Y</v>
      </c>
      <c r="O2600" s="166">
        <f>Table1[[#This Row],[Medicare Rate in CR]]*Table1[[#This Row],[SumOfUnits]]*Table1[[#This Row],[Actuarial Factor 06/20/2023]]</f>
        <v>355.90457290845961</v>
      </c>
      <c r="P26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355.90457290845961</v>
      </c>
      <c r="Q2600" s="166">
        <f>Table1[[#This Row],[Trended Medicare Pricing for all RHCs]]-Table1[[#This Row],[SumOfSFY24 Estimated Payment 5/04/23]]</f>
        <v>13.667065523293218</v>
      </c>
      <c r="R2600" s="24">
        <f>Table1[[#This Row],[SumOfUnits]]*Table1[[#This Row],[Actuarial Factor 06/20/2023]]</f>
        <v>1.9607987048011659</v>
      </c>
      <c r="S2600" s="23"/>
    </row>
    <row r="2601" spans="1:19" x14ac:dyDescent="0.25">
      <c r="A2601" s="192" t="s">
        <v>327</v>
      </c>
      <c r="B2601" s="193" t="s">
        <v>328</v>
      </c>
      <c r="C2601" s="192" t="s">
        <v>55</v>
      </c>
      <c r="D2601" s="192" t="s">
        <v>31</v>
      </c>
      <c r="E2601" s="192" t="s">
        <v>69</v>
      </c>
      <c r="F2601" s="194">
        <v>172.13067360508819</v>
      </c>
      <c r="G2601">
        <v>1</v>
      </c>
      <c r="H2601">
        <v>1</v>
      </c>
      <c r="I2601" s="167">
        <v>180.29790935867879</v>
      </c>
      <c r="J2601" s="22">
        <v>1.0474478812087167</v>
      </c>
      <c r="K2601" s="22" t="s">
        <v>329</v>
      </c>
      <c r="L2601" s="22" t="s">
        <v>58</v>
      </c>
      <c r="M2601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601" s="24" t="str">
        <f>IFERROR(IF(Table1[[#This Row],[Medicare Rate in CR]]&gt;0,"Y","N"),"N")</f>
        <v>Y</v>
      </c>
      <c r="O2601" s="166">
        <f>Table1[[#This Row],[Medicare Rate in CR]]*Table1[[#This Row],[SumOfUnits]]*Table1[[#This Row],[Actuarial Factor 06/20/2023]]</f>
        <v>190.12226491819416</v>
      </c>
      <c r="P26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190.12226491819416</v>
      </c>
      <c r="Q2601" s="166">
        <f>Table1[[#This Row],[Trended Medicare Pricing for all RHCs]]-Table1[[#This Row],[SumOfSFY24 Estimated Payment 5/04/23]]</f>
        <v>9.824355559515368</v>
      </c>
      <c r="R2601" s="24">
        <f>Table1[[#This Row],[SumOfUnits]]*Table1[[#This Row],[Actuarial Factor 06/20/2023]]</f>
        <v>1.0474478812087167</v>
      </c>
      <c r="S2601" s="23"/>
    </row>
    <row r="2602" spans="1:19" x14ac:dyDescent="0.25">
      <c r="A2602" s="192" t="s">
        <v>327</v>
      </c>
      <c r="B2602" s="193" t="s">
        <v>328</v>
      </c>
      <c r="C2602" s="192" t="s">
        <v>84</v>
      </c>
      <c r="D2602" s="192" t="s">
        <v>30</v>
      </c>
      <c r="E2602" s="192" t="s">
        <v>59</v>
      </c>
      <c r="F2602" s="194">
        <v>1221.7789341813627</v>
      </c>
      <c r="G2602">
        <v>7</v>
      </c>
      <c r="H2602">
        <v>7</v>
      </c>
      <c r="I2602" s="167">
        <v>1326.8558361239714</v>
      </c>
      <c r="J2602" s="22">
        <v>1.0860032032005971</v>
      </c>
      <c r="K2602" s="22" t="s">
        <v>329</v>
      </c>
      <c r="L2602" s="22" t="s">
        <v>58</v>
      </c>
      <c r="M2602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602" s="24" t="str">
        <f>IFERROR(IF(Table1[[#This Row],[Medicare Rate in CR]]&gt;0,"Y","N"),"N")</f>
        <v>Y</v>
      </c>
      <c r="O2602" s="166">
        <f>Table1[[#This Row],[Medicare Rate in CR]]*Table1[[#This Row],[SumOfUnits]]*Table1[[#This Row],[Actuarial Factor 06/20/2023]]</f>
        <v>1379.8430898905826</v>
      </c>
      <c r="P26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1379.8430898905826</v>
      </c>
      <c r="Q2602" s="166">
        <f>Table1[[#This Row],[Trended Medicare Pricing for all RHCs]]-Table1[[#This Row],[SumOfSFY24 Estimated Payment 5/04/23]]</f>
        <v>52.987253766611275</v>
      </c>
      <c r="R2602" s="24">
        <f>Table1[[#This Row],[SumOfUnits]]*Table1[[#This Row],[Actuarial Factor 06/20/2023]]</f>
        <v>7.602022422404179</v>
      </c>
      <c r="S2602" s="23"/>
    </row>
    <row r="2603" spans="1:19" x14ac:dyDescent="0.25">
      <c r="A2603" s="192" t="s">
        <v>327</v>
      </c>
      <c r="B2603" s="193" t="s">
        <v>328</v>
      </c>
      <c r="C2603" s="192" t="s">
        <v>84</v>
      </c>
      <c r="D2603" s="192" t="s">
        <v>30</v>
      </c>
      <c r="E2603" s="192" t="s">
        <v>60</v>
      </c>
      <c r="F2603" s="194">
        <v>174.53984774019466</v>
      </c>
      <c r="G2603">
        <v>1</v>
      </c>
      <c r="H2603">
        <v>1</v>
      </c>
      <c r="I2603" s="167">
        <v>168.04699317991739</v>
      </c>
      <c r="J2603" s="22">
        <v>0.96280015913648564</v>
      </c>
      <c r="K2603" s="22" t="s">
        <v>329</v>
      </c>
      <c r="L2603" s="22" t="s">
        <v>58</v>
      </c>
      <c r="M2603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603" s="24" t="str">
        <f>IFERROR(IF(Table1[[#This Row],[Medicare Rate in CR]]&gt;0,"Y","N"),"N")</f>
        <v>Y</v>
      </c>
      <c r="O2603" s="166">
        <f>Table1[[#This Row],[Medicare Rate in CR]]*Table1[[#This Row],[SumOfUnits]]*Table1[[#This Row],[Actuarial Factor 06/20/2023]]</f>
        <v>174.75785688486351</v>
      </c>
      <c r="P26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174.75785688486351</v>
      </c>
      <c r="Q2603" s="166">
        <f>Table1[[#This Row],[Trended Medicare Pricing for all RHCs]]-Table1[[#This Row],[SumOfSFY24 Estimated Payment 5/04/23]]</f>
        <v>6.7108637049461208</v>
      </c>
      <c r="R2603" s="24">
        <f>Table1[[#This Row],[SumOfUnits]]*Table1[[#This Row],[Actuarial Factor 06/20/2023]]</f>
        <v>0.96280015913648564</v>
      </c>
      <c r="S2603" s="23"/>
    </row>
    <row r="2604" spans="1:19" x14ac:dyDescent="0.25">
      <c r="A2604" s="192" t="s">
        <v>327</v>
      </c>
      <c r="B2604" s="193" t="s">
        <v>328</v>
      </c>
      <c r="C2604" s="192" t="s">
        <v>84</v>
      </c>
      <c r="D2604" s="192" t="s">
        <v>30</v>
      </c>
      <c r="E2604" s="192" t="s">
        <v>62</v>
      </c>
      <c r="F2604" s="194">
        <v>1566.0402813915389</v>
      </c>
      <c r="G2604">
        <v>9</v>
      </c>
      <c r="H2604">
        <v>9</v>
      </c>
      <c r="I2604" s="167">
        <v>1730.449407061918</v>
      </c>
      <c r="J2604" s="22">
        <v>1.1049839698403479</v>
      </c>
      <c r="K2604" s="22" t="s">
        <v>329</v>
      </c>
      <c r="L2604" s="22" t="s">
        <v>58</v>
      </c>
      <c r="M2604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604" s="24" t="str">
        <f>IFERROR(IF(Table1[[#This Row],[Medicare Rate in CR]]&gt;0,"Y","N"),"N")</f>
        <v>Y</v>
      </c>
      <c r="O2604" s="166">
        <f>Table1[[#This Row],[Medicare Rate in CR]]*Table1[[#This Row],[SumOfUnits]]*Table1[[#This Row],[Actuarial Factor 06/20/2023]]</f>
        <v>1805.0907632914937</v>
      </c>
      <c r="P26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1805.0907632914937</v>
      </c>
      <c r="Q2604" s="166">
        <f>Table1[[#This Row],[Trended Medicare Pricing for all RHCs]]-Table1[[#This Row],[SumOfSFY24 Estimated Payment 5/04/23]]</f>
        <v>74.641356229575649</v>
      </c>
      <c r="R2604" s="24">
        <f>Table1[[#This Row],[SumOfUnits]]*Table1[[#This Row],[Actuarial Factor 06/20/2023]]</f>
        <v>9.9448557285631303</v>
      </c>
      <c r="S2604" s="23"/>
    </row>
    <row r="2605" spans="1:19" x14ac:dyDescent="0.25">
      <c r="A2605" s="192" t="s">
        <v>327</v>
      </c>
      <c r="B2605" s="193" t="s">
        <v>328</v>
      </c>
      <c r="C2605" s="192" t="s">
        <v>84</v>
      </c>
      <c r="D2605" s="192" t="s">
        <v>31</v>
      </c>
      <c r="E2605" s="192" t="s">
        <v>69</v>
      </c>
      <c r="F2605" s="194">
        <v>165.87645755035174</v>
      </c>
      <c r="G2605">
        <v>1</v>
      </c>
      <c r="H2605">
        <v>1</v>
      </c>
      <c r="I2605" s="167">
        <v>175.66668744893141</v>
      </c>
      <c r="J2605" s="22">
        <v>1.0590212139996289</v>
      </c>
      <c r="K2605" s="22" t="s">
        <v>329</v>
      </c>
      <c r="L2605" s="22" t="s">
        <v>58</v>
      </c>
      <c r="M2605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605" s="24" t="str">
        <f>IFERROR(IF(Table1[[#This Row],[Medicare Rate in CR]]&gt;0,"Y","N"),"N")</f>
        <v>Y</v>
      </c>
      <c r="O2605" s="166">
        <f>Table1[[#This Row],[Medicare Rate in CR]]*Table1[[#This Row],[SumOfUnits]]*Table1[[#This Row],[Actuarial Factor 06/20/2023]]</f>
        <v>192.22294055307262</v>
      </c>
      <c r="P26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192.22294055307262</v>
      </c>
      <c r="Q2605" s="166">
        <f>Table1[[#This Row],[Trended Medicare Pricing for all RHCs]]-Table1[[#This Row],[SumOfSFY24 Estimated Payment 5/04/23]]</f>
        <v>16.556253104141206</v>
      </c>
      <c r="R2605" s="24">
        <f>Table1[[#This Row],[SumOfUnits]]*Table1[[#This Row],[Actuarial Factor 06/20/2023]]</f>
        <v>1.0590212139996289</v>
      </c>
      <c r="S2605" s="23"/>
    </row>
    <row r="2606" spans="1:19" x14ac:dyDescent="0.25">
      <c r="A2606" s="192" t="s">
        <v>327</v>
      </c>
      <c r="B2606" s="193" t="s">
        <v>328</v>
      </c>
      <c r="C2606" s="192" t="s">
        <v>85</v>
      </c>
      <c r="D2606" s="192" t="s">
        <v>30</v>
      </c>
      <c r="E2606" s="192" t="s">
        <v>56</v>
      </c>
      <c r="F2606" s="194">
        <v>349.07969548038932</v>
      </c>
      <c r="G2606">
        <v>2</v>
      </c>
      <c r="H2606">
        <v>2</v>
      </c>
      <c r="I2606" s="167">
        <v>363.54545879419885</v>
      </c>
      <c r="J2606" s="22">
        <v>1.0414397156325645</v>
      </c>
      <c r="K2606" s="22" t="s">
        <v>329</v>
      </c>
      <c r="L2606" s="22" t="s">
        <v>58</v>
      </c>
      <c r="M2606" s="22" t="str">
        <f>IFERROR(IFERROR(INDEX(FreeStand_Medicare!E:E,MATCH(Table1[[#This Row],[Medicare Number]],FreeStand_Medicare!A:A,0)),INDEX(HospBased_Medicare_CR!F:F,MATCH(Table1[[#This Row],[Medicare Number]],HospBased_Medicare_CR!G:G,0))),0)</f>
        <v>181.51</v>
      </c>
      <c r="N2606" s="24" t="str">
        <f>IFERROR(IF(Table1[[#This Row],[Medicare Rate in CR]]&gt;0,"Y","N"),"N")</f>
        <v>Y</v>
      </c>
      <c r="O2606" s="166">
        <f>Table1[[#This Row],[Medicare Rate in CR]]*Table1[[#This Row],[SumOfUnits]]*Table1[[#This Row],[Actuarial Factor 06/20/2023]]</f>
        <v>378.06344556893356</v>
      </c>
      <c r="P26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378.06344556893356</v>
      </c>
      <c r="Q2606" s="166">
        <f>Table1[[#This Row],[Trended Medicare Pricing for all RHCs]]-Table1[[#This Row],[SumOfSFY24 Estimated Payment 5/04/23]]</f>
        <v>14.517986774734709</v>
      </c>
      <c r="R2606" s="24">
        <f>Table1[[#This Row],[SumOfUnits]]*Table1[[#This Row],[Actuarial Factor 06/20/2023]]</f>
        <v>2.0828794312651291</v>
      </c>
      <c r="S2606" s="23"/>
    </row>
    <row r="2607" spans="1:19" x14ac:dyDescent="0.25">
      <c r="A2607" s="192" t="s">
        <v>330</v>
      </c>
      <c r="B2607" s="193" t="s">
        <v>331</v>
      </c>
      <c r="C2607" s="192" t="s">
        <v>76</v>
      </c>
      <c r="D2607" s="192" t="s">
        <v>31</v>
      </c>
      <c r="E2607" s="192" t="s">
        <v>69</v>
      </c>
      <c r="F2607" s="194">
        <v>307.5262599980727</v>
      </c>
      <c r="G2607">
        <v>1</v>
      </c>
      <c r="H2607">
        <v>1</v>
      </c>
      <c r="I2607" s="167">
        <v>321.69113999918602</v>
      </c>
      <c r="J2607" s="22">
        <v>1.0460607169000855</v>
      </c>
      <c r="K2607" s="22" t="s">
        <v>332</v>
      </c>
      <c r="L2607" s="22" t="s">
        <v>58</v>
      </c>
      <c r="M2607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07" s="24" t="str">
        <f>IFERROR(IF(Table1[[#This Row],[Medicare Rate in CR]]&gt;0,"Y","N"),"N")</f>
        <v>Y</v>
      </c>
      <c r="O2607" s="166">
        <f>Table1[[#This Row],[Medicare Rate in CR]]*Table1[[#This Row],[SumOfUnits]]*Table1[[#This Row],[Actuarial Factor 06/20/2023]]</f>
        <v>411.4366011711416</v>
      </c>
      <c r="P26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411.4366011711416</v>
      </c>
      <c r="Q2607" s="166">
        <f>Table1[[#This Row],[Trended Medicare Pricing for all RHCs]]-Table1[[#This Row],[SumOfSFY24 Estimated Payment 5/04/23]]</f>
        <v>89.745461171955583</v>
      </c>
      <c r="R2607" s="24">
        <f>Table1[[#This Row],[SumOfUnits]]*Table1[[#This Row],[Actuarial Factor 06/20/2023]]</f>
        <v>1.0460607169000855</v>
      </c>
      <c r="S2607" s="23"/>
    </row>
    <row r="2608" spans="1:19" x14ac:dyDescent="0.25">
      <c r="A2608" s="192" t="s">
        <v>330</v>
      </c>
      <c r="B2608" s="193" t="s">
        <v>331</v>
      </c>
      <c r="C2608" s="192" t="s">
        <v>79</v>
      </c>
      <c r="D2608" s="192" t="s">
        <v>30</v>
      </c>
      <c r="E2608" s="192" t="s">
        <v>56</v>
      </c>
      <c r="F2608" s="194">
        <v>1845.1575599884361</v>
      </c>
      <c r="G2608">
        <v>6</v>
      </c>
      <c r="H2608">
        <v>6</v>
      </c>
      <c r="I2608" s="167">
        <v>2020.5225058897306</v>
      </c>
      <c r="J2608" s="22">
        <v>1.0950406348509303</v>
      </c>
      <c r="K2608" s="22" t="s">
        <v>332</v>
      </c>
      <c r="L2608" s="22" t="s">
        <v>58</v>
      </c>
      <c r="M2608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08" s="24" t="str">
        <f>IFERROR(IF(Table1[[#This Row],[Medicare Rate in CR]]&gt;0,"Y","N"),"N")</f>
        <v>Y</v>
      </c>
      <c r="O2608" s="166">
        <f>Table1[[#This Row],[Medicare Rate in CR]]*Table1[[#This Row],[SumOfUnits]]*Table1[[#This Row],[Actuarial Factor 06/20/2023]]</f>
        <v>2584.2082949974074</v>
      </c>
      <c r="P26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2584.2082949974074</v>
      </c>
      <c r="Q2608" s="166">
        <f>Table1[[#This Row],[Trended Medicare Pricing for all RHCs]]-Table1[[#This Row],[SumOfSFY24 Estimated Payment 5/04/23]]</f>
        <v>563.68578910767678</v>
      </c>
      <c r="R2608" s="24">
        <f>Table1[[#This Row],[SumOfUnits]]*Table1[[#This Row],[Actuarial Factor 06/20/2023]]</f>
        <v>6.5702438091055821</v>
      </c>
      <c r="S2608" s="23"/>
    </row>
    <row r="2609" spans="1:19" x14ac:dyDescent="0.25">
      <c r="A2609" s="192" t="s">
        <v>330</v>
      </c>
      <c r="B2609" s="193" t="s">
        <v>331</v>
      </c>
      <c r="C2609" s="192" t="s">
        <v>79</v>
      </c>
      <c r="D2609" s="192" t="s">
        <v>30</v>
      </c>
      <c r="E2609" s="192" t="s">
        <v>59</v>
      </c>
      <c r="F2609" s="194">
        <v>23135.59795702036</v>
      </c>
      <c r="G2609">
        <v>75</v>
      </c>
      <c r="H2609">
        <v>75</v>
      </c>
      <c r="I2609" s="167">
        <v>22092.804190864379</v>
      </c>
      <c r="J2609" s="22">
        <v>0.95492687208287386</v>
      </c>
      <c r="K2609" s="22" t="s">
        <v>332</v>
      </c>
      <c r="L2609" s="22" t="s">
        <v>58</v>
      </c>
      <c r="M2609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09" s="24" t="str">
        <f>IFERROR(IF(Table1[[#This Row],[Medicare Rate in CR]]&gt;0,"Y","N"),"N")</f>
        <v>Y</v>
      </c>
      <c r="O2609" s="166">
        <f>Table1[[#This Row],[Medicare Rate in CR]]*Table1[[#This Row],[SumOfUnits]]*Table1[[#This Row],[Actuarial Factor 06/20/2023]]</f>
        <v>28169.387799572694</v>
      </c>
      <c r="P26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28169.387799572694</v>
      </c>
      <c r="Q2609" s="166">
        <f>Table1[[#This Row],[Trended Medicare Pricing for all RHCs]]-Table1[[#This Row],[SumOfSFY24 Estimated Payment 5/04/23]]</f>
        <v>6076.5836087083153</v>
      </c>
      <c r="R2609" s="24">
        <f>Table1[[#This Row],[SumOfUnits]]*Table1[[#This Row],[Actuarial Factor 06/20/2023]]</f>
        <v>71.619515406215541</v>
      </c>
      <c r="S2609" s="23"/>
    </row>
    <row r="2610" spans="1:19" x14ac:dyDescent="0.25">
      <c r="A2610" s="192" t="s">
        <v>330</v>
      </c>
      <c r="B2610" s="193" t="s">
        <v>331</v>
      </c>
      <c r="C2610" s="192" t="s">
        <v>79</v>
      </c>
      <c r="D2610" s="192" t="s">
        <v>30</v>
      </c>
      <c r="E2610" s="192" t="s">
        <v>60</v>
      </c>
      <c r="F2610" s="194">
        <v>22795.740580129157</v>
      </c>
      <c r="G2610">
        <v>74</v>
      </c>
      <c r="H2610">
        <v>74</v>
      </c>
      <c r="I2610" s="167">
        <v>19232.711004848934</v>
      </c>
      <c r="J2610" s="22">
        <v>0.84369757311652838</v>
      </c>
      <c r="K2610" s="22" t="s">
        <v>332</v>
      </c>
      <c r="L2610" s="22" t="s">
        <v>58</v>
      </c>
      <c r="M2610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10" s="24" t="str">
        <f>IFERROR(IF(Table1[[#This Row],[Medicare Rate in CR]]&gt;0,"Y","N"),"N")</f>
        <v>Y</v>
      </c>
      <c r="O2610" s="166">
        <f>Table1[[#This Row],[Medicare Rate in CR]]*Table1[[#This Row],[SumOfUnits]]*Table1[[#This Row],[Actuarial Factor 06/20/2023]]</f>
        <v>24556.391579906278</v>
      </c>
      <c r="P26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24556.391579906278</v>
      </c>
      <c r="Q2610" s="166">
        <f>Table1[[#This Row],[Trended Medicare Pricing for all RHCs]]-Table1[[#This Row],[SumOfSFY24 Estimated Payment 5/04/23]]</f>
        <v>5323.680575057344</v>
      </c>
      <c r="R2610" s="24">
        <f>Table1[[#This Row],[SumOfUnits]]*Table1[[#This Row],[Actuarial Factor 06/20/2023]]</f>
        <v>62.433620410623099</v>
      </c>
      <c r="S2610" s="23"/>
    </row>
    <row r="2611" spans="1:19" x14ac:dyDescent="0.25">
      <c r="A2611" s="192" t="s">
        <v>330</v>
      </c>
      <c r="B2611" s="193" t="s">
        <v>331</v>
      </c>
      <c r="C2611" s="192" t="s">
        <v>79</v>
      </c>
      <c r="D2611" s="192" t="s">
        <v>30</v>
      </c>
      <c r="E2611" s="192" t="s">
        <v>61</v>
      </c>
      <c r="F2611" s="194">
        <v>5548.4051267225595</v>
      </c>
      <c r="G2611">
        <v>18</v>
      </c>
      <c r="H2611">
        <v>18</v>
      </c>
      <c r="I2611" s="167">
        <v>4681.1759400831279</v>
      </c>
      <c r="J2611" s="22">
        <v>0.84369757311652838</v>
      </c>
      <c r="K2611" s="22" t="s">
        <v>332</v>
      </c>
      <c r="L2611" s="22" t="s">
        <v>58</v>
      </c>
      <c r="M2611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11" s="24" t="str">
        <f>IFERROR(IF(Table1[[#This Row],[Medicare Rate in CR]]&gt;0,"Y","N"),"N")</f>
        <v>Y</v>
      </c>
      <c r="O2611" s="166">
        <f>Table1[[#This Row],[Medicare Rate in CR]]*Table1[[#This Row],[SumOfUnits]]*Table1[[#This Row],[Actuarial Factor 06/20/2023]]</f>
        <v>5973.1763302474728</v>
      </c>
      <c r="P26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5973.1763302474728</v>
      </c>
      <c r="Q2611" s="166">
        <f>Table1[[#This Row],[Trended Medicare Pricing for all RHCs]]-Table1[[#This Row],[SumOfSFY24 Estimated Payment 5/04/23]]</f>
        <v>1292.0003901643449</v>
      </c>
      <c r="R2611" s="24">
        <f>Table1[[#This Row],[SumOfUnits]]*Table1[[#This Row],[Actuarial Factor 06/20/2023]]</f>
        <v>15.18655631609751</v>
      </c>
      <c r="S2611" s="23"/>
    </row>
    <row r="2612" spans="1:19" x14ac:dyDescent="0.25">
      <c r="A2612" s="192" t="s">
        <v>330</v>
      </c>
      <c r="B2612" s="193" t="s">
        <v>331</v>
      </c>
      <c r="C2612" s="192" t="s">
        <v>79</v>
      </c>
      <c r="D2612" s="192" t="s">
        <v>30</v>
      </c>
      <c r="E2612" s="192" t="s">
        <v>62</v>
      </c>
      <c r="F2612" s="194">
        <v>37083.829623205223</v>
      </c>
      <c r="G2612">
        <v>123</v>
      </c>
      <c r="H2612">
        <v>123</v>
      </c>
      <c r="I2612" s="167">
        <v>37593.48251352214</v>
      </c>
      <c r="J2612" s="22">
        <v>1.0137432648001921</v>
      </c>
      <c r="K2612" s="22" t="s">
        <v>332</v>
      </c>
      <c r="L2612" s="22" t="s">
        <v>58</v>
      </c>
      <c r="M2612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12" s="24" t="str">
        <f>IFERROR(IF(Table1[[#This Row],[Medicare Rate in CR]]&gt;0,"Y","N"),"N")</f>
        <v>Y</v>
      </c>
      <c r="O2612" s="166">
        <f>Table1[[#This Row],[Medicare Rate in CR]]*Table1[[#This Row],[SumOfUnits]]*Table1[[#This Row],[Actuarial Factor 06/20/2023]]</f>
        <v>49043.236612079018</v>
      </c>
      <c r="P26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49043.236612079018</v>
      </c>
      <c r="Q2612" s="166">
        <f>Table1[[#This Row],[Trended Medicare Pricing for all RHCs]]-Table1[[#This Row],[SumOfSFY24 Estimated Payment 5/04/23]]</f>
        <v>11449.754098556878</v>
      </c>
      <c r="R2612" s="24">
        <f>Table1[[#This Row],[SumOfUnits]]*Table1[[#This Row],[Actuarial Factor 06/20/2023]]</f>
        <v>124.69042157042362</v>
      </c>
      <c r="S2612" s="23"/>
    </row>
    <row r="2613" spans="1:19" x14ac:dyDescent="0.25">
      <c r="A2613" s="192" t="s">
        <v>330</v>
      </c>
      <c r="B2613" s="193" t="s">
        <v>331</v>
      </c>
      <c r="C2613" s="192" t="s">
        <v>79</v>
      </c>
      <c r="D2613" s="192" t="s">
        <v>30</v>
      </c>
      <c r="E2613" s="192" t="s">
        <v>63</v>
      </c>
      <c r="F2613" s="194">
        <v>11419.032475667336</v>
      </c>
      <c r="G2613">
        <v>37</v>
      </c>
      <c r="H2613">
        <v>37</v>
      </c>
      <c r="I2613" s="167">
        <v>10834.321747278873</v>
      </c>
      <c r="J2613" s="22">
        <v>0.94879507264434049</v>
      </c>
      <c r="K2613" s="22" t="s">
        <v>332</v>
      </c>
      <c r="L2613" s="22" t="s">
        <v>58</v>
      </c>
      <c r="M2613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13" s="24" t="str">
        <f>IFERROR(IF(Table1[[#This Row],[Medicare Rate in CR]]&gt;0,"Y","N"),"N")</f>
        <v>Y</v>
      </c>
      <c r="O2613" s="166">
        <f>Table1[[#This Row],[Medicare Rate in CR]]*Table1[[#This Row],[SumOfUnits]]*Table1[[#This Row],[Actuarial Factor 06/20/2023]]</f>
        <v>13807.662884981464</v>
      </c>
      <c r="P26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13807.662884981464</v>
      </c>
      <c r="Q2613" s="166">
        <f>Table1[[#This Row],[Trended Medicare Pricing for all RHCs]]-Table1[[#This Row],[SumOfSFY24 Estimated Payment 5/04/23]]</f>
        <v>2973.3411377025914</v>
      </c>
      <c r="R2613" s="24">
        <f>Table1[[#This Row],[SumOfUnits]]*Table1[[#This Row],[Actuarial Factor 06/20/2023]]</f>
        <v>35.1054176878406</v>
      </c>
      <c r="S2613" s="23"/>
    </row>
    <row r="2614" spans="1:19" x14ac:dyDescent="0.25">
      <c r="A2614" s="192" t="s">
        <v>330</v>
      </c>
      <c r="B2614" s="193" t="s">
        <v>331</v>
      </c>
      <c r="C2614" s="192" t="s">
        <v>79</v>
      </c>
      <c r="D2614" s="192" t="s">
        <v>30</v>
      </c>
      <c r="E2614" s="192" t="s">
        <v>64</v>
      </c>
      <c r="F2614" s="194">
        <v>2141.5148886961551</v>
      </c>
      <c r="G2614">
        <v>7</v>
      </c>
      <c r="H2614">
        <v>7</v>
      </c>
      <c r="I2614" s="167">
        <v>2048.9913815291034</v>
      </c>
      <c r="J2614" s="22">
        <v>0.95679530053448103</v>
      </c>
      <c r="K2614" s="22" t="s">
        <v>332</v>
      </c>
      <c r="L2614" s="22" t="s">
        <v>58</v>
      </c>
      <c r="M2614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14" s="24" t="str">
        <f>IFERROR(IF(Table1[[#This Row],[Medicare Rate in CR]]&gt;0,"Y","N"),"N")</f>
        <v>Y</v>
      </c>
      <c r="O2614" s="166">
        <f>Table1[[#This Row],[Medicare Rate in CR]]*Table1[[#This Row],[SumOfUnits]]*Table1[[#This Row],[Actuarial Factor 06/20/2023]]</f>
        <v>2634.2870932435544</v>
      </c>
      <c r="P26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2634.2870932435544</v>
      </c>
      <c r="Q2614" s="166">
        <f>Table1[[#This Row],[Trended Medicare Pricing for all RHCs]]-Table1[[#This Row],[SumOfSFY24 Estimated Payment 5/04/23]]</f>
        <v>585.29571171445104</v>
      </c>
      <c r="R2614" s="24">
        <f>Table1[[#This Row],[SumOfUnits]]*Table1[[#This Row],[Actuarial Factor 06/20/2023]]</f>
        <v>6.6975671037413669</v>
      </c>
      <c r="S2614" s="23"/>
    </row>
    <row r="2615" spans="1:19" x14ac:dyDescent="0.25">
      <c r="A2615" s="192" t="s">
        <v>330</v>
      </c>
      <c r="B2615" s="193" t="s">
        <v>331</v>
      </c>
      <c r="C2615" s="192" t="s">
        <v>79</v>
      </c>
      <c r="D2615" s="192" t="s">
        <v>30</v>
      </c>
      <c r="E2615" s="192" t="s">
        <v>77</v>
      </c>
      <c r="F2615" s="194">
        <v>4305.3676399730184</v>
      </c>
      <c r="G2615">
        <v>14</v>
      </c>
      <c r="H2615">
        <v>14</v>
      </c>
      <c r="I2615" s="167">
        <v>5502.5478279646613</v>
      </c>
      <c r="J2615" s="22">
        <v>1.2780668895442215</v>
      </c>
      <c r="K2615" s="22" t="s">
        <v>332</v>
      </c>
      <c r="L2615" s="22" t="s">
        <v>58</v>
      </c>
      <c r="M2615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15" s="24" t="str">
        <f>IFERROR(IF(Table1[[#This Row],[Medicare Rate in CR]]&gt;0,"Y","N"),"N")</f>
        <v>Y</v>
      </c>
      <c r="O2615" s="166">
        <f>Table1[[#This Row],[Medicare Rate in CR]]*Table1[[#This Row],[SumOfUnits]]*Table1[[#This Row],[Actuarial Factor 06/20/2023]]</f>
        <v>7037.6497659374645</v>
      </c>
      <c r="P26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7037.6497659374645</v>
      </c>
      <c r="Q2615" s="166">
        <f>Table1[[#This Row],[Trended Medicare Pricing for all RHCs]]-Table1[[#This Row],[SumOfSFY24 Estimated Payment 5/04/23]]</f>
        <v>1535.1019379728032</v>
      </c>
      <c r="R2615" s="24">
        <f>Table1[[#This Row],[SumOfUnits]]*Table1[[#This Row],[Actuarial Factor 06/20/2023]]</f>
        <v>17.8929364536191</v>
      </c>
      <c r="S2615" s="23"/>
    </row>
    <row r="2616" spans="1:19" x14ac:dyDescent="0.25">
      <c r="A2616" s="192" t="s">
        <v>330</v>
      </c>
      <c r="B2616" s="193" t="s">
        <v>331</v>
      </c>
      <c r="C2616" s="192" t="s">
        <v>79</v>
      </c>
      <c r="D2616" s="192" t="s">
        <v>32</v>
      </c>
      <c r="E2616" s="192" t="s">
        <v>65</v>
      </c>
      <c r="F2616" s="194">
        <v>1537.6312999903635</v>
      </c>
      <c r="G2616">
        <v>5</v>
      </c>
      <c r="H2616">
        <v>5</v>
      </c>
      <c r="I2616" s="167">
        <v>2101.8783364398128</v>
      </c>
      <c r="J2616" s="22">
        <v>1.3669586047402817</v>
      </c>
      <c r="K2616" s="22" t="s">
        <v>332</v>
      </c>
      <c r="L2616" s="22" t="s">
        <v>58</v>
      </c>
      <c r="M2616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16" s="24" t="str">
        <f>IFERROR(IF(Table1[[#This Row],[Medicare Rate in CR]]&gt;0,"Y","N"),"N")</f>
        <v>Y</v>
      </c>
      <c r="O2616" s="166">
        <f>Table1[[#This Row],[Medicare Rate in CR]]*Table1[[#This Row],[SumOfUnits]]*Table1[[#This Row],[Actuarial Factor 06/20/2023]]</f>
        <v>2688.2607920822379</v>
      </c>
      <c r="P26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2688.2607920822379</v>
      </c>
      <c r="Q2616" s="166">
        <f>Table1[[#This Row],[Trended Medicare Pricing for all RHCs]]-Table1[[#This Row],[SumOfSFY24 Estimated Payment 5/04/23]]</f>
        <v>586.38245564242516</v>
      </c>
      <c r="R2616" s="24">
        <f>Table1[[#This Row],[SumOfUnits]]*Table1[[#This Row],[Actuarial Factor 06/20/2023]]</f>
        <v>6.8347930237014083</v>
      </c>
      <c r="S2616" s="23"/>
    </row>
    <row r="2617" spans="1:19" x14ac:dyDescent="0.25">
      <c r="A2617" s="192" t="s">
        <v>330</v>
      </c>
      <c r="B2617" s="193" t="s">
        <v>331</v>
      </c>
      <c r="C2617" s="192" t="s">
        <v>79</v>
      </c>
      <c r="D2617" s="192" t="s">
        <v>32</v>
      </c>
      <c r="E2617" s="192" t="s">
        <v>66</v>
      </c>
      <c r="F2617" s="194">
        <v>1537.6312999903635</v>
      </c>
      <c r="G2617">
        <v>5</v>
      </c>
      <c r="H2617">
        <v>5</v>
      </c>
      <c r="I2617" s="167">
        <v>1740.6609179349086</v>
      </c>
      <c r="J2617" s="22">
        <v>1.1320405079851181</v>
      </c>
      <c r="K2617" s="22" t="s">
        <v>332</v>
      </c>
      <c r="L2617" s="22" t="s">
        <v>58</v>
      </c>
      <c r="M2617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17" s="24" t="str">
        <f>IFERROR(IF(Table1[[#This Row],[Medicare Rate in CR]]&gt;0,"Y","N"),"N")</f>
        <v>Y</v>
      </c>
      <c r="O2617" s="166">
        <f>Table1[[#This Row],[Medicare Rate in CR]]*Table1[[#This Row],[SumOfUnits]]*Table1[[#This Row],[Actuarial Factor 06/20/2023]]</f>
        <v>2226.2708630035331</v>
      </c>
      <c r="P26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2226.2708630035331</v>
      </c>
      <c r="Q2617" s="166">
        <f>Table1[[#This Row],[Trended Medicare Pricing for all RHCs]]-Table1[[#This Row],[SumOfSFY24 Estimated Payment 5/04/23]]</f>
        <v>485.60994506862448</v>
      </c>
      <c r="R2617" s="24">
        <f>Table1[[#This Row],[SumOfUnits]]*Table1[[#This Row],[Actuarial Factor 06/20/2023]]</f>
        <v>5.6602025399255904</v>
      </c>
      <c r="S2617" s="23"/>
    </row>
    <row r="2618" spans="1:19" x14ac:dyDescent="0.25">
      <c r="A2618" s="192" t="s">
        <v>330</v>
      </c>
      <c r="B2618" s="193" t="s">
        <v>331</v>
      </c>
      <c r="C2618" s="192" t="s">
        <v>79</v>
      </c>
      <c r="D2618" s="192" t="s">
        <v>32</v>
      </c>
      <c r="E2618" s="192" t="s">
        <v>100</v>
      </c>
      <c r="F2618" s="194">
        <v>307.5262599980727</v>
      </c>
      <c r="G2618">
        <v>1</v>
      </c>
      <c r="H2618">
        <v>1</v>
      </c>
      <c r="I2618" s="167">
        <v>551.49396414003945</v>
      </c>
      <c r="J2618" s="22">
        <v>1.7933231592758803</v>
      </c>
      <c r="K2618" s="22" t="s">
        <v>332</v>
      </c>
      <c r="L2618" s="22" t="s">
        <v>58</v>
      </c>
      <c r="M2618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18" s="24" t="str">
        <f>IFERROR(IF(Table1[[#This Row],[Medicare Rate in CR]]&gt;0,"Y","N"),"N")</f>
        <v>Y</v>
      </c>
      <c r="O2618" s="166">
        <f>Table1[[#This Row],[Medicare Rate in CR]]*Table1[[#This Row],[SumOfUnits]]*Table1[[#This Row],[Actuarial Factor 06/20/2023]]</f>
        <v>705.34986500638922</v>
      </c>
      <c r="P26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705.34986500638922</v>
      </c>
      <c r="Q2618" s="166">
        <f>Table1[[#This Row],[Trended Medicare Pricing for all RHCs]]-Table1[[#This Row],[SumOfSFY24 Estimated Payment 5/04/23]]</f>
        <v>153.85590086634977</v>
      </c>
      <c r="R2618" s="24">
        <f>Table1[[#This Row],[SumOfUnits]]*Table1[[#This Row],[Actuarial Factor 06/20/2023]]</f>
        <v>1.7933231592758803</v>
      </c>
      <c r="S2618" s="23"/>
    </row>
    <row r="2619" spans="1:19" x14ac:dyDescent="0.25">
      <c r="A2619" s="192" t="s">
        <v>330</v>
      </c>
      <c r="B2619" s="193" t="s">
        <v>331</v>
      </c>
      <c r="C2619" s="192" t="s">
        <v>79</v>
      </c>
      <c r="D2619" s="192" t="s">
        <v>31</v>
      </c>
      <c r="E2619" s="192" t="s">
        <v>68</v>
      </c>
      <c r="F2619" s="194">
        <v>4632.292570106968</v>
      </c>
      <c r="G2619">
        <v>15</v>
      </c>
      <c r="H2619">
        <v>15</v>
      </c>
      <c r="I2619" s="167">
        <v>3889.7855733349588</v>
      </c>
      <c r="J2619" s="22">
        <v>0.83971068633195955</v>
      </c>
      <c r="K2619" s="22" t="s">
        <v>332</v>
      </c>
      <c r="L2619" s="22" t="s">
        <v>58</v>
      </c>
      <c r="M2619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19" s="24" t="str">
        <f>IFERROR(IF(Table1[[#This Row],[Medicare Rate in CR]]&gt;0,"Y","N"),"N")</f>
        <v>Y</v>
      </c>
      <c r="O2619" s="166">
        <f>Table1[[#This Row],[Medicare Rate in CR]]*Table1[[#This Row],[SumOfUnits]]*Table1[[#This Row],[Actuarial Factor 06/20/2023]]</f>
        <v>4954.1251072212954</v>
      </c>
      <c r="P26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4954.1251072212954</v>
      </c>
      <c r="Q2619" s="166">
        <f>Table1[[#This Row],[Trended Medicare Pricing for all RHCs]]-Table1[[#This Row],[SumOfSFY24 Estimated Payment 5/04/23]]</f>
        <v>1064.3395338863365</v>
      </c>
      <c r="R2619" s="24">
        <f>Table1[[#This Row],[SumOfUnits]]*Table1[[#This Row],[Actuarial Factor 06/20/2023]]</f>
        <v>12.595660294979393</v>
      </c>
      <c r="S2619" s="23"/>
    </row>
    <row r="2620" spans="1:19" x14ac:dyDescent="0.25">
      <c r="A2620" s="192" t="s">
        <v>330</v>
      </c>
      <c r="B2620" s="193" t="s">
        <v>331</v>
      </c>
      <c r="C2620" s="192" t="s">
        <v>79</v>
      </c>
      <c r="D2620" s="192" t="s">
        <v>31</v>
      </c>
      <c r="E2620" s="192" t="s">
        <v>69</v>
      </c>
      <c r="F2620" s="194">
        <v>12935.501590054924</v>
      </c>
      <c r="G2620">
        <v>42</v>
      </c>
      <c r="H2620">
        <v>42</v>
      </c>
      <c r="I2620" s="167">
        <v>13775.430670784652</v>
      </c>
      <c r="J2620" s="22">
        <v>1.0649320843789685</v>
      </c>
      <c r="K2620" s="22" t="s">
        <v>332</v>
      </c>
      <c r="L2620" s="22" t="s">
        <v>58</v>
      </c>
      <c r="M2620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20" s="24" t="str">
        <f>IFERROR(IF(Table1[[#This Row],[Medicare Rate in CR]]&gt;0,"Y","N"),"N")</f>
        <v>Y</v>
      </c>
      <c r="O2620" s="166">
        <f>Table1[[#This Row],[Medicare Rate in CR]]*Table1[[#This Row],[SumOfUnits]]*Table1[[#This Row],[Actuarial Factor 06/20/2023]]</f>
        <v>17592.081671973305</v>
      </c>
      <c r="P26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17592.081671973305</v>
      </c>
      <c r="Q2620" s="166">
        <f>Table1[[#This Row],[Trended Medicare Pricing for all RHCs]]-Table1[[#This Row],[SumOfSFY24 Estimated Payment 5/04/23]]</f>
        <v>3816.651001188653</v>
      </c>
      <c r="R2620" s="24">
        <f>Table1[[#This Row],[SumOfUnits]]*Table1[[#This Row],[Actuarial Factor 06/20/2023]]</f>
        <v>44.727147543916672</v>
      </c>
      <c r="S2620" s="23"/>
    </row>
    <row r="2621" spans="1:19" x14ac:dyDescent="0.25">
      <c r="A2621" s="192" t="s">
        <v>330</v>
      </c>
      <c r="B2621" s="193" t="s">
        <v>331</v>
      </c>
      <c r="C2621" s="192" t="s">
        <v>55</v>
      </c>
      <c r="D2621" s="192" t="s">
        <v>30</v>
      </c>
      <c r="E2621" s="192" t="s">
        <v>60</v>
      </c>
      <c r="F2621" s="194">
        <v>922.57877999421817</v>
      </c>
      <c r="G2621">
        <v>3</v>
      </c>
      <c r="H2621">
        <v>3</v>
      </c>
      <c r="I2621" s="167">
        <v>838.29771910800537</v>
      </c>
      <c r="J2621" s="22">
        <v>0.90864621784738975</v>
      </c>
      <c r="K2621" s="22" t="s">
        <v>332</v>
      </c>
      <c r="L2621" s="22" t="s">
        <v>58</v>
      </c>
      <c r="M2621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21" s="24" t="str">
        <f>IFERROR(IF(Table1[[#This Row],[Medicare Rate in CR]]&gt;0,"Y","N"),"N")</f>
        <v>Y</v>
      </c>
      <c r="O2621" s="166">
        <f>Table1[[#This Row],[Medicare Rate in CR]]*Table1[[#This Row],[SumOfUnits]]*Table1[[#This Row],[Actuarial Factor 06/20/2023]]</f>
        <v>1072.1661912112061</v>
      </c>
      <c r="P26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1072.1661912112061</v>
      </c>
      <c r="Q2621" s="166">
        <f>Table1[[#This Row],[Trended Medicare Pricing for all RHCs]]-Table1[[#This Row],[SumOfSFY24 Estimated Payment 5/04/23]]</f>
        <v>233.8684721032007</v>
      </c>
      <c r="R2621" s="24">
        <f>Table1[[#This Row],[SumOfUnits]]*Table1[[#This Row],[Actuarial Factor 06/20/2023]]</f>
        <v>2.725938653542169</v>
      </c>
      <c r="S2621" s="23"/>
    </row>
    <row r="2622" spans="1:19" x14ac:dyDescent="0.25">
      <c r="A2622" s="192" t="s">
        <v>330</v>
      </c>
      <c r="B2622" s="193" t="s">
        <v>331</v>
      </c>
      <c r="C2622" s="192" t="s">
        <v>55</v>
      </c>
      <c r="D2622" s="192" t="s">
        <v>30</v>
      </c>
      <c r="E2622" s="192" t="s">
        <v>62</v>
      </c>
      <c r="F2622" s="194">
        <v>1218.936108701937</v>
      </c>
      <c r="G2622">
        <v>4</v>
      </c>
      <c r="H2622">
        <v>4</v>
      </c>
      <c r="I2622" s="167">
        <v>1278.312786321299</v>
      </c>
      <c r="J2622" s="22">
        <v>1.0487118866981413</v>
      </c>
      <c r="K2622" s="22" t="s">
        <v>332</v>
      </c>
      <c r="L2622" s="22" t="s">
        <v>58</v>
      </c>
      <c r="M2622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22" s="24" t="str">
        <f>IFERROR(IF(Table1[[#This Row],[Medicare Rate in CR]]&gt;0,"Y","N"),"N")</f>
        <v>Y</v>
      </c>
      <c r="O2622" s="166">
        <f>Table1[[#This Row],[Medicare Rate in CR]]*Table1[[#This Row],[SumOfUnits]]*Table1[[#This Row],[Actuarial Factor 06/20/2023]]</f>
        <v>1649.9174371044517</v>
      </c>
      <c r="P26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1649.9174371044517</v>
      </c>
      <c r="Q2622" s="166">
        <f>Table1[[#This Row],[Trended Medicare Pricing for all RHCs]]-Table1[[#This Row],[SumOfSFY24 Estimated Payment 5/04/23]]</f>
        <v>371.60465078315269</v>
      </c>
      <c r="R2622" s="24">
        <f>Table1[[#This Row],[SumOfUnits]]*Table1[[#This Row],[Actuarial Factor 06/20/2023]]</f>
        <v>4.1948475467925652</v>
      </c>
      <c r="S2622" s="23"/>
    </row>
    <row r="2623" spans="1:19" x14ac:dyDescent="0.25">
      <c r="A2623" s="192" t="s">
        <v>330</v>
      </c>
      <c r="B2623" s="193" t="s">
        <v>331</v>
      </c>
      <c r="C2623" s="192" t="s">
        <v>84</v>
      </c>
      <c r="D2623" s="192" t="s">
        <v>30</v>
      </c>
      <c r="E2623" s="192" t="s">
        <v>61</v>
      </c>
      <c r="F2623" s="194">
        <v>307.5262599980727</v>
      </c>
      <c r="G2623">
        <v>1</v>
      </c>
      <c r="H2623">
        <v>1</v>
      </c>
      <c r="I2623" s="167">
        <v>296.08633206479266</v>
      </c>
      <c r="J2623" s="22">
        <v>0.96280015913648564</v>
      </c>
      <c r="K2623" s="22" t="s">
        <v>332</v>
      </c>
      <c r="L2623" s="22" t="s">
        <v>58</v>
      </c>
      <c r="M2623" s="22" t="str">
        <f>IFERROR(IFERROR(INDEX(FreeStand_Medicare!E:E,MATCH(Table1[[#This Row],[Medicare Number]],FreeStand_Medicare!A:A,0)),INDEX(HospBased_Medicare_CR!F:F,MATCH(Table1[[#This Row],[Medicare Number]],HospBased_Medicare_CR!G:G,0))),0)</f>
        <v>393.32</v>
      </c>
      <c r="N2623" s="24" t="str">
        <f>IFERROR(IF(Table1[[#This Row],[Medicare Rate in CR]]&gt;0,"Y","N"),"N")</f>
        <v>Y</v>
      </c>
      <c r="O2623" s="166">
        <f>Table1[[#This Row],[Medicare Rate in CR]]*Table1[[#This Row],[SumOfUnits]]*Table1[[#This Row],[Actuarial Factor 06/20/2023]]</f>
        <v>378.68855859156253</v>
      </c>
      <c r="P26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378.68855859156253</v>
      </c>
      <c r="Q2623" s="166">
        <f>Table1[[#This Row],[Trended Medicare Pricing for all RHCs]]-Table1[[#This Row],[SumOfSFY24 Estimated Payment 5/04/23]]</f>
        <v>82.602226526769869</v>
      </c>
      <c r="R2623" s="24">
        <f>Table1[[#This Row],[SumOfUnits]]*Table1[[#This Row],[Actuarial Factor 06/20/2023]]</f>
        <v>0.96280015913648564</v>
      </c>
      <c r="S2623" s="23"/>
    </row>
    <row r="2624" spans="1:19" x14ac:dyDescent="0.25">
      <c r="A2624" s="192" t="s">
        <v>333</v>
      </c>
      <c r="B2624" s="193" t="s">
        <v>97</v>
      </c>
      <c r="C2624" s="192" t="s">
        <v>72</v>
      </c>
      <c r="D2624" s="192" t="s">
        <v>30</v>
      </c>
      <c r="E2624" s="192" t="s">
        <v>59</v>
      </c>
      <c r="F2624" s="194">
        <v>177.42</v>
      </c>
      <c r="G2624">
        <v>2</v>
      </c>
      <c r="H2624">
        <v>2</v>
      </c>
      <c r="I2624" s="167">
        <v>204.62603010986277</v>
      </c>
      <c r="J2624" s="22">
        <v>1.1533425211918769</v>
      </c>
      <c r="K2624" s="22" t="s">
        <v>334</v>
      </c>
      <c r="L2624" s="22" t="s">
        <v>99</v>
      </c>
      <c r="M26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24" s="24" t="str">
        <f>IFERROR(IF(Table1[[#This Row],[Medicare Rate in CR]]&gt;0,"Y","N"),"N")</f>
        <v>N</v>
      </c>
      <c r="O2624" s="166">
        <f>Table1[[#This Row],[Medicare Rate in CR]]*Table1[[#This Row],[SumOfUnits]]*Table1[[#This Row],[Actuarial Factor 06/20/2023]]</f>
        <v>0</v>
      </c>
      <c r="P26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209.19758546499264</v>
      </c>
      <c r="Q2624" s="166">
        <f>Table1[[#This Row],[Trended Medicare Pricing for all RHCs]]-Table1[[#This Row],[SumOfSFY24 Estimated Payment 5/04/23]]</f>
        <v>4.571555355129874</v>
      </c>
      <c r="R2624" s="24">
        <f>Table1[[#This Row],[SumOfUnits]]*Table1[[#This Row],[Actuarial Factor 06/20/2023]]</f>
        <v>2.3066850423837537</v>
      </c>
      <c r="S2624" s="23"/>
    </row>
    <row r="2625" spans="1:19" x14ac:dyDescent="0.25">
      <c r="A2625" s="192" t="s">
        <v>333</v>
      </c>
      <c r="B2625" s="193" t="s">
        <v>97</v>
      </c>
      <c r="C2625" s="192" t="s">
        <v>72</v>
      </c>
      <c r="D2625" s="192" t="s">
        <v>30</v>
      </c>
      <c r="E2625" s="192" t="s">
        <v>61</v>
      </c>
      <c r="F2625" s="194">
        <v>21.68</v>
      </c>
      <c r="G2625">
        <v>1</v>
      </c>
      <c r="H2625">
        <v>1</v>
      </c>
      <c r="I2625" s="167">
        <v>22.091750342408346</v>
      </c>
      <c r="J2625" s="22">
        <v>1.0189921744653296</v>
      </c>
      <c r="K2625" s="22" t="s">
        <v>334</v>
      </c>
      <c r="L2625" s="22" t="s">
        <v>99</v>
      </c>
      <c r="M26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25" s="24" t="str">
        <f>IFERROR(IF(Table1[[#This Row],[Medicare Rate in CR]]&gt;0,"Y","N"),"N")</f>
        <v>N</v>
      </c>
      <c r="O2625" s="166">
        <f>Table1[[#This Row],[Medicare Rate in CR]]*Table1[[#This Row],[SumOfUnits]]*Table1[[#This Row],[Actuarial Factor 06/20/2023]]</f>
        <v>0</v>
      </c>
      <c r="P26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22.585302699983803</v>
      </c>
      <c r="Q2625" s="166">
        <f>Table1[[#This Row],[Trended Medicare Pricing for all RHCs]]-Table1[[#This Row],[SumOfSFY24 Estimated Payment 5/04/23]]</f>
        <v>0.49355235757545657</v>
      </c>
      <c r="R2625" s="24">
        <f>Table1[[#This Row],[SumOfUnits]]*Table1[[#This Row],[Actuarial Factor 06/20/2023]]</f>
        <v>1.0189921744653296</v>
      </c>
      <c r="S2625" s="23"/>
    </row>
    <row r="2626" spans="1:19" x14ac:dyDescent="0.25">
      <c r="A2626" s="192" t="s">
        <v>333</v>
      </c>
      <c r="B2626" s="193" t="s">
        <v>97</v>
      </c>
      <c r="C2626" s="192" t="s">
        <v>72</v>
      </c>
      <c r="D2626" s="192" t="s">
        <v>30</v>
      </c>
      <c r="E2626" s="192" t="s">
        <v>62</v>
      </c>
      <c r="F2626" s="194">
        <v>88.71</v>
      </c>
      <c r="G2626">
        <v>1</v>
      </c>
      <c r="H2626">
        <v>1</v>
      </c>
      <c r="I2626" s="167">
        <v>104.13407945809691</v>
      </c>
      <c r="J2626" s="22">
        <v>1.1738708089065146</v>
      </c>
      <c r="K2626" s="22" t="s">
        <v>334</v>
      </c>
      <c r="L2626" s="22" t="s">
        <v>99</v>
      </c>
      <c r="M26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26" s="24" t="str">
        <f>IFERROR(IF(Table1[[#This Row],[Medicare Rate in CR]]&gt;0,"Y","N"),"N")</f>
        <v>N</v>
      </c>
      <c r="O2626" s="166">
        <f>Table1[[#This Row],[Medicare Rate in CR]]*Table1[[#This Row],[SumOfUnits]]*Table1[[#This Row],[Actuarial Factor 06/20/2023]]</f>
        <v>0</v>
      </c>
      <c r="P26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106.4605415819166</v>
      </c>
      <c r="Q2626" s="166">
        <f>Table1[[#This Row],[Trended Medicare Pricing for all RHCs]]-Table1[[#This Row],[SumOfSFY24 Estimated Payment 5/04/23]]</f>
        <v>2.3264621238196952</v>
      </c>
      <c r="R2626" s="24">
        <f>Table1[[#This Row],[SumOfUnits]]*Table1[[#This Row],[Actuarial Factor 06/20/2023]]</f>
        <v>1.1738708089065146</v>
      </c>
      <c r="S2626" s="23"/>
    </row>
    <row r="2627" spans="1:19" x14ac:dyDescent="0.25">
      <c r="A2627" s="192" t="s">
        <v>333</v>
      </c>
      <c r="B2627" s="193" t="s">
        <v>97</v>
      </c>
      <c r="C2627" s="192" t="s">
        <v>72</v>
      </c>
      <c r="D2627" s="192" t="s">
        <v>31</v>
      </c>
      <c r="E2627" s="192" t="s">
        <v>69</v>
      </c>
      <c r="F2627" s="194">
        <v>186.3</v>
      </c>
      <c r="G2627">
        <v>2</v>
      </c>
      <c r="H2627">
        <v>2</v>
      </c>
      <c r="I2627" s="167">
        <v>193.24795578216214</v>
      </c>
      <c r="J2627" s="22">
        <v>1.0372944486428455</v>
      </c>
      <c r="K2627" s="22" t="s">
        <v>334</v>
      </c>
      <c r="L2627" s="22" t="s">
        <v>99</v>
      </c>
      <c r="M26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27" s="24" t="str">
        <f>IFERROR(IF(Table1[[#This Row],[Medicare Rate in CR]]&gt;0,"Y","N"),"N")</f>
        <v>N</v>
      </c>
      <c r="O2627" s="166">
        <f>Table1[[#This Row],[Medicare Rate in CR]]*Table1[[#This Row],[SumOfUnits]]*Table1[[#This Row],[Actuarial Factor 06/20/2023]]</f>
        <v>0</v>
      </c>
      <c r="P26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197.56531328868039</v>
      </c>
      <c r="Q2627" s="166">
        <f>Table1[[#This Row],[Trended Medicare Pricing for all RHCs]]-Table1[[#This Row],[SumOfSFY24 Estimated Payment 5/04/23]]</f>
        <v>4.317357506518249</v>
      </c>
      <c r="R2627" s="24">
        <f>Table1[[#This Row],[SumOfUnits]]*Table1[[#This Row],[Actuarial Factor 06/20/2023]]</f>
        <v>2.074588897285691</v>
      </c>
      <c r="S2627" s="23"/>
    </row>
    <row r="2628" spans="1:19" x14ac:dyDescent="0.25">
      <c r="A2628" s="192" t="s">
        <v>333</v>
      </c>
      <c r="B2628" s="193" t="s">
        <v>97</v>
      </c>
      <c r="C2628" s="192" t="s">
        <v>90</v>
      </c>
      <c r="D2628" s="192" t="s">
        <v>30</v>
      </c>
      <c r="E2628" s="192" t="s">
        <v>60</v>
      </c>
      <c r="F2628" s="194">
        <v>86.89</v>
      </c>
      <c r="G2628">
        <v>1</v>
      </c>
      <c r="H2628">
        <v>1</v>
      </c>
      <c r="I2628" s="167">
        <v>71.474152687284572</v>
      </c>
      <c r="J2628" s="22">
        <v>0.8225820311576082</v>
      </c>
      <c r="K2628" s="22" t="s">
        <v>334</v>
      </c>
      <c r="L2628" s="22" t="s">
        <v>99</v>
      </c>
      <c r="M26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28" s="24" t="str">
        <f>IFERROR(IF(Table1[[#This Row],[Medicare Rate in CR]]&gt;0,"Y","N"),"N")</f>
        <v>N</v>
      </c>
      <c r="O2628" s="166">
        <f>Table1[[#This Row],[Medicare Rate in CR]]*Table1[[#This Row],[SumOfUnits]]*Table1[[#This Row],[Actuarial Factor 06/20/2023]]</f>
        <v>0</v>
      </c>
      <c r="P26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108.51577659517905</v>
      </c>
      <c r="Q2628" s="166">
        <f>Table1[[#This Row],[Trended Medicare Pricing for all RHCs]]-Table1[[#This Row],[SumOfSFY24 Estimated Payment 5/04/23]]</f>
        <v>37.041623907894476</v>
      </c>
      <c r="R2628" s="24">
        <f>Table1[[#This Row],[SumOfUnits]]*Table1[[#This Row],[Actuarial Factor 06/20/2023]]</f>
        <v>0.8225820311576082</v>
      </c>
      <c r="S2628" s="23"/>
    </row>
    <row r="2629" spans="1:19" x14ac:dyDescent="0.25">
      <c r="A2629" s="192" t="s">
        <v>333</v>
      </c>
      <c r="B2629" s="193" t="s">
        <v>97</v>
      </c>
      <c r="C2629" s="192" t="s">
        <v>78</v>
      </c>
      <c r="D2629" s="192" t="s">
        <v>31</v>
      </c>
      <c r="E2629" s="192" t="s">
        <v>69</v>
      </c>
      <c r="F2629" s="194">
        <v>90.17</v>
      </c>
      <c r="G2629">
        <v>1</v>
      </c>
      <c r="H2629">
        <v>1</v>
      </c>
      <c r="I2629" s="167">
        <v>96.526462179819603</v>
      </c>
      <c r="J2629" s="22">
        <v>1.0704942018389665</v>
      </c>
      <c r="K2629" s="22" t="s">
        <v>334</v>
      </c>
      <c r="L2629" s="22" t="s">
        <v>99</v>
      </c>
      <c r="M26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29" s="24" t="str">
        <f>IFERROR(IF(Table1[[#This Row],[Medicare Rate in CR]]&gt;0,"Y","N"),"N")</f>
        <v>N</v>
      </c>
      <c r="O2629" s="166">
        <f>Table1[[#This Row],[Medicare Rate in CR]]*Table1[[#This Row],[SumOfUnits]]*Table1[[#This Row],[Actuarial Factor 06/20/2023]]</f>
        <v>0</v>
      </c>
      <c r="P26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140.02729444141397</v>
      </c>
      <c r="Q2629" s="166">
        <f>Table1[[#This Row],[Trended Medicare Pricing for all RHCs]]-Table1[[#This Row],[SumOfSFY24 Estimated Payment 5/04/23]]</f>
        <v>43.500832261594368</v>
      </c>
      <c r="R2629" s="24">
        <f>Table1[[#This Row],[SumOfUnits]]*Table1[[#This Row],[Actuarial Factor 06/20/2023]]</f>
        <v>1.0704942018389665</v>
      </c>
      <c r="S2629" s="23"/>
    </row>
    <row r="2630" spans="1:19" x14ac:dyDescent="0.25">
      <c r="A2630" s="192" t="s">
        <v>333</v>
      </c>
      <c r="B2630" s="193" t="s">
        <v>97</v>
      </c>
      <c r="C2630" s="192" t="s">
        <v>79</v>
      </c>
      <c r="D2630" s="192" t="s">
        <v>30</v>
      </c>
      <c r="E2630" s="192" t="s">
        <v>56</v>
      </c>
      <c r="F2630" s="194">
        <v>2641.2800000000007</v>
      </c>
      <c r="G2630">
        <v>30</v>
      </c>
      <c r="H2630">
        <v>30</v>
      </c>
      <c r="I2630" s="167">
        <v>2892.3089280190657</v>
      </c>
      <c r="J2630" s="22">
        <v>1.0950406348509303</v>
      </c>
      <c r="K2630" s="22" t="s">
        <v>334</v>
      </c>
      <c r="L2630" s="22" t="s">
        <v>99</v>
      </c>
      <c r="M26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30" s="24" t="str">
        <f>IFERROR(IF(Table1[[#This Row],[Medicare Rate in CR]]&gt;0,"Y","N"),"N")</f>
        <v>N</v>
      </c>
      <c r="O2630" s="166">
        <f>Table1[[#This Row],[Medicare Rate in CR]]*Table1[[#This Row],[SumOfUnits]]*Table1[[#This Row],[Actuarial Factor 06/20/2023]]</f>
        <v>0</v>
      </c>
      <c r="P26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3474.7373711421969</v>
      </c>
      <c r="Q2630" s="166">
        <f>Table1[[#This Row],[Trended Medicare Pricing for all RHCs]]-Table1[[#This Row],[SumOfSFY24 Estimated Payment 5/04/23]]</f>
        <v>582.42844312313127</v>
      </c>
      <c r="R2630" s="24">
        <f>Table1[[#This Row],[SumOfUnits]]*Table1[[#This Row],[Actuarial Factor 06/20/2023]]</f>
        <v>32.851219045527905</v>
      </c>
      <c r="S2630" s="23"/>
    </row>
    <row r="2631" spans="1:19" x14ac:dyDescent="0.25">
      <c r="A2631" s="192" t="s">
        <v>333</v>
      </c>
      <c r="B2631" s="193" t="s">
        <v>97</v>
      </c>
      <c r="C2631" s="192" t="s">
        <v>79</v>
      </c>
      <c r="D2631" s="192" t="s">
        <v>30</v>
      </c>
      <c r="E2631" s="192" t="s">
        <v>59</v>
      </c>
      <c r="F2631" s="194">
        <v>15525.019999999948</v>
      </c>
      <c r="G2631">
        <v>176</v>
      </c>
      <c r="H2631">
        <v>176</v>
      </c>
      <c r="I2631" s="167">
        <v>14825.258787624009</v>
      </c>
      <c r="J2631" s="22">
        <v>0.95492687208287386</v>
      </c>
      <c r="K2631" s="22" t="s">
        <v>334</v>
      </c>
      <c r="L2631" s="22" t="s">
        <v>99</v>
      </c>
      <c r="M26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31" s="24" t="str">
        <f>IFERROR(IF(Table1[[#This Row],[Medicare Rate in CR]]&gt;0,"Y","N"),"N")</f>
        <v>N</v>
      </c>
      <c r="O2631" s="166">
        <f>Table1[[#This Row],[Medicare Rate in CR]]*Table1[[#This Row],[SumOfUnits]]*Table1[[#This Row],[Actuarial Factor 06/20/2023]]</f>
        <v>0</v>
      </c>
      <c r="P26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17810.642648568359</v>
      </c>
      <c r="Q2631" s="166">
        <f>Table1[[#This Row],[Trended Medicare Pricing for all RHCs]]-Table1[[#This Row],[SumOfSFY24 Estimated Payment 5/04/23]]</f>
        <v>2985.3838609443501</v>
      </c>
      <c r="R2631" s="24">
        <f>Table1[[#This Row],[SumOfUnits]]*Table1[[#This Row],[Actuarial Factor 06/20/2023]]</f>
        <v>168.0671294865858</v>
      </c>
      <c r="S2631" s="23"/>
    </row>
    <row r="2632" spans="1:19" x14ac:dyDescent="0.25">
      <c r="A2632" s="192" t="s">
        <v>333</v>
      </c>
      <c r="B2632" s="193" t="s">
        <v>97</v>
      </c>
      <c r="C2632" s="192" t="s">
        <v>79</v>
      </c>
      <c r="D2632" s="192" t="s">
        <v>30</v>
      </c>
      <c r="E2632" s="192" t="s">
        <v>60</v>
      </c>
      <c r="F2632" s="194">
        <v>21359.7399999999</v>
      </c>
      <c r="G2632">
        <v>246</v>
      </c>
      <c r="H2632">
        <v>246</v>
      </c>
      <c r="I2632" s="167">
        <v>18021.16080039995</v>
      </c>
      <c r="J2632" s="22">
        <v>0.84369757311652838</v>
      </c>
      <c r="K2632" s="22" t="s">
        <v>334</v>
      </c>
      <c r="L2632" s="22" t="s">
        <v>99</v>
      </c>
      <c r="M26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32" s="24" t="str">
        <f>IFERROR(IF(Table1[[#This Row],[Medicare Rate in CR]]&gt;0,"Y","N"),"N")</f>
        <v>N</v>
      </c>
      <c r="O2632" s="166">
        <f>Table1[[#This Row],[Medicare Rate in CR]]*Table1[[#This Row],[SumOfUnits]]*Table1[[#This Row],[Actuarial Factor 06/20/2023]]</f>
        <v>0</v>
      </c>
      <c r="P26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21650.108084201078</v>
      </c>
      <c r="Q2632" s="166">
        <f>Table1[[#This Row],[Trended Medicare Pricing for all RHCs]]-Table1[[#This Row],[SumOfSFY24 Estimated Payment 5/04/23]]</f>
        <v>3628.9472838011279</v>
      </c>
      <c r="R2632" s="24">
        <f>Table1[[#This Row],[SumOfUnits]]*Table1[[#This Row],[Actuarial Factor 06/20/2023]]</f>
        <v>207.54960298666597</v>
      </c>
      <c r="S2632" s="23"/>
    </row>
    <row r="2633" spans="1:19" x14ac:dyDescent="0.25">
      <c r="A2633" s="192" t="s">
        <v>333</v>
      </c>
      <c r="B2633" s="193" t="s">
        <v>97</v>
      </c>
      <c r="C2633" s="192" t="s">
        <v>79</v>
      </c>
      <c r="D2633" s="192" t="s">
        <v>30</v>
      </c>
      <c r="E2633" s="192" t="s">
        <v>61</v>
      </c>
      <c r="F2633" s="194">
        <v>5582.98</v>
      </c>
      <c r="G2633">
        <v>66</v>
      </c>
      <c r="H2633">
        <v>66</v>
      </c>
      <c r="I2633" s="167">
        <v>4710.3466767581149</v>
      </c>
      <c r="J2633" s="22">
        <v>0.84369757311652838</v>
      </c>
      <c r="K2633" s="22" t="s">
        <v>334</v>
      </c>
      <c r="L2633" s="22" t="s">
        <v>99</v>
      </c>
      <c r="M26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33" s="24" t="str">
        <f>IFERROR(IF(Table1[[#This Row],[Medicare Rate in CR]]&gt;0,"Y","N"),"N")</f>
        <v>N</v>
      </c>
      <c r="O2633" s="166">
        <f>Table1[[#This Row],[Medicare Rate in CR]]*Table1[[#This Row],[SumOfUnits]]*Table1[[#This Row],[Actuarial Factor 06/20/2023]]</f>
        <v>0</v>
      </c>
      <c r="P26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5658.8760177761296</v>
      </c>
      <c r="Q2633" s="166">
        <f>Table1[[#This Row],[Trended Medicare Pricing for all RHCs]]-Table1[[#This Row],[SumOfSFY24 Estimated Payment 5/04/23]]</f>
        <v>948.52934101801475</v>
      </c>
      <c r="R2633" s="24">
        <f>Table1[[#This Row],[SumOfUnits]]*Table1[[#This Row],[Actuarial Factor 06/20/2023]]</f>
        <v>55.684039825690874</v>
      </c>
      <c r="S2633" s="23"/>
    </row>
    <row r="2634" spans="1:19" x14ac:dyDescent="0.25">
      <c r="A2634" s="192" t="s">
        <v>333</v>
      </c>
      <c r="B2634" s="193" t="s">
        <v>97</v>
      </c>
      <c r="C2634" s="192" t="s">
        <v>79</v>
      </c>
      <c r="D2634" s="192" t="s">
        <v>30</v>
      </c>
      <c r="E2634" s="192" t="s">
        <v>62</v>
      </c>
      <c r="F2634" s="194">
        <v>27310.859999999855</v>
      </c>
      <c r="G2634">
        <v>318</v>
      </c>
      <c r="H2634">
        <v>318</v>
      </c>
      <c r="I2634" s="167">
        <v>27686.200380900827</v>
      </c>
      <c r="J2634" s="22">
        <v>1.0137432648001921</v>
      </c>
      <c r="K2634" s="22" t="s">
        <v>334</v>
      </c>
      <c r="L2634" s="22" t="s">
        <v>99</v>
      </c>
      <c r="M26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34" s="24" t="str">
        <f>IFERROR(IF(Table1[[#This Row],[Medicare Rate in CR]]&gt;0,"Y","N"),"N")</f>
        <v>N</v>
      </c>
      <c r="O2634" s="166">
        <f>Table1[[#This Row],[Medicare Rate in CR]]*Table1[[#This Row],[SumOfUnits]]*Table1[[#This Row],[Actuarial Factor 06/20/2023]]</f>
        <v>0</v>
      </c>
      <c r="P26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33261.410700805085</v>
      </c>
      <c r="Q2634" s="166">
        <f>Table1[[#This Row],[Trended Medicare Pricing for all RHCs]]-Table1[[#This Row],[SumOfSFY24 Estimated Payment 5/04/23]]</f>
        <v>5575.2103199042576</v>
      </c>
      <c r="R2634" s="24">
        <f>Table1[[#This Row],[SumOfUnits]]*Table1[[#This Row],[Actuarial Factor 06/20/2023]]</f>
        <v>322.37035820646105</v>
      </c>
      <c r="S2634" s="23"/>
    </row>
    <row r="2635" spans="1:19" x14ac:dyDescent="0.25">
      <c r="A2635" s="192" t="s">
        <v>333</v>
      </c>
      <c r="B2635" s="193" t="s">
        <v>97</v>
      </c>
      <c r="C2635" s="192" t="s">
        <v>79</v>
      </c>
      <c r="D2635" s="192" t="s">
        <v>30</v>
      </c>
      <c r="E2635" s="192" t="s">
        <v>63</v>
      </c>
      <c r="F2635" s="194">
        <v>5524.420000000001</v>
      </c>
      <c r="G2635">
        <v>64</v>
      </c>
      <c r="H2635">
        <v>64</v>
      </c>
      <c r="I2635" s="167">
        <v>5241.5424752178487</v>
      </c>
      <c r="J2635" s="22">
        <v>0.94879507264434049</v>
      </c>
      <c r="K2635" s="22" t="s">
        <v>334</v>
      </c>
      <c r="L2635" s="22" t="s">
        <v>99</v>
      </c>
      <c r="M26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35" s="24" t="str">
        <f>IFERROR(IF(Table1[[#This Row],[Medicare Rate in CR]]&gt;0,"Y","N"),"N")</f>
        <v>N</v>
      </c>
      <c r="O2635" s="166">
        <f>Table1[[#This Row],[Medicare Rate in CR]]*Table1[[#This Row],[SumOfUnits]]*Table1[[#This Row],[Actuarial Factor 06/20/2023]]</f>
        <v>0</v>
      </c>
      <c r="P26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6297.0394844864149</v>
      </c>
      <c r="Q2635" s="166">
        <f>Table1[[#This Row],[Trended Medicare Pricing for all RHCs]]-Table1[[#This Row],[SumOfSFY24 Estimated Payment 5/04/23]]</f>
        <v>1055.4970092685662</v>
      </c>
      <c r="R2635" s="24">
        <f>Table1[[#This Row],[SumOfUnits]]*Table1[[#This Row],[Actuarial Factor 06/20/2023]]</f>
        <v>60.722884649237791</v>
      </c>
      <c r="S2635" s="23"/>
    </row>
    <row r="2636" spans="1:19" x14ac:dyDescent="0.25">
      <c r="A2636" s="192" t="s">
        <v>333</v>
      </c>
      <c r="B2636" s="193" t="s">
        <v>97</v>
      </c>
      <c r="C2636" s="192" t="s">
        <v>79</v>
      </c>
      <c r="D2636" s="192" t="s">
        <v>30</v>
      </c>
      <c r="E2636" s="192" t="s">
        <v>64</v>
      </c>
      <c r="F2636" s="194">
        <v>10903.729999999983</v>
      </c>
      <c r="G2636">
        <v>126</v>
      </c>
      <c r="H2636">
        <v>126</v>
      </c>
      <c r="I2636" s="167">
        <v>10432.637622296821</v>
      </c>
      <c r="J2636" s="22">
        <v>0.95679530053448103</v>
      </c>
      <c r="K2636" s="22" t="s">
        <v>334</v>
      </c>
      <c r="L2636" s="22" t="s">
        <v>99</v>
      </c>
      <c r="M26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36" s="24" t="str">
        <f>IFERROR(IF(Table1[[#This Row],[Medicare Rate in CR]]&gt;0,"Y","N"),"N")</f>
        <v>N</v>
      </c>
      <c r="O2636" s="166">
        <f>Table1[[#This Row],[Medicare Rate in CR]]*Table1[[#This Row],[SumOfUnits]]*Table1[[#This Row],[Actuarial Factor 06/20/2023]]</f>
        <v>0</v>
      </c>
      <c r="P26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12533.472989210328</v>
      </c>
      <c r="Q2636" s="166">
        <f>Table1[[#This Row],[Trended Medicare Pricing for all RHCs]]-Table1[[#This Row],[SumOfSFY24 Estimated Payment 5/04/23]]</f>
        <v>2100.8353669135067</v>
      </c>
      <c r="R2636" s="24">
        <f>Table1[[#This Row],[SumOfUnits]]*Table1[[#This Row],[Actuarial Factor 06/20/2023]]</f>
        <v>120.55620786734461</v>
      </c>
      <c r="S2636" s="23"/>
    </row>
    <row r="2637" spans="1:19" x14ac:dyDescent="0.25">
      <c r="A2637" s="192" t="s">
        <v>333</v>
      </c>
      <c r="B2637" s="193" t="s">
        <v>97</v>
      </c>
      <c r="C2637" s="192" t="s">
        <v>79</v>
      </c>
      <c r="D2637" s="192" t="s">
        <v>30</v>
      </c>
      <c r="E2637" s="192" t="s">
        <v>77</v>
      </c>
      <c r="F2637" s="194">
        <v>2371.5100000000011</v>
      </c>
      <c r="G2637">
        <v>27</v>
      </c>
      <c r="H2637">
        <v>27</v>
      </c>
      <c r="I2637" s="167">
        <v>3030.9484092230182</v>
      </c>
      <c r="J2637" s="22">
        <v>1.2780668895442215</v>
      </c>
      <c r="K2637" s="22" t="s">
        <v>334</v>
      </c>
      <c r="L2637" s="22" t="s">
        <v>99</v>
      </c>
      <c r="M26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37" s="24" t="str">
        <f>IFERROR(IF(Table1[[#This Row],[Medicare Rate in CR]]&gt;0,"Y","N"),"N")</f>
        <v>N</v>
      </c>
      <c r="O2637" s="166">
        <f>Table1[[#This Row],[Medicare Rate in CR]]*Table1[[#This Row],[SumOfUnits]]*Table1[[#This Row],[Actuarial Factor 06/20/2023]]</f>
        <v>0</v>
      </c>
      <c r="P26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3641.2948857245274</v>
      </c>
      <c r="Q2637" s="166">
        <f>Table1[[#This Row],[Trended Medicare Pricing for all RHCs]]-Table1[[#This Row],[SumOfSFY24 Estimated Payment 5/04/23]]</f>
        <v>610.34647650150919</v>
      </c>
      <c r="R2637" s="24">
        <f>Table1[[#This Row],[SumOfUnits]]*Table1[[#This Row],[Actuarial Factor 06/20/2023]]</f>
        <v>34.50780601769398</v>
      </c>
      <c r="S2637" s="23"/>
    </row>
    <row r="2638" spans="1:19" x14ac:dyDescent="0.25">
      <c r="A2638" s="192" t="s">
        <v>333</v>
      </c>
      <c r="B2638" s="193" t="s">
        <v>97</v>
      </c>
      <c r="C2638" s="192" t="s">
        <v>79</v>
      </c>
      <c r="D2638" s="192" t="s">
        <v>32</v>
      </c>
      <c r="E2638" s="192" t="s">
        <v>81</v>
      </c>
      <c r="F2638" s="194">
        <v>86.89</v>
      </c>
      <c r="G2638">
        <v>1</v>
      </c>
      <c r="H2638">
        <v>1</v>
      </c>
      <c r="I2638" s="167">
        <v>96.235521106534762</v>
      </c>
      <c r="J2638" s="22">
        <v>1.1075557728914116</v>
      </c>
      <c r="K2638" s="22" t="s">
        <v>334</v>
      </c>
      <c r="L2638" s="22" t="s">
        <v>99</v>
      </c>
      <c r="M26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38" s="24" t="str">
        <f>IFERROR(IF(Table1[[#This Row],[Medicare Rate in CR]]&gt;0,"Y","N"),"N")</f>
        <v>N</v>
      </c>
      <c r="O2638" s="166">
        <f>Table1[[#This Row],[Medicare Rate in CR]]*Table1[[#This Row],[SumOfUnits]]*Table1[[#This Row],[Actuarial Factor 06/20/2023]]</f>
        <v>0</v>
      </c>
      <c r="P26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115.61460754790289</v>
      </c>
      <c r="Q2638" s="166">
        <f>Table1[[#This Row],[Trended Medicare Pricing for all RHCs]]-Table1[[#This Row],[SumOfSFY24 Estimated Payment 5/04/23]]</f>
        <v>19.379086441368131</v>
      </c>
      <c r="R2638" s="24">
        <f>Table1[[#This Row],[SumOfUnits]]*Table1[[#This Row],[Actuarial Factor 06/20/2023]]</f>
        <v>1.1075557728914116</v>
      </c>
      <c r="S2638" s="23"/>
    </row>
    <row r="2639" spans="1:19" x14ac:dyDescent="0.25">
      <c r="A2639" s="192" t="s">
        <v>333</v>
      </c>
      <c r="B2639" s="193" t="s">
        <v>97</v>
      </c>
      <c r="C2639" s="192" t="s">
        <v>79</v>
      </c>
      <c r="D2639" s="192" t="s">
        <v>32</v>
      </c>
      <c r="E2639" s="192" t="s">
        <v>65</v>
      </c>
      <c r="F2639" s="194">
        <v>790.41</v>
      </c>
      <c r="G2639">
        <v>9</v>
      </c>
      <c r="H2639">
        <v>9</v>
      </c>
      <c r="I2639" s="167">
        <v>1080.4577507727661</v>
      </c>
      <c r="J2639" s="22">
        <v>1.3669586047402817</v>
      </c>
      <c r="K2639" s="22" t="s">
        <v>334</v>
      </c>
      <c r="L2639" s="22" t="s">
        <v>99</v>
      </c>
      <c r="M26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39" s="24" t="str">
        <f>IFERROR(IF(Table1[[#This Row],[Medicare Rate in CR]]&gt;0,"Y","N"),"N")</f>
        <v>N</v>
      </c>
      <c r="O2639" s="166">
        <f>Table1[[#This Row],[Medicare Rate in CR]]*Table1[[#This Row],[SumOfUnits]]*Table1[[#This Row],[Actuarial Factor 06/20/2023]]</f>
        <v>0</v>
      </c>
      <c r="P26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1298.0310948739789</v>
      </c>
      <c r="Q2639" s="166">
        <f>Table1[[#This Row],[Trended Medicare Pricing for all RHCs]]-Table1[[#This Row],[SumOfSFY24 Estimated Payment 5/04/23]]</f>
        <v>217.5733441012128</v>
      </c>
      <c r="R2639" s="24">
        <f>Table1[[#This Row],[SumOfUnits]]*Table1[[#This Row],[Actuarial Factor 06/20/2023]]</f>
        <v>12.302627442662535</v>
      </c>
      <c r="S2639" s="23"/>
    </row>
    <row r="2640" spans="1:19" x14ac:dyDescent="0.25">
      <c r="A2640" s="192" t="s">
        <v>333</v>
      </c>
      <c r="B2640" s="193" t="s">
        <v>97</v>
      </c>
      <c r="C2640" s="192" t="s">
        <v>79</v>
      </c>
      <c r="D2640" s="192" t="s">
        <v>32</v>
      </c>
      <c r="E2640" s="192" t="s">
        <v>66</v>
      </c>
      <c r="F2640" s="194">
        <v>347.56</v>
      </c>
      <c r="G2640">
        <v>4</v>
      </c>
      <c r="H2640">
        <v>4</v>
      </c>
      <c r="I2640" s="167">
        <v>393.45199895530766</v>
      </c>
      <c r="J2640" s="22">
        <v>1.1320405079851181</v>
      </c>
      <c r="K2640" s="22" t="s">
        <v>334</v>
      </c>
      <c r="L2640" s="22" t="s">
        <v>99</v>
      </c>
      <c r="M26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40" s="24" t="str">
        <f>IFERROR(IF(Table1[[#This Row],[Medicare Rate in CR]]&gt;0,"Y","N"),"N")</f>
        <v>N</v>
      </c>
      <c r="O2640" s="166">
        <f>Table1[[#This Row],[Medicare Rate in CR]]*Table1[[#This Row],[SumOfUnits]]*Table1[[#This Row],[Actuarial Factor 06/20/2023]]</f>
        <v>0</v>
      </c>
      <c r="P26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472.68199855018952</v>
      </c>
      <c r="Q2640" s="166">
        <f>Table1[[#This Row],[Trended Medicare Pricing for all RHCs]]-Table1[[#This Row],[SumOfSFY24 Estimated Payment 5/04/23]]</f>
        <v>79.229999594881861</v>
      </c>
      <c r="R2640" s="24">
        <f>Table1[[#This Row],[SumOfUnits]]*Table1[[#This Row],[Actuarial Factor 06/20/2023]]</f>
        <v>4.5281620319404725</v>
      </c>
      <c r="S2640" s="23"/>
    </row>
    <row r="2641" spans="1:19" x14ac:dyDescent="0.25">
      <c r="A2641" s="192" t="s">
        <v>333</v>
      </c>
      <c r="B2641" s="193" t="s">
        <v>97</v>
      </c>
      <c r="C2641" s="192" t="s">
        <v>79</v>
      </c>
      <c r="D2641" s="192" t="s">
        <v>31</v>
      </c>
      <c r="E2641" s="192" t="s">
        <v>67</v>
      </c>
      <c r="F2641" s="194">
        <v>824.2299999999999</v>
      </c>
      <c r="G2641">
        <v>9</v>
      </c>
      <c r="H2641">
        <v>9</v>
      </c>
      <c r="I2641" s="167">
        <v>921.55092108299084</v>
      </c>
      <c r="J2641" s="22">
        <v>1.1180749561202468</v>
      </c>
      <c r="K2641" s="22" t="s">
        <v>334</v>
      </c>
      <c r="L2641" s="22" t="s">
        <v>99</v>
      </c>
      <c r="M26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41" s="24" t="str">
        <f>IFERROR(IF(Table1[[#This Row],[Medicare Rate in CR]]&gt;0,"Y","N"),"N")</f>
        <v>N</v>
      </c>
      <c r="O2641" s="166">
        <f>Table1[[#This Row],[Medicare Rate in CR]]*Table1[[#This Row],[SumOfUnits]]*Table1[[#This Row],[Actuarial Factor 06/20/2023]]</f>
        <v>0</v>
      </c>
      <c r="P26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1107.1249664504971</v>
      </c>
      <c r="Q2641" s="166">
        <f>Table1[[#This Row],[Trended Medicare Pricing for all RHCs]]-Table1[[#This Row],[SumOfSFY24 Estimated Payment 5/04/23]]</f>
        <v>185.5740453675063</v>
      </c>
      <c r="R2641" s="24">
        <f>Table1[[#This Row],[SumOfUnits]]*Table1[[#This Row],[Actuarial Factor 06/20/2023]]</f>
        <v>10.06267460508222</v>
      </c>
      <c r="S2641" s="23"/>
    </row>
    <row r="2642" spans="1:19" x14ac:dyDescent="0.25">
      <c r="A2642" s="192" t="s">
        <v>333</v>
      </c>
      <c r="B2642" s="193" t="s">
        <v>97</v>
      </c>
      <c r="C2642" s="192" t="s">
        <v>79</v>
      </c>
      <c r="D2642" s="192" t="s">
        <v>31</v>
      </c>
      <c r="E2642" s="192" t="s">
        <v>82</v>
      </c>
      <c r="F2642" s="194">
        <v>711.21999999999991</v>
      </c>
      <c r="G2642">
        <v>8</v>
      </c>
      <c r="H2642">
        <v>8</v>
      </c>
      <c r="I2642" s="167">
        <v>783.84258446186072</v>
      </c>
      <c r="J2642" s="22">
        <v>1.1021098738250623</v>
      </c>
      <c r="K2642" s="22" t="s">
        <v>334</v>
      </c>
      <c r="L2642" s="22" t="s">
        <v>99</v>
      </c>
      <c r="M26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42" s="24" t="str">
        <f>IFERROR(IF(Table1[[#This Row],[Medicare Rate in CR]]&gt;0,"Y","N"),"N")</f>
        <v>N</v>
      </c>
      <c r="O2642" s="166">
        <f>Table1[[#This Row],[Medicare Rate in CR]]*Table1[[#This Row],[SumOfUnits]]*Table1[[#This Row],[Actuarial Factor 06/20/2023]]</f>
        <v>0</v>
      </c>
      <c r="P26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941.68610238593351</v>
      </c>
      <c r="Q2642" s="166">
        <f>Table1[[#This Row],[Trended Medicare Pricing for all RHCs]]-Table1[[#This Row],[SumOfSFY24 Estimated Payment 5/04/23]]</f>
        <v>157.84351792407278</v>
      </c>
      <c r="R2642" s="24">
        <f>Table1[[#This Row],[SumOfUnits]]*Table1[[#This Row],[Actuarial Factor 06/20/2023]]</f>
        <v>8.8168789906004985</v>
      </c>
      <c r="S2642" s="23"/>
    </row>
    <row r="2643" spans="1:19" x14ac:dyDescent="0.25">
      <c r="A2643" s="192" t="s">
        <v>333</v>
      </c>
      <c r="B2643" s="193" t="s">
        <v>97</v>
      </c>
      <c r="C2643" s="192" t="s">
        <v>79</v>
      </c>
      <c r="D2643" s="192" t="s">
        <v>31</v>
      </c>
      <c r="E2643" s="192" t="s">
        <v>68</v>
      </c>
      <c r="F2643" s="194">
        <v>2273.3300000000008</v>
      </c>
      <c r="G2643">
        <v>27</v>
      </c>
      <c r="H2643">
        <v>27</v>
      </c>
      <c r="I2643" s="167">
        <v>1908.9394945590343</v>
      </c>
      <c r="J2643" s="22">
        <v>0.83971068633195955</v>
      </c>
      <c r="K2643" s="22" t="s">
        <v>334</v>
      </c>
      <c r="L2643" s="22" t="s">
        <v>99</v>
      </c>
      <c r="M26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43" s="24" t="str">
        <f>IFERROR(IF(Table1[[#This Row],[Medicare Rate in CR]]&gt;0,"Y","N"),"N")</f>
        <v>N</v>
      </c>
      <c r="O2643" s="166">
        <f>Table1[[#This Row],[Medicare Rate in CR]]*Table1[[#This Row],[SumOfUnits]]*Table1[[#This Row],[Actuarial Factor 06/20/2023]]</f>
        <v>0</v>
      </c>
      <c r="P26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2293.3454088310477</v>
      </c>
      <c r="Q2643" s="166">
        <f>Table1[[#This Row],[Trended Medicare Pricing for all RHCs]]-Table1[[#This Row],[SumOfSFY24 Estimated Payment 5/04/23]]</f>
        <v>384.40591427201343</v>
      </c>
      <c r="R2643" s="24">
        <f>Table1[[#This Row],[SumOfUnits]]*Table1[[#This Row],[Actuarial Factor 06/20/2023]]</f>
        <v>22.672188530962909</v>
      </c>
      <c r="S2643" s="23"/>
    </row>
    <row r="2644" spans="1:19" x14ac:dyDescent="0.25">
      <c r="A2644" s="192" t="s">
        <v>333</v>
      </c>
      <c r="B2644" s="193" t="s">
        <v>97</v>
      </c>
      <c r="C2644" s="192" t="s">
        <v>79</v>
      </c>
      <c r="D2644" s="192" t="s">
        <v>31</v>
      </c>
      <c r="E2644" s="192" t="s">
        <v>69</v>
      </c>
      <c r="F2644" s="194">
        <v>10986.539999999975</v>
      </c>
      <c r="G2644">
        <v>124</v>
      </c>
      <c r="H2644">
        <v>124</v>
      </c>
      <c r="I2644" s="167">
        <v>11699.918942312886</v>
      </c>
      <c r="J2644" s="22">
        <v>1.0649320843789685</v>
      </c>
      <c r="K2644" s="22" t="s">
        <v>334</v>
      </c>
      <c r="L2644" s="22" t="s">
        <v>99</v>
      </c>
      <c r="M26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44" s="24" t="str">
        <f>IFERROR(IF(Table1[[#This Row],[Medicare Rate in CR]]&gt;0,"Y","N"),"N")</f>
        <v>N</v>
      </c>
      <c r="O2644" s="166">
        <f>Table1[[#This Row],[Medicare Rate in CR]]*Table1[[#This Row],[SumOfUnits]]*Table1[[#This Row],[Actuarial Factor 06/20/2023]]</f>
        <v>0</v>
      </c>
      <c r="P26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14055.948586388724</v>
      </c>
      <c r="Q2644" s="166">
        <f>Table1[[#This Row],[Trended Medicare Pricing for all RHCs]]-Table1[[#This Row],[SumOfSFY24 Estimated Payment 5/04/23]]</f>
        <v>2356.0296440758375</v>
      </c>
      <c r="R2644" s="24">
        <f>Table1[[#This Row],[SumOfUnits]]*Table1[[#This Row],[Actuarial Factor 06/20/2023]]</f>
        <v>132.0515784629921</v>
      </c>
      <c r="S2644" s="23"/>
    </row>
    <row r="2645" spans="1:19" x14ac:dyDescent="0.25">
      <c r="A2645" s="192" t="s">
        <v>333</v>
      </c>
      <c r="B2645" s="193" t="s">
        <v>97</v>
      </c>
      <c r="C2645" s="192" t="s">
        <v>55</v>
      </c>
      <c r="D2645" s="192" t="s">
        <v>30</v>
      </c>
      <c r="E2645" s="192" t="s">
        <v>60</v>
      </c>
      <c r="F2645" s="194">
        <v>86.89</v>
      </c>
      <c r="G2645">
        <v>1</v>
      </c>
      <c r="H2645">
        <v>1</v>
      </c>
      <c r="I2645" s="167">
        <v>78.9522698687597</v>
      </c>
      <c r="J2645" s="22">
        <v>0.90864621784738975</v>
      </c>
      <c r="K2645" s="22" t="s">
        <v>334</v>
      </c>
      <c r="L2645" s="22" t="s">
        <v>99</v>
      </c>
      <c r="M26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45" s="24" t="str">
        <f>IFERROR(IF(Table1[[#This Row],[Medicare Rate in CR]]&gt;0,"Y","N"),"N")</f>
        <v>N</v>
      </c>
      <c r="O2645" s="166">
        <f>Table1[[#This Row],[Medicare Rate in CR]]*Table1[[#This Row],[SumOfUnits]]*Table1[[#This Row],[Actuarial Factor 06/20/2023]]</f>
        <v>0</v>
      </c>
      <c r="P26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114.52001141005931</v>
      </c>
      <c r="Q2645" s="166">
        <f>Table1[[#This Row],[Trended Medicare Pricing for all RHCs]]-Table1[[#This Row],[SumOfSFY24 Estimated Payment 5/04/23]]</f>
        <v>35.567741541299611</v>
      </c>
      <c r="R2645" s="24">
        <f>Table1[[#This Row],[SumOfUnits]]*Table1[[#This Row],[Actuarial Factor 06/20/2023]]</f>
        <v>0.90864621784738975</v>
      </c>
      <c r="S2645" s="23"/>
    </row>
    <row r="2646" spans="1:19" x14ac:dyDescent="0.25">
      <c r="A2646" s="192" t="s">
        <v>333</v>
      </c>
      <c r="B2646" s="193" t="s">
        <v>97</v>
      </c>
      <c r="C2646" s="192" t="s">
        <v>84</v>
      </c>
      <c r="D2646" s="192" t="s">
        <v>30</v>
      </c>
      <c r="E2646" s="192" t="s">
        <v>61</v>
      </c>
      <c r="F2646" s="194">
        <v>88.71</v>
      </c>
      <c r="G2646">
        <v>1</v>
      </c>
      <c r="H2646">
        <v>1</v>
      </c>
      <c r="I2646" s="167">
        <v>85.410002116997632</v>
      </c>
      <c r="J2646" s="22">
        <v>0.96280015913648564</v>
      </c>
      <c r="K2646" s="22" t="s">
        <v>334</v>
      </c>
      <c r="L2646" s="22" t="s">
        <v>99</v>
      </c>
      <c r="M26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46" s="24" t="str">
        <f>IFERROR(IF(Table1[[#This Row],[Medicare Rate in CR]]&gt;0,"Y","N"),"N")</f>
        <v>N</v>
      </c>
      <c r="O2646" s="166">
        <f>Table1[[#This Row],[Medicare Rate in CR]]*Table1[[#This Row],[SumOfUnits]]*Table1[[#This Row],[Actuarial Factor 06/20/2023]]</f>
        <v>0</v>
      </c>
      <c r="P26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215.92223658346205</v>
      </c>
      <c r="Q2646" s="166">
        <f>Table1[[#This Row],[Trended Medicare Pricing for all RHCs]]-Table1[[#This Row],[SumOfSFY24 Estimated Payment 5/04/23]]</f>
        <v>130.51223446646441</v>
      </c>
      <c r="R2646" s="24">
        <f>Table1[[#This Row],[SumOfUnits]]*Table1[[#This Row],[Actuarial Factor 06/20/2023]]</f>
        <v>0.96280015913648564</v>
      </c>
      <c r="S2646" s="23"/>
    </row>
    <row r="2647" spans="1:19" x14ac:dyDescent="0.25">
      <c r="A2647" s="192" t="s">
        <v>333</v>
      </c>
      <c r="B2647" s="193" t="s">
        <v>97</v>
      </c>
      <c r="C2647" s="192" t="s">
        <v>84</v>
      </c>
      <c r="D2647" s="192" t="s">
        <v>30</v>
      </c>
      <c r="E2647" s="192" t="s">
        <v>62</v>
      </c>
      <c r="F2647" s="194">
        <v>86.89</v>
      </c>
      <c r="G2647">
        <v>1</v>
      </c>
      <c r="H2647">
        <v>1</v>
      </c>
      <c r="I2647" s="167">
        <v>96.012057139427824</v>
      </c>
      <c r="J2647" s="22">
        <v>1.1049839698403479</v>
      </c>
      <c r="K2647" s="22" t="s">
        <v>334</v>
      </c>
      <c r="L2647" s="22" t="s">
        <v>99</v>
      </c>
      <c r="M26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47" s="24" t="str">
        <f>IFERROR(IF(Table1[[#This Row],[Medicare Rate in CR]]&gt;0,"Y","N"),"N")</f>
        <v>N</v>
      </c>
      <c r="O2647" s="166">
        <f>Table1[[#This Row],[Medicare Rate in CR]]*Table1[[#This Row],[SumOfUnits]]*Table1[[#This Row],[Actuarial Factor 06/20/2023]]</f>
        <v>0</v>
      </c>
      <c r="P26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242.72494558806085</v>
      </c>
      <c r="Q2647" s="166">
        <f>Table1[[#This Row],[Trended Medicare Pricing for all RHCs]]-Table1[[#This Row],[SumOfSFY24 Estimated Payment 5/04/23]]</f>
        <v>146.71288844863301</v>
      </c>
      <c r="R2647" s="24">
        <f>Table1[[#This Row],[SumOfUnits]]*Table1[[#This Row],[Actuarial Factor 06/20/2023]]</f>
        <v>1.1049839698403479</v>
      </c>
      <c r="S2647" s="23"/>
    </row>
    <row r="2648" spans="1:19" x14ac:dyDescent="0.25">
      <c r="A2648" s="192" t="s">
        <v>333</v>
      </c>
      <c r="B2648" s="193" t="s">
        <v>97</v>
      </c>
      <c r="C2648" s="192" t="s">
        <v>84</v>
      </c>
      <c r="D2648" s="192" t="s">
        <v>31</v>
      </c>
      <c r="E2648" s="192" t="s">
        <v>69</v>
      </c>
      <c r="F2648" s="194">
        <v>93.15</v>
      </c>
      <c r="G2648">
        <v>1</v>
      </c>
      <c r="H2648">
        <v>1</v>
      </c>
      <c r="I2648" s="167">
        <v>98.647826084065443</v>
      </c>
      <c r="J2648" s="22">
        <v>1.0590212139996289</v>
      </c>
      <c r="K2648" s="22" t="s">
        <v>334</v>
      </c>
      <c r="L2648" s="22" t="s">
        <v>99</v>
      </c>
      <c r="M26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48" s="24" t="str">
        <f>IFERROR(IF(Table1[[#This Row],[Medicare Rate in CR]]&gt;0,"Y","N"),"N")</f>
        <v>N</v>
      </c>
      <c r="O2648" s="166">
        <f>Table1[[#This Row],[Medicare Rate in CR]]*Table1[[#This Row],[SumOfUnits]]*Table1[[#This Row],[Actuarial Factor 06/20/2023]]</f>
        <v>0</v>
      </c>
      <c r="P26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249.38834696421094</v>
      </c>
      <c r="Q2648" s="166">
        <f>Table1[[#This Row],[Trended Medicare Pricing for all RHCs]]-Table1[[#This Row],[SumOfSFY24 Estimated Payment 5/04/23]]</f>
        <v>150.74052088014548</v>
      </c>
      <c r="R2648" s="24">
        <f>Table1[[#This Row],[SumOfUnits]]*Table1[[#This Row],[Actuarial Factor 06/20/2023]]</f>
        <v>1.0590212139996289</v>
      </c>
      <c r="S2648" s="23"/>
    </row>
    <row r="2649" spans="1:19" x14ac:dyDescent="0.25">
      <c r="A2649" s="192" t="s">
        <v>333</v>
      </c>
      <c r="B2649" s="193" t="s">
        <v>97</v>
      </c>
      <c r="C2649" s="192" t="s">
        <v>85</v>
      </c>
      <c r="D2649" s="192" t="s">
        <v>30</v>
      </c>
      <c r="E2649" s="192" t="s">
        <v>63</v>
      </c>
      <c r="F2649" s="194">
        <v>173.78</v>
      </c>
      <c r="G2649">
        <v>2</v>
      </c>
      <c r="H2649">
        <v>2</v>
      </c>
      <c r="I2649" s="167">
        <v>156.49501286733562</v>
      </c>
      <c r="J2649" s="22">
        <v>0.90053523344076203</v>
      </c>
      <c r="K2649" s="22" t="s">
        <v>334</v>
      </c>
      <c r="L2649" s="22" t="s">
        <v>99</v>
      </c>
      <c r="M26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49" s="24" t="str">
        <f>IFERROR(IF(Table1[[#This Row],[Medicare Rate in CR]]&gt;0,"Y","N"),"N")</f>
        <v>N</v>
      </c>
      <c r="O2649" s="166">
        <f>Table1[[#This Row],[Medicare Rate in CR]]*Table1[[#This Row],[SumOfUnits]]*Table1[[#This Row],[Actuarial Factor 06/20/2023]]</f>
        <v>0</v>
      </c>
      <c r="P26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181.9309336106283</v>
      </c>
      <c r="Q2649" s="166">
        <f>Table1[[#This Row],[Trended Medicare Pricing for all RHCs]]-Table1[[#This Row],[SumOfSFY24 Estimated Payment 5/04/23]]</f>
        <v>25.435920743292684</v>
      </c>
      <c r="R2649" s="24">
        <f>Table1[[#This Row],[SumOfUnits]]*Table1[[#This Row],[Actuarial Factor 06/20/2023]]</f>
        <v>1.8010704668815241</v>
      </c>
      <c r="S2649" s="23"/>
    </row>
    <row r="2650" spans="1:19" x14ac:dyDescent="0.25">
      <c r="A2650" s="192" t="s">
        <v>333</v>
      </c>
      <c r="B2650" s="193" t="s">
        <v>97</v>
      </c>
      <c r="C2650" s="192" t="s">
        <v>85</v>
      </c>
      <c r="D2650" s="192" t="s">
        <v>30</v>
      </c>
      <c r="E2650" s="192" t="s">
        <v>77</v>
      </c>
      <c r="F2650" s="194">
        <v>86.89</v>
      </c>
      <c r="G2650">
        <v>1</v>
      </c>
      <c r="H2650">
        <v>1</v>
      </c>
      <c r="I2650" s="167">
        <v>103.2483750932962</v>
      </c>
      <c r="J2650" s="22">
        <v>1.1882653365553713</v>
      </c>
      <c r="K2650" s="22" t="s">
        <v>334</v>
      </c>
      <c r="L2650" s="22" t="s">
        <v>99</v>
      </c>
      <c r="M26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50" s="24" t="str">
        <f>IFERROR(IF(Table1[[#This Row],[Medicare Rate in CR]]&gt;0,"Y","N"),"N")</f>
        <v>N</v>
      </c>
      <c r="O2650" s="166">
        <f>Table1[[#This Row],[Medicare Rate in CR]]*Table1[[#This Row],[SumOfUnits]]*Table1[[#This Row],[Actuarial Factor 06/20/2023]]</f>
        <v>0</v>
      </c>
      <c r="P26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120.02985226390189</v>
      </c>
      <c r="Q2650" s="166">
        <f>Table1[[#This Row],[Trended Medicare Pricing for all RHCs]]-Table1[[#This Row],[SumOfSFY24 Estimated Payment 5/04/23]]</f>
        <v>16.781477170605683</v>
      </c>
      <c r="R2650" s="24">
        <f>Table1[[#This Row],[SumOfUnits]]*Table1[[#This Row],[Actuarial Factor 06/20/2023]]</f>
        <v>1.1882653365553713</v>
      </c>
      <c r="S2650" s="23"/>
    </row>
    <row r="2651" spans="1:19" x14ac:dyDescent="0.25">
      <c r="A2651" s="192" t="s">
        <v>335</v>
      </c>
      <c r="B2651" s="193" t="s">
        <v>336</v>
      </c>
      <c r="C2651" s="192" t="s">
        <v>88</v>
      </c>
      <c r="D2651" s="192" t="s">
        <v>30</v>
      </c>
      <c r="E2651" s="192" t="s">
        <v>63</v>
      </c>
      <c r="F2651" s="194">
        <v>86.932639491182414</v>
      </c>
      <c r="G2651">
        <v>1</v>
      </c>
      <c r="H2651">
        <v>1</v>
      </c>
      <c r="I2651" s="167">
        <v>80.365427927171169</v>
      </c>
      <c r="J2651" s="22">
        <v>0.92445631925535443</v>
      </c>
      <c r="K2651" s="22" t="s">
        <v>337</v>
      </c>
      <c r="L2651" s="22" t="s">
        <v>58</v>
      </c>
      <c r="M2651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51" s="24" t="str">
        <f>IFERROR(IF(Table1[[#This Row],[Medicare Rate in CR]]&gt;0,"Y","N"),"N")</f>
        <v>Y</v>
      </c>
      <c r="O2651" s="166">
        <f>Table1[[#This Row],[Medicare Rate in CR]]*Table1[[#This Row],[SumOfUnits]]*Table1[[#This Row],[Actuarial Factor 06/20/2023]]</f>
        <v>107.78236226198177</v>
      </c>
      <c r="P26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107.78236226198177</v>
      </c>
      <c r="Q2651" s="166">
        <f>Table1[[#This Row],[Trended Medicare Pricing for all RHCs]]-Table1[[#This Row],[SumOfSFY24 Estimated Payment 5/04/23]]</f>
        <v>27.416934334810605</v>
      </c>
      <c r="R2651" s="24">
        <f>Table1[[#This Row],[SumOfUnits]]*Table1[[#This Row],[Actuarial Factor 06/20/2023]]</f>
        <v>0.92445631925535443</v>
      </c>
      <c r="S2651" s="23"/>
    </row>
    <row r="2652" spans="1:19" x14ac:dyDescent="0.25">
      <c r="A2652" s="192" t="s">
        <v>335</v>
      </c>
      <c r="B2652" s="193" t="s">
        <v>336</v>
      </c>
      <c r="C2652" s="192" t="s">
        <v>72</v>
      </c>
      <c r="D2652" s="192" t="s">
        <v>30</v>
      </c>
      <c r="E2652" s="192" t="s">
        <v>62</v>
      </c>
      <c r="F2652" s="194">
        <v>172.07285342584561</v>
      </c>
      <c r="G2652">
        <v>2</v>
      </c>
      <c r="H2652">
        <v>2</v>
      </c>
      <c r="I2652" s="167">
        <v>201.99129964184951</v>
      </c>
      <c r="J2652" s="22">
        <v>1.1738708089065146</v>
      </c>
      <c r="K2652" s="22" t="s">
        <v>337</v>
      </c>
      <c r="L2652" s="22" t="s">
        <v>58</v>
      </c>
      <c r="M2652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52" s="24" t="str">
        <f>IFERROR(IF(Table1[[#This Row],[Medicare Rate in CR]]&gt;0,"Y","N"),"N")</f>
        <v>Y</v>
      </c>
      <c r="O2652" s="166">
        <f>Table1[[#This Row],[Medicare Rate in CR]]*Table1[[#This Row],[SumOfUnits]]*Table1[[#This Row],[Actuarial Factor 06/20/2023]]</f>
        <v>273.72319522082108</v>
      </c>
      <c r="P26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273.72319522082108</v>
      </c>
      <c r="Q2652" s="166">
        <f>Table1[[#This Row],[Trended Medicare Pricing for all RHCs]]-Table1[[#This Row],[SumOfSFY24 Estimated Payment 5/04/23]]</f>
        <v>71.731895578971574</v>
      </c>
      <c r="R2652" s="24">
        <f>Table1[[#This Row],[SumOfUnits]]*Table1[[#This Row],[Actuarial Factor 06/20/2023]]</f>
        <v>2.3477416178130293</v>
      </c>
      <c r="S2652" s="23"/>
    </row>
    <row r="2653" spans="1:19" x14ac:dyDescent="0.25">
      <c r="A2653" s="192" t="s">
        <v>335</v>
      </c>
      <c r="B2653" s="193" t="s">
        <v>336</v>
      </c>
      <c r="C2653" s="192" t="s">
        <v>75</v>
      </c>
      <c r="D2653" s="192" t="s">
        <v>30</v>
      </c>
      <c r="E2653" s="192" t="s">
        <v>59</v>
      </c>
      <c r="F2653" s="194">
        <v>172.07285342584561</v>
      </c>
      <c r="G2653">
        <v>2</v>
      </c>
      <c r="H2653">
        <v>2</v>
      </c>
      <c r="I2653" s="167">
        <v>174.54772456409961</v>
      </c>
      <c r="J2653" s="22">
        <v>1.0143826936613249</v>
      </c>
      <c r="K2653" s="22" t="s">
        <v>337</v>
      </c>
      <c r="L2653" s="22" t="s">
        <v>58</v>
      </c>
      <c r="M2653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53" s="24" t="str">
        <f>IFERROR(IF(Table1[[#This Row],[Medicare Rate in CR]]&gt;0,"Y","N"),"N")</f>
        <v>Y</v>
      </c>
      <c r="O2653" s="166">
        <f>Table1[[#This Row],[Medicare Rate in CR]]*Table1[[#This Row],[SumOfUnits]]*Table1[[#This Row],[Actuarial Factor 06/20/2023]]</f>
        <v>236.53375650794774</v>
      </c>
      <c r="P26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236.53375650794774</v>
      </c>
      <c r="Q2653" s="166">
        <f>Table1[[#This Row],[Trended Medicare Pricing for all RHCs]]-Table1[[#This Row],[SumOfSFY24 Estimated Payment 5/04/23]]</f>
        <v>61.986031943848133</v>
      </c>
      <c r="R2653" s="24">
        <f>Table1[[#This Row],[SumOfUnits]]*Table1[[#This Row],[Actuarial Factor 06/20/2023]]</f>
        <v>2.0287653873226499</v>
      </c>
      <c r="S2653" s="23"/>
    </row>
    <row r="2654" spans="1:19" x14ac:dyDescent="0.25">
      <c r="A2654" s="192" t="s">
        <v>335</v>
      </c>
      <c r="B2654" s="193" t="s">
        <v>336</v>
      </c>
      <c r="C2654" s="192" t="s">
        <v>95</v>
      </c>
      <c r="D2654" s="192" t="s">
        <v>31</v>
      </c>
      <c r="E2654" s="192" t="s">
        <v>74</v>
      </c>
      <c r="F2654" s="194">
        <v>86.932639491182414</v>
      </c>
      <c r="G2654">
        <v>1</v>
      </c>
      <c r="H2654">
        <v>1</v>
      </c>
      <c r="I2654" s="167">
        <v>94.302757214135511</v>
      </c>
      <c r="J2654" s="22">
        <v>1.0847796381898729</v>
      </c>
      <c r="K2654" s="22" t="s">
        <v>337</v>
      </c>
      <c r="L2654" s="22" t="s">
        <v>58</v>
      </c>
      <c r="M2654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54" s="24" t="str">
        <f>IFERROR(IF(Table1[[#This Row],[Medicare Rate in CR]]&gt;0,"Y","N"),"N")</f>
        <v>Y</v>
      </c>
      <c r="O2654" s="166">
        <f>Table1[[#This Row],[Medicare Rate in CR]]*Table1[[#This Row],[SumOfUnits]]*Table1[[#This Row],[Actuarial Factor 06/20/2023]]</f>
        <v>126.47445801655728</v>
      </c>
      <c r="P26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126.47445801655728</v>
      </c>
      <c r="Q2654" s="166">
        <f>Table1[[#This Row],[Trended Medicare Pricing for all RHCs]]-Table1[[#This Row],[SumOfSFY24 Estimated Payment 5/04/23]]</f>
        <v>32.171700802421768</v>
      </c>
      <c r="R2654" s="24">
        <f>Table1[[#This Row],[SumOfUnits]]*Table1[[#This Row],[Actuarial Factor 06/20/2023]]</f>
        <v>1.0847796381898729</v>
      </c>
      <c r="S2654" s="23"/>
    </row>
    <row r="2655" spans="1:19" x14ac:dyDescent="0.25">
      <c r="A2655" s="192" t="s">
        <v>335</v>
      </c>
      <c r="B2655" s="193" t="s">
        <v>336</v>
      </c>
      <c r="C2655" s="192" t="s">
        <v>95</v>
      </c>
      <c r="D2655" s="192" t="s">
        <v>31</v>
      </c>
      <c r="E2655" s="192" t="s">
        <v>69</v>
      </c>
      <c r="F2655" s="194">
        <v>3.1608364652597087</v>
      </c>
      <c r="G2655">
        <v>1</v>
      </c>
      <c r="H2655">
        <v>1</v>
      </c>
      <c r="I2655" s="167">
        <v>3.4880813088117217</v>
      </c>
      <c r="J2655" s="22">
        <v>1.1035310896810744</v>
      </c>
      <c r="K2655" s="22" t="s">
        <v>337</v>
      </c>
      <c r="L2655" s="22" t="s">
        <v>58</v>
      </c>
      <c r="M2655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55" s="24" t="str">
        <f>IFERROR(IF(Table1[[#This Row],[Medicare Rate in CR]]&gt;0,"Y","N"),"N")</f>
        <v>Y</v>
      </c>
      <c r="O2655" s="166">
        <f>Table1[[#This Row],[Medicare Rate in CR]]*Table1[[#This Row],[SumOfUnits]]*Table1[[#This Row],[Actuarial Factor 06/20/2023]]</f>
        <v>128.66068974591647</v>
      </c>
      <c r="P26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128.66068974591647</v>
      </c>
      <c r="Q2655" s="166">
        <f>Table1[[#This Row],[Trended Medicare Pricing for all RHCs]]-Table1[[#This Row],[SumOfSFY24 Estimated Payment 5/04/23]]</f>
        <v>125.17260843710476</v>
      </c>
      <c r="R2655" s="24">
        <f>Table1[[#This Row],[SumOfUnits]]*Table1[[#This Row],[Actuarial Factor 06/20/2023]]</f>
        <v>1.1035310896810744</v>
      </c>
      <c r="S2655" s="23"/>
    </row>
    <row r="2656" spans="1:19" x14ac:dyDescent="0.25">
      <c r="A2656" s="192" t="s">
        <v>335</v>
      </c>
      <c r="B2656" s="193" t="s">
        <v>336</v>
      </c>
      <c r="C2656" s="192" t="s">
        <v>76</v>
      </c>
      <c r="D2656" s="192" t="s">
        <v>30</v>
      </c>
      <c r="E2656" s="192" t="s">
        <v>63</v>
      </c>
      <c r="F2656" s="194">
        <v>41.081237351835796</v>
      </c>
      <c r="G2656">
        <v>1</v>
      </c>
      <c r="H2656">
        <v>1</v>
      </c>
      <c r="I2656" s="167">
        <v>41.432312384167076</v>
      </c>
      <c r="J2656" s="22">
        <v>1.0085458728841232</v>
      </c>
      <c r="K2656" s="22" t="s">
        <v>337</v>
      </c>
      <c r="L2656" s="22" t="s">
        <v>58</v>
      </c>
      <c r="M2656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56" s="24" t="str">
        <f>IFERROR(IF(Table1[[#This Row],[Medicare Rate in CR]]&gt;0,"Y","N"),"N")</f>
        <v>Y</v>
      </c>
      <c r="O2656" s="166">
        <f>Table1[[#This Row],[Medicare Rate in CR]]*Table1[[#This Row],[SumOfUnits]]*Table1[[#This Row],[Actuarial Factor 06/20/2023]]</f>
        <v>117.58636331955994</v>
      </c>
      <c r="P26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117.58636331955994</v>
      </c>
      <c r="Q2656" s="166">
        <f>Table1[[#This Row],[Trended Medicare Pricing for all RHCs]]-Table1[[#This Row],[SumOfSFY24 Estimated Payment 5/04/23]]</f>
        <v>76.15405093539286</v>
      </c>
      <c r="R2656" s="24">
        <f>Table1[[#This Row],[SumOfUnits]]*Table1[[#This Row],[Actuarial Factor 06/20/2023]]</f>
        <v>1.0085458728841232</v>
      </c>
      <c r="S2656" s="23"/>
    </row>
    <row r="2657" spans="1:19" x14ac:dyDescent="0.25">
      <c r="A2657" s="192" t="s">
        <v>335</v>
      </c>
      <c r="B2657" s="193" t="s">
        <v>336</v>
      </c>
      <c r="C2657" s="192" t="s">
        <v>79</v>
      </c>
      <c r="D2657" s="192" t="s">
        <v>30</v>
      </c>
      <c r="E2657" s="192" t="s">
        <v>56</v>
      </c>
      <c r="F2657" s="194">
        <v>3874.9927724775935</v>
      </c>
      <c r="G2657">
        <v>47</v>
      </c>
      <c r="H2657">
        <v>47</v>
      </c>
      <c r="I2657" s="167">
        <v>4243.2745456166303</v>
      </c>
      <c r="J2657" s="22">
        <v>1.0950406348509303</v>
      </c>
      <c r="K2657" s="22" t="s">
        <v>337</v>
      </c>
      <c r="L2657" s="22" t="s">
        <v>58</v>
      </c>
      <c r="M2657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57" s="24" t="str">
        <f>IFERROR(IF(Table1[[#This Row],[Medicare Rate in CR]]&gt;0,"Y","N"),"N")</f>
        <v>Y</v>
      </c>
      <c r="O2657" s="166">
        <f>Table1[[#This Row],[Medicare Rate in CR]]*Table1[[#This Row],[SumOfUnits]]*Table1[[#This Row],[Actuarial Factor 06/20/2023]]</f>
        <v>6000.5270180116886</v>
      </c>
      <c r="P26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6000.5270180116886</v>
      </c>
      <c r="Q2657" s="166">
        <f>Table1[[#This Row],[Trended Medicare Pricing for all RHCs]]-Table1[[#This Row],[SumOfSFY24 Estimated Payment 5/04/23]]</f>
        <v>1757.2524723950582</v>
      </c>
      <c r="R2657" s="24">
        <f>Table1[[#This Row],[SumOfUnits]]*Table1[[#This Row],[Actuarial Factor 06/20/2023]]</f>
        <v>51.466909837993725</v>
      </c>
      <c r="S2657" s="23"/>
    </row>
    <row r="2658" spans="1:19" x14ac:dyDescent="0.25">
      <c r="A2658" s="192" t="s">
        <v>335</v>
      </c>
      <c r="B2658" s="193" t="s">
        <v>336</v>
      </c>
      <c r="C2658" s="192" t="s">
        <v>79</v>
      </c>
      <c r="D2658" s="192" t="s">
        <v>30</v>
      </c>
      <c r="E2658" s="192" t="s">
        <v>59</v>
      </c>
      <c r="F2658" s="194">
        <v>13347.296906620379</v>
      </c>
      <c r="G2658">
        <v>155</v>
      </c>
      <c r="H2658">
        <v>155</v>
      </c>
      <c r="I2658" s="167">
        <v>12745.692485800417</v>
      </c>
      <c r="J2658" s="22">
        <v>0.95492687208287386</v>
      </c>
      <c r="K2658" s="22" t="s">
        <v>337</v>
      </c>
      <c r="L2658" s="22" t="s">
        <v>58</v>
      </c>
      <c r="M2658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58" s="24" t="str">
        <f>IFERROR(IF(Table1[[#This Row],[Medicare Rate in CR]]&gt;0,"Y","N"),"N")</f>
        <v>Y</v>
      </c>
      <c r="O2658" s="166">
        <f>Table1[[#This Row],[Medicare Rate in CR]]*Table1[[#This Row],[SumOfUnits]]*Table1[[#This Row],[Actuarial Factor 06/20/2023]]</f>
        <v>17256.913222502051</v>
      </c>
      <c r="P26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17256.913222502051</v>
      </c>
      <c r="Q2658" s="166">
        <f>Table1[[#This Row],[Trended Medicare Pricing for all RHCs]]-Table1[[#This Row],[SumOfSFY24 Estimated Payment 5/04/23]]</f>
        <v>4511.2207367016345</v>
      </c>
      <c r="R2658" s="24">
        <f>Table1[[#This Row],[SumOfUnits]]*Table1[[#This Row],[Actuarial Factor 06/20/2023]]</f>
        <v>148.01366517284544</v>
      </c>
      <c r="S2658" s="23"/>
    </row>
    <row r="2659" spans="1:19" x14ac:dyDescent="0.25">
      <c r="A2659" s="192" t="s">
        <v>335</v>
      </c>
      <c r="B2659" s="193" t="s">
        <v>336</v>
      </c>
      <c r="C2659" s="192" t="s">
        <v>79</v>
      </c>
      <c r="D2659" s="192" t="s">
        <v>30</v>
      </c>
      <c r="E2659" s="192" t="s">
        <v>60</v>
      </c>
      <c r="F2659" s="194">
        <v>18145.051556326485</v>
      </c>
      <c r="G2659">
        <v>212</v>
      </c>
      <c r="H2659">
        <v>212</v>
      </c>
      <c r="I2659" s="167">
        <v>15308.935962146941</v>
      </c>
      <c r="J2659" s="22">
        <v>0.84369757311652838</v>
      </c>
      <c r="K2659" s="22" t="s">
        <v>337</v>
      </c>
      <c r="L2659" s="22" t="s">
        <v>58</v>
      </c>
      <c r="M2659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59" s="24" t="str">
        <f>IFERROR(IF(Table1[[#This Row],[Medicare Rate in CR]]&gt;0,"Y","N"),"N")</f>
        <v>Y</v>
      </c>
      <c r="O2659" s="166">
        <f>Table1[[#This Row],[Medicare Rate in CR]]*Table1[[#This Row],[SumOfUnits]]*Table1[[#This Row],[Actuarial Factor 06/20/2023]]</f>
        <v>20853.740410527083</v>
      </c>
      <c r="P26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20853.740410527083</v>
      </c>
      <c r="Q2659" s="166">
        <f>Table1[[#This Row],[Trended Medicare Pricing for all RHCs]]-Table1[[#This Row],[SumOfSFY24 Estimated Payment 5/04/23]]</f>
        <v>5544.8044483801423</v>
      </c>
      <c r="R2659" s="24">
        <f>Table1[[#This Row],[SumOfUnits]]*Table1[[#This Row],[Actuarial Factor 06/20/2023]]</f>
        <v>178.86388550070401</v>
      </c>
      <c r="S2659" s="23"/>
    </row>
    <row r="2660" spans="1:19" x14ac:dyDescent="0.25">
      <c r="A2660" s="192" t="s">
        <v>335</v>
      </c>
      <c r="B2660" s="193" t="s">
        <v>336</v>
      </c>
      <c r="C2660" s="192" t="s">
        <v>79</v>
      </c>
      <c r="D2660" s="192" t="s">
        <v>30</v>
      </c>
      <c r="E2660" s="192" t="s">
        <v>61</v>
      </c>
      <c r="F2660" s="194">
        <v>2758.5429314830872</v>
      </c>
      <c r="G2660">
        <v>32</v>
      </c>
      <c r="H2660">
        <v>32</v>
      </c>
      <c r="I2660" s="167">
        <v>2327.3759766300345</v>
      </c>
      <c r="J2660" s="22">
        <v>0.84369757311652838</v>
      </c>
      <c r="K2660" s="22" t="s">
        <v>337</v>
      </c>
      <c r="L2660" s="22" t="s">
        <v>58</v>
      </c>
      <c r="M2660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60" s="24" t="str">
        <f>IFERROR(IF(Table1[[#This Row],[Medicare Rate in CR]]&gt;0,"Y","N"),"N")</f>
        <v>Y</v>
      </c>
      <c r="O2660" s="166">
        <f>Table1[[#This Row],[Medicare Rate in CR]]*Table1[[#This Row],[SumOfUnits]]*Table1[[#This Row],[Actuarial Factor 06/20/2023]]</f>
        <v>3147.7344015889935</v>
      </c>
      <c r="P26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3147.7344015889935</v>
      </c>
      <c r="Q2660" s="166">
        <f>Table1[[#This Row],[Trended Medicare Pricing for all RHCs]]-Table1[[#This Row],[SumOfSFY24 Estimated Payment 5/04/23]]</f>
        <v>820.35842495895895</v>
      </c>
      <c r="R2660" s="24">
        <f>Table1[[#This Row],[SumOfUnits]]*Table1[[#This Row],[Actuarial Factor 06/20/2023]]</f>
        <v>26.998322339728908</v>
      </c>
      <c r="S2660" s="23"/>
    </row>
    <row r="2661" spans="1:19" x14ac:dyDescent="0.25">
      <c r="A2661" s="192" t="s">
        <v>335</v>
      </c>
      <c r="B2661" s="193" t="s">
        <v>336</v>
      </c>
      <c r="C2661" s="192" t="s">
        <v>79</v>
      </c>
      <c r="D2661" s="192" t="s">
        <v>30</v>
      </c>
      <c r="E2661" s="192" t="s">
        <v>62</v>
      </c>
      <c r="F2661" s="194">
        <v>30965.828274067881</v>
      </c>
      <c r="G2661">
        <v>363</v>
      </c>
      <c r="H2661">
        <v>363</v>
      </c>
      <c r="I2661" s="167">
        <v>31391.399851795668</v>
      </c>
      <c r="J2661" s="22">
        <v>1.0137432648001921</v>
      </c>
      <c r="K2661" s="22" t="s">
        <v>337</v>
      </c>
      <c r="L2661" s="22" t="s">
        <v>58</v>
      </c>
      <c r="M2661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61" s="24" t="str">
        <f>IFERROR(IF(Table1[[#This Row],[Medicare Rate in CR]]&gt;0,"Y","N"),"N")</f>
        <v>Y</v>
      </c>
      <c r="O2661" s="166">
        <f>Table1[[#This Row],[Medicare Rate in CR]]*Table1[[#This Row],[SumOfUnits]]*Table1[[#This Row],[Actuarial Factor 06/20/2023]]</f>
        <v>42903.814789228745</v>
      </c>
      <c r="P26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42903.814789228745</v>
      </c>
      <c r="Q2661" s="166">
        <f>Table1[[#This Row],[Trended Medicare Pricing for all RHCs]]-Table1[[#This Row],[SumOfSFY24 Estimated Payment 5/04/23]]</f>
        <v>11512.414937433077</v>
      </c>
      <c r="R2661" s="24">
        <f>Table1[[#This Row],[SumOfUnits]]*Table1[[#This Row],[Actuarial Factor 06/20/2023]]</f>
        <v>367.98880512246973</v>
      </c>
      <c r="S2661" s="23"/>
    </row>
    <row r="2662" spans="1:19" x14ac:dyDescent="0.25">
      <c r="A2662" s="192" t="s">
        <v>335</v>
      </c>
      <c r="B2662" s="193" t="s">
        <v>336</v>
      </c>
      <c r="C2662" s="192" t="s">
        <v>79</v>
      </c>
      <c r="D2662" s="192" t="s">
        <v>30</v>
      </c>
      <c r="E2662" s="192" t="s">
        <v>63</v>
      </c>
      <c r="F2662" s="194">
        <v>5649.282066107733</v>
      </c>
      <c r="G2662">
        <v>66</v>
      </c>
      <c r="H2662">
        <v>66</v>
      </c>
      <c r="I2662" s="167">
        <v>5360.0109883010564</v>
      </c>
      <c r="J2662" s="22">
        <v>0.94879507264434049</v>
      </c>
      <c r="K2662" s="22" t="s">
        <v>337</v>
      </c>
      <c r="L2662" s="22" t="s">
        <v>58</v>
      </c>
      <c r="M2662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62" s="24" t="str">
        <f>IFERROR(IF(Table1[[#This Row],[Medicare Rate in CR]]&gt;0,"Y","N"),"N")</f>
        <v>Y</v>
      </c>
      <c r="O2662" s="166">
        <f>Table1[[#This Row],[Medicare Rate in CR]]*Table1[[#This Row],[SumOfUnits]]*Table1[[#This Row],[Actuarial Factor 06/20/2023]]</f>
        <v>7300.9211562938417</v>
      </c>
      <c r="P26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7300.9211562938417</v>
      </c>
      <c r="Q2662" s="166">
        <f>Table1[[#This Row],[Trended Medicare Pricing for all RHCs]]-Table1[[#This Row],[SumOfSFY24 Estimated Payment 5/04/23]]</f>
        <v>1940.9101679927853</v>
      </c>
      <c r="R2662" s="24">
        <f>Table1[[#This Row],[SumOfUnits]]*Table1[[#This Row],[Actuarial Factor 06/20/2023]]</f>
        <v>62.620474794526473</v>
      </c>
      <c r="S2662" s="23"/>
    </row>
    <row r="2663" spans="1:19" x14ac:dyDescent="0.25">
      <c r="A2663" s="192" t="s">
        <v>335</v>
      </c>
      <c r="B2663" s="193" t="s">
        <v>336</v>
      </c>
      <c r="C2663" s="192" t="s">
        <v>79</v>
      </c>
      <c r="D2663" s="192" t="s">
        <v>30</v>
      </c>
      <c r="E2663" s="192" t="s">
        <v>64</v>
      </c>
      <c r="F2663" s="194">
        <v>15097.16681121709</v>
      </c>
      <c r="G2663">
        <v>182</v>
      </c>
      <c r="H2663">
        <v>182</v>
      </c>
      <c r="I2663" s="167">
        <v>14444.898256357648</v>
      </c>
      <c r="J2663" s="22">
        <v>0.95679530053448103</v>
      </c>
      <c r="K2663" s="22" t="s">
        <v>337</v>
      </c>
      <c r="L2663" s="22" t="s">
        <v>58</v>
      </c>
      <c r="M2663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63" s="24" t="str">
        <f>IFERROR(IF(Table1[[#This Row],[Medicare Rate in CR]]&gt;0,"Y","N"),"N")</f>
        <v>Y</v>
      </c>
      <c r="O2663" s="166">
        <f>Table1[[#This Row],[Medicare Rate in CR]]*Table1[[#This Row],[SumOfUnits]]*Table1[[#This Row],[Actuarial Factor 06/20/2023]]</f>
        <v>20302.603064255356</v>
      </c>
      <c r="P26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20302.603064255356</v>
      </c>
      <c r="Q2663" s="166">
        <f>Table1[[#This Row],[Trended Medicare Pricing for all RHCs]]-Table1[[#This Row],[SumOfSFY24 Estimated Payment 5/04/23]]</f>
        <v>5857.7048078977077</v>
      </c>
      <c r="R2663" s="24">
        <f>Table1[[#This Row],[SumOfUnits]]*Table1[[#This Row],[Actuarial Factor 06/20/2023]]</f>
        <v>174.13674469727556</v>
      </c>
      <c r="S2663" s="23"/>
    </row>
    <row r="2664" spans="1:19" x14ac:dyDescent="0.25">
      <c r="A2664" s="192" t="s">
        <v>335</v>
      </c>
      <c r="B2664" s="193" t="s">
        <v>336</v>
      </c>
      <c r="C2664" s="192" t="s">
        <v>79</v>
      </c>
      <c r="D2664" s="192" t="s">
        <v>30</v>
      </c>
      <c r="E2664" s="192" t="s">
        <v>77</v>
      </c>
      <c r="F2664" s="194">
        <v>2497.7450130095403</v>
      </c>
      <c r="G2664">
        <v>29</v>
      </c>
      <c r="H2664">
        <v>29</v>
      </c>
      <c r="I2664" s="167">
        <v>3192.2851996516943</v>
      </c>
      <c r="J2664" s="22">
        <v>1.2780668895442215</v>
      </c>
      <c r="K2664" s="22" t="s">
        <v>337</v>
      </c>
      <c r="L2664" s="22" t="s">
        <v>58</v>
      </c>
      <c r="M2664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64" s="24" t="str">
        <f>IFERROR(IF(Table1[[#This Row],[Medicare Rate in CR]]&gt;0,"Y","N"),"N")</f>
        <v>Y</v>
      </c>
      <c r="O2664" s="166">
        <f>Table1[[#This Row],[Medicare Rate in CR]]*Table1[[#This Row],[SumOfUnits]]*Table1[[#This Row],[Actuarial Factor 06/20/2023]]</f>
        <v>4321.2847409068627</v>
      </c>
      <c r="P26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4321.2847409068627</v>
      </c>
      <c r="Q2664" s="166">
        <f>Table1[[#This Row],[Trended Medicare Pricing for all RHCs]]-Table1[[#This Row],[SumOfSFY24 Estimated Payment 5/04/23]]</f>
        <v>1128.9995412551684</v>
      </c>
      <c r="R2664" s="24">
        <f>Table1[[#This Row],[SumOfUnits]]*Table1[[#This Row],[Actuarial Factor 06/20/2023]]</f>
        <v>37.063939796782428</v>
      </c>
      <c r="S2664" s="23"/>
    </row>
    <row r="2665" spans="1:19" x14ac:dyDescent="0.25">
      <c r="A2665" s="192" t="s">
        <v>335</v>
      </c>
      <c r="B2665" s="193" t="s">
        <v>336</v>
      </c>
      <c r="C2665" s="192" t="s">
        <v>79</v>
      </c>
      <c r="D2665" s="192" t="s">
        <v>32</v>
      </c>
      <c r="E2665" s="192" t="s">
        <v>94</v>
      </c>
      <c r="F2665" s="194">
        <v>259.00549291702805</v>
      </c>
      <c r="G2665">
        <v>3</v>
      </c>
      <c r="H2665">
        <v>3</v>
      </c>
      <c r="I2665" s="167">
        <v>310.71426419596742</v>
      </c>
      <c r="J2665" s="22">
        <v>1.1996435314810261</v>
      </c>
      <c r="K2665" s="22" t="s">
        <v>337</v>
      </c>
      <c r="L2665" s="22" t="s">
        <v>58</v>
      </c>
      <c r="M2665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65" s="24" t="str">
        <f>IFERROR(IF(Table1[[#This Row],[Medicare Rate in CR]]&gt;0,"Y","N"),"N")</f>
        <v>Y</v>
      </c>
      <c r="O2665" s="166">
        <f>Table1[[#This Row],[Medicare Rate in CR]]*Table1[[#This Row],[SumOfUnits]]*Table1[[#This Row],[Actuarial Factor 06/20/2023]]</f>
        <v>419.59931800611849</v>
      </c>
      <c r="P26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419.59931800611849</v>
      </c>
      <c r="Q2665" s="166">
        <f>Table1[[#This Row],[Trended Medicare Pricing for all RHCs]]-Table1[[#This Row],[SumOfSFY24 Estimated Payment 5/04/23]]</f>
        <v>108.88505381015108</v>
      </c>
      <c r="R2665" s="24">
        <f>Table1[[#This Row],[SumOfUnits]]*Table1[[#This Row],[Actuarial Factor 06/20/2023]]</f>
        <v>3.5989305944430781</v>
      </c>
      <c r="S2665" s="23"/>
    </row>
    <row r="2666" spans="1:19" x14ac:dyDescent="0.25">
      <c r="A2666" s="192" t="s">
        <v>335</v>
      </c>
      <c r="B2666" s="193" t="s">
        <v>336</v>
      </c>
      <c r="C2666" s="192" t="s">
        <v>79</v>
      </c>
      <c r="D2666" s="192" t="s">
        <v>32</v>
      </c>
      <c r="E2666" s="192" t="s">
        <v>80</v>
      </c>
      <c r="F2666" s="194">
        <v>86.932639491182414</v>
      </c>
      <c r="G2666">
        <v>1</v>
      </c>
      <c r="H2666">
        <v>1</v>
      </c>
      <c r="I2666" s="167">
        <v>100.49808209186143</v>
      </c>
      <c r="J2666" s="22">
        <v>1.1560454471424966</v>
      </c>
      <c r="K2666" s="22" t="s">
        <v>337</v>
      </c>
      <c r="L2666" s="22" t="s">
        <v>58</v>
      </c>
      <c r="M2666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66" s="24" t="str">
        <f>IFERROR(IF(Table1[[#This Row],[Medicare Rate in CR]]&gt;0,"Y","N"),"N")</f>
        <v>Y</v>
      </c>
      <c r="O2666" s="166">
        <f>Table1[[#This Row],[Medicare Rate in CR]]*Table1[[#This Row],[SumOfUnits]]*Table1[[#This Row],[Actuarial Factor 06/20/2023]]</f>
        <v>134.78333868234367</v>
      </c>
      <c r="P26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134.78333868234367</v>
      </c>
      <c r="Q2666" s="166">
        <f>Table1[[#This Row],[Trended Medicare Pricing for all RHCs]]-Table1[[#This Row],[SumOfSFY24 Estimated Payment 5/04/23]]</f>
        <v>34.285256590482234</v>
      </c>
      <c r="R2666" s="24">
        <f>Table1[[#This Row],[SumOfUnits]]*Table1[[#This Row],[Actuarial Factor 06/20/2023]]</f>
        <v>1.1560454471424966</v>
      </c>
      <c r="S2666" s="23"/>
    </row>
    <row r="2667" spans="1:19" x14ac:dyDescent="0.25">
      <c r="A2667" s="192" t="s">
        <v>335</v>
      </c>
      <c r="B2667" s="193" t="s">
        <v>336</v>
      </c>
      <c r="C2667" s="192" t="s">
        <v>79</v>
      </c>
      <c r="D2667" s="192" t="s">
        <v>32</v>
      </c>
      <c r="E2667" s="192" t="s">
        <v>81</v>
      </c>
      <c r="F2667" s="194">
        <v>516.21856027753677</v>
      </c>
      <c r="G2667">
        <v>6</v>
      </c>
      <c r="H2667">
        <v>6</v>
      </c>
      <c r="I2667" s="167">
        <v>571.74084650907901</v>
      </c>
      <c r="J2667" s="22">
        <v>1.1075557728914116</v>
      </c>
      <c r="K2667" s="22" t="s">
        <v>337</v>
      </c>
      <c r="L2667" s="22" t="s">
        <v>58</v>
      </c>
      <c r="M2667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67" s="24" t="str">
        <f>IFERROR(IF(Table1[[#This Row],[Medicare Rate in CR]]&gt;0,"Y","N"),"N")</f>
        <v>Y</v>
      </c>
      <c r="O2667" s="166">
        <f>Table1[[#This Row],[Medicare Rate in CR]]*Table1[[#This Row],[SumOfUnits]]*Table1[[#This Row],[Actuarial Factor 06/20/2023]]</f>
        <v>774.77956536845807</v>
      </c>
      <c r="P26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774.77956536845807</v>
      </c>
      <c r="Q2667" s="166">
        <f>Table1[[#This Row],[Trended Medicare Pricing for all RHCs]]-Table1[[#This Row],[SumOfSFY24 Estimated Payment 5/04/23]]</f>
        <v>203.03871885937906</v>
      </c>
      <c r="R2667" s="24">
        <f>Table1[[#This Row],[SumOfUnits]]*Table1[[#This Row],[Actuarial Factor 06/20/2023]]</f>
        <v>6.6453346373484692</v>
      </c>
      <c r="S2667" s="23"/>
    </row>
    <row r="2668" spans="1:19" x14ac:dyDescent="0.25">
      <c r="A2668" s="192" t="s">
        <v>335</v>
      </c>
      <c r="B2668" s="193" t="s">
        <v>336</v>
      </c>
      <c r="C2668" s="192" t="s">
        <v>79</v>
      </c>
      <c r="D2668" s="192" t="s">
        <v>32</v>
      </c>
      <c r="E2668" s="192" t="s">
        <v>65</v>
      </c>
      <c r="F2668" s="194">
        <v>512.63370916449833</v>
      </c>
      <c r="G2668">
        <v>6</v>
      </c>
      <c r="H2668">
        <v>6</v>
      </c>
      <c r="I2668" s="167">
        <v>700.74905982233804</v>
      </c>
      <c r="J2668" s="22">
        <v>1.3669586047402817</v>
      </c>
      <c r="K2668" s="22" t="s">
        <v>337</v>
      </c>
      <c r="L2668" s="22" t="s">
        <v>58</v>
      </c>
      <c r="M2668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68" s="24" t="str">
        <f>IFERROR(IF(Table1[[#This Row],[Medicare Rate in CR]]&gt;0,"Y","N"),"N")</f>
        <v>Y</v>
      </c>
      <c r="O2668" s="166">
        <f>Table1[[#This Row],[Medicare Rate in CR]]*Table1[[#This Row],[SumOfUnits]]*Table1[[#This Row],[Actuarial Factor 06/20/2023]]</f>
        <v>956.24222236001663</v>
      </c>
      <c r="P26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956.24222236001663</v>
      </c>
      <c r="Q2668" s="166">
        <f>Table1[[#This Row],[Trended Medicare Pricing for all RHCs]]-Table1[[#This Row],[SumOfSFY24 Estimated Payment 5/04/23]]</f>
        <v>255.49316253767859</v>
      </c>
      <c r="R2668" s="24">
        <f>Table1[[#This Row],[SumOfUnits]]*Table1[[#This Row],[Actuarial Factor 06/20/2023]]</f>
        <v>8.2017516284416914</v>
      </c>
      <c r="S2668" s="23"/>
    </row>
    <row r="2669" spans="1:19" x14ac:dyDescent="0.25">
      <c r="A2669" s="192" t="s">
        <v>335</v>
      </c>
      <c r="B2669" s="193" t="s">
        <v>336</v>
      </c>
      <c r="C2669" s="192" t="s">
        <v>79</v>
      </c>
      <c r="D2669" s="192" t="s">
        <v>32</v>
      </c>
      <c r="E2669" s="192" t="s">
        <v>66</v>
      </c>
      <c r="F2669" s="194">
        <v>1729.6906620410527</v>
      </c>
      <c r="G2669">
        <v>20</v>
      </c>
      <c r="H2669">
        <v>20</v>
      </c>
      <c r="I2669" s="167">
        <v>1958.0798957140687</v>
      </c>
      <c r="J2669" s="22">
        <v>1.1320405079851181</v>
      </c>
      <c r="K2669" s="22" t="s">
        <v>337</v>
      </c>
      <c r="L2669" s="22" t="s">
        <v>58</v>
      </c>
      <c r="M2669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69" s="24" t="str">
        <f>IFERROR(IF(Table1[[#This Row],[Medicare Rate in CR]]&gt;0,"Y","N"),"N")</f>
        <v>Y</v>
      </c>
      <c r="O2669" s="166">
        <f>Table1[[#This Row],[Medicare Rate in CR]]*Table1[[#This Row],[SumOfUnits]]*Table1[[#This Row],[Actuarial Factor 06/20/2023]]</f>
        <v>2639.6920565196988</v>
      </c>
      <c r="P26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2639.6920565196988</v>
      </c>
      <c r="Q2669" s="166">
        <f>Table1[[#This Row],[Trended Medicare Pricing for all RHCs]]-Table1[[#This Row],[SumOfSFY24 Estimated Payment 5/04/23]]</f>
        <v>681.61216080563008</v>
      </c>
      <c r="R2669" s="24">
        <f>Table1[[#This Row],[SumOfUnits]]*Table1[[#This Row],[Actuarial Factor 06/20/2023]]</f>
        <v>22.640810159702362</v>
      </c>
      <c r="S2669" s="23"/>
    </row>
    <row r="2670" spans="1:19" x14ac:dyDescent="0.25">
      <c r="A2670" s="192" t="s">
        <v>335</v>
      </c>
      <c r="B2670" s="193" t="s">
        <v>336</v>
      </c>
      <c r="C2670" s="192" t="s">
        <v>79</v>
      </c>
      <c r="D2670" s="192" t="s">
        <v>31</v>
      </c>
      <c r="E2670" s="192" t="s">
        <v>67</v>
      </c>
      <c r="F2670" s="194">
        <v>283.94306736050885</v>
      </c>
      <c r="G2670">
        <v>4</v>
      </c>
      <c r="H2670">
        <v>4</v>
      </c>
      <c r="I2670" s="167">
        <v>317.4696325797492</v>
      </c>
      <c r="J2670" s="22">
        <v>1.1180749561202468</v>
      </c>
      <c r="K2670" s="22" t="s">
        <v>337</v>
      </c>
      <c r="L2670" s="22" t="s">
        <v>58</v>
      </c>
      <c r="M2670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70" s="24" t="str">
        <f>IFERROR(IF(Table1[[#This Row],[Medicare Rate in CR]]&gt;0,"Y","N"),"N")</f>
        <v>Y</v>
      </c>
      <c r="O2670" s="166">
        <f>Table1[[#This Row],[Medicare Rate in CR]]*Table1[[#This Row],[SumOfUnits]]*Table1[[#This Row],[Actuarial Factor 06/20/2023]]</f>
        <v>521.42543653623829</v>
      </c>
      <c r="P26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521.42543653623829</v>
      </c>
      <c r="Q2670" s="166">
        <f>Table1[[#This Row],[Trended Medicare Pricing for all RHCs]]-Table1[[#This Row],[SumOfSFY24 Estimated Payment 5/04/23]]</f>
        <v>203.95580395648909</v>
      </c>
      <c r="R2670" s="24">
        <f>Table1[[#This Row],[SumOfUnits]]*Table1[[#This Row],[Actuarial Factor 06/20/2023]]</f>
        <v>4.4722998244809871</v>
      </c>
      <c r="S2670" s="23"/>
    </row>
    <row r="2671" spans="1:19" x14ac:dyDescent="0.25">
      <c r="A2671" s="192" t="s">
        <v>335</v>
      </c>
      <c r="B2671" s="193" t="s">
        <v>336</v>
      </c>
      <c r="C2671" s="192" t="s">
        <v>79</v>
      </c>
      <c r="D2671" s="192" t="s">
        <v>31</v>
      </c>
      <c r="E2671" s="192" t="s">
        <v>82</v>
      </c>
      <c r="F2671" s="194">
        <v>86.932639491182414</v>
      </c>
      <c r="G2671">
        <v>1</v>
      </c>
      <c r="H2671">
        <v>1</v>
      </c>
      <c r="I2671" s="167">
        <v>95.80932034090668</v>
      </c>
      <c r="J2671" s="22">
        <v>1.1021098738250623</v>
      </c>
      <c r="K2671" s="22" t="s">
        <v>337</v>
      </c>
      <c r="L2671" s="22" t="s">
        <v>58</v>
      </c>
      <c r="M2671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71" s="24" t="str">
        <f>IFERROR(IF(Table1[[#This Row],[Medicare Rate in CR]]&gt;0,"Y","N"),"N")</f>
        <v>Y</v>
      </c>
      <c r="O2671" s="166">
        <f>Table1[[#This Row],[Medicare Rate in CR]]*Table1[[#This Row],[SumOfUnits]]*Table1[[#This Row],[Actuarial Factor 06/20/2023]]</f>
        <v>128.49499018926403</v>
      </c>
      <c r="P26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128.49499018926403</v>
      </c>
      <c r="Q2671" s="166">
        <f>Table1[[#This Row],[Trended Medicare Pricing for all RHCs]]-Table1[[#This Row],[SumOfSFY24 Estimated Payment 5/04/23]]</f>
        <v>32.68566984835735</v>
      </c>
      <c r="R2671" s="24">
        <f>Table1[[#This Row],[SumOfUnits]]*Table1[[#This Row],[Actuarial Factor 06/20/2023]]</f>
        <v>1.1021098738250623</v>
      </c>
      <c r="S2671" s="23"/>
    </row>
    <row r="2672" spans="1:19" x14ac:dyDescent="0.25">
      <c r="A2672" s="192" t="s">
        <v>335</v>
      </c>
      <c r="B2672" s="193" t="s">
        <v>336</v>
      </c>
      <c r="C2672" s="192" t="s">
        <v>79</v>
      </c>
      <c r="D2672" s="192" t="s">
        <v>31</v>
      </c>
      <c r="E2672" s="192" t="s">
        <v>68</v>
      </c>
      <c r="F2672" s="194">
        <v>1871.7559680061681</v>
      </c>
      <c r="G2672">
        <v>22</v>
      </c>
      <c r="H2672">
        <v>22</v>
      </c>
      <c r="I2672" s="167">
        <v>1571.7334885404007</v>
      </c>
      <c r="J2672" s="22">
        <v>0.83971068633195955</v>
      </c>
      <c r="K2672" s="22" t="s">
        <v>337</v>
      </c>
      <c r="L2672" s="22" t="s">
        <v>58</v>
      </c>
      <c r="M2672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72" s="24" t="str">
        <f>IFERROR(IF(Table1[[#This Row],[Medicare Rate in CR]]&gt;0,"Y","N"),"N")</f>
        <v>Y</v>
      </c>
      <c r="O2672" s="166">
        <f>Table1[[#This Row],[Medicare Rate in CR]]*Table1[[#This Row],[SumOfUnits]]*Table1[[#This Row],[Actuarial Factor 06/20/2023]]</f>
        <v>2153.8411162277498</v>
      </c>
      <c r="P26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2153.8411162277498</v>
      </c>
      <c r="Q2672" s="166">
        <f>Table1[[#This Row],[Trended Medicare Pricing for all RHCs]]-Table1[[#This Row],[SumOfSFY24 Estimated Payment 5/04/23]]</f>
        <v>582.10762768734912</v>
      </c>
      <c r="R2672" s="24">
        <f>Table1[[#This Row],[SumOfUnits]]*Table1[[#This Row],[Actuarial Factor 06/20/2023]]</f>
        <v>18.47363509930311</v>
      </c>
      <c r="S2672" s="23"/>
    </row>
    <row r="2673" spans="1:19" x14ac:dyDescent="0.25">
      <c r="A2673" s="192" t="s">
        <v>335</v>
      </c>
      <c r="B2673" s="193" t="s">
        <v>336</v>
      </c>
      <c r="C2673" s="192" t="s">
        <v>79</v>
      </c>
      <c r="D2673" s="192" t="s">
        <v>31</v>
      </c>
      <c r="E2673" s="192" t="s">
        <v>74</v>
      </c>
      <c r="F2673" s="194">
        <v>4781.6959044039659</v>
      </c>
      <c r="G2673">
        <v>56</v>
      </c>
      <c r="H2673">
        <v>56</v>
      </c>
      <c r="I2673" s="167">
        <v>5568.379513565138</v>
      </c>
      <c r="J2673" s="22">
        <v>1.1645197906534861</v>
      </c>
      <c r="K2673" s="22" t="s">
        <v>337</v>
      </c>
      <c r="L2673" s="22" t="s">
        <v>58</v>
      </c>
      <c r="M2673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73" s="24" t="str">
        <f>IFERROR(IF(Table1[[#This Row],[Medicare Rate in CR]]&gt;0,"Y","N"),"N")</f>
        <v>Y</v>
      </c>
      <c r="O2673" s="166">
        <f>Table1[[#This Row],[Medicare Rate in CR]]*Table1[[#This Row],[SumOfUnits]]*Table1[[#This Row],[Actuarial Factor 06/20/2023]]</f>
        <v>7603.1962939682371</v>
      </c>
      <c r="P26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7603.1962939682371</v>
      </c>
      <c r="Q2673" s="166">
        <f>Table1[[#This Row],[Trended Medicare Pricing for all RHCs]]-Table1[[#This Row],[SumOfSFY24 Estimated Payment 5/04/23]]</f>
        <v>2034.8167804030991</v>
      </c>
      <c r="R2673" s="24">
        <f>Table1[[#This Row],[SumOfUnits]]*Table1[[#This Row],[Actuarial Factor 06/20/2023]]</f>
        <v>65.213108276595221</v>
      </c>
      <c r="S2673" s="23"/>
    </row>
    <row r="2674" spans="1:19" x14ac:dyDescent="0.25">
      <c r="A2674" s="192" t="s">
        <v>335</v>
      </c>
      <c r="B2674" s="193" t="s">
        <v>336</v>
      </c>
      <c r="C2674" s="192" t="s">
        <v>79</v>
      </c>
      <c r="D2674" s="192" t="s">
        <v>31</v>
      </c>
      <c r="E2674" s="192" t="s">
        <v>69</v>
      </c>
      <c r="F2674" s="194">
        <v>19429.263877806712</v>
      </c>
      <c r="G2674">
        <v>227</v>
      </c>
      <c r="H2674">
        <v>227</v>
      </c>
      <c r="I2674" s="167">
        <v>20690.846479341701</v>
      </c>
      <c r="J2674" s="22">
        <v>1.0649320843789685</v>
      </c>
      <c r="K2674" s="22" t="s">
        <v>337</v>
      </c>
      <c r="L2674" s="22" t="s">
        <v>58</v>
      </c>
      <c r="M2674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74" s="24" t="str">
        <f>IFERROR(IF(Table1[[#This Row],[Medicare Rate in CR]]&gt;0,"Y","N"),"N")</f>
        <v>Y</v>
      </c>
      <c r="O2674" s="166">
        <f>Table1[[#This Row],[Medicare Rate in CR]]*Table1[[#This Row],[SumOfUnits]]*Table1[[#This Row],[Actuarial Factor 06/20/2023]]</f>
        <v>28184.417999927875</v>
      </c>
      <c r="P26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28184.417999927875</v>
      </c>
      <c r="Q2674" s="166">
        <f>Table1[[#This Row],[Trended Medicare Pricing for all RHCs]]-Table1[[#This Row],[SumOfSFY24 Estimated Payment 5/04/23]]</f>
        <v>7493.5715205861743</v>
      </c>
      <c r="R2674" s="24">
        <f>Table1[[#This Row],[SumOfUnits]]*Table1[[#This Row],[Actuarial Factor 06/20/2023]]</f>
        <v>241.73958315402584</v>
      </c>
      <c r="S2674" s="23"/>
    </row>
    <row r="2675" spans="1:19" x14ac:dyDescent="0.25">
      <c r="A2675" s="192" t="s">
        <v>335</v>
      </c>
      <c r="B2675" s="193" t="s">
        <v>336</v>
      </c>
      <c r="C2675" s="192" t="s">
        <v>55</v>
      </c>
      <c r="D2675" s="192" t="s">
        <v>30</v>
      </c>
      <c r="E2675" s="192" t="s">
        <v>59</v>
      </c>
      <c r="F2675" s="194">
        <v>560.66300472198122</v>
      </c>
      <c r="G2675">
        <v>7</v>
      </c>
      <c r="H2675">
        <v>7</v>
      </c>
      <c r="I2675" s="167">
        <v>573.40133738423197</v>
      </c>
      <c r="J2675" s="22">
        <v>1.0227201234163246</v>
      </c>
      <c r="K2675" s="22" t="s">
        <v>337</v>
      </c>
      <c r="L2675" s="22" t="s">
        <v>58</v>
      </c>
      <c r="M2675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75" s="24" t="str">
        <f>IFERROR(IF(Table1[[#This Row],[Medicare Rate in CR]]&gt;0,"Y","N"),"N")</f>
        <v>Y</v>
      </c>
      <c r="O2675" s="166">
        <f>Table1[[#This Row],[Medicare Rate in CR]]*Table1[[#This Row],[SumOfUnits]]*Table1[[#This Row],[Actuarial Factor 06/20/2023]]</f>
        <v>834.67257432376493</v>
      </c>
      <c r="P26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834.67257432376493</v>
      </c>
      <c r="Q2675" s="166">
        <f>Table1[[#This Row],[Trended Medicare Pricing for all RHCs]]-Table1[[#This Row],[SumOfSFY24 Estimated Payment 5/04/23]]</f>
        <v>261.27123693953297</v>
      </c>
      <c r="R2675" s="24">
        <f>Table1[[#This Row],[SumOfUnits]]*Table1[[#This Row],[Actuarial Factor 06/20/2023]]</f>
        <v>7.1590408639142717</v>
      </c>
      <c r="S2675" s="23"/>
    </row>
    <row r="2676" spans="1:19" x14ac:dyDescent="0.25">
      <c r="A2676" s="192" t="s">
        <v>335</v>
      </c>
      <c r="B2676" s="193" t="s">
        <v>336</v>
      </c>
      <c r="C2676" s="192" t="s">
        <v>55</v>
      </c>
      <c r="D2676" s="192" t="s">
        <v>30</v>
      </c>
      <c r="E2676" s="192" t="s">
        <v>60</v>
      </c>
      <c r="F2676" s="194">
        <v>690.08383925990154</v>
      </c>
      <c r="G2676">
        <v>8</v>
      </c>
      <c r="H2676">
        <v>8</v>
      </c>
      <c r="I2676" s="167">
        <v>627.04207054111555</v>
      </c>
      <c r="J2676" s="22">
        <v>0.90864621784738975</v>
      </c>
      <c r="K2676" s="22" t="s">
        <v>337</v>
      </c>
      <c r="L2676" s="22" t="s">
        <v>58</v>
      </c>
      <c r="M2676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76" s="24" t="str">
        <f>IFERROR(IF(Table1[[#This Row],[Medicare Rate in CR]]&gt;0,"Y","N"),"N")</f>
        <v>Y</v>
      </c>
      <c r="O2676" s="166">
        <f>Table1[[#This Row],[Medicare Rate in CR]]*Table1[[#This Row],[SumOfUnits]]*Table1[[#This Row],[Actuarial Factor 06/20/2023]]</f>
        <v>847.51250031061738</v>
      </c>
      <c r="P26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847.51250031061738</v>
      </c>
      <c r="Q2676" s="166">
        <f>Table1[[#This Row],[Trended Medicare Pricing for all RHCs]]-Table1[[#This Row],[SumOfSFY24 Estimated Payment 5/04/23]]</f>
        <v>220.47042976950183</v>
      </c>
      <c r="R2676" s="24">
        <f>Table1[[#This Row],[SumOfUnits]]*Table1[[#This Row],[Actuarial Factor 06/20/2023]]</f>
        <v>7.269169742779118</v>
      </c>
      <c r="S2676" s="23"/>
    </row>
    <row r="2677" spans="1:19" x14ac:dyDescent="0.25">
      <c r="A2677" s="192" t="s">
        <v>335</v>
      </c>
      <c r="B2677" s="193" t="s">
        <v>336</v>
      </c>
      <c r="C2677" s="192" t="s">
        <v>55</v>
      </c>
      <c r="D2677" s="192" t="s">
        <v>30</v>
      </c>
      <c r="E2677" s="192" t="s">
        <v>61</v>
      </c>
      <c r="F2677" s="194">
        <v>780.60132986412236</v>
      </c>
      <c r="G2677">
        <v>9</v>
      </c>
      <c r="H2677">
        <v>9</v>
      </c>
      <c r="I2677" s="167">
        <v>709.29044602767749</v>
      </c>
      <c r="J2677" s="22">
        <v>0.90864621784738975</v>
      </c>
      <c r="K2677" s="22" t="s">
        <v>337</v>
      </c>
      <c r="L2677" s="22" t="s">
        <v>58</v>
      </c>
      <c r="M2677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77" s="24" t="str">
        <f>IFERROR(IF(Table1[[#This Row],[Medicare Rate in CR]]&gt;0,"Y","N"),"N")</f>
        <v>Y</v>
      </c>
      <c r="O2677" s="166">
        <f>Table1[[#This Row],[Medicare Rate in CR]]*Table1[[#This Row],[SumOfUnits]]*Table1[[#This Row],[Actuarial Factor 06/20/2023]]</f>
        <v>953.45156284944449</v>
      </c>
      <c r="P26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953.45156284944449</v>
      </c>
      <c r="Q2677" s="166">
        <f>Table1[[#This Row],[Trended Medicare Pricing for all RHCs]]-Table1[[#This Row],[SumOfSFY24 Estimated Payment 5/04/23]]</f>
        <v>244.161116821767</v>
      </c>
      <c r="R2677" s="24">
        <f>Table1[[#This Row],[SumOfUnits]]*Table1[[#This Row],[Actuarial Factor 06/20/2023]]</f>
        <v>8.1778159606265071</v>
      </c>
      <c r="S2677" s="23"/>
    </row>
    <row r="2678" spans="1:19" x14ac:dyDescent="0.25">
      <c r="A2678" s="192" t="s">
        <v>335</v>
      </c>
      <c r="B2678" s="193" t="s">
        <v>336</v>
      </c>
      <c r="C2678" s="192" t="s">
        <v>55</v>
      </c>
      <c r="D2678" s="192" t="s">
        <v>30</v>
      </c>
      <c r="E2678" s="192" t="s">
        <v>62</v>
      </c>
      <c r="F2678" s="194">
        <v>688.29141370338232</v>
      </c>
      <c r="G2678">
        <v>8</v>
      </c>
      <c r="H2678">
        <v>8</v>
      </c>
      <c r="I2678" s="167">
        <v>721.81938706300502</v>
      </c>
      <c r="J2678" s="22">
        <v>1.0487118866981413</v>
      </c>
      <c r="K2678" s="22" t="s">
        <v>337</v>
      </c>
      <c r="L2678" s="22" t="s">
        <v>58</v>
      </c>
      <c r="M2678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78" s="24" t="str">
        <f>IFERROR(IF(Table1[[#This Row],[Medicare Rate in CR]]&gt;0,"Y","N"),"N")</f>
        <v>Y</v>
      </c>
      <c r="O2678" s="166">
        <f>Table1[[#This Row],[Medicare Rate in CR]]*Table1[[#This Row],[SumOfUnits]]*Table1[[#This Row],[Actuarial Factor 06/20/2023]]</f>
        <v>978.15455096109042</v>
      </c>
      <c r="P26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978.15455096109042</v>
      </c>
      <c r="Q2678" s="166">
        <f>Table1[[#This Row],[Trended Medicare Pricing for all RHCs]]-Table1[[#This Row],[SumOfSFY24 Estimated Payment 5/04/23]]</f>
        <v>256.3351638980854</v>
      </c>
      <c r="R2678" s="24">
        <f>Table1[[#This Row],[SumOfUnits]]*Table1[[#This Row],[Actuarial Factor 06/20/2023]]</f>
        <v>8.3896950935851304</v>
      </c>
      <c r="S2678" s="23"/>
    </row>
    <row r="2679" spans="1:19" x14ac:dyDescent="0.25">
      <c r="A2679" s="192" t="s">
        <v>335</v>
      </c>
      <c r="B2679" s="193" t="s">
        <v>336</v>
      </c>
      <c r="C2679" s="192" t="s">
        <v>55</v>
      </c>
      <c r="D2679" s="192" t="s">
        <v>30</v>
      </c>
      <c r="E2679" s="192" t="s">
        <v>63</v>
      </c>
      <c r="F2679" s="194">
        <v>170.28042786932639</v>
      </c>
      <c r="G2679">
        <v>2</v>
      </c>
      <c r="H2679">
        <v>2</v>
      </c>
      <c r="I2679" s="167">
        <v>170.73089694002644</v>
      </c>
      <c r="J2679" s="22">
        <v>1.0026454541859957</v>
      </c>
      <c r="K2679" s="22" t="s">
        <v>337</v>
      </c>
      <c r="L2679" s="22" t="s">
        <v>58</v>
      </c>
      <c r="M2679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79" s="24" t="str">
        <f>IFERROR(IF(Table1[[#This Row],[Medicare Rate in CR]]&gt;0,"Y","N"),"N")</f>
        <v>Y</v>
      </c>
      <c r="O2679" s="166">
        <f>Table1[[#This Row],[Medicare Rate in CR]]*Table1[[#This Row],[SumOfUnits]]*Table1[[#This Row],[Actuarial Factor 06/20/2023]]</f>
        <v>233.7968670070905</v>
      </c>
      <c r="P26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233.7968670070905</v>
      </c>
      <c r="Q2679" s="166">
        <f>Table1[[#This Row],[Trended Medicare Pricing for all RHCs]]-Table1[[#This Row],[SumOfSFY24 Estimated Payment 5/04/23]]</f>
        <v>63.065970067064058</v>
      </c>
      <c r="R2679" s="24">
        <f>Table1[[#This Row],[SumOfUnits]]*Table1[[#This Row],[Actuarial Factor 06/20/2023]]</f>
        <v>2.0052909083719914</v>
      </c>
      <c r="S2679" s="23"/>
    </row>
    <row r="2680" spans="1:19" x14ac:dyDescent="0.25">
      <c r="A2680" s="192" t="s">
        <v>335</v>
      </c>
      <c r="B2680" s="193" t="s">
        <v>336</v>
      </c>
      <c r="C2680" s="192" t="s">
        <v>55</v>
      </c>
      <c r="D2680" s="192" t="s">
        <v>30</v>
      </c>
      <c r="E2680" s="192" t="s">
        <v>64</v>
      </c>
      <c r="F2680" s="194">
        <v>1032.4371205550735</v>
      </c>
      <c r="G2680">
        <v>12</v>
      </c>
      <c r="H2680">
        <v>12</v>
      </c>
      <c r="I2680" s="167">
        <v>1012.2006843865167</v>
      </c>
      <c r="J2680" s="22">
        <v>0.98039935240058296</v>
      </c>
      <c r="K2680" s="22" t="s">
        <v>337</v>
      </c>
      <c r="L2680" s="22" t="s">
        <v>58</v>
      </c>
      <c r="M2680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80" s="24" t="str">
        <f>IFERROR(IF(Table1[[#This Row],[Medicare Rate in CR]]&gt;0,"Y","N"),"N")</f>
        <v>Y</v>
      </c>
      <c r="O2680" s="166">
        <f>Table1[[#This Row],[Medicare Rate in CR]]*Table1[[#This Row],[SumOfUnits]]*Table1[[#This Row],[Actuarial Factor 06/20/2023]]</f>
        <v>1371.6571259566076</v>
      </c>
      <c r="P26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1371.6571259566076</v>
      </c>
      <c r="Q2680" s="166">
        <f>Table1[[#This Row],[Trended Medicare Pricing for all RHCs]]-Table1[[#This Row],[SumOfSFY24 Estimated Payment 5/04/23]]</f>
        <v>359.45644157009087</v>
      </c>
      <c r="R2680" s="24">
        <f>Table1[[#This Row],[SumOfUnits]]*Table1[[#This Row],[Actuarial Factor 06/20/2023]]</f>
        <v>11.764792228806996</v>
      </c>
      <c r="S2680" s="23"/>
    </row>
    <row r="2681" spans="1:19" x14ac:dyDescent="0.25">
      <c r="A2681" s="192" t="s">
        <v>335</v>
      </c>
      <c r="B2681" s="193" t="s">
        <v>336</v>
      </c>
      <c r="C2681" s="192" t="s">
        <v>55</v>
      </c>
      <c r="D2681" s="192" t="s">
        <v>30</v>
      </c>
      <c r="E2681" s="192" t="s">
        <v>77</v>
      </c>
      <c r="F2681" s="194">
        <v>172.07285342584561</v>
      </c>
      <c r="G2681">
        <v>2</v>
      </c>
      <c r="H2681">
        <v>2</v>
      </c>
      <c r="I2681" s="167">
        <v>217.96326920822435</v>
      </c>
      <c r="J2681" s="22">
        <v>1.2666917812352958</v>
      </c>
      <c r="K2681" s="22" t="s">
        <v>337</v>
      </c>
      <c r="L2681" s="22" t="s">
        <v>58</v>
      </c>
      <c r="M2681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81" s="24" t="str">
        <f>IFERROR(IF(Table1[[#This Row],[Medicare Rate in CR]]&gt;0,"Y","N"),"N")</f>
        <v>Y</v>
      </c>
      <c r="O2681" s="166">
        <f>Table1[[#This Row],[Medicare Rate in CR]]*Table1[[#This Row],[SumOfUnits]]*Table1[[#This Row],[Actuarial Factor 06/20/2023]]</f>
        <v>295.36718954844628</v>
      </c>
      <c r="P26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295.36718954844628</v>
      </c>
      <c r="Q2681" s="166">
        <f>Table1[[#This Row],[Trended Medicare Pricing for all RHCs]]-Table1[[#This Row],[SumOfSFY24 Estimated Payment 5/04/23]]</f>
        <v>77.40392034022193</v>
      </c>
      <c r="R2681" s="24">
        <f>Table1[[#This Row],[SumOfUnits]]*Table1[[#This Row],[Actuarial Factor 06/20/2023]]</f>
        <v>2.5333835624705916</v>
      </c>
      <c r="S2681" s="23"/>
    </row>
    <row r="2682" spans="1:19" x14ac:dyDescent="0.25">
      <c r="A2682" s="192" t="s">
        <v>335</v>
      </c>
      <c r="B2682" s="193" t="s">
        <v>336</v>
      </c>
      <c r="C2682" s="192" t="s">
        <v>55</v>
      </c>
      <c r="D2682" s="192" t="s">
        <v>32</v>
      </c>
      <c r="E2682" s="192" t="s">
        <v>80</v>
      </c>
      <c r="F2682" s="194">
        <v>34.412643345861042</v>
      </c>
      <c r="G2682">
        <v>1</v>
      </c>
      <c r="H2682">
        <v>1</v>
      </c>
      <c r="I2682" s="167">
        <v>44.382144995197223</v>
      </c>
      <c r="J2682" s="22">
        <v>1.2897046166764534</v>
      </c>
      <c r="K2682" s="22" t="s">
        <v>337</v>
      </c>
      <c r="L2682" s="22" t="s">
        <v>58</v>
      </c>
      <c r="M2682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82" s="24" t="str">
        <f>IFERROR(IF(Table1[[#This Row],[Medicare Rate in CR]]&gt;0,"Y","N"),"N")</f>
        <v>Y</v>
      </c>
      <c r="O2682" s="166">
        <f>Table1[[#This Row],[Medicare Rate in CR]]*Table1[[#This Row],[SumOfUnits]]*Table1[[#This Row],[Actuarial Factor 06/20/2023]]</f>
        <v>150.36666125830772</v>
      </c>
      <c r="P26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150.36666125830772</v>
      </c>
      <c r="Q2682" s="166">
        <f>Table1[[#This Row],[Trended Medicare Pricing for all RHCs]]-Table1[[#This Row],[SumOfSFY24 Estimated Payment 5/04/23]]</f>
        <v>105.98451626311049</v>
      </c>
      <c r="R2682" s="24">
        <f>Table1[[#This Row],[SumOfUnits]]*Table1[[#This Row],[Actuarial Factor 06/20/2023]]</f>
        <v>1.2897046166764534</v>
      </c>
      <c r="S2682" s="23"/>
    </row>
    <row r="2683" spans="1:19" x14ac:dyDescent="0.25">
      <c r="A2683" s="192" t="s">
        <v>335</v>
      </c>
      <c r="B2683" s="193" t="s">
        <v>336</v>
      </c>
      <c r="C2683" s="192" t="s">
        <v>55</v>
      </c>
      <c r="D2683" s="192" t="s">
        <v>32</v>
      </c>
      <c r="E2683" s="192" t="s">
        <v>65</v>
      </c>
      <c r="F2683" s="194">
        <v>86.932639491182414</v>
      </c>
      <c r="G2683">
        <v>1</v>
      </c>
      <c r="H2683">
        <v>1</v>
      </c>
      <c r="I2683" s="167">
        <v>107.92379549687161</v>
      </c>
      <c r="J2683" s="22">
        <v>1.241464611319185</v>
      </c>
      <c r="K2683" s="22" t="s">
        <v>337</v>
      </c>
      <c r="L2683" s="22" t="s">
        <v>58</v>
      </c>
      <c r="M2683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83" s="24" t="str">
        <f>IFERROR(IF(Table1[[#This Row],[Medicare Rate in CR]]&gt;0,"Y","N"),"N")</f>
        <v>Y</v>
      </c>
      <c r="O2683" s="166">
        <f>Table1[[#This Row],[Medicare Rate in CR]]*Table1[[#This Row],[SumOfUnits]]*Table1[[#This Row],[Actuarial Factor 06/20/2023]]</f>
        <v>144.74235903370376</v>
      </c>
      <c r="P26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144.74235903370376</v>
      </c>
      <c r="Q2683" s="166">
        <f>Table1[[#This Row],[Trended Medicare Pricing for all RHCs]]-Table1[[#This Row],[SumOfSFY24 Estimated Payment 5/04/23]]</f>
        <v>36.818563536832158</v>
      </c>
      <c r="R2683" s="24">
        <f>Table1[[#This Row],[SumOfUnits]]*Table1[[#This Row],[Actuarial Factor 06/20/2023]]</f>
        <v>1.241464611319185</v>
      </c>
      <c r="S2683" s="23"/>
    </row>
    <row r="2684" spans="1:19" x14ac:dyDescent="0.25">
      <c r="A2684" s="192" t="s">
        <v>335</v>
      </c>
      <c r="B2684" s="193" t="s">
        <v>336</v>
      </c>
      <c r="C2684" s="192" t="s">
        <v>55</v>
      </c>
      <c r="D2684" s="192" t="s">
        <v>32</v>
      </c>
      <c r="E2684" s="192" t="s">
        <v>66</v>
      </c>
      <c r="F2684" s="194">
        <v>86.932639491182414</v>
      </c>
      <c r="G2684">
        <v>1</v>
      </c>
      <c r="H2684">
        <v>1</v>
      </c>
      <c r="I2684" s="167">
        <v>92.829281549335377</v>
      </c>
      <c r="J2684" s="22">
        <v>1.0678300129004028</v>
      </c>
      <c r="K2684" s="22" t="s">
        <v>337</v>
      </c>
      <c r="L2684" s="22" t="s">
        <v>58</v>
      </c>
      <c r="M2684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84" s="24" t="str">
        <f>IFERROR(IF(Table1[[#This Row],[Medicare Rate in CR]]&gt;0,"Y","N"),"N")</f>
        <v>Y</v>
      </c>
      <c r="O2684" s="166">
        <f>Table1[[#This Row],[Medicare Rate in CR]]*Table1[[#This Row],[SumOfUnits]]*Table1[[#This Row],[Actuarial Factor 06/20/2023]]</f>
        <v>124.49830120405797</v>
      </c>
      <c r="P26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124.49830120405797</v>
      </c>
      <c r="Q2684" s="166">
        <f>Table1[[#This Row],[Trended Medicare Pricing for all RHCs]]-Table1[[#This Row],[SumOfSFY24 Estimated Payment 5/04/23]]</f>
        <v>31.66901965472259</v>
      </c>
      <c r="R2684" s="24">
        <f>Table1[[#This Row],[SumOfUnits]]*Table1[[#This Row],[Actuarial Factor 06/20/2023]]</f>
        <v>1.0678300129004028</v>
      </c>
      <c r="S2684" s="23"/>
    </row>
    <row r="2685" spans="1:19" x14ac:dyDescent="0.25">
      <c r="A2685" s="192" t="s">
        <v>335</v>
      </c>
      <c r="B2685" s="193" t="s">
        <v>336</v>
      </c>
      <c r="C2685" s="192" t="s">
        <v>55</v>
      </c>
      <c r="D2685" s="192" t="s">
        <v>31</v>
      </c>
      <c r="E2685" s="192" t="s">
        <v>68</v>
      </c>
      <c r="F2685" s="194">
        <v>85.140213934663194</v>
      </c>
      <c r="G2685">
        <v>1</v>
      </c>
      <c r="H2685">
        <v>1</v>
      </c>
      <c r="I2685" s="167">
        <v>91.768964895170328</v>
      </c>
      <c r="J2685" s="22">
        <v>1.0778568746091484</v>
      </c>
      <c r="K2685" s="22" t="s">
        <v>337</v>
      </c>
      <c r="L2685" s="22" t="s">
        <v>58</v>
      </c>
      <c r="M2685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85" s="24" t="str">
        <f>IFERROR(IF(Table1[[#This Row],[Medicare Rate in CR]]&gt;0,"Y","N"),"N")</f>
        <v>Y</v>
      </c>
      <c r="O2685" s="166">
        <f>Table1[[#This Row],[Medicare Rate in CR]]*Table1[[#This Row],[SumOfUnits]]*Table1[[#This Row],[Actuarial Factor 06/20/2023]]</f>
        <v>125.66733301068061</v>
      </c>
      <c r="P26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125.66733301068061</v>
      </c>
      <c r="Q2685" s="166">
        <f>Table1[[#This Row],[Trended Medicare Pricing for all RHCs]]-Table1[[#This Row],[SumOfSFY24 Estimated Payment 5/04/23]]</f>
        <v>33.89836811551028</v>
      </c>
      <c r="R2685" s="24">
        <f>Table1[[#This Row],[SumOfUnits]]*Table1[[#This Row],[Actuarial Factor 06/20/2023]]</f>
        <v>1.0778568746091484</v>
      </c>
      <c r="S2685" s="23"/>
    </row>
    <row r="2686" spans="1:19" x14ac:dyDescent="0.25">
      <c r="A2686" s="192" t="s">
        <v>335</v>
      </c>
      <c r="B2686" s="193" t="s">
        <v>336</v>
      </c>
      <c r="C2686" s="192" t="s">
        <v>55</v>
      </c>
      <c r="D2686" s="192" t="s">
        <v>31</v>
      </c>
      <c r="E2686" s="192" t="s">
        <v>69</v>
      </c>
      <c r="F2686" s="194">
        <v>170.28042786932639</v>
      </c>
      <c r="G2686">
        <v>2</v>
      </c>
      <c r="H2686">
        <v>2</v>
      </c>
      <c r="I2686" s="167">
        <v>178.35987338303963</v>
      </c>
      <c r="J2686" s="22">
        <v>1.0474478812087167</v>
      </c>
      <c r="K2686" s="22" t="s">
        <v>337</v>
      </c>
      <c r="L2686" s="22" t="s">
        <v>58</v>
      </c>
      <c r="M2686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86" s="24" t="str">
        <f>IFERROR(IF(Table1[[#This Row],[Medicare Rate in CR]]&gt;0,"Y","N"),"N")</f>
        <v>Y</v>
      </c>
      <c r="O2686" s="166">
        <f>Table1[[#This Row],[Medicare Rate in CR]]*Table1[[#This Row],[SumOfUnits]]*Table1[[#This Row],[Actuarial Factor 06/20/2023]]</f>
        <v>244.24389694024856</v>
      </c>
      <c r="P26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244.24389694024856</v>
      </c>
      <c r="Q2686" s="166">
        <f>Table1[[#This Row],[Trended Medicare Pricing for all RHCs]]-Table1[[#This Row],[SumOfSFY24 Estimated Payment 5/04/23]]</f>
        <v>65.884023557208934</v>
      </c>
      <c r="R2686" s="24">
        <f>Table1[[#This Row],[SumOfUnits]]*Table1[[#This Row],[Actuarial Factor 06/20/2023]]</f>
        <v>2.0948957624174334</v>
      </c>
      <c r="S2686" s="23"/>
    </row>
    <row r="2687" spans="1:19" x14ac:dyDescent="0.25">
      <c r="A2687" s="192" t="s">
        <v>335</v>
      </c>
      <c r="B2687" s="193" t="s">
        <v>336</v>
      </c>
      <c r="C2687" s="192" t="s">
        <v>84</v>
      </c>
      <c r="D2687" s="192" t="s">
        <v>30</v>
      </c>
      <c r="E2687" s="192" t="s">
        <v>56</v>
      </c>
      <c r="F2687" s="194">
        <v>434.66319745591204</v>
      </c>
      <c r="G2687">
        <v>5</v>
      </c>
      <c r="H2687">
        <v>5</v>
      </c>
      <c r="I2687" s="167">
        <v>434.38265236088512</v>
      </c>
      <c r="J2687" s="22">
        <v>0.99935456901649611</v>
      </c>
      <c r="K2687" s="22" t="s">
        <v>337</v>
      </c>
      <c r="L2687" s="22" t="s">
        <v>58</v>
      </c>
      <c r="M2687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87" s="24" t="str">
        <f>IFERROR(IF(Table1[[#This Row],[Medicare Rate in CR]]&gt;0,"Y","N"),"N")</f>
        <v>Y</v>
      </c>
      <c r="O2687" s="166">
        <f>Table1[[#This Row],[Medicare Rate in CR]]*Table1[[#This Row],[SumOfUnits]]*Table1[[#This Row],[Actuarial Factor 06/20/2023]]</f>
        <v>582.57374600816649</v>
      </c>
      <c r="P26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582.57374600816649</v>
      </c>
      <c r="Q2687" s="166">
        <f>Table1[[#This Row],[Trended Medicare Pricing for all RHCs]]-Table1[[#This Row],[SumOfSFY24 Estimated Payment 5/04/23]]</f>
        <v>148.19109364728138</v>
      </c>
      <c r="R2687" s="24">
        <f>Table1[[#This Row],[SumOfUnits]]*Table1[[#This Row],[Actuarial Factor 06/20/2023]]</f>
        <v>4.9967728450824804</v>
      </c>
      <c r="S2687" s="23"/>
    </row>
    <row r="2688" spans="1:19" x14ac:dyDescent="0.25">
      <c r="A2688" s="192" t="s">
        <v>335</v>
      </c>
      <c r="B2688" s="193" t="s">
        <v>336</v>
      </c>
      <c r="C2688" s="192" t="s">
        <v>84</v>
      </c>
      <c r="D2688" s="192" t="s">
        <v>30</v>
      </c>
      <c r="E2688" s="192" t="s">
        <v>59</v>
      </c>
      <c r="F2688" s="194">
        <v>173.86527898236483</v>
      </c>
      <c r="G2688">
        <v>2</v>
      </c>
      <c r="H2688">
        <v>2</v>
      </c>
      <c r="I2688" s="167">
        <v>188.81824990021366</v>
      </c>
      <c r="J2688" s="22">
        <v>1.0860032032005971</v>
      </c>
      <c r="K2688" s="22" t="s">
        <v>337</v>
      </c>
      <c r="L2688" s="22" t="s">
        <v>58</v>
      </c>
      <c r="M2688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88" s="24" t="str">
        <f>IFERROR(IF(Table1[[#This Row],[Medicare Rate in CR]]&gt;0,"Y","N"),"N")</f>
        <v>Y</v>
      </c>
      <c r="O2688" s="166">
        <f>Table1[[#This Row],[Medicare Rate in CR]]*Table1[[#This Row],[SumOfUnits]]*Table1[[#This Row],[Actuarial Factor 06/20/2023]]</f>
        <v>253.23422692231523</v>
      </c>
      <c r="P26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253.23422692231523</v>
      </c>
      <c r="Q2688" s="166">
        <f>Table1[[#This Row],[Trended Medicare Pricing for all RHCs]]-Table1[[#This Row],[SumOfSFY24 Estimated Payment 5/04/23]]</f>
        <v>64.415977022101572</v>
      </c>
      <c r="R2688" s="24">
        <f>Table1[[#This Row],[SumOfUnits]]*Table1[[#This Row],[Actuarial Factor 06/20/2023]]</f>
        <v>2.1720064064011941</v>
      </c>
      <c r="S2688" s="23"/>
    </row>
    <row r="2689" spans="1:19" x14ac:dyDescent="0.25">
      <c r="A2689" s="192" t="s">
        <v>335</v>
      </c>
      <c r="B2689" s="193" t="s">
        <v>336</v>
      </c>
      <c r="C2689" s="192" t="s">
        <v>84</v>
      </c>
      <c r="D2689" s="192" t="s">
        <v>30</v>
      </c>
      <c r="E2689" s="192" t="s">
        <v>61</v>
      </c>
      <c r="F2689" s="194">
        <v>173.86527898236483</v>
      </c>
      <c r="G2689">
        <v>2</v>
      </c>
      <c r="H2689">
        <v>2</v>
      </c>
      <c r="I2689" s="167">
        <v>167.39751827253033</v>
      </c>
      <c r="J2689" s="22">
        <v>0.96280015913648564</v>
      </c>
      <c r="K2689" s="22" t="s">
        <v>337</v>
      </c>
      <c r="L2689" s="22" t="s">
        <v>58</v>
      </c>
      <c r="M2689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89" s="24" t="str">
        <f>IFERROR(IF(Table1[[#This Row],[Medicare Rate in CR]]&gt;0,"Y","N"),"N")</f>
        <v>Y</v>
      </c>
      <c r="O2689" s="166">
        <f>Table1[[#This Row],[Medicare Rate in CR]]*Table1[[#This Row],[SumOfUnits]]*Table1[[#This Row],[Actuarial Factor 06/20/2023]]</f>
        <v>224.50574110744574</v>
      </c>
      <c r="P26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224.50574110744574</v>
      </c>
      <c r="Q2689" s="166">
        <f>Table1[[#This Row],[Trended Medicare Pricing for all RHCs]]-Table1[[#This Row],[SumOfSFY24 Estimated Payment 5/04/23]]</f>
        <v>57.108222834915409</v>
      </c>
      <c r="R2689" s="24">
        <f>Table1[[#This Row],[SumOfUnits]]*Table1[[#This Row],[Actuarial Factor 06/20/2023]]</f>
        <v>1.9256003182729713</v>
      </c>
      <c r="S2689" s="23"/>
    </row>
    <row r="2690" spans="1:19" x14ac:dyDescent="0.25">
      <c r="A2690" s="192" t="s">
        <v>335</v>
      </c>
      <c r="B2690" s="193" t="s">
        <v>336</v>
      </c>
      <c r="C2690" s="192" t="s">
        <v>84</v>
      </c>
      <c r="D2690" s="192" t="s">
        <v>30</v>
      </c>
      <c r="E2690" s="192" t="s">
        <v>62</v>
      </c>
      <c r="F2690" s="194">
        <v>86.932639491182414</v>
      </c>
      <c r="G2690">
        <v>1</v>
      </c>
      <c r="H2690">
        <v>1</v>
      </c>
      <c r="I2690" s="167">
        <v>96.059173093666544</v>
      </c>
      <c r="J2690" s="22">
        <v>1.1049839698403479</v>
      </c>
      <c r="K2690" s="22" t="s">
        <v>337</v>
      </c>
      <c r="L2690" s="22" t="s">
        <v>58</v>
      </c>
      <c r="M2690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90" s="24" t="str">
        <f>IFERROR(IF(Table1[[#This Row],[Medicare Rate in CR]]&gt;0,"Y","N"),"N")</f>
        <v>Y</v>
      </c>
      <c r="O2690" s="166">
        <f>Table1[[#This Row],[Medicare Rate in CR]]*Table1[[#This Row],[SumOfUnits]]*Table1[[#This Row],[Actuarial Factor 06/20/2023]]</f>
        <v>128.83008104368616</v>
      </c>
      <c r="P26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128.83008104368616</v>
      </c>
      <c r="Q2690" s="166">
        <f>Table1[[#This Row],[Trended Medicare Pricing for all RHCs]]-Table1[[#This Row],[SumOfSFY24 Estimated Payment 5/04/23]]</f>
        <v>32.77090795001962</v>
      </c>
      <c r="R2690" s="24">
        <f>Table1[[#This Row],[SumOfUnits]]*Table1[[#This Row],[Actuarial Factor 06/20/2023]]</f>
        <v>1.1049839698403479</v>
      </c>
      <c r="S2690" s="23"/>
    </row>
    <row r="2691" spans="1:19" x14ac:dyDescent="0.25">
      <c r="A2691" s="192" t="s">
        <v>335</v>
      </c>
      <c r="B2691" s="193" t="s">
        <v>336</v>
      </c>
      <c r="C2691" s="192" t="s">
        <v>84</v>
      </c>
      <c r="D2691" s="192" t="s">
        <v>30</v>
      </c>
      <c r="E2691" s="192" t="s">
        <v>63</v>
      </c>
      <c r="F2691" s="194">
        <v>113.42391828081334</v>
      </c>
      <c r="G2691">
        <v>2</v>
      </c>
      <c r="H2691">
        <v>2</v>
      </c>
      <c r="I2691" s="167">
        <v>113.78797828137364</v>
      </c>
      <c r="J2691" s="22">
        <v>1.0032097286540478</v>
      </c>
      <c r="K2691" s="22" t="s">
        <v>337</v>
      </c>
      <c r="L2691" s="22" t="s">
        <v>58</v>
      </c>
      <c r="M2691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91" s="24" t="str">
        <f>IFERROR(IF(Table1[[#This Row],[Medicare Rate in CR]]&gt;0,"Y","N"),"N")</f>
        <v>Y</v>
      </c>
      <c r="O2691" s="166">
        <f>Table1[[#This Row],[Medicare Rate in CR]]*Table1[[#This Row],[SumOfUnits]]*Table1[[#This Row],[Actuarial Factor 06/20/2023]]</f>
        <v>233.92844452755088</v>
      </c>
      <c r="P26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233.92844452755088</v>
      </c>
      <c r="Q2691" s="166">
        <f>Table1[[#This Row],[Trended Medicare Pricing for all RHCs]]-Table1[[#This Row],[SumOfSFY24 Estimated Payment 5/04/23]]</f>
        <v>120.14046624617724</v>
      </c>
      <c r="R2691" s="24">
        <f>Table1[[#This Row],[SumOfUnits]]*Table1[[#This Row],[Actuarial Factor 06/20/2023]]</f>
        <v>2.0064194573080956</v>
      </c>
      <c r="S2691" s="23"/>
    </row>
    <row r="2692" spans="1:19" x14ac:dyDescent="0.25">
      <c r="A2692" s="192" t="s">
        <v>335</v>
      </c>
      <c r="B2692" s="193" t="s">
        <v>336</v>
      </c>
      <c r="C2692" s="192" t="s">
        <v>84</v>
      </c>
      <c r="D2692" s="192" t="s">
        <v>30</v>
      </c>
      <c r="E2692" s="192" t="s">
        <v>64</v>
      </c>
      <c r="F2692" s="194">
        <v>259.00549291702805</v>
      </c>
      <c r="G2692">
        <v>3</v>
      </c>
      <c r="H2692">
        <v>3</v>
      </c>
      <c r="I2692" s="167">
        <v>266.21633327851373</v>
      </c>
      <c r="J2692" s="22">
        <v>1.0278404920307835</v>
      </c>
      <c r="K2692" s="22" t="s">
        <v>337</v>
      </c>
      <c r="L2692" s="22" t="s">
        <v>58</v>
      </c>
      <c r="M2692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92" s="24" t="str">
        <f>IFERROR(IF(Table1[[#This Row],[Medicare Rate in CR]]&gt;0,"Y","N"),"N")</f>
        <v>Y</v>
      </c>
      <c r="O2692" s="166">
        <f>Table1[[#This Row],[Medicare Rate in CR]]*Table1[[#This Row],[SumOfUnits]]*Table1[[#This Row],[Actuarial Factor 06/20/2023]]</f>
        <v>359.50776889760715</v>
      </c>
      <c r="P26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359.50776889760715</v>
      </c>
      <c r="Q2692" s="166">
        <f>Table1[[#This Row],[Trended Medicare Pricing for all RHCs]]-Table1[[#This Row],[SumOfSFY24 Estimated Payment 5/04/23]]</f>
        <v>93.29143561909342</v>
      </c>
      <c r="R2692" s="24">
        <f>Table1[[#This Row],[SumOfUnits]]*Table1[[#This Row],[Actuarial Factor 06/20/2023]]</f>
        <v>3.0835214760923506</v>
      </c>
      <c r="S2692" s="23"/>
    </row>
    <row r="2693" spans="1:19" x14ac:dyDescent="0.25">
      <c r="A2693" s="192" t="s">
        <v>335</v>
      </c>
      <c r="B2693" s="193" t="s">
        <v>336</v>
      </c>
      <c r="C2693" s="192" t="s">
        <v>84</v>
      </c>
      <c r="D2693" s="192" t="s">
        <v>31</v>
      </c>
      <c r="E2693" s="192" t="s">
        <v>74</v>
      </c>
      <c r="F2693" s="194">
        <v>86.932639491182414</v>
      </c>
      <c r="G2693">
        <v>1</v>
      </c>
      <c r="H2693">
        <v>1</v>
      </c>
      <c r="I2693" s="167">
        <v>92.782257619866513</v>
      </c>
      <c r="J2693" s="22">
        <v>1.0672890891490465</v>
      </c>
      <c r="K2693" s="22" t="s">
        <v>337</v>
      </c>
      <c r="L2693" s="22" t="s">
        <v>58</v>
      </c>
      <c r="M2693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93" s="24" t="str">
        <f>IFERROR(IF(Table1[[#This Row],[Medicare Rate in CR]]&gt;0,"Y","N"),"N")</f>
        <v>Y</v>
      </c>
      <c r="O2693" s="166">
        <f>Table1[[#This Row],[Medicare Rate in CR]]*Table1[[#This Row],[SumOfUnits]]*Table1[[#This Row],[Actuarial Factor 06/20/2023]]</f>
        <v>124.43523490388733</v>
      </c>
      <c r="P26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124.43523490388733</v>
      </c>
      <c r="Q2693" s="166">
        <f>Table1[[#This Row],[Trended Medicare Pricing for all RHCs]]-Table1[[#This Row],[SumOfSFY24 Estimated Payment 5/04/23]]</f>
        <v>31.652977284020821</v>
      </c>
      <c r="R2693" s="24">
        <f>Table1[[#This Row],[SumOfUnits]]*Table1[[#This Row],[Actuarial Factor 06/20/2023]]</f>
        <v>1.0672890891490465</v>
      </c>
      <c r="S2693" s="23"/>
    </row>
    <row r="2694" spans="1:19" x14ac:dyDescent="0.25">
      <c r="A2694" s="192" t="s">
        <v>335</v>
      </c>
      <c r="B2694" s="193" t="s">
        <v>336</v>
      </c>
      <c r="C2694" s="192" t="s">
        <v>84</v>
      </c>
      <c r="D2694" s="192" t="s">
        <v>31</v>
      </c>
      <c r="E2694" s="192" t="s">
        <v>69</v>
      </c>
      <c r="F2694" s="194">
        <v>603.76341139057524</v>
      </c>
      <c r="G2694">
        <v>7</v>
      </c>
      <c r="H2694">
        <v>7</v>
      </c>
      <c r="I2694" s="167">
        <v>639.39826089940436</v>
      </c>
      <c r="J2694" s="22">
        <v>1.0590212139996289</v>
      </c>
      <c r="K2694" s="22" t="s">
        <v>337</v>
      </c>
      <c r="L2694" s="22" t="s">
        <v>58</v>
      </c>
      <c r="M2694" s="22" t="str">
        <f>IFERROR(IFERROR(INDEX(FreeStand_Medicare!E:E,MATCH(Table1[[#This Row],[Medicare Number]],FreeStand_Medicare!A:A,0)),INDEX(HospBased_Medicare_CR!F:F,MATCH(Table1[[#This Row],[Medicare Number]],HospBased_Medicare_CR!G:G,0))),0)</f>
        <v>116.59</v>
      </c>
      <c r="N2694" s="24" t="str">
        <f>IFERROR(IF(Table1[[#This Row],[Medicare Rate in CR]]&gt;0,"Y","N"),"N")</f>
        <v>Y</v>
      </c>
      <c r="O2694" s="166">
        <f>Table1[[#This Row],[Medicare Rate in CR]]*Table1[[#This Row],[SumOfUnits]]*Table1[[#This Row],[Actuarial Factor 06/20/2023]]</f>
        <v>864.29898338151713</v>
      </c>
      <c r="P26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864.29898338151713</v>
      </c>
      <c r="Q2694" s="166">
        <f>Table1[[#This Row],[Trended Medicare Pricing for all RHCs]]-Table1[[#This Row],[SumOfSFY24 Estimated Payment 5/04/23]]</f>
        <v>224.90072248211277</v>
      </c>
      <c r="R2694" s="24">
        <f>Table1[[#This Row],[SumOfUnits]]*Table1[[#This Row],[Actuarial Factor 06/20/2023]]</f>
        <v>7.4131484979974021</v>
      </c>
      <c r="S2694" s="23"/>
    </row>
    <row r="2695" spans="1:19" x14ac:dyDescent="0.25">
      <c r="A2695" s="192" t="s">
        <v>338</v>
      </c>
      <c r="B2695" s="193" t="s">
        <v>292</v>
      </c>
      <c r="C2695" s="192" t="s">
        <v>75</v>
      </c>
      <c r="D2695" s="192" t="s">
        <v>30</v>
      </c>
      <c r="E2695" s="192" t="s">
        <v>59</v>
      </c>
      <c r="F2695" s="194">
        <v>1341.1499999999996</v>
      </c>
      <c r="G2695">
        <v>10</v>
      </c>
      <c r="H2695">
        <v>10</v>
      </c>
      <c r="I2695" s="167">
        <v>1360.4393496038856</v>
      </c>
      <c r="J2695" s="22">
        <v>1.0143826936613249</v>
      </c>
      <c r="K2695" s="22" t="s">
        <v>339</v>
      </c>
      <c r="L2695" s="22" t="s">
        <v>58</v>
      </c>
      <c r="M26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95" s="24" t="str">
        <f>IFERROR(IF(Table1[[#This Row],[Medicare Rate in CR]]&gt;0,"Y","N"),"N")</f>
        <v>N</v>
      </c>
      <c r="O2695" s="166">
        <f>Table1[[#This Row],[Medicare Rate in CR]]*Table1[[#This Row],[SumOfUnits]]*Table1[[#This Row],[Actuarial Factor 06/20/2023]]</f>
        <v>0</v>
      </c>
      <c r="P26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2537.0191296364005</v>
      </c>
      <c r="Q2695" s="166">
        <f>Table1[[#This Row],[Trended Medicare Pricing for all RHCs]]-Table1[[#This Row],[SumOfSFY24 Estimated Payment 5/04/23]]</f>
        <v>1176.5797800325149</v>
      </c>
      <c r="R2695" s="24">
        <f>Table1[[#This Row],[SumOfUnits]]*Table1[[#This Row],[Actuarial Factor 06/20/2023]]</f>
        <v>10.14382693661325</v>
      </c>
      <c r="S2695" s="23"/>
    </row>
    <row r="2696" spans="1:19" x14ac:dyDescent="0.25">
      <c r="A2696" s="192" t="s">
        <v>338</v>
      </c>
      <c r="B2696" s="193" t="s">
        <v>292</v>
      </c>
      <c r="C2696" s="192" t="s">
        <v>75</v>
      </c>
      <c r="D2696" s="192" t="s">
        <v>30</v>
      </c>
      <c r="E2696" s="192" t="s">
        <v>60</v>
      </c>
      <c r="F2696" s="194">
        <v>1785.0199999999998</v>
      </c>
      <c r="G2696">
        <v>14</v>
      </c>
      <c r="H2696">
        <v>14</v>
      </c>
      <c r="I2696" s="167">
        <v>1558.1297402635669</v>
      </c>
      <c r="J2696" s="22">
        <v>0.87289203497079426</v>
      </c>
      <c r="K2696" s="22" t="s">
        <v>339</v>
      </c>
      <c r="L2696" s="22" t="s">
        <v>58</v>
      </c>
      <c r="M26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96" s="24" t="str">
        <f>IFERROR(IF(Table1[[#This Row],[Medicare Rate in CR]]&gt;0,"Y","N"),"N")</f>
        <v>N</v>
      </c>
      <c r="O2696" s="166">
        <f>Table1[[#This Row],[Medicare Rate in CR]]*Table1[[#This Row],[SumOfUnits]]*Table1[[#This Row],[Actuarial Factor 06/20/2023]]</f>
        <v>0</v>
      </c>
      <c r="P26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2905.682608089106</v>
      </c>
      <c r="Q2696" s="166">
        <f>Table1[[#This Row],[Trended Medicare Pricing for all RHCs]]-Table1[[#This Row],[SumOfSFY24 Estimated Payment 5/04/23]]</f>
        <v>1347.5528678255391</v>
      </c>
      <c r="R2696" s="24">
        <f>Table1[[#This Row],[SumOfUnits]]*Table1[[#This Row],[Actuarial Factor 06/20/2023]]</f>
        <v>12.220488489591119</v>
      </c>
      <c r="S2696" s="23"/>
    </row>
    <row r="2697" spans="1:19" x14ac:dyDescent="0.25">
      <c r="A2697" s="192" t="s">
        <v>338</v>
      </c>
      <c r="B2697" s="193" t="s">
        <v>292</v>
      </c>
      <c r="C2697" s="192" t="s">
        <v>75</v>
      </c>
      <c r="D2697" s="192" t="s">
        <v>30</v>
      </c>
      <c r="E2697" s="192" t="s">
        <v>61</v>
      </c>
      <c r="F2697" s="194">
        <v>679.13000000000011</v>
      </c>
      <c r="G2697">
        <v>5</v>
      </c>
      <c r="H2697">
        <v>5</v>
      </c>
      <c r="I2697" s="167">
        <v>592.8071677097156</v>
      </c>
      <c r="J2697" s="22">
        <v>0.87289203497079426</v>
      </c>
      <c r="K2697" s="22" t="s">
        <v>339</v>
      </c>
      <c r="L2697" s="22" t="s">
        <v>58</v>
      </c>
      <c r="M26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97" s="24" t="str">
        <f>IFERROR(IF(Table1[[#This Row],[Medicare Rate in CR]]&gt;0,"Y","N"),"N")</f>
        <v>N</v>
      </c>
      <c r="O2697" s="166">
        <f>Table1[[#This Row],[Medicare Rate in CR]]*Table1[[#This Row],[SumOfUnits]]*Table1[[#This Row],[Actuarial Factor 06/20/2023]]</f>
        <v>0</v>
      </c>
      <c r="P26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1105.4981062573838</v>
      </c>
      <c r="Q2697" s="166">
        <f>Table1[[#This Row],[Trended Medicare Pricing for all RHCs]]-Table1[[#This Row],[SumOfSFY24 Estimated Payment 5/04/23]]</f>
        <v>512.69093854766822</v>
      </c>
      <c r="R2697" s="24">
        <f>Table1[[#This Row],[SumOfUnits]]*Table1[[#This Row],[Actuarial Factor 06/20/2023]]</f>
        <v>4.3644601748539715</v>
      </c>
      <c r="S2697" s="23"/>
    </row>
    <row r="2698" spans="1:19" x14ac:dyDescent="0.25">
      <c r="A2698" s="192" t="s">
        <v>338</v>
      </c>
      <c r="B2698" s="193" t="s">
        <v>292</v>
      </c>
      <c r="C2698" s="192" t="s">
        <v>75</v>
      </c>
      <c r="D2698" s="192" t="s">
        <v>30</v>
      </c>
      <c r="E2698" s="192" t="s">
        <v>62</v>
      </c>
      <c r="F2698" s="194">
        <v>2033.7999999999997</v>
      </c>
      <c r="G2698">
        <v>16</v>
      </c>
      <c r="H2698">
        <v>16</v>
      </c>
      <c r="I2698" s="167">
        <v>2085.3886629331537</v>
      </c>
      <c r="J2698" s="22">
        <v>1.0253656519486449</v>
      </c>
      <c r="K2698" s="22" t="s">
        <v>339</v>
      </c>
      <c r="L2698" s="22" t="s">
        <v>58</v>
      </c>
      <c r="M26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98" s="24" t="str">
        <f>IFERROR(IF(Table1[[#This Row],[Medicare Rate in CR]]&gt;0,"Y","N"),"N")</f>
        <v>N</v>
      </c>
      <c r="O2698" s="166">
        <f>Table1[[#This Row],[Medicare Rate in CR]]*Table1[[#This Row],[SumOfUnits]]*Table1[[#This Row],[Actuarial Factor 06/20/2023]]</f>
        <v>0</v>
      </c>
      <c r="P26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3888.9428860821713</v>
      </c>
      <c r="Q2698" s="166">
        <f>Table1[[#This Row],[Trended Medicare Pricing for all RHCs]]-Table1[[#This Row],[SumOfSFY24 Estimated Payment 5/04/23]]</f>
        <v>1803.5542231490176</v>
      </c>
      <c r="R2698" s="24">
        <f>Table1[[#This Row],[SumOfUnits]]*Table1[[#This Row],[Actuarial Factor 06/20/2023]]</f>
        <v>16.405850431178319</v>
      </c>
      <c r="S2698" s="23"/>
    </row>
    <row r="2699" spans="1:19" x14ac:dyDescent="0.25">
      <c r="A2699" s="192" t="s">
        <v>338</v>
      </c>
      <c r="B2699" s="193" t="s">
        <v>292</v>
      </c>
      <c r="C2699" s="192" t="s">
        <v>75</v>
      </c>
      <c r="D2699" s="192" t="s">
        <v>30</v>
      </c>
      <c r="E2699" s="192" t="s">
        <v>63</v>
      </c>
      <c r="F2699" s="194">
        <v>1411.61</v>
      </c>
      <c r="G2699">
        <v>11</v>
      </c>
      <c r="H2699">
        <v>11</v>
      </c>
      <c r="I2699" s="167">
        <v>1403.4207598674182</v>
      </c>
      <c r="J2699" s="22">
        <v>0.99419865250842532</v>
      </c>
      <c r="K2699" s="22" t="s">
        <v>339</v>
      </c>
      <c r="L2699" s="22" t="s">
        <v>58</v>
      </c>
      <c r="M26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699" s="24" t="str">
        <f>IFERROR(IF(Table1[[#This Row],[Medicare Rate in CR]]&gt;0,"Y","N"),"N")</f>
        <v>N</v>
      </c>
      <c r="O2699" s="166">
        <f>Table1[[#This Row],[Medicare Rate in CR]]*Table1[[#This Row],[SumOfUnits]]*Table1[[#This Row],[Actuarial Factor 06/20/2023]]</f>
        <v>0</v>
      </c>
      <c r="P26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2617.1731328921005</v>
      </c>
      <c r="Q2699" s="166">
        <f>Table1[[#This Row],[Trended Medicare Pricing for all RHCs]]-Table1[[#This Row],[SumOfSFY24 Estimated Payment 5/04/23]]</f>
        <v>1213.7523730246824</v>
      </c>
      <c r="R2699" s="24">
        <f>Table1[[#This Row],[SumOfUnits]]*Table1[[#This Row],[Actuarial Factor 06/20/2023]]</f>
        <v>10.936185177592678</v>
      </c>
      <c r="S2699" s="23"/>
    </row>
    <row r="2700" spans="1:19" x14ac:dyDescent="0.25">
      <c r="A2700" s="192" t="s">
        <v>338</v>
      </c>
      <c r="B2700" s="193" t="s">
        <v>292</v>
      </c>
      <c r="C2700" s="192" t="s">
        <v>75</v>
      </c>
      <c r="D2700" s="192" t="s">
        <v>30</v>
      </c>
      <c r="E2700" s="192" t="s">
        <v>64</v>
      </c>
      <c r="F2700" s="194">
        <v>5976.850000000004</v>
      </c>
      <c r="G2700">
        <v>44</v>
      </c>
      <c r="H2700">
        <v>44</v>
      </c>
      <c r="I2700" s="167">
        <v>6159.8882774787598</v>
      </c>
      <c r="J2700" s="22">
        <v>1.0306245392604392</v>
      </c>
      <c r="K2700" s="22" t="s">
        <v>339</v>
      </c>
      <c r="L2700" s="22" t="s">
        <v>58</v>
      </c>
      <c r="M27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00" s="24" t="str">
        <f>IFERROR(IF(Table1[[#This Row],[Medicare Rate in CR]]&gt;0,"Y","N"),"N")</f>
        <v>N</v>
      </c>
      <c r="O2700" s="166">
        <f>Table1[[#This Row],[Medicare Rate in CR]]*Table1[[#This Row],[SumOfUnits]]*Table1[[#This Row],[Actuarial Factor 06/20/2023]]</f>
        <v>0</v>
      </c>
      <c r="P27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11487.284898762233</v>
      </c>
      <c r="Q2700" s="166">
        <f>Table1[[#This Row],[Trended Medicare Pricing for all RHCs]]-Table1[[#This Row],[SumOfSFY24 Estimated Payment 5/04/23]]</f>
        <v>5327.396621283473</v>
      </c>
      <c r="R2700" s="24">
        <f>Table1[[#This Row],[SumOfUnits]]*Table1[[#This Row],[Actuarial Factor 06/20/2023]]</f>
        <v>45.347479727459323</v>
      </c>
      <c r="S2700" s="23"/>
    </row>
    <row r="2701" spans="1:19" x14ac:dyDescent="0.25">
      <c r="A2701" s="192" t="s">
        <v>338</v>
      </c>
      <c r="B2701" s="193" t="s">
        <v>292</v>
      </c>
      <c r="C2701" s="192" t="s">
        <v>75</v>
      </c>
      <c r="D2701" s="192" t="s">
        <v>32</v>
      </c>
      <c r="E2701" s="192" t="s">
        <v>65</v>
      </c>
      <c r="F2701" s="194">
        <v>136.32</v>
      </c>
      <c r="G2701">
        <v>1</v>
      </c>
      <c r="H2701">
        <v>1</v>
      </c>
      <c r="I2701" s="167">
        <v>169.26786962287815</v>
      </c>
      <c r="J2701" s="22">
        <v>1.2416950529847284</v>
      </c>
      <c r="K2701" s="22" t="s">
        <v>339</v>
      </c>
      <c r="L2701" s="22" t="s">
        <v>58</v>
      </c>
      <c r="M27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01" s="24" t="str">
        <f>IFERROR(IF(Table1[[#This Row],[Medicare Rate in CR]]&gt;0,"Y","N"),"N")</f>
        <v>N</v>
      </c>
      <c r="O2701" s="166">
        <f>Table1[[#This Row],[Medicare Rate in CR]]*Table1[[#This Row],[SumOfUnits]]*Table1[[#This Row],[Actuarial Factor 06/20/2023]]</f>
        <v>0</v>
      </c>
      <c r="P27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315.65966052884266</v>
      </c>
      <c r="Q2701" s="166">
        <f>Table1[[#This Row],[Trended Medicare Pricing for all RHCs]]-Table1[[#This Row],[SumOfSFY24 Estimated Payment 5/04/23]]</f>
        <v>146.39179090596451</v>
      </c>
      <c r="R2701" s="24">
        <f>Table1[[#This Row],[SumOfUnits]]*Table1[[#This Row],[Actuarial Factor 06/20/2023]]</f>
        <v>1.2416950529847284</v>
      </c>
      <c r="S2701" s="23"/>
    </row>
    <row r="2702" spans="1:19" x14ac:dyDescent="0.25">
      <c r="A2702" s="192" t="s">
        <v>338</v>
      </c>
      <c r="B2702" s="193" t="s">
        <v>292</v>
      </c>
      <c r="C2702" s="192" t="s">
        <v>75</v>
      </c>
      <c r="D2702" s="192" t="s">
        <v>31</v>
      </c>
      <c r="E2702" s="192" t="s">
        <v>67</v>
      </c>
      <c r="F2702" s="194">
        <v>647.96</v>
      </c>
      <c r="G2702">
        <v>6</v>
      </c>
      <c r="H2702">
        <v>6</v>
      </c>
      <c r="I2702" s="167">
        <v>779.32839921530888</v>
      </c>
      <c r="J2702" s="22">
        <v>1.2027415260437508</v>
      </c>
      <c r="K2702" s="22" t="s">
        <v>339</v>
      </c>
      <c r="L2702" s="22" t="s">
        <v>58</v>
      </c>
      <c r="M27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02" s="24" t="str">
        <f>IFERROR(IF(Table1[[#This Row],[Medicare Rate in CR]]&gt;0,"Y","N"),"N")</f>
        <v>N</v>
      </c>
      <c r="O2702" s="166">
        <f>Table1[[#This Row],[Medicare Rate in CR]]*Table1[[#This Row],[SumOfUnits]]*Table1[[#This Row],[Actuarial Factor 06/20/2023]]</f>
        <v>0</v>
      </c>
      <c r="P27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1453.3327469937108</v>
      </c>
      <c r="Q2702" s="166">
        <f>Table1[[#This Row],[Trended Medicare Pricing for all RHCs]]-Table1[[#This Row],[SumOfSFY24 Estimated Payment 5/04/23]]</f>
        <v>674.00434777840189</v>
      </c>
      <c r="R2702" s="24">
        <f>Table1[[#This Row],[SumOfUnits]]*Table1[[#This Row],[Actuarial Factor 06/20/2023]]</f>
        <v>7.216449156262505</v>
      </c>
      <c r="S2702" s="23"/>
    </row>
    <row r="2703" spans="1:19" x14ac:dyDescent="0.25">
      <c r="A2703" s="192" t="s">
        <v>338</v>
      </c>
      <c r="B2703" s="193" t="s">
        <v>292</v>
      </c>
      <c r="C2703" s="192" t="s">
        <v>75</v>
      </c>
      <c r="D2703" s="192" t="s">
        <v>31</v>
      </c>
      <c r="E2703" s="192" t="s">
        <v>68</v>
      </c>
      <c r="F2703" s="194">
        <v>122.02</v>
      </c>
      <c r="G2703">
        <v>1</v>
      </c>
      <c r="H2703">
        <v>1</v>
      </c>
      <c r="I2703" s="167">
        <v>113.98192404236245</v>
      </c>
      <c r="J2703" s="22">
        <v>0.93412493068646496</v>
      </c>
      <c r="K2703" s="22" t="s">
        <v>339</v>
      </c>
      <c r="L2703" s="22" t="s">
        <v>58</v>
      </c>
      <c r="M27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03" s="24" t="str">
        <f>IFERROR(IF(Table1[[#This Row],[Medicare Rate in CR]]&gt;0,"Y","N"),"N")</f>
        <v>N</v>
      </c>
      <c r="O2703" s="166">
        <f>Table1[[#This Row],[Medicare Rate in CR]]*Table1[[#This Row],[SumOfUnits]]*Table1[[#This Row],[Actuarial Factor 06/20/2023]]</f>
        <v>0</v>
      </c>
      <c r="P27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212.55951014092219</v>
      </c>
      <c r="Q2703" s="166">
        <f>Table1[[#This Row],[Trended Medicare Pricing for all RHCs]]-Table1[[#This Row],[SumOfSFY24 Estimated Payment 5/04/23]]</f>
        <v>98.577586098559735</v>
      </c>
      <c r="R2703" s="24">
        <f>Table1[[#This Row],[SumOfUnits]]*Table1[[#This Row],[Actuarial Factor 06/20/2023]]</f>
        <v>0.93412493068646496</v>
      </c>
      <c r="S2703" s="23"/>
    </row>
    <row r="2704" spans="1:19" x14ac:dyDescent="0.25">
      <c r="A2704" s="192" t="s">
        <v>338</v>
      </c>
      <c r="B2704" s="193" t="s">
        <v>292</v>
      </c>
      <c r="C2704" s="192" t="s">
        <v>75</v>
      </c>
      <c r="D2704" s="192" t="s">
        <v>31</v>
      </c>
      <c r="E2704" s="192" t="s">
        <v>69</v>
      </c>
      <c r="F2704" s="194">
        <v>516.68000000000006</v>
      </c>
      <c r="G2704">
        <v>4</v>
      </c>
      <c r="H2704">
        <v>4</v>
      </c>
      <c r="I2704" s="167">
        <v>576.06864592015393</v>
      </c>
      <c r="J2704" s="22">
        <v>1.1149428000312647</v>
      </c>
      <c r="K2704" s="22" t="s">
        <v>339</v>
      </c>
      <c r="L2704" s="22" t="s">
        <v>58</v>
      </c>
      <c r="M27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04" s="24" t="str">
        <f>IFERROR(IF(Table1[[#This Row],[Medicare Rate in CR]]&gt;0,"Y","N"),"N")</f>
        <v>N</v>
      </c>
      <c r="O2704" s="166">
        <f>Table1[[#This Row],[Medicare Rate in CR]]*Table1[[#This Row],[SumOfUnits]]*Table1[[#This Row],[Actuarial Factor 06/20/2023]]</f>
        <v>0</v>
      </c>
      <c r="P27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1074.2832270389031</v>
      </c>
      <c r="Q2704" s="166">
        <f>Table1[[#This Row],[Trended Medicare Pricing for all RHCs]]-Table1[[#This Row],[SumOfSFY24 Estimated Payment 5/04/23]]</f>
        <v>498.21458111874915</v>
      </c>
      <c r="R2704" s="24">
        <f>Table1[[#This Row],[SumOfUnits]]*Table1[[#This Row],[Actuarial Factor 06/20/2023]]</f>
        <v>4.4597712001250587</v>
      </c>
      <c r="S2704" s="23"/>
    </row>
    <row r="2705" spans="1:19" x14ac:dyDescent="0.25">
      <c r="A2705" s="192" t="s">
        <v>340</v>
      </c>
      <c r="B2705" s="193" t="s">
        <v>341</v>
      </c>
      <c r="C2705" s="192" t="s">
        <v>88</v>
      </c>
      <c r="D2705" s="192" t="s">
        <v>30</v>
      </c>
      <c r="E2705" s="192" t="s">
        <v>59</v>
      </c>
      <c r="F2705" s="194">
        <v>173.31598727956057</v>
      </c>
      <c r="G2705">
        <v>1</v>
      </c>
      <c r="H2705">
        <v>1</v>
      </c>
      <c r="I2705" s="167">
        <v>153.2137024612737</v>
      </c>
      <c r="J2705" s="22">
        <v>0.88401367274986775</v>
      </c>
      <c r="K2705" s="22" t="s">
        <v>342</v>
      </c>
      <c r="L2705" s="22" t="s">
        <v>58</v>
      </c>
      <c r="M2705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05" s="24" t="str">
        <f>IFERROR(IF(Table1[[#This Row],[Medicare Rate in CR]]&gt;0,"Y","N"),"N")</f>
        <v>Y</v>
      </c>
      <c r="O2705" s="166">
        <f>Table1[[#This Row],[Medicare Rate in CR]]*Table1[[#This Row],[SumOfUnits]]*Table1[[#This Row],[Actuarial Factor 06/20/2023]]</f>
        <v>245.9679643059232</v>
      </c>
      <c r="P27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245.9679643059232</v>
      </c>
      <c r="Q2705" s="166">
        <f>Table1[[#This Row],[Trended Medicare Pricing for all RHCs]]-Table1[[#This Row],[SumOfSFY24 Estimated Payment 5/04/23]]</f>
        <v>92.754261844649506</v>
      </c>
      <c r="R2705" s="24">
        <f>Table1[[#This Row],[SumOfUnits]]*Table1[[#This Row],[Actuarial Factor 06/20/2023]]</f>
        <v>0.88401367274986775</v>
      </c>
      <c r="S2705" s="23"/>
    </row>
    <row r="2706" spans="1:19" x14ac:dyDescent="0.25">
      <c r="A2706" s="192" t="s">
        <v>340</v>
      </c>
      <c r="B2706" s="193" t="s">
        <v>341</v>
      </c>
      <c r="C2706" s="192" t="s">
        <v>88</v>
      </c>
      <c r="D2706" s="192" t="s">
        <v>31</v>
      </c>
      <c r="E2706" s="192" t="s">
        <v>69</v>
      </c>
      <c r="F2706" s="194">
        <v>519.94796183868175</v>
      </c>
      <c r="G2706">
        <v>3</v>
      </c>
      <c r="H2706">
        <v>3</v>
      </c>
      <c r="I2706" s="167">
        <v>549.19333790252517</v>
      </c>
      <c r="J2706" s="22">
        <v>1.0562467366165329</v>
      </c>
      <c r="K2706" s="22" t="s">
        <v>342</v>
      </c>
      <c r="L2706" s="22" t="s">
        <v>58</v>
      </c>
      <c r="M2706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06" s="24" t="str">
        <f>IFERROR(IF(Table1[[#This Row],[Medicare Rate in CR]]&gt;0,"Y","N"),"N")</f>
        <v>Y</v>
      </c>
      <c r="O2706" s="166">
        <f>Table1[[#This Row],[Medicare Rate in CR]]*Table1[[#This Row],[SumOfUnits]]*Table1[[#This Row],[Actuarial Factor 06/20/2023]]</f>
        <v>881.67027598855236</v>
      </c>
      <c r="P27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881.67027598855236</v>
      </c>
      <c r="Q2706" s="166">
        <f>Table1[[#This Row],[Trended Medicare Pricing for all RHCs]]-Table1[[#This Row],[SumOfSFY24 Estimated Payment 5/04/23]]</f>
        <v>332.47693808602719</v>
      </c>
      <c r="R2706" s="24">
        <f>Table1[[#This Row],[SumOfUnits]]*Table1[[#This Row],[Actuarial Factor 06/20/2023]]</f>
        <v>3.1687402098495987</v>
      </c>
      <c r="S2706" s="23"/>
    </row>
    <row r="2707" spans="1:19" x14ac:dyDescent="0.25">
      <c r="A2707" s="192" t="s">
        <v>340</v>
      </c>
      <c r="B2707" s="193" t="s">
        <v>341</v>
      </c>
      <c r="C2707" s="192" t="s">
        <v>123</v>
      </c>
      <c r="D2707" s="192" t="s">
        <v>30</v>
      </c>
      <c r="E2707" s="192" t="s">
        <v>63</v>
      </c>
      <c r="F2707" s="194">
        <v>1740.4452153801681</v>
      </c>
      <c r="G2707">
        <v>10</v>
      </c>
      <c r="H2707">
        <v>10</v>
      </c>
      <c r="I2707" s="167">
        <v>1757.6545679965413</v>
      </c>
      <c r="J2707" s="22">
        <v>1.0098879025115504</v>
      </c>
      <c r="K2707" s="22" t="s">
        <v>342</v>
      </c>
      <c r="L2707" s="22" t="s">
        <v>58</v>
      </c>
      <c r="M2707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07" s="24" t="str">
        <f>IFERROR(IF(Table1[[#This Row],[Medicare Rate in CR]]&gt;0,"Y","N"),"N")</f>
        <v>Y</v>
      </c>
      <c r="O2707" s="166">
        <f>Table1[[#This Row],[Medicare Rate in CR]]*Table1[[#This Row],[SumOfUnits]]*Table1[[#This Row],[Actuarial Factor 06/20/2023]]</f>
        <v>2809.9120999481379</v>
      </c>
      <c r="P27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2809.9120999481379</v>
      </c>
      <c r="Q2707" s="166">
        <f>Table1[[#This Row],[Trended Medicare Pricing for all RHCs]]-Table1[[#This Row],[SumOfSFY24 Estimated Payment 5/04/23]]</f>
        <v>1052.2575319515965</v>
      </c>
      <c r="R2707" s="24">
        <f>Table1[[#This Row],[SumOfUnits]]*Table1[[#This Row],[Actuarial Factor 06/20/2023]]</f>
        <v>10.098879025115505</v>
      </c>
      <c r="S2707" s="23"/>
    </row>
    <row r="2708" spans="1:19" x14ac:dyDescent="0.25">
      <c r="A2708" s="192" t="s">
        <v>340</v>
      </c>
      <c r="B2708" s="193" t="s">
        <v>341</v>
      </c>
      <c r="C2708" s="192" t="s">
        <v>123</v>
      </c>
      <c r="D2708" s="192" t="s">
        <v>30</v>
      </c>
      <c r="E2708" s="192" t="s">
        <v>77</v>
      </c>
      <c r="F2708" s="194">
        <v>173.31598727956057</v>
      </c>
      <c r="G2708">
        <v>1</v>
      </c>
      <c r="H2708">
        <v>1</v>
      </c>
      <c r="I2708" s="167">
        <v>219.88648328544966</v>
      </c>
      <c r="J2708" s="22">
        <v>1.2687028284976987</v>
      </c>
      <c r="K2708" s="22" t="s">
        <v>342</v>
      </c>
      <c r="L2708" s="22" t="s">
        <v>58</v>
      </c>
      <c r="M2708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08" s="24" t="str">
        <f>IFERROR(IF(Table1[[#This Row],[Medicare Rate in CR]]&gt;0,"Y","N"),"N")</f>
        <v>Y</v>
      </c>
      <c r="O2708" s="166">
        <f>Table1[[#This Row],[Medicare Rate in CR]]*Table1[[#This Row],[SumOfUnits]]*Table1[[#This Row],[Actuarial Factor 06/20/2023]]</f>
        <v>353.00387500119967</v>
      </c>
      <c r="P27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353.00387500119967</v>
      </c>
      <c r="Q2708" s="166">
        <f>Table1[[#This Row],[Trended Medicare Pricing for all RHCs]]-Table1[[#This Row],[SumOfSFY24 Estimated Payment 5/04/23]]</f>
        <v>133.11739171575002</v>
      </c>
      <c r="R2708" s="24">
        <f>Table1[[#This Row],[SumOfUnits]]*Table1[[#This Row],[Actuarial Factor 06/20/2023]]</f>
        <v>1.2687028284976987</v>
      </c>
      <c r="S2708" s="23"/>
    </row>
    <row r="2709" spans="1:19" x14ac:dyDescent="0.25">
      <c r="A2709" s="192" t="s">
        <v>340</v>
      </c>
      <c r="B2709" s="193" t="s">
        <v>341</v>
      </c>
      <c r="C2709" s="192" t="s">
        <v>75</v>
      </c>
      <c r="D2709" s="192" t="s">
        <v>30</v>
      </c>
      <c r="E2709" s="192" t="s">
        <v>62</v>
      </c>
      <c r="F2709" s="194">
        <v>173.31598727956057</v>
      </c>
      <c r="G2709">
        <v>1</v>
      </c>
      <c r="H2709">
        <v>1</v>
      </c>
      <c r="I2709" s="167">
        <v>177.71226029002969</v>
      </c>
      <c r="J2709" s="22">
        <v>1.0253656519486449</v>
      </c>
      <c r="K2709" s="22" t="s">
        <v>342</v>
      </c>
      <c r="L2709" s="22" t="s">
        <v>58</v>
      </c>
      <c r="M2709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09" s="24" t="str">
        <f>IFERROR(IF(Table1[[#This Row],[Medicare Rate in CR]]&gt;0,"Y","N"),"N")</f>
        <v>Y</v>
      </c>
      <c r="O2709" s="166">
        <f>Table1[[#This Row],[Medicare Rate in CR]]*Table1[[#This Row],[SumOfUnits]]*Table1[[#This Row],[Actuarial Factor 06/20/2023]]</f>
        <v>285.29773899819099</v>
      </c>
      <c r="P27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285.29773899819099</v>
      </c>
      <c r="Q2709" s="166">
        <f>Table1[[#This Row],[Trended Medicare Pricing for all RHCs]]-Table1[[#This Row],[SumOfSFY24 Estimated Payment 5/04/23]]</f>
        <v>107.5854787081613</v>
      </c>
      <c r="R2709" s="24">
        <f>Table1[[#This Row],[SumOfUnits]]*Table1[[#This Row],[Actuarial Factor 06/20/2023]]</f>
        <v>1.0253656519486449</v>
      </c>
      <c r="S2709" s="23"/>
    </row>
    <row r="2710" spans="1:19" x14ac:dyDescent="0.25">
      <c r="A2710" s="192" t="s">
        <v>340</v>
      </c>
      <c r="B2710" s="193" t="s">
        <v>341</v>
      </c>
      <c r="C2710" s="192" t="s">
        <v>75</v>
      </c>
      <c r="D2710" s="192" t="s">
        <v>30</v>
      </c>
      <c r="E2710" s="192" t="s">
        <v>63</v>
      </c>
      <c r="F2710" s="194">
        <v>346.63197455912115</v>
      </c>
      <c r="G2710">
        <v>2</v>
      </c>
      <c r="H2710">
        <v>2</v>
      </c>
      <c r="I2710" s="167">
        <v>344.62104202301299</v>
      </c>
      <c r="J2710" s="22">
        <v>0.99419865250842532</v>
      </c>
      <c r="K2710" s="22" t="s">
        <v>342</v>
      </c>
      <c r="L2710" s="22" t="s">
        <v>58</v>
      </c>
      <c r="M2710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10" s="24" t="str">
        <f>IFERROR(IF(Table1[[#This Row],[Medicare Rate in CR]]&gt;0,"Y","N"),"N")</f>
        <v>Y</v>
      </c>
      <c r="O2710" s="166">
        <f>Table1[[#This Row],[Medicare Rate in CR]]*Table1[[#This Row],[SumOfUnits]]*Table1[[#This Row],[Actuarial Factor 06/20/2023]]</f>
        <v>553.2516661478885</v>
      </c>
      <c r="P27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553.2516661478885</v>
      </c>
      <c r="Q2710" s="166">
        <f>Table1[[#This Row],[Trended Medicare Pricing for all RHCs]]-Table1[[#This Row],[SumOfSFY24 Estimated Payment 5/04/23]]</f>
        <v>208.63062412487551</v>
      </c>
      <c r="R2710" s="24">
        <f>Table1[[#This Row],[SumOfUnits]]*Table1[[#This Row],[Actuarial Factor 06/20/2023]]</f>
        <v>1.9883973050168506</v>
      </c>
      <c r="S2710" s="23"/>
    </row>
    <row r="2711" spans="1:19" x14ac:dyDescent="0.25">
      <c r="A2711" s="192" t="s">
        <v>340</v>
      </c>
      <c r="B2711" s="193" t="s">
        <v>341</v>
      </c>
      <c r="C2711" s="192" t="s">
        <v>90</v>
      </c>
      <c r="D2711" s="192" t="s">
        <v>30</v>
      </c>
      <c r="E2711" s="192" t="s">
        <v>59</v>
      </c>
      <c r="F2711" s="194">
        <v>870.22260769008381</v>
      </c>
      <c r="G2711">
        <v>5</v>
      </c>
      <c r="H2711">
        <v>5</v>
      </c>
      <c r="I2711" s="167">
        <v>850.44412388076432</v>
      </c>
      <c r="J2711" s="22">
        <v>0.97727192601693091</v>
      </c>
      <c r="K2711" s="22" t="s">
        <v>342</v>
      </c>
      <c r="L2711" s="22" t="s">
        <v>58</v>
      </c>
      <c r="M2711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11" s="24" t="str">
        <f>IFERROR(IF(Table1[[#This Row],[Medicare Rate in CR]]&gt;0,"Y","N"),"N")</f>
        <v>Y</v>
      </c>
      <c r="O2711" s="166">
        <f>Table1[[#This Row],[Medicare Rate in CR]]*Table1[[#This Row],[SumOfUnits]]*Table1[[#This Row],[Actuarial Factor 06/20/2023]]</f>
        <v>1359.5807034747543</v>
      </c>
      <c r="P27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1359.5807034747543</v>
      </c>
      <c r="Q2711" s="166">
        <f>Table1[[#This Row],[Trended Medicare Pricing for all RHCs]]-Table1[[#This Row],[SumOfSFY24 Estimated Payment 5/04/23]]</f>
        <v>509.13657959398995</v>
      </c>
      <c r="R2711" s="24">
        <f>Table1[[#This Row],[SumOfUnits]]*Table1[[#This Row],[Actuarial Factor 06/20/2023]]</f>
        <v>4.8863596300846543</v>
      </c>
      <c r="S2711" s="23"/>
    </row>
    <row r="2712" spans="1:19" x14ac:dyDescent="0.25">
      <c r="A2712" s="192" t="s">
        <v>340</v>
      </c>
      <c r="B2712" s="193" t="s">
        <v>341</v>
      </c>
      <c r="C2712" s="192" t="s">
        <v>90</v>
      </c>
      <c r="D2712" s="192" t="s">
        <v>30</v>
      </c>
      <c r="E2712" s="192" t="s">
        <v>62</v>
      </c>
      <c r="F2712" s="194">
        <v>530.87597571552465</v>
      </c>
      <c r="G2712">
        <v>3</v>
      </c>
      <c r="H2712">
        <v>3</v>
      </c>
      <c r="I2712" s="167">
        <v>531.81552403248975</v>
      </c>
      <c r="J2712" s="22">
        <v>1.0017698075632426</v>
      </c>
      <c r="K2712" s="22" t="s">
        <v>342</v>
      </c>
      <c r="L2712" s="22" t="s">
        <v>58</v>
      </c>
      <c r="M2712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12" s="24" t="str">
        <f>IFERROR(IF(Table1[[#This Row],[Medicare Rate in CR]]&gt;0,"Y","N"),"N")</f>
        <v>Y</v>
      </c>
      <c r="O2712" s="166">
        <f>Table1[[#This Row],[Medicare Rate in CR]]*Table1[[#This Row],[SumOfUnits]]*Table1[[#This Row],[Actuarial Factor 06/20/2023]]</f>
        <v>836.19729376918997</v>
      </c>
      <c r="P27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836.19729376918997</v>
      </c>
      <c r="Q2712" s="166">
        <f>Table1[[#This Row],[Trended Medicare Pricing for all RHCs]]-Table1[[#This Row],[SumOfSFY24 Estimated Payment 5/04/23]]</f>
        <v>304.38176973670022</v>
      </c>
      <c r="R2712" s="24">
        <f>Table1[[#This Row],[SumOfUnits]]*Table1[[#This Row],[Actuarial Factor 06/20/2023]]</f>
        <v>3.0053094226897281</v>
      </c>
      <c r="S2712" s="23"/>
    </row>
    <row r="2713" spans="1:19" x14ac:dyDescent="0.25">
      <c r="A2713" s="192" t="s">
        <v>340</v>
      </c>
      <c r="B2713" s="193" t="s">
        <v>341</v>
      </c>
      <c r="C2713" s="192" t="s">
        <v>90</v>
      </c>
      <c r="D2713" s="192" t="s">
        <v>30</v>
      </c>
      <c r="E2713" s="192" t="s">
        <v>77</v>
      </c>
      <c r="F2713" s="194">
        <v>519.94796183868175</v>
      </c>
      <c r="G2713">
        <v>3</v>
      </c>
      <c r="H2713">
        <v>3</v>
      </c>
      <c r="I2713" s="167">
        <v>629.37314991363814</v>
      </c>
      <c r="J2713" s="22">
        <v>1.2104541148464132</v>
      </c>
      <c r="K2713" s="22" t="s">
        <v>342</v>
      </c>
      <c r="L2713" s="22" t="s">
        <v>58</v>
      </c>
      <c r="M2713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13" s="24" t="str">
        <f>IFERROR(IF(Table1[[#This Row],[Medicare Rate in CR]]&gt;0,"Y","N"),"N")</f>
        <v>Y</v>
      </c>
      <c r="O2713" s="166">
        <f>Table1[[#This Row],[Medicare Rate in CR]]*Table1[[#This Row],[SumOfUnits]]*Table1[[#This Row],[Actuarial Factor 06/20/2023]]</f>
        <v>1010.3902587445981</v>
      </c>
      <c r="P27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1010.3902587445981</v>
      </c>
      <c r="Q2713" s="166">
        <f>Table1[[#This Row],[Trended Medicare Pricing for all RHCs]]-Table1[[#This Row],[SumOfSFY24 Estimated Payment 5/04/23]]</f>
        <v>381.01710883095996</v>
      </c>
      <c r="R2713" s="24">
        <f>Table1[[#This Row],[SumOfUnits]]*Table1[[#This Row],[Actuarial Factor 06/20/2023]]</f>
        <v>3.6313623445392396</v>
      </c>
      <c r="S2713" s="23"/>
    </row>
    <row r="2714" spans="1:19" x14ac:dyDescent="0.25">
      <c r="A2714" s="192" t="s">
        <v>340</v>
      </c>
      <c r="B2714" s="193" t="s">
        <v>341</v>
      </c>
      <c r="C2714" s="192" t="s">
        <v>76</v>
      </c>
      <c r="D2714" s="192" t="s">
        <v>30</v>
      </c>
      <c r="E2714" s="192" t="s">
        <v>56</v>
      </c>
      <c r="F2714" s="194">
        <v>16547.884745109364</v>
      </c>
      <c r="G2714">
        <v>98</v>
      </c>
      <c r="H2714">
        <v>98</v>
      </c>
      <c r="I2714" s="167">
        <v>17688.505489392624</v>
      </c>
      <c r="J2714" s="22">
        <v>1.0689284921820816</v>
      </c>
      <c r="K2714" s="22" t="s">
        <v>342</v>
      </c>
      <c r="L2714" s="22" t="s">
        <v>58</v>
      </c>
      <c r="M2714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14" s="24" t="str">
        <f>IFERROR(IF(Table1[[#This Row],[Medicare Rate in CR]]&gt;0,"Y","N"),"N")</f>
        <v>Y</v>
      </c>
      <c r="O2714" s="166">
        <f>Table1[[#This Row],[Medicare Rate in CR]]*Table1[[#This Row],[SumOfUnits]]*Table1[[#This Row],[Actuarial Factor 06/20/2023]]</f>
        <v>29147.029039144756</v>
      </c>
      <c r="P27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29147.029039144756</v>
      </c>
      <c r="Q2714" s="166">
        <f>Table1[[#This Row],[Trended Medicare Pricing for all RHCs]]-Table1[[#This Row],[SumOfSFY24 Estimated Payment 5/04/23]]</f>
        <v>11458.523549752132</v>
      </c>
      <c r="R2714" s="24">
        <f>Table1[[#This Row],[SumOfUnits]]*Table1[[#This Row],[Actuarial Factor 06/20/2023]]</f>
        <v>104.75499223384401</v>
      </c>
      <c r="S2714" s="23"/>
    </row>
    <row r="2715" spans="1:19" x14ac:dyDescent="0.25">
      <c r="A2715" s="192" t="s">
        <v>340</v>
      </c>
      <c r="B2715" s="193" t="s">
        <v>341</v>
      </c>
      <c r="C2715" s="192" t="s">
        <v>76</v>
      </c>
      <c r="D2715" s="192" t="s">
        <v>30</v>
      </c>
      <c r="E2715" s="192" t="s">
        <v>59</v>
      </c>
      <c r="F2715" s="194">
        <v>229535.90633130775</v>
      </c>
      <c r="G2715">
        <v>1326</v>
      </c>
      <c r="H2715">
        <v>1326</v>
      </c>
      <c r="I2715" s="167">
        <v>238636.70842312396</v>
      </c>
      <c r="J2715" s="22">
        <v>1.0396487078526193</v>
      </c>
      <c r="K2715" s="22" t="s">
        <v>342</v>
      </c>
      <c r="L2715" s="22" t="s">
        <v>58</v>
      </c>
      <c r="M2715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15" s="24" t="str">
        <f>IFERROR(IF(Table1[[#This Row],[Medicare Rate in CR]]&gt;0,"Y","N"),"N")</f>
        <v>Y</v>
      </c>
      <c r="O2715" s="166">
        <f>Table1[[#This Row],[Medicare Rate in CR]]*Table1[[#This Row],[SumOfUnits]]*Table1[[#This Row],[Actuarial Factor 06/20/2023]]</f>
        <v>383574.48168308235</v>
      </c>
      <c r="P27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383574.48168308235</v>
      </c>
      <c r="Q2715" s="166">
        <f>Table1[[#This Row],[Trended Medicare Pricing for all RHCs]]-Table1[[#This Row],[SumOfSFY24 Estimated Payment 5/04/23]]</f>
        <v>144937.7732599584</v>
      </c>
      <c r="R2715" s="24">
        <f>Table1[[#This Row],[SumOfUnits]]*Table1[[#This Row],[Actuarial Factor 06/20/2023]]</f>
        <v>1378.5741866125732</v>
      </c>
      <c r="S2715" s="23"/>
    </row>
    <row r="2716" spans="1:19" x14ac:dyDescent="0.25">
      <c r="A2716" s="192" t="s">
        <v>340</v>
      </c>
      <c r="B2716" s="193" t="s">
        <v>341</v>
      </c>
      <c r="C2716" s="192" t="s">
        <v>76</v>
      </c>
      <c r="D2716" s="192" t="s">
        <v>30</v>
      </c>
      <c r="E2716" s="192" t="s">
        <v>60</v>
      </c>
      <c r="F2716" s="194">
        <v>53489.756191577471</v>
      </c>
      <c r="G2716">
        <v>314</v>
      </c>
      <c r="H2716">
        <v>314</v>
      </c>
      <c r="I2716" s="167">
        <v>46952.681261189464</v>
      </c>
      <c r="J2716" s="22">
        <v>0.87778828329344039</v>
      </c>
      <c r="K2716" s="22" t="s">
        <v>342</v>
      </c>
      <c r="L2716" s="22" t="s">
        <v>58</v>
      </c>
      <c r="M2716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16" s="24" t="str">
        <f>IFERROR(IF(Table1[[#This Row],[Medicare Rate in CR]]&gt;0,"Y","N"),"N")</f>
        <v>Y</v>
      </c>
      <c r="O2716" s="166">
        <f>Table1[[#This Row],[Medicare Rate in CR]]*Table1[[#This Row],[SumOfUnits]]*Table1[[#This Row],[Actuarial Factor 06/20/2023]]</f>
        <v>76690.044950279989</v>
      </c>
      <c r="P27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76690.044950279989</v>
      </c>
      <c r="Q2716" s="166">
        <f>Table1[[#This Row],[Trended Medicare Pricing for all RHCs]]-Table1[[#This Row],[SumOfSFY24 Estimated Payment 5/04/23]]</f>
        <v>29737.363689090525</v>
      </c>
      <c r="R2716" s="24">
        <f>Table1[[#This Row],[SumOfUnits]]*Table1[[#This Row],[Actuarial Factor 06/20/2023]]</f>
        <v>275.62552095414026</v>
      </c>
      <c r="S2716" s="23"/>
    </row>
    <row r="2717" spans="1:19" x14ac:dyDescent="0.25">
      <c r="A2717" s="192" t="s">
        <v>340</v>
      </c>
      <c r="B2717" s="193" t="s">
        <v>341</v>
      </c>
      <c r="C2717" s="192" t="s">
        <v>76</v>
      </c>
      <c r="D2717" s="192" t="s">
        <v>30</v>
      </c>
      <c r="E2717" s="192" t="s">
        <v>61</v>
      </c>
      <c r="F2717" s="194">
        <v>19371.485014936879</v>
      </c>
      <c r="G2717">
        <v>112</v>
      </c>
      <c r="H2717">
        <v>112</v>
      </c>
      <c r="I2717" s="167">
        <v>17004.062576106047</v>
      </c>
      <c r="J2717" s="22">
        <v>0.87778828329344039</v>
      </c>
      <c r="K2717" s="22" t="s">
        <v>342</v>
      </c>
      <c r="L2717" s="22" t="s">
        <v>58</v>
      </c>
      <c r="M2717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17" s="24" t="str">
        <f>IFERROR(IF(Table1[[#This Row],[Medicare Rate in CR]]&gt;0,"Y","N"),"N")</f>
        <v>Y</v>
      </c>
      <c r="O2717" s="166">
        <f>Table1[[#This Row],[Medicare Rate in CR]]*Table1[[#This Row],[SumOfUnits]]*Table1[[#This Row],[Actuarial Factor 06/20/2023]]</f>
        <v>27354.410937679488</v>
      </c>
      <c r="P27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27354.410937679488</v>
      </c>
      <c r="Q2717" s="166">
        <f>Table1[[#This Row],[Trended Medicare Pricing for all RHCs]]-Table1[[#This Row],[SumOfSFY24 Estimated Payment 5/04/23]]</f>
        <v>10350.34836157344</v>
      </c>
      <c r="R2717" s="24">
        <f>Table1[[#This Row],[SumOfUnits]]*Table1[[#This Row],[Actuarial Factor 06/20/2023]]</f>
        <v>98.312287728865329</v>
      </c>
      <c r="S2717" s="23"/>
    </row>
    <row r="2718" spans="1:19" x14ac:dyDescent="0.25">
      <c r="A2718" s="192" t="s">
        <v>340</v>
      </c>
      <c r="B2718" s="193" t="s">
        <v>341</v>
      </c>
      <c r="C2718" s="192" t="s">
        <v>76</v>
      </c>
      <c r="D2718" s="192" t="s">
        <v>30</v>
      </c>
      <c r="E2718" s="192" t="s">
        <v>62</v>
      </c>
      <c r="F2718" s="194">
        <v>215597.94738363428</v>
      </c>
      <c r="G2718">
        <v>1254</v>
      </c>
      <c r="H2718">
        <v>1254</v>
      </c>
      <c r="I2718" s="167">
        <v>226437.73553650038</v>
      </c>
      <c r="J2718" s="22">
        <v>1.0502777892109418</v>
      </c>
      <c r="K2718" s="22" t="s">
        <v>342</v>
      </c>
      <c r="L2718" s="22" t="s">
        <v>58</v>
      </c>
      <c r="M2718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18" s="24" t="str">
        <f>IFERROR(IF(Table1[[#This Row],[Medicare Rate in CR]]&gt;0,"Y","N"),"N")</f>
        <v>Y</v>
      </c>
      <c r="O2718" s="166">
        <f>Table1[[#This Row],[Medicare Rate in CR]]*Table1[[#This Row],[SumOfUnits]]*Table1[[#This Row],[Actuarial Factor 06/20/2023]]</f>
        <v>366455.53225584578</v>
      </c>
      <c r="P27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366455.53225584578</v>
      </c>
      <c r="Q2718" s="166">
        <f>Table1[[#This Row],[Trended Medicare Pricing for all RHCs]]-Table1[[#This Row],[SumOfSFY24 Estimated Payment 5/04/23]]</f>
        <v>140017.79671934541</v>
      </c>
      <c r="R2718" s="24">
        <f>Table1[[#This Row],[SumOfUnits]]*Table1[[#This Row],[Actuarial Factor 06/20/2023]]</f>
        <v>1317.048347670521</v>
      </c>
      <c r="S2718" s="23"/>
    </row>
    <row r="2719" spans="1:19" x14ac:dyDescent="0.25">
      <c r="A2719" s="192" t="s">
        <v>340</v>
      </c>
      <c r="B2719" s="193" t="s">
        <v>341</v>
      </c>
      <c r="C2719" s="192" t="s">
        <v>76</v>
      </c>
      <c r="D2719" s="192" t="s">
        <v>30</v>
      </c>
      <c r="E2719" s="192" t="s">
        <v>63</v>
      </c>
      <c r="F2719" s="194">
        <v>177209.28977546439</v>
      </c>
      <c r="G2719">
        <v>1028</v>
      </c>
      <c r="H2719">
        <v>1028</v>
      </c>
      <c r="I2719" s="167">
        <v>178723.69783977128</v>
      </c>
      <c r="J2719" s="22">
        <v>1.0085458728841232</v>
      </c>
      <c r="K2719" s="22" t="s">
        <v>342</v>
      </c>
      <c r="L2719" s="22" t="s">
        <v>58</v>
      </c>
      <c r="M2719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19" s="24" t="str">
        <f>IFERROR(IF(Table1[[#This Row],[Medicare Rate in CR]]&gt;0,"Y","N"),"N")</f>
        <v>Y</v>
      </c>
      <c r="O2719" s="166">
        <f>Table1[[#This Row],[Medicare Rate in CR]]*Table1[[#This Row],[SumOfUnits]]*Table1[[#This Row],[Actuarial Factor 06/20/2023]]</f>
        <v>288475.10217407427</v>
      </c>
      <c r="P27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288475.10217407427</v>
      </c>
      <c r="Q2719" s="166">
        <f>Table1[[#This Row],[Trended Medicare Pricing for all RHCs]]-Table1[[#This Row],[SumOfSFY24 Estimated Payment 5/04/23]]</f>
        <v>109751.40433430299</v>
      </c>
      <c r="R2719" s="24">
        <f>Table1[[#This Row],[SumOfUnits]]*Table1[[#This Row],[Actuarial Factor 06/20/2023]]</f>
        <v>1036.7851573248786</v>
      </c>
      <c r="S2719" s="23"/>
    </row>
    <row r="2720" spans="1:19" x14ac:dyDescent="0.25">
      <c r="A2720" s="192" t="s">
        <v>340</v>
      </c>
      <c r="B2720" s="193" t="s">
        <v>341</v>
      </c>
      <c r="C2720" s="192" t="s">
        <v>76</v>
      </c>
      <c r="D2720" s="192" t="s">
        <v>30</v>
      </c>
      <c r="E2720" s="192" t="s">
        <v>64</v>
      </c>
      <c r="F2720" s="194">
        <v>45907.304615977679</v>
      </c>
      <c r="G2720">
        <v>265</v>
      </c>
      <c r="H2720">
        <v>265</v>
      </c>
      <c r="I2720" s="167">
        <v>43278.166540388913</v>
      </c>
      <c r="J2720" s="22">
        <v>0.94272941751684292</v>
      </c>
      <c r="K2720" s="22" t="s">
        <v>342</v>
      </c>
      <c r="L2720" s="22" t="s">
        <v>58</v>
      </c>
      <c r="M2720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20" s="24" t="str">
        <f>IFERROR(IF(Table1[[#This Row],[Medicare Rate in CR]]&gt;0,"Y","N"),"N")</f>
        <v>Y</v>
      </c>
      <c r="O2720" s="166">
        <f>Table1[[#This Row],[Medicare Rate in CR]]*Table1[[#This Row],[SumOfUnits]]*Table1[[#This Row],[Actuarial Factor 06/20/2023]]</f>
        <v>69510.833779419889</v>
      </c>
      <c r="P27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69510.833779419889</v>
      </c>
      <c r="Q2720" s="166">
        <f>Table1[[#This Row],[Trended Medicare Pricing for all RHCs]]-Table1[[#This Row],[SumOfSFY24 Estimated Payment 5/04/23]]</f>
        <v>26232.667239030976</v>
      </c>
      <c r="R2720" s="24">
        <f>Table1[[#This Row],[SumOfUnits]]*Table1[[#This Row],[Actuarial Factor 06/20/2023]]</f>
        <v>249.82329564196337</v>
      </c>
      <c r="S2720" s="23"/>
    </row>
    <row r="2721" spans="1:19" x14ac:dyDescent="0.25">
      <c r="A2721" s="192" t="s">
        <v>340</v>
      </c>
      <c r="B2721" s="193" t="s">
        <v>341</v>
      </c>
      <c r="C2721" s="192" t="s">
        <v>76</v>
      </c>
      <c r="D2721" s="192" t="s">
        <v>30</v>
      </c>
      <c r="E2721" s="192" t="s">
        <v>77</v>
      </c>
      <c r="F2721" s="194">
        <v>116635.60759371766</v>
      </c>
      <c r="G2721">
        <v>672</v>
      </c>
      <c r="H2721">
        <v>672</v>
      </c>
      <c r="I2721" s="167">
        <v>156147.09203514946</v>
      </c>
      <c r="J2721" s="22">
        <v>1.3387600515535873</v>
      </c>
      <c r="K2721" s="22" t="s">
        <v>342</v>
      </c>
      <c r="L2721" s="22" t="s">
        <v>58</v>
      </c>
      <c r="M2721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21" s="24" t="str">
        <f>IFERROR(IF(Table1[[#This Row],[Medicare Rate in CR]]&gt;0,"Y","N"),"N")</f>
        <v>Y</v>
      </c>
      <c r="O2721" s="166">
        <f>Table1[[#This Row],[Medicare Rate in CR]]*Table1[[#This Row],[SumOfUnits]]*Table1[[#This Row],[Actuarial Factor 06/20/2023]]</f>
        <v>250317.71301214953</v>
      </c>
      <c r="P27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250317.71301214953</v>
      </c>
      <c r="Q2721" s="166">
        <f>Table1[[#This Row],[Trended Medicare Pricing for all RHCs]]-Table1[[#This Row],[SumOfSFY24 Estimated Payment 5/04/23]]</f>
        <v>94170.620977000071</v>
      </c>
      <c r="R2721" s="24">
        <f>Table1[[#This Row],[SumOfUnits]]*Table1[[#This Row],[Actuarial Factor 06/20/2023]]</f>
        <v>899.64675464401068</v>
      </c>
      <c r="S2721" s="23"/>
    </row>
    <row r="2722" spans="1:19" x14ac:dyDescent="0.25">
      <c r="A2722" s="192" t="s">
        <v>340</v>
      </c>
      <c r="B2722" s="193" t="s">
        <v>341</v>
      </c>
      <c r="C2722" s="192" t="s">
        <v>76</v>
      </c>
      <c r="D2722" s="192" t="s">
        <v>32</v>
      </c>
      <c r="E2722" s="192" t="s">
        <v>104</v>
      </c>
      <c r="F2722" s="194">
        <v>1224.1399248337673</v>
      </c>
      <c r="G2722">
        <v>7</v>
      </c>
      <c r="H2722">
        <v>7</v>
      </c>
      <c r="I2722" s="167">
        <v>1613.1759313966304</v>
      </c>
      <c r="J2722" s="22">
        <v>1.3178035440807083</v>
      </c>
      <c r="K2722" s="22" t="s">
        <v>342</v>
      </c>
      <c r="L2722" s="22" t="s">
        <v>58</v>
      </c>
      <c r="M2722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22" s="24" t="str">
        <f>IFERROR(IF(Table1[[#This Row],[Medicare Rate in CR]]&gt;0,"Y","N"),"N")</f>
        <v>Y</v>
      </c>
      <c r="O2722" s="166">
        <f>Table1[[#This Row],[Medicare Rate in CR]]*Table1[[#This Row],[SumOfUnits]]*Table1[[#This Row],[Actuarial Factor 06/20/2023]]</f>
        <v>2566.6596067351143</v>
      </c>
      <c r="P27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2566.6596067351143</v>
      </c>
      <c r="Q2722" s="166">
        <f>Table1[[#This Row],[Trended Medicare Pricing for all RHCs]]-Table1[[#This Row],[SumOfSFY24 Estimated Payment 5/04/23]]</f>
        <v>953.48367533848386</v>
      </c>
      <c r="R2722" s="24">
        <f>Table1[[#This Row],[SumOfUnits]]*Table1[[#This Row],[Actuarial Factor 06/20/2023]]</f>
        <v>9.2246248085649576</v>
      </c>
      <c r="S2722" s="23"/>
    </row>
    <row r="2723" spans="1:19" x14ac:dyDescent="0.25">
      <c r="A2723" s="192" t="s">
        <v>340</v>
      </c>
      <c r="B2723" s="193" t="s">
        <v>341</v>
      </c>
      <c r="C2723" s="192" t="s">
        <v>76</v>
      </c>
      <c r="D2723" s="192" t="s">
        <v>32</v>
      </c>
      <c r="E2723" s="192" t="s">
        <v>81</v>
      </c>
      <c r="F2723" s="194">
        <v>1220.4972535414861</v>
      </c>
      <c r="G2723">
        <v>7</v>
      </c>
      <c r="H2723">
        <v>7</v>
      </c>
      <c r="I2723" s="167">
        <v>1251.0938158646586</v>
      </c>
      <c r="J2723" s="22">
        <v>1.0250689317279422</v>
      </c>
      <c r="K2723" s="22" t="s">
        <v>342</v>
      </c>
      <c r="L2723" s="22" t="s">
        <v>58</v>
      </c>
      <c r="M2723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23" s="24" t="str">
        <f>IFERROR(IF(Table1[[#This Row],[Medicare Rate in CR]]&gt;0,"Y","N"),"N")</f>
        <v>Y</v>
      </c>
      <c r="O2723" s="166">
        <f>Table1[[#This Row],[Medicare Rate in CR]]*Table1[[#This Row],[SumOfUnits]]*Table1[[#This Row],[Actuarial Factor 06/20/2023]]</f>
        <v>1996.5062569478787</v>
      </c>
      <c r="P27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1996.5062569478787</v>
      </c>
      <c r="Q2723" s="166">
        <f>Table1[[#This Row],[Trended Medicare Pricing for all RHCs]]-Table1[[#This Row],[SumOfSFY24 Estimated Payment 5/04/23]]</f>
        <v>745.41244108322007</v>
      </c>
      <c r="R2723" s="24">
        <f>Table1[[#This Row],[SumOfUnits]]*Table1[[#This Row],[Actuarial Factor 06/20/2023]]</f>
        <v>7.1754825220955958</v>
      </c>
      <c r="S2723" s="23"/>
    </row>
    <row r="2724" spans="1:19" x14ac:dyDescent="0.25">
      <c r="A2724" s="192" t="s">
        <v>340</v>
      </c>
      <c r="B2724" s="193" t="s">
        <v>341</v>
      </c>
      <c r="C2724" s="192" t="s">
        <v>76</v>
      </c>
      <c r="D2724" s="192" t="s">
        <v>32</v>
      </c>
      <c r="E2724" s="192" t="s">
        <v>65</v>
      </c>
      <c r="F2724" s="194">
        <v>3268.7963766021003</v>
      </c>
      <c r="G2724">
        <v>17</v>
      </c>
      <c r="H2724">
        <v>17</v>
      </c>
      <c r="I2724" s="167">
        <v>4174.152600153514</v>
      </c>
      <c r="J2724" s="22">
        <v>1.2769692936617019</v>
      </c>
      <c r="K2724" s="22" t="s">
        <v>342</v>
      </c>
      <c r="L2724" s="22" t="s">
        <v>58</v>
      </c>
      <c r="M2724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24" s="24" t="str">
        <f>IFERROR(IF(Table1[[#This Row],[Medicare Rate in CR]]&gt;0,"Y","N"),"N")</f>
        <v>Y</v>
      </c>
      <c r="O2724" s="166">
        <f>Table1[[#This Row],[Medicare Rate in CR]]*Table1[[#This Row],[SumOfUnits]]*Table1[[#This Row],[Actuarial Factor 06/20/2023]]</f>
        <v>6040.166916563343</v>
      </c>
      <c r="P27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6040.166916563343</v>
      </c>
      <c r="Q2724" s="166">
        <f>Table1[[#This Row],[Trended Medicare Pricing for all RHCs]]-Table1[[#This Row],[SumOfSFY24 Estimated Payment 5/04/23]]</f>
        <v>1866.014316409829</v>
      </c>
      <c r="R2724" s="24">
        <f>Table1[[#This Row],[SumOfUnits]]*Table1[[#This Row],[Actuarial Factor 06/20/2023]]</f>
        <v>21.70847799224893</v>
      </c>
      <c r="S2724" s="23"/>
    </row>
    <row r="2725" spans="1:19" x14ac:dyDescent="0.25">
      <c r="A2725" s="192" t="s">
        <v>340</v>
      </c>
      <c r="B2725" s="193" t="s">
        <v>341</v>
      </c>
      <c r="C2725" s="192" t="s">
        <v>76</v>
      </c>
      <c r="D2725" s="192" t="s">
        <v>32</v>
      </c>
      <c r="E2725" s="192" t="s">
        <v>66</v>
      </c>
      <c r="F2725" s="194">
        <v>7135.0968488002291</v>
      </c>
      <c r="G2725">
        <v>41</v>
      </c>
      <c r="H2725">
        <v>41</v>
      </c>
      <c r="I2725" s="167">
        <v>7590.0525547872912</v>
      </c>
      <c r="J2725" s="22">
        <v>1.0637630736664161</v>
      </c>
      <c r="K2725" s="22" t="s">
        <v>342</v>
      </c>
      <c r="L2725" s="22" t="s">
        <v>58</v>
      </c>
      <c r="M2725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25" s="24" t="str">
        <f>IFERROR(IF(Table1[[#This Row],[Medicare Rate in CR]]&gt;0,"Y","N"),"N")</f>
        <v>Y</v>
      </c>
      <c r="O2725" s="166">
        <f>Table1[[#This Row],[Medicare Rate in CR]]*Table1[[#This Row],[SumOfUnits]]*Table1[[#This Row],[Actuarial Factor 06/20/2023]]</f>
        <v>12135.238942294689</v>
      </c>
      <c r="P27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12135.238942294689</v>
      </c>
      <c r="Q2725" s="166">
        <f>Table1[[#This Row],[Trended Medicare Pricing for all RHCs]]-Table1[[#This Row],[SumOfSFY24 Estimated Payment 5/04/23]]</f>
        <v>4545.1863875073977</v>
      </c>
      <c r="R2725" s="24">
        <f>Table1[[#This Row],[SumOfUnits]]*Table1[[#This Row],[Actuarial Factor 06/20/2023]]</f>
        <v>43.614286020323057</v>
      </c>
      <c r="S2725" s="23"/>
    </row>
    <row r="2726" spans="1:19" x14ac:dyDescent="0.25">
      <c r="A2726" s="192" t="s">
        <v>340</v>
      </c>
      <c r="B2726" s="193" t="s">
        <v>341</v>
      </c>
      <c r="C2726" s="192" t="s">
        <v>76</v>
      </c>
      <c r="D2726" s="192" t="s">
        <v>31</v>
      </c>
      <c r="E2726" s="192" t="s">
        <v>67</v>
      </c>
      <c r="F2726" s="194">
        <v>346.63197455912115</v>
      </c>
      <c r="G2726">
        <v>2</v>
      </c>
      <c r="H2726">
        <v>2</v>
      </c>
      <c r="I2726" s="167">
        <v>377.02004976489133</v>
      </c>
      <c r="J2726" s="22">
        <v>1.0876666823492569</v>
      </c>
      <c r="K2726" s="22" t="s">
        <v>342</v>
      </c>
      <c r="L2726" s="22" t="s">
        <v>58</v>
      </c>
      <c r="M2726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26" s="24" t="str">
        <f>IFERROR(IF(Table1[[#This Row],[Medicare Rate in CR]]&gt;0,"Y","N"),"N")</f>
        <v>Y</v>
      </c>
      <c r="O2726" s="166">
        <f>Table1[[#This Row],[Medicare Rate in CR]]*Table1[[#This Row],[SumOfUnits]]*Table1[[#This Row],[Actuarial Factor 06/20/2023]]</f>
        <v>605.26475539371449</v>
      </c>
      <c r="P27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605.26475539371449</v>
      </c>
      <c r="Q2726" s="166">
        <f>Table1[[#This Row],[Trended Medicare Pricing for all RHCs]]-Table1[[#This Row],[SumOfSFY24 Estimated Payment 5/04/23]]</f>
        <v>228.24470562882317</v>
      </c>
      <c r="R2726" s="24">
        <f>Table1[[#This Row],[SumOfUnits]]*Table1[[#This Row],[Actuarial Factor 06/20/2023]]</f>
        <v>2.1753333646985138</v>
      </c>
      <c r="S2726" s="23"/>
    </row>
    <row r="2727" spans="1:19" x14ac:dyDescent="0.25">
      <c r="A2727" s="192" t="s">
        <v>340</v>
      </c>
      <c r="B2727" s="193" t="s">
        <v>341</v>
      </c>
      <c r="C2727" s="192" t="s">
        <v>76</v>
      </c>
      <c r="D2727" s="192" t="s">
        <v>31</v>
      </c>
      <c r="E2727" s="192" t="s">
        <v>68</v>
      </c>
      <c r="F2727" s="194">
        <v>2079.7918473547275</v>
      </c>
      <c r="G2727">
        <v>12</v>
      </c>
      <c r="H2727">
        <v>12</v>
      </c>
      <c r="I2727" s="167">
        <v>2269.4096758065011</v>
      </c>
      <c r="J2727" s="22">
        <v>1.0911715413698477</v>
      </c>
      <c r="K2727" s="22" t="s">
        <v>342</v>
      </c>
      <c r="L2727" s="22" t="s">
        <v>58</v>
      </c>
      <c r="M2727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27" s="24" t="str">
        <f>IFERROR(IF(Table1[[#This Row],[Medicare Rate in CR]]&gt;0,"Y","N"),"N")</f>
        <v>Y</v>
      </c>
      <c r="O2727" s="166">
        <f>Table1[[#This Row],[Medicare Rate in CR]]*Table1[[#This Row],[SumOfUnits]]*Table1[[#This Row],[Actuarial Factor 06/20/2023]]</f>
        <v>3643.2908360489573</v>
      </c>
      <c r="P27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3643.2908360489573</v>
      </c>
      <c r="Q2727" s="166">
        <f>Table1[[#This Row],[Trended Medicare Pricing for all RHCs]]-Table1[[#This Row],[SumOfSFY24 Estimated Payment 5/04/23]]</f>
        <v>1373.8811602424562</v>
      </c>
      <c r="R2727" s="24">
        <f>Table1[[#This Row],[SumOfUnits]]*Table1[[#This Row],[Actuarial Factor 06/20/2023]]</f>
        <v>13.094058496438173</v>
      </c>
      <c r="S2727" s="23"/>
    </row>
    <row r="2728" spans="1:19" x14ac:dyDescent="0.25">
      <c r="A2728" s="192" t="s">
        <v>340</v>
      </c>
      <c r="B2728" s="193" t="s">
        <v>341</v>
      </c>
      <c r="C2728" s="192" t="s">
        <v>76</v>
      </c>
      <c r="D2728" s="192" t="s">
        <v>31</v>
      </c>
      <c r="E2728" s="192" t="s">
        <v>69</v>
      </c>
      <c r="F2728" s="194">
        <v>11125.007227522401</v>
      </c>
      <c r="G2728">
        <v>64</v>
      </c>
      <c r="H2728">
        <v>64</v>
      </c>
      <c r="I2728" s="167">
        <v>11637.433035940716</v>
      </c>
      <c r="J2728" s="22">
        <v>1.0460607169000855</v>
      </c>
      <c r="K2728" s="22" t="s">
        <v>342</v>
      </c>
      <c r="L2728" s="22" t="s">
        <v>58</v>
      </c>
      <c r="M2728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28" s="24" t="str">
        <f>IFERROR(IF(Table1[[#This Row],[Medicare Rate in CR]]&gt;0,"Y","N"),"N")</f>
        <v>Y</v>
      </c>
      <c r="O2728" s="166">
        <f>Table1[[#This Row],[Medicare Rate in CR]]*Table1[[#This Row],[SumOfUnits]]*Table1[[#This Row],[Actuarial Factor 06/20/2023]]</f>
        <v>18627.579767697905</v>
      </c>
      <c r="P27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18627.579767697905</v>
      </c>
      <c r="Q2728" s="166">
        <f>Table1[[#This Row],[Trended Medicare Pricing for all RHCs]]-Table1[[#This Row],[SumOfSFY24 Estimated Payment 5/04/23]]</f>
        <v>6990.1467317571896</v>
      </c>
      <c r="R2728" s="24">
        <f>Table1[[#This Row],[SumOfUnits]]*Table1[[#This Row],[Actuarial Factor 06/20/2023]]</f>
        <v>66.947885881605472</v>
      </c>
      <c r="S2728" s="23"/>
    </row>
    <row r="2729" spans="1:19" x14ac:dyDescent="0.25">
      <c r="A2729" s="192" t="s">
        <v>340</v>
      </c>
      <c r="B2729" s="193" t="s">
        <v>341</v>
      </c>
      <c r="C2729" s="192" t="s">
        <v>78</v>
      </c>
      <c r="D2729" s="192" t="s">
        <v>30</v>
      </c>
      <c r="E2729" s="192" t="s">
        <v>60</v>
      </c>
      <c r="F2729" s="194">
        <v>173.31598727956057</v>
      </c>
      <c r="G2729">
        <v>1</v>
      </c>
      <c r="H2729">
        <v>1</v>
      </c>
      <c r="I2729" s="167">
        <v>142.03952657490311</v>
      </c>
      <c r="J2729" s="22">
        <v>0.81954082138880713</v>
      </c>
      <c r="K2729" s="22" t="s">
        <v>342</v>
      </c>
      <c r="L2729" s="22" t="s">
        <v>58</v>
      </c>
      <c r="M2729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29" s="24" t="str">
        <f>IFERROR(IF(Table1[[#This Row],[Medicare Rate in CR]]&gt;0,"Y","N"),"N")</f>
        <v>Y</v>
      </c>
      <c r="O2729" s="166">
        <f>Table1[[#This Row],[Medicare Rate in CR]]*Table1[[#This Row],[SumOfUnits]]*Table1[[#This Row],[Actuarial Factor 06/20/2023]]</f>
        <v>228.0290381432217</v>
      </c>
      <c r="P27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228.0290381432217</v>
      </c>
      <c r="Q2729" s="166">
        <f>Table1[[#This Row],[Trended Medicare Pricing for all RHCs]]-Table1[[#This Row],[SumOfSFY24 Estimated Payment 5/04/23]]</f>
        <v>85.989511568318591</v>
      </c>
      <c r="R2729" s="24">
        <f>Table1[[#This Row],[SumOfUnits]]*Table1[[#This Row],[Actuarial Factor 06/20/2023]]</f>
        <v>0.81954082138880713</v>
      </c>
      <c r="S2729" s="23"/>
    </row>
    <row r="2730" spans="1:19" x14ac:dyDescent="0.25">
      <c r="A2730" s="192" t="s">
        <v>340</v>
      </c>
      <c r="B2730" s="193" t="s">
        <v>341</v>
      </c>
      <c r="C2730" s="192" t="s">
        <v>78</v>
      </c>
      <c r="D2730" s="192" t="s">
        <v>30</v>
      </c>
      <c r="E2730" s="192" t="s">
        <v>63</v>
      </c>
      <c r="F2730" s="194">
        <v>173.31598727956057</v>
      </c>
      <c r="G2730">
        <v>1</v>
      </c>
      <c r="H2730">
        <v>1</v>
      </c>
      <c r="I2730" s="167">
        <v>162.31139747774498</v>
      </c>
      <c r="J2730" s="22">
        <v>0.93650562781571278</v>
      </c>
      <c r="K2730" s="22" t="s">
        <v>342</v>
      </c>
      <c r="L2730" s="22" t="s">
        <v>58</v>
      </c>
      <c r="M2730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30" s="24" t="str">
        <f>IFERROR(IF(Table1[[#This Row],[Medicare Rate in CR]]&gt;0,"Y","N"),"N")</f>
        <v>Y</v>
      </c>
      <c r="O2730" s="166">
        <f>Table1[[#This Row],[Medicare Rate in CR]]*Table1[[#This Row],[SumOfUnits]]*Table1[[#This Row],[Actuarial Factor 06/20/2023]]</f>
        <v>260.57332588344394</v>
      </c>
      <c r="P27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260.57332588344394</v>
      </c>
      <c r="Q2730" s="166">
        <f>Table1[[#This Row],[Trended Medicare Pricing for all RHCs]]-Table1[[#This Row],[SumOfSFY24 Estimated Payment 5/04/23]]</f>
        <v>98.261928405698967</v>
      </c>
      <c r="R2730" s="24">
        <f>Table1[[#This Row],[SumOfUnits]]*Table1[[#This Row],[Actuarial Factor 06/20/2023]]</f>
        <v>0.93650562781571278</v>
      </c>
      <c r="S2730" s="23"/>
    </row>
    <row r="2731" spans="1:19" x14ac:dyDescent="0.25">
      <c r="A2731" s="192" t="s">
        <v>340</v>
      </c>
      <c r="B2731" s="193" t="s">
        <v>341</v>
      </c>
      <c r="C2731" s="192" t="s">
        <v>79</v>
      </c>
      <c r="D2731" s="192" t="s">
        <v>30</v>
      </c>
      <c r="E2731" s="192" t="s">
        <v>56</v>
      </c>
      <c r="F2731" s="194">
        <v>173.31598727956057</v>
      </c>
      <c r="G2731">
        <v>1</v>
      </c>
      <c r="H2731">
        <v>1</v>
      </c>
      <c r="I2731" s="167">
        <v>189.78804874042578</v>
      </c>
      <c r="J2731" s="22">
        <v>1.0950406348509303</v>
      </c>
      <c r="K2731" s="22" t="s">
        <v>342</v>
      </c>
      <c r="L2731" s="22" t="s">
        <v>58</v>
      </c>
      <c r="M2731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31" s="24" t="str">
        <f>IFERROR(IF(Table1[[#This Row],[Medicare Rate in CR]]&gt;0,"Y","N"),"N")</f>
        <v>Y</v>
      </c>
      <c r="O2731" s="166">
        <f>Table1[[#This Row],[Medicare Rate in CR]]*Table1[[#This Row],[SumOfUnits]]*Table1[[#This Row],[Actuarial Factor 06/20/2023]]</f>
        <v>304.68410624092286</v>
      </c>
      <c r="P27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304.68410624092286</v>
      </c>
      <c r="Q2731" s="166">
        <f>Table1[[#This Row],[Trended Medicare Pricing for all RHCs]]-Table1[[#This Row],[SumOfSFY24 Estimated Payment 5/04/23]]</f>
        <v>114.89605750049708</v>
      </c>
      <c r="R2731" s="24">
        <f>Table1[[#This Row],[SumOfUnits]]*Table1[[#This Row],[Actuarial Factor 06/20/2023]]</f>
        <v>1.0950406348509303</v>
      </c>
      <c r="S2731" s="23"/>
    </row>
    <row r="2732" spans="1:19" x14ac:dyDescent="0.25">
      <c r="A2732" s="192" t="s">
        <v>340</v>
      </c>
      <c r="B2732" s="193" t="s">
        <v>341</v>
      </c>
      <c r="C2732" s="192" t="s">
        <v>79</v>
      </c>
      <c r="D2732" s="192" t="s">
        <v>30</v>
      </c>
      <c r="E2732" s="192" t="s">
        <v>60</v>
      </c>
      <c r="F2732" s="194">
        <v>173.31598727956057</v>
      </c>
      <c r="G2732">
        <v>1</v>
      </c>
      <c r="H2732">
        <v>1</v>
      </c>
      <c r="I2732" s="167">
        <v>146.22627785006037</v>
      </c>
      <c r="J2732" s="22">
        <v>0.84369757311652838</v>
      </c>
      <c r="K2732" s="22" t="s">
        <v>342</v>
      </c>
      <c r="L2732" s="22" t="s">
        <v>58</v>
      </c>
      <c r="M2732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32" s="24" t="str">
        <f>IFERROR(IF(Table1[[#This Row],[Medicare Rate in CR]]&gt;0,"Y","N"),"N")</f>
        <v>Y</v>
      </c>
      <c r="O2732" s="166">
        <f>Table1[[#This Row],[Medicare Rate in CR]]*Table1[[#This Row],[SumOfUnits]]*Table1[[#This Row],[Actuarial Factor 06/20/2023]]</f>
        <v>234.75041274394286</v>
      </c>
      <c r="P27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234.75041274394286</v>
      </c>
      <c r="Q2732" s="166">
        <f>Table1[[#This Row],[Trended Medicare Pricing for all RHCs]]-Table1[[#This Row],[SumOfSFY24 Estimated Payment 5/04/23]]</f>
        <v>88.52413489388249</v>
      </c>
      <c r="R2732" s="24">
        <f>Table1[[#This Row],[SumOfUnits]]*Table1[[#This Row],[Actuarial Factor 06/20/2023]]</f>
        <v>0.84369757311652838</v>
      </c>
      <c r="S2732" s="23"/>
    </row>
    <row r="2733" spans="1:19" x14ac:dyDescent="0.25">
      <c r="A2733" s="192" t="s">
        <v>340</v>
      </c>
      <c r="B2733" s="193" t="s">
        <v>341</v>
      </c>
      <c r="C2733" s="192" t="s">
        <v>79</v>
      </c>
      <c r="D2733" s="192" t="s">
        <v>30</v>
      </c>
      <c r="E2733" s="192" t="s">
        <v>77</v>
      </c>
      <c r="F2733" s="194">
        <v>696.90662041052326</v>
      </c>
      <c r="G2733">
        <v>4</v>
      </c>
      <c r="H2733">
        <v>4</v>
      </c>
      <c r="I2733" s="167">
        <v>890.69327665085291</v>
      </c>
      <c r="J2733" s="22">
        <v>1.2780668895442215</v>
      </c>
      <c r="K2733" s="22" t="s">
        <v>342</v>
      </c>
      <c r="L2733" s="22" t="s">
        <v>58</v>
      </c>
      <c r="M2733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33" s="24" t="str">
        <f>IFERROR(IF(Table1[[#This Row],[Medicare Rate in CR]]&gt;0,"Y","N"),"N")</f>
        <v>Y</v>
      </c>
      <c r="O2733" s="166">
        <f>Table1[[#This Row],[Medicare Rate in CR]]*Table1[[#This Row],[SumOfUnits]]*Table1[[#This Row],[Actuarial Factor 06/20/2023]]</f>
        <v>1422.4373253871368</v>
      </c>
      <c r="P27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1422.4373253871368</v>
      </c>
      <c r="Q2733" s="166">
        <f>Table1[[#This Row],[Trended Medicare Pricing for all RHCs]]-Table1[[#This Row],[SumOfSFY24 Estimated Payment 5/04/23]]</f>
        <v>531.74404873628384</v>
      </c>
      <c r="R2733" s="24">
        <f>Table1[[#This Row],[SumOfUnits]]*Table1[[#This Row],[Actuarial Factor 06/20/2023]]</f>
        <v>5.1122675581768862</v>
      </c>
      <c r="S2733" s="23"/>
    </row>
    <row r="2734" spans="1:19" x14ac:dyDescent="0.25">
      <c r="A2734" s="192" t="s">
        <v>340</v>
      </c>
      <c r="B2734" s="193" t="s">
        <v>341</v>
      </c>
      <c r="C2734" s="192" t="s">
        <v>55</v>
      </c>
      <c r="D2734" s="192" t="s">
        <v>30</v>
      </c>
      <c r="E2734" s="192" t="s">
        <v>56</v>
      </c>
      <c r="F2734" s="194">
        <v>1213.2119109569242</v>
      </c>
      <c r="G2734">
        <v>7</v>
      </c>
      <c r="H2734">
        <v>7</v>
      </c>
      <c r="I2734" s="167">
        <v>1301.0708609078583</v>
      </c>
      <c r="J2734" s="22">
        <v>1.0724184696485837</v>
      </c>
      <c r="K2734" s="22" t="s">
        <v>342</v>
      </c>
      <c r="L2734" s="22" t="s">
        <v>58</v>
      </c>
      <c r="M2734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34" s="24" t="str">
        <f>IFERROR(IF(Table1[[#This Row],[Medicare Rate in CR]]&gt;0,"Y","N"),"N")</f>
        <v>Y</v>
      </c>
      <c r="O2734" s="166">
        <f>Table1[[#This Row],[Medicare Rate in CR]]*Table1[[#This Row],[SumOfUnits]]*Table1[[#This Row],[Actuarial Factor 06/20/2023]]</f>
        <v>2088.7280049651536</v>
      </c>
      <c r="P27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2088.7280049651536</v>
      </c>
      <c r="Q2734" s="166">
        <f>Table1[[#This Row],[Trended Medicare Pricing for all RHCs]]-Table1[[#This Row],[SumOfSFY24 Estimated Payment 5/04/23]]</f>
        <v>787.65714405729523</v>
      </c>
      <c r="R2734" s="24">
        <f>Table1[[#This Row],[SumOfUnits]]*Table1[[#This Row],[Actuarial Factor 06/20/2023]]</f>
        <v>7.5069292875400855</v>
      </c>
      <c r="S2734" s="23"/>
    </row>
    <row r="2735" spans="1:19" x14ac:dyDescent="0.25">
      <c r="A2735" s="192" t="s">
        <v>340</v>
      </c>
      <c r="B2735" s="193" t="s">
        <v>341</v>
      </c>
      <c r="C2735" s="192" t="s">
        <v>55</v>
      </c>
      <c r="D2735" s="192" t="s">
        <v>30</v>
      </c>
      <c r="E2735" s="192" t="s">
        <v>59</v>
      </c>
      <c r="F2735" s="194">
        <v>35261.62667437613</v>
      </c>
      <c r="G2735">
        <v>203</v>
      </c>
      <c r="H2735">
        <v>203</v>
      </c>
      <c r="I2735" s="167">
        <v>36062.775184278318</v>
      </c>
      <c r="J2735" s="22">
        <v>1.0227201234163246</v>
      </c>
      <c r="K2735" s="22" t="s">
        <v>342</v>
      </c>
      <c r="L2735" s="22" t="s">
        <v>58</v>
      </c>
      <c r="M2735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35" s="24" t="str">
        <f>IFERROR(IF(Table1[[#This Row],[Medicare Rate in CR]]&gt;0,"Y","N"),"N")</f>
        <v>Y</v>
      </c>
      <c r="O2735" s="166">
        <f>Table1[[#This Row],[Medicare Rate in CR]]*Table1[[#This Row],[SumOfUnits]]*Table1[[#This Row],[Actuarial Factor 06/20/2023]]</f>
        <v>57766.014369289704</v>
      </c>
      <c r="P27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57766.014369289704</v>
      </c>
      <c r="Q2735" s="166">
        <f>Table1[[#This Row],[Trended Medicare Pricing for all RHCs]]-Table1[[#This Row],[SumOfSFY24 Estimated Payment 5/04/23]]</f>
        <v>21703.239185011385</v>
      </c>
      <c r="R2735" s="24">
        <f>Table1[[#This Row],[SumOfUnits]]*Table1[[#This Row],[Actuarial Factor 06/20/2023]]</f>
        <v>207.61218505351388</v>
      </c>
      <c r="S2735" s="23"/>
    </row>
    <row r="2736" spans="1:19" x14ac:dyDescent="0.25">
      <c r="A2736" s="192" t="s">
        <v>340</v>
      </c>
      <c r="B2736" s="193" t="s">
        <v>341</v>
      </c>
      <c r="C2736" s="192" t="s">
        <v>55</v>
      </c>
      <c r="D2736" s="192" t="s">
        <v>30</v>
      </c>
      <c r="E2736" s="192" t="s">
        <v>60</v>
      </c>
      <c r="F2736" s="194">
        <v>12127.146574154371</v>
      </c>
      <c r="G2736">
        <v>70</v>
      </c>
      <c r="H2736">
        <v>70</v>
      </c>
      <c r="I2736" s="167">
        <v>11019.285867886299</v>
      </c>
      <c r="J2736" s="22">
        <v>0.90864621784738975</v>
      </c>
      <c r="K2736" s="22" t="s">
        <v>342</v>
      </c>
      <c r="L2736" s="22" t="s">
        <v>58</v>
      </c>
      <c r="M2736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36" s="24" t="str">
        <f>IFERROR(IF(Table1[[#This Row],[Medicare Rate in CR]]&gt;0,"Y","N"),"N")</f>
        <v>Y</v>
      </c>
      <c r="O2736" s="166">
        <f>Table1[[#This Row],[Medicare Rate in CR]]*Table1[[#This Row],[SumOfUnits]]*Table1[[#This Row],[Actuarial Factor 06/20/2023]]</f>
        <v>17697.52065577004</v>
      </c>
      <c r="P27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17697.52065577004</v>
      </c>
      <c r="Q2736" s="166">
        <f>Table1[[#This Row],[Trended Medicare Pricing for all RHCs]]-Table1[[#This Row],[SumOfSFY24 Estimated Payment 5/04/23]]</f>
        <v>6678.2347878837409</v>
      </c>
      <c r="R2736" s="24">
        <f>Table1[[#This Row],[SumOfUnits]]*Table1[[#This Row],[Actuarial Factor 06/20/2023]]</f>
        <v>63.605235249317282</v>
      </c>
      <c r="S2736" s="23"/>
    </row>
    <row r="2737" spans="1:19" x14ac:dyDescent="0.25">
      <c r="A2737" s="192" t="s">
        <v>340</v>
      </c>
      <c r="B2737" s="193" t="s">
        <v>341</v>
      </c>
      <c r="C2737" s="192" t="s">
        <v>55</v>
      </c>
      <c r="D2737" s="192" t="s">
        <v>30</v>
      </c>
      <c r="E2737" s="192" t="s">
        <v>61</v>
      </c>
      <c r="F2737" s="194">
        <v>3124.5735761780861</v>
      </c>
      <c r="G2737">
        <v>18</v>
      </c>
      <c r="H2737">
        <v>18</v>
      </c>
      <c r="I2737" s="167">
        <v>2839.131962380111</v>
      </c>
      <c r="J2737" s="22">
        <v>0.90864621784738975</v>
      </c>
      <c r="K2737" s="22" t="s">
        <v>342</v>
      </c>
      <c r="L2737" s="22" t="s">
        <v>58</v>
      </c>
      <c r="M2737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37" s="24" t="str">
        <f>IFERROR(IF(Table1[[#This Row],[Medicare Rate in CR]]&gt;0,"Y","N"),"N")</f>
        <v>Y</v>
      </c>
      <c r="O2737" s="166">
        <f>Table1[[#This Row],[Medicare Rate in CR]]*Table1[[#This Row],[SumOfUnits]]*Table1[[#This Row],[Actuarial Factor 06/20/2023]]</f>
        <v>4550.7910257694384</v>
      </c>
      <c r="P27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4550.7910257694384</v>
      </c>
      <c r="Q2737" s="166">
        <f>Table1[[#This Row],[Trended Medicare Pricing for all RHCs]]-Table1[[#This Row],[SumOfSFY24 Estimated Payment 5/04/23]]</f>
        <v>1711.6590633893275</v>
      </c>
      <c r="R2737" s="24">
        <f>Table1[[#This Row],[SumOfUnits]]*Table1[[#This Row],[Actuarial Factor 06/20/2023]]</f>
        <v>16.355631921253014</v>
      </c>
      <c r="S2737" s="23"/>
    </row>
    <row r="2738" spans="1:19" x14ac:dyDescent="0.25">
      <c r="A2738" s="192" t="s">
        <v>340</v>
      </c>
      <c r="B2738" s="193" t="s">
        <v>341</v>
      </c>
      <c r="C2738" s="192" t="s">
        <v>55</v>
      </c>
      <c r="D2738" s="192" t="s">
        <v>30</v>
      </c>
      <c r="E2738" s="192" t="s">
        <v>62</v>
      </c>
      <c r="F2738" s="194">
        <v>31927.589862195342</v>
      </c>
      <c r="G2738">
        <v>185</v>
      </c>
      <c r="H2738">
        <v>185</v>
      </c>
      <c r="I2738" s="167">
        <v>33482.843002107329</v>
      </c>
      <c r="J2738" s="22">
        <v>1.0487118866981413</v>
      </c>
      <c r="K2738" s="22" t="s">
        <v>342</v>
      </c>
      <c r="L2738" s="22" t="s">
        <v>58</v>
      </c>
      <c r="M2738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38" s="24" t="str">
        <f>IFERROR(IF(Table1[[#This Row],[Medicare Rate in CR]]&gt;0,"Y","N"),"N")</f>
        <v>Y</v>
      </c>
      <c r="O2738" s="166">
        <f>Table1[[#This Row],[Medicare Rate in CR]]*Table1[[#This Row],[SumOfUnits]]*Table1[[#This Row],[Actuarial Factor 06/20/2023]]</f>
        <v>53981.815140654806</v>
      </c>
      <c r="P27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53981.815140654806</v>
      </c>
      <c r="Q2738" s="166">
        <f>Table1[[#This Row],[Trended Medicare Pricing for all RHCs]]-Table1[[#This Row],[SumOfSFY24 Estimated Payment 5/04/23]]</f>
        <v>20498.972138547477</v>
      </c>
      <c r="R2738" s="24">
        <f>Table1[[#This Row],[SumOfUnits]]*Table1[[#This Row],[Actuarial Factor 06/20/2023]]</f>
        <v>194.01169903915613</v>
      </c>
      <c r="S2738" s="23"/>
    </row>
    <row r="2739" spans="1:19" x14ac:dyDescent="0.25">
      <c r="A2739" s="192" t="s">
        <v>340</v>
      </c>
      <c r="B2739" s="193" t="s">
        <v>341</v>
      </c>
      <c r="C2739" s="192" t="s">
        <v>55</v>
      </c>
      <c r="D2739" s="192" t="s">
        <v>30</v>
      </c>
      <c r="E2739" s="192" t="s">
        <v>63</v>
      </c>
      <c r="F2739" s="194">
        <v>19627.320034692111</v>
      </c>
      <c r="G2739">
        <v>113</v>
      </c>
      <c r="H2739">
        <v>113</v>
      </c>
      <c r="I2739" s="167">
        <v>19679.243210637764</v>
      </c>
      <c r="J2739" s="22">
        <v>1.0026454541859957</v>
      </c>
      <c r="K2739" s="22" t="s">
        <v>342</v>
      </c>
      <c r="L2739" s="22" t="s">
        <v>58</v>
      </c>
      <c r="M2739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39" s="24" t="str">
        <f>IFERROR(IF(Table1[[#This Row],[Medicare Rate in CR]]&gt;0,"Y","N"),"N")</f>
        <v>Y</v>
      </c>
      <c r="O2739" s="166">
        <f>Table1[[#This Row],[Medicare Rate in CR]]*Table1[[#This Row],[SumOfUnits]]*Table1[[#This Row],[Actuarial Factor 06/20/2023]]</f>
        <v>31524.296042516395</v>
      </c>
      <c r="P27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31524.296042516395</v>
      </c>
      <c r="Q2739" s="166">
        <f>Table1[[#This Row],[Trended Medicare Pricing for all RHCs]]-Table1[[#This Row],[SumOfSFY24 Estimated Payment 5/04/23]]</f>
        <v>11845.052831878631</v>
      </c>
      <c r="R2739" s="24">
        <f>Table1[[#This Row],[SumOfUnits]]*Table1[[#This Row],[Actuarial Factor 06/20/2023]]</f>
        <v>113.29893632301751</v>
      </c>
      <c r="S2739" s="23"/>
    </row>
    <row r="2740" spans="1:19" x14ac:dyDescent="0.25">
      <c r="A2740" s="192" t="s">
        <v>340</v>
      </c>
      <c r="B2740" s="193" t="s">
        <v>341</v>
      </c>
      <c r="C2740" s="192" t="s">
        <v>55</v>
      </c>
      <c r="D2740" s="192" t="s">
        <v>30</v>
      </c>
      <c r="E2740" s="192" t="s">
        <v>64</v>
      </c>
      <c r="F2740" s="194">
        <v>9019.0517490604179</v>
      </c>
      <c r="G2740">
        <v>52</v>
      </c>
      <c r="H2740">
        <v>52</v>
      </c>
      <c r="I2740" s="167">
        <v>8842.2724940461794</v>
      </c>
      <c r="J2740" s="22">
        <v>0.98039935240058296</v>
      </c>
      <c r="K2740" s="22" t="s">
        <v>342</v>
      </c>
      <c r="L2740" s="22" t="s">
        <v>58</v>
      </c>
      <c r="M2740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40" s="24" t="str">
        <f>IFERROR(IF(Table1[[#This Row],[Medicare Rate in CR]]&gt;0,"Y","N"),"N")</f>
        <v>Y</v>
      </c>
      <c r="O2740" s="166">
        <f>Table1[[#This Row],[Medicare Rate in CR]]*Table1[[#This Row],[SumOfUnits]]*Table1[[#This Row],[Actuarial Factor 06/20/2023]]</f>
        <v>14184.888422220785</v>
      </c>
      <c r="P27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14184.888422220785</v>
      </c>
      <c r="Q2740" s="166">
        <f>Table1[[#This Row],[Trended Medicare Pricing for all RHCs]]-Table1[[#This Row],[SumOfSFY24 Estimated Payment 5/04/23]]</f>
        <v>5342.6159281746059</v>
      </c>
      <c r="R2740" s="24">
        <f>Table1[[#This Row],[SumOfUnits]]*Table1[[#This Row],[Actuarial Factor 06/20/2023]]</f>
        <v>50.980766324830313</v>
      </c>
      <c r="S2740" s="23"/>
    </row>
    <row r="2741" spans="1:19" x14ac:dyDescent="0.25">
      <c r="A2741" s="192" t="s">
        <v>340</v>
      </c>
      <c r="B2741" s="193" t="s">
        <v>341</v>
      </c>
      <c r="C2741" s="192" t="s">
        <v>55</v>
      </c>
      <c r="D2741" s="192" t="s">
        <v>30</v>
      </c>
      <c r="E2741" s="192" t="s">
        <v>77</v>
      </c>
      <c r="F2741" s="194">
        <v>25836.330345957467</v>
      </c>
      <c r="G2741">
        <v>149</v>
      </c>
      <c r="H2741">
        <v>149</v>
      </c>
      <c r="I2741" s="167">
        <v>32726.667306504391</v>
      </c>
      <c r="J2741" s="22">
        <v>1.2666917812352958</v>
      </c>
      <c r="K2741" s="22" t="s">
        <v>342</v>
      </c>
      <c r="L2741" s="22" t="s">
        <v>58</v>
      </c>
      <c r="M2741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41" s="24" t="str">
        <f>IFERROR(IF(Table1[[#This Row],[Medicare Rate in CR]]&gt;0,"Y","N"),"N")</f>
        <v>Y</v>
      </c>
      <c r="O2741" s="166">
        <f>Table1[[#This Row],[Medicare Rate in CR]]*Table1[[#This Row],[SumOfUnits]]*Table1[[#This Row],[Actuarial Factor 06/20/2023]]</f>
        <v>52514.203860425398</v>
      </c>
      <c r="P27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52514.203860425398</v>
      </c>
      <c r="Q2741" s="166">
        <f>Table1[[#This Row],[Trended Medicare Pricing for all RHCs]]-Table1[[#This Row],[SumOfSFY24 Estimated Payment 5/04/23]]</f>
        <v>19787.536553921007</v>
      </c>
      <c r="R2741" s="24">
        <f>Table1[[#This Row],[SumOfUnits]]*Table1[[#This Row],[Actuarial Factor 06/20/2023]]</f>
        <v>188.73707540405908</v>
      </c>
      <c r="S2741" s="23"/>
    </row>
    <row r="2742" spans="1:19" x14ac:dyDescent="0.25">
      <c r="A2742" s="192" t="s">
        <v>340</v>
      </c>
      <c r="B2742" s="193" t="s">
        <v>341</v>
      </c>
      <c r="C2742" s="192" t="s">
        <v>55</v>
      </c>
      <c r="D2742" s="192" t="s">
        <v>32</v>
      </c>
      <c r="E2742" s="192" t="s">
        <v>65</v>
      </c>
      <c r="F2742" s="194">
        <v>346.63197455912115</v>
      </c>
      <c r="G2742">
        <v>2</v>
      </c>
      <c r="H2742">
        <v>2</v>
      </c>
      <c r="I2742" s="167">
        <v>430.33132956684096</v>
      </c>
      <c r="J2742" s="22">
        <v>1.241464611319185</v>
      </c>
      <c r="K2742" s="22" t="s">
        <v>342</v>
      </c>
      <c r="L2742" s="22" t="s">
        <v>58</v>
      </c>
      <c r="M2742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42" s="24" t="str">
        <f>IFERROR(IF(Table1[[#This Row],[Medicare Rate in CR]]&gt;0,"Y","N"),"N")</f>
        <v>Y</v>
      </c>
      <c r="O2742" s="166">
        <f>Table1[[#This Row],[Medicare Rate in CR]]*Table1[[#This Row],[SumOfUnits]]*Table1[[#This Row],[Actuarial Factor 06/20/2023]]</f>
        <v>690.85022690690005</v>
      </c>
      <c r="P27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690.85022690690005</v>
      </c>
      <c r="Q2742" s="166">
        <f>Table1[[#This Row],[Trended Medicare Pricing for all RHCs]]-Table1[[#This Row],[SumOfSFY24 Estimated Payment 5/04/23]]</f>
        <v>260.51889734005908</v>
      </c>
      <c r="R2742" s="24">
        <f>Table1[[#This Row],[SumOfUnits]]*Table1[[#This Row],[Actuarial Factor 06/20/2023]]</f>
        <v>2.4829292226383699</v>
      </c>
      <c r="S2742" s="23"/>
    </row>
    <row r="2743" spans="1:19" x14ac:dyDescent="0.25">
      <c r="A2743" s="192" t="s">
        <v>340</v>
      </c>
      <c r="B2743" s="193" t="s">
        <v>341</v>
      </c>
      <c r="C2743" s="192" t="s">
        <v>55</v>
      </c>
      <c r="D2743" s="192" t="s">
        <v>31</v>
      </c>
      <c r="E2743" s="192" t="s">
        <v>82</v>
      </c>
      <c r="F2743" s="194">
        <v>173.31598727956057</v>
      </c>
      <c r="G2743">
        <v>1</v>
      </c>
      <c r="H2743">
        <v>1</v>
      </c>
      <c r="I2743" s="167">
        <v>199.67890113145575</v>
      </c>
      <c r="J2743" s="22">
        <v>1.1521089558193585</v>
      </c>
      <c r="K2743" s="22" t="s">
        <v>342</v>
      </c>
      <c r="L2743" s="22" t="s">
        <v>58</v>
      </c>
      <c r="M2743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43" s="24" t="str">
        <f>IFERROR(IF(Table1[[#This Row],[Medicare Rate in CR]]&gt;0,"Y","N"),"N")</f>
        <v>Y</v>
      </c>
      <c r="O2743" s="166">
        <f>Table1[[#This Row],[Medicare Rate in CR]]*Table1[[#This Row],[SumOfUnits]]*Table1[[#This Row],[Actuarial Factor 06/20/2023]]</f>
        <v>320.56279586717829</v>
      </c>
      <c r="P27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320.56279586717829</v>
      </c>
      <c r="Q2743" s="166">
        <f>Table1[[#This Row],[Trended Medicare Pricing for all RHCs]]-Table1[[#This Row],[SumOfSFY24 Estimated Payment 5/04/23]]</f>
        <v>120.88389473572255</v>
      </c>
      <c r="R2743" s="24">
        <f>Table1[[#This Row],[SumOfUnits]]*Table1[[#This Row],[Actuarial Factor 06/20/2023]]</f>
        <v>1.1521089558193585</v>
      </c>
      <c r="S2743" s="23"/>
    </row>
    <row r="2744" spans="1:19" x14ac:dyDescent="0.25">
      <c r="A2744" s="192" t="s">
        <v>340</v>
      </c>
      <c r="B2744" s="193" t="s">
        <v>341</v>
      </c>
      <c r="C2744" s="192" t="s">
        <v>55</v>
      </c>
      <c r="D2744" s="192" t="s">
        <v>31</v>
      </c>
      <c r="E2744" s="192" t="s">
        <v>69</v>
      </c>
      <c r="F2744" s="194">
        <v>173.31598727956057</v>
      </c>
      <c r="G2744">
        <v>1</v>
      </c>
      <c r="H2744">
        <v>1</v>
      </c>
      <c r="I2744" s="167">
        <v>181.5394636555726</v>
      </c>
      <c r="J2744" s="22">
        <v>1.0474478812087167</v>
      </c>
      <c r="K2744" s="22" t="s">
        <v>342</v>
      </c>
      <c r="L2744" s="22" t="s">
        <v>58</v>
      </c>
      <c r="M2744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44" s="24" t="str">
        <f>IFERROR(IF(Table1[[#This Row],[Medicare Rate in CR]]&gt;0,"Y","N"),"N")</f>
        <v>Y</v>
      </c>
      <c r="O2744" s="166">
        <f>Table1[[#This Row],[Medicare Rate in CR]]*Table1[[#This Row],[SumOfUnits]]*Table1[[#This Row],[Actuarial Factor 06/20/2023]]</f>
        <v>291.44189846751334</v>
      </c>
      <c r="P27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291.44189846751334</v>
      </c>
      <c r="Q2744" s="166">
        <f>Table1[[#This Row],[Trended Medicare Pricing for all RHCs]]-Table1[[#This Row],[SumOfSFY24 Estimated Payment 5/04/23]]</f>
        <v>109.90243481194074</v>
      </c>
      <c r="R2744" s="24">
        <f>Table1[[#This Row],[SumOfUnits]]*Table1[[#This Row],[Actuarial Factor 06/20/2023]]</f>
        <v>1.0474478812087167</v>
      </c>
      <c r="S2744" s="23"/>
    </row>
    <row r="2745" spans="1:19" x14ac:dyDescent="0.25">
      <c r="A2745" s="192" t="s">
        <v>340</v>
      </c>
      <c r="B2745" s="193" t="s">
        <v>341</v>
      </c>
      <c r="C2745" s="192" t="s">
        <v>83</v>
      </c>
      <c r="D2745" s="192" t="s">
        <v>30</v>
      </c>
      <c r="E2745" s="192" t="s">
        <v>62</v>
      </c>
      <c r="F2745" s="194">
        <v>519.94796183868175</v>
      </c>
      <c r="G2745">
        <v>3</v>
      </c>
      <c r="H2745">
        <v>3</v>
      </c>
      <c r="I2745" s="167">
        <v>495.45232951163098</v>
      </c>
      <c r="J2745" s="22">
        <v>0.95288830012829107</v>
      </c>
      <c r="K2745" s="22" t="s">
        <v>342</v>
      </c>
      <c r="L2745" s="22" t="s">
        <v>58</v>
      </c>
      <c r="M2745" s="22" t="str">
        <f>IFERROR(IFERROR(INDEX(FreeStand_Medicare!E:E,MATCH(Table1[[#This Row],[Medicare Number]],FreeStand_Medicare!A:A,0)),INDEX(HospBased_Medicare_CR!F:F,MATCH(Table1[[#This Row],[Medicare Number]],HospBased_Medicare_CR!G:G,0))),0)</f>
        <v>278.24</v>
      </c>
      <c r="N2745" s="24" t="str">
        <f>IFERROR(IF(Table1[[#This Row],[Medicare Rate in CR]]&gt;0,"Y","N"),"N")</f>
        <v>Y</v>
      </c>
      <c r="O2745" s="166">
        <f>Table1[[#This Row],[Medicare Rate in CR]]*Table1[[#This Row],[SumOfUnits]]*Table1[[#This Row],[Actuarial Factor 06/20/2023]]</f>
        <v>795.39492188308714</v>
      </c>
      <c r="P27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795.39492188308714</v>
      </c>
      <c r="Q2745" s="166">
        <f>Table1[[#This Row],[Trended Medicare Pricing for all RHCs]]-Table1[[#This Row],[SumOfSFY24 Estimated Payment 5/04/23]]</f>
        <v>299.94259237145616</v>
      </c>
      <c r="R2745" s="24">
        <f>Table1[[#This Row],[SumOfUnits]]*Table1[[#This Row],[Actuarial Factor 06/20/2023]]</f>
        <v>2.8586649003848734</v>
      </c>
      <c r="S2745" s="23"/>
    </row>
    <row r="2746" spans="1:19" x14ac:dyDescent="0.25">
      <c r="A2746" s="192" t="s">
        <v>343</v>
      </c>
      <c r="B2746" s="193" t="s">
        <v>344</v>
      </c>
      <c r="C2746" s="192" t="s">
        <v>76</v>
      </c>
      <c r="D2746" s="192" t="s">
        <v>30</v>
      </c>
      <c r="E2746" s="192" t="s">
        <v>56</v>
      </c>
      <c r="F2746" s="194">
        <v>941.94854004047397</v>
      </c>
      <c r="G2746">
        <v>6</v>
      </c>
      <c r="H2746">
        <v>6</v>
      </c>
      <c r="I2746" s="167">
        <v>1006.875632618577</v>
      </c>
      <c r="J2746" s="22">
        <v>1.0689284921820816</v>
      </c>
      <c r="K2746" s="22" t="s">
        <v>345</v>
      </c>
      <c r="L2746" s="22" t="s">
        <v>58</v>
      </c>
      <c r="M27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46" s="24" t="str">
        <f>IFERROR(IF(Table1[[#This Row],[Medicare Rate in CR]]&gt;0,"Y","N"),"N")</f>
        <v>N</v>
      </c>
      <c r="O2746" s="166">
        <f>Table1[[#This Row],[Medicare Rate in CR]]*Table1[[#This Row],[SumOfUnits]]*Table1[[#This Row],[Actuarial Factor 06/20/2023]]</f>
        <v>0</v>
      </c>
      <c r="P27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1448.6124142744156</v>
      </c>
      <c r="Q2746" s="166">
        <f>Table1[[#This Row],[Trended Medicare Pricing for all RHCs]]-Table1[[#This Row],[SumOfSFY24 Estimated Payment 5/04/23]]</f>
        <v>441.73678165583863</v>
      </c>
      <c r="R2746" s="24">
        <f>Table1[[#This Row],[SumOfUnits]]*Table1[[#This Row],[Actuarial Factor 06/20/2023]]</f>
        <v>6.4135709530924903</v>
      </c>
      <c r="S2746" s="23"/>
    </row>
    <row r="2747" spans="1:19" x14ac:dyDescent="0.25">
      <c r="A2747" s="192" t="s">
        <v>343</v>
      </c>
      <c r="B2747" s="193" t="s">
        <v>344</v>
      </c>
      <c r="C2747" s="192" t="s">
        <v>76</v>
      </c>
      <c r="D2747" s="192" t="s">
        <v>30</v>
      </c>
      <c r="E2747" s="192" t="s">
        <v>59</v>
      </c>
      <c r="F2747" s="194">
        <v>4206.5433169509497</v>
      </c>
      <c r="G2747">
        <v>27</v>
      </c>
      <c r="H2747">
        <v>27</v>
      </c>
      <c r="I2747" s="167">
        <v>4373.3273239941263</v>
      </c>
      <c r="J2747" s="22">
        <v>1.0396487078526193</v>
      </c>
      <c r="K2747" s="22" t="s">
        <v>345</v>
      </c>
      <c r="L2747" s="22" t="s">
        <v>58</v>
      </c>
      <c r="M27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47" s="24" t="str">
        <f>IFERROR(IF(Table1[[#This Row],[Medicare Rate in CR]]&gt;0,"Y","N"),"N")</f>
        <v>N</v>
      </c>
      <c r="O2747" s="166">
        <f>Table1[[#This Row],[Medicare Rate in CR]]*Table1[[#This Row],[SumOfUnits]]*Table1[[#This Row],[Actuarial Factor 06/20/2023]]</f>
        <v>0</v>
      </c>
      <c r="P27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6291.9948084822827</v>
      </c>
      <c r="Q2747" s="166">
        <f>Table1[[#This Row],[Trended Medicare Pricing for all RHCs]]-Table1[[#This Row],[SumOfSFY24 Estimated Payment 5/04/23]]</f>
        <v>1918.6674844881563</v>
      </c>
      <c r="R2747" s="24">
        <f>Table1[[#This Row],[SumOfUnits]]*Table1[[#This Row],[Actuarial Factor 06/20/2023]]</f>
        <v>28.070515112020722</v>
      </c>
      <c r="S2747" s="23"/>
    </row>
    <row r="2748" spans="1:19" x14ac:dyDescent="0.25">
      <c r="A2748" s="192" t="s">
        <v>343</v>
      </c>
      <c r="B2748" s="193" t="s">
        <v>344</v>
      </c>
      <c r="C2748" s="192" t="s">
        <v>76</v>
      </c>
      <c r="D2748" s="192" t="s">
        <v>30</v>
      </c>
      <c r="E2748" s="192" t="s">
        <v>60</v>
      </c>
      <c r="F2748" s="194">
        <v>946.59342777295933</v>
      </c>
      <c r="G2748">
        <v>6</v>
      </c>
      <c r="H2748">
        <v>6</v>
      </c>
      <c r="I2748" s="167">
        <v>830.90861994167926</v>
      </c>
      <c r="J2748" s="22">
        <v>0.87778828329344039</v>
      </c>
      <c r="K2748" s="22" t="s">
        <v>345</v>
      </c>
      <c r="L2748" s="22" t="s">
        <v>58</v>
      </c>
      <c r="M27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48" s="24" t="str">
        <f>IFERROR(IF(Table1[[#This Row],[Medicare Rate in CR]]&gt;0,"Y","N"),"N")</f>
        <v>N</v>
      </c>
      <c r="O2748" s="166">
        <f>Table1[[#This Row],[Medicare Rate in CR]]*Table1[[#This Row],[SumOfUnits]]*Table1[[#This Row],[Actuarial Factor 06/20/2023]]</f>
        <v>0</v>
      </c>
      <c r="P27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1195.4451006474094</v>
      </c>
      <c r="Q2748" s="166">
        <f>Table1[[#This Row],[Trended Medicare Pricing for all RHCs]]-Table1[[#This Row],[SumOfSFY24 Estimated Payment 5/04/23]]</f>
        <v>364.53648070573013</v>
      </c>
      <c r="R2748" s="24">
        <f>Table1[[#This Row],[SumOfUnits]]*Table1[[#This Row],[Actuarial Factor 06/20/2023]]</f>
        <v>5.2667296997606421</v>
      </c>
      <c r="S2748" s="23"/>
    </row>
    <row r="2749" spans="1:19" x14ac:dyDescent="0.25">
      <c r="A2749" s="192" t="s">
        <v>343</v>
      </c>
      <c r="B2749" s="193" t="s">
        <v>344</v>
      </c>
      <c r="C2749" s="192" t="s">
        <v>76</v>
      </c>
      <c r="D2749" s="192" t="s">
        <v>30</v>
      </c>
      <c r="E2749" s="192" t="s">
        <v>62</v>
      </c>
      <c r="F2749" s="194">
        <v>3010.5618194083063</v>
      </c>
      <c r="G2749">
        <v>19</v>
      </c>
      <c r="H2749">
        <v>19</v>
      </c>
      <c r="I2749" s="167">
        <v>3161.9262119710265</v>
      </c>
      <c r="J2749" s="22">
        <v>1.0502777892109418</v>
      </c>
      <c r="K2749" s="22" t="s">
        <v>345</v>
      </c>
      <c r="L2749" s="22" t="s">
        <v>58</v>
      </c>
      <c r="M27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49" s="24" t="str">
        <f>IFERROR(IF(Table1[[#This Row],[Medicare Rate in CR]]&gt;0,"Y","N"),"N")</f>
        <v>N</v>
      </c>
      <c r="O2749" s="166">
        <f>Table1[[#This Row],[Medicare Rate in CR]]*Table1[[#This Row],[SumOfUnits]]*Table1[[#This Row],[Actuarial Factor 06/20/2023]]</f>
        <v>0</v>
      </c>
      <c r="P27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4549.1274347047865</v>
      </c>
      <c r="Q2749" s="166">
        <f>Table1[[#This Row],[Trended Medicare Pricing for all RHCs]]-Table1[[#This Row],[SumOfSFY24 Estimated Payment 5/04/23]]</f>
        <v>1387.20122273376</v>
      </c>
      <c r="R2749" s="24">
        <f>Table1[[#This Row],[SumOfUnits]]*Table1[[#This Row],[Actuarial Factor 06/20/2023]]</f>
        <v>19.955277995007894</v>
      </c>
      <c r="S2749" s="23"/>
    </row>
    <row r="2750" spans="1:19" x14ac:dyDescent="0.25">
      <c r="A2750" s="192" t="s">
        <v>343</v>
      </c>
      <c r="B2750" s="193" t="s">
        <v>344</v>
      </c>
      <c r="C2750" s="192" t="s">
        <v>76</v>
      </c>
      <c r="D2750" s="192" t="s">
        <v>30</v>
      </c>
      <c r="E2750" s="192" t="s">
        <v>63</v>
      </c>
      <c r="F2750" s="194">
        <v>465.16334200636021</v>
      </c>
      <c r="G2750">
        <v>3</v>
      </c>
      <c r="H2750">
        <v>3</v>
      </c>
      <c r="I2750" s="167">
        <v>469.13856879750051</v>
      </c>
      <c r="J2750" s="22">
        <v>1.0085458728841232</v>
      </c>
      <c r="K2750" s="22" t="s">
        <v>345</v>
      </c>
      <c r="L2750" s="22" t="s">
        <v>58</v>
      </c>
      <c r="M27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50" s="24" t="str">
        <f>IFERROR(IF(Table1[[#This Row],[Medicare Rate in CR]]&gt;0,"Y","N"),"N")</f>
        <v>N</v>
      </c>
      <c r="O2750" s="166">
        <f>Table1[[#This Row],[Medicare Rate in CR]]*Table1[[#This Row],[SumOfUnits]]*Table1[[#This Row],[Actuarial Factor 06/20/2023]]</f>
        <v>0</v>
      </c>
      <c r="P27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674.95918339741593</v>
      </c>
      <c r="Q2750" s="166">
        <f>Table1[[#This Row],[Trended Medicare Pricing for all RHCs]]-Table1[[#This Row],[SumOfSFY24 Estimated Payment 5/04/23]]</f>
        <v>205.82061459991542</v>
      </c>
      <c r="R2750" s="24">
        <f>Table1[[#This Row],[SumOfUnits]]*Table1[[#This Row],[Actuarial Factor 06/20/2023]]</f>
        <v>3.0256376186523699</v>
      </c>
      <c r="S2750" s="23"/>
    </row>
    <row r="2751" spans="1:19" x14ac:dyDescent="0.25">
      <c r="A2751" s="192" t="s">
        <v>343</v>
      </c>
      <c r="B2751" s="193" t="s">
        <v>344</v>
      </c>
      <c r="C2751" s="192" t="s">
        <v>76</v>
      </c>
      <c r="D2751" s="192" t="s">
        <v>30</v>
      </c>
      <c r="E2751" s="192" t="s">
        <v>64</v>
      </c>
      <c r="F2751" s="194">
        <v>1240.4355786836275</v>
      </c>
      <c r="G2751">
        <v>8</v>
      </c>
      <c r="H2751">
        <v>8</v>
      </c>
      <c r="I2751" s="167">
        <v>1169.3951105595841</v>
      </c>
      <c r="J2751" s="22">
        <v>0.94272941751684292</v>
      </c>
      <c r="K2751" s="22" t="s">
        <v>345</v>
      </c>
      <c r="L2751" s="22" t="s">
        <v>58</v>
      </c>
      <c r="M27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51" s="24" t="str">
        <f>IFERROR(IF(Table1[[#This Row],[Medicare Rate in CR]]&gt;0,"Y","N"),"N")</f>
        <v>N</v>
      </c>
      <c r="O2751" s="166">
        <f>Table1[[#This Row],[Medicare Rate in CR]]*Table1[[#This Row],[SumOfUnits]]*Table1[[#This Row],[Actuarial Factor 06/20/2023]]</f>
        <v>0</v>
      </c>
      <c r="P27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1682.4324866645518</v>
      </c>
      <c r="Q2751" s="166">
        <f>Table1[[#This Row],[Trended Medicare Pricing for all RHCs]]-Table1[[#This Row],[SumOfSFY24 Estimated Payment 5/04/23]]</f>
        <v>513.03737610496773</v>
      </c>
      <c r="R2751" s="24">
        <f>Table1[[#This Row],[SumOfUnits]]*Table1[[#This Row],[Actuarial Factor 06/20/2023]]</f>
        <v>7.5418353401347433</v>
      </c>
      <c r="S2751" s="23"/>
    </row>
    <row r="2752" spans="1:19" x14ac:dyDescent="0.25">
      <c r="A2752" s="192" t="s">
        <v>343</v>
      </c>
      <c r="B2752" s="193" t="s">
        <v>344</v>
      </c>
      <c r="C2752" s="192" t="s">
        <v>76</v>
      </c>
      <c r="D2752" s="192" t="s">
        <v>30</v>
      </c>
      <c r="E2752" s="192" t="s">
        <v>77</v>
      </c>
      <c r="F2752" s="194">
        <v>1546.2465066975044</v>
      </c>
      <c r="G2752">
        <v>10</v>
      </c>
      <c r="H2752">
        <v>10</v>
      </c>
      <c r="I2752" s="167">
        <v>2070.0530530209053</v>
      </c>
      <c r="J2752" s="22">
        <v>1.3387600515535873</v>
      </c>
      <c r="K2752" s="22" t="s">
        <v>345</v>
      </c>
      <c r="L2752" s="22" t="s">
        <v>58</v>
      </c>
      <c r="M27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52" s="24" t="str">
        <f>IFERROR(IF(Table1[[#This Row],[Medicare Rate in CR]]&gt;0,"Y","N"),"N")</f>
        <v>N</v>
      </c>
      <c r="O2752" s="166">
        <f>Table1[[#This Row],[Medicare Rate in CR]]*Table1[[#This Row],[SumOfUnits]]*Table1[[#This Row],[Actuarial Factor 06/20/2023]]</f>
        <v>0</v>
      </c>
      <c r="P27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2978.2273536742773</v>
      </c>
      <c r="Q2752" s="166">
        <f>Table1[[#This Row],[Trended Medicare Pricing for all RHCs]]-Table1[[#This Row],[SumOfSFY24 Estimated Payment 5/04/23]]</f>
        <v>908.17430065337203</v>
      </c>
      <c r="R2752" s="24">
        <f>Table1[[#This Row],[SumOfUnits]]*Table1[[#This Row],[Actuarial Factor 06/20/2023]]</f>
        <v>13.387600515535873</v>
      </c>
      <c r="S2752" s="23"/>
    </row>
    <row r="2753" spans="1:19" x14ac:dyDescent="0.25">
      <c r="A2753" s="192" t="s">
        <v>343</v>
      </c>
      <c r="B2753" s="193" t="s">
        <v>344</v>
      </c>
      <c r="C2753" s="192" t="s">
        <v>76</v>
      </c>
      <c r="D2753" s="192" t="s">
        <v>32</v>
      </c>
      <c r="E2753" s="192" t="s">
        <v>65</v>
      </c>
      <c r="F2753" s="194">
        <v>155.0544473354534</v>
      </c>
      <c r="G2753">
        <v>1</v>
      </c>
      <c r="H2753">
        <v>1</v>
      </c>
      <c r="I2753" s="167">
        <v>197.99976809305949</v>
      </c>
      <c r="J2753" s="22">
        <v>1.2769692936617019</v>
      </c>
      <c r="K2753" s="22" t="s">
        <v>345</v>
      </c>
      <c r="L2753" s="22" t="s">
        <v>58</v>
      </c>
      <c r="M27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53" s="24" t="str">
        <f>IFERROR(IF(Table1[[#This Row],[Medicare Rate in CR]]&gt;0,"Y","N"),"N")</f>
        <v>N</v>
      </c>
      <c r="O2753" s="166">
        <f>Table1[[#This Row],[Medicare Rate in CR]]*Table1[[#This Row],[SumOfUnits]]*Table1[[#This Row],[Actuarial Factor 06/20/2023]]</f>
        <v>0</v>
      </c>
      <c r="P27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284.86628615404766</v>
      </c>
      <c r="Q2753" s="166">
        <f>Table1[[#This Row],[Trended Medicare Pricing for all RHCs]]-Table1[[#This Row],[SumOfSFY24 Estimated Payment 5/04/23]]</f>
        <v>86.86651806098817</v>
      </c>
      <c r="R2753" s="24">
        <f>Table1[[#This Row],[SumOfUnits]]*Table1[[#This Row],[Actuarial Factor 06/20/2023]]</f>
        <v>1.2769692936617019</v>
      </c>
      <c r="S2753" s="23"/>
    </row>
    <row r="2754" spans="1:19" x14ac:dyDescent="0.25">
      <c r="A2754" s="192" t="s">
        <v>343</v>
      </c>
      <c r="B2754" s="193" t="s">
        <v>344</v>
      </c>
      <c r="C2754" s="192" t="s">
        <v>76</v>
      </c>
      <c r="D2754" s="192" t="s">
        <v>31</v>
      </c>
      <c r="E2754" s="192" t="s">
        <v>68</v>
      </c>
      <c r="F2754" s="194">
        <v>463.01435867784522</v>
      </c>
      <c r="G2754">
        <v>3</v>
      </c>
      <c r="H2754">
        <v>3</v>
      </c>
      <c r="I2754" s="167">
        <v>505.22809143487592</v>
      </c>
      <c r="J2754" s="22">
        <v>1.0911715413698477</v>
      </c>
      <c r="K2754" s="22" t="s">
        <v>345</v>
      </c>
      <c r="L2754" s="22" t="s">
        <v>58</v>
      </c>
      <c r="M27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54" s="24" t="str">
        <f>IFERROR(IF(Table1[[#This Row],[Medicare Rate in CR]]&gt;0,"Y","N"),"N")</f>
        <v>N</v>
      </c>
      <c r="O2754" s="166">
        <f>Table1[[#This Row],[Medicare Rate in CR]]*Table1[[#This Row],[SumOfUnits]]*Table1[[#This Row],[Actuarial Factor 06/20/2023]]</f>
        <v>0</v>
      </c>
      <c r="P27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726.88191230662176</v>
      </c>
      <c r="Q2754" s="166">
        <f>Table1[[#This Row],[Trended Medicare Pricing for all RHCs]]-Table1[[#This Row],[SumOfSFY24 Estimated Payment 5/04/23]]</f>
        <v>221.65382087174584</v>
      </c>
      <c r="R2754" s="24">
        <f>Table1[[#This Row],[SumOfUnits]]*Table1[[#This Row],[Actuarial Factor 06/20/2023]]</f>
        <v>3.2735146241095432</v>
      </c>
      <c r="S2754" s="23"/>
    </row>
    <row r="2755" spans="1:19" x14ac:dyDescent="0.25">
      <c r="A2755" s="192" t="s">
        <v>343</v>
      </c>
      <c r="B2755" s="193" t="s">
        <v>344</v>
      </c>
      <c r="C2755" s="192" t="s">
        <v>76</v>
      </c>
      <c r="D2755" s="192" t="s">
        <v>31</v>
      </c>
      <c r="E2755" s="192" t="s">
        <v>69</v>
      </c>
      <c r="F2755" s="194">
        <v>2168.613279367833</v>
      </c>
      <c r="G2755">
        <v>14</v>
      </c>
      <c r="H2755">
        <v>14</v>
      </c>
      <c r="I2755" s="167">
        <v>2268.5011616945608</v>
      </c>
      <c r="J2755" s="22">
        <v>1.0460607169000855</v>
      </c>
      <c r="K2755" s="22" t="s">
        <v>345</v>
      </c>
      <c r="L2755" s="22" t="s">
        <v>58</v>
      </c>
      <c r="M27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55" s="24" t="str">
        <f>IFERROR(IF(Table1[[#This Row],[Medicare Rate in CR]]&gt;0,"Y","N"),"N")</f>
        <v>N</v>
      </c>
      <c r="O2755" s="166">
        <f>Table1[[#This Row],[Medicare Rate in CR]]*Table1[[#This Row],[SumOfUnits]]*Table1[[#This Row],[Actuarial Factor 06/20/2023]]</f>
        <v>0</v>
      </c>
      <c r="P27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3263.7386765238552</v>
      </c>
      <c r="Q2755" s="166">
        <f>Table1[[#This Row],[Trended Medicare Pricing for all RHCs]]-Table1[[#This Row],[SumOfSFY24 Estimated Payment 5/04/23]]</f>
        <v>995.23751482929447</v>
      </c>
      <c r="R2755" s="24">
        <f>Table1[[#This Row],[SumOfUnits]]*Table1[[#This Row],[Actuarial Factor 06/20/2023]]</f>
        <v>14.644850036601197</v>
      </c>
      <c r="S2755" s="23"/>
    </row>
    <row r="2756" spans="1:19" x14ac:dyDescent="0.25">
      <c r="A2756" s="192" t="s">
        <v>343</v>
      </c>
      <c r="B2756" s="193" t="s">
        <v>344</v>
      </c>
      <c r="C2756" s="192" t="s">
        <v>55</v>
      </c>
      <c r="D2756" s="192" t="s">
        <v>30</v>
      </c>
      <c r="E2756" s="192" t="s">
        <v>56</v>
      </c>
      <c r="F2756" s="194">
        <v>1562.1663293822876</v>
      </c>
      <c r="G2756">
        <v>10</v>
      </c>
      <c r="H2756">
        <v>10</v>
      </c>
      <c r="I2756" s="167">
        <v>1675.2960242926981</v>
      </c>
      <c r="J2756" s="22">
        <v>1.0724184696485837</v>
      </c>
      <c r="K2756" s="22" t="s">
        <v>345</v>
      </c>
      <c r="L2756" s="22" t="s">
        <v>58</v>
      </c>
      <c r="M27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56" s="24" t="str">
        <f>IFERROR(IF(Table1[[#This Row],[Medicare Rate in CR]]&gt;0,"Y","N"),"N")</f>
        <v>N</v>
      </c>
      <c r="O2756" s="166">
        <f>Table1[[#This Row],[Medicare Rate in CR]]*Table1[[#This Row],[SumOfUnits]]*Table1[[#This Row],[Actuarial Factor 06/20/2023]]</f>
        <v>0</v>
      </c>
      <c r="P27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2430.0114504135499</v>
      </c>
      <c r="Q2756" s="166">
        <f>Table1[[#This Row],[Trended Medicare Pricing for all RHCs]]-Table1[[#This Row],[SumOfSFY24 Estimated Payment 5/04/23]]</f>
        <v>754.71542612085182</v>
      </c>
      <c r="R2756" s="24">
        <f>Table1[[#This Row],[SumOfUnits]]*Table1[[#This Row],[Actuarial Factor 06/20/2023]]</f>
        <v>10.724184696485837</v>
      </c>
      <c r="S2756" s="23"/>
    </row>
    <row r="2757" spans="1:19" x14ac:dyDescent="0.25">
      <c r="A2757" s="192" t="s">
        <v>343</v>
      </c>
      <c r="B2757" s="193" t="s">
        <v>344</v>
      </c>
      <c r="C2757" s="192" t="s">
        <v>55</v>
      </c>
      <c r="D2757" s="192" t="s">
        <v>30</v>
      </c>
      <c r="E2757" s="192" t="s">
        <v>59</v>
      </c>
      <c r="F2757" s="194">
        <v>12604.355786836257</v>
      </c>
      <c r="G2757">
        <v>81</v>
      </c>
      <c r="H2757">
        <v>81</v>
      </c>
      <c r="I2757" s="167">
        <v>12890.728305896442</v>
      </c>
      <c r="J2757" s="22">
        <v>1.0227201234163246</v>
      </c>
      <c r="K2757" s="22" t="s">
        <v>345</v>
      </c>
      <c r="L2757" s="22" t="s">
        <v>58</v>
      </c>
      <c r="M27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57" s="24" t="str">
        <f>IFERROR(IF(Table1[[#This Row],[Medicare Rate in CR]]&gt;0,"Y","N"),"N")</f>
        <v>N</v>
      </c>
      <c r="O2757" s="166">
        <f>Table1[[#This Row],[Medicare Rate in CR]]*Table1[[#This Row],[SumOfUnits]]*Table1[[#This Row],[Actuarial Factor 06/20/2023]]</f>
        <v>0</v>
      </c>
      <c r="P27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18697.959604317402</v>
      </c>
      <c r="Q2757" s="166">
        <f>Table1[[#This Row],[Trended Medicare Pricing for all RHCs]]-Table1[[#This Row],[SumOfSFY24 Estimated Payment 5/04/23]]</f>
        <v>5807.2312984209602</v>
      </c>
      <c r="R2757" s="24">
        <f>Table1[[#This Row],[SumOfUnits]]*Table1[[#This Row],[Actuarial Factor 06/20/2023]]</f>
        <v>82.840329996722289</v>
      </c>
      <c r="S2757" s="23"/>
    </row>
    <row r="2758" spans="1:19" x14ac:dyDescent="0.25">
      <c r="A2758" s="192" t="s">
        <v>343</v>
      </c>
      <c r="B2758" s="193" t="s">
        <v>344</v>
      </c>
      <c r="C2758" s="192" t="s">
        <v>55</v>
      </c>
      <c r="D2758" s="192" t="s">
        <v>30</v>
      </c>
      <c r="E2758" s="192" t="s">
        <v>60</v>
      </c>
      <c r="F2758" s="194">
        <v>11480.456779415999</v>
      </c>
      <c r="G2758">
        <v>74</v>
      </c>
      <c r="H2758">
        <v>74</v>
      </c>
      <c r="I2758" s="167">
        <v>10431.673631776772</v>
      </c>
      <c r="J2758" s="22">
        <v>0.90864621784738975</v>
      </c>
      <c r="K2758" s="22" t="s">
        <v>345</v>
      </c>
      <c r="L2758" s="22" t="s">
        <v>58</v>
      </c>
      <c r="M27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58" s="24" t="str">
        <f>IFERROR(IF(Table1[[#This Row],[Medicare Rate in CR]]&gt;0,"Y","N"),"N")</f>
        <v>N</v>
      </c>
      <c r="O2758" s="166">
        <f>Table1[[#This Row],[Medicare Rate in CR]]*Table1[[#This Row],[SumOfUnits]]*Table1[[#This Row],[Actuarial Factor 06/20/2023]]</f>
        <v>0</v>
      </c>
      <c r="P27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15131.108773983344</v>
      </c>
      <c r="Q2758" s="166">
        <f>Table1[[#This Row],[Trended Medicare Pricing for all RHCs]]-Table1[[#This Row],[SumOfSFY24 Estimated Payment 5/04/23]]</f>
        <v>4699.435142206572</v>
      </c>
      <c r="R2758" s="24">
        <f>Table1[[#This Row],[SumOfUnits]]*Table1[[#This Row],[Actuarial Factor 06/20/2023]]</f>
        <v>67.239820120706838</v>
      </c>
      <c r="S2758" s="23"/>
    </row>
    <row r="2759" spans="1:19" x14ac:dyDescent="0.25">
      <c r="A2759" s="192" t="s">
        <v>343</v>
      </c>
      <c r="B2759" s="193" t="s">
        <v>344</v>
      </c>
      <c r="C2759" s="192" t="s">
        <v>55</v>
      </c>
      <c r="D2759" s="192" t="s">
        <v>30</v>
      </c>
      <c r="E2759" s="192" t="s">
        <v>61</v>
      </c>
      <c r="F2759" s="194">
        <v>465.16334200636021</v>
      </c>
      <c r="G2759">
        <v>3</v>
      </c>
      <c r="H2759">
        <v>3</v>
      </c>
      <c r="I2759" s="167">
        <v>422.66891139533107</v>
      </c>
      <c r="J2759" s="22">
        <v>0.90864621784738975</v>
      </c>
      <c r="K2759" s="22" t="s">
        <v>345</v>
      </c>
      <c r="L2759" s="22" t="s">
        <v>58</v>
      </c>
      <c r="M27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59" s="24" t="str">
        <f>IFERROR(IF(Table1[[#This Row],[Medicare Rate in CR]]&gt;0,"Y","N"),"N")</f>
        <v>N</v>
      </c>
      <c r="O2759" s="166">
        <f>Table1[[#This Row],[Medicare Rate in CR]]*Table1[[#This Row],[SumOfUnits]]*Table1[[#This Row],[Actuarial Factor 06/20/2023]]</f>
        <v>0</v>
      </c>
      <c r="P27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613.07988530451939</v>
      </c>
      <c r="Q2759" s="166">
        <f>Table1[[#This Row],[Trended Medicare Pricing for all RHCs]]-Table1[[#This Row],[SumOfSFY24 Estimated Payment 5/04/23]]</f>
        <v>190.41097390918833</v>
      </c>
      <c r="R2759" s="24">
        <f>Table1[[#This Row],[SumOfUnits]]*Table1[[#This Row],[Actuarial Factor 06/20/2023]]</f>
        <v>2.725938653542169</v>
      </c>
      <c r="S2759" s="23"/>
    </row>
    <row r="2760" spans="1:19" x14ac:dyDescent="0.25">
      <c r="A2760" s="192" t="s">
        <v>343</v>
      </c>
      <c r="B2760" s="193" t="s">
        <v>344</v>
      </c>
      <c r="C2760" s="192" t="s">
        <v>55</v>
      </c>
      <c r="D2760" s="192" t="s">
        <v>30</v>
      </c>
      <c r="E2760" s="192" t="s">
        <v>62</v>
      </c>
      <c r="F2760" s="194">
        <v>20036.879637660215</v>
      </c>
      <c r="G2760">
        <v>133</v>
      </c>
      <c r="H2760">
        <v>133</v>
      </c>
      <c r="I2760" s="167">
        <v>21012.913848354216</v>
      </c>
      <c r="J2760" s="22">
        <v>1.0487118866981413</v>
      </c>
      <c r="K2760" s="22" t="s">
        <v>345</v>
      </c>
      <c r="L2760" s="22" t="s">
        <v>58</v>
      </c>
      <c r="M27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60" s="24" t="str">
        <f>IFERROR(IF(Table1[[#This Row],[Medicare Rate in CR]]&gt;0,"Y","N"),"N")</f>
        <v>N</v>
      </c>
      <c r="O2760" s="166">
        <f>Table1[[#This Row],[Medicare Rate in CR]]*Table1[[#This Row],[SumOfUnits]]*Table1[[#This Row],[Actuarial Factor 06/20/2023]]</f>
        <v>0</v>
      </c>
      <c r="P27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30479.163394190091</v>
      </c>
      <c r="Q2760" s="166">
        <f>Table1[[#This Row],[Trended Medicare Pricing for all RHCs]]-Table1[[#This Row],[SumOfSFY24 Estimated Payment 5/04/23]]</f>
        <v>9466.2495458358753</v>
      </c>
      <c r="R2760" s="24">
        <f>Table1[[#This Row],[SumOfUnits]]*Table1[[#This Row],[Actuarial Factor 06/20/2023]]</f>
        <v>139.47868093085279</v>
      </c>
      <c r="S2760" s="23"/>
    </row>
    <row r="2761" spans="1:19" x14ac:dyDescent="0.25">
      <c r="A2761" s="192" t="s">
        <v>343</v>
      </c>
      <c r="B2761" s="193" t="s">
        <v>344</v>
      </c>
      <c r="C2761" s="192" t="s">
        <v>55</v>
      </c>
      <c r="D2761" s="192" t="s">
        <v>30</v>
      </c>
      <c r="E2761" s="192" t="s">
        <v>63</v>
      </c>
      <c r="F2761" s="194">
        <v>4216.8353088561244</v>
      </c>
      <c r="G2761">
        <v>27</v>
      </c>
      <c r="H2761">
        <v>27</v>
      </c>
      <c r="I2761" s="167">
        <v>4227.9907534755921</v>
      </c>
      <c r="J2761" s="22">
        <v>1.0026454541859957</v>
      </c>
      <c r="K2761" s="22" t="s">
        <v>345</v>
      </c>
      <c r="L2761" s="22" t="s">
        <v>58</v>
      </c>
      <c r="M27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61" s="24" t="str">
        <f>IFERROR(IF(Table1[[#This Row],[Medicare Rate in CR]]&gt;0,"Y","N"),"N")</f>
        <v>N</v>
      </c>
      <c r="O2761" s="166">
        <f>Table1[[#This Row],[Medicare Rate in CR]]*Table1[[#This Row],[SumOfUnits]]*Table1[[#This Row],[Actuarial Factor 06/20/2023]]</f>
        <v>0</v>
      </c>
      <c r="P27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6132.6868769511721</v>
      </c>
      <c r="Q2761" s="166">
        <f>Table1[[#This Row],[Trended Medicare Pricing for all RHCs]]-Table1[[#This Row],[SumOfSFY24 Estimated Payment 5/04/23]]</f>
        <v>1904.69612347558</v>
      </c>
      <c r="R2761" s="24">
        <f>Table1[[#This Row],[SumOfUnits]]*Table1[[#This Row],[Actuarial Factor 06/20/2023]]</f>
        <v>27.071427263021885</v>
      </c>
      <c r="S2761" s="23"/>
    </row>
    <row r="2762" spans="1:19" x14ac:dyDescent="0.25">
      <c r="A2762" s="192" t="s">
        <v>343</v>
      </c>
      <c r="B2762" s="193" t="s">
        <v>344</v>
      </c>
      <c r="C2762" s="192" t="s">
        <v>55</v>
      </c>
      <c r="D2762" s="192" t="s">
        <v>30</v>
      </c>
      <c r="E2762" s="192" t="s">
        <v>64</v>
      </c>
      <c r="F2762" s="194">
        <v>5811.4773055796468</v>
      </c>
      <c r="G2762">
        <v>37</v>
      </c>
      <c r="H2762">
        <v>37</v>
      </c>
      <c r="I2762" s="167">
        <v>5697.5685868809705</v>
      </c>
      <c r="J2762" s="22">
        <v>0.98039935240058296</v>
      </c>
      <c r="K2762" s="22" t="s">
        <v>345</v>
      </c>
      <c r="L2762" s="22" t="s">
        <v>58</v>
      </c>
      <c r="M27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62" s="24" t="str">
        <f>IFERROR(IF(Table1[[#This Row],[Medicare Rate in CR]]&gt;0,"Y","N"),"N")</f>
        <v>N</v>
      </c>
      <c r="O2762" s="166">
        <f>Table1[[#This Row],[Medicare Rate in CR]]*Table1[[#This Row],[SumOfUnits]]*Table1[[#This Row],[Actuarial Factor 06/20/2023]]</f>
        <v>0</v>
      </c>
      <c r="P27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8264.304758606866</v>
      </c>
      <c r="Q2762" s="166">
        <f>Table1[[#This Row],[Trended Medicare Pricing for all RHCs]]-Table1[[#This Row],[SumOfSFY24 Estimated Payment 5/04/23]]</f>
        <v>2566.7361717258955</v>
      </c>
      <c r="R2762" s="24">
        <f>Table1[[#This Row],[SumOfUnits]]*Table1[[#This Row],[Actuarial Factor 06/20/2023]]</f>
        <v>36.274776038821571</v>
      </c>
      <c r="S2762" s="23"/>
    </row>
    <row r="2763" spans="1:19" x14ac:dyDescent="0.25">
      <c r="A2763" s="192" t="s">
        <v>343</v>
      </c>
      <c r="B2763" s="193" t="s">
        <v>344</v>
      </c>
      <c r="C2763" s="192" t="s">
        <v>55</v>
      </c>
      <c r="D2763" s="192" t="s">
        <v>30</v>
      </c>
      <c r="E2763" s="192" t="s">
        <v>77</v>
      </c>
      <c r="F2763" s="194">
        <v>1249.7253541485979</v>
      </c>
      <c r="G2763">
        <v>8</v>
      </c>
      <c r="H2763">
        <v>8</v>
      </c>
      <c r="I2763" s="167">
        <v>1583.0168349013984</v>
      </c>
      <c r="J2763" s="22">
        <v>1.2666917812352958</v>
      </c>
      <c r="K2763" s="22" t="s">
        <v>345</v>
      </c>
      <c r="L2763" s="22" t="s">
        <v>58</v>
      </c>
      <c r="M27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63" s="24" t="str">
        <f>IFERROR(IF(Table1[[#This Row],[Medicare Rate in CR]]&gt;0,"Y","N"),"N")</f>
        <v>N</v>
      </c>
      <c r="O2763" s="166">
        <f>Table1[[#This Row],[Medicare Rate in CR]]*Table1[[#This Row],[SumOfUnits]]*Table1[[#This Row],[Actuarial Factor 06/20/2023]]</f>
        <v>0</v>
      </c>
      <c r="P27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2296.1607854539579</v>
      </c>
      <c r="Q2763" s="166">
        <f>Table1[[#This Row],[Trended Medicare Pricing for all RHCs]]-Table1[[#This Row],[SumOfSFY24 Estimated Payment 5/04/23]]</f>
        <v>713.14395055255955</v>
      </c>
      <c r="R2763" s="24">
        <f>Table1[[#This Row],[SumOfUnits]]*Table1[[#This Row],[Actuarial Factor 06/20/2023]]</f>
        <v>10.133534249882366</v>
      </c>
      <c r="S2763" s="23"/>
    </row>
    <row r="2764" spans="1:19" x14ac:dyDescent="0.25">
      <c r="A2764" s="192" t="s">
        <v>343</v>
      </c>
      <c r="B2764" s="193" t="s">
        <v>344</v>
      </c>
      <c r="C2764" s="192" t="s">
        <v>55</v>
      </c>
      <c r="D2764" s="192" t="s">
        <v>32</v>
      </c>
      <c r="E2764" s="192" t="s">
        <v>65</v>
      </c>
      <c r="F2764" s="194">
        <v>3091.1535125758896</v>
      </c>
      <c r="G2764">
        <v>20</v>
      </c>
      <c r="H2764">
        <v>20</v>
      </c>
      <c r="I2764" s="167">
        <v>3837.5576940179603</v>
      </c>
      <c r="J2764" s="22">
        <v>1.241464611319185</v>
      </c>
      <c r="K2764" s="22" t="s">
        <v>345</v>
      </c>
      <c r="L2764" s="22" t="s">
        <v>58</v>
      </c>
      <c r="M27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64" s="24" t="str">
        <f>IFERROR(IF(Table1[[#This Row],[Medicare Rate in CR]]&gt;0,"Y","N"),"N")</f>
        <v>N</v>
      </c>
      <c r="O2764" s="166">
        <f>Table1[[#This Row],[Medicare Rate in CR]]*Table1[[#This Row],[SumOfUnits]]*Table1[[#This Row],[Actuarial Factor 06/20/2023]]</f>
        <v>0</v>
      </c>
      <c r="P27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5566.3649903445348</v>
      </c>
      <c r="Q2764" s="166">
        <f>Table1[[#This Row],[Trended Medicare Pricing for all RHCs]]-Table1[[#This Row],[SumOfSFY24 Estimated Payment 5/04/23]]</f>
        <v>1728.8072963265745</v>
      </c>
      <c r="R2764" s="24">
        <f>Table1[[#This Row],[SumOfUnits]]*Table1[[#This Row],[Actuarial Factor 06/20/2023]]</f>
        <v>24.8292922263837</v>
      </c>
      <c r="S2764" s="23"/>
    </row>
    <row r="2765" spans="1:19" x14ac:dyDescent="0.25">
      <c r="A2765" s="192" t="s">
        <v>343</v>
      </c>
      <c r="B2765" s="193" t="s">
        <v>344</v>
      </c>
      <c r="C2765" s="192" t="s">
        <v>55</v>
      </c>
      <c r="D2765" s="192" t="s">
        <v>32</v>
      </c>
      <c r="E2765" s="192" t="s">
        <v>66</v>
      </c>
      <c r="F2765" s="194">
        <v>1613.703382480486</v>
      </c>
      <c r="G2765">
        <v>12</v>
      </c>
      <c r="H2765">
        <v>12</v>
      </c>
      <c r="I2765" s="167">
        <v>1723.1609037315609</v>
      </c>
      <c r="J2765" s="22">
        <v>1.0678300129004028</v>
      </c>
      <c r="K2765" s="22" t="s">
        <v>345</v>
      </c>
      <c r="L2765" s="22" t="s">
        <v>58</v>
      </c>
      <c r="M27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65" s="24" t="str">
        <f>IFERROR(IF(Table1[[#This Row],[Medicare Rate in CR]]&gt;0,"Y","N"),"N")</f>
        <v>N</v>
      </c>
      <c r="O2765" s="166">
        <f>Table1[[#This Row],[Medicare Rate in CR]]*Table1[[#This Row],[SumOfUnits]]*Table1[[#This Row],[Actuarial Factor 06/20/2023]]</f>
        <v>0</v>
      </c>
      <c r="P27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2499.439302818445</v>
      </c>
      <c r="Q2765" s="166">
        <f>Table1[[#This Row],[Trended Medicare Pricing for all RHCs]]-Table1[[#This Row],[SumOfSFY24 Estimated Payment 5/04/23]]</f>
        <v>776.27839908688406</v>
      </c>
      <c r="R2765" s="24">
        <f>Table1[[#This Row],[SumOfUnits]]*Table1[[#This Row],[Actuarial Factor 06/20/2023]]</f>
        <v>12.813960154804834</v>
      </c>
      <c r="S2765" s="23"/>
    </row>
    <row r="2766" spans="1:19" x14ac:dyDescent="0.25">
      <c r="A2766" s="192" t="s">
        <v>343</v>
      </c>
      <c r="B2766" s="193" t="s">
        <v>344</v>
      </c>
      <c r="C2766" s="192" t="s">
        <v>55</v>
      </c>
      <c r="D2766" s="192" t="s">
        <v>31</v>
      </c>
      <c r="E2766" s="192" t="s">
        <v>69</v>
      </c>
      <c r="F2766" s="194">
        <v>310.10889467090681</v>
      </c>
      <c r="G2766">
        <v>2</v>
      </c>
      <c r="H2766">
        <v>2</v>
      </c>
      <c r="I2766" s="167">
        <v>324.82290466701841</v>
      </c>
      <c r="J2766" s="22">
        <v>1.0474478812087167</v>
      </c>
      <c r="K2766" s="22" t="s">
        <v>345</v>
      </c>
      <c r="L2766" s="22" t="s">
        <v>58</v>
      </c>
      <c r="M27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66" s="24" t="str">
        <f>IFERROR(IF(Table1[[#This Row],[Medicare Rate in CR]]&gt;0,"Y","N"),"N")</f>
        <v>N</v>
      </c>
      <c r="O2766" s="166">
        <f>Table1[[#This Row],[Medicare Rate in CR]]*Table1[[#This Row],[SumOfUnits]]*Table1[[#This Row],[Actuarial Factor 06/20/2023]]</f>
        <v>0</v>
      </c>
      <c r="P27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471.15456985024014</v>
      </c>
      <c r="Q2766" s="166">
        <f>Table1[[#This Row],[Trended Medicare Pricing for all RHCs]]-Table1[[#This Row],[SumOfSFY24 Estimated Payment 5/04/23]]</f>
        <v>146.33166518322173</v>
      </c>
      <c r="R2766" s="24">
        <f>Table1[[#This Row],[SumOfUnits]]*Table1[[#This Row],[Actuarial Factor 06/20/2023]]</f>
        <v>2.0948957624174334</v>
      </c>
      <c r="S2766" s="23"/>
    </row>
    <row r="2767" spans="1:19" x14ac:dyDescent="0.25">
      <c r="A2767" s="192" t="s">
        <v>343</v>
      </c>
      <c r="B2767" s="193" t="s">
        <v>344</v>
      </c>
      <c r="C2767" s="192" t="s">
        <v>83</v>
      </c>
      <c r="D2767" s="192" t="s">
        <v>31</v>
      </c>
      <c r="E2767" s="192" t="s">
        <v>69</v>
      </c>
      <c r="F2767" s="194">
        <v>155.0544473354534</v>
      </c>
      <c r="G2767">
        <v>1</v>
      </c>
      <c r="H2767">
        <v>1</v>
      </c>
      <c r="I2767" s="167">
        <v>179.52147222958797</v>
      </c>
      <c r="J2767" s="22">
        <v>1.1577963438946144</v>
      </c>
      <c r="K2767" s="22" t="s">
        <v>345</v>
      </c>
      <c r="L2767" s="22" t="s">
        <v>58</v>
      </c>
      <c r="M27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67" s="24" t="str">
        <f>IFERROR(IF(Table1[[#This Row],[Medicare Rate in CR]]&gt;0,"Y","N"),"N")</f>
        <v>N</v>
      </c>
      <c r="O2767" s="166">
        <f>Table1[[#This Row],[Medicare Rate in CR]]*Table1[[#This Row],[SumOfUnits]]*Table1[[#This Row],[Actuarial Factor 06/20/2023]]</f>
        <v>0</v>
      </c>
      <c r="P27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184.02830623779724</v>
      </c>
      <c r="Q2767" s="166">
        <f>Table1[[#This Row],[Trended Medicare Pricing for all RHCs]]-Table1[[#This Row],[SumOfSFY24 Estimated Payment 5/04/23]]</f>
        <v>4.5068340082092675</v>
      </c>
      <c r="R2767" s="24">
        <f>Table1[[#This Row],[SumOfUnits]]*Table1[[#This Row],[Actuarial Factor 06/20/2023]]</f>
        <v>1.1577963438946144</v>
      </c>
      <c r="S2767" s="23"/>
    </row>
    <row r="2768" spans="1:19" x14ac:dyDescent="0.25">
      <c r="A2768" s="192" t="s">
        <v>346</v>
      </c>
      <c r="B2768" s="193" t="s">
        <v>347</v>
      </c>
      <c r="C2768" s="192" t="s">
        <v>88</v>
      </c>
      <c r="D2768" s="192" t="s">
        <v>30</v>
      </c>
      <c r="E2768" s="192" t="s">
        <v>61</v>
      </c>
      <c r="F2768" s="194">
        <v>170.81044617904982</v>
      </c>
      <c r="G2768">
        <v>1</v>
      </c>
      <c r="H2768">
        <v>1</v>
      </c>
      <c r="I2768" s="167">
        <v>129.72588745051166</v>
      </c>
      <c r="J2768" s="22">
        <v>0.75947279778502652</v>
      </c>
      <c r="K2768" s="22" t="s">
        <v>348</v>
      </c>
      <c r="L2768" s="22" t="s">
        <v>58</v>
      </c>
      <c r="M27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68" s="24" t="str">
        <f>IFERROR(IF(Table1[[#This Row],[Medicare Rate in CR]]&gt;0,"Y","N"),"N")</f>
        <v>N</v>
      </c>
      <c r="O2768" s="166">
        <f>Table1[[#This Row],[Medicare Rate in CR]]*Table1[[#This Row],[SumOfUnits]]*Table1[[#This Row],[Actuarial Factor 06/20/2023]]</f>
        <v>0</v>
      </c>
      <c r="P27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152.38060012274491</v>
      </c>
      <c r="Q2768" s="166">
        <f>Table1[[#This Row],[Trended Medicare Pricing for all RHCs]]-Table1[[#This Row],[SumOfSFY24 Estimated Payment 5/04/23]]</f>
        <v>22.654712672233245</v>
      </c>
      <c r="R2768" s="24">
        <f>Table1[[#This Row],[SumOfUnits]]*Table1[[#This Row],[Actuarial Factor 06/20/2023]]</f>
        <v>0.75947279778502652</v>
      </c>
      <c r="S2768" s="23"/>
    </row>
    <row r="2769" spans="1:19" x14ac:dyDescent="0.25">
      <c r="A2769" s="192" t="s">
        <v>346</v>
      </c>
      <c r="B2769" s="193" t="s">
        <v>347</v>
      </c>
      <c r="C2769" s="192" t="s">
        <v>76</v>
      </c>
      <c r="D2769" s="192" t="s">
        <v>30</v>
      </c>
      <c r="E2769" s="192" t="s">
        <v>59</v>
      </c>
      <c r="F2769" s="194">
        <v>341.62089235809964</v>
      </c>
      <c r="G2769">
        <v>2</v>
      </c>
      <c r="H2769">
        <v>2</v>
      </c>
      <c r="I2769" s="167">
        <v>355.16571931555706</v>
      </c>
      <c r="J2769" s="22">
        <v>1.0396487078526193</v>
      </c>
      <c r="K2769" s="22" t="s">
        <v>348</v>
      </c>
      <c r="L2769" s="22" t="s">
        <v>58</v>
      </c>
      <c r="M27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69" s="24" t="str">
        <f>IFERROR(IF(Table1[[#This Row],[Medicare Rate in CR]]&gt;0,"Y","N"),"N")</f>
        <v>N</v>
      </c>
      <c r="O2769" s="166">
        <f>Table1[[#This Row],[Medicare Rate in CR]]*Table1[[#This Row],[SumOfUnits]]*Table1[[#This Row],[Actuarial Factor 06/20/2023]]</f>
        <v>0</v>
      </c>
      <c r="P27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510.98413096676819</v>
      </c>
      <c r="Q2769" s="166">
        <f>Table1[[#This Row],[Trended Medicare Pricing for all RHCs]]-Table1[[#This Row],[SumOfSFY24 Estimated Payment 5/04/23]]</f>
        <v>155.81841165121114</v>
      </c>
      <c r="R2769" s="24">
        <f>Table1[[#This Row],[SumOfUnits]]*Table1[[#This Row],[Actuarial Factor 06/20/2023]]</f>
        <v>2.0792974157052386</v>
      </c>
      <c r="S2769" s="23"/>
    </row>
    <row r="2770" spans="1:19" x14ac:dyDescent="0.25">
      <c r="A2770" s="192" t="s">
        <v>346</v>
      </c>
      <c r="B2770" s="193" t="s">
        <v>347</v>
      </c>
      <c r="C2770" s="192" t="s">
        <v>76</v>
      </c>
      <c r="D2770" s="192" t="s">
        <v>30</v>
      </c>
      <c r="E2770" s="192" t="s">
        <v>60</v>
      </c>
      <c r="F2770" s="194">
        <v>683.24178471619928</v>
      </c>
      <c r="G2770">
        <v>4</v>
      </c>
      <c r="H2770">
        <v>4</v>
      </c>
      <c r="I2770" s="167">
        <v>599.74163328037889</v>
      </c>
      <c r="J2770" s="22">
        <v>0.87778828329344039</v>
      </c>
      <c r="K2770" s="22" t="s">
        <v>348</v>
      </c>
      <c r="L2770" s="22" t="s">
        <v>58</v>
      </c>
      <c r="M27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70" s="24" t="str">
        <f>IFERROR(IF(Table1[[#This Row],[Medicare Rate in CR]]&gt;0,"Y","N"),"N")</f>
        <v>N</v>
      </c>
      <c r="O2770" s="166">
        <f>Table1[[#This Row],[Medicare Rate in CR]]*Table1[[#This Row],[SumOfUnits]]*Table1[[#This Row],[Actuarial Factor 06/20/2023]]</f>
        <v>0</v>
      </c>
      <c r="P27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862.86046377714422</v>
      </c>
      <c r="Q2770" s="166">
        <f>Table1[[#This Row],[Trended Medicare Pricing for all RHCs]]-Table1[[#This Row],[SumOfSFY24 Estimated Payment 5/04/23]]</f>
        <v>263.11883049676533</v>
      </c>
      <c r="R2770" s="24">
        <f>Table1[[#This Row],[SumOfUnits]]*Table1[[#This Row],[Actuarial Factor 06/20/2023]]</f>
        <v>3.5111531331737615</v>
      </c>
      <c r="S2770" s="23"/>
    </row>
    <row r="2771" spans="1:19" x14ac:dyDescent="0.25">
      <c r="A2771" s="192" t="s">
        <v>346</v>
      </c>
      <c r="B2771" s="193" t="s">
        <v>347</v>
      </c>
      <c r="C2771" s="192" t="s">
        <v>76</v>
      </c>
      <c r="D2771" s="192" t="s">
        <v>30</v>
      </c>
      <c r="E2771" s="192" t="s">
        <v>62</v>
      </c>
      <c r="F2771" s="194">
        <v>1024.862677074299</v>
      </c>
      <c r="G2771">
        <v>6</v>
      </c>
      <c r="H2771">
        <v>6</v>
      </c>
      <c r="I2771" s="167">
        <v>1076.3905067224021</v>
      </c>
      <c r="J2771" s="22">
        <v>1.0502777892109418</v>
      </c>
      <c r="K2771" s="22" t="s">
        <v>348</v>
      </c>
      <c r="L2771" s="22" t="s">
        <v>58</v>
      </c>
      <c r="M27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71" s="24" t="str">
        <f>IFERROR(IF(Table1[[#This Row],[Medicare Rate in CR]]&gt;0,"Y","N"),"N")</f>
        <v>N</v>
      </c>
      <c r="O2771" s="166">
        <f>Table1[[#This Row],[Medicare Rate in CR]]*Table1[[#This Row],[SumOfUnits]]*Table1[[#This Row],[Actuarial Factor 06/20/2023]]</f>
        <v>0</v>
      </c>
      <c r="P27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1548.6248749411156</v>
      </c>
      <c r="Q2771" s="166">
        <f>Table1[[#This Row],[Trended Medicare Pricing for all RHCs]]-Table1[[#This Row],[SumOfSFY24 Estimated Payment 5/04/23]]</f>
        <v>472.2343682187136</v>
      </c>
      <c r="R2771" s="24">
        <f>Table1[[#This Row],[SumOfUnits]]*Table1[[#This Row],[Actuarial Factor 06/20/2023]]</f>
        <v>6.301666735265651</v>
      </c>
      <c r="S2771" s="23"/>
    </row>
    <row r="2772" spans="1:19" x14ac:dyDescent="0.25">
      <c r="A2772" s="192" t="s">
        <v>346</v>
      </c>
      <c r="B2772" s="193" t="s">
        <v>347</v>
      </c>
      <c r="C2772" s="192" t="s">
        <v>76</v>
      </c>
      <c r="D2772" s="192" t="s">
        <v>30</v>
      </c>
      <c r="E2772" s="192" t="s">
        <v>63</v>
      </c>
      <c r="F2772" s="194">
        <v>851.69124024284474</v>
      </c>
      <c r="G2772">
        <v>5</v>
      </c>
      <c r="H2772">
        <v>5</v>
      </c>
      <c r="I2772" s="167">
        <v>858.96968531848131</v>
      </c>
      <c r="J2772" s="22">
        <v>1.0085458728841232</v>
      </c>
      <c r="K2772" s="22" t="s">
        <v>348</v>
      </c>
      <c r="L2772" s="22" t="s">
        <v>58</v>
      </c>
      <c r="M27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72" s="24" t="str">
        <f>IFERROR(IF(Table1[[#This Row],[Medicare Rate in CR]]&gt;0,"Y","N"),"N")</f>
        <v>N</v>
      </c>
      <c r="O2772" s="166">
        <f>Table1[[#This Row],[Medicare Rate in CR]]*Table1[[#This Row],[SumOfUnits]]*Table1[[#This Row],[Actuarial Factor 06/20/2023]]</f>
        <v>0</v>
      </c>
      <c r="P27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1235.8171251017943</v>
      </c>
      <c r="Q2772" s="166">
        <f>Table1[[#This Row],[Trended Medicare Pricing for all RHCs]]-Table1[[#This Row],[SumOfSFY24 Estimated Payment 5/04/23]]</f>
        <v>376.84743978331301</v>
      </c>
      <c r="R2772" s="24">
        <f>Table1[[#This Row],[SumOfUnits]]*Table1[[#This Row],[Actuarial Factor 06/20/2023]]</f>
        <v>5.0427293644206159</v>
      </c>
      <c r="S2772" s="23"/>
    </row>
    <row r="2773" spans="1:19" x14ac:dyDescent="0.25">
      <c r="A2773" s="192" t="s">
        <v>346</v>
      </c>
      <c r="B2773" s="193" t="s">
        <v>347</v>
      </c>
      <c r="C2773" s="192" t="s">
        <v>76</v>
      </c>
      <c r="D2773" s="192" t="s">
        <v>30</v>
      </c>
      <c r="E2773" s="192" t="s">
        <v>64</v>
      </c>
      <c r="F2773" s="194">
        <v>1871.8319360123353</v>
      </c>
      <c r="G2773">
        <v>11</v>
      </c>
      <c r="H2773">
        <v>11</v>
      </c>
      <c r="I2773" s="167">
        <v>1764.6310307263332</v>
      </c>
      <c r="J2773" s="22">
        <v>0.94272941751684292</v>
      </c>
      <c r="K2773" s="22" t="s">
        <v>348</v>
      </c>
      <c r="L2773" s="22" t="s">
        <v>58</v>
      </c>
      <c r="M27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73" s="24" t="str">
        <f>IFERROR(IF(Table1[[#This Row],[Medicare Rate in CR]]&gt;0,"Y","N"),"N")</f>
        <v>N</v>
      </c>
      <c r="O2773" s="166">
        <f>Table1[[#This Row],[Medicare Rate in CR]]*Table1[[#This Row],[SumOfUnits]]*Table1[[#This Row],[Actuarial Factor 06/20/2023]]</f>
        <v>0</v>
      </c>
      <c r="P27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2538.8104895099636</v>
      </c>
      <c r="Q2773" s="166">
        <f>Table1[[#This Row],[Trended Medicare Pricing for all RHCs]]-Table1[[#This Row],[SumOfSFY24 Estimated Payment 5/04/23]]</f>
        <v>774.17945878363048</v>
      </c>
      <c r="R2773" s="24">
        <f>Table1[[#This Row],[SumOfUnits]]*Table1[[#This Row],[Actuarial Factor 06/20/2023]]</f>
        <v>10.370023592685271</v>
      </c>
      <c r="S2773" s="23"/>
    </row>
    <row r="2774" spans="1:19" x14ac:dyDescent="0.25">
      <c r="A2774" s="192" t="s">
        <v>346</v>
      </c>
      <c r="B2774" s="193" t="s">
        <v>347</v>
      </c>
      <c r="C2774" s="192" t="s">
        <v>76</v>
      </c>
      <c r="D2774" s="192" t="s">
        <v>30</v>
      </c>
      <c r="E2774" s="192" t="s">
        <v>77</v>
      </c>
      <c r="F2774" s="194">
        <v>1534.9330249590441</v>
      </c>
      <c r="G2774">
        <v>9</v>
      </c>
      <c r="H2774">
        <v>9</v>
      </c>
      <c r="I2774" s="167">
        <v>2054.9070156254738</v>
      </c>
      <c r="J2774" s="22">
        <v>1.3387600515535873</v>
      </c>
      <c r="K2774" s="22" t="s">
        <v>348</v>
      </c>
      <c r="L2774" s="22" t="s">
        <v>58</v>
      </c>
      <c r="M27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74" s="24" t="str">
        <f>IFERROR(IF(Table1[[#This Row],[Medicare Rate in CR]]&gt;0,"Y","N"),"N")</f>
        <v>N</v>
      </c>
      <c r="O2774" s="166">
        <f>Table1[[#This Row],[Medicare Rate in CR]]*Table1[[#This Row],[SumOfUnits]]*Table1[[#This Row],[Actuarial Factor 06/20/2023]]</f>
        <v>0</v>
      </c>
      <c r="P27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2956.4364421780629</v>
      </c>
      <c r="Q2774" s="166">
        <f>Table1[[#This Row],[Trended Medicare Pricing for all RHCs]]-Table1[[#This Row],[SumOfSFY24 Estimated Payment 5/04/23]]</f>
        <v>901.52942655258903</v>
      </c>
      <c r="R2774" s="24">
        <f>Table1[[#This Row],[SumOfUnits]]*Table1[[#This Row],[Actuarial Factor 06/20/2023]]</f>
        <v>12.048840463982286</v>
      </c>
      <c r="S2774" s="23"/>
    </row>
    <row r="2775" spans="1:19" x14ac:dyDescent="0.25">
      <c r="A2775" s="192" t="s">
        <v>346</v>
      </c>
      <c r="B2775" s="193" t="s">
        <v>347</v>
      </c>
      <c r="C2775" s="192" t="s">
        <v>76</v>
      </c>
      <c r="D2775" s="192" t="s">
        <v>31</v>
      </c>
      <c r="E2775" s="192" t="s">
        <v>69</v>
      </c>
      <c r="F2775" s="194">
        <v>339.25990170569531</v>
      </c>
      <c r="G2775">
        <v>2</v>
      </c>
      <c r="H2775">
        <v>2</v>
      </c>
      <c r="I2775" s="167">
        <v>354.88645599371216</v>
      </c>
      <c r="J2775" s="22">
        <v>1.0460607169000855</v>
      </c>
      <c r="K2775" s="22" t="s">
        <v>348</v>
      </c>
      <c r="L2775" s="22" t="s">
        <v>58</v>
      </c>
      <c r="M27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75" s="24" t="str">
        <f>IFERROR(IF(Table1[[#This Row],[Medicare Rate in CR]]&gt;0,"Y","N"),"N")</f>
        <v>N</v>
      </c>
      <c r="O2775" s="166">
        <f>Table1[[#This Row],[Medicare Rate in CR]]*Table1[[#This Row],[SumOfUnits]]*Table1[[#This Row],[Actuarial Factor 06/20/2023]]</f>
        <v>0</v>
      </c>
      <c r="P27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510.58234915601577</v>
      </c>
      <c r="Q2775" s="166">
        <f>Table1[[#This Row],[Trended Medicare Pricing for all RHCs]]-Table1[[#This Row],[SumOfSFY24 Estimated Payment 5/04/23]]</f>
        <v>155.69589316230361</v>
      </c>
      <c r="R2775" s="24">
        <f>Table1[[#This Row],[SumOfUnits]]*Table1[[#This Row],[Actuarial Factor 06/20/2023]]</f>
        <v>2.092121433800171</v>
      </c>
      <c r="S2775" s="23"/>
    </row>
    <row r="2776" spans="1:19" x14ac:dyDescent="0.25">
      <c r="A2776" s="192" t="s">
        <v>346</v>
      </c>
      <c r="B2776" s="193" t="s">
        <v>347</v>
      </c>
      <c r="C2776" s="192" t="s">
        <v>55</v>
      </c>
      <c r="D2776" s="192" t="s">
        <v>30</v>
      </c>
      <c r="E2776" s="192" t="s">
        <v>56</v>
      </c>
      <c r="F2776" s="194">
        <v>2380.4182326298546</v>
      </c>
      <c r="G2776">
        <v>14</v>
      </c>
      <c r="H2776">
        <v>14</v>
      </c>
      <c r="I2776" s="167">
        <v>2552.8044781604949</v>
      </c>
      <c r="J2776" s="22">
        <v>1.0724184696485837</v>
      </c>
      <c r="K2776" s="22" t="s">
        <v>348</v>
      </c>
      <c r="L2776" s="22" t="s">
        <v>58</v>
      </c>
      <c r="M27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76" s="24" t="str">
        <f>IFERROR(IF(Table1[[#This Row],[Medicare Rate in CR]]&gt;0,"Y","N"),"N")</f>
        <v>N</v>
      </c>
      <c r="O2776" s="166">
        <f>Table1[[#This Row],[Medicare Rate in CR]]*Table1[[#This Row],[SumOfUnits]]*Table1[[#This Row],[Actuarial Factor 06/20/2023]]</f>
        <v>0</v>
      </c>
      <c r="P27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3702.8346170737268</v>
      </c>
      <c r="Q2776" s="166">
        <f>Table1[[#This Row],[Trended Medicare Pricing for all RHCs]]-Table1[[#This Row],[SumOfSFY24 Estimated Payment 5/04/23]]</f>
        <v>1150.0301389132319</v>
      </c>
      <c r="R2776" s="24">
        <f>Table1[[#This Row],[SumOfUnits]]*Table1[[#This Row],[Actuarial Factor 06/20/2023]]</f>
        <v>15.013858575080171</v>
      </c>
      <c r="S2776" s="23"/>
    </row>
    <row r="2777" spans="1:19" x14ac:dyDescent="0.25">
      <c r="A2777" s="192" t="s">
        <v>346</v>
      </c>
      <c r="B2777" s="193" t="s">
        <v>347</v>
      </c>
      <c r="C2777" s="192" t="s">
        <v>55</v>
      </c>
      <c r="D2777" s="192" t="s">
        <v>30</v>
      </c>
      <c r="E2777" s="192" t="s">
        <v>59</v>
      </c>
      <c r="F2777" s="194">
        <v>18652.124891587169</v>
      </c>
      <c r="G2777">
        <v>110</v>
      </c>
      <c r="H2777">
        <v>110</v>
      </c>
      <c r="I2777" s="167">
        <v>19075.90347110073</v>
      </c>
      <c r="J2777" s="22">
        <v>1.0227201234163246</v>
      </c>
      <c r="K2777" s="22" t="s">
        <v>348</v>
      </c>
      <c r="L2777" s="22" t="s">
        <v>58</v>
      </c>
      <c r="M27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77" s="24" t="str">
        <f>IFERROR(IF(Table1[[#This Row],[Medicare Rate in CR]]&gt;0,"Y","N"),"N")</f>
        <v>N</v>
      </c>
      <c r="O2777" s="166">
        <f>Table1[[#This Row],[Medicare Rate in CR]]*Table1[[#This Row],[SumOfUnits]]*Table1[[#This Row],[Actuarial Factor 06/20/2023]]</f>
        <v>0</v>
      </c>
      <c r="P27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27669.536123521259</v>
      </c>
      <c r="Q2777" s="166">
        <f>Table1[[#This Row],[Trended Medicare Pricing for all RHCs]]-Table1[[#This Row],[SumOfSFY24 Estimated Payment 5/04/23]]</f>
        <v>8593.6326524205288</v>
      </c>
      <c r="R2777" s="24">
        <f>Table1[[#This Row],[SumOfUnits]]*Table1[[#This Row],[Actuarial Factor 06/20/2023]]</f>
        <v>112.49921357579571</v>
      </c>
      <c r="S2777" s="23"/>
    </row>
    <row r="2778" spans="1:19" x14ac:dyDescent="0.25">
      <c r="A2778" s="192" t="s">
        <v>346</v>
      </c>
      <c r="B2778" s="193" t="s">
        <v>347</v>
      </c>
      <c r="C2778" s="192" t="s">
        <v>55</v>
      </c>
      <c r="D2778" s="192" t="s">
        <v>30</v>
      </c>
      <c r="E2778" s="192" t="s">
        <v>60</v>
      </c>
      <c r="F2778" s="194">
        <v>17530.962705984392</v>
      </c>
      <c r="G2778">
        <v>103</v>
      </c>
      <c r="H2778">
        <v>103</v>
      </c>
      <c r="I2778" s="167">
        <v>15929.442958016358</v>
      </c>
      <c r="J2778" s="22">
        <v>0.90864621784738975</v>
      </c>
      <c r="K2778" s="22" t="s">
        <v>348</v>
      </c>
      <c r="L2778" s="22" t="s">
        <v>58</v>
      </c>
      <c r="M27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78" s="24" t="str">
        <f>IFERROR(IF(Table1[[#This Row],[Medicare Rate in CR]]&gt;0,"Y","N"),"N")</f>
        <v>N</v>
      </c>
      <c r="O2778" s="166">
        <f>Table1[[#This Row],[Medicare Rate in CR]]*Table1[[#This Row],[SumOfUnits]]*Table1[[#This Row],[Actuarial Factor 06/20/2023]]</f>
        <v>0</v>
      </c>
      <c r="P27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23105.605352959563</v>
      </c>
      <c r="Q2778" s="166">
        <f>Table1[[#This Row],[Trended Medicare Pricing for all RHCs]]-Table1[[#This Row],[SumOfSFY24 Estimated Payment 5/04/23]]</f>
        <v>7176.1623949432051</v>
      </c>
      <c r="R2778" s="24">
        <f>Table1[[#This Row],[SumOfUnits]]*Table1[[#This Row],[Actuarial Factor 06/20/2023]]</f>
        <v>93.590560438281145</v>
      </c>
      <c r="S2778" s="23"/>
    </row>
    <row r="2779" spans="1:19" x14ac:dyDescent="0.25">
      <c r="A2779" s="192" t="s">
        <v>346</v>
      </c>
      <c r="B2779" s="193" t="s">
        <v>347</v>
      </c>
      <c r="C2779" s="192" t="s">
        <v>55</v>
      </c>
      <c r="D2779" s="192" t="s">
        <v>30</v>
      </c>
      <c r="E2779" s="192" t="s">
        <v>61</v>
      </c>
      <c r="F2779" s="194">
        <v>1193.3121326009443</v>
      </c>
      <c r="G2779">
        <v>7</v>
      </c>
      <c r="H2779">
        <v>7</v>
      </c>
      <c r="I2779" s="167">
        <v>1084.298555999251</v>
      </c>
      <c r="J2779" s="22">
        <v>0.90864621784738975</v>
      </c>
      <c r="K2779" s="22" t="s">
        <v>348</v>
      </c>
      <c r="L2779" s="22" t="s">
        <v>58</v>
      </c>
      <c r="M27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79" s="24" t="str">
        <f>IFERROR(IF(Table1[[#This Row],[Medicare Rate in CR]]&gt;0,"Y","N"),"N")</f>
        <v>N</v>
      </c>
      <c r="O2779" s="166">
        <f>Table1[[#This Row],[Medicare Rate in CR]]*Table1[[#This Row],[SumOfUnits]]*Table1[[#This Row],[Actuarial Factor 06/20/2023]]</f>
        <v>0</v>
      </c>
      <c r="P27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1572.7715392015461</v>
      </c>
      <c r="Q2779" s="166">
        <f>Table1[[#This Row],[Trended Medicare Pricing for all RHCs]]-Table1[[#This Row],[SumOfSFY24 Estimated Payment 5/04/23]]</f>
        <v>488.47298320229515</v>
      </c>
      <c r="R2779" s="24">
        <f>Table1[[#This Row],[SumOfUnits]]*Table1[[#This Row],[Actuarial Factor 06/20/2023]]</f>
        <v>6.360523524931728</v>
      </c>
      <c r="S2779" s="23"/>
    </row>
    <row r="2780" spans="1:19" x14ac:dyDescent="0.25">
      <c r="A2780" s="192" t="s">
        <v>346</v>
      </c>
      <c r="B2780" s="193" t="s">
        <v>347</v>
      </c>
      <c r="C2780" s="192" t="s">
        <v>55</v>
      </c>
      <c r="D2780" s="192" t="s">
        <v>30</v>
      </c>
      <c r="E2780" s="192" t="s">
        <v>62</v>
      </c>
      <c r="F2780" s="194">
        <v>37986.07497349909</v>
      </c>
      <c r="G2780">
        <v>223</v>
      </c>
      <c r="H2780">
        <v>223</v>
      </c>
      <c r="I2780" s="167">
        <v>39836.448353715277</v>
      </c>
      <c r="J2780" s="22">
        <v>1.0487118866981413</v>
      </c>
      <c r="K2780" s="22" t="s">
        <v>348</v>
      </c>
      <c r="L2780" s="22" t="s">
        <v>58</v>
      </c>
      <c r="M27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80" s="24" t="str">
        <f>IFERROR(IF(Table1[[#This Row],[Medicare Rate in CR]]&gt;0,"Y","N"),"N")</f>
        <v>N</v>
      </c>
      <c r="O2780" s="166">
        <f>Table1[[#This Row],[Medicare Rate in CR]]*Table1[[#This Row],[SumOfUnits]]*Table1[[#This Row],[Actuarial Factor 06/20/2023]]</f>
        <v>0</v>
      </c>
      <c r="P27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57782.639151314113</v>
      </c>
      <c r="Q2780" s="166">
        <f>Table1[[#This Row],[Trended Medicare Pricing for all RHCs]]-Table1[[#This Row],[SumOfSFY24 Estimated Payment 5/04/23]]</f>
        <v>17946.190797598836</v>
      </c>
      <c r="R2780" s="24">
        <f>Table1[[#This Row],[SumOfUnits]]*Table1[[#This Row],[Actuarial Factor 06/20/2023]]</f>
        <v>233.86275073368552</v>
      </c>
      <c r="S2780" s="23"/>
    </row>
    <row r="2781" spans="1:19" x14ac:dyDescent="0.25">
      <c r="A2781" s="192" t="s">
        <v>346</v>
      </c>
      <c r="B2781" s="193" t="s">
        <v>347</v>
      </c>
      <c r="C2781" s="192" t="s">
        <v>55</v>
      </c>
      <c r="D2781" s="192" t="s">
        <v>30</v>
      </c>
      <c r="E2781" s="192" t="s">
        <v>63</v>
      </c>
      <c r="F2781" s="194">
        <v>4777.9705117085878</v>
      </c>
      <c r="G2781">
        <v>28</v>
      </c>
      <c r="H2781">
        <v>28</v>
      </c>
      <c r="I2781" s="167">
        <v>4790.6104137993516</v>
      </c>
      <c r="J2781" s="22">
        <v>1.0026454541859957</v>
      </c>
      <c r="K2781" s="22" t="s">
        <v>348</v>
      </c>
      <c r="L2781" s="22" t="s">
        <v>58</v>
      </c>
      <c r="M27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81" s="24" t="str">
        <f>IFERROR(IF(Table1[[#This Row],[Medicare Rate in CR]]&gt;0,"Y","N"),"N")</f>
        <v>N</v>
      </c>
      <c r="O2781" s="166">
        <f>Table1[[#This Row],[Medicare Rate in CR]]*Table1[[#This Row],[SumOfUnits]]*Table1[[#This Row],[Actuarial Factor 06/20/2023]]</f>
        <v>0</v>
      </c>
      <c r="P27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6948.7648697296308</v>
      </c>
      <c r="Q2781" s="166">
        <f>Table1[[#This Row],[Trended Medicare Pricing for all RHCs]]-Table1[[#This Row],[SumOfSFY24 Estimated Payment 5/04/23]]</f>
        <v>2158.1544559302793</v>
      </c>
      <c r="R2781" s="24">
        <f>Table1[[#This Row],[SumOfUnits]]*Table1[[#This Row],[Actuarial Factor 06/20/2023]]</f>
        <v>28.07407271720788</v>
      </c>
      <c r="S2781" s="23"/>
    </row>
    <row r="2782" spans="1:19" x14ac:dyDescent="0.25">
      <c r="A2782" s="192" t="s">
        <v>346</v>
      </c>
      <c r="B2782" s="193" t="s">
        <v>347</v>
      </c>
      <c r="C2782" s="192" t="s">
        <v>55</v>
      </c>
      <c r="D2782" s="192" t="s">
        <v>30</v>
      </c>
      <c r="E2782" s="192" t="s">
        <v>64</v>
      </c>
      <c r="F2782" s="194">
        <v>20780.292955574834</v>
      </c>
      <c r="G2782">
        <v>122</v>
      </c>
      <c r="H2782">
        <v>122</v>
      </c>
      <c r="I2782" s="167">
        <v>20372.985756339964</v>
      </c>
      <c r="J2782" s="22">
        <v>0.98039935240058296</v>
      </c>
      <c r="K2782" s="22" t="s">
        <v>348</v>
      </c>
      <c r="L2782" s="22" t="s">
        <v>58</v>
      </c>
      <c r="M27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82" s="24" t="str">
        <f>IFERROR(IF(Table1[[#This Row],[Medicare Rate in CR]]&gt;0,"Y","N"),"N")</f>
        <v>N</v>
      </c>
      <c r="O2782" s="166">
        <f>Table1[[#This Row],[Medicare Rate in CR]]*Table1[[#This Row],[SumOfUnits]]*Table1[[#This Row],[Actuarial Factor 06/20/2023]]</f>
        <v>0</v>
      </c>
      <c r="P27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29550.949771948341</v>
      </c>
      <c r="Q2782" s="166">
        <f>Table1[[#This Row],[Trended Medicare Pricing for all RHCs]]-Table1[[#This Row],[SumOfSFY24 Estimated Payment 5/04/23]]</f>
        <v>9177.9640156083769</v>
      </c>
      <c r="R2782" s="24">
        <f>Table1[[#This Row],[SumOfUnits]]*Table1[[#This Row],[Actuarial Factor 06/20/2023]]</f>
        <v>119.60872099287113</v>
      </c>
      <c r="S2782" s="23"/>
    </row>
    <row r="2783" spans="1:19" x14ac:dyDescent="0.25">
      <c r="A2783" s="192" t="s">
        <v>346</v>
      </c>
      <c r="B2783" s="193" t="s">
        <v>347</v>
      </c>
      <c r="C2783" s="192" t="s">
        <v>55</v>
      </c>
      <c r="D2783" s="192" t="s">
        <v>30</v>
      </c>
      <c r="E2783" s="192" t="s">
        <v>77</v>
      </c>
      <c r="F2783" s="194">
        <v>6128.1969740772884</v>
      </c>
      <c r="G2783">
        <v>36</v>
      </c>
      <c r="H2783">
        <v>36</v>
      </c>
      <c r="I2783" s="167">
        <v>7762.5367408547099</v>
      </c>
      <c r="J2783" s="22">
        <v>1.2666917812352958</v>
      </c>
      <c r="K2783" s="22" t="s">
        <v>348</v>
      </c>
      <c r="L2783" s="22" t="s">
        <v>58</v>
      </c>
      <c r="M27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83" s="24" t="str">
        <f>IFERROR(IF(Table1[[#This Row],[Medicare Rate in CR]]&gt;0,"Y","N"),"N")</f>
        <v>N</v>
      </c>
      <c r="O2783" s="166">
        <f>Table1[[#This Row],[Medicare Rate in CR]]*Table1[[#This Row],[SumOfUnits]]*Table1[[#This Row],[Actuarial Factor 06/20/2023]]</f>
        <v>0</v>
      </c>
      <c r="P27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11259.53436945373</v>
      </c>
      <c r="Q2783" s="166">
        <f>Table1[[#This Row],[Trended Medicare Pricing for all RHCs]]-Table1[[#This Row],[SumOfSFY24 Estimated Payment 5/04/23]]</f>
        <v>3496.9976285990197</v>
      </c>
      <c r="R2783" s="24">
        <f>Table1[[#This Row],[SumOfUnits]]*Table1[[#This Row],[Actuarial Factor 06/20/2023]]</f>
        <v>45.600904124470645</v>
      </c>
      <c r="S2783" s="23"/>
    </row>
    <row r="2784" spans="1:19" x14ac:dyDescent="0.25">
      <c r="A2784" s="192" t="s">
        <v>346</v>
      </c>
      <c r="B2784" s="193" t="s">
        <v>347</v>
      </c>
      <c r="C2784" s="192" t="s">
        <v>55</v>
      </c>
      <c r="D2784" s="192" t="s">
        <v>32</v>
      </c>
      <c r="E2784" s="192" t="s">
        <v>81</v>
      </c>
      <c r="F2784" s="194">
        <v>170.81044617904982</v>
      </c>
      <c r="G2784">
        <v>1</v>
      </c>
      <c r="H2784">
        <v>1</v>
      </c>
      <c r="I2784" s="167">
        <v>176.61265761745383</v>
      </c>
      <c r="J2784" s="22">
        <v>1.0339687154281063</v>
      </c>
      <c r="K2784" s="22" t="s">
        <v>348</v>
      </c>
      <c r="L2784" s="22" t="s">
        <v>58</v>
      </c>
      <c r="M27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84" s="24" t="str">
        <f>IFERROR(IF(Table1[[#This Row],[Medicare Rate in CR]]&gt;0,"Y","N"),"N")</f>
        <v>N</v>
      </c>
      <c r="O2784" s="166">
        <f>Table1[[#This Row],[Medicare Rate in CR]]*Table1[[#This Row],[SumOfUnits]]*Table1[[#This Row],[Actuarial Factor 06/20/2023]]</f>
        <v>0</v>
      </c>
      <c r="P27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256.17608713634627</v>
      </c>
      <c r="Q2784" s="166">
        <f>Table1[[#This Row],[Trended Medicare Pricing for all RHCs]]-Table1[[#This Row],[SumOfSFY24 Estimated Payment 5/04/23]]</f>
        <v>79.563429518892434</v>
      </c>
      <c r="R2784" s="24">
        <f>Table1[[#This Row],[SumOfUnits]]*Table1[[#This Row],[Actuarial Factor 06/20/2023]]</f>
        <v>1.0339687154281063</v>
      </c>
      <c r="S2784" s="23"/>
    </row>
    <row r="2785" spans="1:19" x14ac:dyDescent="0.25">
      <c r="A2785" s="192" t="s">
        <v>346</v>
      </c>
      <c r="B2785" s="193" t="s">
        <v>347</v>
      </c>
      <c r="C2785" s="192" t="s">
        <v>55</v>
      </c>
      <c r="D2785" s="192" t="s">
        <v>32</v>
      </c>
      <c r="E2785" s="192" t="s">
        <v>66</v>
      </c>
      <c r="F2785" s="194">
        <v>1022.5016864218945</v>
      </c>
      <c r="G2785">
        <v>6</v>
      </c>
      <c r="H2785">
        <v>6</v>
      </c>
      <c r="I2785" s="167">
        <v>1091.8579890025753</v>
      </c>
      <c r="J2785" s="22">
        <v>1.0678300129004028</v>
      </c>
      <c r="K2785" s="22" t="s">
        <v>348</v>
      </c>
      <c r="L2785" s="22" t="s">
        <v>58</v>
      </c>
      <c r="M27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85" s="24" t="str">
        <f>IFERROR(IF(Table1[[#This Row],[Medicare Rate in CR]]&gt;0,"Y","N"),"N")</f>
        <v>N</v>
      </c>
      <c r="O2785" s="166">
        <f>Table1[[#This Row],[Medicare Rate in CR]]*Table1[[#This Row],[SumOfUnits]]*Table1[[#This Row],[Actuarial Factor 06/20/2023]]</f>
        <v>0</v>
      </c>
      <c r="P27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1583.7364722583579</v>
      </c>
      <c r="Q2785" s="166">
        <f>Table1[[#This Row],[Trended Medicare Pricing for all RHCs]]-Table1[[#This Row],[SumOfSFY24 Estimated Payment 5/04/23]]</f>
        <v>491.87848325578261</v>
      </c>
      <c r="R2785" s="24">
        <f>Table1[[#This Row],[SumOfUnits]]*Table1[[#This Row],[Actuarial Factor 06/20/2023]]</f>
        <v>6.4069800774024168</v>
      </c>
      <c r="S2785" s="23"/>
    </row>
    <row r="2786" spans="1:19" x14ac:dyDescent="0.25">
      <c r="A2786" s="192" t="s">
        <v>346</v>
      </c>
      <c r="B2786" s="193" t="s">
        <v>347</v>
      </c>
      <c r="C2786" s="192" t="s">
        <v>55</v>
      </c>
      <c r="D2786" s="192" t="s">
        <v>31</v>
      </c>
      <c r="E2786" s="192" t="s">
        <v>82</v>
      </c>
      <c r="F2786" s="194">
        <v>512.43133853714949</v>
      </c>
      <c r="G2786">
        <v>3</v>
      </c>
      <c r="H2786">
        <v>3</v>
      </c>
      <c r="I2786" s="167">
        <v>590.37673437115143</v>
      </c>
      <c r="J2786" s="22">
        <v>1.1521089558193585</v>
      </c>
      <c r="K2786" s="22" t="s">
        <v>348</v>
      </c>
      <c r="L2786" s="22" t="s">
        <v>58</v>
      </c>
      <c r="M27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86" s="24" t="str">
        <f>IFERROR(IF(Table1[[#This Row],[Medicare Rate in CR]]&gt;0,"Y","N"),"N")</f>
        <v>N</v>
      </c>
      <c r="O2786" s="166">
        <f>Table1[[#This Row],[Medicare Rate in CR]]*Table1[[#This Row],[SumOfUnits]]*Table1[[#This Row],[Actuarial Factor 06/20/2023]]</f>
        <v>0</v>
      </c>
      <c r="P27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856.33953867069397</v>
      </c>
      <c r="Q2786" s="166">
        <f>Table1[[#This Row],[Trended Medicare Pricing for all RHCs]]-Table1[[#This Row],[SumOfSFY24 Estimated Payment 5/04/23]]</f>
        <v>265.96280429954254</v>
      </c>
      <c r="R2786" s="24">
        <f>Table1[[#This Row],[SumOfUnits]]*Table1[[#This Row],[Actuarial Factor 06/20/2023]]</f>
        <v>3.4563268674580754</v>
      </c>
      <c r="S2786" s="23"/>
    </row>
    <row r="2787" spans="1:19" x14ac:dyDescent="0.25">
      <c r="A2787" s="192" t="s">
        <v>346</v>
      </c>
      <c r="B2787" s="193" t="s">
        <v>347</v>
      </c>
      <c r="C2787" s="192" t="s">
        <v>55</v>
      </c>
      <c r="D2787" s="192" t="s">
        <v>31</v>
      </c>
      <c r="E2787" s="192" t="s">
        <v>69</v>
      </c>
      <c r="F2787" s="194">
        <v>8013.9250265009186</v>
      </c>
      <c r="G2787">
        <v>47</v>
      </c>
      <c r="H2787">
        <v>47</v>
      </c>
      <c r="I2787" s="167">
        <v>8394.1687891738966</v>
      </c>
      <c r="J2787" s="22">
        <v>1.0474478812087167</v>
      </c>
      <c r="K2787" s="22" t="s">
        <v>348</v>
      </c>
      <c r="L2787" s="22" t="s">
        <v>58</v>
      </c>
      <c r="M27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87" s="24" t="str">
        <f>IFERROR(IF(Table1[[#This Row],[Medicare Rate in CR]]&gt;0,"Y","N"),"N")</f>
        <v>N</v>
      </c>
      <c r="O2787" s="166">
        <f>Table1[[#This Row],[Medicare Rate in CR]]*Table1[[#This Row],[SumOfUnits]]*Table1[[#This Row],[Actuarial Factor 06/20/2023]]</f>
        <v>0</v>
      </c>
      <c r="P27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12175.714607219055</v>
      </c>
      <c r="Q2787" s="166">
        <f>Table1[[#This Row],[Trended Medicare Pricing for all RHCs]]-Table1[[#This Row],[SumOfSFY24 Estimated Payment 5/04/23]]</f>
        <v>3781.5458180451587</v>
      </c>
      <c r="R2787" s="24">
        <f>Table1[[#This Row],[SumOfUnits]]*Table1[[#This Row],[Actuarial Factor 06/20/2023]]</f>
        <v>49.230050416809682</v>
      </c>
      <c r="S2787" s="23"/>
    </row>
    <row r="2788" spans="1:19" x14ac:dyDescent="0.25">
      <c r="A2788" s="192" t="s">
        <v>346</v>
      </c>
      <c r="B2788" s="193" t="s">
        <v>347</v>
      </c>
      <c r="C2788" s="192" t="s">
        <v>83</v>
      </c>
      <c r="D2788" s="192" t="s">
        <v>30</v>
      </c>
      <c r="E2788" s="192" t="s">
        <v>59</v>
      </c>
      <c r="F2788" s="194">
        <v>170.81044617904982</v>
      </c>
      <c r="G2788">
        <v>1</v>
      </c>
      <c r="H2788">
        <v>1</v>
      </c>
      <c r="I2788" s="167">
        <v>156.08962427296402</v>
      </c>
      <c r="J2788" s="22">
        <v>0.91381778904403255</v>
      </c>
      <c r="K2788" s="22" t="s">
        <v>348</v>
      </c>
      <c r="L2788" s="22" t="s">
        <v>58</v>
      </c>
      <c r="M27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88" s="24" t="str">
        <f>IFERROR(IF(Table1[[#This Row],[Medicare Rate in CR]]&gt;0,"Y","N"),"N")</f>
        <v>N</v>
      </c>
      <c r="O2788" s="166">
        <f>Table1[[#This Row],[Medicare Rate in CR]]*Table1[[#This Row],[SumOfUnits]]*Table1[[#This Row],[Actuarial Factor 06/20/2023]]</f>
        <v>0</v>
      </c>
      <c r="P27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160.00820859753071</v>
      </c>
      <c r="Q2788" s="166">
        <f>Table1[[#This Row],[Trended Medicare Pricing for all RHCs]]-Table1[[#This Row],[SumOfSFY24 Estimated Payment 5/04/23]]</f>
        <v>3.9185843245666945</v>
      </c>
      <c r="R2788" s="24">
        <f>Table1[[#This Row],[SumOfUnits]]*Table1[[#This Row],[Actuarial Factor 06/20/2023]]</f>
        <v>0.91381778904403255</v>
      </c>
      <c r="S2788" s="23"/>
    </row>
    <row r="2789" spans="1:19" x14ac:dyDescent="0.25">
      <c r="A2789" s="192" t="s">
        <v>346</v>
      </c>
      <c r="B2789" s="193" t="s">
        <v>347</v>
      </c>
      <c r="C2789" s="192" t="s">
        <v>83</v>
      </c>
      <c r="D2789" s="192" t="s">
        <v>30</v>
      </c>
      <c r="E2789" s="192" t="s">
        <v>77</v>
      </c>
      <c r="F2789" s="194">
        <v>341.62089235809964</v>
      </c>
      <c r="G2789">
        <v>2</v>
      </c>
      <c r="H2789">
        <v>2</v>
      </c>
      <c r="I2789" s="167">
        <v>373.67091739287304</v>
      </c>
      <c r="J2789" s="22">
        <v>1.0938175203909291</v>
      </c>
      <c r="K2789" s="22" t="s">
        <v>348</v>
      </c>
      <c r="L2789" s="22" t="s">
        <v>58</v>
      </c>
      <c r="M27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89" s="24" t="str">
        <f>IFERROR(IF(Table1[[#This Row],[Medicare Rate in CR]]&gt;0,"Y","N"),"N")</f>
        <v>N</v>
      </c>
      <c r="O2789" s="166">
        <f>Table1[[#This Row],[Medicare Rate in CR]]*Table1[[#This Row],[SumOfUnits]]*Table1[[#This Row],[Actuarial Factor 06/20/2023]]</f>
        <v>0</v>
      </c>
      <c r="P27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383.05181638768079</v>
      </c>
      <c r="Q2789" s="166">
        <f>Table1[[#This Row],[Trended Medicare Pricing for all RHCs]]-Table1[[#This Row],[SumOfSFY24 Estimated Payment 5/04/23]]</f>
        <v>9.380898994807751</v>
      </c>
      <c r="R2789" s="24">
        <f>Table1[[#This Row],[SumOfUnits]]*Table1[[#This Row],[Actuarial Factor 06/20/2023]]</f>
        <v>2.1876350407818581</v>
      </c>
      <c r="S2789" s="23"/>
    </row>
    <row r="2790" spans="1:19" x14ac:dyDescent="0.25">
      <c r="A2790" s="192" t="s">
        <v>349</v>
      </c>
      <c r="B2790" s="193" t="s">
        <v>350</v>
      </c>
      <c r="C2790" s="192" t="s">
        <v>72</v>
      </c>
      <c r="D2790" s="192" t="s">
        <v>30</v>
      </c>
      <c r="E2790" s="192" t="s">
        <v>60</v>
      </c>
      <c r="F2790" s="194">
        <v>64.67</v>
      </c>
      <c r="G2790">
        <v>1</v>
      </c>
      <c r="H2790">
        <v>1</v>
      </c>
      <c r="I2790" s="167">
        <v>65.898223922672869</v>
      </c>
      <c r="J2790" s="22">
        <v>1.0189921744653296</v>
      </c>
      <c r="K2790" s="22" t="s">
        <v>351</v>
      </c>
      <c r="L2790" s="22" t="s">
        <v>58</v>
      </c>
      <c r="M27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90" s="24" t="str">
        <f>IFERROR(IF(Table1[[#This Row],[Medicare Rate in CR]]&gt;0,"Y","N"),"N")</f>
        <v>N</v>
      </c>
      <c r="O2790" s="166">
        <f>Table1[[#This Row],[Medicare Rate in CR]]*Table1[[#This Row],[SumOfUnits]]*Table1[[#This Row],[Actuarial Factor 06/20/2023]]</f>
        <v>0</v>
      </c>
      <c r="P27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67.370457823245047</v>
      </c>
      <c r="Q2790" s="166">
        <f>Table1[[#This Row],[Trended Medicare Pricing for all RHCs]]-Table1[[#This Row],[SumOfSFY24 Estimated Payment 5/04/23]]</f>
        <v>1.4722339005721778</v>
      </c>
      <c r="R2790" s="24">
        <f>Table1[[#This Row],[SumOfUnits]]*Table1[[#This Row],[Actuarial Factor 06/20/2023]]</f>
        <v>1.0189921744653296</v>
      </c>
      <c r="S2790" s="23"/>
    </row>
    <row r="2791" spans="1:19" x14ac:dyDescent="0.25">
      <c r="A2791" s="192" t="s">
        <v>349</v>
      </c>
      <c r="B2791" s="193" t="s">
        <v>350</v>
      </c>
      <c r="C2791" s="192" t="s">
        <v>75</v>
      </c>
      <c r="D2791" s="192" t="s">
        <v>30</v>
      </c>
      <c r="E2791" s="192" t="s">
        <v>56</v>
      </c>
      <c r="F2791" s="194">
        <v>1179.556471041727</v>
      </c>
      <c r="G2791">
        <v>14</v>
      </c>
      <c r="H2791">
        <v>14</v>
      </c>
      <c r="I2791" s="167">
        <v>1262.6950028597021</v>
      </c>
      <c r="J2791" s="22">
        <v>1.0704828754358418</v>
      </c>
      <c r="K2791" s="22" t="s">
        <v>351</v>
      </c>
      <c r="L2791" s="22" t="s">
        <v>58</v>
      </c>
      <c r="M27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91" s="24" t="str">
        <f>IFERROR(IF(Table1[[#This Row],[Medicare Rate in CR]]&gt;0,"Y","N"),"N")</f>
        <v>N</v>
      </c>
      <c r="O2791" s="166">
        <f>Table1[[#This Row],[Medicare Rate in CR]]*Table1[[#This Row],[SumOfUnits]]*Table1[[#This Row],[Actuarial Factor 06/20/2023]]</f>
        <v>0</v>
      </c>
      <c r="P27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2354.7403109768179</v>
      </c>
      <c r="Q2791" s="166">
        <f>Table1[[#This Row],[Trended Medicare Pricing for all RHCs]]-Table1[[#This Row],[SumOfSFY24 Estimated Payment 5/04/23]]</f>
        <v>1092.0453081171158</v>
      </c>
      <c r="R2791" s="24">
        <f>Table1[[#This Row],[SumOfUnits]]*Table1[[#This Row],[Actuarial Factor 06/20/2023]]</f>
        <v>14.986760256101785</v>
      </c>
      <c r="S2791" s="23"/>
    </row>
    <row r="2792" spans="1:19" x14ac:dyDescent="0.25">
      <c r="A2792" s="192" t="s">
        <v>349</v>
      </c>
      <c r="B2792" s="193" t="s">
        <v>350</v>
      </c>
      <c r="C2792" s="192" t="s">
        <v>75</v>
      </c>
      <c r="D2792" s="192" t="s">
        <v>30</v>
      </c>
      <c r="E2792" s="192" t="s">
        <v>59</v>
      </c>
      <c r="F2792" s="194">
        <v>21282.753116507589</v>
      </c>
      <c r="G2792">
        <v>203</v>
      </c>
      <c r="H2792">
        <v>203</v>
      </c>
      <c r="I2792" s="167">
        <v>21588.856434851925</v>
      </c>
      <c r="J2792" s="22">
        <v>1.0143826936613249</v>
      </c>
      <c r="K2792" s="22" t="s">
        <v>351</v>
      </c>
      <c r="L2792" s="22" t="s">
        <v>58</v>
      </c>
      <c r="M27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92" s="24" t="str">
        <f>IFERROR(IF(Table1[[#This Row],[Medicare Rate in CR]]&gt;0,"Y","N"),"N")</f>
        <v>N</v>
      </c>
      <c r="O2792" s="166">
        <f>Table1[[#This Row],[Medicare Rate in CR]]*Table1[[#This Row],[SumOfUnits]]*Table1[[#This Row],[Actuarial Factor 06/20/2023]]</f>
        <v>0</v>
      </c>
      <c r="P27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40260.039360182294</v>
      </c>
      <c r="Q2792" s="166">
        <f>Table1[[#This Row],[Trended Medicare Pricing for all RHCs]]-Table1[[#This Row],[SumOfSFY24 Estimated Payment 5/04/23]]</f>
        <v>18671.182925330369</v>
      </c>
      <c r="R2792" s="24">
        <f>Table1[[#This Row],[SumOfUnits]]*Table1[[#This Row],[Actuarial Factor 06/20/2023]]</f>
        <v>205.91968681324897</v>
      </c>
      <c r="S2792" s="23"/>
    </row>
    <row r="2793" spans="1:19" x14ac:dyDescent="0.25">
      <c r="A2793" s="192" t="s">
        <v>349</v>
      </c>
      <c r="B2793" s="193" t="s">
        <v>350</v>
      </c>
      <c r="C2793" s="192" t="s">
        <v>75</v>
      </c>
      <c r="D2793" s="192" t="s">
        <v>30</v>
      </c>
      <c r="E2793" s="192" t="s">
        <v>60</v>
      </c>
      <c r="F2793" s="194">
        <v>27539.044374096455</v>
      </c>
      <c r="G2793">
        <v>283</v>
      </c>
      <c r="H2793">
        <v>283</v>
      </c>
      <c r="I2793" s="167">
        <v>24038.612484856058</v>
      </c>
      <c r="J2793" s="22">
        <v>0.87289203497079426</v>
      </c>
      <c r="K2793" s="22" t="s">
        <v>351</v>
      </c>
      <c r="L2793" s="22" t="s">
        <v>58</v>
      </c>
      <c r="M27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93" s="24" t="str">
        <f>IFERROR(IF(Table1[[#This Row],[Medicare Rate in CR]]&gt;0,"Y","N"),"N")</f>
        <v>N</v>
      </c>
      <c r="O2793" s="166">
        <f>Table1[[#This Row],[Medicare Rate in CR]]*Table1[[#This Row],[SumOfUnits]]*Table1[[#This Row],[Actuarial Factor 06/20/2023]]</f>
        <v>0</v>
      </c>
      <c r="P27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44828.473788084288</v>
      </c>
      <c r="Q2793" s="166">
        <f>Table1[[#This Row],[Trended Medicare Pricing for all RHCs]]-Table1[[#This Row],[SumOfSFY24 Estimated Payment 5/04/23]]</f>
        <v>20789.86130322823</v>
      </c>
      <c r="R2793" s="24">
        <f>Table1[[#This Row],[SumOfUnits]]*Table1[[#This Row],[Actuarial Factor 06/20/2023]]</f>
        <v>247.02844589673478</v>
      </c>
      <c r="S2793" s="23"/>
    </row>
    <row r="2794" spans="1:19" x14ac:dyDescent="0.25">
      <c r="A2794" s="192" t="s">
        <v>349</v>
      </c>
      <c r="B2794" s="193" t="s">
        <v>350</v>
      </c>
      <c r="C2794" s="192" t="s">
        <v>75</v>
      </c>
      <c r="D2794" s="192" t="s">
        <v>30</v>
      </c>
      <c r="E2794" s="192" t="s">
        <v>61</v>
      </c>
      <c r="F2794" s="194">
        <v>4979.0787318107377</v>
      </c>
      <c r="G2794">
        <v>53</v>
      </c>
      <c r="H2794">
        <v>53</v>
      </c>
      <c r="I2794" s="167">
        <v>4346.1981664900768</v>
      </c>
      <c r="J2794" s="22">
        <v>0.87289203497079426</v>
      </c>
      <c r="K2794" s="22" t="s">
        <v>351</v>
      </c>
      <c r="L2794" s="22" t="s">
        <v>58</v>
      </c>
      <c r="M27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94" s="24" t="str">
        <f>IFERROR(IF(Table1[[#This Row],[Medicare Rate in CR]]&gt;0,"Y","N"),"N")</f>
        <v>N</v>
      </c>
      <c r="O2794" s="166">
        <f>Table1[[#This Row],[Medicare Rate in CR]]*Table1[[#This Row],[SumOfUnits]]*Table1[[#This Row],[Actuarial Factor 06/20/2023]]</f>
        <v>0</v>
      </c>
      <c r="P27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8105.0198178893379</v>
      </c>
      <c r="Q2794" s="166">
        <f>Table1[[#This Row],[Trended Medicare Pricing for all RHCs]]-Table1[[#This Row],[SumOfSFY24 Estimated Payment 5/04/23]]</f>
        <v>3758.8216513992611</v>
      </c>
      <c r="R2794" s="24">
        <f>Table1[[#This Row],[SumOfUnits]]*Table1[[#This Row],[Actuarial Factor 06/20/2023]]</f>
        <v>46.263277853452095</v>
      </c>
      <c r="S2794" s="23"/>
    </row>
    <row r="2795" spans="1:19" x14ac:dyDescent="0.25">
      <c r="A2795" s="192" t="s">
        <v>349</v>
      </c>
      <c r="B2795" s="193" t="s">
        <v>350</v>
      </c>
      <c r="C2795" s="192" t="s">
        <v>75</v>
      </c>
      <c r="D2795" s="192" t="s">
        <v>30</v>
      </c>
      <c r="E2795" s="192" t="s">
        <v>62</v>
      </c>
      <c r="F2795" s="194">
        <v>47406.217765249829</v>
      </c>
      <c r="G2795">
        <v>468</v>
      </c>
      <c r="H2795">
        <v>468</v>
      </c>
      <c r="I2795" s="167">
        <v>48608.707385284826</v>
      </c>
      <c r="J2795" s="22">
        <v>1.0253656519486449</v>
      </c>
      <c r="K2795" s="22" t="s">
        <v>351</v>
      </c>
      <c r="L2795" s="22" t="s">
        <v>58</v>
      </c>
      <c r="M27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95" s="24" t="str">
        <f>IFERROR(IF(Table1[[#This Row],[Medicare Rate in CR]]&gt;0,"Y","N"),"N")</f>
        <v>N</v>
      </c>
      <c r="O2795" s="166">
        <f>Table1[[#This Row],[Medicare Rate in CR]]*Table1[[#This Row],[SumOfUnits]]*Table1[[#This Row],[Actuarial Factor 06/20/2023]]</f>
        <v>0</v>
      </c>
      <c r="P27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90648.084046725635</v>
      </c>
      <c r="Q2795" s="166">
        <f>Table1[[#This Row],[Trended Medicare Pricing for all RHCs]]-Table1[[#This Row],[SumOfSFY24 Estimated Payment 5/04/23]]</f>
        <v>42039.376661440809</v>
      </c>
      <c r="R2795" s="24">
        <f>Table1[[#This Row],[SumOfUnits]]*Table1[[#This Row],[Actuarial Factor 06/20/2023]]</f>
        <v>479.87112511196585</v>
      </c>
      <c r="S2795" s="23"/>
    </row>
    <row r="2796" spans="1:19" x14ac:dyDescent="0.25">
      <c r="A2796" s="192" t="s">
        <v>349</v>
      </c>
      <c r="B2796" s="193" t="s">
        <v>350</v>
      </c>
      <c r="C2796" s="192" t="s">
        <v>75</v>
      </c>
      <c r="D2796" s="192" t="s">
        <v>30</v>
      </c>
      <c r="E2796" s="192" t="s">
        <v>63</v>
      </c>
      <c r="F2796" s="194">
        <v>13567.599771610277</v>
      </c>
      <c r="G2796">
        <v>138</v>
      </c>
      <c r="H2796">
        <v>138</v>
      </c>
      <c r="I2796" s="167">
        <v>13488.889410708556</v>
      </c>
      <c r="J2796" s="22">
        <v>0.99419865250842532</v>
      </c>
      <c r="K2796" s="22" t="s">
        <v>351</v>
      </c>
      <c r="L2796" s="22" t="s">
        <v>58</v>
      </c>
      <c r="M27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96" s="24" t="str">
        <f>IFERROR(IF(Table1[[#This Row],[Medicare Rate in CR]]&gt;0,"Y","N"),"N")</f>
        <v>N</v>
      </c>
      <c r="O2796" s="166">
        <f>Table1[[#This Row],[Medicare Rate in CR]]*Table1[[#This Row],[SumOfUnits]]*Table1[[#This Row],[Actuarial Factor 06/20/2023]]</f>
        <v>0</v>
      </c>
      <c r="P27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25154.793179484008</v>
      </c>
      <c r="Q2796" s="166">
        <f>Table1[[#This Row],[Trended Medicare Pricing for all RHCs]]-Table1[[#This Row],[SumOfSFY24 Estimated Payment 5/04/23]]</f>
        <v>11665.903768775452</v>
      </c>
      <c r="R2796" s="24">
        <f>Table1[[#This Row],[SumOfUnits]]*Table1[[#This Row],[Actuarial Factor 06/20/2023]]</f>
        <v>137.1994140461627</v>
      </c>
      <c r="S2796" s="23"/>
    </row>
    <row r="2797" spans="1:19" x14ac:dyDescent="0.25">
      <c r="A2797" s="192" t="s">
        <v>349</v>
      </c>
      <c r="B2797" s="193" t="s">
        <v>350</v>
      </c>
      <c r="C2797" s="192" t="s">
        <v>75</v>
      </c>
      <c r="D2797" s="192" t="s">
        <v>30</v>
      </c>
      <c r="E2797" s="192" t="s">
        <v>64</v>
      </c>
      <c r="F2797" s="194">
        <v>14971.991221933082</v>
      </c>
      <c r="G2797">
        <v>159</v>
      </c>
      <c r="H2797">
        <v>159</v>
      </c>
      <c r="I2797" s="167">
        <v>15430.501554916122</v>
      </c>
      <c r="J2797" s="22">
        <v>1.0306245392604392</v>
      </c>
      <c r="K2797" s="22" t="s">
        <v>351</v>
      </c>
      <c r="L2797" s="22" t="s">
        <v>58</v>
      </c>
      <c r="M27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97" s="24" t="str">
        <f>IFERROR(IF(Table1[[#This Row],[Medicare Rate in CR]]&gt;0,"Y","N"),"N")</f>
        <v>N</v>
      </c>
      <c r="O2797" s="166">
        <f>Table1[[#This Row],[Medicare Rate in CR]]*Table1[[#This Row],[SumOfUnits]]*Table1[[#This Row],[Actuarial Factor 06/20/2023]]</f>
        <v>0</v>
      </c>
      <c r="P27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28775.614022120764</v>
      </c>
      <c r="Q2797" s="166">
        <f>Table1[[#This Row],[Trended Medicare Pricing for all RHCs]]-Table1[[#This Row],[SumOfSFY24 Estimated Payment 5/04/23]]</f>
        <v>13345.112467204643</v>
      </c>
      <c r="R2797" s="24">
        <f>Table1[[#This Row],[SumOfUnits]]*Table1[[#This Row],[Actuarial Factor 06/20/2023]]</f>
        <v>163.86930174240982</v>
      </c>
      <c r="S2797" s="23"/>
    </row>
    <row r="2798" spans="1:19" x14ac:dyDescent="0.25">
      <c r="A2798" s="192" t="s">
        <v>349</v>
      </c>
      <c r="B2798" s="193" t="s">
        <v>350</v>
      </c>
      <c r="C2798" s="192" t="s">
        <v>75</v>
      </c>
      <c r="D2798" s="192" t="s">
        <v>30</v>
      </c>
      <c r="E2798" s="192" t="s">
        <v>77</v>
      </c>
      <c r="F2798" s="194">
        <v>3394.2847942565322</v>
      </c>
      <c r="G2798">
        <v>32</v>
      </c>
      <c r="H2798">
        <v>32</v>
      </c>
      <c r="I2798" s="167">
        <v>4424.8606261657496</v>
      </c>
      <c r="J2798" s="22">
        <v>1.3036209081963466</v>
      </c>
      <c r="K2798" s="22" t="s">
        <v>351</v>
      </c>
      <c r="L2798" s="22" t="s">
        <v>58</v>
      </c>
      <c r="M27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98" s="24" t="str">
        <f>IFERROR(IF(Table1[[#This Row],[Medicare Rate in CR]]&gt;0,"Y","N"),"N")</f>
        <v>N</v>
      </c>
      <c r="O2798" s="166">
        <f>Table1[[#This Row],[Medicare Rate in CR]]*Table1[[#This Row],[SumOfUnits]]*Table1[[#This Row],[Actuarial Factor 06/20/2023]]</f>
        <v>0</v>
      </c>
      <c r="P27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8251.7137260297786</v>
      </c>
      <c r="Q2798" s="166">
        <f>Table1[[#This Row],[Trended Medicare Pricing for all RHCs]]-Table1[[#This Row],[SumOfSFY24 Estimated Payment 5/04/23]]</f>
        <v>3826.853099864029</v>
      </c>
      <c r="R2798" s="24">
        <f>Table1[[#This Row],[SumOfUnits]]*Table1[[#This Row],[Actuarial Factor 06/20/2023]]</f>
        <v>41.71586906228309</v>
      </c>
      <c r="S2798" s="23"/>
    </row>
    <row r="2799" spans="1:19" x14ac:dyDescent="0.25">
      <c r="A2799" s="192" t="s">
        <v>349</v>
      </c>
      <c r="B2799" s="193" t="s">
        <v>350</v>
      </c>
      <c r="C2799" s="192" t="s">
        <v>75</v>
      </c>
      <c r="D2799" s="192" t="s">
        <v>32</v>
      </c>
      <c r="E2799" s="192" t="s">
        <v>65</v>
      </c>
      <c r="F2799" s="194">
        <v>2281.1701156403583</v>
      </c>
      <c r="G2799">
        <v>35</v>
      </c>
      <c r="H2799">
        <v>35</v>
      </c>
      <c r="I2799" s="167">
        <v>2832.5176476072338</v>
      </c>
      <c r="J2799" s="22">
        <v>1.2416950529847284</v>
      </c>
      <c r="K2799" s="22" t="s">
        <v>351</v>
      </c>
      <c r="L2799" s="22" t="s">
        <v>58</v>
      </c>
      <c r="M27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799" s="24" t="str">
        <f>IFERROR(IF(Table1[[#This Row],[Medicare Rate in CR]]&gt;0,"Y","N"),"N")</f>
        <v>N</v>
      </c>
      <c r="O2799" s="166">
        <f>Table1[[#This Row],[Medicare Rate in CR]]*Table1[[#This Row],[SumOfUnits]]*Table1[[#This Row],[Actuarial Factor 06/20/2023]]</f>
        <v>0</v>
      </c>
      <c r="P27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5282.2284647269398</v>
      </c>
      <c r="Q2799" s="166">
        <f>Table1[[#This Row],[Trended Medicare Pricing for all RHCs]]-Table1[[#This Row],[SumOfSFY24 Estimated Payment 5/04/23]]</f>
        <v>2449.710817119706</v>
      </c>
      <c r="R2799" s="24">
        <f>Table1[[#This Row],[SumOfUnits]]*Table1[[#This Row],[Actuarial Factor 06/20/2023]]</f>
        <v>43.459326854465495</v>
      </c>
      <c r="S2799" s="23"/>
    </row>
    <row r="2800" spans="1:19" x14ac:dyDescent="0.25">
      <c r="A2800" s="192" t="s">
        <v>349</v>
      </c>
      <c r="B2800" s="193" t="s">
        <v>350</v>
      </c>
      <c r="C2800" s="192" t="s">
        <v>75</v>
      </c>
      <c r="D2800" s="192" t="s">
        <v>32</v>
      </c>
      <c r="E2800" s="192" t="s">
        <v>66</v>
      </c>
      <c r="F2800" s="194">
        <v>716.821286498988</v>
      </c>
      <c r="G2800">
        <v>11</v>
      </c>
      <c r="H2800">
        <v>11</v>
      </c>
      <c r="I2800" s="167">
        <v>791.91614144065875</v>
      </c>
      <c r="J2800" s="22">
        <v>1.1047609165018522</v>
      </c>
      <c r="K2800" s="22" t="s">
        <v>351</v>
      </c>
      <c r="L2800" s="22" t="s">
        <v>58</v>
      </c>
      <c r="M28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800" s="24" t="str">
        <f>IFERROR(IF(Table1[[#This Row],[Medicare Rate in CR]]&gt;0,"Y","N"),"N")</f>
        <v>N</v>
      </c>
      <c r="O2800" s="166">
        <f>Table1[[#This Row],[Medicare Rate in CR]]*Table1[[#This Row],[SumOfUnits]]*Table1[[#This Row],[Actuarial Factor 06/20/2023]]</f>
        <v>0</v>
      </c>
      <c r="P28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1476.8070333218318</v>
      </c>
      <c r="Q2800" s="166">
        <f>Table1[[#This Row],[Trended Medicare Pricing for all RHCs]]-Table1[[#This Row],[SumOfSFY24 Estimated Payment 5/04/23]]</f>
        <v>684.89089188117305</v>
      </c>
      <c r="R2800" s="24">
        <f>Table1[[#This Row],[SumOfUnits]]*Table1[[#This Row],[Actuarial Factor 06/20/2023]]</f>
        <v>12.152370081520374</v>
      </c>
      <c r="S2800" s="23"/>
    </row>
    <row r="2801" spans="1:19" x14ac:dyDescent="0.25">
      <c r="A2801" s="192" t="s">
        <v>349</v>
      </c>
      <c r="B2801" s="193" t="s">
        <v>350</v>
      </c>
      <c r="C2801" s="192" t="s">
        <v>75</v>
      </c>
      <c r="D2801" s="192" t="s">
        <v>32</v>
      </c>
      <c r="E2801" s="192" t="s">
        <v>100</v>
      </c>
      <c r="F2801" s="194">
        <v>389.38999710899105</v>
      </c>
      <c r="G2801">
        <v>6</v>
      </c>
      <c r="H2801">
        <v>6</v>
      </c>
      <c r="I2801" s="167">
        <v>534.84716013286095</v>
      </c>
      <c r="J2801" s="22">
        <v>1.3735513600858014</v>
      </c>
      <c r="K2801" s="22" t="s">
        <v>351</v>
      </c>
      <c r="L2801" s="22" t="s">
        <v>58</v>
      </c>
      <c r="M28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801" s="24" t="str">
        <f>IFERROR(IF(Table1[[#This Row],[Medicare Rate in CR]]&gt;0,"Y","N"),"N")</f>
        <v>N</v>
      </c>
      <c r="O2801" s="166">
        <f>Table1[[#This Row],[Medicare Rate in CR]]*Table1[[#This Row],[SumOfUnits]]*Table1[[#This Row],[Actuarial Factor 06/20/2023]]</f>
        <v>0</v>
      </c>
      <c r="P28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997.41122386959796</v>
      </c>
      <c r="Q2801" s="166">
        <f>Table1[[#This Row],[Trended Medicare Pricing for all RHCs]]-Table1[[#This Row],[SumOfSFY24 Estimated Payment 5/04/23]]</f>
        <v>462.56406373673701</v>
      </c>
      <c r="R2801" s="24">
        <f>Table1[[#This Row],[SumOfUnits]]*Table1[[#This Row],[Actuarial Factor 06/20/2023]]</f>
        <v>8.2413081605148086</v>
      </c>
      <c r="S2801" s="23"/>
    </row>
    <row r="2802" spans="1:19" x14ac:dyDescent="0.25">
      <c r="A2802" s="192" t="s">
        <v>349</v>
      </c>
      <c r="B2802" s="193" t="s">
        <v>350</v>
      </c>
      <c r="C2802" s="192" t="s">
        <v>75</v>
      </c>
      <c r="D2802" s="192" t="s">
        <v>31</v>
      </c>
      <c r="E2802" s="192" t="s">
        <v>67</v>
      </c>
      <c r="F2802" s="194">
        <v>1495.6056663775657</v>
      </c>
      <c r="G2802">
        <v>23</v>
      </c>
      <c r="H2802">
        <v>23</v>
      </c>
      <c r="I2802" s="167">
        <v>1798.8270415386344</v>
      </c>
      <c r="J2802" s="22">
        <v>1.2027415260437508</v>
      </c>
      <c r="K2802" s="22" t="s">
        <v>351</v>
      </c>
      <c r="L2802" s="22" t="s">
        <v>58</v>
      </c>
      <c r="M28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802" s="24" t="str">
        <f>IFERROR(IF(Table1[[#This Row],[Medicare Rate in CR]]&gt;0,"Y","N"),"N")</f>
        <v>N</v>
      </c>
      <c r="O2802" s="166">
        <f>Table1[[#This Row],[Medicare Rate in CR]]*Table1[[#This Row],[SumOfUnits]]*Table1[[#This Row],[Actuarial Factor 06/20/2023]]</f>
        <v>0</v>
      </c>
      <c r="P28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3354.5476442000536</v>
      </c>
      <c r="Q2802" s="166">
        <f>Table1[[#This Row],[Trended Medicare Pricing for all RHCs]]-Table1[[#This Row],[SumOfSFY24 Estimated Payment 5/04/23]]</f>
        <v>1555.7206026614192</v>
      </c>
      <c r="R2802" s="24">
        <f>Table1[[#This Row],[SumOfUnits]]*Table1[[#This Row],[Actuarial Factor 06/20/2023]]</f>
        <v>27.663055099006268</v>
      </c>
      <c r="S2802" s="23"/>
    </row>
    <row r="2803" spans="1:19" x14ac:dyDescent="0.25">
      <c r="A2803" s="192" t="s">
        <v>349</v>
      </c>
      <c r="B2803" s="193" t="s">
        <v>350</v>
      </c>
      <c r="C2803" s="192" t="s">
        <v>75</v>
      </c>
      <c r="D2803" s="192" t="s">
        <v>31</v>
      </c>
      <c r="E2803" s="192" t="s">
        <v>68</v>
      </c>
      <c r="F2803" s="194">
        <v>846.16502746458502</v>
      </c>
      <c r="G2803">
        <v>13</v>
      </c>
      <c r="H2803">
        <v>13</v>
      </c>
      <c r="I2803" s="167">
        <v>790.42384762966617</v>
      </c>
      <c r="J2803" s="22">
        <v>0.93412493068646496</v>
      </c>
      <c r="K2803" s="22" t="s">
        <v>351</v>
      </c>
      <c r="L2803" s="22" t="s">
        <v>58</v>
      </c>
      <c r="M28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803" s="24" t="str">
        <f>IFERROR(IF(Table1[[#This Row],[Medicare Rate in CR]]&gt;0,"Y","N"),"N")</f>
        <v>N</v>
      </c>
      <c r="O2803" s="166">
        <f>Table1[[#This Row],[Medicare Rate in CR]]*Table1[[#This Row],[SumOfUnits]]*Table1[[#This Row],[Actuarial Factor 06/20/2023]]</f>
        <v>0</v>
      </c>
      <c r="P28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1474.0241250307504</v>
      </c>
      <c r="Q2803" s="166">
        <f>Table1[[#This Row],[Trended Medicare Pricing for all RHCs]]-Table1[[#This Row],[SumOfSFY24 Estimated Payment 5/04/23]]</f>
        <v>683.60027740108421</v>
      </c>
      <c r="R2803" s="24">
        <f>Table1[[#This Row],[SumOfUnits]]*Table1[[#This Row],[Actuarial Factor 06/20/2023]]</f>
        <v>12.143624098924045</v>
      </c>
      <c r="S2803" s="23"/>
    </row>
    <row r="2804" spans="1:19" x14ac:dyDescent="0.25">
      <c r="A2804" s="192" t="s">
        <v>349</v>
      </c>
      <c r="B2804" s="193" t="s">
        <v>350</v>
      </c>
      <c r="C2804" s="192" t="s">
        <v>75</v>
      </c>
      <c r="D2804" s="192" t="s">
        <v>31</v>
      </c>
      <c r="E2804" s="192" t="s">
        <v>74</v>
      </c>
      <c r="F2804" s="194">
        <v>66.03</v>
      </c>
      <c r="G2804">
        <v>1</v>
      </c>
      <c r="H2804">
        <v>1</v>
      </c>
      <c r="I2804" s="167">
        <v>78.187085423608664</v>
      </c>
      <c r="J2804" s="22">
        <v>1.1841145755506386</v>
      </c>
      <c r="K2804" s="22" t="s">
        <v>351</v>
      </c>
      <c r="L2804" s="22" t="s">
        <v>58</v>
      </c>
      <c r="M28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804" s="24" t="str">
        <f>IFERROR(IF(Table1[[#This Row],[Medicare Rate in CR]]&gt;0,"Y","N"),"N")</f>
        <v>N</v>
      </c>
      <c r="O2804" s="166">
        <f>Table1[[#This Row],[Medicare Rate in CR]]*Table1[[#This Row],[SumOfUnits]]*Table1[[#This Row],[Actuarial Factor 06/20/2023]]</f>
        <v>0</v>
      </c>
      <c r="P28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145.8074051356769</v>
      </c>
      <c r="Q2804" s="166">
        <f>Table1[[#This Row],[Trended Medicare Pricing for all RHCs]]-Table1[[#This Row],[SumOfSFY24 Estimated Payment 5/04/23]]</f>
        <v>67.620319712068238</v>
      </c>
      <c r="R2804" s="24">
        <f>Table1[[#This Row],[SumOfUnits]]*Table1[[#This Row],[Actuarial Factor 06/20/2023]]</f>
        <v>1.1841145755506386</v>
      </c>
      <c r="S2804" s="23"/>
    </row>
    <row r="2805" spans="1:19" x14ac:dyDescent="0.25">
      <c r="A2805" s="192" t="s">
        <v>349</v>
      </c>
      <c r="B2805" s="193" t="s">
        <v>350</v>
      </c>
      <c r="C2805" s="192" t="s">
        <v>75</v>
      </c>
      <c r="D2805" s="192" t="s">
        <v>31</v>
      </c>
      <c r="E2805" s="192" t="s">
        <v>69</v>
      </c>
      <c r="F2805" s="194">
        <v>16213.591267225536</v>
      </c>
      <c r="G2805">
        <v>247</v>
      </c>
      <c r="H2805">
        <v>247</v>
      </c>
      <c r="I2805" s="167">
        <v>18077.2268460429</v>
      </c>
      <c r="J2805" s="22">
        <v>1.1149428000312647</v>
      </c>
      <c r="K2805" s="22" t="s">
        <v>351</v>
      </c>
      <c r="L2805" s="22" t="s">
        <v>58</v>
      </c>
      <c r="M28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805" s="24" t="str">
        <f>IFERROR(IF(Table1[[#This Row],[Medicare Rate in CR]]&gt;0,"Y","N"),"N")</f>
        <v>N</v>
      </c>
      <c r="O2805" s="166">
        <f>Table1[[#This Row],[Medicare Rate in CR]]*Table1[[#This Row],[SumOfUnits]]*Table1[[#This Row],[Actuarial Factor 06/20/2023]]</f>
        <v>0</v>
      </c>
      <c r="P28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33711.367090742482</v>
      </c>
      <c r="Q2805" s="166">
        <f>Table1[[#This Row],[Trended Medicare Pricing for all RHCs]]-Table1[[#This Row],[SumOfSFY24 Estimated Payment 5/04/23]]</f>
        <v>15634.140244699582</v>
      </c>
      <c r="R2805" s="24">
        <f>Table1[[#This Row],[SumOfUnits]]*Table1[[#This Row],[Actuarial Factor 06/20/2023]]</f>
        <v>275.39087160772237</v>
      </c>
      <c r="S2805" s="23"/>
    </row>
    <row r="2806" spans="1:19" x14ac:dyDescent="0.25">
      <c r="A2806" s="192" t="s">
        <v>349</v>
      </c>
      <c r="B2806" s="193" t="s">
        <v>350</v>
      </c>
      <c r="C2806" s="192" t="s">
        <v>90</v>
      </c>
      <c r="D2806" s="192" t="s">
        <v>30</v>
      </c>
      <c r="E2806" s="192" t="s">
        <v>59</v>
      </c>
      <c r="F2806" s="194">
        <v>132.06128938999711</v>
      </c>
      <c r="G2806">
        <v>2</v>
      </c>
      <c r="H2806">
        <v>2</v>
      </c>
      <c r="I2806" s="167">
        <v>129.05979063444175</v>
      </c>
      <c r="J2806" s="22">
        <v>0.97727192601693091</v>
      </c>
      <c r="K2806" s="22" t="s">
        <v>351</v>
      </c>
      <c r="L2806" s="22" t="s">
        <v>58</v>
      </c>
      <c r="M28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806" s="24" t="str">
        <f>IFERROR(IF(Table1[[#This Row],[Medicare Rate in CR]]&gt;0,"Y","N"),"N")</f>
        <v>N</v>
      </c>
      <c r="O2806" s="166">
        <f>Table1[[#This Row],[Medicare Rate in CR]]*Table1[[#This Row],[SumOfUnits]]*Table1[[#This Row],[Actuarial Factor 06/20/2023]]</f>
        <v>0</v>
      </c>
      <c r="P28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195.94528765080682</v>
      </c>
      <c r="Q2806" s="166">
        <f>Table1[[#This Row],[Trended Medicare Pricing for all RHCs]]-Table1[[#This Row],[SumOfSFY24 Estimated Payment 5/04/23]]</f>
        <v>66.885497016365065</v>
      </c>
      <c r="R2806" s="24">
        <f>Table1[[#This Row],[SumOfUnits]]*Table1[[#This Row],[Actuarial Factor 06/20/2023]]</f>
        <v>1.9545438520338618</v>
      </c>
      <c r="S2806" s="23"/>
    </row>
    <row r="2807" spans="1:19" x14ac:dyDescent="0.25">
      <c r="A2807" s="192" t="s">
        <v>349</v>
      </c>
      <c r="B2807" s="193" t="s">
        <v>350</v>
      </c>
      <c r="C2807" s="192" t="s">
        <v>78</v>
      </c>
      <c r="D2807" s="192" t="s">
        <v>30</v>
      </c>
      <c r="E2807" s="192" t="s">
        <v>62</v>
      </c>
      <c r="F2807" s="194">
        <v>195.37</v>
      </c>
      <c r="G2807">
        <v>3</v>
      </c>
      <c r="H2807">
        <v>3</v>
      </c>
      <c r="I2807" s="167">
        <v>185.58611978595147</v>
      </c>
      <c r="J2807" s="22">
        <v>0.94992127648027569</v>
      </c>
      <c r="K2807" s="22" t="s">
        <v>351</v>
      </c>
      <c r="L2807" s="22" t="s">
        <v>58</v>
      </c>
      <c r="M28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807" s="24" t="str">
        <f>IFERROR(IF(Table1[[#This Row],[Medicare Rate in CR]]&gt;0,"Y","N"),"N")</f>
        <v>N</v>
      </c>
      <c r="O2807" s="166">
        <f>Table1[[#This Row],[Medicare Rate in CR]]*Table1[[#This Row],[SumOfUnits]]*Table1[[#This Row],[Actuarial Factor 06/20/2023]]</f>
        <v>0</v>
      </c>
      <c r="P28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269.22277738818832</v>
      </c>
      <c r="Q2807" s="166">
        <f>Table1[[#This Row],[Trended Medicare Pricing for all RHCs]]-Table1[[#This Row],[SumOfSFY24 Estimated Payment 5/04/23]]</f>
        <v>83.636657602236852</v>
      </c>
      <c r="R2807" s="24">
        <f>Table1[[#This Row],[SumOfUnits]]*Table1[[#This Row],[Actuarial Factor 06/20/2023]]</f>
        <v>2.849763829440827</v>
      </c>
      <c r="S2807" s="23"/>
    </row>
    <row r="2808" spans="1:19" x14ac:dyDescent="0.25">
      <c r="A2808" s="192" t="s">
        <v>349</v>
      </c>
      <c r="B2808" s="193" t="s">
        <v>350</v>
      </c>
      <c r="C2808" s="192" t="s">
        <v>78</v>
      </c>
      <c r="D2808" s="192" t="s">
        <v>30</v>
      </c>
      <c r="E2808" s="192" t="s">
        <v>63</v>
      </c>
      <c r="F2808" s="194">
        <v>158.24</v>
      </c>
      <c r="G2808">
        <v>2</v>
      </c>
      <c r="H2808">
        <v>2</v>
      </c>
      <c r="I2808" s="167">
        <v>148.19265054555839</v>
      </c>
      <c r="J2808" s="22">
        <v>0.93650562781571278</v>
      </c>
      <c r="K2808" s="22" t="s">
        <v>351</v>
      </c>
      <c r="L2808" s="22" t="s">
        <v>58</v>
      </c>
      <c r="M28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808" s="24" t="str">
        <f>IFERROR(IF(Table1[[#This Row],[Medicare Rate in CR]]&gt;0,"Y","N"),"N")</f>
        <v>N</v>
      </c>
      <c r="O2808" s="166">
        <f>Table1[[#This Row],[Medicare Rate in CR]]*Table1[[#This Row],[SumOfUnits]]*Table1[[#This Row],[Actuarial Factor 06/20/2023]]</f>
        <v>0</v>
      </c>
      <c r="P28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214.97748330752356</v>
      </c>
      <c r="Q2808" s="166">
        <f>Table1[[#This Row],[Trended Medicare Pricing for all RHCs]]-Table1[[#This Row],[SumOfSFY24 Estimated Payment 5/04/23]]</f>
        <v>66.784832761965163</v>
      </c>
      <c r="R2808" s="24">
        <f>Table1[[#This Row],[SumOfUnits]]*Table1[[#This Row],[Actuarial Factor 06/20/2023]]</f>
        <v>1.8730112556314256</v>
      </c>
      <c r="S2808" s="23"/>
    </row>
    <row r="2809" spans="1:19" x14ac:dyDescent="0.25">
      <c r="A2809" s="192" t="s">
        <v>349</v>
      </c>
      <c r="B2809" s="193" t="s">
        <v>350</v>
      </c>
      <c r="C2809" s="192" t="s">
        <v>78</v>
      </c>
      <c r="D2809" s="192" t="s">
        <v>31</v>
      </c>
      <c r="E2809" s="192" t="s">
        <v>69</v>
      </c>
      <c r="F2809" s="194">
        <v>261.40503035559414</v>
      </c>
      <c r="G2809">
        <v>4</v>
      </c>
      <c r="H2809">
        <v>4</v>
      </c>
      <c r="I2809" s="167">
        <v>279.83256932720258</v>
      </c>
      <c r="J2809" s="22">
        <v>1.0704942018389665</v>
      </c>
      <c r="K2809" s="22" t="s">
        <v>351</v>
      </c>
      <c r="L2809" s="22" t="s">
        <v>58</v>
      </c>
      <c r="M28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809" s="24" t="str">
        <f>IFERROR(IF(Table1[[#This Row],[Medicare Rate in CR]]&gt;0,"Y","N"),"N")</f>
        <v>N</v>
      </c>
      <c r="O2809" s="166">
        <f>Table1[[#This Row],[Medicare Rate in CR]]*Table1[[#This Row],[SumOfUnits]]*Table1[[#This Row],[Actuarial Factor 06/20/2023]]</f>
        <v>0</v>
      </c>
      <c r="P28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405.94254357402178</v>
      </c>
      <c r="Q2809" s="166">
        <f>Table1[[#This Row],[Trended Medicare Pricing for all RHCs]]-Table1[[#This Row],[SumOfSFY24 Estimated Payment 5/04/23]]</f>
        <v>126.10997424681921</v>
      </c>
      <c r="R2809" s="24">
        <f>Table1[[#This Row],[SumOfUnits]]*Table1[[#This Row],[Actuarial Factor 06/20/2023]]</f>
        <v>4.2819768073558659</v>
      </c>
      <c r="S2809" s="23"/>
    </row>
    <row r="2810" spans="1:19" x14ac:dyDescent="0.25">
      <c r="A2810" s="192" t="s">
        <v>349</v>
      </c>
      <c r="B2810" s="193" t="s">
        <v>350</v>
      </c>
      <c r="C2810" s="192" t="s">
        <v>79</v>
      </c>
      <c r="D2810" s="192" t="s">
        <v>31</v>
      </c>
      <c r="E2810" s="192" t="s">
        <v>69</v>
      </c>
      <c r="F2810" s="194">
        <v>458.1381902283897</v>
      </c>
      <c r="G2810">
        <v>7</v>
      </c>
      <c r="H2810">
        <v>7</v>
      </c>
      <c r="I2810" s="167">
        <v>487.8860578535274</v>
      </c>
      <c r="J2810" s="22">
        <v>1.0649320843789685</v>
      </c>
      <c r="K2810" s="22" t="s">
        <v>351</v>
      </c>
      <c r="L2810" s="22" t="s">
        <v>58</v>
      </c>
      <c r="M28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810" s="24" t="str">
        <f>IFERROR(IF(Table1[[#This Row],[Medicare Rate in CR]]&gt;0,"Y","N"),"N")</f>
        <v>N</v>
      </c>
      <c r="O2810" s="166">
        <f>Table1[[#This Row],[Medicare Rate in CR]]*Table1[[#This Row],[SumOfUnits]]*Table1[[#This Row],[Actuarial Factor 06/20/2023]]</f>
        <v>0</v>
      </c>
      <c r="P28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586.13238083249473</v>
      </c>
      <c r="Q2810" s="166">
        <f>Table1[[#This Row],[Trended Medicare Pricing for all RHCs]]-Table1[[#This Row],[SumOfSFY24 Estimated Payment 5/04/23]]</f>
        <v>98.246322978967328</v>
      </c>
      <c r="R2810" s="24">
        <f>Table1[[#This Row],[SumOfUnits]]*Table1[[#This Row],[Actuarial Factor 06/20/2023]]</f>
        <v>7.4545245906527793</v>
      </c>
      <c r="S2810" s="23"/>
    </row>
    <row r="2811" spans="1:19" x14ac:dyDescent="0.25">
      <c r="A2811" s="192" t="s">
        <v>349</v>
      </c>
      <c r="B2811" s="193" t="s">
        <v>350</v>
      </c>
      <c r="C2811" s="192" t="s">
        <v>55</v>
      </c>
      <c r="D2811" s="192" t="s">
        <v>30</v>
      </c>
      <c r="E2811" s="192" t="s">
        <v>63</v>
      </c>
      <c r="F2811" s="194">
        <v>64.67</v>
      </c>
      <c r="G2811">
        <v>1</v>
      </c>
      <c r="H2811">
        <v>1</v>
      </c>
      <c r="I2811" s="167">
        <v>64.841081522208341</v>
      </c>
      <c r="J2811" s="22">
        <v>1.0026454541859957</v>
      </c>
      <c r="K2811" s="22" t="s">
        <v>351</v>
      </c>
      <c r="L2811" s="22" t="s">
        <v>58</v>
      </c>
      <c r="M28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811" s="24" t="str">
        <f>IFERROR(IF(Table1[[#This Row],[Medicare Rate in CR]]&gt;0,"Y","N"),"N")</f>
        <v>N</v>
      </c>
      <c r="O2811" s="166">
        <f>Table1[[#This Row],[Medicare Rate in CR]]*Table1[[#This Row],[SumOfUnits]]*Table1[[#This Row],[Actuarial Factor 06/20/2023]]</f>
        <v>0</v>
      </c>
      <c r="P28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94.05177847460584</v>
      </c>
      <c r="Q2811" s="166">
        <f>Table1[[#This Row],[Trended Medicare Pricing for all RHCs]]-Table1[[#This Row],[SumOfSFY24 Estimated Payment 5/04/23]]</f>
        <v>29.210696952397498</v>
      </c>
      <c r="R2811" s="24">
        <f>Table1[[#This Row],[SumOfUnits]]*Table1[[#This Row],[Actuarial Factor 06/20/2023]]</f>
        <v>1.0026454541859957</v>
      </c>
      <c r="S2811" s="23"/>
    </row>
    <row r="2812" spans="1:19" x14ac:dyDescent="0.25">
      <c r="A2812" s="192" t="s">
        <v>349</v>
      </c>
      <c r="B2812" s="193" t="s">
        <v>350</v>
      </c>
      <c r="C2812" s="192" t="s">
        <v>85</v>
      </c>
      <c r="D2812" s="192" t="s">
        <v>30</v>
      </c>
      <c r="E2812" s="192" t="s">
        <v>63</v>
      </c>
      <c r="F2812" s="194">
        <v>62.320516526934568</v>
      </c>
      <c r="G2812">
        <v>1</v>
      </c>
      <c r="H2812">
        <v>1</v>
      </c>
      <c r="I2812" s="167">
        <v>56.12182089873189</v>
      </c>
      <c r="J2812" s="22">
        <v>0.90053523344076203</v>
      </c>
      <c r="K2812" s="22" t="s">
        <v>351</v>
      </c>
      <c r="L2812" s="22" t="s">
        <v>58</v>
      </c>
      <c r="M28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812" s="24" t="str">
        <f>IFERROR(IF(Table1[[#This Row],[Medicare Rate in CR]]&gt;0,"Y","N"),"N")</f>
        <v>N</v>
      </c>
      <c r="O2812" s="166">
        <f>Table1[[#This Row],[Medicare Rate in CR]]*Table1[[#This Row],[SumOfUnits]]*Table1[[#This Row],[Actuarial Factor 06/20/2023]]</f>
        <v>0</v>
      </c>
      <c r="P28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65.243582430899977</v>
      </c>
      <c r="Q2812" s="166">
        <f>Table1[[#This Row],[Trended Medicare Pricing for all RHCs]]-Table1[[#This Row],[SumOfSFY24 Estimated Payment 5/04/23]]</f>
        <v>9.1217615321680867</v>
      </c>
      <c r="R2812" s="24">
        <f>Table1[[#This Row],[SumOfUnits]]*Table1[[#This Row],[Actuarial Factor 06/20/2023]]</f>
        <v>0.90053523344076203</v>
      </c>
      <c r="S2812" s="23"/>
    </row>
    <row r="2813" spans="1:19" x14ac:dyDescent="0.25">
      <c r="A2813" s="192" t="s">
        <v>352</v>
      </c>
      <c r="B2813" s="193" t="s">
        <v>353</v>
      </c>
      <c r="C2813" s="192" t="s">
        <v>75</v>
      </c>
      <c r="D2813" s="192" t="s">
        <v>30</v>
      </c>
      <c r="E2813" s="192" t="s">
        <v>62</v>
      </c>
      <c r="F2813" s="194">
        <v>91.587163920208155</v>
      </c>
      <c r="G2813">
        <v>1</v>
      </c>
      <c r="H2813">
        <v>1</v>
      </c>
      <c r="I2813" s="167">
        <v>93.91033204317165</v>
      </c>
      <c r="J2813" s="22">
        <v>1.0253656519486449</v>
      </c>
      <c r="K2813" s="22" t="s">
        <v>354</v>
      </c>
      <c r="L2813" s="22" t="s">
        <v>58</v>
      </c>
      <c r="M2813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13" s="24" t="str">
        <f>IFERROR(IF(Table1[[#This Row],[Medicare Rate in CR]]&gt;0,"Y","N"),"N")</f>
        <v>Y</v>
      </c>
      <c r="O2813" s="166">
        <f>Table1[[#This Row],[Medicare Rate in CR]]*Table1[[#This Row],[SumOfUnits]]*Table1[[#This Row],[Actuarial Factor 06/20/2023]]</f>
        <v>267.40510837168711</v>
      </c>
      <c r="P28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267.40510837168711</v>
      </c>
      <c r="Q2813" s="166">
        <f>Table1[[#This Row],[Trended Medicare Pricing for all RHCs]]-Table1[[#This Row],[SumOfSFY24 Estimated Payment 5/04/23]]</f>
        <v>173.49477632851546</v>
      </c>
      <c r="R2813" s="24">
        <f>Table1[[#This Row],[SumOfUnits]]*Table1[[#This Row],[Actuarial Factor 06/20/2023]]</f>
        <v>1.0253656519486449</v>
      </c>
      <c r="S2813" s="23"/>
    </row>
    <row r="2814" spans="1:19" x14ac:dyDescent="0.25">
      <c r="A2814" s="192" t="s">
        <v>352</v>
      </c>
      <c r="B2814" s="193" t="s">
        <v>353</v>
      </c>
      <c r="C2814" s="192" t="s">
        <v>76</v>
      </c>
      <c r="D2814" s="192" t="s">
        <v>30</v>
      </c>
      <c r="E2814" s="192" t="s">
        <v>59</v>
      </c>
      <c r="F2814" s="194">
        <v>826.21181458995852</v>
      </c>
      <c r="G2814">
        <v>9</v>
      </c>
      <c r="H2814">
        <v>9</v>
      </c>
      <c r="I2814" s="167">
        <v>858.97004545101822</v>
      </c>
      <c r="J2814" s="22">
        <v>1.0396487078526193</v>
      </c>
      <c r="K2814" s="22" t="s">
        <v>354</v>
      </c>
      <c r="L2814" s="22" t="s">
        <v>58</v>
      </c>
      <c r="M2814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14" s="24" t="str">
        <f>IFERROR(IF(Table1[[#This Row],[Medicare Rate in CR]]&gt;0,"Y","N"),"N")</f>
        <v>Y</v>
      </c>
      <c r="O2814" s="166">
        <f>Table1[[#This Row],[Medicare Rate in CR]]*Table1[[#This Row],[SumOfUnits]]*Table1[[#This Row],[Actuarial Factor 06/20/2023]]</f>
        <v>2440.1698786879615</v>
      </c>
      <c r="P28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2440.1698786879615</v>
      </c>
      <c r="Q2814" s="166">
        <f>Table1[[#This Row],[Trended Medicare Pricing for all RHCs]]-Table1[[#This Row],[SumOfSFY24 Estimated Payment 5/04/23]]</f>
        <v>1581.1998332369433</v>
      </c>
      <c r="R2814" s="24">
        <f>Table1[[#This Row],[SumOfUnits]]*Table1[[#This Row],[Actuarial Factor 06/20/2023]]</f>
        <v>9.3568383706735734</v>
      </c>
      <c r="S2814" s="23"/>
    </row>
    <row r="2815" spans="1:19" x14ac:dyDescent="0.25">
      <c r="A2815" s="192" t="s">
        <v>352</v>
      </c>
      <c r="B2815" s="193" t="s">
        <v>353</v>
      </c>
      <c r="C2815" s="192" t="s">
        <v>76</v>
      </c>
      <c r="D2815" s="192" t="s">
        <v>30</v>
      </c>
      <c r="E2815" s="192" t="s">
        <v>62</v>
      </c>
      <c r="F2815" s="194">
        <v>93.51450322829335</v>
      </c>
      <c r="G2815">
        <v>1</v>
      </c>
      <c r="H2815">
        <v>1</v>
      </c>
      <c r="I2815" s="167">
        <v>98.21620570977143</v>
      </c>
      <c r="J2815" s="22">
        <v>1.0502777892109418</v>
      </c>
      <c r="K2815" s="22" t="s">
        <v>354</v>
      </c>
      <c r="L2815" s="22" t="s">
        <v>58</v>
      </c>
      <c r="M2815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15" s="24" t="str">
        <f>IFERROR(IF(Table1[[#This Row],[Medicare Rate in CR]]&gt;0,"Y","N"),"N")</f>
        <v>Y</v>
      </c>
      <c r="O2815" s="166">
        <f>Table1[[#This Row],[Medicare Rate in CR]]*Table1[[#This Row],[SumOfUnits]]*Table1[[#This Row],[Actuarial Factor 06/20/2023]]</f>
        <v>273.90194464832155</v>
      </c>
      <c r="P28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273.90194464832155</v>
      </c>
      <c r="Q2815" s="166">
        <f>Table1[[#This Row],[Trended Medicare Pricing for all RHCs]]-Table1[[#This Row],[SumOfSFY24 Estimated Payment 5/04/23]]</f>
        <v>175.68573893855012</v>
      </c>
      <c r="R2815" s="24">
        <f>Table1[[#This Row],[SumOfUnits]]*Table1[[#This Row],[Actuarial Factor 06/20/2023]]</f>
        <v>1.0502777892109418</v>
      </c>
      <c r="S2815" s="23"/>
    </row>
    <row r="2816" spans="1:19" x14ac:dyDescent="0.25">
      <c r="A2816" s="192" t="s">
        <v>352</v>
      </c>
      <c r="B2816" s="193" t="s">
        <v>353</v>
      </c>
      <c r="C2816" s="192" t="s">
        <v>76</v>
      </c>
      <c r="D2816" s="192" t="s">
        <v>30</v>
      </c>
      <c r="E2816" s="192" t="s">
        <v>63</v>
      </c>
      <c r="F2816" s="194">
        <v>644.96482605762753</v>
      </c>
      <c r="G2816">
        <v>7</v>
      </c>
      <c r="H2816">
        <v>7</v>
      </c>
      <c r="I2816" s="167">
        <v>650.47661347584665</v>
      </c>
      <c r="J2816" s="22">
        <v>1.0085458728841232</v>
      </c>
      <c r="K2816" s="22" t="s">
        <v>354</v>
      </c>
      <c r="L2816" s="22" t="s">
        <v>58</v>
      </c>
      <c r="M2816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16" s="24" t="str">
        <f>IFERROR(IF(Table1[[#This Row],[Medicare Rate in CR]]&gt;0,"Y","N"),"N")</f>
        <v>Y</v>
      </c>
      <c r="O2816" s="166">
        <f>Table1[[#This Row],[Medicare Rate in CR]]*Table1[[#This Row],[SumOfUnits]]*Table1[[#This Row],[Actuarial Factor 06/20/2023]]</f>
        <v>1841.1307473261536</v>
      </c>
      <c r="P28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1841.1307473261536</v>
      </c>
      <c r="Q2816" s="166">
        <f>Table1[[#This Row],[Trended Medicare Pricing for all RHCs]]-Table1[[#This Row],[SumOfSFY24 Estimated Payment 5/04/23]]</f>
        <v>1190.6541338503071</v>
      </c>
      <c r="R2816" s="24">
        <f>Table1[[#This Row],[SumOfUnits]]*Table1[[#This Row],[Actuarial Factor 06/20/2023]]</f>
        <v>7.0598211101888628</v>
      </c>
      <c r="S2816" s="23"/>
    </row>
    <row r="2817" spans="1:19" x14ac:dyDescent="0.25">
      <c r="A2817" s="192" t="s">
        <v>352</v>
      </c>
      <c r="B2817" s="193" t="s">
        <v>353</v>
      </c>
      <c r="C2817" s="192" t="s">
        <v>76</v>
      </c>
      <c r="D2817" s="192" t="s">
        <v>30</v>
      </c>
      <c r="E2817" s="192" t="s">
        <v>77</v>
      </c>
      <c r="F2817" s="194">
        <v>366.34865568083262</v>
      </c>
      <c r="G2817">
        <v>4</v>
      </c>
      <c r="H2817">
        <v>4</v>
      </c>
      <c r="I2817" s="167">
        <v>490.45294516585892</v>
      </c>
      <c r="J2817" s="22">
        <v>1.3387600515535873</v>
      </c>
      <c r="K2817" s="22" t="s">
        <v>354</v>
      </c>
      <c r="L2817" s="22" t="s">
        <v>58</v>
      </c>
      <c r="M2817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17" s="24" t="str">
        <f>IFERROR(IF(Table1[[#This Row],[Medicare Rate in CR]]&gt;0,"Y","N"),"N")</f>
        <v>Y</v>
      </c>
      <c r="O2817" s="166">
        <f>Table1[[#This Row],[Medicare Rate in CR]]*Table1[[#This Row],[SumOfUnits]]*Table1[[#This Row],[Actuarial Factor 06/20/2023]]</f>
        <v>1396.5409353786404</v>
      </c>
      <c r="P28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1396.5409353786404</v>
      </c>
      <c r="Q2817" s="166">
        <f>Table1[[#This Row],[Trended Medicare Pricing for all RHCs]]-Table1[[#This Row],[SumOfSFY24 Estimated Payment 5/04/23]]</f>
        <v>906.08799021278151</v>
      </c>
      <c r="R2817" s="24">
        <f>Table1[[#This Row],[SumOfUnits]]*Table1[[#This Row],[Actuarial Factor 06/20/2023]]</f>
        <v>5.3550402062143494</v>
      </c>
      <c r="S2817" s="23"/>
    </row>
    <row r="2818" spans="1:19" x14ac:dyDescent="0.25">
      <c r="A2818" s="192" t="s">
        <v>352</v>
      </c>
      <c r="B2818" s="193" t="s">
        <v>353</v>
      </c>
      <c r="C2818" s="192" t="s">
        <v>78</v>
      </c>
      <c r="D2818" s="192" t="s">
        <v>30</v>
      </c>
      <c r="E2818" s="192" t="s">
        <v>56</v>
      </c>
      <c r="F2818" s="194">
        <v>917.79897851016665</v>
      </c>
      <c r="G2818">
        <v>10</v>
      </c>
      <c r="H2818">
        <v>10</v>
      </c>
      <c r="I2818" s="167">
        <v>979.26680681325956</v>
      </c>
      <c r="J2818" s="22">
        <v>1.0669730842399407</v>
      </c>
      <c r="K2818" s="22" t="s">
        <v>354</v>
      </c>
      <c r="L2818" s="22" t="s">
        <v>58</v>
      </c>
      <c r="M2818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18" s="24" t="str">
        <f>IFERROR(IF(Table1[[#This Row],[Medicare Rate in CR]]&gt;0,"Y","N"),"N")</f>
        <v>Y</v>
      </c>
      <c r="O2818" s="166">
        <f>Table1[[#This Row],[Medicare Rate in CR]]*Table1[[#This Row],[SumOfUnits]]*Table1[[#This Row],[Actuarial Factor 06/20/2023]]</f>
        <v>2782.5591063893417</v>
      </c>
      <c r="P28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2782.5591063893417</v>
      </c>
      <c r="Q2818" s="166">
        <f>Table1[[#This Row],[Trended Medicare Pricing for all RHCs]]-Table1[[#This Row],[SumOfSFY24 Estimated Payment 5/04/23]]</f>
        <v>1803.2922995760821</v>
      </c>
      <c r="R2818" s="24">
        <f>Table1[[#This Row],[SumOfUnits]]*Table1[[#This Row],[Actuarial Factor 06/20/2023]]</f>
        <v>10.669730842399407</v>
      </c>
      <c r="S2818" s="23"/>
    </row>
    <row r="2819" spans="1:19" x14ac:dyDescent="0.25">
      <c r="A2819" s="192" t="s">
        <v>352</v>
      </c>
      <c r="B2819" s="193" t="s">
        <v>353</v>
      </c>
      <c r="C2819" s="192" t="s">
        <v>78</v>
      </c>
      <c r="D2819" s="192" t="s">
        <v>30</v>
      </c>
      <c r="E2819" s="192" t="s">
        <v>59</v>
      </c>
      <c r="F2819" s="194">
        <v>3946.4874241110174</v>
      </c>
      <c r="G2819">
        <v>43</v>
      </c>
      <c r="H2819">
        <v>43</v>
      </c>
      <c r="I2819" s="167">
        <v>3685.9488490226904</v>
      </c>
      <c r="J2819" s="22">
        <v>0.93398216006047052</v>
      </c>
      <c r="K2819" s="22" t="s">
        <v>354</v>
      </c>
      <c r="L2819" s="22" t="s">
        <v>58</v>
      </c>
      <c r="M2819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19" s="24" t="str">
        <f>IFERROR(IF(Table1[[#This Row],[Medicare Rate in CR]]&gt;0,"Y","N"),"N")</f>
        <v>Y</v>
      </c>
      <c r="O2819" s="166">
        <f>Table1[[#This Row],[Medicare Rate in CR]]*Table1[[#This Row],[SumOfUnits]]*Table1[[#This Row],[Actuarial Factor 06/20/2023]]</f>
        <v>10473.647923453316</v>
      </c>
      <c r="P28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10473.647923453316</v>
      </c>
      <c r="Q2819" s="166">
        <f>Table1[[#This Row],[Trended Medicare Pricing for all RHCs]]-Table1[[#This Row],[SumOfSFY24 Estimated Payment 5/04/23]]</f>
        <v>6787.6990744306258</v>
      </c>
      <c r="R2819" s="24">
        <f>Table1[[#This Row],[SumOfUnits]]*Table1[[#This Row],[Actuarial Factor 06/20/2023]]</f>
        <v>40.161232882600231</v>
      </c>
      <c r="S2819" s="23"/>
    </row>
    <row r="2820" spans="1:19" x14ac:dyDescent="0.25">
      <c r="A2820" s="192" t="s">
        <v>352</v>
      </c>
      <c r="B2820" s="193" t="s">
        <v>353</v>
      </c>
      <c r="C2820" s="192" t="s">
        <v>78</v>
      </c>
      <c r="D2820" s="192" t="s">
        <v>30</v>
      </c>
      <c r="E2820" s="192" t="s">
        <v>60</v>
      </c>
      <c r="F2820" s="194">
        <v>1652.4236291799173</v>
      </c>
      <c r="G2820">
        <v>18</v>
      </c>
      <c r="H2820">
        <v>18</v>
      </c>
      <c r="I2820" s="167">
        <v>1354.228618340383</v>
      </c>
      <c r="J2820" s="22">
        <v>0.81954082138880713</v>
      </c>
      <c r="K2820" s="22" t="s">
        <v>354</v>
      </c>
      <c r="L2820" s="22" t="s">
        <v>58</v>
      </c>
      <c r="M2820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20" s="24" t="str">
        <f>IFERROR(IF(Table1[[#This Row],[Medicare Rate in CR]]&gt;0,"Y","N"),"N")</f>
        <v>Y</v>
      </c>
      <c r="O2820" s="166">
        <f>Table1[[#This Row],[Medicare Rate in CR]]*Table1[[#This Row],[SumOfUnits]]*Table1[[#This Row],[Actuarial Factor 06/20/2023]]</f>
        <v>3847.1049145797665</v>
      </c>
      <c r="P28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3847.1049145797665</v>
      </c>
      <c r="Q2820" s="166">
        <f>Table1[[#This Row],[Trended Medicare Pricing for all RHCs]]-Table1[[#This Row],[SumOfSFY24 Estimated Payment 5/04/23]]</f>
        <v>2492.8762962393835</v>
      </c>
      <c r="R2820" s="24">
        <f>Table1[[#This Row],[SumOfUnits]]*Table1[[#This Row],[Actuarial Factor 06/20/2023]]</f>
        <v>14.751734784998529</v>
      </c>
      <c r="S2820" s="23"/>
    </row>
    <row r="2821" spans="1:19" x14ac:dyDescent="0.25">
      <c r="A2821" s="192" t="s">
        <v>352</v>
      </c>
      <c r="B2821" s="193" t="s">
        <v>353</v>
      </c>
      <c r="C2821" s="192" t="s">
        <v>78</v>
      </c>
      <c r="D2821" s="192" t="s">
        <v>30</v>
      </c>
      <c r="E2821" s="192" t="s">
        <v>61</v>
      </c>
      <c r="F2821" s="194">
        <v>183.17432784041631</v>
      </c>
      <c r="G2821">
        <v>2</v>
      </c>
      <c r="H2821">
        <v>2</v>
      </c>
      <c r="I2821" s="167">
        <v>150.11883909567743</v>
      </c>
      <c r="J2821" s="22">
        <v>0.81954082138880713</v>
      </c>
      <c r="K2821" s="22" t="s">
        <v>354</v>
      </c>
      <c r="L2821" s="22" t="s">
        <v>58</v>
      </c>
      <c r="M2821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21" s="24" t="str">
        <f>IFERROR(IF(Table1[[#This Row],[Medicare Rate in CR]]&gt;0,"Y","N"),"N")</f>
        <v>Y</v>
      </c>
      <c r="O2821" s="166">
        <f>Table1[[#This Row],[Medicare Rate in CR]]*Table1[[#This Row],[SumOfUnits]]*Table1[[#This Row],[Actuarial Factor 06/20/2023]]</f>
        <v>427.45610161997405</v>
      </c>
      <c r="P28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427.45610161997405</v>
      </c>
      <c r="Q2821" s="166">
        <f>Table1[[#This Row],[Trended Medicare Pricing for all RHCs]]-Table1[[#This Row],[SumOfSFY24 Estimated Payment 5/04/23]]</f>
        <v>277.33726252429665</v>
      </c>
      <c r="R2821" s="24">
        <f>Table1[[#This Row],[SumOfUnits]]*Table1[[#This Row],[Actuarial Factor 06/20/2023]]</f>
        <v>1.6390816427776143</v>
      </c>
      <c r="S2821" s="23"/>
    </row>
    <row r="2822" spans="1:19" x14ac:dyDescent="0.25">
      <c r="A2822" s="192" t="s">
        <v>352</v>
      </c>
      <c r="B2822" s="193" t="s">
        <v>353</v>
      </c>
      <c r="C2822" s="192" t="s">
        <v>78</v>
      </c>
      <c r="D2822" s="192" t="s">
        <v>30</v>
      </c>
      <c r="E2822" s="192" t="s">
        <v>62</v>
      </c>
      <c r="F2822" s="194">
        <v>3439.7995567119619</v>
      </c>
      <c r="G2822">
        <v>38</v>
      </c>
      <c r="H2822">
        <v>38</v>
      </c>
      <c r="I2822" s="167">
        <v>3267.5387857481132</v>
      </c>
      <c r="J2822" s="22">
        <v>0.94992127648027569</v>
      </c>
      <c r="K2822" s="22" t="s">
        <v>354</v>
      </c>
      <c r="L2822" s="22" t="s">
        <v>58</v>
      </c>
      <c r="M2822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22" s="24" t="str">
        <f>IFERROR(IF(Table1[[#This Row],[Medicare Rate in CR]]&gt;0,"Y","N"),"N")</f>
        <v>Y</v>
      </c>
      <c r="O2822" s="166">
        <f>Table1[[#This Row],[Medicare Rate in CR]]*Table1[[#This Row],[SumOfUnits]]*Table1[[#This Row],[Actuarial Factor 06/20/2023]]</f>
        <v>9413.7388483450613</v>
      </c>
      <c r="P28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9413.7388483450613</v>
      </c>
      <c r="Q2822" s="166">
        <f>Table1[[#This Row],[Trended Medicare Pricing for all RHCs]]-Table1[[#This Row],[SumOfSFY24 Estimated Payment 5/04/23]]</f>
        <v>6146.2000625969486</v>
      </c>
      <c r="R2822" s="24">
        <f>Table1[[#This Row],[SumOfUnits]]*Table1[[#This Row],[Actuarial Factor 06/20/2023]]</f>
        <v>36.097008506250475</v>
      </c>
      <c r="S2822" s="23"/>
    </row>
    <row r="2823" spans="1:19" x14ac:dyDescent="0.25">
      <c r="A2823" s="192" t="s">
        <v>352</v>
      </c>
      <c r="B2823" s="193" t="s">
        <v>353</v>
      </c>
      <c r="C2823" s="192" t="s">
        <v>78</v>
      </c>
      <c r="D2823" s="192" t="s">
        <v>30</v>
      </c>
      <c r="E2823" s="192" t="s">
        <v>63</v>
      </c>
      <c r="F2823" s="194">
        <v>643.03748674954227</v>
      </c>
      <c r="G2823">
        <v>7</v>
      </c>
      <c r="H2823">
        <v>7</v>
      </c>
      <c r="I2823" s="167">
        <v>602.20822523741822</v>
      </c>
      <c r="J2823" s="22">
        <v>0.93650562781571278</v>
      </c>
      <c r="K2823" s="22" t="s">
        <v>354</v>
      </c>
      <c r="L2823" s="22" t="s">
        <v>58</v>
      </c>
      <c r="M2823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23" s="24" t="str">
        <f>IFERROR(IF(Table1[[#This Row],[Medicare Rate in CR]]&gt;0,"Y","N"),"N")</f>
        <v>Y</v>
      </c>
      <c r="O2823" s="166">
        <f>Table1[[#This Row],[Medicare Rate in CR]]*Table1[[#This Row],[SumOfUnits]]*Table1[[#This Row],[Actuarial Factor 06/20/2023]]</f>
        <v>1709.6191187464183</v>
      </c>
      <c r="P28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1709.6191187464183</v>
      </c>
      <c r="Q2823" s="166">
        <f>Table1[[#This Row],[Trended Medicare Pricing for all RHCs]]-Table1[[#This Row],[SumOfSFY24 Estimated Payment 5/04/23]]</f>
        <v>1107.4108935090001</v>
      </c>
      <c r="R2823" s="24">
        <f>Table1[[#This Row],[SumOfUnits]]*Table1[[#This Row],[Actuarial Factor 06/20/2023]]</f>
        <v>6.5555393947099896</v>
      </c>
      <c r="S2823" s="23"/>
    </row>
    <row r="2824" spans="1:19" x14ac:dyDescent="0.25">
      <c r="A2824" s="192" t="s">
        <v>352</v>
      </c>
      <c r="B2824" s="193" t="s">
        <v>353</v>
      </c>
      <c r="C2824" s="192" t="s">
        <v>78</v>
      </c>
      <c r="D2824" s="192" t="s">
        <v>30</v>
      </c>
      <c r="E2824" s="192" t="s">
        <v>64</v>
      </c>
      <c r="F2824" s="194">
        <v>1469.2493013395008</v>
      </c>
      <c r="G2824">
        <v>16</v>
      </c>
      <c r="H2824">
        <v>16</v>
      </c>
      <c r="I2824" s="167">
        <v>1334.6476341521143</v>
      </c>
      <c r="J2824" s="22">
        <v>0.90838745537284149</v>
      </c>
      <c r="K2824" s="22" t="s">
        <v>354</v>
      </c>
      <c r="L2824" s="22" t="s">
        <v>58</v>
      </c>
      <c r="M2824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24" s="24" t="str">
        <f>IFERROR(IF(Table1[[#This Row],[Medicare Rate in CR]]&gt;0,"Y","N"),"N")</f>
        <v>Y</v>
      </c>
      <c r="O2824" s="166">
        <f>Table1[[#This Row],[Medicare Rate in CR]]*Table1[[#This Row],[SumOfUnits]]*Table1[[#This Row],[Actuarial Factor 06/20/2023]]</f>
        <v>3790.3738317869338</v>
      </c>
      <c r="P28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3790.3738317869338</v>
      </c>
      <c r="Q2824" s="166">
        <f>Table1[[#This Row],[Trended Medicare Pricing for all RHCs]]-Table1[[#This Row],[SumOfSFY24 Estimated Payment 5/04/23]]</f>
        <v>2455.7261976348195</v>
      </c>
      <c r="R2824" s="24">
        <f>Table1[[#This Row],[SumOfUnits]]*Table1[[#This Row],[Actuarial Factor 06/20/2023]]</f>
        <v>14.534199285965464</v>
      </c>
      <c r="S2824" s="23"/>
    </row>
    <row r="2825" spans="1:19" x14ac:dyDescent="0.25">
      <c r="A2825" s="192" t="s">
        <v>352</v>
      </c>
      <c r="B2825" s="193" t="s">
        <v>353</v>
      </c>
      <c r="C2825" s="192" t="s">
        <v>78</v>
      </c>
      <c r="D2825" s="192" t="s">
        <v>30</v>
      </c>
      <c r="E2825" s="192" t="s">
        <v>77</v>
      </c>
      <c r="F2825" s="194">
        <v>1462.5999807266069</v>
      </c>
      <c r="G2825">
        <v>16</v>
      </c>
      <c r="H2825">
        <v>16</v>
      </c>
      <c r="I2825" s="167">
        <v>1857.1880295588762</v>
      </c>
      <c r="J2825" s="22">
        <v>1.2697853507670918</v>
      </c>
      <c r="K2825" s="22" t="s">
        <v>354</v>
      </c>
      <c r="L2825" s="22" t="s">
        <v>58</v>
      </c>
      <c r="M2825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25" s="24" t="str">
        <f>IFERROR(IF(Table1[[#This Row],[Medicare Rate in CR]]&gt;0,"Y","N"),"N")</f>
        <v>Y</v>
      </c>
      <c r="O2825" s="166">
        <f>Table1[[#This Row],[Medicare Rate in CR]]*Table1[[#This Row],[SumOfUnits]]*Table1[[#This Row],[Actuarial Factor 06/20/2023]]</f>
        <v>5298.3571460247986</v>
      </c>
      <c r="P28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5298.3571460247986</v>
      </c>
      <c r="Q2825" s="166">
        <f>Table1[[#This Row],[Trended Medicare Pricing for all RHCs]]-Table1[[#This Row],[SumOfSFY24 Estimated Payment 5/04/23]]</f>
        <v>3441.1691164659223</v>
      </c>
      <c r="R2825" s="24">
        <f>Table1[[#This Row],[SumOfUnits]]*Table1[[#This Row],[Actuarial Factor 06/20/2023]]</f>
        <v>20.316565612273468</v>
      </c>
      <c r="S2825" s="23"/>
    </row>
    <row r="2826" spans="1:19" x14ac:dyDescent="0.25">
      <c r="A2826" s="192" t="s">
        <v>352</v>
      </c>
      <c r="B2826" s="193" t="s">
        <v>353</v>
      </c>
      <c r="C2826" s="192" t="s">
        <v>78</v>
      </c>
      <c r="D2826" s="192" t="s">
        <v>31</v>
      </c>
      <c r="E2826" s="192" t="s">
        <v>82</v>
      </c>
      <c r="F2826" s="194">
        <v>185.10166714850152</v>
      </c>
      <c r="G2826">
        <v>2</v>
      </c>
      <c r="H2826">
        <v>2</v>
      </c>
      <c r="I2826" s="167">
        <v>204.33312221385353</v>
      </c>
      <c r="J2826" s="22">
        <v>1.1038967145008109</v>
      </c>
      <c r="K2826" s="22" t="s">
        <v>354</v>
      </c>
      <c r="L2826" s="22" t="s">
        <v>58</v>
      </c>
      <c r="M2826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26" s="24" t="str">
        <f>IFERROR(IF(Table1[[#This Row],[Medicare Rate in CR]]&gt;0,"Y","N"),"N")</f>
        <v>Y</v>
      </c>
      <c r="O2826" s="166">
        <f>Table1[[#This Row],[Medicare Rate in CR]]*Table1[[#This Row],[SumOfUnits]]*Table1[[#This Row],[Actuarial Factor 06/20/2023]]</f>
        <v>575.77044834933304</v>
      </c>
      <c r="P28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575.77044834933304</v>
      </c>
      <c r="Q2826" s="166">
        <f>Table1[[#This Row],[Trended Medicare Pricing for all RHCs]]-Table1[[#This Row],[SumOfSFY24 Estimated Payment 5/04/23]]</f>
        <v>371.43732613547951</v>
      </c>
      <c r="R2826" s="24">
        <f>Table1[[#This Row],[SumOfUnits]]*Table1[[#This Row],[Actuarial Factor 06/20/2023]]</f>
        <v>2.2077934290016219</v>
      </c>
      <c r="S2826" s="23"/>
    </row>
    <row r="2827" spans="1:19" x14ac:dyDescent="0.25">
      <c r="A2827" s="192" t="s">
        <v>352</v>
      </c>
      <c r="B2827" s="193" t="s">
        <v>353</v>
      </c>
      <c r="C2827" s="192" t="s">
        <v>78</v>
      </c>
      <c r="D2827" s="192" t="s">
        <v>31</v>
      </c>
      <c r="E2827" s="192" t="s">
        <v>68</v>
      </c>
      <c r="F2827" s="194">
        <v>459.86315890912596</v>
      </c>
      <c r="G2827">
        <v>5</v>
      </c>
      <c r="H2827">
        <v>5</v>
      </c>
      <c r="I2827" s="167">
        <v>437.64079887580374</v>
      </c>
      <c r="J2827" s="22">
        <v>0.95167614625612229</v>
      </c>
      <c r="K2827" s="22" t="s">
        <v>354</v>
      </c>
      <c r="L2827" s="22" t="s">
        <v>58</v>
      </c>
      <c r="M2827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27" s="24" t="str">
        <f>IFERROR(IF(Table1[[#This Row],[Medicare Rate in CR]]&gt;0,"Y","N"),"N")</f>
        <v>Y</v>
      </c>
      <c r="O2827" s="166">
        <f>Table1[[#This Row],[Medicare Rate in CR]]*Table1[[#This Row],[SumOfUnits]]*Table1[[#This Row],[Actuarial Factor 06/20/2023]]</f>
        <v>1240.9381109106707</v>
      </c>
      <c r="P28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1240.9381109106707</v>
      </c>
      <c r="Q2827" s="166">
        <f>Table1[[#This Row],[Trended Medicare Pricing for all RHCs]]-Table1[[#This Row],[SumOfSFY24 Estimated Payment 5/04/23]]</f>
        <v>803.29731203486699</v>
      </c>
      <c r="R2827" s="24">
        <f>Table1[[#This Row],[SumOfUnits]]*Table1[[#This Row],[Actuarial Factor 06/20/2023]]</f>
        <v>4.7583807312806119</v>
      </c>
      <c r="S2827" s="23"/>
    </row>
    <row r="2828" spans="1:19" x14ac:dyDescent="0.25">
      <c r="A2828" s="192" t="s">
        <v>352</v>
      </c>
      <c r="B2828" s="193" t="s">
        <v>353</v>
      </c>
      <c r="C2828" s="192" t="s">
        <v>78</v>
      </c>
      <c r="D2828" s="192" t="s">
        <v>31</v>
      </c>
      <c r="E2828" s="192" t="s">
        <v>74</v>
      </c>
      <c r="F2828" s="194">
        <v>339.67427965693361</v>
      </c>
      <c r="G2828">
        <v>1</v>
      </c>
      <c r="H2828">
        <v>1</v>
      </c>
      <c r="I2828" s="167">
        <v>390.11355699267978</v>
      </c>
      <c r="J2828" s="22">
        <v>1.1484930722063771</v>
      </c>
      <c r="K2828" s="22" t="s">
        <v>354</v>
      </c>
      <c r="L2828" s="22" t="s">
        <v>58</v>
      </c>
      <c r="M2828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28" s="24" t="str">
        <f>IFERROR(IF(Table1[[#This Row],[Medicare Rate in CR]]&gt;0,"Y","N"),"N")</f>
        <v>Y</v>
      </c>
      <c r="O2828" s="166">
        <f>Table1[[#This Row],[Medicare Rate in CR]]*Table1[[#This Row],[SumOfUnits]]*Table1[[#This Row],[Actuarial Factor 06/20/2023]]</f>
        <v>299.51550830070113</v>
      </c>
      <c r="P28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299.51550830070113</v>
      </c>
      <c r="Q2828" s="166">
        <f>Table1[[#This Row],[Trended Medicare Pricing for all RHCs]]-Table1[[#This Row],[SumOfSFY24 Estimated Payment 5/04/23]]</f>
        <v>-90.598048691978647</v>
      </c>
      <c r="R2828" s="24">
        <f>Table1[[#This Row],[SumOfUnits]]*Table1[[#This Row],[Actuarial Factor 06/20/2023]]</f>
        <v>1.1484930722063771</v>
      </c>
      <c r="S2828" s="23"/>
    </row>
    <row r="2829" spans="1:19" x14ac:dyDescent="0.25">
      <c r="A2829" s="192" t="s">
        <v>352</v>
      </c>
      <c r="B2829" s="193" t="s">
        <v>353</v>
      </c>
      <c r="C2829" s="192" t="s">
        <v>78</v>
      </c>
      <c r="D2829" s="192" t="s">
        <v>31</v>
      </c>
      <c r="E2829" s="192" t="s">
        <v>69</v>
      </c>
      <c r="F2829" s="194">
        <v>2174.0194661270125</v>
      </c>
      <c r="G2829">
        <v>21</v>
      </c>
      <c r="H2829">
        <v>21</v>
      </c>
      <c r="I2829" s="167">
        <v>2327.2752331740121</v>
      </c>
      <c r="J2829" s="22">
        <v>1.0704942018389665</v>
      </c>
      <c r="K2829" s="22" t="s">
        <v>354</v>
      </c>
      <c r="L2829" s="22" t="s">
        <v>58</v>
      </c>
      <c r="M2829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29" s="24" t="str">
        <f>IFERROR(IF(Table1[[#This Row],[Medicare Rate in CR]]&gt;0,"Y","N"),"N")</f>
        <v>Y</v>
      </c>
      <c r="O2829" s="166">
        <f>Table1[[#This Row],[Medicare Rate in CR]]*Table1[[#This Row],[SumOfUnits]]*Table1[[#This Row],[Actuarial Factor 06/20/2023]]</f>
        <v>5862.657840849266</v>
      </c>
      <c r="P28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5862.657840849266</v>
      </c>
      <c r="Q2829" s="166">
        <f>Table1[[#This Row],[Trended Medicare Pricing for all RHCs]]-Table1[[#This Row],[SumOfSFY24 Estimated Payment 5/04/23]]</f>
        <v>3535.3826076752539</v>
      </c>
      <c r="R2829" s="24">
        <f>Table1[[#This Row],[SumOfUnits]]*Table1[[#This Row],[Actuarial Factor 06/20/2023]]</f>
        <v>22.480378238618297</v>
      </c>
      <c r="S2829" s="23"/>
    </row>
    <row r="2830" spans="1:19" x14ac:dyDescent="0.25">
      <c r="A2830" s="192" t="s">
        <v>352</v>
      </c>
      <c r="B2830" s="193" t="s">
        <v>353</v>
      </c>
      <c r="C2830" s="192" t="s">
        <v>55</v>
      </c>
      <c r="D2830" s="192" t="s">
        <v>30</v>
      </c>
      <c r="E2830" s="192" t="s">
        <v>60</v>
      </c>
      <c r="F2830" s="194">
        <v>274.76149176062449</v>
      </c>
      <c r="G2830">
        <v>3</v>
      </c>
      <c r="H2830">
        <v>3</v>
      </c>
      <c r="I2830" s="167">
        <v>249.66099029839819</v>
      </c>
      <c r="J2830" s="22">
        <v>0.90864621784738975</v>
      </c>
      <c r="K2830" s="22" t="s">
        <v>354</v>
      </c>
      <c r="L2830" s="22" t="s">
        <v>58</v>
      </c>
      <c r="M2830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30" s="24" t="str">
        <f>IFERROR(IF(Table1[[#This Row],[Medicare Rate in CR]]&gt;0,"Y","N"),"N")</f>
        <v>Y</v>
      </c>
      <c r="O2830" s="166">
        <f>Table1[[#This Row],[Medicare Rate in CR]]*Table1[[#This Row],[SumOfUnits]]*Table1[[#This Row],[Actuarial Factor 06/20/2023]]</f>
        <v>710.89754145726238</v>
      </c>
      <c r="P28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710.89754145726238</v>
      </c>
      <c r="Q2830" s="166">
        <f>Table1[[#This Row],[Trended Medicare Pricing for all RHCs]]-Table1[[#This Row],[SumOfSFY24 Estimated Payment 5/04/23]]</f>
        <v>461.23655115886419</v>
      </c>
      <c r="R2830" s="24">
        <f>Table1[[#This Row],[SumOfUnits]]*Table1[[#This Row],[Actuarial Factor 06/20/2023]]</f>
        <v>2.725938653542169</v>
      </c>
      <c r="S2830" s="23"/>
    </row>
    <row r="2831" spans="1:19" x14ac:dyDescent="0.25">
      <c r="A2831" s="192" t="s">
        <v>352</v>
      </c>
      <c r="B2831" s="193" t="s">
        <v>353</v>
      </c>
      <c r="C2831" s="192" t="s">
        <v>55</v>
      </c>
      <c r="D2831" s="192" t="s">
        <v>30</v>
      </c>
      <c r="E2831" s="192" t="s">
        <v>62</v>
      </c>
      <c r="F2831" s="194">
        <v>183.17432784041631</v>
      </c>
      <c r="G2831">
        <v>2</v>
      </c>
      <c r="H2831">
        <v>2</v>
      </c>
      <c r="I2831" s="167">
        <v>192.09709494418686</v>
      </c>
      <c r="J2831" s="22">
        <v>1.0487118866981413</v>
      </c>
      <c r="K2831" s="22" t="s">
        <v>354</v>
      </c>
      <c r="L2831" s="22" t="s">
        <v>58</v>
      </c>
      <c r="M2831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31" s="24" t="str">
        <f>IFERROR(IF(Table1[[#This Row],[Medicare Rate in CR]]&gt;0,"Y","N"),"N")</f>
        <v>Y</v>
      </c>
      <c r="O2831" s="166">
        <f>Table1[[#This Row],[Medicare Rate in CR]]*Table1[[#This Row],[SumOfUnits]]*Table1[[#This Row],[Actuarial Factor 06/20/2023]]</f>
        <v>546.98714586401661</v>
      </c>
      <c r="P28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546.98714586401661</v>
      </c>
      <c r="Q2831" s="166">
        <f>Table1[[#This Row],[Trended Medicare Pricing for all RHCs]]-Table1[[#This Row],[SumOfSFY24 Estimated Payment 5/04/23]]</f>
        <v>354.89005091982972</v>
      </c>
      <c r="R2831" s="24">
        <f>Table1[[#This Row],[SumOfUnits]]*Table1[[#This Row],[Actuarial Factor 06/20/2023]]</f>
        <v>2.0974237733962826</v>
      </c>
      <c r="S2831" s="23"/>
    </row>
    <row r="2832" spans="1:19" x14ac:dyDescent="0.25">
      <c r="A2832" s="192" t="s">
        <v>352</v>
      </c>
      <c r="B2832" s="193" t="s">
        <v>353</v>
      </c>
      <c r="C2832" s="192" t="s">
        <v>55</v>
      </c>
      <c r="D2832" s="192" t="s">
        <v>31</v>
      </c>
      <c r="E2832" s="192" t="s">
        <v>68</v>
      </c>
      <c r="F2832" s="194">
        <v>643.03748674954227</v>
      </c>
      <c r="G2832">
        <v>7</v>
      </c>
      <c r="H2832">
        <v>7</v>
      </c>
      <c r="I2832" s="167">
        <v>693.10237572438325</v>
      </c>
      <c r="J2832" s="22">
        <v>1.0778568746091484</v>
      </c>
      <c r="K2832" s="22" t="s">
        <v>354</v>
      </c>
      <c r="L2832" s="22" t="s">
        <v>58</v>
      </c>
      <c r="M2832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32" s="24" t="str">
        <f>IFERROR(IF(Table1[[#This Row],[Medicare Rate in CR]]&gt;0,"Y","N"),"N")</f>
        <v>Y</v>
      </c>
      <c r="O2832" s="166">
        <f>Table1[[#This Row],[Medicare Rate in CR]]*Table1[[#This Row],[SumOfUnits]]*Table1[[#This Row],[Actuarial Factor 06/20/2023]]</f>
        <v>1967.6600603052389</v>
      </c>
      <c r="P28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1967.6600603052389</v>
      </c>
      <c r="Q2832" s="166">
        <f>Table1[[#This Row],[Trended Medicare Pricing for all RHCs]]-Table1[[#This Row],[SumOfSFY24 Estimated Payment 5/04/23]]</f>
        <v>1274.5576845808555</v>
      </c>
      <c r="R2832" s="24">
        <f>Table1[[#This Row],[SumOfUnits]]*Table1[[#This Row],[Actuarial Factor 06/20/2023]]</f>
        <v>7.5449981222640385</v>
      </c>
      <c r="S2832" s="23"/>
    </row>
    <row r="2833" spans="1:19" x14ac:dyDescent="0.25">
      <c r="A2833" s="192" t="s">
        <v>352</v>
      </c>
      <c r="B2833" s="193" t="s">
        <v>353</v>
      </c>
      <c r="C2833" s="192" t="s">
        <v>55</v>
      </c>
      <c r="D2833" s="192" t="s">
        <v>31</v>
      </c>
      <c r="E2833" s="192" t="s">
        <v>69</v>
      </c>
      <c r="F2833" s="194">
        <v>183.17432784041631</v>
      </c>
      <c r="G2833">
        <v>2</v>
      </c>
      <c r="H2833">
        <v>2</v>
      </c>
      <c r="I2833" s="167">
        <v>191.86556158827491</v>
      </c>
      <c r="J2833" s="22">
        <v>1.0474478812087167</v>
      </c>
      <c r="K2833" s="22" t="s">
        <v>354</v>
      </c>
      <c r="L2833" s="22" t="s">
        <v>58</v>
      </c>
      <c r="M2833" s="22" t="str">
        <f>IFERROR(IFERROR(INDEX(FreeStand_Medicare!E:E,MATCH(Table1[[#This Row],[Medicare Number]],FreeStand_Medicare!A:A,0)),INDEX(HospBased_Medicare_CR!F:F,MATCH(Table1[[#This Row],[Medicare Number]],HospBased_Medicare_CR!G:G,0))),0)</f>
        <v>260.79</v>
      </c>
      <c r="N2833" s="24" t="str">
        <f>IFERROR(IF(Table1[[#This Row],[Medicare Rate in CR]]&gt;0,"Y","N"),"N")</f>
        <v>Y</v>
      </c>
      <c r="O2833" s="166">
        <f>Table1[[#This Row],[Medicare Rate in CR]]*Table1[[#This Row],[SumOfUnits]]*Table1[[#This Row],[Actuarial Factor 06/20/2023]]</f>
        <v>546.32786588084252</v>
      </c>
      <c r="P28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546.32786588084252</v>
      </c>
      <c r="Q2833" s="166">
        <f>Table1[[#This Row],[Trended Medicare Pricing for all RHCs]]-Table1[[#This Row],[SumOfSFY24 Estimated Payment 5/04/23]]</f>
        <v>354.46230429256764</v>
      </c>
      <c r="R2833" s="24">
        <f>Table1[[#This Row],[SumOfUnits]]*Table1[[#This Row],[Actuarial Factor 06/20/2023]]</f>
        <v>2.0948957624174334</v>
      </c>
      <c r="S2833" s="23"/>
    </row>
    <row r="2834" spans="1:19" x14ac:dyDescent="0.25">
      <c r="A2834" s="192" t="s">
        <v>355</v>
      </c>
      <c r="B2834" s="193" t="s">
        <v>356</v>
      </c>
      <c r="C2834" s="192" t="s">
        <v>88</v>
      </c>
      <c r="D2834" s="192" t="s">
        <v>30</v>
      </c>
      <c r="E2834" s="192" t="s">
        <v>59</v>
      </c>
      <c r="F2834" s="194">
        <v>268.6710995470753</v>
      </c>
      <c r="G2834">
        <v>2</v>
      </c>
      <c r="H2834">
        <v>2</v>
      </c>
      <c r="I2834" s="167">
        <v>237.50892547235537</v>
      </c>
      <c r="J2834" s="22">
        <v>0.88401367274986775</v>
      </c>
      <c r="K2834" s="22" t="s">
        <v>357</v>
      </c>
      <c r="L2834" s="22" t="s">
        <v>58</v>
      </c>
      <c r="M2834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34" s="24" t="str">
        <f>IFERROR(IF(Table1[[#This Row],[Medicare Rate in CR]]&gt;0,"Y","N"),"N")</f>
        <v>Y</v>
      </c>
      <c r="O2834" s="166">
        <f>Table1[[#This Row],[Medicare Rate in CR]]*Table1[[#This Row],[SumOfUnits]]*Table1[[#This Row],[Actuarial Factor 06/20/2023]]</f>
        <v>354.66628550724693</v>
      </c>
      <c r="P28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354.66628550724693</v>
      </c>
      <c r="Q2834" s="166">
        <f>Table1[[#This Row],[Trended Medicare Pricing for all RHCs]]-Table1[[#This Row],[SumOfSFY24 Estimated Payment 5/04/23]]</f>
        <v>117.15736003489155</v>
      </c>
      <c r="R2834" s="24">
        <f>Table1[[#This Row],[SumOfUnits]]*Table1[[#This Row],[Actuarial Factor 06/20/2023]]</f>
        <v>1.7680273454997355</v>
      </c>
      <c r="S2834" s="23"/>
    </row>
    <row r="2835" spans="1:19" x14ac:dyDescent="0.25">
      <c r="A2835" s="192" t="s">
        <v>355</v>
      </c>
      <c r="B2835" s="193" t="s">
        <v>356</v>
      </c>
      <c r="C2835" s="192" t="s">
        <v>72</v>
      </c>
      <c r="D2835" s="192" t="s">
        <v>30</v>
      </c>
      <c r="E2835" s="192" t="s">
        <v>62</v>
      </c>
      <c r="F2835" s="194">
        <v>403.94140888503426</v>
      </c>
      <c r="G2835">
        <v>3</v>
      </c>
      <c r="H2835">
        <v>3</v>
      </c>
      <c r="I2835" s="167">
        <v>474.17502839871236</v>
      </c>
      <c r="J2835" s="22">
        <v>1.1738708089065146</v>
      </c>
      <c r="K2835" s="22" t="s">
        <v>357</v>
      </c>
      <c r="L2835" s="22" t="s">
        <v>58</v>
      </c>
      <c r="M2835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35" s="24" t="str">
        <f>IFERROR(IF(Table1[[#This Row],[Medicare Rate in CR]]&gt;0,"Y","N"),"N")</f>
        <v>Y</v>
      </c>
      <c r="O2835" s="166">
        <f>Table1[[#This Row],[Medicare Rate in CR]]*Table1[[#This Row],[SumOfUnits]]*Table1[[#This Row],[Actuarial Factor 06/20/2023]]</f>
        <v>706.43545279994044</v>
      </c>
      <c r="P28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706.43545279994044</v>
      </c>
      <c r="Q2835" s="166">
        <f>Table1[[#This Row],[Trended Medicare Pricing for all RHCs]]-Table1[[#This Row],[SumOfSFY24 Estimated Payment 5/04/23]]</f>
        <v>232.26042440122808</v>
      </c>
      <c r="R2835" s="24">
        <f>Table1[[#This Row],[SumOfUnits]]*Table1[[#This Row],[Actuarial Factor 06/20/2023]]</f>
        <v>3.5216124267195439</v>
      </c>
      <c r="S2835" s="23"/>
    </row>
    <row r="2836" spans="1:19" x14ac:dyDescent="0.25">
      <c r="A2836" s="192" t="s">
        <v>355</v>
      </c>
      <c r="B2836" s="193" t="s">
        <v>356</v>
      </c>
      <c r="C2836" s="192" t="s">
        <v>72</v>
      </c>
      <c r="D2836" s="192" t="s">
        <v>30</v>
      </c>
      <c r="E2836" s="192" t="s">
        <v>77</v>
      </c>
      <c r="F2836" s="194">
        <v>945.02264623687006</v>
      </c>
      <c r="G2836">
        <v>7</v>
      </c>
      <c r="H2836">
        <v>7</v>
      </c>
      <c r="I2836" s="167">
        <v>1462.4834753973962</v>
      </c>
      <c r="J2836" s="22">
        <v>1.5475644750113475</v>
      </c>
      <c r="K2836" s="22" t="s">
        <v>357</v>
      </c>
      <c r="L2836" s="22" t="s">
        <v>58</v>
      </c>
      <c r="M2836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36" s="24" t="str">
        <f>IFERROR(IF(Table1[[#This Row],[Medicare Rate in CR]]&gt;0,"Y","N"),"N")</f>
        <v>Y</v>
      </c>
      <c r="O2836" s="166">
        <f>Table1[[#This Row],[Medicare Rate in CR]]*Table1[[#This Row],[SumOfUnits]]*Table1[[#This Row],[Actuarial Factor 06/20/2023]]</f>
        <v>2173.0900358109343</v>
      </c>
      <c r="P28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2173.0900358109343</v>
      </c>
      <c r="Q2836" s="166">
        <f>Table1[[#This Row],[Trended Medicare Pricing for all RHCs]]-Table1[[#This Row],[SumOfSFY24 Estimated Payment 5/04/23]]</f>
        <v>710.60656041353809</v>
      </c>
      <c r="R2836" s="24">
        <f>Table1[[#This Row],[SumOfUnits]]*Table1[[#This Row],[Actuarial Factor 06/20/2023]]</f>
        <v>10.832951325079433</v>
      </c>
      <c r="S2836" s="23"/>
    </row>
    <row r="2837" spans="1:19" x14ac:dyDescent="0.25">
      <c r="A2837" s="192" t="s">
        <v>355</v>
      </c>
      <c r="B2837" s="193" t="s">
        <v>356</v>
      </c>
      <c r="C2837" s="192" t="s">
        <v>75</v>
      </c>
      <c r="D2837" s="192" t="s">
        <v>30</v>
      </c>
      <c r="E2837" s="192" t="s">
        <v>64</v>
      </c>
      <c r="F2837" s="194">
        <v>270.54061867591793</v>
      </c>
      <c r="G2837">
        <v>2</v>
      </c>
      <c r="H2837">
        <v>2</v>
      </c>
      <c r="I2837" s="167">
        <v>278.8258004741021</v>
      </c>
      <c r="J2837" s="22">
        <v>1.0306245392604392</v>
      </c>
      <c r="K2837" s="22" t="s">
        <v>357</v>
      </c>
      <c r="L2837" s="22" t="s">
        <v>58</v>
      </c>
      <c r="M2837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37" s="24" t="str">
        <f>IFERROR(IF(Table1[[#This Row],[Medicare Rate in CR]]&gt;0,"Y","N"),"N")</f>
        <v>Y</v>
      </c>
      <c r="O2837" s="166">
        <f>Table1[[#This Row],[Medicare Rate in CR]]*Table1[[#This Row],[SumOfUnits]]*Table1[[#This Row],[Actuarial Factor 06/20/2023]]</f>
        <v>413.48656515128818</v>
      </c>
      <c r="P28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413.48656515128818</v>
      </c>
      <c r="Q2837" s="166">
        <f>Table1[[#This Row],[Trended Medicare Pricing for all RHCs]]-Table1[[#This Row],[SumOfSFY24 Estimated Payment 5/04/23]]</f>
        <v>134.66076467718608</v>
      </c>
      <c r="R2837" s="24">
        <f>Table1[[#This Row],[SumOfUnits]]*Table1[[#This Row],[Actuarial Factor 06/20/2023]]</f>
        <v>2.0612490785208784</v>
      </c>
      <c r="S2837" s="23"/>
    </row>
    <row r="2838" spans="1:19" x14ac:dyDescent="0.25">
      <c r="A2838" s="192" t="s">
        <v>355</v>
      </c>
      <c r="B2838" s="193" t="s">
        <v>356</v>
      </c>
      <c r="C2838" s="192" t="s">
        <v>75</v>
      </c>
      <c r="D2838" s="192" t="s">
        <v>32</v>
      </c>
      <c r="E2838" s="192" t="s">
        <v>94</v>
      </c>
      <c r="F2838" s="194">
        <v>135.27030933795896</v>
      </c>
      <c r="G2838">
        <v>1</v>
      </c>
      <c r="H2838">
        <v>1</v>
      </c>
      <c r="I2838" s="167">
        <v>144.72856757710983</v>
      </c>
      <c r="J2838" s="22">
        <v>1.0699211695858577</v>
      </c>
      <c r="K2838" s="22" t="s">
        <v>357</v>
      </c>
      <c r="L2838" s="22" t="s">
        <v>58</v>
      </c>
      <c r="M2838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38" s="24" t="str">
        <f>IFERROR(IF(Table1[[#This Row],[Medicare Rate in CR]]&gt;0,"Y","N"),"N")</f>
        <v>Y</v>
      </c>
      <c r="O2838" s="166">
        <f>Table1[[#This Row],[Medicare Rate in CR]]*Table1[[#This Row],[SumOfUnits]]*Table1[[#This Row],[Actuarial Factor 06/20/2023]]</f>
        <v>214.62618661892304</v>
      </c>
      <c r="P28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214.62618661892304</v>
      </c>
      <c r="Q2838" s="166">
        <f>Table1[[#This Row],[Trended Medicare Pricing for all RHCs]]-Table1[[#This Row],[SumOfSFY24 Estimated Payment 5/04/23]]</f>
        <v>69.897619041813215</v>
      </c>
      <c r="R2838" s="24">
        <f>Table1[[#This Row],[SumOfUnits]]*Table1[[#This Row],[Actuarial Factor 06/20/2023]]</f>
        <v>1.0699211695858577</v>
      </c>
      <c r="S2838" s="23"/>
    </row>
    <row r="2839" spans="1:19" x14ac:dyDescent="0.25">
      <c r="A2839" s="192" t="s">
        <v>355</v>
      </c>
      <c r="B2839" s="193" t="s">
        <v>356</v>
      </c>
      <c r="C2839" s="192" t="s">
        <v>75</v>
      </c>
      <c r="D2839" s="192" t="s">
        <v>31</v>
      </c>
      <c r="E2839" s="192" t="s">
        <v>69</v>
      </c>
      <c r="F2839" s="194">
        <v>36.272525778163249</v>
      </c>
      <c r="G2839">
        <v>1</v>
      </c>
      <c r="H2839">
        <v>1</v>
      </c>
      <c r="I2839" s="167">
        <v>40.441791455311559</v>
      </c>
      <c r="J2839" s="22">
        <v>1.1149428000312647</v>
      </c>
      <c r="K2839" s="22" t="s">
        <v>357</v>
      </c>
      <c r="L2839" s="22" t="s">
        <v>58</v>
      </c>
      <c r="M2839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39" s="24" t="str">
        <f>IFERROR(IF(Table1[[#This Row],[Medicare Rate in CR]]&gt;0,"Y","N"),"N")</f>
        <v>Y</v>
      </c>
      <c r="O2839" s="166">
        <f>Table1[[#This Row],[Medicare Rate in CR]]*Table1[[#This Row],[SumOfUnits]]*Table1[[#This Row],[Actuarial Factor 06/20/2023]]</f>
        <v>223.6575256862717</v>
      </c>
      <c r="P28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223.6575256862717</v>
      </c>
      <c r="Q2839" s="166">
        <f>Table1[[#This Row],[Trended Medicare Pricing for all RHCs]]-Table1[[#This Row],[SumOfSFY24 Estimated Payment 5/04/23]]</f>
        <v>183.21573423096015</v>
      </c>
      <c r="R2839" s="24">
        <f>Table1[[#This Row],[SumOfUnits]]*Table1[[#This Row],[Actuarial Factor 06/20/2023]]</f>
        <v>1.1149428000312647</v>
      </c>
      <c r="S2839" s="23"/>
    </row>
    <row r="2840" spans="1:19" x14ac:dyDescent="0.25">
      <c r="A2840" s="192" t="s">
        <v>355</v>
      </c>
      <c r="B2840" s="193" t="s">
        <v>356</v>
      </c>
      <c r="C2840" s="192" t="s">
        <v>90</v>
      </c>
      <c r="D2840" s="192" t="s">
        <v>30</v>
      </c>
      <c r="E2840" s="192" t="s">
        <v>59</v>
      </c>
      <c r="F2840" s="194">
        <v>260.71118820468348</v>
      </c>
      <c r="G2840">
        <v>2</v>
      </c>
      <c r="H2840">
        <v>2</v>
      </c>
      <c r="I2840" s="167">
        <v>254.78572503095359</v>
      </c>
      <c r="J2840" s="22">
        <v>0.97727192601693091</v>
      </c>
      <c r="K2840" s="22" t="s">
        <v>357</v>
      </c>
      <c r="L2840" s="22" t="s">
        <v>58</v>
      </c>
      <c r="M2840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40" s="24" t="str">
        <f>IFERROR(IF(Table1[[#This Row],[Medicare Rate in CR]]&gt;0,"Y","N"),"N")</f>
        <v>Y</v>
      </c>
      <c r="O2840" s="166">
        <f>Table1[[#This Row],[Medicare Rate in CR]]*Table1[[#This Row],[SumOfUnits]]*Table1[[#This Row],[Actuarial Factor 06/20/2023]]</f>
        <v>392.08149671799265</v>
      </c>
      <c r="P28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392.08149671799265</v>
      </c>
      <c r="Q2840" s="166">
        <f>Table1[[#This Row],[Trended Medicare Pricing for all RHCs]]-Table1[[#This Row],[SumOfSFY24 Estimated Payment 5/04/23]]</f>
        <v>137.29577168703906</v>
      </c>
      <c r="R2840" s="24">
        <f>Table1[[#This Row],[SumOfUnits]]*Table1[[#This Row],[Actuarial Factor 06/20/2023]]</f>
        <v>1.9545438520338618</v>
      </c>
      <c r="S2840" s="23"/>
    </row>
    <row r="2841" spans="1:19" x14ac:dyDescent="0.25">
      <c r="A2841" s="192" t="s">
        <v>355</v>
      </c>
      <c r="B2841" s="193" t="s">
        <v>356</v>
      </c>
      <c r="C2841" s="192" t="s">
        <v>90</v>
      </c>
      <c r="D2841" s="192" t="s">
        <v>30</v>
      </c>
      <c r="E2841" s="192" t="s">
        <v>62</v>
      </c>
      <c r="F2841" s="194">
        <v>391.06678230702522</v>
      </c>
      <c r="G2841">
        <v>3</v>
      </c>
      <c r="H2841">
        <v>3</v>
      </c>
      <c r="I2841" s="167">
        <v>391.75889525608517</v>
      </c>
      <c r="J2841" s="22">
        <v>1.0017698075632426</v>
      </c>
      <c r="K2841" s="22" t="s">
        <v>357</v>
      </c>
      <c r="L2841" s="22" t="s">
        <v>58</v>
      </c>
      <c r="M2841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41" s="24" t="str">
        <f>IFERROR(IF(Table1[[#This Row],[Medicare Rate in CR]]&gt;0,"Y","N"),"N")</f>
        <v>Y</v>
      </c>
      <c r="O2841" s="166">
        <f>Table1[[#This Row],[Medicare Rate in CR]]*Table1[[#This Row],[SumOfUnits]]*Table1[[#This Row],[Actuarial Factor 06/20/2023]]</f>
        <v>602.86507019155943</v>
      </c>
      <c r="P28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602.86507019155943</v>
      </c>
      <c r="Q2841" s="166">
        <f>Table1[[#This Row],[Trended Medicare Pricing for all RHCs]]-Table1[[#This Row],[SumOfSFY24 Estimated Payment 5/04/23]]</f>
        <v>211.10617493547426</v>
      </c>
      <c r="R2841" s="24">
        <f>Table1[[#This Row],[SumOfUnits]]*Table1[[#This Row],[Actuarial Factor 06/20/2023]]</f>
        <v>3.0053094226897281</v>
      </c>
      <c r="S2841" s="23"/>
    </row>
    <row r="2842" spans="1:19" x14ac:dyDescent="0.25">
      <c r="A2842" s="192" t="s">
        <v>355</v>
      </c>
      <c r="B2842" s="193" t="s">
        <v>356</v>
      </c>
      <c r="C2842" s="192" t="s">
        <v>76</v>
      </c>
      <c r="D2842" s="192" t="s">
        <v>30</v>
      </c>
      <c r="E2842" s="192" t="s">
        <v>59</v>
      </c>
      <c r="F2842" s="194">
        <v>405.81092801387689</v>
      </c>
      <c r="G2842">
        <v>3</v>
      </c>
      <c r="H2842">
        <v>3</v>
      </c>
      <c r="I2842" s="167">
        <v>421.90080694209939</v>
      </c>
      <c r="J2842" s="22">
        <v>1.0396487078526193</v>
      </c>
      <c r="K2842" s="22" t="s">
        <v>357</v>
      </c>
      <c r="L2842" s="22" t="s">
        <v>58</v>
      </c>
      <c r="M2842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42" s="24" t="str">
        <f>IFERROR(IF(Table1[[#This Row],[Medicare Rate in CR]]&gt;0,"Y","N"),"N")</f>
        <v>Y</v>
      </c>
      <c r="O2842" s="166">
        <f>Table1[[#This Row],[Medicare Rate in CR]]*Table1[[#This Row],[SumOfUnits]]*Table1[[#This Row],[Actuarial Factor 06/20/2023]]</f>
        <v>625.66059238570631</v>
      </c>
      <c r="P28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625.66059238570631</v>
      </c>
      <c r="Q2842" s="166">
        <f>Table1[[#This Row],[Trended Medicare Pricing for all RHCs]]-Table1[[#This Row],[SumOfSFY24 Estimated Payment 5/04/23]]</f>
        <v>203.75978544360692</v>
      </c>
      <c r="R2842" s="24">
        <f>Table1[[#This Row],[SumOfUnits]]*Table1[[#This Row],[Actuarial Factor 06/20/2023]]</f>
        <v>3.1189461235578579</v>
      </c>
      <c r="S2842" s="23"/>
    </row>
    <row r="2843" spans="1:19" x14ac:dyDescent="0.25">
      <c r="A2843" s="192" t="s">
        <v>355</v>
      </c>
      <c r="B2843" s="193" t="s">
        <v>356</v>
      </c>
      <c r="C2843" s="192" t="s">
        <v>76</v>
      </c>
      <c r="D2843" s="192" t="s">
        <v>30</v>
      </c>
      <c r="E2843" s="192" t="s">
        <v>62</v>
      </c>
      <c r="F2843" s="194">
        <v>541.08123735183585</v>
      </c>
      <c r="G2843">
        <v>4</v>
      </c>
      <c r="H2843">
        <v>4</v>
      </c>
      <c r="I2843" s="167">
        <v>568.28560574940707</v>
      </c>
      <c r="J2843" s="22">
        <v>1.0502777892109418</v>
      </c>
      <c r="K2843" s="22" t="s">
        <v>357</v>
      </c>
      <c r="L2843" s="22" t="s">
        <v>58</v>
      </c>
      <c r="M2843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43" s="24" t="str">
        <f>IFERROR(IF(Table1[[#This Row],[Medicare Rate in CR]]&gt;0,"Y","N"),"N")</f>
        <v>Y</v>
      </c>
      <c r="O2843" s="166">
        <f>Table1[[#This Row],[Medicare Rate in CR]]*Table1[[#This Row],[SumOfUnits]]*Table1[[#This Row],[Actuarial Factor 06/20/2023]]</f>
        <v>842.74289806285969</v>
      </c>
      <c r="P28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842.74289806285969</v>
      </c>
      <c r="Q2843" s="166">
        <f>Table1[[#This Row],[Trended Medicare Pricing for all RHCs]]-Table1[[#This Row],[SumOfSFY24 Estimated Payment 5/04/23]]</f>
        <v>274.45729231345263</v>
      </c>
      <c r="R2843" s="24">
        <f>Table1[[#This Row],[SumOfUnits]]*Table1[[#This Row],[Actuarial Factor 06/20/2023]]</f>
        <v>4.2011111568437673</v>
      </c>
      <c r="S2843" s="23"/>
    </row>
    <row r="2844" spans="1:19" x14ac:dyDescent="0.25">
      <c r="A2844" s="192" t="s">
        <v>355</v>
      </c>
      <c r="B2844" s="193" t="s">
        <v>356</v>
      </c>
      <c r="C2844" s="192" t="s">
        <v>76</v>
      </c>
      <c r="D2844" s="192" t="s">
        <v>30</v>
      </c>
      <c r="E2844" s="192" t="s">
        <v>63</v>
      </c>
      <c r="F2844" s="194">
        <v>135.27030933795896</v>
      </c>
      <c r="G2844">
        <v>1</v>
      </c>
      <c r="H2844">
        <v>1</v>
      </c>
      <c r="I2844" s="167">
        <v>136.42631220655718</v>
      </c>
      <c r="J2844" s="22">
        <v>1.0085458728841232</v>
      </c>
      <c r="K2844" s="22" t="s">
        <v>357</v>
      </c>
      <c r="L2844" s="22" t="s">
        <v>58</v>
      </c>
      <c r="M2844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44" s="24" t="str">
        <f>IFERROR(IF(Table1[[#This Row],[Medicare Rate in CR]]&gt;0,"Y","N"),"N")</f>
        <v>Y</v>
      </c>
      <c r="O2844" s="166">
        <f>Table1[[#This Row],[Medicare Rate in CR]]*Table1[[#This Row],[SumOfUnits]]*Table1[[#This Row],[Actuarial Factor 06/20/2023]]</f>
        <v>202.31430210055512</v>
      </c>
      <c r="P28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202.31430210055512</v>
      </c>
      <c r="Q2844" s="166">
        <f>Table1[[#This Row],[Trended Medicare Pricing for all RHCs]]-Table1[[#This Row],[SumOfSFY24 Estimated Payment 5/04/23]]</f>
        <v>65.88798989399794</v>
      </c>
      <c r="R2844" s="24">
        <f>Table1[[#This Row],[SumOfUnits]]*Table1[[#This Row],[Actuarial Factor 06/20/2023]]</f>
        <v>1.0085458728841232</v>
      </c>
      <c r="S2844" s="23"/>
    </row>
    <row r="2845" spans="1:19" x14ac:dyDescent="0.25">
      <c r="A2845" s="192" t="s">
        <v>355</v>
      </c>
      <c r="B2845" s="193" t="s">
        <v>356</v>
      </c>
      <c r="C2845" s="192" t="s">
        <v>76</v>
      </c>
      <c r="D2845" s="192" t="s">
        <v>30</v>
      </c>
      <c r="E2845" s="192" t="s">
        <v>64</v>
      </c>
      <c r="F2845" s="194">
        <v>405.81092801387689</v>
      </c>
      <c r="G2845">
        <v>3</v>
      </c>
      <c r="H2845">
        <v>3</v>
      </c>
      <c r="I2845" s="167">
        <v>382.56989978849163</v>
      </c>
      <c r="J2845" s="22">
        <v>0.94272941751684292</v>
      </c>
      <c r="K2845" s="22" t="s">
        <v>357</v>
      </c>
      <c r="L2845" s="22" t="s">
        <v>58</v>
      </c>
      <c r="M2845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45" s="24" t="str">
        <f>IFERROR(IF(Table1[[#This Row],[Medicare Rate in CR]]&gt;0,"Y","N"),"N")</f>
        <v>Y</v>
      </c>
      <c r="O2845" s="166">
        <f>Table1[[#This Row],[Medicare Rate in CR]]*Table1[[#This Row],[SumOfUnits]]*Table1[[#This Row],[Actuarial Factor 06/20/2023]]</f>
        <v>567.33456346163598</v>
      </c>
      <c r="P28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567.33456346163598</v>
      </c>
      <c r="Q2845" s="166">
        <f>Table1[[#This Row],[Trended Medicare Pricing for all RHCs]]-Table1[[#This Row],[SumOfSFY24 Estimated Payment 5/04/23]]</f>
        <v>184.76466367314436</v>
      </c>
      <c r="R2845" s="24">
        <f>Table1[[#This Row],[SumOfUnits]]*Table1[[#This Row],[Actuarial Factor 06/20/2023]]</f>
        <v>2.8281882525505289</v>
      </c>
      <c r="S2845" s="23"/>
    </row>
    <row r="2846" spans="1:19" x14ac:dyDescent="0.25">
      <c r="A2846" s="192" t="s">
        <v>355</v>
      </c>
      <c r="B2846" s="193" t="s">
        <v>356</v>
      </c>
      <c r="C2846" s="192" t="s">
        <v>76</v>
      </c>
      <c r="D2846" s="192" t="s">
        <v>30</v>
      </c>
      <c r="E2846" s="192" t="s">
        <v>77</v>
      </c>
      <c r="F2846" s="194">
        <v>541.08123735183585</v>
      </c>
      <c r="G2846">
        <v>4</v>
      </c>
      <c r="H2846">
        <v>4</v>
      </c>
      <c r="I2846" s="167">
        <v>724.37794521182263</v>
      </c>
      <c r="J2846" s="22">
        <v>1.3387600515535873</v>
      </c>
      <c r="K2846" s="22" t="s">
        <v>357</v>
      </c>
      <c r="L2846" s="22" t="s">
        <v>58</v>
      </c>
      <c r="M2846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46" s="24" t="str">
        <f>IFERROR(IF(Table1[[#This Row],[Medicare Rate in CR]]&gt;0,"Y","N"),"N")</f>
        <v>Y</v>
      </c>
      <c r="O2846" s="166">
        <f>Table1[[#This Row],[Medicare Rate in CR]]*Table1[[#This Row],[SumOfUnits]]*Table1[[#This Row],[Actuarial Factor 06/20/2023]]</f>
        <v>1074.2210653665984</v>
      </c>
      <c r="P28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1074.2210653665984</v>
      </c>
      <c r="Q2846" s="166">
        <f>Table1[[#This Row],[Trended Medicare Pricing for all RHCs]]-Table1[[#This Row],[SumOfSFY24 Estimated Payment 5/04/23]]</f>
        <v>349.84312015477576</v>
      </c>
      <c r="R2846" s="24">
        <f>Table1[[#This Row],[SumOfUnits]]*Table1[[#This Row],[Actuarial Factor 06/20/2023]]</f>
        <v>5.3550402062143494</v>
      </c>
      <c r="S2846" s="23"/>
    </row>
    <row r="2847" spans="1:19" x14ac:dyDescent="0.25">
      <c r="A2847" s="192" t="s">
        <v>355</v>
      </c>
      <c r="B2847" s="193" t="s">
        <v>356</v>
      </c>
      <c r="C2847" s="192" t="s">
        <v>78</v>
      </c>
      <c r="D2847" s="192" t="s">
        <v>30</v>
      </c>
      <c r="E2847" s="192" t="s">
        <v>59</v>
      </c>
      <c r="F2847" s="194">
        <v>135.27030933795896</v>
      </c>
      <c r="G2847">
        <v>1</v>
      </c>
      <c r="H2847">
        <v>1</v>
      </c>
      <c r="I2847" s="167">
        <v>126.34005570751495</v>
      </c>
      <c r="J2847" s="22">
        <v>0.93398216006047052</v>
      </c>
      <c r="K2847" s="22" t="s">
        <v>357</v>
      </c>
      <c r="L2847" s="22" t="s">
        <v>58</v>
      </c>
      <c r="M2847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47" s="24" t="str">
        <f>IFERROR(IF(Table1[[#This Row],[Medicare Rate in CR]]&gt;0,"Y","N"),"N")</f>
        <v>Y</v>
      </c>
      <c r="O2847" s="166">
        <f>Table1[[#This Row],[Medicare Rate in CR]]*Table1[[#This Row],[SumOfUnits]]*Table1[[#This Row],[Actuarial Factor 06/20/2023]]</f>
        <v>187.35682130813038</v>
      </c>
      <c r="P28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187.35682130813038</v>
      </c>
      <c r="Q2847" s="166">
        <f>Table1[[#This Row],[Trended Medicare Pricing for all RHCs]]-Table1[[#This Row],[SumOfSFY24 Estimated Payment 5/04/23]]</f>
        <v>61.016765600615429</v>
      </c>
      <c r="R2847" s="24">
        <f>Table1[[#This Row],[SumOfUnits]]*Table1[[#This Row],[Actuarial Factor 06/20/2023]]</f>
        <v>0.93398216006047052</v>
      </c>
      <c r="S2847" s="23"/>
    </row>
    <row r="2848" spans="1:19" x14ac:dyDescent="0.25">
      <c r="A2848" s="192" t="s">
        <v>355</v>
      </c>
      <c r="B2848" s="193" t="s">
        <v>356</v>
      </c>
      <c r="C2848" s="192" t="s">
        <v>55</v>
      </c>
      <c r="D2848" s="192" t="s">
        <v>30</v>
      </c>
      <c r="E2848" s="192" t="s">
        <v>56</v>
      </c>
      <c r="F2848" s="194">
        <v>2705.4061867591795</v>
      </c>
      <c r="G2848">
        <v>20</v>
      </c>
      <c r="H2848">
        <v>20</v>
      </c>
      <c r="I2848" s="167">
        <v>2901.3275625820897</v>
      </c>
      <c r="J2848" s="22">
        <v>1.0724184696485837</v>
      </c>
      <c r="K2848" s="22" t="s">
        <v>357</v>
      </c>
      <c r="L2848" s="22" t="s">
        <v>58</v>
      </c>
      <c r="M2848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48" s="24" t="str">
        <f>IFERROR(IF(Table1[[#This Row],[Medicare Rate in CR]]&gt;0,"Y","N"),"N")</f>
        <v>Y</v>
      </c>
      <c r="O2848" s="166">
        <f>Table1[[#This Row],[Medicare Rate in CR]]*Table1[[#This Row],[SumOfUnits]]*Table1[[#This Row],[Actuarial Factor 06/20/2023]]</f>
        <v>4302.542900230118</v>
      </c>
      <c r="P28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4302.542900230118</v>
      </c>
      <c r="Q2848" s="166">
        <f>Table1[[#This Row],[Trended Medicare Pricing for all RHCs]]-Table1[[#This Row],[SumOfSFY24 Estimated Payment 5/04/23]]</f>
        <v>1401.2153376480283</v>
      </c>
      <c r="R2848" s="24">
        <f>Table1[[#This Row],[SumOfUnits]]*Table1[[#This Row],[Actuarial Factor 06/20/2023]]</f>
        <v>21.448369392971674</v>
      </c>
      <c r="S2848" s="23"/>
    </row>
    <row r="2849" spans="1:19" x14ac:dyDescent="0.25">
      <c r="A2849" s="192" t="s">
        <v>355</v>
      </c>
      <c r="B2849" s="193" t="s">
        <v>356</v>
      </c>
      <c r="C2849" s="192" t="s">
        <v>55</v>
      </c>
      <c r="D2849" s="192" t="s">
        <v>30</v>
      </c>
      <c r="E2849" s="192" t="s">
        <v>59</v>
      </c>
      <c r="F2849" s="194">
        <v>22549.397706466276</v>
      </c>
      <c r="G2849">
        <v>171</v>
      </c>
      <c r="H2849">
        <v>171</v>
      </c>
      <c r="I2849" s="167">
        <v>23061.722805320976</v>
      </c>
      <c r="J2849" s="22">
        <v>1.0227201234163246</v>
      </c>
      <c r="K2849" s="22" t="s">
        <v>357</v>
      </c>
      <c r="L2849" s="22" t="s">
        <v>58</v>
      </c>
      <c r="M2849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49" s="24" t="str">
        <f>IFERROR(IF(Table1[[#This Row],[Medicare Rate in CR]]&gt;0,"Y","N"),"N")</f>
        <v>Y</v>
      </c>
      <c r="O2849" s="166">
        <f>Table1[[#This Row],[Medicare Rate in CR]]*Table1[[#This Row],[SumOfUnits]]*Table1[[#This Row],[Actuarial Factor 06/20/2023]]</f>
        <v>35081.959305500815</v>
      </c>
      <c r="P28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35081.959305500815</v>
      </c>
      <c r="Q2849" s="166">
        <f>Table1[[#This Row],[Trended Medicare Pricing for all RHCs]]-Table1[[#This Row],[SumOfSFY24 Estimated Payment 5/04/23]]</f>
        <v>12020.236500179839</v>
      </c>
      <c r="R2849" s="24">
        <f>Table1[[#This Row],[SumOfUnits]]*Table1[[#This Row],[Actuarial Factor 06/20/2023]]</f>
        <v>174.88514110419149</v>
      </c>
      <c r="S2849" s="23"/>
    </row>
    <row r="2850" spans="1:19" x14ac:dyDescent="0.25">
      <c r="A2850" s="192" t="s">
        <v>355</v>
      </c>
      <c r="B2850" s="193" t="s">
        <v>356</v>
      </c>
      <c r="C2850" s="192" t="s">
        <v>55</v>
      </c>
      <c r="D2850" s="192" t="s">
        <v>30</v>
      </c>
      <c r="E2850" s="192" t="s">
        <v>60</v>
      </c>
      <c r="F2850" s="194">
        <v>19353.531849282081</v>
      </c>
      <c r="G2850">
        <v>144</v>
      </c>
      <c r="H2850">
        <v>144</v>
      </c>
      <c r="I2850" s="167">
        <v>17585.513516839161</v>
      </c>
      <c r="J2850" s="22">
        <v>0.90864621784738975</v>
      </c>
      <c r="K2850" s="22" t="s">
        <v>357</v>
      </c>
      <c r="L2850" s="22" t="s">
        <v>58</v>
      </c>
      <c r="M2850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50" s="24" t="str">
        <f>IFERROR(IF(Table1[[#This Row],[Medicare Rate in CR]]&gt;0,"Y","N"),"N")</f>
        <v>Y</v>
      </c>
      <c r="O2850" s="166">
        <f>Table1[[#This Row],[Medicare Rate in CR]]*Table1[[#This Row],[SumOfUnits]]*Table1[[#This Row],[Actuarial Factor 06/20/2023]]</f>
        <v>26247.518107226839</v>
      </c>
      <c r="P28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26247.518107226839</v>
      </c>
      <c r="Q2850" s="166">
        <f>Table1[[#This Row],[Trended Medicare Pricing for all RHCs]]-Table1[[#This Row],[SumOfSFY24 Estimated Payment 5/04/23]]</f>
        <v>8662.004590387678</v>
      </c>
      <c r="R2850" s="24">
        <f>Table1[[#This Row],[SumOfUnits]]*Table1[[#This Row],[Actuarial Factor 06/20/2023]]</f>
        <v>130.84505537002411</v>
      </c>
      <c r="S2850" s="23"/>
    </row>
    <row r="2851" spans="1:19" x14ac:dyDescent="0.25">
      <c r="A2851" s="192" t="s">
        <v>355</v>
      </c>
      <c r="B2851" s="193" t="s">
        <v>356</v>
      </c>
      <c r="C2851" s="192" t="s">
        <v>55</v>
      </c>
      <c r="D2851" s="192" t="s">
        <v>30</v>
      </c>
      <c r="E2851" s="192" t="s">
        <v>61</v>
      </c>
      <c r="F2851" s="194">
        <v>4080.1194950371032</v>
      </c>
      <c r="G2851">
        <v>31</v>
      </c>
      <c r="H2851">
        <v>31</v>
      </c>
      <c r="I2851" s="167">
        <v>3707.3851475308657</v>
      </c>
      <c r="J2851" s="22">
        <v>0.90864621784738975</v>
      </c>
      <c r="K2851" s="22" t="s">
        <v>357</v>
      </c>
      <c r="L2851" s="22" t="s">
        <v>58</v>
      </c>
      <c r="M2851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51" s="24" t="str">
        <f>IFERROR(IF(Table1[[#This Row],[Medicare Rate in CR]]&gt;0,"Y","N"),"N")</f>
        <v>Y</v>
      </c>
      <c r="O2851" s="166">
        <f>Table1[[#This Row],[Medicare Rate in CR]]*Table1[[#This Row],[SumOfUnits]]*Table1[[#This Row],[Actuarial Factor 06/20/2023]]</f>
        <v>5650.5073703057778</v>
      </c>
      <c r="P28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5650.5073703057778</v>
      </c>
      <c r="Q2851" s="166">
        <f>Table1[[#This Row],[Trended Medicare Pricing for all RHCs]]-Table1[[#This Row],[SumOfSFY24 Estimated Payment 5/04/23]]</f>
        <v>1943.1222227749122</v>
      </c>
      <c r="R2851" s="24">
        <f>Table1[[#This Row],[SumOfUnits]]*Table1[[#This Row],[Actuarial Factor 06/20/2023]]</f>
        <v>28.168032753269081</v>
      </c>
      <c r="S2851" s="23"/>
    </row>
    <row r="2852" spans="1:19" x14ac:dyDescent="0.25">
      <c r="A2852" s="192" t="s">
        <v>355</v>
      </c>
      <c r="B2852" s="193" t="s">
        <v>356</v>
      </c>
      <c r="C2852" s="192" t="s">
        <v>55</v>
      </c>
      <c r="D2852" s="192" t="s">
        <v>30</v>
      </c>
      <c r="E2852" s="192" t="s">
        <v>62</v>
      </c>
      <c r="F2852" s="194">
        <v>49354.399151971054</v>
      </c>
      <c r="G2852">
        <v>370</v>
      </c>
      <c r="H2852">
        <v>370</v>
      </c>
      <c r="I2852" s="167">
        <v>51758.54505151671</v>
      </c>
      <c r="J2852" s="22">
        <v>1.0487118866981413</v>
      </c>
      <c r="K2852" s="22" t="s">
        <v>357</v>
      </c>
      <c r="L2852" s="22" t="s">
        <v>58</v>
      </c>
      <c r="M2852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52" s="24" t="str">
        <f>IFERROR(IF(Table1[[#This Row],[Medicare Rate in CR]]&gt;0,"Y","N"),"N")</f>
        <v>Y</v>
      </c>
      <c r="O2852" s="166">
        <f>Table1[[#This Row],[Medicare Rate in CR]]*Table1[[#This Row],[SumOfUnits]]*Table1[[#This Row],[Actuarial Factor 06/20/2023]]</f>
        <v>77837.493654509439</v>
      </c>
      <c r="P28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77837.493654509439</v>
      </c>
      <c r="Q2852" s="166">
        <f>Table1[[#This Row],[Trended Medicare Pricing for all RHCs]]-Table1[[#This Row],[SumOfSFY24 Estimated Payment 5/04/23]]</f>
        <v>26078.948602992728</v>
      </c>
      <c r="R2852" s="24">
        <f>Table1[[#This Row],[SumOfUnits]]*Table1[[#This Row],[Actuarial Factor 06/20/2023]]</f>
        <v>388.02339807831225</v>
      </c>
      <c r="S2852" s="23"/>
    </row>
    <row r="2853" spans="1:19" x14ac:dyDescent="0.25">
      <c r="A2853" s="192" t="s">
        <v>355</v>
      </c>
      <c r="B2853" s="193" t="s">
        <v>356</v>
      </c>
      <c r="C2853" s="192" t="s">
        <v>55</v>
      </c>
      <c r="D2853" s="192" t="s">
        <v>30</v>
      </c>
      <c r="E2853" s="192" t="s">
        <v>63</v>
      </c>
      <c r="F2853" s="194">
        <v>7959.0729497928041</v>
      </c>
      <c r="G2853">
        <v>60</v>
      </c>
      <c r="H2853">
        <v>60</v>
      </c>
      <c r="I2853" s="167">
        <v>7980.1283126444787</v>
      </c>
      <c r="J2853" s="22">
        <v>1.0026454541859957</v>
      </c>
      <c r="K2853" s="22" t="s">
        <v>357</v>
      </c>
      <c r="L2853" s="22" t="s">
        <v>58</v>
      </c>
      <c r="M2853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53" s="24" t="str">
        <f>IFERROR(IF(Table1[[#This Row],[Medicare Rate in CR]]&gt;0,"Y","N"),"N")</f>
        <v>Y</v>
      </c>
      <c r="O2853" s="166">
        <f>Table1[[#This Row],[Medicare Rate in CR]]*Table1[[#This Row],[SumOfUnits]]*Table1[[#This Row],[Actuarial Factor 06/20/2023]]</f>
        <v>12067.840686582644</v>
      </c>
      <c r="P28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12067.840686582644</v>
      </c>
      <c r="Q2853" s="166">
        <f>Table1[[#This Row],[Trended Medicare Pricing for all RHCs]]-Table1[[#This Row],[SumOfSFY24 Estimated Payment 5/04/23]]</f>
        <v>4087.712373938165</v>
      </c>
      <c r="R2853" s="24">
        <f>Table1[[#This Row],[SumOfUnits]]*Table1[[#This Row],[Actuarial Factor 06/20/2023]]</f>
        <v>60.158727251159746</v>
      </c>
      <c r="S2853" s="23"/>
    </row>
    <row r="2854" spans="1:19" x14ac:dyDescent="0.25">
      <c r="A2854" s="192" t="s">
        <v>355</v>
      </c>
      <c r="B2854" s="193" t="s">
        <v>356</v>
      </c>
      <c r="C2854" s="192" t="s">
        <v>55</v>
      </c>
      <c r="D2854" s="192" t="s">
        <v>30</v>
      </c>
      <c r="E2854" s="192" t="s">
        <v>64</v>
      </c>
      <c r="F2854" s="194">
        <v>26192.579743663959</v>
      </c>
      <c r="G2854">
        <v>196</v>
      </c>
      <c r="H2854">
        <v>196</v>
      </c>
      <c r="I2854" s="167">
        <v>25679.188218388772</v>
      </c>
      <c r="J2854" s="22">
        <v>0.98039935240058296</v>
      </c>
      <c r="K2854" s="22" t="s">
        <v>357</v>
      </c>
      <c r="L2854" s="22" t="s">
        <v>58</v>
      </c>
      <c r="M2854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54" s="24" t="str">
        <f>IFERROR(IF(Table1[[#This Row],[Medicare Rate in CR]]&gt;0,"Y","N"),"N")</f>
        <v>Y</v>
      </c>
      <c r="O2854" s="166">
        <f>Table1[[#This Row],[Medicare Rate in CR]]*Table1[[#This Row],[SumOfUnits]]*Table1[[#This Row],[Actuarial Factor 06/20/2023]]</f>
        <v>38546.949577945161</v>
      </c>
      <c r="P28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38546.949577945161</v>
      </c>
      <c r="Q2854" s="166">
        <f>Table1[[#This Row],[Trended Medicare Pricing for all RHCs]]-Table1[[#This Row],[SumOfSFY24 Estimated Payment 5/04/23]]</f>
        <v>12867.761359556389</v>
      </c>
      <c r="R2854" s="24">
        <f>Table1[[#This Row],[SumOfUnits]]*Table1[[#This Row],[Actuarial Factor 06/20/2023]]</f>
        <v>192.15827307051427</v>
      </c>
      <c r="S2854" s="23"/>
    </row>
    <row r="2855" spans="1:19" x14ac:dyDescent="0.25">
      <c r="A2855" s="192" t="s">
        <v>355</v>
      </c>
      <c r="B2855" s="193" t="s">
        <v>356</v>
      </c>
      <c r="C2855" s="192" t="s">
        <v>55</v>
      </c>
      <c r="D2855" s="192" t="s">
        <v>30</v>
      </c>
      <c r="E2855" s="192" t="s">
        <v>77</v>
      </c>
      <c r="F2855" s="194">
        <v>5443.3458610388361</v>
      </c>
      <c r="G2855">
        <v>41</v>
      </c>
      <c r="H2855">
        <v>41</v>
      </c>
      <c r="I2855" s="167">
        <v>6895.0414645990586</v>
      </c>
      <c r="J2855" s="22">
        <v>1.2666917812352958</v>
      </c>
      <c r="K2855" s="22" t="s">
        <v>357</v>
      </c>
      <c r="L2855" s="22" t="s">
        <v>58</v>
      </c>
      <c r="M2855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55" s="24" t="str">
        <f>IFERROR(IF(Table1[[#This Row],[Medicare Rate in CR]]&gt;0,"Y","N"),"N")</f>
        <v>Y</v>
      </c>
      <c r="O2855" s="166">
        <f>Table1[[#This Row],[Medicare Rate in CR]]*Table1[[#This Row],[SumOfUnits]]*Table1[[#This Row],[Actuarial Factor 06/20/2023]]</f>
        <v>10418.033223947814</v>
      </c>
      <c r="P28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10418.033223947814</v>
      </c>
      <c r="Q2855" s="166">
        <f>Table1[[#This Row],[Trended Medicare Pricing for all RHCs]]-Table1[[#This Row],[SumOfSFY24 Estimated Payment 5/04/23]]</f>
        <v>3522.9917593487553</v>
      </c>
      <c r="R2855" s="24">
        <f>Table1[[#This Row],[SumOfUnits]]*Table1[[#This Row],[Actuarial Factor 06/20/2023]]</f>
        <v>51.934363030647127</v>
      </c>
      <c r="S2855" s="23"/>
    </row>
    <row r="2856" spans="1:19" x14ac:dyDescent="0.25">
      <c r="A2856" s="192" t="s">
        <v>355</v>
      </c>
      <c r="B2856" s="193" t="s">
        <v>356</v>
      </c>
      <c r="C2856" s="192" t="s">
        <v>55</v>
      </c>
      <c r="D2856" s="192" t="s">
        <v>32</v>
      </c>
      <c r="E2856" s="192" t="s">
        <v>94</v>
      </c>
      <c r="F2856" s="194">
        <v>541.08123735183585</v>
      </c>
      <c r="G2856">
        <v>4</v>
      </c>
      <c r="H2856">
        <v>4</v>
      </c>
      <c r="I2856" s="167">
        <v>604.94834670411171</v>
      </c>
      <c r="J2856" s="22">
        <v>1.1180360820952779</v>
      </c>
      <c r="K2856" s="22" t="s">
        <v>357</v>
      </c>
      <c r="L2856" s="22" t="s">
        <v>58</v>
      </c>
      <c r="M2856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56" s="24" t="str">
        <f>IFERROR(IF(Table1[[#This Row],[Medicare Rate in CR]]&gt;0,"Y","N"),"N")</f>
        <v>Y</v>
      </c>
      <c r="O2856" s="166">
        <f>Table1[[#This Row],[Medicare Rate in CR]]*Table1[[#This Row],[SumOfUnits]]*Table1[[#This Row],[Actuarial Factor 06/20/2023]]</f>
        <v>897.11215227325101</v>
      </c>
      <c r="P28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897.11215227325101</v>
      </c>
      <c r="Q2856" s="166">
        <f>Table1[[#This Row],[Trended Medicare Pricing for all RHCs]]-Table1[[#This Row],[SumOfSFY24 Estimated Payment 5/04/23]]</f>
        <v>292.1638055691393</v>
      </c>
      <c r="R2856" s="24">
        <f>Table1[[#This Row],[SumOfUnits]]*Table1[[#This Row],[Actuarial Factor 06/20/2023]]</f>
        <v>4.4721443283811118</v>
      </c>
      <c r="S2856" s="23"/>
    </row>
    <row r="2857" spans="1:19" x14ac:dyDescent="0.25">
      <c r="A2857" s="192" t="s">
        <v>355</v>
      </c>
      <c r="B2857" s="193" t="s">
        <v>356</v>
      </c>
      <c r="C2857" s="192" t="s">
        <v>55</v>
      </c>
      <c r="D2857" s="192" t="s">
        <v>32</v>
      </c>
      <c r="E2857" s="192" t="s">
        <v>80</v>
      </c>
      <c r="F2857" s="194">
        <v>270.54061867591793</v>
      </c>
      <c r="G2857">
        <v>2</v>
      </c>
      <c r="H2857">
        <v>2</v>
      </c>
      <c r="I2857" s="167">
        <v>348.91748490483531</v>
      </c>
      <c r="J2857" s="22">
        <v>1.2897046166764534</v>
      </c>
      <c r="K2857" s="22" t="s">
        <v>357</v>
      </c>
      <c r="L2857" s="22" t="s">
        <v>58</v>
      </c>
      <c r="M2857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57" s="24" t="str">
        <f>IFERROR(IF(Table1[[#This Row],[Medicare Rate in CR]]&gt;0,"Y","N"),"N")</f>
        <v>Y</v>
      </c>
      <c r="O2857" s="166">
        <f>Table1[[#This Row],[Medicare Rate in CR]]*Table1[[#This Row],[SumOfUnits]]*Table1[[#This Row],[Actuarial Factor 06/20/2023]]</f>
        <v>517.42949221059314</v>
      </c>
      <c r="P28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517.42949221059314</v>
      </c>
      <c r="Q2857" s="166">
        <f>Table1[[#This Row],[Trended Medicare Pricing for all RHCs]]-Table1[[#This Row],[SumOfSFY24 Estimated Payment 5/04/23]]</f>
        <v>168.51200730575783</v>
      </c>
      <c r="R2857" s="24">
        <f>Table1[[#This Row],[SumOfUnits]]*Table1[[#This Row],[Actuarial Factor 06/20/2023]]</f>
        <v>2.5794092333529068</v>
      </c>
      <c r="S2857" s="23"/>
    </row>
    <row r="2858" spans="1:19" x14ac:dyDescent="0.25">
      <c r="A2858" s="192" t="s">
        <v>355</v>
      </c>
      <c r="B2858" s="193" t="s">
        <v>356</v>
      </c>
      <c r="C2858" s="192" t="s">
        <v>55</v>
      </c>
      <c r="D2858" s="192" t="s">
        <v>32</v>
      </c>
      <c r="E2858" s="192" t="s">
        <v>81</v>
      </c>
      <c r="F2858" s="194">
        <v>403.94140888503426</v>
      </c>
      <c r="G2858">
        <v>3</v>
      </c>
      <c r="H2858">
        <v>3</v>
      </c>
      <c r="I2858" s="167">
        <v>417.6627796530783</v>
      </c>
      <c r="J2858" s="22">
        <v>1.0339687154281063</v>
      </c>
      <c r="K2858" s="22" t="s">
        <v>357</v>
      </c>
      <c r="L2858" s="22" t="s">
        <v>58</v>
      </c>
      <c r="M2858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58" s="24" t="str">
        <f>IFERROR(IF(Table1[[#This Row],[Medicare Rate in CR]]&gt;0,"Y","N"),"N")</f>
        <v>Y</v>
      </c>
      <c r="O2858" s="166">
        <f>Table1[[#This Row],[Medicare Rate in CR]]*Table1[[#This Row],[SumOfUnits]]*Table1[[#This Row],[Actuarial Factor 06/20/2023]]</f>
        <v>622.24237294463433</v>
      </c>
      <c r="P28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622.24237294463433</v>
      </c>
      <c r="Q2858" s="166">
        <f>Table1[[#This Row],[Trended Medicare Pricing for all RHCs]]-Table1[[#This Row],[SumOfSFY24 Estimated Payment 5/04/23]]</f>
        <v>204.57959329155602</v>
      </c>
      <c r="R2858" s="24">
        <f>Table1[[#This Row],[SumOfUnits]]*Table1[[#This Row],[Actuarial Factor 06/20/2023]]</f>
        <v>3.1019061462843189</v>
      </c>
      <c r="S2858" s="23"/>
    </row>
    <row r="2859" spans="1:19" x14ac:dyDescent="0.25">
      <c r="A2859" s="192" t="s">
        <v>355</v>
      </c>
      <c r="B2859" s="193" t="s">
        <v>356</v>
      </c>
      <c r="C2859" s="192" t="s">
        <v>55</v>
      </c>
      <c r="D2859" s="192" t="s">
        <v>32</v>
      </c>
      <c r="E2859" s="192" t="s">
        <v>65</v>
      </c>
      <c r="F2859" s="194">
        <v>3244.6179049821731</v>
      </c>
      <c r="G2859">
        <v>24</v>
      </c>
      <c r="H2859">
        <v>24</v>
      </c>
      <c r="I2859" s="167">
        <v>4028.0783062879618</v>
      </c>
      <c r="J2859" s="22">
        <v>1.241464611319185</v>
      </c>
      <c r="K2859" s="22" t="s">
        <v>357</v>
      </c>
      <c r="L2859" s="22" t="s">
        <v>58</v>
      </c>
      <c r="M2859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59" s="24" t="str">
        <f>IFERROR(IF(Table1[[#This Row],[Medicare Rate in CR]]&gt;0,"Y","N"),"N")</f>
        <v>Y</v>
      </c>
      <c r="O2859" s="166">
        <f>Table1[[#This Row],[Medicare Rate in CR]]*Table1[[#This Row],[SumOfUnits]]*Table1[[#This Row],[Actuarial Factor 06/20/2023]]</f>
        <v>5976.9072247350832</v>
      </c>
      <c r="P28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5976.9072247350832</v>
      </c>
      <c r="Q2859" s="166">
        <f>Table1[[#This Row],[Trended Medicare Pricing for all RHCs]]-Table1[[#This Row],[SumOfSFY24 Estimated Payment 5/04/23]]</f>
        <v>1948.8289184471214</v>
      </c>
      <c r="R2859" s="24">
        <f>Table1[[#This Row],[SumOfUnits]]*Table1[[#This Row],[Actuarial Factor 06/20/2023]]</f>
        <v>29.795150671660437</v>
      </c>
      <c r="S2859" s="23"/>
    </row>
    <row r="2860" spans="1:19" x14ac:dyDescent="0.25">
      <c r="A2860" s="192" t="s">
        <v>355</v>
      </c>
      <c r="B2860" s="193" t="s">
        <v>356</v>
      </c>
      <c r="C2860" s="192" t="s">
        <v>55</v>
      </c>
      <c r="D2860" s="192" t="s">
        <v>32</v>
      </c>
      <c r="E2860" s="192" t="s">
        <v>66</v>
      </c>
      <c r="F2860" s="194">
        <v>4006.0422087308498</v>
      </c>
      <c r="G2860">
        <v>30</v>
      </c>
      <c r="H2860">
        <v>30</v>
      </c>
      <c r="I2860" s="167">
        <v>4277.7721034286214</v>
      </c>
      <c r="J2860" s="22">
        <v>1.0678300129004028</v>
      </c>
      <c r="K2860" s="22" t="s">
        <v>357</v>
      </c>
      <c r="L2860" s="22" t="s">
        <v>58</v>
      </c>
      <c r="M2860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60" s="24" t="str">
        <f>IFERROR(IF(Table1[[#This Row],[Medicare Rate in CR]]&gt;0,"Y","N"),"N")</f>
        <v>Y</v>
      </c>
      <c r="O2860" s="166">
        <f>Table1[[#This Row],[Medicare Rate in CR]]*Table1[[#This Row],[SumOfUnits]]*Table1[[#This Row],[Actuarial Factor 06/20/2023]]</f>
        <v>6426.2010176346239</v>
      </c>
      <c r="P28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6426.2010176346239</v>
      </c>
      <c r="Q2860" s="166">
        <f>Table1[[#This Row],[Trended Medicare Pricing for all RHCs]]-Table1[[#This Row],[SumOfSFY24 Estimated Payment 5/04/23]]</f>
        <v>2148.4289142060024</v>
      </c>
      <c r="R2860" s="24">
        <f>Table1[[#This Row],[SumOfUnits]]*Table1[[#This Row],[Actuarial Factor 06/20/2023]]</f>
        <v>32.034900387012087</v>
      </c>
      <c r="S2860" s="23"/>
    </row>
    <row r="2861" spans="1:19" x14ac:dyDescent="0.25">
      <c r="A2861" s="192" t="s">
        <v>355</v>
      </c>
      <c r="B2861" s="193" t="s">
        <v>356</v>
      </c>
      <c r="C2861" s="192" t="s">
        <v>55</v>
      </c>
      <c r="D2861" s="192" t="s">
        <v>31</v>
      </c>
      <c r="E2861" s="192" t="s">
        <v>67</v>
      </c>
      <c r="F2861" s="194">
        <v>1080.292955574829</v>
      </c>
      <c r="G2861">
        <v>8</v>
      </c>
      <c r="H2861">
        <v>8</v>
      </c>
      <c r="I2861" s="167">
        <v>1223.1021972712074</v>
      </c>
      <c r="J2861" s="22">
        <v>1.1321949207938591</v>
      </c>
      <c r="K2861" s="22" t="s">
        <v>357</v>
      </c>
      <c r="L2861" s="22" t="s">
        <v>58</v>
      </c>
      <c r="M2861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61" s="24" t="str">
        <f>IFERROR(IF(Table1[[#This Row],[Medicare Rate in CR]]&gt;0,"Y","N"),"N")</f>
        <v>Y</v>
      </c>
      <c r="O2861" s="166">
        <f>Table1[[#This Row],[Medicare Rate in CR]]*Table1[[#This Row],[SumOfUnits]]*Table1[[#This Row],[Actuarial Factor 06/20/2023]]</f>
        <v>1816.9464088899849</v>
      </c>
      <c r="P28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1816.9464088899849</v>
      </c>
      <c r="Q2861" s="166">
        <f>Table1[[#This Row],[Trended Medicare Pricing for all RHCs]]-Table1[[#This Row],[SumOfSFY24 Estimated Payment 5/04/23]]</f>
        <v>593.84421161877754</v>
      </c>
      <c r="R2861" s="24">
        <f>Table1[[#This Row],[SumOfUnits]]*Table1[[#This Row],[Actuarial Factor 06/20/2023]]</f>
        <v>9.0575593663508727</v>
      </c>
      <c r="S2861" s="23"/>
    </row>
    <row r="2862" spans="1:19" x14ac:dyDescent="0.25">
      <c r="A2862" s="192" t="s">
        <v>355</v>
      </c>
      <c r="B2862" s="193" t="s">
        <v>356</v>
      </c>
      <c r="C2862" s="192" t="s">
        <v>55</v>
      </c>
      <c r="D2862" s="192" t="s">
        <v>31</v>
      </c>
      <c r="E2862" s="192" t="s">
        <v>82</v>
      </c>
      <c r="F2862" s="194">
        <v>135.27030933795896</v>
      </c>
      <c r="G2862">
        <v>1</v>
      </c>
      <c r="H2862">
        <v>1</v>
      </c>
      <c r="I2862" s="167">
        <v>155.84613484471751</v>
      </c>
      <c r="J2862" s="22">
        <v>1.1521089558193585</v>
      </c>
      <c r="K2862" s="22" t="s">
        <v>357</v>
      </c>
      <c r="L2862" s="22" t="s">
        <v>58</v>
      </c>
      <c r="M2862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62" s="24" t="str">
        <f>IFERROR(IF(Table1[[#This Row],[Medicare Rate in CR]]&gt;0,"Y","N"),"N")</f>
        <v>Y</v>
      </c>
      <c r="O2862" s="166">
        <f>Table1[[#This Row],[Medicare Rate in CR]]*Table1[[#This Row],[SumOfUnits]]*Table1[[#This Row],[Actuarial Factor 06/20/2023]]</f>
        <v>231.11305653736329</v>
      </c>
      <c r="P28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231.11305653736329</v>
      </c>
      <c r="Q2862" s="166">
        <f>Table1[[#This Row],[Trended Medicare Pricing for all RHCs]]-Table1[[#This Row],[SumOfSFY24 Estimated Payment 5/04/23]]</f>
        <v>75.266921692645781</v>
      </c>
      <c r="R2862" s="24">
        <f>Table1[[#This Row],[SumOfUnits]]*Table1[[#This Row],[Actuarial Factor 06/20/2023]]</f>
        <v>1.1521089558193585</v>
      </c>
      <c r="S2862" s="23"/>
    </row>
    <row r="2863" spans="1:19" x14ac:dyDescent="0.25">
      <c r="A2863" s="192" t="s">
        <v>355</v>
      </c>
      <c r="B2863" s="193" t="s">
        <v>356</v>
      </c>
      <c r="C2863" s="192" t="s">
        <v>55</v>
      </c>
      <c r="D2863" s="192" t="s">
        <v>31</v>
      </c>
      <c r="E2863" s="192" t="s">
        <v>68</v>
      </c>
      <c r="F2863" s="194">
        <v>1893.7843307314249</v>
      </c>
      <c r="G2863">
        <v>14</v>
      </c>
      <c r="H2863">
        <v>14</v>
      </c>
      <c r="I2863" s="167">
        <v>2041.2284599059515</v>
      </c>
      <c r="J2863" s="22">
        <v>1.0778568746091484</v>
      </c>
      <c r="K2863" s="22" t="s">
        <v>357</v>
      </c>
      <c r="L2863" s="22" t="s">
        <v>58</v>
      </c>
      <c r="M2863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63" s="24" t="str">
        <f>IFERROR(IF(Table1[[#This Row],[Medicare Rate in CR]]&gt;0,"Y","N"),"N")</f>
        <v>Y</v>
      </c>
      <c r="O2863" s="166">
        <f>Table1[[#This Row],[Medicare Rate in CR]]*Table1[[#This Row],[SumOfUnits]]*Table1[[#This Row],[Actuarial Factor 06/20/2023]]</f>
        <v>3027.0532466523323</v>
      </c>
      <c r="P28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3027.0532466523323</v>
      </c>
      <c r="Q2863" s="166">
        <f>Table1[[#This Row],[Trended Medicare Pricing for all RHCs]]-Table1[[#This Row],[SumOfSFY24 Estimated Payment 5/04/23]]</f>
        <v>985.82478674638082</v>
      </c>
      <c r="R2863" s="24">
        <f>Table1[[#This Row],[SumOfUnits]]*Table1[[#This Row],[Actuarial Factor 06/20/2023]]</f>
        <v>15.089996244528077</v>
      </c>
      <c r="S2863" s="23"/>
    </row>
    <row r="2864" spans="1:19" x14ac:dyDescent="0.25">
      <c r="A2864" s="192" t="s">
        <v>355</v>
      </c>
      <c r="B2864" s="193" t="s">
        <v>356</v>
      </c>
      <c r="C2864" s="192" t="s">
        <v>55</v>
      </c>
      <c r="D2864" s="192" t="s">
        <v>31</v>
      </c>
      <c r="E2864" s="192" t="s">
        <v>69</v>
      </c>
      <c r="F2864" s="194">
        <v>18915.409077768149</v>
      </c>
      <c r="G2864">
        <v>140</v>
      </c>
      <c r="H2864">
        <v>140</v>
      </c>
      <c r="I2864" s="167">
        <v>19812.905160704373</v>
      </c>
      <c r="J2864" s="22">
        <v>1.0474478812087167</v>
      </c>
      <c r="K2864" s="22" t="s">
        <v>357</v>
      </c>
      <c r="L2864" s="22" t="s">
        <v>58</v>
      </c>
      <c r="M2864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64" s="24" t="str">
        <f>IFERROR(IF(Table1[[#This Row],[Medicare Rate in CR]]&gt;0,"Y","N"),"N")</f>
        <v>Y</v>
      </c>
      <c r="O2864" s="166">
        <f>Table1[[#This Row],[Medicare Rate in CR]]*Table1[[#This Row],[SumOfUnits]]*Table1[[#This Row],[Actuarial Factor 06/20/2023]]</f>
        <v>29416.526295865599</v>
      </c>
      <c r="P28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29416.526295865599</v>
      </c>
      <c r="Q2864" s="166">
        <f>Table1[[#This Row],[Trended Medicare Pricing for all RHCs]]-Table1[[#This Row],[SumOfSFY24 Estimated Payment 5/04/23]]</f>
        <v>9603.6211351612255</v>
      </c>
      <c r="R2864" s="24">
        <f>Table1[[#This Row],[SumOfUnits]]*Table1[[#This Row],[Actuarial Factor 06/20/2023]]</f>
        <v>146.64270336922033</v>
      </c>
      <c r="S2864" s="23"/>
    </row>
    <row r="2865" spans="1:19" x14ac:dyDescent="0.25">
      <c r="A2865" s="192" t="s">
        <v>355</v>
      </c>
      <c r="B2865" s="193" t="s">
        <v>356</v>
      </c>
      <c r="C2865" s="192" t="s">
        <v>83</v>
      </c>
      <c r="D2865" s="192" t="s">
        <v>30</v>
      </c>
      <c r="E2865" s="192" t="s">
        <v>60</v>
      </c>
      <c r="F2865" s="194">
        <v>135.27030933795896</v>
      </c>
      <c r="G2865">
        <v>1</v>
      </c>
      <c r="H2865">
        <v>1</v>
      </c>
      <c r="I2865" s="167">
        <v>111.03463199064494</v>
      </c>
      <c r="J2865" s="22">
        <v>0.8208352042223569</v>
      </c>
      <c r="K2865" s="22" t="s">
        <v>357</v>
      </c>
      <c r="L2865" s="22" t="s">
        <v>58</v>
      </c>
      <c r="M2865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65" s="24" t="str">
        <f>IFERROR(IF(Table1[[#This Row],[Medicare Rate in CR]]&gt;0,"Y","N"),"N")</f>
        <v>Y</v>
      </c>
      <c r="O2865" s="166">
        <f>Table1[[#This Row],[Medicare Rate in CR]]*Table1[[#This Row],[SumOfUnits]]*Table1[[#This Row],[Actuarial Factor 06/20/2023]]</f>
        <v>164.6595419670048</v>
      </c>
      <c r="P28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164.6595419670048</v>
      </c>
      <c r="Q2865" s="166">
        <f>Table1[[#This Row],[Trended Medicare Pricing for all RHCs]]-Table1[[#This Row],[SumOfSFY24 Estimated Payment 5/04/23]]</f>
        <v>53.624909976359859</v>
      </c>
      <c r="R2865" s="24">
        <f>Table1[[#This Row],[SumOfUnits]]*Table1[[#This Row],[Actuarial Factor 06/20/2023]]</f>
        <v>0.8208352042223569</v>
      </c>
      <c r="S2865" s="23"/>
    </row>
    <row r="2866" spans="1:19" x14ac:dyDescent="0.25">
      <c r="A2866" s="192" t="s">
        <v>355</v>
      </c>
      <c r="B2866" s="193" t="s">
        <v>356</v>
      </c>
      <c r="C2866" s="192" t="s">
        <v>83</v>
      </c>
      <c r="D2866" s="192" t="s">
        <v>30</v>
      </c>
      <c r="E2866" s="192" t="s">
        <v>63</v>
      </c>
      <c r="F2866" s="194">
        <v>270.54061867591793</v>
      </c>
      <c r="G2866">
        <v>2</v>
      </c>
      <c r="H2866">
        <v>2</v>
      </c>
      <c r="I2866" s="167">
        <v>251.01607653176146</v>
      </c>
      <c r="J2866" s="22">
        <v>0.92783138354708572</v>
      </c>
      <c r="K2866" s="22" t="s">
        <v>357</v>
      </c>
      <c r="L2866" s="22" t="s">
        <v>58</v>
      </c>
      <c r="M2866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66" s="24" t="str">
        <f>IFERROR(IF(Table1[[#This Row],[Medicare Rate in CR]]&gt;0,"Y","N"),"N")</f>
        <v>Y</v>
      </c>
      <c r="O2866" s="166">
        <f>Table1[[#This Row],[Medicare Rate in CR]]*Table1[[#This Row],[SumOfUnits]]*Table1[[#This Row],[Actuarial Factor 06/20/2023]]</f>
        <v>372.24595107909079</v>
      </c>
      <c r="P28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372.24595107909079</v>
      </c>
      <c r="Q2866" s="166">
        <f>Table1[[#This Row],[Trended Medicare Pricing for all RHCs]]-Table1[[#This Row],[SumOfSFY24 Estimated Payment 5/04/23]]</f>
        <v>121.22987454732933</v>
      </c>
      <c r="R2866" s="24">
        <f>Table1[[#This Row],[SumOfUnits]]*Table1[[#This Row],[Actuarial Factor 06/20/2023]]</f>
        <v>1.8556627670941714</v>
      </c>
      <c r="S2866" s="23"/>
    </row>
    <row r="2867" spans="1:19" x14ac:dyDescent="0.25">
      <c r="A2867" s="192" t="s">
        <v>355</v>
      </c>
      <c r="B2867" s="193" t="s">
        <v>356</v>
      </c>
      <c r="C2867" s="192" t="s">
        <v>83</v>
      </c>
      <c r="D2867" s="192" t="s">
        <v>30</v>
      </c>
      <c r="E2867" s="192" t="s">
        <v>64</v>
      </c>
      <c r="F2867" s="194">
        <v>135.27030933795896</v>
      </c>
      <c r="G2867">
        <v>1</v>
      </c>
      <c r="H2867">
        <v>1</v>
      </c>
      <c r="I2867" s="167">
        <v>130.82518832826685</v>
      </c>
      <c r="J2867" s="22">
        <v>0.96713897505337676</v>
      </c>
      <c r="K2867" s="22" t="s">
        <v>357</v>
      </c>
      <c r="L2867" s="22" t="s">
        <v>58</v>
      </c>
      <c r="M2867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67" s="24" t="str">
        <f>IFERROR(IF(Table1[[#This Row],[Medicare Rate in CR]]&gt;0,"Y","N"),"N")</f>
        <v>Y</v>
      </c>
      <c r="O2867" s="166">
        <f>Table1[[#This Row],[Medicare Rate in CR]]*Table1[[#This Row],[SumOfUnits]]*Table1[[#This Row],[Actuarial Factor 06/20/2023]]</f>
        <v>194.00807839570737</v>
      </c>
      <c r="P28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194.00807839570737</v>
      </c>
      <c r="Q2867" s="166">
        <f>Table1[[#This Row],[Trended Medicare Pricing for all RHCs]]-Table1[[#This Row],[SumOfSFY24 Estimated Payment 5/04/23]]</f>
        <v>63.182890067440525</v>
      </c>
      <c r="R2867" s="24">
        <f>Table1[[#This Row],[SumOfUnits]]*Table1[[#This Row],[Actuarial Factor 06/20/2023]]</f>
        <v>0.96713897505337676</v>
      </c>
      <c r="S2867" s="23"/>
    </row>
    <row r="2868" spans="1:19" x14ac:dyDescent="0.25">
      <c r="A2868" s="192" t="s">
        <v>355</v>
      </c>
      <c r="B2868" s="193" t="s">
        <v>356</v>
      </c>
      <c r="C2868" s="192" t="s">
        <v>83</v>
      </c>
      <c r="D2868" s="192" t="s">
        <v>30</v>
      </c>
      <c r="E2868" s="192" t="s">
        <v>77</v>
      </c>
      <c r="F2868" s="194">
        <v>270.54061867591793</v>
      </c>
      <c r="G2868">
        <v>2</v>
      </c>
      <c r="H2868">
        <v>2</v>
      </c>
      <c r="I2868" s="167">
        <v>295.92206868512039</v>
      </c>
      <c r="J2868" s="22">
        <v>1.0938175203909291</v>
      </c>
      <c r="K2868" s="22" t="s">
        <v>357</v>
      </c>
      <c r="L2868" s="22" t="s">
        <v>58</v>
      </c>
      <c r="M2868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68" s="24" t="str">
        <f>IFERROR(IF(Table1[[#This Row],[Medicare Rate in CR]]&gt;0,"Y","N"),"N")</f>
        <v>Y</v>
      </c>
      <c r="O2868" s="166">
        <f>Table1[[#This Row],[Medicare Rate in CR]]*Table1[[#This Row],[SumOfUnits]]*Table1[[#This Row],[Actuarial Factor 06/20/2023]]</f>
        <v>438.83958918084073</v>
      </c>
      <c r="P28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438.83958918084073</v>
      </c>
      <c r="Q2868" s="166">
        <f>Table1[[#This Row],[Trended Medicare Pricing for all RHCs]]-Table1[[#This Row],[SumOfSFY24 Estimated Payment 5/04/23]]</f>
        <v>142.91752049572034</v>
      </c>
      <c r="R2868" s="24">
        <f>Table1[[#This Row],[SumOfUnits]]*Table1[[#This Row],[Actuarial Factor 06/20/2023]]</f>
        <v>2.1876350407818581</v>
      </c>
      <c r="S2868" s="23"/>
    </row>
    <row r="2869" spans="1:19" x14ac:dyDescent="0.25">
      <c r="A2869" s="192" t="s">
        <v>355</v>
      </c>
      <c r="B2869" s="193" t="s">
        <v>356</v>
      </c>
      <c r="C2869" s="192" t="s">
        <v>84</v>
      </c>
      <c r="D2869" s="192" t="s">
        <v>30</v>
      </c>
      <c r="E2869" s="192" t="s">
        <v>62</v>
      </c>
      <c r="F2869" s="194">
        <v>941.97745013009535</v>
      </c>
      <c r="G2869">
        <v>7</v>
      </c>
      <c r="H2869">
        <v>7</v>
      </c>
      <c r="I2869" s="167">
        <v>1040.869982344841</v>
      </c>
      <c r="J2869" s="22">
        <v>1.1049839698403479</v>
      </c>
      <c r="K2869" s="22" t="s">
        <v>357</v>
      </c>
      <c r="L2869" s="22" t="s">
        <v>58</v>
      </c>
      <c r="M2869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69" s="24" t="str">
        <f>IFERROR(IF(Table1[[#This Row],[Medicare Rate in CR]]&gt;0,"Y","N"),"N")</f>
        <v>Y</v>
      </c>
      <c r="O2869" s="166">
        <f>Table1[[#This Row],[Medicare Rate in CR]]*Table1[[#This Row],[SumOfUnits]]*Table1[[#This Row],[Actuarial Factor 06/20/2023]]</f>
        <v>1551.6184904498166</v>
      </c>
      <c r="P28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1551.6184904498166</v>
      </c>
      <c r="Q2869" s="166">
        <f>Table1[[#This Row],[Trended Medicare Pricing for all RHCs]]-Table1[[#This Row],[SumOfSFY24 Estimated Payment 5/04/23]]</f>
        <v>510.7485081049756</v>
      </c>
      <c r="R2869" s="24">
        <f>Table1[[#This Row],[SumOfUnits]]*Table1[[#This Row],[Actuarial Factor 06/20/2023]]</f>
        <v>7.7348877888824354</v>
      </c>
      <c r="S2869" s="23"/>
    </row>
    <row r="2870" spans="1:19" x14ac:dyDescent="0.25">
      <c r="A2870" s="192" t="s">
        <v>355</v>
      </c>
      <c r="B2870" s="193" t="s">
        <v>356</v>
      </c>
      <c r="C2870" s="192" t="s">
        <v>84</v>
      </c>
      <c r="D2870" s="192" t="s">
        <v>30</v>
      </c>
      <c r="E2870" s="192" t="s">
        <v>63</v>
      </c>
      <c r="F2870" s="194">
        <v>270.54061867591793</v>
      </c>
      <c r="G2870">
        <v>2</v>
      </c>
      <c r="H2870">
        <v>2</v>
      </c>
      <c r="I2870" s="167">
        <v>271.40898065176583</v>
      </c>
      <c r="J2870" s="22">
        <v>1.0032097286540478</v>
      </c>
      <c r="K2870" s="22" t="s">
        <v>357</v>
      </c>
      <c r="L2870" s="22" t="s">
        <v>58</v>
      </c>
      <c r="M2870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70" s="24" t="str">
        <f>IFERROR(IF(Table1[[#This Row],[Medicare Rate in CR]]&gt;0,"Y","N"),"N")</f>
        <v>Y</v>
      </c>
      <c r="O2870" s="166">
        <f>Table1[[#This Row],[Medicare Rate in CR]]*Table1[[#This Row],[SumOfUnits]]*Table1[[#This Row],[Actuarial Factor 06/20/2023]]</f>
        <v>402.48774313600399</v>
      </c>
      <c r="P28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402.48774313600399</v>
      </c>
      <c r="Q2870" s="166">
        <f>Table1[[#This Row],[Trended Medicare Pricing for all RHCs]]-Table1[[#This Row],[SumOfSFY24 Estimated Payment 5/04/23]]</f>
        <v>131.07876248423815</v>
      </c>
      <c r="R2870" s="24">
        <f>Table1[[#This Row],[SumOfUnits]]*Table1[[#This Row],[Actuarial Factor 06/20/2023]]</f>
        <v>2.0064194573080956</v>
      </c>
      <c r="S2870" s="23"/>
    </row>
    <row r="2871" spans="1:19" x14ac:dyDescent="0.25">
      <c r="A2871" s="192" t="s">
        <v>355</v>
      </c>
      <c r="B2871" s="193" t="s">
        <v>356</v>
      </c>
      <c r="C2871" s="192" t="s">
        <v>85</v>
      </c>
      <c r="D2871" s="192" t="s">
        <v>30</v>
      </c>
      <c r="E2871" s="192" t="s">
        <v>59</v>
      </c>
      <c r="F2871" s="194">
        <v>135.27030933795896</v>
      </c>
      <c r="G2871">
        <v>1</v>
      </c>
      <c r="H2871">
        <v>1</v>
      </c>
      <c r="I2871" s="167">
        <v>121.33863562557114</v>
      </c>
      <c r="J2871" s="22">
        <v>0.89700863566755829</v>
      </c>
      <c r="K2871" s="22" t="s">
        <v>357</v>
      </c>
      <c r="L2871" s="22" t="s">
        <v>58</v>
      </c>
      <c r="M2871" s="22" t="str">
        <f>IFERROR(IFERROR(INDEX(FreeStand_Medicare!E:E,MATCH(Table1[[#This Row],[Medicare Number]],FreeStand_Medicare!A:A,0)),INDEX(HospBased_Medicare_CR!F:F,MATCH(Table1[[#This Row],[Medicare Number]],HospBased_Medicare_CR!G:G,0))),0)</f>
        <v>200.6</v>
      </c>
      <c r="N2871" s="24" t="str">
        <f>IFERROR(IF(Table1[[#This Row],[Medicare Rate in CR]]&gt;0,"Y","N"),"N")</f>
        <v>Y</v>
      </c>
      <c r="O2871" s="166">
        <f>Table1[[#This Row],[Medicare Rate in CR]]*Table1[[#This Row],[SumOfUnits]]*Table1[[#This Row],[Actuarial Factor 06/20/2023]]</f>
        <v>179.9399323149122</v>
      </c>
      <c r="P28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179.9399323149122</v>
      </c>
      <c r="Q2871" s="166">
        <f>Table1[[#This Row],[Trended Medicare Pricing for all RHCs]]-Table1[[#This Row],[SumOfSFY24 Estimated Payment 5/04/23]]</f>
        <v>58.601296689341055</v>
      </c>
      <c r="R2871" s="24">
        <f>Table1[[#This Row],[SumOfUnits]]*Table1[[#This Row],[Actuarial Factor 06/20/2023]]</f>
        <v>0.89700863566755829</v>
      </c>
      <c r="S2871" s="23"/>
    </row>
    <row r="2872" spans="1:19" x14ac:dyDescent="0.25">
      <c r="A2872" s="192" t="s">
        <v>358</v>
      </c>
      <c r="B2872" s="193" t="s">
        <v>359</v>
      </c>
      <c r="C2872" s="192" t="s">
        <v>88</v>
      </c>
      <c r="D2872" s="192" t="s">
        <v>30</v>
      </c>
      <c r="E2872" s="192" t="s">
        <v>62</v>
      </c>
      <c r="F2872" s="194">
        <v>246.49706080755516</v>
      </c>
      <c r="G2872">
        <v>2</v>
      </c>
      <c r="H2872">
        <v>2</v>
      </c>
      <c r="I2872" s="167">
        <v>245.06891896263525</v>
      </c>
      <c r="J2872" s="22">
        <v>0.99420625203302171</v>
      </c>
      <c r="K2872" s="22" t="s">
        <v>360</v>
      </c>
      <c r="L2872" s="22" t="s">
        <v>58</v>
      </c>
      <c r="M2872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72" s="24" t="str">
        <f>IFERROR(IF(Table1[[#This Row],[Medicare Rate in CR]]&gt;0,"Y","N"),"N")</f>
        <v>Y</v>
      </c>
      <c r="O2872" s="166">
        <f>Table1[[#This Row],[Medicare Rate in CR]]*Table1[[#This Row],[SumOfUnits]]*Table1[[#This Row],[Actuarial Factor 06/20/2023]]</f>
        <v>517.66331130855372</v>
      </c>
      <c r="P28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517.66331130855372</v>
      </c>
      <c r="Q2872" s="166">
        <f>Table1[[#This Row],[Trended Medicare Pricing for all RHCs]]-Table1[[#This Row],[SumOfSFY24 Estimated Payment 5/04/23]]</f>
        <v>272.59439234591844</v>
      </c>
      <c r="R2872" s="24">
        <f>Table1[[#This Row],[SumOfUnits]]*Table1[[#This Row],[Actuarial Factor 06/20/2023]]</f>
        <v>1.9884125040660434</v>
      </c>
      <c r="S2872" s="23"/>
    </row>
    <row r="2873" spans="1:19" x14ac:dyDescent="0.25">
      <c r="A2873" s="192" t="s">
        <v>358</v>
      </c>
      <c r="B2873" s="193" t="s">
        <v>359</v>
      </c>
      <c r="C2873" s="192" t="s">
        <v>88</v>
      </c>
      <c r="D2873" s="192" t="s">
        <v>30</v>
      </c>
      <c r="E2873" s="192" t="s">
        <v>63</v>
      </c>
      <c r="F2873" s="194">
        <v>243.94333622434229</v>
      </c>
      <c r="G2873">
        <v>2</v>
      </c>
      <c r="H2873">
        <v>2</v>
      </c>
      <c r="I2873" s="167">
        <v>225.51495871282685</v>
      </c>
      <c r="J2873" s="22">
        <v>0.92445631925535443</v>
      </c>
      <c r="K2873" s="22" t="s">
        <v>360</v>
      </c>
      <c r="L2873" s="22" t="s">
        <v>58</v>
      </c>
      <c r="M2873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73" s="24" t="str">
        <f>IFERROR(IF(Table1[[#This Row],[Medicare Rate in CR]]&gt;0,"Y","N"),"N")</f>
        <v>Y</v>
      </c>
      <c r="O2873" s="166">
        <f>Table1[[#This Row],[Medicare Rate in CR]]*Table1[[#This Row],[SumOfUnits]]*Table1[[#This Row],[Actuarial Factor 06/20/2023]]</f>
        <v>481.34591630987791</v>
      </c>
      <c r="P28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481.34591630987791</v>
      </c>
      <c r="Q2873" s="166">
        <f>Table1[[#This Row],[Trended Medicare Pricing for all RHCs]]-Table1[[#This Row],[SumOfSFY24 Estimated Payment 5/04/23]]</f>
        <v>255.83095759705105</v>
      </c>
      <c r="R2873" s="24">
        <f>Table1[[#This Row],[SumOfUnits]]*Table1[[#This Row],[Actuarial Factor 06/20/2023]]</f>
        <v>1.8489126385107089</v>
      </c>
      <c r="S2873" s="23"/>
    </row>
    <row r="2874" spans="1:19" x14ac:dyDescent="0.25">
      <c r="A2874" s="192" t="s">
        <v>358</v>
      </c>
      <c r="B2874" s="193" t="s">
        <v>359</v>
      </c>
      <c r="C2874" s="192" t="s">
        <v>72</v>
      </c>
      <c r="D2874" s="192" t="s">
        <v>30</v>
      </c>
      <c r="E2874" s="192" t="s">
        <v>62</v>
      </c>
      <c r="F2874" s="194">
        <v>2813.0095403295754</v>
      </c>
      <c r="G2874">
        <v>23</v>
      </c>
      <c r="H2874">
        <v>23</v>
      </c>
      <c r="I2874" s="167">
        <v>3302.1097845684217</v>
      </c>
      <c r="J2874" s="22">
        <v>1.1738708089065146</v>
      </c>
      <c r="K2874" s="22" t="s">
        <v>360</v>
      </c>
      <c r="L2874" s="22" t="s">
        <v>58</v>
      </c>
      <c r="M2874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74" s="24" t="str">
        <f>IFERROR(IF(Table1[[#This Row],[Medicare Rate in CR]]&gt;0,"Y","N"),"N")</f>
        <v>Y</v>
      </c>
      <c r="O2874" s="166">
        <f>Table1[[#This Row],[Medicare Rate in CR]]*Table1[[#This Row],[SumOfUnits]]*Table1[[#This Row],[Actuarial Factor 06/20/2023]]</f>
        <v>7028.9271069866063</v>
      </c>
      <c r="P28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7028.9271069866063</v>
      </c>
      <c r="Q2874" s="166">
        <f>Table1[[#This Row],[Trended Medicare Pricing for all RHCs]]-Table1[[#This Row],[SumOfSFY24 Estimated Payment 5/04/23]]</f>
        <v>3726.8173224181846</v>
      </c>
      <c r="R2874" s="24">
        <f>Table1[[#This Row],[SumOfUnits]]*Table1[[#This Row],[Actuarial Factor 06/20/2023]]</f>
        <v>26.999028604849837</v>
      </c>
      <c r="S2874" s="23"/>
    </row>
    <row r="2875" spans="1:19" x14ac:dyDescent="0.25">
      <c r="A2875" s="192" t="s">
        <v>358</v>
      </c>
      <c r="B2875" s="193" t="s">
        <v>359</v>
      </c>
      <c r="C2875" s="192" t="s">
        <v>72</v>
      </c>
      <c r="D2875" s="192" t="s">
        <v>30</v>
      </c>
      <c r="E2875" s="192" t="s">
        <v>64</v>
      </c>
      <c r="F2875" s="194">
        <v>121.97166811217114</v>
      </c>
      <c r="G2875">
        <v>1</v>
      </c>
      <c r="H2875">
        <v>1</v>
      </c>
      <c r="I2875" s="167">
        <v>134.40045467049273</v>
      </c>
      <c r="J2875" s="22">
        <v>1.101898963510866</v>
      </c>
      <c r="K2875" s="22" t="s">
        <v>360</v>
      </c>
      <c r="L2875" s="22" t="s">
        <v>58</v>
      </c>
      <c r="M2875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75" s="24" t="str">
        <f>IFERROR(IF(Table1[[#This Row],[Medicare Rate in CR]]&gt;0,"Y","N"),"N")</f>
        <v>Y</v>
      </c>
      <c r="O2875" s="166">
        <f>Table1[[#This Row],[Medicare Rate in CR]]*Table1[[#This Row],[SumOfUnits]]*Table1[[#This Row],[Actuarial Factor 06/20/2023]]</f>
        <v>286.86837616041885</v>
      </c>
      <c r="P28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286.86837616041885</v>
      </c>
      <c r="Q2875" s="166">
        <f>Table1[[#This Row],[Trended Medicare Pricing for all RHCs]]-Table1[[#This Row],[SumOfSFY24 Estimated Payment 5/04/23]]</f>
        <v>152.46792148992611</v>
      </c>
      <c r="R2875" s="24">
        <f>Table1[[#This Row],[SumOfUnits]]*Table1[[#This Row],[Actuarial Factor 06/20/2023]]</f>
        <v>1.101898963510866</v>
      </c>
      <c r="S2875" s="23"/>
    </row>
    <row r="2876" spans="1:19" x14ac:dyDescent="0.25">
      <c r="A2876" s="192" t="s">
        <v>358</v>
      </c>
      <c r="B2876" s="193" t="s">
        <v>359</v>
      </c>
      <c r="C2876" s="192" t="s">
        <v>72</v>
      </c>
      <c r="D2876" s="192" t="s">
        <v>31</v>
      </c>
      <c r="E2876" s="192" t="s">
        <v>69</v>
      </c>
      <c r="F2876" s="194">
        <v>365.91500433651345</v>
      </c>
      <c r="G2876">
        <v>3</v>
      </c>
      <c r="H2876">
        <v>3</v>
      </c>
      <c r="I2876" s="167">
        <v>379.56160267338811</v>
      </c>
      <c r="J2876" s="22">
        <v>1.0372944486428455</v>
      </c>
      <c r="K2876" s="22" t="s">
        <v>360</v>
      </c>
      <c r="L2876" s="22" t="s">
        <v>58</v>
      </c>
      <c r="M2876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76" s="24" t="str">
        <f>IFERROR(IF(Table1[[#This Row],[Medicare Rate in CR]]&gt;0,"Y","N"),"N")</f>
        <v>Y</v>
      </c>
      <c r="O2876" s="166">
        <f>Table1[[#This Row],[Medicare Rate in CR]]*Table1[[#This Row],[SumOfUnits]]*Table1[[#This Row],[Actuarial Factor 06/20/2023]]</f>
        <v>810.14771027903521</v>
      </c>
      <c r="P28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810.14771027903521</v>
      </c>
      <c r="Q2876" s="166">
        <f>Table1[[#This Row],[Trended Medicare Pricing for all RHCs]]-Table1[[#This Row],[SumOfSFY24 Estimated Payment 5/04/23]]</f>
        <v>430.5861076056471</v>
      </c>
      <c r="R2876" s="24">
        <f>Table1[[#This Row],[SumOfUnits]]*Table1[[#This Row],[Actuarial Factor 06/20/2023]]</f>
        <v>3.1118833459285362</v>
      </c>
      <c r="S2876" s="23"/>
    </row>
    <row r="2877" spans="1:19" x14ac:dyDescent="0.25">
      <c r="A2877" s="192" t="s">
        <v>358</v>
      </c>
      <c r="B2877" s="193" t="s">
        <v>359</v>
      </c>
      <c r="C2877" s="192" t="s">
        <v>90</v>
      </c>
      <c r="D2877" s="192" t="s">
        <v>30</v>
      </c>
      <c r="E2877" s="192" t="s">
        <v>63</v>
      </c>
      <c r="F2877" s="194">
        <v>121.97166811217114</v>
      </c>
      <c r="G2877">
        <v>1</v>
      </c>
      <c r="H2877">
        <v>1</v>
      </c>
      <c r="I2877" s="167">
        <v>117.64397149782671</v>
      </c>
      <c r="J2877" s="22">
        <v>0.96451883719123632</v>
      </c>
      <c r="K2877" s="22" t="s">
        <v>360</v>
      </c>
      <c r="L2877" s="22" t="s">
        <v>58</v>
      </c>
      <c r="M2877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77" s="24" t="str">
        <f>IFERROR(IF(Table1[[#This Row],[Medicare Rate in CR]]&gt;0,"Y","N"),"N")</f>
        <v>Y</v>
      </c>
      <c r="O2877" s="166">
        <f>Table1[[#This Row],[Medicare Rate in CR]]*Table1[[#This Row],[SumOfUnits]]*Table1[[#This Row],[Actuarial Factor 06/20/2023]]</f>
        <v>251.10283407436643</v>
      </c>
      <c r="P28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251.10283407436643</v>
      </c>
      <c r="Q2877" s="166">
        <f>Table1[[#This Row],[Trended Medicare Pricing for all RHCs]]-Table1[[#This Row],[SumOfSFY24 Estimated Payment 5/04/23]]</f>
        <v>133.45886257653973</v>
      </c>
      <c r="R2877" s="24">
        <f>Table1[[#This Row],[SumOfUnits]]*Table1[[#This Row],[Actuarial Factor 06/20/2023]]</f>
        <v>0.96451883719123632</v>
      </c>
      <c r="S2877" s="23"/>
    </row>
    <row r="2878" spans="1:19" x14ac:dyDescent="0.25">
      <c r="A2878" s="192" t="s">
        <v>358</v>
      </c>
      <c r="B2878" s="193" t="s">
        <v>359</v>
      </c>
      <c r="C2878" s="192" t="s">
        <v>76</v>
      </c>
      <c r="D2878" s="192" t="s">
        <v>30</v>
      </c>
      <c r="E2878" s="192" t="s">
        <v>59</v>
      </c>
      <c r="F2878" s="194">
        <v>4315.8812758986242</v>
      </c>
      <c r="G2878">
        <v>35</v>
      </c>
      <c r="H2878">
        <v>35</v>
      </c>
      <c r="I2878" s="167">
        <v>4487.0003917333188</v>
      </c>
      <c r="J2878" s="22">
        <v>1.0396487078526193</v>
      </c>
      <c r="K2878" s="22" t="s">
        <v>360</v>
      </c>
      <c r="L2878" s="22" t="s">
        <v>58</v>
      </c>
      <c r="M2878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78" s="24" t="str">
        <f>IFERROR(IF(Table1[[#This Row],[Medicare Rate in CR]]&gt;0,"Y","N"),"N")</f>
        <v>Y</v>
      </c>
      <c r="O2878" s="166">
        <f>Table1[[#This Row],[Medicare Rate in CR]]*Table1[[#This Row],[SumOfUnits]]*Table1[[#This Row],[Actuarial Factor 06/20/2023]]</f>
        <v>9473.1750610822819</v>
      </c>
      <c r="P28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9473.1750610822819</v>
      </c>
      <c r="Q2878" s="166">
        <f>Table1[[#This Row],[Trended Medicare Pricing for all RHCs]]-Table1[[#This Row],[SumOfSFY24 Estimated Payment 5/04/23]]</f>
        <v>4986.1746693489631</v>
      </c>
      <c r="R2878" s="24">
        <f>Table1[[#This Row],[SumOfUnits]]*Table1[[#This Row],[Actuarial Factor 06/20/2023]]</f>
        <v>36.387704774841673</v>
      </c>
      <c r="S2878" s="23"/>
    </row>
    <row r="2879" spans="1:19" x14ac:dyDescent="0.25">
      <c r="A2879" s="192" t="s">
        <v>358</v>
      </c>
      <c r="B2879" s="193" t="s">
        <v>359</v>
      </c>
      <c r="C2879" s="192" t="s">
        <v>76</v>
      </c>
      <c r="D2879" s="192" t="s">
        <v>30</v>
      </c>
      <c r="E2879" s="192" t="s">
        <v>60</v>
      </c>
      <c r="F2879" s="194">
        <v>2700.5396550062646</v>
      </c>
      <c r="G2879">
        <v>22</v>
      </c>
      <c r="H2879">
        <v>22</v>
      </c>
      <c r="I2879" s="167">
        <v>2370.5020677338089</v>
      </c>
      <c r="J2879" s="22">
        <v>0.87778828329344039</v>
      </c>
      <c r="K2879" s="22" t="s">
        <v>360</v>
      </c>
      <c r="L2879" s="22" t="s">
        <v>58</v>
      </c>
      <c r="M2879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79" s="24" t="str">
        <f>IFERROR(IF(Table1[[#This Row],[Medicare Rate in CR]]&gt;0,"Y","N"),"N")</f>
        <v>Y</v>
      </c>
      <c r="O2879" s="166">
        <f>Table1[[#This Row],[Medicare Rate in CR]]*Table1[[#This Row],[SumOfUnits]]*Table1[[#This Row],[Actuarial Factor 06/20/2023]]</f>
        <v>5027.5148367975135</v>
      </c>
      <c r="P28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5027.5148367975135</v>
      </c>
      <c r="Q2879" s="166">
        <f>Table1[[#This Row],[Trended Medicare Pricing for all RHCs]]-Table1[[#This Row],[SumOfSFY24 Estimated Payment 5/04/23]]</f>
        <v>2657.0127690637046</v>
      </c>
      <c r="R2879" s="24">
        <f>Table1[[#This Row],[SumOfUnits]]*Table1[[#This Row],[Actuarial Factor 06/20/2023]]</f>
        <v>19.31134223245569</v>
      </c>
      <c r="S2879" s="23"/>
    </row>
    <row r="2880" spans="1:19" x14ac:dyDescent="0.25">
      <c r="A2880" s="192" t="s">
        <v>358</v>
      </c>
      <c r="B2880" s="193" t="s">
        <v>359</v>
      </c>
      <c r="C2880" s="192" t="s">
        <v>76</v>
      </c>
      <c r="D2880" s="192" t="s">
        <v>30</v>
      </c>
      <c r="E2880" s="192" t="s">
        <v>61</v>
      </c>
      <c r="F2880" s="194">
        <v>1484.0898140117563</v>
      </c>
      <c r="G2880">
        <v>12</v>
      </c>
      <c r="H2880">
        <v>12</v>
      </c>
      <c r="I2880" s="167">
        <v>1302.7166500946607</v>
      </c>
      <c r="J2880" s="22">
        <v>0.87778828329344039</v>
      </c>
      <c r="K2880" s="22" t="s">
        <v>360</v>
      </c>
      <c r="L2880" s="22" t="s">
        <v>58</v>
      </c>
      <c r="M2880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80" s="24" t="str">
        <f>IFERROR(IF(Table1[[#This Row],[Medicare Rate in CR]]&gt;0,"Y","N"),"N")</f>
        <v>Y</v>
      </c>
      <c r="O2880" s="166">
        <f>Table1[[#This Row],[Medicare Rate in CR]]*Table1[[#This Row],[SumOfUnits]]*Table1[[#This Row],[Actuarial Factor 06/20/2023]]</f>
        <v>2742.2808200713712</v>
      </c>
      <c r="P28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2742.2808200713712</v>
      </c>
      <c r="Q2880" s="166">
        <f>Table1[[#This Row],[Trended Medicare Pricing for all RHCs]]-Table1[[#This Row],[SumOfSFY24 Estimated Payment 5/04/23]]</f>
        <v>1439.5641699767104</v>
      </c>
      <c r="R2880" s="24">
        <f>Table1[[#This Row],[SumOfUnits]]*Table1[[#This Row],[Actuarial Factor 06/20/2023]]</f>
        <v>10.533459399521284</v>
      </c>
      <c r="S2880" s="23"/>
    </row>
    <row r="2881" spans="1:19" x14ac:dyDescent="0.25">
      <c r="A2881" s="192" t="s">
        <v>358</v>
      </c>
      <c r="B2881" s="193" t="s">
        <v>359</v>
      </c>
      <c r="C2881" s="192" t="s">
        <v>76</v>
      </c>
      <c r="D2881" s="192" t="s">
        <v>30</v>
      </c>
      <c r="E2881" s="192" t="s">
        <v>62</v>
      </c>
      <c r="F2881" s="194">
        <v>4661.1352028524634</v>
      </c>
      <c r="G2881">
        <v>38</v>
      </c>
      <c r="H2881">
        <v>38</v>
      </c>
      <c r="I2881" s="167">
        <v>4895.4867760651805</v>
      </c>
      <c r="J2881" s="22">
        <v>1.0502777892109418</v>
      </c>
      <c r="K2881" s="22" t="s">
        <v>360</v>
      </c>
      <c r="L2881" s="22" t="s">
        <v>58</v>
      </c>
      <c r="M2881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81" s="24" t="str">
        <f>IFERROR(IF(Table1[[#This Row],[Medicare Rate in CR]]&gt;0,"Y","N"),"N")</f>
        <v>Y</v>
      </c>
      <c r="O2881" s="166">
        <f>Table1[[#This Row],[Medicare Rate in CR]]*Table1[[#This Row],[SumOfUnits]]*Table1[[#This Row],[Actuarial Factor 06/20/2023]]</f>
        <v>10390.314146440709</v>
      </c>
      <c r="P28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10390.314146440709</v>
      </c>
      <c r="Q2881" s="166">
        <f>Table1[[#This Row],[Trended Medicare Pricing for all RHCs]]-Table1[[#This Row],[SumOfSFY24 Estimated Payment 5/04/23]]</f>
        <v>5494.8273703755285</v>
      </c>
      <c r="R2881" s="24">
        <f>Table1[[#This Row],[SumOfUnits]]*Table1[[#This Row],[Actuarial Factor 06/20/2023]]</f>
        <v>39.910555990015787</v>
      </c>
      <c r="S2881" s="23"/>
    </row>
    <row r="2882" spans="1:19" x14ac:dyDescent="0.25">
      <c r="A2882" s="192" t="s">
        <v>358</v>
      </c>
      <c r="B2882" s="193" t="s">
        <v>359</v>
      </c>
      <c r="C2882" s="192" t="s">
        <v>76</v>
      </c>
      <c r="D2882" s="192" t="s">
        <v>30</v>
      </c>
      <c r="E2882" s="192" t="s">
        <v>63</v>
      </c>
      <c r="F2882" s="194">
        <v>1349.3495229835212</v>
      </c>
      <c r="G2882">
        <v>11</v>
      </c>
      <c r="H2882">
        <v>11</v>
      </c>
      <c r="I2882" s="167">
        <v>1360.8808924831906</v>
      </c>
      <c r="J2882" s="22">
        <v>1.0085458728841232</v>
      </c>
      <c r="K2882" s="22" t="s">
        <v>360</v>
      </c>
      <c r="L2882" s="22" t="s">
        <v>58</v>
      </c>
      <c r="M2882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82" s="24" t="str">
        <f>IFERROR(IF(Table1[[#This Row],[Medicare Rate in CR]]&gt;0,"Y","N"),"N")</f>
        <v>Y</v>
      </c>
      <c r="O2882" s="166">
        <f>Table1[[#This Row],[Medicare Rate in CR]]*Table1[[#This Row],[SumOfUnits]]*Table1[[#This Row],[Actuarial Factor 06/20/2023]]</f>
        <v>2888.2131580131791</v>
      </c>
      <c r="P28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2888.2131580131791</v>
      </c>
      <c r="Q2882" s="166">
        <f>Table1[[#This Row],[Trended Medicare Pricing for all RHCs]]-Table1[[#This Row],[SumOfSFY24 Estimated Payment 5/04/23]]</f>
        <v>1527.3322655299885</v>
      </c>
      <c r="R2882" s="24">
        <f>Table1[[#This Row],[SumOfUnits]]*Table1[[#This Row],[Actuarial Factor 06/20/2023]]</f>
        <v>11.094004601725356</v>
      </c>
      <c r="S2882" s="23"/>
    </row>
    <row r="2883" spans="1:19" x14ac:dyDescent="0.25">
      <c r="A2883" s="192" t="s">
        <v>358</v>
      </c>
      <c r="B2883" s="193" t="s">
        <v>359</v>
      </c>
      <c r="C2883" s="192" t="s">
        <v>76</v>
      </c>
      <c r="D2883" s="192" t="s">
        <v>30</v>
      </c>
      <c r="E2883" s="192" t="s">
        <v>64</v>
      </c>
      <c r="F2883" s="194">
        <v>3312.4602486267718</v>
      </c>
      <c r="G2883">
        <v>27</v>
      </c>
      <c r="H2883">
        <v>27</v>
      </c>
      <c r="I2883" s="167">
        <v>3122.7537207356131</v>
      </c>
      <c r="J2883" s="22">
        <v>0.94272941751684292</v>
      </c>
      <c r="K2883" s="22" t="s">
        <v>360</v>
      </c>
      <c r="L2883" s="22" t="s">
        <v>58</v>
      </c>
      <c r="M2883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83" s="24" t="str">
        <f>IFERROR(IF(Table1[[#This Row],[Medicare Rate in CR]]&gt;0,"Y","N"),"N")</f>
        <v>Y</v>
      </c>
      <c r="O2883" s="166">
        <f>Table1[[#This Row],[Medicare Rate in CR]]*Table1[[#This Row],[SumOfUnits]]*Table1[[#This Row],[Actuarial Factor 06/20/2023]]</f>
        <v>6626.6147670210412</v>
      </c>
      <c r="P28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6626.6147670210412</v>
      </c>
      <c r="Q2883" s="166">
        <f>Table1[[#This Row],[Trended Medicare Pricing for all RHCs]]-Table1[[#This Row],[SumOfSFY24 Estimated Payment 5/04/23]]</f>
        <v>3503.8610462854281</v>
      </c>
      <c r="R2883" s="24">
        <f>Table1[[#This Row],[SumOfUnits]]*Table1[[#This Row],[Actuarial Factor 06/20/2023]]</f>
        <v>25.45369427295476</v>
      </c>
      <c r="S2883" s="23"/>
    </row>
    <row r="2884" spans="1:19" x14ac:dyDescent="0.25">
      <c r="A2884" s="192" t="s">
        <v>358</v>
      </c>
      <c r="B2884" s="193" t="s">
        <v>359</v>
      </c>
      <c r="C2884" s="192" t="s">
        <v>76</v>
      </c>
      <c r="D2884" s="192" t="s">
        <v>30</v>
      </c>
      <c r="E2884" s="192" t="s">
        <v>77</v>
      </c>
      <c r="F2884" s="194">
        <v>3689.7947383636906</v>
      </c>
      <c r="G2884">
        <v>30</v>
      </c>
      <c r="H2884">
        <v>30</v>
      </c>
      <c r="I2884" s="167">
        <v>4939.7497941539295</v>
      </c>
      <c r="J2884" s="22">
        <v>1.3387600515535873</v>
      </c>
      <c r="K2884" s="22" t="s">
        <v>360</v>
      </c>
      <c r="L2884" s="22" t="s">
        <v>58</v>
      </c>
      <c r="M2884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84" s="24" t="str">
        <f>IFERROR(IF(Table1[[#This Row],[Medicare Rate in CR]]&gt;0,"Y","N"),"N")</f>
        <v>Y</v>
      </c>
      <c r="O2884" s="166">
        <f>Table1[[#This Row],[Medicare Rate in CR]]*Table1[[#This Row],[SumOfUnits]]*Table1[[#This Row],[Actuarial Factor 06/20/2023]]</f>
        <v>10455.983754643827</v>
      </c>
      <c r="P28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10455.983754643827</v>
      </c>
      <c r="Q2884" s="166">
        <f>Table1[[#This Row],[Trended Medicare Pricing for all RHCs]]-Table1[[#This Row],[SumOfSFY24 Estimated Payment 5/04/23]]</f>
        <v>5516.2339604898971</v>
      </c>
      <c r="R2884" s="24">
        <f>Table1[[#This Row],[SumOfUnits]]*Table1[[#This Row],[Actuarial Factor 06/20/2023]]</f>
        <v>40.162801546607618</v>
      </c>
      <c r="S2884" s="23"/>
    </row>
    <row r="2885" spans="1:19" x14ac:dyDescent="0.25">
      <c r="A2885" s="192" t="s">
        <v>358</v>
      </c>
      <c r="B2885" s="193" t="s">
        <v>359</v>
      </c>
      <c r="C2885" s="192" t="s">
        <v>76</v>
      </c>
      <c r="D2885" s="192" t="s">
        <v>32</v>
      </c>
      <c r="E2885" s="192" t="s">
        <v>81</v>
      </c>
      <c r="F2885" s="194">
        <v>243.94333622434229</v>
      </c>
      <c r="G2885">
        <v>2</v>
      </c>
      <c r="H2885">
        <v>2</v>
      </c>
      <c r="I2885" s="167">
        <v>250.05873506563677</v>
      </c>
      <c r="J2885" s="22">
        <v>1.0250689317279422</v>
      </c>
      <c r="K2885" s="22" t="s">
        <v>360</v>
      </c>
      <c r="L2885" s="22" t="s">
        <v>58</v>
      </c>
      <c r="M2885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85" s="24" t="str">
        <f>IFERROR(IF(Table1[[#This Row],[Medicare Rate in CR]]&gt;0,"Y","N"),"N")</f>
        <v>Y</v>
      </c>
      <c r="O2885" s="166">
        <f>Table1[[#This Row],[Medicare Rate in CR]]*Table1[[#This Row],[SumOfUnits]]*Table1[[#This Row],[Actuarial Factor 06/20/2023]]</f>
        <v>533.73289137210486</v>
      </c>
      <c r="P28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533.73289137210486</v>
      </c>
      <c r="Q2885" s="166">
        <f>Table1[[#This Row],[Trended Medicare Pricing for all RHCs]]-Table1[[#This Row],[SumOfSFY24 Estimated Payment 5/04/23]]</f>
        <v>283.67415630646809</v>
      </c>
      <c r="R2885" s="24">
        <f>Table1[[#This Row],[SumOfUnits]]*Table1[[#This Row],[Actuarial Factor 06/20/2023]]</f>
        <v>2.0501378634558844</v>
      </c>
      <c r="S2885" s="23"/>
    </row>
    <row r="2886" spans="1:19" x14ac:dyDescent="0.25">
      <c r="A2886" s="192" t="s">
        <v>358</v>
      </c>
      <c r="B2886" s="193" t="s">
        <v>359</v>
      </c>
      <c r="C2886" s="192" t="s">
        <v>76</v>
      </c>
      <c r="D2886" s="192" t="s">
        <v>32</v>
      </c>
      <c r="E2886" s="192" t="s">
        <v>65</v>
      </c>
      <c r="F2886" s="194">
        <v>121.97166811217114</v>
      </c>
      <c r="G2886">
        <v>1</v>
      </c>
      <c r="H2886">
        <v>1</v>
      </c>
      <c r="I2886" s="167">
        <v>155.7540748759387</v>
      </c>
      <c r="J2886" s="22">
        <v>1.2769692936617019</v>
      </c>
      <c r="K2886" s="22" t="s">
        <v>360</v>
      </c>
      <c r="L2886" s="22" t="s">
        <v>58</v>
      </c>
      <c r="M2886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86" s="24" t="str">
        <f>IFERROR(IF(Table1[[#This Row],[Medicare Rate in CR]]&gt;0,"Y","N"),"N")</f>
        <v>Y</v>
      </c>
      <c r="O2886" s="166">
        <f>Table1[[#This Row],[Medicare Rate in CR]]*Table1[[#This Row],[SumOfUnits]]*Table1[[#This Row],[Actuarial Factor 06/20/2023]]</f>
        <v>332.44618591188743</v>
      </c>
      <c r="P28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332.44618591188743</v>
      </c>
      <c r="Q2886" s="166">
        <f>Table1[[#This Row],[Trended Medicare Pricing for all RHCs]]-Table1[[#This Row],[SumOfSFY24 Estimated Payment 5/04/23]]</f>
        <v>176.69211103594873</v>
      </c>
      <c r="R2886" s="24">
        <f>Table1[[#This Row],[SumOfUnits]]*Table1[[#This Row],[Actuarial Factor 06/20/2023]]</f>
        <v>1.2769692936617019</v>
      </c>
      <c r="S2886" s="23"/>
    </row>
    <row r="2887" spans="1:19" x14ac:dyDescent="0.25">
      <c r="A2887" s="192" t="s">
        <v>358</v>
      </c>
      <c r="B2887" s="193" t="s">
        <v>359</v>
      </c>
      <c r="C2887" s="192" t="s">
        <v>76</v>
      </c>
      <c r="D2887" s="192" t="s">
        <v>32</v>
      </c>
      <c r="E2887" s="192" t="s">
        <v>66</v>
      </c>
      <c r="F2887" s="194">
        <v>243.94333622434229</v>
      </c>
      <c r="G2887">
        <v>2</v>
      </c>
      <c r="H2887">
        <v>2</v>
      </c>
      <c r="I2887" s="167">
        <v>259.49791314244635</v>
      </c>
      <c r="J2887" s="22">
        <v>1.0637630736664161</v>
      </c>
      <c r="K2887" s="22" t="s">
        <v>360</v>
      </c>
      <c r="L2887" s="22" t="s">
        <v>58</v>
      </c>
      <c r="M2887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87" s="24" t="str">
        <f>IFERROR(IF(Table1[[#This Row],[Medicare Rate in CR]]&gt;0,"Y","N"),"N")</f>
        <v>Y</v>
      </c>
      <c r="O2887" s="166">
        <f>Table1[[#This Row],[Medicare Rate in CR]]*Table1[[#This Row],[SumOfUnits]]*Table1[[#This Row],[Actuarial Factor 06/20/2023]]</f>
        <v>553.88015719662951</v>
      </c>
      <c r="P28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553.88015719662951</v>
      </c>
      <c r="Q2887" s="166">
        <f>Table1[[#This Row],[Trended Medicare Pricing for all RHCs]]-Table1[[#This Row],[SumOfSFY24 Estimated Payment 5/04/23]]</f>
        <v>294.38224405418316</v>
      </c>
      <c r="R2887" s="24">
        <f>Table1[[#This Row],[SumOfUnits]]*Table1[[#This Row],[Actuarial Factor 06/20/2023]]</f>
        <v>2.1275261473328322</v>
      </c>
      <c r="S2887" s="23"/>
    </row>
    <row r="2888" spans="1:19" x14ac:dyDescent="0.25">
      <c r="A2888" s="192" t="s">
        <v>358</v>
      </c>
      <c r="B2888" s="193" t="s">
        <v>359</v>
      </c>
      <c r="C2888" s="192" t="s">
        <v>76</v>
      </c>
      <c r="D2888" s="192" t="s">
        <v>31</v>
      </c>
      <c r="E2888" s="192" t="s">
        <v>67</v>
      </c>
      <c r="F2888" s="194">
        <v>614.96578972728139</v>
      </c>
      <c r="G2888">
        <v>5</v>
      </c>
      <c r="H2888">
        <v>5</v>
      </c>
      <c r="I2888" s="167">
        <v>668.87780027096289</v>
      </c>
      <c r="J2888" s="22">
        <v>1.0876666823492569</v>
      </c>
      <c r="K2888" s="22" t="s">
        <v>360</v>
      </c>
      <c r="L2888" s="22" t="s">
        <v>58</v>
      </c>
      <c r="M2888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88" s="24" t="str">
        <f>IFERROR(IF(Table1[[#This Row],[Medicare Rate in CR]]&gt;0,"Y","N"),"N")</f>
        <v>Y</v>
      </c>
      <c r="O2888" s="166">
        <f>Table1[[#This Row],[Medicare Rate in CR]]*Table1[[#This Row],[SumOfUnits]]*Table1[[#This Row],[Actuarial Factor 06/20/2023]]</f>
        <v>1415.8157204140275</v>
      </c>
      <c r="P28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1415.8157204140275</v>
      </c>
      <c r="Q2888" s="166">
        <f>Table1[[#This Row],[Trended Medicare Pricing for all RHCs]]-Table1[[#This Row],[SumOfSFY24 Estimated Payment 5/04/23]]</f>
        <v>746.93792014306462</v>
      </c>
      <c r="R2888" s="24">
        <f>Table1[[#This Row],[SumOfUnits]]*Table1[[#This Row],[Actuarial Factor 06/20/2023]]</f>
        <v>5.4383334117462843</v>
      </c>
      <c r="S2888" s="23"/>
    </row>
    <row r="2889" spans="1:19" x14ac:dyDescent="0.25">
      <c r="A2889" s="192" t="s">
        <v>358</v>
      </c>
      <c r="B2889" s="193" t="s">
        <v>359</v>
      </c>
      <c r="C2889" s="192" t="s">
        <v>76</v>
      </c>
      <c r="D2889" s="192" t="s">
        <v>31</v>
      </c>
      <c r="E2889" s="192" t="s">
        <v>68</v>
      </c>
      <c r="F2889" s="194">
        <v>243.94333622434229</v>
      </c>
      <c r="G2889">
        <v>2</v>
      </c>
      <c r="H2889">
        <v>2</v>
      </c>
      <c r="I2889" s="167">
        <v>266.18402619481861</v>
      </c>
      <c r="J2889" s="22">
        <v>1.0911715413698477</v>
      </c>
      <c r="K2889" s="22" t="s">
        <v>360</v>
      </c>
      <c r="L2889" s="22" t="s">
        <v>58</v>
      </c>
      <c r="M2889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89" s="24" t="str">
        <f>IFERROR(IF(Table1[[#This Row],[Medicare Rate in CR]]&gt;0,"Y","N"),"N")</f>
        <v>Y</v>
      </c>
      <c r="O2889" s="166">
        <f>Table1[[#This Row],[Medicare Rate in CR]]*Table1[[#This Row],[SumOfUnits]]*Table1[[#This Row],[Actuarial Factor 06/20/2023]]</f>
        <v>568.15119816045228</v>
      </c>
      <c r="P28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568.15119816045228</v>
      </c>
      <c r="Q2889" s="166">
        <f>Table1[[#This Row],[Trended Medicare Pricing for all RHCs]]-Table1[[#This Row],[SumOfSFY24 Estimated Payment 5/04/23]]</f>
        <v>301.96717196563367</v>
      </c>
      <c r="R2889" s="24">
        <f>Table1[[#This Row],[SumOfUnits]]*Table1[[#This Row],[Actuarial Factor 06/20/2023]]</f>
        <v>2.1823430827396955</v>
      </c>
      <c r="S2889" s="23"/>
    </row>
    <row r="2890" spans="1:19" x14ac:dyDescent="0.25">
      <c r="A2890" s="192" t="s">
        <v>358</v>
      </c>
      <c r="B2890" s="193" t="s">
        <v>359</v>
      </c>
      <c r="C2890" s="192" t="s">
        <v>76</v>
      </c>
      <c r="D2890" s="192" t="s">
        <v>31</v>
      </c>
      <c r="E2890" s="192" t="s">
        <v>69</v>
      </c>
      <c r="F2890" s="194">
        <v>2569.0662041052328</v>
      </c>
      <c r="G2890">
        <v>21</v>
      </c>
      <c r="H2890">
        <v>21</v>
      </c>
      <c r="I2890" s="167">
        <v>2687.3992352301011</v>
      </c>
      <c r="J2890" s="22">
        <v>1.0460607169000855</v>
      </c>
      <c r="K2890" s="22" t="s">
        <v>360</v>
      </c>
      <c r="L2890" s="22" t="s">
        <v>58</v>
      </c>
      <c r="M2890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90" s="24" t="str">
        <f>IFERROR(IF(Table1[[#This Row],[Medicare Rate in CR]]&gt;0,"Y","N"),"N")</f>
        <v>Y</v>
      </c>
      <c r="O2890" s="166">
        <f>Table1[[#This Row],[Medicare Rate in CR]]*Table1[[#This Row],[SumOfUnits]]*Table1[[#This Row],[Actuarial Factor 06/20/2023]]</f>
        <v>5718.9603877931331</v>
      </c>
      <c r="P28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5718.9603877931331</v>
      </c>
      <c r="Q2890" s="166">
        <f>Table1[[#This Row],[Trended Medicare Pricing for all RHCs]]-Table1[[#This Row],[SumOfSFY24 Estimated Payment 5/04/23]]</f>
        <v>3031.561152563032</v>
      </c>
      <c r="R2890" s="24">
        <f>Table1[[#This Row],[SumOfUnits]]*Table1[[#This Row],[Actuarial Factor 06/20/2023]]</f>
        <v>21.967275054901794</v>
      </c>
      <c r="S2890" s="23"/>
    </row>
    <row r="2891" spans="1:19" x14ac:dyDescent="0.25">
      <c r="A2891" s="192" t="s">
        <v>358</v>
      </c>
      <c r="B2891" s="193" t="s">
        <v>359</v>
      </c>
      <c r="C2891" s="192" t="s">
        <v>79</v>
      </c>
      <c r="D2891" s="192" t="s">
        <v>30</v>
      </c>
      <c r="E2891" s="192" t="s">
        <v>63</v>
      </c>
      <c r="F2891" s="194">
        <v>249.05078539076803</v>
      </c>
      <c r="G2891">
        <v>2</v>
      </c>
      <c r="H2891">
        <v>2</v>
      </c>
      <c r="I2891" s="167">
        <v>236.29815801696381</v>
      </c>
      <c r="J2891" s="22">
        <v>0.94879507264434049</v>
      </c>
      <c r="K2891" s="22" t="s">
        <v>360</v>
      </c>
      <c r="L2891" s="22" t="s">
        <v>58</v>
      </c>
      <c r="M2891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91" s="24" t="str">
        <f>IFERROR(IF(Table1[[#This Row],[Medicare Rate in CR]]&gt;0,"Y","N"),"N")</f>
        <v>Y</v>
      </c>
      <c r="O2891" s="166">
        <f>Table1[[#This Row],[Medicare Rate in CR]]*Table1[[#This Row],[SumOfUnits]]*Table1[[#This Row],[Actuarial Factor 06/20/2023]]</f>
        <v>494.01861842445516</v>
      </c>
      <c r="P28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494.01861842445516</v>
      </c>
      <c r="Q2891" s="166">
        <f>Table1[[#This Row],[Trended Medicare Pricing for all RHCs]]-Table1[[#This Row],[SumOfSFY24 Estimated Payment 5/04/23]]</f>
        <v>257.72046040749137</v>
      </c>
      <c r="R2891" s="24">
        <f>Table1[[#This Row],[SumOfUnits]]*Table1[[#This Row],[Actuarial Factor 06/20/2023]]</f>
        <v>1.897590145288681</v>
      </c>
      <c r="S2891" s="23"/>
    </row>
    <row r="2892" spans="1:19" x14ac:dyDescent="0.25">
      <c r="A2892" s="192" t="s">
        <v>358</v>
      </c>
      <c r="B2892" s="193" t="s">
        <v>359</v>
      </c>
      <c r="C2892" s="192" t="s">
        <v>55</v>
      </c>
      <c r="D2892" s="192" t="s">
        <v>30</v>
      </c>
      <c r="E2892" s="192" t="s">
        <v>56</v>
      </c>
      <c r="F2892" s="194">
        <v>11773.797822106591</v>
      </c>
      <c r="G2892">
        <v>96</v>
      </c>
      <c r="H2892">
        <v>96</v>
      </c>
      <c r="I2892" s="167">
        <v>12626.438242335378</v>
      </c>
      <c r="J2892" s="22">
        <v>1.0724184696485837</v>
      </c>
      <c r="K2892" s="22" t="s">
        <v>360</v>
      </c>
      <c r="L2892" s="22" t="s">
        <v>58</v>
      </c>
      <c r="M2892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92" s="24" t="str">
        <f>IFERROR(IF(Table1[[#This Row],[Medicare Rate in CR]]&gt;0,"Y","N"),"N")</f>
        <v>Y</v>
      </c>
      <c r="O2892" s="166">
        <f>Table1[[#This Row],[Medicare Rate in CR]]*Table1[[#This Row],[SumOfUnits]]*Table1[[#This Row],[Actuarial Factor 06/20/2023]]</f>
        <v>26802.568741277977</v>
      </c>
      <c r="P28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26802.568741277977</v>
      </c>
      <c r="Q2892" s="166">
        <f>Table1[[#This Row],[Trended Medicare Pricing for all RHCs]]-Table1[[#This Row],[SumOfSFY24 Estimated Payment 5/04/23]]</f>
        <v>14176.130498942599</v>
      </c>
      <c r="R2892" s="24">
        <f>Table1[[#This Row],[SumOfUnits]]*Table1[[#This Row],[Actuarial Factor 06/20/2023]]</f>
        <v>102.95217308626403</v>
      </c>
      <c r="S2892" s="23"/>
    </row>
    <row r="2893" spans="1:19" x14ac:dyDescent="0.25">
      <c r="A2893" s="192" t="s">
        <v>358</v>
      </c>
      <c r="B2893" s="193" t="s">
        <v>359</v>
      </c>
      <c r="C2893" s="192" t="s">
        <v>55</v>
      </c>
      <c r="D2893" s="192" t="s">
        <v>30</v>
      </c>
      <c r="E2893" s="192" t="s">
        <v>59</v>
      </c>
      <c r="F2893" s="194">
        <v>159283.74289293587</v>
      </c>
      <c r="G2893">
        <v>1298</v>
      </c>
      <c r="H2893">
        <v>1297</v>
      </c>
      <c r="I2893" s="167">
        <v>162902.68918967748</v>
      </c>
      <c r="J2893" s="22">
        <v>1.0227201234163246</v>
      </c>
      <c r="K2893" s="22" t="s">
        <v>360</v>
      </c>
      <c r="L2893" s="22" t="s">
        <v>58</v>
      </c>
      <c r="M2893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93" s="24" t="str">
        <f>IFERROR(IF(Table1[[#This Row],[Medicare Rate in CR]]&gt;0,"Y","N"),"N")</f>
        <v>Y</v>
      </c>
      <c r="O2893" s="166">
        <f>Table1[[#This Row],[Medicare Rate in CR]]*Table1[[#This Row],[SumOfUnits]]*Table1[[#This Row],[Actuarial Factor 06/20/2023]]</f>
        <v>345598.93409540725</v>
      </c>
      <c r="P28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345598.93409540725</v>
      </c>
      <c r="Q2893" s="166">
        <f>Table1[[#This Row],[Trended Medicare Pricing for all RHCs]]-Table1[[#This Row],[SumOfSFY24 Estimated Payment 5/04/23]]</f>
        <v>182696.24490572978</v>
      </c>
      <c r="R2893" s="24">
        <f>Table1[[#This Row],[SumOfUnits]]*Table1[[#This Row],[Actuarial Factor 06/20/2023]]</f>
        <v>1327.4907201943893</v>
      </c>
      <c r="S2893" s="23"/>
    </row>
    <row r="2894" spans="1:19" x14ac:dyDescent="0.25">
      <c r="A2894" s="192" t="s">
        <v>358</v>
      </c>
      <c r="B2894" s="193" t="s">
        <v>359</v>
      </c>
      <c r="C2894" s="192" t="s">
        <v>55</v>
      </c>
      <c r="D2894" s="192" t="s">
        <v>30</v>
      </c>
      <c r="E2894" s="192" t="s">
        <v>60</v>
      </c>
      <c r="F2894" s="194">
        <v>69579.994217982079</v>
      </c>
      <c r="G2894">
        <v>572</v>
      </c>
      <c r="H2894">
        <v>572</v>
      </c>
      <c r="I2894" s="167">
        <v>63223.598584012667</v>
      </c>
      <c r="J2894" s="22">
        <v>0.90864621784738975</v>
      </c>
      <c r="K2894" s="22" t="s">
        <v>360</v>
      </c>
      <c r="L2894" s="22" t="s">
        <v>58</v>
      </c>
      <c r="M2894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94" s="24" t="str">
        <f>IFERROR(IF(Table1[[#This Row],[Medicare Rate in CR]]&gt;0,"Y","N"),"N")</f>
        <v>Y</v>
      </c>
      <c r="O2894" s="166">
        <f>Table1[[#This Row],[Medicare Rate in CR]]*Table1[[#This Row],[SumOfUnits]]*Table1[[#This Row],[Actuarial Factor 06/20/2023]]</f>
        <v>135310.57903471074</v>
      </c>
      <c r="P28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135310.57903471074</v>
      </c>
      <c r="Q2894" s="166">
        <f>Table1[[#This Row],[Trended Medicare Pricing for all RHCs]]-Table1[[#This Row],[SumOfSFY24 Estimated Payment 5/04/23]]</f>
        <v>72086.980450698073</v>
      </c>
      <c r="R2894" s="24">
        <f>Table1[[#This Row],[SumOfUnits]]*Table1[[#This Row],[Actuarial Factor 06/20/2023]]</f>
        <v>519.74563660870695</v>
      </c>
      <c r="S2894" s="23"/>
    </row>
    <row r="2895" spans="1:19" x14ac:dyDescent="0.25">
      <c r="A2895" s="192" t="s">
        <v>358</v>
      </c>
      <c r="B2895" s="193" t="s">
        <v>359</v>
      </c>
      <c r="C2895" s="192" t="s">
        <v>55</v>
      </c>
      <c r="D2895" s="192" t="s">
        <v>30</v>
      </c>
      <c r="E2895" s="192" t="s">
        <v>61</v>
      </c>
      <c r="F2895" s="194">
        <v>14642.054543702443</v>
      </c>
      <c r="G2895">
        <v>120</v>
      </c>
      <c r="H2895">
        <v>120</v>
      </c>
      <c r="I2895" s="167">
        <v>13304.447482650412</v>
      </c>
      <c r="J2895" s="22">
        <v>0.90864621784738975</v>
      </c>
      <c r="K2895" s="22" t="s">
        <v>360</v>
      </c>
      <c r="L2895" s="22" t="s">
        <v>58</v>
      </c>
      <c r="M2895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95" s="24" t="str">
        <f>IFERROR(IF(Table1[[#This Row],[Medicare Rate in CR]]&gt;0,"Y","N"),"N")</f>
        <v>Y</v>
      </c>
      <c r="O2895" s="166">
        <f>Table1[[#This Row],[Medicare Rate in CR]]*Table1[[#This Row],[SumOfUnits]]*Table1[[#This Row],[Actuarial Factor 06/20/2023]]</f>
        <v>28386.834762526731</v>
      </c>
      <c r="P28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28386.834762526731</v>
      </c>
      <c r="Q2895" s="166">
        <f>Table1[[#This Row],[Trended Medicare Pricing for all RHCs]]-Table1[[#This Row],[SumOfSFY24 Estimated Payment 5/04/23]]</f>
        <v>15082.387279876319</v>
      </c>
      <c r="R2895" s="24">
        <f>Table1[[#This Row],[SumOfUnits]]*Table1[[#This Row],[Actuarial Factor 06/20/2023]]</f>
        <v>109.03754614168678</v>
      </c>
      <c r="S2895" s="23"/>
    </row>
    <row r="2896" spans="1:19" x14ac:dyDescent="0.25">
      <c r="A2896" s="192" t="s">
        <v>358</v>
      </c>
      <c r="B2896" s="193" t="s">
        <v>359</v>
      </c>
      <c r="C2896" s="192" t="s">
        <v>55</v>
      </c>
      <c r="D2896" s="192" t="s">
        <v>30</v>
      </c>
      <c r="E2896" s="192" t="s">
        <v>62</v>
      </c>
      <c r="F2896" s="194">
        <v>172873.86527898256</v>
      </c>
      <c r="G2896">
        <v>1409</v>
      </c>
      <c r="H2896">
        <v>1409</v>
      </c>
      <c r="I2896" s="167">
        <v>181294.8774175221</v>
      </c>
      <c r="J2896" s="22">
        <v>1.0487118866981413</v>
      </c>
      <c r="K2896" s="22" t="s">
        <v>360</v>
      </c>
      <c r="L2896" s="22" t="s">
        <v>58</v>
      </c>
      <c r="M2896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96" s="24" t="str">
        <f>IFERROR(IF(Table1[[#This Row],[Medicare Rate in CR]]&gt;0,"Y","N"),"N")</f>
        <v>Y</v>
      </c>
      <c r="O2896" s="166">
        <f>Table1[[#This Row],[Medicare Rate in CR]]*Table1[[#This Row],[SumOfUnits]]*Table1[[#This Row],[Actuarial Factor 06/20/2023]]</f>
        <v>384687.50848943862</v>
      </c>
      <c r="P28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384687.50848943862</v>
      </c>
      <c r="Q2896" s="166">
        <f>Table1[[#This Row],[Trended Medicare Pricing for all RHCs]]-Table1[[#This Row],[SumOfSFY24 Estimated Payment 5/04/23]]</f>
        <v>203392.63107191652</v>
      </c>
      <c r="R2896" s="24">
        <f>Table1[[#This Row],[SumOfUnits]]*Table1[[#This Row],[Actuarial Factor 06/20/2023]]</f>
        <v>1477.6350483576812</v>
      </c>
      <c r="S2896" s="23"/>
    </row>
    <row r="2897" spans="1:19" x14ac:dyDescent="0.25">
      <c r="A2897" s="192" t="s">
        <v>358</v>
      </c>
      <c r="B2897" s="193" t="s">
        <v>359</v>
      </c>
      <c r="C2897" s="192" t="s">
        <v>55</v>
      </c>
      <c r="D2897" s="192" t="s">
        <v>30</v>
      </c>
      <c r="E2897" s="192" t="s">
        <v>63</v>
      </c>
      <c r="F2897" s="194">
        <v>60853.628216247285</v>
      </c>
      <c r="G2897">
        <v>498</v>
      </c>
      <c r="H2897">
        <v>498</v>
      </c>
      <c r="I2897" s="167">
        <v>61014.61370174498</v>
      </c>
      <c r="J2897" s="22">
        <v>1.0026454541859957</v>
      </c>
      <c r="K2897" s="22" t="s">
        <v>360</v>
      </c>
      <c r="L2897" s="22" t="s">
        <v>58</v>
      </c>
      <c r="M2897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97" s="24" t="str">
        <f>IFERROR(IF(Table1[[#This Row],[Medicare Rate in CR]]&gt;0,"Y","N"),"N")</f>
        <v>Y</v>
      </c>
      <c r="O2897" s="166">
        <f>Table1[[#This Row],[Medicare Rate in CR]]*Table1[[#This Row],[SumOfUnits]]*Table1[[#This Row],[Actuarial Factor 06/20/2023]]</f>
        <v>129992.30133630549</v>
      </c>
      <c r="P28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129992.30133630549</v>
      </c>
      <c r="Q2897" s="166">
        <f>Table1[[#This Row],[Trended Medicare Pricing for all RHCs]]-Table1[[#This Row],[SumOfSFY24 Estimated Payment 5/04/23]]</f>
        <v>68977.687634560512</v>
      </c>
      <c r="R2897" s="24">
        <f>Table1[[#This Row],[SumOfUnits]]*Table1[[#This Row],[Actuarial Factor 06/20/2023]]</f>
        <v>499.31743618462588</v>
      </c>
      <c r="S2897" s="23"/>
    </row>
    <row r="2898" spans="1:19" x14ac:dyDescent="0.25">
      <c r="A2898" s="192" t="s">
        <v>358</v>
      </c>
      <c r="B2898" s="193" t="s">
        <v>359</v>
      </c>
      <c r="C2898" s="192" t="s">
        <v>55</v>
      </c>
      <c r="D2898" s="192" t="s">
        <v>30</v>
      </c>
      <c r="E2898" s="192" t="s">
        <v>64</v>
      </c>
      <c r="F2898" s="194">
        <v>20919.947961838734</v>
      </c>
      <c r="G2898">
        <v>171</v>
      </c>
      <c r="H2898">
        <v>171</v>
      </c>
      <c r="I2898" s="167">
        <v>20509.903434040589</v>
      </c>
      <c r="J2898" s="22">
        <v>0.98039935240058296</v>
      </c>
      <c r="K2898" s="22" t="s">
        <v>360</v>
      </c>
      <c r="L2898" s="22" t="s">
        <v>58</v>
      </c>
      <c r="M2898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98" s="24" t="str">
        <f>IFERROR(IF(Table1[[#This Row],[Medicare Rate in CR]]&gt;0,"Y","N"),"N")</f>
        <v>Y</v>
      </c>
      <c r="O2898" s="166">
        <f>Table1[[#This Row],[Medicare Rate in CR]]*Table1[[#This Row],[SumOfUnits]]*Table1[[#This Row],[Actuarial Factor 06/20/2023]]</f>
        <v>43645.55562607848</v>
      </c>
      <c r="P28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43645.55562607848</v>
      </c>
      <c r="Q2898" s="166">
        <f>Table1[[#This Row],[Trended Medicare Pricing for all RHCs]]-Table1[[#This Row],[SumOfSFY24 Estimated Payment 5/04/23]]</f>
        <v>23135.652192037891</v>
      </c>
      <c r="R2898" s="24">
        <f>Table1[[#This Row],[SumOfUnits]]*Table1[[#This Row],[Actuarial Factor 06/20/2023]]</f>
        <v>167.64828926049969</v>
      </c>
      <c r="S2898" s="23"/>
    </row>
    <row r="2899" spans="1:19" x14ac:dyDescent="0.25">
      <c r="A2899" s="192" t="s">
        <v>358</v>
      </c>
      <c r="B2899" s="193" t="s">
        <v>359</v>
      </c>
      <c r="C2899" s="192" t="s">
        <v>55</v>
      </c>
      <c r="D2899" s="192" t="s">
        <v>30</v>
      </c>
      <c r="E2899" s="192" t="s">
        <v>77</v>
      </c>
      <c r="F2899" s="194">
        <v>79929.999036330119</v>
      </c>
      <c r="G2899">
        <v>652</v>
      </c>
      <c r="H2899">
        <v>652</v>
      </c>
      <c r="I2899" s="167">
        <v>101246.67285346448</v>
      </c>
      <c r="J2899" s="22">
        <v>1.2666917812352958</v>
      </c>
      <c r="K2899" s="22" t="s">
        <v>360</v>
      </c>
      <c r="L2899" s="22" t="s">
        <v>58</v>
      </c>
      <c r="M2899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899" s="24" t="str">
        <f>IFERROR(IF(Table1[[#This Row],[Medicare Rate in CR]]&gt;0,"Y","N"),"N")</f>
        <v>Y</v>
      </c>
      <c r="O2899" s="166">
        <f>Table1[[#This Row],[Medicare Rate in CR]]*Table1[[#This Row],[SumOfUnits]]*Table1[[#This Row],[Actuarial Factor 06/20/2023]]</f>
        <v>215010.39098907157</v>
      </c>
      <c r="P28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215010.39098907157</v>
      </c>
      <c r="Q2899" s="166">
        <f>Table1[[#This Row],[Trended Medicare Pricing for all RHCs]]-Table1[[#This Row],[SumOfSFY24 Estimated Payment 5/04/23]]</f>
        <v>113763.71813560709</v>
      </c>
      <c r="R2899" s="24">
        <f>Table1[[#This Row],[SumOfUnits]]*Table1[[#This Row],[Actuarial Factor 06/20/2023]]</f>
        <v>825.88304136541285</v>
      </c>
      <c r="S2899" s="23"/>
    </row>
    <row r="2900" spans="1:19" x14ac:dyDescent="0.25">
      <c r="A2900" s="192" t="s">
        <v>358</v>
      </c>
      <c r="B2900" s="193" t="s">
        <v>359</v>
      </c>
      <c r="C2900" s="192" t="s">
        <v>55</v>
      </c>
      <c r="D2900" s="192" t="s">
        <v>32</v>
      </c>
      <c r="E2900" s="192" t="s">
        <v>81</v>
      </c>
      <c r="F2900" s="194">
        <v>2213.3660981015705</v>
      </c>
      <c r="G2900">
        <v>18</v>
      </c>
      <c r="H2900">
        <v>18</v>
      </c>
      <c r="I2900" s="167">
        <v>2288.5513012262008</v>
      </c>
      <c r="J2900" s="22">
        <v>1.0339687154281063</v>
      </c>
      <c r="K2900" s="22" t="s">
        <v>360</v>
      </c>
      <c r="L2900" s="22" t="s">
        <v>58</v>
      </c>
      <c r="M2900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900" s="24" t="str">
        <f>IFERROR(IF(Table1[[#This Row],[Medicare Rate in CR]]&gt;0,"Y","N"),"N")</f>
        <v>Y</v>
      </c>
      <c r="O2900" s="166">
        <f>Table1[[#This Row],[Medicare Rate in CR]]*Table1[[#This Row],[SumOfUnits]]*Table1[[#This Row],[Actuarial Factor 06/20/2023]]</f>
        <v>4845.3014767419572</v>
      </c>
      <c r="P29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4845.3014767419572</v>
      </c>
      <c r="Q2900" s="166">
        <f>Table1[[#This Row],[Trended Medicare Pricing for all RHCs]]-Table1[[#This Row],[SumOfSFY24 Estimated Payment 5/04/23]]</f>
        <v>2556.7501755157564</v>
      </c>
      <c r="R2900" s="24">
        <f>Table1[[#This Row],[SumOfUnits]]*Table1[[#This Row],[Actuarial Factor 06/20/2023]]</f>
        <v>18.611436877705913</v>
      </c>
      <c r="S2900" s="23"/>
    </row>
    <row r="2901" spans="1:19" x14ac:dyDescent="0.25">
      <c r="A2901" s="192" t="s">
        <v>358</v>
      </c>
      <c r="B2901" s="193" t="s">
        <v>359</v>
      </c>
      <c r="C2901" s="192" t="s">
        <v>55</v>
      </c>
      <c r="D2901" s="192" t="s">
        <v>32</v>
      </c>
      <c r="E2901" s="192" t="s">
        <v>65</v>
      </c>
      <c r="F2901" s="194">
        <v>5420.3816131829999</v>
      </c>
      <c r="G2901">
        <v>44</v>
      </c>
      <c r="H2901">
        <v>44</v>
      </c>
      <c r="I2901" s="167">
        <v>6729.2119526118895</v>
      </c>
      <c r="J2901" s="22">
        <v>1.241464611319185</v>
      </c>
      <c r="K2901" s="22" t="s">
        <v>360</v>
      </c>
      <c r="L2901" s="22" t="s">
        <v>58</v>
      </c>
      <c r="M2901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901" s="24" t="str">
        <f>IFERROR(IF(Table1[[#This Row],[Medicare Rate in CR]]&gt;0,"Y","N"),"N")</f>
        <v>Y</v>
      </c>
      <c r="O2901" s="166">
        <f>Table1[[#This Row],[Medicare Rate in CR]]*Table1[[#This Row],[SumOfUnits]]*Table1[[#This Row],[Actuarial Factor 06/20/2023]]</f>
        <v>14220.927464076809</v>
      </c>
      <c r="P29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14220.927464076809</v>
      </c>
      <c r="Q2901" s="166">
        <f>Table1[[#This Row],[Trended Medicare Pricing for all RHCs]]-Table1[[#This Row],[SumOfSFY24 Estimated Payment 5/04/23]]</f>
        <v>7491.7155114649195</v>
      </c>
      <c r="R2901" s="24">
        <f>Table1[[#This Row],[SumOfUnits]]*Table1[[#This Row],[Actuarial Factor 06/20/2023]]</f>
        <v>54.624442898044137</v>
      </c>
      <c r="S2901" s="23"/>
    </row>
    <row r="2902" spans="1:19" x14ac:dyDescent="0.25">
      <c r="A2902" s="192" t="s">
        <v>358</v>
      </c>
      <c r="B2902" s="193" t="s">
        <v>359</v>
      </c>
      <c r="C2902" s="192" t="s">
        <v>55</v>
      </c>
      <c r="D2902" s="192" t="s">
        <v>32</v>
      </c>
      <c r="E2902" s="192" t="s">
        <v>66</v>
      </c>
      <c r="F2902" s="194">
        <v>5288.1950467379775</v>
      </c>
      <c r="G2902">
        <v>43</v>
      </c>
      <c r="H2902">
        <v>43</v>
      </c>
      <c r="I2902" s="167">
        <v>5646.8933849780606</v>
      </c>
      <c r="J2902" s="22">
        <v>1.0678300129004028</v>
      </c>
      <c r="K2902" s="22" t="s">
        <v>360</v>
      </c>
      <c r="L2902" s="22" t="s">
        <v>58</v>
      </c>
      <c r="M2902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902" s="24" t="str">
        <f>IFERROR(IF(Table1[[#This Row],[Medicare Rate in CR]]&gt;0,"Y","N"),"N")</f>
        <v>Y</v>
      </c>
      <c r="O2902" s="166">
        <f>Table1[[#This Row],[Medicare Rate in CR]]*Table1[[#This Row],[SumOfUnits]]*Table1[[#This Row],[Actuarial Factor 06/20/2023]]</f>
        <v>11953.951219015105</v>
      </c>
      <c r="P29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11953.951219015105</v>
      </c>
      <c r="Q2902" s="166">
        <f>Table1[[#This Row],[Trended Medicare Pricing for all RHCs]]-Table1[[#This Row],[SumOfSFY24 Estimated Payment 5/04/23]]</f>
        <v>6307.0578340370448</v>
      </c>
      <c r="R2902" s="24">
        <f>Table1[[#This Row],[SumOfUnits]]*Table1[[#This Row],[Actuarial Factor 06/20/2023]]</f>
        <v>45.91669055471732</v>
      </c>
      <c r="S2902" s="23"/>
    </row>
    <row r="2903" spans="1:19" x14ac:dyDescent="0.25">
      <c r="A2903" s="192" t="s">
        <v>358</v>
      </c>
      <c r="B2903" s="193" t="s">
        <v>359</v>
      </c>
      <c r="C2903" s="192" t="s">
        <v>55</v>
      </c>
      <c r="D2903" s="192" t="s">
        <v>31</v>
      </c>
      <c r="E2903" s="192" t="s">
        <v>67</v>
      </c>
      <c r="F2903" s="194">
        <v>1588.1854100414375</v>
      </c>
      <c r="G2903">
        <v>13</v>
      </c>
      <c r="H2903">
        <v>13</v>
      </c>
      <c r="I2903" s="167">
        <v>1798.135454527828</v>
      </c>
      <c r="J2903" s="22">
        <v>1.1321949207938591</v>
      </c>
      <c r="K2903" s="22" t="s">
        <v>360</v>
      </c>
      <c r="L2903" s="22" t="s">
        <v>58</v>
      </c>
      <c r="M2903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903" s="24" t="str">
        <f>IFERROR(IF(Table1[[#This Row],[Medicare Rate in CR]]&gt;0,"Y","N"),"N")</f>
        <v>Y</v>
      </c>
      <c r="O2903" s="166">
        <f>Table1[[#This Row],[Medicare Rate in CR]]*Table1[[#This Row],[SumOfUnits]]*Table1[[#This Row],[Actuarial Factor 06/20/2023]]</f>
        <v>3831.823133833152</v>
      </c>
      <c r="P29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3831.823133833152</v>
      </c>
      <c r="Q2903" s="166">
        <f>Table1[[#This Row],[Trended Medicare Pricing for all RHCs]]-Table1[[#This Row],[SumOfSFY24 Estimated Payment 5/04/23]]</f>
        <v>2033.6876793053241</v>
      </c>
      <c r="R2903" s="24">
        <f>Table1[[#This Row],[SumOfUnits]]*Table1[[#This Row],[Actuarial Factor 06/20/2023]]</f>
        <v>14.718533970320168</v>
      </c>
      <c r="S2903" s="23"/>
    </row>
    <row r="2904" spans="1:19" x14ac:dyDescent="0.25">
      <c r="A2904" s="192" t="s">
        <v>358</v>
      </c>
      <c r="B2904" s="193" t="s">
        <v>359</v>
      </c>
      <c r="C2904" s="192" t="s">
        <v>55</v>
      </c>
      <c r="D2904" s="192" t="s">
        <v>31</v>
      </c>
      <c r="E2904" s="192" t="s">
        <v>82</v>
      </c>
      <c r="F2904" s="194">
        <v>1227.3778548713501</v>
      </c>
      <c r="G2904">
        <v>10</v>
      </c>
      <c r="H2904">
        <v>10</v>
      </c>
      <c r="I2904" s="167">
        <v>1414.0730187716354</v>
      </c>
      <c r="J2904" s="22">
        <v>1.1521089558193585</v>
      </c>
      <c r="K2904" s="22" t="s">
        <v>360</v>
      </c>
      <c r="L2904" s="22" t="s">
        <v>58</v>
      </c>
      <c r="M2904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904" s="24" t="str">
        <f>IFERROR(IF(Table1[[#This Row],[Medicare Rate in CR]]&gt;0,"Y","N"),"N")</f>
        <v>Y</v>
      </c>
      <c r="O2904" s="166">
        <f>Table1[[#This Row],[Medicare Rate in CR]]*Table1[[#This Row],[SumOfUnits]]*Table1[[#This Row],[Actuarial Factor 06/20/2023]]</f>
        <v>2999.4004555801175</v>
      </c>
      <c r="P29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2999.4004555801175</v>
      </c>
      <c r="Q2904" s="166">
        <f>Table1[[#This Row],[Trended Medicare Pricing for all RHCs]]-Table1[[#This Row],[SumOfSFY24 Estimated Payment 5/04/23]]</f>
        <v>1585.3274368084822</v>
      </c>
      <c r="R2904" s="24">
        <f>Table1[[#This Row],[SumOfUnits]]*Table1[[#This Row],[Actuarial Factor 06/20/2023]]</f>
        <v>11.521089558193584</v>
      </c>
      <c r="S2904" s="23"/>
    </row>
    <row r="2905" spans="1:19" x14ac:dyDescent="0.25">
      <c r="A2905" s="192" t="s">
        <v>358</v>
      </c>
      <c r="B2905" s="193" t="s">
        <v>359</v>
      </c>
      <c r="C2905" s="192" t="s">
        <v>55</v>
      </c>
      <c r="D2905" s="192" t="s">
        <v>31</v>
      </c>
      <c r="E2905" s="192" t="s">
        <v>68</v>
      </c>
      <c r="F2905" s="194">
        <v>6406.3698564132183</v>
      </c>
      <c r="G2905">
        <v>52</v>
      </c>
      <c r="H2905">
        <v>52</v>
      </c>
      <c r="I2905" s="167">
        <v>6905.1497910238104</v>
      </c>
      <c r="J2905" s="22">
        <v>1.0778568746091484</v>
      </c>
      <c r="K2905" s="22" t="s">
        <v>360</v>
      </c>
      <c r="L2905" s="22" t="s">
        <v>58</v>
      </c>
      <c r="M2905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905" s="24" t="str">
        <f>IFERROR(IF(Table1[[#This Row],[Medicare Rate in CR]]&gt;0,"Y","N"),"N")</f>
        <v>Y</v>
      </c>
      <c r="O2905" s="166">
        <f>Table1[[#This Row],[Medicare Rate in CR]]*Table1[[#This Row],[SumOfUnits]]*Table1[[#This Row],[Actuarial Factor 06/20/2023]]</f>
        <v>14591.681454258774</v>
      </c>
      <c r="P29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14591.681454258774</v>
      </c>
      <c r="Q2905" s="166">
        <f>Table1[[#This Row],[Trended Medicare Pricing for all RHCs]]-Table1[[#This Row],[SumOfSFY24 Estimated Payment 5/04/23]]</f>
        <v>7686.5316632349641</v>
      </c>
      <c r="R2905" s="24">
        <f>Table1[[#This Row],[SumOfUnits]]*Table1[[#This Row],[Actuarial Factor 06/20/2023]]</f>
        <v>56.048557479675715</v>
      </c>
      <c r="S2905" s="23"/>
    </row>
    <row r="2906" spans="1:19" x14ac:dyDescent="0.25">
      <c r="A2906" s="192" t="s">
        <v>358</v>
      </c>
      <c r="B2906" s="193" t="s">
        <v>359</v>
      </c>
      <c r="C2906" s="192" t="s">
        <v>55</v>
      </c>
      <c r="D2906" s="192" t="s">
        <v>31</v>
      </c>
      <c r="E2906" s="192" t="s">
        <v>69</v>
      </c>
      <c r="F2906" s="194">
        <v>28776.312999903726</v>
      </c>
      <c r="G2906">
        <v>234</v>
      </c>
      <c r="H2906">
        <v>234</v>
      </c>
      <c r="I2906" s="167">
        <v>30141.688080748008</v>
      </c>
      <c r="J2906" s="22">
        <v>1.0474478812087167</v>
      </c>
      <c r="K2906" s="22" t="s">
        <v>360</v>
      </c>
      <c r="L2906" s="22" t="s">
        <v>58</v>
      </c>
      <c r="M2906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906" s="24" t="str">
        <f>IFERROR(IF(Table1[[#This Row],[Medicare Rate in CR]]&gt;0,"Y","N"),"N")</f>
        <v>Y</v>
      </c>
      <c r="O2906" s="166">
        <f>Table1[[#This Row],[Medicare Rate in CR]]*Table1[[#This Row],[SumOfUnits]]*Table1[[#This Row],[Actuarial Factor 06/20/2023]]</f>
        <v>63810.064046167288</v>
      </c>
      <c r="P29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63810.064046167288</v>
      </c>
      <c r="Q2906" s="166">
        <f>Table1[[#This Row],[Trended Medicare Pricing for all RHCs]]-Table1[[#This Row],[SumOfSFY24 Estimated Payment 5/04/23]]</f>
        <v>33668.375965419284</v>
      </c>
      <c r="R2906" s="24">
        <f>Table1[[#This Row],[SumOfUnits]]*Table1[[#This Row],[Actuarial Factor 06/20/2023]]</f>
        <v>245.10280420283971</v>
      </c>
      <c r="S2906" s="23"/>
    </row>
    <row r="2907" spans="1:19" x14ac:dyDescent="0.25">
      <c r="A2907" s="192" t="s">
        <v>358</v>
      </c>
      <c r="B2907" s="193" t="s">
        <v>359</v>
      </c>
      <c r="C2907" s="192" t="s">
        <v>83</v>
      </c>
      <c r="D2907" s="192" t="s">
        <v>30</v>
      </c>
      <c r="E2907" s="192" t="s">
        <v>64</v>
      </c>
      <c r="F2907" s="194">
        <v>121.97166811217114</v>
      </c>
      <c r="G2907">
        <v>1</v>
      </c>
      <c r="H2907">
        <v>1</v>
      </c>
      <c r="I2907" s="167">
        <v>117.96355408355583</v>
      </c>
      <c r="J2907" s="22">
        <v>0.96713897505337676</v>
      </c>
      <c r="K2907" s="22" t="s">
        <v>360</v>
      </c>
      <c r="L2907" s="22" t="s">
        <v>58</v>
      </c>
      <c r="M2907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907" s="24" t="str">
        <f>IFERROR(IF(Table1[[#This Row],[Medicare Rate in CR]]&gt;0,"Y","N"),"N")</f>
        <v>Y</v>
      </c>
      <c r="O2907" s="166">
        <f>Table1[[#This Row],[Medicare Rate in CR]]*Table1[[#This Row],[SumOfUnits]]*Table1[[#This Row],[Actuarial Factor 06/20/2023]]</f>
        <v>251.78496076539608</v>
      </c>
      <c r="P29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251.78496076539608</v>
      </c>
      <c r="Q2907" s="166">
        <f>Table1[[#This Row],[Trended Medicare Pricing for all RHCs]]-Table1[[#This Row],[SumOfSFY24 Estimated Payment 5/04/23]]</f>
        <v>133.82140668184024</v>
      </c>
      <c r="R2907" s="24">
        <f>Table1[[#This Row],[SumOfUnits]]*Table1[[#This Row],[Actuarial Factor 06/20/2023]]</f>
        <v>0.96713897505337676</v>
      </c>
      <c r="S2907" s="23"/>
    </row>
    <row r="2908" spans="1:19" x14ac:dyDescent="0.25">
      <c r="A2908" s="192" t="s">
        <v>358</v>
      </c>
      <c r="B2908" s="193" t="s">
        <v>359</v>
      </c>
      <c r="C2908" s="192" t="s">
        <v>84</v>
      </c>
      <c r="D2908" s="192" t="s">
        <v>30</v>
      </c>
      <c r="E2908" s="192" t="s">
        <v>64</v>
      </c>
      <c r="F2908" s="194">
        <v>124.52539269538401</v>
      </c>
      <c r="G2908">
        <v>1</v>
      </c>
      <c r="H2908">
        <v>1</v>
      </c>
      <c r="I2908" s="167">
        <v>127.99224089835005</v>
      </c>
      <c r="J2908" s="22">
        <v>1.0278404920307835</v>
      </c>
      <c r="K2908" s="22" t="s">
        <v>360</v>
      </c>
      <c r="L2908" s="22" t="s">
        <v>58</v>
      </c>
      <c r="M2908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908" s="24" t="str">
        <f>IFERROR(IF(Table1[[#This Row],[Medicare Rate in CR]]&gt;0,"Y","N"),"N")</f>
        <v>Y</v>
      </c>
      <c r="O2908" s="166">
        <f>Table1[[#This Row],[Medicare Rate in CR]]*Table1[[#This Row],[SumOfUnits]]*Table1[[#This Row],[Actuarial Factor 06/20/2023]]</f>
        <v>267.58799369529419</v>
      </c>
      <c r="P29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267.58799369529419</v>
      </c>
      <c r="Q2908" s="166">
        <f>Table1[[#This Row],[Trended Medicare Pricing for all RHCs]]-Table1[[#This Row],[SumOfSFY24 Estimated Payment 5/04/23]]</f>
        <v>139.59575279694414</v>
      </c>
      <c r="R2908" s="24">
        <f>Table1[[#This Row],[SumOfUnits]]*Table1[[#This Row],[Actuarial Factor 06/20/2023]]</f>
        <v>1.0278404920307835</v>
      </c>
      <c r="S2908" s="23"/>
    </row>
    <row r="2909" spans="1:19" x14ac:dyDescent="0.25">
      <c r="A2909" s="192" t="s">
        <v>358</v>
      </c>
      <c r="B2909" s="193" t="s">
        <v>359</v>
      </c>
      <c r="C2909" s="192" t="s">
        <v>84</v>
      </c>
      <c r="D2909" s="192" t="s">
        <v>31</v>
      </c>
      <c r="E2909" s="192" t="s">
        <v>68</v>
      </c>
      <c r="F2909" s="194">
        <v>365.91500433651345</v>
      </c>
      <c r="G2909">
        <v>3</v>
      </c>
      <c r="H2909">
        <v>3</v>
      </c>
      <c r="I2909" s="167">
        <v>422.08679147285625</v>
      </c>
      <c r="J2909" s="22">
        <v>1.1535104777629848</v>
      </c>
      <c r="K2909" s="22" t="s">
        <v>360</v>
      </c>
      <c r="L2909" s="22" t="s">
        <v>58</v>
      </c>
      <c r="M2909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909" s="24" t="str">
        <f>IFERROR(IF(Table1[[#This Row],[Medicare Rate in CR]]&gt;0,"Y","N"),"N")</f>
        <v>Y</v>
      </c>
      <c r="O2909" s="166">
        <f>Table1[[#This Row],[Medicare Rate in CR]]*Table1[[#This Row],[SumOfUnits]]*Table1[[#This Row],[Actuarial Factor 06/20/2023]]</f>
        <v>900.91475334244637</v>
      </c>
      <c r="P29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900.91475334244637</v>
      </c>
      <c r="Q2909" s="166">
        <f>Table1[[#This Row],[Trended Medicare Pricing for all RHCs]]-Table1[[#This Row],[SumOfSFY24 Estimated Payment 5/04/23]]</f>
        <v>478.82796186959013</v>
      </c>
      <c r="R2909" s="24">
        <f>Table1[[#This Row],[SumOfUnits]]*Table1[[#This Row],[Actuarial Factor 06/20/2023]]</f>
        <v>3.4605314332889545</v>
      </c>
      <c r="S2909" s="23"/>
    </row>
    <row r="2910" spans="1:19" x14ac:dyDescent="0.25">
      <c r="A2910" s="192" t="s">
        <v>358</v>
      </c>
      <c r="B2910" s="193" t="s">
        <v>359</v>
      </c>
      <c r="C2910" s="192" t="s">
        <v>85</v>
      </c>
      <c r="D2910" s="192" t="s">
        <v>30</v>
      </c>
      <c r="E2910" s="192" t="s">
        <v>59</v>
      </c>
      <c r="F2910" s="194">
        <v>121.97166811217114</v>
      </c>
      <c r="G2910">
        <v>1</v>
      </c>
      <c r="H2910">
        <v>1</v>
      </c>
      <c r="I2910" s="167">
        <v>109.40963960339487</v>
      </c>
      <c r="J2910" s="22">
        <v>0.89700863566755829</v>
      </c>
      <c r="K2910" s="22" t="s">
        <v>360</v>
      </c>
      <c r="L2910" s="22" t="s">
        <v>58</v>
      </c>
      <c r="M2910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910" s="24" t="str">
        <f>IFERROR(IF(Table1[[#This Row],[Medicare Rate in CR]]&gt;0,"Y","N"),"N")</f>
        <v>Y</v>
      </c>
      <c r="O2910" s="166">
        <f>Table1[[#This Row],[Medicare Rate in CR]]*Table1[[#This Row],[SumOfUnits]]*Table1[[#This Row],[Actuarial Factor 06/20/2023]]</f>
        <v>233.52722820969211</v>
      </c>
      <c r="P29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233.52722820969211</v>
      </c>
      <c r="Q2910" s="166">
        <f>Table1[[#This Row],[Trended Medicare Pricing for all RHCs]]-Table1[[#This Row],[SumOfSFY24 Estimated Payment 5/04/23]]</f>
        <v>124.11758860629725</v>
      </c>
      <c r="R2910" s="24">
        <f>Table1[[#This Row],[SumOfUnits]]*Table1[[#This Row],[Actuarial Factor 06/20/2023]]</f>
        <v>0.89700863566755829</v>
      </c>
      <c r="S2910" s="23"/>
    </row>
    <row r="2911" spans="1:19" x14ac:dyDescent="0.25">
      <c r="A2911" s="192" t="s">
        <v>358</v>
      </c>
      <c r="B2911" s="193" t="s">
        <v>359</v>
      </c>
      <c r="C2911" s="192" t="s">
        <v>85</v>
      </c>
      <c r="D2911" s="192" t="s">
        <v>30</v>
      </c>
      <c r="E2911" s="192" t="s">
        <v>60</v>
      </c>
      <c r="F2911" s="194">
        <v>121.97166811217114</v>
      </c>
      <c r="G2911">
        <v>1</v>
      </c>
      <c r="H2911">
        <v>1</v>
      </c>
      <c r="I2911" s="167">
        <v>100.9290877761415</v>
      </c>
      <c r="J2911" s="22">
        <v>0.82747976918149668</v>
      </c>
      <c r="K2911" s="22" t="s">
        <v>360</v>
      </c>
      <c r="L2911" s="22" t="s">
        <v>58</v>
      </c>
      <c r="M2911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911" s="24" t="str">
        <f>IFERROR(IF(Table1[[#This Row],[Medicare Rate in CR]]&gt;0,"Y","N"),"N")</f>
        <v>Y</v>
      </c>
      <c r="O2911" s="166">
        <f>Table1[[#This Row],[Medicare Rate in CR]]*Table1[[#This Row],[SumOfUnits]]*Table1[[#This Row],[Actuarial Factor 06/20/2023]]</f>
        <v>215.42608310871083</v>
      </c>
      <c r="P29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215.42608310871083</v>
      </c>
      <c r="Q2911" s="166">
        <f>Table1[[#This Row],[Trended Medicare Pricing for all RHCs]]-Table1[[#This Row],[SumOfSFY24 Estimated Payment 5/04/23]]</f>
        <v>114.49699533256933</v>
      </c>
      <c r="R2911" s="24">
        <f>Table1[[#This Row],[SumOfUnits]]*Table1[[#This Row],[Actuarial Factor 06/20/2023]]</f>
        <v>0.82747976918149668</v>
      </c>
      <c r="S2911" s="23"/>
    </row>
    <row r="2912" spans="1:19" x14ac:dyDescent="0.25">
      <c r="A2912" s="192" t="s">
        <v>358</v>
      </c>
      <c r="B2912" s="193" t="s">
        <v>359</v>
      </c>
      <c r="C2912" s="192" t="s">
        <v>85</v>
      </c>
      <c r="D2912" s="192" t="s">
        <v>30</v>
      </c>
      <c r="E2912" s="192" t="s">
        <v>62</v>
      </c>
      <c r="F2912" s="194">
        <v>121.97166811217114</v>
      </c>
      <c r="G2912">
        <v>1</v>
      </c>
      <c r="H2912">
        <v>1</v>
      </c>
      <c r="I2912" s="167">
        <v>111.3201986236425</v>
      </c>
      <c r="J2912" s="22">
        <v>0.91267259312438831</v>
      </c>
      <c r="K2912" s="22" t="s">
        <v>360</v>
      </c>
      <c r="L2912" s="22" t="s">
        <v>58</v>
      </c>
      <c r="M2912" s="22" t="str">
        <f>IFERROR(IFERROR(INDEX(FreeStand_Medicare!E:E,MATCH(Table1[[#This Row],[Medicare Number]],FreeStand_Medicare!A:A,0)),INDEX(HospBased_Medicare_CR!F:F,MATCH(Table1[[#This Row],[Medicare Number]],HospBased_Medicare_CR!G:G,0))),0)</f>
        <v>260.34</v>
      </c>
      <c r="N2912" s="24" t="str">
        <f>IFERROR(IF(Table1[[#This Row],[Medicare Rate in CR]]&gt;0,"Y","N"),"N")</f>
        <v>Y</v>
      </c>
      <c r="O2912" s="166">
        <f>Table1[[#This Row],[Medicare Rate in CR]]*Table1[[#This Row],[SumOfUnits]]*Table1[[#This Row],[Actuarial Factor 06/20/2023]]</f>
        <v>237.60518289400324</v>
      </c>
      <c r="P29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237.60518289400324</v>
      </c>
      <c r="Q2912" s="166">
        <f>Table1[[#This Row],[Trended Medicare Pricing for all RHCs]]-Table1[[#This Row],[SumOfSFY24 Estimated Payment 5/04/23]]</f>
        <v>126.28498427036074</v>
      </c>
      <c r="R2912" s="24">
        <f>Table1[[#This Row],[SumOfUnits]]*Table1[[#This Row],[Actuarial Factor 06/20/2023]]</f>
        <v>0.91267259312438831</v>
      </c>
      <c r="S2912" s="23"/>
    </row>
    <row r="2913" spans="1:19" x14ac:dyDescent="0.25">
      <c r="A2913" s="192" t="s">
        <v>361</v>
      </c>
      <c r="B2913" s="193" t="s">
        <v>362</v>
      </c>
      <c r="C2913" s="192" t="s">
        <v>88</v>
      </c>
      <c r="D2913" s="192" t="s">
        <v>30</v>
      </c>
      <c r="E2913" s="192" t="s">
        <v>60</v>
      </c>
      <c r="F2913" s="194">
        <v>181.97937746940349</v>
      </c>
      <c r="G2913">
        <v>1</v>
      </c>
      <c r="H2913">
        <v>1</v>
      </c>
      <c r="I2913" s="167">
        <v>138.2083869458653</v>
      </c>
      <c r="J2913" s="22">
        <v>0.75947279778502652</v>
      </c>
      <c r="K2913" s="22" t="s">
        <v>363</v>
      </c>
      <c r="L2913" s="22" t="s">
        <v>58</v>
      </c>
      <c r="M2913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13" s="24" t="str">
        <f>IFERROR(IF(Table1[[#This Row],[Medicare Rate in CR]]&gt;0,"Y","N"),"N")</f>
        <v>Y</v>
      </c>
      <c r="O2913" s="166">
        <f>Table1[[#This Row],[Medicare Rate in CR]]*Table1[[#This Row],[SumOfUnits]]*Table1[[#This Row],[Actuarial Factor 06/20/2023]]</f>
        <v>207.51834726678067</v>
      </c>
      <c r="P29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207.51834726678067</v>
      </c>
      <c r="Q2913" s="166">
        <f>Table1[[#This Row],[Trended Medicare Pricing for all RHCs]]-Table1[[#This Row],[SumOfSFY24 Estimated Payment 5/04/23]]</f>
        <v>69.309960320915366</v>
      </c>
      <c r="R2913" s="24">
        <f>Table1[[#This Row],[SumOfUnits]]*Table1[[#This Row],[Actuarial Factor 06/20/2023]]</f>
        <v>0.75947279778502652</v>
      </c>
      <c r="S2913" s="23"/>
    </row>
    <row r="2914" spans="1:19" x14ac:dyDescent="0.25">
      <c r="A2914" s="192" t="s">
        <v>361</v>
      </c>
      <c r="B2914" s="193" t="s">
        <v>362</v>
      </c>
      <c r="C2914" s="192" t="s">
        <v>75</v>
      </c>
      <c r="D2914" s="192" t="s">
        <v>30</v>
      </c>
      <c r="E2914" s="192" t="s">
        <v>62</v>
      </c>
      <c r="F2914" s="194">
        <v>181.97937746940349</v>
      </c>
      <c r="G2914">
        <v>1</v>
      </c>
      <c r="H2914">
        <v>1</v>
      </c>
      <c r="I2914" s="167">
        <v>186.59540302012346</v>
      </c>
      <c r="J2914" s="22">
        <v>1.0253656519486449</v>
      </c>
      <c r="K2914" s="22" t="s">
        <v>363</v>
      </c>
      <c r="L2914" s="22" t="s">
        <v>58</v>
      </c>
      <c r="M2914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14" s="24" t="str">
        <f>IFERROR(IF(Table1[[#This Row],[Medicare Rate in CR]]&gt;0,"Y","N"),"N")</f>
        <v>Y</v>
      </c>
      <c r="O2914" s="166">
        <f>Table1[[#This Row],[Medicare Rate in CR]]*Table1[[#This Row],[SumOfUnits]]*Table1[[#This Row],[Actuarial Factor 06/20/2023]]</f>
        <v>280.17091073844773</v>
      </c>
      <c r="P29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280.17091073844773</v>
      </c>
      <c r="Q2914" s="166">
        <f>Table1[[#This Row],[Trended Medicare Pricing for all RHCs]]-Table1[[#This Row],[SumOfSFY24 Estimated Payment 5/04/23]]</f>
        <v>93.575507718324275</v>
      </c>
      <c r="R2914" s="24">
        <f>Table1[[#This Row],[SumOfUnits]]*Table1[[#This Row],[Actuarial Factor 06/20/2023]]</f>
        <v>1.0253656519486449</v>
      </c>
      <c r="S2914" s="23"/>
    </row>
    <row r="2915" spans="1:19" x14ac:dyDescent="0.25">
      <c r="A2915" s="192" t="s">
        <v>361</v>
      </c>
      <c r="B2915" s="193" t="s">
        <v>362</v>
      </c>
      <c r="C2915" s="192" t="s">
        <v>75</v>
      </c>
      <c r="D2915" s="192" t="s">
        <v>31</v>
      </c>
      <c r="E2915" s="192" t="s">
        <v>68</v>
      </c>
      <c r="F2915" s="194">
        <v>564.13221547653461</v>
      </c>
      <c r="G2915">
        <v>3</v>
      </c>
      <c r="H2915">
        <v>3</v>
      </c>
      <c r="I2915" s="167">
        <v>526.96996668001987</v>
      </c>
      <c r="J2915" s="22">
        <v>0.93412493068646496</v>
      </c>
      <c r="K2915" s="22" t="s">
        <v>363</v>
      </c>
      <c r="L2915" s="22" t="s">
        <v>58</v>
      </c>
      <c r="M2915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15" s="24" t="str">
        <f>IFERROR(IF(Table1[[#This Row],[Medicare Rate in CR]]&gt;0,"Y","N"),"N")</f>
        <v>Y</v>
      </c>
      <c r="O2915" s="166">
        <f>Table1[[#This Row],[Medicare Rate in CR]]*Table1[[#This Row],[SumOfUnits]]*Table1[[#This Row],[Actuarial Factor 06/20/2023]]</f>
        <v>765.72088818230907</v>
      </c>
      <c r="P29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765.72088818230907</v>
      </c>
      <c r="Q2915" s="166">
        <f>Table1[[#This Row],[Trended Medicare Pricing for all RHCs]]-Table1[[#This Row],[SumOfSFY24 Estimated Payment 5/04/23]]</f>
        <v>238.7509215022892</v>
      </c>
      <c r="R2915" s="24">
        <f>Table1[[#This Row],[SumOfUnits]]*Table1[[#This Row],[Actuarial Factor 06/20/2023]]</f>
        <v>2.8023747920593949</v>
      </c>
      <c r="S2915" s="23"/>
    </row>
    <row r="2916" spans="1:19" x14ac:dyDescent="0.25">
      <c r="A2916" s="192" t="s">
        <v>361</v>
      </c>
      <c r="B2916" s="193" t="s">
        <v>362</v>
      </c>
      <c r="C2916" s="192" t="s">
        <v>95</v>
      </c>
      <c r="D2916" s="192" t="s">
        <v>30</v>
      </c>
      <c r="E2916" s="192" t="s">
        <v>56</v>
      </c>
      <c r="F2916" s="194">
        <v>191.07641900356558</v>
      </c>
      <c r="G2916">
        <v>1</v>
      </c>
      <c r="H2916">
        <v>1</v>
      </c>
      <c r="I2916" s="167">
        <v>226.40716719598657</v>
      </c>
      <c r="J2916" s="22">
        <v>1.184903759326585</v>
      </c>
      <c r="K2916" s="22" t="s">
        <v>363</v>
      </c>
      <c r="L2916" s="22" t="s">
        <v>58</v>
      </c>
      <c r="M2916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16" s="24" t="str">
        <f>IFERROR(IF(Table1[[#This Row],[Medicare Rate in CR]]&gt;0,"Y","N"),"N")</f>
        <v>Y</v>
      </c>
      <c r="O2916" s="166">
        <f>Table1[[#This Row],[Medicare Rate in CR]]*Table1[[#This Row],[SumOfUnits]]*Table1[[#This Row],[Actuarial Factor 06/20/2023]]</f>
        <v>323.7631031983961</v>
      </c>
      <c r="P29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323.7631031983961</v>
      </c>
      <c r="Q2916" s="166">
        <f>Table1[[#This Row],[Trended Medicare Pricing for all RHCs]]-Table1[[#This Row],[SumOfSFY24 Estimated Payment 5/04/23]]</f>
        <v>97.355936002409521</v>
      </c>
      <c r="R2916" s="24">
        <f>Table1[[#This Row],[SumOfUnits]]*Table1[[#This Row],[Actuarial Factor 06/20/2023]]</f>
        <v>1.184903759326585</v>
      </c>
      <c r="S2916" s="23"/>
    </row>
    <row r="2917" spans="1:19" x14ac:dyDescent="0.25">
      <c r="A2917" s="192" t="s">
        <v>361</v>
      </c>
      <c r="B2917" s="193" t="s">
        <v>362</v>
      </c>
      <c r="C2917" s="192" t="s">
        <v>95</v>
      </c>
      <c r="D2917" s="192" t="s">
        <v>30</v>
      </c>
      <c r="E2917" s="192" t="s">
        <v>59</v>
      </c>
      <c r="F2917" s="194">
        <v>27225.701069673327</v>
      </c>
      <c r="G2917">
        <v>152</v>
      </c>
      <c r="H2917">
        <v>152</v>
      </c>
      <c r="I2917" s="167">
        <v>27971.897858056185</v>
      </c>
      <c r="J2917" s="22">
        <v>1.0274078080293787</v>
      </c>
      <c r="K2917" s="22" t="s">
        <v>363</v>
      </c>
      <c r="L2917" s="22" t="s">
        <v>58</v>
      </c>
      <c r="M2917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17" s="24" t="str">
        <f>IFERROR(IF(Table1[[#This Row],[Medicare Rate in CR]]&gt;0,"Y","N"),"N")</f>
        <v>Y</v>
      </c>
      <c r="O2917" s="166">
        <f>Table1[[#This Row],[Medicare Rate in CR]]*Table1[[#This Row],[SumOfUnits]]*Table1[[#This Row],[Actuarial Factor 06/20/2023]]</f>
        <v>42670.794238824012</v>
      </c>
      <c r="P29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42670.794238824012</v>
      </c>
      <c r="Q2917" s="166">
        <f>Table1[[#This Row],[Trended Medicare Pricing for all RHCs]]-Table1[[#This Row],[SumOfSFY24 Estimated Payment 5/04/23]]</f>
        <v>14698.896380767826</v>
      </c>
      <c r="R2917" s="24">
        <f>Table1[[#This Row],[SumOfUnits]]*Table1[[#This Row],[Actuarial Factor 06/20/2023]]</f>
        <v>156.16598682046555</v>
      </c>
      <c r="S2917" s="23"/>
    </row>
    <row r="2918" spans="1:19" x14ac:dyDescent="0.25">
      <c r="A2918" s="192" t="s">
        <v>361</v>
      </c>
      <c r="B2918" s="193" t="s">
        <v>362</v>
      </c>
      <c r="C2918" s="192" t="s">
        <v>95</v>
      </c>
      <c r="D2918" s="192" t="s">
        <v>30</v>
      </c>
      <c r="E2918" s="192" t="s">
        <v>60</v>
      </c>
      <c r="F2918" s="194">
        <v>23867.591789534548</v>
      </c>
      <c r="G2918">
        <v>137</v>
      </c>
      <c r="H2918">
        <v>137</v>
      </c>
      <c r="I2918" s="167">
        <v>22248.450359644063</v>
      </c>
      <c r="J2918" s="22">
        <v>0.93216150820040233</v>
      </c>
      <c r="K2918" s="22" t="s">
        <v>363</v>
      </c>
      <c r="L2918" s="22" t="s">
        <v>58</v>
      </c>
      <c r="M2918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18" s="24" t="str">
        <f>IFERROR(IF(Table1[[#This Row],[Medicare Rate in CR]]&gt;0,"Y","N"),"N")</f>
        <v>Y</v>
      </c>
      <c r="O2918" s="166">
        <f>Table1[[#This Row],[Medicare Rate in CR]]*Table1[[#This Row],[SumOfUnits]]*Table1[[#This Row],[Actuarial Factor 06/20/2023]]</f>
        <v>34894.422038592878</v>
      </c>
      <c r="P29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34894.422038592878</v>
      </c>
      <c r="Q2918" s="166">
        <f>Table1[[#This Row],[Trended Medicare Pricing for all RHCs]]-Table1[[#This Row],[SumOfSFY24 Estimated Payment 5/04/23]]</f>
        <v>12645.971678948816</v>
      </c>
      <c r="R2918" s="24">
        <f>Table1[[#This Row],[SumOfUnits]]*Table1[[#This Row],[Actuarial Factor 06/20/2023]]</f>
        <v>127.70612662345512</v>
      </c>
      <c r="S2918" s="23"/>
    </row>
    <row r="2919" spans="1:19" x14ac:dyDescent="0.25">
      <c r="A2919" s="192" t="s">
        <v>361</v>
      </c>
      <c r="B2919" s="193" t="s">
        <v>362</v>
      </c>
      <c r="C2919" s="192" t="s">
        <v>95</v>
      </c>
      <c r="D2919" s="192" t="s">
        <v>30</v>
      </c>
      <c r="E2919" s="192" t="s">
        <v>61</v>
      </c>
      <c r="F2919" s="194">
        <v>1650.7275705888023</v>
      </c>
      <c r="G2919">
        <v>9</v>
      </c>
      <c r="H2919">
        <v>9</v>
      </c>
      <c r="I2919" s="167">
        <v>1538.7447018280441</v>
      </c>
      <c r="J2919" s="22">
        <v>0.93216150820040233</v>
      </c>
      <c r="K2919" s="22" t="s">
        <v>363</v>
      </c>
      <c r="L2919" s="22" t="s">
        <v>58</v>
      </c>
      <c r="M2919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19" s="24" t="str">
        <f>IFERROR(IF(Table1[[#This Row],[Medicare Rate in CR]]&gt;0,"Y","N"),"N")</f>
        <v>Y</v>
      </c>
      <c r="O2919" s="166">
        <f>Table1[[#This Row],[Medicare Rate in CR]]*Table1[[#This Row],[SumOfUnits]]*Table1[[#This Row],[Actuarial Factor 06/20/2023]]</f>
        <v>2292.3342945061013</v>
      </c>
      <c r="P29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2292.3342945061013</v>
      </c>
      <c r="Q2919" s="166">
        <f>Table1[[#This Row],[Trended Medicare Pricing for all RHCs]]-Table1[[#This Row],[SumOfSFY24 Estimated Payment 5/04/23]]</f>
        <v>753.58959267805722</v>
      </c>
      <c r="R2919" s="24">
        <f>Table1[[#This Row],[SumOfUnits]]*Table1[[#This Row],[Actuarial Factor 06/20/2023]]</f>
        <v>8.3894535738036211</v>
      </c>
      <c r="S2919" s="23"/>
    </row>
    <row r="2920" spans="1:19" x14ac:dyDescent="0.25">
      <c r="A2920" s="192" t="s">
        <v>361</v>
      </c>
      <c r="B2920" s="193" t="s">
        <v>362</v>
      </c>
      <c r="C2920" s="192" t="s">
        <v>95</v>
      </c>
      <c r="D2920" s="192" t="s">
        <v>30</v>
      </c>
      <c r="E2920" s="192" t="s">
        <v>62</v>
      </c>
      <c r="F2920" s="194">
        <v>62533.747711284697</v>
      </c>
      <c r="G2920">
        <v>353</v>
      </c>
      <c r="H2920">
        <v>353</v>
      </c>
      <c r="I2920" s="167">
        <v>67168.525061026565</v>
      </c>
      <c r="J2920" s="22">
        <v>1.0741164174445519</v>
      </c>
      <c r="K2920" s="22" t="s">
        <v>363</v>
      </c>
      <c r="L2920" s="22" t="s">
        <v>58</v>
      </c>
      <c r="M2920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20" s="24" t="str">
        <f>IFERROR(IF(Table1[[#This Row],[Medicare Rate in CR]]&gt;0,"Y","N"),"N")</f>
        <v>Y</v>
      </c>
      <c r="O2920" s="166">
        <f>Table1[[#This Row],[Medicare Rate in CR]]*Table1[[#This Row],[SumOfUnits]]*Table1[[#This Row],[Actuarial Factor 06/20/2023]]</f>
        <v>103602.52417559993</v>
      </c>
      <c r="P29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103602.52417559993</v>
      </c>
      <c r="Q2920" s="166">
        <f>Table1[[#This Row],[Trended Medicare Pricing for all RHCs]]-Table1[[#This Row],[SumOfSFY24 Estimated Payment 5/04/23]]</f>
        <v>36433.999114573366</v>
      </c>
      <c r="R2920" s="24">
        <f>Table1[[#This Row],[SumOfUnits]]*Table1[[#This Row],[Actuarial Factor 06/20/2023]]</f>
        <v>379.16309535792681</v>
      </c>
      <c r="S2920" s="23"/>
    </row>
    <row r="2921" spans="1:19" x14ac:dyDescent="0.25">
      <c r="A2921" s="192" t="s">
        <v>361</v>
      </c>
      <c r="B2921" s="193" t="s">
        <v>362</v>
      </c>
      <c r="C2921" s="192" t="s">
        <v>95</v>
      </c>
      <c r="D2921" s="192" t="s">
        <v>30</v>
      </c>
      <c r="E2921" s="192" t="s">
        <v>63</v>
      </c>
      <c r="F2921" s="194">
        <v>5001.7924255565194</v>
      </c>
      <c r="G2921">
        <v>28</v>
      </c>
      <c r="H2921">
        <v>28</v>
      </c>
      <c r="I2921" s="167">
        <v>5056.8950839697545</v>
      </c>
      <c r="J2921" s="22">
        <v>1.0110165824018784</v>
      </c>
      <c r="K2921" s="22" t="s">
        <v>363</v>
      </c>
      <c r="L2921" s="22" t="s">
        <v>58</v>
      </c>
      <c r="M2921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21" s="24" t="str">
        <f>IFERROR(IF(Table1[[#This Row],[Medicare Rate in CR]]&gt;0,"Y","N"),"N")</f>
        <v>Y</v>
      </c>
      <c r="O2921" s="166">
        <f>Table1[[#This Row],[Medicare Rate in CR]]*Table1[[#This Row],[SumOfUnits]]*Table1[[#This Row],[Actuarial Factor 06/20/2023]]</f>
        <v>7735.0047873136991</v>
      </c>
      <c r="P29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7735.0047873136991</v>
      </c>
      <c r="Q2921" s="166">
        <f>Table1[[#This Row],[Trended Medicare Pricing for all RHCs]]-Table1[[#This Row],[SumOfSFY24 Estimated Payment 5/04/23]]</f>
        <v>2678.1097033439446</v>
      </c>
      <c r="R2921" s="24">
        <f>Table1[[#This Row],[SumOfUnits]]*Table1[[#This Row],[Actuarial Factor 06/20/2023]]</f>
        <v>28.308464307252596</v>
      </c>
      <c r="S2921" s="23"/>
    </row>
    <row r="2922" spans="1:19" x14ac:dyDescent="0.25">
      <c r="A2922" s="192" t="s">
        <v>361</v>
      </c>
      <c r="B2922" s="193" t="s">
        <v>362</v>
      </c>
      <c r="C2922" s="192" t="s">
        <v>95</v>
      </c>
      <c r="D2922" s="192" t="s">
        <v>30</v>
      </c>
      <c r="E2922" s="192" t="s">
        <v>64</v>
      </c>
      <c r="F2922" s="194">
        <v>5572.3619543220593</v>
      </c>
      <c r="G2922">
        <v>30</v>
      </c>
      <c r="H2922">
        <v>30</v>
      </c>
      <c r="I2922" s="167">
        <v>5699.5761031476623</v>
      </c>
      <c r="J2922" s="22">
        <v>1.0228294841340901</v>
      </c>
      <c r="K2922" s="22" t="s">
        <v>363</v>
      </c>
      <c r="L2922" s="22" t="s">
        <v>58</v>
      </c>
      <c r="M2922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22" s="24" t="str">
        <f>IFERROR(IF(Table1[[#This Row],[Medicare Rate in CR]]&gt;0,"Y","N"),"N")</f>
        <v>Y</v>
      </c>
      <c r="O2922" s="166">
        <f>Table1[[#This Row],[Medicare Rate in CR]]*Table1[[#This Row],[SumOfUnits]]*Table1[[#This Row],[Actuarial Factor 06/20/2023]]</f>
        <v>8384.3378473439643</v>
      </c>
      <c r="P29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8384.3378473439643</v>
      </c>
      <c r="Q2922" s="166">
        <f>Table1[[#This Row],[Trended Medicare Pricing for all RHCs]]-Table1[[#This Row],[SumOfSFY24 Estimated Payment 5/04/23]]</f>
        <v>2684.7617441963021</v>
      </c>
      <c r="R2922" s="24">
        <f>Table1[[#This Row],[SumOfUnits]]*Table1[[#This Row],[Actuarial Factor 06/20/2023]]</f>
        <v>30.684884524022703</v>
      </c>
      <c r="S2922" s="23"/>
    </row>
    <row r="2923" spans="1:19" x14ac:dyDescent="0.25">
      <c r="A2923" s="192" t="s">
        <v>361</v>
      </c>
      <c r="B2923" s="193" t="s">
        <v>362</v>
      </c>
      <c r="C2923" s="192" t="s">
        <v>95</v>
      </c>
      <c r="D2923" s="192" t="s">
        <v>30</v>
      </c>
      <c r="E2923" s="192" t="s">
        <v>77</v>
      </c>
      <c r="F2923" s="194">
        <v>7998.4388551604534</v>
      </c>
      <c r="G2923">
        <v>46</v>
      </c>
      <c r="H2923">
        <v>46</v>
      </c>
      <c r="I2923" s="167">
        <v>10332.193355710471</v>
      </c>
      <c r="J2923" s="22">
        <v>1.291776250692261</v>
      </c>
      <c r="K2923" s="22" t="s">
        <v>363</v>
      </c>
      <c r="L2923" s="22" t="s">
        <v>58</v>
      </c>
      <c r="M2923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23" s="24" t="str">
        <f>IFERROR(IF(Table1[[#This Row],[Medicare Rate in CR]]&gt;0,"Y","N"),"N")</f>
        <v>Y</v>
      </c>
      <c r="O2923" s="166">
        <f>Table1[[#This Row],[Medicare Rate in CR]]*Table1[[#This Row],[SumOfUnits]]*Table1[[#This Row],[Actuarial Factor 06/20/2023]]</f>
        <v>16236.387366001058</v>
      </c>
      <c r="P29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16236.387366001058</v>
      </c>
      <c r="Q2923" s="166">
        <f>Table1[[#This Row],[Trended Medicare Pricing for all RHCs]]-Table1[[#This Row],[SumOfSFY24 Estimated Payment 5/04/23]]</f>
        <v>5904.1940102905864</v>
      </c>
      <c r="R2923" s="24">
        <f>Table1[[#This Row],[SumOfUnits]]*Table1[[#This Row],[Actuarial Factor 06/20/2023]]</f>
        <v>59.421707531844007</v>
      </c>
      <c r="S2923" s="23"/>
    </row>
    <row r="2924" spans="1:19" x14ac:dyDescent="0.25">
      <c r="A2924" s="192" t="s">
        <v>361</v>
      </c>
      <c r="B2924" s="193" t="s">
        <v>362</v>
      </c>
      <c r="C2924" s="192" t="s">
        <v>95</v>
      </c>
      <c r="D2924" s="192" t="s">
        <v>32</v>
      </c>
      <c r="E2924" s="192" t="s">
        <v>81</v>
      </c>
      <c r="F2924" s="194">
        <v>363.95875493880698</v>
      </c>
      <c r="G2924">
        <v>2</v>
      </c>
      <c r="H2924">
        <v>2</v>
      </c>
      <c r="I2924" s="167">
        <v>418.39577291699669</v>
      </c>
      <c r="J2924" s="22">
        <v>1.1495691949692</v>
      </c>
      <c r="K2924" s="22" t="s">
        <v>363</v>
      </c>
      <c r="L2924" s="22" t="s">
        <v>58</v>
      </c>
      <c r="M2924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24" s="24" t="str">
        <f>IFERROR(IF(Table1[[#This Row],[Medicare Rate in CR]]&gt;0,"Y","N"),"N")</f>
        <v>Y</v>
      </c>
      <c r="O2924" s="166">
        <f>Table1[[#This Row],[Medicare Rate in CR]]*Table1[[#This Row],[SumOfUnits]]*Table1[[#This Row],[Actuarial Factor 06/20/2023]]</f>
        <v>628.21657366676845</v>
      </c>
      <c r="P29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628.21657366676845</v>
      </c>
      <c r="Q2924" s="166">
        <f>Table1[[#This Row],[Trended Medicare Pricing for all RHCs]]-Table1[[#This Row],[SumOfSFY24 Estimated Payment 5/04/23]]</f>
        <v>209.82080074977176</v>
      </c>
      <c r="R2924" s="24">
        <f>Table1[[#This Row],[SumOfUnits]]*Table1[[#This Row],[Actuarial Factor 06/20/2023]]</f>
        <v>2.2991383899383999</v>
      </c>
      <c r="S2924" s="23"/>
    </row>
    <row r="2925" spans="1:19" x14ac:dyDescent="0.25">
      <c r="A2925" s="192" t="s">
        <v>361</v>
      </c>
      <c r="B2925" s="193" t="s">
        <v>362</v>
      </c>
      <c r="C2925" s="192" t="s">
        <v>95</v>
      </c>
      <c r="D2925" s="192" t="s">
        <v>32</v>
      </c>
      <c r="E2925" s="192" t="s">
        <v>65</v>
      </c>
      <c r="F2925" s="194">
        <v>2462.5999807266071</v>
      </c>
      <c r="G2925">
        <v>14</v>
      </c>
      <c r="H2925">
        <v>14</v>
      </c>
      <c r="I2925" s="167">
        <v>3682.0247822727288</v>
      </c>
      <c r="J2925" s="22">
        <v>1.4951777840858758</v>
      </c>
      <c r="K2925" s="22" t="s">
        <v>363</v>
      </c>
      <c r="L2925" s="22" t="s">
        <v>58</v>
      </c>
      <c r="M2925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25" s="24" t="str">
        <f>IFERROR(IF(Table1[[#This Row],[Medicare Rate in CR]]&gt;0,"Y","N"),"N")</f>
        <v>Y</v>
      </c>
      <c r="O2925" s="166">
        <f>Table1[[#This Row],[Medicare Rate in CR]]*Table1[[#This Row],[SumOfUnits]]*Table1[[#This Row],[Actuarial Factor 06/20/2023]]</f>
        <v>5719.5932881307463</v>
      </c>
      <c r="P29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5719.5932881307463</v>
      </c>
      <c r="Q2925" s="166">
        <f>Table1[[#This Row],[Trended Medicare Pricing for all RHCs]]-Table1[[#This Row],[SumOfSFY24 Estimated Payment 5/04/23]]</f>
        <v>2037.5685058580175</v>
      </c>
      <c r="R2925" s="24">
        <f>Table1[[#This Row],[SumOfUnits]]*Table1[[#This Row],[Actuarial Factor 06/20/2023]]</f>
        <v>20.932488977202262</v>
      </c>
      <c r="S2925" s="23"/>
    </row>
    <row r="2926" spans="1:19" x14ac:dyDescent="0.25">
      <c r="A2926" s="192" t="s">
        <v>361</v>
      </c>
      <c r="B2926" s="193" t="s">
        <v>362</v>
      </c>
      <c r="C2926" s="192" t="s">
        <v>95</v>
      </c>
      <c r="D2926" s="192" t="s">
        <v>32</v>
      </c>
      <c r="E2926" s="192" t="s">
        <v>66</v>
      </c>
      <c r="F2926" s="194">
        <v>5387.0482798496687</v>
      </c>
      <c r="G2926">
        <v>31</v>
      </c>
      <c r="H2926">
        <v>31</v>
      </c>
      <c r="I2926" s="167">
        <v>6295.3405117835391</v>
      </c>
      <c r="J2926" s="22">
        <v>1.1686066626377474</v>
      </c>
      <c r="K2926" s="22" t="s">
        <v>363</v>
      </c>
      <c r="L2926" s="22" t="s">
        <v>58</v>
      </c>
      <c r="M2926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26" s="24" t="str">
        <f>IFERROR(IF(Table1[[#This Row],[Medicare Rate in CR]]&gt;0,"Y","N"),"N")</f>
        <v>Y</v>
      </c>
      <c r="O2926" s="166">
        <f>Table1[[#This Row],[Medicare Rate in CR]]*Table1[[#This Row],[SumOfUnits]]*Table1[[#This Row],[Actuarial Factor 06/20/2023]]</f>
        <v>9898.6126194732806</v>
      </c>
      <c r="P29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9898.6126194732806</v>
      </c>
      <c r="Q2926" s="166">
        <f>Table1[[#This Row],[Trended Medicare Pricing for all RHCs]]-Table1[[#This Row],[SumOfSFY24 Estimated Payment 5/04/23]]</f>
        <v>3603.2721076897415</v>
      </c>
      <c r="R2926" s="24">
        <f>Table1[[#This Row],[SumOfUnits]]*Table1[[#This Row],[Actuarial Factor 06/20/2023]]</f>
        <v>36.226806541770166</v>
      </c>
      <c r="S2926" s="23"/>
    </row>
    <row r="2927" spans="1:19" x14ac:dyDescent="0.25">
      <c r="A2927" s="192" t="s">
        <v>361</v>
      </c>
      <c r="B2927" s="193" t="s">
        <v>362</v>
      </c>
      <c r="C2927" s="192" t="s">
        <v>95</v>
      </c>
      <c r="D2927" s="192" t="s">
        <v>31</v>
      </c>
      <c r="E2927" s="192" t="s">
        <v>67</v>
      </c>
      <c r="F2927" s="194">
        <v>1505.3290931868555</v>
      </c>
      <c r="G2927">
        <v>8</v>
      </c>
      <c r="H2927">
        <v>8</v>
      </c>
      <c r="I2927" s="167">
        <v>1673.3954534997747</v>
      </c>
      <c r="J2927" s="22">
        <v>1.1116475866131801</v>
      </c>
      <c r="K2927" s="22" t="s">
        <v>363</v>
      </c>
      <c r="L2927" s="22" t="s">
        <v>58</v>
      </c>
      <c r="M2927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27" s="24" t="str">
        <f>IFERROR(IF(Table1[[#This Row],[Medicare Rate in CR]]&gt;0,"Y","N"),"N")</f>
        <v>Y</v>
      </c>
      <c r="O2927" s="166">
        <f>Table1[[#This Row],[Medicare Rate in CR]]*Table1[[#This Row],[SumOfUnits]]*Table1[[#This Row],[Actuarial Factor 06/20/2023]]</f>
        <v>2429.9726925294826</v>
      </c>
      <c r="P29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2429.9726925294826</v>
      </c>
      <c r="Q2927" s="166">
        <f>Table1[[#This Row],[Trended Medicare Pricing for all RHCs]]-Table1[[#This Row],[SumOfSFY24 Estimated Payment 5/04/23]]</f>
        <v>756.57723902970793</v>
      </c>
      <c r="R2927" s="24">
        <f>Table1[[#This Row],[SumOfUnits]]*Table1[[#This Row],[Actuarial Factor 06/20/2023]]</f>
        <v>8.8931806929054407</v>
      </c>
      <c r="S2927" s="23"/>
    </row>
    <row r="2928" spans="1:19" x14ac:dyDescent="0.25">
      <c r="A2928" s="192" t="s">
        <v>361</v>
      </c>
      <c r="B2928" s="193" t="s">
        <v>362</v>
      </c>
      <c r="C2928" s="192" t="s">
        <v>95</v>
      </c>
      <c r="D2928" s="192" t="s">
        <v>31</v>
      </c>
      <c r="E2928" s="192" t="s">
        <v>82</v>
      </c>
      <c r="F2928" s="194">
        <v>946.28505348366582</v>
      </c>
      <c r="G2928">
        <v>5</v>
      </c>
      <c r="H2928">
        <v>5</v>
      </c>
      <c r="I2928" s="167">
        <v>1025.9056272912012</v>
      </c>
      <c r="J2928" s="22">
        <v>1.084140157888386</v>
      </c>
      <c r="K2928" s="22" t="s">
        <v>363</v>
      </c>
      <c r="L2928" s="22" t="s">
        <v>58</v>
      </c>
      <c r="M2928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28" s="24" t="str">
        <f>IFERROR(IF(Table1[[#This Row],[Medicare Rate in CR]]&gt;0,"Y","N"),"N")</f>
        <v>Y</v>
      </c>
      <c r="O2928" s="166">
        <f>Table1[[#This Row],[Medicare Rate in CR]]*Table1[[#This Row],[SumOfUnits]]*Table1[[#This Row],[Actuarial Factor 06/20/2023]]</f>
        <v>1481.1522837071129</v>
      </c>
      <c r="P29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1481.1522837071129</v>
      </c>
      <c r="Q2928" s="166">
        <f>Table1[[#This Row],[Trended Medicare Pricing for all RHCs]]-Table1[[#This Row],[SumOfSFY24 Estimated Payment 5/04/23]]</f>
        <v>455.24665641591173</v>
      </c>
      <c r="R2928" s="24">
        <f>Table1[[#This Row],[SumOfUnits]]*Table1[[#This Row],[Actuarial Factor 06/20/2023]]</f>
        <v>5.4207007894419306</v>
      </c>
      <c r="S2928" s="23"/>
    </row>
    <row r="2929" spans="1:19" x14ac:dyDescent="0.25">
      <c r="A2929" s="192" t="s">
        <v>361</v>
      </c>
      <c r="B2929" s="193" t="s">
        <v>362</v>
      </c>
      <c r="C2929" s="192" t="s">
        <v>95</v>
      </c>
      <c r="D2929" s="192" t="s">
        <v>31</v>
      </c>
      <c r="E2929" s="192" t="s">
        <v>68</v>
      </c>
      <c r="F2929" s="194">
        <v>1828.8908162281971</v>
      </c>
      <c r="G2929">
        <v>10</v>
      </c>
      <c r="H2929">
        <v>10</v>
      </c>
      <c r="I2929" s="167">
        <v>1735.8922749737121</v>
      </c>
      <c r="J2929" s="22">
        <v>0.9491503044198778</v>
      </c>
      <c r="K2929" s="22" t="s">
        <v>363</v>
      </c>
      <c r="L2929" s="22" t="s">
        <v>58</v>
      </c>
      <c r="M2929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29" s="24" t="str">
        <f>IFERROR(IF(Table1[[#This Row],[Medicare Rate in CR]]&gt;0,"Y","N"),"N")</f>
        <v>Y</v>
      </c>
      <c r="O2929" s="166">
        <f>Table1[[#This Row],[Medicare Rate in CR]]*Table1[[#This Row],[SumOfUnits]]*Table1[[#This Row],[Actuarial Factor 06/20/2023]]</f>
        <v>2593.4582917968742</v>
      </c>
      <c r="P29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2593.4582917968742</v>
      </c>
      <c r="Q2929" s="166">
        <f>Table1[[#This Row],[Trended Medicare Pricing for all RHCs]]-Table1[[#This Row],[SumOfSFY24 Estimated Payment 5/04/23]]</f>
        <v>857.56601682316204</v>
      </c>
      <c r="R2929" s="24">
        <f>Table1[[#This Row],[SumOfUnits]]*Table1[[#This Row],[Actuarial Factor 06/20/2023]]</f>
        <v>9.4915030441987778</v>
      </c>
      <c r="S2929" s="23"/>
    </row>
    <row r="2930" spans="1:19" x14ac:dyDescent="0.25">
      <c r="A2930" s="192" t="s">
        <v>361</v>
      </c>
      <c r="B2930" s="193" t="s">
        <v>362</v>
      </c>
      <c r="C2930" s="192" t="s">
        <v>95</v>
      </c>
      <c r="D2930" s="192" t="s">
        <v>31</v>
      </c>
      <c r="E2930" s="192" t="s">
        <v>69</v>
      </c>
      <c r="F2930" s="194">
        <v>15388.686518261506</v>
      </c>
      <c r="G2930">
        <v>84</v>
      </c>
      <c r="H2930">
        <v>84</v>
      </c>
      <c r="I2930" s="167">
        <v>16981.894002257577</v>
      </c>
      <c r="J2930" s="22">
        <v>1.1035310896810744</v>
      </c>
      <c r="K2930" s="22" t="s">
        <v>363</v>
      </c>
      <c r="L2930" s="22" t="s">
        <v>58</v>
      </c>
      <c r="M2930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30" s="24" t="str">
        <f>IFERROR(IF(Table1[[#This Row],[Medicare Rate in CR]]&gt;0,"Y","N"),"N")</f>
        <v>Y</v>
      </c>
      <c r="O2930" s="166">
        <f>Table1[[#This Row],[Medicare Rate in CR]]*Table1[[#This Row],[SumOfUnits]]*Table1[[#This Row],[Actuarial Factor 06/20/2023]]</f>
        <v>25328.422135334367</v>
      </c>
      <c r="P29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25328.422135334367</v>
      </c>
      <c r="Q2930" s="166">
        <f>Table1[[#This Row],[Trended Medicare Pricing for all RHCs]]-Table1[[#This Row],[SumOfSFY24 Estimated Payment 5/04/23]]</f>
        <v>8346.5281330767903</v>
      </c>
      <c r="R2930" s="24">
        <f>Table1[[#This Row],[SumOfUnits]]*Table1[[#This Row],[Actuarial Factor 06/20/2023]]</f>
        <v>92.696611533210245</v>
      </c>
      <c r="S2930" s="23"/>
    </row>
    <row r="2931" spans="1:19" x14ac:dyDescent="0.25">
      <c r="A2931" s="192" t="s">
        <v>361</v>
      </c>
      <c r="B2931" s="193" t="s">
        <v>362</v>
      </c>
      <c r="C2931" s="192" t="s">
        <v>79</v>
      </c>
      <c r="D2931" s="192" t="s">
        <v>30</v>
      </c>
      <c r="E2931" s="192" t="s">
        <v>59</v>
      </c>
      <c r="F2931" s="194">
        <v>545.93813240821044</v>
      </c>
      <c r="G2931">
        <v>3</v>
      </c>
      <c r="H2931">
        <v>3</v>
      </c>
      <c r="I2931" s="167">
        <v>521.33099313133823</v>
      </c>
      <c r="J2931" s="22">
        <v>0.95492687208287386</v>
      </c>
      <c r="K2931" s="22" t="s">
        <v>363</v>
      </c>
      <c r="L2931" s="22" t="s">
        <v>58</v>
      </c>
      <c r="M2931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31" s="24" t="str">
        <f>IFERROR(IF(Table1[[#This Row],[Medicare Rate in CR]]&gt;0,"Y","N"),"N")</f>
        <v>Y</v>
      </c>
      <c r="O2931" s="166">
        <f>Table1[[#This Row],[Medicare Rate in CR]]*Table1[[#This Row],[SumOfUnits]]*Table1[[#This Row],[Actuarial Factor 06/20/2023]]</f>
        <v>782.77265558377337</v>
      </c>
      <c r="P29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782.77265558377337</v>
      </c>
      <c r="Q2931" s="166">
        <f>Table1[[#This Row],[Trended Medicare Pricing for all RHCs]]-Table1[[#This Row],[SumOfSFY24 Estimated Payment 5/04/23]]</f>
        <v>261.44166245243514</v>
      </c>
      <c r="R2931" s="24">
        <f>Table1[[#This Row],[SumOfUnits]]*Table1[[#This Row],[Actuarial Factor 06/20/2023]]</f>
        <v>2.8647806162486216</v>
      </c>
      <c r="S2931" s="23"/>
    </row>
    <row r="2932" spans="1:19" x14ac:dyDescent="0.25">
      <c r="A2932" s="192" t="s">
        <v>361</v>
      </c>
      <c r="B2932" s="193" t="s">
        <v>362</v>
      </c>
      <c r="C2932" s="192" t="s">
        <v>79</v>
      </c>
      <c r="D2932" s="192" t="s">
        <v>30</v>
      </c>
      <c r="E2932" s="192" t="s">
        <v>61</v>
      </c>
      <c r="F2932" s="194">
        <v>909.89688734701747</v>
      </c>
      <c r="G2932">
        <v>5</v>
      </c>
      <c r="H2932">
        <v>5</v>
      </c>
      <c r="I2932" s="167">
        <v>767.6777956409619</v>
      </c>
      <c r="J2932" s="22">
        <v>0.84369757311652838</v>
      </c>
      <c r="K2932" s="22" t="s">
        <v>363</v>
      </c>
      <c r="L2932" s="22" t="s">
        <v>58</v>
      </c>
      <c r="M2932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32" s="24" t="str">
        <f>IFERROR(IF(Table1[[#This Row],[Medicare Rate in CR]]&gt;0,"Y","N"),"N")</f>
        <v>Y</v>
      </c>
      <c r="O2932" s="166">
        <f>Table1[[#This Row],[Medicare Rate in CR]]*Table1[[#This Row],[SumOfUnits]]*Table1[[#This Row],[Actuarial Factor 06/20/2023]]</f>
        <v>1152.6596243918011</v>
      </c>
      <c r="P29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1152.6596243918011</v>
      </c>
      <c r="Q2932" s="166">
        <f>Table1[[#This Row],[Trended Medicare Pricing for all RHCs]]-Table1[[#This Row],[SumOfSFY24 Estimated Payment 5/04/23]]</f>
        <v>384.98182875083921</v>
      </c>
      <c r="R2932" s="24">
        <f>Table1[[#This Row],[SumOfUnits]]*Table1[[#This Row],[Actuarial Factor 06/20/2023]]</f>
        <v>4.2184878655826417</v>
      </c>
      <c r="S2932" s="23"/>
    </row>
    <row r="2933" spans="1:19" x14ac:dyDescent="0.25">
      <c r="A2933" s="192" t="s">
        <v>361</v>
      </c>
      <c r="B2933" s="193" t="s">
        <v>362</v>
      </c>
      <c r="C2933" s="192" t="s">
        <v>79</v>
      </c>
      <c r="D2933" s="192" t="s">
        <v>30</v>
      </c>
      <c r="E2933" s="192" t="s">
        <v>62</v>
      </c>
      <c r="F2933" s="194">
        <v>2096.0200443288045</v>
      </c>
      <c r="G2933">
        <v>12</v>
      </c>
      <c r="H2933">
        <v>12</v>
      </c>
      <c r="I2933" s="167">
        <v>2124.8262028245254</v>
      </c>
      <c r="J2933" s="22">
        <v>1.0137432648001921</v>
      </c>
      <c r="K2933" s="22" t="s">
        <v>363</v>
      </c>
      <c r="L2933" s="22" t="s">
        <v>58</v>
      </c>
      <c r="M2933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33" s="24" t="str">
        <f>IFERROR(IF(Table1[[#This Row],[Medicare Rate in CR]]&gt;0,"Y","N"),"N")</f>
        <v>Y</v>
      </c>
      <c r="O2933" s="166">
        <f>Table1[[#This Row],[Medicare Rate in CR]]*Table1[[#This Row],[SumOfUnits]]*Table1[[#This Row],[Actuarial Factor 06/20/2023]]</f>
        <v>3323.9425160880537</v>
      </c>
      <c r="P29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3323.9425160880537</v>
      </c>
      <c r="Q2933" s="166">
        <f>Table1[[#This Row],[Trended Medicare Pricing for all RHCs]]-Table1[[#This Row],[SumOfSFY24 Estimated Payment 5/04/23]]</f>
        <v>1199.1163132635284</v>
      </c>
      <c r="R2933" s="24">
        <f>Table1[[#This Row],[SumOfUnits]]*Table1[[#This Row],[Actuarial Factor 06/20/2023]]</f>
        <v>12.164919177602304</v>
      </c>
      <c r="S2933" s="23"/>
    </row>
    <row r="2934" spans="1:19" x14ac:dyDescent="0.25">
      <c r="A2934" s="192" t="s">
        <v>361</v>
      </c>
      <c r="B2934" s="193" t="s">
        <v>362</v>
      </c>
      <c r="C2934" s="192" t="s">
        <v>79</v>
      </c>
      <c r="D2934" s="192" t="s">
        <v>30</v>
      </c>
      <c r="E2934" s="192" t="s">
        <v>63</v>
      </c>
      <c r="F2934" s="194">
        <v>335.85814782692489</v>
      </c>
      <c r="G2934">
        <v>2</v>
      </c>
      <c r="H2934">
        <v>2</v>
      </c>
      <c r="I2934" s="167">
        <v>318.66055576564082</v>
      </c>
      <c r="J2934" s="22">
        <v>0.94879507264434049</v>
      </c>
      <c r="K2934" s="22" t="s">
        <v>363</v>
      </c>
      <c r="L2934" s="22" t="s">
        <v>58</v>
      </c>
      <c r="M2934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34" s="24" t="str">
        <f>IFERROR(IF(Table1[[#This Row],[Medicare Rate in CR]]&gt;0,"Y","N"),"N")</f>
        <v>Y</v>
      </c>
      <c r="O2934" s="166">
        <f>Table1[[#This Row],[Medicare Rate in CR]]*Table1[[#This Row],[SumOfUnits]]*Table1[[#This Row],[Actuarial Factor 06/20/2023]]</f>
        <v>518.49753129867918</v>
      </c>
      <c r="P29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518.49753129867918</v>
      </c>
      <c r="Q2934" s="166">
        <f>Table1[[#This Row],[Trended Medicare Pricing for all RHCs]]-Table1[[#This Row],[SumOfSFY24 Estimated Payment 5/04/23]]</f>
        <v>199.83697553303836</v>
      </c>
      <c r="R2934" s="24">
        <f>Table1[[#This Row],[SumOfUnits]]*Table1[[#This Row],[Actuarial Factor 06/20/2023]]</f>
        <v>1.897590145288681</v>
      </c>
      <c r="S2934" s="23"/>
    </row>
    <row r="2935" spans="1:19" x14ac:dyDescent="0.25">
      <c r="A2935" s="192" t="s">
        <v>361</v>
      </c>
      <c r="B2935" s="193" t="s">
        <v>362</v>
      </c>
      <c r="C2935" s="192" t="s">
        <v>79</v>
      </c>
      <c r="D2935" s="192" t="s">
        <v>30</v>
      </c>
      <c r="E2935" s="192" t="s">
        <v>64</v>
      </c>
      <c r="F2935" s="194">
        <v>185.79550929941217</v>
      </c>
      <c r="G2935">
        <v>1</v>
      </c>
      <c r="H2935">
        <v>1</v>
      </c>
      <c r="I2935" s="167">
        <v>177.76827015808803</v>
      </c>
      <c r="J2935" s="22">
        <v>0.95679530053448103</v>
      </c>
      <c r="K2935" s="22" t="s">
        <v>363</v>
      </c>
      <c r="L2935" s="22" t="s">
        <v>58</v>
      </c>
      <c r="M2935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35" s="24" t="str">
        <f>IFERROR(IF(Table1[[#This Row],[Medicare Rate in CR]]&gt;0,"Y","N"),"N")</f>
        <v>Y</v>
      </c>
      <c r="O2935" s="166">
        <f>Table1[[#This Row],[Medicare Rate in CR]]*Table1[[#This Row],[SumOfUnits]]*Table1[[#This Row],[Actuarial Factor 06/20/2023]]</f>
        <v>261.43474791804158</v>
      </c>
      <c r="P29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261.43474791804158</v>
      </c>
      <c r="Q2935" s="166">
        <f>Table1[[#This Row],[Trended Medicare Pricing for all RHCs]]-Table1[[#This Row],[SumOfSFY24 Estimated Payment 5/04/23]]</f>
        <v>83.666477759953551</v>
      </c>
      <c r="R2935" s="24">
        <f>Table1[[#This Row],[SumOfUnits]]*Table1[[#This Row],[Actuarial Factor 06/20/2023]]</f>
        <v>0.95679530053448103</v>
      </c>
      <c r="S2935" s="23"/>
    </row>
    <row r="2936" spans="1:19" x14ac:dyDescent="0.25">
      <c r="A2936" s="192" t="s">
        <v>361</v>
      </c>
      <c r="B2936" s="193" t="s">
        <v>362</v>
      </c>
      <c r="C2936" s="192" t="s">
        <v>79</v>
      </c>
      <c r="D2936" s="192" t="s">
        <v>31</v>
      </c>
      <c r="E2936" s="192" t="s">
        <v>69</v>
      </c>
      <c r="F2936" s="194">
        <v>1292.0497253541487</v>
      </c>
      <c r="G2936">
        <v>7</v>
      </c>
      <c r="H2936">
        <v>7</v>
      </c>
      <c r="I2936" s="167">
        <v>1375.9452071426672</v>
      </c>
      <c r="J2936" s="22">
        <v>1.0649320843789685</v>
      </c>
      <c r="K2936" s="22" t="s">
        <v>363</v>
      </c>
      <c r="L2936" s="22" t="s">
        <v>58</v>
      </c>
      <c r="M2936" s="22" t="str">
        <f>IFERROR(IFERROR(INDEX(FreeStand_Medicare!E:E,MATCH(Table1[[#This Row],[Medicare Number]],FreeStand_Medicare!A:A,0)),INDEX(HospBased_Medicare_CR!F:F,MATCH(Table1[[#This Row],[Medicare Number]],HospBased_Medicare_CR!G:G,0))),0)</f>
        <v>273.24</v>
      </c>
      <c r="N2936" s="24" t="str">
        <f>IFERROR(IF(Table1[[#This Row],[Medicare Rate in CR]]&gt;0,"Y","N"),"N")</f>
        <v>Y</v>
      </c>
      <c r="O2936" s="166">
        <f>Table1[[#This Row],[Medicare Rate in CR]]*Table1[[#This Row],[SumOfUnits]]*Table1[[#This Row],[Actuarial Factor 06/20/2023]]</f>
        <v>2036.8742991499655</v>
      </c>
      <c r="P29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2036.8742991499655</v>
      </c>
      <c r="Q2936" s="166">
        <f>Table1[[#This Row],[Trended Medicare Pricing for all RHCs]]-Table1[[#This Row],[SumOfSFY24 Estimated Payment 5/04/23]]</f>
        <v>660.92909200729832</v>
      </c>
      <c r="R2936" s="24">
        <f>Table1[[#This Row],[SumOfUnits]]*Table1[[#This Row],[Actuarial Factor 06/20/2023]]</f>
        <v>7.4545245906527793</v>
      </c>
      <c r="S2936" s="23"/>
    </row>
    <row r="2937" spans="1:19" x14ac:dyDescent="0.25">
      <c r="A2937" s="192" t="s">
        <v>364</v>
      </c>
      <c r="B2937" s="193" t="s">
        <v>365</v>
      </c>
      <c r="C2937" s="192" t="s">
        <v>76</v>
      </c>
      <c r="D2937" s="192" t="s">
        <v>30</v>
      </c>
      <c r="E2937" s="192" t="s">
        <v>59</v>
      </c>
      <c r="F2937" s="194">
        <v>805.56</v>
      </c>
      <c r="G2937">
        <v>6</v>
      </c>
      <c r="H2937">
        <v>6</v>
      </c>
      <c r="I2937" s="167">
        <v>837.49941309775591</v>
      </c>
      <c r="J2937" s="22">
        <v>1.0396487078526193</v>
      </c>
      <c r="K2937" s="22" t="s">
        <v>366</v>
      </c>
      <c r="L2937" s="22" t="s">
        <v>58</v>
      </c>
      <c r="M29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37" s="24" t="str">
        <f>IFERROR(IF(Table1[[#This Row],[Medicare Rate in CR]]&gt;0,"Y","N"),"N")</f>
        <v>N</v>
      </c>
      <c r="O2937" s="166">
        <f>Table1[[#This Row],[Medicare Rate in CR]]*Table1[[#This Row],[SumOfUnits]]*Table1[[#This Row],[Actuarial Factor 06/20/2023]]</f>
        <v>0</v>
      </c>
      <c r="P29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1204.9274085675816</v>
      </c>
      <c r="Q2937" s="166">
        <f>Table1[[#This Row],[Trended Medicare Pricing for all RHCs]]-Table1[[#This Row],[SumOfSFY24 Estimated Payment 5/04/23]]</f>
        <v>367.42799546982565</v>
      </c>
      <c r="R2937" s="24">
        <f>Table1[[#This Row],[SumOfUnits]]*Table1[[#This Row],[Actuarial Factor 06/20/2023]]</f>
        <v>6.2378922471157159</v>
      </c>
      <c r="S2937" s="23"/>
    </row>
    <row r="2938" spans="1:19" x14ac:dyDescent="0.25">
      <c r="A2938" s="192" t="s">
        <v>364</v>
      </c>
      <c r="B2938" s="193" t="s">
        <v>365</v>
      </c>
      <c r="C2938" s="192" t="s">
        <v>76</v>
      </c>
      <c r="D2938" s="192" t="s">
        <v>30</v>
      </c>
      <c r="E2938" s="192" t="s">
        <v>60</v>
      </c>
      <c r="F2938" s="194">
        <v>670.99</v>
      </c>
      <c r="G2938">
        <v>5</v>
      </c>
      <c r="H2938">
        <v>5</v>
      </c>
      <c r="I2938" s="167">
        <v>588.98716020706559</v>
      </c>
      <c r="J2938" s="22">
        <v>0.87778828329344039</v>
      </c>
      <c r="K2938" s="22" t="s">
        <v>366</v>
      </c>
      <c r="L2938" s="22" t="s">
        <v>58</v>
      </c>
      <c r="M29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38" s="24" t="str">
        <f>IFERROR(IF(Table1[[#This Row],[Medicare Rate in CR]]&gt;0,"Y","N"),"N")</f>
        <v>N</v>
      </c>
      <c r="O2938" s="166">
        <f>Table1[[#This Row],[Medicare Rate in CR]]*Table1[[#This Row],[SumOfUnits]]*Table1[[#This Row],[Actuarial Factor 06/20/2023]]</f>
        <v>0</v>
      </c>
      <c r="P29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847.38778502886112</v>
      </c>
      <c r="Q2938" s="166">
        <f>Table1[[#This Row],[Trended Medicare Pricing for all RHCs]]-Table1[[#This Row],[SumOfSFY24 Estimated Payment 5/04/23]]</f>
        <v>258.40062482179553</v>
      </c>
      <c r="R2938" s="24">
        <f>Table1[[#This Row],[SumOfUnits]]*Table1[[#This Row],[Actuarial Factor 06/20/2023]]</f>
        <v>4.388941416467202</v>
      </c>
      <c r="S2938" s="23"/>
    </row>
    <row r="2939" spans="1:19" x14ac:dyDescent="0.25">
      <c r="A2939" s="192" t="s">
        <v>364</v>
      </c>
      <c r="B2939" s="193" t="s">
        <v>365</v>
      </c>
      <c r="C2939" s="192" t="s">
        <v>76</v>
      </c>
      <c r="D2939" s="192" t="s">
        <v>30</v>
      </c>
      <c r="E2939" s="192" t="s">
        <v>63</v>
      </c>
      <c r="F2939" s="194">
        <v>807.4009829430471</v>
      </c>
      <c r="G2939">
        <v>6</v>
      </c>
      <c r="H2939">
        <v>6</v>
      </c>
      <c r="I2939" s="167">
        <v>814.30092910979454</v>
      </c>
      <c r="J2939" s="22">
        <v>1.0085458728841232</v>
      </c>
      <c r="K2939" s="22" t="s">
        <v>366</v>
      </c>
      <c r="L2939" s="22" t="s">
        <v>58</v>
      </c>
      <c r="M29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39" s="24" t="str">
        <f>IFERROR(IF(Table1[[#This Row],[Medicare Rate in CR]]&gt;0,"Y","N"),"N")</f>
        <v>N</v>
      </c>
      <c r="O2939" s="166">
        <f>Table1[[#This Row],[Medicare Rate in CR]]*Table1[[#This Row],[SumOfUnits]]*Table1[[#This Row],[Actuarial Factor 06/20/2023]]</f>
        <v>0</v>
      </c>
      <c r="P29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1171.5512786776278</v>
      </c>
      <c r="Q2939" s="166">
        <f>Table1[[#This Row],[Trended Medicare Pricing for all RHCs]]-Table1[[#This Row],[SumOfSFY24 Estimated Payment 5/04/23]]</f>
        <v>357.25034956783327</v>
      </c>
      <c r="R2939" s="24">
        <f>Table1[[#This Row],[SumOfUnits]]*Table1[[#This Row],[Actuarial Factor 06/20/2023]]</f>
        <v>6.0512752373047398</v>
      </c>
      <c r="S2939" s="23"/>
    </row>
    <row r="2940" spans="1:19" x14ac:dyDescent="0.25">
      <c r="A2940" s="192" t="s">
        <v>364</v>
      </c>
      <c r="B2940" s="193" t="s">
        <v>365</v>
      </c>
      <c r="C2940" s="192" t="s">
        <v>76</v>
      </c>
      <c r="D2940" s="192" t="s">
        <v>30</v>
      </c>
      <c r="E2940" s="192" t="s">
        <v>64</v>
      </c>
      <c r="F2940" s="194">
        <v>269.1368304905078</v>
      </c>
      <c r="G2940">
        <v>2</v>
      </c>
      <c r="H2940">
        <v>2</v>
      </c>
      <c r="I2940" s="167">
        <v>253.72320744064572</v>
      </c>
      <c r="J2940" s="22">
        <v>0.94272941751684292</v>
      </c>
      <c r="K2940" s="22" t="s">
        <v>366</v>
      </c>
      <c r="L2940" s="22" t="s">
        <v>58</v>
      </c>
      <c r="M29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40" s="24" t="str">
        <f>IFERROR(IF(Table1[[#This Row],[Medicare Rate in CR]]&gt;0,"Y","N"),"N")</f>
        <v>N</v>
      </c>
      <c r="O2940" s="166">
        <f>Table1[[#This Row],[Medicare Rate in CR]]*Table1[[#This Row],[SumOfUnits]]*Table1[[#This Row],[Actuarial Factor 06/20/2023]]</f>
        <v>0</v>
      </c>
      <c r="P29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365.03672964273193</v>
      </c>
      <c r="Q2940" s="166">
        <f>Table1[[#This Row],[Trended Medicare Pricing for all RHCs]]-Table1[[#This Row],[SumOfSFY24 Estimated Payment 5/04/23]]</f>
        <v>111.3135222020862</v>
      </c>
      <c r="R2940" s="24">
        <f>Table1[[#This Row],[SumOfUnits]]*Table1[[#This Row],[Actuarial Factor 06/20/2023]]</f>
        <v>1.8854588350336858</v>
      </c>
      <c r="S2940" s="23"/>
    </row>
    <row r="2941" spans="1:19" x14ac:dyDescent="0.25">
      <c r="A2941" s="192" t="s">
        <v>364</v>
      </c>
      <c r="B2941" s="193" t="s">
        <v>365</v>
      </c>
      <c r="C2941" s="192" t="s">
        <v>76</v>
      </c>
      <c r="D2941" s="192" t="s">
        <v>30</v>
      </c>
      <c r="E2941" s="192" t="s">
        <v>77</v>
      </c>
      <c r="F2941" s="194">
        <v>536.40743952972923</v>
      </c>
      <c r="G2941">
        <v>4</v>
      </c>
      <c r="H2941">
        <v>4</v>
      </c>
      <c r="I2941" s="167">
        <v>718.1208513985481</v>
      </c>
      <c r="J2941" s="22">
        <v>1.3387600515535873</v>
      </c>
      <c r="K2941" s="22" t="s">
        <v>366</v>
      </c>
      <c r="L2941" s="22" t="s">
        <v>58</v>
      </c>
      <c r="M29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41" s="24" t="str">
        <f>IFERROR(IF(Table1[[#This Row],[Medicare Rate in CR]]&gt;0,"Y","N"),"N")</f>
        <v>N</v>
      </c>
      <c r="O2941" s="166">
        <f>Table1[[#This Row],[Medicare Rate in CR]]*Table1[[#This Row],[SumOfUnits]]*Table1[[#This Row],[Actuarial Factor 06/20/2023]]</f>
        <v>0</v>
      </c>
      <c r="P29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1033.1750482229877</v>
      </c>
      <c r="Q2941" s="166">
        <f>Table1[[#This Row],[Trended Medicare Pricing for all RHCs]]-Table1[[#This Row],[SumOfSFY24 Estimated Payment 5/04/23]]</f>
        <v>315.0541968244396</v>
      </c>
      <c r="R2941" s="24">
        <f>Table1[[#This Row],[SumOfUnits]]*Table1[[#This Row],[Actuarial Factor 06/20/2023]]</f>
        <v>5.3550402062143494</v>
      </c>
      <c r="S2941" s="23"/>
    </row>
    <row r="2942" spans="1:19" x14ac:dyDescent="0.25">
      <c r="A2942" s="192" t="s">
        <v>364</v>
      </c>
      <c r="B2942" s="193" t="s">
        <v>365</v>
      </c>
      <c r="C2942" s="192" t="s">
        <v>78</v>
      </c>
      <c r="D2942" s="192" t="s">
        <v>30</v>
      </c>
      <c r="E2942" s="192" t="s">
        <v>77</v>
      </c>
      <c r="F2942" s="194">
        <v>265.41389611641131</v>
      </c>
      <c r="G2942">
        <v>2</v>
      </c>
      <c r="H2942">
        <v>2</v>
      </c>
      <c r="I2942" s="167">
        <v>337.0186771786378</v>
      </c>
      <c r="J2942" s="22">
        <v>1.2697853507670918</v>
      </c>
      <c r="K2942" s="22" t="s">
        <v>366</v>
      </c>
      <c r="L2942" s="22" t="s">
        <v>58</v>
      </c>
      <c r="M29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42" s="24" t="str">
        <f>IFERROR(IF(Table1[[#This Row],[Medicare Rate in CR]]&gt;0,"Y","N"),"N")</f>
        <v>N</v>
      </c>
      <c r="O2942" s="166">
        <f>Table1[[#This Row],[Medicare Rate in CR]]*Table1[[#This Row],[SumOfUnits]]*Table1[[#This Row],[Actuarial Factor 06/20/2023]]</f>
        <v>0</v>
      </c>
      <c r="P29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488.90027123997464</v>
      </c>
      <c r="Q2942" s="166">
        <f>Table1[[#This Row],[Trended Medicare Pricing for all RHCs]]-Table1[[#This Row],[SumOfSFY24 Estimated Payment 5/04/23]]</f>
        <v>151.88159406133684</v>
      </c>
      <c r="R2942" s="24">
        <f>Table1[[#This Row],[SumOfUnits]]*Table1[[#This Row],[Actuarial Factor 06/20/2023]]</f>
        <v>2.5395707015341835</v>
      </c>
      <c r="S2942" s="23"/>
    </row>
    <row r="2943" spans="1:19" x14ac:dyDescent="0.25">
      <c r="A2943" s="192" t="s">
        <v>364</v>
      </c>
      <c r="B2943" s="193" t="s">
        <v>365</v>
      </c>
      <c r="C2943" s="192" t="s">
        <v>79</v>
      </c>
      <c r="D2943" s="192" t="s">
        <v>30</v>
      </c>
      <c r="E2943" s="192" t="s">
        <v>60</v>
      </c>
      <c r="F2943" s="194">
        <v>401.84060903922136</v>
      </c>
      <c r="G2943">
        <v>3</v>
      </c>
      <c r="H2943">
        <v>3</v>
      </c>
      <c r="I2943" s="167">
        <v>339.03194662605875</v>
      </c>
      <c r="J2943" s="22">
        <v>0.84369757311652838</v>
      </c>
      <c r="K2943" s="22" t="s">
        <v>366</v>
      </c>
      <c r="L2943" s="22" t="s">
        <v>58</v>
      </c>
      <c r="M29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43" s="24" t="str">
        <f>IFERROR(IF(Table1[[#This Row],[Medicare Rate in CR]]&gt;0,"Y","N"),"N")</f>
        <v>N</v>
      </c>
      <c r="O2943" s="166">
        <f>Table1[[#This Row],[Medicare Rate in CR]]*Table1[[#This Row],[SumOfUnits]]*Table1[[#This Row],[Actuarial Factor 06/20/2023]]</f>
        <v>0</v>
      </c>
      <c r="P29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407.30330136604533</v>
      </c>
      <c r="Q2943" s="166">
        <f>Table1[[#This Row],[Trended Medicare Pricing for all RHCs]]-Table1[[#This Row],[SumOfSFY24 Estimated Payment 5/04/23]]</f>
        <v>68.271354739986577</v>
      </c>
      <c r="R2943" s="24">
        <f>Table1[[#This Row],[SumOfUnits]]*Table1[[#This Row],[Actuarial Factor 06/20/2023]]</f>
        <v>2.5310927193495854</v>
      </c>
      <c r="S2943" s="23"/>
    </row>
    <row r="2944" spans="1:19" x14ac:dyDescent="0.25">
      <c r="A2944" s="192" t="s">
        <v>364</v>
      </c>
      <c r="B2944" s="193" t="s">
        <v>365</v>
      </c>
      <c r="C2944" s="192" t="s">
        <v>55</v>
      </c>
      <c r="D2944" s="192" t="s">
        <v>30</v>
      </c>
      <c r="E2944" s="192" t="s">
        <v>56</v>
      </c>
      <c r="F2944" s="194">
        <v>1345.6904914715233</v>
      </c>
      <c r="G2944">
        <v>10</v>
      </c>
      <c r="H2944">
        <v>10</v>
      </c>
      <c r="I2944" s="167">
        <v>1443.1433374845415</v>
      </c>
      <c r="J2944" s="22">
        <v>1.0724184696485837</v>
      </c>
      <c r="K2944" s="22" t="s">
        <v>366</v>
      </c>
      <c r="L2944" s="22" t="s">
        <v>58</v>
      </c>
      <c r="M29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44" s="24" t="str">
        <f>IFERROR(IF(Table1[[#This Row],[Medicare Rate in CR]]&gt;0,"Y","N"),"N")</f>
        <v>N</v>
      </c>
      <c r="O2944" s="166">
        <f>Table1[[#This Row],[Medicare Rate in CR]]*Table1[[#This Row],[SumOfUnits]]*Table1[[#This Row],[Actuarial Factor 06/20/2023]]</f>
        <v>0</v>
      </c>
      <c r="P29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2093.2747310470331</v>
      </c>
      <c r="Q2944" s="166">
        <f>Table1[[#This Row],[Trended Medicare Pricing for all RHCs]]-Table1[[#This Row],[SumOfSFY24 Estimated Payment 5/04/23]]</f>
        <v>650.13139356249167</v>
      </c>
      <c r="R2944" s="24">
        <f>Table1[[#This Row],[SumOfUnits]]*Table1[[#This Row],[Actuarial Factor 06/20/2023]]</f>
        <v>10.724184696485837</v>
      </c>
      <c r="S2944" s="23"/>
    </row>
    <row r="2945" spans="1:19" x14ac:dyDescent="0.25">
      <c r="A2945" s="192" t="s">
        <v>364</v>
      </c>
      <c r="B2945" s="193" t="s">
        <v>365</v>
      </c>
      <c r="C2945" s="192" t="s">
        <v>55</v>
      </c>
      <c r="D2945" s="192" t="s">
        <v>30</v>
      </c>
      <c r="E2945" s="192" t="s">
        <v>59</v>
      </c>
      <c r="F2945" s="194">
        <v>37770.968111207534</v>
      </c>
      <c r="G2945">
        <v>281</v>
      </c>
      <c r="H2945">
        <v>281</v>
      </c>
      <c r="I2945" s="167">
        <v>38629.129168248226</v>
      </c>
      <c r="J2945" s="22">
        <v>1.0227201234163246</v>
      </c>
      <c r="K2945" s="22" t="s">
        <v>366</v>
      </c>
      <c r="L2945" s="22" t="s">
        <v>58</v>
      </c>
      <c r="M29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45" s="24" t="str">
        <f>IFERROR(IF(Table1[[#This Row],[Medicare Rate in CR]]&gt;0,"Y","N"),"N")</f>
        <v>N</v>
      </c>
      <c r="O2945" s="166">
        <f>Table1[[#This Row],[Medicare Rate in CR]]*Table1[[#This Row],[SumOfUnits]]*Table1[[#This Row],[Actuarial Factor 06/20/2023]]</f>
        <v>0</v>
      </c>
      <c r="P29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56031.426588013528</v>
      </c>
      <c r="Q2945" s="166">
        <f>Table1[[#This Row],[Trended Medicare Pricing for all RHCs]]-Table1[[#This Row],[SumOfSFY24 Estimated Payment 5/04/23]]</f>
        <v>17402.297419765302</v>
      </c>
      <c r="R2945" s="24">
        <f>Table1[[#This Row],[SumOfUnits]]*Table1[[#This Row],[Actuarial Factor 06/20/2023]]</f>
        <v>287.38435467998721</v>
      </c>
      <c r="S2945" s="23"/>
    </row>
    <row r="2946" spans="1:19" x14ac:dyDescent="0.25">
      <c r="A2946" s="192" t="s">
        <v>364</v>
      </c>
      <c r="B2946" s="193" t="s">
        <v>365</v>
      </c>
      <c r="C2946" s="192" t="s">
        <v>55</v>
      </c>
      <c r="D2946" s="192" t="s">
        <v>30</v>
      </c>
      <c r="E2946" s="192" t="s">
        <v>60</v>
      </c>
      <c r="F2946" s="194">
        <v>13907.643691818439</v>
      </c>
      <c r="G2946">
        <v>107</v>
      </c>
      <c r="H2946">
        <v>107</v>
      </c>
      <c r="I2946" s="167">
        <v>12637.127839739933</v>
      </c>
      <c r="J2946" s="22">
        <v>0.90864621784738975</v>
      </c>
      <c r="K2946" s="22" t="s">
        <v>366</v>
      </c>
      <c r="L2946" s="22" t="s">
        <v>58</v>
      </c>
      <c r="M29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46" s="24" t="str">
        <f>IFERROR(IF(Table1[[#This Row],[Medicare Rate in CR]]&gt;0,"Y","N"),"N")</f>
        <v>N</v>
      </c>
      <c r="O2946" s="166">
        <f>Table1[[#This Row],[Medicare Rate in CR]]*Table1[[#This Row],[SumOfUnits]]*Table1[[#This Row],[Actuarial Factor 06/20/2023]]</f>
        <v>0</v>
      </c>
      <c r="P29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18330.112950559178</v>
      </c>
      <c r="Q2946" s="166">
        <f>Table1[[#This Row],[Trended Medicare Pricing for all RHCs]]-Table1[[#This Row],[SumOfSFY24 Estimated Payment 5/04/23]]</f>
        <v>5692.9851108192452</v>
      </c>
      <c r="R2946" s="24">
        <f>Table1[[#This Row],[SumOfUnits]]*Table1[[#This Row],[Actuarial Factor 06/20/2023]]</f>
        <v>97.225145309670708</v>
      </c>
      <c r="S2946" s="23"/>
    </row>
    <row r="2947" spans="1:19" x14ac:dyDescent="0.25">
      <c r="A2947" s="192" t="s">
        <v>364</v>
      </c>
      <c r="B2947" s="193" t="s">
        <v>365</v>
      </c>
      <c r="C2947" s="192" t="s">
        <v>55</v>
      </c>
      <c r="D2947" s="192" t="s">
        <v>30</v>
      </c>
      <c r="E2947" s="192" t="s">
        <v>61</v>
      </c>
      <c r="F2947" s="194">
        <v>3498.8009829430484</v>
      </c>
      <c r="G2947">
        <v>26</v>
      </c>
      <c r="H2947">
        <v>26</v>
      </c>
      <c r="I2947" s="167">
        <v>3179.1722801519304</v>
      </c>
      <c r="J2947" s="22">
        <v>0.90864621784738975</v>
      </c>
      <c r="K2947" s="22" t="s">
        <v>366</v>
      </c>
      <c r="L2947" s="22" t="s">
        <v>58</v>
      </c>
      <c r="M29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47" s="24" t="str">
        <f>IFERROR(IF(Table1[[#This Row],[Medicare Rate in CR]]&gt;0,"Y","N"),"N")</f>
        <v>N</v>
      </c>
      <c r="O2947" s="166">
        <f>Table1[[#This Row],[Medicare Rate in CR]]*Table1[[#This Row],[SumOfUnits]]*Table1[[#This Row],[Actuarial Factor 06/20/2023]]</f>
        <v>0</v>
      </c>
      <c r="P29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4611.3790826120912</v>
      </c>
      <c r="Q2947" s="166">
        <f>Table1[[#This Row],[Trended Medicare Pricing for all RHCs]]-Table1[[#This Row],[SumOfSFY24 Estimated Payment 5/04/23]]</f>
        <v>1432.2068024601608</v>
      </c>
      <c r="R2947" s="24">
        <f>Table1[[#This Row],[SumOfUnits]]*Table1[[#This Row],[Actuarial Factor 06/20/2023]]</f>
        <v>23.624801664032134</v>
      </c>
      <c r="S2947" s="23"/>
    </row>
    <row r="2948" spans="1:19" x14ac:dyDescent="0.25">
      <c r="A2948" s="192" t="s">
        <v>364</v>
      </c>
      <c r="B2948" s="193" t="s">
        <v>365</v>
      </c>
      <c r="C2948" s="192" t="s">
        <v>55</v>
      </c>
      <c r="D2948" s="192" t="s">
        <v>30</v>
      </c>
      <c r="E2948" s="192" t="s">
        <v>62</v>
      </c>
      <c r="F2948" s="194">
        <v>43249.374616941364</v>
      </c>
      <c r="G2948">
        <v>324</v>
      </c>
      <c r="H2948">
        <v>324</v>
      </c>
      <c r="I2948" s="167">
        <v>45356.133253047279</v>
      </c>
      <c r="J2948" s="22">
        <v>1.0487118866981413</v>
      </c>
      <c r="K2948" s="22" t="s">
        <v>366</v>
      </c>
      <c r="L2948" s="22" t="s">
        <v>58</v>
      </c>
      <c r="M29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48" s="24" t="str">
        <f>IFERROR(IF(Table1[[#This Row],[Medicare Rate in CR]]&gt;0,"Y","N"),"N")</f>
        <v>N</v>
      </c>
      <c r="O2948" s="166">
        <f>Table1[[#This Row],[Medicare Rate in CR]]*Table1[[#This Row],[SumOfUnits]]*Table1[[#This Row],[Actuarial Factor 06/20/2023]]</f>
        <v>0</v>
      </c>
      <c r="P29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65788.924197990797</v>
      </c>
      <c r="Q2948" s="166">
        <f>Table1[[#This Row],[Trended Medicare Pricing for all RHCs]]-Table1[[#This Row],[SumOfSFY24 Estimated Payment 5/04/23]]</f>
        <v>20432.790944943517</v>
      </c>
      <c r="R2948" s="24">
        <f>Table1[[#This Row],[SumOfUnits]]*Table1[[#This Row],[Actuarial Factor 06/20/2023]]</f>
        <v>339.7826512901978</v>
      </c>
      <c r="S2948" s="23"/>
    </row>
    <row r="2949" spans="1:19" x14ac:dyDescent="0.25">
      <c r="A2949" s="192" t="s">
        <v>364</v>
      </c>
      <c r="B2949" s="193" t="s">
        <v>365</v>
      </c>
      <c r="C2949" s="192" t="s">
        <v>55</v>
      </c>
      <c r="D2949" s="192" t="s">
        <v>30</v>
      </c>
      <c r="E2949" s="192" t="s">
        <v>63</v>
      </c>
      <c r="F2949" s="194">
        <v>26650.025843692809</v>
      </c>
      <c r="G2949">
        <v>205</v>
      </c>
      <c r="H2949">
        <v>205</v>
      </c>
      <c r="I2949" s="167">
        <v>26720.527266117901</v>
      </c>
      <c r="J2949" s="22">
        <v>1.0026454541859957</v>
      </c>
      <c r="K2949" s="22" t="s">
        <v>366</v>
      </c>
      <c r="L2949" s="22" t="s">
        <v>58</v>
      </c>
      <c r="M29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49" s="24" t="str">
        <f>IFERROR(IF(Table1[[#This Row],[Medicare Rate in CR]]&gt;0,"Y","N"),"N")</f>
        <v>N</v>
      </c>
      <c r="O2949" s="166">
        <f>Table1[[#This Row],[Medicare Rate in CR]]*Table1[[#This Row],[SumOfUnits]]*Table1[[#This Row],[Actuarial Factor 06/20/2023]]</f>
        <v>0</v>
      </c>
      <c r="P29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38758.038147417916</v>
      </c>
      <c r="Q2949" s="166">
        <f>Table1[[#This Row],[Trended Medicare Pricing for all RHCs]]-Table1[[#This Row],[SumOfSFY24 Estimated Payment 5/04/23]]</f>
        <v>12037.510881300015</v>
      </c>
      <c r="R2949" s="24">
        <f>Table1[[#This Row],[SumOfUnits]]*Table1[[#This Row],[Actuarial Factor 06/20/2023]]</f>
        <v>205.54231810812911</v>
      </c>
      <c r="S2949" s="23"/>
    </row>
    <row r="2950" spans="1:19" x14ac:dyDescent="0.25">
      <c r="A2950" s="192" t="s">
        <v>364</v>
      </c>
      <c r="B2950" s="193" t="s">
        <v>365</v>
      </c>
      <c r="C2950" s="192" t="s">
        <v>55</v>
      </c>
      <c r="D2950" s="192" t="s">
        <v>30</v>
      </c>
      <c r="E2950" s="192" t="s">
        <v>64</v>
      </c>
      <c r="F2950" s="194">
        <v>9690.2996752433155</v>
      </c>
      <c r="G2950">
        <v>73</v>
      </c>
      <c r="H2950">
        <v>73</v>
      </c>
      <c r="I2950" s="167">
        <v>9500.3635261761265</v>
      </c>
      <c r="J2950" s="22">
        <v>0.98039935240058296</v>
      </c>
      <c r="K2950" s="22" t="s">
        <v>366</v>
      </c>
      <c r="L2950" s="22" t="s">
        <v>58</v>
      </c>
      <c r="M29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50" s="24" t="str">
        <f>IFERROR(IF(Table1[[#This Row],[Medicare Rate in CR]]&gt;0,"Y","N"),"N")</f>
        <v>N</v>
      </c>
      <c r="O2950" s="166">
        <f>Table1[[#This Row],[Medicare Rate in CR]]*Table1[[#This Row],[SumOfUnits]]*Table1[[#This Row],[Actuarial Factor 06/20/2023]]</f>
        <v>0</v>
      </c>
      <c r="P29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13780.246485958225</v>
      </c>
      <c r="Q2950" s="166">
        <f>Table1[[#This Row],[Trended Medicare Pricing for all RHCs]]-Table1[[#This Row],[SumOfSFY24 Estimated Payment 5/04/23]]</f>
        <v>4279.8829597820986</v>
      </c>
      <c r="R2950" s="24">
        <f>Table1[[#This Row],[SumOfUnits]]*Table1[[#This Row],[Actuarial Factor 06/20/2023]]</f>
        <v>71.56915272524256</v>
      </c>
      <c r="S2950" s="23"/>
    </row>
    <row r="2951" spans="1:19" x14ac:dyDescent="0.25">
      <c r="A2951" s="192" t="s">
        <v>364</v>
      </c>
      <c r="B2951" s="193" t="s">
        <v>365</v>
      </c>
      <c r="C2951" s="192" t="s">
        <v>55</v>
      </c>
      <c r="D2951" s="192" t="s">
        <v>30</v>
      </c>
      <c r="E2951" s="192" t="s">
        <v>77</v>
      </c>
      <c r="F2951" s="194">
        <v>30106.74840609041</v>
      </c>
      <c r="G2951">
        <v>224</v>
      </c>
      <c r="H2951">
        <v>224</v>
      </c>
      <c r="I2951" s="167">
        <v>38135.970765713566</v>
      </c>
      <c r="J2951" s="22">
        <v>1.2666917812352958</v>
      </c>
      <c r="K2951" s="22" t="s">
        <v>366</v>
      </c>
      <c r="L2951" s="22" t="s">
        <v>58</v>
      </c>
      <c r="M29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51" s="24" t="str">
        <f>IFERROR(IF(Table1[[#This Row],[Medicare Rate in CR]]&gt;0,"Y","N"),"N")</f>
        <v>N</v>
      </c>
      <c r="O2951" s="166">
        <f>Table1[[#This Row],[Medicare Rate in CR]]*Table1[[#This Row],[SumOfUnits]]*Table1[[#This Row],[Actuarial Factor 06/20/2023]]</f>
        <v>0</v>
      </c>
      <c r="P29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55316.101924402014</v>
      </c>
      <c r="Q2951" s="166">
        <f>Table1[[#This Row],[Trended Medicare Pricing for all RHCs]]-Table1[[#This Row],[SumOfSFY24 Estimated Payment 5/04/23]]</f>
        <v>17180.131158688448</v>
      </c>
      <c r="R2951" s="24">
        <f>Table1[[#This Row],[SumOfUnits]]*Table1[[#This Row],[Actuarial Factor 06/20/2023]]</f>
        <v>283.73895899670629</v>
      </c>
      <c r="S2951" s="23"/>
    </row>
    <row r="2952" spans="1:19" x14ac:dyDescent="0.25">
      <c r="A2952" s="192" t="s">
        <v>364</v>
      </c>
      <c r="B2952" s="193" t="s">
        <v>365</v>
      </c>
      <c r="C2952" s="192" t="s">
        <v>55</v>
      </c>
      <c r="D2952" s="192" t="s">
        <v>32</v>
      </c>
      <c r="E2952" s="192" t="s">
        <v>80</v>
      </c>
      <c r="F2952" s="194">
        <v>538.26732196203136</v>
      </c>
      <c r="G2952">
        <v>4</v>
      </c>
      <c r="H2952">
        <v>4</v>
      </c>
      <c r="I2952" s="167">
        <v>694.20585014050278</v>
      </c>
      <c r="J2952" s="22">
        <v>1.2897046166764534</v>
      </c>
      <c r="K2952" s="22" t="s">
        <v>366</v>
      </c>
      <c r="L2952" s="22" t="s">
        <v>58</v>
      </c>
      <c r="M29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52" s="24" t="str">
        <f>IFERROR(IF(Table1[[#This Row],[Medicare Rate in CR]]&gt;0,"Y","N"),"N")</f>
        <v>N</v>
      </c>
      <c r="O2952" s="166">
        <f>Table1[[#This Row],[Medicare Rate in CR]]*Table1[[#This Row],[SumOfUnits]]*Table1[[#This Row],[Actuarial Factor 06/20/2023]]</f>
        <v>0</v>
      </c>
      <c r="P29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1006.9433343863558</v>
      </c>
      <c r="Q2952" s="166">
        <f>Table1[[#This Row],[Trended Medicare Pricing for all RHCs]]-Table1[[#This Row],[SumOfSFY24 Estimated Payment 5/04/23]]</f>
        <v>312.73748424585301</v>
      </c>
      <c r="R2952" s="24">
        <f>Table1[[#This Row],[SumOfUnits]]*Table1[[#This Row],[Actuarial Factor 06/20/2023]]</f>
        <v>5.1588184667058137</v>
      </c>
      <c r="S2952" s="23"/>
    </row>
    <row r="2953" spans="1:19" x14ac:dyDescent="0.25">
      <c r="A2953" s="192" t="s">
        <v>364</v>
      </c>
      <c r="B2953" s="193" t="s">
        <v>365</v>
      </c>
      <c r="C2953" s="192" t="s">
        <v>55</v>
      </c>
      <c r="D2953" s="192" t="s">
        <v>32</v>
      </c>
      <c r="E2953" s="192" t="s">
        <v>81</v>
      </c>
      <c r="F2953" s="194">
        <v>1072.8148790594585</v>
      </c>
      <c r="G2953">
        <v>8</v>
      </c>
      <c r="H2953">
        <v>8</v>
      </c>
      <c r="I2953" s="167">
        <v>1109.2570223932676</v>
      </c>
      <c r="J2953" s="22">
        <v>1.0339687154281063</v>
      </c>
      <c r="K2953" s="22" t="s">
        <v>366</v>
      </c>
      <c r="L2953" s="22" t="s">
        <v>58</v>
      </c>
      <c r="M29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53" s="24" t="str">
        <f>IFERROR(IF(Table1[[#This Row],[Medicare Rate in CR]]&gt;0,"Y","N"),"N")</f>
        <v>N</v>
      </c>
      <c r="O2953" s="166">
        <f>Table1[[#This Row],[Medicare Rate in CR]]*Table1[[#This Row],[SumOfUnits]]*Table1[[#This Row],[Actuarial Factor 06/20/2023]]</f>
        <v>0</v>
      </c>
      <c r="P29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1608.9737137681741</v>
      </c>
      <c r="Q2953" s="166">
        <f>Table1[[#This Row],[Trended Medicare Pricing for all RHCs]]-Table1[[#This Row],[SumOfSFY24 Estimated Payment 5/04/23]]</f>
        <v>499.71669137490653</v>
      </c>
      <c r="R2953" s="24">
        <f>Table1[[#This Row],[SumOfUnits]]*Table1[[#This Row],[Actuarial Factor 06/20/2023]]</f>
        <v>8.2717497234248505</v>
      </c>
      <c r="S2953" s="23"/>
    </row>
    <row r="2954" spans="1:19" x14ac:dyDescent="0.25">
      <c r="A2954" s="192" t="s">
        <v>364</v>
      </c>
      <c r="B2954" s="193" t="s">
        <v>365</v>
      </c>
      <c r="C2954" s="192" t="s">
        <v>55</v>
      </c>
      <c r="D2954" s="192" t="s">
        <v>32</v>
      </c>
      <c r="E2954" s="192" t="s">
        <v>66</v>
      </c>
      <c r="F2954" s="194">
        <v>134.56683049050784</v>
      </c>
      <c r="G2954">
        <v>1</v>
      </c>
      <c r="H2954">
        <v>1</v>
      </c>
      <c r="I2954" s="167">
        <v>143.6945003386453</v>
      </c>
      <c r="J2954" s="22">
        <v>1.0678300129004028</v>
      </c>
      <c r="K2954" s="22" t="s">
        <v>366</v>
      </c>
      <c r="L2954" s="22" t="s">
        <v>58</v>
      </c>
      <c r="M29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54" s="24" t="str">
        <f>IFERROR(IF(Table1[[#This Row],[Medicare Rate in CR]]&gt;0,"Y","N"),"N")</f>
        <v>N</v>
      </c>
      <c r="O2954" s="166">
        <f>Table1[[#This Row],[Medicare Rate in CR]]*Table1[[#This Row],[SumOfUnits]]*Table1[[#This Row],[Actuarial Factor 06/20/2023]]</f>
        <v>0</v>
      </c>
      <c r="P29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208.42840675383542</v>
      </c>
      <c r="Q2954" s="166">
        <f>Table1[[#This Row],[Trended Medicare Pricing for all RHCs]]-Table1[[#This Row],[SumOfSFY24 Estimated Payment 5/04/23]]</f>
        <v>64.73390641519012</v>
      </c>
      <c r="R2954" s="24">
        <f>Table1[[#This Row],[SumOfUnits]]*Table1[[#This Row],[Actuarial Factor 06/20/2023]]</f>
        <v>1.0678300129004028</v>
      </c>
      <c r="S2954" s="23"/>
    </row>
    <row r="2955" spans="1:19" x14ac:dyDescent="0.25">
      <c r="A2955" s="192" t="s">
        <v>364</v>
      </c>
      <c r="B2955" s="193" t="s">
        <v>365</v>
      </c>
      <c r="C2955" s="192" t="s">
        <v>55</v>
      </c>
      <c r="D2955" s="192" t="s">
        <v>32</v>
      </c>
      <c r="E2955" s="192" t="s">
        <v>100</v>
      </c>
      <c r="F2955" s="194">
        <v>538.26732196203136</v>
      </c>
      <c r="G2955">
        <v>4</v>
      </c>
      <c r="H2955">
        <v>4</v>
      </c>
      <c r="I2955" s="167">
        <v>676.94898592907657</v>
      </c>
      <c r="J2955" s="22">
        <v>1.2576445909098446</v>
      </c>
      <c r="K2955" s="22" t="s">
        <v>366</v>
      </c>
      <c r="L2955" s="22" t="s">
        <v>58</v>
      </c>
      <c r="M29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55" s="24" t="str">
        <f>IFERROR(IF(Table1[[#This Row],[Medicare Rate in CR]]&gt;0,"Y","N"),"N")</f>
        <v>N</v>
      </c>
      <c r="O2955" s="166">
        <f>Table1[[#This Row],[Medicare Rate in CR]]*Table1[[#This Row],[SumOfUnits]]*Table1[[#This Row],[Actuarial Factor 06/20/2023]]</f>
        <v>0</v>
      </c>
      <c r="P29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981.912308810024</v>
      </c>
      <c r="Q2955" s="166">
        <f>Table1[[#This Row],[Trended Medicare Pricing for all RHCs]]-Table1[[#This Row],[SumOfSFY24 Estimated Payment 5/04/23]]</f>
        <v>304.96332288094743</v>
      </c>
      <c r="R2955" s="24">
        <f>Table1[[#This Row],[SumOfUnits]]*Table1[[#This Row],[Actuarial Factor 06/20/2023]]</f>
        <v>5.0305783636393784</v>
      </c>
      <c r="S2955" s="23"/>
    </row>
    <row r="2956" spans="1:19" x14ac:dyDescent="0.25">
      <c r="A2956" s="192" t="s">
        <v>364</v>
      </c>
      <c r="B2956" s="193" t="s">
        <v>365</v>
      </c>
      <c r="C2956" s="192" t="s">
        <v>55</v>
      </c>
      <c r="D2956" s="192" t="s">
        <v>31</v>
      </c>
      <c r="E2956" s="192" t="s">
        <v>68</v>
      </c>
      <c r="F2956" s="194">
        <v>1345.6683049050782</v>
      </c>
      <c r="G2956">
        <v>10</v>
      </c>
      <c r="H2956">
        <v>10</v>
      </c>
      <c r="I2956" s="167">
        <v>1450.4378333855782</v>
      </c>
      <c r="J2956" s="22">
        <v>1.0778568746091484</v>
      </c>
      <c r="K2956" s="22" t="s">
        <v>366</v>
      </c>
      <c r="L2956" s="22" t="s">
        <v>58</v>
      </c>
      <c r="M29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56" s="24" t="str">
        <f>IFERROR(IF(Table1[[#This Row],[Medicare Rate in CR]]&gt;0,"Y","N"),"N")</f>
        <v>N</v>
      </c>
      <c r="O2956" s="166">
        <f>Table1[[#This Row],[Medicare Rate in CR]]*Table1[[#This Row],[SumOfUnits]]*Table1[[#This Row],[Actuarial Factor 06/20/2023]]</f>
        <v>0</v>
      </c>
      <c r="P29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2103.8553736961421</v>
      </c>
      <c r="Q2956" s="166">
        <f>Table1[[#This Row],[Trended Medicare Pricing for all RHCs]]-Table1[[#This Row],[SumOfSFY24 Estimated Payment 5/04/23]]</f>
        <v>653.41754031056394</v>
      </c>
      <c r="R2956" s="24">
        <f>Table1[[#This Row],[SumOfUnits]]*Table1[[#This Row],[Actuarial Factor 06/20/2023]]</f>
        <v>10.778568746091484</v>
      </c>
      <c r="S2956" s="23"/>
    </row>
    <row r="2957" spans="1:19" x14ac:dyDescent="0.25">
      <c r="A2957" s="192" t="s">
        <v>364</v>
      </c>
      <c r="B2957" s="193" t="s">
        <v>365</v>
      </c>
      <c r="C2957" s="192" t="s">
        <v>55</v>
      </c>
      <c r="D2957" s="192" t="s">
        <v>31</v>
      </c>
      <c r="E2957" s="192" t="s">
        <v>74</v>
      </c>
      <c r="F2957" s="194">
        <v>538.26732196203136</v>
      </c>
      <c r="G2957">
        <v>4</v>
      </c>
      <c r="H2957">
        <v>4</v>
      </c>
      <c r="I2957" s="167">
        <v>558.31807212063825</v>
      </c>
      <c r="J2957" s="22">
        <v>1.0372505432533414</v>
      </c>
      <c r="K2957" s="22" t="s">
        <v>366</v>
      </c>
      <c r="L2957" s="22" t="s">
        <v>58</v>
      </c>
      <c r="M29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57" s="24" t="str">
        <f>IFERROR(IF(Table1[[#This Row],[Medicare Rate in CR]]&gt;0,"Y","N"),"N")</f>
        <v>N</v>
      </c>
      <c r="O2957" s="166">
        <f>Table1[[#This Row],[Medicare Rate in CR]]*Table1[[#This Row],[SumOfUnits]]*Table1[[#This Row],[Actuarial Factor 06/20/2023]]</f>
        <v>0</v>
      </c>
      <c r="P29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809.83855303946621</v>
      </c>
      <c r="Q2957" s="166">
        <f>Table1[[#This Row],[Trended Medicare Pricing for all RHCs]]-Table1[[#This Row],[SumOfSFY24 Estimated Payment 5/04/23]]</f>
        <v>251.52048091882796</v>
      </c>
      <c r="R2957" s="24">
        <f>Table1[[#This Row],[SumOfUnits]]*Table1[[#This Row],[Actuarial Factor 06/20/2023]]</f>
        <v>4.1490021730133657</v>
      </c>
      <c r="S2957" s="23"/>
    </row>
    <row r="2958" spans="1:19" x14ac:dyDescent="0.25">
      <c r="A2958" s="192" t="s">
        <v>364</v>
      </c>
      <c r="B2958" s="193" t="s">
        <v>365</v>
      </c>
      <c r="C2958" s="192" t="s">
        <v>55</v>
      </c>
      <c r="D2958" s="192" t="s">
        <v>31</v>
      </c>
      <c r="E2958" s="192" t="s">
        <v>69</v>
      </c>
      <c r="F2958" s="194">
        <v>4027.7055025537261</v>
      </c>
      <c r="G2958">
        <v>30</v>
      </c>
      <c r="H2958">
        <v>30</v>
      </c>
      <c r="I2958" s="167">
        <v>4218.81159478259</v>
      </c>
      <c r="J2958" s="22">
        <v>1.0474478812087167</v>
      </c>
      <c r="K2958" s="22" t="s">
        <v>366</v>
      </c>
      <c r="L2958" s="22" t="s">
        <v>58</v>
      </c>
      <c r="M29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2958" s="24" t="str">
        <f>IFERROR(IF(Table1[[#This Row],[Medicare Rate in CR]]&gt;0,"Y","N"),"N")</f>
        <v>N</v>
      </c>
      <c r="O2958" s="166">
        <f>Table1[[#This Row],[Medicare Rate in CR]]*Table1[[#This Row],[SumOfUnits]]*Table1[[#This Row],[Actuarial Factor 06/20/2023]]</f>
        <v>0</v>
      </c>
      <c r="P29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6119.3725370340962</v>
      </c>
      <c r="Q2958" s="166">
        <f>Table1[[#This Row],[Trended Medicare Pricing for all RHCs]]-Table1[[#This Row],[SumOfSFY24 Estimated Payment 5/04/23]]</f>
        <v>1900.5609422515063</v>
      </c>
      <c r="R2958" s="24">
        <f>Table1[[#This Row],[SumOfUnits]]*Table1[[#This Row],[Actuarial Factor 06/20/2023]]</f>
        <v>31.4234364362615</v>
      </c>
      <c r="S2958" s="23"/>
    </row>
    <row r="2959" spans="1:19" x14ac:dyDescent="0.25">
      <c r="A2959" s="192" t="s">
        <v>367</v>
      </c>
      <c r="B2959" s="193" t="s">
        <v>368</v>
      </c>
      <c r="C2959" s="192" t="s">
        <v>88</v>
      </c>
      <c r="D2959" s="192" t="s">
        <v>30</v>
      </c>
      <c r="E2959" s="192" t="s">
        <v>59</v>
      </c>
      <c r="F2959" s="194">
        <v>145.86103883588709</v>
      </c>
      <c r="G2959">
        <v>1</v>
      </c>
      <c r="H2959">
        <v>1</v>
      </c>
      <c r="I2959" s="167">
        <v>128.94315265242363</v>
      </c>
      <c r="J2959" s="22">
        <v>0.88401367274986775</v>
      </c>
      <c r="K2959" s="22" t="s">
        <v>369</v>
      </c>
      <c r="L2959" s="22" t="s">
        <v>58</v>
      </c>
      <c r="M2959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59" s="24" t="str">
        <f>IFERROR(IF(Table1[[#This Row],[Medicare Rate in CR]]&gt;0,"Y","N"),"N")</f>
        <v>Y</v>
      </c>
      <c r="O2959" s="166">
        <f>Table1[[#This Row],[Medicare Rate in CR]]*Table1[[#This Row],[SumOfUnits]]*Table1[[#This Row],[Actuarial Factor 06/20/2023]]</f>
        <v>312.51651359053324</v>
      </c>
      <c r="P29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312.51651359053324</v>
      </c>
      <c r="Q2959" s="166">
        <f>Table1[[#This Row],[Trended Medicare Pricing for all RHCs]]-Table1[[#This Row],[SumOfSFY24 Estimated Payment 5/04/23]]</f>
        <v>183.5733609381096</v>
      </c>
      <c r="R2959" s="24">
        <f>Table1[[#This Row],[SumOfUnits]]*Table1[[#This Row],[Actuarial Factor 06/20/2023]]</f>
        <v>0.88401367274986775</v>
      </c>
      <c r="S2959" s="23"/>
    </row>
    <row r="2960" spans="1:19" x14ac:dyDescent="0.25">
      <c r="A2960" s="192" t="s">
        <v>367</v>
      </c>
      <c r="B2960" s="193" t="s">
        <v>368</v>
      </c>
      <c r="C2960" s="192" t="s">
        <v>88</v>
      </c>
      <c r="D2960" s="192" t="s">
        <v>30</v>
      </c>
      <c r="E2960" s="192" t="s">
        <v>62</v>
      </c>
      <c r="F2960" s="194">
        <v>437.58311650766126</v>
      </c>
      <c r="G2960">
        <v>3</v>
      </c>
      <c r="H2960">
        <v>3</v>
      </c>
      <c r="I2960" s="167">
        <v>435.04787021601095</v>
      </c>
      <c r="J2960" s="22">
        <v>0.99420625203302171</v>
      </c>
      <c r="K2960" s="22" t="s">
        <v>369</v>
      </c>
      <c r="L2960" s="22" t="s">
        <v>58</v>
      </c>
      <c r="M2960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60" s="24" t="str">
        <f>IFERROR(IF(Table1[[#This Row],[Medicare Rate in CR]]&gt;0,"Y","N"),"N")</f>
        <v>Y</v>
      </c>
      <c r="O2960" s="166">
        <f>Table1[[#This Row],[Medicare Rate in CR]]*Table1[[#This Row],[SumOfUnits]]*Table1[[#This Row],[Actuarial Factor 06/20/2023]]</f>
        <v>1054.4153826561414</v>
      </c>
      <c r="P29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1054.4153826561414</v>
      </c>
      <c r="Q2960" s="166">
        <f>Table1[[#This Row],[Trended Medicare Pricing for all RHCs]]-Table1[[#This Row],[SumOfSFY24 Estimated Payment 5/04/23]]</f>
        <v>619.36751244013044</v>
      </c>
      <c r="R2960" s="24">
        <f>Table1[[#This Row],[SumOfUnits]]*Table1[[#This Row],[Actuarial Factor 06/20/2023]]</f>
        <v>2.9826187560990651</v>
      </c>
      <c r="S2960" s="23"/>
    </row>
    <row r="2961" spans="1:19" x14ac:dyDescent="0.25">
      <c r="A2961" s="192" t="s">
        <v>367</v>
      </c>
      <c r="B2961" s="193" t="s">
        <v>368</v>
      </c>
      <c r="C2961" s="192" t="s">
        <v>88</v>
      </c>
      <c r="D2961" s="192" t="s">
        <v>30</v>
      </c>
      <c r="E2961" s="192" t="s">
        <v>64</v>
      </c>
      <c r="F2961" s="194">
        <v>145.86103883588709</v>
      </c>
      <c r="G2961">
        <v>1</v>
      </c>
      <c r="H2961">
        <v>1</v>
      </c>
      <c r="I2961" s="167">
        <v>136.85891467871258</v>
      </c>
      <c r="J2961" s="22">
        <v>0.93828287369252128</v>
      </c>
      <c r="K2961" s="22" t="s">
        <v>369</v>
      </c>
      <c r="L2961" s="22" t="s">
        <v>58</v>
      </c>
      <c r="M2961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61" s="24" t="str">
        <f>IFERROR(IF(Table1[[#This Row],[Medicare Rate in CR]]&gt;0,"Y","N"),"N")</f>
        <v>Y</v>
      </c>
      <c r="O2961" s="166">
        <f>Table1[[#This Row],[Medicare Rate in CR]]*Table1[[#This Row],[SumOfUnits]]*Table1[[#This Row],[Actuarial Factor 06/20/2023]]</f>
        <v>331.70176150778013</v>
      </c>
      <c r="P29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331.70176150778013</v>
      </c>
      <c r="Q2961" s="166">
        <f>Table1[[#This Row],[Trended Medicare Pricing for all RHCs]]-Table1[[#This Row],[SumOfSFY24 Estimated Payment 5/04/23]]</f>
        <v>194.84284682906755</v>
      </c>
      <c r="R2961" s="24">
        <f>Table1[[#This Row],[SumOfUnits]]*Table1[[#This Row],[Actuarial Factor 06/20/2023]]</f>
        <v>0.93828287369252128</v>
      </c>
      <c r="S2961" s="23"/>
    </row>
    <row r="2962" spans="1:19" x14ac:dyDescent="0.25">
      <c r="A2962" s="192" t="s">
        <v>367</v>
      </c>
      <c r="B2962" s="193" t="s">
        <v>368</v>
      </c>
      <c r="C2962" s="192" t="s">
        <v>72</v>
      </c>
      <c r="D2962" s="192" t="s">
        <v>30</v>
      </c>
      <c r="E2962" s="192" t="s">
        <v>60</v>
      </c>
      <c r="F2962" s="194">
        <v>145.86103883588709</v>
      </c>
      <c r="G2962">
        <v>1</v>
      </c>
      <c r="H2962">
        <v>1</v>
      </c>
      <c r="I2962" s="167">
        <v>148.63125713315247</v>
      </c>
      <c r="J2962" s="22">
        <v>1.0189921744653296</v>
      </c>
      <c r="K2962" s="22" t="s">
        <v>369</v>
      </c>
      <c r="L2962" s="22" t="s">
        <v>58</v>
      </c>
      <c r="M2962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62" s="24" t="str">
        <f>IFERROR(IF(Table1[[#This Row],[Medicare Rate in CR]]&gt;0,"Y","N"),"N")</f>
        <v>Y</v>
      </c>
      <c r="O2962" s="166">
        <f>Table1[[#This Row],[Medicare Rate in CR]]*Table1[[#This Row],[SumOfUnits]]*Table1[[#This Row],[Actuarial Factor 06/20/2023]]</f>
        <v>360.23411351698331</v>
      </c>
      <c r="P29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360.23411351698331</v>
      </c>
      <c r="Q2962" s="166">
        <f>Table1[[#This Row],[Trended Medicare Pricing for all RHCs]]-Table1[[#This Row],[SumOfSFY24 Estimated Payment 5/04/23]]</f>
        <v>211.60285638383084</v>
      </c>
      <c r="R2962" s="24">
        <f>Table1[[#This Row],[SumOfUnits]]*Table1[[#This Row],[Actuarial Factor 06/20/2023]]</f>
        <v>1.0189921744653296</v>
      </c>
      <c r="S2962" s="23"/>
    </row>
    <row r="2963" spans="1:19" x14ac:dyDescent="0.25">
      <c r="A2963" s="192" t="s">
        <v>367</v>
      </c>
      <c r="B2963" s="193" t="s">
        <v>368</v>
      </c>
      <c r="C2963" s="192" t="s">
        <v>75</v>
      </c>
      <c r="D2963" s="192" t="s">
        <v>30</v>
      </c>
      <c r="E2963" s="192" t="s">
        <v>62</v>
      </c>
      <c r="F2963" s="194">
        <v>145.86103883588709</v>
      </c>
      <c r="G2963">
        <v>1</v>
      </c>
      <c r="H2963">
        <v>1</v>
      </c>
      <c r="I2963" s="167">
        <v>149.56089917986597</v>
      </c>
      <c r="J2963" s="22">
        <v>1.0253656519486449</v>
      </c>
      <c r="K2963" s="22" t="s">
        <v>369</v>
      </c>
      <c r="L2963" s="22" t="s">
        <v>58</v>
      </c>
      <c r="M2963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63" s="24" t="str">
        <f>IFERROR(IF(Table1[[#This Row],[Medicare Rate in CR]]&gt;0,"Y","N"),"N")</f>
        <v>Y</v>
      </c>
      <c r="O2963" s="166">
        <f>Table1[[#This Row],[Medicare Rate in CR]]*Table1[[#This Row],[SumOfUnits]]*Table1[[#This Row],[Actuarial Factor 06/20/2023]]</f>
        <v>362.48726527688495</v>
      </c>
      <c r="P29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362.48726527688495</v>
      </c>
      <c r="Q2963" s="166">
        <f>Table1[[#This Row],[Trended Medicare Pricing for all RHCs]]-Table1[[#This Row],[SumOfSFY24 Estimated Payment 5/04/23]]</f>
        <v>212.92636609701898</v>
      </c>
      <c r="R2963" s="24">
        <f>Table1[[#This Row],[SumOfUnits]]*Table1[[#This Row],[Actuarial Factor 06/20/2023]]</f>
        <v>1.0253656519486449</v>
      </c>
      <c r="S2963" s="23"/>
    </row>
    <row r="2964" spans="1:19" x14ac:dyDescent="0.25">
      <c r="A2964" s="192" t="s">
        <v>367</v>
      </c>
      <c r="B2964" s="193" t="s">
        <v>368</v>
      </c>
      <c r="C2964" s="192" t="s">
        <v>90</v>
      </c>
      <c r="D2964" s="192" t="s">
        <v>30</v>
      </c>
      <c r="E2964" s="192" t="s">
        <v>60</v>
      </c>
      <c r="F2964" s="194">
        <v>437.58311650766126</v>
      </c>
      <c r="G2964">
        <v>3</v>
      </c>
      <c r="H2964">
        <v>3</v>
      </c>
      <c r="I2964" s="167">
        <v>359.94800877714829</v>
      </c>
      <c r="J2964" s="22">
        <v>0.8225820311576082</v>
      </c>
      <c r="K2964" s="22" t="s">
        <v>369</v>
      </c>
      <c r="L2964" s="22" t="s">
        <v>58</v>
      </c>
      <c r="M2964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64" s="24" t="str">
        <f>IFERROR(IF(Table1[[#This Row],[Medicare Rate in CR]]&gt;0,"Y","N"),"N")</f>
        <v>Y</v>
      </c>
      <c r="O2964" s="166">
        <f>Table1[[#This Row],[Medicare Rate in CR]]*Table1[[#This Row],[SumOfUnits]]*Table1[[#This Row],[Actuarial Factor 06/20/2023]]</f>
        <v>872.39759896451289</v>
      </c>
      <c r="P29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872.39759896451289</v>
      </c>
      <c r="Q2964" s="166">
        <f>Table1[[#This Row],[Trended Medicare Pricing for all RHCs]]-Table1[[#This Row],[SumOfSFY24 Estimated Payment 5/04/23]]</f>
        <v>512.44959018736461</v>
      </c>
      <c r="R2964" s="24">
        <f>Table1[[#This Row],[SumOfUnits]]*Table1[[#This Row],[Actuarial Factor 06/20/2023]]</f>
        <v>2.4677460934728246</v>
      </c>
      <c r="S2964" s="23"/>
    </row>
    <row r="2965" spans="1:19" x14ac:dyDescent="0.25">
      <c r="A2965" s="192" t="s">
        <v>367</v>
      </c>
      <c r="B2965" s="193" t="s">
        <v>368</v>
      </c>
      <c r="C2965" s="192" t="s">
        <v>95</v>
      </c>
      <c r="D2965" s="192" t="s">
        <v>30</v>
      </c>
      <c r="E2965" s="192" t="s">
        <v>61</v>
      </c>
      <c r="F2965" s="194">
        <v>145.86103883588709</v>
      </c>
      <c r="G2965">
        <v>1</v>
      </c>
      <c r="H2965">
        <v>1</v>
      </c>
      <c r="I2965" s="167">
        <v>135.96604594893796</v>
      </c>
      <c r="J2965" s="22">
        <v>0.93216150820040233</v>
      </c>
      <c r="K2965" s="22" t="s">
        <v>369</v>
      </c>
      <c r="L2965" s="22" t="s">
        <v>58</v>
      </c>
      <c r="M2965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65" s="24" t="str">
        <f>IFERROR(IF(Table1[[#This Row],[Medicare Rate in CR]]&gt;0,"Y","N"),"N")</f>
        <v>Y</v>
      </c>
      <c r="O2965" s="166">
        <f>Table1[[#This Row],[Medicare Rate in CR]]*Table1[[#This Row],[SumOfUnits]]*Table1[[#This Row],[Actuarial Factor 06/20/2023]]</f>
        <v>329.53773637900622</v>
      </c>
      <c r="P29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329.53773637900622</v>
      </c>
      <c r="Q2965" s="166">
        <f>Table1[[#This Row],[Trended Medicare Pricing for all RHCs]]-Table1[[#This Row],[SumOfSFY24 Estimated Payment 5/04/23]]</f>
        <v>193.57169043006826</v>
      </c>
      <c r="R2965" s="24">
        <f>Table1[[#This Row],[SumOfUnits]]*Table1[[#This Row],[Actuarial Factor 06/20/2023]]</f>
        <v>0.93216150820040233</v>
      </c>
      <c r="S2965" s="23"/>
    </row>
    <row r="2966" spans="1:19" x14ac:dyDescent="0.25">
      <c r="A2966" s="192" t="s">
        <v>367</v>
      </c>
      <c r="B2966" s="193" t="s">
        <v>368</v>
      </c>
      <c r="C2966" s="192" t="s">
        <v>76</v>
      </c>
      <c r="D2966" s="192" t="s">
        <v>30</v>
      </c>
      <c r="E2966" s="192" t="s">
        <v>59</v>
      </c>
      <c r="F2966" s="194">
        <v>291.94000000000005</v>
      </c>
      <c r="G2966">
        <v>2</v>
      </c>
      <c r="H2966">
        <v>2</v>
      </c>
      <c r="I2966" s="167">
        <v>303.51504377049372</v>
      </c>
      <c r="J2966" s="22">
        <v>1.0396487078526193</v>
      </c>
      <c r="K2966" s="22" t="s">
        <v>369</v>
      </c>
      <c r="L2966" s="22" t="s">
        <v>58</v>
      </c>
      <c r="M2966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66" s="24" t="str">
        <f>IFERROR(IF(Table1[[#This Row],[Medicare Rate in CR]]&gt;0,"Y","N"),"N")</f>
        <v>Y</v>
      </c>
      <c r="O2966" s="166">
        <f>Table1[[#This Row],[Medicare Rate in CR]]*Table1[[#This Row],[SumOfUnits]]*Table1[[#This Row],[Actuarial Factor 06/20/2023]]</f>
        <v>735.07322240011592</v>
      </c>
      <c r="P29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735.07322240011592</v>
      </c>
      <c r="Q2966" s="166">
        <f>Table1[[#This Row],[Trended Medicare Pricing for all RHCs]]-Table1[[#This Row],[SumOfSFY24 Estimated Payment 5/04/23]]</f>
        <v>431.5581786296222</v>
      </c>
      <c r="R2966" s="24">
        <f>Table1[[#This Row],[SumOfUnits]]*Table1[[#This Row],[Actuarial Factor 06/20/2023]]</f>
        <v>2.0792974157052386</v>
      </c>
      <c r="S2966" s="23"/>
    </row>
    <row r="2967" spans="1:19" x14ac:dyDescent="0.25">
      <c r="A2967" s="192" t="s">
        <v>367</v>
      </c>
      <c r="B2967" s="193" t="s">
        <v>368</v>
      </c>
      <c r="C2967" s="192" t="s">
        <v>76</v>
      </c>
      <c r="D2967" s="192" t="s">
        <v>31</v>
      </c>
      <c r="E2967" s="192" t="s">
        <v>74</v>
      </c>
      <c r="F2967" s="194">
        <v>729.30519417943538</v>
      </c>
      <c r="G2967">
        <v>5</v>
      </c>
      <c r="H2967">
        <v>5</v>
      </c>
      <c r="I2967" s="167">
        <v>879.6670352261699</v>
      </c>
      <c r="J2967" s="22">
        <v>1.2061713563083991</v>
      </c>
      <c r="K2967" s="22" t="s">
        <v>369</v>
      </c>
      <c r="L2967" s="22" t="s">
        <v>58</v>
      </c>
      <c r="M2967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67" s="24" t="str">
        <f>IFERROR(IF(Table1[[#This Row],[Medicare Rate in CR]]&gt;0,"Y","N"),"N")</f>
        <v>Y</v>
      </c>
      <c r="O2967" s="166">
        <f>Table1[[#This Row],[Medicare Rate in CR]]*Table1[[#This Row],[SumOfUnits]]*Table1[[#This Row],[Actuarial Factor 06/20/2023]]</f>
        <v>2132.0284894107263</v>
      </c>
      <c r="P29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2132.0284894107263</v>
      </c>
      <c r="Q2967" s="166">
        <f>Table1[[#This Row],[Trended Medicare Pricing for all RHCs]]-Table1[[#This Row],[SumOfSFY24 Estimated Payment 5/04/23]]</f>
        <v>1252.3614541845564</v>
      </c>
      <c r="R2967" s="24">
        <f>Table1[[#This Row],[SumOfUnits]]*Table1[[#This Row],[Actuarial Factor 06/20/2023]]</f>
        <v>6.0308567815419956</v>
      </c>
      <c r="S2967" s="23"/>
    </row>
    <row r="2968" spans="1:19" x14ac:dyDescent="0.25">
      <c r="A2968" s="192" t="s">
        <v>367</v>
      </c>
      <c r="B2968" s="193" t="s">
        <v>368</v>
      </c>
      <c r="C2968" s="192" t="s">
        <v>76</v>
      </c>
      <c r="D2968" s="192" t="s">
        <v>31</v>
      </c>
      <c r="E2968" s="192" t="s">
        <v>69</v>
      </c>
      <c r="F2968" s="194">
        <v>145.86103883588709</v>
      </c>
      <c r="G2968">
        <v>1</v>
      </c>
      <c r="H2968">
        <v>1</v>
      </c>
      <c r="I2968" s="167">
        <v>152.57950285245926</v>
      </c>
      <c r="J2968" s="22">
        <v>1.0460607169000855</v>
      </c>
      <c r="K2968" s="22" t="s">
        <v>369</v>
      </c>
      <c r="L2968" s="22" t="s">
        <v>58</v>
      </c>
      <c r="M2968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68" s="24" t="str">
        <f>IFERROR(IF(Table1[[#This Row],[Medicare Rate in CR]]&gt;0,"Y","N"),"N")</f>
        <v>Y</v>
      </c>
      <c r="O2968" s="166">
        <f>Table1[[#This Row],[Medicare Rate in CR]]*Table1[[#This Row],[SumOfUnits]]*Table1[[#This Row],[Actuarial Factor 06/20/2023]]</f>
        <v>369.8033846385182</v>
      </c>
      <c r="P29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369.8033846385182</v>
      </c>
      <c r="Q2968" s="166">
        <f>Table1[[#This Row],[Trended Medicare Pricing for all RHCs]]-Table1[[#This Row],[SumOfSFY24 Estimated Payment 5/04/23]]</f>
        <v>217.22388178605894</v>
      </c>
      <c r="R2968" s="24">
        <f>Table1[[#This Row],[SumOfUnits]]*Table1[[#This Row],[Actuarial Factor 06/20/2023]]</f>
        <v>1.0460607169000855</v>
      </c>
      <c r="S2968" s="23"/>
    </row>
    <row r="2969" spans="1:19" x14ac:dyDescent="0.25">
      <c r="A2969" s="192" t="s">
        <v>367</v>
      </c>
      <c r="B2969" s="193" t="s">
        <v>368</v>
      </c>
      <c r="C2969" s="192" t="s">
        <v>78</v>
      </c>
      <c r="D2969" s="192" t="s">
        <v>30</v>
      </c>
      <c r="E2969" s="192" t="s">
        <v>56</v>
      </c>
      <c r="F2969" s="194">
        <v>145.86103883588709</v>
      </c>
      <c r="G2969">
        <v>1</v>
      </c>
      <c r="H2969">
        <v>1</v>
      </c>
      <c r="I2969" s="167">
        <v>155.62980247716823</v>
      </c>
      <c r="J2969" s="22">
        <v>1.0669730842399407</v>
      </c>
      <c r="K2969" s="22" t="s">
        <v>369</v>
      </c>
      <c r="L2969" s="22" t="s">
        <v>58</v>
      </c>
      <c r="M2969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69" s="24" t="str">
        <f>IFERROR(IF(Table1[[#This Row],[Medicare Rate in CR]]&gt;0,"Y","N"),"N")</f>
        <v>Y</v>
      </c>
      <c r="O2969" s="166">
        <f>Table1[[#This Row],[Medicare Rate in CR]]*Table1[[#This Row],[SumOfUnits]]*Table1[[#This Row],[Actuarial Factor 06/20/2023]]</f>
        <v>377.19632474050383</v>
      </c>
      <c r="P29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377.19632474050383</v>
      </c>
      <c r="Q2969" s="166">
        <f>Table1[[#This Row],[Trended Medicare Pricing for all RHCs]]-Table1[[#This Row],[SumOfSFY24 Estimated Payment 5/04/23]]</f>
        <v>221.5665222633356</v>
      </c>
      <c r="R2969" s="24">
        <f>Table1[[#This Row],[SumOfUnits]]*Table1[[#This Row],[Actuarial Factor 06/20/2023]]</f>
        <v>1.0669730842399407</v>
      </c>
      <c r="S2969" s="23"/>
    </row>
    <row r="2970" spans="1:19" x14ac:dyDescent="0.25">
      <c r="A2970" s="192" t="s">
        <v>367</v>
      </c>
      <c r="B2970" s="193" t="s">
        <v>368</v>
      </c>
      <c r="C2970" s="192" t="s">
        <v>78</v>
      </c>
      <c r="D2970" s="192" t="s">
        <v>30</v>
      </c>
      <c r="E2970" s="192" t="s">
        <v>59</v>
      </c>
      <c r="F2970" s="194">
        <v>437.58311650766126</v>
      </c>
      <c r="G2970">
        <v>3</v>
      </c>
      <c r="H2970">
        <v>3</v>
      </c>
      <c r="I2970" s="167">
        <v>408.69482436181801</v>
      </c>
      <c r="J2970" s="22">
        <v>0.93398216006047052</v>
      </c>
      <c r="K2970" s="22" t="s">
        <v>369</v>
      </c>
      <c r="L2970" s="22" t="s">
        <v>58</v>
      </c>
      <c r="M2970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70" s="24" t="str">
        <f>IFERROR(IF(Table1[[#This Row],[Medicare Rate in CR]]&gt;0,"Y","N"),"N")</f>
        <v>Y</v>
      </c>
      <c r="O2970" s="166">
        <f>Table1[[#This Row],[Medicare Rate in CR]]*Table1[[#This Row],[SumOfUnits]]*Table1[[#This Row],[Actuarial Factor 06/20/2023]]</f>
        <v>990.54411967373255</v>
      </c>
      <c r="P29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990.54411967373255</v>
      </c>
      <c r="Q2970" s="166">
        <f>Table1[[#This Row],[Trended Medicare Pricing for all RHCs]]-Table1[[#This Row],[SumOfSFY24 Estimated Payment 5/04/23]]</f>
        <v>581.8492953119146</v>
      </c>
      <c r="R2970" s="24">
        <f>Table1[[#This Row],[SumOfUnits]]*Table1[[#This Row],[Actuarial Factor 06/20/2023]]</f>
        <v>2.8019464801814116</v>
      </c>
      <c r="S2970" s="23"/>
    </row>
    <row r="2971" spans="1:19" x14ac:dyDescent="0.25">
      <c r="A2971" s="192" t="s">
        <v>367</v>
      </c>
      <c r="B2971" s="193" t="s">
        <v>368</v>
      </c>
      <c r="C2971" s="192" t="s">
        <v>78</v>
      </c>
      <c r="D2971" s="192" t="s">
        <v>30</v>
      </c>
      <c r="E2971" s="192" t="s">
        <v>60</v>
      </c>
      <c r="F2971" s="194">
        <v>145.86103883588709</v>
      </c>
      <c r="G2971">
        <v>1</v>
      </c>
      <c r="H2971">
        <v>1</v>
      </c>
      <c r="I2971" s="167">
        <v>119.5390755761876</v>
      </c>
      <c r="J2971" s="22">
        <v>0.81954082138880713</v>
      </c>
      <c r="K2971" s="22" t="s">
        <v>369</v>
      </c>
      <c r="L2971" s="22" t="s">
        <v>58</v>
      </c>
      <c r="M2971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71" s="24" t="str">
        <f>IFERROR(IF(Table1[[#This Row],[Medicare Rate in CR]]&gt;0,"Y","N"),"N")</f>
        <v>Y</v>
      </c>
      <c r="O2971" s="166">
        <f>Table1[[#This Row],[Medicare Rate in CR]]*Table1[[#This Row],[SumOfUnits]]*Table1[[#This Row],[Actuarial Factor 06/20/2023]]</f>
        <v>289.72407117737106</v>
      </c>
      <c r="P29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289.72407117737106</v>
      </c>
      <c r="Q2971" s="166">
        <f>Table1[[#This Row],[Trended Medicare Pricing for all RHCs]]-Table1[[#This Row],[SumOfSFY24 Estimated Payment 5/04/23]]</f>
        <v>170.18499560118346</v>
      </c>
      <c r="R2971" s="24">
        <f>Table1[[#This Row],[SumOfUnits]]*Table1[[#This Row],[Actuarial Factor 06/20/2023]]</f>
        <v>0.81954082138880713</v>
      </c>
      <c r="S2971" s="23"/>
    </row>
    <row r="2972" spans="1:19" x14ac:dyDescent="0.25">
      <c r="A2972" s="192" t="s">
        <v>367</v>
      </c>
      <c r="B2972" s="193" t="s">
        <v>368</v>
      </c>
      <c r="C2972" s="192" t="s">
        <v>78</v>
      </c>
      <c r="D2972" s="192" t="s">
        <v>30</v>
      </c>
      <c r="E2972" s="192" t="s">
        <v>77</v>
      </c>
      <c r="F2972" s="194">
        <v>291.72207767177417</v>
      </c>
      <c r="G2972">
        <v>2</v>
      </c>
      <c r="H2972">
        <v>2</v>
      </c>
      <c r="I2972" s="167">
        <v>370.42442072295853</v>
      </c>
      <c r="J2972" s="22">
        <v>1.2697853507670918</v>
      </c>
      <c r="K2972" s="22" t="s">
        <v>369</v>
      </c>
      <c r="L2972" s="22" t="s">
        <v>58</v>
      </c>
      <c r="M2972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72" s="24" t="str">
        <f>IFERROR(IF(Table1[[#This Row],[Medicare Rate in CR]]&gt;0,"Y","N"),"N")</f>
        <v>Y</v>
      </c>
      <c r="O2972" s="166">
        <f>Table1[[#This Row],[Medicare Rate in CR]]*Table1[[#This Row],[SumOfUnits]]*Table1[[#This Row],[Actuarial Factor 06/20/2023]]</f>
        <v>897.78903440636452</v>
      </c>
      <c r="P29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897.78903440636452</v>
      </c>
      <c r="Q2972" s="166">
        <f>Table1[[#This Row],[Trended Medicare Pricing for all RHCs]]-Table1[[#This Row],[SumOfSFY24 Estimated Payment 5/04/23]]</f>
        <v>527.36461368340599</v>
      </c>
      <c r="R2972" s="24">
        <f>Table1[[#This Row],[SumOfUnits]]*Table1[[#This Row],[Actuarial Factor 06/20/2023]]</f>
        <v>2.5395707015341835</v>
      </c>
      <c r="S2972" s="23"/>
    </row>
    <row r="2973" spans="1:19" x14ac:dyDescent="0.25">
      <c r="A2973" s="192" t="s">
        <v>367</v>
      </c>
      <c r="B2973" s="193" t="s">
        <v>368</v>
      </c>
      <c r="C2973" s="192" t="s">
        <v>78</v>
      </c>
      <c r="D2973" s="192" t="s">
        <v>31</v>
      </c>
      <c r="E2973" s="192" t="s">
        <v>74</v>
      </c>
      <c r="F2973" s="194">
        <v>143.84696925893806</v>
      </c>
      <c r="G2973">
        <v>1</v>
      </c>
      <c r="H2973">
        <v>1</v>
      </c>
      <c r="I2973" s="167">
        <v>165.20724765177405</v>
      </c>
      <c r="J2973" s="22">
        <v>1.1484930722063771</v>
      </c>
      <c r="K2973" s="22" t="s">
        <v>369</v>
      </c>
      <c r="L2973" s="22" t="s">
        <v>58</v>
      </c>
      <c r="M2973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73" s="24" t="str">
        <f>IFERROR(IF(Table1[[#This Row],[Medicare Rate in CR]]&gt;0,"Y","N"),"N")</f>
        <v>Y</v>
      </c>
      <c r="O2973" s="166">
        <f>Table1[[#This Row],[Medicare Rate in CR]]*Table1[[#This Row],[SumOfUnits]]*Table1[[#This Row],[Actuarial Factor 06/20/2023]]</f>
        <v>406.01527088639841</v>
      </c>
      <c r="P29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406.01527088639841</v>
      </c>
      <c r="Q2973" s="166">
        <f>Table1[[#This Row],[Trended Medicare Pricing for all RHCs]]-Table1[[#This Row],[SumOfSFY24 Estimated Payment 5/04/23]]</f>
        <v>240.80802323462436</v>
      </c>
      <c r="R2973" s="24">
        <f>Table1[[#This Row],[SumOfUnits]]*Table1[[#This Row],[Actuarial Factor 06/20/2023]]</f>
        <v>1.1484930722063771</v>
      </c>
      <c r="S2973" s="23"/>
    </row>
    <row r="2974" spans="1:19" x14ac:dyDescent="0.25">
      <c r="A2974" s="192" t="s">
        <v>367</v>
      </c>
      <c r="B2974" s="193" t="s">
        <v>368</v>
      </c>
      <c r="C2974" s="192" t="s">
        <v>79</v>
      </c>
      <c r="D2974" s="192" t="s">
        <v>30</v>
      </c>
      <c r="E2974" s="192" t="s">
        <v>59</v>
      </c>
      <c r="F2974" s="194">
        <v>143.84696925893806</v>
      </c>
      <c r="G2974">
        <v>1</v>
      </c>
      <c r="H2974">
        <v>1</v>
      </c>
      <c r="I2974" s="167">
        <v>137.36333641303904</v>
      </c>
      <c r="J2974" s="22">
        <v>0.95492687208287386</v>
      </c>
      <c r="K2974" s="22" t="s">
        <v>369</v>
      </c>
      <c r="L2974" s="22" t="s">
        <v>58</v>
      </c>
      <c r="M2974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74" s="24" t="str">
        <f>IFERROR(IF(Table1[[#This Row],[Medicare Rate in CR]]&gt;0,"Y","N"),"N")</f>
        <v>Y</v>
      </c>
      <c r="O2974" s="166">
        <f>Table1[[#This Row],[Medicare Rate in CR]]*Table1[[#This Row],[SumOfUnits]]*Table1[[#This Row],[Actuarial Factor 06/20/2023]]</f>
        <v>337.58574781873756</v>
      </c>
      <c r="P29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337.58574781873756</v>
      </c>
      <c r="Q2974" s="166">
        <f>Table1[[#This Row],[Trended Medicare Pricing for all RHCs]]-Table1[[#This Row],[SumOfSFY24 Estimated Payment 5/04/23]]</f>
        <v>200.22241140569852</v>
      </c>
      <c r="R2974" s="24">
        <f>Table1[[#This Row],[SumOfUnits]]*Table1[[#This Row],[Actuarial Factor 06/20/2023]]</f>
        <v>0.95492687208287386</v>
      </c>
      <c r="S2974" s="23"/>
    </row>
    <row r="2975" spans="1:19" x14ac:dyDescent="0.25">
      <c r="A2975" s="192" t="s">
        <v>367</v>
      </c>
      <c r="B2975" s="193" t="s">
        <v>368</v>
      </c>
      <c r="C2975" s="192" t="s">
        <v>79</v>
      </c>
      <c r="D2975" s="192" t="s">
        <v>30</v>
      </c>
      <c r="E2975" s="192" t="s">
        <v>64</v>
      </c>
      <c r="F2975" s="194">
        <v>143.84696925893806</v>
      </c>
      <c r="G2975">
        <v>1</v>
      </c>
      <c r="H2975">
        <v>1</v>
      </c>
      <c r="I2975" s="167">
        <v>137.63210418307989</v>
      </c>
      <c r="J2975" s="22">
        <v>0.95679530053448103</v>
      </c>
      <c r="K2975" s="22" t="s">
        <v>369</v>
      </c>
      <c r="L2975" s="22" t="s">
        <v>58</v>
      </c>
      <c r="M2975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75" s="24" t="str">
        <f>IFERROR(IF(Table1[[#This Row],[Medicare Rate in CR]]&gt;0,"Y","N"),"N")</f>
        <v>Y</v>
      </c>
      <c r="O2975" s="166">
        <f>Table1[[#This Row],[Medicare Rate in CR]]*Table1[[#This Row],[SumOfUnits]]*Table1[[#This Row],[Actuarial Factor 06/20/2023]]</f>
        <v>338.24627464494972</v>
      </c>
      <c r="P29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338.24627464494972</v>
      </c>
      <c r="Q2975" s="166">
        <f>Table1[[#This Row],[Trended Medicare Pricing for all RHCs]]-Table1[[#This Row],[SumOfSFY24 Estimated Payment 5/04/23]]</f>
        <v>200.61417046186983</v>
      </c>
      <c r="R2975" s="24">
        <f>Table1[[#This Row],[SumOfUnits]]*Table1[[#This Row],[Actuarial Factor 06/20/2023]]</f>
        <v>0.95679530053448103</v>
      </c>
      <c r="S2975" s="23"/>
    </row>
    <row r="2976" spans="1:19" x14ac:dyDescent="0.25">
      <c r="A2976" s="192" t="s">
        <v>367</v>
      </c>
      <c r="B2976" s="193" t="s">
        <v>368</v>
      </c>
      <c r="C2976" s="192" t="s">
        <v>55</v>
      </c>
      <c r="D2976" s="192" t="s">
        <v>30</v>
      </c>
      <c r="E2976" s="192" t="s">
        <v>56</v>
      </c>
      <c r="F2976" s="194">
        <v>6256.6479059458488</v>
      </c>
      <c r="G2976">
        <v>43</v>
      </c>
      <c r="H2976">
        <v>43</v>
      </c>
      <c r="I2976" s="167">
        <v>6709.744772424463</v>
      </c>
      <c r="J2976" s="22">
        <v>1.0724184696485837</v>
      </c>
      <c r="K2976" s="22" t="s">
        <v>369</v>
      </c>
      <c r="L2976" s="22" t="s">
        <v>58</v>
      </c>
      <c r="M2976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76" s="24" t="str">
        <f>IFERROR(IF(Table1[[#This Row],[Medicare Rate in CR]]&gt;0,"Y","N"),"N")</f>
        <v>Y</v>
      </c>
      <c r="O2976" s="166">
        <f>Table1[[#This Row],[Medicare Rate in CR]]*Table1[[#This Row],[SumOfUnits]]*Table1[[#This Row],[Actuarial Factor 06/20/2023]]</f>
        <v>16302.219227777192</v>
      </c>
      <c r="P29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16302.219227777192</v>
      </c>
      <c r="Q2976" s="166">
        <f>Table1[[#This Row],[Trended Medicare Pricing for all RHCs]]-Table1[[#This Row],[SumOfSFY24 Estimated Payment 5/04/23]]</f>
        <v>9592.4744553527289</v>
      </c>
      <c r="R2976" s="24">
        <f>Table1[[#This Row],[SumOfUnits]]*Table1[[#This Row],[Actuarial Factor 06/20/2023]]</f>
        <v>46.113994194889095</v>
      </c>
      <c r="S2976" s="23"/>
    </row>
    <row r="2977" spans="1:19" x14ac:dyDescent="0.25">
      <c r="A2977" s="192" t="s">
        <v>367</v>
      </c>
      <c r="B2977" s="193" t="s">
        <v>368</v>
      </c>
      <c r="C2977" s="192" t="s">
        <v>55</v>
      </c>
      <c r="D2977" s="192" t="s">
        <v>30</v>
      </c>
      <c r="E2977" s="192" t="s">
        <v>59</v>
      </c>
      <c r="F2977" s="194">
        <v>35729.829992290644</v>
      </c>
      <c r="G2977">
        <v>247</v>
      </c>
      <c r="H2977">
        <v>246</v>
      </c>
      <c r="I2977" s="167">
        <v>36541.616139359779</v>
      </c>
      <c r="J2977" s="22">
        <v>1.0227201234163246</v>
      </c>
      <c r="K2977" s="22" t="s">
        <v>369</v>
      </c>
      <c r="L2977" s="22" t="s">
        <v>58</v>
      </c>
      <c r="M2977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77" s="24" t="str">
        <f>IFERROR(IF(Table1[[#This Row],[Medicare Rate in CR]]&gt;0,"Y","N"),"N")</f>
        <v>Y</v>
      </c>
      <c r="O2977" s="166">
        <f>Table1[[#This Row],[Medicare Rate in CR]]*Table1[[#This Row],[SumOfUnits]]*Table1[[#This Row],[Actuarial Factor 06/20/2023]]</f>
        <v>89303.348453444356</v>
      </c>
      <c r="P29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89303.348453444356</v>
      </c>
      <c r="Q2977" s="166">
        <f>Table1[[#This Row],[Trended Medicare Pricing for all RHCs]]-Table1[[#This Row],[SumOfSFY24 Estimated Payment 5/04/23]]</f>
        <v>52761.732314084577</v>
      </c>
      <c r="R2977" s="24">
        <f>Table1[[#This Row],[SumOfUnits]]*Table1[[#This Row],[Actuarial Factor 06/20/2023]]</f>
        <v>252.61187048383218</v>
      </c>
      <c r="S2977" s="23"/>
    </row>
    <row r="2978" spans="1:19" x14ac:dyDescent="0.25">
      <c r="A2978" s="192" t="s">
        <v>367</v>
      </c>
      <c r="B2978" s="193" t="s">
        <v>368</v>
      </c>
      <c r="C2978" s="192" t="s">
        <v>55</v>
      </c>
      <c r="D2978" s="192" t="s">
        <v>30</v>
      </c>
      <c r="E2978" s="192" t="s">
        <v>60</v>
      </c>
      <c r="F2978" s="194">
        <v>33470.727789341829</v>
      </c>
      <c r="G2978">
        <v>235</v>
      </c>
      <c r="H2978">
        <v>235</v>
      </c>
      <c r="I2978" s="167">
        <v>30413.050214384977</v>
      </c>
      <c r="J2978" s="22">
        <v>0.90864621784738975</v>
      </c>
      <c r="K2978" s="22" t="s">
        <v>369</v>
      </c>
      <c r="L2978" s="22" t="s">
        <v>58</v>
      </c>
      <c r="M2978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78" s="24" t="str">
        <f>IFERROR(IF(Table1[[#This Row],[Medicare Rate in CR]]&gt;0,"Y","N"),"N")</f>
        <v>Y</v>
      </c>
      <c r="O2978" s="166">
        <f>Table1[[#This Row],[Medicare Rate in CR]]*Table1[[#This Row],[SumOfUnits]]*Table1[[#This Row],[Actuarial Factor 06/20/2023]]</f>
        <v>75487.783569351159</v>
      </c>
      <c r="P29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75487.783569351159</v>
      </c>
      <c r="Q2978" s="166">
        <f>Table1[[#This Row],[Trended Medicare Pricing for all RHCs]]-Table1[[#This Row],[SumOfSFY24 Estimated Payment 5/04/23]]</f>
        <v>45074.733354966185</v>
      </c>
      <c r="R2978" s="24">
        <f>Table1[[#This Row],[SumOfUnits]]*Table1[[#This Row],[Actuarial Factor 06/20/2023]]</f>
        <v>213.53186119413658</v>
      </c>
      <c r="S2978" s="23"/>
    </row>
    <row r="2979" spans="1:19" x14ac:dyDescent="0.25">
      <c r="A2979" s="192" t="s">
        <v>367</v>
      </c>
      <c r="B2979" s="193" t="s">
        <v>368</v>
      </c>
      <c r="C2979" s="192" t="s">
        <v>55</v>
      </c>
      <c r="D2979" s="192" t="s">
        <v>30</v>
      </c>
      <c r="E2979" s="192" t="s">
        <v>61</v>
      </c>
      <c r="F2979" s="194">
        <v>3934.2147152356174</v>
      </c>
      <c r="G2979">
        <v>27</v>
      </c>
      <c r="H2979">
        <v>27</v>
      </c>
      <c r="I2979" s="167">
        <v>3574.8093211983892</v>
      </c>
      <c r="J2979" s="22">
        <v>0.90864621784738975</v>
      </c>
      <c r="K2979" s="22" t="s">
        <v>369</v>
      </c>
      <c r="L2979" s="22" t="s">
        <v>58</v>
      </c>
      <c r="M2979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79" s="24" t="str">
        <f>IFERROR(IF(Table1[[#This Row],[Medicare Rate in CR]]&gt;0,"Y","N"),"N")</f>
        <v>Y</v>
      </c>
      <c r="O2979" s="166">
        <f>Table1[[#This Row],[Medicare Rate in CR]]*Table1[[#This Row],[SumOfUnits]]*Table1[[#This Row],[Actuarial Factor 06/20/2023]]</f>
        <v>8673.0644952020484</v>
      </c>
      <c r="P29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8673.0644952020484</v>
      </c>
      <c r="Q2979" s="166">
        <f>Table1[[#This Row],[Trended Medicare Pricing for all RHCs]]-Table1[[#This Row],[SumOfSFY24 Estimated Payment 5/04/23]]</f>
        <v>5098.2551740036597</v>
      </c>
      <c r="R2979" s="24">
        <f>Table1[[#This Row],[SumOfUnits]]*Table1[[#This Row],[Actuarial Factor 06/20/2023]]</f>
        <v>24.533447881879525</v>
      </c>
      <c r="S2979" s="23"/>
    </row>
    <row r="2980" spans="1:19" x14ac:dyDescent="0.25">
      <c r="A2980" s="192" t="s">
        <v>367</v>
      </c>
      <c r="B2980" s="193" t="s">
        <v>368</v>
      </c>
      <c r="C2980" s="192" t="s">
        <v>55</v>
      </c>
      <c r="D2980" s="192" t="s">
        <v>30</v>
      </c>
      <c r="E2980" s="192" t="s">
        <v>62</v>
      </c>
      <c r="F2980" s="194">
        <v>69856.867697793292</v>
      </c>
      <c r="G2980">
        <v>486</v>
      </c>
      <c r="H2980">
        <v>486</v>
      </c>
      <c r="I2980" s="167">
        <v>73259.72752217525</v>
      </c>
      <c r="J2980" s="22">
        <v>1.0487118866981413</v>
      </c>
      <c r="K2980" s="22" t="s">
        <v>369</v>
      </c>
      <c r="L2980" s="22" t="s">
        <v>58</v>
      </c>
      <c r="M2980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80" s="24" t="str">
        <f>IFERROR(IF(Table1[[#This Row],[Medicare Rate in CR]]&gt;0,"Y","N"),"N")</f>
        <v>Y</v>
      </c>
      <c r="O2980" s="166">
        <f>Table1[[#This Row],[Medicare Rate in CR]]*Table1[[#This Row],[SumOfUnits]]*Table1[[#This Row],[Actuarial Factor 06/20/2023]]</f>
        <v>180179.94432616609</v>
      </c>
      <c r="P29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180179.94432616609</v>
      </c>
      <c r="Q2980" s="166">
        <f>Table1[[#This Row],[Trended Medicare Pricing for all RHCs]]-Table1[[#This Row],[SumOfSFY24 Estimated Payment 5/04/23]]</f>
        <v>106920.21680399084</v>
      </c>
      <c r="R2980" s="24">
        <f>Table1[[#This Row],[SumOfUnits]]*Table1[[#This Row],[Actuarial Factor 06/20/2023]]</f>
        <v>509.67397693529665</v>
      </c>
      <c r="S2980" s="23"/>
    </row>
    <row r="2981" spans="1:19" x14ac:dyDescent="0.25">
      <c r="A2981" s="192" t="s">
        <v>367</v>
      </c>
      <c r="B2981" s="193" t="s">
        <v>368</v>
      </c>
      <c r="C2981" s="192" t="s">
        <v>55</v>
      </c>
      <c r="D2981" s="192" t="s">
        <v>30</v>
      </c>
      <c r="E2981" s="192" t="s">
        <v>63</v>
      </c>
      <c r="F2981" s="194">
        <v>9032.8761674857942</v>
      </c>
      <c r="G2981">
        <v>63</v>
      </c>
      <c r="H2981">
        <v>63</v>
      </c>
      <c r="I2981" s="167">
        <v>9056.7722275546512</v>
      </c>
      <c r="J2981" s="22">
        <v>1.0026454541859957</v>
      </c>
      <c r="K2981" s="22" t="s">
        <v>369</v>
      </c>
      <c r="L2981" s="22" t="s">
        <v>58</v>
      </c>
      <c r="M2981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81" s="24" t="str">
        <f>IFERROR(IF(Table1[[#This Row],[Medicare Rate in CR]]&gt;0,"Y","N"),"N")</f>
        <v>Y</v>
      </c>
      <c r="O2981" s="166">
        <f>Table1[[#This Row],[Medicare Rate in CR]]*Table1[[#This Row],[SumOfUnits]]*Table1[[#This Row],[Actuarial Factor 06/20/2023]]</f>
        <v>22330.67892072149</v>
      </c>
      <c r="P29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22330.67892072149</v>
      </c>
      <c r="Q2981" s="166">
        <f>Table1[[#This Row],[Trended Medicare Pricing for all RHCs]]-Table1[[#This Row],[SumOfSFY24 Estimated Payment 5/04/23]]</f>
        <v>13273.906693166839</v>
      </c>
      <c r="R2981" s="24">
        <f>Table1[[#This Row],[SumOfUnits]]*Table1[[#This Row],[Actuarial Factor 06/20/2023]]</f>
        <v>63.166663613717731</v>
      </c>
      <c r="S2981" s="23"/>
    </row>
    <row r="2982" spans="1:19" x14ac:dyDescent="0.25">
      <c r="A2982" s="192" t="s">
        <v>367</v>
      </c>
      <c r="B2982" s="193" t="s">
        <v>368</v>
      </c>
      <c r="C2982" s="192" t="s">
        <v>55</v>
      </c>
      <c r="D2982" s="192" t="s">
        <v>30</v>
      </c>
      <c r="E2982" s="192" t="s">
        <v>64</v>
      </c>
      <c r="F2982" s="194">
        <v>23801.304180398922</v>
      </c>
      <c r="G2982">
        <v>166</v>
      </c>
      <c r="H2982">
        <v>166</v>
      </c>
      <c r="I2982" s="167">
        <v>23334.783204752392</v>
      </c>
      <c r="J2982" s="22">
        <v>0.98039935240058296</v>
      </c>
      <c r="K2982" s="22" t="s">
        <v>369</v>
      </c>
      <c r="L2982" s="22" t="s">
        <v>58</v>
      </c>
      <c r="M2982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82" s="24" t="str">
        <f>IFERROR(IF(Table1[[#This Row],[Medicare Rate in CR]]&gt;0,"Y","N"),"N")</f>
        <v>Y</v>
      </c>
      <c r="O2982" s="166">
        <f>Table1[[#This Row],[Medicare Rate in CR]]*Table1[[#This Row],[SumOfUnits]]*Table1[[#This Row],[Actuarial Factor 06/20/2023]]</f>
        <v>57534.06932406858</v>
      </c>
      <c r="P29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57534.06932406858</v>
      </c>
      <c r="Q2982" s="166">
        <f>Table1[[#This Row],[Trended Medicare Pricing for all RHCs]]-Table1[[#This Row],[SumOfSFY24 Estimated Payment 5/04/23]]</f>
        <v>34199.286119316188</v>
      </c>
      <c r="R2982" s="24">
        <f>Table1[[#This Row],[SumOfUnits]]*Table1[[#This Row],[Actuarial Factor 06/20/2023]]</f>
        <v>162.74629249849676</v>
      </c>
      <c r="S2982" s="23"/>
    </row>
    <row r="2983" spans="1:19" x14ac:dyDescent="0.25">
      <c r="A2983" s="192" t="s">
        <v>367</v>
      </c>
      <c r="B2983" s="193" t="s">
        <v>368</v>
      </c>
      <c r="C2983" s="192" t="s">
        <v>55</v>
      </c>
      <c r="D2983" s="192" t="s">
        <v>30</v>
      </c>
      <c r="E2983" s="192" t="s">
        <v>77</v>
      </c>
      <c r="F2983" s="194">
        <v>6285.2516989496062</v>
      </c>
      <c r="G2983">
        <v>45</v>
      </c>
      <c r="H2983">
        <v>45</v>
      </c>
      <c r="I2983" s="167">
        <v>7961.4766700546461</v>
      </c>
      <c r="J2983" s="22">
        <v>1.2666917812352958</v>
      </c>
      <c r="K2983" s="22" t="s">
        <v>369</v>
      </c>
      <c r="L2983" s="22" t="s">
        <v>58</v>
      </c>
      <c r="M2983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83" s="24" t="str">
        <f>IFERROR(IF(Table1[[#This Row],[Medicare Rate in CR]]&gt;0,"Y","N"),"N")</f>
        <v>Y</v>
      </c>
      <c r="O2983" s="166">
        <f>Table1[[#This Row],[Medicare Rate in CR]]*Table1[[#This Row],[SumOfUnits]]*Table1[[#This Row],[Actuarial Factor 06/20/2023]]</f>
        <v>20151.03953260358</v>
      </c>
      <c r="P29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20151.03953260358</v>
      </c>
      <c r="Q2983" s="166">
        <f>Table1[[#This Row],[Trended Medicare Pricing for all RHCs]]-Table1[[#This Row],[SumOfSFY24 Estimated Payment 5/04/23]]</f>
        <v>12189.562862548933</v>
      </c>
      <c r="R2983" s="24">
        <f>Table1[[#This Row],[SumOfUnits]]*Table1[[#This Row],[Actuarial Factor 06/20/2023]]</f>
        <v>57.001130155588314</v>
      </c>
      <c r="S2983" s="23"/>
    </row>
    <row r="2984" spans="1:19" x14ac:dyDescent="0.25">
      <c r="A2984" s="192" t="s">
        <v>367</v>
      </c>
      <c r="B2984" s="193" t="s">
        <v>368</v>
      </c>
      <c r="C2984" s="192" t="s">
        <v>55</v>
      </c>
      <c r="D2984" s="192" t="s">
        <v>32</v>
      </c>
      <c r="E2984" s="192" t="s">
        <v>81</v>
      </c>
      <c r="F2984" s="194">
        <v>291.72207767177417</v>
      </c>
      <c r="G2984">
        <v>2</v>
      </c>
      <c r="H2984">
        <v>2</v>
      </c>
      <c r="I2984" s="167">
        <v>301.63150191230261</v>
      </c>
      <c r="J2984" s="22">
        <v>1.0339687154281063</v>
      </c>
      <c r="K2984" s="22" t="s">
        <v>369</v>
      </c>
      <c r="L2984" s="22" t="s">
        <v>58</v>
      </c>
      <c r="M2984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84" s="24" t="str">
        <f>IFERROR(IF(Table1[[#This Row],[Medicare Rate in CR]]&gt;0,"Y","N"),"N")</f>
        <v>Y</v>
      </c>
      <c r="O2984" s="166">
        <f>Table1[[#This Row],[Medicare Rate in CR]]*Table1[[#This Row],[SumOfUnits]]*Table1[[#This Row],[Actuarial Factor 06/20/2023]]</f>
        <v>731.05724055628821</v>
      </c>
      <c r="P29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731.05724055628821</v>
      </c>
      <c r="Q2984" s="166">
        <f>Table1[[#This Row],[Trended Medicare Pricing for all RHCs]]-Table1[[#This Row],[SumOfSFY24 Estimated Payment 5/04/23]]</f>
        <v>429.4257386439856</v>
      </c>
      <c r="R2984" s="24">
        <f>Table1[[#This Row],[SumOfUnits]]*Table1[[#This Row],[Actuarial Factor 06/20/2023]]</f>
        <v>2.0679374308562126</v>
      </c>
      <c r="S2984" s="23"/>
    </row>
    <row r="2985" spans="1:19" x14ac:dyDescent="0.25">
      <c r="A2985" s="192" t="s">
        <v>367</v>
      </c>
      <c r="B2985" s="193" t="s">
        <v>368</v>
      </c>
      <c r="C2985" s="192" t="s">
        <v>55</v>
      </c>
      <c r="D2985" s="192" t="s">
        <v>32</v>
      </c>
      <c r="E2985" s="192" t="s">
        <v>65</v>
      </c>
      <c r="F2985" s="194">
        <v>3925.7107063698559</v>
      </c>
      <c r="G2985">
        <v>27</v>
      </c>
      <c r="H2985">
        <v>27</v>
      </c>
      <c r="I2985" s="167">
        <v>4873.6309162350162</v>
      </c>
      <c r="J2985" s="22">
        <v>1.241464611319185</v>
      </c>
      <c r="K2985" s="22" t="s">
        <v>369</v>
      </c>
      <c r="L2985" s="22" t="s">
        <v>58</v>
      </c>
      <c r="M2985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85" s="24" t="str">
        <f>IFERROR(IF(Table1[[#This Row],[Medicare Rate in CR]]&gt;0,"Y","N"),"N")</f>
        <v>Y</v>
      </c>
      <c r="O2985" s="166">
        <f>Table1[[#This Row],[Medicare Rate in CR]]*Table1[[#This Row],[SumOfUnits]]*Table1[[#This Row],[Actuarial Factor 06/20/2023]]</f>
        <v>11849.829373626071</v>
      </c>
      <c r="P29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11849.829373626071</v>
      </c>
      <c r="Q2985" s="166">
        <f>Table1[[#This Row],[Trended Medicare Pricing for all RHCs]]-Table1[[#This Row],[SumOfSFY24 Estimated Payment 5/04/23]]</f>
        <v>6976.1984573910549</v>
      </c>
      <c r="R2985" s="24">
        <f>Table1[[#This Row],[SumOfUnits]]*Table1[[#This Row],[Actuarial Factor 06/20/2023]]</f>
        <v>33.519544505617993</v>
      </c>
      <c r="S2985" s="23"/>
    </row>
    <row r="2986" spans="1:19" x14ac:dyDescent="0.25">
      <c r="A2986" s="192" t="s">
        <v>367</v>
      </c>
      <c r="B2986" s="193" t="s">
        <v>368</v>
      </c>
      <c r="C2986" s="192" t="s">
        <v>55</v>
      </c>
      <c r="D2986" s="192" t="s">
        <v>32</v>
      </c>
      <c r="E2986" s="192" t="s">
        <v>66</v>
      </c>
      <c r="F2986" s="194">
        <v>2621.4705598920691</v>
      </c>
      <c r="G2986">
        <v>18</v>
      </c>
      <c r="H2986">
        <v>18</v>
      </c>
      <c r="I2986" s="167">
        <v>2799.2849417875741</v>
      </c>
      <c r="J2986" s="22">
        <v>1.0678300129004028</v>
      </c>
      <c r="K2986" s="22" t="s">
        <v>369</v>
      </c>
      <c r="L2986" s="22" t="s">
        <v>58</v>
      </c>
      <c r="M2986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86" s="24" t="str">
        <f>IFERROR(IF(Table1[[#This Row],[Medicare Rate in CR]]&gt;0,"Y","N"),"N")</f>
        <v>Y</v>
      </c>
      <c r="O2986" s="166">
        <f>Table1[[#This Row],[Medicare Rate in CR]]*Table1[[#This Row],[SumOfUnits]]*Table1[[#This Row],[Actuarial Factor 06/20/2023]]</f>
        <v>6794.9867908899068</v>
      </c>
      <c r="P29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6794.9867908899068</v>
      </c>
      <c r="Q2986" s="166">
        <f>Table1[[#This Row],[Trended Medicare Pricing for all RHCs]]-Table1[[#This Row],[SumOfSFY24 Estimated Payment 5/04/23]]</f>
        <v>3995.7018491023327</v>
      </c>
      <c r="R2986" s="24">
        <f>Table1[[#This Row],[SumOfUnits]]*Table1[[#This Row],[Actuarial Factor 06/20/2023]]</f>
        <v>19.220940232207251</v>
      </c>
      <c r="S2986" s="23"/>
    </row>
    <row r="2987" spans="1:19" x14ac:dyDescent="0.25">
      <c r="A2987" s="192" t="s">
        <v>367</v>
      </c>
      <c r="B2987" s="193" t="s">
        <v>368</v>
      </c>
      <c r="C2987" s="192" t="s">
        <v>55</v>
      </c>
      <c r="D2987" s="192" t="s">
        <v>31</v>
      </c>
      <c r="E2987" s="192" t="s">
        <v>67</v>
      </c>
      <c r="F2987" s="194">
        <v>4232.0420159969162</v>
      </c>
      <c r="G2987">
        <v>30</v>
      </c>
      <c r="H2987">
        <v>30</v>
      </c>
      <c r="I2987" s="167">
        <v>4791.4964750979125</v>
      </c>
      <c r="J2987" s="22">
        <v>1.1321949207938591</v>
      </c>
      <c r="K2987" s="22" t="s">
        <v>369</v>
      </c>
      <c r="L2987" s="22" t="s">
        <v>58</v>
      </c>
      <c r="M2987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87" s="24" t="str">
        <f>IFERROR(IF(Table1[[#This Row],[Medicare Rate in CR]]&gt;0,"Y","N"),"N")</f>
        <v>Y</v>
      </c>
      <c r="O2987" s="166">
        <f>Table1[[#This Row],[Medicare Rate in CR]]*Table1[[#This Row],[SumOfUnits]]*Table1[[#This Row],[Actuarial Factor 06/20/2023]]</f>
        <v>12007.606451971351</v>
      </c>
      <c r="P29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12007.606451971351</v>
      </c>
      <c r="Q2987" s="166">
        <f>Table1[[#This Row],[Trended Medicare Pricing for all RHCs]]-Table1[[#This Row],[SumOfSFY24 Estimated Payment 5/04/23]]</f>
        <v>7216.1099768734384</v>
      </c>
      <c r="R2987" s="24">
        <f>Table1[[#This Row],[SumOfUnits]]*Table1[[#This Row],[Actuarial Factor 06/20/2023]]</f>
        <v>33.965847623815776</v>
      </c>
      <c r="S2987" s="23"/>
    </row>
    <row r="2988" spans="1:19" x14ac:dyDescent="0.25">
      <c r="A2988" s="192" t="s">
        <v>367</v>
      </c>
      <c r="B2988" s="193" t="s">
        <v>368</v>
      </c>
      <c r="C2988" s="192" t="s">
        <v>55</v>
      </c>
      <c r="D2988" s="192" t="s">
        <v>31</v>
      </c>
      <c r="E2988" s="192" t="s">
        <v>82</v>
      </c>
      <c r="F2988" s="194">
        <v>437.58311650766126</v>
      </c>
      <c r="G2988">
        <v>3</v>
      </c>
      <c r="H2988">
        <v>3</v>
      </c>
      <c r="I2988" s="167">
        <v>504.1434274438223</v>
      </c>
      <c r="J2988" s="22">
        <v>1.1521089558193585</v>
      </c>
      <c r="K2988" s="22" t="s">
        <v>369</v>
      </c>
      <c r="L2988" s="22" t="s">
        <v>58</v>
      </c>
      <c r="M2988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88" s="24" t="str">
        <f>IFERROR(IF(Table1[[#This Row],[Medicare Rate in CR]]&gt;0,"Y","N"),"N")</f>
        <v>Y</v>
      </c>
      <c r="O2988" s="166">
        <f>Table1[[#This Row],[Medicare Rate in CR]]*Table1[[#This Row],[SumOfUnits]]*Table1[[#This Row],[Actuarial Factor 06/20/2023]]</f>
        <v>1221.8806741837786</v>
      </c>
      <c r="P29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1221.8806741837786</v>
      </c>
      <c r="Q2988" s="166">
        <f>Table1[[#This Row],[Trended Medicare Pricing for all RHCs]]-Table1[[#This Row],[SumOfSFY24 Estimated Payment 5/04/23]]</f>
        <v>717.73724673995639</v>
      </c>
      <c r="R2988" s="24">
        <f>Table1[[#This Row],[SumOfUnits]]*Table1[[#This Row],[Actuarial Factor 06/20/2023]]</f>
        <v>3.4563268674580754</v>
      </c>
      <c r="S2988" s="23"/>
    </row>
    <row r="2989" spans="1:19" x14ac:dyDescent="0.25">
      <c r="A2989" s="192" t="s">
        <v>367</v>
      </c>
      <c r="B2989" s="193" t="s">
        <v>368</v>
      </c>
      <c r="C2989" s="192" t="s">
        <v>55</v>
      </c>
      <c r="D2989" s="192" t="s">
        <v>31</v>
      </c>
      <c r="E2989" s="192" t="s">
        <v>68</v>
      </c>
      <c r="F2989" s="194">
        <v>7428.8426327455036</v>
      </c>
      <c r="G2989">
        <v>51</v>
      </c>
      <c r="H2989">
        <v>51</v>
      </c>
      <c r="I2989" s="167">
        <v>8007.2291020942657</v>
      </c>
      <c r="J2989" s="22">
        <v>1.0778568746091484</v>
      </c>
      <c r="K2989" s="22" t="s">
        <v>369</v>
      </c>
      <c r="L2989" s="22" t="s">
        <v>58</v>
      </c>
      <c r="M2989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89" s="24" t="str">
        <f>IFERROR(IF(Table1[[#This Row],[Medicare Rate in CR]]&gt;0,"Y","N"),"N")</f>
        <v>Y</v>
      </c>
      <c r="O2989" s="166">
        <f>Table1[[#This Row],[Medicare Rate in CR]]*Table1[[#This Row],[SumOfUnits]]*Table1[[#This Row],[Actuarial Factor 06/20/2023]]</f>
        <v>19433.242077903134</v>
      </c>
      <c r="P29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19433.242077903134</v>
      </c>
      <c r="Q2989" s="166">
        <f>Table1[[#This Row],[Trended Medicare Pricing for all RHCs]]-Table1[[#This Row],[SumOfSFY24 Estimated Payment 5/04/23]]</f>
        <v>11426.01297580887</v>
      </c>
      <c r="R2989" s="24">
        <f>Table1[[#This Row],[SumOfUnits]]*Table1[[#This Row],[Actuarial Factor 06/20/2023]]</f>
        <v>54.970700605066568</v>
      </c>
      <c r="S2989" s="23"/>
    </row>
    <row r="2990" spans="1:19" x14ac:dyDescent="0.25">
      <c r="A2990" s="192" t="s">
        <v>367</v>
      </c>
      <c r="B2990" s="193" t="s">
        <v>368</v>
      </c>
      <c r="C2990" s="192" t="s">
        <v>55</v>
      </c>
      <c r="D2990" s="192" t="s">
        <v>31</v>
      </c>
      <c r="E2990" s="192" t="s">
        <v>74</v>
      </c>
      <c r="F2990" s="194">
        <v>27099.489255083306</v>
      </c>
      <c r="G2990">
        <v>186</v>
      </c>
      <c r="H2990">
        <v>186</v>
      </c>
      <c r="I2990" s="167">
        <v>28108.959951723249</v>
      </c>
      <c r="J2990" s="22">
        <v>1.0372505432533414</v>
      </c>
      <c r="K2990" s="22" t="s">
        <v>369</v>
      </c>
      <c r="L2990" s="22" t="s">
        <v>58</v>
      </c>
      <c r="M2990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90" s="24" t="str">
        <f>IFERROR(IF(Table1[[#This Row],[Medicare Rate in CR]]&gt;0,"Y","N"),"N")</f>
        <v>Y</v>
      </c>
      <c r="O2990" s="166">
        <f>Table1[[#This Row],[Medicare Rate in CR]]*Table1[[#This Row],[SumOfUnits]]*Table1[[#This Row],[Actuarial Factor 06/20/2023]]</f>
        <v>68204.119041471349</v>
      </c>
      <c r="P29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68204.119041471349</v>
      </c>
      <c r="Q2990" s="166">
        <f>Table1[[#This Row],[Trended Medicare Pricing for all RHCs]]-Table1[[#This Row],[SumOfSFY24 Estimated Payment 5/04/23]]</f>
        <v>40095.1590897481</v>
      </c>
      <c r="R2990" s="24">
        <f>Table1[[#This Row],[SumOfUnits]]*Table1[[#This Row],[Actuarial Factor 06/20/2023]]</f>
        <v>192.9286010451215</v>
      </c>
      <c r="S2990" s="23"/>
    </row>
    <row r="2991" spans="1:19" x14ac:dyDescent="0.25">
      <c r="A2991" s="192" t="s">
        <v>367</v>
      </c>
      <c r="B2991" s="193" t="s">
        <v>368</v>
      </c>
      <c r="C2991" s="192" t="s">
        <v>55</v>
      </c>
      <c r="D2991" s="192" t="s">
        <v>31</v>
      </c>
      <c r="E2991" s="192" t="s">
        <v>69</v>
      </c>
      <c r="F2991" s="194">
        <v>30721.769297484781</v>
      </c>
      <c r="G2991">
        <v>211</v>
      </c>
      <c r="H2991">
        <v>211</v>
      </c>
      <c r="I2991" s="167">
        <v>32179.452157633437</v>
      </c>
      <c r="J2991" s="22">
        <v>1.0474478812087167</v>
      </c>
      <c r="K2991" s="22" t="s">
        <v>369</v>
      </c>
      <c r="L2991" s="22" t="s">
        <v>58</v>
      </c>
      <c r="M2991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91" s="24" t="str">
        <f>IFERROR(IF(Table1[[#This Row],[Medicare Rate in CR]]&gt;0,"Y","N"),"N")</f>
        <v>Y</v>
      </c>
      <c r="O2991" s="166">
        <f>Table1[[#This Row],[Medicare Rate in CR]]*Table1[[#This Row],[SumOfUnits]]*Table1[[#This Row],[Actuarial Factor 06/20/2023]]</f>
        <v>78131.986517595069</v>
      </c>
      <c r="P29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78131.986517595069</v>
      </c>
      <c r="Q2991" s="166">
        <f>Table1[[#This Row],[Trended Medicare Pricing for all RHCs]]-Table1[[#This Row],[SumOfSFY24 Estimated Payment 5/04/23]]</f>
        <v>45952.534359961632</v>
      </c>
      <c r="R2991" s="24">
        <f>Table1[[#This Row],[SumOfUnits]]*Table1[[#This Row],[Actuarial Factor 06/20/2023]]</f>
        <v>221.01150293503923</v>
      </c>
      <c r="S2991" s="23"/>
    </row>
    <row r="2992" spans="1:19" x14ac:dyDescent="0.25">
      <c r="A2992" s="192" t="s">
        <v>367</v>
      </c>
      <c r="B2992" s="193" t="s">
        <v>368</v>
      </c>
      <c r="C2992" s="192" t="s">
        <v>83</v>
      </c>
      <c r="D2992" s="192" t="s">
        <v>30</v>
      </c>
      <c r="E2992" s="192" t="s">
        <v>62</v>
      </c>
      <c r="F2992" s="194">
        <v>291.72207767177417</v>
      </c>
      <c r="G2992">
        <v>2</v>
      </c>
      <c r="H2992">
        <v>2</v>
      </c>
      <c r="I2992" s="167">
        <v>277.97855470255018</v>
      </c>
      <c r="J2992" s="22">
        <v>0.95288830012829107</v>
      </c>
      <c r="K2992" s="22" t="s">
        <v>369</v>
      </c>
      <c r="L2992" s="22" t="s">
        <v>58</v>
      </c>
      <c r="M2992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92" s="24" t="str">
        <f>IFERROR(IF(Table1[[#This Row],[Medicare Rate in CR]]&gt;0,"Y","N"),"N")</f>
        <v>Y</v>
      </c>
      <c r="O2992" s="166">
        <f>Table1[[#This Row],[Medicare Rate in CR]]*Table1[[#This Row],[SumOfUnits]]*Table1[[#This Row],[Actuarial Factor 06/20/2023]]</f>
        <v>673.73014372270688</v>
      </c>
      <c r="P29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673.73014372270688</v>
      </c>
      <c r="Q2992" s="166">
        <f>Table1[[#This Row],[Trended Medicare Pricing for all RHCs]]-Table1[[#This Row],[SumOfSFY24 Estimated Payment 5/04/23]]</f>
        <v>395.7515890201567</v>
      </c>
      <c r="R2992" s="24">
        <f>Table1[[#This Row],[SumOfUnits]]*Table1[[#This Row],[Actuarial Factor 06/20/2023]]</f>
        <v>1.9057766002565821</v>
      </c>
      <c r="S2992" s="23"/>
    </row>
    <row r="2993" spans="1:19" x14ac:dyDescent="0.25">
      <c r="A2993" s="192" t="s">
        <v>367</v>
      </c>
      <c r="B2993" s="193" t="s">
        <v>368</v>
      </c>
      <c r="C2993" s="192" t="s">
        <v>85</v>
      </c>
      <c r="D2993" s="192" t="s">
        <v>31</v>
      </c>
      <c r="E2993" s="192" t="s">
        <v>68</v>
      </c>
      <c r="F2993" s="194">
        <v>437.58311650766126</v>
      </c>
      <c r="G2993">
        <v>3</v>
      </c>
      <c r="H2993">
        <v>3</v>
      </c>
      <c r="I2993" s="167">
        <v>356.85205765604525</v>
      </c>
      <c r="J2993" s="22">
        <v>0.81550691558685273</v>
      </c>
      <c r="K2993" s="22" t="s">
        <v>369</v>
      </c>
      <c r="L2993" s="22" t="s">
        <v>58</v>
      </c>
      <c r="M2993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93" s="24" t="str">
        <f>IFERROR(IF(Table1[[#This Row],[Medicare Rate in CR]]&gt;0,"Y","N"),"N")</f>
        <v>Y</v>
      </c>
      <c r="O2993" s="166">
        <f>Table1[[#This Row],[Medicare Rate in CR]]*Table1[[#This Row],[SumOfUnits]]*Table1[[#This Row],[Actuarial Factor 06/20/2023]]</f>
        <v>864.89401439479252</v>
      </c>
      <c r="P29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864.89401439479252</v>
      </c>
      <c r="Q2993" s="166">
        <f>Table1[[#This Row],[Trended Medicare Pricing for all RHCs]]-Table1[[#This Row],[SumOfSFY24 Estimated Payment 5/04/23]]</f>
        <v>508.04195673874727</v>
      </c>
      <c r="R2993" s="24">
        <f>Table1[[#This Row],[SumOfUnits]]*Table1[[#This Row],[Actuarial Factor 06/20/2023]]</f>
        <v>2.4465207467605583</v>
      </c>
      <c r="S2993" s="23"/>
    </row>
    <row r="2994" spans="1:19" x14ac:dyDescent="0.25">
      <c r="A2994" s="192" t="s">
        <v>367</v>
      </c>
      <c r="B2994" s="193" t="s">
        <v>368</v>
      </c>
      <c r="C2994" s="192" t="s">
        <v>85</v>
      </c>
      <c r="D2994" s="192" t="s">
        <v>31</v>
      </c>
      <c r="E2994" s="192" t="s">
        <v>74</v>
      </c>
      <c r="F2994" s="194">
        <v>1166.8883106870965</v>
      </c>
      <c r="G2994">
        <v>8</v>
      </c>
      <c r="H2994">
        <v>8</v>
      </c>
      <c r="I2994" s="167">
        <v>1411.9710908271684</v>
      </c>
      <c r="J2994" s="22">
        <v>1.2100310525827107</v>
      </c>
      <c r="K2994" s="22" t="s">
        <v>369</v>
      </c>
      <c r="L2994" s="22" t="s">
        <v>58</v>
      </c>
      <c r="M2994" s="22" t="str">
        <f>IFERROR(IFERROR(INDEX(FreeStand_Medicare!E:E,MATCH(Table1[[#This Row],[Medicare Number]],FreeStand_Medicare!A:A,0)),INDEX(HospBased_Medicare_CR!F:F,MATCH(Table1[[#This Row],[Medicare Number]],HospBased_Medicare_CR!G:G,0))),0)</f>
        <v>353.52</v>
      </c>
      <c r="N2994" s="24" t="str">
        <f>IFERROR(IF(Table1[[#This Row],[Medicare Rate in CR]]&gt;0,"Y","N"),"N")</f>
        <v>Y</v>
      </c>
      <c r="O2994" s="166">
        <f>Table1[[#This Row],[Medicare Rate in CR]]*Table1[[#This Row],[SumOfUnits]]*Table1[[#This Row],[Actuarial Factor 06/20/2023]]</f>
        <v>3422.1614216723187</v>
      </c>
      <c r="P29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3422.1614216723187</v>
      </c>
      <c r="Q2994" s="166">
        <f>Table1[[#This Row],[Trended Medicare Pricing for all RHCs]]-Table1[[#This Row],[SumOfSFY24 Estimated Payment 5/04/23]]</f>
        <v>2010.1903308451504</v>
      </c>
      <c r="R2994" s="24">
        <f>Table1[[#This Row],[SumOfUnits]]*Table1[[#This Row],[Actuarial Factor 06/20/2023]]</f>
        <v>9.6802484206616857</v>
      </c>
      <c r="S2994" s="23"/>
    </row>
    <row r="2995" spans="1:19" x14ac:dyDescent="0.25">
      <c r="A2995" s="192" t="s">
        <v>370</v>
      </c>
      <c r="B2995" s="193" t="s">
        <v>371</v>
      </c>
      <c r="C2995" s="192" t="s">
        <v>88</v>
      </c>
      <c r="D2995" s="192" t="s">
        <v>30</v>
      </c>
      <c r="E2995" s="192" t="s">
        <v>60</v>
      </c>
      <c r="F2995" s="194">
        <v>276.38045677941602</v>
      </c>
      <c r="G2995">
        <v>2</v>
      </c>
      <c r="H2995">
        <v>2</v>
      </c>
      <c r="I2995" s="167">
        <v>209.90343876336669</v>
      </c>
      <c r="J2995" s="22">
        <v>0.75947279778502652</v>
      </c>
      <c r="K2995" s="22" t="s">
        <v>372</v>
      </c>
      <c r="L2995" s="22" t="s">
        <v>58</v>
      </c>
      <c r="M2995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2995" s="24" t="str">
        <f>IFERROR(IF(Table1[[#This Row],[Medicare Rate in CR]]&gt;0,"Y","N"),"N")</f>
        <v>Y</v>
      </c>
      <c r="O2995" s="166">
        <f>Table1[[#This Row],[Medicare Rate in CR]]*Table1[[#This Row],[SumOfUnits]]*Table1[[#This Row],[Actuarial Factor 06/20/2023]]</f>
        <v>482.05257421011203</v>
      </c>
      <c r="P29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482.05257421011203</v>
      </c>
      <c r="Q2995" s="166">
        <f>Table1[[#This Row],[Trended Medicare Pricing for all RHCs]]-Table1[[#This Row],[SumOfSFY24 Estimated Payment 5/04/23]]</f>
        <v>272.14913544674533</v>
      </c>
      <c r="R2995" s="24">
        <f>Table1[[#This Row],[SumOfUnits]]*Table1[[#This Row],[Actuarial Factor 06/20/2023]]</f>
        <v>1.518945595570053</v>
      </c>
      <c r="S2995" s="23"/>
    </row>
    <row r="2996" spans="1:19" x14ac:dyDescent="0.25">
      <c r="A2996" s="192" t="s">
        <v>370</v>
      </c>
      <c r="B2996" s="193" t="s">
        <v>371</v>
      </c>
      <c r="C2996" s="192" t="s">
        <v>72</v>
      </c>
      <c r="D2996" s="192" t="s">
        <v>30</v>
      </c>
      <c r="E2996" s="192" t="s">
        <v>59</v>
      </c>
      <c r="F2996" s="194">
        <v>138.19022838970801</v>
      </c>
      <c r="G2996">
        <v>1</v>
      </c>
      <c r="H2996">
        <v>1</v>
      </c>
      <c r="I2996" s="167">
        <v>159.38066641506711</v>
      </c>
      <c r="J2996" s="22">
        <v>1.1533425211918769</v>
      </c>
      <c r="K2996" s="22" t="s">
        <v>372</v>
      </c>
      <c r="L2996" s="22" t="s">
        <v>58</v>
      </c>
      <c r="M2996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2996" s="24" t="str">
        <f>IFERROR(IF(Table1[[#This Row],[Medicare Rate in CR]]&gt;0,"Y","N"),"N")</f>
        <v>Y</v>
      </c>
      <c r="O2996" s="166">
        <f>Table1[[#This Row],[Medicare Rate in CR]]*Table1[[#This Row],[SumOfUnits]]*Table1[[#This Row],[Actuarial Factor 06/20/2023]]</f>
        <v>366.02478252545404</v>
      </c>
      <c r="P29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366.02478252545404</v>
      </c>
      <c r="Q2996" s="166">
        <f>Table1[[#This Row],[Trended Medicare Pricing for all RHCs]]-Table1[[#This Row],[SumOfSFY24 Estimated Payment 5/04/23]]</f>
        <v>206.64411611038693</v>
      </c>
      <c r="R2996" s="24">
        <f>Table1[[#This Row],[SumOfUnits]]*Table1[[#This Row],[Actuarial Factor 06/20/2023]]</f>
        <v>1.1533425211918769</v>
      </c>
      <c r="S2996" s="23"/>
    </row>
    <row r="2997" spans="1:19" x14ac:dyDescent="0.25">
      <c r="A2997" s="192" t="s">
        <v>370</v>
      </c>
      <c r="B2997" s="193" t="s">
        <v>371</v>
      </c>
      <c r="C2997" s="192" t="s">
        <v>76</v>
      </c>
      <c r="D2997" s="192" t="s">
        <v>30</v>
      </c>
      <c r="E2997" s="192" t="s">
        <v>56</v>
      </c>
      <c r="F2997" s="194">
        <v>274.47239086441164</v>
      </c>
      <c r="G2997">
        <v>2</v>
      </c>
      <c r="H2997">
        <v>2</v>
      </c>
      <c r="I2997" s="167">
        <v>293.39135891230649</v>
      </c>
      <c r="J2997" s="22">
        <v>1.0689284921820816</v>
      </c>
      <c r="K2997" s="22" t="s">
        <v>372</v>
      </c>
      <c r="L2997" s="22" t="s">
        <v>58</v>
      </c>
      <c r="M2997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2997" s="24" t="str">
        <f>IFERROR(IF(Table1[[#This Row],[Medicare Rate in CR]]&gt;0,"Y","N"),"N")</f>
        <v>Y</v>
      </c>
      <c r="O2997" s="166">
        <f>Table1[[#This Row],[Medicare Rate in CR]]*Table1[[#This Row],[SumOfUnits]]*Table1[[#This Row],[Actuarial Factor 06/20/2023]]</f>
        <v>678.47029255781092</v>
      </c>
      <c r="P29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678.47029255781092</v>
      </c>
      <c r="Q2997" s="166">
        <f>Table1[[#This Row],[Trended Medicare Pricing for all RHCs]]-Table1[[#This Row],[SumOfSFY24 Estimated Payment 5/04/23]]</f>
        <v>385.07893364550443</v>
      </c>
      <c r="R2997" s="24">
        <f>Table1[[#This Row],[SumOfUnits]]*Table1[[#This Row],[Actuarial Factor 06/20/2023]]</f>
        <v>2.1378569843641633</v>
      </c>
      <c r="S2997" s="23"/>
    </row>
    <row r="2998" spans="1:19" x14ac:dyDescent="0.25">
      <c r="A2998" s="192" t="s">
        <v>370</v>
      </c>
      <c r="B2998" s="193" t="s">
        <v>371</v>
      </c>
      <c r="C2998" s="192" t="s">
        <v>76</v>
      </c>
      <c r="D2998" s="192" t="s">
        <v>30</v>
      </c>
      <c r="E2998" s="192" t="s">
        <v>59</v>
      </c>
      <c r="F2998" s="194">
        <v>690.95114194854</v>
      </c>
      <c r="G2998">
        <v>5</v>
      </c>
      <c r="H2998">
        <v>5</v>
      </c>
      <c r="I2998" s="167">
        <v>718.34646191609136</v>
      </c>
      <c r="J2998" s="22">
        <v>1.0396487078526193</v>
      </c>
      <c r="K2998" s="22" t="s">
        <v>372</v>
      </c>
      <c r="L2998" s="22" t="s">
        <v>58</v>
      </c>
      <c r="M2998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2998" s="24" t="str">
        <f>IFERROR(IF(Table1[[#This Row],[Medicare Rate in CR]]&gt;0,"Y","N"),"N")</f>
        <v>Y</v>
      </c>
      <c r="O2998" s="166">
        <f>Table1[[#This Row],[Medicare Rate in CR]]*Table1[[#This Row],[SumOfUnits]]*Table1[[#This Row],[Actuarial Factor 06/20/2023]]</f>
        <v>1649.7145696205366</v>
      </c>
      <c r="P29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1649.7145696205366</v>
      </c>
      <c r="Q2998" s="166">
        <f>Table1[[#This Row],[Trended Medicare Pricing for all RHCs]]-Table1[[#This Row],[SumOfSFY24 Estimated Payment 5/04/23]]</f>
        <v>931.36810770444526</v>
      </c>
      <c r="R2998" s="24">
        <f>Table1[[#This Row],[SumOfUnits]]*Table1[[#This Row],[Actuarial Factor 06/20/2023]]</f>
        <v>5.1982435392630961</v>
      </c>
      <c r="S2998" s="23"/>
    </row>
    <row r="2999" spans="1:19" x14ac:dyDescent="0.25">
      <c r="A2999" s="192" t="s">
        <v>370</v>
      </c>
      <c r="B2999" s="193" t="s">
        <v>371</v>
      </c>
      <c r="C2999" s="192" t="s">
        <v>76</v>
      </c>
      <c r="D2999" s="192" t="s">
        <v>30</v>
      </c>
      <c r="E2999" s="192" t="s">
        <v>63</v>
      </c>
      <c r="F2999" s="194">
        <v>79.155825383058698</v>
      </c>
      <c r="G2999">
        <v>1</v>
      </c>
      <c r="H2999">
        <v>1</v>
      </c>
      <c r="I2999" s="167">
        <v>79.832281004820175</v>
      </c>
      <c r="J2999" s="22">
        <v>1.0085458728841232</v>
      </c>
      <c r="K2999" s="22" t="s">
        <v>372</v>
      </c>
      <c r="L2999" s="22" t="s">
        <v>58</v>
      </c>
      <c r="M2999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2999" s="24" t="str">
        <f>IFERROR(IF(Table1[[#This Row],[Medicare Rate in CR]]&gt;0,"Y","N"),"N")</f>
        <v>Y</v>
      </c>
      <c r="O2999" s="166">
        <f>Table1[[#This Row],[Medicare Rate in CR]]*Table1[[#This Row],[SumOfUnits]]*Table1[[#This Row],[Actuarial Factor 06/20/2023]]</f>
        <v>320.07211821850535</v>
      </c>
      <c r="P29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320.07211821850535</v>
      </c>
      <c r="Q2999" s="166">
        <f>Table1[[#This Row],[Trended Medicare Pricing for all RHCs]]-Table1[[#This Row],[SumOfSFY24 Estimated Payment 5/04/23]]</f>
        <v>240.23983721368518</v>
      </c>
      <c r="R2999" s="24">
        <f>Table1[[#This Row],[SumOfUnits]]*Table1[[#This Row],[Actuarial Factor 06/20/2023]]</f>
        <v>1.0085458728841232</v>
      </c>
      <c r="S2999" s="23"/>
    </row>
    <row r="3000" spans="1:19" x14ac:dyDescent="0.25">
      <c r="A3000" s="192" t="s">
        <v>370</v>
      </c>
      <c r="B3000" s="193" t="s">
        <v>371</v>
      </c>
      <c r="C3000" s="192" t="s">
        <v>76</v>
      </c>
      <c r="D3000" s="192" t="s">
        <v>30</v>
      </c>
      <c r="E3000" s="192" t="s">
        <v>64</v>
      </c>
      <c r="F3000" s="194">
        <v>1105.5218271176639</v>
      </c>
      <c r="G3000">
        <v>8</v>
      </c>
      <c r="H3000">
        <v>8</v>
      </c>
      <c r="I3000" s="167">
        <v>1042.2079481307912</v>
      </c>
      <c r="J3000" s="22">
        <v>0.94272941751684292</v>
      </c>
      <c r="K3000" s="22" t="s">
        <v>372</v>
      </c>
      <c r="L3000" s="22" t="s">
        <v>58</v>
      </c>
      <c r="M3000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00" s="24" t="str">
        <f>IFERROR(IF(Table1[[#This Row],[Medicare Rate in CR]]&gt;0,"Y","N"),"N")</f>
        <v>Y</v>
      </c>
      <c r="O3000" s="166">
        <f>Table1[[#This Row],[Medicare Rate in CR]]*Table1[[#This Row],[SumOfUnits]]*Table1[[#This Row],[Actuarial Factor 06/20/2023]]</f>
        <v>2393.4768635451624</v>
      </c>
      <c r="P30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2393.4768635451624</v>
      </c>
      <c r="Q3000" s="166">
        <f>Table1[[#This Row],[Trended Medicare Pricing for all RHCs]]-Table1[[#This Row],[SumOfSFY24 Estimated Payment 5/04/23]]</f>
        <v>1351.2689154143711</v>
      </c>
      <c r="R3000" s="24">
        <f>Table1[[#This Row],[SumOfUnits]]*Table1[[#This Row],[Actuarial Factor 06/20/2023]]</f>
        <v>7.5418353401347433</v>
      </c>
      <c r="S3000" s="23"/>
    </row>
    <row r="3001" spans="1:19" x14ac:dyDescent="0.25">
      <c r="A3001" s="192" t="s">
        <v>370</v>
      </c>
      <c r="B3001" s="193" t="s">
        <v>371</v>
      </c>
      <c r="C3001" s="192" t="s">
        <v>76</v>
      </c>
      <c r="D3001" s="192" t="s">
        <v>30</v>
      </c>
      <c r="E3001" s="192" t="s">
        <v>77</v>
      </c>
      <c r="F3001" s="194">
        <v>138.19022838970801</v>
      </c>
      <c r="G3001">
        <v>1</v>
      </c>
      <c r="H3001">
        <v>1</v>
      </c>
      <c r="I3001" s="167">
        <v>185.0035572832075</v>
      </c>
      <c r="J3001" s="22">
        <v>1.3387600515535873</v>
      </c>
      <c r="K3001" s="22" t="s">
        <v>372</v>
      </c>
      <c r="L3001" s="22" t="s">
        <v>58</v>
      </c>
      <c r="M3001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01" s="24" t="str">
        <f>IFERROR(IF(Table1[[#This Row],[Medicare Rate in CR]]&gt;0,"Y","N"),"N")</f>
        <v>Y</v>
      </c>
      <c r="O3001" s="166">
        <f>Table1[[#This Row],[Medicare Rate in CR]]*Table1[[#This Row],[SumOfUnits]]*Table1[[#This Row],[Actuarial Factor 06/20/2023]]</f>
        <v>424.86888996104648</v>
      </c>
      <c r="P30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424.86888996104648</v>
      </c>
      <c r="Q3001" s="166">
        <f>Table1[[#This Row],[Trended Medicare Pricing for all RHCs]]-Table1[[#This Row],[SumOfSFY24 Estimated Payment 5/04/23]]</f>
        <v>239.86533267783898</v>
      </c>
      <c r="R3001" s="24">
        <f>Table1[[#This Row],[SumOfUnits]]*Table1[[#This Row],[Actuarial Factor 06/20/2023]]</f>
        <v>1.3387600515535873</v>
      </c>
      <c r="S3001" s="23"/>
    </row>
    <row r="3002" spans="1:19" x14ac:dyDescent="0.25">
      <c r="A3002" s="192" t="s">
        <v>370</v>
      </c>
      <c r="B3002" s="193" t="s">
        <v>371</v>
      </c>
      <c r="C3002" s="192" t="s">
        <v>78</v>
      </c>
      <c r="D3002" s="192" t="s">
        <v>30</v>
      </c>
      <c r="E3002" s="192" t="s">
        <v>59</v>
      </c>
      <c r="F3002" s="194">
        <v>138.19022838970801</v>
      </c>
      <c r="G3002">
        <v>1</v>
      </c>
      <c r="H3002">
        <v>1</v>
      </c>
      <c r="I3002" s="167">
        <v>129.06720801066925</v>
      </c>
      <c r="J3002" s="22">
        <v>0.93398216006047052</v>
      </c>
      <c r="K3002" s="22" t="s">
        <v>372</v>
      </c>
      <c r="L3002" s="22" t="s">
        <v>58</v>
      </c>
      <c r="M3002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02" s="24" t="str">
        <f>IFERROR(IF(Table1[[#This Row],[Medicare Rate in CR]]&gt;0,"Y","N"),"N")</f>
        <v>Y</v>
      </c>
      <c r="O3002" s="166">
        <f>Table1[[#This Row],[Medicare Rate in CR]]*Table1[[#This Row],[SumOfUnits]]*Table1[[#This Row],[Actuarial Factor 06/20/2023]]</f>
        <v>296.40857831679097</v>
      </c>
      <c r="P30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296.40857831679097</v>
      </c>
      <c r="Q3002" s="166">
        <f>Table1[[#This Row],[Trended Medicare Pricing for all RHCs]]-Table1[[#This Row],[SumOfSFY24 Estimated Payment 5/04/23]]</f>
        <v>167.34137030612172</v>
      </c>
      <c r="R3002" s="24">
        <f>Table1[[#This Row],[SumOfUnits]]*Table1[[#This Row],[Actuarial Factor 06/20/2023]]</f>
        <v>0.93398216006047052</v>
      </c>
      <c r="S3002" s="23"/>
    </row>
    <row r="3003" spans="1:19" x14ac:dyDescent="0.25">
      <c r="A3003" s="192" t="s">
        <v>370</v>
      </c>
      <c r="B3003" s="193" t="s">
        <v>371</v>
      </c>
      <c r="C3003" s="192" t="s">
        <v>78</v>
      </c>
      <c r="D3003" s="192" t="s">
        <v>31</v>
      </c>
      <c r="E3003" s="192" t="s">
        <v>69</v>
      </c>
      <c r="F3003" s="194">
        <v>138.19022838970801</v>
      </c>
      <c r="G3003">
        <v>1</v>
      </c>
      <c r="H3003">
        <v>1</v>
      </c>
      <c r="I3003" s="167">
        <v>147.93183824198496</v>
      </c>
      <c r="J3003" s="22">
        <v>1.0704942018389665</v>
      </c>
      <c r="K3003" s="22" t="s">
        <v>372</v>
      </c>
      <c r="L3003" s="22" t="s">
        <v>58</v>
      </c>
      <c r="M3003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03" s="24" t="str">
        <f>IFERROR(IF(Table1[[#This Row],[Medicare Rate in CR]]&gt;0,"Y","N"),"N")</f>
        <v>Y</v>
      </c>
      <c r="O3003" s="166">
        <f>Table1[[#This Row],[Medicare Rate in CR]]*Table1[[#This Row],[SumOfUnits]]*Table1[[#This Row],[Actuarial Factor 06/20/2023]]</f>
        <v>339.73203989561443</v>
      </c>
      <c r="P30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339.73203989561443</v>
      </c>
      <c r="Q3003" s="166">
        <f>Table1[[#This Row],[Trended Medicare Pricing for all RHCs]]-Table1[[#This Row],[SumOfSFY24 Estimated Payment 5/04/23]]</f>
        <v>191.80020165362947</v>
      </c>
      <c r="R3003" s="24">
        <f>Table1[[#This Row],[SumOfUnits]]*Table1[[#This Row],[Actuarial Factor 06/20/2023]]</f>
        <v>1.0704942018389665</v>
      </c>
      <c r="S3003" s="23"/>
    </row>
    <row r="3004" spans="1:19" x14ac:dyDescent="0.25">
      <c r="A3004" s="192" t="s">
        <v>370</v>
      </c>
      <c r="B3004" s="193" t="s">
        <v>371</v>
      </c>
      <c r="C3004" s="192" t="s">
        <v>55</v>
      </c>
      <c r="D3004" s="192" t="s">
        <v>30</v>
      </c>
      <c r="E3004" s="192" t="s">
        <v>56</v>
      </c>
      <c r="F3004" s="194">
        <v>2483.6079791847351</v>
      </c>
      <c r="G3004">
        <v>18</v>
      </c>
      <c r="H3004">
        <v>18</v>
      </c>
      <c r="I3004" s="167">
        <v>2663.4670682443052</v>
      </c>
      <c r="J3004" s="22">
        <v>1.0724184696485837</v>
      </c>
      <c r="K3004" s="22" t="s">
        <v>372</v>
      </c>
      <c r="L3004" s="22" t="s">
        <v>58</v>
      </c>
      <c r="M3004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04" s="24" t="str">
        <f>IFERROR(IF(Table1[[#This Row],[Medicare Rate in CR]]&gt;0,"Y","N"),"N")</f>
        <v>Y</v>
      </c>
      <c r="O3004" s="166">
        <f>Table1[[#This Row],[Medicare Rate in CR]]*Table1[[#This Row],[SumOfUnits]]*Table1[[#This Row],[Actuarial Factor 06/20/2023]]</f>
        <v>6126.1690594981419</v>
      </c>
      <c r="P30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6126.1690594981419</v>
      </c>
      <c r="Q3004" s="166">
        <f>Table1[[#This Row],[Trended Medicare Pricing for all RHCs]]-Table1[[#This Row],[SumOfSFY24 Estimated Payment 5/04/23]]</f>
        <v>3462.7019912538367</v>
      </c>
      <c r="R3004" s="24">
        <f>Table1[[#This Row],[SumOfUnits]]*Table1[[#This Row],[Actuarial Factor 06/20/2023]]</f>
        <v>19.303532453674507</v>
      </c>
      <c r="S3004" s="23"/>
    </row>
    <row r="3005" spans="1:19" x14ac:dyDescent="0.25">
      <c r="A3005" s="192" t="s">
        <v>370</v>
      </c>
      <c r="B3005" s="193" t="s">
        <v>371</v>
      </c>
      <c r="C3005" s="192" t="s">
        <v>55</v>
      </c>
      <c r="D3005" s="192" t="s">
        <v>30</v>
      </c>
      <c r="E3005" s="192" t="s">
        <v>59</v>
      </c>
      <c r="F3005" s="194">
        <v>22480.822973884551</v>
      </c>
      <c r="G3005">
        <v>163</v>
      </c>
      <c r="H3005">
        <v>163</v>
      </c>
      <c r="I3005" s="167">
        <v>22991.590046351754</v>
      </c>
      <c r="J3005" s="22">
        <v>1.0227201234163246</v>
      </c>
      <c r="K3005" s="22" t="s">
        <v>372</v>
      </c>
      <c r="L3005" s="22" t="s">
        <v>58</v>
      </c>
      <c r="M3005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05" s="24" t="str">
        <f>IFERROR(IF(Table1[[#This Row],[Medicare Rate in CR]]&gt;0,"Y","N"),"N")</f>
        <v>Y</v>
      </c>
      <c r="O3005" s="166">
        <f>Table1[[#This Row],[Medicare Rate in CR]]*Table1[[#This Row],[SumOfUnits]]*Table1[[#This Row],[Actuarial Factor 06/20/2023]]</f>
        <v>52904.984713886974</v>
      </c>
      <c r="P30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52904.984713886974</v>
      </c>
      <c r="Q3005" s="166">
        <f>Table1[[#This Row],[Trended Medicare Pricing for all RHCs]]-Table1[[#This Row],[SumOfSFY24 Estimated Payment 5/04/23]]</f>
        <v>29913.39466753522</v>
      </c>
      <c r="R3005" s="24">
        <f>Table1[[#This Row],[SumOfUnits]]*Table1[[#This Row],[Actuarial Factor 06/20/2023]]</f>
        <v>166.7033801168609</v>
      </c>
      <c r="S3005" s="23"/>
    </row>
    <row r="3006" spans="1:19" x14ac:dyDescent="0.25">
      <c r="A3006" s="192" t="s">
        <v>370</v>
      </c>
      <c r="B3006" s="193" t="s">
        <v>371</v>
      </c>
      <c r="C3006" s="192" t="s">
        <v>55</v>
      </c>
      <c r="D3006" s="192" t="s">
        <v>30</v>
      </c>
      <c r="E3006" s="192" t="s">
        <v>60</v>
      </c>
      <c r="F3006" s="194">
        <v>16123.368989110571</v>
      </c>
      <c r="G3006">
        <v>117</v>
      </c>
      <c r="H3006">
        <v>117</v>
      </c>
      <c r="I3006" s="167">
        <v>14650.438250913212</v>
      </c>
      <c r="J3006" s="22">
        <v>0.90864621784738975</v>
      </c>
      <c r="K3006" s="22" t="s">
        <v>372</v>
      </c>
      <c r="L3006" s="22" t="s">
        <v>58</v>
      </c>
      <c r="M3006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06" s="24" t="str">
        <f>IFERROR(IF(Table1[[#This Row],[Medicare Rate in CR]]&gt;0,"Y","N"),"N")</f>
        <v>Y</v>
      </c>
      <c r="O3006" s="166">
        <f>Table1[[#This Row],[Medicare Rate in CR]]*Table1[[#This Row],[SumOfUnits]]*Table1[[#This Row],[Actuarial Factor 06/20/2023]]</f>
        <v>33739.051752437575</v>
      </c>
      <c r="P30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33739.051752437575</v>
      </c>
      <c r="Q3006" s="166">
        <f>Table1[[#This Row],[Trended Medicare Pricing for all RHCs]]-Table1[[#This Row],[SumOfSFY24 Estimated Payment 5/04/23]]</f>
        <v>19088.613501524364</v>
      </c>
      <c r="R3006" s="24">
        <f>Table1[[#This Row],[SumOfUnits]]*Table1[[#This Row],[Actuarial Factor 06/20/2023]]</f>
        <v>106.3116074881446</v>
      </c>
      <c r="S3006" s="23"/>
    </row>
    <row r="3007" spans="1:19" x14ac:dyDescent="0.25">
      <c r="A3007" s="192" t="s">
        <v>370</v>
      </c>
      <c r="B3007" s="193" t="s">
        <v>371</v>
      </c>
      <c r="C3007" s="192" t="s">
        <v>55</v>
      </c>
      <c r="D3007" s="192" t="s">
        <v>30</v>
      </c>
      <c r="E3007" s="192" t="s">
        <v>61</v>
      </c>
      <c r="F3007" s="194">
        <v>1241.8039895923675</v>
      </c>
      <c r="G3007">
        <v>9</v>
      </c>
      <c r="H3007">
        <v>9</v>
      </c>
      <c r="I3007" s="167">
        <v>1128.3604984509041</v>
      </c>
      <c r="J3007" s="22">
        <v>0.90864621784738975</v>
      </c>
      <c r="K3007" s="22" t="s">
        <v>372</v>
      </c>
      <c r="L3007" s="22" t="s">
        <v>58</v>
      </c>
      <c r="M3007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07" s="24" t="str">
        <f>IFERROR(IF(Table1[[#This Row],[Medicare Rate in CR]]&gt;0,"Y","N"),"N")</f>
        <v>Y</v>
      </c>
      <c r="O3007" s="166">
        <f>Table1[[#This Row],[Medicare Rate in CR]]*Table1[[#This Row],[SumOfUnits]]*Table1[[#This Row],[Actuarial Factor 06/20/2023]]</f>
        <v>2595.3116732644289</v>
      </c>
      <c r="P30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2595.3116732644289</v>
      </c>
      <c r="Q3007" s="166">
        <f>Table1[[#This Row],[Trended Medicare Pricing for all RHCs]]-Table1[[#This Row],[SumOfSFY24 Estimated Payment 5/04/23]]</f>
        <v>1466.9511748135249</v>
      </c>
      <c r="R3007" s="24">
        <f>Table1[[#This Row],[SumOfUnits]]*Table1[[#This Row],[Actuarial Factor 06/20/2023]]</f>
        <v>8.1778159606265071</v>
      </c>
      <c r="S3007" s="23"/>
    </row>
    <row r="3008" spans="1:19" x14ac:dyDescent="0.25">
      <c r="A3008" s="192" t="s">
        <v>370</v>
      </c>
      <c r="B3008" s="193" t="s">
        <v>371</v>
      </c>
      <c r="C3008" s="192" t="s">
        <v>55</v>
      </c>
      <c r="D3008" s="192" t="s">
        <v>30</v>
      </c>
      <c r="E3008" s="192" t="s">
        <v>62</v>
      </c>
      <c r="F3008" s="194">
        <v>40062.677074298816</v>
      </c>
      <c r="G3008">
        <v>292</v>
      </c>
      <c r="H3008">
        <v>292</v>
      </c>
      <c r="I3008" s="167">
        <v>42014.205660766282</v>
      </c>
      <c r="J3008" s="22">
        <v>1.0487118866981413</v>
      </c>
      <c r="K3008" s="22" t="s">
        <v>372</v>
      </c>
      <c r="L3008" s="22" t="s">
        <v>58</v>
      </c>
      <c r="M3008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08" s="24" t="str">
        <f>IFERROR(IF(Table1[[#This Row],[Medicare Rate in CR]]&gt;0,"Y","N"),"N")</f>
        <v>Y</v>
      </c>
      <c r="O3008" s="166">
        <f>Table1[[#This Row],[Medicare Rate in CR]]*Table1[[#This Row],[SumOfUnits]]*Table1[[#This Row],[Actuarial Factor 06/20/2023]]</f>
        <v>97183.207673856465</v>
      </c>
      <c r="P30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97183.207673856465</v>
      </c>
      <c r="Q3008" s="166">
        <f>Table1[[#This Row],[Trended Medicare Pricing for all RHCs]]-Table1[[#This Row],[SumOfSFY24 Estimated Payment 5/04/23]]</f>
        <v>55169.002013090183</v>
      </c>
      <c r="R3008" s="24">
        <f>Table1[[#This Row],[SumOfUnits]]*Table1[[#This Row],[Actuarial Factor 06/20/2023]]</f>
        <v>306.22387091585728</v>
      </c>
      <c r="S3008" s="23"/>
    </row>
    <row r="3009" spans="1:19" x14ac:dyDescent="0.25">
      <c r="A3009" s="192" t="s">
        <v>370</v>
      </c>
      <c r="B3009" s="193" t="s">
        <v>371</v>
      </c>
      <c r="C3009" s="192" t="s">
        <v>55</v>
      </c>
      <c r="D3009" s="192" t="s">
        <v>30</v>
      </c>
      <c r="E3009" s="192" t="s">
        <v>63</v>
      </c>
      <c r="F3009" s="194">
        <v>4754.4569721499456</v>
      </c>
      <c r="G3009">
        <v>35</v>
      </c>
      <c r="H3009">
        <v>35</v>
      </c>
      <c r="I3009" s="167">
        <v>4767.034670249056</v>
      </c>
      <c r="J3009" s="22">
        <v>1.0026454541859957</v>
      </c>
      <c r="K3009" s="22" t="s">
        <v>372</v>
      </c>
      <c r="L3009" s="22" t="s">
        <v>58</v>
      </c>
      <c r="M3009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09" s="24" t="str">
        <f>IFERROR(IF(Table1[[#This Row],[Medicare Rate in CR]]&gt;0,"Y","N"),"N")</f>
        <v>Y</v>
      </c>
      <c r="O3009" s="166">
        <f>Table1[[#This Row],[Medicare Rate in CR]]*Table1[[#This Row],[SumOfUnits]]*Table1[[#This Row],[Actuarial Factor 06/20/2023]]</f>
        <v>11136.984646916366</v>
      </c>
      <c r="P30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11136.984646916366</v>
      </c>
      <c r="Q3009" s="166">
        <f>Table1[[#This Row],[Trended Medicare Pricing for all RHCs]]-Table1[[#This Row],[SumOfSFY24 Estimated Payment 5/04/23]]</f>
        <v>6369.9499766673098</v>
      </c>
      <c r="R3009" s="24">
        <f>Table1[[#This Row],[SumOfUnits]]*Table1[[#This Row],[Actuarial Factor 06/20/2023]]</f>
        <v>35.092590896509847</v>
      </c>
      <c r="S3009" s="23"/>
    </row>
    <row r="3010" spans="1:19" x14ac:dyDescent="0.25">
      <c r="A3010" s="192" t="s">
        <v>370</v>
      </c>
      <c r="B3010" s="193" t="s">
        <v>371</v>
      </c>
      <c r="C3010" s="192" t="s">
        <v>55</v>
      </c>
      <c r="D3010" s="192" t="s">
        <v>30</v>
      </c>
      <c r="E3010" s="192" t="s">
        <v>64</v>
      </c>
      <c r="F3010" s="194">
        <v>10494.55526645467</v>
      </c>
      <c r="G3010">
        <v>76</v>
      </c>
      <c r="H3010">
        <v>76</v>
      </c>
      <c r="I3010" s="167">
        <v>10288.855186964287</v>
      </c>
      <c r="J3010" s="22">
        <v>0.98039935240058296</v>
      </c>
      <c r="K3010" s="22" t="s">
        <v>372</v>
      </c>
      <c r="L3010" s="22" t="s">
        <v>58</v>
      </c>
      <c r="M3010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10" s="24" t="str">
        <f>IFERROR(IF(Table1[[#This Row],[Medicare Rate in CR]]&gt;0,"Y","N"),"N")</f>
        <v>Y</v>
      </c>
      <c r="O3010" s="166">
        <f>Table1[[#This Row],[Medicare Rate in CR]]*Table1[[#This Row],[SumOfUnits]]*Table1[[#This Row],[Actuarial Factor 06/20/2023]]</f>
        <v>23646.604924316525</v>
      </c>
      <c r="P30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23646.604924316525</v>
      </c>
      <c r="Q3010" s="166">
        <f>Table1[[#This Row],[Trended Medicare Pricing for all RHCs]]-Table1[[#This Row],[SumOfSFY24 Estimated Payment 5/04/23]]</f>
        <v>13357.749737352238</v>
      </c>
      <c r="R3010" s="24">
        <f>Table1[[#This Row],[SumOfUnits]]*Table1[[#This Row],[Actuarial Factor 06/20/2023]]</f>
        <v>74.510350782444306</v>
      </c>
      <c r="S3010" s="23"/>
    </row>
    <row r="3011" spans="1:19" x14ac:dyDescent="0.25">
      <c r="A3011" s="192" t="s">
        <v>370</v>
      </c>
      <c r="B3011" s="193" t="s">
        <v>371</v>
      </c>
      <c r="C3011" s="192" t="s">
        <v>55</v>
      </c>
      <c r="D3011" s="192" t="s">
        <v>30</v>
      </c>
      <c r="E3011" s="192" t="s">
        <v>77</v>
      </c>
      <c r="F3011" s="194">
        <v>1243.7120555073718</v>
      </c>
      <c r="G3011">
        <v>9</v>
      </c>
      <c r="H3011">
        <v>9</v>
      </c>
      <c r="I3011" s="167">
        <v>1575.3998389344438</v>
      </c>
      <c r="J3011" s="22">
        <v>1.2666917812352958</v>
      </c>
      <c r="K3011" s="22" t="s">
        <v>372</v>
      </c>
      <c r="L3011" s="22" t="s">
        <v>58</v>
      </c>
      <c r="M3011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11" s="24" t="str">
        <f>IFERROR(IF(Table1[[#This Row],[Medicare Rate in CR]]&gt;0,"Y","N"),"N")</f>
        <v>Y</v>
      </c>
      <c r="O3011" s="166">
        <f>Table1[[#This Row],[Medicare Rate in CR]]*Table1[[#This Row],[SumOfUnits]]*Table1[[#This Row],[Actuarial Factor 06/20/2023]]</f>
        <v>3617.9757332355016</v>
      </c>
      <c r="P30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3617.9757332355016</v>
      </c>
      <c r="Q3011" s="166">
        <f>Table1[[#This Row],[Trended Medicare Pricing for all RHCs]]-Table1[[#This Row],[SumOfSFY24 Estimated Payment 5/04/23]]</f>
        <v>2042.5758943010578</v>
      </c>
      <c r="R3011" s="24">
        <f>Table1[[#This Row],[SumOfUnits]]*Table1[[#This Row],[Actuarial Factor 06/20/2023]]</f>
        <v>11.400226031117661</v>
      </c>
      <c r="S3011" s="23"/>
    </row>
    <row r="3012" spans="1:19" x14ac:dyDescent="0.25">
      <c r="A3012" s="192" t="s">
        <v>370</v>
      </c>
      <c r="B3012" s="193" t="s">
        <v>371</v>
      </c>
      <c r="C3012" s="192" t="s">
        <v>55</v>
      </c>
      <c r="D3012" s="192" t="s">
        <v>32</v>
      </c>
      <c r="E3012" s="192" t="s">
        <v>81</v>
      </c>
      <c r="F3012" s="194">
        <v>412.66261925411965</v>
      </c>
      <c r="G3012">
        <v>3</v>
      </c>
      <c r="H3012">
        <v>3</v>
      </c>
      <c r="I3012" s="167">
        <v>426.68023833537984</v>
      </c>
      <c r="J3012" s="22">
        <v>1.0339687154281063</v>
      </c>
      <c r="K3012" s="22" t="s">
        <v>372</v>
      </c>
      <c r="L3012" s="22" t="s">
        <v>58</v>
      </c>
      <c r="M3012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12" s="24" t="str">
        <f>IFERROR(IF(Table1[[#This Row],[Medicare Rate in CR]]&gt;0,"Y","N"),"N")</f>
        <v>Y</v>
      </c>
      <c r="O3012" s="166">
        <f>Table1[[#This Row],[Medicare Rate in CR]]*Table1[[#This Row],[SumOfUnits]]*Table1[[#This Row],[Actuarial Factor 06/20/2023]]</f>
        <v>984.42093458479155</v>
      </c>
      <c r="P30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984.42093458479155</v>
      </c>
      <c r="Q3012" s="166">
        <f>Table1[[#This Row],[Trended Medicare Pricing for all RHCs]]-Table1[[#This Row],[SumOfSFY24 Estimated Payment 5/04/23]]</f>
        <v>557.74069624941171</v>
      </c>
      <c r="R3012" s="24">
        <f>Table1[[#This Row],[SumOfUnits]]*Table1[[#This Row],[Actuarial Factor 06/20/2023]]</f>
        <v>3.1019061462843189</v>
      </c>
      <c r="S3012" s="23"/>
    </row>
    <row r="3013" spans="1:19" x14ac:dyDescent="0.25">
      <c r="A3013" s="192" t="s">
        <v>370</v>
      </c>
      <c r="B3013" s="193" t="s">
        <v>371</v>
      </c>
      <c r="C3013" s="192" t="s">
        <v>55</v>
      </c>
      <c r="D3013" s="192" t="s">
        <v>32</v>
      </c>
      <c r="E3013" s="192" t="s">
        <v>65</v>
      </c>
      <c r="F3013" s="194">
        <v>276.38045677941602</v>
      </c>
      <c r="G3013">
        <v>2</v>
      </c>
      <c r="H3013">
        <v>2</v>
      </c>
      <c r="I3013" s="167">
        <v>343.11655635187651</v>
      </c>
      <c r="J3013" s="22">
        <v>1.241464611319185</v>
      </c>
      <c r="K3013" s="22" t="s">
        <v>372</v>
      </c>
      <c r="L3013" s="22" t="s">
        <v>58</v>
      </c>
      <c r="M3013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13" s="24" t="str">
        <f>IFERROR(IF(Table1[[#This Row],[Medicare Rate in CR]]&gt;0,"Y","N"),"N")</f>
        <v>Y</v>
      </c>
      <c r="O3013" s="166">
        <f>Table1[[#This Row],[Medicare Rate in CR]]*Table1[[#This Row],[SumOfUnits]]*Table1[[#This Row],[Actuarial Factor 06/20/2023]]</f>
        <v>787.98241809651313</v>
      </c>
      <c r="P30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787.98241809651313</v>
      </c>
      <c r="Q3013" s="166">
        <f>Table1[[#This Row],[Trended Medicare Pricing for all RHCs]]-Table1[[#This Row],[SumOfSFY24 Estimated Payment 5/04/23]]</f>
        <v>444.86586174463662</v>
      </c>
      <c r="R3013" s="24">
        <f>Table1[[#This Row],[SumOfUnits]]*Table1[[#This Row],[Actuarial Factor 06/20/2023]]</f>
        <v>2.4829292226383699</v>
      </c>
      <c r="S3013" s="23"/>
    </row>
    <row r="3014" spans="1:19" x14ac:dyDescent="0.25">
      <c r="A3014" s="192" t="s">
        <v>370</v>
      </c>
      <c r="B3014" s="193" t="s">
        <v>371</v>
      </c>
      <c r="C3014" s="192" t="s">
        <v>55</v>
      </c>
      <c r="D3014" s="192" t="s">
        <v>32</v>
      </c>
      <c r="E3014" s="192" t="s">
        <v>66</v>
      </c>
      <c r="F3014" s="194">
        <v>1226.8092897754648</v>
      </c>
      <c r="G3014">
        <v>9</v>
      </c>
      <c r="H3014">
        <v>9</v>
      </c>
      <c r="I3014" s="167">
        <v>1310.0237797272684</v>
      </c>
      <c r="J3014" s="22">
        <v>1.0678300129004028</v>
      </c>
      <c r="K3014" s="22" t="s">
        <v>372</v>
      </c>
      <c r="L3014" s="22" t="s">
        <v>58</v>
      </c>
      <c r="M3014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14" s="24" t="str">
        <f>IFERROR(IF(Table1[[#This Row],[Medicare Rate in CR]]&gt;0,"Y","N"),"N")</f>
        <v>Y</v>
      </c>
      <c r="O3014" s="166">
        <f>Table1[[#This Row],[Medicare Rate in CR]]*Table1[[#This Row],[SumOfUnits]]*Table1[[#This Row],[Actuarial Factor 06/20/2023]]</f>
        <v>3049.9787960466469</v>
      </c>
      <c r="P30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3049.9787960466469</v>
      </c>
      <c r="Q3014" s="166">
        <f>Table1[[#This Row],[Trended Medicare Pricing for all RHCs]]-Table1[[#This Row],[SumOfSFY24 Estimated Payment 5/04/23]]</f>
        <v>1739.9550163193785</v>
      </c>
      <c r="R3014" s="24">
        <f>Table1[[#This Row],[SumOfUnits]]*Table1[[#This Row],[Actuarial Factor 06/20/2023]]</f>
        <v>9.6104701161036257</v>
      </c>
      <c r="S3014" s="23"/>
    </row>
    <row r="3015" spans="1:19" x14ac:dyDescent="0.25">
      <c r="A3015" s="192" t="s">
        <v>370</v>
      </c>
      <c r="B3015" s="193" t="s">
        <v>371</v>
      </c>
      <c r="C3015" s="192" t="s">
        <v>55</v>
      </c>
      <c r="D3015" s="192" t="s">
        <v>31</v>
      </c>
      <c r="E3015" s="192" t="s">
        <v>82</v>
      </c>
      <c r="F3015" s="194">
        <v>138.19022838970801</v>
      </c>
      <c r="G3015">
        <v>1</v>
      </c>
      <c r="H3015">
        <v>1</v>
      </c>
      <c r="I3015" s="167">
        <v>159.21019973450515</v>
      </c>
      <c r="J3015" s="22">
        <v>1.1521089558193585</v>
      </c>
      <c r="K3015" s="22" t="s">
        <v>372</v>
      </c>
      <c r="L3015" s="22" t="s">
        <v>58</v>
      </c>
      <c r="M3015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15" s="24" t="str">
        <f>IFERROR(IF(Table1[[#This Row],[Medicare Rate in CR]]&gt;0,"Y","N"),"N")</f>
        <v>Y</v>
      </c>
      <c r="O3015" s="166">
        <f>Table1[[#This Row],[Medicare Rate in CR]]*Table1[[#This Row],[SumOfUnits]]*Table1[[#This Row],[Actuarial Factor 06/20/2023]]</f>
        <v>365.63329821883161</v>
      </c>
      <c r="P30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365.63329821883161</v>
      </c>
      <c r="Q3015" s="166">
        <f>Table1[[#This Row],[Trended Medicare Pricing for all RHCs]]-Table1[[#This Row],[SumOfSFY24 Estimated Payment 5/04/23]]</f>
        <v>206.42309848432646</v>
      </c>
      <c r="R3015" s="24">
        <f>Table1[[#This Row],[SumOfUnits]]*Table1[[#This Row],[Actuarial Factor 06/20/2023]]</f>
        <v>1.1521089558193585</v>
      </c>
      <c r="S3015" s="23"/>
    </row>
    <row r="3016" spans="1:19" x14ac:dyDescent="0.25">
      <c r="A3016" s="192" t="s">
        <v>370</v>
      </c>
      <c r="B3016" s="193" t="s">
        <v>371</v>
      </c>
      <c r="C3016" s="192" t="s">
        <v>55</v>
      </c>
      <c r="D3016" s="192" t="s">
        <v>31</v>
      </c>
      <c r="E3016" s="192" t="s">
        <v>68</v>
      </c>
      <c r="F3016" s="194">
        <v>827.23330442324368</v>
      </c>
      <c r="G3016">
        <v>6</v>
      </c>
      <c r="H3016">
        <v>6</v>
      </c>
      <c r="I3016" s="167">
        <v>891.63910407823562</v>
      </c>
      <c r="J3016" s="22">
        <v>1.0778568746091484</v>
      </c>
      <c r="K3016" s="22" t="s">
        <v>372</v>
      </c>
      <c r="L3016" s="22" t="s">
        <v>58</v>
      </c>
      <c r="M3016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16" s="24" t="str">
        <f>IFERROR(IF(Table1[[#This Row],[Medicare Rate in CR]]&gt;0,"Y","N"),"N")</f>
        <v>Y</v>
      </c>
      <c r="O3016" s="166">
        <f>Table1[[#This Row],[Medicare Rate in CR]]*Table1[[#This Row],[SumOfUnits]]*Table1[[#This Row],[Actuarial Factor 06/20/2023]]</f>
        <v>2052.4119463557558</v>
      </c>
      <c r="P30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2052.4119463557558</v>
      </c>
      <c r="Q3016" s="166">
        <f>Table1[[#This Row],[Trended Medicare Pricing for all RHCs]]-Table1[[#This Row],[SumOfSFY24 Estimated Payment 5/04/23]]</f>
        <v>1160.7728422775203</v>
      </c>
      <c r="R3016" s="24">
        <f>Table1[[#This Row],[SumOfUnits]]*Table1[[#This Row],[Actuarial Factor 06/20/2023]]</f>
        <v>6.4671412476548902</v>
      </c>
      <c r="S3016" s="23"/>
    </row>
    <row r="3017" spans="1:19" x14ac:dyDescent="0.25">
      <c r="A3017" s="192" t="s">
        <v>370</v>
      </c>
      <c r="B3017" s="193" t="s">
        <v>371</v>
      </c>
      <c r="C3017" s="192" t="s">
        <v>55</v>
      </c>
      <c r="D3017" s="192" t="s">
        <v>31</v>
      </c>
      <c r="E3017" s="192" t="s">
        <v>69</v>
      </c>
      <c r="F3017" s="194">
        <v>7491.2884263274527</v>
      </c>
      <c r="G3017">
        <v>54</v>
      </c>
      <c r="H3017">
        <v>54</v>
      </c>
      <c r="I3017" s="167">
        <v>7846.7341896800717</v>
      </c>
      <c r="J3017" s="22">
        <v>1.0474478812087167</v>
      </c>
      <c r="K3017" s="22" t="s">
        <v>372</v>
      </c>
      <c r="L3017" s="22" t="s">
        <v>58</v>
      </c>
      <c r="M3017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17" s="24" t="str">
        <f>IFERROR(IF(Table1[[#This Row],[Medicare Rate in CR]]&gt;0,"Y","N"),"N")</f>
        <v>Y</v>
      </c>
      <c r="O3017" s="166">
        <f>Table1[[#This Row],[Medicare Rate in CR]]*Table1[[#This Row],[SumOfUnits]]*Table1[[#This Row],[Actuarial Factor 06/20/2023]]</f>
        <v>17950.575217341513</v>
      </c>
      <c r="P30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17950.575217341513</v>
      </c>
      <c r="Q3017" s="166">
        <f>Table1[[#This Row],[Trended Medicare Pricing for all RHCs]]-Table1[[#This Row],[SumOfSFY24 Estimated Payment 5/04/23]]</f>
        <v>10103.841027661441</v>
      </c>
      <c r="R3017" s="24">
        <f>Table1[[#This Row],[SumOfUnits]]*Table1[[#This Row],[Actuarial Factor 06/20/2023]]</f>
        <v>56.562185585270697</v>
      </c>
      <c r="S3017" s="23"/>
    </row>
    <row r="3018" spans="1:19" x14ac:dyDescent="0.25">
      <c r="A3018" s="192" t="s">
        <v>370</v>
      </c>
      <c r="B3018" s="193" t="s">
        <v>371</v>
      </c>
      <c r="C3018" s="192" t="s">
        <v>85</v>
      </c>
      <c r="D3018" s="192" t="s">
        <v>30</v>
      </c>
      <c r="E3018" s="192" t="s">
        <v>60</v>
      </c>
      <c r="F3018" s="194">
        <v>276.38045677941602</v>
      </c>
      <c r="G3018">
        <v>2</v>
      </c>
      <c r="H3018">
        <v>2</v>
      </c>
      <c r="I3018" s="167">
        <v>228.6992365821078</v>
      </c>
      <c r="J3018" s="22">
        <v>0.82747976918149668</v>
      </c>
      <c r="K3018" s="22" t="s">
        <v>372</v>
      </c>
      <c r="L3018" s="22" t="s">
        <v>58</v>
      </c>
      <c r="M3018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18" s="24" t="str">
        <f>IFERROR(IF(Table1[[#This Row],[Medicare Rate in CR]]&gt;0,"Y","N"),"N")</f>
        <v>Y</v>
      </c>
      <c r="O3018" s="166">
        <f>Table1[[#This Row],[Medicare Rate in CR]]*Table1[[#This Row],[SumOfUnits]]*Table1[[#This Row],[Actuarial Factor 06/20/2023]]</f>
        <v>525.21795909487957</v>
      </c>
      <c r="P30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525.21795909487957</v>
      </c>
      <c r="Q3018" s="166">
        <f>Table1[[#This Row],[Trended Medicare Pricing for all RHCs]]-Table1[[#This Row],[SumOfSFY24 Estimated Payment 5/04/23]]</f>
        <v>296.51872251277177</v>
      </c>
      <c r="R3018" s="24">
        <f>Table1[[#This Row],[SumOfUnits]]*Table1[[#This Row],[Actuarial Factor 06/20/2023]]</f>
        <v>1.6549595383629934</v>
      </c>
      <c r="S3018" s="23"/>
    </row>
    <row r="3019" spans="1:19" x14ac:dyDescent="0.25">
      <c r="A3019" s="192" t="s">
        <v>370</v>
      </c>
      <c r="B3019" s="193" t="s">
        <v>371</v>
      </c>
      <c r="C3019" s="192" t="s">
        <v>85</v>
      </c>
      <c r="D3019" s="192" t="s">
        <v>30</v>
      </c>
      <c r="E3019" s="192" t="s">
        <v>62</v>
      </c>
      <c r="F3019" s="194">
        <v>825.32523850823918</v>
      </c>
      <c r="G3019">
        <v>6</v>
      </c>
      <c r="H3019">
        <v>6</v>
      </c>
      <c r="I3019" s="167">
        <v>753.25172560031888</v>
      </c>
      <c r="J3019" s="22">
        <v>0.91267259312438831</v>
      </c>
      <c r="K3019" s="22" t="s">
        <v>372</v>
      </c>
      <c r="L3019" s="22" t="s">
        <v>58</v>
      </c>
      <c r="M3019" s="22" t="str">
        <f>IFERROR(IFERROR(INDEX(FreeStand_Medicare!E:E,MATCH(Table1[[#This Row],[Medicare Number]],FreeStand_Medicare!A:A,0)),INDEX(HospBased_Medicare_CR!F:F,MATCH(Table1[[#This Row],[Medicare Number]],HospBased_Medicare_CR!G:G,0))),0)</f>
        <v>317.36</v>
      </c>
      <c r="N3019" s="24" t="str">
        <f>IFERROR(IF(Table1[[#This Row],[Medicare Rate in CR]]&gt;0,"Y","N"),"N")</f>
        <v>Y</v>
      </c>
      <c r="O3019" s="166">
        <f>Table1[[#This Row],[Medicare Rate in CR]]*Table1[[#This Row],[SumOfUnits]]*Table1[[#This Row],[Actuarial Factor 06/20/2023]]</f>
        <v>1737.8746449237353</v>
      </c>
      <c r="P30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1737.8746449237353</v>
      </c>
      <c r="Q3019" s="166">
        <f>Table1[[#This Row],[Trended Medicare Pricing for all RHCs]]-Table1[[#This Row],[SumOfSFY24 Estimated Payment 5/04/23]]</f>
        <v>984.62291932341645</v>
      </c>
      <c r="R3019" s="24">
        <f>Table1[[#This Row],[SumOfUnits]]*Table1[[#This Row],[Actuarial Factor 06/20/2023]]</f>
        <v>5.4760355587463296</v>
      </c>
      <c r="S3019" s="23"/>
    </row>
    <row r="3020" spans="1:19" x14ac:dyDescent="0.25">
      <c r="A3020" s="192" t="s">
        <v>373</v>
      </c>
      <c r="B3020" s="193" t="s">
        <v>185</v>
      </c>
      <c r="C3020" s="192" t="s">
        <v>88</v>
      </c>
      <c r="D3020" s="192" t="s">
        <v>30</v>
      </c>
      <c r="E3020" s="192" t="s">
        <v>62</v>
      </c>
      <c r="F3020" s="194">
        <v>187.79994217982073</v>
      </c>
      <c r="G3020">
        <v>3</v>
      </c>
      <c r="H3020">
        <v>3</v>
      </c>
      <c r="I3020" s="167">
        <v>186.71187664661775</v>
      </c>
      <c r="J3020" s="22">
        <v>0.99420625203302171</v>
      </c>
      <c r="K3020" s="22" t="s">
        <v>374</v>
      </c>
      <c r="L3020" s="22" t="s">
        <v>99</v>
      </c>
      <c r="M30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20" s="24" t="str">
        <f>IFERROR(IF(Table1[[#This Row],[Medicare Rate in CR]]&gt;0,"Y","N"),"N")</f>
        <v>N</v>
      </c>
      <c r="O3020" s="166">
        <f>Table1[[#This Row],[Medicare Rate in CR]]*Table1[[#This Row],[SumOfUnits]]*Table1[[#This Row],[Actuarial Factor 06/20/2023]]</f>
        <v>0</v>
      </c>
      <c r="P30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219.31835173846264</v>
      </c>
      <c r="Q3020" s="166">
        <f>Table1[[#This Row],[Trended Medicare Pricing for all RHCs]]-Table1[[#This Row],[SumOfSFY24 Estimated Payment 5/04/23]]</f>
        <v>32.606475091844885</v>
      </c>
      <c r="R3020" s="24">
        <f>Table1[[#This Row],[SumOfUnits]]*Table1[[#This Row],[Actuarial Factor 06/20/2023]]</f>
        <v>2.9826187560990651</v>
      </c>
      <c r="S3020" s="23"/>
    </row>
    <row r="3021" spans="1:19" x14ac:dyDescent="0.25">
      <c r="A3021" s="192" t="s">
        <v>373</v>
      </c>
      <c r="B3021" s="193" t="s">
        <v>185</v>
      </c>
      <c r="C3021" s="192" t="s">
        <v>88</v>
      </c>
      <c r="D3021" s="192" t="s">
        <v>30</v>
      </c>
      <c r="E3021" s="192" t="s">
        <v>77</v>
      </c>
      <c r="F3021" s="194">
        <v>89.081622819697401</v>
      </c>
      <c r="G3021">
        <v>1</v>
      </c>
      <c r="H3021">
        <v>1</v>
      </c>
      <c r="I3021" s="167">
        <v>126.3593741840419</v>
      </c>
      <c r="J3021" s="22">
        <v>1.4184673581867189</v>
      </c>
      <c r="K3021" s="22" t="s">
        <v>374</v>
      </c>
      <c r="L3021" s="22" t="s">
        <v>99</v>
      </c>
      <c r="M30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21" s="24" t="str">
        <f>IFERROR(IF(Table1[[#This Row],[Medicare Rate in CR]]&gt;0,"Y","N"),"N")</f>
        <v>N</v>
      </c>
      <c r="O3021" s="166">
        <f>Table1[[#This Row],[Medicare Rate in CR]]*Table1[[#This Row],[SumOfUnits]]*Table1[[#This Row],[Actuarial Factor 06/20/2023]]</f>
        <v>0</v>
      </c>
      <c r="P30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148.42617497331941</v>
      </c>
      <c r="Q3021" s="166">
        <f>Table1[[#This Row],[Trended Medicare Pricing for all RHCs]]-Table1[[#This Row],[SumOfSFY24 Estimated Payment 5/04/23]]</f>
        <v>22.066800789277508</v>
      </c>
      <c r="R3021" s="24">
        <f>Table1[[#This Row],[SumOfUnits]]*Table1[[#This Row],[Actuarial Factor 06/20/2023]]</f>
        <v>1.4184673581867189</v>
      </c>
      <c r="S3021" s="23"/>
    </row>
    <row r="3022" spans="1:19" x14ac:dyDescent="0.25">
      <c r="A3022" s="192" t="s">
        <v>373</v>
      </c>
      <c r="B3022" s="193" t="s">
        <v>185</v>
      </c>
      <c r="C3022" s="192" t="s">
        <v>90</v>
      </c>
      <c r="D3022" s="192" t="s">
        <v>30</v>
      </c>
      <c r="E3022" s="192" t="s">
        <v>59</v>
      </c>
      <c r="F3022" s="194">
        <v>89.081622819697401</v>
      </c>
      <c r="G3022">
        <v>1</v>
      </c>
      <c r="H3022">
        <v>1</v>
      </c>
      <c r="I3022" s="167">
        <v>87.05696910571946</v>
      </c>
      <c r="J3022" s="22">
        <v>0.97727192601693091</v>
      </c>
      <c r="K3022" s="22" t="s">
        <v>374</v>
      </c>
      <c r="L3022" s="22" t="s">
        <v>99</v>
      </c>
      <c r="M30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22" s="24" t="str">
        <f>IFERROR(IF(Table1[[#This Row],[Medicare Rate in CR]]&gt;0,"Y","N"),"N")</f>
        <v>N</v>
      </c>
      <c r="O3022" s="166">
        <f>Table1[[#This Row],[Medicare Rate in CR]]*Table1[[#This Row],[SumOfUnits]]*Table1[[#This Row],[Actuarial Factor 06/20/2023]]</f>
        <v>0</v>
      </c>
      <c r="P30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132.1744190779377</v>
      </c>
      <c r="Q3022" s="166">
        <f>Table1[[#This Row],[Trended Medicare Pricing for all RHCs]]-Table1[[#This Row],[SumOfSFY24 Estimated Payment 5/04/23]]</f>
        <v>45.117449972218239</v>
      </c>
      <c r="R3022" s="24">
        <f>Table1[[#This Row],[SumOfUnits]]*Table1[[#This Row],[Actuarial Factor 06/20/2023]]</f>
        <v>0.97727192601693091</v>
      </c>
      <c r="S3022" s="23"/>
    </row>
    <row r="3023" spans="1:19" x14ac:dyDescent="0.25">
      <c r="A3023" s="192" t="s">
        <v>373</v>
      </c>
      <c r="B3023" s="193" t="s">
        <v>185</v>
      </c>
      <c r="C3023" s="192" t="s">
        <v>90</v>
      </c>
      <c r="D3023" s="192" t="s">
        <v>30</v>
      </c>
      <c r="E3023" s="192" t="s">
        <v>60</v>
      </c>
      <c r="F3023" s="194">
        <v>176.33227329671388</v>
      </c>
      <c r="G3023">
        <v>2</v>
      </c>
      <c r="H3023">
        <v>2</v>
      </c>
      <c r="I3023" s="167">
        <v>145.04775952704938</v>
      </c>
      <c r="J3023" s="22">
        <v>0.8225820311576082</v>
      </c>
      <c r="K3023" s="22" t="s">
        <v>374</v>
      </c>
      <c r="L3023" s="22" t="s">
        <v>99</v>
      </c>
      <c r="M30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23" s="24" t="str">
        <f>IFERROR(IF(Table1[[#This Row],[Medicare Rate in CR]]&gt;0,"Y","N"),"N")</f>
        <v>N</v>
      </c>
      <c r="O3023" s="166">
        <f>Table1[[#This Row],[Medicare Rate in CR]]*Table1[[#This Row],[SumOfUnits]]*Table1[[#This Row],[Actuarial Factor 06/20/2023]]</f>
        <v>0</v>
      </c>
      <c r="P30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220.21905369531891</v>
      </c>
      <c r="Q3023" s="166">
        <f>Table1[[#This Row],[Trended Medicare Pricing for all RHCs]]-Table1[[#This Row],[SumOfSFY24 Estimated Payment 5/04/23]]</f>
        <v>75.171294168269526</v>
      </c>
      <c r="R3023" s="24">
        <f>Table1[[#This Row],[SumOfUnits]]*Table1[[#This Row],[Actuarial Factor 06/20/2023]]</f>
        <v>1.6451640623152164</v>
      </c>
      <c r="S3023" s="23"/>
    </row>
    <row r="3024" spans="1:19" x14ac:dyDescent="0.25">
      <c r="A3024" s="192" t="s">
        <v>373</v>
      </c>
      <c r="B3024" s="193" t="s">
        <v>185</v>
      </c>
      <c r="C3024" s="192" t="s">
        <v>90</v>
      </c>
      <c r="D3024" s="192" t="s">
        <v>30</v>
      </c>
      <c r="E3024" s="192" t="s">
        <v>77</v>
      </c>
      <c r="F3024" s="194">
        <v>178.1632456393948</v>
      </c>
      <c r="G3024">
        <v>2</v>
      </c>
      <c r="H3024">
        <v>2</v>
      </c>
      <c r="I3024" s="167">
        <v>215.65843379859771</v>
      </c>
      <c r="J3024" s="22">
        <v>1.2104541148464132</v>
      </c>
      <c r="K3024" s="22" t="s">
        <v>374</v>
      </c>
      <c r="L3024" s="22" t="s">
        <v>99</v>
      </c>
      <c r="M30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24" s="24" t="str">
        <f>IFERROR(IF(Table1[[#This Row],[Medicare Rate in CR]]&gt;0,"Y","N"),"N")</f>
        <v>N</v>
      </c>
      <c r="O3024" s="166">
        <f>Table1[[#This Row],[Medicare Rate in CR]]*Table1[[#This Row],[SumOfUnits]]*Table1[[#This Row],[Actuarial Factor 06/20/2023]]</f>
        <v>0</v>
      </c>
      <c r="P30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327.4238524427891</v>
      </c>
      <c r="Q3024" s="166">
        <f>Table1[[#This Row],[Trended Medicare Pricing for all RHCs]]-Table1[[#This Row],[SumOfSFY24 Estimated Payment 5/04/23]]</f>
        <v>111.76541864419139</v>
      </c>
      <c r="R3024" s="24">
        <f>Table1[[#This Row],[SumOfUnits]]*Table1[[#This Row],[Actuarial Factor 06/20/2023]]</f>
        <v>2.4209082296928264</v>
      </c>
      <c r="S3024" s="23"/>
    </row>
    <row r="3025" spans="1:19" x14ac:dyDescent="0.25">
      <c r="A3025" s="192" t="s">
        <v>373</v>
      </c>
      <c r="B3025" s="193" t="s">
        <v>185</v>
      </c>
      <c r="C3025" s="192" t="s">
        <v>55</v>
      </c>
      <c r="D3025" s="192" t="s">
        <v>30</v>
      </c>
      <c r="E3025" s="192" t="s">
        <v>56</v>
      </c>
      <c r="F3025" s="194">
        <v>2118.3097234268098</v>
      </c>
      <c r="G3025">
        <v>24</v>
      </c>
      <c r="H3025">
        <v>24</v>
      </c>
      <c r="I3025" s="167">
        <v>2271.7144718390937</v>
      </c>
      <c r="J3025" s="22">
        <v>1.0724184696485837</v>
      </c>
      <c r="K3025" s="22" t="s">
        <v>374</v>
      </c>
      <c r="L3025" s="22" t="s">
        <v>99</v>
      </c>
      <c r="M30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25" s="24" t="str">
        <f>IFERROR(IF(Table1[[#This Row],[Medicare Rate in CR]]&gt;0,"Y","N"),"N")</f>
        <v>N</v>
      </c>
      <c r="O3025" s="166">
        <f>Table1[[#This Row],[Medicare Rate in CR]]*Table1[[#This Row],[SumOfUnits]]*Table1[[#This Row],[Actuarial Factor 06/20/2023]]</f>
        <v>0</v>
      </c>
      <c r="P30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3295.1144744522439</v>
      </c>
      <c r="Q3025" s="166">
        <f>Table1[[#This Row],[Trended Medicare Pricing for all RHCs]]-Table1[[#This Row],[SumOfSFY24 Estimated Payment 5/04/23]]</f>
        <v>1023.4000026131503</v>
      </c>
      <c r="R3025" s="24">
        <f>Table1[[#This Row],[SumOfUnits]]*Table1[[#This Row],[Actuarial Factor 06/20/2023]]</f>
        <v>25.738043271566006</v>
      </c>
      <c r="S3025" s="23"/>
    </row>
    <row r="3026" spans="1:19" x14ac:dyDescent="0.25">
      <c r="A3026" s="192" t="s">
        <v>373</v>
      </c>
      <c r="B3026" s="193" t="s">
        <v>185</v>
      </c>
      <c r="C3026" s="192" t="s">
        <v>55</v>
      </c>
      <c r="D3026" s="192" t="s">
        <v>30</v>
      </c>
      <c r="E3026" s="192" t="s">
        <v>59</v>
      </c>
      <c r="F3026" s="194">
        <v>7784.2536378529339</v>
      </c>
      <c r="G3026">
        <v>88</v>
      </c>
      <c r="H3026">
        <v>88</v>
      </c>
      <c r="I3026" s="167">
        <v>7961.1128412089265</v>
      </c>
      <c r="J3026" s="22">
        <v>1.0227201234163246</v>
      </c>
      <c r="K3026" s="22" t="s">
        <v>374</v>
      </c>
      <c r="L3026" s="22" t="s">
        <v>99</v>
      </c>
      <c r="M30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26" s="24" t="str">
        <f>IFERROR(IF(Table1[[#This Row],[Medicare Rate in CR]]&gt;0,"Y","N"),"N")</f>
        <v>N</v>
      </c>
      <c r="O3026" s="166">
        <f>Table1[[#This Row],[Medicare Rate in CR]]*Table1[[#This Row],[SumOfUnits]]*Table1[[#This Row],[Actuarial Factor 06/20/2023]]</f>
        <v>0</v>
      </c>
      <c r="P30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11547.568359054429</v>
      </c>
      <c r="Q3026" s="166">
        <f>Table1[[#This Row],[Trended Medicare Pricing for all RHCs]]-Table1[[#This Row],[SumOfSFY24 Estimated Payment 5/04/23]]</f>
        <v>3586.4555178455021</v>
      </c>
      <c r="R3026" s="24">
        <f>Table1[[#This Row],[SumOfUnits]]*Table1[[#This Row],[Actuarial Factor 06/20/2023]]</f>
        <v>89.99937086063656</v>
      </c>
      <c r="S3026" s="23"/>
    </row>
    <row r="3027" spans="1:19" x14ac:dyDescent="0.25">
      <c r="A3027" s="192" t="s">
        <v>373</v>
      </c>
      <c r="B3027" s="193" t="s">
        <v>185</v>
      </c>
      <c r="C3027" s="192" t="s">
        <v>55</v>
      </c>
      <c r="D3027" s="192" t="s">
        <v>30</v>
      </c>
      <c r="E3027" s="192" t="s">
        <v>60</v>
      </c>
      <c r="F3027" s="194">
        <v>8604.5870675532351</v>
      </c>
      <c r="G3027">
        <v>98</v>
      </c>
      <c r="H3027">
        <v>98</v>
      </c>
      <c r="I3027" s="167">
        <v>7818.5254950708095</v>
      </c>
      <c r="J3027" s="22">
        <v>0.90864621784738975</v>
      </c>
      <c r="K3027" s="22" t="s">
        <v>374</v>
      </c>
      <c r="L3027" s="22" t="s">
        <v>99</v>
      </c>
      <c r="M30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27" s="24" t="str">
        <f>IFERROR(IF(Table1[[#This Row],[Medicare Rate in CR]]&gt;0,"Y","N"),"N")</f>
        <v>N</v>
      </c>
      <c r="O3027" s="166">
        <f>Table1[[#This Row],[Medicare Rate in CR]]*Table1[[#This Row],[SumOfUnits]]*Table1[[#This Row],[Actuarial Factor 06/20/2023]]</f>
        <v>0</v>
      </c>
      <c r="P30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11340.745875878067</v>
      </c>
      <c r="Q3027" s="166">
        <f>Table1[[#This Row],[Trended Medicare Pricing for all RHCs]]-Table1[[#This Row],[SumOfSFY24 Estimated Payment 5/04/23]]</f>
        <v>3522.2203808072572</v>
      </c>
      <c r="R3027" s="24">
        <f>Table1[[#This Row],[SumOfUnits]]*Table1[[#This Row],[Actuarial Factor 06/20/2023]]</f>
        <v>89.04732934904419</v>
      </c>
      <c r="S3027" s="23"/>
    </row>
    <row r="3028" spans="1:19" x14ac:dyDescent="0.25">
      <c r="A3028" s="192" t="s">
        <v>373</v>
      </c>
      <c r="B3028" s="193" t="s">
        <v>185</v>
      </c>
      <c r="C3028" s="192" t="s">
        <v>55</v>
      </c>
      <c r="D3028" s="192" t="s">
        <v>30</v>
      </c>
      <c r="E3028" s="192" t="s">
        <v>61</v>
      </c>
      <c r="F3028" s="194">
        <v>530.8277922328225</v>
      </c>
      <c r="G3028">
        <v>6</v>
      </c>
      <c r="H3028">
        <v>6</v>
      </c>
      <c r="I3028" s="167">
        <v>482.33466574063419</v>
      </c>
      <c r="J3028" s="22">
        <v>0.90864621784738975</v>
      </c>
      <c r="K3028" s="22" t="s">
        <v>374</v>
      </c>
      <c r="L3028" s="22" t="s">
        <v>99</v>
      </c>
      <c r="M30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28" s="24" t="str">
        <f>IFERROR(IF(Table1[[#This Row],[Medicare Rate in CR]]&gt;0,"Y","N"),"N")</f>
        <v>N</v>
      </c>
      <c r="O3028" s="166">
        <f>Table1[[#This Row],[Medicare Rate in CR]]*Table1[[#This Row],[SumOfUnits]]*Table1[[#This Row],[Actuarial Factor 06/20/2023]]</f>
        <v>0</v>
      </c>
      <c r="P30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699.62486849210984</v>
      </c>
      <c r="Q3028" s="166">
        <f>Table1[[#This Row],[Trended Medicare Pricing for all RHCs]]-Table1[[#This Row],[SumOfSFY24 Estimated Payment 5/04/23]]</f>
        <v>217.29020275147565</v>
      </c>
      <c r="R3028" s="24">
        <f>Table1[[#This Row],[SumOfUnits]]*Table1[[#This Row],[Actuarial Factor 06/20/2023]]</f>
        <v>5.451877307084338</v>
      </c>
      <c r="S3028" s="23"/>
    </row>
    <row r="3029" spans="1:19" x14ac:dyDescent="0.25">
      <c r="A3029" s="192" t="s">
        <v>373</v>
      </c>
      <c r="B3029" s="193" t="s">
        <v>185</v>
      </c>
      <c r="C3029" s="192" t="s">
        <v>55</v>
      </c>
      <c r="D3029" s="192" t="s">
        <v>30</v>
      </c>
      <c r="E3029" s="192" t="s">
        <v>62</v>
      </c>
      <c r="F3029" s="194">
        <v>19852.028524621797</v>
      </c>
      <c r="G3029">
        <v>226</v>
      </c>
      <c r="H3029">
        <v>226</v>
      </c>
      <c r="I3029" s="167">
        <v>20819.058288841443</v>
      </c>
      <c r="J3029" s="22">
        <v>1.0487118866981413</v>
      </c>
      <c r="K3029" s="22" t="s">
        <v>374</v>
      </c>
      <c r="L3029" s="22" t="s">
        <v>99</v>
      </c>
      <c r="M30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29" s="24" t="str">
        <f>IFERROR(IF(Table1[[#This Row],[Medicare Rate in CR]]&gt;0,"Y","N"),"N")</f>
        <v>N</v>
      </c>
      <c r="O3029" s="166">
        <f>Table1[[#This Row],[Medicare Rate in CR]]*Table1[[#This Row],[SumOfUnits]]*Table1[[#This Row],[Actuarial Factor 06/20/2023]]</f>
        <v>0</v>
      </c>
      <c r="P30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30197.976533771649</v>
      </c>
      <c r="Q3029" s="166">
        <f>Table1[[#This Row],[Trended Medicare Pricing for all RHCs]]-Table1[[#This Row],[SumOfSFY24 Estimated Payment 5/04/23]]</f>
        <v>9378.9182449302061</v>
      </c>
      <c r="R3029" s="24">
        <f>Table1[[#This Row],[SumOfUnits]]*Table1[[#This Row],[Actuarial Factor 06/20/2023]]</f>
        <v>237.00888639377993</v>
      </c>
      <c r="S3029" s="23"/>
    </row>
    <row r="3030" spans="1:19" x14ac:dyDescent="0.25">
      <c r="A3030" s="192" t="s">
        <v>373</v>
      </c>
      <c r="B3030" s="193" t="s">
        <v>185</v>
      </c>
      <c r="C3030" s="192" t="s">
        <v>55</v>
      </c>
      <c r="D3030" s="192" t="s">
        <v>30</v>
      </c>
      <c r="E3030" s="192" t="s">
        <v>63</v>
      </c>
      <c r="F3030" s="194">
        <v>972.57396164594763</v>
      </c>
      <c r="G3030">
        <v>11</v>
      </c>
      <c r="H3030">
        <v>11</v>
      </c>
      <c r="I3030" s="167">
        <v>975.14686150397438</v>
      </c>
      <c r="J3030" s="22">
        <v>1.0026454541859957</v>
      </c>
      <c r="K3030" s="22" t="s">
        <v>374</v>
      </c>
      <c r="L3030" s="22" t="s">
        <v>99</v>
      </c>
      <c r="M30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30" s="24" t="str">
        <f>IFERROR(IF(Table1[[#This Row],[Medicare Rate in CR]]&gt;0,"Y","N"),"N")</f>
        <v>N</v>
      </c>
      <c r="O3030" s="166">
        <f>Table1[[#This Row],[Medicare Rate in CR]]*Table1[[#This Row],[SumOfUnits]]*Table1[[#This Row],[Actuarial Factor 06/20/2023]]</f>
        <v>0</v>
      </c>
      <c r="P30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1414.4473603045381</v>
      </c>
      <c r="Q3030" s="166">
        <f>Table1[[#This Row],[Trended Medicare Pricing for all RHCs]]-Table1[[#This Row],[SumOfSFY24 Estimated Payment 5/04/23]]</f>
        <v>439.30049880056367</v>
      </c>
      <c r="R3030" s="24">
        <f>Table1[[#This Row],[SumOfUnits]]*Table1[[#This Row],[Actuarial Factor 06/20/2023]]</f>
        <v>11.029099996045954</v>
      </c>
      <c r="S3030" s="23"/>
    </row>
    <row r="3031" spans="1:19" x14ac:dyDescent="0.25">
      <c r="A3031" s="192" t="s">
        <v>373</v>
      </c>
      <c r="B3031" s="193" t="s">
        <v>185</v>
      </c>
      <c r="C3031" s="192" t="s">
        <v>55</v>
      </c>
      <c r="D3031" s="192" t="s">
        <v>30</v>
      </c>
      <c r="E3031" s="192" t="s">
        <v>64</v>
      </c>
      <c r="F3031" s="194">
        <v>1954.3027850053008</v>
      </c>
      <c r="G3031">
        <v>22</v>
      </c>
      <c r="H3031">
        <v>22</v>
      </c>
      <c r="I3031" s="167">
        <v>1915.9971848138528</v>
      </c>
      <c r="J3031" s="22">
        <v>0.98039935240058296</v>
      </c>
      <c r="K3031" s="22" t="s">
        <v>374</v>
      </c>
      <c r="L3031" s="22" t="s">
        <v>99</v>
      </c>
      <c r="M30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31" s="24" t="str">
        <f>IFERROR(IF(Table1[[#This Row],[Medicare Rate in CR]]&gt;0,"Y","N"),"N")</f>
        <v>N</v>
      </c>
      <c r="O3031" s="166">
        <f>Table1[[#This Row],[Medicare Rate in CR]]*Table1[[#This Row],[SumOfUnits]]*Table1[[#This Row],[Actuarial Factor 06/20/2023]]</f>
        <v>0</v>
      </c>
      <c r="P30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2779.1477031788968</v>
      </c>
      <c r="Q3031" s="166">
        <f>Table1[[#This Row],[Trended Medicare Pricing for all RHCs]]-Table1[[#This Row],[SumOfSFY24 Estimated Payment 5/04/23]]</f>
        <v>863.15051836504404</v>
      </c>
      <c r="R3031" s="24">
        <f>Table1[[#This Row],[SumOfUnits]]*Table1[[#This Row],[Actuarial Factor 06/20/2023]]</f>
        <v>21.568785752812826</v>
      </c>
      <c r="S3031" s="23"/>
    </row>
    <row r="3032" spans="1:19" x14ac:dyDescent="0.25">
      <c r="A3032" s="192" t="s">
        <v>373</v>
      </c>
      <c r="B3032" s="193" t="s">
        <v>185</v>
      </c>
      <c r="C3032" s="192" t="s">
        <v>55</v>
      </c>
      <c r="D3032" s="192" t="s">
        <v>30</v>
      </c>
      <c r="E3032" s="192" t="s">
        <v>77</v>
      </c>
      <c r="F3032" s="194">
        <v>619.90941505251988</v>
      </c>
      <c r="G3032">
        <v>7</v>
      </c>
      <c r="H3032">
        <v>7</v>
      </c>
      <c r="I3032" s="167">
        <v>785.23416115740667</v>
      </c>
      <c r="J3032" s="22">
        <v>1.2666917812352958</v>
      </c>
      <c r="K3032" s="22" t="s">
        <v>374</v>
      </c>
      <c r="L3032" s="22" t="s">
        <v>99</v>
      </c>
      <c r="M30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32" s="24" t="str">
        <f>IFERROR(IF(Table1[[#This Row],[Medicare Rate in CR]]&gt;0,"Y","N"),"N")</f>
        <v>N</v>
      </c>
      <c r="O3032" s="166">
        <f>Table1[[#This Row],[Medicare Rate in CR]]*Table1[[#This Row],[SumOfUnits]]*Table1[[#This Row],[Actuarial Factor 06/20/2023]]</f>
        <v>0</v>
      </c>
      <c r="P30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1138.9796043203646</v>
      </c>
      <c r="Q3032" s="166">
        <f>Table1[[#This Row],[Trended Medicare Pricing for all RHCs]]-Table1[[#This Row],[SumOfSFY24 Estimated Payment 5/04/23]]</f>
        <v>353.74544316295794</v>
      </c>
      <c r="R3032" s="24">
        <f>Table1[[#This Row],[SumOfUnits]]*Table1[[#This Row],[Actuarial Factor 06/20/2023]]</f>
        <v>8.8668424686470715</v>
      </c>
      <c r="S3032" s="23"/>
    </row>
    <row r="3033" spans="1:19" x14ac:dyDescent="0.25">
      <c r="A3033" s="192" t="s">
        <v>373</v>
      </c>
      <c r="B3033" s="193" t="s">
        <v>185</v>
      </c>
      <c r="C3033" s="192" t="s">
        <v>55</v>
      </c>
      <c r="D3033" s="192" t="s">
        <v>32</v>
      </c>
      <c r="E3033" s="192" t="s">
        <v>65</v>
      </c>
      <c r="F3033" s="194">
        <v>885.32331116893113</v>
      </c>
      <c r="G3033">
        <v>10</v>
      </c>
      <c r="H3033">
        <v>10</v>
      </c>
      <c r="I3033" s="167">
        <v>1099.0975603921509</v>
      </c>
      <c r="J3033" s="22">
        <v>1.241464611319185</v>
      </c>
      <c r="K3033" s="22" t="s">
        <v>374</v>
      </c>
      <c r="L3033" s="22" t="s">
        <v>99</v>
      </c>
      <c r="M30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33" s="24" t="str">
        <f>IFERROR(IF(Table1[[#This Row],[Medicare Rate in CR]]&gt;0,"Y","N"),"N")</f>
        <v>N</v>
      </c>
      <c r="O3033" s="166">
        <f>Table1[[#This Row],[Medicare Rate in CR]]*Table1[[#This Row],[SumOfUnits]]*Table1[[#This Row],[Actuarial Factor 06/20/2023]]</f>
        <v>0</v>
      </c>
      <c r="P30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1594.2374470817072</v>
      </c>
      <c r="Q3033" s="166">
        <f>Table1[[#This Row],[Trended Medicare Pricing for all RHCs]]-Table1[[#This Row],[SumOfSFY24 Estimated Payment 5/04/23]]</f>
        <v>495.13988668955631</v>
      </c>
      <c r="R3033" s="24">
        <f>Table1[[#This Row],[SumOfUnits]]*Table1[[#This Row],[Actuarial Factor 06/20/2023]]</f>
        <v>12.41464611319185</v>
      </c>
      <c r="S3033" s="23"/>
    </row>
    <row r="3034" spans="1:19" x14ac:dyDescent="0.25">
      <c r="A3034" s="192" t="s">
        <v>373</v>
      </c>
      <c r="B3034" s="193" t="s">
        <v>185</v>
      </c>
      <c r="C3034" s="192" t="s">
        <v>55</v>
      </c>
      <c r="D3034" s="192" t="s">
        <v>32</v>
      </c>
      <c r="E3034" s="192" t="s">
        <v>66</v>
      </c>
      <c r="F3034" s="194">
        <v>707.16006552953638</v>
      </c>
      <c r="G3034">
        <v>8</v>
      </c>
      <c r="H3034">
        <v>8</v>
      </c>
      <c r="I3034" s="167">
        <v>755.12674189705456</v>
      </c>
      <c r="J3034" s="22">
        <v>1.0678300129004028</v>
      </c>
      <c r="K3034" s="22" t="s">
        <v>374</v>
      </c>
      <c r="L3034" s="22" t="s">
        <v>99</v>
      </c>
      <c r="M30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34" s="24" t="str">
        <f>IFERROR(IF(Table1[[#This Row],[Medicare Rate in CR]]&gt;0,"Y","N"),"N")</f>
        <v>N</v>
      </c>
      <c r="O3034" s="166">
        <f>Table1[[#This Row],[Medicare Rate in CR]]*Table1[[#This Row],[SumOfUnits]]*Table1[[#This Row],[Actuarial Factor 06/20/2023]]</f>
        <v>0</v>
      </c>
      <c r="P30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1095.3088903186731</v>
      </c>
      <c r="Q3034" s="166">
        <f>Table1[[#This Row],[Trended Medicare Pricing for all RHCs]]-Table1[[#This Row],[SumOfSFY24 Estimated Payment 5/04/23]]</f>
        <v>340.18214842161854</v>
      </c>
      <c r="R3034" s="24">
        <f>Table1[[#This Row],[SumOfUnits]]*Table1[[#This Row],[Actuarial Factor 06/20/2023]]</f>
        <v>8.5426401032032224</v>
      </c>
      <c r="S3034" s="23"/>
    </row>
    <row r="3035" spans="1:19" x14ac:dyDescent="0.25">
      <c r="A3035" s="192" t="s">
        <v>373</v>
      </c>
      <c r="B3035" s="193" t="s">
        <v>185</v>
      </c>
      <c r="C3035" s="192" t="s">
        <v>55</v>
      </c>
      <c r="D3035" s="192" t="s">
        <v>31</v>
      </c>
      <c r="E3035" s="192" t="s">
        <v>67</v>
      </c>
      <c r="F3035" s="194">
        <v>267.24486845909223</v>
      </c>
      <c r="G3035">
        <v>3</v>
      </c>
      <c r="H3035">
        <v>3</v>
      </c>
      <c r="I3035" s="167">
        <v>302.57328267760721</v>
      </c>
      <c r="J3035" s="22">
        <v>1.1321949207938591</v>
      </c>
      <c r="K3035" s="22" t="s">
        <v>374</v>
      </c>
      <c r="L3035" s="22" t="s">
        <v>99</v>
      </c>
      <c r="M30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35" s="24" t="str">
        <f>IFERROR(IF(Table1[[#This Row],[Medicare Rate in CR]]&gt;0,"Y","N"),"N")</f>
        <v>N</v>
      </c>
      <c r="O3035" s="166">
        <f>Table1[[#This Row],[Medicare Rate in CR]]*Table1[[#This Row],[SumOfUnits]]*Table1[[#This Row],[Actuarial Factor 06/20/2023]]</f>
        <v>0</v>
      </c>
      <c r="P30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438.88156530797181</v>
      </c>
      <c r="Q3035" s="166">
        <f>Table1[[#This Row],[Trended Medicare Pricing for all RHCs]]-Table1[[#This Row],[SumOfSFY24 Estimated Payment 5/04/23]]</f>
        <v>136.3082826303646</v>
      </c>
      <c r="R3035" s="24">
        <f>Table1[[#This Row],[SumOfUnits]]*Table1[[#This Row],[Actuarial Factor 06/20/2023]]</f>
        <v>3.3965847623815772</v>
      </c>
      <c r="S3035" s="23"/>
    </row>
    <row r="3036" spans="1:19" x14ac:dyDescent="0.25">
      <c r="A3036" s="192" t="s">
        <v>373</v>
      </c>
      <c r="B3036" s="193" t="s">
        <v>185</v>
      </c>
      <c r="C3036" s="192" t="s">
        <v>55</v>
      </c>
      <c r="D3036" s="192" t="s">
        <v>31</v>
      </c>
      <c r="E3036" s="192" t="s">
        <v>68</v>
      </c>
      <c r="F3036" s="194">
        <v>1770.6466223378632</v>
      </c>
      <c r="G3036">
        <v>20</v>
      </c>
      <c r="H3036">
        <v>20</v>
      </c>
      <c r="I3036" s="167">
        <v>1908.5036343903344</v>
      </c>
      <c r="J3036" s="22">
        <v>1.0778568746091484</v>
      </c>
      <c r="K3036" s="22" t="s">
        <v>374</v>
      </c>
      <c r="L3036" s="22" t="s">
        <v>99</v>
      </c>
      <c r="M30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36" s="24" t="str">
        <f>IFERROR(IF(Table1[[#This Row],[Medicare Rate in CR]]&gt;0,"Y","N"),"N")</f>
        <v>N</v>
      </c>
      <c r="O3036" s="166">
        <f>Table1[[#This Row],[Medicare Rate in CR]]*Table1[[#This Row],[SumOfUnits]]*Table1[[#This Row],[Actuarial Factor 06/20/2023]]</f>
        <v>0</v>
      </c>
      <c r="P30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2768.2783325904425</v>
      </c>
      <c r="Q3036" s="166">
        <f>Table1[[#This Row],[Trended Medicare Pricing for all RHCs]]-Table1[[#This Row],[SumOfSFY24 Estimated Payment 5/04/23]]</f>
        <v>859.77469820010811</v>
      </c>
      <c r="R3036" s="24">
        <f>Table1[[#This Row],[SumOfUnits]]*Table1[[#This Row],[Actuarial Factor 06/20/2023]]</f>
        <v>21.557137492182967</v>
      </c>
      <c r="S3036" s="23"/>
    </row>
    <row r="3037" spans="1:19" x14ac:dyDescent="0.25">
      <c r="A3037" s="192" t="s">
        <v>373</v>
      </c>
      <c r="B3037" s="193" t="s">
        <v>185</v>
      </c>
      <c r="C3037" s="192" t="s">
        <v>55</v>
      </c>
      <c r="D3037" s="192" t="s">
        <v>31</v>
      </c>
      <c r="E3037" s="192" t="s">
        <v>69</v>
      </c>
      <c r="F3037" s="194">
        <v>5224.6892165365671</v>
      </c>
      <c r="G3037">
        <v>59</v>
      </c>
      <c r="H3037">
        <v>59</v>
      </c>
      <c r="I3037" s="167">
        <v>5472.5896498352568</v>
      </c>
      <c r="J3037" s="22">
        <v>1.0474478812087167</v>
      </c>
      <c r="K3037" s="22" t="s">
        <v>374</v>
      </c>
      <c r="L3037" s="22" t="s">
        <v>99</v>
      </c>
      <c r="M30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37" s="24" t="str">
        <f>IFERROR(IF(Table1[[#This Row],[Medicare Rate in CR]]&gt;0,"Y","N"),"N")</f>
        <v>N</v>
      </c>
      <c r="O3037" s="166">
        <f>Table1[[#This Row],[Medicare Rate in CR]]*Table1[[#This Row],[SumOfUnits]]*Table1[[#This Row],[Actuarial Factor 06/20/2023]]</f>
        <v>0</v>
      </c>
      <c r="P30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7937.9735400069949</v>
      </c>
      <c r="Q3037" s="166">
        <f>Table1[[#This Row],[Trended Medicare Pricing for all RHCs]]-Table1[[#This Row],[SumOfSFY24 Estimated Payment 5/04/23]]</f>
        <v>2465.3838901717381</v>
      </c>
      <c r="R3037" s="24">
        <f>Table1[[#This Row],[SumOfUnits]]*Table1[[#This Row],[Actuarial Factor 06/20/2023]]</f>
        <v>61.799424991314282</v>
      </c>
      <c r="S3037" s="23"/>
    </row>
    <row r="3038" spans="1:19" x14ac:dyDescent="0.25">
      <c r="A3038" s="192" t="s">
        <v>373</v>
      </c>
      <c r="B3038" s="193" t="s">
        <v>185</v>
      </c>
      <c r="C3038" s="192" t="s">
        <v>83</v>
      </c>
      <c r="D3038" s="192" t="s">
        <v>30</v>
      </c>
      <c r="E3038" s="192" t="s">
        <v>59</v>
      </c>
      <c r="F3038" s="194">
        <v>178.1632456393948</v>
      </c>
      <c r="G3038">
        <v>2</v>
      </c>
      <c r="H3038">
        <v>2</v>
      </c>
      <c r="I3038" s="167">
        <v>162.80874321910062</v>
      </c>
      <c r="J3038" s="22">
        <v>0.91381778904403255</v>
      </c>
      <c r="K3038" s="22" t="s">
        <v>374</v>
      </c>
      <c r="L3038" s="22" t="s">
        <v>99</v>
      </c>
      <c r="M30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38" s="24" t="str">
        <f>IFERROR(IF(Table1[[#This Row],[Medicare Rate in CR]]&gt;0,"Y","N"),"N")</f>
        <v>N</v>
      </c>
      <c r="O3038" s="166">
        <f>Table1[[#This Row],[Medicare Rate in CR]]*Table1[[#This Row],[SumOfUnits]]*Table1[[#This Row],[Actuarial Factor 06/20/2023]]</f>
        <v>0</v>
      </c>
      <c r="P30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166.89600905789268</v>
      </c>
      <c r="Q3038" s="166">
        <f>Table1[[#This Row],[Trended Medicare Pricing for all RHCs]]-Table1[[#This Row],[SumOfSFY24 Estimated Payment 5/04/23]]</f>
        <v>4.0872658387920637</v>
      </c>
      <c r="R3038" s="24">
        <f>Table1[[#This Row],[SumOfUnits]]*Table1[[#This Row],[Actuarial Factor 06/20/2023]]</f>
        <v>1.8276355780880651</v>
      </c>
      <c r="S3038" s="23"/>
    </row>
    <row r="3039" spans="1:19" x14ac:dyDescent="0.25">
      <c r="A3039" s="192" t="s">
        <v>373</v>
      </c>
      <c r="B3039" s="193" t="s">
        <v>185</v>
      </c>
      <c r="C3039" s="192" t="s">
        <v>83</v>
      </c>
      <c r="D3039" s="192" t="s">
        <v>30</v>
      </c>
      <c r="E3039" s="192" t="s">
        <v>62</v>
      </c>
      <c r="F3039" s="194">
        <v>87.250650477016492</v>
      </c>
      <c r="G3039">
        <v>1</v>
      </c>
      <c r="H3039">
        <v>1</v>
      </c>
      <c r="I3039" s="167">
        <v>83.140124018131914</v>
      </c>
      <c r="J3039" s="22">
        <v>0.95288830012829107</v>
      </c>
      <c r="K3039" s="22" t="s">
        <v>374</v>
      </c>
      <c r="L3039" s="22" t="s">
        <v>99</v>
      </c>
      <c r="M30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39" s="24" t="str">
        <f>IFERROR(IF(Table1[[#This Row],[Medicare Rate in CR]]&gt;0,"Y","N"),"N")</f>
        <v>N</v>
      </c>
      <c r="O3039" s="166">
        <f>Table1[[#This Row],[Medicare Rate in CR]]*Table1[[#This Row],[SumOfUnits]]*Table1[[#This Row],[Actuarial Factor 06/20/2023]]</f>
        <v>0</v>
      </c>
      <c r="P30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85.227332493630897</v>
      </c>
      <c r="Q3039" s="166">
        <f>Table1[[#This Row],[Trended Medicare Pricing for all RHCs]]-Table1[[#This Row],[SumOfSFY24 Estimated Payment 5/04/23]]</f>
        <v>2.0872084754989828</v>
      </c>
      <c r="R3039" s="24">
        <f>Table1[[#This Row],[SumOfUnits]]*Table1[[#This Row],[Actuarial Factor 06/20/2023]]</f>
        <v>0.95288830012829107</v>
      </c>
      <c r="S3039" s="23"/>
    </row>
    <row r="3040" spans="1:19" x14ac:dyDescent="0.25">
      <c r="A3040" s="192" t="s">
        <v>375</v>
      </c>
      <c r="B3040" s="193" t="s">
        <v>292</v>
      </c>
      <c r="C3040" s="192" t="s">
        <v>75</v>
      </c>
      <c r="D3040" s="192" t="s">
        <v>30</v>
      </c>
      <c r="E3040" s="192" t="s">
        <v>56</v>
      </c>
      <c r="F3040" s="194">
        <v>1769.2299999999998</v>
      </c>
      <c r="G3040">
        <v>13</v>
      </c>
      <c r="H3040">
        <v>13</v>
      </c>
      <c r="I3040" s="167">
        <v>1893.9304177073541</v>
      </c>
      <c r="J3040" s="22">
        <v>1.0704828754358418</v>
      </c>
      <c r="K3040" s="22" t="s">
        <v>376</v>
      </c>
      <c r="L3040" s="22" t="s">
        <v>58</v>
      </c>
      <c r="M30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40" s="24" t="str">
        <f>IFERROR(IF(Table1[[#This Row],[Medicare Rate in CR]]&gt;0,"Y","N"),"N")</f>
        <v>N</v>
      </c>
      <c r="O3040" s="166">
        <f>Table1[[#This Row],[Medicare Rate in CR]]*Table1[[#This Row],[SumOfUnits]]*Table1[[#This Row],[Actuarial Factor 06/20/2023]]</f>
        <v>0</v>
      </c>
      <c r="P30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3531.9014414886287</v>
      </c>
      <c r="Q3040" s="166">
        <f>Table1[[#This Row],[Trended Medicare Pricing for all RHCs]]-Table1[[#This Row],[SumOfSFY24 Estimated Payment 5/04/23]]</f>
        <v>1637.9710237812747</v>
      </c>
      <c r="R3040" s="24">
        <f>Table1[[#This Row],[SumOfUnits]]*Table1[[#This Row],[Actuarial Factor 06/20/2023]]</f>
        <v>13.916277380665942</v>
      </c>
      <c r="S3040" s="23"/>
    </row>
    <row r="3041" spans="1:19" x14ac:dyDescent="0.25">
      <c r="A3041" s="192" t="s">
        <v>375</v>
      </c>
      <c r="B3041" s="193" t="s">
        <v>292</v>
      </c>
      <c r="C3041" s="192" t="s">
        <v>75</v>
      </c>
      <c r="D3041" s="192" t="s">
        <v>30</v>
      </c>
      <c r="E3041" s="192" t="s">
        <v>59</v>
      </c>
      <c r="F3041" s="194">
        <v>76307.470000000874</v>
      </c>
      <c r="G3041">
        <v>557</v>
      </c>
      <c r="H3041">
        <v>557</v>
      </c>
      <c r="I3041" s="167">
        <v>77404.976965081631</v>
      </c>
      <c r="J3041" s="22">
        <v>1.0143826936613249</v>
      </c>
      <c r="K3041" s="22" t="s">
        <v>376</v>
      </c>
      <c r="L3041" s="22" t="s">
        <v>58</v>
      </c>
      <c r="M30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41" s="24" t="str">
        <f>IFERROR(IF(Table1[[#This Row],[Medicare Rate in CR]]&gt;0,"Y","N"),"N")</f>
        <v>N</v>
      </c>
      <c r="O3041" s="166">
        <f>Table1[[#This Row],[Medicare Rate in CR]]*Table1[[#This Row],[SumOfUnits]]*Table1[[#This Row],[Actuarial Factor 06/20/2023]]</f>
        <v>0</v>
      </c>
      <c r="P30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144348.88798729301</v>
      </c>
      <c r="Q3041" s="166">
        <f>Table1[[#This Row],[Trended Medicare Pricing for all RHCs]]-Table1[[#This Row],[SumOfSFY24 Estimated Payment 5/04/23]]</f>
        <v>66943.911022211381</v>
      </c>
      <c r="R3041" s="24">
        <f>Table1[[#This Row],[SumOfUnits]]*Table1[[#This Row],[Actuarial Factor 06/20/2023]]</f>
        <v>565.01116036935798</v>
      </c>
      <c r="S3041" s="23"/>
    </row>
    <row r="3042" spans="1:19" x14ac:dyDescent="0.25">
      <c r="A3042" s="192" t="s">
        <v>375</v>
      </c>
      <c r="B3042" s="193" t="s">
        <v>292</v>
      </c>
      <c r="C3042" s="192" t="s">
        <v>75</v>
      </c>
      <c r="D3042" s="192" t="s">
        <v>30</v>
      </c>
      <c r="E3042" s="192" t="s">
        <v>60</v>
      </c>
      <c r="F3042" s="194">
        <v>19327.199999999961</v>
      </c>
      <c r="G3042">
        <v>142</v>
      </c>
      <c r="H3042">
        <v>142</v>
      </c>
      <c r="I3042" s="167">
        <v>16870.5589382875</v>
      </c>
      <c r="J3042" s="22">
        <v>0.87289203497079426</v>
      </c>
      <c r="K3042" s="22" t="s">
        <v>376</v>
      </c>
      <c r="L3042" s="22" t="s">
        <v>58</v>
      </c>
      <c r="M30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42" s="24" t="str">
        <f>IFERROR(IF(Table1[[#This Row],[Medicare Rate in CR]]&gt;0,"Y","N"),"N")</f>
        <v>N</v>
      </c>
      <c r="O3042" s="166">
        <f>Table1[[#This Row],[Medicare Rate in CR]]*Table1[[#This Row],[SumOfUnits]]*Table1[[#This Row],[Actuarial Factor 06/20/2023]]</f>
        <v>0</v>
      </c>
      <c r="P30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31461.109064917851</v>
      </c>
      <c r="Q3042" s="166">
        <f>Table1[[#This Row],[Trended Medicare Pricing for all RHCs]]-Table1[[#This Row],[SumOfSFY24 Estimated Payment 5/04/23]]</f>
        <v>14590.550126630351</v>
      </c>
      <c r="R3042" s="24">
        <f>Table1[[#This Row],[SumOfUnits]]*Table1[[#This Row],[Actuarial Factor 06/20/2023]]</f>
        <v>123.95066896585278</v>
      </c>
      <c r="S3042" s="23"/>
    </row>
    <row r="3043" spans="1:19" x14ac:dyDescent="0.25">
      <c r="A3043" s="192" t="s">
        <v>375</v>
      </c>
      <c r="B3043" s="193" t="s">
        <v>292</v>
      </c>
      <c r="C3043" s="192" t="s">
        <v>75</v>
      </c>
      <c r="D3043" s="192" t="s">
        <v>30</v>
      </c>
      <c r="E3043" s="192" t="s">
        <v>61</v>
      </c>
      <c r="F3043" s="194">
        <v>8816.1800000000021</v>
      </c>
      <c r="G3043">
        <v>64</v>
      </c>
      <c r="H3043">
        <v>64</v>
      </c>
      <c r="I3043" s="167">
        <v>7695.5733008688185</v>
      </c>
      <c r="J3043" s="22">
        <v>0.87289203497079426</v>
      </c>
      <c r="K3043" s="22" t="s">
        <v>376</v>
      </c>
      <c r="L3043" s="22" t="s">
        <v>58</v>
      </c>
      <c r="M30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43" s="24" t="str">
        <f>IFERROR(IF(Table1[[#This Row],[Medicare Rate in CR]]&gt;0,"Y","N"),"N")</f>
        <v>N</v>
      </c>
      <c r="O3043" s="166">
        <f>Table1[[#This Row],[Medicare Rate in CR]]*Table1[[#This Row],[SumOfUnits]]*Table1[[#This Row],[Actuarial Factor 06/20/2023]]</f>
        <v>0</v>
      </c>
      <c r="P30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14351.111413756162</v>
      </c>
      <c r="Q3043" s="166">
        <f>Table1[[#This Row],[Trended Medicare Pricing for all RHCs]]-Table1[[#This Row],[SumOfSFY24 Estimated Payment 5/04/23]]</f>
        <v>6655.5381128873432</v>
      </c>
      <c r="R3043" s="24">
        <f>Table1[[#This Row],[SumOfUnits]]*Table1[[#This Row],[Actuarial Factor 06/20/2023]]</f>
        <v>55.865090238130833</v>
      </c>
      <c r="S3043" s="23"/>
    </row>
    <row r="3044" spans="1:19" x14ac:dyDescent="0.25">
      <c r="A3044" s="192" t="s">
        <v>375</v>
      </c>
      <c r="B3044" s="193" t="s">
        <v>292</v>
      </c>
      <c r="C3044" s="192" t="s">
        <v>75</v>
      </c>
      <c r="D3044" s="192" t="s">
        <v>30</v>
      </c>
      <c r="E3044" s="192" t="s">
        <v>62</v>
      </c>
      <c r="F3044" s="194">
        <v>74387.390000000581</v>
      </c>
      <c r="G3044">
        <v>546</v>
      </c>
      <c r="H3044">
        <v>546</v>
      </c>
      <c r="I3044" s="167">
        <v>76274.274644108707</v>
      </c>
      <c r="J3044" s="22">
        <v>1.0253656519486449</v>
      </c>
      <c r="K3044" s="22" t="s">
        <v>376</v>
      </c>
      <c r="L3044" s="22" t="s">
        <v>58</v>
      </c>
      <c r="M30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44" s="24" t="str">
        <f>IFERROR(IF(Table1[[#This Row],[Medicare Rate in CR]]&gt;0,"Y","N"),"N")</f>
        <v>N</v>
      </c>
      <c r="O3044" s="166">
        <f>Table1[[#This Row],[Medicare Rate in CR]]*Table1[[#This Row],[SumOfUnits]]*Table1[[#This Row],[Actuarial Factor 06/20/2023]]</f>
        <v>0</v>
      </c>
      <c r="P30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142240.29459864408</v>
      </c>
      <c r="Q3044" s="166">
        <f>Table1[[#This Row],[Trended Medicare Pricing for all RHCs]]-Table1[[#This Row],[SumOfSFY24 Estimated Payment 5/04/23]]</f>
        <v>65966.019954535368</v>
      </c>
      <c r="R3044" s="24">
        <f>Table1[[#This Row],[SumOfUnits]]*Table1[[#This Row],[Actuarial Factor 06/20/2023]]</f>
        <v>559.84964596396014</v>
      </c>
      <c r="S3044" s="23"/>
    </row>
    <row r="3045" spans="1:19" x14ac:dyDescent="0.25">
      <c r="A3045" s="192" t="s">
        <v>375</v>
      </c>
      <c r="B3045" s="193" t="s">
        <v>292</v>
      </c>
      <c r="C3045" s="192" t="s">
        <v>75</v>
      </c>
      <c r="D3045" s="192" t="s">
        <v>30</v>
      </c>
      <c r="E3045" s="192" t="s">
        <v>63</v>
      </c>
      <c r="F3045" s="194">
        <v>10662.259999999993</v>
      </c>
      <c r="G3045">
        <v>79</v>
      </c>
      <c r="H3045">
        <v>79</v>
      </c>
      <c r="I3045" s="167">
        <v>10600.404524694475</v>
      </c>
      <c r="J3045" s="22">
        <v>0.99419865250842532</v>
      </c>
      <c r="K3045" s="22" t="s">
        <v>376</v>
      </c>
      <c r="L3045" s="22" t="s">
        <v>58</v>
      </c>
      <c r="M30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45" s="24" t="str">
        <f>IFERROR(IF(Table1[[#This Row],[Medicare Rate in CR]]&gt;0,"Y","N"),"N")</f>
        <v>N</v>
      </c>
      <c r="O3045" s="166">
        <f>Table1[[#This Row],[Medicare Rate in CR]]*Table1[[#This Row],[SumOfUnits]]*Table1[[#This Row],[Actuarial Factor 06/20/2023]]</f>
        <v>0</v>
      </c>
      <c r="P30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19768.194053534695</v>
      </c>
      <c r="Q3045" s="166">
        <f>Table1[[#This Row],[Trended Medicare Pricing for all RHCs]]-Table1[[#This Row],[SumOfSFY24 Estimated Payment 5/04/23]]</f>
        <v>9167.7895288402196</v>
      </c>
      <c r="R3045" s="24">
        <f>Table1[[#This Row],[SumOfUnits]]*Table1[[#This Row],[Actuarial Factor 06/20/2023]]</f>
        <v>78.541693548165597</v>
      </c>
      <c r="S3045" s="23"/>
    </row>
    <row r="3046" spans="1:19" x14ac:dyDescent="0.25">
      <c r="A3046" s="192" t="s">
        <v>375</v>
      </c>
      <c r="B3046" s="193" t="s">
        <v>292</v>
      </c>
      <c r="C3046" s="192" t="s">
        <v>75</v>
      </c>
      <c r="D3046" s="192" t="s">
        <v>30</v>
      </c>
      <c r="E3046" s="192" t="s">
        <v>64</v>
      </c>
      <c r="F3046" s="194">
        <v>6495.3200000000043</v>
      </c>
      <c r="G3046">
        <v>48</v>
      </c>
      <c r="H3046">
        <v>48</v>
      </c>
      <c r="I3046" s="167">
        <v>6694.2361823491201</v>
      </c>
      <c r="J3046" s="22">
        <v>1.0306245392604392</v>
      </c>
      <c r="K3046" s="22" t="s">
        <v>376</v>
      </c>
      <c r="L3046" s="22" t="s">
        <v>58</v>
      </c>
      <c r="M30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46" s="24" t="str">
        <f>IFERROR(IF(Table1[[#This Row],[Medicare Rate in CR]]&gt;0,"Y","N"),"N")</f>
        <v>N</v>
      </c>
      <c r="O3046" s="166">
        <f>Table1[[#This Row],[Medicare Rate in CR]]*Table1[[#This Row],[SumOfUnits]]*Table1[[#This Row],[Actuarial Factor 06/20/2023]]</f>
        <v>0</v>
      </c>
      <c r="P30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12483.765085057899</v>
      </c>
      <c r="Q3046" s="166">
        <f>Table1[[#This Row],[Trended Medicare Pricing for all RHCs]]-Table1[[#This Row],[SumOfSFY24 Estimated Payment 5/04/23]]</f>
        <v>5789.5289027087792</v>
      </c>
      <c r="R3046" s="24">
        <f>Table1[[#This Row],[SumOfUnits]]*Table1[[#This Row],[Actuarial Factor 06/20/2023]]</f>
        <v>49.469977884501077</v>
      </c>
      <c r="S3046" s="23"/>
    </row>
    <row r="3047" spans="1:19" x14ac:dyDescent="0.25">
      <c r="A3047" s="192" t="s">
        <v>375</v>
      </c>
      <c r="B3047" s="193" t="s">
        <v>292</v>
      </c>
      <c r="C3047" s="192" t="s">
        <v>75</v>
      </c>
      <c r="D3047" s="192" t="s">
        <v>30</v>
      </c>
      <c r="E3047" s="192" t="s">
        <v>77</v>
      </c>
      <c r="F3047" s="194">
        <v>13565.869999999974</v>
      </c>
      <c r="G3047">
        <v>98</v>
      </c>
      <c r="H3047">
        <v>98</v>
      </c>
      <c r="I3047" s="167">
        <v>17684.751769873539</v>
      </c>
      <c r="J3047" s="22">
        <v>1.3036209081963466</v>
      </c>
      <c r="K3047" s="22" t="s">
        <v>376</v>
      </c>
      <c r="L3047" s="22" t="s">
        <v>58</v>
      </c>
      <c r="M30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47" s="24" t="str">
        <f>IFERROR(IF(Table1[[#This Row],[Medicare Rate in CR]]&gt;0,"Y","N"),"N")</f>
        <v>N</v>
      </c>
      <c r="O3047" s="166">
        <f>Table1[[#This Row],[Medicare Rate in CR]]*Table1[[#This Row],[SumOfUnits]]*Table1[[#This Row],[Actuarial Factor 06/20/2023]]</f>
        <v>0</v>
      </c>
      <c r="P30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32979.458846220521</v>
      </c>
      <c r="Q3047" s="166">
        <f>Table1[[#This Row],[Trended Medicare Pricing for all RHCs]]-Table1[[#This Row],[SumOfSFY24 Estimated Payment 5/04/23]]</f>
        <v>15294.707076346982</v>
      </c>
      <c r="R3047" s="24">
        <f>Table1[[#This Row],[SumOfUnits]]*Table1[[#This Row],[Actuarial Factor 06/20/2023]]</f>
        <v>127.75484900324196</v>
      </c>
      <c r="S3047" s="23"/>
    </row>
    <row r="3048" spans="1:19" x14ac:dyDescent="0.25">
      <c r="A3048" s="192" t="s">
        <v>375</v>
      </c>
      <c r="B3048" s="193" t="s">
        <v>292</v>
      </c>
      <c r="C3048" s="192" t="s">
        <v>75</v>
      </c>
      <c r="D3048" s="192" t="s">
        <v>32</v>
      </c>
      <c r="E3048" s="192" t="s">
        <v>104</v>
      </c>
      <c r="F3048" s="194">
        <v>133.52000000000001</v>
      </c>
      <c r="G3048">
        <v>1</v>
      </c>
      <c r="H3048">
        <v>1</v>
      </c>
      <c r="I3048" s="167">
        <v>76.868850474799572</v>
      </c>
      <c r="J3048" s="22">
        <v>0.57571038402336405</v>
      </c>
      <c r="K3048" s="22" t="s">
        <v>376</v>
      </c>
      <c r="L3048" s="22" t="s">
        <v>58</v>
      </c>
      <c r="M30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48" s="24" t="str">
        <f>IFERROR(IF(Table1[[#This Row],[Medicare Rate in CR]]&gt;0,"Y","N"),"N")</f>
        <v>N</v>
      </c>
      <c r="O3048" s="166">
        <f>Table1[[#This Row],[Medicare Rate in CR]]*Table1[[#This Row],[SumOfUnits]]*Table1[[#This Row],[Actuarial Factor 06/20/2023]]</f>
        <v>0</v>
      </c>
      <c r="P30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143.34909100101322</v>
      </c>
      <c r="Q3048" s="166">
        <f>Table1[[#This Row],[Trended Medicare Pricing for all RHCs]]-Table1[[#This Row],[SumOfSFY24 Estimated Payment 5/04/23]]</f>
        <v>66.480240526213649</v>
      </c>
      <c r="R3048" s="24">
        <f>Table1[[#This Row],[SumOfUnits]]*Table1[[#This Row],[Actuarial Factor 06/20/2023]]</f>
        <v>0.57571038402336405</v>
      </c>
      <c r="S3048" s="23"/>
    </row>
    <row r="3049" spans="1:19" x14ac:dyDescent="0.25">
      <c r="A3049" s="192" t="s">
        <v>375</v>
      </c>
      <c r="B3049" s="193" t="s">
        <v>292</v>
      </c>
      <c r="C3049" s="192" t="s">
        <v>75</v>
      </c>
      <c r="D3049" s="192" t="s">
        <v>32</v>
      </c>
      <c r="E3049" s="192" t="s">
        <v>81</v>
      </c>
      <c r="F3049" s="194">
        <v>1416.6999999999998</v>
      </c>
      <c r="G3049">
        <v>10</v>
      </c>
      <c r="H3049">
        <v>10</v>
      </c>
      <c r="I3049" s="167">
        <v>1460.2937995345444</v>
      </c>
      <c r="J3049" s="22">
        <v>1.0307713697568608</v>
      </c>
      <c r="K3049" s="22" t="s">
        <v>376</v>
      </c>
      <c r="L3049" s="22" t="s">
        <v>58</v>
      </c>
      <c r="M30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49" s="24" t="str">
        <f>IFERROR(IF(Table1[[#This Row],[Medicare Rate in CR]]&gt;0,"Y","N"),"N")</f>
        <v>N</v>
      </c>
      <c r="O3049" s="166">
        <f>Table1[[#This Row],[Medicare Rate in CR]]*Table1[[#This Row],[SumOfUnits]]*Table1[[#This Row],[Actuarial Factor 06/20/2023]]</f>
        <v>0</v>
      </c>
      <c r="P30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2723.2329801304804</v>
      </c>
      <c r="Q3049" s="166">
        <f>Table1[[#This Row],[Trended Medicare Pricing for all RHCs]]-Table1[[#This Row],[SumOfSFY24 Estimated Payment 5/04/23]]</f>
        <v>1262.939180595936</v>
      </c>
      <c r="R3049" s="24">
        <f>Table1[[#This Row],[SumOfUnits]]*Table1[[#This Row],[Actuarial Factor 06/20/2023]]</f>
        <v>10.307713697568609</v>
      </c>
      <c r="S3049" s="23"/>
    </row>
    <row r="3050" spans="1:19" x14ac:dyDescent="0.25">
      <c r="A3050" s="192" t="s">
        <v>375</v>
      </c>
      <c r="B3050" s="193" t="s">
        <v>292</v>
      </c>
      <c r="C3050" s="192" t="s">
        <v>75</v>
      </c>
      <c r="D3050" s="192" t="s">
        <v>32</v>
      </c>
      <c r="E3050" s="192" t="s">
        <v>65</v>
      </c>
      <c r="F3050" s="194">
        <v>943.04</v>
      </c>
      <c r="G3050">
        <v>7</v>
      </c>
      <c r="H3050">
        <v>7</v>
      </c>
      <c r="I3050" s="167">
        <v>1170.9681027667182</v>
      </c>
      <c r="J3050" s="22">
        <v>1.2416950529847284</v>
      </c>
      <c r="K3050" s="22" t="s">
        <v>376</v>
      </c>
      <c r="L3050" s="22" t="s">
        <v>58</v>
      </c>
      <c r="M30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50" s="24" t="str">
        <f>IFERROR(IF(Table1[[#This Row],[Medicare Rate in CR]]&gt;0,"Y","N"),"N")</f>
        <v>N</v>
      </c>
      <c r="O3050" s="166">
        <f>Table1[[#This Row],[Medicare Rate in CR]]*Table1[[#This Row],[SumOfUnits]]*Table1[[#This Row],[Actuarial Factor 06/20/2023]]</f>
        <v>0</v>
      </c>
      <c r="P30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2183.6831445504681</v>
      </c>
      <c r="Q3050" s="166">
        <f>Table1[[#This Row],[Trended Medicare Pricing for all RHCs]]-Table1[[#This Row],[SumOfSFY24 Estimated Payment 5/04/23]]</f>
        <v>1012.7150417837499</v>
      </c>
      <c r="R3050" s="24">
        <f>Table1[[#This Row],[SumOfUnits]]*Table1[[#This Row],[Actuarial Factor 06/20/2023]]</f>
        <v>8.6918653708930993</v>
      </c>
      <c r="S3050" s="23"/>
    </row>
    <row r="3051" spans="1:19" x14ac:dyDescent="0.25">
      <c r="A3051" s="192" t="s">
        <v>375</v>
      </c>
      <c r="B3051" s="193" t="s">
        <v>292</v>
      </c>
      <c r="C3051" s="192" t="s">
        <v>75</v>
      </c>
      <c r="D3051" s="192" t="s">
        <v>32</v>
      </c>
      <c r="E3051" s="192" t="s">
        <v>66</v>
      </c>
      <c r="F3051" s="194">
        <v>2581.48</v>
      </c>
      <c r="G3051">
        <v>18</v>
      </c>
      <c r="H3051">
        <v>18</v>
      </c>
      <c r="I3051" s="167">
        <v>2851.9182107312013</v>
      </c>
      <c r="J3051" s="22">
        <v>1.1047609165018522</v>
      </c>
      <c r="K3051" s="22" t="s">
        <v>376</v>
      </c>
      <c r="L3051" s="22" t="s">
        <v>58</v>
      </c>
      <c r="M30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51" s="24" t="str">
        <f>IFERROR(IF(Table1[[#This Row],[Medicare Rate in CR]]&gt;0,"Y","N"),"N")</f>
        <v>N</v>
      </c>
      <c r="O3051" s="166">
        <f>Table1[[#This Row],[Medicare Rate in CR]]*Table1[[#This Row],[SumOfUnits]]*Table1[[#This Row],[Actuarial Factor 06/20/2023]]</f>
        <v>0</v>
      </c>
      <c r="P30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5318.4076591802277</v>
      </c>
      <c r="Q3051" s="166">
        <f>Table1[[#This Row],[Trended Medicare Pricing for all RHCs]]-Table1[[#This Row],[SumOfSFY24 Estimated Payment 5/04/23]]</f>
        <v>2466.4894484490264</v>
      </c>
      <c r="R3051" s="24">
        <f>Table1[[#This Row],[SumOfUnits]]*Table1[[#This Row],[Actuarial Factor 06/20/2023]]</f>
        <v>19.88569649703334</v>
      </c>
      <c r="S3051" s="23"/>
    </row>
    <row r="3052" spans="1:19" x14ac:dyDescent="0.25">
      <c r="A3052" s="192" t="s">
        <v>375</v>
      </c>
      <c r="B3052" s="193" t="s">
        <v>292</v>
      </c>
      <c r="C3052" s="192" t="s">
        <v>75</v>
      </c>
      <c r="D3052" s="192" t="s">
        <v>31</v>
      </c>
      <c r="E3052" s="192" t="s">
        <v>69</v>
      </c>
      <c r="F3052" s="194">
        <v>2992.01</v>
      </c>
      <c r="G3052">
        <v>20</v>
      </c>
      <c r="H3052">
        <v>20</v>
      </c>
      <c r="I3052" s="167">
        <v>3335.9200071215446</v>
      </c>
      <c r="J3052" s="22">
        <v>1.1149428000312647</v>
      </c>
      <c r="K3052" s="22" t="s">
        <v>376</v>
      </c>
      <c r="L3052" s="22" t="s">
        <v>58</v>
      </c>
      <c r="M30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52" s="24" t="str">
        <f>IFERROR(IF(Table1[[#This Row],[Medicare Rate in CR]]&gt;0,"Y","N"),"N")</f>
        <v>N</v>
      </c>
      <c r="O3052" s="166">
        <f>Table1[[#This Row],[Medicare Rate in CR]]*Table1[[#This Row],[SumOfUnits]]*Table1[[#This Row],[Actuarial Factor 06/20/2023]]</f>
        <v>0</v>
      </c>
      <c r="P30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6220.9997641338323</v>
      </c>
      <c r="Q3052" s="166">
        <f>Table1[[#This Row],[Trended Medicare Pricing for all RHCs]]-Table1[[#This Row],[SumOfSFY24 Estimated Payment 5/04/23]]</f>
        <v>2885.0797570122877</v>
      </c>
      <c r="R3052" s="24">
        <f>Table1[[#This Row],[SumOfUnits]]*Table1[[#This Row],[Actuarial Factor 06/20/2023]]</f>
        <v>22.298856000625292</v>
      </c>
      <c r="S3052" s="23"/>
    </row>
    <row r="3053" spans="1:19" x14ac:dyDescent="0.25">
      <c r="A3053" s="192" t="s">
        <v>375</v>
      </c>
      <c r="B3053" s="193" t="s">
        <v>292</v>
      </c>
      <c r="C3053" s="192" t="s">
        <v>95</v>
      </c>
      <c r="D3053" s="192" t="s">
        <v>30</v>
      </c>
      <c r="E3053" s="192" t="s">
        <v>59</v>
      </c>
      <c r="F3053" s="194">
        <v>133.52000000000001</v>
      </c>
      <c r="G3053">
        <v>1</v>
      </c>
      <c r="H3053">
        <v>1</v>
      </c>
      <c r="I3053" s="167">
        <v>137.17949052808265</v>
      </c>
      <c r="J3053" s="22">
        <v>1.0274078080293787</v>
      </c>
      <c r="K3053" s="22" t="s">
        <v>376</v>
      </c>
      <c r="L3053" s="22" t="s">
        <v>58</v>
      </c>
      <c r="M30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53" s="24" t="str">
        <f>IFERROR(IF(Table1[[#This Row],[Medicare Rate in CR]]&gt;0,"Y","N"),"N")</f>
        <v>N</v>
      </c>
      <c r="O3053" s="166">
        <f>Table1[[#This Row],[Medicare Rate in CR]]*Table1[[#This Row],[SumOfUnits]]*Table1[[#This Row],[Actuarial Factor 06/20/2023]]</f>
        <v>0</v>
      </c>
      <c r="P30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162.86072747294796</v>
      </c>
      <c r="Q3053" s="166">
        <f>Table1[[#This Row],[Trended Medicare Pricing for all RHCs]]-Table1[[#This Row],[SumOfSFY24 Estimated Payment 5/04/23]]</f>
        <v>25.681236944865304</v>
      </c>
      <c r="R3053" s="24">
        <f>Table1[[#This Row],[SumOfUnits]]*Table1[[#This Row],[Actuarial Factor 06/20/2023]]</f>
        <v>1.0274078080293787</v>
      </c>
      <c r="S3053" s="23"/>
    </row>
    <row r="3054" spans="1:19" x14ac:dyDescent="0.25">
      <c r="A3054" s="192" t="s">
        <v>375</v>
      </c>
      <c r="B3054" s="193" t="s">
        <v>292</v>
      </c>
      <c r="C3054" s="192" t="s">
        <v>95</v>
      </c>
      <c r="D3054" s="192" t="s">
        <v>30</v>
      </c>
      <c r="E3054" s="192" t="s">
        <v>62</v>
      </c>
      <c r="F3054" s="194">
        <v>138.55000000000001</v>
      </c>
      <c r="G3054">
        <v>1</v>
      </c>
      <c r="H3054">
        <v>1</v>
      </c>
      <c r="I3054" s="167">
        <v>148.81882963694267</v>
      </c>
      <c r="J3054" s="22">
        <v>1.0741164174445519</v>
      </c>
      <c r="K3054" s="22" t="s">
        <v>376</v>
      </c>
      <c r="L3054" s="22" t="s">
        <v>58</v>
      </c>
      <c r="M30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54" s="24" t="str">
        <f>IFERROR(IF(Table1[[#This Row],[Medicare Rate in CR]]&gt;0,"Y","N"),"N")</f>
        <v>N</v>
      </c>
      <c r="O3054" s="166">
        <f>Table1[[#This Row],[Medicare Rate in CR]]*Table1[[#This Row],[SumOfUnits]]*Table1[[#This Row],[Actuarial Factor 06/20/2023]]</f>
        <v>0</v>
      </c>
      <c r="P30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176.67905576149937</v>
      </c>
      <c r="Q3054" s="166">
        <f>Table1[[#This Row],[Trended Medicare Pricing for all RHCs]]-Table1[[#This Row],[SumOfSFY24 Estimated Payment 5/04/23]]</f>
        <v>27.860226124556704</v>
      </c>
      <c r="R3054" s="24">
        <f>Table1[[#This Row],[SumOfUnits]]*Table1[[#This Row],[Actuarial Factor 06/20/2023]]</f>
        <v>1.0741164174445519</v>
      </c>
      <c r="S3054" s="23"/>
    </row>
    <row r="3055" spans="1:19" x14ac:dyDescent="0.25">
      <c r="A3055" s="192" t="s">
        <v>375</v>
      </c>
      <c r="B3055" s="193" t="s">
        <v>292</v>
      </c>
      <c r="C3055" s="192" t="s">
        <v>95</v>
      </c>
      <c r="D3055" s="192" t="s">
        <v>30</v>
      </c>
      <c r="E3055" s="192" t="s">
        <v>64</v>
      </c>
      <c r="F3055" s="194">
        <v>415.65000000000003</v>
      </c>
      <c r="G3055">
        <v>3</v>
      </c>
      <c r="H3055">
        <v>3</v>
      </c>
      <c r="I3055" s="167">
        <v>425.13907508033458</v>
      </c>
      <c r="J3055" s="22">
        <v>1.0228294841340901</v>
      </c>
      <c r="K3055" s="22" t="s">
        <v>376</v>
      </c>
      <c r="L3055" s="22" t="s">
        <v>58</v>
      </c>
      <c r="M30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55" s="24" t="str">
        <f>IFERROR(IF(Table1[[#This Row],[Medicare Rate in CR]]&gt;0,"Y","N"),"N")</f>
        <v>N</v>
      </c>
      <c r="O3055" s="166">
        <f>Table1[[#This Row],[Medicare Rate in CR]]*Table1[[#This Row],[SumOfUnits]]*Table1[[#This Row],[Actuarial Factor 06/20/2023]]</f>
        <v>0</v>
      </c>
      <c r="P30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504.72894146363228</v>
      </c>
      <c r="Q3055" s="166">
        <f>Table1[[#This Row],[Trended Medicare Pricing for all RHCs]]-Table1[[#This Row],[SumOfSFY24 Estimated Payment 5/04/23]]</f>
        <v>79.589866383297704</v>
      </c>
      <c r="R3055" s="24">
        <f>Table1[[#This Row],[SumOfUnits]]*Table1[[#This Row],[Actuarial Factor 06/20/2023]]</f>
        <v>3.0684884524022706</v>
      </c>
      <c r="S3055" s="23"/>
    </row>
    <row r="3056" spans="1:19" x14ac:dyDescent="0.25">
      <c r="A3056" s="192" t="s">
        <v>375</v>
      </c>
      <c r="B3056" s="193" t="s">
        <v>292</v>
      </c>
      <c r="C3056" s="192" t="s">
        <v>78</v>
      </c>
      <c r="D3056" s="192" t="s">
        <v>30</v>
      </c>
      <c r="E3056" s="192" t="s">
        <v>62</v>
      </c>
      <c r="F3056" s="194">
        <v>122.02</v>
      </c>
      <c r="G3056">
        <v>1</v>
      </c>
      <c r="H3056">
        <v>1</v>
      </c>
      <c r="I3056" s="167">
        <v>115.90939415612324</v>
      </c>
      <c r="J3056" s="22">
        <v>0.94992127648027569</v>
      </c>
      <c r="K3056" s="22" t="s">
        <v>376</v>
      </c>
      <c r="L3056" s="22" t="s">
        <v>58</v>
      </c>
      <c r="M30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56" s="24" t="str">
        <f>IFERROR(IF(Table1[[#This Row],[Medicare Rate in CR]]&gt;0,"Y","N"),"N")</f>
        <v>N</v>
      </c>
      <c r="O3056" s="166">
        <f>Table1[[#This Row],[Medicare Rate in CR]]*Table1[[#This Row],[SumOfUnits]]*Table1[[#This Row],[Actuarial Factor 06/20/2023]]</f>
        <v>0</v>
      </c>
      <c r="P30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168.14538207967823</v>
      </c>
      <c r="Q3056" s="166">
        <f>Table1[[#This Row],[Trended Medicare Pricing for all RHCs]]-Table1[[#This Row],[SumOfSFY24 Estimated Payment 5/04/23]]</f>
        <v>52.235987923554987</v>
      </c>
      <c r="R3056" s="24">
        <f>Table1[[#This Row],[SumOfUnits]]*Table1[[#This Row],[Actuarial Factor 06/20/2023]]</f>
        <v>0.94992127648027569</v>
      </c>
      <c r="S3056" s="23"/>
    </row>
    <row r="3057" spans="1:19" x14ac:dyDescent="0.25">
      <c r="A3057" s="192" t="s">
        <v>375</v>
      </c>
      <c r="B3057" s="193" t="s">
        <v>292</v>
      </c>
      <c r="C3057" s="192" t="s">
        <v>79</v>
      </c>
      <c r="D3057" s="192" t="s">
        <v>30</v>
      </c>
      <c r="E3057" s="192" t="s">
        <v>62</v>
      </c>
      <c r="F3057" s="194">
        <v>269.84000000000003</v>
      </c>
      <c r="G3057">
        <v>2</v>
      </c>
      <c r="H3057">
        <v>2</v>
      </c>
      <c r="I3057" s="167">
        <v>273.54848257368388</v>
      </c>
      <c r="J3057" s="22">
        <v>1.0137432648001921</v>
      </c>
      <c r="K3057" s="22" t="s">
        <v>376</v>
      </c>
      <c r="L3057" s="22" t="s">
        <v>58</v>
      </c>
      <c r="M30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57" s="24" t="str">
        <f>IFERROR(IF(Table1[[#This Row],[Medicare Rate in CR]]&gt;0,"Y","N"),"N")</f>
        <v>N</v>
      </c>
      <c r="O3057" s="166">
        <f>Table1[[#This Row],[Medicare Rate in CR]]*Table1[[#This Row],[SumOfUnits]]*Table1[[#This Row],[Actuarial Factor 06/20/2023]]</f>
        <v>0</v>
      </c>
      <c r="P30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328.63333719645931</v>
      </c>
      <c r="Q3057" s="166">
        <f>Table1[[#This Row],[Trended Medicare Pricing for all RHCs]]-Table1[[#This Row],[SumOfSFY24 Estimated Payment 5/04/23]]</f>
        <v>55.084854622775424</v>
      </c>
      <c r="R3057" s="24">
        <f>Table1[[#This Row],[SumOfUnits]]*Table1[[#This Row],[Actuarial Factor 06/20/2023]]</f>
        <v>2.0274865296003841</v>
      </c>
      <c r="S3057" s="23"/>
    </row>
    <row r="3058" spans="1:19" x14ac:dyDescent="0.25">
      <c r="A3058" s="192" t="s">
        <v>377</v>
      </c>
      <c r="B3058" s="193" t="s">
        <v>378</v>
      </c>
      <c r="C3058" s="192" t="s">
        <v>72</v>
      </c>
      <c r="D3058" s="192" t="s">
        <v>30</v>
      </c>
      <c r="E3058" s="192" t="s">
        <v>56</v>
      </c>
      <c r="F3058" s="194">
        <v>260.79791847354727</v>
      </c>
      <c r="G3058">
        <v>3</v>
      </c>
      <c r="H3058">
        <v>3</v>
      </c>
      <c r="I3058" s="167">
        <v>296.8224750752301</v>
      </c>
      <c r="J3058" s="22">
        <v>1.1381320710400409</v>
      </c>
      <c r="K3058" s="22" t="s">
        <v>379</v>
      </c>
      <c r="L3058" s="22" t="s">
        <v>58</v>
      </c>
      <c r="M30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58" s="24" t="str">
        <f>IFERROR(IF(Table1[[#This Row],[Medicare Rate in CR]]&gt;0,"Y","N"),"N")</f>
        <v>N</v>
      </c>
      <c r="O3058" s="166">
        <f>Table1[[#This Row],[Medicare Rate in CR]]*Table1[[#This Row],[SumOfUnits]]*Table1[[#This Row],[Actuarial Factor 06/20/2023]]</f>
        <v>0</v>
      </c>
      <c r="P30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303.45379355765652</v>
      </c>
      <c r="Q3058" s="166">
        <f>Table1[[#This Row],[Trended Medicare Pricing for all RHCs]]-Table1[[#This Row],[SumOfSFY24 Estimated Payment 5/04/23]]</f>
        <v>6.6313184824264226</v>
      </c>
      <c r="R3058" s="24">
        <f>Table1[[#This Row],[SumOfUnits]]*Table1[[#This Row],[Actuarial Factor 06/20/2023]]</f>
        <v>3.4143962131201224</v>
      </c>
      <c r="S3058" s="23"/>
    </row>
    <row r="3059" spans="1:19" x14ac:dyDescent="0.25">
      <c r="A3059" s="192" t="s">
        <v>377</v>
      </c>
      <c r="B3059" s="193" t="s">
        <v>378</v>
      </c>
      <c r="C3059" s="192" t="s">
        <v>75</v>
      </c>
      <c r="D3059" s="192" t="s">
        <v>30</v>
      </c>
      <c r="E3059" s="192" t="s">
        <v>59</v>
      </c>
      <c r="F3059" s="194">
        <v>86.932639491182414</v>
      </c>
      <c r="G3059">
        <v>1</v>
      </c>
      <c r="H3059">
        <v>1</v>
      </c>
      <c r="I3059" s="167">
        <v>88.18296501415449</v>
      </c>
      <c r="J3059" s="22">
        <v>1.0143826936613249</v>
      </c>
      <c r="K3059" s="22" t="s">
        <v>379</v>
      </c>
      <c r="L3059" s="22" t="s">
        <v>58</v>
      </c>
      <c r="M30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59" s="24" t="str">
        <f>IFERROR(IF(Table1[[#This Row],[Medicare Rate in CR]]&gt;0,"Y","N"),"N")</f>
        <v>N</v>
      </c>
      <c r="O3059" s="166">
        <f>Table1[[#This Row],[Medicare Rate in CR]]*Table1[[#This Row],[SumOfUnits]]*Table1[[#This Row],[Actuarial Factor 06/20/2023]]</f>
        <v>0</v>
      </c>
      <c r="P30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164.44824917340688</v>
      </c>
      <c r="Q3059" s="166">
        <f>Table1[[#This Row],[Trended Medicare Pricing for all RHCs]]-Table1[[#This Row],[SumOfSFY24 Estimated Payment 5/04/23]]</f>
        <v>76.265284159252388</v>
      </c>
      <c r="R3059" s="24">
        <f>Table1[[#This Row],[SumOfUnits]]*Table1[[#This Row],[Actuarial Factor 06/20/2023]]</f>
        <v>1.0143826936613249</v>
      </c>
      <c r="S3059" s="23"/>
    </row>
    <row r="3060" spans="1:19" x14ac:dyDescent="0.25">
      <c r="A3060" s="192" t="s">
        <v>377</v>
      </c>
      <c r="B3060" s="193" t="s">
        <v>378</v>
      </c>
      <c r="C3060" s="192" t="s">
        <v>75</v>
      </c>
      <c r="D3060" s="192" t="s">
        <v>30</v>
      </c>
      <c r="E3060" s="192" t="s">
        <v>61</v>
      </c>
      <c r="F3060" s="194">
        <v>173.86527898236483</v>
      </c>
      <c r="G3060">
        <v>2</v>
      </c>
      <c r="H3060">
        <v>2</v>
      </c>
      <c r="I3060" s="167">
        <v>151.76561718168131</v>
      </c>
      <c r="J3060" s="22">
        <v>0.87289203497079426</v>
      </c>
      <c r="K3060" s="22" t="s">
        <v>379</v>
      </c>
      <c r="L3060" s="22" t="s">
        <v>58</v>
      </c>
      <c r="M30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60" s="24" t="str">
        <f>IFERROR(IF(Table1[[#This Row],[Medicare Rate in CR]]&gt;0,"Y","N"),"N")</f>
        <v>N</v>
      </c>
      <c r="O3060" s="166">
        <f>Table1[[#This Row],[Medicare Rate in CR]]*Table1[[#This Row],[SumOfUnits]]*Table1[[#This Row],[Actuarial Factor 06/20/2023]]</f>
        <v>0</v>
      </c>
      <c r="P30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283.02053606660877</v>
      </c>
      <c r="Q3060" s="166">
        <f>Table1[[#This Row],[Trended Medicare Pricing for all RHCs]]-Table1[[#This Row],[SumOfSFY24 Estimated Payment 5/04/23]]</f>
        <v>131.25491888492746</v>
      </c>
      <c r="R3060" s="24">
        <f>Table1[[#This Row],[SumOfUnits]]*Table1[[#This Row],[Actuarial Factor 06/20/2023]]</f>
        <v>1.7457840699415885</v>
      </c>
      <c r="S3060" s="23"/>
    </row>
    <row r="3061" spans="1:19" x14ac:dyDescent="0.25">
      <c r="A3061" s="192" t="s">
        <v>377</v>
      </c>
      <c r="B3061" s="193" t="s">
        <v>378</v>
      </c>
      <c r="C3061" s="192" t="s">
        <v>75</v>
      </c>
      <c r="D3061" s="192" t="s">
        <v>32</v>
      </c>
      <c r="E3061" s="192" t="s">
        <v>66</v>
      </c>
      <c r="F3061" s="194">
        <v>86.932639491182414</v>
      </c>
      <c r="G3061">
        <v>1</v>
      </c>
      <c r="H3061">
        <v>1</v>
      </c>
      <c r="I3061" s="167">
        <v>96.03978247820379</v>
      </c>
      <c r="J3061" s="22">
        <v>1.1047609165018522</v>
      </c>
      <c r="K3061" s="22" t="s">
        <v>379</v>
      </c>
      <c r="L3061" s="22" t="s">
        <v>58</v>
      </c>
      <c r="M30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61" s="24" t="str">
        <f>IFERROR(IF(Table1[[#This Row],[Medicare Rate in CR]]&gt;0,"Y","N"),"N")</f>
        <v>N</v>
      </c>
      <c r="O3061" s="166">
        <f>Table1[[#This Row],[Medicare Rate in CR]]*Table1[[#This Row],[SumOfUnits]]*Table1[[#This Row],[Actuarial Factor 06/20/2023]]</f>
        <v>0</v>
      </c>
      <c r="P30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179.10005721627056</v>
      </c>
      <c r="Q3061" s="166">
        <f>Table1[[#This Row],[Trended Medicare Pricing for all RHCs]]-Table1[[#This Row],[SumOfSFY24 Estimated Payment 5/04/23]]</f>
        <v>83.060274738066767</v>
      </c>
      <c r="R3061" s="24">
        <f>Table1[[#This Row],[SumOfUnits]]*Table1[[#This Row],[Actuarial Factor 06/20/2023]]</f>
        <v>1.1047609165018522</v>
      </c>
      <c r="S3061" s="23"/>
    </row>
    <row r="3062" spans="1:19" x14ac:dyDescent="0.25">
      <c r="A3062" s="192" t="s">
        <v>377</v>
      </c>
      <c r="B3062" s="193" t="s">
        <v>378</v>
      </c>
      <c r="C3062" s="192" t="s">
        <v>78</v>
      </c>
      <c r="D3062" s="192" t="s">
        <v>30</v>
      </c>
      <c r="E3062" s="192" t="s">
        <v>56</v>
      </c>
      <c r="F3062" s="194">
        <v>850.36137612026596</v>
      </c>
      <c r="G3062">
        <v>10</v>
      </c>
      <c r="H3062">
        <v>10</v>
      </c>
      <c r="I3062" s="167">
        <v>907.3127001975605</v>
      </c>
      <c r="J3062" s="22">
        <v>1.0669730842399407</v>
      </c>
      <c r="K3062" s="22" t="s">
        <v>379</v>
      </c>
      <c r="L3062" s="22" t="s">
        <v>58</v>
      </c>
      <c r="M30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62" s="24" t="str">
        <f>IFERROR(IF(Table1[[#This Row],[Medicare Rate in CR]]&gt;0,"Y","N"),"N")</f>
        <v>N</v>
      </c>
      <c r="O3062" s="166">
        <f>Table1[[#This Row],[Medicare Rate in CR]]*Table1[[#This Row],[SumOfUnits]]*Table1[[#This Row],[Actuarial Factor 06/20/2023]]</f>
        <v>0</v>
      </c>
      <c r="P30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1316.2042796546177</v>
      </c>
      <c r="Q3062" s="166">
        <f>Table1[[#This Row],[Trended Medicare Pricing for all RHCs]]-Table1[[#This Row],[SumOfSFY24 Estimated Payment 5/04/23]]</f>
        <v>408.89157945705722</v>
      </c>
      <c r="R3062" s="24">
        <f>Table1[[#This Row],[SumOfUnits]]*Table1[[#This Row],[Actuarial Factor 06/20/2023]]</f>
        <v>10.669730842399407</v>
      </c>
      <c r="S3062" s="23"/>
    </row>
    <row r="3063" spans="1:19" x14ac:dyDescent="0.25">
      <c r="A3063" s="192" t="s">
        <v>377</v>
      </c>
      <c r="B3063" s="193" t="s">
        <v>378</v>
      </c>
      <c r="C3063" s="192" t="s">
        <v>78</v>
      </c>
      <c r="D3063" s="192" t="s">
        <v>30</v>
      </c>
      <c r="E3063" s="192" t="s">
        <v>59</v>
      </c>
      <c r="F3063" s="194">
        <v>8242.7965693360238</v>
      </c>
      <c r="G3063">
        <v>95</v>
      </c>
      <c r="H3063">
        <v>95</v>
      </c>
      <c r="I3063" s="167">
        <v>7698.6249447674954</v>
      </c>
      <c r="J3063" s="22">
        <v>0.93398216006047052</v>
      </c>
      <c r="K3063" s="22" t="s">
        <v>379</v>
      </c>
      <c r="L3063" s="22" t="s">
        <v>58</v>
      </c>
      <c r="M30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63" s="24" t="str">
        <f>IFERROR(IF(Table1[[#This Row],[Medicare Rate in CR]]&gt;0,"Y","N"),"N")</f>
        <v>N</v>
      </c>
      <c r="O3063" s="166">
        <f>Table1[[#This Row],[Medicare Rate in CR]]*Table1[[#This Row],[SumOfUnits]]*Table1[[#This Row],[Actuarial Factor 06/20/2023]]</f>
        <v>0</v>
      </c>
      <c r="P30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11168.10455486008</v>
      </c>
      <c r="Q3063" s="166">
        <f>Table1[[#This Row],[Trended Medicare Pricing for all RHCs]]-Table1[[#This Row],[SumOfSFY24 Estimated Payment 5/04/23]]</f>
        <v>3469.4796100925842</v>
      </c>
      <c r="R3063" s="24">
        <f>Table1[[#This Row],[SumOfUnits]]*Table1[[#This Row],[Actuarial Factor 06/20/2023]]</f>
        <v>88.728305205744704</v>
      </c>
      <c r="S3063" s="23"/>
    </row>
    <row r="3064" spans="1:19" x14ac:dyDescent="0.25">
      <c r="A3064" s="192" t="s">
        <v>377</v>
      </c>
      <c r="B3064" s="193" t="s">
        <v>378</v>
      </c>
      <c r="C3064" s="192" t="s">
        <v>78</v>
      </c>
      <c r="D3064" s="192" t="s">
        <v>30</v>
      </c>
      <c r="E3064" s="192" t="s">
        <v>60</v>
      </c>
      <c r="F3064" s="194">
        <v>5550.2457357617759</v>
      </c>
      <c r="G3064">
        <v>65</v>
      </c>
      <c r="H3064">
        <v>65</v>
      </c>
      <c r="I3064" s="167">
        <v>4548.65294919593</v>
      </c>
      <c r="J3064" s="22">
        <v>0.81954082138880713</v>
      </c>
      <c r="K3064" s="22" t="s">
        <v>379</v>
      </c>
      <c r="L3064" s="22" t="s">
        <v>58</v>
      </c>
      <c r="M30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64" s="24" t="str">
        <f>IFERROR(IF(Table1[[#This Row],[Medicare Rate in CR]]&gt;0,"Y","N"),"N")</f>
        <v>N</v>
      </c>
      <c r="O3064" s="166">
        <f>Table1[[#This Row],[Medicare Rate in CR]]*Table1[[#This Row],[SumOfUnits]]*Table1[[#This Row],[Actuarial Factor 06/20/2023]]</f>
        <v>0</v>
      </c>
      <c r="P30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6598.559104365746</v>
      </c>
      <c r="Q3064" s="166">
        <f>Table1[[#This Row],[Trended Medicare Pricing for all RHCs]]-Table1[[#This Row],[SumOfSFY24 Estimated Payment 5/04/23]]</f>
        <v>2049.906155169816</v>
      </c>
      <c r="R3064" s="24">
        <f>Table1[[#This Row],[SumOfUnits]]*Table1[[#This Row],[Actuarial Factor 06/20/2023]]</f>
        <v>53.270153390272462</v>
      </c>
      <c r="S3064" s="23"/>
    </row>
    <row r="3065" spans="1:19" x14ac:dyDescent="0.25">
      <c r="A3065" s="192" t="s">
        <v>377</v>
      </c>
      <c r="B3065" s="193" t="s">
        <v>378</v>
      </c>
      <c r="C3065" s="192" t="s">
        <v>78</v>
      </c>
      <c r="D3065" s="192" t="s">
        <v>30</v>
      </c>
      <c r="E3065" s="192" t="s">
        <v>61</v>
      </c>
      <c r="F3065" s="194">
        <v>608.52847643827681</v>
      </c>
      <c r="G3065">
        <v>7</v>
      </c>
      <c r="H3065">
        <v>7</v>
      </c>
      <c r="I3065" s="167">
        <v>498.71392741870477</v>
      </c>
      <c r="J3065" s="22">
        <v>0.81954082138880713</v>
      </c>
      <c r="K3065" s="22" t="s">
        <v>379</v>
      </c>
      <c r="L3065" s="22" t="s">
        <v>58</v>
      </c>
      <c r="M30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65" s="24" t="str">
        <f>IFERROR(IF(Table1[[#This Row],[Medicare Rate in CR]]&gt;0,"Y","N"),"N")</f>
        <v>N</v>
      </c>
      <c r="O3065" s="166">
        <f>Table1[[#This Row],[Medicare Rate in CR]]*Table1[[#This Row],[SumOfUnits]]*Table1[[#This Row],[Actuarial Factor 06/20/2023]]</f>
        <v>0</v>
      </c>
      <c r="P30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723.46546614957936</v>
      </c>
      <c r="Q3065" s="166">
        <f>Table1[[#This Row],[Trended Medicare Pricing for all RHCs]]-Table1[[#This Row],[SumOfSFY24 Estimated Payment 5/04/23]]</f>
        <v>224.75153873087459</v>
      </c>
      <c r="R3065" s="24">
        <f>Table1[[#This Row],[SumOfUnits]]*Table1[[#This Row],[Actuarial Factor 06/20/2023]]</f>
        <v>5.7367857497216495</v>
      </c>
      <c r="S3065" s="23"/>
    </row>
    <row r="3066" spans="1:19" x14ac:dyDescent="0.25">
      <c r="A3066" s="192" t="s">
        <v>377</v>
      </c>
      <c r="B3066" s="193" t="s">
        <v>378</v>
      </c>
      <c r="C3066" s="192" t="s">
        <v>78</v>
      </c>
      <c r="D3066" s="192" t="s">
        <v>30</v>
      </c>
      <c r="E3066" s="192" t="s">
        <v>62</v>
      </c>
      <c r="F3066" s="194">
        <v>12712.489158716377</v>
      </c>
      <c r="G3066">
        <v>147</v>
      </c>
      <c r="H3066">
        <v>147</v>
      </c>
      <c r="I3066" s="167">
        <v>12075.863928889527</v>
      </c>
      <c r="J3066" s="22">
        <v>0.94992127648027569</v>
      </c>
      <c r="K3066" s="22" t="s">
        <v>379</v>
      </c>
      <c r="L3066" s="22" t="s">
        <v>58</v>
      </c>
      <c r="M30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66" s="24" t="str">
        <f>IFERROR(IF(Table1[[#This Row],[Medicare Rate in CR]]&gt;0,"Y","N"),"N")</f>
        <v>N</v>
      </c>
      <c r="O3066" s="166">
        <f>Table1[[#This Row],[Medicare Rate in CR]]*Table1[[#This Row],[SumOfUnits]]*Table1[[#This Row],[Actuarial Factor 06/20/2023]]</f>
        <v>0</v>
      </c>
      <c r="P30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17517.999891625408</v>
      </c>
      <c r="Q3066" s="166">
        <f>Table1[[#This Row],[Trended Medicare Pricing for all RHCs]]-Table1[[#This Row],[SumOfSFY24 Estimated Payment 5/04/23]]</f>
        <v>5442.1359627358815</v>
      </c>
      <c r="R3066" s="24">
        <f>Table1[[#This Row],[SumOfUnits]]*Table1[[#This Row],[Actuarial Factor 06/20/2023]]</f>
        <v>139.63842764260053</v>
      </c>
      <c r="S3066" s="23"/>
    </row>
    <row r="3067" spans="1:19" x14ac:dyDescent="0.25">
      <c r="A3067" s="192" t="s">
        <v>377</v>
      </c>
      <c r="B3067" s="193" t="s">
        <v>378</v>
      </c>
      <c r="C3067" s="192" t="s">
        <v>78</v>
      </c>
      <c r="D3067" s="192" t="s">
        <v>30</v>
      </c>
      <c r="E3067" s="192" t="s">
        <v>63</v>
      </c>
      <c r="F3067" s="194">
        <v>1651.7201503324663</v>
      </c>
      <c r="G3067">
        <v>19</v>
      </c>
      <c r="H3067">
        <v>19</v>
      </c>
      <c r="I3067" s="167">
        <v>1546.8452163629699</v>
      </c>
      <c r="J3067" s="22">
        <v>0.93650562781571278</v>
      </c>
      <c r="K3067" s="22" t="s">
        <v>379</v>
      </c>
      <c r="L3067" s="22" t="s">
        <v>58</v>
      </c>
      <c r="M30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67" s="24" t="str">
        <f>IFERROR(IF(Table1[[#This Row],[Medicare Rate in CR]]&gt;0,"Y","N"),"N")</f>
        <v>N</v>
      </c>
      <c r="O3067" s="166">
        <f>Table1[[#This Row],[Medicare Rate in CR]]*Table1[[#This Row],[SumOfUnits]]*Table1[[#This Row],[Actuarial Factor 06/20/2023]]</f>
        <v>0</v>
      </c>
      <c r="P30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2243.9499560591385</v>
      </c>
      <c r="Q3067" s="166">
        <f>Table1[[#This Row],[Trended Medicare Pricing for all RHCs]]-Table1[[#This Row],[SumOfSFY24 Estimated Payment 5/04/23]]</f>
        <v>697.10473969616851</v>
      </c>
      <c r="R3067" s="24">
        <f>Table1[[#This Row],[SumOfUnits]]*Table1[[#This Row],[Actuarial Factor 06/20/2023]]</f>
        <v>17.793606928498544</v>
      </c>
      <c r="S3067" s="23"/>
    </row>
    <row r="3068" spans="1:19" x14ac:dyDescent="0.25">
      <c r="A3068" s="192" t="s">
        <v>377</v>
      </c>
      <c r="B3068" s="193" t="s">
        <v>378</v>
      </c>
      <c r="C3068" s="192" t="s">
        <v>78</v>
      </c>
      <c r="D3068" s="192" t="s">
        <v>30</v>
      </c>
      <c r="E3068" s="192" t="s">
        <v>64</v>
      </c>
      <c r="F3068" s="194">
        <v>3390.3729401561127</v>
      </c>
      <c r="G3068">
        <v>39</v>
      </c>
      <c r="H3068">
        <v>39</v>
      </c>
      <c r="I3068" s="167">
        <v>3079.7722478733504</v>
      </c>
      <c r="J3068" s="22">
        <v>0.90838745537284149</v>
      </c>
      <c r="K3068" s="22" t="s">
        <v>379</v>
      </c>
      <c r="L3068" s="22" t="s">
        <v>58</v>
      </c>
      <c r="M30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68" s="24" t="str">
        <f>IFERROR(IF(Table1[[#This Row],[Medicare Rate in CR]]&gt;0,"Y","N"),"N")</f>
        <v>N</v>
      </c>
      <c r="O3068" s="166">
        <f>Table1[[#This Row],[Medicare Rate in CR]]*Table1[[#This Row],[SumOfUnits]]*Table1[[#This Row],[Actuarial Factor 06/20/2023]]</f>
        <v>0</v>
      </c>
      <c r="P30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4467.7093268172957</v>
      </c>
      <c r="Q3068" s="166">
        <f>Table1[[#This Row],[Trended Medicare Pricing for all RHCs]]-Table1[[#This Row],[SumOfSFY24 Estimated Payment 5/04/23]]</f>
        <v>1387.9370789439454</v>
      </c>
      <c r="R3068" s="24">
        <f>Table1[[#This Row],[SumOfUnits]]*Table1[[#This Row],[Actuarial Factor 06/20/2023]]</f>
        <v>35.427110759540817</v>
      </c>
      <c r="S3068" s="23"/>
    </row>
    <row r="3069" spans="1:19" x14ac:dyDescent="0.25">
      <c r="A3069" s="192" t="s">
        <v>377</v>
      </c>
      <c r="B3069" s="193" t="s">
        <v>378</v>
      </c>
      <c r="C3069" s="192" t="s">
        <v>78</v>
      </c>
      <c r="D3069" s="192" t="s">
        <v>30</v>
      </c>
      <c r="E3069" s="192" t="s">
        <v>77</v>
      </c>
      <c r="F3069" s="194">
        <v>2073.7400019273396</v>
      </c>
      <c r="G3069">
        <v>24</v>
      </c>
      <c r="H3069">
        <v>24</v>
      </c>
      <c r="I3069" s="167">
        <v>2633.2046757470566</v>
      </c>
      <c r="J3069" s="22">
        <v>1.2697853507670918</v>
      </c>
      <c r="K3069" s="22" t="s">
        <v>379</v>
      </c>
      <c r="L3069" s="22" t="s">
        <v>58</v>
      </c>
      <c r="M30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69" s="24" t="str">
        <f>IFERROR(IF(Table1[[#This Row],[Medicare Rate in CR]]&gt;0,"Y","N"),"N")</f>
        <v>N</v>
      </c>
      <c r="O3069" s="166">
        <f>Table1[[#This Row],[Medicare Rate in CR]]*Table1[[#This Row],[SumOfUnits]]*Table1[[#This Row],[Actuarial Factor 06/20/2023]]</f>
        <v>0</v>
      </c>
      <c r="P30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3819.8906095662128</v>
      </c>
      <c r="Q3069" s="166">
        <f>Table1[[#This Row],[Trended Medicare Pricing for all RHCs]]-Table1[[#This Row],[SumOfSFY24 Estimated Payment 5/04/23]]</f>
        <v>1186.6859338191562</v>
      </c>
      <c r="R3069" s="24">
        <f>Table1[[#This Row],[SumOfUnits]]*Table1[[#This Row],[Actuarial Factor 06/20/2023]]</f>
        <v>30.474848418410204</v>
      </c>
      <c r="S3069" s="23"/>
    </row>
    <row r="3070" spans="1:19" x14ac:dyDescent="0.25">
      <c r="A3070" s="192" t="s">
        <v>377</v>
      </c>
      <c r="B3070" s="193" t="s">
        <v>378</v>
      </c>
      <c r="C3070" s="192" t="s">
        <v>78</v>
      </c>
      <c r="D3070" s="192" t="s">
        <v>32</v>
      </c>
      <c r="E3070" s="192" t="s">
        <v>66</v>
      </c>
      <c r="F3070" s="194">
        <v>1114.320131059073</v>
      </c>
      <c r="G3070">
        <v>13</v>
      </c>
      <c r="H3070">
        <v>13</v>
      </c>
      <c r="I3070" s="167">
        <v>1198.6221918015665</v>
      </c>
      <c r="J3070" s="22">
        <v>1.0756533588443484</v>
      </c>
      <c r="K3070" s="22" t="s">
        <v>379</v>
      </c>
      <c r="L3070" s="22" t="s">
        <v>58</v>
      </c>
      <c r="M30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70" s="24" t="str">
        <f>IFERROR(IF(Table1[[#This Row],[Medicare Rate in CR]]&gt;0,"Y","N"),"N")</f>
        <v>N</v>
      </c>
      <c r="O3070" s="166">
        <f>Table1[[#This Row],[Medicare Rate in CR]]*Table1[[#This Row],[SumOfUnits]]*Table1[[#This Row],[Actuarial Factor 06/20/2023]]</f>
        <v>0</v>
      </c>
      <c r="P30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1738.7959610779201</v>
      </c>
      <c r="Q3070" s="166">
        <f>Table1[[#This Row],[Trended Medicare Pricing for all RHCs]]-Table1[[#This Row],[SumOfSFY24 Estimated Payment 5/04/23]]</f>
        <v>540.1737692763536</v>
      </c>
      <c r="R3070" s="24">
        <f>Table1[[#This Row],[SumOfUnits]]*Table1[[#This Row],[Actuarial Factor 06/20/2023]]</f>
        <v>13.98349366497653</v>
      </c>
      <c r="S3070" s="23"/>
    </row>
    <row r="3071" spans="1:19" x14ac:dyDescent="0.25">
      <c r="A3071" s="192" t="s">
        <v>377</v>
      </c>
      <c r="B3071" s="193" t="s">
        <v>378</v>
      </c>
      <c r="C3071" s="192" t="s">
        <v>78</v>
      </c>
      <c r="D3071" s="192" t="s">
        <v>31</v>
      </c>
      <c r="E3071" s="192" t="s">
        <v>67</v>
      </c>
      <c r="F3071" s="194">
        <v>434.66319745591204</v>
      </c>
      <c r="G3071">
        <v>5</v>
      </c>
      <c r="H3071">
        <v>5</v>
      </c>
      <c r="I3071" s="167">
        <v>456.63615021174678</v>
      </c>
      <c r="J3071" s="22">
        <v>1.0505516751462802</v>
      </c>
      <c r="K3071" s="22" t="s">
        <v>379</v>
      </c>
      <c r="L3071" s="22" t="s">
        <v>58</v>
      </c>
      <c r="M30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71" s="24" t="str">
        <f>IFERROR(IF(Table1[[#This Row],[Medicare Rate in CR]]&gt;0,"Y","N"),"N")</f>
        <v>N</v>
      </c>
      <c r="O3071" s="166">
        <f>Table1[[#This Row],[Medicare Rate in CR]]*Table1[[#This Row],[SumOfUnits]]*Table1[[#This Row],[Actuarial Factor 06/20/2023]]</f>
        <v>0</v>
      </c>
      <c r="P30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662.42482335234706</v>
      </c>
      <c r="Q3071" s="166">
        <f>Table1[[#This Row],[Trended Medicare Pricing for all RHCs]]-Table1[[#This Row],[SumOfSFY24 Estimated Payment 5/04/23]]</f>
        <v>205.78867314060028</v>
      </c>
      <c r="R3071" s="24">
        <f>Table1[[#This Row],[SumOfUnits]]*Table1[[#This Row],[Actuarial Factor 06/20/2023]]</f>
        <v>5.2527583757314016</v>
      </c>
      <c r="S3071" s="23"/>
    </row>
    <row r="3072" spans="1:19" x14ac:dyDescent="0.25">
      <c r="A3072" s="192" t="s">
        <v>377</v>
      </c>
      <c r="B3072" s="193" t="s">
        <v>378</v>
      </c>
      <c r="C3072" s="192" t="s">
        <v>78</v>
      </c>
      <c r="D3072" s="192" t="s">
        <v>31</v>
      </c>
      <c r="E3072" s="192" t="s">
        <v>74</v>
      </c>
      <c r="F3072" s="194">
        <v>173.86527898236483</v>
      </c>
      <c r="G3072">
        <v>2</v>
      </c>
      <c r="H3072">
        <v>2</v>
      </c>
      <c r="I3072" s="167">
        <v>199.68306840847504</v>
      </c>
      <c r="J3072" s="22">
        <v>1.1484930722063771</v>
      </c>
      <c r="K3072" s="22" t="s">
        <v>379</v>
      </c>
      <c r="L3072" s="22" t="s">
        <v>58</v>
      </c>
      <c r="M30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72" s="24" t="str">
        <f>IFERROR(IF(Table1[[#This Row],[Medicare Rate in CR]]&gt;0,"Y","N"),"N")</f>
        <v>N</v>
      </c>
      <c r="O3072" s="166">
        <f>Table1[[#This Row],[Medicare Rate in CR]]*Table1[[#This Row],[SumOfUnits]]*Table1[[#This Row],[Actuarial Factor 06/20/2023]]</f>
        <v>0</v>
      </c>
      <c r="P30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289.67268854119726</v>
      </c>
      <c r="Q3072" s="166">
        <f>Table1[[#This Row],[Trended Medicare Pricing for all RHCs]]-Table1[[#This Row],[SumOfSFY24 Estimated Payment 5/04/23]]</f>
        <v>89.989620132722223</v>
      </c>
      <c r="R3072" s="24">
        <f>Table1[[#This Row],[SumOfUnits]]*Table1[[#This Row],[Actuarial Factor 06/20/2023]]</f>
        <v>2.2969861444127542</v>
      </c>
      <c r="S3072" s="23"/>
    </row>
    <row r="3073" spans="1:19" x14ac:dyDescent="0.25">
      <c r="A3073" s="192" t="s">
        <v>377</v>
      </c>
      <c r="B3073" s="193" t="s">
        <v>378</v>
      </c>
      <c r="C3073" s="192" t="s">
        <v>78</v>
      </c>
      <c r="D3073" s="192" t="s">
        <v>31</v>
      </c>
      <c r="E3073" s="192" t="s">
        <v>69</v>
      </c>
      <c r="F3073" s="194">
        <v>5129.0257299797586</v>
      </c>
      <c r="G3073">
        <v>59</v>
      </c>
      <c r="H3073">
        <v>59</v>
      </c>
      <c r="I3073" s="167">
        <v>5490.5923050262045</v>
      </c>
      <c r="J3073" s="22">
        <v>1.0704942018389665</v>
      </c>
      <c r="K3073" s="22" t="s">
        <v>379</v>
      </c>
      <c r="L3073" s="22" t="s">
        <v>58</v>
      </c>
      <c r="M30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73" s="24" t="str">
        <f>IFERROR(IF(Table1[[#This Row],[Medicare Rate in CR]]&gt;0,"Y","N"),"N")</f>
        <v>N</v>
      </c>
      <c r="O3073" s="166">
        <f>Table1[[#This Row],[Medicare Rate in CR]]*Table1[[#This Row],[SumOfUnits]]*Table1[[#This Row],[Actuarial Factor 06/20/2023]]</f>
        <v>0</v>
      </c>
      <c r="P30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7964.9949660581569</v>
      </c>
      <c r="Q3073" s="166">
        <f>Table1[[#This Row],[Trended Medicare Pricing for all RHCs]]-Table1[[#This Row],[SumOfSFY24 Estimated Payment 5/04/23]]</f>
        <v>2474.4026610319524</v>
      </c>
      <c r="R3073" s="24">
        <f>Table1[[#This Row],[SumOfUnits]]*Table1[[#This Row],[Actuarial Factor 06/20/2023]]</f>
        <v>63.159157908499026</v>
      </c>
      <c r="S3073" s="23"/>
    </row>
    <row r="3074" spans="1:19" x14ac:dyDescent="0.25">
      <c r="A3074" s="192" t="s">
        <v>377</v>
      </c>
      <c r="B3074" s="193" t="s">
        <v>378</v>
      </c>
      <c r="C3074" s="192" t="s">
        <v>55</v>
      </c>
      <c r="D3074" s="192" t="s">
        <v>30</v>
      </c>
      <c r="E3074" s="192" t="s">
        <v>77</v>
      </c>
      <c r="F3074" s="194">
        <v>86.932639491182414</v>
      </c>
      <c r="G3074">
        <v>1</v>
      </c>
      <c r="H3074">
        <v>1</v>
      </c>
      <c r="I3074" s="167">
        <v>110.11685996457167</v>
      </c>
      <c r="J3074" s="22">
        <v>1.2666917812352958</v>
      </c>
      <c r="K3074" s="22" t="s">
        <v>379</v>
      </c>
      <c r="L3074" s="22" t="s">
        <v>58</v>
      </c>
      <c r="M30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74" s="24" t="str">
        <f>IFERROR(IF(Table1[[#This Row],[Medicare Rate in CR]]&gt;0,"Y","N"),"N")</f>
        <v>N</v>
      </c>
      <c r="O3074" s="166">
        <f>Table1[[#This Row],[Medicare Rate in CR]]*Table1[[#This Row],[SumOfUnits]]*Table1[[#This Row],[Actuarial Factor 06/20/2023]]</f>
        <v>0</v>
      </c>
      <c r="P30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159.72414828028246</v>
      </c>
      <c r="Q3074" s="166">
        <f>Table1[[#This Row],[Trended Medicare Pricing for all RHCs]]-Table1[[#This Row],[SumOfSFY24 Estimated Payment 5/04/23]]</f>
        <v>49.60728831571079</v>
      </c>
      <c r="R3074" s="24">
        <f>Table1[[#This Row],[SumOfUnits]]*Table1[[#This Row],[Actuarial Factor 06/20/2023]]</f>
        <v>1.2666917812352958</v>
      </c>
      <c r="S3074" s="23"/>
    </row>
    <row r="3075" spans="1:19" x14ac:dyDescent="0.25">
      <c r="A3075" s="192" t="s">
        <v>377</v>
      </c>
      <c r="B3075" s="193" t="s">
        <v>378</v>
      </c>
      <c r="C3075" s="192" t="s">
        <v>55</v>
      </c>
      <c r="D3075" s="192" t="s">
        <v>31</v>
      </c>
      <c r="E3075" s="192" t="s">
        <v>74</v>
      </c>
      <c r="F3075" s="194">
        <v>173.86527898236483</v>
      </c>
      <c r="G3075">
        <v>2</v>
      </c>
      <c r="H3075">
        <v>2</v>
      </c>
      <c r="I3075" s="167">
        <v>180.34185507735168</v>
      </c>
      <c r="J3075" s="22">
        <v>1.0372505432533414</v>
      </c>
      <c r="K3075" s="22" t="s">
        <v>379</v>
      </c>
      <c r="L3075" s="22" t="s">
        <v>58</v>
      </c>
      <c r="M30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75" s="24" t="str">
        <f>IFERROR(IF(Table1[[#This Row],[Medicare Rate in CR]]&gt;0,"Y","N"),"N")</f>
        <v>N</v>
      </c>
      <c r="O3075" s="166">
        <f>Table1[[#This Row],[Medicare Rate in CR]]*Table1[[#This Row],[SumOfUnits]]*Table1[[#This Row],[Actuarial Factor 06/20/2023]]</f>
        <v>0</v>
      </c>
      <c r="P30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261.58527595850131</v>
      </c>
      <c r="Q3075" s="166">
        <f>Table1[[#This Row],[Trended Medicare Pricing for all RHCs]]-Table1[[#This Row],[SumOfSFY24 Estimated Payment 5/04/23]]</f>
        <v>81.243420881149632</v>
      </c>
      <c r="R3075" s="24">
        <f>Table1[[#This Row],[SumOfUnits]]*Table1[[#This Row],[Actuarial Factor 06/20/2023]]</f>
        <v>2.0745010865066829</v>
      </c>
      <c r="S3075" s="23"/>
    </row>
    <row r="3076" spans="1:19" x14ac:dyDescent="0.25">
      <c r="A3076" s="192" t="s">
        <v>377</v>
      </c>
      <c r="B3076" s="193" t="s">
        <v>378</v>
      </c>
      <c r="C3076" s="192" t="s">
        <v>83</v>
      </c>
      <c r="D3076" s="192" t="s">
        <v>30</v>
      </c>
      <c r="E3076" s="192" t="s">
        <v>60</v>
      </c>
      <c r="F3076" s="194">
        <v>260.79791847354727</v>
      </c>
      <c r="G3076">
        <v>3</v>
      </c>
      <c r="H3076">
        <v>3</v>
      </c>
      <c r="I3076" s="167">
        <v>214.07211267099976</v>
      </c>
      <c r="J3076" s="22">
        <v>0.8208352042223569</v>
      </c>
      <c r="K3076" s="22" t="s">
        <v>379</v>
      </c>
      <c r="L3076" s="22" t="s">
        <v>58</v>
      </c>
      <c r="M30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076" s="24" t="str">
        <f>IFERROR(IF(Table1[[#This Row],[Medicare Rate in CR]]&gt;0,"Y","N"),"N")</f>
        <v>N</v>
      </c>
      <c r="O3076" s="166">
        <f>Table1[[#This Row],[Medicare Rate in CR]]*Table1[[#This Row],[SumOfUnits]]*Table1[[#This Row],[Actuarial Factor 06/20/2023]]</f>
        <v>0</v>
      </c>
      <c r="P30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219.44633039332888</v>
      </c>
      <c r="Q3076" s="166">
        <f>Table1[[#This Row],[Trended Medicare Pricing for all RHCs]]-Table1[[#This Row],[SumOfSFY24 Estimated Payment 5/04/23]]</f>
        <v>5.3742177223291208</v>
      </c>
      <c r="R3076" s="24">
        <f>Table1[[#This Row],[SumOfUnits]]*Table1[[#This Row],[Actuarial Factor 06/20/2023]]</f>
        <v>2.4625056126670706</v>
      </c>
      <c r="S3076" s="23"/>
    </row>
    <row r="3077" spans="1:19" x14ac:dyDescent="0.25">
      <c r="A3077" s="192" t="s">
        <v>380</v>
      </c>
      <c r="B3077" s="193" t="s">
        <v>381</v>
      </c>
      <c r="C3077" s="192" t="s">
        <v>88</v>
      </c>
      <c r="D3077" s="192" t="s">
        <v>31</v>
      </c>
      <c r="E3077" s="192" t="s">
        <v>69</v>
      </c>
      <c r="F3077" s="194">
        <v>318.12662619254127</v>
      </c>
      <c r="G3077">
        <v>3</v>
      </c>
      <c r="H3077">
        <v>3</v>
      </c>
      <c r="I3077" s="167">
        <v>336.02021074669938</v>
      </c>
      <c r="J3077" s="22">
        <v>1.0562467366165329</v>
      </c>
      <c r="K3077" s="22" t="s">
        <v>382</v>
      </c>
      <c r="L3077" s="22" t="s">
        <v>58</v>
      </c>
      <c r="M3077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77" s="24" t="str">
        <f>IFERROR(IF(Table1[[#This Row],[Medicare Rate in CR]]&gt;0,"Y","N"),"N")</f>
        <v>Y</v>
      </c>
      <c r="O3077" s="166">
        <f>Table1[[#This Row],[Medicare Rate in CR]]*Table1[[#This Row],[SumOfUnits]]*Table1[[#This Row],[Actuarial Factor 06/20/2023]]</f>
        <v>768.19768907383821</v>
      </c>
      <c r="P30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768.19768907383821</v>
      </c>
      <c r="Q3077" s="166">
        <f>Table1[[#This Row],[Trended Medicare Pricing for all RHCs]]-Table1[[#This Row],[SumOfSFY24 Estimated Payment 5/04/23]]</f>
        <v>432.17747832713883</v>
      </c>
      <c r="R3077" s="24">
        <f>Table1[[#This Row],[SumOfUnits]]*Table1[[#This Row],[Actuarial Factor 06/20/2023]]</f>
        <v>3.1687402098495987</v>
      </c>
      <c r="S3077" s="23"/>
    </row>
    <row r="3078" spans="1:19" x14ac:dyDescent="0.25">
      <c r="A3078" s="192" t="s">
        <v>380</v>
      </c>
      <c r="B3078" s="193" t="s">
        <v>381</v>
      </c>
      <c r="C3078" s="192" t="s">
        <v>123</v>
      </c>
      <c r="D3078" s="192" t="s">
        <v>30</v>
      </c>
      <c r="E3078" s="192" t="s">
        <v>59</v>
      </c>
      <c r="F3078" s="194">
        <v>212.08441746169416</v>
      </c>
      <c r="G3078">
        <v>2</v>
      </c>
      <c r="H3078">
        <v>2</v>
      </c>
      <c r="I3078" s="167">
        <v>212.13751854594696</v>
      </c>
      <c r="J3078" s="22">
        <v>1.0002503771134548</v>
      </c>
      <c r="K3078" s="22" t="s">
        <v>382</v>
      </c>
      <c r="L3078" s="22" t="s">
        <v>58</v>
      </c>
      <c r="M3078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78" s="24" t="str">
        <f>IFERROR(IF(Table1[[#This Row],[Medicare Rate in CR]]&gt;0,"Y","N"),"N")</f>
        <v>Y</v>
      </c>
      <c r="O3078" s="166">
        <f>Table1[[#This Row],[Medicare Rate in CR]]*Table1[[#This Row],[SumOfUnits]]*Table1[[#This Row],[Actuarial Factor 06/20/2023]]</f>
        <v>484.98139784722969</v>
      </c>
      <c r="P30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484.98139784722969</v>
      </c>
      <c r="Q3078" s="166">
        <f>Table1[[#This Row],[Trended Medicare Pricing for all RHCs]]-Table1[[#This Row],[SumOfSFY24 Estimated Payment 5/04/23]]</f>
        <v>272.84387930128275</v>
      </c>
      <c r="R3078" s="24">
        <f>Table1[[#This Row],[SumOfUnits]]*Table1[[#This Row],[Actuarial Factor 06/20/2023]]</f>
        <v>2.0005007542269095</v>
      </c>
      <c r="S3078" s="23"/>
    </row>
    <row r="3079" spans="1:19" x14ac:dyDescent="0.25">
      <c r="A3079" s="192" t="s">
        <v>380</v>
      </c>
      <c r="B3079" s="193" t="s">
        <v>381</v>
      </c>
      <c r="C3079" s="192" t="s">
        <v>90</v>
      </c>
      <c r="D3079" s="192" t="s">
        <v>30</v>
      </c>
      <c r="E3079" s="192" t="s">
        <v>77</v>
      </c>
      <c r="F3079" s="194">
        <v>56.42285824419389</v>
      </c>
      <c r="G3079">
        <v>1</v>
      </c>
      <c r="H3079">
        <v>1</v>
      </c>
      <c r="I3079" s="167">
        <v>68.297280933080359</v>
      </c>
      <c r="J3079" s="22">
        <v>1.2104541148464132</v>
      </c>
      <c r="K3079" s="22" t="s">
        <v>382</v>
      </c>
      <c r="L3079" s="22" t="s">
        <v>58</v>
      </c>
      <c r="M3079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79" s="24" t="str">
        <f>IFERROR(IF(Table1[[#This Row],[Medicare Rate in CR]]&gt;0,"Y","N"),"N")</f>
        <v>Y</v>
      </c>
      <c r="O3079" s="166">
        <f>Table1[[#This Row],[Medicare Rate in CR]]*Table1[[#This Row],[SumOfUnits]]*Table1[[#This Row],[Actuarial Factor 06/20/2023]]</f>
        <v>293.45039106221594</v>
      </c>
      <c r="P30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293.45039106221594</v>
      </c>
      <c r="Q3079" s="166">
        <f>Table1[[#This Row],[Trended Medicare Pricing for all RHCs]]-Table1[[#This Row],[SumOfSFY24 Estimated Payment 5/04/23]]</f>
        <v>225.1531101291356</v>
      </c>
      <c r="R3079" s="24">
        <f>Table1[[#This Row],[SumOfUnits]]*Table1[[#This Row],[Actuarial Factor 06/20/2023]]</f>
        <v>1.2104541148464132</v>
      </c>
      <c r="S3079" s="23"/>
    </row>
    <row r="3080" spans="1:19" x14ac:dyDescent="0.25">
      <c r="A3080" s="192" t="s">
        <v>380</v>
      </c>
      <c r="B3080" s="193" t="s">
        <v>381</v>
      </c>
      <c r="C3080" s="192" t="s">
        <v>76</v>
      </c>
      <c r="D3080" s="192" t="s">
        <v>30</v>
      </c>
      <c r="E3080" s="192" t="s">
        <v>56</v>
      </c>
      <c r="F3080" s="194">
        <v>834.67283415245254</v>
      </c>
      <c r="G3080">
        <v>9</v>
      </c>
      <c r="H3080">
        <v>9</v>
      </c>
      <c r="I3080" s="167">
        <v>892.20557407592582</v>
      </c>
      <c r="J3080" s="22">
        <v>1.0689284921820816</v>
      </c>
      <c r="K3080" s="22" t="s">
        <v>382</v>
      </c>
      <c r="L3080" s="22" t="s">
        <v>58</v>
      </c>
      <c r="M3080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80" s="24" t="str">
        <f>IFERROR(IF(Table1[[#This Row],[Medicare Rate in CR]]&gt;0,"Y","N"),"N")</f>
        <v>Y</v>
      </c>
      <c r="O3080" s="166">
        <f>Table1[[#This Row],[Medicare Rate in CR]]*Table1[[#This Row],[SumOfUnits]]*Table1[[#This Row],[Actuarial Factor 06/20/2023]]</f>
        <v>2332.2630092373183</v>
      </c>
      <c r="P30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2332.2630092373183</v>
      </c>
      <c r="Q3080" s="166">
        <f>Table1[[#This Row],[Trended Medicare Pricing for all RHCs]]-Table1[[#This Row],[SumOfSFY24 Estimated Payment 5/04/23]]</f>
        <v>1440.0574351613925</v>
      </c>
      <c r="R3080" s="24">
        <f>Table1[[#This Row],[SumOfUnits]]*Table1[[#This Row],[Actuarial Factor 06/20/2023]]</f>
        <v>9.6203564296387345</v>
      </c>
      <c r="S3080" s="23"/>
    </row>
    <row r="3081" spans="1:19" x14ac:dyDescent="0.25">
      <c r="A3081" s="192" t="s">
        <v>380</v>
      </c>
      <c r="B3081" s="193" t="s">
        <v>381</v>
      </c>
      <c r="C3081" s="192" t="s">
        <v>76</v>
      </c>
      <c r="D3081" s="192" t="s">
        <v>30</v>
      </c>
      <c r="E3081" s="192" t="s">
        <v>59</v>
      </c>
      <c r="F3081" s="194">
        <v>7500.8480292955528</v>
      </c>
      <c r="G3081">
        <v>75</v>
      </c>
      <c r="H3081">
        <v>75</v>
      </c>
      <c r="I3081" s="167">
        <v>7798.2469614559877</v>
      </c>
      <c r="J3081" s="22">
        <v>1.0396487078526193</v>
      </c>
      <c r="K3081" s="22" t="s">
        <v>382</v>
      </c>
      <c r="L3081" s="22" t="s">
        <v>58</v>
      </c>
      <c r="M3081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81" s="24" t="str">
        <f>IFERROR(IF(Table1[[#This Row],[Medicare Rate in CR]]&gt;0,"Y","N"),"N")</f>
        <v>Y</v>
      </c>
      <c r="O3081" s="166">
        <f>Table1[[#This Row],[Medicare Rate in CR]]*Table1[[#This Row],[SumOfUnits]]*Table1[[#This Row],[Actuarial Factor 06/20/2023]]</f>
        <v>18903.152718353289</v>
      </c>
      <c r="P30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18903.152718353289</v>
      </c>
      <c r="Q3081" s="166">
        <f>Table1[[#This Row],[Trended Medicare Pricing for all RHCs]]-Table1[[#This Row],[SumOfSFY24 Estimated Payment 5/04/23]]</f>
        <v>11104.9057568973</v>
      </c>
      <c r="R3081" s="24">
        <f>Table1[[#This Row],[SumOfUnits]]*Table1[[#This Row],[Actuarial Factor 06/20/2023]]</f>
        <v>77.973653088946449</v>
      </c>
      <c r="S3081" s="23"/>
    </row>
    <row r="3082" spans="1:19" x14ac:dyDescent="0.25">
      <c r="A3082" s="192" t="s">
        <v>380</v>
      </c>
      <c r="B3082" s="193" t="s">
        <v>381</v>
      </c>
      <c r="C3082" s="192" t="s">
        <v>76</v>
      </c>
      <c r="D3082" s="192" t="s">
        <v>30</v>
      </c>
      <c r="E3082" s="192" t="s">
        <v>60</v>
      </c>
      <c r="F3082" s="194">
        <v>3702.3031704731629</v>
      </c>
      <c r="G3082">
        <v>35</v>
      </c>
      <c r="H3082">
        <v>35</v>
      </c>
      <c r="I3082" s="167">
        <v>3249.8383442414993</v>
      </c>
      <c r="J3082" s="22">
        <v>0.87778828329344039</v>
      </c>
      <c r="K3082" s="22" t="s">
        <v>382</v>
      </c>
      <c r="L3082" s="22" t="s">
        <v>58</v>
      </c>
      <c r="M3082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82" s="24" t="str">
        <f>IFERROR(IF(Table1[[#This Row],[Medicare Rate in CR]]&gt;0,"Y","N"),"N")</f>
        <v>Y</v>
      </c>
      <c r="O3082" s="166">
        <f>Table1[[#This Row],[Medicare Rate in CR]]*Table1[[#This Row],[SumOfUnits]]*Table1[[#This Row],[Actuarial Factor 06/20/2023]]</f>
        <v>7448.0774731590072</v>
      </c>
      <c r="P30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7448.0774731590072</v>
      </c>
      <c r="Q3082" s="166">
        <f>Table1[[#This Row],[Trended Medicare Pricing for all RHCs]]-Table1[[#This Row],[SumOfSFY24 Estimated Payment 5/04/23]]</f>
        <v>4198.2391289175084</v>
      </c>
      <c r="R3082" s="24">
        <f>Table1[[#This Row],[SumOfUnits]]*Table1[[#This Row],[Actuarial Factor 06/20/2023]]</f>
        <v>30.722589915270415</v>
      </c>
      <c r="S3082" s="23"/>
    </row>
    <row r="3083" spans="1:19" x14ac:dyDescent="0.25">
      <c r="A3083" s="192" t="s">
        <v>380</v>
      </c>
      <c r="B3083" s="193" t="s">
        <v>381</v>
      </c>
      <c r="C3083" s="192" t="s">
        <v>76</v>
      </c>
      <c r="D3083" s="192" t="s">
        <v>30</v>
      </c>
      <c r="E3083" s="192" t="s">
        <v>61</v>
      </c>
      <c r="F3083" s="194">
        <v>208.22973884552377</v>
      </c>
      <c r="G3083">
        <v>2</v>
      </c>
      <c r="H3083">
        <v>2</v>
      </c>
      <c r="I3083" s="167">
        <v>182.78162499185373</v>
      </c>
      <c r="J3083" s="22">
        <v>0.87778828329344039</v>
      </c>
      <c r="K3083" s="22" t="s">
        <v>382</v>
      </c>
      <c r="L3083" s="22" t="s">
        <v>58</v>
      </c>
      <c r="M3083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83" s="24" t="str">
        <f>IFERROR(IF(Table1[[#This Row],[Medicare Rate in CR]]&gt;0,"Y","N"),"N")</f>
        <v>Y</v>
      </c>
      <c r="O3083" s="166">
        <f>Table1[[#This Row],[Medicare Rate in CR]]*Table1[[#This Row],[SumOfUnits]]*Table1[[#This Row],[Actuarial Factor 06/20/2023]]</f>
        <v>425.6044270376575</v>
      </c>
      <c r="P30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425.6044270376575</v>
      </c>
      <c r="Q3083" s="166">
        <f>Table1[[#This Row],[Trended Medicare Pricing for all RHCs]]-Table1[[#This Row],[SumOfSFY24 Estimated Payment 5/04/23]]</f>
        <v>242.82280204580377</v>
      </c>
      <c r="R3083" s="24">
        <f>Table1[[#This Row],[SumOfUnits]]*Table1[[#This Row],[Actuarial Factor 06/20/2023]]</f>
        <v>1.7555765665868808</v>
      </c>
      <c r="S3083" s="23"/>
    </row>
    <row r="3084" spans="1:19" x14ac:dyDescent="0.25">
      <c r="A3084" s="192" t="s">
        <v>380</v>
      </c>
      <c r="B3084" s="193" t="s">
        <v>381</v>
      </c>
      <c r="C3084" s="192" t="s">
        <v>76</v>
      </c>
      <c r="D3084" s="192" t="s">
        <v>30</v>
      </c>
      <c r="E3084" s="192" t="s">
        <v>62</v>
      </c>
      <c r="F3084" s="194">
        <v>10652.905464006941</v>
      </c>
      <c r="G3084">
        <v>106</v>
      </c>
      <c r="H3084">
        <v>106</v>
      </c>
      <c r="I3084" s="167">
        <v>11188.509999410373</v>
      </c>
      <c r="J3084" s="22">
        <v>1.0502777892109418</v>
      </c>
      <c r="K3084" s="22" t="s">
        <v>382</v>
      </c>
      <c r="L3084" s="22" t="s">
        <v>58</v>
      </c>
      <c r="M3084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84" s="24" t="str">
        <f>IFERROR(IF(Table1[[#This Row],[Medicare Rate in CR]]&gt;0,"Y","N"),"N")</f>
        <v>Y</v>
      </c>
      <c r="O3084" s="166">
        <f>Table1[[#This Row],[Medicare Rate in CR]]*Table1[[#This Row],[SumOfUnits]]*Table1[[#This Row],[Actuarial Factor 06/20/2023]]</f>
        <v>26989.597510471318</v>
      </c>
      <c r="P30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26989.597510471318</v>
      </c>
      <c r="Q3084" s="166">
        <f>Table1[[#This Row],[Trended Medicare Pricing for all RHCs]]-Table1[[#This Row],[SumOfSFY24 Estimated Payment 5/04/23]]</f>
        <v>15801.087511060945</v>
      </c>
      <c r="R3084" s="24">
        <f>Table1[[#This Row],[SumOfUnits]]*Table1[[#This Row],[Actuarial Factor 06/20/2023]]</f>
        <v>111.32944565635984</v>
      </c>
      <c r="S3084" s="23"/>
    </row>
    <row r="3085" spans="1:19" x14ac:dyDescent="0.25">
      <c r="A3085" s="192" t="s">
        <v>380</v>
      </c>
      <c r="B3085" s="193" t="s">
        <v>381</v>
      </c>
      <c r="C3085" s="192" t="s">
        <v>76</v>
      </c>
      <c r="D3085" s="192" t="s">
        <v>30</v>
      </c>
      <c r="E3085" s="192" t="s">
        <v>63</v>
      </c>
      <c r="F3085" s="194">
        <v>2506.0325720343067</v>
      </c>
      <c r="G3085">
        <v>24</v>
      </c>
      <c r="H3085">
        <v>24</v>
      </c>
      <c r="I3085" s="167">
        <v>2527.4488078383843</v>
      </c>
      <c r="J3085" s="22">
        <v>1.0085458728841232</v>
      </c>
      <c r="K3085" s="22" t="s">
        <v>382</v>
      </c>
      <c r="L3085" s="22" t="s">
        <v>58</v>
      </c>
      <c r="M3085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85" s="24" t="str">
        <f>IFERROR(IF(Table1[[#This Row],[Medicare Rate in CR]]&gt;0,"Y","N"),"N")</f>
        <v>Y</v>
      </c>
      <c r="O3085" s="166">
        <f>Table1[[#This Row],[Medicare Rate in CR]]*Table1[[#This Row],[SumOfUnits]]*Table1[[#This Row],[Actuarial Factor 06/20/2023]]</f>
        <v>5868.0426231191514</v>
      </c>
      <c r="P30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5868.0426231191514</v>
      </c>
      <c r="Q3085" s="166">
        <f>Table1[[#This Row],[Trended Medicare Pricing for all RHCs]]-Table1[[#This Row],[SumOfSFY24 Estimated Payment 5/04/23]]</f>
        <v>3340.5938152807671</v>
      </c>
      <c r="R3085" s="24">
        <f>Table1[[#This Row],[SumOfUnits]]*Table1[[#This Row],[Actuarial Factor 06/20/2023]]</f>
        <v>24.205100949218959</v>
      </c>
      <c r="S3085" s="23"/>
    </row>
    <row r="3086" spans="1:19" x14ac:dyDescent="0.25">
      <c r="A3086" s="192" t="s">
        <v>380</v>
      </c>
      <c r="B3086" s="193" t="s">
        <v>381</v>
      </c>
      <c r="C3086" s="192" t="s">
        <v>76</v>
      </c>
      <c r="D3086" s="192" t="s">
        <v>30</v>
      </c>
      <c r="E3086" s="192" t="s">
        <v>64</v>
      </c>
      <c r="F3086" s="194">
        <v>1281.4108123735184</v>
      </c>
      <c r="G3086">
        <v>12</v>
      </c>
      <c r="H3086">
        <v>12</v>
      </c>
      <c r="I3086" s="167">
        <v>1208.0236687486715</v>
      </c>
      <c r="J3086" s="22">
        <v>0.94272941751684292</v>
      </c>
      <c r="K3086" s="22" t="s">
        <v>382</v>
      </c>
      <c r="L3086" s="22" t="s">
        <v>58</v>
      </c>
      <c r="M3086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86" s="24" t="str">
        <f>IFERROR(IF(Table1[[#This Row],[Medicare Rate in CR]]&gt;0,"Y","N"),"N")</f>
        <v>Y</v>
      </c>
      <c r="O3086" s="166">
        <f>Table1[[#This Row],[Medicare Rate in CR]]*Table1[[#This Row],[SumOfUnits]]*Table1[[#This Row],[Actuarial Factor 06/20/2023]]</f>
        <v>2742.5507122632985</v>
      </c>
      <c r="P30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2742.5507122632985</v>
      </c>
      <c r="Q3086" s="166">
        <f>Table1[[#This Row],[Trended Medicare Pricing for all RHCs]]-Table1[[#This Row],[SumOfSFY24 Estimated Payment 5/04/23]]</f>
        <v>1534.5270435146269</v>
      </c>
      <c r="R3086" s="24">
        <f>Table1[[#This Row],[SumOfUnits]]*Table1[[#This Row],[Actuarial Factor 06/20/2023]]</f>
        <v>11.312753010202115</v>
      </c>
      <c r="S3086" s="23"/>
    </row>
    <row r="3087" spans="1:19" x14ac:dyDescent="0.25">
      <c r="A3087" s="192" t="s">
        <v>380</v>
      </c>
      <c r="B3087" s="193" t="s">
        <v>381</v>
      </c>
      <c r="C3087" s="192" t="s">
        <v>76</v>
      </c>
      <c r="D3087" s="192" t="s">
        <v>30</v>
      </c>
      <c r="E3087" s="192" t="s">
        <v>77</v>
      </c>
      <c r="F3087" s="194">
        <v>2282.8755902476637</v>
      </c>
      <c r="G3087">
        <v>22</v>
      </c>
      <c r="H3087">
        <v>22</v>
      </c>
      <c r="I3087" s="167">
        <v>3056.2226428903882</v>
      </c>
      <c r="J3087" s="22">
        <v>1.3387600515535873</v>
      </c>
      <c r="K3087" s="22" t="s">
        <v>382</v>
      </c>
      <c r="L3087" s="22" t="s">
        <v>58</v>
      </c>
      <c r="M3087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87" s="24" t="str">
        <f>IFERROR(IF(Table1[[#This Row],[Medicare Rate in CR]]&gt;0,"Y","N"),"N")</f>
        <v>Y</v>
      </c>
      <c r="O3087" s="166">
        <f>Table1[[#This Row],[Medicare Rate in CR]]*Table1[[#This Row],[SumOfUnits]]*Table1[[#This Row],[Actuarial Factor 06/20/2023]]</f>
        <v>7140.2231845589959</v>
      </c>
      <c r="P30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7140.2231845589959</v>
      </c>
      <c r="Q3087" s="166">
        <f>Table1[[#This Row],[Trended Medicare Pricing for all RHCs]]-Table1[[#This Row],[SumOfSFY24 Estimated Payment 5/04/23]]</f>
        <v>4084.0005416686076</v>
      </c>
      <c r="R3087" s="24">
        <f>Table1[[#This Row],[SumOfUnits]]*Table1[[#This Row],[Actuarial Factor 06/20/2023]]</f>
        <v>29.452721134178923</v>
      </c>
      <c r="S3087" s="23"/>
    </row>
    <row r="3088" spans="1:19" x14ac:dyDescent="0.25">
      <c r="A3088" s="192" t="s">
        <v>380</v>
      </c>
      <c r="B3088" s="193" t="s">
        <v>381</v>
      </c>
      <c r="C3088" s="192" t="s">
        <v>76</v>
      </c>
      <c r="D3088" s="192" t="s">
        <v>32</v>
      </c>
      <c r="E3088" s="192" t="s">
        <v>66</v>
      </c>
      <c r="F3088" s="194">
        <v>433.19841958176738</v>
      </c>
      <c r="G3088">
        <v>5</v>
      </c>
      <c r="H3088">
        <v>5</v>
      </c>
      <c r="I3088" s="167">
        <v>460.82048232173463</v>
      </c>
      <c r="J3088" s="22">
        <v>1.0637630736664161</v>
      </c>
      <c r="K3088" s="22" t="s">
        <v>382</v>
      </c>
      <c r="L3088" s="22" t="s">
        <v>58</v>
      </c>
      <c r="M3088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88" s="24" t="str">
        <f>IFERROR(IF(Table1[[#This Row],[Medicare Rate in CR]]&gt;0,"Y","N"),"N")</f>
        <v>Y</v>
      </c>
      <c r="O3088" s="166">
        <f>Table1[[#This Row],[Medicare Rate in CR]]*Table1[[#This Row],[SumOfUnits]]*Table1[[#This Row],[Actuarial Factor 06/20/2023]]</f>
        <v>1289.4404097447464</v>
      </c>
      <c r="P30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1289.4404097447464</v>
      </c>
      <c r="Q3088" s="166">
        <f>Table1[[#This Row],[Trended Medicare Pricing for all RHCs]]-Table1[[#This Row],[SumOfSFY24 Estimated Payment 5/04/23]]</f>
        <v>828.61992742301175</v>
      </c>
      <c r="R3088" s="24">
        <f>Table1[[#This Row],[SumOfUnits]]*Table1[[#This Row],[Actuarial Factor 06/20/2023]]</f>
        <v>5.3188153683320802</v>
      </c>
      <c r="S3088" s="23"/>
    </row>
    <row r="3089" spans="1:19" x14ac:dyDescent="0.25">
      <c r="A3089" s="192" t="s">
        <v>380</v>
      </c>
      <c r="B3089" s="193" t="s">
        <v>381</v>
      </c>
      <c r="C3089" s="192" t="s">
        <v>76</v>
      </c>
      <c r="D3089" s="192" t="s">
        <v>31</v>
      </c>
      <c r="E3089" s="192" t="s">
        <v>67</v>
      </c>
      <c r="F3089" s="194">
        <v>106.04220873084708</v>
      </c>
      <c r="G3089">
        <v>1</v>
      </c>
      <c r="H3089">
        <v>1</v>
      </c>
      <c r="I3089" s="167">
        <v>115.33857735926784</v>
      </c>
      <c r="J3089" s="22">
        <v>1.0876666823492569</v>
      </c>
      <c r="K3089" s="22" t="s">
        <v>382</v>
      </c>
      <c r="L3089" s="22" t="s">
        <v>58</v>
      </c>
      <c r="M3089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89" s="24" t="str">
        <f>IFERROR(IF(Table1[[#This Row],[Medicare Rate in CR]]&gt;0,"Y","N"),"N")</f>
        <v>Y</v>
      </c>
      <c r="O3089" s="166">
        <f>Table1[[#This Row],[Medicare Rate in CR]]*Table1[[#This Row],[SumOfUnits]]*Table1[[#This Row],[Actuarial Factor 06/20/2023]]</f>
        <v>263.68303380193038</v>
      </c>
      <c r="P30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263.68303380193038</v>
      </c>
      <c r="Q3089" s="166">
        <f>Table1[[#This Row],[Trended Medicare Pricing for all RHCs]]-Table1[[#This Row],[SumOfSFY24 Estimated Payment 5/04/23]]</f>
        <v>148.34445644266253</v>
      </c>
      <c r="R3089" s="24">
        <f>Table1[[#This Row],[SumOfUnits]]*Table1[[#This Row],[Actuarial Factor 06/20/2023]]</f>
        <v>1.0876666823492569</v>
      </c>
      <c r="S3089" s="23"/>
    </row>
    <row r="3090" spans="1:19" x14ac:dyDescent="0.25">
      <c r="A3090" s="192" t="s">
        <v>380</v>
      </c>
      <c r="B3090" s="193" t="s">
        <v>381</v>
      </c>
      <c r="C3090" s="192" t="s">
        <v>76</v>
      </c>
      <c r="D3090" s="192" t="s">
        <v>31</v>
      </c>
      <c r="E3090" s="192" t="s">
        <v>69</v>
      </c>
      <c r="F3090" s="194">
        <v>1279.1847354726801</v>
      </c>
      <c r="G3090">
        <v>12</v>
      </c>
      <c r="H3090">
        <v>12</v>
      </c>
      <c r="I3090" s="167">
        <v>1338.1049014361979</v>
      </c>
      <c r="J3090" s="22">
        <v>1.0460607169000855</v>
      </c>
      <c r="K3090" s="22" t="s">
        <v>382</v>
      </c>
      <c r="L3090" s="22" t="s">
        <v>58</v>
      </c>
      <c r="M3090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90" s="24" t="str">
        <f>IFERROR(IF(Table1[[#This Row],[Medicare Rate in CR]]&gt;0,"Y","N"),"N")</f>
        <v>Y</v>
      </c>
      <c r="O3090" s="166">
        <f>Table1[[#This Row],[Medicare Rate in CR]]*Table1[[#This Row],[SumOfUnits]]*Table1[[#This Row],[Actuarial Factor 06/20/2023]]</f>
        <v>3043.1579951770527</v>
      </c>
      <c r="P30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3043.1579951770527</v>
      </c>
      <c r="Q3090" s="166">
        <f>Table1[[#This Row],[Trended Medicare Pricing for all RHCs]]-Table1[[#This Row],[SumOfSFY24 Estimated Payment 5/04/23]]</f>
        <v>1705.0530937408548</v>
      </c>
      <c r="R3090" s="24">
        <f>Table1[[#This Row],[SumOfUnits]]*Table1[[#This Row],[Actuarial Factor 06/20/2023]]</f>
        <v>12.552728602801025</v>
      </c>
      <c r="S3090" s="23"/>
    </row>
    <row r="3091" spans="1:19" x14ac:dyDescent="0.25">
      <c r="A3091" s="192" t="s">
        <v>380</v>
      </c>
      <c r="B3091" s="193" t="s">
        <v>381</v>
      </c>
      <c r="C3091" s="192" t="s">
        <v>79</v>
      </c>
      <c r="D3091" s="192" t="s">
        <v>30</v>
      </c>
      <c r="E3091" s="192" t="s">
        <v>62</v>
      </c>
      <c r="F3091" s="194">
        <v>23.648453310205262</v>
      </c>
      <c r="G3091">
        <v>1</v>
      </c>
      <c r="H3091">
        <v>1</v>
      </c>
      <c r="I3091" s="167">
        <v>23.973460266162391</v>
      </c>
      <c r="J3091" s="22">
        <v>1.0137432648001921</v>
      </c>
      <c r="K3091" s="22" t="s">
        <v>382</v>
      </c>
      <c r="L3091" s="22" t="s">
        <v>58</v>
      </c>
      <c r="M3091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91" s="24" t="str">
        <f>IFERROR(IF(Table1[[#This Row],[Medicare Rate in CR]]&gt;0,"Y","N"),"N")</f>
        <v>Y</v>
      </c>
      <c r="O3091" s="166">
        <f>Table1[[#This Row],[Medicare Rate in CR]]*Table1[[#This Row],[SumOfUnits]]*Table1[[#This Row],[Actuarial Factor 06/20/2023]]</f>
        <v>245.76177968551056</v>
      </c>
      <c r="P30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245.76177968551056</v>
      </c>
      <c r="Q3091" s="166">
        <f>Table1[[#This Row],[Trended Medicare Pricing for all RHCs]]-Table1[[#This Row],[SumOfSFY24 Estimated Payment 5/04/23]]</f>
        <v>221.78831941934817</v>
      </c>
      <c r="R3091" s="24">
        <f>Table1[[#This Row],[SumOfUnits]]*Table1[[#This Row],[Actuarial Factor 06/20/2023]]</f>
        <v>1.0137432648001921</v>
      </c>
      <c r="S3091" s="23"/>
    </row>
    <row r="3092" spans="1:19" x14ac:dyDescent="0.25">
      <c r="A3092" s="192" t="s">
        <v>380</v>
      </c>
      <c r="B3092" s="193" t="s">
        <v>381</v>
      </c>
      <c r="C3092" s="192" t="s">
        <v>55</v>
      </c>
      <c r="D3092" s="192" t="s">
        <v>30</v>
      </c>
      <c r="E3092" s="192" t="s">
        <v>56</v>
      </c>
      <c r="F3092" s="194">
        <v>4482.9526838199863</v>
      </c>
      <c r="G3092">
        <v>47</v>
      </c>
      <c r="H3092">
        <v>47</v>
      </c>
      <c r="I3092" s="167">
        <v>4807.6012566892405</v>
      </c>
      <c r="J3092" s="22">
        <v>1.0724184696485837</v>
      </c>
      <c r="K3092" s="22" t="s">
        <v>382</v>
      </c>
      <c r="L3092" s="22" t="s">
        <v>58</v>
      </c>
      <c r="M3092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92" s="24" t="str">
        <f>IFERROR(IF(Table1[[#This Row],[Medicare Rate in CR]]&gt;0,"Y","N"),"N")</f>
        <v>Y</v>
      </c>
      <c r="O3092" s="166">
        <f>Table1[[#This Row],[Medicare Rate in CR]]*Table1[[#This Row],[SumOfUnits]]*Table1[[#This Row],[Actuarial Factor 06/20/2023]]</f>
        <v>12219.36125105459</v>
      </c>
      <c r="P30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12219.36125105459</v>
      </c>
      <c r="Q3092" s="166">
        <f>Table1[[#This Row],[Trended Medicare Pricing for all RHCs]]-Table1[[#This Row],[SumOfSFY24 Estimated Payment 5/04/23]]</f>
        <v>7411.7599943653495</v>
      </c>
      <c r="R3092" s="24">
        <f>Table1[[#This Row],[SumOfUnits]]*Table1[[#This Row],[Actuarial Factor 06/20/2023]]</f>
        <v>50.403668073483431</v>
      </c>
      <c r="S3092" s="23"/>
    </row>
    <row r="3093" spans="1:19" x14ac:dyDescent="0.25">
      <c r="A3093" s="192" t="s">
        <v>380</v>
      </c>
      <c r="B3093" s="193" t="s">
        <v>381</v>
      </c>
      <c r="C3093" s="192" t="s">
        <v>55</v>
      </c>
      <c r="D3093" s="192" t="s">
        <v>30</v>
      </c>
      <c r="E3093" s="192" t="s">
        <v>59</v>
      </c>
      <c r="F3093" s="194">
        <v>90420.487616845465</v>
      </c>
      <c r="G3093">
        <v>865</v>
      </c>
      <c r="H3093">
        <v>865</v>
      </c>
      <c r="I3093" s="167">
        <v>92474.85225486444</v>
      </c>
      <c r="J3093" s="22">
        <v>1.0227201234163246</v>
      </c>
      <c r="K3093" s="22" t="s">
        <v>382</v>
      </c>
      <c r="L3093" s="22" t="s">
        <v>58</v>
      </c>
      <c r="M3093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93" s="24" t="str">
        <f>IFERROR(IF(Table1[[#This Row],[Medicare Rate in CR]]&gt;0,"Y","N"),"N")</f>
        <v>Y</v>
      </c>
      <c r="O3093" s="166">
        <f>Table1[[#This Row],[Medicare Rate in CR]]*Table1[[#This Row],[SumOfUnits]]*Table1[[#This Row],[Actuarial Factor 06/20/2023]]</f>
        <v>214466.40418464394</v>
      </c>
      <c r="P30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214466.40418464394</v>
      </c>
      <c r="Q3093" s="166">
        <f>Table1[[#This Row],[Trended Medicare Pricing for all RHCs]]-Table1[[#This Row],[SumOfSFY24 Estimated Payment 5/04/23]]</f>
        <v>121991.5519297795</v>
      </c>
      <c r="R3093" s="24">
        <f>Table1[[#This Row],[SumOfUnits]]*Table1[[#This Row],[Actuarial Factor 06/20/2023]]</f>
        <v>884.65290675512074</v>
      </c>
      <c r="S3093" s="23"/>
    </row>
    <row r="3094" spans="1:19" x14ac:dyDescent="0.25">
      <c r="A3094" s="192" t="s">
        <v>380</v>
      </c>
      <c r="B3094" s="193" t="s">
        <v>381</v>
      </c>
      <c r="C3094" s="192" t="s">
        <v>55</v>
      </c>
      <c r="D3094" s="192" t="s">
        <v>30</v>
      </c>
      <c r="E3094" s="192" t="s">
        <v>60</v>
      </c>
      <c r="F3094" s="194">
        <v>44376.727377854702</v>
      </c>
      <c r="G3094">
        <v>429</v>
      </c>
      <c r="H3094">
        <v>429</v>
      </c>
      <c r="I3094" s="167">
        <v>40322.745492332389</v>
      </c>
      <c r="J3094" s="22">
        <v>0.90864621784738975</v>
      </c>
      <c r="K3094" s="22" t="s">
        <v>382</v>
      </c>
      <c r="L3094" s="22" t="s">
        <v>58</v>
      </c>
      <c r="M3094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94" s="24" t="str">
        <f>IFERROR(IF(Table1[[#This Row],[Medicare Rate in CR]]&gt;0,"Y","N"),"N")</f>
        <v>Y</v>
      </c>
      <c r="O3094" s="166">
        <f>Table1[[#This Row],[Medicare Rate in CR]]*Table1[[#This Row],[SumOfUnits]]*Table1[[#This Row],[Actuarial Factor 06/20/2023]]</f>
        <v>94501.45101228662</v>
      </c>
      <c r="P30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94501.45101228662</v>
      </c>
      <c r="Q3094" s="166">
        <f>Table1[[#This Row],[Trended Medicare Pricing for all RHCs]]-Table1[[#This Row],[SumOfSFY24 Estimated Payment 5/04/23]]</f>
        <v>54178.70551995423</v>
      </c>
      <c r="R3094" s="24">
        <f>Table1[[#This Row],[SumOfUnits]]*Table1[[#This Row],[Actuarial Factor 06/20/2023]]</f>
        <v>389.80922745653021</v>
      </c>
      <c r="S3094" s="23"/>
    </row>
    <row r="3095" spans="1:19" x14ac:dyDescent="0.25">
      <c r="A3095" s="192" t="s">
        <v>380</v>
      </c>
      <c r="B3095" s="193" t="s">
        <v>381</v>
      </c>
      <c r="C3095" s="192" t="s">
        <v>55</v>
      </c>
      <c r="D3095" s="192" t="s">
        <v>30</v>
      </c>
      <c r="E3095" s="192" t="s">
        <v>61</v>
      </c>
      <c r="F3095" s="194">
        <v>6651.9996145321338</v>
      </c>
      <c r="G3095">
        <v>63</v>
      </c>
      <c r="H3095">
        <v>63</v>
      </c>
      <c r="I3095" s="167">
        <v>6044.3142908669179</v>
      </c>
      <c r="J3095" s="22">
        <v>0.90864621784738975</v>
      </c>
      <c r="K3095" s="22" t="s">
        <v>382</v>
      </c>
      <c r="L3095" s="22" t="s">
        <v>58</v>
      </c>
      <c r="M3095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95" s="24" t="str">
        <f>IFERROR(IF(Table1[[#This Row],[Medicare Rate in CR]]&gt;0,"Y","N"),"N")</f>
        <v>Y</v>
      </c>
      <c r="O3095" s="166">
        <f>Table1[[#This Row],[Medicare Rate in CR]]*Table1[[#This Row],[SumOfUnits]]*Table1[[#This Row],[Actuarial Factor 06/20/2023]]</f>
        <v>13877.83546334279</v>
      </c>
      <c r="P30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13877.83546334279</v>
      </c>
      <c r="Q3095" s="166">
        <f>Table1[[#This Row],[Trended Medicare Pricing for all RHCs]]-Table1[[#This Row],[SumOfSFY24 Estimated Payment 5/04/23]]</f>
        <v>7833.5211724758719</v>
      </c>
      <c r="R3095" s="24">
        <f>Table1[[#This Row],[SumOfUnits]]*Table1[[#This Row],[Actuarial Factor 06/20/2023]]</f>
        <v>57.244711724385553</v>
      </c>
      <c r="S3095" s="23"/>
    </row>
    <row r="3096" spans="1:19" x14ac:dyDescent="0.25">
      <c r="A3096" s="192" t="s">
        <v>380</v>
      </c>
      <c r="B3096" s="193" t="s">
        <v>381</v>
      </c>
      <c r="C3096" s="192" t="s">
        <v>55</v>
      </c>
      <c r="D3096" s="192" t="s">
        <v>30</v>
      </c>
      <c r="E3096" s="192" t="s">
        <v>62</v>
      </c>
      <c r="F3096" s="194">
        <v>127543.99151970921</v>
      </c>
      <c r="G3096">
        <v>1244</v>
      </c>
      <c r="H3096">
        <v>1244</v>
      </c>
      <c r="I3096" s="167">
        <v>133756.89998364597</v>
      </c>
      <c r="J3096" s="22">
        <v>1.0487118866981413</v>
      </c>
      <c r="K3096" s="22" t="s">
        <v>382</v>
      </c>
      <c r="L3096" s="22" t="s">
        <v>58</v>
      </c>
      <c r="M3096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96" s="24" t="str">
        <f>IFERROR(IF(Table1[[#This Row],[Medicare Rate in CR]]&gt;0,"Y","N"),"N")</f>
        <v>Y</v>
      </c>
      <c r="O3096" s="166">
        <f>Table1[[#This Row],[Medicare Rate in CR]]*Table1[[#This Row],[SumOfUnits]]*Table1[[#This Row],[Actuarial Factor 06/20/2023]]</f>
        <v>316273.59302913462</v>
      </c>
      <c r="P30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316273.59302913462</v>
      </c>
      <c r="Q3096" s="166">
        <f>Table1[[#This Row],[Trended Medicare Pricing for all RHCs]]-Table1[[#This Row],[SumOfSFY24 Estimated Payment 5/04/23]]</f>
        <v>182516.69304548865</v>
      </c>
      <c r="R3096" s="24">
        <f>Table1[[#This Row],[SumOfUnits]]*Table1[[#This Row],[Actuarial Factor 06/20/2023]]</f>
        <v>1304.5975870524878</v>
      </c>
      <c r="S3096" s="23"/>
    </row>
    <row r="3097" spans="1:19" x14ac:dyDescent="0.25">
      <c r="A3097" s="192" t="s">
        <v>380</v>
      </c>
      <c r="B3097" s="193" t="s">
        <v>381</v>
      </c>
      <c r="C3097" s="192" t="s">
        <v>55</v>
      </c>
      <c r="D3097" s="192" t="s">
        <v>30</v>
      </c>
      <c r="E3097" s="192" t="s">
        <v>63</v>
      </c>
      <c r="F3097" s="194">
        <v>14046.718704827999</v>
      </c>
      <c r="G3097">
        <v>135</v>
      </c>
      <c r="H3097">
        <v>135</v>
      </c>
      <c r="I3097" s="167">
        <v>14083.878655625191</v>
      </c>
      <c r="J3097" s="22">
        <v>1.0026454541859957</v>
      </c>
      <c r="K3097" s="22" t="s">
        <v>382</v>
      </c>
      <c r="L3097" s="22" t="s">
        <v>58</v>
      </c>
      <c r="M3097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97" s="24" t="str">
        <f>IFERROR(IF(Table1[[#This Row],[Medicare Rate in CR]]&gt;0,"Y","N"),"N")</f>
        <v>Y</v>
      </c>
      <c r="O3097" s="166">
        <f>Table1[[#This Row],[Medicare Rate in CR]]*Table1[[#This Row],[SumOfUnits]]*Table1[[#This Row],[Actuarial Factor 06/20/2023]]</f>
        <v>32814.630556871976</v>
      </c>
      <c r="P30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32814.630556871976</v>
      </c>
      <c r="Q3097" s="166">
        <f>Table1[[#This Row],[Trended Medicare Pricing for all RHCs]]-Table1[[#This Row],[SumOfSFY24 Estimated Payment 5/04/23]]</f>
        <v>18730.751901246786</v>
      </c>
      <c r="R3097" s="24">
        <f>Table1[[#This Row],[SumOfUnits]]*Table1[[#This Row],[Actuarial Factor 06/20/2023]]</f>
        <v>135.35713631510941</v>
      </c>
      <c r="S3097" s="23"/>
    </row>
    <row r="3098" spans="1:19" x14ac:dyDescent="0.25">
      <c r="A3098" s="192" t="s">
        <v>380</v>
      </c>
      <c r="B3098" s="193" t="s">
        <v>381</v>
      </c>
      <c r="C3098" s="192" t="s">
        <v>55</v>
      </c>
      <c r="D3098" s="192" t="s">
        <v>30</v>
      </c>
      <c r="E3098" s="192" t="s">
        <v>64</v>
      </c>
      <c r="F3098" s="194">
        <v>8313.7515659631808</v>
      </c>
      <c r="G3098">
        <v>78</v>
      </c>
      <c r="H3098">
        <v>78</v>
      </c>
      <c r="I3098" s="167">
        <v>8150.7966512896346</v>
      </c>
      <c r="J3098" s="22">
        <v>0.98039935240058296</v>
      </c>
      <c r="K3098" s="22" t="s">
        <v>382</v>
      </c>
      <c r="L3098" s="22" t="s">
        <v>58</v>
      </c>
      <c r="M3098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98" s="24" t="str">
        <f>IFERROR(IF(Table1[[#This Row],[Medicare Rate in CR]]&gt;0,"Y","N"),"N")</f>
        <v>Y</v>
      </c>
      <c r="O3098" s="166">
        <f>Table1[[#This Row],[Medicare Rate in CR]]*Table1[[#This Row],[SumOfUnits]]*Table1[[#This Row],[Actuarial Factor 06/20/2023]]</f>
        <v>18538.900770192919</v>
      </c>
      <c r="P30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18538.900770192919</v>
      </c>
      <c r="Q3098" s="166">
        <f>Table1[[#This Row],[Trended Medicare Pricing for all RHCs]]-Table1[[#This Row],[SumOfSFY24 Estimated Payment 5/04/23]]</f>
        <v>10388.104118903284</v>
      </c>
      <c r="R3098" s="24">
        <f>Table1[[#This Row],[SumOfUnits]]*Table1[[#This Row],[Actuarial Factor 06/20/2023]]</f>
        <v>76.471149487245469</v>
      </c>
      <c r="S3098" s="23"/>
    </row>
    <row r="3099" spans="1:19" x14ac:dyDescent="0.25">
      <c r="A3099" s="192" t="s">
        <v>380</v>
      </c>
      <c r="B3099" s="193" t="s">
        <v>381</v>
      </c>
      <c r="C3099" s="192" t="s">
        <v>55</v>
      </c>
      <c r="D3099" s="192" t="s">
        <v>30</v>
      </c>
      <c r="E3099" s="192" t="s">
        <v>77</v>
      </c>
      <c r="F3099" s="194">
        <v>13803.498120844184</v>
      </c>
      <c r="G3099">
        <v>132</v>
      </c>
      <c r="H3099">
        <v>132</v>
      </c>
      <c r="I3099" s="167">
        <v>17484.777621970177</v>
      </c>
      <c r="J3099" s="22">
        <v>1.2666917812352958</v>
      </c>
      <c r="K3099" s="22" t="s">
        <v>382</v>
      </c>
      <c r="L3099" s="22" t="s">
        <v>58</v>
      </c>
      <c r="M3099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099" s="24" t="str">
        <f>IFERROR(IF(Table1[[#This Row],[Medicare Rate in CR]]&gt;0,"Y","N"),"N")</f>
        <v>Y</v>
      </c>
      <c r="O3099" s="166">
        <f>Table1[[#This Row],[Medicare Rate in CR]]*Table1[[#This Row],[SumOfUnits]]*Table1[[#This Row],[Actuarial Factor 06/20/2023]]</f>
        <v>40535.09968528321</v>
      </c>
      <c r="P30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40535.09968528321</v>
      </c>
      <c r="Q3099" s="166">
        <f>Table1[[#This Row],[Trended Medicare Pricing for all RHCs]]-Table1[[#This Row],[SumOfSFY24 Estimated Payment 5/04/23]]</f>
        <v>23050.322063313033</v>
      </c>
      <c r="R3099" s="24">
        <f>Table1[[#This Row],[SumOfUnits]]*Table1[[#This Row],[Actuarial Factor 06/20/2023]]</f>
        <v>167.20331512305904</v>
      </c>
      <c r="S3099" s="23"/>
    </row>
    <row r="3100" spans="1:19" x14ac:dyDescent="0.25">
      <c r="A3100" s="192" t="s">
        <v>380</v>
      </c>
      <c r="B3100" s="193" t="s">
        <v>381</v>
      </c>
      <c r="C3100" s="192" t="s">
        <v>55</v>
      </c>
      <c r="D3100" s="192" t="s">
        <v>32</v>
      </c>
      <c r="E3100" s="192" t="s">
        <v>80</v>
      </c>
      <c r="F3100" s="194">
        <v>956.60595547846196</v>
      </c>
      <c r="G3100">
        <v>9</v>
      </c>
      <c r="H3100">
        <v>9</v>
      </c>
      <c r="I3100" s="167">
        <v>1233.7391171207623</v>
      </c>
      <c r="J3100" s="22">
        <v>1.2897046166764534</v>
      </c>
      <c r="K3100" s="22" t="s">
        <v>382</v>
      </c>
      <c r="L3100" s="22" t="s">
        <v>58</v>
      </c>
      <c r="M3100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100" s="24" t="str">
        <f>IFERROR(IF(Table1[[#This Row],[Medicare Rate in CR]]&gt;0,"Y","N"),"N")</f>
        <v>Y</v>
      </c>
      <c r="O3100" s="166">
        <f>Table1[[#This Row],[Medicare Rate in CR]]*Table1[[#This Row],[SumOfUnits]]*Table1[[#This Row],[Actuarial Factor 06/20/2023]]</f>
        <v>2813.9678119878531</v>
      </c>
      <c r="P31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2813.9678119878531</v>
      </c>
      <c r="Q3100" s="166">
        <f>Table1[[#This Row],[Trended Medicare Pricing for all RHCs]]-Table1[[#This Row],[SumOfSFY24 Estimated Payment 5/04/23]]</f>
        <v>1580.2286948670908</v>
      </c>
      <c r="R3100" s="24">
        <f>Table1[[#This Row],[SumOfUnits]]*Table1[[#This Row],[Actuarial Factor 06/20/2023]]</f>
        <v>11.60734155008808</v>
      </c>
      <c r="S3100" s="23"/>
    </row>
    <row r="3101" spans="1:19" x14ac:dyDescent="0.25">
      <c r="A3101" s="192" t="s">
        <v>380</v>
      </c>
      <c r="B3101" s="193" t="s">
        <v>381</v>
      </c>
      <c r="C3101" s="192" t="s">
        <v>55</v>
      </c>
      <c r="D3101" s="192" t="s">
        <v>32</v>
      </c>
      <c r="E3101" s="192" t="s">
        <v>81</v>
      </c>
      <c r="F3101" s="194">
        <v>1328.9293630143586</v>
      </c>
      <c r="G3101">
        <v>13</v>
      </c>
      <c r="H3101">
        <v>13</v>
      </c>
      <c r="I3101" s="167">
        <v>1374.071386370648</v>
      </c>
      <c r="J3101" s="22">
        <v>1.0339687154281063</v>
      </c>
      <c r="K3101" s="22" t="s">
        <v>382</v>
      </c>
      <c r="L3101" s="22" t="s">
        <v>58</v>
      </c>
      <c r="M3101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101" s="24" t="str">
        <f>IFERROR(IF(Table1[[#This Row],[Medicare Rate in CR]]&gt;0,"Y","N"),"N")</f>
        <v>Y</v>
      </c>
      <c r="O3101" s="166">
        <f>Table1[[#This Row],[Medicare Rate in CR]]*Table1[[#This Row],[SumOfUnits]]*Table1[[#This Row],[Actuarial Factor 06/20/2023]]</f>
        <v>3258.6454638560658</v>
      </c>
      <c r="P31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3258.6454638560658</v>
      </c>
      <c r="Q3101" s="166">
        <f>Table1[[#This Row],[Trended Medicare Pricing for all RHCs]]-Table1[[#This Row],[SumOfSFY24 Estimated Payment 5/04/23]]</f>
        <v>1884.5740774854178</v>
      </c>
      <c r="R3101" s="24">
        <f>Table1[[#This Row],[SumOfUnits]]*Table1[[#This Row],[Actuarial Factor 06/20/2023]]</f>
        <v>13.441593300565382</v>
      </c>
      <c r="S3101" s="23"/>
    </row>
    <row r="3102" spans="1:19" x14ac:dyDescent="0.25">
      <c r="A3102" s="192" t="s">
        <v>380</v>
      </c>
      <c r="B3102" s="193" t="s">
        <v>381</v>
      </c>
      <c r="C3102" s="192" t="s">
        <v>55</v>
      </c>
      <c r="D3102" s="192" t="s">
        <v>32</v>
      </c>
      <c r="E3102" s="192" t="s">
        <v>65</v>
      </c>
      <c r="F3102" s="194">
        <v>2549.4651633420067</v>
      </c>
      <c r="G3102">
        <v>24</v>
      </c>
      <c r="H3102">
        <v>24</v>
      </c>
      <c r="I3102" s="167">
        <v>3165.0707780801868</v>
      </c>
      <c r="J3102" s="22">
        <v>1.241464611319185</v>
      </c>
      <c r="K3102" s="22" t="s">
        <v>382</v>
      </c>
      <c r="L3102" s="22" t="s">
        <v>58</v>
      </c>
      <c r="M3102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102" s="24" t="str">
        <f>IFERROR(IF(Table1[[#This Row],[Medicare Rate in CR]]&gt;0,"Y","N"),"N")</f>
        <v>Y</v>
      </c>
      <c r="O3102" s="166">
        <f>Table1[[#This Row],[Medicare Rate in CR]]*Table1[[#This Row],[SumOfUnits]]*Table1[[#This Row],[Actuarial Factor 06/20/2023]]</f>
        <v>7223.2383773306401</v>
      </c>
      <c r="P31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7223.2383773306401</v>
      </c>
      <c r="Q3102" s="166">
        <f>Table1[[#This Row],[Trended Medicare Pricing for all RHCs]]-Table1[[#This Row],[SumOfSFY24 Estimated Payment 5/04/23]]</f>
        <v>4058.1675992504533</v>
      </c>
      <c r="R3102" s="24">
        <f>Table1[[#This Row],[SumOfUnits]]*Table1[[#This Row],[Actuarial Factor 06/20/2023]]</f>
        <v>29.795150671660437</v>
      </c>
      <c r="S3102" s="23"/>
    </row>
    <row r="3103" spans="1:19" x14ac:dyDescent="0.25">
      <c r="A3103" s="192" t="s">
        <v>380</v>
      </c>
      <c r="B3103" s="193" t="s">
        <v>381</v>
      </c>
      <c r="C3103" s="192" t="s">
        <v>55</v>
      </c>
      <c r="D3103" s="192" t="s">
        <v>32</v>
      </c>
      <c r="E3103" s="192" t="s">
        <v>66</v>
      </c>
      <c r="F3103" s="194">
        <v>2871.4753782403395</v>
      </c>
      <c r="G3103">
        <v>28</v>
      </c>
      <c r="H3103">
        <v>28</v>
      </c>
      <c r="I3103" s="167">
        <v>3066.2475901895709</v>
      </c>
      <c r="J3103" s="22">
        <v>1.0678300129004028</v>
      </c>
      <c r="K3103" s="22" t="s">
        <v>382</v>
      </c>
      <c r="L3103" s="22" t="s">
        <v>58</v>
      </c>
      <c r="M3103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103" s="24" t="str">
        <f>IFERROR(IF(Table1[[#This Row],[Medicare Rate in CR]]&gt;0,"Y","N"),"N")</f>
        <v>Y</v>
      </c>
      <c r="O3103" s="166">
        <f>Table1[[#This Row],[Medicare Rate in CR]]*Table1[[#This Row],[SumOfUnits]]*Table1[[#This Row],[Actuarial Factor 06/20/2023]]</f>
        <v>7248.4728407684506</v>
      </c>
      <c r="P31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7248.4728407684506</v>
      </c>
      <c r="Q3103" s="166">
        <f>Table1[[#This Row],[Trended Medicare Pricing for all RHCs]]-Table1[[#This Row],[SumOfSFY24 Estimated Payment 5/04/23]]</f>
        <v>4182.2252505788801</v>
      </c>
      <c r="R3103" s="24">
        <f>Table1[[#This Row],[SumOfUnits]]*Table1[[#This Row],[Actuarial Factor 06/20/2023]]</f>
        <v>29.899240361211277</v>
      </c>
      <c r="S3103" s="23"/>
    </row>
    <row r="3104" spans="1:19" x14ac:dyDescent="0.25">
      <c r="A3104" s="192" t="s">
        <v>380</v>
      </c>
      <c r="B3104" s="193" t="s">
        <v>381</v>
      </c>
      <c r="C3104" s="192" t="s">
        <v>55</v>
      </c>
      <c r="D3104" s="192" t="s">
        <v>31</v>
      </c>
      <c r="E3104" s="192" t="s">
        <v>67</v>
      </c>
      <c r="F3104" s="194">
        <v>1809.3957791269154</v>
      </c>
      <c r="G3104">
        <v>17</v>
      </c>
      <c r="H3104">
        <v>17</v>
      </c>
      <c r="I3104" s="167">
        <v>2048.5887108333409</v>
      </c>
      <c r="J3104" s="22">
        <v>1.1321949207938591</v>
      </c>
      <c r="K3104" s="22" t="s">
        <v>382</v>
      </c>
      <c r="L3104" s="22" t="s">
        <v>58</v>
      </c>
      <c r="M3104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104" s="24" t="str">
        <f>IFERROR(IF(Table1[[#This Row],[Medicare Rate in CR]]&gt;0,"Y","N"),"N")</f>
        <v>Y</v>
      </c>
      <c r="O3104" s="166">
        <f>Table1[[#This Row],[Medicare Rate in CR]]*Table1[[#This Row],[SumOfUnits]]*Table1[[#This Row],[Actuarial Factor 06/20/2023]]</f>
        <v>4666.1262490169402</v>
      </c>
      <c r="P31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4666.1262490169402</v>
      </c>
      <c r="Q3104" s="166">
        <f>Table1[[#This Row],[Trended Medicare Pricing for all RHCs]]-Table1[[#This Row],[SumOfSFY24 Estimated Payment 5/04/23]]</f>
        <v>2617.5375381835993</v>
      </c>
      <c r="R3104" s="24">
        <f>Table1[[#This Row],[SumOfUnits]]*Table1[[#This Row],[Actuarial Factor 06/20/2023]]</f>
        <v>19.247313653495603</v>
      </c>
      <c r="S3104" s="23"/>
    </row>
    <row r="3105" spans="1:19" x14ac:dyDescent="0.25">
      <c r="A3105" s="192" t="s">
        <v>380</v>
      </c>
      <c r="B3105" s="193" t="s">
        <v>381</v>
      </c>
      <c r="C3105" s="192" t="s">
        <v>55</v>
      </c>
      <c r="D3105" s="192" t="s">
        <v>31</v>
      </c>
      <c r="E3105" s="192" t="s">
        <v>82</v>
      </c>
      <c r="F3105" s="194">
        <v>744.52153801676786</v>
      </c>
      <c r="G3105">
        <v>7</v>
      </c>
      <c r="H3105">
        <v>7</v>
      </c>
      <c r="I3105" s="167">
        <v>857.76993174952122</v>
      </c>
      <c r="J3105" s="22">
        <v>1.1521089558193585</v>
      </c>
      <c r="K3105" s="22" t="s">
        <v>382</v>
      </c>
      <c r="L3105" s="22" t="s">
        <v>58</v>
      </c>
      <c r="M3105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105" s="24" t="str">
        <f>IFERROR(IF(Table1[[#This Row],[Medicare Rate in CR]]&gt;0,"Y","N"),"N")</f>
        <v>Y</v>
      </c>
      <c r="O3105" s="166">
        <f>Table1[[#This Row],[Medicare Rate in CR]]*Table1[[#This Row],[SumOfUnits]]*Table1[[#This Row],[Actuarial Factor 06/20/2023]]</f>
        <v>1955.1404191150095</v>
      </c>
      <c r="P31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1955.1404191150095</v>
      </c>
      <c r="Q3105" s="166">
        <f>Table1[[#This Row],[Trended Medicare Pricing for all RHCs]]-Table1[[#This Row],[SumOfSFY24 Estimated Payment 5/04/23]]</f>
        <v>1097.3704873654883</v>
      </c>
      <c r="R3105" s="24">
        <f>Table1[[#This Row],[SumOfUnits]]*Table1[[#This Row],[Actuarial Factor 06/20/2023]]</f>
        <v>8.0647626907355097</v>
      </c>
      <c r="S3105" s="23"/>
    </row>
    <row r="3106" spans="1:19" x14ac:dyDescent="0.25">
      <c r="A3106" s="192" t="s">
        <v>380</v>
      </c>
      <c r="B3106" s="193" t="s">
        <v>381</v>
      </c>
      <c r="C3106" s="192" t="s">
        <v>55</v>
      </c>
      <c r="D3106" s="192" t="s">
        <v>31</v>
      </c>
      <c r="E3106" s="192" t="s">
        <v>68</v>
      </c>
      <c r="F3106" s="194">
        <v>106.04220873084708</v>
      </c>
      <c r="G3106">
        <v>1</v>
      </c>
      <c r="H3106">
        <v>1</v>
      </c>
      <c r="I3106" s="167">
        <v>114.29832367928178</v>
      </c>
      <c r="J3106" s="22">
        <v>1.0778568746091484</v>
      </c>
      <c r="K3106" s="22" t="s">
        <v>382</v>
      </c>
      <c r="L3106" s="22" t="s">
        <v>58</v>
      </c>
      <c r="M3106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106" s="24" t="str">
        <f>IFERROR(IF(Table1[[#This Row],[Medicare Rate in CR]]&gt;0,"Y","N"),"N")</f>
        <v>Y</v>
      </c>
      <c r="O3106" s="166">
        <f>Table1[[#This Row],[Medicare Rate in CR]]*Table1[[#This Row],[SumOfUnits]]*Table1[[#This Row],[Actuarial Factor 06/20/2023]]</f>
        <v>261.30484211149587</v>
      </c>
      <c r="P31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261.30484211149587</v>
      </c>
      <c r="Q3106" s="166">
        <f>Table1[[#This Row],[Trended Medicare Pricing for all RHCs]]-Table1[[#This Row],[SumOfSFY24 Estimated Payment 5/04/23]]</f>
        <v>147.00651843221408</v>
      </c>
      <c r="R3106" s="24">
        <f>Table1[[#This Row],[SumOfUnits]]*Table1[[#This Row],[Actuarial Factor 06/20/2023]]</f>
        <v>1.0778568746091484</v>
      </c>
      <c r="S3106" s="23"/>
    </row>
    <row r="3107" spans="1:19" x14ac:dyDescent="0.25">
      <c r="A3107" s="192" t="s">
        <v>380</v>
      </c>
      <c r="B3107" s="193" t="s">
        <v>381</v>
      </c>
      <c r="C3107" s="192" t="s">
        <v>55</v>
      </c>
      <c r="D3107" s="192" t="s">
        <v>31</v>
      </c>
      <c r="E3107" s="192" t="s">
        <v>69</v>
      </c>
      <c r="F3107" s="194">
        <v>7476.3804567794077</v>
      </c>
      <c r="G3107">
        <v>70</v>
      </c>
      <c r="H3107">
        <v>70</v>
      </c>
      <c r="I3107" s="167">
        <v>7831.1188685638481</v>
      </c>
      <c r="J3107" s="22">
        <v>1.0474478812087167</v>
      </c>
      <c r="K3107" s="22" t="s">
        <v>382</v>
      </c>
      <c r="L3107" s="22" t="s">
        <v>58</v>
      </c>
      <c r="M3107" s="22" t="str">
        <f>IFERROR(IFERROR(INDEX(FreeStand_Medicare!E:E,MATCH(Table1[[#This Row],[Medicare Number]],FreeStand_Medicare!A:A,0)),INDEX(HospBased_Medicare_CR!F:F,MATCH(Table1[[#This Row],[Medicare Number]],HospBased_Medicare_CR!G:G,0))),0)</f>
        <v>242.43</v>
      </c>
      <c r="N3107" s="24" t="str">
        <f>IFERROR(IF(Table1[[#This Row],[Medicare Rate in CR]]&gt;0,"Y","N"),"N")</f>
        <v>Y</v>
      </c>
      <c r="O3107" s="166">
        <f>Table1[[#This Row],[Medicare Rate in CR]]*Table1[[#This Row],[SumOfUnits]]*Table1[[#This Row],[Actuarial Factor 06/20/2023]]</f>
        <v>17775.295288900044</v>
      </c>
      <c r="P31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17775.295288900044</v>
      </c>
      <c r="Q3107" s="166">
        <f>Table1[[#This Row],[Trended Medicare Pricing for all RHCs]]-Table1[[#This Row],[SumOfSFY24 Estimated Payment 5/04/23]]</f>
        <v>9944.1764203361963</v>
      </c>
      <c r="R3107" s="24">
        <f>Table1[[#This Row],[SumOfUnits]]*Table1[[#This Row],[Actuarial Factor 06/20/2023]]</f>
        <v>73.321351684610164</v>
      </c>
      <c r="S3107" s="23"/>
    </row>
    <row r="3108" spans="1:19" x14ac:dyDescent="0.25">
      <c r="A3108" s="192" t="s">
        <v>383</v>
      </c>
      <c r="B3108" s="193" t="s">
        <v>384</v>
      </c>
      <c r="C3108" s="192" t="s">
        <v>88</v>
      </c>
      <c r="D3108" s="192" t="s">
        <v>30</v>
      </c>
      <c r="E3108" s="192" t="s">
        <v>59</v>
      </c>
      <c r="F3108" s="194">
        <v>977.27666955767552</v>
      </c>
      <c r="G3108">
        <v>9</v>
      </c>
      <c r="H3108">
        <v>9</v>
      </c>
      <c r="I3108" s="167">
        <v>863.92593794843958</v>
      </c>
      <c r="J3108" s="22">
        <v>0.88401367274986775</v>
      </c>
      <c r="K3108" s="22" t="s">
        <v>385</v>
      </c>
      <c r="L3108" s="22" t="s">
        <v>58</v>
      </c>
      <c r="M31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08" s="24" t="str">
        <f>IFERROR(IF(Table1[[#This Row],[Medicare Rate in CR]]&gt;0,"Y","N"),"N")</f>
        <v>N</v>
      </c>
      <c r="O3108" s="166">
        <f>Table1[[#This Row],[Medicare Rate in CR]]*Table1[[#This Row],[SumOfUnits]]*Table1[[#This Row],[Actuarial Factor 06/20/2023]]</f>
        <v>0</v>
      </c>
      <c r="P31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1014.7978593432954</v>
      </c>
      <c r="Q3108" s="166">
        <f>Table1[[#This Row],[Trended Medicare Pricing for all RHCs]]-Table1[[#This Row],[SumOfSFY24 Estimated Payment 5/04/23]]</f>
        <v>150.8719213948558</v>
      </c>
      <c r="R3108" s="24">
        <f>Table1[[#This Row],[SumOfUnits]]*Table1[[#This Row],[Actuarial Factor 06/20/2023]]</f>
        <v>7.9561230547488098</v>
      </c>
      <c r="S3108" s="23"/>
    </row>
    <row r="3109" spans="1:19" x14ac:dyDescent="0.25">
      <c r="A3109" s="192" t="s">
        <v>383</v>
      </c>
      <c r="B3109" s="193" t="s">
        <v>384</v>
      </c>
      <c r="C3109" s="192" t="s">
        <v>88</v>
      </c>
      <c r="D3109" s="192" t="s">
        <v>30</v>
      </c>
      <c r="E3109" s="192" t="s">
        <v>60</v>
      </c>
      <c r="F3109" s="194">
        <v>433.59352413992485</v>
      </c>
      <c r="G3109">
        <v>4</v>
      </c>
      <c r="H3109">
        <v>4</v>
      </c>
      <c r="I3109" s="167">
        <v>329.30248688001814</v>
      </c>
      <c r="J3109" s="22">
        <v>0.75947279778502652</v>
      </c>
      <c r="K3109" s="22" t="s">
        <v>385</v>
      </c>
      <c r="L3109" s="22" t="s">
        <v>58</v>
      </c>
      <c r="M31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09" s="24" t="str">
        <f>IFERROR(IF(Table1[[#This Row],[Medicare Rate in CR]]&gt;0,"Y","N"),"N")</f>
        <v>N</v>
      </c>
      <c r="O3109" s="166">
        <f>Table1[[#This Row],[Medicare Rate in CR]]*Table1[[#This Row],[SumOfUnits]]*Table1[[#This Row],[Actuarial Factor 06/20/2023]]</f>
        <v>0</v>
      </c>
      <c r="P31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386.8103087121458</v>
      </c>
      <c r="Q3109" s="166">
        <f>Table1[[#This Row],[Trended Medicare Pricing for all RHCs]]-Table1[[#This Row],[SumOfSFY24 Estimated Payment 5/04/23]]</f>
        <v>57.507821832127661</v>
      </c>
      <c r="R3109" s="24">
        <f>Table1[[#This Row],[SumOfUnits]]*Table1[[#This Row],[Actuarial Factor 06/20/2023]]</f>
        <v>3.0378911911401061</v>
      </c>
      <c r="S3109" s="23"/>
    </row>
    <row r="3110" spans="1:19" x14ac:dyDescent="0.25">
      <c r="A3110" s="192" t="s">
        <v>383</v>
      </c>
      <c r="B3110" s="193" t="s">
        <v>384</v>
      </c>
      <c r="C3110" s="192" t="s">
        <v>88</v>
      </c>
      <c r="D3110" s="192" t="s">
        <v>30</v>
      </c>
      <c r="E3110" s="192" t="s">
        <v>62</v>
      </c>
      <c r="F3110" s="194">
        <v>431.3385371494652</v>
      </c>
      <c r="G3110">
        <v>4</v>
      </c>
      <c r="H3110">
        <v>4</v>
      </c>
      <c r="I3110" s="167">
        <v>428.83947037677609</v>
      </c>
      <c r="J3110" s="22">
        <v>0.99420625203302171</v>
      </c>
      <c r="K3110" s="22" t="s">
        <v>385</v>
      </c>
      <c r="L3110" s="22" t="s">
        <v>58</v>
      </c>
      <c r="M31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10" s="24" t="str">
        <f>IFERROR(IF(Table1[[#This Row],[Medicare Rate in CR]]&gt;0,"Y","N"),"N")</f>
        <v>N</v>
      </c>
      <c r="O3110" s="166">
        <f>Table1[[#This Row],[Medicare Rate in CR]]*Table1[[#This Row],[SumOfUnits]]*Table1[[#This Row],[Actuarial Factor 06/20/2023]]</f>
        <v>0</v>
      </c>
      <c r="P31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503.72995811851348</v>
      </c>
      <c r="Q3110" s="166">
        <f>Table1[[#This Row],[Trended Medicare Pricing for all RHCs]]-Table1[[#This Row],[SumOfSFY24 Estimated Payment 5/04/23]]</f>
        <v>74.890487741737388</v>
      </c>
      <c r="R3110" s="24">
        <f>Table1[[#This Row],[SumOfUnits]]*Table1[[#This Row],[Actuarial Factor 06/20/2023]]</f>
        <v>3.9768250081320868</v>
      </c>
      <c r="S3110" s="23"/>
    </row>
    <row r="3111" spans="1:19" x14ac:dyDescent="0.25">
      <c r="A3111" s="192" t="s">
        <v>383</v>
      </c>
      <c r="B3111" s="193" t="s">
        <v>384</v>
      </c>
      <c r="C3111" s="192" t="s">
        <v>88</v>
      </c>
      <c r="D3111" s="192" t="s">
        <v>30</v>
      </c>
      <c r="E3111" s="192" t="s">
        <v>63</v>
      </c>
      <c r="F3111" s="194">
        <v>1527.7247759468053</v>
      </c>
      <c r="G3111">
        <v>14</v>
      </c>
      <c r="H3111">
        <v>14</v>
      </c>
      <c r="I3111" s="167">
        <v>1412.3148232069946</v>
      </c>
      <c r="J3111" s="22">
        <v>0.92445631925535443</v>
      </c>
      <c r="K3111" s="22" t="s">
        <v>385</v>
      </c>
      <c r="L3111" s="22" t="s">
        <v>58</v>
      </c>
      <c r="M31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11" s="24" t="str">
        <f>IFERROR(IF(Table1[[#This Row],[Medicare Rate in CR]]&gt;0,"Y","N"),"N")</f>
        <v>N</v>
      </c>
      <c r="O3111" s="166">
        <f>Table1[[#This Row],[Medicare Rate in CR]]*Table1[[#This Row],[SumOfUnits]]*Table1[[#This Row],[Actuarial Factor 06/20/2023]]</f>
        <v>0</v>
      </c>
      <c r="P31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1658.9547741936176</v>
      </c>
      <c r="Q3111" s="166">
        <f>Table1[[#This Row],[Trended Medicare Pricing for all RHCs]]-Table1[[#This Row],[SumOfSFY24 Estimated Payment 5/04/23]]</f>
        <v>246.63995098662303</v>
      </c>
      <c r="R3111" s="24">
        <f>Table1[[#This Row],[SumOfUnits]]*Table1[[#This Row],[Actuarial Factor 06/20/2023]]</f>
        <v>12.942388469574961</v>
      </c>
      <c r="S3111" s="23"/>
    </row>
    <row r="3112" spans="1:19" x14ac:dyDescent="0.25">
      <c r="A3112" s="192" t="s">
        <v>383</v>
      </c>
      <c r="B3112" s="193" t="s">
        <v>384</v>
      </c>
      <c r="C3112" s="192" t="s">
        <v>88</v>
      </c>
      <c r="D3112" s="192" t="s">
        <v>30</v>
      </c>
      <c r="E3112" s="192" t="s">
        <v>77</v>
      </c>
      <c r="F3112" s="194">
        <v>323.50390286209893</v>
      </c>
      <c r="G3112">
        <v>3</v>
      </c>
      <c r="H3112">
        <v>3</v>
      </c>
      <c r="I3112" s="167">
        <v>458.8797264558944</v>
      </c>
      <c r="J3112" s="22">
        <v>1.4184673581867189</v>
      </c>
      <c r="K3112" s="22" t="s">
        <v>385</v>
      </c>
      <c r="L3112" s="22" t="s">
        <v>58</v>
      </c>
      <c r="M31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12" s="24" t="str">
        <f>IFERROR(IF(Table1[[#This Row],[Medicare Rate in CR]]&gt;0,"Y","N"),"N")</f>
        <v>N</v>
      </c>
      <c r="O3112" s="166">
        <f>Table1[[#This Row],[Medicare Rate in CR]]*Table1[[#This Row],[SumOfUnits]]*Table1[[#This Row],[Actuarial Factor 06/20/2023]]</f>
        <v>0</v>
      </c>
      <c r="P31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539.01630180163716</v>
      </c>
      <c r="Q3112" s="166">
        <f>Table1[[#This Row],[Trended Medicare Pricing for all RHCs]]-Table1[[#This Row],[SumOfSFY24 Estimated Payment 5/04/23]]</f>
        <v>80.136575345742756</v>
      </c>
      <c r="R3112" s="24">
        <f>Table1[[#This Row],[SumOfUnits]]*Table1[[#This Row],[Actuarial Factor 06/20/2023]]</f>
        <v>4.2554020745601564</v>
      </c>
      <c r="S3112" s="23"/>
    </row>
    <row r="3113" spans="1:19" x14ac:dyDescent="0.25">
      <c r="A3113" s="192" t="s">
        <v>383</v>
      </c>
      <c r="B3113" s="193" t="s">
        <v>384</v>
      </c>
      <c r="C3113" s="192" t="s">
        <v>88</v>
      </c>
      <c r="D3113" s="192" t="s">
        <v>31</v>
      </c>
      <c r="E3113" s="192" t="s">
        <v>69</v>
      </c>
      <c r="F3113" s="194">
        <v>107.8346342873663</v>
      </c>
      <c r="G3113">
        <v>1</v>
      </c>
      <c r="H3113">
        <v>1</v>
      </c>
      <c r="I3113" s="167">
        <v>113.89998056026793</v>
      </c>
      <c r="J3113" s="22">
        <v>1.0562467366165329</v>
      </c>
      <c r="K3113" s="22" t="s">
        <v>385</v>
      </c>
      <c r="L3113" s="22" t="s">
        <v>58</v>
      </c>
      <c r="M31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13" s="24" t="str">
        <f>IFERROR(IF(Table1[[#This Row],[Medicare Rate in CR]]&gt;0,"Y","N"),"N")</f>
        <v>N</v>
      </c>
      <c r="O3113" s="166">
        <f>Table1[[#This Row],[Medicare Rate in CR]]*Table1[[#This Row],[SumOfUnits]]*Table1[[#This Row],[Actuarial Factor 06/20/2023]]</f>
        <v>0</v>
      </c>
      <c r="P31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133.79093204017354</v>
      </c>
      <c r="Q3113" s="166">
        <f>Table1[[#This Row],[Trended Medicare Pricing for all RHCs]]-Table1[[#This Row],[SumOfSFY24 Estimated Payment 5/04/23]]</f>
        <v>19.89095147990561</v>
      </c>
      <c r="R3113" s="24">
        <f>Table1[[#This Row],[SumOfUnits]]*Table1[[#This Row],[Actuarial Factor 06/20/2023]]</f>
        <v>1.0562467366165329</v>
      </c>
      <c r="S3113" s="23"/>
    </row>
    <row r="3114" spans="1:19" x14ac:dyDescent="0.25">
      <c r="A3114" s="192" t="s">
        <v>383</v>
      </c>
      <c r="B3114" s="193" t="s">
        <v>384</v>
      </c>
      <c r="C3114" s="192" t="s">
        <v>123</v>
      </c>
      <c r="D3114" s="192" t="s">
        <v>30</v>
      </c>
      <c r="E3114" s="192" t="s">
        <v>59</v>
      </c>
      <c r="F3114" s="194">
        <v>107.8346342873663</v>
      </c>
      <c r="G3114">
        <v>1</v>
      </c>
      <c r="H3114">
        <v>1</v>
      </c>
      <c r="I3114" s="167">
        <v>107.86163361182962</v>
      </c>
      <c r="J3114" s="22">
        <v>1.0002503771134548</v>
      </c>
      <c r="K3114" s="22" t="s">
        <v>385</v>
      </c>
      <c r="L3114" s="22" t="s">
        <v>58</v>
      </c>
      <c r="M31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14" s="24" t="str">
        <f>IFERROR(IF(Table1[[#This Row],[Medicare Rate in CR]]&gt;0,"Y","N"),"N")</f>
        <v>N</v>
      </c>
      <c r="O3114" s="166">
        <f>Table1[[#This Row],[Medicare Rate in CR]]*Table1[[#This Row],[SumOfUnits]]*Table1[[#This Row],[Actuarial Factor 06/20/2023]]</f>
        <v>0</v>
      </c>
      <c r="P31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125.44034206848765</v>
      </c>
      <c r="Q3114" s="166">
        <f>Table1[[#This Row],[Trended Medicare Pricing for all RHCs]]-Table1[[#This Row],[SumOfSFY24 Estimated Payment 5/04/23]]</f>
        <v>17.578708456658035</v>
      </c>
      <c r="R3114" s="24">
        <f>Table1[[#This Row],[SumOfUnits]]*Table1[[#This Row],[Actuarial Factor 06/20/2023]]</f>
        <v>1.0002503771134548</v>
      </c>
      <c r="S3114" s="23"/>
    </row>
    <row r="3115" spans="1:19" x14ac:dyDescent="0.25">
      <c r="A3115" s="192" t="s">
        <v>383</v>
      </c>
      <c r="B3115" s="193" t="s">
        <v>384</v>
      </c>
      <c r="C3115" s="192" t="s">
        <v>123</v>
      </c>
      <c r="D3115" s="192" t="s">
        <v>30</v>
      </c>
      <c r="E3115" s="192" t="s">
        <v>62</v>
      </c>
      <c r="F3115" s="194">
        <v>107.8346342873663</v>
      </c>
      <c r="G3115">
        <v>1</v>
      </c>
      <c r="H3115">
        <v>1</v>
      </c>
      <c r="I3115" s="167">
        <v>107.26717476108097</v>
      </c>
      <c r="J3115" s="22">
        <v>0.99473768766375081</v>
      </c>
      <c r="K3115" s="22" t="s">
        <v>385</v>
      </c>
      <c r="L3115" s="22" t="s">
        <v>58</v>
      </c>
      <c r="M31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15" s="24" t="str">
        <f>IFERROR(IF(Table1[[#This Row],[Medicare Rate in CR]]&gt;0,"Y","N"),"N")</f>
        <v>N</v>
      </c>
      <c r="O3115" s="166">
        <f>Table1[[#This Row],[Medicare Rate in CR]]*Table1[[#This Row],[SumOfUnits]]*Table1[[#This Row],[Actuarial Factor 06/20/2023]]</f>
        <v>0</v>
      </c>
      <c r="P31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124.74900151405188</v>
      </c>
      <c r="Q3115" s="166">
        <f>Table1[[#This Row],[Trended Medicare Pricing for all RHCs]]-Table1[[#This Row],[SumOfSFY24 Estimated Payment 5/04/23]]</f>
        <v>17.481826752970917</v>
      </c>
      <c r="R3115" s="24">
        <f>Table1[[#This Row],[SumOfUnits]]*Table1[[#This Row],[Actuarial Factor 06/20/2023]]</f>
        <v>0.99473768766375081</v>
      </c>
      <c r="S3115" s="23"/>
    </row>
    <row r="3116" spans="1:19" x14ac:dyDescent="0.25">
      <c r="A3116" s="192" t="s">
        <v>383</v>
      </c>
      <c r="B3116" s="193" t="s">
        <v>384</v>
      </c>
      <c r="C3116" s="192" t="s">
        <v>75</v>
      </c>
      <c r="D3116" s="192" t="s">
        <v>30</v>
      </c>
      <c r="E3116" s="192" t="s">
        <v>56</v>
      </c>
      <c r="F3116" s="194">
        <v>215.6692685747326</v>
      </c>
      <c r="G3116">
        <v>2</v>
      </c>
      <c r="H3116">
        <v>2</v>
      </c>
      <c r="I3116" s="167">
        <v>230.87025876702458</v>
      </c>
      <c r="J3116" s="22">
        <v>1.0704828754358418</v>
      </c>
      <c r="K3116" s="22" t="s">
        <v>385</v>
      </c>
      <c r="L3116" s="22" t="s">
        <v>58</v>
      </c>
      <c r="M31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16" s="24" t="str">
        <f>IFERROR(IF(Table1[[#This Row],[Medicare Rate in CR]]&gt;0,"Y","N"),"N")</f>
        <v>N</v>
      </c>
      <c r="O3116" s="166">
        <f>Table1[[#This Row],[Medicare Rate in CR]]*Table1[[#This Row],[SumOfUnits]]*Table1[[#This Row],[Actuarial Factor 06/20/2023]]</f>
        <v>0</v>
      </c>
      <c r="P31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430.53904837917986</v>
      </c>
      <c r="Q3116" s="166">
        <f>Table1[[#This Row],[Trended Medicare Pricing for all RHCs]]-Table1[[#This Row],[SumOfSFY24 Estimated Payment 5/04/23]]</f>
        <v>199.66878961215528</v>
      </c>
      <c r="R3116" s="24">
        <f>Table1[[#This Row],[SumOfUnits]]*Table1[[#This Row],[Actuarial Factor 06/20/2023]]</f>
        <v>2.1409657508716835</v>
      </c>
      <c r="S3116" s="23"/>
    </row>
    <row r="3117" spans="1:19" x14ac:dyDescent="0.25">
      <c r="A3117" s="192" t="s">
        <v>383</v>
      </c>
      <c r="B3117" s="193" t="s">
        <v>384</v>
      </c>
      <c r="C3117" s="192" t="s">
        <v>75</v>
      </c>
      <c r="D3117" s="192" t="s">
        <v>30</v>
      </c>
      <c r="E3117" s="192" t="s">
        <v>59</v>
      </c>
      <c r="F3117" s="194">
        <v>33644.058976582812</v>
      </c>
      <c r="G3117">
        <v>317</v>
      </c>
      <c r="H3117">
        <v>317</v>
      </c>
      <c r="I3117" s="167">
        <v>34127.951170366548</v>
      </c>
      <c r="J3117" s="22">
        <v>1.0143826936613249</v>
      </c>
      <c r="K3117" s="22" t="s">
        <v>385</v>
      </c>
      <c r="L3117" s="22" t="s">
        <v>58</v>
      </c>
      <c r="M31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17" s="24" t="str">
        <f>IFERROR(IF(Table1[[#This Row],[Medicare Rate in CR]]&gt;0,"Y","N"),"N")</f>
        <v>N</v>
      </c>
      <c r="O3117" s="166">
        <f>Table1[[#This Row],[Medicare Rate in CR]]*Table1[[#This Row],[SumOfUnits]]*Table1[[#This Row],[Actuarial Factor 06/20/2023]]</f>
        <v>0</v>
      </c>
      <c r="P31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63643.60528069632</v>
      </c>
      <c r="Q3117" s="166">
        <f>Table1[[#This Row],[Trended Medicare Pricing for all RHCs]]-Table1[[#This Row],[SumOfSFY24 Estimated Payment 5/04/23]]</f>
        <v>29515.654110329771</v>
      </c>
      <c r="R3117" s="24">
        <f>Table1[[#This Row],[SumOfUnits]]*Table1[[#This Row],[Actuarial Factor 06/20/2023]]</f>
        <v>321.55931389064</v>
      </c>
      <c r="S3117" s="23"/>
    </row>
    <row r="3118" spans="1:19" x14ac:dyDescent="0.25">
      <c r="A3118" s="192" t="s">
        <v>383</v>
      </c>
      <c r="B3118" s="193" t="s">
        <v>384</v>
      </c>
      <c r="C3118" s="192" t="s">
        <v>75</v>
      </c>
      <c r="D3118" s="192" t="s">
        <v>30</v>
      </c>
      <c r="E3118" s="192" t="s">
        <v>60</v>
      </c>
      <c r="F3118" s="194">
        <v>4958.7067553242787</v>
      </c>
      <c r="G3118">
        <v>48</v>
      </c>
      <c r="H3118">
        <v>48</v>
      </c>
      <c r="I3118" s="167">
        <v>4328.4156304784337</v>
      </c>
      <c r="J3118" s="22">
        <v>0.87289203497079426</v>
      </c>
      <c r="K3118" s="22" t="s">
        <v>385</v>
      </c>
      <c r="L3118" s="22" t="s">
        <v>58</v>
      </c>
      <c r="M31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18" s="24" t="str">
        <f>IFERROR(IF(Table1[[#This Row],[Medicare Rate in CR]]&gt;0,"Y","N"),"N")</f>
        <v>N</v>
      </c>
      <c r="O3118" s="166">
        <f>Table1[[#This Row],[Medicare Rate in CR]]*Table1[[#This Row],[SumOfUnits]]*Table1[[#This Row],[Actuarial Factor 06/20/2023]]</f>
        <v>0</v>
      </c>
      <c r="P31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8071.8580058261086</v>
      </c>
      <c r="Q3118" s="166">
        <f>Table1[[#This Row],[Trended Medicare Pricing for all RHCs]]-Table1[[#This Row],[SumOfSFY24 Estimated Payment 5/04/23]]</f>
        <v>3743.4423753476749</v>
      </c>
      <c r="R3118" s="24">
        <f>Table1[[#This Row],[SumOfUnits]]*Table1[[#This Row],[Actuarial Factor 06/20/2023]]</f>
        <v>41.898817678598121</v>
      </c>
      <c r="S3118" s="23"/>
    </row>
    <row r="3119" spans="1:19" x14ac:dyDescent="0.25">
      <c r="A3119" s="192" t="s">
        <v>383</v>
      </c>
      <c r="B3119" s="193" t="s">
        <v>384</v>
      </c>
      <c r="C3119" s="192" t="s">
        <v>75</v>
      </c>
      <c r="D3119" s="192" t="s">
        <v>30</v>
      </c>
      <c r="E3119" s="192" t="s">
        <v>61</v>
      </c>
      <c r="F3119" s="194">
        <v>1527.7247759468053</v>
      </c>
      <c r="G3119">
        <v>14</v>
      </c>
      <c r="H3119">
        <v>14</v>
      </c>
      <c r="I3119" s="167">
        <v>1333.5387885515077</v>
      </c>
      <c r="J3119" s="22">
        <v>0.87289203497079426</v>
      </c>
      <c r="K3119" s="22" t="s">
        <v>385</v>
      </c>
      <c r="L3119" s="22" t="s">
        <v>58</v>
      </c>
      <c r="M31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19" s="24" t="str">
        <f>IFERROR(IF(Table1[[#This Row],[Medicare Rate in CR]]&gt;0,"Y","N"),"N")</f>
        <v>N</v>
      </c>
      <c r="O3119" s="166">
        <f>Table1[[#This Row],[Medicare Rate in CR]]*Table1[[#This Row],[SumOfUnits]]*Table1[[#This Row],[Actuarial Factor 06/20/2023]]</f>
        <v>0</v>
      </c>
      <c r="P31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2486.8535430501952</v>
      </c>
      <c r="Q3119" s="166">
        <f>Table1[[#This Row],[Trended Medicare Pricing for all RHCs]]-Table1[[#This Row],[SumOfSFY24 Estimated Payment 5/04/23]]</f>
        <v>1153.3147544986875</v>
      </c>
      <c r="R3119" s="24">
        <f>Table1[[#This Row],[SumOfUnits]]*Table1[[#This Row],[Actuarial Factor 06/20/2023]]</f>
        <v>12.220488489591119</v>
      </c>
      <c r="S3119" s="23"/>
    </row>
    <row r="3120" spans="1:19" x14ac:dyDescent="0.25">
      <c r="A3120" s="192" t="s">
        <v>383</v>
      </c>
      <c r="B3120" s="193" t="s">
        <v>384</v>
      </c>
      <c r="C3120" s="192" t="s">
        <v>75</v>
      </c>
      <c r="D3120" s="192" t="s">
        <v>30</v>
      </c>
      <c r="E3120" s="192" t="s">
        <v>62</v>
      </c>
      <c r="F3120" s="194">
        <v>12018.377180302607</v>
      </c>
      <c r="G3120">
        <v>112</v>
      </c>
      <c r="H3120">
        <v>112</v>
      </c>
      <c r="I3120" s="167">
        <v>12323.231152845699</v>
      </c>
      <c r="J3120" s="22">
        <v>1.0253656519486449</v>
      </c>
      <c r="K3120" s="22" t="s">
        <v>385</v>
      </c>
      <c r="L3120" s="22" t="s">
        <v>58</v>
      </c>
      <c r="M31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20" s="24" t="str">
        <f>IFERROR(IF(Table1[[#This Row],[Medicare Rate in CR]]&gt;0,"Y","N"),"N")</f>
        <v>N</v>
      </c>
      <c r="O3120" s="166">
        <f>Table1[[#This Row],[Medicare Rate in CR]]*Table1[[#This Row],[SumOfUnits]]*Table1[[#This Row],[Actuarial Factor 06/20/2023]]</f>
        <v>0</v>
      </c>
      <c r="P31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22981.012114067329</v>
      </c>
      <c r="Q3120" s="166">
        <f>Table1[[#This Row],[Trended Medicare Pricing for all RHCs]]-Table1[[#This Row],[SumOfSFY24 Estimated Payment 5/04/23]]</f>
        <v>10657.78096122163</v>
      </c>
      <c r="R3120" s="24">
        <f>Table1[[#This Row],[SumOfUnits]]*Table1[[#This Row],[Actuarial Factor 06/20/2023]]</f>
        <v>114.84095301824823</v>
      </c>
      <c r="S3120" s="23"/>
    </row>
    <row r="3121" spans="1:19" x14ac:dyDescent="0.25">
      <c r="A3121" s="192" t="s">
        <v>383</v>
      </c>
      <c r="B3121" s="193" t="s">
        <v>384</v>
      </c>
      <c r="C3121" s="192" t="s">
        <v>75</v>
      </c>
      <c r="D3121" s="192" t="s">
        <v>30</v>
      </c>
      <c r="E3121" s="192" t="s">
        <v>63</v>
      </c>
      <c r="F3121" s="194">
        <v>30917.432784041597</v>
      </c>
      <c r="G3121">
        <v>289</v>
      </c>
      <c r="H3121">
        <v>289</v>
      </c>
      <c r="I3121" s="167">
        <v>30738.07001291397</v>
      </c>
      <c r="J3121" s="22">
        <v>0.99419865250842532</v>
      </c>
      <c r="K3121" s="22" t="s">
        <v>385</v>
      </c>
      <c r="L3121" s="22" t="s">
        <v>58</v>
      </c>
      <c r="M31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21" s="24" t="str">
        <f>IFERROR(IF(Table1[[#This Row],[Medicare Rate in CR]]&gt;0,"Y","N"),"N")</f>
        <v>N</v>
      </c>
      <c r="O3121" s="166">
        <f>Table1[[#This Row],[Medicare Rate in CR]]*Table1[[#This Row],[SumOfUnits]]*Table1[[#This Row],[Actuarial Factor 06/20/2023]]</f>
        <v>0</v>
      </c>
      <c r="P31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57321.975914304305</v>
      </c>
      <c r="Q3121" s="166">
        <f>Table1[[#This Row],[Trended Medicare Pricing for all RHCs]]-Table1[[#This Row],[SumOfSFY24 Estimated Payment 5/04/23]]</f>
        <v>26583.905901390335</v>
      </c>
      <c r="R3121" s="24">
        <f>Table1[[#This Row],[SumOfUnits]]*Table1[[#This Row],[Actuarial Factor 06/20/2023]]</f>
        <v>287.32341057493494</v>
      </c>
      <c r="S3121" s="23"/>
    </row>
    <row r="3122" spans="1:19" x14ac:dyDescent="0.25">
      <c r="A3122" s="192" t="s">
        <v>383</v>
      </c>
      <c r="B3122" s="193" t="s">
        <v>384</v>
      </c>
      <c r="C3122" s="192" t="s">
        <v>75</v>
      </c>
      <c r="D3122" s="192" t="s">
        <v>30</v>
      </c>
      <c r="E3122" s="192" t="s">
        <v>64</v>
      </c>
      <c r="F3122" s="194">
        <v>4056.1241206514424</v>
      </c>
      <c r="G3122">
        <v>38</v>
      </c>
      <c r="H3122">
        <v>38</v>
      </c>
      <c r="I3122" s="167">
        <v>4180.3410530295469</v>
      </c>
      <c r="J3122" s="22">
        <v>1.0306245392604392</v>
      </c>
      <c r="K3122" s="22" t="s">
        <v>385</v>
      </c>
      <c r="L3122" s="22" t="s">
        <v>58</v>
      </c>
      <c r="M31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22" s="24" t="str">
        <f>IFERROR(IF(Table1[[#This Row],[Medicare Rate in CR]]&gt;0,"Y","N"),"N")</f>
        <v>N</v>
      </c>
      <c r="O3122" s="166">
        <f>Table1[[#This Row],[Medicare Rate in CR]]*Table1[[#This Row],[SumOfUnits]]*Table1[[#This Row],[Actuarial Factor 06/20/2023]]</f>
        <v>0</v>
      </c>
      <c r="P31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7795.7207155382066</v>
      </c>
      <c r="Q3122" s="166">
        <f>Table1[[#This Row],[Trended Medicare Pricing for all RHCs]]-Table1[[#This Row],[SumOfSFY24 Estimated Payment 5/04/23]]</f>
        <v>3615.3796625086597</v>
      </c>
      <c r="R3122" s="24">
        <f>Table1[[#This Row],[SumOfUnits]]*Table1[[#This Row],[Actuarial Factor 06/20/2023]]</f>
        <v>39.163732491896688</v>
      </c>
      <c r="S3122" s="23"/>
    </row>
    <row r="3123" spans="1:19" x14ac:dyDescent="0.25">
      <c r="A3123" s="192" t="s">
        <v>383</v>
      </c>
      <c r="B3123" s="193" t="s">
        <v>384</v>
      </c>
      <c r="C3123" s="192" t="s">
        <v>75</v>
      </c>
      <c r="D3123" s="192" t="s">
        <v>30</v>
      </c>
      <c r="E3123" s="192" t="s">
        <v>77</v>
      </c>
      <c r="F3123" s="194">
        <v>19760.701551508137</v>
      </c>
      <c r="G3123">
        <v>192</v>
      </c>
      <c r="H3123">
        <v>192</v>
      </c>
      <c r="I3123" s="167">
        <v>25760.463703173991</v>
      </c>
      <c r="J3123" s="22">
        <v>1.3036209081963466</v>
      </c>
      <c r="K3123" s="22" t="s">
        <v>385</v>
      </c>
      <c r="L3123" s="22" t="s">
        <v>58</v>
      </c>
      <c r="M31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23" s="24" t="str">
        <f>IFERROR(IF(Table1[[#This Row],[Medicare Rate in CR]]&gt;0,"Y","N"),"N")</f>
        <v>N</v>
      </c>
      <c r="O3123" s="166">
        <f>Table1[[#This Row],[Medicare Rate in CR]]*Table1[[#This Row],[SumOfUnits]]*Table1[[#This Row],[Actuarial Factor 06/20/2023]]</f>
        <v>0</v>
      </c>
      <c r="P31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48039.472852858671</v>
      </c>
      <c r="Q3123" s="166">
        <f>Table1[[#This Row],[Trended Medicare Pricing for all RHCs]]-Table1[[#This Row],[SumOfSFY24 Estimated Payment 5/04/23]]</f>
        <v>22279.00914968468</v>
      </c>
      <c r="R3123" s="24">
        <f>Table1[[#This Row],[SumOfUnits]]*Table1[[#This Row],[Actuarial Factor 06/20/2023]]</f>
        <v>250.29521437369854</v>
      </c>
      <c r="S3123" s="23"/>
    </row>
    <row r="3124" spans="1:19" x14ac:dyDescent="0.25">
      <c r="A3124" s="192" t="s">
        <v>383</v>
      </c>
      <c r="B3124" s="193" t="s">
        <v>384</v>
      </c>
      <c r="C3124" s="192" t="s">
        <v>75</v>
      </c>
      <c r="D3124" s="192" t="s">
        <v>32</v>
      </c>
      <c r="E3124" s="192" t="s">
        <v>81</v>
      </c>
      <c r="F3124" s="194">
        <v>110.08962127782596</v>
      </c>
      <c r="G3124">
        <v>1</v>
      </c>
      <c r="H3124">
        <v>1</v>
      </c>
      <c r="I3124" s="167">
        <v>113.47722972055871</v>
      </c>
      <c r="J3124" s="22">
        <v>1.0307713697568608</v>
      </c>
      <c r="K3124" s="22" t="s">
        <v>385</v>
      </c>
      <c r="L3124" s="22" t="s">
        <v>58</v>
      </c>
      <c r="M31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24" s="24" t="str">
        <f>IFERROR(IF(Table1[[#This Row],[Medicare Rate in CR]]&gt;0,"Y","N"),"N")</f>
        <v>N</v>
      </c>
      <c r="O3124" s="166">
        <f>Table1[[#This Row],[Medicare Rate in CR]]*Table1[[#This Row],[SumOfUnits]]*Table1[[#This Row],[Actuarial Factor 06/20/2023]]</f>
        <v>0</v>
      </c>
      <c r="P31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211.61832952202303</v>
      </c>
      <c r="Q3124" s="166">
        <f>Table1[[#This Row],[Trended Medicare Pricing for all RHCs]]-Table1[[#This Row],[SumOfSFY24 Estimated Payment 5/04/23]]</f>
        <v>98.141099801464321</v>
      </c>
      <c r="R3124" s="24">
        <f>Table1[[#This Row],[SumOfUnits]]*Table1[[#This Row],[Actuarial Factor 06/20/2023]]</f>
        <v>1.0307713697568608</v>
      </c>
      <c r="S3124" s="23"/>
    </row>
    <row r="3125" spans="1:19" x14ac:dyDescent="0.25">
      <c r="A3125" s="192" t="s">
        <v>383</v>
      </c>
      <c r="B3125" s="193" t="s">
        <v>384</v>
      </c>
      <c r="C3125" s="192" t="s">
        <v>75</v>
      </c>
      <c r="D3125" s="192" t="s">
        <v>32</v>
      </c>
      <c r="E3125" s="192" t="s">
        <v>65</v>
      </c>
      <c r="F3125" s="194">
        <v>328.01387684301824</v>
      </c>
      <c r="G3125">
        <v>3</v>
      </c>
      <c r="H3125">
        <v>3</v>
      </c>
      <c r="I3125" s="167">
        <v>407.29320818631771</v>
      </c>
      <c r="J3125" s="22">
        <v>1.2416950529847284</v>
      </c>
      <c r="K3125" s="22" t="s">
        <v>385</v>
      </c>
      <c r="L3125" s="22" t="s">
        <v>58</v>
      </c>
      <c r="M31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25" s="24" t="str">
        <f>IFERROR(IF(Table1[[#This Row],[Medicare Rate in CR]]&gt;0,"Y","N"),"N")</f>
        <v>N</v>
      </c>
      <c r="O3125" s="166">
        <f>Table1[[#This Row],[Medicare Rate in CR]]*Table1[[#This Row],[SumOfUnits]]*Table1[[#This Row],[Actuarial Factor 06/20/2023]]</f>
        <v>0</v>
      </c>
      <c r="P31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759.54187949689526</v>
      </c>
      <c r="Q3125" s="166">
        <f>Table1[[#This Row],[Trended Medicare Pricing for all RHCs]]-Table1[[#This Row],[SumOfSFY24 Estimated Payment 5/04/23]]</f>
        <v>352.24867131057755</v>
      </c>
      <c r="R3125" s="24">
        <f>Table1[[#This Row],[SumOfUnits]]*Table1[[#This Row],[Actuarial Factor 06/20/2023]]</f>
        <v>3.7250851589541849</v>
      </c>
      <c r="S3125" s="23"/>
    </row>
    <row r="3126" spans="1:19" x14ac:dyDescent="0.25">
      <c r="A3126" s="192" t="s">
        <v>383</v>
      </c>
      <c r="B3126" s="193" t="s">
        <v>384</v>
      </c>
      <c r="C3126" s="192" t="s">
        <v>75</v>
      </c>
      <c r="D3126" s="192" t="s">
        <v>32</v>
      </c>
      <c r="E3126" s="192" t="s">
        <v>66</v>
      </c>
      <c r="F3126" s="194">
        <v>325.75888985255858</v>
      </c>
      <c r="G3126">
        <v>3</v>
      </c>
      <c r="H3126">
        <v>3</v>
      </c>
      <c r="I3126" s="167">
        <v>359.88568971213851</v>
      </c>
      <c r="J3126" s="22">
        <v>1.1047609165018522</v>
      </c>
      <c r="K3126" s="22" t="s">
        <v>385</v>
      </c>
      <c r="L3126" s="22" t="s">
        <v>58</v>
      </c>
      <c r="M31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26" s="24" t="str">
        <f>IFERROR(IF(Table1[[#This Row],[Medicare Rate in CR]]&gt;0,"Y","N"),"N")</f>
        <v>N</v>
      </c>
      <c r="O3126" s="166">
        <f>Table1[[#This Row],[Medicare Rate in CR]]*Table1[[#This Row],[SumOfUnits]]*Table1[[#This Row],[Actuarial Factor 06/20/2023]]</f>
        <v>0</v>
      </c>
      <c r="P31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671.13383595375353</v>
      </c>
      <c r="Q3126" s="166">
        <f>Table1[[#This Row],[Trended Medicare Pricing for all RHCs]]-Table1[[#This Row],[SumOfSFY24 Estimated Payment 5/04/23]]</f>
        <v>311.24814624161502</v>
      </c>
      <c r="R3126" s="24">
        <f>Table1[[#This Row],[SumOfUnits]]*Table1[[#This Row],[Actuarial Factor 06/20/2023]]</f>
        <v>3.3142827495055567</v>
      </c>
      <c r="S3126" s="23"/>
    </row>
    <row r="3127" spans="1:19" x14ac:dyDescent="0.25">
      <c r="A3127" s="192" t="s">
        <v>383</v>
      </c>
      <c r="B3127" s="193" t="s">
        <v>384</v>
      </c>
      <c r="C3127" s="192" t="s">
        <v>75</v>
      </c>
      <c r="D3127" s="192" t="s">
        <v>31</v>
      </c>
      <c r="E3127" s="192" t="s">
        <v>68</v>
      </c>
      <c r="F3127" s="194">
        <v>325.75888985255858</v>
      </c>
      <c r="G3127">
        <v>3</v>
      </c>
      <c r="H3127">
        <v>3</v>
      </c>
      <c r="I3127" s="167">
        <v>304.29950040402105</v>
      </c>
      <c r="J3127" s="22">
        <v>0.93412493068646496</v>
      </c>
      <c r="K3127" s="22" t="s">
        <v>385</v>
      </c>
      <c r="L3127" s="22" t="s">
        <v>58</v>
      </c>
      <c r="M31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27" s="24" t="str">
        <f>IFERROR(IF(Table1[[#This Row],[Medicare Rate in CR]]&gt;0,"Y","N"),"N")</f>
        <v>N</v>
      </c>
      <c r="O3127" s="166">
        <f>Table1[[#This Row],[Medicare Rate in CR]]*Table1[[#This Row],[SumOfUnits]]*Table1[[#This Row],[Actuarial Factor 06/20/2023]]</f>
        <v>0</v>
      </c>
      <c r="P31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567.47377520988755</v>
      </c>
      <c r="Q3127" s="166">
        <f>Table1[[#This Row],[Trended Medicare Pricing for all RHCs]]-Table1[[#This Row],[SumOfSFY24 Estimated Payment 5/04/23]]</f>
        <v>263.1742748058665</v>
      </c>
      <c r="R3127" s="24">
        <f>Table1[[#This Row],[SumOfUnits]]*Table1[[#This Row],[Actuarial Factor 06/20/2023]]</f>
        <v>2.8023747920593949</v>
      </c>
      <c r="S3127" s="23"/>
    </row>
    <row r="3128" spans="1:19" x14ac:dyDescent="0.25">
      <c r="A3128" s="192" t="s">
        <v>383</v>
      </c>
      <c r="B3128" s="193" t="s">
        <v>384</v>
      </c>
      <c r="C3128" s="192" t="s">
        <v>75</v>
      </c>
      <c r="D3128" s="192" t="s">
        <v>31</v>
      </c>
      <c r="E3128" s="192" t="s">
        <v>74</v>
      </c>
      <c r="F3128" s="194">
        <v>110.08962127782596</v>
      </c>
      <c r="G3128">
        <v>1</v>
      </c>
      <c r="H3128">
        <v>1</v>
      </c>
      <c r="I3128" s="167">
        <v>130.35872517192342</v>
      </c>
      <c r="J3128" s="22">
        <v>1.1841145755506386</v>
      </c>
      <c r="K3128" s="22" t="s">
        <v>385</v>
      </c>
      <c r="L3128" s="22" t="s">
        <v>58</v>
      </c>
      <c r="M31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28" s="24" t="str">
        <f>IFERROR(IF(Table1[[#This Row],[Medicare Rate in CR]]&gt;0,"Y","N"),"N")</f>
        <v>N</v>
      </c>
      <c r="O3128" s="166">
        <f>Table1[[#This Row],[Medicare Rate in CR]]*Table1[[#This Row],[SumOfUnits]]*Table1[[#This Row],[Actuarial Factor 06/20/2023]]</f>
        <v>0</v>
      </c>
      <c r="P31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243.09983357396951</v>
      </c>
      <c r="Q3128" s="166">
        <f>Table1[[#This Row],[Trended Medicare Pricing for all RHCs]]-Table1[[#This Row],[SumOfSFY24 Estimated Payment 5/04/23]]</f>
        <v>112.74110840204608</v>
      </c>
      <c r="R3128" s="24">
        <f>Table1[[#This Row],[SumOfUnits]]*Table1[[#This Row],[Actuarial Factor 06/20/2023]]</f>
        <v>1.1841145755506386</v>
      </c>
      <c r="S3128" s="23"/>
    </row>
    <row r="3129" spans="1:19" x14ac:dyDescent="0.25">
      <c r="A3129" s="192" t="s">
        <v>383</v>
      </c>
      <c r="B3129" s="193" t="s">
        <v>384</v>
      </c>
      <c r="C3129" s="192" t="s">
        <v>75</v>
      </c>
      <c r="D3129" s="192" t="s">
        <v>31</v>
      </c>
      <c r="E3129" s="192" t="s">
        <v>69</v>
      </c>
      <c r="F3129" s="194">
        <v>1257.9840030837427</v>
      </c>
      <c r="G3129">
        <v>12</v>
      </c>
      <c r="H3129">
        <v>12</v>
      </c>
      <c r="I3129" s="167">
        <v>1402.580206792727</v>
      </c>
      <c r="J3129" s="22">
        <v>1.1149428000312647</v>
      </c>
      <c r="K3129" s="22" t="s">
        <v>385</v>
      </c>
      <c r="L3129" s="22" t="s">
        <v>58</v>
      </c>
      <c r="M31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29" s="24" t="str">
        <f>IFERROR(IF(Table1[[#This Row],[Medicare Rate in CR]]&gt;0,"Y","N"),"N")</f>
        <v>N</v>
      </c>
      <c r="O3129" s="166">
        <f>Table1[[#This Row],[Medicare Rate in CR]]*Table1[[#This Row],[SumOfUnits]]*Table1[[#This Row],[Actuarial Factor 06/20/2023]]</f>
        <v>0</v>
      </c>
      <c r="P31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2615.6056251376485</v>
      </c>
      <c r="Q3129" s="166">
        <f>Table1[[#This Row],[Trended Medicare Pricing for all RHCs]]-Table1[[#This Row],[SumOfSFY24 Estimated Payment 5/04/23]]</f>
        <v>1213.0254183449215</v>
      </c>
      <c r="R3129" s="24">
        <f>Table1[[#This Row],[SumOfUnits]]*Table1[[#This Row],[Actuarial Factor 06/20/2023]]</f>
        <v>13.379313600375177</v>
      </c>
      <c r="S3129" s="23"/>
    </row>
    <row r="3130" spans="1:19" x14ac:dyDescent="0.25">
      <c r="A3130" s="192" t="s">
        <v>383</v>
      </c>
      <c r="B3130" s="193" t="s">
        <v>384</v>
      </c>
      <c r="C3130" s="192" t="s">
        <v>90</v>
      </c>
      <c r="D3130" s="192" t="s">
        <v>30</v>
      </c>
      <c r="E3130" s="192" t="s">
        <v>59</v>
      </c>
      <c r="F3130" s="194">
        <v>325.75888985255858</v>
      </c>
      <c r="G3130">
        <v>3</v>
      </c>
      <c r="H3130">
        <v>3</v>
      </c>
      <c r="I3130" s="167">
        <v>318.35501770334719</v>
      </c>
      <c r="J3130" s="22">
        <v>0.97727192601693091</v>
      </c>
      <c r="K3130" s="22" t="s">
        <v>385</v>
      </c>
      <c r="L3130" s="22" t="s">
        <v>58</v>
      </c>
      <c r="M31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30" s="24" t="str">
        <f>IFERROR(IF(Table1[[#This Row],[Medicare Rate in CR]]&gt;0,"Y","N"),"N")</f>
        <v>N</v>
      </c>
      <c r="O3130" s="166">
        <f>Table1[[#This Row],[Medicare Rate in CR]]*Table1[[#This Row],[SumOfUnits]]*Table1[[#This Row],[Actuarial Factor 06/20/2023]]</f>
        <v>0</v>
      </c>
      <c r="P31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483.34314825947718</v>
      </c>
      <c r="Q3130" s="166">
        <f>Table1[[#This Row],[Trended Medicare Pricing for all RHCs]]-Table1[[#This Row],[SumOfSFY24 Estimated Payment 5/04/23]]</f>
        <v>164.98813055612999</v>
      </c>
      <c r="R3130" s="24">
        <f>Table1[[#This Row],[SumOfUnits]]*Table1[[#This Row],[Actuarial Factor 06/20/2023]]</f>
        <v>2.931815778050793</v>
      </c>
      <c r="S3130" s="23"/>
    </row>
    <row r="3131" spans="1:19" x14ac:dyDescent="0.25">
      <c r="A3131" s="192" t="s">
        <v>383</v>
      </c>
      <c r="B3131" s="193" t="s">
        <v>384</v>
      </c>
      <c r="C3131" s="192" t="s">
        <v>90</v>
      </c>
      <c r="D3131" s="192" t="s">
        <v>30</v>
      </c>
      <c r="E3131" s="192" t="s">
        <v>62</v>
      </c>
      <c r="F3131" s="194">
        <v>325.75888985255858</v>
      </c>
      <c r="G3131">
        <v>3</v>
      </c>
      <c r="H3131">
        <v>3</v>
      </c>
      <c r="I3131" s="167">
        <v>326.33542039961316</v>
      </c>
      <c r="J3131" s="22">
        <v>1.0017698075632426</v>
      </c>
      <c r="K3131" s="22" t="s">
        <v>385</v>
      </c>
      <c r="L3131" s="22" t="s">
        <v>58</v>
      </c>
      <c r="M31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31" s="24" t="str">
        <f>IFERROR(IF(Table1[[#This Row],[Medicare Rate in CR]]&gt;0,"Y","N"),"N")</f>
        <v>N</v>
      </c>
      <c r="O3131" s="166">
        <f>Table1[[#This Row],[Medicare Rate in CR]]*Table1[[#This Row],[SumOfUnits]]*Table1[[#This Row],[Actuarial Factor 06/20/2023]]</f>
        <v>0</v>
      </c>
      <c r="P31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495.45941076232214</v>
      </c>
      <c r="Q3131" s="166">
        <f>Table1[[#This Row],[Trended Medicare Pricing for all RHCs]]-Table1[[#This Row],[SumOfSFY24 Estimated Payment 5/04/23]]</f>
        <v>169.12399036270898</v>
      </c>
      <c r="R3131" s="24">
        <f>Table1[[#This Row],[SumOfUnits]]*Table1[[#This Row],[Actuarial Factor 06/20/2023]]</f>
        <v>3.0053094226897281</v>
      </c>
      <c r="S3131" s="23"/>
    </row>
    <row r="3132" spans="1:19" x14ac:dyDescent="0.25">
      <c r="A3132" s="192" t="s">
        <v>383</v>
      </c>
      <c r="B3132" s="193" t="s">
        <v>384</v>
      </c>
      <c r="C3132" s="192" t="s">
        <v>90</v>
      </c>
      <c r="D3132" s="192" t="s">
        <v>30</v>
      </c>
      <c r="E3132" s="192" t="s">
        <v>63</v>
      </c>
      <c r="F3132" s="194">
        <v>107.8346342873663</v>
      </c>
      <c r="G3132">
        <v>1</v>
      </c>
      <c r="H3132">
        <v>1</v>
      </c>
      <c r="I3132" s="167">
        <v>104.00853607179276</v>
      </c>
      <c r="J3132" s="22">
        <v>0.96451883719123632</v>
      </c>
      <c r="K3132" s="22" t="s">
        <v>385</v>
      </c>
      <c r="L3132" s="22" t="s">
        <v>58</v>
      </c>
      <c r="M31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32" s="24" t="str">
        <f>IFERROR(IF(Table1[[#This Row],[Medicare Rate in CR]]&gt;0,"Y","N"),"N")</f>
        <v>N</v>
      </c>
      <c r="O3132" s="166">
        <f>Table1[[#This Row],[Medicare Rate in CR]]*Table1[[#This Row],[SumOfUnits]]*Table1[[#This Row],[Actuarial Factor 06/20/2023]]</f>
        <v>0</v>
      </c>
      <c r="P31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157.9111698426079</v>
      </c>
      <c r="Q3132" s="166">
        <f>Table1[[#This Row],[Trended Medicare Pricing for all RHCs]]-Table1[[#This Row],[SumOfSFY24 Estimated Payment 5/04/23]]</f>
        <v>53.902633770815143</v>
      </c>
      <c r="R3132" s="24">
        <f>Table1[[#This Row],[SumOfUnits]]*Table1[[#This Row],[Actuarial Factor 06/20/2023]]</f>
        <v>0.96451883719123632</v>
      </c>
      <c r="S3132" s="23"/>
    </row>
    <row r="3133" spans="1:19" x14ac:dyDescent="0.25">
      <c r="A3133" s="192" t="s">
        <v>383</v>
      </c>
      <c r="B3133" s="193" t="s">
        <v>384</v>
      </c>
      <c r="C3133" s="192" t="s">
        <v>90</v>
      </c>
      <c r="D3133" s="192" t="s">
        <v>30</v>
      </c>
      <c r="E3133" s="192" t="s">
        <v>77</v>
      </c>
      <c r="F3133" s="194">
        <v>107.8346342873663</v>
      </c>
      <c r="G3133">
        <v>1</v>
      </c>
      <c r="H3133">
        <v>1</v>
      </c>
      <c r="I3133" s="167">
        <v>130.52887679610066</v>
      </c>
      <c r="J3133" s="22">
        <v>1.2104541148464132</v>
      </c>
      <c r="K3133" s="22" t="s">
        <v>385</v>
      </c>
      <c r="L3133" s="22" t="s">
        <v>58</v>
      </c>
      <c r="M31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33" s="24" t="str">
        <f>IFERROR(IF(Table1[[#This Row],[Medicare Rate in CR]]&gt;0,"Y","N"),"N")</f>
        <v>N</v>
      </c>
      <c r="O3133" s="166">
        <f>Table1[[#This Row],[Medicare Rate in CR]]*Table1[[#This Row],[SumOfUnits]]*Table1[[#This Row],[Actuarial Factor 06/20/2023]]</f>
        <v>0</v>
      </c>
      <c r="P31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198.17573068124247</v>
      </c>
      <c r="Q3133" s="166">
        <f>Table1[[#This Row],[Trended Medicare Pricing for all RHCs]]-Table1[[#This Row],[SumOfSFY24 Estimated Payment 5/04/23]]</f>
        <v>67.646853885141809</v>
      </c>
      <c r="R3133" s="24">
        <f>Table1[[#This Row],[SumOfUnits]]*Table1[[#This Row],[Actuarial Factor 06/20/2023]]</f>
        <v>1.2104541148464132</v>
      </c>
      <c r="S3133" s="23"/>
    </row>
    <row r="3134" spans="1:19" x14ac:dyDescent="0.25">
      <c r="A3134" s="192" t="s">
        <v>383</v>
      </c>
      <c r="B3134" s="193" t="s">
        <v>384</v>
      </c>
      <c r="C3134" s="192" t="s">
        <v>95</v>
      </c>
      <c r="D3134" s="192" t="s">
        <v>30</v>
      </c>
      <c r="E3134" s="192" t="s">
        <v>62</v>
      </c>
      <c r="F3134" s="194">
        <v>325.75888985255858</v>
      </c>
      <c r="G3134">
        <v>3</v>
      </c>
      <c r="H3134">
        <v>3</v>
      </c>
      <c r="I3134" s="167">
        <v>349.9029717191446</v>
      </c>
      <c r="J3134" s="22">
        <v>1.0741164174445519</v>
      </c>
      <c r="K3134" s="22" t="s">
        <v>385</v>
      </c>
      <c r="L3134" s="22" t="s">
        <v>58</v>
      </c>
      <c r="M31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34" s="24" t="str">
        <f>IFERROR(IF(Table1[[#This Row],[Medicare Rate in CR]]&gt;0,"Y","N"),"N")</f>
        <v>N</v>
      </c>
      <c r="O3134" s="166">
        <f>Table1[[#This Row],[Medicare Rate in CR]]*Table1[[#This Row],[SumOfUnits]]*Table1[[#This Row],[Actuarial Factor 06/20/2023]]</f>
        <v>0</v>
      </c>
      <c r="P31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415.40796149450972</v>
      </c>
      <c r="Q3134" s="166">
        <f>Table1[[#This Row],[Trended Medicare Pricing for all RHCs]]-Table1[[#This Row],[SumOfSFY24 Estimated Payment 5/04/23]]</f>
        <v>65.504989775365118</v>
      </c>
      <c r="R3134" s="24">
        <f>Table1[[#This Row],[SumOfUnits]]*Table1[[#This Row],[Actuarial Factor 06/20/2023]]</f>
        <v>3.2223492523336557</v>
      </c>
      <c r="S3134" s="23"/>
    </row>
    <row r="3135" spans="1:19" x14ac:dyDescent="0.25">
      <c r="A3135" s="192" t="s">
        <v>383</v>
      </c>
      <c r="B3135" s="193" t="s">
        <v>384</v>
      </c>
      <c r="C3135" s="192" t="s">
        <v>76</v>
      </c>
      <c r="D3135" s="192" t="s">
        <v>30</v>
      </c>
      <c r="E3135" s="192" t="s">
        <v>77</v>
      </c>
      <c r="F3135" s="194">
        <v>107.8346342873663</v>
      </c>
      <c r="G3135">
        <v>1</v>
      </c>
      <c r="H3135">
        <v>1</v>
      </c>
      <c r="I3135" s="167">
        <v>144.36470055781675</v>
      </c>
      <c r="J3135" s="22">
        <v>1.3387600515535873</v>
      </c>
      <c r="K3135" s="22" t="s">
        <v>385</v>
      </c>
      <c r="L3135" s="22" t="s">
        <v>58</v>
      </c>
      <c r="M31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35" s="24" t="str">
        <f>IFERROR(IF(Table1[[#This Row],[Medicare Rate in CR]]&gt;0,"Y","N"),"N")</f>
        <v>N</v>
      </c>
      <c r="O3135" s="166">
        <f>Table1[[#This Row],[Medicare Rate in CR]]*Table1[[#This Row],[SumOfUnits]]*Table1[[#This Row],[Actuarial Factor 06/20/2023]]</f>
        <v>0</v>
      </c>
      <c r="P31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207.70042558998318</v>
      </c>
      <c r="Q3135" s="166">
        <f>Table1[[#This Row],[Trended Medicare Pricing for all RHCs]]-Table1[[#This Row],[SumOfSFY24 Estimated Payment 5/04/23]]</f>
        <v>63.335725032166437</v>
      </c>
      <c r="R3135" s="24">
        <f>Table1[[#This Row],[SumOfUnits]]*Table1[[#This Row],[Actuarial Factor 06/20/2023]]</f>
        <v>1.3387600515535873</v>
      </c>
      <c r="S3135" s="23"/>
    </row>
    <row r="3136" spans="1:19" x14ac:dyDescent="0.25">
      <c r="A3136" s="192" t="s">
        <v>383</v>
      </c>
      <c r="B3136" s="193" t="s">
        <v>384</v>
      </c>
      <c r="C3136" s="192" t="s">
        <v>78</v>
      </c>
      <c r="D3136" s="192" t="s">
        <v>30</v>
      </c>
      <c r="E3136" s="192" t="s">
        <v>56</v>
      </c>
      <c r="F3136" s="194">
        <v>3891.0667823070285</v>
      </c>
      <c r="G3136">
        <v>36</v>
      </c>
      <c r="H3136">
        <v>36</v>
      </c>
      <c r="I3136" s="167">
        <v>4151.6635257017124</v>
      </c>
      <c r="J3136" s="22">
        <v>1.0669730842399407</v>
      </c>
      <c r="K3136" s="22" t="s">
        <v>385</v>
      </c>
      <c r="L3136" s="22" t="s">
        <v>58</v>
      </c>
      <c r="M31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36" s="24" t="str">
        <f>IFERROR(IF(Table1[[#This Row],[Medicare Rate in CR]]&gt;0,"Y","N"),"N")</f>
        <v>N</v>
      </c>
      <c r="O3136" s="166">
        <f>Table1[[#This Row],[Medicare Rate in CR]]*Table1[[#This Row],[SumOfUnits]]*Table1[[#This Row],[Actuarial Factor 06/20/2023]]</f>
        <v>0</v>
      </c>
      <c r="P31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6022.6615355706281</v>
      </c>
      <c r="Q3136" s="166">
        <f>Table1[[#This Row],[Trended Medicare Pricing for all RHCs]]-Table1[[#This Row],[SumOfSFY24 Estimated Payment 5/04/23]]</f>
        <v>1870.9980098689157</v>
      </c>
      <c r="R3136" s="24">
        <f>Table1[[#This Row],[SumOfUnits]]*Table1[[#This Row],[Actuarial Factor 06/20/2023]]</f>
        <v>38.411031032637865</v>
      </c>
      <c r="S3136" s="23"/>
    </row>
    <row r="3137" spans="1:19" x14ac:dyDescent="0.25">
      <c r="A3137" s="192" t="s">
        <v>383</v>
      </c>
      <c r="B3137" s="193" t="s">
        <v>384</v>
      </c>
      <c r="C3137" s="192" t="s">
        <v>78</v>
      </c>
      <c r="D3137" s="192" t="s">
        <v>30</v>
      </c>
      <c r="E3137" s="192" t="s">
        <v>59</v>
      </c>
      <c r="F3137" s="194">
        <v>152379.60875012228</v>
      </c>
      <c r="G3137">
        <v>1412</v>
      </c>
      <c r="H3137">
        <v>1412</v>
      </c>
      <c r="I3137" s="167">
        <v>142319.83612960859</v>
      </c>
      <c r="J3137" s="22">
        <v>0.93398216006047052</v>
      </c>
      <c r="K3137" s="22" t="s">
        <v>385</v>
      </c>
      <c r="L3137" s="22" t="s">
        <v>58</v>
      </c>
      <c r="M31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37" s="24" t="str">
        <f>IFERROR(IF(Table1[[#This Row],[Medicare Rate in CR]]&gt;0,"Y","N"),"N")</f>
        <v>N</v>
      </c>
      <c r="O3137" s="166">
        <f>Table1[[#This Row],[Medicare Rate in CR]]*Table1[[#This Row],[SumOfUnits]]*Table1[[#This Row],[Actuarial Factor 06/20/2023]]</f>
        <v>0</v>
      </c>
      <c r="P31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206458.013155494</v>
      </c>
      <c r="Q3137" s="166">
        <f>Table1[[#This Row],[Trended Medicare Pricing for all RHCs]]-Table1[[#This Row],[SumOfSFY24 Estimated Payment 5/04/23]]</f>
        <v>64138.177025885409</v>
      </c>
      <c r="R3137" s="24">
        <f>Table1[[#This Row],[SumOfUnits]]*Table1[[#This Row],[Actuarial Factor 06/20/2023]]</f>
        <v>1318.7828100053844</v>
      </c>
      <c r="S3137" s="23"/>
    </row>
    <row r="3138" spans="1:19" x14ac:dyDescent="0.25">
      <c r="A3138" s="192" t="s">
        <v>383</v>
      </c>
      <c r="B3138" s="193" t="s">
        <v>384</v>
      </c>
      <c r="C3138" s="192" t="s">
        <v>78</v>
      </c>
      <c r="D3138" s="192" t="s">
        <v>30</v>
      </c>
      <c r="E3138" s="192" t="s">
        <v>60</v>
      </c>
      <c r="F3138" s="194">
        <v>45558.648935144782</v>
      </c>
      <c r="G3138">
        <v>421</v>
      </c>
      <c r="H3138">
        <v>421</v>
      </c>
      <c r="I3138" s="167">
        <v>37337.172569672861</v>
      </c>
      <c r="J3138" s="22">
        <v>0.81954082138880713</v>
      </c>
      <c r="K3138" s="22" t="s">
        <v>385</v>
      </c>
      <c r="L3138" s="22" t="s">
        <v>58</v>
      </c>
      <c r="M31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38" s="24" t="str">
        <f>IFERROR(IF(Table1[[#This Row],[Medicare Rate in CR]]&gt;0,"Y","N"),"N")</f>
        <v>N</v>
      </c>
      <c r="O3138" s="166">
        <f>Table1[[#This Row],[Medicare Rate in CR]]*Table1[[#This Row],[SumOfUnits]]*Table1[[#This Row],[Actuarial Factor 06/20/2023]]</f>
        <v>0</v>
      </c>
      <c r="P31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54163.6266258654</v>
      </c>
      <c r="Q3138" s="166">
        <f>Table1[[#This Row],[Trended Medicare Pricing for all RHCs]]-Table1[[#This Row],[SumOfSFY24 Estimated Payment 5/04/23]]</f>
        <v>16826.454056192539</v>
      </c>
      <c r="R3138" s="24">
        <f>Table1[[#This Row],[SumOfUnits]]*Table1[[#This Row],[Actuarial Factor 06/20/2023]]</f>
        <v>345.02668580468782</v>
      </c>
      <c r="S3138" s="23"/>
    </row>
    <row r="3139" spans="1:19" x14ac:dyDescent="0.25">
      <c r="A3139" s="192" t="s">
        <v>383</v>
      </c>
      <c r="B3139" s="193" t="s">
        <v>384</v>
      </c>
      <c r="C3139" s="192" t="s">
        <v>78</v>
      </c>
      <c r="D3139" s="192" t="s">
        <v>30</v>
      </c>
      <c r="E3139" s="192" t="s">
        <v>61</v>
      </c>
      <c r="F3139" s="194">
        <v>12200.221644020447</v>
      </c>
      <c r="G3139">
        <v>113</v>
      </c>
      <c r="H3139">
        <v>113</v>
      </c>
      <c r="I3139" s="167">
        <v>9998.5796672660199</v>
      </c>
      <c r="J3139" s="22">
        <v>0.81954082138880713</v>
      </c>
      <c r="K3139" s="22" t="s">
        <v>385</v>
      </c>
      <c r="L3139" s="22" t="s">
        <v>58</v>
      </c>
      <c r="M31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39" s="24" t="str">
        <f>IFERROR(IF(Table1[[#This Row],[Medicare Rate in CR]]&gt;0,"Y","N"),"N")</f>
        <v>N</v>
      </c>
      <c r="O3139" s="166">
        <f>Table1[[#This Row],[Medicare Rate in CR]]*Table1[[#This Row],[SumOfUnits]]*Table1[[#This Row],[Actuarial Factor 06/20/2023]]</f>
        <v>0</v>
      </c>
      <c r="P31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14504.562038707991</v>
      </c>
      <c r="Q3139" s="166">
        <f>Table1[[#This Row],[Trended Medicare Pricing for all RHCs]]-Table1[[#This Row],[SumOfSFY24 Estimated Payment 5/04/23]]</f>
        <v>4505.9823714419708</v>
      </c>
      <c r="R3139" s="24">
        <f>Table1[[#This Row],[SumOfUnits]]*Table1[[#This Row],[Actuarial Factor 06/20/2023]]</f>
        <v>92.608112816935204</v>
      </c>
      <c r="S3139" s="23"/>
    </row>
    <row r="3140" spans="1:19" x14ac:dyDescent="0.25">
      <c r="A3140" s="192" t="s">
        <v>383</v>
      </c>
      <c r="B3140" s="193" t="s">
        <v>384</v>
      </c>
      <c r="C3140" s="192" t="s">
        <v>78</v>
      </c>
      <c r="D3140" s="192" t="s">
        <v>30</v>
      </c>
      <c r="E3140" s="192" t="s">
        <v>62</v>
      </c>
      <c r="F3140" s="194">
        <v>125129.02572998111</v>
      </c>
      <c r="G3140">
        <v>1157</v>
      </c>
      <c r="H3140">
        <v>1157</v>
      </c>
      <c r="I3140" s="167">
        <v>118862.72384615691</v>
      </c>
      <c r="J3140" s="22">
        <v>0.94992127648027569</v>
      </c>
      <c r="K3140" s="22" t="s">
        <v>385</v>
      </c>
      <c r="L3140" s="22" t="s">
        <v>58</v>
      </c>
      <c r="M31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40" s="24" t="str">
        <f>IFERROR(IF(Table1[[#This Row],[Medicare Rate in CR]]&gt;0,"Y","N"),"N")</f>
        <v>N</v>
      </c>
      <c r="O3140" s="166">
        <f>Table1[[#This Row],[Medicare Rate in CR]]*Table1[[#This Row],[SumOfUnits]]*Table1[[#This Row],[Actuarial Factor 06/20/2023]]</f>
        <v>0</v>
      </c>
      <c r="P31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172429.66596152729</v>
      </c>
      <c r="Q3140" s="166">
        <f>Table1[[#This Row],[Trended Medicare Pricing for all RHCs]]-Table1[[#This Row],[SumOfSFY24 Estimated Payment 5/04/23]]</f>
        <v>53566.942115370388</v>
      </c>
      <c r="R3140" s="24">
        <f>Table1[[#This Row],[SumOfUnits]]*Table1[[#This Row],[Actuarial Factor 06/20/2023]]</f>
        <v>1099.0589168876791</v>
      </c>
      <c r="S3140" s="23"/>
    </row>
    <row r="3141" spans="1:19" x14ac:dyDescent="0.25">
      <c r="A3141" s="192" t="s">
        <v>383</v>
      </c>
      <c r="B3141" s="193" t="s">
        <v>384</v>
      </c>
      <c r="C3141" s="192" t="s">
        <v>78</v>
      </c>
      <c r="D3141" s="192" t="s">
        <v>30</v>
      </c>
      <c r="E3141" s="192" t="s">
        <v>63</v>
      </c>
      <c r="F3141" s="194">
        <v>99090.874048376922</v>
      </c>
      <c r="G3141">
        <v>916</v>
      </c>
      <c r="H3141">
        <v>916</v>
      </c>
      <c r="I3141" s="167">
        <v>92799.161211482948</v>
      </c>
      <c r="J3141" s="22">
        <v>0.93650562781571278</v>
      </c>
      <c r="K3141" s="22" t="s">
        <v>385</v>
      </c>
      <c r="L3141" s="22" t="s">
        <v>58</v>
      </c>
      <c r="M31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41" s="24" t="str">
        <f>IFERROR(IF(Table1[[#This Row],[Medicare Rate in CR]]&gt;0,"Y","N"),"N")</f>
        <v>N</v>
      </c>
      <c r="O3141" s="166">
        <f>Table1[[#This Row],[Medicare Rate in CR]]*Table1[[#This Row],[SumOfUnits]]*Table1[[#This Row],[Actuarial Factor 06/20/2023]]</f>
        <v>0</v>
      </c>
      <c r="P31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134620.23964650446</v>
      </c>
      <c r="Q3141" s="166">
        <f>Table1[[#This Row],[Trended Medicare Pricing for all RHCs]]-Table1[[#This Row],[SumOfSFY24 Estimated Payment 5/04/23]]</f>
        <v>41821.078435021511</v>
      </c>
      <c r="R3141" s="24">
        <f>Table1[[#This Row],[SumOfUnits]]*Table1[[#This Row],[Actuarial Factor 06/20/2023]]</f>
        <v>857.83915507919289</v>
      </c>
      <c r="S3141" s="23"/>
    </row>
    <row r="3142" spans="1:19" x14ac:dyDescent="0.25">
      <c r="A3142" s="192" t="s">
        <v>383</v>
      </c>
      <c r="B3142" s="193" t="s">
        <v>384</v>
      </c>
      <c r="C3142" s="192" t="s">
        <v>78</v>
      </c>
      <c r="D3142" s="192" t="s">
        <v>30</v>
      </c>
      <c r="E3142" s="192" t="s">
        <v>64</v>
      </c>
      <c r="F3142" s="194">
        <v>20159.217500240924</v>
      </c>
      <c r="G3142">
        <v>188</v>
      </c>
      <c r="H3142">
        <v>188</v>
      </c>
      <c r="I3142" s="167">
        <v>18312.380287351509</v>
      </c>
      <c r="J3142" s="22">
        <v>0.90838745537284149</v>
      </c>
      <c r="K3142" s="22" t="s">
        <v>385</v>
      </c>
      <c r="L3142" s="22" t="s">
        <v>58</v>
      </c>
      <c r="M31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42" s="24" t="str">
        <f>IFERROR(IF(Table1[[#This Row],[Medicare Rate in CR]]&gt;0,"Y","N"),"N")</f>
        <v>N</v>
      </c>
      <c r="O3142" s="166">
        <f>Table1[[#This Row],[Medicare Rate in CR]]*Table1[[#This Row],[SumOfUnits]]*Table1[[#This Row],[Actuarial Factor 06/20/2023]]</f>
        <v>0</v>
      </c>
      <c r="P31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26565.078720519072</v>
      </c>
      <c r="Q3142" s="166">
        <f>Table1[[#This Row],[Trended Medicare Pricing for all RHCs]]-Table1[[#This Row],[SumOfSFY24 Estimated Payment 5/04/23]]</f>
        <v>8252.6984331675631</v>
      </c>
      <c r="R3142" s="24">
        <f>Table1[[#This Row],[SumOfUnits]]*Table1[[#This Row],[Actuarial Factor 06/20/2023]]</f>
        <v>170.77684161009421</v>
      </c>
      <c r="S3142" s="23"/>
    </row>
    <row r="3143" spans="1:19" x14ac:dyDescent="0.25">
      <c r="A3143" s="192" t="s">
        <v>383</v>
      </c>
      <c r="B3143" s="193" t="s">
        <v>384</v>
      </c>
      <c r="C3143" s="192" t="s">
        <v>78</v>
      </c>
      <c r="D3143" s="192" t="s">
        <v>30</v>
      </c>
      <c r="E3143" s="192" t="s">
        <v>77</v>
      </c>
      <c r="F3143" s="194">
        <v>109565.66445022727</v>
      </c>
      <c r="G3143">
        <v>1012</v>
      </c>
      <c r="H3143">
        <v>1012</v>
      </c>
      <c r="I3143" s="167">
        <v>139124.8756659613</v>
      </c>
      <c r="J3143" s="22">
        <v>1.2697853507670918</v>
      </c>
      <c r="K3143" s="22" t="s">
        <v>385</v>
      </c>
      <c r="L3143" s="22" t="s">
        <v>58</v>
      </c>
      <c r="M31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43" s="24" t="str">
        <f>IFERROR(IF(Table1[[#This Row],[Medicare Rate in CR]]&gt;0,"Y","N"),"N")</f>
        <v>N</v>
      </c>
      <c r="O3143" s="166">
        <f>Table1[[#This Row],[Medicare Rate in CR]]*Table1[[#This Row],[SumOfUnits]]*Table1[[#This Row],[Actuarial Factor 06/20/2023]]</f>
        <v>0</v>
      </c>
      <c r="P31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201823.20463284879</v>
      </c>
      <c r="Q3143" s="166">
        <f>Table1[[#This Row],[Trended Medicare Pricing for all RHCs]]-Table1[[#This Row],[SumOfSFY24 Estimated Payment 5/04/23]]</f>
        <v>62698.328966887493</v>
      </c>
      <c r="R3143" s="24">
        <f>Table1[[#This Row],[SumOfUnits]]*Table1[[#This Row],[Actuarial Factor 06/20/2023]]</f>
        <v>1285.0227749762969</v>
      </c>
      <c r="S3143" s="23"/>
    </row>
    <row r="3144" spans="1:19" x14ac:dyDescent="0.25">
      <c r="A3144" s="192" t="s">
        <v>383</v>
      </c>
      <c r="B3144" s="193" t="s">
        <v>384</v>
      </c>
      <c r="C3144" s="192" t="s">
        <v>78</v>
      </c>
      <c r="D3144" s="192" t="s">
        <v>32</v>
      </c>
      <c r="E3144" s="192" t="s">
        <v>94</v>
      </c>
      <c r="F3144" s="194">
        <v>107.8346342873663</v>
      </c>
      <c r="G3144">
        <v>1</v>
      </c>
      <c r="H3144">
        <v>1</v>
      </c>
      <c r="I3144" s="167">
        <v>114.28858026842791</v>
      </c>
      <c r="J3144" s="22">
        <v>1.0598503998619091</v>
      </c>
      <c r="K3144" s="22" t="s">
        <v>385</v>
      </c>
      <c r="L3144" s="22" t="s">
        <v>58</v>
      </c>
      <c r="M31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44" s="24" t="str">
        <f>IFERROR(IF(Table1[[#This Row],[Medicare Rate in CR]]&gt;0,"Y","N"),"N")</f>
        <v>N</v>
      </c>
      <c r="O3144" s="166">
        <f>Table1[[#This Row],[Medicare Rate in CR]]*Table1[[#This Row],[SumOfUnits]]*Table1[[#This Row],[Actuarial Factor 06/20/2023]]</f>
        <v>0</v>
      </c>
      <c r="P31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165.79412856471725</v>
      </c>
      <c r="Q3144" s="166">
        <f>Table1[[#This Row],[Trended Medicare Pricing for all RHCs]]-Table1[[#This Row],[SumOfSFY24 Estimated Payment 5/04/23]]</f>
        <v>51.505548296289348</v>
      </c>
      <c r="R3144" s="24">
        <f>Table1[[#This Row],[SumOfUnits]]*Table1[[#This Row],[Actuarial Factor 06/20/2023]]</f>
        <v>1.0598503998619091</v>
      </c>
      <c r="S3144" s="23"/>
    </row>
    <row r="3145" spans="1:19" x14ac:dyDescent="0.25">
      <c r="A3145" s="192" t="s">
        <v>383</v>
      </c>
      <c r="B3145" s="193" t="s">
        <v>384</v>
      </c>
      <c r="C3145" s="192" t="s">
        <v>78</v>
      </c>
      <c r="D3145" s="192" t="s">
        <v>32</v>
      </c>
      <c r="E3145" s="192" t="s">
        <v>80</v>
      </c>
      <c r="F3145" s="194">
        <v>107.8346342873663</v>
      </c>
      <c r="G3145">
        <v>1</v>
      </c>
      <c r="H3145">
        <v>1</v>
      </c>
      <c r="I3145" s="167">
        <v>139.33942986386114</v>
      </c>
      <c r="J3145" s="22">
        <v>1.2921584125981116</v>
      </c>
      <c r="K3145" s="22" t="s">
        <v>385</v>
      </c>
      <c r="L3145" s="22" t="s">
        <v>58</v>
      </c>
      <c r="M31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45" s="24" t="str">
        <f>IFERROR(IF(Table1[[#This Row],[Medicare Rate in CR]]&gt;0,"Y","N"),"N")</f>
        <v>N</v>
      </c>
      <c r="O3145" s="166">
        <f>Table1[[#This Row],[Medicare Rate in CR]]*Table1[[#This Row],[SumOfUnits]]*Table1[[#This Row],[Actuarial Factor 06/20/2023]]</f>
        <v>0</v>
      </c>
      <c r="P31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202.13445030750117</v>
      </c>
      <c r="Q3145" s="166">
        <f>Table1[[#This Row],[Trended Medicare Pricing for all RHCs]]-Table1[[#This Row],[SumOfSFY24 Estimated Payment 5/04/23]]</f>
        <v>62.795020443640027</v>
      </c>
      <c r="R3145" s="24">
        <f>Table1[[#This Row],[SumOfUnits]]*Table1[[#This Row],[Actuarial Factor 06/20/2023]]</f>
        <v>1.2921584125981116</v>
      </c>
      <c r="S3145" s="23"/>
    </row>
    <row r="3146" spans="1:19" x14ac:dyDescent="0.25">
      <c r="A3146" s="192" t="s">
        <v>383</v>
      </c>
      <c r="B3146" s="193" t="s">
        <v>384</v>
      </c>
      <c r="C3146" s="192" t="s">
        <v>78</v>
      </c>
      <c r="D3146" s="192" t="s">
        <v>32</v>
      </c>
      <c r="E3146" s="192" t="s">
        <v>81</v>
      </c>
      <c r="F3146" s="194">
        <v>970.51170858629655</v>
      </c>
      <c r="G3146">
        <v>9</v>
      </c>
      <c r="H3146">
        <v>9</v>
      </c>
      <c r="I3146" s="167">
        <v>1015.0516707097645</v>
      </c>
      <c r="J3146" s="22">
        <v>1.0458932764328495</v>
      </c>
      <c r="K3146" s="22" t="s">
        <v>385</v>
      </c>
      <c r="L3146" s="22" t="s">
        <v>58</v>
      </c>
      <c r="M31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46" s="24" t="str">
        <f>IFERROR(IF(Table1[[#This Row],[Medicare Rate in CR]]&gt;0,"Y","N"),"N")</f>
        <v>N</v>
      </c>
      <c r="O3146" s="166">
        <f>Table1[[#This Row],[Medicare Rate in CR]]*Table1[[#This Row],[SumOfUnits]]*Table1[[#This Row],[Actuarial Factor 06/20/2023]]</f>
        <v>0</v>
      </c>
      <c r="P31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1472.4971366187804</v>
      </c>
      <c r="Q3146" s="166">
        <f>Table1[[#This Row],[Trended Medicare Pricing for all RHCs]]-Table1[[#This Row],[SumOfSFY24 Estimated Payment 5/04/23]]</f>
        <v>457.44546590901587</v>
      </c>
      <c r="R3146" s="24">
        <f>Table1[[#This Row],[SumOfUnits]]*Table1[[#This Row],[Actuarial Factor 06/20/2023]]</f>
        <v>9.4130394878956452</v>
      </c>
      <c r="S3146" s="23"/>
    </row>
    <row r="3147" spans="1:19" x14ac:dyDescent="0.25">
      <c r="A3147" s="192" t="s">
        <v>383</v>
      </c>
      <c r="B3147" s="193" t="s">
        <v>384</v>
      </c>
      <c r="C3147" s="192" t="s">
        <v>78</v>
      </c>
      <c r="D3147" s="192" t="s">
        <v>32</v>
      </c>
      <c r="E3147" s="192" t="s">
        <v>65</v>
      </c>
      <c r="F3147" s="194">
        <v>961.71340464488765</v>
      </c>
      <c r="G3147">
        <v>9</v>
      </c>
      <c r="H3147">
        <v>9</v>
      </c>
      <c r="I3147" s="167">
        <v>1274.1236532695552</v>
      </c>
      <c r="J3147" s="22">
        <v>1.3248475555355548</v>
      </c>
      <c r="K3147" s="22" t="s">
        <v>385</v>
      </c>
      <c r="L3147" s="22" t="s">
        <v>58</v>
      </c>
      <c r="M31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47" s="24" t="str">
        <f>IFERROR(IF(Table1[[#This Row],[Medicare Rate in CR]]&gt;0,"Y","N"),"N")</f>
        <v>N</v>
      </c>
      <c r="O3147" s="166">
        <f>Table1[[#This Row],[Medicare Rate in CR]]*Table1[[#This Row],[SumOfUnits]]*Table1[[#This Row],[Actuarial Factor 06/20/2023]]</f>
        <v>0</v>
      </c>
      <c r="P31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1848.3230807608109</v>
      </c>
      <c r="Q3147" s="166">
        <f>Table1[[#This Row],[Trended Medicare Pricing for all RHCs]]-Table1[[#This Row],[SumOfSFY24 Estimated Payment 5/04/23]]</f>
        <v>574.19942749125562</v>
      </c>
      <c r="R3147" s="24">
        <f>Table1[[#This Row],[SumOfUnits]]*Table1[[#This Row],[Actuarial Factor 06/20/2023]]</f>
        <v>11.923627999819994</v>
      </c>
      <c r="S3147" s="23"/>
    </row>
    <row r="3148" spans="1:19" x14ac:dyDescent="0.25">
      <c r="A3148" s="192" t="s">
        <v>383</v>
      </c>
      <c r="B3148" s="193" t="s">
        <v>384</v>
      </c>
      <c r="C3148" s="192" t="s">
        <v>78</v>
      </c>
      <c r="D3148" s="192" t="s">
        <v>32</v>
      </c>
      <c r="E3148" s="192" t="s">
        <v>66</v>
      </c>
      <c r="F3148" s="194">
        <v>3286.3737110918401</v>
      </c>
      <c r="G3148">
        <v>31</v>
      </c>
      <c r="H3148">
        <v>31</v>
      </c>
      <c r="I3148" s="167">
        <v>3534.9989207537042</v>
      </c>
      <c r="J3148" s="22">
        <v>1.0756533588443484</v>
      </c>
      <c r="K3148" s="22" t="s">
        <v>385</v>
      </c>
      <c r="L3148" s="22" t="s">
        <v>58</v>
      </c>
      <c r="M31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48" s="24" t="str">
        <f>IFERROR(IF(Table1[[#This Row],[Medicare Rate in CR]]&gt;0,"Y","N"),"N")</f>
        <v>N</v>
      </c>
      <c r="O3148" s="166">
        <f>Table1[[#This Row],[Medicare Rate in CR]]*Table1[[#This Row],[SumOfUnits]]*Table1[[#This Row],[Actuarial Factor 06/20/2023]]</f>
        <v>0</v>
      </c>
      <c r="P31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5128.0894746181466</v>
      </c>
      <c r="Q3148" s="166">
        <f>Table1[[#This Row],[Trended Medicare Pricing for all RHCs]]-Table1[[#This Row],[SumOfSFY24 Estimated Payment 5/04/23]]</f>
        <v>1593.0905538644424</v>
      </c>
      <c r="R3148" s="24">
        <f>Table1[[#This Row],[SumOfUnits]]*Table1[[#This Row],[Actuarial Factor 06/20/2023]]</f>
        <v>33.345254124174801</v>
      </c>
      <c r="S3148" s="23"/>
    </row>
    <row r="3149" spans="1:19" x14ac:dyDescent="0.25">
      <c r="A3149" s="192" t="s">
        <v>383</v>
      </c>
      <c r="B3149" s="193" t="s">
        <v>384</v>
      </c>
      <c r="C3149" s="192" t="s">
        <v>78</v>
      </c>
      <c r="D3149" s="192" t="s">
        <v>31</v>
      </c>
      <c r="E3149" s="192" t="s">
        <v>67</v>
      </c>
      <c r="F3149" s="194">
        <v>1188.4359641514889</v>
      </c>
      <c r="G3149">
        <v>11</v>
      </c>
      <c r="H3149">
        <v>11</v>
      </c>
      <c r="I3149" s="167">
        <v>1248.5133929434312</v>
      </c>
      <c r="J3149" s="22">
        <v>1.0505516751462802</v>
      </c>
      <c r="K3149" s="22" t="s">
        <v>385</v>
      </c>
      <c r="L3149" s="22" t="s">
        <v>58</v>
      </c>
      <c r="M31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49" s="24" t="str">
        <f>IFERROR(IF(Table1[[#This Row],[Medicare Rate in CR]]&gt;0,"Y","N"),"N")</f>
        <v>N</v>
      </c>
      <c r="O3149" s="166">
        <f>Table1[[#This Row],[Medicare Rate in CR]]*Table1[[#This Row],[SumOfUnits]]*Table1[[#This Row],[Actuarial Factor 06/20/2023]]</f>
        <v>0</v>
      </c>
      <c r="P31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1811.1712429909066</v>
      </c>
      <c r="Q3149" s="166">
        <f>Table1[[#This Row],[Trended Medicare Pricing for all RHCs]]-Table1[[#This Row],[SumOfSFY24 Estimated Payment 5/04/23]]</f>
        <v>562.65785004747545</v>
      </c>
      <c r="R3149" s="24">
        <f>Table1[[#This Row],[SumOfUnits]]*Table1[[#This Row],[Actuarial Factor 06/20/2023]]</f>
        <v>11.556068426609082</v>
      </c>
      <c r="S3149" s="23"/>
    </row>
    <row r="3150" spans="1:19" x14ac:dyDescent="0.25">
      <c r="A3150" s="192" t="s">
        <v>383</v>
      </c>
      <c r="B3150" s="193" t="s">
        <v>384</v>
      </c>
      <c r="C3150" s="192" t="s">
        <v>78</v>
      </c>
      <c r="D3150" s="192" t="s">
        <v>31</v>
      </c>
      <c r="E3150" s="192" t="s">
        <v>82</v>
      </c>
      <c r="F3150" s="194">
        <v>215.6692685747326</v>
      </c>
      <c r="G3150">
        <v>2</v>
      </c>
      <c r="H3150">
        <v>2</v>
      </c>
      <c r="I3150" s="167">
        <v>238.07659699844032</v>
      </c>
      <c r="J3150" s="22">
        <v>1.1038967145008109</v>
      </c>
      <c r="K3150" s="22" t="s">
        <v>385</v>
      </c>
      <c r="L3150" s="22" t="s">
        <v>58</v>
      </c>
      <c r="M31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50" s="24" t="str">
        <f>IFERROR(IF(Table1[[#This Row],[Medicare Rate in CR]]&gt;0,"Y","N"),"N")</f>
        <v>N</v>
      </c>
      <c r="O3150" s="166">
        <f>Table1[[#This Row],[Medicare Rate in CR]]*Table1[[#This Row],[SumOfUnits]]*Table1[[#This Row],[Actuarial Factor 06/20/2023]]</f>
        <v>0</v>
      </c>
      <c r="P31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345.36873096422397</v>
      </c>
      <c r="Q3150" s="166">
        <f>Table1[[#This Row],[Trended Medicare Pricing for all RHCs]]-Table1[[#This Row],[SumOfSFY24 Estimated Payment 5/04/23]]</f>
        <v>107.29213396578365</v>
      </c>
      <c r="R3150" s="24">
        <f>Table1[[#This Row],[SumOfUnits]]*Table1[[#This Row],[Actuarial Factor 06/20/2023]]</f>
        <v>2.2077934290016219</v>
      </c>
      <c r="S3150" s="23"/>
    </row>
    <row r="3151" spans="1:19" x14ac:dyDescent="0.25">
      <c r="A3151" s="192" t="s">
        <v>383</v>
      </c>
      <c r="B3151" s="193" t="s">
        <v>384</v>
      </c>
      <c r="C3151" s="192" t="s">
        <v>78</v>
      </c>
      <c r="D3151" s="192" t="s">
        <v>31</v>
      </c>
      <c r="E3151" s="192" t="s">
        <v>68</v>
      </c>
      <c r="F3151" s="194">
        <v>1192.9459381324082</v>
      </c>
      <c r="G3151">
        <v>11</v>
      </c>
      <c r="H3151">
        <v>11</v>
      </c>
      <c r="I3151" s="167">
        <v>1135.2981930937447</v>
      </c>
      <c r="J3151" s="22">
        <v>0.95167614625612229</v>
      </c>
      <c r="K3151" s="22" t="s">
        <v>385</v>
      </c>
      <c r="L3151" s="22" t="s">
        <v>58</v>
      </c>
      <c r="M31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51" s="24" t="str">
        <f>IFERROR(IF(Table1[[#This Row],[Medicare Rate in CR]]&gt;0,"Y","N"),"N")</f>
        <v>N</v>
      </c>
      <c r="O3151" s="166">
        <f>Table1[[#This Row],[Medicare Rate in CR]]*Table1[[#This Row],[SumOfUnits]]*Table1[[#This Row],[Actuarial Factor 06/20/2023]]</f>
        <v>0</v>
      </c>
      <c r="P31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1646.9342268754447</v>
      </c>
      <c r="Q3151" s="166">
        <f>Table1[[#This Row],[Trended Medicare Pricing for all RHCs]]-Table1[[#This Row],[SumOfSFY24 Estimated Payment 5/04/23]]</f>
        <v>511.63603378170001</v>
      </c>
      <c r="R3151" s="24">
        <f>Table1[[#This Row],[SumOfUnits]]*Table1[[#This Row],[Actuarial Factor 06/20/2023]]</f>
        <v>10.468437608817345</v>
      </c>
      <c r="S3151" s="23"/>
    </row>
    <row r="3152" spans="1:19" x14ac:dyDescent="0.25">
      <c r="A3152" s="192" t="s">
        <v>383</v>
      </c>
      <c r="B3152" s="193" t="s">
        <v>384</v>
      </c>
      <c r="C3152" s="192" t="s">
        <v>78</v>
      </c>
      <c r="D3152" s="192" t="s">
        <v>31</v>
      </c>
      <c r="E3152" s="192" t="s">
        <v>69</v>
      </c>
      <c r="F3152" s="194">
        <v>13505.974751855085</v>
      </c>
      <c r="G3152">
        <v>125</v>
      </c>
      <c r="H3152">
        <v>125</v>
      </c>
      <c r="I3152" s="167">
        <v>14458.067662044343</v>
      </c>
      <c r="J3152" s="22">
        <v>1.0704942018389665</v>
      </c>
      <c r="K3152" s="22" t="s">
        <v>385</v>
      </c>
      <c r="L3152" s="22" t="s">
        <v>58</v>
      </c>
      <c r="M31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52" s="24" t="str">
        <f>IFERROR(IF(Table1[[#This Row],[Medicare Rate in CR]]&gt;0,"Y","N"),"N")</f>
        <v>N</v>
      </c>
      <c r="O3152" s="166">
        <f>Table1[[#This Row],[Medicare Rate in CR]]*Table1[[#This Row],[SumOfUnits]]*Table1[[#This Row],[Actuarial Factor 06/20/2023]]</f>
        <v>0</v>
      </c>
      <c r="P31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20973.772910017913</v>
      </c>
      <c r="Q3152" s="166">
        <f>Table1[[#This Row],[Trended Medicare Pricing for all RHCs]]-Table1[[#This Row],[SumOfSFY24 Estimated Payment 5/04/23]]</f>
        <v>6515.7052479735703</v>
      </c>
      <c r="R3152" s="24">
        <f>Table1[[#This Row],[SumOfUnits]]*Table1[[#This Row],[Actuarial Factor 06/20/2023]]</f>
        <v>133.81177522987082</v>
      </c>
      <c r="S3152" s="23"/>
    </row>
    <row r="3153" spans="1:19" x14ac:dyDescent="0.25">
      <c r="A3153" s="192" t="s">
        <v>383</v>
      </c>
      <c r="B3153" s="193" t="s">
        <v>384</v>
      </c>
      <c r="C3153" s="192" t="s">
        <v>79</v>
      </c>
      <c r="D3153" s="192" t="s">
        <v>31</v>
      </c>
      <c r="E3153" s="192" t="s">
        <v>67</v>
      </c>
      <c r="F3153" s="194">
        <v>217.92425556519225</v>
      </c>
      <c r="G3153">
        <v>2</v>
      </c>
      <c r="H3153">
        <v>2</v>
      </c>
      <c r="I3153" s="167">
        <v>243.65565247858976</v>
      </c>
      <c r="J3153" s="22">
        <v>1.1180749561202468</v>
      </c>
      <c r="K3153" s="22" t="s">
        <v>385</v>
      </c>
      <c r="L3153" s="22" t="s">
        <v>58</v>
      </c>
      <c r="M31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53" s="24" t="str">
        <f>IFERROR(IF(Table1[[#This Row],[Medicare Rate in CR]]&gt;0,"Y","N"),"N")</f>
        <v>N</v>
      </c>
      <c r="O3153" s="166">
        <f>Table1[[#This Row],[Medicare Rate in CR]]*Table1[[#This Row],[SumOfUnits]]*Table1[[#This Row],[Actuarial Factor 06/20/2023]]</f>
        <v>0</v>
      </c>
      <c r="P31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292.72094455596505</v>
      </c>
      <c r="Q3153" s="166">
        <f>Table1[[#This Row],[Trended Medicare Pricing for all RHCs]]-Table1[[#This Row],[SumOfSFY24 Estimated Payment 5/04/23]]</f>
        <v>49.06529207737529</v>
      </c>
      <c r="R3153" s="24">
        <f>Table1[[#This Row],[SumOfUnits]]*Table1[[#This Row],[Actuarial Factor 06/20/2023]]</f>
        <v>2.2361499122404935</v>
      </c>
      <c r="S3153" s="23"/>
    </row>
    <row r="3154" spans="1:19" x14ac:dyDescent="0.25">
      <c r="A3154" s="192" t="s">
        <v>383</v>
      </c>
      <c r="B3154" s="193" t="s">
        <v>384</v>
      </c>
      <c r="C3154" s="192" t="s">
        <v>55</v>
      </c>
      <c r="D3154" s="192" t="s">
        <v>30</v>
      </c>
      <c r="E3154" s="192" t="s">
        <v>62</v>
      </c>
      <c r="F3154" s="194">
        <v>325.75888985255858</v>
      </c>
      <c r="G3154">
        <v>3</v>
      </c>
      <c r="H3154">
        <v>3</v>
      </c>
      <c r="I3154" s="167">
        <v>341.62721998596874</v>
      </c>
      <c r="J3154" s="22">
        <v>1.0487118866981413</v>
      </c>
      <c r="K3154" s="22" t="s">
        <v>385</v>
      </c>
      <c r="L3154" s="22" t="s">
        <v>58</v>
      </c>
      <c r="M31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54" s="24" t="str">
        <f>IFERROR(IF(Table1[[#This Row],[Medicare Rate in CR]]&gt;0,"Y","N"),"N")</f>
        <v>N</v>
      </c>
      <c r="O3154" s="166">
        <f>Table1[[#This Row],[Medicare Rate in CR]]*Table1[[#This Row],[SumOfUnits]]*Table1[[#This Row],[Actuarial Factor 06/20/2023]]</f>
        <v>0</v>
      </c>
      <c r="P31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495.52917472560796</v>
      </c>
      <c r="Q3154" s="166">
        <f>Table1[[#This Row],[Trended Medicare Pricing for all RHCs]]-Table1[[#This Row],[SumOfSFY24 Estimated Payment 5/04/23]]</f>
        <v>153.90195473963922</v>
      </c>
      <c r="R3154" s="24">
        <f>Table1[[#This Row],[SumOfUnits]]*Table1[[#This Row],[Actuarial Factor 06/20/2023]]</f>
        <v>3.1461356600944237</v>
      </c>
      <c r="S3154" s="23"/>
    </row>
    <row r="3155" spans="1:19" x14ac:dyDescent="0.25">
      <c r="A3155" s="192" t="s">
        <v>383</v>
      </c>
      <c r="B3155" s="193" t="s">
        <v>384</v>
      </c>
      <c r="C3155" s="192" t="s">
        <v>55</v>
      </c>
      <c r="D3155" s="192" t="s">
        <v>30</v>
      </c>
      <c r="E3155" s="192" t="s">
        <v>63</v>
      </c>
      <c r="F3155" s="194">
        <v>1296.2705984388551</v>
      </c>
      <c r="G3155">
        <v>12</v>
      </c>
      <c r="H3155">
        <v>12</v>
      </c>
      <c r="I3155" s="167">
        <v>1299.6998229196784</v>
      </c>
      <c r="J3155" s="22">
        <v>1.0026454541859957</v>
      </c>
      <c r="K3155" s="22" t="s">
        <v>385</v>
      </c>
      <c r="L3155" s="22" t="s">
        <v>58</v>
      </c>
      <c r="M31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55" s="24" t="str">
        <f>IFERROR(IF(Table1[[#This Row],[Medicare Rate in CR]]&gt;0,"Y","N"),"N")</f>
        <v>N</v>
      </c>
      <c r="O3155" s="166">
        <f>Table1[[#This Row],[Medicare Rate in CR]]*Table1[[#This Row],[SumOfUnits]]*Table1[[#This Row],[Actuarial Factor 06/20/2023]]</f>
        <v>0</v>
      </c>
      <c r="P31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1885.2103783441464</v>
      </c>
      <c r="Q3155" s="166">
        <f>Table1[[#This Row],[Trended Medicare Pricing for all RHCs]]-Table1[[#This Row],[SumOfSFY24 Estimated Payment 5/04/23]]</f>
        <v>585.51055542446807</v>
      </c>
      <c r="R3155" s="24">
        <f>Table1[[#This Row],[SumOfUnits]]*Table1[[#This Row],[Actuarial Factor 06/20/2023]]</f>
        <v>12.031745450231949</v>
      </c>
      <c r="S3155" s="23"/>
    </row>
    <row r="3156" spans="1:19" x14ac:dyDescent="0.25">
      <c r="A3156" s="192" t="s">
        <v>383</v>
      </c>
      <c r="B3156" s="193" t="s">
        <v>384</v>
      </c>
      <c r="C3156" s="192" t="s">
        <v>55</v>
      </c>
      <c r="D3156" s="192" t="s">
        <v>30</v>
      </c>
      <c r="E3156" s="192" t="s">
        <v>77</v>
      </c>
      <c r="F3156" s="194">
        <v>653.77276669557671</v>
      </c>
      <c r="G3156">
        <v>6</v>
      </c>
      <c r="H3156">
        <v>6</v>
      </c>
      <c r="I3156" s="167">
        <v>828.1285903687475</v>
      </c>
      <c r="J3156" s="22">
        <v>1.2666917812352958</v>
      </c>
      <c r="K3156" s="22" t="s">
        <v>385</v>
      </c>
      <c r="L3156" s="22" t="s">
        <v>58</v>
      </c>
      <c r="M31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56" s="24" t="str">
        <f>IFERROR(IF(Table1[[#This Row],[Medicare Rate in CR]]&gt;0,"Y","N"),"N")</f>
        <v>N</v>
      </c>
      <c r="O3156" s="166">
        <f>Table1[[#This Row],[Medicare Rate in CR]]*Table1[[#This Row],[SumOfUnits]]*Table1[[#This Row],[Actuarial Factor 06/20/2023]]</f>
        <v>0</v>
      </c>
      <c r="P31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1201.1978347889283</v>
      </c>
      <c r="Q3156" s="166">
        <f>Table1[[#This Row],[Trended Medicare Pricing for all RHCs]]-Table1[[#This Row],[SumOfSFY24 Estimated Payment 5/04/23]]</f>
        <v>373.06924442018078</v>
      </c>
      <c r="R3156" s="24">
        <f>Table1[[#This Row],[SumOfUnits]]*Table1[[#This Row],[Actuarial Factor 06/20/2023]]</f>
        <v>7.6001506874117748</v>
      </c>
      <c r="S3156" s="23"/>
    </row>
    <row r="3157" spans="1:19" x14ac:dyDescent="0.25">
      <c r="A3157" s="192" t="s">
        <v>383</v>
      </c>
      <c r="B3157" s="193" t="s">
        <v>384</v>
      </c>
      <c r="C3157" s="192" t="s">
        <v>83</v>
      </c>
      <c r="D3157" s="192" t="s">
        <v>30</v>
      </c>
      <c r="E3157" s="192" t="s">
        <v>59</v>
      </c>
      <c r="F3157" s="194">
        <v>107.8346342873663</v>
      </c>
      <c r="G3157">
        <v>1</v>
      </c>
      <c r="H3157">
        <v>1</v>
      </c>
      <c r="I3157" s="167">
        <v>98.541207086852893</v>
      </c>
      <c r="J3157" s="22">
        <v>0.91381778904403255</v>
      </c>
      <c r="K3157" s="22" t="s">
        <v>385</v>
      </c>
      <c r="L3157" s="22" t="s">
        <v>58</v>
      </c>
      <c r="M31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57" s="24" t="str">
        <f>IFERROR(IF(Table1[[#This Row],[Medicare Rate in CR]]&gt;0,"Y","N"),"N")</f>
        <v>N</v>
      </c>
      <c r="O3157" s="166">
        <f>Table1[[#This Row],[Medicare Rate in CR]]*Table1[[#This Row],[SumOfUnits]]*Table1[[#This Row],[Actuarial Factor 06/20/2023]]</f>
        <v>0</v>
      </c>
      <c r="P31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101.01505524436496</v>
      </c>
      <c r="Q3157" s="166">
        <f>Table1[[#This Row],[Trended Medicare Pricing for all RHCs]]-Table1[[#This Row],[SumOfSFY24 Estimated Payment 5/04/23]]</f>
        <v>2.4738481575120659</v>
      </c>
      <c r="R3157" s="24">
        <f>Table1[[#This Row],[SumOfUnits]]*Table1[[#This Row],[Actuarial Factor 06/20/2023]]</f>
        <v>0.91381778904403255</v>
      </c>
      <c r="S3157" s="23"/>
    </row>
    <row r="3158" spans="1:19" x14ac:dyDescent="0.25">
      <c r="A3158" s="192" t="s">
        <v>383</v>
      </c>
      <c r="B3158" s="193" t="s">
        <v>384</v>
      </c>
      <c r="C3158" s="192" t="s">
        <v>83</v>
      </c>
      <c r="D3158" s="192" t="s">
        <v>30</v>
      </c>
      <c r="E3158" s="192" t="s">
        <v>62</v>
      </c>
      <c r="F3158" s="194">
        <v>107.8346342873663</v>
      </c>
      <c r="G3158">
        <v>1</v>
      </c>
      <c r="H3158">
        <v>1</v>
      </c>
      <c r="I3158" s="167">
        <v>102.7543613610444</v>
      </c>
      <c r="J3158" s="22">
        <v>0.95288830012829107</v>
      </c>
      <c r="K3158" s="22" t="s">
        <v>385</v>
      </c>
      <c r="L3158" s="22" t="s">
        <v>58</v>
      </c>
      <c r="M31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58" s="24" t="str">
        <f>IFERROR(IF(Table1[[#This Row],[Medicare Rate in CR]]&gt;0,"Y","N"),"N")</f>
        <v>N</v>
      </c>
      <c r="O3158" s="166">
        <f>Table1[[#This Row],[Medicare Rate in CR]]*Table1[[#This Row],[SumOfUnits]]*Table1[[#This Row],[Actuarial Factor 06/20/2023]]</f>
        <v>0</v>
      </c>
      <c r="P31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105.33397952327476</v>
      </c>
      <c r="Q3158" s="166">
        <f>Table1[[#This Row],[Trended Medicare Pricing for all RHCs]]-Table1[[#This Row],[SumOfSFY24 Estimated Payment 5/04/23]]</f>
        <v>2.5796181622303607</v>
      </c>
      <c r="R3158" s="24">
        <f>Table1[[#This Row],[SumOfUnits]]*Table1[[#This Row],[Actuarial Factor 06/20/2023]]</f>
        <v>0.95288830012829107</v>
      </c>
      <c r="S3158" s="23"/>
    </row>
    <row r="3159" spans="1:19" x14ac:dyDescent="0.25">
      <c r="A3159" s="192" t="s">
        <v>383</v>
      </c>
      <c r="B3159" s="193" t="s">
        <v>384</v>
      </c>
      <c r="C3159" s="192" t="s">
        <v>84</v>
      </c>
      <c r="D3159" s="192" t="s">
        <v>30</v>
      </c>
      <c r="E3159" s="192" t="s">
        <v>59</v>
      </c>
      <c r="F3159" s="194">
        <v>107.8346342873663</v>
      </c>
      <c r="G3159">
        <v>1</v>
      </c>
      <c r="H3159">
        <v>1</v>
      </c>
      <c r="I3159" s="167">
        <v>117.10875825204474</v>
      </c>
      <c r="J3159" s="22">
        <v>1.0860032032005971</v>
      </c>
      <c r="K3159" s="22" t="s">
        <v>385</v>
      </c>
      <c r="L3159" s="22" t="s">
        <v>58</v>
      </c>
      <c r="M31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59" s="24" t="str">
        <f>IFERROR(IF(Table1[[#This Row],[Medicare Rate in CR]]&gt;0,"Y","N"),"N")</f>
        <v>N</v>
      </c>
      <c r="O3159" s="166">
        <f>Table1[[#This Row],[Medicare Rate in CR]]*Table1[[#This Row],[SumOfUnits]]*Table1[[#This Row],[Actuarial Factor 06/20/2023]]</f>
        <v>0</v>
      </c>
      <c r="P31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296.05882658397883</v>
      </c>
      <c r="Q3159" s="166">
        <f>Table1[[#This Row],[Trended Medicare Pricing for all RHCs]]-Table1[[#This Row],[SumOfSFY24 Estimated Payment 5/04/23]]</f>
        <v>178.95006833193409</v>
      </c>
      <c r="R3159" s="24">
        <f>Table1[[#This Row],[SumOfUnits]]*Table1[[#This Row],[Actuarial Factor 06/20/2023]]</f>
        <v>1.0860032032005971</v>
      </c>
      <c r="S3159" s="23"/>
    </row>
    <row r="3160" spans="1:19" x14ac:dyDescent="0.25">
      <c r="A3160" s="192" t="s">
        <v>383</v>
      </c>
      <c r="B3160" s="193" t="s">
        <v>384</v>
      </c>
      <c r="C3160" s="192" t="s">
        <v>84</v>
      </c>
      <c r="D3160" s="192" t="s">
        <v>30</v>
      </c>
      <c r="E3160" s="192" t="s">
        <v>77</v>
      </c>
      <c r="F3160" s="194">
        <v>215.6692685747326</v>
      </c>
      <c r="G3160">
        <v>2</v>
      </c>
      <c r="H3160">
        <v>2</v>
      </c>
      <c r="I3160" s="167">
        <v>307.96921694981398</v>
      </c>
      <c r="J3160" s="22">
        <v>1.4279698678678372</v>
      </c>
      <c r="K3160" s="22" t="s">
        <v>385</v>
      </c>
      <c r="L3160" s="22" t="s">
        <v>58</v>
      </c>
      <c r="M31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60" s="24" t="str">
        <f>IFERROR(IF(Table1[[#This Row],[Medicare Rate in CR]]&gt;0,"Y","N"),"N")</f>
        <v>N</v>
      </c>
      <c r="O3160" s="166">
        <f>Table1[[#This Row],[Medicare Rate in CR]]*Table1[[#This Row],[SumOfUnits]]*Table1[[#This Row],[Actuarial Factor 06/20/2023]]</f>
        <v>0</v>
      </c>
      <c r="P31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778.56691809433278</v>
      </c>
      <c r="Q3160" s="166">
        <f>Table1[[#This Row],[Trended Medicare Pricing for all RHCs]]-Table1[[#This Row],[SumOfSFY24 Estimated Payment 5/04/23]]</f>
        <v>470.59770114451879</v>
      </c>
      <c r="R3160" s="24">
        <f>Table1[[#This Row],[SumOfUnits]]*Table1[[#This Row],[Actuarial Factor 06/20/2023]]</f>
        <v>2.8559397357356744</v>
      </c>
      <c r="S3160" s="23"/>
    </row>
    <row r="3161" spans="1:19" x14ac:dyDescent="0.25">
      <c r="A3161" s="192" t="s">
        <v>383</v>
      </c>
      <c r="B3161" s="193" t="s">
        <v>384</v>
      </c>
      <c r="C3161" s="192" t="s">
        <v>84</v>
      </c>
      <c r="D3161" s="192" t="s">
        <v>31</v>
      </c>
      <c r="E3161" s="192" t="s">
        <v>69</v>
      </c>
      <c r="F3161" s="194">
        <v>107.8346342873663</v>
      </c>
      <c r="G3161">
        <v>1</v>
      </c>
      <c r="H3161">
        <v>1</v>
      </c>
      <c r="I3161" s="167">
        <v>114.19916531421266</v>
      </c>
      <c r="J3161" s="22">
        <v>1.0590212139996289</v>
      </c>
      <c r="K3161" s="22" t="s">
        <v>385</v>
      </c>
      <c r="L3161" s="22" t="s">
        <v>58</v>
      </c>
      <c r="M31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61" s="24" t="str">
        <f>IFERROR(IF(Table1[[#This Row],[Medicare Rate in CR]]&gt;0,"Y","N"),"N")</f>
        <v>N</v>
      </c>
      <c r="O3161" s="166">
        <f>Table1[[#This Row],[Medicare Rate in CR]]*Table1[[#This Row],[SumOfUnits]]*Table1[[#This Row],[Actuarial Factor 06/20/2023]]</f>
        <v>0</v>
      </c>
      <c r="P31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288.70317971461623</v>
      </c>
      <c r="Q3161" s="166">
        <f>Table1[[#This Row],[Trended Medicare Pricing for all RHCs]]-Table1[[#This Row],[SumOfSFY24 Estimated Payment 5/04/23]]</f>
        <v>174.50401440040355</v>
      </c>
      <c r="R3161" s="24">
        <f>Table1[[#This Row],[SumOfUnits]]*Table1[[#This Row],[Actuarial Factor 06/20/2023]]</f>
        <v>1.0590212139996289</v>
      </c>
      <c r="S3161" s="23"/>
    </row>
    <row r="3162" spans="1:19" x14ac:dyDescent="0.25">
      <c r="A3162" s="192" t="s">
        <v>383</v>
      </c>
      <c r="B3162" s="193" t="s">
        <v>384</v>
      </c>
      <c r="C3162" s="192" t="s">
        <v>85</v>
      </c>
      <c r="D3162" s="192" t="s">
        <v>30</v>
      </c>
      <c r="E3162" s="192" t="s">
        <v>56</v>
      </c>
      <c r="F3162" s="194">
        <v>2500.4914715235623</v>
      </c>
      <c r="G3162">
        <v>23</v>
      </c>
      <c r="H3162">
        <v>23</v>
      </c>
      <c r="I3162" s="167">
        <v>2604.1111270451515</v>
      </c>
      <c r="J3162" s="22">
        <v>1.0414397156325645</v>
      </c>
      <c r="K3162" s="22" t="s">
        <v>385</v>
      </c>
      <c r="L3162" s="22" t="s">
        <v>58</v>
      </c>
      <c r="M31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62" s="24" t="str">
        <f>IFERROR(IF(Table1[[#This Row],[Medicare Rate in CR]]&gt;0,"Y","N"),"N")</f>
        <v>N</v>
      </c>
      <c r="O3162" s="166">
        <f>Table1[[#This Row],[Medicare Rate in CR]]*Table1[[#This Row],[SumOfUnits]]*Table1[[#This Row],[Actuarial Factor 06/20/2023]]</f>
        <v>0</v>
      </c>
      <c r="P31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3027.3703927598899</v>
      </c>
      <c r="Q3162" s="166">
        <f>Table1[[#This Row],[Trended Medicare Pricing for all RHCs]]-Table1[[#This Row],[SumOfSFY24 Estimated Payment 5/04/23]]</f>
        <v>423.25926571473838</v>
      </c>
      <c r="R3162" s="24">
        <f>Table1[[#This Row],[SumOfUnits]]*Table1[[#This Row],[Actuarial Factor 06/20/2023]]</f>
        <v>23.953113459548984</v>
      </c>
      <c r="S3162" s="23"/>
    </row>
    <row r="3163" spans="1:19" x14ac:dyDescent="0.25">
      <c r="A3163" s="192" t="s">
        <v>383</v>
      </c>
      <c r="B3163" s="193" t="s">
        <v>384</v>
      </c>
      <c r="C3163" s="192" t="s">
        <v>85</v>
      </c>
      <c r="D3163" s="192" t="s">
        <v>30</v>
      </c>
      <c r="E3163" s="192" t="s">
        <v>59</v>
      </c>
      <c r="F3163" s="194">
        <v>43658.639298448295</v>
      </c>
      <c r="G3163">
        <v>403</v>
      </c>
      <c r="H3163">
        <v>403</v>
      </c>
      <c r="I3163" s="167">
        <v>39162.176472203151</v>
      </c>
      <c r="J3163" s="22">
        <v>0.89700863566755829</v>
      </c>
      <c r="K3163" s="22" t="s">
        <v>385</v>
      </c>
      <c r="L3163" s="22" t="s">
        <v>58</v>
      </c>
      <c r="M31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63" s="24" t="str">
        <f>IFERROR(IF(Table1[[#This Row],[Medicare Rate in CR]]&gt;0,"Y","N"),"N")</f>
        <v>N</v>
      </c>
      <c r="O3163" s="166">
        <f>Table1[[#This Row],[Medicare Rate in CR]]*Table1[[#This Row],[SumOfUnits]]*Table1[[#This Row],[Actuarial Factor 06/20/2023]]</f>
        <v>0</v>
      </c>
      <c r="P31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45527.401782777357</v>
      </c>
      <c r="Q3163" s="166">
        <f>Table1[[#This Row],[Trended Medicare Pricing for all RHCs]]-Table1[[#This Row],[SumOfSFY24 Estimated Payment 5/04/23]]</f>
        <v>6365.2253105742057</v>
      </c>
      <c r="R3163" s="24">
        <f>Table1[[#This Row],[SumOfUnits]]*Table1[[#This Row],[Actuarial Factor 06/20/2023]]</f>
        <v>361.49448017402597</v>
      </c>
      <c r="S3163" s="23"/>
    </row>
    <row r="3164" spans="1:19" x14ac:dyDescent="0.25">
      <c r="A3164" s="192" t="s">
        <v>383</v>
      </c>
      <c r="B3164" s="193" t="s">
        <v>384</v>
      </c>
      <c r="C3164" s="192" t="s">
        <v>85</v>
      </c>
      <c r="D3164" s="192" t="s">
        <v>30</v>
      </c>
      <c r="E3164" s="192" t="s">
        <v>60</v>
      </c>
      <c r="F3164" s="194">
        <v>6946.5163342006445</v>
      </c>
      <c r="G3164">
        <v>64</v>
      </c>
      <c r="H3164">
        <v>64</v>
      </c>
      <c r="I3164" s="167">
        <v>5748.1017328398457</v>
      </c>
      <c r="J3164" s="22">
        <v>0.82747976918149668</v>
      </c>
      <c r="K3164" s="22" t="s">
        <v>385</v>
      </c>
      <c r="L3164" s="22" t="s">
        <v>58</v>
      </c>
      <c r="M31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64" s="24" t="str">
        <f>IFERROR(IF(Table1[[#This Row],[Medicare Rate in CR]]&gt;0,"Y","N"),"N")</f>
        <v>N</v>
      </c>
      <c r="O3164" s="166">
        <f>Table1[[#This Row],[Medicare Rate in CR]]*Table1[[#This Row],[SumOfUnits]]*Table1[[#This Row],[Actuarial Factor 06/20/2023]]</f>
        <v>0</v>
      </c>
      <c r="P31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6682.3695885499928</v>
      </c>
      <c r="Q3164" s="166">
        <f>Table1[[#This Row],[Trended Medicare Pricing for all RHCs]]-Table1[[#This Row],[SumOfSFY24 Estimated Payment 5/04/23]]</f>
        <v>934.26785571014716</v>
      </c>
      <c r="R3164" s="24">
        <f>Table1[[#This Row],[SumOfUnits]]*Table1[[#This Row],[Actuarial Factor 06/20/2023]]</f>
        <v>52.958705227615788</v>
      </c>
      <c r="S3164" s="23"/>
    </row>
    <row r="3165" spans="1:19" x14ac:dyDescent="0.25">
      <c r="A3165" s="192" t="s">
        <v>383</v>
      </c>
      <c r="B3165" s="193" t="s">
        <v>384</v>
      </c>
      <c r="C3165" s="192" t="s">
        <v>85</v>
      </c>
      <c r="D3165" s="192" t="s">
        <v>30</v>
      </c>
      <c r="E3165" s="192" t="s">
        <v>61</v>
      </c>
      <c r="F3165" s="194">
        <v>1633.3044232437119</v>
      </c>
      <c r="G3165">
        <v>15</v>
      </c>
      <c r="H3165">
        <v>15</v>
      </c>
      <c r="I3165" s="167">
        <v>1351.5263671488242</v>
      </c>
      <c r="J3165" s="22">
        <v>0.82747976918149668</v>
      </c>
      <c r="K3165" s="22" t="s">
        <v>385</v>
      </c>
      <c r="L3165" s="22" t="s">
        <v>58</v>
      </c>
      <c r="M31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65" s="24" t="str">
        <f>IFERROR(IF(Table1[[#This Row],[Medicare Rate in CR]]&gt;0,"Y","N"),"N")</f>
        <v>N</v>
      </c>
      <c r="O3165" s="166">
        <f>Table1[[#This Row],[Medicare Rate in CR]]*Table1[[#This Row],[SumOfUnits]]*Table1[[#This Row],[Actuarial Factor 06/20/2023]]</f>
        <v>0</v>
      </c>
      <c r="P31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1571.1967382833357</v>
      </c>
      <c r="Q3165" s="166">
        <f>Table1[[#This Row],[Trended Medicare Pricing for all RHCs]]-Table1[[#This Row],[SumOfSFY24 Estimated Payment 5/04/23]]</f>
        <v>219.67037113451147</v>
      </c>
      <c r="R3165" s="24">
        <f>Table1[[#This Row],[SumOfUnits]]*Table1[[#This Row],[Actuarial Factor 06/20/2023]]</f>
        <v>12.412196537722449</v>
      </c>
      <c r="S3165" s="23"/>
    </row>
    <row r="3166" spans="1:19" x14ac:dyDescent="0.25">
      <c r="A3166" s="192" t="s">
        <v>383</v>
      </c>
      <c r="B3166" s="193" t="s">
        <v>384</v>
      </c>
      <c r="C3166" s="192" t="s">
        <v>85</v>
      </c>
      <c r="D3166" s="192" t="s">
        <v>30</v>
      </c>
      <c r="E3166" s="192" t="s">
        <v>62</v>
      </c>
      <c r="F3166" s="194">
        <v>22242.054543702401</v>
      </c>
      <c r="G3166">
        <v>205</v>
      </c>
      <c r="H3166">
        <v>205</v>
      </c>
      <c r="I3166" s="167">
        <v>20299.713596814952</v>
      </c>
      <c r="J3166" s="22">
        <v>0.91267259312438831</v>
      </c>
      <c r="K3166" s="22" t="s">
        <v>385</v>
      </c>
      <c r="L3166" s="22" t="s">
        <v>58</v>
      </c>
      <c r="M31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66" s="24" t="str">
        <f>IFERROR(IF(Table1[[#This Row],[Medicare Rate in CR]]&gt;0,"Y","N"),"N")</f>
        <v>N</v>
      </c>
      <c r="O3166" s="166">
        <f>Table1[[#This Row],[Medicare Rate in CR]]*Table1[[#This Row],[SumOfUnits]]*Table1[[#This Row],[Actuarial Factor 06/20/2023]]</f>
        <v>0</v>
      </c>
      <c r="P31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23599.128042678734</v>
      </c>
      <c r="Q3166" s="166">
        <f>Table1[[#This Row],[Trended Medicare Pricing for all RHCs]]-Table1[[#This Row],[SumOfSFY24 Estimated Payment 5/04/23]]</f>
        <v>3299.414445863782</v>
      </c>
      <c r="R3166" s="24">
        <f>Table1[[#This Row],[SumOfUnits]]*Table1[[#This Row],[Actuarial Factor 06/20/2023]]</f>
        <v>187.09788159049961</v>
      </c>
      <c r="S3166" s="23"/>
    </row>
    <row r="3167" spans="1:19" x14ac:dyDescent="0.25">
      <c r="A3167" s="192" t="s">
        <v>383</v>
      </c>
      <c r="B3167" s="193" t="s">
        <v>384</v>
      </c>
      <c r="C3167" s="192" t="s">
        <v>85</v>
      </c>
      <c r="D3167" s="192" t="s">
        <v>30</v>
      </c>
      <c r="E3167" s="192" t="s">
        <v>63</v>
      </c>
      <c r="F3167" s="194">
        <v>54291.644984098872</v>
      </c>
      <c r="G3167">
        <v>500</v>
      </c>
      <c r="H3167">
        <v>500</v>
      </c>
      <c r="I3167" s="167">
        <v>48891.539189638454</v>
      </c>
      <c r="J3167" s="22">
        <v>0.90053523344076203</v>
      </c>
      <c r="K3167" s="22" t="s">
        <v>385</v>
      </c>
      <c r="L3167" s="22" t="s">
        <v>58</v>
      </c>
      <c r="M31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67" s="24" t="str">
        <f>IFERROR(IF(Table1[[#This Row],[Medicare Rate in CR]]&gt;0,"Y","N"),"N")</f>
        <v>N</v>
      </c>
      <c r="O3167" s="166">
        <f>Table1[[#This Row],[Medicare Rate in CR]]*Table1[[#This Row],[SumOfUnits]]*Table1[[#This Row],[Actuarial Factor 06/20/2023]]</f>
        <v>0</v>
      </c>
      <c r="P31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56838.126707411051</v>
      </c>
      <c r="Q3167" s="166">
        <f>Table1[[#This Row],[Trended Medicare Pricing for all RHCs]]-Table1[[#This Row],[SumOfSFY24 Estimated Payment 5/04/23]]</f>
        <v>7946.5875177725975</v>
      </c>
      <c r="R3167" s="24">
        <f>Table1[[#This Row],[SumOfUnits]]*Table1[[#This Row],[Actuarial Factor 06/20/2023]]</f>
        <v>450.267616720381</v>
      </c>
      <c r="S3167" s="23"/>
    </row>
    <row r="3168" spans="1:19" x14ac:dyDescent="0.25">
      <c r="A3168" s="192" t="s">
        <v>383</v>
      </c>
      <c r="B3168" s="193" t="s">
        <v>384</v>
      </c>
      <c r="C3168" s="192" t="s">
        <v>85</v>
      </c>
      <c r="D3168" s="192" t="s">
        <v>30</v>
      </c>
      <c r="E3168" s="192" t="s">
        <v>64</v>
      </c>
      <c r="F3168" s="194">
        <v>12141.206514406878</v>
      </c>
      <c r="G3168">
        <v>112</v>
      </c>
      <c r="H3168">
        <v>112</v>
      </c>
      <c r="I3168" s="167">
        <v>10743.782737188927</v>
      </c>
      <c r="J3168" s="22">
        <v>0.88490239618609945</v>
      </c>
      <c r="K3168" s="22" t="s">
        <v>385</v>
      </c>
      <c r="L3168" s="22" t="s">
        <v>58</v>
      </c>
      <c r="M31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68" s="24" t="str">
        <f>IFERROR(IF(Table1[[#This Row],[Medicare Rate in CR]]&gt;0,"Y","N"),"N")</f>
        <v>N</v>
      </c>
      <c r="O3168" s="166">
        <f>Table1[[#This Row],[Medicare Rate in CR]]*Table1[[#This Row],[SumOfUnits]]*Table1[[#This Row],[Actuarial Factor 06/20/2023]]</f>
        <v>0</v>
      </c>
      <c r="P31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12490.023727104417</v>
      </c>
      <c r="Q3168" s="166">
        <f>Table1[[#This Row],[Trended Medicare Pricing for all RHCs]]-Table1[[#This Row],[SumOfSFY24 Estimated Payment 5/04/23]]</f>
        <v>1746.24098991549</v>
      </c>
      <c r="R3168" s="24">
        <f>Table1[[#This Row],[SumOfUnits]]*Table1[[#This Row],[Actuarial Factor 06/20/2023]]</f>
        <v>99.10906837284314</v>
      </c>
      <c r="S3168" s="23"/>
    </row>
    <row r="3169" spans="1:19" x14ac:dyDescent="0.25">
      <c r="A3169" s="192" t="s">
        <v>383</v>
      </c>
      <c r="B3169" s="193" t="s">
        <v>384</v>
      </c>
      <c r="C3169" s="192" t="s">
        <v>85</v>
      </c>
      <c r="D3169" s="192" t="s">
        <v>30</v>
      </c>
      <c r="E3169" s="192" t="s">
        <v>77</v>
      </c>
      <c r="F3169" s="194">
        <v>32194.343259130761</v>
      </c>
      <c r="G3169">
        <v>297</v>
      </c>
      <c r="H3169">
        <v>297</v>
      </c>
      <c r="I3169" s="167">
        <v>38255.422127990161</v>
      </c>
      <c r="J3169" s="22">
        <v>1.1882653365553713</v>
      </c>
      <c r="K3169" s="22" t="s">
        <v>385</v>
      </c>
      <c r="L3169" s="22" t="s">
        <v>58</v>
      </c>
      <c r="M31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69" s="24" t="str">
        <f>IFERROR(IF(Table1[[#This Row],[Medicare Rate in CR]]&gt;0,"Y","N"),"N")</f>
        <v>N</v>
      </c>
      <c r="O3169" s="166">
        <f>Table1[[#This Row],[Medicare Rate in CR]]*Table1[[#This Row],[SumOfUnits]]*Table1[[#This Row],[Actuarial Factor 06/20/2023]]</f>
        <v>0</v>
      </c>
      <c r="P31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44473.268099054105</v>
      </c>
      <c r="Q3169" s="166">
        <f>Table1[[#This Row],[Trended Medicare Pricing for all RHCs]]-Table1[[#This Row],[SumOfSFY24 Estimated Payment 5/04/23]]</f>
        <v>6217.8459710639436</v>
      </c>
      <c r="R3169" s="24">
        <f>Table1[[#This Row],[SumOfUnits]]*Table1[[#This Row],[Actuarial Factor 06/20/2023]]</f>
        <v>352.91480495694526</v>
      </c>
      <c r="S3169" s="23"/>
    </row>
    <row r="3170" spans="1:19" x14ac:dyDescent="0.25">
      <c r="A3170" s="192" t="s">
        <v>383</v>
      </c>
      <c r="B3170" s="193" t="s">
        <v>384</v>
      </c>
      <c r="C3170" s="192" t="s">
        <v>85</v>
      </c>
      <c r="D3170" s="192" t="s">
        <v>32</v>
      </c>
      <c r="E3170" s="192" t="s">
        <v>81</v>
      </c>
      <c r="F3170" s="194">
        <v>323.50390286209893</v>
      </c>
      <c r="G3170">
        <v>3</v>
      </c>
      <c r="H3170">
        <v>3</v>
      </c>
      <c r="I3170" s="167">
        <v>346.27937652283254</v>
      </c>
      <c r="J3170" s="22">
        <v>1.0704024695196404</v>
      </c>
      <c r="K3170" s="22" t="s">
        <v>385</v>
      </c>
      <c r="L3170" s="22" t="s">
        <v>58</v>
      </c>
      <c r="M31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70" s="24" t="str">
        <f>IFERROR(IF(Table1[[#This Row],[Medicare Rate in CR]]&gt;0,"Y","N"),"N")</f>
        <v>N</v>
      </c>
      <c r="O3170" s="166">
        <f>Table1[[#This Row],[Medicare Rate in CR]]*Table1[[#This Row],[SumOfUnits]]*Table1[[#This Row],[Actuarial Factor 06/20/2023]]</f>
        <v>0</v>
      </c>
      <c r="P31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402.56190345382333</v>
      </c>
      <c r="Q3170" s="166">
        <f>Table1[[#This Row],[Trended Medicare Pricing for all RHCs]]-Table1[[#This Row],[SumOfSFY24 Estimated Payment 5/04/23]]</f>
        <v>56.282526930990798</v>
      </c>
      <c r="R3170" s="24">
        <f>Table1[[#This Row],[SumOfUnits]]*Table1[[#This Row],[Actuarial Factor 06/20/2023]]</f>
        <v>3.2112074085589208</v>
      </c>
      <c r="S3170" s="23"/>
    </row>
    <row r="3171" spans="1:19" x14ac:dyDescent="0.25">
      <c r="A3171" s="192" t="s">
        <v>383</v>
      </c>
      <c r="B3171" s="193" t="s">
        <v>384</v>
      </c>
      <c r="C3171" s="192" t="s">
        <v>85</v>
      </c>
      <c r="D3171" s="192" t="s">
        <v>32</v>
      </c>
      <c r="E3171" s="192" t="s">
        <v>65</v>
      </c>
      <c r="F3171" s="194">
        <v>867.18704827984959</v>
      </c>
      <c r="G3171">
        <v>8</v>
      </c>
      <c r="H3171">
        <v>8</v>
      </c>
      <c r="I3171" s="167">
        <v>1099.9302283629063</v>
      </c>
      <c r="J3171" s="22">
        <v>1.2683886717920034</v>
      </c>
      <c r="K3171" s="22" t="s">
        <v>385</v>
      </c>
      <c r="L3171" s="22" t="s">
        <v>58</v>
      </c>
      <c r="M31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71" s="24" t="str">
        <f>IFERROR(IF(Table1[[#This Row],[Medicare Rate in CR]]&gt;0,"Y","N"),"N")</f>
        <v>N</v>
      </c>
      <c r="O3171" s="166">
        <f>Table1[[#This Row],[Medicare Rate in CR]]*Table1[[#This Row],[SumOfUnits]]*Table1[[#This Row],[Actuarial Factor 06/20/2023]]</f>
        <v>0</v>
      </c>
      <c r="P31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1278.7074149273628</v>
      </c>
      <c r="Q3171" s="166">
        <f>Table1[[#This Row],[Trended Medicare Pricing for all RHCs]]-Table1[[#This Row],[SumOfSFY24 Estimated Payment 5/04/23]]</f>
        <v>178.77718656445654</v>
      </c>
      <c r="R3171" s="24">
        <f>Table1[[#This Row],[SumOfUnits]]*Table1[[#This Row],[Actuarial Factor 06/20/2023]]</f>
        <v>10.147109374336027</v>
      </c>
      <c r="S3171" s="23"/>
    </row>
    <row r="3172" spans="1:19" x14ac:dyDescent="0.25">
      <c r="A3172" s="192" t="s">
        <v>383</v>
      </c>
      <c r="B3172" s="193" t="s">
        <v>384</v>
      </c>
      <c r="C3172" s="192" t="s">
        <v>85</v>
      </c>
      <c r="D3172" s="192" t="s">
        <v>32</v>
      </c>
      <c r="E3172" s="192" t="s">
        <v>66</v>
      </c>
      <c r="F3172" s="194">
        <v>539.17317143683147</v>
      </c>
      <c r="G3172">
        <v>5</v>
      </c>
      <c r="H3172">
        <v>5</v>
      </c>
      <c r="I3172" s="167">
        <v>542.49589018934967</v>
      </c>
      <c r="J3172" s="22">
        <v>1.0061626188552066</v>
      </c>
      <c r="K3172" s="22" t="s">
        <v>385</v>
      </c>
      <c r="L3172" s="22" t="s">
        <v>58</v>
      </c>
      <c r="M31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72" s="24" t="str">
        <f>IFERROR(IF(Table1[[#This Row],[Medicare Rate in CR]]&gt;0,"Y","N"),"N")</f>
        <v>N</v>
      </c>
      <c r="O3172" s="166">
        <f>Table1[[#This Row],[Medicare Rate in CR]]*Table1[[#This Row],[SumOfUnits]]*Table1[[#This Row],[Actuarial Factor 06/20/2023]]</f>
        <v>0</v>
      </c>
      <c r="P31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630.67047296737042</v>
      </c>
      <c r="Q3172" s="166">
        <f>Table1[[#This Row],[Trended Medicare Pricing for all RHCs]]-Table1[[#This Row],[SumOfSFY24 Estimated Payment 5/04/23]]</f>
        <v>88.174582778020749</v>
      </c>
      <c r="R3172" s="24">
        <f>Table1[[#This Row],[SumOfUnits]]*Table1[[#This Row],[Actuarial Factor 06/20/2023]]</f>
        <v>5.0308130942760334</v>
      </c>
      <c r="S3172" s="23"/>
    </row>
    <row r="3173" spans="1:19" x14ac:dyDescent="0.25">
      <c r="A3173" s="192" t="s">
        <v>383</v>
      </c>
      <c r="B3173" s="193" t="s">
        <v>384</v>
      </c>
      <c r="C3173" s="192" t="s">
        <v>85</v>
      </c>
      <c r="D3173" s="192" t="s">
        <v>31</v>
      </c>
      <c r="E3173" s="192" t="s">
        <v>68</v>
      </c>
      <c r="F3173" s="194">
        <v>107.8346342873663</v>
      </c>
      <c r="G3173">
        <v>1</v>
      </c>
      <c r="H3173">
        <v>1</v>
      </c>
      <c r="I3173" s="167">
        <v>87.939890001126358</v>
      </c>
      <c r="J3173" s="22">
        <v>0.81550691558685273</v>
      </c>
      <c r="K3173" s="22" t="s">
        <v>385</v>
      </c>
      <c r="L3173" s="22" t="s">
        <v>58</v>
      </c>
      <c r="M31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73" s="24" t="str">
        <f>IFERROR(IF(Table1[[#This Row],[Medicare Rate in CR]]&gt;0,"Y","N"),"N")</f>
        <v>N</v>
      </c>
      <c r="O3173" s="166">
        <f>Table1[[#This Row],[Medicare Rate in CR]]*Table1[[#This Row],[SumOfUnits]]*Table1[[#This Row],[Actuarial Factor 06/20/2023]]</f>
        <v>0</v>
      </c>
      <c r="P31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102.23320217292533</v>
      </c>
      <c r="Q3173" s="166">
        <f>Table1[[#This Row],[Trended Medicare Pricing for all RHCs]]-Table1[[#This Row],[SumOfSFY24 Estimated Payment 5/04/23]]</f>
        <v>14.293312171798974</v>
      </c>
      <c r="R3173" s="24">
        <f>Table1[[#This Row],[SumOfUnits]]*Table1[[#This Row],[Actuarial Factor 06/20/2023]]</f>
        <v>0.81550691558685273</v>
      </c>
      <c r="S3173" s="23"/>
    </row>
    <row r="3174" spans="1:19" x14ac:dyDescent="0.25">
      <c r="A3174" s="192" t="s">
        <v>383</v>
      </c>
      <c r="B3174" s="193" t="s">
        <v>384</v>
      </c>
      <c r="C3174" s="192" t="s">
        <v>85</v>
      </c>
      <c r="D3174" s="192" t="s">
        <v>31</v>
      </c>
      <c r="E3174" s="192" t="s">
        <v>69</v>
      </c>
      <c r="F3174" s="194">
        <v>1941.0234171725931</v>
      </c>
      <c r="G3174">
        <v>18</v>
      </c>
      <c r="H3174">
        <v>18</v>
      </c>
      <c r="I3174" s="167">
        <v>1943.1812316291057</v>
      </c>
      <c r="J3174" s="22">
        <v>1.0011116890385876</v>
      </c>
      <c r="K3174" s="22" t="s">
        <v>385</v>
      </c>
      <c r="L3174" s="22" t="s">
        <v>58</v>
      </c>
      <c r="M31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174" s="24" t="str">
        <f>IFERROR(IF(Table1[[#This Row],[Medicare Rate in CR]]&gt;0,"Y","N"),"N")</f>
        <v>N</v>
      </c>
      <c r="O3174" s="166">
        <f>Table1[[#This Row],[Medicare Rate in CR]]*Table1[[#This Row],[SumOfUnits]]*Table1[[#This Row],[Actuarial Factor 06/20/2023]]</f>
        <v>0</v>
      </c>
      <c r="P31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2259.0162406301392</v>
      </c>
      <c r="Q3174" s="166">
        <f>Table1[[#This Row],[Trended Medicare Pricing for all RHCs]]-Table1[[#This Row],[SumOfSFY24 Estimated Payment 5/04/23]]</f>
        <v>315.83500900103354</v>
      </c>
      <c r="R3174" s="24">
        <f>Table1[[#This Row],[SumOfUnits]]*Table1[[#This Row],[Actuarial Factor 06/20/2023]]</f>
        <v>18.020010402694577</v>
      </c>
      <c r="S3174" s="23"/>
    </row>
    <row r="3175" spans="1:19" x14ac:dyDescent="0.25">
      <c r="A3175" s="192" t="s">
        <v>386</v>
      </c>
      <c r="B3175" s="193" t="s">
        <v>152</v>
      </c>
      <c r="C3175" s="192" t="s">
        <v>72</v>
      </c>
      <c r="D3175" s="192" t="s">
        <v>30</v>
      </c>
      <c r="E3175" s="192" t="s">
        <v>56</v>
      </c>
      <c r="F3175" s="194">
        <v>64.73</v>
      </c>
      <c r="G3175">
        <v>1</v>
      </c>
      <c r="H3175">
        <v>1</v>
      </c>
      <c r="I3175" s="167">
        <v>73.671288958421854</v>
      </c>
      <c r="J3175" s="22">
        <v>1.1381320710400409</v>
      </c>
      <c r="K3175" s="22" t="s">
        <v>387</v>
      </c>
      <c r="L3175" s="22" t="s">
        <v>99</v>
      </c>
      <c r="M3175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75" s="24" t="str">
        <f>IFERROR(IF(Table1[[#This Row],[Medicare Rate in CR]]&gt;0,"Y","N"),"N")</f>
        <v>Y</v>
      </c>
      <c r="O3175" s="166">
        <f>Table1[[#This Row],[Medicare Rate in CR]]*Table1[[#This Row],[SumOfUnits]]*Table1[[#This Row],[Actuarial Factor 06/20/2023]]</f>
        <v>120.10707745685552</v>
      </c>
      <c r="P31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120.10707745685552</v>
      </c>
      <c r="Q3175" s="166">
        <f>Table1[[#This Row],[Trended Medicare Pricing for all RHCs]]-Table1[[#This Row],[SumOfSFY24 Estimated Payment 5/04/23]]</f>
        <v>46.435788498433666</v>
      </c>
      <c r="R3175" s="24">
        <f>Table1[[#This Row],[SumOfUnits]]*Table1[[#This Row],[Actuarial Factor 06/20/2023]]</f>
        <v>1.1381320710400409</v>
      </c>
      <c r="S3175" s="23"/>
    </row>
    <row r="3176" spans="1:19" x14ac:dyDescent="0.25">
      <c r="A3176" s="192" t="s">
        <v>386</v>
      </c>
      <c r="B3176" s="193" t="s">
        <v>152</v>
      </c>
      <c r="C3176" s="192" t="s">
        <v>72</v>
      </c>
      <c r="D3176" s="192" t="s">
        <v>30</v>
      </c>
      <c r="E3176" s="192" t="s">
        <v>59</v>
      </c>
      <c r="F3176" s="194">
        <v>776.40000000000009</v>
      </c>
      <c r="G3176">
        <v>12</v>
      </c>
      <c r="H3176">
        <v>12</v>
      </c>
      <c r="I3176" s="167">
        <v>895.45513345337326</v>
      </c>
      <c r="J3176" s="22">
        <v>1.1533425211918769</v>
      </c>
      <c r="K3176" s="22" t="s">
        <v>387</v>
      </c>
      <c r="L3176" s="22" t="s">
        <v>99</v>
      </c>
      <c r="M3176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76" s="24" t="str">
        <f>IFERROR(IF(Table1[[#This Row],[Medicare Rate in CR]]&gt;0,"Y","N"),"N")</f>
        <v>Y</v>
      </c>
      <c r="O3176" s="166">
        <f>Table1[[#This Row],[Medicare Rate in CR]]*Table1[[#This Row],[SumOfUnits]]*Table1[[#This Row],[Actuarial Factor 06/20/2023]]</f>
        <v>1460.5468351365453</v>
      </c>
      <c r="P31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1460.5468351365453</v>
      </c>
      <c r="Q3176" s="166">
        <f>Table1[[#This Row],[Trended Medicare Pricing for all RHCs]]-Table1[[#This Row],[SumOfSFY24 Estimated Payment 5/04/23]]</f>
        <v>565.091701683172</v>
      </c>
      <c r="R3176" s="24">
        <f>Table1[[#This Row],[SumOfUnits]]*Table1[[#This Row],[Actuarial Factor 06/20/2023]]</f>
        <v>13.840110254302523</v>
      </c>
      <c r="S3176" s="23"/>
    </row>
    <row r="3177" spans="1:19" x14ac:dyDescent="0.25">
      <c r="A3177" s="192" t="s">
        <v>386</v>
      </c>
      <c r="B3177" s="193" t="s">
        <v>152</v>
      </c>
      <c r="C3177" s="192" t="s">
        <v>72</v>
      </c>
      <c r="D3177" s="192" t="s">
        <v>30</v>
      </c>
      <c r="E3177" s="192" t="s">
        <v>60</v>
      </c>
      <c r="F3177" s="194">
        <v>221.86</v>
      </c>
      <c r="G3177">
        <v>3</v>
      </c>
      <c r="H3177">
        <v>3</v>
      </c>
      <c r="I3177" s="167">
        <v>226.07360382687804</v>
      </c>
      <c r="J3177" s="22">
        <v>1.0189921744653296</v>
      </c>
      <c r="K3177" s="22" t="s">
        <v>387</v>
      </c>
      <c r="L3177" s="22" t="s">
        <v>99</v>
      </c>
      <c r="M3177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77" s="24" t="str">
        <f>IFERROR(IF(Table1[[#This Row],[Medicare Rate in CR]]&gt;0,"Y","N"),"N")</f>
        <v>Y</v>
      </c>
      <c r="O3177" s="166">
        <f>Table1[[#This Row],[Medicare Rate in CR]]*Table1[[#This Row],[SumOfUnits]]*Table1[[#This Row],[Actuarial Factor 06/20/2023]]</f>
        <v>322.60273251397876</v>
      </c>
      <c r="P31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322.60273251397876</v>
      </c>
      <c r="Q3177" s="166">
        <f>Table1[[#This Row],[Trended Medicare Pricing for all RHCs]]-Table1[[#This Row],[SumOfSFY24 Estimated Payment 5/04/23]]</f>
        <v>96.529128687100723</v>
      </c>
      <c r="R3177" s="24">
        <f>Table1[[#This Row],[SumOfUnits]]*Table1[[#This Row],[Actuarial Factor 06/20/2023]]</f>
        <v>3.0569765233959889</v>
      </c>
      <c r="S3177" s="23"/>
    </row>
    <row r="3178" spans="1:19" x14ac:dyDescent="0.25">
      <c r="A3178" s="192" t="s">
        <v>386</v>
      </c>
      <c r="B3178" s="193" t="s">
        <v>152</v>
      </c>
      <c r="C3178" s="192" t="s">
        <v>72</v>
      </c>
      <c r="D3178" s="192" t="s">
        <v>30</v>
      </c>
      <c r="E3178" s="192" t="s">
        <v>61</v>
      </c>
      <c r="F3178" s="194">
        <v>64.73</v>
      </c>
      <c r="G3178">
        <v>1</v>
      </c>
      <c r="H3178">
        <v>1</v>
      </c>
      <c r="I3178" s="167">
        <v>65.959363453140796</v>
      </c>
      <c r="J3178" s="22">
        <v>1.0189921744653296</v>
      </c>
      <c r="K3178" s="22" t="s">
        <v>387</v>
      </c>
      <c r="L3178" s="22" t="s">
        <v>99</v>
      </c>
      <c r="M3178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78" s="24" t="str">
        <f>IFERROR(IF(Table1[[#This Row],[Medicare Rate in CR]]&gt;0,"Y","N"),"N")</f>
        <v>Y</v>
      </c>
      <c r="O3178" s="166">
        <f>Table1[[#This Row],[Medicare Rate in CR]]*Table1[[#This Row],[SumOfUnits]]*Table1[[#This Row],[Actuarial Factor 06/20/2023]]</f>
        <v>107.53424417132624</v>
      </c>
      <c r="P31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107.53424417132624</v>
      </c>
      <c r="Q3178" s="166">
        <f>Table1[[#This Row],[Trended Medicare Pricing for all RHCs]]-Table1[[#This Row],[SumOfSFY24 Estimated Payment 5/04/23]]</f>
        <v>41.57488071818544</v>
      </c>
      <c r="R3178" s="24">
        <f>Table1[[#This Row],[SumOfUnits]]*Table1[[#This Row],[Actuarial Factor 06/20/2023]]</f>
        <v>1.0189921744653296</v>
      </c>
      <c r="S3178" s="23"/>
    </row>
    <row r="3179" spans="1:19" x14ac:dyDescent="0.25">
      <c r="A3179" s="192" t="s">
        <v>386</v>
      </c>
      <c r="B3179" s="193" t="s">
        <v>152</v>
      </c>
      <c r="C3179" s="192" t="s">
        <v>72</v>
      </c>
      <c r="D3179" s="192" t="s">
        <v>30</v>
      </c>
      <c r="E3179" s="192" t="s">
        <v>62</v>
      </c>
      <c r="F3179" s="194">
        <v>517.84</v>
      </c>
      <c r="G3179">
        <v>8</v>
      </c>
      <c r="H3179">
        <v>8</v>
      </c>
      <c r="I3179" s="167">
        <v>607.87725968414952</v>
      </c>
      <c r="J3179" s="22">
        <v>1.1738708089065146</v>
      </c>
      <c r="K3179" s="22" t="s">
        <v>387</v>
      </c>
      <c r="L3179" s="22" t="s">
        <v>99</v>
      </c>
      <c r="M3179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79" s="24" t="str">
        <f>IFERROR(IF(Table1[[#This Row],[Medicare Rate in CR]]&gt;0,"Y","N"),"N")</f>
        <v>Y</v>
      </c>
      <c r="O3179" s="166">
        <f>Table1[[#This Row],[Medicare Rate in CR]]*Table1[[#This Row],[SumOfUnits]]*Table1[[#This Row],[Actuarial Factor 06/20/2023]]</f>
        <v>991.02869171123587</v>
      </c>
      <c r="P31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991.02869171123587</v>
      </c>
      <c r="Q3179" s="166">
        <f>Table1[[#This Row],[Trended Medicare Pricing for all RHCs]]-Table1[[#This Row],[SumOfSFY24 Estimated Payment 5/04/23]]</f>
        <v>383.15143202708634</v>
      </c>
      <c r="R3179" s="24">
        <f>Table1[[#This Row],[SumOfUnits]]*Table1[[#This Row],[Actuarial Factor 06/20/2023]]</f>
        <v>9.390966471252117</v>
      </c>
      <c r="S3179" s="23"/>
    </row>
    <row r="3180" spans="1:19" x14ac:dyDescent="0.25">
      <c r="A3180" s="192" t="s">
        <v>386</v>
      </c>
      <c r="B3180" s="193" t="s">
        <v>152</v>
      </c>
      <c r="C3180" s="192" t="s">
        <v>72</v>
      </c>
      <c r="D3180" s="192" t="s">
        <v>30</v>
      </c>
      <c r="E3180" s="192" t="s">
        <v>77</v>
      </c>
      <c r="F3180" s="194">
        <v>388.38000000000005</v>
      </c>
      <c r="G3180">
        <v>6</v>
      </c>
      <c r="H3180">
        <v>6</v>
      </c>
      <c r="I3180" s="167">
        <v>601.04309080490725</v>
      </c>
      <c r="J3180" s="22">
        <v>1.5475644750113475</v>
      </c>
      <c r="K3180" s="22" t="s">
        <v>387</v>
      </c>
      <c r="L3180" s="22" t="s">
        <v>99</v>
      </c>
      <c r="M3180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80" s="24" t="str">
        <f>IFERROR(IF(Table1[[#This Row],[Medicare Rate in CR]]&gt;0,"Y","N"),"N")</f>
        <v>Y</v>
      </c>
      <c r="O3180" s="166">
        <f>Table1[[#This Row],[Medicare Rate in CR]]*Table1[[#This Row],[SumOfUnits]]*Table1[[#This Row],[Actuarial Factor 06/20/2023]]</f>
        <v>979.88687428768515</v>
      </c>
      <c r="P31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979.88687428768515</v>
      </c>
      <c r="Q3180" s="166">
        <f>Table1[[#This Row],[Trended Medicare Pricing for all RHCs]]-Table1[[#This Row],[SumOfSFY24 Estimated Payment 5/04/23]]</f>
        <v>378.84378348277789</v>
      </c>
      <c r="R3180" s="24">
        <f>Table1[[#This Row],[SumOfUnits]]*Table1[[#This Row],[Actuarial Factor 06/20/2023]]</f>
        <v>9.2853868500680861</v>
      </c>
      <c r="S3180" s="23"/>
    </row>
    <row r="3181" spans="1:19" x14ac:dyDescent="0.25">
      <c r="A3181" s="192" t="s">
        <v>386</v>
      </c>
      <c r="B3181" s="193" t="s">
        <v>152</v>
      </c>
      <c r="C3181" s="192" t="s">
        <v>72</v>
      </c>
      <c r="D3181" s="192" t="s">
        <v>32</v>
      </c>
      <c r="E3181" s="192" t="s">
        <v>66</v>
      </c>
      <c r="F3181" s="194">
        <v>64.73</v>
      </c>
      <c r="G3181">
        <v>1</v>
      </c>
      <c r="H3181">
        <v>1</v>
      </c>
      <c r="I3181" s="167">
        <v>69.277827602150353</v>
      </c>
      <c r="J3181" s="22">
        <v>1.0702584211671613</v>
      </c>
      <c r="K3181" s="22" t="s">
        <v>387</v>
      </c>
      <c r="L3181" s="22" t="s">
        <v>99</v>
      </c>
      <c r="M3181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81" s="24" t="str">
        <f>IFERROR(IF(Table1[[#This Row],[Medicare Rate in CR]]&gt;0,"Y","N"),"N")</f>
        <v>Y</v>
      </c>
      <c r="O3181" s="166">
        <f>Table1[[#This Row],[Medicare Rate in CR]]*Table1[[#This Row],[SumOfUnits]]*Table1[[#This Row],[Actuarial Factor 06/20/2023]]</f>
        <v>112.94437118577054</v>
      </c>
      <c r="P31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112.94437118577054</v>
      </c>
      <c r="Q3181" s="166">
        <f>Table1[[#This Row],[Trended Medicare Pricing for all RHCs]]-Table1[[#This Row],[SumOfSFY24 Estimated Payment 5/04/23]]</f>
        <v>43.666543583620182</v>
      </c>
      <c r="R3181" s="24">
        <f>Table1[[#This Row],[SumOfUnits]]*Table1[[#This Row],[Actuarial Factor 06/20/2023]]</f>
        <v>1.0702584211671613</v>
      </c>
      <c r="S3181" s="23"/>
    </row>
    <row r="3182" spans="1:19" x14ac:dyDescent="0.25">
      <c r="A3182" s="192" t="s">
        <v>386</v>
      </c>
      <c r="B3182" s="193" t="s">
        <v>152</v>
      </c>
      <c r="C3182" s="192" t="s">
        <v>72</v>
      </c>
      <c r="D3182" s="192" t="s">
        <v>31</v>
      </c>
      <c r="E3182" s="192" t="s">
        <v>69</v>
      </c>
      <c r="F3182" s="194">
        <v>258.92</v>
      </c>
      <c r="G3182">
        <v>4</v>
      </c>
      <c r="H3182">
        <v>4</v>
      </c>
      <c r="I3182" s="167">
        <v>268.57627864260559</v>
      </c>
      <c r="J3182" s="22">
        <v>1.0372944486428455</v>
      </c>
      <c r="K3182" s="22" t="s">
        <v>387</v>
      </c>
      <c r="L3182" s="22" t="s">
        <v>99</v>
      </c>
      <c r="M3182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82" s="24" t="str">
        <f>IFERROR(IF(Table1[[#This Row],[Medicare Rate in CR]]&gt;0,"Y","N"),"N")</f>
        <v>Y</v>
      </c>
      <c r="O3182" s="166">
        <f>Table1[[#This Row],[Medicare Rate in CR]]*Table1[[#This Row],[SumOfUnits]]*Table1[[#This Row],[Actuarial Factor 06/20/2023]]</f>
        <v>437.86273266111795</v>
      </c>
      <c r="P31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437.86273266111795</v>
      </c>
      <c r="Q3182" s="166">
        <f>Table1[[#This Row],[Trended Medicare Pricing for all RHCs]]-Table1[[#This Row],[SumOfSFY24 Estimated Payment 5/04/23]]</f>
        <v>169.28645401851236</v>
      </c>
      <c r="R3182" s="24">
        <f>Table1[[#This Row],[SumOfUnits]]*Table1[[#This Row],[Actuarial Factor 06/20/2023]]</f>
        <v>4.1491777945713819</v>
      </c>
      <c r="S3182" s="23"/>
    </row>
    <row r="3183" spans="1:19" x14ac:dyDescent="0.25">
      <c r="A3183" s="192" t="s">
        <v>386</v>
      </c>
      <c r="B3183" s="193" t="s">
        <v>152</v>
      </c>
      <c r="C3183" s="192" t="s">
        <v>79</v>
      </c>
      <c r="D3183" s="192" t="s">
        <v>30</v>
      </c>
      <c r="E3183" s="192" t="s">
        <v>56</v>
      </c>
      <c r="F3183" s="194">
        <v>582.57000000000005</v>
      </c>
      <c r="G3183">
        <v>9</v>
      </c>
      <c r="H3183">
        <v>9</v>
      </c>
      <c r="I3183" s="167">
        <v>637.93782264510651</v>
      </c>
      <c r="J3183" s="22">
        <v>1.0950406348509303</v>
      </c>
      <c r="K3183" s="22" t="s">
        <v>387</v>
      </c>
      <c r="L3183" s="22" t="s">
        <v>99</v>
      </c>
      <c r="M3183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83" s="24" t="str">
        <f>IFERROR(IF(Table1[[#This Row],[Medicare Rate in CR]]&gt;0,"Y","N"),"N")</f>
        <v>Y</v>
      </c>
      <c r="O3183" s="166">
        <f>Table1[[#This Row],[Medicare Rate in CR]]*Table1[[#This Row],[SumOfUnits]]*Table1[[#This Row],[Actuarial Factor 06/20/2023]]</f>
        <v>1040.0367437623681</v>
      </c>
      <c r="P31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1040.0367437623681</v>
      </c>
      <c r="Q3183" s="166">
        <f>Table1[[#This Row],[Trended Medicare Pricing for all RHCs]]-Table1[[#This Row],[SumOfSFY24 Estimated Payment 5/04/23]]</f>
        <v>402.09892111726163</v>
      </c>
      <c r="R3183" s="24">
        <f>Table1[[#This Row],[SumOfUnits]]*Table1[[#This Row],[Actuarial Factor 06/20/2023]]</f>
        <v>9.8553657136583723</v>
      </c>
      <c r="S3183" s="23"/>
    </row>
    <row r="3184" spans="1:19" x14ac:dyDescent="0.25">
      <c r="A3184" s="192" t="s">
        <v>386</v>
      </c>
      <c r="B3184" s="193" t="s">
        <v>152</v>
      </c>
      <c r="C3184" s="192" t="s">
        <v>79</v>
      </c>
      <c r="D3184" s="192" t="s">
        <v>30</v>
      </c>
      <c r="E3184" s="192" t="s">
        <v>59</v>
      </c>
      <c r="F3184" s="194">
        <v>3244.7100000000005</v>
      </c>
      <c r="G3184">
        <v>50</v>
      </c>
      <c r="H3184">
        <v>50</v>
      </c>
      <c r="I3184" s="167">
        <v>3098.460771116022</v>
      </c>
      <c r="J3184" s="22">
        <v>0.95492687208287386</v>
      </c>
      <c r="K3184" s="22" t="s">
        <v>387</v>
      </c>
      <c r="L3184" s="22" t="s">
        <v>99</v>
      </c>
      <c r="M3184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84" s="24" t="str">
        <f>IFERROR(IF(Table1[[#This Row],[Medicare Rate in CR]]&gt;0,"Y","N"),"N")</f>
        <v>Y</v>
      </c>
      <c r="O3184" s="166">
        <f>Table1[[#This Row],[Medicare Rate in CR]]*Table1[[#This Row],[SumOfUnits]]*Table1[[#This Row],[Actuarial Factor 06/20/2023]]</f>
        <v>5038.6716405452835</v>
      </c>
      <c r="P31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5038.6716405452835</v>
      </c>
      <c r="Q3184" s="166">
        <f>Table1[[#This Row],[Trended Medicare Pricing for all RHCs]]-Table1[[#This Row],[SumOfSFY24 Estimated Payment 5/04/23]]</f>
        <v>1940.2108694292615</v>
      </c>
      <c r="R3184" s="24">
        <f>Table1[[#This Row],[SumOfUnits]]*Table1[[#This Row],[Actuarial Factor 06/20/2023]]</f>
        <v>47.746343604143689</v>
      </c>
      <c r="S3184" s="23"/>
    </row>
    <row r="3185" spans="1:19" x14ac:dyDescent="0.25">
      <c r="A3185" s="192" t="s">
        <v>386</v>
      </c>
      <c r="B3185" s="193" t="s">
        <v>152</v>
      </c>
      <c r="C3185" s="192" t="s">
        <v>79</v>
      </c>
      <c r="D3185" s="192" t="s">
        <v>30</v>
      </c>
      <c r="E3185" s="192" t="s">
        <v>60</v>
      </c>
      <c r="F3185" s="194">
        <v>4967.3399999999965</v>
      </c>
      <c r="G3185">
        <v>81</v>
      </c>
      <c r="H3185">
        <v>81</v>
      </c>
      <c r="I3185" s="167">
        <v>4190.9327028446532</v>
      </c>
      <c r="J3185" s="22">
        <v>0.84369757311652838</v>
      </c>
      <c r="K3185" s="22" t="s">
        <v>387</v>
      </c>
      <c r="L3185" s="22" t="s">
        <v>99</v>
      </c>
      <c r="M3185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85" s="24" t="str">
        <f>IFERROR(IF(Table1[[#This Row],[Medicare Rate in CR]]&gt;0,"Y","N"),"N")</f>
        <v>Y</v>
      </c>
      <c r="O3185" s="166">
        <f>Table1[[#This Row],[Medicare Rate in CR]]*Table1[[#This Row],[SumOfUnits]]*Table1[[#This Row],[Actuarial Factor 06/20/2023]]</f>
        <v>7211.8677961699668</v>
      </c>
      <c r="P31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7211.8677961699668</v>
      </c>
      <c r="Q3185" s="166">
        <f>Table1[[#This Row],[Trended Medicare Pricing for all RHCs]]-Table1[[#This Row],[SumOfSFY24 Estimated Payment 5/04/23]]</f>
        <v>3020.9350933253136</v>
      </c>
      <c r="R3185" s="24">
        <f>Table1[[#This Row],[SumOfUnits]]*Table1[[#This Row],[Actuarial Factor 06/20/2023]]</f>
        <v>68.339503422438796</v>
      </c>
      <c r="S3185" s="23"/>
    </row>
    <row r="3186" spans="1:19" x14ac:dyDescent="0.25">
      <c r="A3186" s="192" t="s">
        <v>386</v>
      </c>
      <c r="B3186" s="193" t="s">
        <v>152</v>
      </c>
      <c r="C3186" s="192" t="s">
        <v>79</v>
      </c>
      <c r="D3186" s="192" t="s">
        <v>30</v>
      </c>
      <c r="E3186" s="192" t="s">
        <v>61</v>
      </c>
      <c r="F3186" s="194">
        <v>712.03000000000009</v>
      </c>
      <c r="G3186">
        <v>11</v>
      </c>
      <c r="H3186">
        <v>11</v>
      </c>
      <c r="I3186" s="167">
        <v>600.7379829861618</v>
      </c>
      <c r="J3186" s="22">
        <v>0.84369757311652838</v>
      </c>
      <c r="K3186" s="22" t="s">
        <v>387</v>
      </c>
      <c r="L3186" s="22" t="s">
        <v>99</v>
      </c>
      <c r="M3186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86" s="24" t="str">
        <f>IFERROR(IF(Table1[[#This Row],[Medicare Rate in CR]]&gt;0,"Y","N"),"N")</f>
        <v>Y</v>
      </c>
      <c r="O3186" s="166">
        <f>Table1[[#This Row],[Medicare Rate in CR]]*Table1[[#This Row],[SumOfUnits]]*Table1[[#This Row],[Actuarial Factor 06/20/2023]]</f>
        <v>979.38945380085954</v>
      </c>
      <c r="P31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979.38945380085954</v>
      </c>
      <c r="Q3186" s="166">
        <f>Table1[[#This Row],[Trended Medicare Pricing for all RHCs]]-Table1[[#This Row],[SumOfSFY24 Estimated Payment 5/04/23]]</f>
        <v>378.65147081469775</v>
      </c>
      <c r="R3186" s="24">
        <f>Table1[[#This Row],[SumOfUnits]]*Table1[[#This Row],[Actuarial Factor 06/20/2023]]</f>
        <v>9.2806733042818124</v>
      </c>
      <c r="S3186" s="23"/>
    </row>
    <row r="3187" spans="1:19" x14ac:dyDescent="0.25">
      <c r="A3187" s="192" t="s">
        <v>386</v>
      </c>
      <c r="B3187" s="193" t="s">
        <v>152</v>
      </c>
      <c r="C3187" s="192" t="s">
        <v>79</v>
      </c>
      <c r="D3187" s="192" t="s">
        <v>30</v>
      </c>
      <c r="E3187" s="192" t="s">
        <v>62</v>
      </c>
      <c r="F3187" s="194">
        <v>13309.39999999994</v>
      </c>
      <c r="G3187">
        <v>212</v>
      </c>
      <c r="H3187">
        <v>212</v>
      </c>
      <c r="I3187" s="167">
        <v>13492.314608531615</v>
      </c>
      <c r="J3187" s="22">
        <v>1.0137432648001921</v>
      </c>
      <c r="K3187" s="22" t="s">
        <v>387</v>
      </c>
      <c r="L3187" s="22" t="s">
        <v>99</v>
      </c>
      <c r="M3187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87" s="24" t="str">
        <f>IFERROR(IF(Table1[[#This Row],[Medicare Rate in CR]]&gt;0,"Y","N"),"N")</f>
        <v>Y</v>
      </c>
      <c r="O3187" s="166">
        <f>Table1[[#This Row],[Medicare Rate in CR]]*Table1[[#This Row],[SumOfUnits]]*Table1[[#This Row],[Actuarial Factor 06/20/2023]]</f>
        <v>22679.829267685225</v>
      </c>
      <c r="P31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22679.829267685225</v>
      </c>
      <c r="Q3187" s="166">
        <f>Table1[[#This Row],[Trended Medicare Pricing for all RHCs]]-Table1[[#This Row],[SumOfSFY24 Estimated Payment 5/04/23]]</f>
        <v>9187.5146591536104</v>
      </c>
      <c r="R3187" s="24">
        <f>Table1[[#This Row],[SumOfUnits]]*Table1[[#This Row],[Actuarial Factor 06/20/2023]]</f>
        <v>214.91357213764073</v>
      </c>
      <c r="S3187" s="23"/>
    </row>
    <row r="3188" spans="1:19" x14ac:dyDescent="0.25">
      <c r="A3188" s="192" t="s">
        <v>386</v>
      </c>
      <c r="B3188" s="193" t="s">
        <v>152</v>
      </c>
      <c r="C3188" s="192" t="s">
        <v>79</v>
      </c>
      <c r="D3188" s="192" t="s">
        <v>30</v>
      </c>
      <c r="E3188" s="192" t="s">
        <v>63</v>
      </c>
      <c r="F3188" s="194">
        <v>1187.2900000000002</v>
      </c>
      <c r="G3188">
        <v>19</v>
      </c>
      <c r="H3188">
        <v>19</v>
      </c>
      <c r="I3188" s="167">
        <v>1126.4949017998993</v>
      </c>
      <c r="J3188" s="22">
        <v>0.94879507264434049</v>
      </c>
      <c r="K3188" s="22" t="s">
        <v>387</v>
      </c>
      <c r="L3188" s="22" t="s">
        <v>99</v>
      </c>
      <c r="M3188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88" s="24" t="str">
        <f>IFERROR(IF(Table1[[#This Row],[Medicare Rate in CR]]&gt;0,"Y","N"),"N")</f>
        <v>Y</v>
      </c>
      <c r="O3188" s="166">
        <f>Table1[[#This Row],[Medicare Rate in CR]]*Table1[[#This Row],[SumOfUnits]]*Table1[[#This Row],[Actuarial Factor 06/20/2023]]</f>
        <v>1902.4005363069878</v>
      </c>
      <c r="P31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1902.4005363069878</v>
      </c>
      <c r="Q3188" s="166">
        <f>Table1[[#This Row],[Trended Medicare Pricing for all RHCs]]-Table1[[#This Row],[SumOfSFY24 Estimated Payment 5/04/23]]</f>
        <v>775.90563450708851</v>
      </c>
      <c r="R3188" s="24">
        <f>Table1[[#This Row],[SumOfUnits]]*Table1[[#This Row],[Actuarial Factor 06/20/2023]]</f>
        <v>18.027106380242468</v>
      </c>
      <c r="S3188" s="23"/>
    </row>
    <row r="3189" spans="1:19" x14ac:dyDescent="0.25">
      <c r="A3189" s="192" t="s">
        <v>386</v>
      </c>
      <c r="B3189" s="193" t="s">
        <v>152</v>
      </c>
      <c r="C3189" s="192" t="s">
        <v>79</v>
      </c>
      <c r="D3189" s="192" t="s">
        <v>30</v>
      </c>
      <c r="E3189" s="192" t="s">
        <v>64</v>
      </c>
      <c r="F3189" s="194">
        <v>258.92</v>
      </c>
      <c r="G3189">
        <v>4</v>
      </c>
      <c r="H3189">
        <v>4</v>
      </c>
      <c r="I3189" s="167">
        <v>247.73343921438786</v>
      </c>
      <c r="J3189" s="22">
        <v>0.95679530053448103</v>
      </c>
      <c r="K3189" s="22" t="s">
        <v>387</v>
      </c>
      <c r="L3189" s="22" t="s">
        <v>99</v>
      </c>
      <c r="M3189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89" s="24" t="str">
        <f>IFERROR(IF(Table1[[#This Row],[Medicare Rate in CR]]&gt;0,"Y","N"),"N")</f>
        <v>Y</v>
      </c>
      <c r="O3189" s="166">
        <f>Table1[[#This Row],[Medicare Rate in CR]]*Table1[[#This Row],[SumOfUnits]]*Table1[[#This Row],[Actuarial Factor 06/20/2023]]</f>
        <v>403.88243226161512</v>
      </c>
      <c r="P31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403.88243226161512</v>
      </c>
      <c r="Q3189" s="166">
        <f>Table1[[#This Row],[Trended Medicare Pricing for all RHCs]]-Table1[[#This Row],[SumOfSFY24 Estimated Payment 5/04/23]]</f>
        <v>156.14899304722726</v>
      </c>
      <c r="R3189" s="24">
        <f>Table1[[#This Row],[SumOfUnits]]*Table1[[#This Row],[Actuarial Factor 06/20/2023]]</f>
        <v>3.8271812021379241</v>
      </c>
      <c r="S3189" s="23"/>
    </row>
    <row r="3190" spans="1:19" x14ac:dyDescent="0.25">
      <c r="A3190" s="192" t="s">
        <v>386</v>
      </c>
      <c r="B3190" s="193" t="s">
        <v>152</v>
      </c>
      <c r="C3190" s="192" t="s">
        <v>79</v>
      </c>
      <c r="D3190" s="192" t="s">
        <v>30</v>
      </c>
      <c r="E3190" s="192" t="s">
        <v>77</v>
      </c>
      <c r="F3190" s="194">
        <v>2337.0800000000004</v>
      </c>
      <c r="G3190">
        <v>36</v>
      </c>
      <c r="H3190">
        <v>36</v>
      </c>
      <c r="I3190" s="167">
        <v>2986.9445662160097</v>
      </c>
      <c r="J3190" s="22">
        <v>1.2780668895442215</v>
      </c>
      <c r="K3190" s="22" t="s">
        <v>387</v>
      </c>
      <c r="L3190" s="22" t="s">
        <v>99</v>
      </c>
      <c r="M3190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90" s="24" t="str">
        <f>IFERROR(IF(Table1[[#This Row],[Medicare Rate in CR]]&gt;0,"Y","N"),"N")</f>
        <v>Y</v>
      </c>
      <c r="O3190" s="166">
        <f>Table1[[#This Row],[Medicare Rate in CR]]*Table1[[#This Row],[SumOfUnits]]*Table1[[#This Row],[Actuarial Factor 06/20/2023]]</f>
        <v>4855.4783587296615</v>
      </c>
      <c r="P31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4855.4783587296615</v>
      </c>
      <c r="Q3190" s="166">
        <f>Table1[[#This Row],[Trended Medicare Pricing for all RHCs]]-Table1[[#This Row],[SumOfSFY24 Estimated Payment 5/04/23]]</f>
        <v>1868.5337925136519</v>
      </c>
      <c r="R3190" s="24">
        <f>Table1[[#This Row],[SumOfUnits]]*Table1[[#This Row],[Actuarial Factor 06/20/2023]]</f>
        <v>46.010408023591978</v>
      </c>
      <c r="S3190" s="23"/>
    </row>
    <row r="3191" spans="1:19" x14ac:dyDescent="0.25">
      <c r="A3191" s="192" t="s">
        <v>386</v>
      </c>
      <c r="B3191" s="193" t="s">
        <v>152</v>
      </c>
      <c r="C3191" s="192" t="s">
        <v>79</v>
      </c>
      <c r="D3191" s="192" t="s">
        <v>32</v>
      </c>
      <c r="E3191" s="192" t="s">
        <v>66</v>
      </c>
      <c r="F3191" s="194">
        <v>59.71</v>
      </c>
      <c r="G3191">
        <v>1</v>
      </c>
      <c r="H3191">
        <v>1</v>
      </c>
      <c r="I3191" s="167">
        <v>67.594138731791404</v>
      </c>
      <c r="J3191" s="22">
        <v>1.1320405079851181</v>
      </c>
      <c r="K3191" s="22" t="s">
        <v>387</v>
      </c>
      <c r="L3191" s="22" t="s">
        <v>99</v>
      </c>
      <c r="M3191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91" s="24" t="str">
        <f>IFERROR(IF(Table1[[#This Row],[Medicare Rate in CR]]&gt;0,"Y","N"),"N")</f>
        <v>Y</v>
      </c>
      <c r="O3191" s="166">
        <f>Table1[[#This Row],[Medicare Rate in CR]]*Table1[[#This Row],[SumOfUnits]]*Table1[[#This Row],[Actuarial Factor 06/20/2023]]</f>
        <v>119.46423480766951</v>
      </c>
      <c r="P31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119.46423480766951</v>
      </c>
      <c r="Q3191" s="166">
        <f>Table1[[#This Row],[Trended Medicare Pricing for all RHCs]]-Table1[[#This Row],[SumOfSFY24 Estimated Payment 5/04/23]]</f>
        <v>51.870096075878109</v>
      </c>
      <c r="R3191" s="24">
        <f>Table1[[#This Row],[SumOfUnits]]*Table1[[#This Row],[Actuarial Factor 06/20/2023]]</f>
        <v>1.1320405079851181</v>
      </c>
      <c r="S3191" s="23"/>
    </row>
    <row r="3192" spans="1:19" x14ac:dyDescent="0.25">
      <c r="A3192" s="192" t="s">
        <v>386</v>
      </c>
      <c r="B3192" s="193" t="s">
        <v>152</v>
      </c>
      <c r="C3192" s="192" t="s">
        <v>84</v>
      </c>
      <c r="D3192" s="192" t="s">
        <v>30</v>
      </c>
      <c r="E3192" s="192" t="s">
        <v>62</v>
      </c>
      <c r="F3192" s="194">
        <v>64.73</v>
      </c>
      <c r="G3192">
        <v>1</v>
      </c>
      <c r="H3192">
        <v>1</v>
      </c>
      <c r="I3192" s="167">
        <v>71.525612367765717</v>
      </c>
      <c r="J3192" s="22">
        <v>1.1049839698403479</v>
      </c>
      <c r="K3192" s="22" t="s">
        <v>387</v>
      </c>
      <c r="L3192" s="22" t="s">
        <v>99</v>
      </c>
      <c r="M3192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92" s="24" t="str">
        <f>IFERROR(IF(Table1[[#This Row],[Medicare Rate in CR]]&gt;0,"Y","N"),"N")</f>
        <v>Y</v>
      </c>
      <c r="O3192" s="166">
        <f>Table1[[#This Row],[Medicare Rate in CR]]*Table1[[#This Row],[SumOfUnits]]*Table1[[#This Row],[Actuarial Factor 06/20/2023]]</f>
        <v>116.60895833725191</v>
      </c>
      <c r="P31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116.60895833725191</v>
      </c>
      <c r="Q3192" s="166">
        <f>Table1[[#This Row],[Trended Medicare Pricing for all RHCs]]-Table1[[#This Row],[SumOfSFY24 Estimated Payment 5/04/23]]</f>
        <v>45.083345969486189</v>
      </c>
      <c r="R3192" s="24">
        <f>Table1[[#This Row],[SumOfUnits]]*Table1[[#This Row],[Actuarial Factor 06/20/2023]]</f>
        <v>1.1049839698403479</v>
      </c>
      <c r="S3192" s="23"/>
    </row>
    <row r="3193" spans="1:19" x14ac:dyDescent="0.25">
      <c r="A3193" s="192" t="s">
        <v>386</v>
      </c>
      <c r="B3193" s="193" t="s">
        <v>152</v>
      </c>
      <c r="C3193" s="192" t="s">
        <v>84</v>
      </c>
      <c r="D3193" s="192" t="s">
        <v>30</v>
      </c>
      <c r="E3193" s="192" t="s">
        <v>77</v>
      </c>
      <c r="F3193" s="194">
        <v>72.94</v>
      </c>
      <c r="G3193">
        <v>1</v>
      </c>
      <c r="H3193">
        <v>1</v>
      </c>
      <c r="I3193" s="167">
        <v>104.15612216228004</v>
      </c>
      <c r="J3193" s="22">
        <v>1.4279698678678372</v>
      </c>
      <c r="K3193" s="22" t="s">
        <v>387</v>
      </c>
      <c r="L3193" s="22" t="s">
        <v>99</v>
      </c>
      <c r="M3193" s="22" t="str">
        <f>IFERROR(IFERROR(INDEX(FreeStand_Medicare!E:E,MATCH(Table1[[#This Row],[Medicare Number]],FreeStand_Medicare!A:A,0)),INDEX(HospBased_Medicare_CR!F:F,MATCH(Table1[[#This Row],[Medicare Number]],HospBased_Medicare_CR!G:G,0))),0)</f>
        <v>105.53</v>
      </c>
      <c r="N3193" s="24" t="str">
        <f>IFERROR(IF(Table1[[#This Row],[Medicare Rate in CR]]&gt;0,"Y","N"),"N")</f>
        <v>Y</v>
      </c>
      <c r="O3193" s="166">
        <f>Table1[[#This Row],[Medicare Rate in CR]]*Table1[[#This Row],[SumOfUnits]]*Table1[[#This Row],[Actuarial Factor 06/20/2023]]</f>
        <v>150.69366015609285</v>
      </c>
      <c r="P31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150.69366015609285</v>
      </c>
      <c r="Q3193" s="166">
        <f>Table1[[#This Row],[Trended Medicare Pricing for all RHCs]]-Table1[[#This Row],[SumOfSFY24 Estimated Payment 5/04/23]]</f>
        <v>46.537537993812805</v>
      </c>
      <c r="R3193" s="24">
        <f>Table1[[#This Row],[SumOfUnits]]*Table1[[#This Row],[Actuarial Factor 06/20/2023]]</f>
        <v>1.4279698678678372</v>
      </c>
      <c r="S3193" s="23"/>
    </row>
    <row r="3194" spans="1:19" x14ac:dyDescent="0.25">
      <c r="A3194" s="192" t="s">
        <v>388</v>
      </c>
      <c r="B3194" s="193" t="s">
        <v>389</v>
      </c>
      <c r="C3194" s="192" t="s">
        <v>88</v>
      </c>
      <c r="D3194" s="192" t="s">
        <v>30</v>
      </c>
      <c r="E3194" s="192" t="s">
        <v>56</v>
      </c>
      <c r="F3194" s="194">
        <v>194.34325913076995</v>
      </c>
      <c r="G3194">
        <v>1</v>
      </c>
      <c r="H3194">
        <v>1</v>
      </c>
      <c r="I3194" s="167">
        <v>200.61645174084242</v>
      </c>
      <c r="J3194" s="22">
        <v>1.0322789307853037</v>
      </c>
      <c r="K3194" s="22" t="s">
        <v>390</v>
      </c>
      <c r="L3194" s="22" t="s">
        <v>58</v>
      </c>
      <c r="M3194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194" s="24" t="str">
        <f>IFERROR(IF(Table1[[#This Row],[Medicare Rate in CR]]&gt;0,"Y","N"),"N")</f>
        <v>Y</v>
      </c>
      <c r="O3194" s="166">
        <f>Table1[[#This Row],[Medicare Rate in CR]]*Table1[[#This Row],[SumOfUnits]]*Table1[[#This Row],[Actuarial Factor 06/20/2023]]</f>
        <v>289.31681593119708</v>
      </c>
      <c r="P31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289.31681593119708</v>
      </c>
      <c r="Q3194" s="166">
        <f>Table1[[#This Row],[Trended Medicare Pricing for all RHCs]]-Table1[[#This Row],[SumOfSFY24 Estimated Payment 5/04/23]]</f>
        <v>88.700364190354662</v>
      </c>
      <c r="R3194" s="24">
        <f>Table1[[#This Row],[SumOfUnits]]*Table1[[#This Row],[Actuarial Factor 06/20/2023]]</f>
        <v>1.0322789307853037</v>
      </c>
      <c r="S3194" s="23"/>
    </row>
    <row r="3195" spans="1:19" x14ac:dyDescent="0.25">
      <c r="A3195" s="192" t="s">
        <v>388</v>
      </c>
      <c r="B3195" s="193" t="s">
        <v>389</v>
      </c>
      <c r="C3195" s="192" t="s">
        <v>88</v>
      </c>
      <c r="D3195" s="192" t="s">
        <v>30</v>
      </c>
      <c r="E3195" s="192" t="s">
        <v>59</v>
      </c>
      <c r="F3195" s="194">
        <v>270.55025537245831</v>
      </c>
      <c r="G3195">
        <v>1</v>
      </c>
      <c r="H3195">
        <v>1</v>
      </c>
      <c r="I3195" s="167">
        <v>239.17012491522152</v>
      </c>
      <c r="J3195" s="22">
        <v>0.88401367274986775</v>
      </c>
      <c r="K3195" s="22" t="s">
        <v>390</v>
      </c>
      <c r="L3195" s="22" t="s">
        <v>58</v>
      </c>
      <c r="M3195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195" s="24" t="str">
        <f>IFERROR(IF(Table1[[#This Row],[Medicare Rate in CR]]&gt;0,"Y","N"),"N")</f>
        <v>Y</v>
      </c>
      <c r="O3195" s="166">
        <f>Table1[[#This Row],[Medicare Rate in CR]]*Table1[[#This Row],[SumOfUnits]]*Table1[[#This Row],[Actuarial Factor 06/20/2023]]</f>
        <v>247.76251206160541</v>
      </c>
      <c r="P31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247.76251206160541</v>
      </c>
      <c r="Q3195" s="166">
        <f>Table1[[#This Row],[Trended Medicare Pricing for all RHCs]]-Table1[[#This Row],[SumOfSFY24 Estimated Payment 5/04/23]]</f>
        <v>8.592387146383885</v>
      </c>
      <c r="R3195" s="24">
        <f>Table1[[#This Row],[SumOfUnits]]*Table1[[#This Row],[Actuarial Factor 06/20/2023]]</f>
        <v>0.88401367274986775</v>
      </c>
      <c r="S3195" s="23"/>
    </row>
    <row r="3196" spans="1:19" x14ac:dyDescent="0.25">
      <c r="A3196" s="192" t="s">
        <v>388</v>
      </c>
      <c r="B3196" s="193" t="s">
        <v>389</v>
      </c>
      <c r="C3196" s="192" t="s">
        <v>88</v>
      </c>
      <c r="D3196" s="192" t="s">
        <v>30</v>
      </c>
      <c r="E3196" s="192" t="s">
        <v>62</v>
      </c>
      <c r="F3196" s="194">
        <v>270.55025537245831</v>
      </c>
      <c r="G3196">
        <v>1</v>
      </c>
      <c r="H3196">
        <v>1</v>
      </c>
      <c r="I3196" s="167">
        <v>268.98275538042867</v>
      </c>
      <c r="J3196" s="22">
        <v>0.99420625203302171</v>
      </c>
      <c r="K3196" s="22" t="s">
        <v>390</v>
      </c>
      <c r="L3196" s="22" t="s">
        <v>58</v>
      </c>
      <c r="M3196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196" s="24" t="str">
        <f>IFERROR(IF(Table1[[#This Row],[Medicare Rate in CR]]&gt;0,"Y","N"),"N")</f>
        <v>Y</v>
      </c>
      <c r="O3196" s="166">
        <f>Table1[[#This Row],[Medicare Rate in CR]]*Table1[[#This Row],[SumOfUnits]]*Table1[[#This Row],[Actuarial Factor 06/20/2023]]</f>
        <v>278.64618625729497</v>
      </c>
      <c r="P31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278.64618625729497</v>
      </c>
      <c r="Q3196" s="166">
        <f>Table1[[#This Row],[Trended Medicare Pricing for all RHCs]]-Table1[[#This Row],[SumOfSFY24 Estimated Payment 5/04/23]]</f>
        <v>9.6634308768663004</v>
      </c>
      <c r="R3196" s="24">
        <f>Table1[[#This Row],[SumOfUnits]]*Table1[[#This Row],[Actuarial Factor 06/20/2023]]</f>
        <v>0.99420625203302171</v>
      </c>
      <c r="S3196" s="23"/>
    </row>
    <row r="3197" spans="1:19" x14ac:dyDescent="0.25">
      <c r="A3197" s="192" t="s">
        <v>388</v>
      </c>
      <c r="B3197" s="193" t="s">
        <v>389</v>
      </c>
      <c r="C3197" s="192" t="s">
        <v>88</v>
      </c>
      <c r="D3197" s="192" t="s">
        <v>31</v>
      </c>
      <c r="E3197" s="192" t="s">
        <v>69</v>
      </c>
      <c r="F3197" s="194">
        <v>260.72082490122386</v>
      </c>
      <c r="G3197">
        <v>1</v>
      </c>
      <c r="H3197">
        <v>1</v>
      </c>
      <c r="I3197" s="167">
        <v>275.38552046988821</v>
      </c>
      <c r="J3197" s="22">
        <v>1.0562467366165329</v>
      </c>
      <c r="K3197" s="22" t="s">
        <v>390</v>
      </c>
      <c r="L3197" s="22" t="s">
        <v>58</v>
      </c>
      <c r="M3197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197" s="24" t="str">
        <f>IFERROR(IF(Table1[[#This Row],[Medicare Rate in CR]]&gt;0,"Y","N"),"N")</f>
        <v>Y</v>
      </c>
      <c r="O3197" s="166">
        <f>Table1[[#This Row],[Medicare Rate in CR]]*Table1[[#This Row],[SumOfUnits]]*Table1[[#This Row],[Actuarial Factor 06/20/2023]]</f>
        <v>296.03427287151567</v>
      </c>
      <c r="P31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296.03427287151567</v>
      </c>
      <c r="Q3197" s="166">
        <f>Table1[[#This Row],[Trended Medicare Pricing for all RHCs]]-Table1[[#This Row],[SumOfSFY24 Estimated Payment 5/04/23]]</f>
        <v>20.648752401627462</v>
      </c>
      <c r="R3197" s="24">
        <f>Table1[[#This Row],[SumOfUnits]]*Table1[[#This Row],[Actuarial Factor 06/20/2023]]</f>
        <v>1.0562467366165329</v>
      </c>
      <c r="S3197" s="23"/>
    </row>
    <row r="3198" spans="1:19" x14ac:dyDescent="0.25">
      <c r="A3198" s="192" t="s">
        <v>388</v>
      </c>
      <c r="B3198" s="193" t="s">
        <v>389</v>
      </c>
      <c r="C3198" s="192" t="s">
        <v>90</v>
      </c>
      <c r="D3198" s="192" t="s">
        <v>30</v>
      </c>
      <c r="E3198" s="192" t="s">
        <v>59</v>
      </c>
      <c r="F3198" s="194">
        <v>270.55025537245831</v>
      </c>
      <c r="G3198">
        <v>1</v>
      </c>
      <c r="H3198">
        <v>1</v>
      </c>
      <c r="I3198" s="167">
        <v>264.40116915221483</v>
      </c>
      <c r="J3198" s="22">
        <v>0.97727192601693091</v>
      </c>
      <c r="K3198" s="22" t="s">
        <v>390</v>
      </c>
      <c r="L3198" s="22" t="s">
        <v>58</v>
      </c>
      <c r="M3198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198" s="24" t="str">
        <f>IFERROR(IF(Table1[[#This Row],[Medicare Rate in CR]]&gt;0,"Y","N"),"N")</f>
        <v>Y</v>
      </c>
      <c r="O3198" s="166">
        <f>Table1[[#This Row],[Medicare Rate in CR]]*Table1[[#This Row],[SumOfUnits]]*Table1[[#This Row],[Actuarial Factor 06/20/2023]]</f>
        <v>273.9000027047652</v>
      </c>
      <c r="P31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273.9000027047652</v>
      </c>
      <c r="Q3198" s="166">
        <f>Table1[[#This Row],[Trended Medicare Pricing for all RHCs]]-Table1[[#This Row],[SumOfSFY24 Estimated Payment 5/04/23]]</f>
        <v>9.4988335525503658</v>
      </c>
      <c r="R3198" s="24">
        <f>Table1[[#This Row],[SumOfUnits]]*Table1[[#This Row],[Actuarial Factor 06/20/2023]]</f>
        <v>0.97727192601693091</v>
      </c>
      <c r="S3198" s="23"/>
    </row>
    <row r="3199" spans="1:19" x14ac:dyDescent="0.25">
      <c r="A3199" s="192" t="s">
        <v>388</v>
      </c>
      <c r="B3199" s="193" t="s">
        <v>389</v>
      </c>
      <c r="C3199" s="192" t="s">
        <v>78</v>
      </c>
      <c r="D3199" s="192" t="s">
        <v>30</v>
      </c>
      <c r="E3199" s="192" t="s">
        <v>59</v>
      </c>
      <c r="F3199" s="194">
        <v>1893.8517876072078</v>
      </c>
      <c r="G3199">
        <v>7</v>
      </c>
      <c r="H3199">
        <v>7</v>
      </c>
      <c r="I3199" s="167">
        <v>1768.8237834237634</v>
      </c>
      <c r="J3199" s="22">
        <v>0.93398216006047052</v>
      </c>
      <c r="K3199" s="22" t="s">
        <v>390</v>
      </c>
      <c r="L3199" s="22" t="s">
        <v>58</v>
      </c>
      <c r="M3199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199" s="24" t="str">
        <f>IFERROR(IF(Table1[[#This Row],[Medicare Rate in CR]]&gt;0,"Y","N"),"N")</f>
        <v>Y</v>
      </c>
      <c r="O3199" s="166">
        <f>Table1[[#This Row],[Medicare Rate in CR]]*Table1[[#This Row],[SumOfUnits]]*Table1[[#This Row],[Actuarial Factor 06/20/2023]]</f>
        <v>1832.3702600010363</v>
      </c>
      <c r="P31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1832.3702600010363</v>
      </c>
      <c r="Q3199" s="166">
        <f>Table1[[#This Row],[Trended Medicare Pricing for all RHCs]]-Table1[[#This Row],[SumOfSFY24 Estimated Payment 5/04/23]]</f>
        <v>63.54647657727287</v>
      </c>
      <c r="R3199" s="24">
        <f>Table1[[#This Row],[SumOfUnits]]*Table1[[#This Row],[Actuarial Factor 06/20/2023]]</f>
        <v>6.5378751204232941</v>
      </c>
      <c r="S3199" s="23"/>
    </row>
    <row r="3200" spans="1:19" x14ac:dyDescent="0.25">
      <c r="A3200" s="192" t="s">
        <v>388</v>
      </c>
      <c r="B3200" s="193" t="s">
        <v>389</v>
      </c>
      <c r="C3200" s="192" t="s">
        <v>78</v>
      </c>
      <c r="D3200" s="192" t="s">
        <v>30</v>
      </c>
      <c r="E3200" s="192" t="s">
        <v>60</v>
      </c>
      <c r="F3200" s="194">
        <v>807.91172785968968</v>
      </c>
      <c r="G3200">
        <v>3</v>
      </c>
      <c r="H3200">
        <v>3</v>
      </c>
      <c r="I3200" s="167">
        <v>662.11664105978048</v>
      </c>
      <c r="J3200" s="22">
        <v>0.81954082138880713</v>
      </c>
      <c r="K3200" s="22" t="s">
        <v>390</v>
      </c>
      <c r="L3200" s="22" t="s">
        <v>58</v>
      </c>
      <c r="M3200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200" s="24" t="str">
        <f>IFERROR(IF(Table1[[#This Row],[Medicare Rate in CR]]&gt;0,"Y","N"),"N")</f>
        <v>Y</v>
      </c>
      <c r="O3200" s="166">
        <f>Table1[[#This Row],[Medicare Rate in CR]]*Table1[[#This Row],[SumOfUnits]]*Table1[[#This Row],[Actuarial Factor 06/20/2023]]</f>
        <v>689.07811803192283</v>
      </c>
      <c r="P32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689.07811803192283</v>
      </c>
      <c r="Q3200" s="166">
        <f>Table1[[#This Row],[Trended Medicare Pricing for all RHCs]]-Table1[[#This Row],[SumOfSFY24 Estimated Payment 5/04/23]]</f>
        <v>26.96147697214235</v>
      </c>
      <c r="R3200" s="24">
        <f>Table1[[#This Row],[SumOfUnits]]*Table1[[#This Row],[Actuarial Factor 06/20/2023]]</f>
        <v>2.4586224641664214</v>
      </c>
      <c r="S3200" s="23"/>
    </row>
    <row r="3201" spans="1:19" x14ac:dyDescent="0.25">
      <c r="A3201" s="192" t="s">
        <v>388</v>
      </c>
      <c r="B3201" s="193" t="s">
        <v>389</v>
      </c>
      <c r="C3201" s="192" t="s">
        <v>55</v>
      </c>
      <c r="D3201" s="192" t="s">
        <v>30</v>
      </c>
      <c r="E3201" s="192" t="s">
        <v>56</v>
      </c>
      <c r="F3201" s="194">
        <v>1619.5624939770646</v>
      </c>
      <c r="G3201">
        <v>6</v>
      </c>
      <c r="H3201">
        <v>6</v>
      </c>
      <c r="I3201" s="167">
        <v>1736.848731291127</v>
      </c>
      <c r="J3201" s="22">
        <v>1.0724184696485837</v>
      </c>
      <c r="K3201" s="22" t="s">
        <v>390</v>
      </c>
      <c r="L3201" s="22" t="s">
        <v>58</v>
      </c>
      <c r="M3201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201" s="24" t="str">
        <f>IFERROR(IF(Table1[[#This Row],[Medicare Rate in CR]]&gt;0,"Y","N"),"N")</f>
        <v>Y</v>
      </c>
      <c r="O3201" s="166">
        <f>Table1[[#This Row],[Medicare Rate in CR]]*Table1[[#This Row],[SumOfUnits]]*Table1[[#This Row],[Actuarial Factor 06/20/2023]]</f>
        <v>1803.4003469304512</v>
      </c>
      <c r="P32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1803.4003469304512</v>
      </c>
      <c r="Q3201" s="166">
        <f>Table1[[#This Row],[Trended Medicare Pricing for all RHCs]]-Table1[[#This Row],[SumOfSFY24 Estimated Payment 5/04/23]]</f>
        <v>66.551615639324154</v>
      </c>
      <c r="R3201" s="24">
        <f>Table1[[#This Row],[SumOfUnits]]*Table1[[#This Row],[Actuarial Factor 06/20/2023]]</f>
        <v>6.4345108178915016</v>
      </c>
      <c r="S3201" s="23"/>
    </row>
    <row r="3202" spans="1:19" x14ac:dyDescent="0.25">
      <c r="A3202" s="192" t="s">
        <v>388</v>
      </c>
      <c r="B3202" s="193" t="s">
        <v>389</v>
      </c>
      <c r="C3202" s="192" t="s">
        <v>55</v>
      </c>
      <c r="D3202" s="192" t="s">
        <v>30</v>
      </c>
      <c r="E3202" s="192" t="s">
        <v>59</v>
      </c>
      <c r="F3202" s="194">
        <v>47325.662522887142</v>
      </c>
      <c r="G3202">
        <v>176</v>
      </c>
      <c r="H3202">
        <v>176</v>
      </c>
      <c r="I3202" s="167">
        <v>48400.907416166461</v>
      </c>
      <c r="J3202" s="22">
        <v>1.0227201234163246</v>
      </c>
      <c r="K3202" s="22" t="s">
        <v>390</v>
      </c>
      <c r="L3202" s="22" t="s">
        <v>58</v>
      </c>
      <c r="M3202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202" s="24" t="str">
        <f>IFERROR(IF(Table1[[#This Row],[Medicare Rate in CR]]&gt;0,"Y","N"),"N")</f>
        <v>Y</v>
      </c>
      <c r="O3202" s="166">
        <f>Table1[[#This Row],[Medicare Rate in CR]]*Table1[[#This Row],[SumOfUnits]]*Table1[[#This Row],[Actuarial Factor 06/20/2023]]</f>
        <v>50448.247342221213</v>
      </c>
      <c r="P32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50448.247342221213</v>
      </c>
      <c r="Q3202" s="166">
        <f>Table1[[#This Row],[Trended Medicare Pricing for all RHCs]]-Table1[[#This Row],[SumOfSFY24 Estimated Payment 5/04/23]]</f>
        <v>2047.3399260547521</v>
      </c>
      <c r="R3202" s="24">
        <f>Table1[[#This Row],[SumOfUnits]]*Table1[[#This Row],[Actuarial Factor 06/20/2023]]</f>
        <v>179.99874172127312</v>
      </c>
      <c r="S3202" s="23"/>
    </row>
    <row r="3203" spans="1:19" x14ac:dyDescent="0.25">
      <c r="A3203" s="192" t="s">
        <v>388</v>
      </c>
      <c r="B3203" s="193" t="s">
        <v>389</v>
      </c>
      <c r="C3203" s="192" t="s">
        <v>55</v>
      </c>
      <c r="D3203" s="192" t="s">
        <v>30</v>
      </c>
      <c r="E3203" s="192" t="s">
        <v>60</v>
      </c>
      <c r="F3203" s="194">
        <v>42110.629276284082</v>
      </c>
      <c r="G3203">
        <v>157</v>
      </c>
      <c r="H3203">
        <v>157</v>
      </c>
      <c r="I3203" s="167">
        <v>38263.664023069097</v>
      </c>
      <c r="J3203" s="22">
        <v>0.90864621784738975</v>
      </c>
      <c r="K3203" s="22" t="s">
        <v>390</v>
      </c>
      <c r="L3203" s="22" t="s">
        <v>58</v>
      </c>
      <c r="M3203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203" s="24" t="str">
        <f>IFERROR(IF(Table1[[#This Row],[Medicare Rate in CR]]&gt;0,"Y","N"),"N")</f>
        <v>Y</v>
      </c>
      <c r="O3203" s="166">
        <f>Table1[[#This Row],[Medicare Rate in CR]]*Table1[[#This Row],[SumOfUnits]]*Table1[[#This Row],[Actuarial Factor 06/20/2023]]</f>
        <v>39982.6052497458</v>
      </c>
      <c r="P32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39982.6052497458</v>
      </c>
      <c r="Q3203" s="166">
        <f>Table1[[#This Row],[Trended Medicare Pricing for all RHCs]]-Table1[[#This Row],[SumOfSFY24 Estimated Payment 5/04/23]]</f>
        <v>1718.9412266767031</v>
      </c>
      <c r="R3203" s="24">
        <f>Table1[[#This Row],[SumOfUnits]]*Table1[[#This Row],[Actuarial Factor 06/20/2023]]</f>
        <v>142.65745620204018</v>
      </c>
      <c r="S3203" s="23"/>
    </row>
    <row r="3204" spans="1:19" x14ac:dyDescent="0.25">
      <c r="A3204" s="192" t="s">
        <v>388</v>
      </c>
      <c r="B3204" s="193" t="s">
        <v>389</v>
      </c>
      <c r="C3204" s="192" t="s">
        <v>55</v>
      </c>
      <c r="D3204" s="192" t="s">
        <v>30</v>
      </c>
      <c r="E3204" s="192" t="s">
        <v>61</v>
      </c>
      <c r="F3204" s="194">
        <v>8379.5798400308358</v>
      </c>
      <c r="G3204">
        <v>31</v>
      </c>
      <c r="H3204">
        <v>31</v>
      </c>
      <c r="I3204" s="167">
        <v>7614.0735287942543</v>
      </c>
      <c r="J3204" s="22">
        <v>0.90864621784738975</v>
      </c>
      <c r="K3204" s="22" t="s">
        <v>390</v>
      </c>
      <c r="L3204" s="22" t="s">
        <v>58</v>
      </c>
      <c r="M3204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204" s="24" t="str">
        <f>IFERROR(IF(Table1[[#This Row],[Medicare Rate in CR]]&gt;0,"Y","N"),"N")</f>
        <v>Y</v>
      </c>
      <c r="O3204" s="166">
        <f>Table1[[#This Row],[Medicare Rate in CR]]*Table1[[#This Row],[SumOfUnits]]*Table1[[#This Row],[Actuarial Factor 06/20/2023]]</f>
        <v>7894.6545397587252</v>
      </c>
      <c r="P32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7894.6545397587252</v>
      </c>
      <c r="Q3204" s="166">
        <f>Table1[[#This Row],[Trended Medicare Pricing for all RHCs]]-Table1[[#This Row],[SumOfSFY24 Estimated Payment 5/04/23]]</f>
        <v>280.58101096447081</v>
      </c>
      <c r="R3204" s="24">
        <f>Table1[[#This Row],[SumOfUnits]]*Table1[[#This Row],[Actuarial Factor 06/20/2023]]</f>
        <v>28.168032753269081</v>
      </c>
      <c r="S3204" s="23"/>
    </row>
    <row r="3205" spans="1:19" x14ac:dyDescent="0.25">
      <c r="A3205" s="192" t="s">
        <v>388</v>
      </c>
      <c r="B3205" s="193" t="s">
        <v>389</v>
      </c>
      <c r="C3205" s="192" t="s">
        <v>55</v>
      </c>
      <c r="D3205" s="192" t="s">
        <v>30</v>
      </c>
      <c r="E3205" s="192" t="s">
        <v>62</v>
      </c>
      <c r="F3205" s="194">
        <v>102966.2715621094</v>
      </c>
      <c r="G3205">
        <v>382</v>
      </c>
      <c r="H3205">
        <v>382</v>
      </c>
      <c r="I3205" s="167">
        <v>107981.95291617292</v>
      </c>
      <c r="J3205" s="22">
        <v>1.0487118866981413</v>
      </c>
      <c r="K3205" s="22" t="s">
        <v>390</v>
      </c>
      <c r="L3205" s="22" t="s">
        <v>58</v>
      </c>
      <c r="M3205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205" s="24" t="str">
        <f>IFERROR(IF(Table1[[#This Row],[Medicare Rate in CR]]&gt;0,"Y","N"),"N")</f>
        <v>Y</v>
      </c>
      <c r="O3205" s="166">
        <f>Table1[[#This Row],[Medicare Rate in CR]]*Table1[[#This Row],[SumOfUnits]]*Table1[[#This Row],[Actuarial Factor 06/20/2023]]</f>
        <v>112278.38754522723</v>
      </c>
      <c r="P32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112278.38754522723</v>
      </c>
      <c r="Q3205" s="166">
        <f>Table1[[#This Row],[Trended Medicare Pricing for all RHCs]]-Table1[[#This Row],[SumOfSFY24 Estimated Payment 5/04/23]]</f>
        <v>4296.4346290543181</v>
      </c>
      <c r="R3205" s="24">
        <f>Table1[[#This Row],[SumOfUnits]]*Table1[[#This Row],[Actuarial Factor 06/20/2023]]</f>
        <v>400.60794071868997</v>
      </c>
      <c r="S3205" s="23"/>
    </row>
    <row r="3206" spans="1:19" x14ac:dyDescent="0.25">
      <c r="A3206" s="192" t="s">
        <v>388</v>
      </c>
      <c r="B3206" s="193" t="s">
        <v>389</v>
      </c>
      <c r="C3206" s="192" t="s">
        <v>55</v>
      </c>
      <c r="D3206" s="192" t="s">
        <v>30</v>
      </c>
      <c r="E3206" s="192" t="s">
        <v>63</v>
      </c>
      <c r="F3206" s="194">
        <v>12314.985063120361</v>
      </c>
      <c r="G3206">
        <v>46</v>
      </c>
      <c r="H3206">
        <v>46</v>
      </c>
      <c r="I3206" s="167">
        <v>12347.563791906066</v>
      </c>
      <c r="J3206" s="22">
        <v>1.0026454541859957</v>
      </c>
      <c r="K3206" s="22" t="s">
        <v>390</v>
      </c>
      <c r="L3206" s="22" t="s">
        <v>58</v>
      </c>
      <c r="M3206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206" s="24" t="str">
        <f>IFERROR(IF(Table1[[#This Row],[Medicare Rate in CR]]&gt;0,"Y","N"),"N")</f>
        <v>Y</v>
      </c>
      <c r="O3206" s="166">
        <f>Table1[[#This Row],[Medicare Rate in CR]]*Table1[[#This Row],[SumOfUnits]]*Table1[[#This Row],[Actuarial Factor 06/20/2023]]</f>
        <v>12926.526306456613</v>
      </c>
      <c r="P32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12926.526306456613</v>
      </c>
      <c r="Q3206" s="166">
        <f>Table1[[#This Row],[Trended Medicare Pricing for all RHCs]]-Table1[[#This Row],[SumOfSFY24 Estimated Payment 5/04/23]]</f>
        <v>578.96251455054698</v>
      </c>
      <c r="R3206" s="24">
        <f>Table1[[#This Row],[SumOfUnits]]*Table1[[#This Row],[Actuarial Factor 06/20/2023]]</f>
        <v>46.121690892555804</v>
      </c>
      <c r="S3206" s="23"/>
    </row>
    <row r="3207" spans="1:19" x14ac:dyDescent="0.25">
      <c r="A3207" s="192" t="s">
        <v>388</v>
      </c>
      <c r="B3207" s="193" t="s">
        <v>389</v>
      </c>
      <c r="C3207" s="192" t="s">
        <v>55</v>
      </c>
      <c r="D3207" s="192" t="s">
        <v>30</v>
      </c>
      <c r="E3207" s="192" t="s">
        <v>64</v>
      </c>
      <c r="F3207" s="194">
        <v>26735.540136841082</v>
      </c>
      <c r="G3207">
        <v>99</v>
      </c>
      <c r="H3207">
        <v>99</v>
      </c>
      <c r="I3207" s="167">
        <v>26211.506236238791</v>
      </c>
      <c r="J3207" s="22">
        <v>0.98039935240058296</v>
      </c>
      <c r="K3207" s="22" t="s">
        <v>390</v>
      </c>
      <c r="L3207" s="22" t="s">
        <v>58</v>
      </c>
      <c r="M3207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207" s="24" t="str">
        <f>IFERROR(IF(Table1[[#This Row],[Medicare Rate in CR]]&gt;0,"Y","N"),"N")</f>
        <v>Y</v>
      </c>
      <c r="O3207" s="166">
        <f>Table1[[#This Row],[Medicare Rate in CR]]*Table1[[#This Row],[SumOfUnits]]*Table1[[#This Row],[Actuarial Factor 06/20/2023]]</f>
        <v>27202.876123233826</v>
      </c>
      <c r="P32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27202.876123233826</v>
      </c>
      <c r="Q3207" s="166">
        <f>Table1[[#This Row],[Trended Medicare Pricing for all RHCs]]-Table1[[#This Row],[SumOfSFY24 Estimated Payment 5/04/23]]</f>
        <v>991.3698869950349</v>
      </c>
      <c r="R3207" s="24">
        <f>Table1[[#This Row],[SumOfUnits]]*Table1[[#This Row],[Actuarial Factor 06/20/2023]]</f>
        <v>97.059535887657717</v>
      </c>
      <c r="S3207" s="23"/>
    </row>
    <row r="3208" spans="1:19" x14ac:dyDescent="0.25">
      <c r="A3208" s="192" t="s">
        <v>388</v>
      </c>
      <c r="B3208" s="193" t="s">
        <v>389</v>
      </c>
      <c r="C3208" s="192" t="s">
        <v>55</v>
      </c>
      <c r="D3208" s="192" t="s">
        <v>30</v>
      </c>
      <c r="E3208" s="192" t="s">
        <v>77</v>
      </c>
      <c r="F3208" s="194">
        <v>10277.170665895728</v>
      </c>
      <c r="G3208">
        <v>38</v>
      </c>
      <c r="H3208">
        <v>38</v>
      </c>
      <c r="I3208" s="167">
        <v>13018.007616842591</v>
      </c>
      <c r="J3208" s="22">
        <v>1.2666917812352958</v>
      </c>
      <c r="K3208" s="22" t="s">
        <v>390</v>
      </c>
      <c r="L3208" s="22" t="s">
        <v>58</v>
      </c>
      <c r="M3208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208" s="24" t="str">
        <f>IFERROR(IF(Table1[[#This Row],[Medicare Rate in CR]]&gt;0,"Y","N"),"N")</f>
        <v>Y</v>
      </c>
      <c r="O3208" s="166">
        <f>Table1[[#This Row],[Medicare Rate in CR]]*Table1[[#This Row],[SumOfUnits]]*Table1[[#This Row],[Actuarial Factor 06/20/2023]]</f>
        <v>13490.59681001902</v>
      </c>
      <c r="P32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13490.59681001902</v>
      </c>
      <c r="Q3208" s="166">
        <f>Table1[[#This Row],[Trended Medicare Pricing for all RHCs]]-Table1[[#This Row],[SumOfSFY24 Estimated Payment 5/04/23]]</f>
        <v>472.58919317642903</v>
      </c>
      <c r="R3208" s="24">
        <f>Table1[[#This Row],[SumOfUnits]]*Table1[[#This Row],[Actuarial Factor 06/20/2023]]</f>
        <v>48.134287686941242</v>
      </c>
      <c r="S3208" s="23"/>
    </row>
    <row r="3209" spans="1:19" x14ac:dyDescent="0.25">
      <c r="A3209" s="192" t="s">
        <v>388</v>
      </c>
      <c r="B3209" s="193" t="s">
        <v>389</v>
      </c>
      <c r="C3209" s="192" t="s">
        <v>55</v>
      </c>
      <c r="D3209" s="192" t="s">
        <v>32</v>
      </c>
      <c r="E3209" s="192" t="s">
        <v>81</v>
      </c>
      <c r="F3209" s="194">
        <v>270.55025537245831</v>
      </c>
      <c r="G3209">
        <v>1</v>
      </c>
      <c r="H3209">
        <v>1</v>
      </c>
      <c r="I3209" s="167">
        <v>279.74050000620684</v>
      </c>
      <c r="J3209" s="22">
        <v>1.0339687154281063</v>
      </c>
      <c r="K3209" s="22" t="s">
        <v>390</v>
      </c>
      <c r="L3209" s="22" t="s">
        <v>58</v>
      </c>
      <c r="M3209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209" s="24" t="str">
        <f>IFERROR(IF(Table1[[#This Row],[Medicare Rate in CR]]&gt;0,"Y","N"),"N")</f>
        <v>Y</v>
      </c>
      <c r="O3209" s="166">
        <f>Table1[[#This Row],[Medicare Rate in CR]]*Table1[[#This Row],[SumOfUnits]]*Table1[[#This Row],[Actuarial Factor 06/20/2023]]</f>
        <v>289.79041187303534</v>
      </c>
      <c r="P32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289.79041187303534</v>
      </c>
      <c r="Q3209" s="166">
        <f>Table1[[#This Row],[Trended Medicare Pricing for all RHCs]]-Table1[[#This Row],[SumOfSFY24 Estimated Payment 5/04/23]]</f>
        <v>10.049911866828495</v>
      </c>
      <c r="R3209" s="24">
        <f>Table1[[#This Row],[SumOfUnits]]*Table1[[#This Row],[Actuarial Factor 06/20/2023]]</f>
        <v>1.0339687154281063</v>
      </c>
      <c r="S3209" s="23"/>
    </row>
    <row r="3210" spans="1:19" x14ac:dyDescent="0.25">
      <c r="A3210" s="192" t="s">
        <v>388</v>
      </c>
      <c r="B3210" s="193" t="s">
        <v>389</v>
      </c>
      <c r="C3210" s="192" t="s">
        <v>55</v>
      </c>
      <c r="D3210" s="192" t="s">
        <v>32</v>
      </c>
      <c r="E3210" s="192" t="s">
        <v>65</v>
      </c>
      <c r="F3210" s="194">
        <v>1886.3737110918378</v>
      </c>
      <c r="G3210">
        <v>7</v>
      </c>
      <c r="H3210">
        <v>7</v>
      </c>
      <c r="I3210" s="167">
        <v>2341.8662060433567</v>
      </c>
      <c r="J3210" s="22">
        <v>1.241464611319185</v>
      </c>
      <c r="K3210" s="22" t="s">
        <v>390</v>
      </c>
      <c r="L3210" s="22" t="s">
        <v>58</v>
      </c>
      <c r="M3210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210" s="24" t="str">
        <f>IFERROR(IF(Table1[[#This Row],[Medicare Rate in CR]]&gt;0,"Y","N"),"N")</f>
        <v>Y</v>
      </c>
      <c r="O3210" s="166">
        <f>Table1[[#This Row],[Medicare Rate in CR]]*Table1[[#This Row],[SumOfUnits]]*Table1[[#This Row],[Actuarial Factor 06/20/2023]]</f>
        <v>2435.6170063009954</v>
      </c>
      <c r="P32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2435.6170063009954</v>
      </c>
      <c r="Q3210" s="166">
        <f>Table1[[#This Row],[Trended Medicare Pricing for all RHCs]]-Table1[[#This Row],[SumOfSFY24 Estimated Payment 5/04/23]]</f>
        <v>93.75080025763873</v>
      </c>
      <c r="R3210" s="24">
        <f>Table1[[#This Row],[SumOfUnits]]*Table1[[#This Row],[Actuarial Factor 06/20/2023]]</f>
        <v>8.6902522792342953</v>
      </c>
      <c r="S3210" s="23"/>
    </row>
    <row r="3211" spans="1:19" x14ac:dyDescent="0.25">
      <c r="A3211" s="192" t="s">
        <v>388</v>
      </c>
      <c r="B3211" s="193" t="s">
        <v>389</v>
      </c>
      <c r="C3211" s="192" t="s">
        <v>55</v>
      </c>
      <c r="D3211" s="192" t="s">
        <v>32</v>
      </c>
      <c r="E3211" s="192" t="s">
        <v>66</v>
      </c>
      <c r="F3211" s="194">
        <v>2701.7635154668974</v>
      </c>
      <c r="G3211">
        <v>10</v>
      </c>
      <c r="H3211">
        <v>10</v>
      </c>
      <c r="I3211" s="167">
        <v>2885.0241695748546</v>
      </c>
      <c r="J3211" s="22">
        <v>1.0678300129004028</v>
      </c>
      <c r="K3211" s="22" t="s">
        <v>390</v>
      </c>
      <c r="L3211" s="22" t="s">
        <v>58</v>
      </c>
      <c r="M3211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211" s="24" t="str">
        <f>IFERROR(IF(Table1[[#This Row],[Medicare Rate in CR]]&gt;0,"Y","N"),"N")</f>
        <v>Y</v>
      </c>
      <c r="O3211" s="166">
        <f>Table1[[#This Row],[Medicare Rate in CR]]*Table1[[#This Row],[SumOfUnits]]*Table1[[#This Row],[Actuarial Factor 06/20/2023]]</f>
        <v>2992.8071771559589</v>
      </c>
      <c r="P32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2992.8071771559589</v>
      </c>
      <c r="Q3211" s="166">
        <f>Table1[[#This Row],[Trended Medicare Pricing for all RHCs]]-Table1[[#This Row],[SumOfSFY24 Estimated Payment 5/04/23]]</f>
        <v>107.78300758110436</v>
      </c>
      <c r="R3211" s="24">
        <f>Table1[[#This Row],[SumOfUnits]]*Table1[[#This Row],[Actuarial Factor 06/20/2023]]</f>
        <v>10.678300129004029</v>
      </c>
      <c r="S3211" s="23"/>
    </row>
    <row r="3212" spans="1:19" x14ac:dyDescent="0.25">
      <c r="A3212" s="192" t="s">
        <v>388</v>
      </c>
      <c r="B3212" s="193" t="s">
        <v>389</v>
      </c>
      <c r="C3212" s="192" t="s">
        <v>55</v>
      </c>
      <c r="D3212" s="192" t="s">
        <v>31</v>
      </c>
      <c r="E3212" s="192" t="s">
        <v>67</v>
      </c>
      <c r="F3212" s="194">
        <v>1893.8517876072078</v>
      </c>
      <c r="G3212">
        <v>7</v>
      </c>
      <c r="H3212">
        <v>7</v>
      </c>
      <c r="I3212" s="167">
        <v>2144.2093746652513</v>
      </c>
      <c r="J3212" s="22">
        <v>1.1321949207938591</v>
      </c>
      <c r="K3212" s="22" t="s">
        <v>390</v>
      </c>
      <c r="L3212" s="22" t="s">
        <v>58</v>
      </c>
      <c r="M3212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212" s="24" t="str">
        <f>IFERROR(IF(Table1[[#This Row],[Medicare Rate in CR]]&gt;0,"Y","N"),"N")</f>
        <v>Y</v>
      </c>
      <c r="O3212" s="166">
        <f>Table1[[#This Row],[Medicare Rate in CR]]*Table1[[#This Row],[SumOfUnits]]*Table1[[#This Row],[Actuarial Factor 06/20/2023]]</f>
        <v>2221.2418931562643</v>
      </c>
      <c r="P32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2221.2418931562643</v>
      </c>
      <c r="Q3212" s="166">
        <f>Table1[[#This Row],[Trended Medicare Pricing for all RHCs]]-Table1[[#This Row],[SumOfSFY24 Estimated Payment 5/04/23]]</f>
        <v>77.032518491012979</v>
      </c>
      <c r="R3212" s="24">
        <f>Table1[[#This Row],[SumOfUnits]]*Table1[[#This Row],[Actuarial Factor 06/20/2023]]</f>
        <v>7.9253644455570136</v>
      </c>
      <c r="S3212" s="23"/>
    </row>
    <row r="3213" spans="1:19" x14ac:dyDescent="0.25">
      <c r="A3213" s="192" t="s">
        <v>388</v>
      </c>
      <c r="B3213" s="193" t="s">
        <v>389</v>
      </c>
      <c r="C3213" s="192" t="s">
        <v>55</v>
      </c>
      <c r="D3213" s="192" t="s">
        <v>31</v>
      </c>
      <c r="E3213" s="192" t="s">
        <v>68</v>
      </c>
      <c r="F3213" s="194">
        <v>3509.6752433265865</v>
      </c>
      <c r="G3213">
        <v>13</v>
      </c>
      <c r="H3213">
        <v>13</v>
      </c>
      <c r="I3213" s="167">
        <v>3782.9275886650967</v>
      </c>
      <c r="J3213" s="22">
        <v>1.0778568746091484</v>
      </c>
      <c r="K3213" s="22" t="s">
        <v>390</v>
      </c>
      <c r="L3213" s="22" t="s">
        <v>58</v>
      </c>
      <c r="M3213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213" s="24" t="str">
        <f>IFERROR(IF(Table1[[#This Row],[Medicare Rate in CR]]&gt;0,"Y","N"),"N")</f>
        <v>Y</v>
      </c>
      <c r="O3213" s="166">
        <f>Table1[[#This Row],[Medicare Rate in CR]]*Table1[[#This Row],[SumOfUnits]]*Table1[[#This Row],[Actuarial Factor 06/20/2023]]</f>
        <v>3927.1823012071777</v>
      </c>
      <c r="P32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3927.1823012071777</v>
      </c>
      <c r="Q3213" s="166">
        <f>Table1[[#This Row],[Trended Medicare Pricing for all RHCs]]-Table1[[#This Row],[SumOfSFY24 Estimated Payment 5/04/23]]</f>
        <v>144.25471254208105</v>
      </c>
      <c r="R3213" s="24">
        <f>Table1[[#This Row],[SumOfUnits]]*Table1[[#This Row],[Actuarial Factor 06/20/2023]]</f>
        <v>14.012139369918929</v>
      </c>
      <c r="S3213" s="23"/>
    </row>
    <row r="3214" spans="1:19" x14ac:dyDescent="0.25">
      <c r="A3214" s="192" t="s">
        <v>388</v>
      </c>
      <c r="B3214" s="193" t="s">
        <v>389</v>
      </c>
      <c r="C3214" s="192" t="s">
        <v>55</v>
      </c>
      <c r="D3214" s="192" t="s">
        <v>31</v>
      </c>
      <c r="E3214" s="192" t="s">
        <v>69</v>
      </c>
      <c r="F3214" s="194">
        <v>31605.772381227704</v>
      </c>
      <c r="G3214">
        <v>117</v>
      </c>
      <c r="H3214">
        <v>117</v>
      </c>
      <c r="I3214" s="167">
        <v>33105.399314681934</v>
      </c>
      <c r="J3214" s="22">
        <v>1.0474478812087167</v>
      </c>
      <c r="K3214" s="22" t="s">
        <v>390</v>
      </c>
      <c r="L3214" s="22" t="s">
        <v>58</v>
      </c>
      <c r="M3214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214" s="24" t="str">
        <f>IFERROR(IF(Table1[[#This Row],[Medicare Rate in CR]]&gt;0,"Y","N"),"N")</f>
        <v>Y</v>
      </c>
      <c r="O3214" s="166">
        <f>Table1[[#This Row],[Medicare Rate in CR]]*Table1[[#This Row],[SumOfUnits]]*Table1[[#This Row],[Actuarial Factor 06/20/2023]]</f>
        <v>34347.481466964935</v>
      </c>
      <c r="P32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34347.481466964935</v>
      </c>
      <c r="Q3214" s="166">
        <f>Table1[[#This Row],[Trended Medicare Pricing for all RHCs]]-Table1[[#This Row],[SumOfSFY24 Estimated Payment 5/04/23]]</f>
        <v>1242.0821522830011</v>
      </c>
      <c r="R3214" s="24">
        <f>Table1[[#This Row],[SumOfUnits]]*Table1[[#This Row],[Actuarial Factor 06/20/2023]]</f>
        <v>122.55140210141985</v>
      </c>
      <c r="S3214" s="23"/>
    </row>
    <row r="3215" spans="1:19" x14ac:dyDescent="0.25">
      <c r="A3215" s="192" t="s">
        <v>388</v>
      </c>
      <c r="B3215" s="193" t="s">
        <v>389</v>
      </c>
      <c r="C3215" s="192" t="s">
        <v>85</v>
      </c>
      <c r="D3215" s="192" t="s">
        <v>31</v>
      </c>
      <c r="E3215" s="192" t="s">
        <v>69</v>
      </c>
      <c r="F3215" s="194">
        <v>541.10051074491662</v>
      </c>
      <c r="G3215">
        <v>2</v>
      </c>
      <c r="H3215">
        <v>2</v>
      </c>
      <c r="I3215" s="167">
        <v>541.70204625148585</v>
      </c>
      <c r="J3215" s="22">
        <v>1.0011116890385876</v>
      </c>
      <c r="K3215" s="22" t="s">
        <v>390</v>
      </c>
      <c r="L3215" s="22" t="s">
        <v>58</v>
      </c>
      <c r="M3215" s="22" t="str">
        <f>IFERROR(IFERROR(INDEX(FreeStand_Medicare!E:E,MATCH(Table1[[#This Row],[Medicare Number]],FreeStand_Medicare!A:A,0)),INDEX(HospBased_Medicare_CR!F:F,MATCH(Table1[[#This Row],[Medicare Number]],HospBased_Medicare_CR!G:G,0))),0)</f>
        <v>280.27</v>
      </c>
      <c r="N3215" s="24" t="str">
        <f>IFERROR(IF(Table1[[#This Row],[Medicare Rate in CR]]&gt;0,"Y","N"),"N")</f>
        <v>Y</v>
      </c>
      <c r="O3215" s="166">
        <f>Table1[[#This Row],[Medicare Rate in CR]]*Table1[[#This Row],[SumOfUnits]]*Table1[[#This Row],[Actuarial Factor 06/20/2023]]</f>
        <v>561.16314617368982</v>
      </c>
      <c r="P32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561.16314617368982</v>
      </c>
      <c r="Q3215" s="166">
        <f>Table1[[#This Row],[Trended Medicare Pricing for all RHCs]]-Table1[[#This Row],[SumOfSFY24 Estimated Payment 5/04/23]]</f>
        <v>19.461099922203971</v>
      </c>
      <c r="R3215" s="24">
        <f>Table1[[#This Row],[SumOfUnits]]*Table1[[#This Row],[Actuarial Factor 06/20/2023]]</f>
        <v>2.0022233780771752</v>
      </c>
      <c r="S3215" s="23"/>
    </row>
    <row r="3216" spans="1:19" x14ac:dyDescent="0.25">
      <c r="A3216" s="192" t="s">
        <v>391</v>
      </c>
      <c r="B3216" s="193" t="s">
        <v>392</v>
      </c>
      <c r="C3216" s="192" t="s">
        <v>88</v>
      </c>
      <c r="D3216" s="192" t="s">
        <v>30</v>
      </c>
      <c r="E3216" s="192" t="s">
        <v>59</v>
      </c>
      <c r="F3216" s="194">
        <v>153.91731714368314</v>
      </c>
      <c r="G3216">
        <v>1</v>
      </c>
      <c r="H3216">
        <v>1</v>
      </c>
      <c r="I3216" s="167">
        <v>136.06501282799351</v>
      </c>
      <c r="J3216" s="22">
        <v>0.88401367274986775</v>
      </c>
      <c r="K3216" s="22" t="s">
        <v>393</v>
      </c>
      <c r="L3216" s="22" t="s">
        <v>58</v>
      </c>
      <c r="M32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16" s="24" t="str">
        <f>IFERROR(IF(Table1[[#This Row],[Medicare Rate in CR]]&gt;0,"Y","N"),"N")</f>
        <v>N</v>
      </c>
      <c r="O3216" s="166">
        <f>Table1[[#This Row],[Medicare Rate in CR]]*Table1[[#This Row],[SumOfUnits]]*Table1[[#This Row],[Actuarial Factor 06/20/2023]]</f>
        <v>0</v>
      </c>
      <c r="P32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159.82676023972621</v>
      </c>
      <c r="Q3216" s="166">
        <f>Table1[[#This Row],[Trended Medicare Pricing for all RHCs]]-Table1[[#This Row],[SumOfSFY24 Estimated Payment 5/04/23]]</f>
        <v>23.761747411732699</v>
      </c>
      <c r="R3216" s="24">
        <f>Table1[[#This Row],[SumOfUnits]]*Table1[[#This Row],[Actuarial Factor 06/20/2023]]</f>
        <v>0.88401367274986775</v>
      </c>
      <c r="S3216" s="23"/>
    </row>
    <row r="3217" spans="1:19" x14ac:dyDescent="0.25">
      <c r="A3217" s="192" t="s">
        <v>391</v>
      </c>
      <c r="B3217" s="193" t="s">
        <v>392</v>
      </c>
      <c r="C3217" s="192" t="s">
        <v>88</v>
      </c>
      <c r="D3217" s="192" t="s">
        <v>30</v>
      </c>
      <c r="E3217" s="192" t="s">
        <v>61</v>
      </c>
      <c r="F3217" s="194">
        <v>461.75195143104941</v>
      </c>
      <c r="G3217">
        <v>3</v>
      </c>
      <c r="H3217">
        <v>3</v>
      </c>
      <c r="I3217" s="167">
        <v>350.68804643603477</v>
      </c>
      <c r="J3217" s="22">
        <v>0.75947279778502652</v>
      </c>
      <c r="K3217" s="22" t="s">
        <v>393</v>
      </c>
      <c r="L3217" s="22" t="s">
        <v>58</v>
      </c>
      <c r="M32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17" s="24" t="str">
        <f>IFERROR(IF(Table1[[#This Row],[Medicare Rate in CR]]&gt;0,"Y","N"),"N")</f>
        <v>N</v>
      </c>
      <c r="O3217" s="166">
        <f>Table1[[#This Row],[Medicare Rate in CR]]*Table1[[#This Row],[SumOfUnits]]*Table1[[#This Row],[Actuarial Factor 06/20/2023]]</f>
        <v>0</v>
      </c>
      <c r="P32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411.930540788798</v>
      </c>
      <c r="Q3217" s="166">
        <f>Table1[[#This Row],[Trended Medicare Pricing for all RHCs]]-Table1[[#This Row],[SumOfSFY24 Estimated Payment 5/04/23]]</f>
        <v>61.242494352763231</v>
      </c>
      <c r="R3217" s="24">
        <f>Table1[[#This Row],[SumOfUnits]]*Table1[[#This Row],[Actuarial Factor 06/20/2023]]</f>
        <v>2.2784183933550795</v>
      </c>
      <c r="S3217" s="23"/>
    </row>
    <row r="3218" spans="1:19" x14ac:dyDescent="0.25">
      <c r="A3218" s="192" t="s">
        <v>391</v>
      </c>
      <c r="B3218" s="193" t="s">
        <v>392</v>
      </c>
      <c r="C3218" s="192" t="s">
        <v>88</v>
      </c>
      <c r="D3218" s="192" t="s">
        <v>30</v>
      </c>
      <c r="E3218" s="192" t="s">
        <v>62</v>
      </c>
      <c r="F3218" s="194">
        <v>625.35414859786056</v>
      </c>
      <c r="G3218">
        <v>4</v>
      </c>
      <c r="H3218">
        <v>4</v>
      </c>
      <c r="I3218" s="167">
        <v>621.73100427078032</v>
      </c>
      <c r="J3218" s="22">
        <v>0.99420625203302171</v>
      </c>
      <c r="K3218" s="22" t="s">
        <v>393</v>
      </c>
      <c r="L3218" s="22" t="s">
        <v>58</v>
      </c>
      <c r="M32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18" s="24" t="str">
        <f>IFERROR(IF(Table1[[#This Row],[Medicare Rate in CR]]&gt;0,"Y","N"),"N")</f>
        <v>N</v>
      </c>
      <c r="O3218" s="166">
        <f>Table1[[#This Row],[Medicare Rate in CR]]*Table1[[#This Row],[SumOfUnits]]*Table1[[#This Row],[Actuarial Factor 06/20/2023]]</f>
        <v>0</v>
      </c>
      <c r="P32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730.30715308723609</v>
      </c>
      <c r="Q3218" s="166">
        <f>Table1[[#This Row],[Trended Medicare Pricing for all RHCs]]-Table1[[#This Row],[SumOfSFY24 Estimated Payment 5/04/23]]</f>
        <v>108.57614881645577</v>
      </c>
      <c r="R3218" s="24">
        <f>Table1[[#This Row],[SumOfUnits]]*Table1[[#This Row],[Actuarial Factor 06/20/2023]]</f>
        <v>3.9768250081320868</v>
      </c>
      <c r="S3218" s="23"/>
    </row>
    <row r="3219" spans="1:19" x14ac:dyDescent="0.25">
      <c r="A3219" s="192" t="s">
        <v>391</v>
      </c>
      <c r="B3219" s="193" t="s">
        <v>392</v>
      </c>
      <c r="C3219" s="192" t="s">
        <v>88</v>
      </c>
      <c r="D3219" s="192" t="s">
        <v>30</v>
      </c>
      <c r="E3219" s="192" t="s">
        <v>77</v>
      </c>
      <c r="F3219" s="194">
        <v>471.43683145417754</v>
      </c>
      <c r="G3219">
        <v>3</v>
      </c>
      <c r="H3219">
        <v>3</v>
      </c>
      <c r="I3219" s="167">
        <v>668.71775686472461</v>
      </c>
      <c r="J3219" s="22">
        <v>1.4184673581867189</v>
      </c>
      <c r="K3219" s="22" t="s">
        <v>393</v>
      </c>
      <c r="L3219" s="22" t="s">
        <v>58</v>
      </c>
      <c r="M32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19" s="24" t="str">
        <f>IFERROR(IF(Table1[[#This Row],[Medicare Rate in CR]]&gt;0,"Y","N"),"N")</f>
        <v>N</v>
      </c>
      <c r="O3219" s="166">
        <f>Table1[[#This Row],[Medicare Rate in CR]]*Table1[[#This Row],[SumOfUnits]]*Table1[[#This Row],[Actuarial Factor 06/20/2023]]</f>
        <v>0</v>
      </c>
      <c r="P32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785.49944892576366</v>
      </c>
      <c r="Q3219" s="166">
        <f>Table1[[#This Row],[Trended Medicare Pricing for all RHCs]]-Table1[[#This Row],[SumOfSFY24 Estimated Payment 5/04/23]]</f>
        <v>116.78169206103905</v>
      </c>
      <c r="R3219" s="24">
        <f>Table1[[#This Row],[SumOfUnits]]*Table1[[#This Row],[Actuarial Factor 06/20/2023]]</f>
        <v>4.2554020745601564</v>
      </c>
      <c r="S3219" s="23"/>
    </row>
    <row r="3220" spans="1:19" x14ac:dyDescent="0.25">
      <c r="A3220" s="192" t="s">
        <v>391</v>
      </c>
      <c r="B3220" s="193" t="s">
        <v>392</v>
      </c>
      <c r="C3220" s="192" t="s">
        <v>88</v>
      </c>
      <c r="D3220" s="192" t="s">
        <v>32</v>
      </c>
      <c r="E3220" s="192" t="s">
        <v>81</v>
      </c>
      <c r="F3220" s="194">
        <v>628.58244193890334</v>
      </c>
      <c r="G3220">
        <v>4</v>
      </c>
      <c r="H3220">
        <v>4</v>
      </c>
      <c r="I3220" s="167">
        <v>662.69118290351821</v>
      </c>
      <c r="J3220" s="22">
        <v>1.0542629553243712</v>
      </c>
      <c r="K3220" s="22" t="s">
        <v>393</v>
      </c>
      <c r="L3220" s="22" t="s">
        <v>58</v>
      </c>
      <c r="M32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20" s="24" t="str">
        <f>IFERROR(IF(Table1[[#This Row],[Medicare Rate in CR]]&gt;0,"Y","N"),"N")</f>
        <v>N</v>
      </c>
      <c r="O3220" s="166">
        <f>Table1[[#This Row],[Medicare Rate in CR]]*Table1[[#This Row],[SumOfUnits]]*Table1[[#This Row],[Actuarial Factor 06/20/2023]]</f>
        <v>0</v>
      </c>
      <c r="P32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778.42042271950197</v>
      </c>
      <c r="Q3220" s="166">
        <f>Table1[[#This Row],[Trended Medicare Pricing for all RHCs]]-Table1[[#This Row],[SumOfSFY24 Estimated Payment 5/04/23]]</f>
        <v>115.72923981598376</v>
      </c>
      <c r="R3220" s="24">
        <f>Table1[[#This Row],[SumOfUnits]]*Table1[[#This Row],[Actuarial Factor 06/20/2023]]</f>
        <v>4.2170518212974848</v>
      </c>
      <c r="S3220" s="23"/>
    </row>
    <row r="3221" spans="1:19" x14ac:dyDescent="0.25">
      <c r="A3221" s="192" t="s">
        <v>391</v>
      </c>
      <c r="B3221" s="193" t="s">
        <v>392</v>
      </c>
      <c r="C3221" s="192" t="s">
        <v>88</v>
      </c>
      <c r="D3221" s="192" t="s">
        <v>32</v>
      </c>
      <c r="E3221" s="192" t="s">
        <v>66</v>
      </c>
      <c r="F3221" s="194">
        <v>153.91731714368314</v>
      </c>
      <c r="G3221">
        <v>1</v>
      </c>
      <c r="H3221">
        <v>1</v>
      </c>
      <c r="I3221" s="167">
        <v>162.87502471666272</v>
      </c>
      <c r="J3221" s="22">
        <v>1.0581981789912405</v>
      </c>
      <c r="K3221" s="22" t="s">
        <v>393</v>
      </c>
      <c r="L3221" s="22" t="s">
        <v>58</v>
      </c>
      <c r="M32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21" s="24" t="str">
        <f>IFERROR(IF(Table1[[#This Row],[Medicare Rate in CR]]&gt;0,"Y","N"),"N")</f>
        <v>N</v>
      </c>
      <c r="O3221" s="166">
        <f>Table1[[#This Row],[Medicare Rate in CR]]*Table1[[#This Row],[SumOfUnits]]*Table1[[#This Row],[Actuarial Factor 06/20/2023]]</f>
        <v>0</v>
      </c>
      <c r="P32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191.31874523348336</v>
      </c>
      <c r="Q3221" s="166">
        <f>Table1[[#This Row],[Trended Medicare Pricing for all RHCs]]-Table1[[#This Row],[SumOfSFY24 Estimated Payment 5/04/23]]</f>
        <v>28.443720516820633</v>
      </c>
      <c r="R3221" s="24">
        <f>Table1[[#This Row],[SumOfUnits]]*Table1[[#This Row],[Actuarial Factor 06/20/2023]]</f>
        <v>1.0581981789912405</v>
      </c>
      <c r="S3221" s="23"/>
    </row>
    <row r="3222" spans="1:19" x14ac:dyDescent="0.25">
      <c r="A3222" s="192" t="s">
        <v>391</v>
      </c>
      <c r="B3222" s="193" t="s">
        <v>392</v>
      </c>
      <c r="C3222" s="192" t="s">
        <v>72</v>
      </c>
      <c r="D3222" s="192" t="s">
        <v>30</v>
      </c>
      <c r="E3222" s="192" t="s">
        <v>60</v>
      </c>
      <c r="F3222" s="194">
        <v>157.14561048472584</v>
      </c>
      <c r="G3222">
        <v>1</v>
      </c>
      <c r="H3222">
        <v>1</v>
      </c>
      <c r="I3222" s="167">
        <v>160.13014733551248</v>
      </c>
      <c r="J3222" s="22">
        <v>1.0189921744653296</v>
      </c>
      <c r="K3222" s="22" t="s">
        <v>393</v>
      </c>
      <c r="L3222" s="22" t="s">
        <v>58</v>
      </c>
      <c r="M32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22" s="24" t="str">
        <f>IFERROR(IF(Table1[[#This Row],[Medicare Rate in CR]]&gt;0,"Y","N"),"N")</f>
        <v>N</v>
      </c>
      <c r="O3222" s="166">
        <f>Table1[[#This Row],[Medicare Rate in CR]]*Table1[[#This Row],[SumOfUnits]]*Table1[[#This Row],[Actuarial Factor 06/20/2023]]</f>
        <v>0</v>
      </c>
      <c r="P32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163.70761903926575</v>
      </c>
      <c r="Q3222" s="166">
        <f>Table1[[#This Row],[Trended Medicare Pricing for all RHCs]]-Table1[[#This Row],[SumOfSFY24 Estimated Payment 5/04/23]]</f>
        <v>3.5774717037532753</v>
      </c>
      <c r="R3222" s="24">
        <f>Table1[[#This Row],[SumOfUnits]]*Table1[[#This Row],[Actuarial Factor 06/20/2023]]</f>
        <v>1.0189921744653296</v>
      </c>
      <c r="S3222" s="23"/>
    </row>
    <row r="3223" spans="1:19" x14ac:dyDescent="0.25">
      <c r="A3223" s="192" t="s">
        <v>391</v>
      </c>
      <c r="B3223" s="193" t="s">
        <v>392</v>
      </c>
      <c r="C3223" s="192" t="s">
        <v>72</v>
      </c>
      <c r="D3223" s="192" t="s">
        <v>30</v>
      </c>
      <c r="E3223" s="192" t="s">
        <v>62</v>
      </c>
      <c r="F3223" s="194">
        <v>776.04317240050102</v>
      </c>
      <c r="G3223">
        <v>5</v>
      </c>
      <c r="H3223">
        <v>5</v>
      </c>
      <c r="I3223" s="167">
        <v>910.97442653215387</v>
      </c>
      <c r="J3223" s="22">
        <v>1.1738708089065146</v>
      </c>
      <c r="K3223" s="22" t="s">
        <v>393</v>
      </c>
      <c r="L3223" s="22" t="s">
        <v>58</v>
      </c>
      <c r="M32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23" s="24" t="str">
        <f>IFERROR(IF(Table1[[#This Row],[Medicare Rate in CR]]&gt;0,"Y","N"),"N")</f>
        <v>N</v>
      </c>
      <c r="O3223" s="166">
        <f>Table1[[#This Row],[Medicare Rate in CR]]*Table1[[#This Row],[SumOfUnits]]*Table1[[#This Row],[Actuarial Factor 06/20/2023]]</f>
        <v>0</v>
      </c>
      <c r="P32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931.32652941839717</v>
      </c>
      <c r="Q3223" s="166">
        <f>Table1[[#This Row],[Trended Medicare Pricing for all RHCs]]-Table1[[#This Row],[SumOfSFY24 Estimated Payment 5/04/23]]</f>
        <v>20.352102886243301</v>
      </c>
      <c r="R3223" s="24">
        <f>Table1[[#This Row],[SumOfUnits]]*Table1[[#This Row],[Actuarial Factor 06/20/2023]]</f>
        <v>5.8693540445325727</v>
      </c>
      <c r="S3223" s="23"/>
    </row>
    <row r="3224" spans="1:19" x14ac:dyDescent="0.25">
      <c r="A3224" s="192" t="s">
        <v>391</v>
      </c>
      <c r="B3224" s="193" t="s">
        <v>392</v>
      </c>
      <c r="C3224" s="192" t="s">
        <v>72</v>
      </c>
      <c r="D3224" s="192" t="s">
        <v>30</v>
      </c>
      <c r="E3224" s="192" t="s">
        <v>63</v>
      </c>
      <c r="F3224" s="194">
        <v>615.66926857473254</v>
      </c>
      <c r="G3224">
        <v>4</v>
      </c>
      <c r="H3224">
        <v>4</v>
      </c>
      <c r="I3224" s="167">
        <v>640.28964914077142</v>
      </c>
      <c r="J3224" s="22">
        <v>1.03998962076349</v>
      </c>
      <c r="K3224" s="22" t="s">
        <v>393</v>
      </c>
      <c r="L3224" s="22" t="s">
        <v>58</v>
      </c>
      <c r="M32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24" s="24" t="str">
        <f>IFERROR(IF(Table1[[#This Row],[Medicare Rate in CR]]&gt;0,"Y","N"),"N")</f>
        <v>N</v>
      </c>
      <c r="O3224" s="166">
        <f>Table1[[#This Row],[Medicare Rate in CR]]*Table1[[#This Row],[SumOfUnits]]*Table1[[#This Row],[Actuarial Factor 06/20/2023]]</f>
        <v>0</v>
      </c>
      <c r="P32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654.59437651486053</v>
      </c>
      <c r="Q3224" s="166">
        <f>Table1[[#This Row],[Trended Medicare Pricing for all RHCs]]-Table1[[#This Row],[SumOfSFY24 Estimated Payment 5/04/23]]</f>
        <v>14.304727374089111</v>
      </c>
      <c r="R3224" s="24">
        <f>Table1[[#This Row],[SumOfUnits]]*Table1[[#This Row],[Actuarial Factor 06/20/2023]]</f>
        <v>4.15995848305396</v>
      </c>
      <c r="S3224" s="23"/>
    </row>
    <row r="3225" spans="1:19" x14ac:dyDescent="0.25">
      <c r="A3225" s="192" t="s">
        <v>391</v>
      </c>
      <c r="B3225" s="193" t="s">
        <v>392</v>
      </c>
      <c r="C3225" s="192" t="s">
        <v>72</v>
      </c>
      <c r="D3225" s="192" t="s">
        <v>30</v>
      </c>
      <c r="E3225" s="192" t="s">
        <v>77</v>
      </c>
      <c r="F3225" s="194">
        <v>311.06292762840894</v>
      </c>
      <c r="G3225">
        <v>2</v>
      </c>
      <c r="H3225">
        <v>2</v>
      </c>
      <c r="I3225" s="167">
        <v>481.38993629075145</v>
      </c>
      <c r="J3225" s="22">
        <v>1.5475644750113475</v>
      </c>
      <c r="K3225" s="22" t="s">
        <v>393</v>
      </c>
      <c r="L3225" s="22" t="s">
        <v>58</v>
      </c>
      <c r="M32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25" s="24" t="str">
        <f>IFERROR(IF(Table1[[#This Row],[Medicare Rate in CR]]&gt;0,"Y","N"),"N")</f>
        <v>N</v>
      </c>
      <c r="O3225" s="166">
        <f>Table1[[#This Row],[Medicare Rate in CR]]*Table1[[#This Row],[SumOfUnits]]*Table1[[#This Row],[Actuarial Factor 06/20/2023]]</f>
        <v>0</v>
      </c>
      <c r="P32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492.14468112929461</v>
      </c>
      <c r="Q3225" s="166">
        <f>Table1[[#This Row],[Trended Medicare Pricing for all RHCs]]-Table1[[#This Row],[SumOfSFY24 Estimated Payment 5/04/23]]</f>
        <v>10.754744838543161</v>
      </c>
      <c r="R3225" s="24">
        <f>Table1[[#This Row],[SumOfUnits]]*Table1[[#This Row],[Actuarial Factor 06/20/2023]]</f>
        <v>3.0951289500226951</v>
      </c>
      <c r="S3225" s="23"/>
    </row>
    <row r="3226" spans="1:19" x14ac:dyDescent="0.25">
      <c r="A3226" s="192" t="s">
        <v>391</v>
      </c>
      <c r="B3226" s="193" t="s">
        <v>392</v>
      </c>
      <c r="C3226" s="192" t="s">
        <v>123</v>
      </c>
      <c r="D3226" s="192" t="s">
        <v>30</v>
      </c>
      <c r="E3226" s="192" t="s">
        <v>59</v>
      </c>
      <c r="F3226" s="194">
        <v>190.18984292184638</v>
      </c>
      <c r="G3226">
        <v>2</v>
      </c>
      <c r="H3226">
        <v>2</v>
      </c>
      <c r="I3226" s="167">
        <v>190.23746210572557</v>
      </c>
      <c r="J3226" s="22">
        <v>1.0002503771134548</v>
      </c>
      <c r="K3226" s="22" t="s">
        <v>393</v>
      </c>
      <c r="L3226" s="22" t="s">
        <v>58</v>
      </c>
      <c r="M32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26" s="24" t="str">
        <f>IFERROR(IF(Table1[[#This Row],[Medicare Rate in CR]]&gt;0,"Y","N"),"N")</f>
        <v>N</v>
      </c>
      <c r="O3226" s="166">
        <f>Table1[[#This Row],[Medicare Rate in CR]]*Table1[[#This Row],[SumOfUnits]]*Table1[[#This Row],[Actuarial Factor 06/20/2023]]</f>
        <v>0</v>
      </c>
      <c r="P32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221.24133968397427</v>
      </c>
      <c r="Q3226" s="166">
        <f>Table1[[#This Row],[Trended Medicare Pricing for all RHCs]]-Table1[[#This Row],[SumOfSFY24 Estimated Payment 5/04/23]]</f>
        <v>31.003877578248705</v>
      </c>
      <c r="R3226" s="24">
        <f>Table1[[#This Row],[SumOfUnits]]*Table1[[#This Row],[Actuarial Factor 06/20/2023]]</f>
        <v>2.0005007542269095</v>
      </c>
      <c r="S3226" s="23"/>
    </row>
    <row r="3227" spans="1:19" x14ac:dyDescent="0.25">
      <c r="A3227" s="192" t="s">
        <v>391</v>
      </c>
      <c r="B3227" s="193" t="s">
        <v>392</v>
      </c>
      <c r="C3227" s="192" t="s">
        <v>75</v>
      </c>
      <c r="D3227" s="192" t="s">
        <v>30</v>
      </c>
      <c r="E3227" s="192" t="s">
        <v>59</v>
      </c>
      <c r="F3227" s="194">
        <v>157.14561048472584</v>
      </c>
      <c r="G3227">
        <v>1</v>
      </c>
      <c r="H3227">
        <v>1</v>
      </c>
      <c r="I3227" s="167">
        <v>159.40578766054955</v>
      </c>
      <c r="J3227" s="22">
        <v>1.0143826936613249</v>
      </c>
      <c r="K3227" s="22" t="s">
        <v>393</v>
      </c>
      <c r="L3227" s="22" t="s">
        <v>58</v>
      </c>
      <c r="M32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27" s="24" t="str">
        <f>IFERROR(IF(Table1[[#This Row],[Medicare Rate in CR]]&gt;0,"Y","N"),"N")</f>
        <v>N</v>
      </c>
      <c r="O3227" s="166">
        <f>Table1[[#This Row],[Medicare Rate in CR]]*Table1[[#This Row],[SumOfUnits]]*Table1[[#This Row],[Actuarial Factor 06/20/2023]]</f>
        <v>0</v>
      </c>
      <c r="P32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297.26832937265783</v>
      </c>
      <c r="Q3227" s="166">
        <f>Table1[[#This Row],[Trended Medicare Pricing for all RHCs]]-Table1[[#This Row],[SumOfSFY24 Estimated Payment 5/04/23]]</f>
        <v>137.86254171210828</v>
      </c>
      <c r="R3227" s="24">
        <f>Table1[[#This Row],[SumOfUnits]]*Table1[[#This Row],[Actuarial Factor 06/20/2023]]</f>
        <v>1.0143826936613249</v>
      </c>
      <c r="S3227" s="23"/>
    </row>
    <row r="3228" spans="1:19" x14ac:dyDescent="0.25">
      <c r="A3228" s="192" t="s">
        <v>391</v>
      </c>
      <c r="B3228" s="193" t="s">
        <v>392</v>
      </c>
      <c r="C3228" s="192" t="s">
        <v>75</v>
      </c>
      <c r="D3228" s="192" t="s">
        <v>30</v>
      </c>
      <c r="E3228" s="192" t="s">
        <v>60</v>
      </c>
      <c r="F3228" s="194">
        <v>583.99344704635246</v>
      </c>
      <c r="G3228">
        <v>4</v>
      </c>
      <c r="H3228">
        <v>4</v>
      </c>
      <c r="I3228" s="167">
        <v>509.76322840189937</v>
      </c>
      <c r="J3228" s="22">
        <v>0.87289203497079426</v>
      </c>
      <c r="K3228" s="22" t="s">
        <v>393</v>
      </c>
      <c r="L3228" s="22" t="s">
        <v>58</v>
      </c>
      <c r="M32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28" s="24" t="str">
        <f>IFERROR(IF(Table1[[#This Row],[Medicare Rate in CR]]&gt;0,"Y","N"),"N")</f>
        <v>N</v>
      </c>
      <c r="O3228" s="166">
        <f>Table1[[#This Row],[Medicare Rate in CR]]*Table1[[#This Row],[SumOfUnits]]*Table1[[#This Row],[Actuarial Factor 06/20/2023]]</f>
        <v>0</v>
      </c>
      <c r="P32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950.63338355905978</v>
      </c>
      <c r="Q3228" s="166">
        <f>Table1[[#This Row],[Trended Medicare Pricing for all RHCs]]-Table1[[#This Row],[SumOfSFY24 Estimated Payment 5/04/23]]</f>
        <v>440.87015515716041</v>
      </c>
      <c r="R3228" s="24">
        <f>Table1[[#This Row],[SumOfUnits]]*Table1[[#This Row],[Actuarial Factor 06/20/2023]]</f>
        <v>3.491568139883177</v>
      </c>
      <c r="S3228" s="23"/>
    </row>
    <row r="3229" spans="1:19" x14ac:dyDescent="0.25">
      <c r="A3229" s="192" t="s">
        <v>391</v>
      </c>
      <c r="B3229" s="193" t="s">
        <v>392</v>
      </c>
      <c r="C3229" s="192" t="s">
        <v>75</v>
      </c>
      <c r="D3229" s="192" t="s">
        <v>30</v>
      </c>
      <c r="E3229" s="192" t="s">
        <v>77</v>
      </c>
      <c r="F3229" s="194">
        <v>153.91731714368314</v>
      </c>
      <c r="G3229">
        <v>1</v>
      </c>
      <c r="H3229">
        <v>1</v>
      </c>
      <c r="I3229" s="167">
        <v>200.64983276199331</v>
      </c>
      <c r="J3229" s="22">
        <v>1.3036209081963466</v>
      </c>
      <c r="K3229" s="22" t="s">
        <v>393</v>
      </c>
      <c r="L3229" s="22" t="s">
        <v>58</v>
      </c>
      <c r="M32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29" s="24" t="str">
        <f>IFERROR(IF(Table1[[#This Row],[Medicare Rate in CR]]&gt;0,"Y","N"),"N")</f>
        <v>N</v>
      </c>
      <c r="O3229" s="166">
        <f>Table1[[#This Row],[Medicare Rate in CR]]*Table1[[#This Row],[SumOfUnits]]*Table1[[#This Row],[Actuarial Factor 06/20/2023]]</f>
        <v>0</v>
      </c>
      <c r="P32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374.18240234211146</v>
      </c>
      <c r="Q3229" s="166">
        <f>Table1[[#This Row],[Trended Medicare Pricing for all RHCs]]-Table1[[#This Row],[SumOfSFY24 Estimated Payment 5/04/23]]</f>
        <v>173.53256958011815</v>
      </c>
      <c r="R3229" s="24">
        <f>Table1[[#This Row],[SumOfUnits]]*Table1[[#This Row],[Actuarial Factor 06/20/2023]]</f>
        <v>1.3036209081963466</v>
      </c>
      <c r="S3229" s="23"/>
    </row>
    <row r="3230" spans="1:19" x14ac:dyDescent="0.25">
      <c r="A3230" s="192" t="s">
        <v>391</v>
      </c>
      <c r="B3230" s="193" t="s">
        <v>392</v>
      </c>
      <c r="C3230" s="192" t="s">
        <v>90</v>
      </c>
      <c r="D3230" s="192" t="s">
        <v>30</v>
      </c>
      <c r="E3230" s="192" t="s">
        <v>59</v>
      </c>
      <c r="F3230" s="194">
        <v>1250.7082971957213</v>
      </c>
      <c r="G3230">
        <v>8</v>
      </c>
      <c r="H3230">
        <v>8</v>
      </c>
      <c r="I3230" s="167">
        <v>1222.2821064858185</v>
      </c>
      <c r="J3230" s="22">
        <v>0.97727192601693091</v>
      </c>
      <c r="K3230" s="22" t="s">
        <v>393</v>
      </c>
      <c r="L3230" s="22" t="s">
        <v>58</v>
      </c>
      <c r="M32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30" s="24" t="str">
        <f>IFERROR(IF(Table1[[#This Row],[Medicare Rate in CR]]&gt;0,"Y","N"),"N")</f>
        <v>N</v>
      </c>
      <c r="O3230" s="166">
        <f>Table1[[#This Row],[Medicare Rate in CR]]*Table1[[#This Row],[SumOfUnits]]*Table1[[#This Row],[Actuarial Factor 06/20/2023]]</f>
        <v>0</v>
      </c>
      <c r="P32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1855.7322754704912</v>
      </c>
      <c r="Q3230" s="166">
        <f>Table1[[#This Row],[Trended Medicare Pricing for all RHCs]]-Table1[[#This Row],[SumOfSFY24 Estimated Payment 5/04/23]]</f>
        <v>633.4501689846727</v>
      </c>
      <c r="R3230" s="24">
        <f>Table1[[#This Row],[SumOfUnits]]*Table1[[#This Row],[Actuarial Factor 06/20/2023]]</f>
        <v>7.8181754081354473</v>
      </c>
      <c r="S3230" s="23"/>
    </row>
    <row r="3231" spans="1:19" x14ac:dyDescent="0.25">
      <c r="A3231" s="192" t="s">
        <v>391</v>
      </c>
      <c r="B3231" s="193" t="s">
        <v>392</v>
      </c>
      <c r="C3231" s="192" t="s">
        <v>90</v>
      </c>
      <c r="D3231" s="192" t="s">
        <v>30</v>
      </c>
      <c r="E3231" s="192" t="s">
        <v>62</v>
      </c>
      <c r="F3231" s="194">
        <v>157.14561048472584</v>
      </c>
      <c r="G3231">
        <v>1</v>
      </c>
      <c r="H3231">
        <v>1</v>
      </c>
      <c r="I3231" s="167">
        <v>157.42372797469207</v>
      </c>
      <c r="J3231" s="22">
        <v>1.0017698075632426</v>
      </c>
      <c r="K3231" s="22" t="s">
        <v>393</v>
      </c>
      <c r="L3231" s="22" t="s">
        <v>58</v>
      </c>
      <c r="M32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31" s="24" t="str">
        <f>IFERROR(IF(Table1[[#This Row],[Medicare Rate in CR]]&gt;0,"Y","N"),"N")</f>
        <v>N</v>
      </c>
      <c r="O3231" s="166">
        <f>Table1[[#This Row],[Medicare Rate in CR]]*Table1[[#This Row],[SumOfUnits]]*Table1[[#This Row],[Actuarial Factor 06/20/2023]]</f>
        <v>0</v>
      </c>
      <c r="P32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239.00889277307968</v>
      </c>
      <c r="Q3231" s="166">
        <f>Table1[[#This Row],[Trended Medicare Pricing for all RHCs]]-Table1[[#This Row],[SumOfSFY24 Estimated Payment 5/04/23]]</f>
        <v>81.585164798387609</v>
      </c>
      <c r="R3231" s="24">
        <f>Table1[[#This Row],[SumOfUnits]]*Table1[[#This Row],[Actuarial Factor 06/20/2023]]</f>
        <v>1.0017698075632426</v>
      </c>
      <c r="S3231" s="23"/>
    </row>
    <row r="3232" spans="1:19" x14ac:dyDescent="0.25">
      <c r="A3232" s="192" t="s">
        <v>391</v>
      </c>
      <c r="B3232" s="193" t="s">
        <v>392</v>
      </c>
      <c r="C3232" s="192" t="s">
        <v>90</v>
      </c>
      <c r="D3232" s="192" t="s">
        <v>30</v>
      </c>
      <c r="E3232" s="192" t="s">
        <v>64</v>
      </c>
      <c r="F3232" s="194">
        <v>157.14561048472584</v>
      </c>
      <c r="G3232">
        <v>1</v>
      </c>
      <c r="H3232">
        <v>1</v>
      </c>
      <c r="I3232" s="167">
        <v>149.70837299141266</v>
      </c>
      <c r="J3232" s="22">
        <v>0.95267295427233045</v>
      </c>
      <c r="K3232" s="22" t="s">
        <v>393</v>
      </c>
      <c r="L3232" s="22" t="s">
        <v>58</v>
      </c>
      <c r="M32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32" s="24" t="str">
        <f>IFERROR(IF(Table1[[#This Row],[Medicare Rate in CR]]&gt;0,"Y","N"),"N")</f>
        <v>N</v>
      </c>
      <c r="O3232" s="166">
        <f>Table1[[#This Row],[Medicare Rate in CR]]*Table1[[#This Row],[SumOfUnits]]*Table1[[#This Row],[Actuarial Factor 06/20/2023]]</f>
        <v>0</v>
      </c>
      <c r="P32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227.29503949550181</v>
      </c>
      <c r="Q3232" s="166">
        <f>Table1[[#This Row],[Trended Medicare Pricing for all RHCs]]-Table1[[#This Row],[SumOfSFY24 Estimated Payment 5/04/23]]</f>
        <v>77.586666504089152</v>
      </c>
      <c r="R3232" s="24">
        <f>Table1[[#This Row],[SumOfUnits]]*Table1[[#This Row],[Actuarial Factor 06/20/2023]]</f>
        <v>0.95267295427233045</v>
      </c>
      <c r="S3232" s="23"/>
    </row>
    <row r="3233" spans="1:19" x14ac:dyDescent="0.25">
      <c r="A3233" s="192" t="s">
        <v>391</v>
      </c>
      <c r="B3233" s="193" t="s">
        <v>392</v>
      </c>
      <c r="C3233" s="192" t="s">
        <v>95</v>
      </c>
      <c r="D3233" s="192" t="s">
        <v>30</v>
      </c>
      <c r="E3233" s="192" t="s">
        <v>60</v>
      </c>
      <c r="F3233" s="194">
        <v>148.32803315023608</v>
      </c>
      <c r="G3233">
        <v>1</v>
      </c>
      <c r="H3233">
        <v>1</v>
      </c>
      <c r="I3233" s="167">
        <v>138.26568308972335</v>
      </c>
      <c r="J3233" s="22">
        <v>0.93216150820040233</v>
      </c>
      <c r="K3233" s="22" t="s">
        <v>393</v>
      </c>
      <c r="L3233" s="22" t="s">
        <v>58</v>
      </c>
      <c r="M32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33" s="24" t="str">
        <f>IFERROR(IF(Table1[[#This Row],[Medicare Rate in CR]]&gt;0,"Y","N"),"N")</f>
        <v>N</v>
      </c>
      <c r="O3233" s="166">
        <f>Table1[[#This Row],[Medicare Rate in CR]]*Table1[[#This Row],[SumOfUnits]]*Table1[[#This Row],[Actuarial Factor 06/20/2023]]</f>
        <v>0</v>
      </c>
      <c r="P32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164.15026507134203</v>
      </c>
      <c r="Q3233" s="166">
        <f>Table1[[#This Row],[Trended Medicare Pricing for all RHCs]]-Table1[[#This Row],[SumOfSFY24 Estimated Payment 5/04/23]]</f>
        <v>25.88458198161868</v>
      </c>
      <c r="R3233" s="24">
        <f>Table1[[#This Row],[SumOfUnits]]*Table1[[#This Row],[Actuarial Factor 06/20/2023]]</f>
        <v>0.93216150820040233</v>
      </c>
      <c r="S3233" s="23"/>
    </row>
    <row r="3234" spans="1:19" x14ac:dyDescent="0.25">
      <c r="A3234" s="192" t="s">
        <v>391</v>
      </c>
      <c r="B3234" s="193" t="s">
        <v>392</v>
      </c>
      <c r="C3234" s="192" t="s">
        <v>95</v>
      </c>
      <c r="D3234" s="192" t="s">
        <v>31</v>
      </c>
      <c r="E3234" s="192" t="s">
        <v>69</v>
      </c>
      <c r="F3234" s="194">
        <v>157.14561048472584</v>
      </c>
      <c r="G3234">
        <v>1</v>
      </c>
      <c r="H3234">
        <v>1</v>
      </c>
      <c r="I3234" s="167">
        <v>173.41506677680718</v>
      </c>
      <c r="J3234" s="22">
        <v>1.1035310896810744</v>
      </c>
      <c r="K3234" s="22" t="s">
        <v>393</v>
      </c>
      <c r="L3234" s="22" t="s">
        <v>58</v>
      </c>
      <c r="M32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34" s="24" t="str">
        <f>IFERROR(IF(Table1[[#This Row],[Medicare Rate in CR]]&gt;0,"Y","N"),"N")</f>
        <v>N</v>
      </c>
      <c r="O3234" s="166">
        <f>Table1[[#This Row],[Medicare Rate in CR]]*Table1[[#This Row],[SumOfUnits]]*Table1[[#This Row],[Actuarial Factor 06/20/2023]]</f>
        <v>0</v>
      </c>
      <c r="P32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205.8799301653552</v>
      </c>
      <c r="Q3234" s="166">
        <f>Table1[[#This Row],[Trended Medicare Pricing for all RHCs]]-Table1[[#This Row],[SumOfSFY24 Estimated Payment 5/04/23]]</f>
        <v>32.464863388548025</v>
      </c>
      <c r="R3234" s="24">
        <f>Table1[[#This Row],[SumOfUnits]]*Table1[[#This Row],[Actuarial Factor 06/20/2023]]</f>
        <v>1.1035310896810744</v>
      </c>
      <c r="S3234" s="23"/>
    </row>
    <row r="3235" spans="1:19" x14ac:dyDescent="0.25">
      <c r="A3235" s="192" t="s">
        <v>391</v>
      </c>
      <c r="B3235" s="193" t="s">
        <v>392</v>
      </c>
      <c r="C3235" s="192" t="s">
        <v>76</v>
      </c>
      <c r="D3235" s="192" t="s">
        <v>30</v>
      </c>
      <c r="E3235" s="192" t="s">
        <v>59</v>
      </c>
      <c r="F3235" s="194">
        <v>1715.6885419678135</v>
      </c>
      <c r="G3235">
        <v>11</v>
      </c>
      <c r="H3235">
        <v>11</v>
      </c>
      <c r="I3235" s="167">
        <v>1783.7133757343818</v>
      </c>
      <c r="J3235" s="22">
        <v>1.0396487078526193</v>
      </c>
      <c r="K3235" s="22" t="s">
        <v>393</v>
      </c>
      <c r="L3235" s="22" t="s">
        <v>58</v>
      </c>
      <c r="M32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35" s="24" t="str">
        <f>IFERROR(IF(Table1[[#This Row],[Medicare Rate in CR]]&gt;0,"Y","N"),"N")</f>
        <v>N</v>
      </c>
      <c r="O3235" s="166">
        <f>Table1[[#This Row],[Medicare Rate in CR]]*Table1[[#This Row],[SumOfUnits]]*Table1[[#This Row],[Actuarial Factor 06/20/2023]]</f>
        <v>0</v>
      </c>
      <c r="P32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2566.2646466835126</v>
      </c>
      <c r="Q3235" s="166">
        <f>Table1[[#This Row],[Trended Medicare Pricing for all RHCs]]-Table1[[#This Row],[SumOfSFY24 Estimated Payment 5/04/23]]</f>
        <v>782.55127094913087</v>
      </c>
      <c r="R3235" s="24">
        <f>Table1[[#This Row],[SumOfUnits]]*Table1[[#This Row],[Actuarial Factor 06/20/2023]]</f>
        <v>11.436135786378813</v>
      </c>
      <c r="S3235" s="23"/>
    </row>
    <row r="3236" spans="1:19" x14ac:dyDescent="0.25">
      <c r="A3236" s="192" t="s">
        <v>391</v>
      </c>
      <c r="B3236" s="193" t="s">
        <v>392</v>
      </c>
      <c r="C3236" s="192" t="s">
        <v>76</v>
      </c>
      <c r="D3236" s="192" t="s">
        <v>30</v>
      </c>
      <c r="E3236" s="192" t="s">
        <v>60</v>
      </c>
      <c r="F3236" s="194">
        <v>9.6366965404259428</v>
      </c>
      <c r="G3236">
        <v>1</v>
      </c>
      <c r="H3236">
        <v>1</v>
      </c>
      <c r="I3236" s="167">
        <v>8.4589793128403237</v>
      </c>
      <c r="J3236" s="22">
        <v>0.87778828329344039</v>
      </c>
      <c r="K3236" s="22" t="s">
        <v>393</v>
      </c>
      <c r="L3236" s="22" t="s">
        <v>58</v>
      </c>
      <c r="M32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36" s="24" t="str">
        <f>IFERROR(IF(Table1[[#This Row],[Medicare Rate in CR]]&gt;0,"Y","N"),"N")</f>
        <v>N</v>
      </c>
      <c r="O3236" s="166">
        <f>Table1[[#This Row],[Medicare Rate in CR]]*Table1[[#This Row],[SumOfUnits]]*Table1[[#This Row],[Actuarial Factor 06/20/2023]]</f>
        <v>0</v>
      </c>
      <c r="P32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12.170105271892021</v>
      </c>
      <c r="Q3236" s="166">
        <f>Table1[[#This Row],[Trended Medicare Pricing for all RHCs]]-Table1[[#This Row],[SumOfSFY24 Estimated Payment 5/04/23]]</f>
        <v>3.7111259590516976</v>
      </c>
      <c r="R3236" s="24">
        <f>Table1[[#This Row],[SumOfUnits]]*Table1[[#This Row],[Actuarial Factor 06/20/2023]]</f>
        <v>0.87778828329344039</v>
      </c>
      <c r="S3236" s="23"/>
    </row>
    <row r="3237" spans="1:19" x14ac:dyDescent="0.25">
      <c r="A3237" s="192" t="s">
        <v>391</v>
      </c>
      <c r="B3237" s="193" t="s">
        <v>392</v>
      </c>
      <c r="C3237" s="192" t="s">
        <v>76</v>
      </c>
      <c r="D3237" s="192" t="s">
        <v>30</v>
      </c>
      <c r="E3237" s="192" t="s">
        <v>62</v>
      </c>
      <c r="F3237" s="194">
        <v>1706.0036619446853</v>
      </c>
      <c r="G3237">
        <v>11</v>
      </c>
      <c r="H3237">
        <v>11</v>
      </c>
      <c r="I3237" s="167">
        <v>1791.777754453035</v>
      </c>
      <c r="J3237" s="22">
        <v>1.0502777892109418</v>
      </c>
      <c r="K3237" s="22" t="s">
        <v>393</v>
      </c>
      <c r="L3237" s="22" t="s">
        <v>58</v>
      </c>
      <c r="M32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37" s="24" t="str">
        <f>IFERROR(IF(Table1[[#This Row],[Medicare Rate in CR]]&gt;0,"Y","N"),"N")</f>
        <v>N</v>
      </c>
      <c r="O3237" s="166">
        <f>Table1[[#This Row],[Medicare Rate in CR]]*Table1[[#This Row],[SumOfUnits]]*Table1[[#This Row],[Actuarial Factor 06/20/2023]]</f>
        <v>0</v>
      </c>
      <c r="P32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2577.8670320693518</v>
      </c>
      <c r="Q3237" s="166">
        <f>Table1[[#This Row],[Trended Medicare Pricing for all RHCs]]-Table1[[#This Row],[SumOfSFY24 Estimated Payment 5/04/23]]</f>
        <v>786.08927761631685</v>
      </c>
      <c r="R3237" s="24">
        <f>Table1[[#This Row],[SumOfUnits]]*Table1[[#This Row],[Actuarial Factor 06/20/2023]]</f>
        <v>11.553055681320361</v>
      </c>
      <c r="S3237" s="23"/>
    </row>
    <row r="3238" spans="1:19" x14ac:dyDescent="0.25">
      <c r="A3238" s="192" t="s">
        <v>391</v>
      </c>
      <c r="B3238" s="193" t="s">
        <v>392</v>
      </c>
      <c r="C3238" s="192" t="s">
        <v>76</v>
      </c>
      <c r="D3238" s="192" t="s">
        <v>30</v>
      </c>
      <c r="E3238" s="192" t="s">
        <v>63</v>
      </c>
      <c r="F3238" s="194">
        <v>307.83463428736627</v>
      </c>
      <c r="G3238">
        <v>2</v>
      </c>
      <c r="H3238">
        <v>2</v>
      </c>
      <c r="I3238" s="167">
        <v>310.46534994131667</v>
      </c>
      <c r="J3238" s="22">
        <v>1.0085458728841232</v>
      </c>
      <c r="K3238" s="22" t="s">
        <v>393</v>
      </c>
      <c r="L3238" s="22" t="s">
        <v>58</v>
      </c>
      <c r="M32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38" s="24" t="str">
        <f>IFERROR(IF(Table1[[#This Row],[Medicare Rate in CR]]&gt;0,"Y","N"),"N")</f>
        <v>N</v>
      </c>
      <c r="O3238" s="166">
        <f>Table1[[#This Row],[Medicare Rate in CR]]*Table1[[#This Row],[SumOfUnits]]*Table1[[#This Row],[Actuarial Factor 06/20/2023]]</f>
        <v>0</v>
      </c>
      <c r="P32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446.67280203950804</v>
      </c>
      <c r="Q3238" s="166">
        <f>Table1[[#This Row],[Trended Medicare Pricing for all RHCs]]-Table1[[#This Row],[SumOfSFY24 Estimated Payment 5/04/23]]</f>
        <v>136.20745209819137</v>
      </c>
      <c r="R3238" s="24">
        <f>Table1[[#This Row],[SumOfUnits]]*Table1[[#This Row],[Actuarial Factor 06/20/2023]]</f>
        <v>2.0170917457682465</v>
      </c>
      <c r="S3238" s="23"/>
    </row>
    <row r="3239" spans="1:19" x14ac:dyDescent="0.25">
      <c r="A3239" s="192" t="s">
        <v>391</v>
      </c>
      <c r="B3239" s="193" t="s">
        <v>392</v>
      </c>
      <c r="C3239" s="192" t="s">
        <v>76</v>
      </c>
      <c r="D3239" s="192" t="s">
        <v>30</v>
      </c>
      <c r="E3239" s="192" t="s">
        <v>64</v>
      </c>
      <c r="F3239" s="194">
        <v>157.14561048472584</v>
      </c>
      <c r="G3239">
        <v>1</v>
      </c>
      <c r="H3239">
        <v>1</v>
      </c>
      <c r="I3239" s="167">
        <v>148.14578983759426</v>
      </c>
      <c r="J3239" s="22">
        <v>0.94272941751684292</v>
      </c>
      <c r="K3239" s="22" t="s">
        <v>393</v>
      </c>
      <c r="L3239" s="22" t="s">
        <v>58</v>
      </c>
      <c r="M32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39" s="24" t="str">
        <f>IFERROR(IF(Table1[[#This Row],[Medicare Rate in CR]]&gt;0,"Y","N"),"N")</f>
        <v>N</v>
      </c>
      <c r="O3239" s="166">
        <f>Table1[[#This Row],[Medicare Rate in CR]]*Table1[[#This Row],[SumOfUnits]]*Table1[[#This Row],[Actuarial Factor 06/20/2023]]</f>
        <v>0</v>
      </c>
      <c r="P32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213.14035550061251</v>
      </c>
      <c r="Q3239" s="166">
        <f>Table1[[#This Row],[Trended Medicare Pricing for all RHCs]]-Table1[[#This Row],[SumOfSFY24 Estimated Payment 5/04/23]]</f>
        <v>64.99456566301825</v>
      </c>
      <c r="R3239" s="24">
        <f>Table1[[#This Row],[SumOfUnits]]*Table1[[#This Row],[Actuarial Factor 06/20/2023]]</f>
        <v>0.94272941751684292</v>
      </c>
      <c r="S3239" s="23"/>
    </row>
    <row r="3240" spans="1:19" x14ac:dyDescent="0.25">
      <c r="A3240" s="192" t="s">
        <v>391</v>
      </c>
      <c r="B3240" s="193" t="s">
        <v>392</v>
      </c>
      <c r="C3240" s="192" t="s">
        <v>76</v>
      </c>
      <c r="D3240" s="192" t="s">
        <v>30</v>
      </c>
      <c r="E3240" s="192" t="s">
        <v>77</v>
      </c>
      <c r="F3240" s="194">
        <v>157.14561048472584</v>
      </c>
      <c r="G3240">
        <v>1</v>
      </c>
      <c r="H3240">
        <v>1</v>
      </c>
      <c r="I3240" s="167">
        <v>210.38026559395152</v>
      </c>
      <c r="J3240" s="22">
        <v>1.3387600515535873</v>
      </c>
      <c r="K3240" s="22" t="s">
        <v>393</v>
      </c>
      <c r="L3240" s="22" t="s">
        <v>58</v>
      </c>
      <c r="M32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40" s="24" t="str">
        <f>IFERROR(IF(Table1[[#This Row],[Medicare Rate in CR]]&gt;0,"Y","N"),"N")</f>
        <v>N</v>
      </c>
      <c r="O3240" s="166">
        <f>Table1[[#This Row],[Medicare Rate in CR]]*Table1[[#This Row],[SumOfUnits]]*Table1[[#This Row],[Actuarial Factor 06/20/2023]]</f>
        <v>0</v>
      </c>
      <c r="P32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302.67835925789592</v>
      </c>
      <c r="Q3240" s="166">
        <f>Table1[[#This Row],[Trended Medicare Pricing for all RHCs]]-Table1[[#This Row],[SumOfSFY24 Estimated Payment 5/04/23]]</f>
        <v>92.2980936639444</v>
      </c>
      <c r="R3240" s="24">
        <f>Table1[[#This Row],[SumOfUnits]]*Table1[[#This Row],[Actuarial Factor 06/20/2023]]</f>
        <v>1.3387600515535873</v>
      </c>
      <c r="S3240" s="23"/>
    </row>
    <row r="3241" spans="1:19" x14ac:dyDescent="0.25">
      <c r="A3241" s="192" t="s">
        <v>391</v>
      </c>
      <c r="B3241" s="193" t="s">
        <v>392</v>
      </c>
      <c r="C3241" s="192" t="s">
        <v>78</v>
      </c>
      <c r="D3241" s="192" t="s">
        <v>30</v>
      </c>
      <c r="E3241" s="192" t="s">
        <v>59</v>
      </c>
      <c r="F3241" s="194">
        <v>779.27146574154369</v>
      </c>
      <c r="G3241">
        <v>5</v>
      </c>
      <c r="H3241">
        <v>5</v>
      </c>
      <c r="I3241" s="167">
        <v>727.82564684677595</v>
      </c>
      <c r="J3241" s="22">
        <v>0.93398216006047052</v>
      </c>
      <c r="K3241" s="22" t="s">
        <v>393</v>
      </c>
      <c r="L3241" s="22" t="s">
        <v>58</v>
      </c>
      <c r="M32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41" s="24" t="str">
        <f>IFERROR(IF(Table1[[#This Row],[Medicare Rate in CR]]&gt;0,"Y","N"),"N")</f>
        <v>N</v>
      </c>
      <c r="O3241" s="166">
        <f>Table1[[#This Row],[Medicare Rate in CR]]*Table1[[#This Row],[SumOfUnits]]*Table1[[#This Row],[Actuarial Factor 06/20/2023]]</f>
        <v>0</v>
      </c>
      <c r="P32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1055.8291876808589</v>
      </c>
      <c r="Q3241" s="166">
        <f>Table1[[#This Row],[Trended Medicare Pricing for all RHCs]]-Table1[[#This Row],[SumOfSFY24 Estimated Payment 5/04/23]]</f>
        <v>328.00354083408297</v>
      </c>
      <c r="R3241" s="24">
        <f>Table1[[#This Row],[SumOfUnits]]*Table1[[#This Row],[Actuarial Factor 06/20/2023]]</f>
        <v>4.6699108003023522</v>
      </c>
      <c r="S3241" s="23"/>
    </row>
    <row r="3242" spans="1:19" x14ac:dyDescent="0.25">
      <c r="A3242" s="192" t="s">
        <v>391</v>
      </c>
      <c r="B3242" s="193" t="s">
        <v>392</v>
      </c>
      <c r="C3242" s="192" t="s">
        <v>78</v>
      </c>
      <c r="D3242" s="192" t="s">
        <v>30</v>
      </c>
      <c r="E3242" s="192" t="s">
        <v>62</v>
      </c>
      <c r="F3242" s="194">
        <v>314.29122096945167</v>
      </c>
      <c r="G3242">
        <v>2</v>
      </c>
      <c r="H3242">
        <v>2</v>
      </c>
      <c r="I3242" s="167">
        <v>298.55191780984592</v>
      </c>
      <c r="J3242" s="22">
        <v>0.94992127648027569</v>
      </c>
      <c r="K3242" s="22" t="s">
        <v>393</v>
      </c>
      <c r="L3242" s="22" t="s">
        <v>58</v>
      </c>
      <c r="M32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42" s="24" t="str">
        <f>IFERROR(IF(Table1[[#This Row],[Medicare Rate in CR]]&gt;0,"Y","N"),"N")</f>
        <v>N</v>
      </c>
      <c r="O3242" s="166">
        <f>Table1[[#This Row],[Medicare Rate in CR]]*Table1[[#This Row],[SumOfUnits]]*Table1[[#This Row],[Actuarial Factor 06/20/2023]]</f>
        <v>0</v>
      </c>
      <c r="P32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433.09799569084601</v>
      </c>
      <c r="Q3242" s="166">
        <f>Table1[[#This Row],[Trended Medicare Pricing for all RHCs]]-Table1[[#This Row],[SumOfSFY24 Estimated Payment 5/04/23]]</f>
        <v>134.54607788100009</v>
      </c>
      <c r="R3242" s="24">
        <f>Table1[[#This Row],[SumOfUnits]]*Table1[[#This Row],[Actuarial Factor 06/20/2023]]</f>
        <v>1.8998425529605514</v>
      </c>
      <c r="S3242" s="23"/>
    </row>
    <row r="3243" spans="1:19" x14ac:dyDescent="0.25">
      <c r="A3243" s="192" t="s">
        <v>391</v>
      </c>
      <c r="B3243" s="193" t="s">
        <v>392</v>
      </c>
      <c r="C3243" s="192" t="s">
        <v>78</v>
      </c>
      <c r="D3243" s="192" t="s">
        <v>30</v>
      </c>
      <c r="E3243" s="192" t="s">
        <v>63</v>
      </c>
      <c r="F3243" s="194">
        <v>314.29122096945167</v>
      </c>
      <c r="G3243">
        <v>2</v>
      </c>
      <c r="H3243">
        <v>2</v>
      </c>
      <c r="I3243" s="167">
        <v>294.33549721096324</v>
      </c>
      <c r="J3243" s="22">
        <v>0.93650562781571278</v>
      </c>
      <c r="K3243" s="22" t="s">
        <v>393</v>
      </c>
      <c r="L3243" s="22" t="s">
        <v>58</v>
      </c>
      <c r="M32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43" s="24" t="str">
        <f>IFERROR(IF(Table1[[#This Row],[Medicare Rate in CR]]&gt;0,"Y","N"),"N")</f>
        <v>N</v>
      </c>
      <c r="O3243" s="166">
        <f>Table1[[#This Row],[Medicare Rate in CR]]*Table1[[#This Row],[SumOfUnits]]*Table1[[#This Row],[Actuarial Factor 06/20/2023]]</f>
        <v>0</v>
      </c>
      <c r="P32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426.9813935140387</v>
      </c>
      <c r="Q3243" s="166">
        <f>Table1[[#This Row],[Trended Medicare Pricing for all RHCs]]-Table1[[#This Row],[SumOfSFY24 Estimated Payment 5/04/23]]</f>
        <v>132.64589630307546</v>
      </c>
      <c r="R3243" s="24">
        <f>Table1[[#This Row],[SumOfUnits]]*Table1[[#This Row],[Actuarial Factor 06/20/2023]]</f>
        <v>1.8730112556314256</v>
      </c>
      <c r="S3243" s="23"/>
    </row>
    <row r="3244" spans="1:19" x14ac:dyDescent="0.25">
      <c r="A3244" s="192" t="s">
        <v>391</v>
      </c>
      <c r="B3244" s="193" t="s">
        <v>392</v>
      </c>
      <c r="C3244" s="192" t="s">
        <v>78</v>
      </c>
      <c r="D3244" s="192" t="s">
        <v>31</v>
      </c>
      <c r="E3244" s="192" t="s">
        <v>69</v>
      </c>
      <c r="F3244" s="194">
        <v>157.14561048472584</v>
      </c>
      <c r="G3244">
        <v>1</v>
      </c>
      <c r="H3244">
        <v>1</v>
      </c>
      <c r="I3244" s="167">
        <v>168.22346486834371</v>
      </c>
      <c r="J3244" s="22">
        <v>1.0704942018389665</v>
      </c>
      <c r="K3244" s="22" t="s">
        <v>393</v>
      </c>
      <c r="L3244" s="22" t="s">
        <v>58</v>
      </c>
      <c r="M32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44" s="24" t="str">
        <f>IFERROR(IF(Table1[[#This Row],[Medicare Rate in CR]]&gt;0,"Y","N"),"N")</f>
        <v>N</v>
      </c>
      <c r="O3244" s="166">
        <f>Table1[[#This Row],[Medicare Rate in CR]]*Table1[[#This Row],[SumOfUnits]]*Table1[[#This Row],[Actuarial Factor 06/20/2023]]</f>
        <v>0</v>
      </c>
      <c r="P32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244.03542940579413</v>
      </c>
      <c r="Q3244" s="166">
        <f>Table1[[#This Row],[Trended Medicare Pricing for all RHCs]]-Table1[[#This Row],[SumOfSFY24 Estimated Payment 5/04/23]]</f>
        <v>75.811964537450422</v>
      </c>
      <c r="R3244" s="24">
        <f>Table1[[#This Row],[SumOfUnits]]*Table1[[#This Row],[Actuarial Factor 06/20/2023]]</f>
        <v>1.0704942018389665</v>
      </c>
      <c r="S3244" s="23"/>
    </row>
    <row r="3245" spans="1:19" x14ac:dyDescent="0.25">
      <c r="A3245" s="192" t="s">
        <v>391</v>
      </c>
      <c r="B3245" s="193" t="s">
        <v>392</v>
      </c>
      <c r="C3245" s="192" t="s">
        <v>79</v>
      </c>
      <c r="D3245" s="192" t="s">
        <v>30</v>
      </c>
      <c r="E3245" s="192" t="s">
        <v>59</v>
      </c>
      <c r="F3245" s="194">
        <v>1401.3973209983617</v>
      </c>
      <c r="G3245">
        <v>9</v>
      </c>
      <c r="H3245">
        <v>9</v>
      </c>
      <c r="I3245" s="167">
        <v>1338.2319602862847</v>
      </c>
      <c r="J3245" s="22">
        <v>0.95492687208287386</v>
      </c>
      <c r="K3245" s="22" t="s">
        <v>393</v>
      </c>
      <c r="L3245" s="22" t="s">
        <v>58</v>
      </c>
      <c r="M32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45" s="24" t="str">
        <f>IFERROR(IF(Table1[[#This Row],[Medicare Rate in CR]]&gt;0,"Y","N"),"N")</f>
        <v>N</v>
      </c>
      <c r="O3245" s="166">
        <f>Table1[[#This Row],[Medicare Rate in CR]]*Table1[[#This Row],[SumOfUnits]]*Table1[[#This Row],[Actuarial Factor 06/20/2023]]</f>
        <v>0</v>
      </c>
      <c r="P32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1607.713670769052</v>
      </c>
      <c r="Q3245" s="166">
        <f>Table1[[#This Row],[Trended Medicare Pricing for all RHCs]]-Table1[[#This Row],[SumOfSFY24 Estimated Payment 5/04/23]]</f>
        <v>269.48171048276731</v>
      </c>
      <c r="R3245" s="24">
        <f>Table1[[#This Row],[SumOfUnits]]*Table1[[#This Row],[Actuarial Factor 06/20/2023]]</f>
        <v>8.5943418487458647</v>
      </c>
      <c r="S3245" s="23"/>
    </row>
    <row r="3246" spans="1:19" x14ac:dyDescent="0.25">
      <c r="A3246" s="192" t="s">
        <v>391</v>
      </c>
      <c r="B3246" s="193" t="s">
        <v>392</v>
      </c>
      <c r="C3246" s="192" t="s">
        <v>79</v>
      </c>
      <c r="D3246" s="192" t="s">
        <v>30</v>
      </c>
      <c r="E3246" s="192" t="s">
        <v>62</v>
      </c>
      <c r="F3246" s="194">
        <v>468.20853811313481</v>
      </c>
      <c r="G3246">
        <v>3</v>
      </c>
      <c r="H3246">
        <v>3</v>
      </c>
      <c r="I3246" s="167">
        <v>474.64325203413443</v>
      </c>
      <c r="J3246" s="22">
        <v>1.0137432648001921</v>
      </c>
      <c r="K3246" s="22" t="s">
        <v>393</v>
      </c>
      <c r="L3246" s="22" t="s">
        <v>58</v>
      </c>
      <c r="M32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46" s="24" t="str">
        <f>IFERROR(IF(Table1[[#This Row],[Medicare Rate in CR]]&gt;0,"Y","N"),"N")</f>
        <v>N</v>
      </c>
      <c r="O3246" s="166">
        <f>Table1[[#This Row],[Medicare Rate in CR]]*Table1[[#This Row],[SumOfUnits]]*Table1[[#This Row],[Actuarial Factor 06/20/2023]]</f>
        <v>0</v>
      </c>
      <c r="P32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570.22285200116767</v>
      </c>
      <c r="Q3246" s="166">
        <f>Table1[[#This Row],[Trended Medicare Pricing for all RHCs]]-Table1[[#This Row],[SumOfSFY24 Estimated Payment 5/04/23]]</f>
        <v>95.579599967033232</v>
      </c>
      <c r="R3246" s="24">
        <f>Table1[[#This Row],[SumOfUnits]]*Table1[[#This Row],[Actuarial Factor 06/20/2023]]</f>
        <v>3.0412297944005759</v>
      </c>
      <c r="S3246" s="23"/>
    </row>
    <row r="3247" spans="1:19" x14ac:dyDescent="0.25">
      <c r="A3247" s="192" t="s">
        <v>391</v>
      </c>
      <c r="B3247" s="193" t="s">
        <v>392</v>
      </c>
      <c r="C3247" s="192" t="s">
        <v>79</v>
      </c>
      <c r="D3247" s="192" t="s">
        <v>30</v>
      </c>
      <c r="E3247" s="192" t="s">
        <v>77</v>
      </c>
      <c r="F3247" s="194">
        <v>157.14561048472584</v>
      </c>
      <c r="G3247">
        <v>1</v>
      </c>
      <c r="H3247">
        <v>1</v>
      </c>
      <c r="I3247" s="167">
        <v>200.84260159774135</v>
      </c>
      <c r="J3247" s="22">
        <v>1.2780668895442215</v>
      </c>
      <c r="K3247" s="22" t="s">
        <v>393</v>
      </c>
      <c r="L3247" s="22" t="s">
        <v>58</v>
      </c>
      <c r="M32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47" s="24" t="str">
        <f>IFERROR(IF(Table1[[#This Row],[Medicare Rate in CR]]&gt;0,"Y","N"),"N")</f>
        <v>N</v>
      </c>
      <c r="O3247" s="166">
        <f>Table1[[#This Row],[Medicare Rate in CR]]*Table1[[#This Row],[SumOfUnits]]*Table1[[#This Row],[Actuarial Factor 06/20/2023]]</f>
        <v>0</v>
      </c>
      <c r="P32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241.28656753380361</v>
      </c>
      <c r="Q3247" s="166">
        <f>Table1[[#This Row],[Trended Medicare Pricing for all RHCs]]-Table1[[#This Row],[SumOfSFY24 Estimated Payment 5/04/23]]</f>
        <v>40.443965936062256</v>
      </c>
      <c r="R3247" s="24">
        <f>Table1[[#This Row],[SumOfUnits]]*Table1[[#This Row],[Actuarial Factor 06/20/2023]]</f>
        <v>1.2780668895442215</v>
      </c>
      <c r="S3247" s="23"/>
    </row>
    <row r="3248" spans="1:19" x14ac:dyDescent="0.25">
      <c r="A3248" s="192" t="s">
        <v>391</v>
      </c>
      <c r="B3248" s="193" t="s">
        <v>392</v>
      </c>
      <c r="C3248" s="192" t="s">
        <v>55</v>
      </c>
      <c r="D3248" s="192" t="s">
        <v>30</v>
      </c>
      <c r="E3248" s="192" t="s">
        <v>56</v>
      </c>
      <c r="F3248" s="194">
        <v>2187.1253734219913</v>
      </c>
      <c r="G3248">
        <v>14</v>
      </c>
      <c r="H3248">
        <v>14</v>
      </c>
      <c r="I3248" s="167">
        <v>2345.5136458947991</v>
      </c>
      <c r="J3248" s="22">
        <v>1.0724184696485837</v>
      </c>
      <c r="K3248" s="22" t="s">
        <v>393</v>
      </c>
      <c r="L3248" s="22" t="s">
        <v>58</v>
      </c>
      <c r="M32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48" s="24" t="str">
        <f>IFERROR(IF(Table1[[#This Row],[Medicare Rate in CR]]&gt;0,"Y","N"),"N")</f>
        <v>N</v>
      </c>
      <c r="O3248" s="166">
        <f>Table1[[#This Row],[Medicare Rate in CR]]*Table1[[#This Row],[SumOfUnits]]*Table1[[#This Row],[Actuarial Factor 06/20/2023]]</f>
        <v>0</v>
      </c>
      <c r="P32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3402.1599370964595</v>
      </c>
      <c r="Q3248" s="166">
        <f>Table1[[#This Row],[Trended Medicare Pricing for all RHCs]]-Table1[[#This Row],[SumOfSFY24 Estimated Payment 5/04/23]]</f>
        <v>1056.6462912016605</v>
      </c>
      <c r="R3248" s="24">
        <f>Table1[[#This Row],[SumOfUnits]]*Table1[[#This Row],[Actuarial Factor 06/20/2023]]</f>
        <v>15.013858575080171</v>
      </c>
      <c r="S3248" s="23"/>
    </row>
    <row r="3249" spans="1:19" x14ac:dyDescent="0.25">
      <c r="A3249" s="192" t="s">
        <v>391</v>
      </c>
      <c r="B3249" s="193" t="s">
        <v>392</v>
      </c>
      <c r="C3249" s="192" t="s">
        <v>55</v>
      </c>
      <c r="D3249" s="192" t="s">
        <v>30</v>
      </c>
      <c r="E3249" s="192" t="s">
        <v>59</v>
      </c>
      <c r="F3249" s="194">
        <v>80194.545629758359</v>
      </c>
      <c r="G3249">
        <v>520</v>
      </c>
      <c r="H3249">
        <v>520</v>
      </c>
      <c r="I3249" s="167">
        <v>82016.575603782534</v>
      </c>
      <c r="J3249" s="22">
        <v>1.0227201234163246</v>
      </c>
      <c r="K3249" s="22" t="s">
        <v>393</v>
      </c>
      <c r="L3249" s="22" t="s">
        <v>58</v>
      </c>
      <c r="M32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49" s="24" t="str">
        <f>IFERROR(IF(Table1[[#This Row],[Medicare Rate in CR]]&gt;0,"Y","N"),"N")</f>
        <v>N</v>
      </c>
      <c r="O3249" s="166">
        <f>Table1[[#This Row],[Medicare Rate in CR]]*Table1[[#This Row],[SumOfUnits]]*Table1[[#This Row],[Actuarial Factor 06/20/2023]]</f>
        <v>0</v>
      </c>
      <c r="P32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118964.77694146274</v>
      </c>
      <c r="Q3249" s="166">
        <f>Table1[[#This Row],[Trended Medicare Pricing for all RHCs]]-Table1[[#This Row],[SumOfSFY24 Estimated Payment 5/04/23]]</f>
        <v>36948.201337680206</v>
      </c>
      <c r="R3249" s="24">
        <f>Table1[[#This Row],[SumOfUnits]]*Table1[[#This Row],[Actuarial Factor 06/20/2023]]</f>
        <v>531.81446417648874</v>
      </c>
      <c r="S3249" s="23"/>
    </row>
    <row r="3250" spans="1:19" x14ac:dyDescent="0.25">
      <c r="A3250" s="192" t="s">
        <v>391</v>
      </c>
      <c r="B3250" s="193" t="s">
        <v>392</v>
      </c>
      <c r="C3250" s="192" t="s">
        <v>55</v>
      </c>
      <c r="D3250" s="192" t="s">
        <v>30</v>
      </c>
      <c r="E3250" s="192" t="s">
        <v>60</v>
      </c>
      <c r="F3250" s="194">
        <v>44569.413125180756</v>
      </c>
      <c r="G3250">
        <v>290</v>
      </c>
      <c r="H3250">
        <v>290</v>
      </c>
      <c r="I3250" s="167">
        <v>40497.828667873306</v>
      </c>
      <c r="J3250" s="22">
        <v>0.90864621784738975</v>
      </c>
      <c r="K3250" s="22" t="s">
        <v>393</v>
      </c>
      <c r="L3250" s="22" t="s">
        <v>58</v>
      </c>
      <c r="M32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50" s="24" t="str">
        <f>IFERROR(IF(Table1[[#This Row],[Medicare Rate in CR]]&gt;0,"Y","N"),"N")</f>
        <v>N</v>
      </c>
      <c r="O3250" s="166">
        <f>Table1[[#This Row],[Medicare Rate in CR]]*Table1[[#This Row],[SumOfUnits]]*Table1[[#This Row],[Actuarial Factor 06/20/2023]]</f>
        <v>0</v>
      </c>
      <c r="P32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58741.96915220793</v>
      </c>
      <c r="Q3250" s="166">
        <f>Table1[[#This Row],[Trended Medicare Pricing for all RHCs]]-Table1[[#This Row],[SumOfSFY24 Estimated Payment 5/04/23]]</f>
        <v>18244.140484334624</v>
      </c>
      <c r="R3250" s="24">
        <f>Table1[[#This Row],[SumOfUnits]]*Table1[[#This Row],[Actuarial Factor 06/20/2023]]</f>
        <v>263.50740317574304</v>
      </c>
      <c r="S3250" s="23"/>
    </row>
    <row r="3251" spans="1:19" x14ac:dyDescent="0.25">
      <c r="A3251" s="192" t="s">
        <v>391</v>
      </c>
      <c r="B3251" s="193" t="s">
        <v>392</v>
      </c>
      <c r="C3251" s="192" t="s">
        <v>55</v>
      </c>
      <c r="D3251" s="192" t="s">
        <v>30</v>
      </c>
      <c r="E3251" s="192" t="s">
        <v>61</v>
      </c>
      <c r="F3251" s="194">
        <v>5837.2265587356642</v>
      </c>
      <c r="G3251">
        <v>38</v>
      </c>
      <c r="H3251">
        <v>38</v>
      </c>
      <c r="I3251" s="167">
        <v>5303.9738353134953</v>
      </c>
      <c r="J3251" s="22">
        <v>0.90864621784738975</v>
      </c>
      <c r="K3251" s="22" t="s">
        <v>393</v>
      </c>
      <c r="L3251" s="22" t="s">
        <v>58</v>
      </c>
      <c r="M32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51" s="24" t="str">
        <f>IFERROR(IF(Table1[[#This Row],[Medicare Rate in CR]]&gt;0,"Y","N"),"N")</f>
        <v>N</v>
      </c>
      <c r="O3251" s="166">
        <f>Table1[[#This Row],[Medicare Rate in CR]]*Table1[[#This Row],[SumOfUnits]]*Table1[[#This Row],[Actuarial Factor 06/20/2023]]</f>
        <v>0</v>
      </c>
      <c r="P32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7693.3968478479619</v>
      </c>
      <c r="Q3251" s="166">
        <f>Table1[[#This Row],[Trended Medicare Pricing for all RHCs]]-Table1[[#This Row],[SumOfSFY24 Estimated Payment 5/04/23]]</f>
        <v>2389.4230125344666</v>
      </c>
      <c r="R3251" s="24">
        <f>Table1[[#This Row],[SumOfUnits]]*Table1[[#This Row],[Actuarial Factor 06/20/2023]]</f>
        <v>34.52855627820081</v>
      </c>
      <c r="S3251" s="23"/>
    </row>
    <row r="3252" spans="1:19" x14ac:dyDescent="0.25">
      <c r="A3252" s="192" t="s">
        <v>391</v>
      </c>
      <c r="B3252" s="193" t="s">
        <v>392</v>
      </c>
      <c r="C3252" s="192" t="s">
        <v>55</v>
      </c>
      <c r="D3252" s="192" t="s">
        <v>30</v>
      </c>
      <c r="E3252" s="192" t="s">
        <v>62</v>
      </c>
      <c r="F3252" s="194">
        <v>127332.09019948103</v>
      </c>
      <c r="G3252">
        <v>827</v>
      </c>
      <c r="H3252">
        <v>825</v>
      </c>
      <c r="I3252" s="167">
        <v>133534.67655031566</v>
      </c>
      <c r="J3252" s="22">
        <v>1.0487118866981413</v>
      </c>
      <c r="K3252" s="22" t="s">
        <v>393</v>
      </c>
      <c r="L3252" s="22" t="s">
        <v>58</v>
      </c>
      <c r="M32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52" s="24" t="str">
        <f>IFERROR(IF(Table1[[#This Row],[Medicare Rate in CR]]&gt;0,"Y","N"),"N")</f>
        <v>N</v>
      </c>
      <c r="O3252" s="166">
        <f>Table1[[#This Row],[Medicare Rate in CR]]*Table1[[#This Row],[SumOfUnits]]*Table1[[#This Row],[Actuarial Factor 06/20/2023]]</f>
        <v>0</v>
      </c>
      <c r="P32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193691.61529618938</v>
      </c>
      <c r="Q3252" s="166">
        <f>Table1[[#This Row],[Trended Medicare Pricing for all RHCs]]-Table1[[#This Row],[SumOfSFY24 Estimated Payment 5/04/23]]</f>
        <v>60156.938745873718</v>
      </c>
      <c r="R3252" s="24">
        <f>Table1[[#This Row],[SumOfUnits]]*Table1[[#This Row],[Actuarial Factor 06/20/2023]]</f>
        <v>867.28473029936288</v>
      </c>
      <c r="S3252" s="23"/>
    </row>
    <row r="3253" spans="1:19" x14ac:dyDescent="0.25">
      <c r="A3253" s="192" t="s">
        <v>391</v>
      </c>
      <c r="B3253" s="193" t="s">
        <v>392</v>
      </c>
      <c r="C3253" s="192" t="s">
        <v>55</v>
      </c>
      <c r="D3253" s="192" t="s">
        <v>30</v>
      </c>
      <c r="E3253" s="192" t="s">
        <v>63</v>
      </c>
      <c r="F3253" s="194">
        <v>13309.781246988528</v>
      </c>
      <c r="G3253">
        <v>87</v>
      </c>
      <c r="H3253">
        <v>87</v>
      </c>
      <c r="I3253" s="167">
        <v>13344.991663503062</v>
      </c>
      <c r="J3253" s="22">
        <v>1.0026454541859957</v>
      </c>
      <c r="K3253" s="22" t="s">
        <v>393</v>
      </c>
      <c r="L3253" s="22" t="s">
        <v>58</v>
      </c>
      <c r="M32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53" s="24" t="str">
        <f>IFERROR(IF(Table1[[#This Row],[Medicare Rate in CR]]&gt;0,"Y","N"),"N")</f>
        <v>N</v>
      </c>
      <c r="O3253" s="166">
        <f>Table1[[#This Row],[Medicare Rate in CR]]*Table1[[#This Row],[SumOfUnits]]*Table1[[#This Row],[Actuarial Factor 06/20/2023]]</f>
        <v>0</v>
      </c>
      <c r="P32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19356.867131393665</v>
      </c>
      <c r="Q3253" s="166">
        <f>Table1[[#This Row],[Trended Medicare Pricing for all RHCs]]-Table1[[#This Row],[SumOfSFY24 Estimated Payment 5/04/23]]</f>
        <v>6011.8754678906025</v>
      </c>
      <c r="R3253" s="24">
        <f>Table1[[#This Row],[SumOfUnits]]*Table1[[#This Row],[Actuarial Factor 06/20/2023]]</f>
        <v>87.230154514181621</v>
      </c>
      <c r="S3253" s="23"/>
    </row>
    <row r="3254" spans="1:19" x14ac:dyDescent="0.25">
      <c r="A3254" s="192" t="s">
        <v>391</v>
      </c>
      <c r="B3254" s="193" t="s">
        <v>392</v>
      </c>
      <c r="C3254" s="192" t="s">
        <v>55</v>
      </c>
      <c r="D3254" s="192" t="s">
        <v>30</v>
      </c>
      <c r="E3254" s="192" t="s">
        <v>64</v>
      </c>
      <c r="F3254" s="194">
        <v>27485.275127686251</v>
      </c>
      <c r="G3254">
        <v>182</v>
      </c>
      <c r="H3254">
        <v>181</v>
      </c>
      <c r="I3254" s="167">
        <v>26946.545935735452</v>
      </c>
      <c r="J3254" s="22">
        <v>0.98039935240058296</v>
      </c>
      <c r="K3254" s="22" t="s">
        <v>393</v>
      </c>
      <c r="L3254" s="22" t="s">
        <v>58</v>
      </c>
      <c r="M32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54" s="24" t="str">
        <f>IFERROR(IF(Table1[[#This Row],[Medicare Rate in CR]]&gt;0,"Y","N"),"N")</f>
        <v>N</v>
      </c>
      <c r="O3254" s="166">
        <f>Table1[[#This Row],[Medicare Rate in CR]]*Table1[[#This Row],[SumOfUnits]]*Table1[[#This Row],[Actuarial Factor 06/20/2023]]</f>
        <v>0</v>
      </c>
      <c r="P32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39085.877494741486</v>
      </c>
      <c r="Q3254" s="166">
        <f>Table1[[#This Row],[Trended Medicare Pricing for all RHCs]]-Table1[[#This Row],[SumOfSFY24 Estimated Payment 5/04/23]]</f>
        <v>12139.331559006034</v>
      </c>
      <c r="R3254" s="24">
        <f>Table1[[#This Row],[SumOfUnits]]*Table1[[#This Row],[Actuarial Factor 06/20/2023]]</f>
        <v>178.4326821369061</v>
      </c>
      <c r="S3254" s="23"/>
    </row>
    <row r="3255" spans="1:19" x14ac:dyDescent="0.25">
      <c r="A3255" s="192" t="s">
        <v>391</v>
      </c>
      <c r="B3255" s="193" t="s">
        <v>392</v>
      </c>
      <c r="C3255" s="192" t="s">
        <v>55</v>
      </c>
      <c r="D3255" s="192" t="s">
        <v>30</v>
      </c>
      <c r="E3255" s="192" t="s">
        <v>77</v>
      </c>
      <c r="F3255" s="194">
        <v>23200.19273393082</v>
      </c>
      <c r="G3255">
        <v>149</v>
      </c>
      <c r="H3255">
        <v>149</v>
      </c>
      <c r="I3255" s="167">
        <v>29387.493459144996</v>
      </c>
      <c r="J3255" s="22">
        <v>1.2666917812352958</v>
      </c>
      <c r="K3255" s="22" t="s">
        <v>393</v>
      </c>
      <c r="L3255" s="22" t="s">
        <v>58</v>
      </c>
      <c r="M32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55" s="24" t="str">
        <f>IFERROR(IF(Table1[[#This Row],[Medicare Rate in CR]]&gt;0,"Y","N"),"N")</f>
        <v>N</v>
      </c>
      <c r="O3255" s="166">
        <f>Table1[[#This Row],[Medicare Rate in CR]]*Table1[[#This Row],[SumOfUnits]]*Table1[[#This Row],[Actuarial Factor 06/20/2023]]</f>
        <v>0</v>
      </c>
      <c r="P32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42626.46396169025</v>
      </c>
      <c r="Q3255" s="166">
        <f>Table1[[#This Row],[Trended Medicare Pricing for all RHCs]]-Table1[[#This Row],[SumOfSFY24 Estimated Payment 5/04/23]]</f>
        <v>13238.970502545253</v>
      </c>
      <c r="R3255" s="24">
        <f>Table1[[#This Row],[SumOfUnits]]*Table1[[#This Row],[Actuarial Factor 06/20/2023]]</f>
        <v>188.73707540405908</v>
      </c>
      <c r="S3255" s="23"/>
    </row>
    <row r="3256" spans="1:19" x14ac:dyDescent="0.25">
      <c r="A3256" s="192" t="s">
        <v>391</v>
      </c>
      <c r="B3256" s="193" t="s">
        <v>392</v>
      </c>
      <c r="C3256" s="192" t="s">
        <v>55</v>
      </c>
      <c r="D3256" s="192" t="s">
        <v>32</v>
      </c>
      <c r="E3256" s="192" t="s">
        <v>94</v>
      </c>
      <c r="F3256" s="194">
        <v>138.90334393369955</v>
      </c>
      <c r="G3256">
        <v>2</v>
      </c>
      <c r="H3256">
        <v>2</v>
      </c>
      <c r="I3256" s="167">
        <v>155.29895044156632</v>
      </c>
      <c r="J3256" s="22">
        <v>1.1180360820952779</v>
      </c>
      <c r="K3256" s="22" t="s">
        <v>393</v>
      </c>
      <c r="L3256" s="22" t="s">
        <v>58</v>
      </c>
      <c r="M32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56" s="24" t="str">
        <f>IFERROR(IF(Table1[[#This Row],[Medicare Rate in CR]]&gt;0,"Y","N"),"N")</f>
        <v>N</v>
      </c>
      <c r="O3256" s="166">
        <f>Table1[[#This Row],[Medicare Rate in CR]]*Table1[[#This Row],[SumOfUnits]]*Table1[[#This Row],[Actuarial Factor 06/20/2023]]</f>
        <v>0</v>
      </c>
      <c r="P32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225.26062399601281</v>
      </c>
      <c r="Q3256" s="166">
        <f>Table1[[#This Row],[Trended Medicare Pricing for all RHCs]]-Table1[[#This Row],[SumOfSFY24 Estimated Payment 5/04/23]]</f>
        <v>69.961673554446492</v>
      </c>
      <c r="R3256" s="24">
        <f>Table1[[#This Row],[SumOfUnits]]*Table1[[#This Row],[Actuarial Factor 06/20/2023]]</f>
        <v>2.2360721641905559</v>
      </c>
      <c r="S3256" s="23"/>
    </row>
    <row r="3257" spans="1:19" x14ac:dyDescent="0.25">
      <c r="A3257" s="192" t="s">
        <v>391</v>
      </c>
      <c r="B3257" s="193" t="s">
        <v>392</v>
      </c>
      <c r="C3257" s="192" t="s">
        <v>55</v>
      </c>
      <c r="D3257" s="192" t="s">
        <v>32</v>
      </c>
      <c r="E3257" s="192" t="s">
        <v>80</v>
      </c>
      <c r="F3257" s="194">
        <v>153.91731714368314</v>
      </c>
      <c r="G3257">
        <v>1</v>
      </c>
      <c r="H3257">
        <v>1</v>
      </c>
      <c r="I3257" s="167">
        <v>198.50787450666198</v>
      </c>
      <c r="J3257" s="22">
        <v>1.2897046166764534</v>
      </c>
      <c r="K3257" s="22" t="s">
        <v>393</v>
      </c>
      <c r="L3257" s="22" t="s">
        <v>58</v>
      </c>
      <c r="M32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57" s="24" t="str">
        <f>IFERROR(IF(Table1[[#This Row],[Medicare Rate in CR]]&gt;0,"Y","N"),"N")</f>
        <v>N</v>
      </c>
      <c r="O3257" s="166">
        <f>Table1[[#This Row],[Medicare Rate in CR]]*Table1[[#This Row],[SumOfUnits]]*Table1[[#This Row],[Actuarial Factor 06/20/2023]]</f>
        <v>0</v>
      </c>
      <c r="P32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287.93502823007151</v>
      </c>
      <c r="Q3257" s="166">
        <f>Table1[[#This Row],[Trended Medicare Pricing for all RHCs]]-Table1[[#This Row],[SumOfSFY24 Estimated Payment 5/04/23]]</f>
        <v>89.427153723409532</v>
      </c>
      <c r="R3257" s="24">
        <f>Table1[[#This Row],[SumOfUnits]]*Table1[[#This Row],[Actuarial Factor 06/20/2023]]</f>
        <v>1.2897046166764534</v>
      </c>
      <c r="S3257" s="23"/>
    </row>
    <row r="3258" spans="1:19" x14ac:dyDescent="0.25">
      <c r="A3258" s="192" t="s">
        <v>391</v>
      </c>
      <c r="B3258" s="193" t="s">
        <v>392</v>
      </c>
      <c r="C3258" s="192" t="s">
        <v>55</v>
      </c>
      <c r="D3258" s="192" t="s">
        <v>32</v>
      </c>
      <c r="E3258" s="192" t="s">
        <v>81</v>
      </c>
      <c r="F3258" s="194">
        <v>1093.5626867109954</v>
      </c>
      <c r="G3258">
        <v>7</v>
      </c>
      <c r="H3258">
        <v>7</v>
      </c>
      <c r="I3258" s="167">
        <v>1130.7096064186767</v>
      </c>
      <c r="J3258" s="22">
        <v>1.0339687154281063</v>
      </c>
      <c r="K3258" s="22" t="s">
        <v>393</v>
      </c>
      <c r="L3258" s="22" t="s">
        <v>58</v>
      </c>
      <c r="M32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58" s="24" t="str">
        <f>IFERROR(IF(Table1[[#This Row],[Medicare Rate in CR]]&gt;0,"Y","N"),"N")</f>
        <v>N</v>
      </c>
      <c r="O3258" s="166">
        <f>Table1[[#This Row],[Medicare Rate in CR]]*Table1[[#This Row],[SumOfUnits]]*Table1[[#This Row],[Actuarial Factor 06/20/2023]]</f>
        <v>0</v>
      </c>
      <c r="P32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1640.0906173283745</v>
      </c>
      <c r="Q3258" s="166">
        <f>Table1[[#This Row],[Trended Medicare Pricing for all RHCs]]-Table1[[#This Row],[SumOfSFY24 Estimated Payment 5/04/23]]</f>
        <v>509.38101090969781</v>
      </c>
      <c r="R3258" s="24">
        <f>Table1[[#This Row],[SumOfUnits]]*Table1[[#This Row],[Actuarial Factor 06/20/2023]]</f>
        <v>7.2377810079967446</v>
      </c>
      <c r="S3258" s="23"/>
    </row>
    <row r="3259" spans="1:19" x14ac:dyDescent="0.25">
      <c r="A3259" s="192" t="s">
        <v>391</v>
      </c>
      <c r="B3259" s="193" t="s">
        <v>392</v>
      </c>
      <c r="C3259" s="192" t="s">
        <v>55</v>
      </c>
      <c r="D3259" s="192" t="s">
        <v>32</v>
      </c>
      <c r="E3259" s="192" t="s">
        <v>65</v>
      </c>
      <c r="F3259" s="194">
        <v>1555.3146381420452</v>
      </c>
      <c r="G3259">
        <v>10</v>
      </c>
      <c r="H3259">
        <v>10</v>
      </c>
      <c r="I3259" s="167">
        <v>1930.8680827200528</v>
      </c>
      <c r="J3259" s="22">
        <v>1.241464611319185</v>
      </c>
      <c r="K3259" s="22" t="s">
        <v>393</v>
      </c>
      <c r="L3259" s="22" t="s">
        <v>58</v>
      </c>
      <c r="M32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59" s="24" t="str">
        <f>IFERROR(IF(Table1[[#This Row],[Medicare Rate in CR]]&gt;0,"Y","N"),"N")</f>
        <v>N</v>
      </c>
      <c r="O3259" s="166">
        <f>Table1[[#This Row],[Medicare Rate in CR]]*Table1[[#This Row],[SumOfUnits]]*Table1[[#This Row],[Actuarial Factor 06/20/2023]]</f>
        <v>0</v>
      </c>
      <c r="P32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2800.7178923669558</v>
      </c>
      <c r="Q3259" s="166">
        <f>Table1[[#This Row],[Trended Medicare Pricing for all RHCs]]-Table1[[#This Row],[SumOfSFY24 Estimated Payment 5/04/23]]</f>
        <v>869.84980964690294</v>
      </c>
      <c r="R3259" s="24">
        <f>Table1[[#This Row],[SumOfUnits]]*Table1[[#This Row],[Actuarial Factor 06/20/2023]]</f>
        <v>12.41464611319185</v>
      </c>
      <c r="S3259" s="23"/>
    </row>
    <row r="3260" spans="1:19" x14ac:dyDescent="0.25">
      <c r="A3260" s="192" t="s">
        <v>391</v>
      </c>
      <c r="B3260" s="193" t="s">
        <v>392</v>
      </c>
      <c r="C3260" s="192" t="s">
        <v>55</v>
      </c>
      <c r="D3260" s="192" t="s">
        <v>32</v>
      </c>
      <c r="E3260" s="192" t="s">
        <v>66</v>
      </c>
      <c r="F3260" s="194">
        <v>2337.8143972246316</v>
      </c>
      <c r="G3260">
        <v>15</v>
      </c>
      <c r="H3260">
        <v>15</v>
      </c>
      <c r="I3260" s="167">
        <v>2496.3883779471257</v>
      </c>
      <c r="J3260" s="22">
        <v>1.0678300129004028</v>
      </c>
      <c r="K3260" s="22" t="s">
        <v>393</v>
      </c>
      <c r="L3260" s="22" t="s">
        <v>58</v>
      </c>
      <c r="M32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60" s="24" t="str">
        <f>IFERROR(IF(Table1[[#This Row],[Medicare Rate in CR]]&gt;0,"Y","N"),"N")</f>
        <v>N</v>
      </c>
      <c r="O3260" s="166">
        <f>Table1[[#This Row],[Medicare Rate in CR]]*Table1[[#This Row],[SumOfUnits]]*Table1[[#This Row],[Actuarial Factor 06/20/2023]]</f>
        <v>0</v>
      </c>
      <c r="P32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3621.0032466661924</v>
      </c>
      <c r="Q3260" s="166">
        <f>Table1[[#This Row],[Trended Medicare Pricing for all RHCs]]-Table1[[#This Row],[SumOfSFY24 Estimated Payment 5/04/23]]</f>
        <v>1124.6148687190666</v>
      </c>
      <c r="R3260" s="24">
        <f>Table1[[#This Row],[SumOfUnits]]*Table1[[#This Row],[Actuarial Factor 06/20/2023]]</f>
        <v>16.017450193506043</v>
      </c>
      <c r="S3260" s="23"/>
    </row>
    <row r="3261" spans="1:19" x14ac:dyDescent="0.25">
      <c r="A3261" s="192" t="s">
        <v>391</v>
      </c>
      <c r="B3261" s="193" t="s">
        <v>392</v>
      </c>
      <c r="C3261" s="192" t="s">
        <v>55</v>
      </c>
      <c r="D3261" s="192" t="s">
        <v>31</v>
      </c>
      <c r="E3261" s="192" t="s">
        <v>67</v>
      </c>
      <c r="F3261" s="194">
        <v>3277.4597667919434</v>
      </c>
      <c r="G3261">
        <v>21</v>
      </c>
      <c r="H3261">
        <v>21</v>
      </c>
      <c r="I3261" s="167">
        <v>3710.7233010680643</v>
      </c>
      <c r="J3261" s="22">
        <v>1.1321949207938591</v>
      </c>
      <c r="K3261" s="22" t="s">
        <v>393</v>
      </c>
      <c r="L3261" s="22" t="s">
        <v>58</v>
      </c>
      <c r="M32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61" s="24" t="str">
        <f>IFERROR(IF(Table1[[#This Row],[Medicare Rate in CR]]&gt;0,"Y","N"),"N")</f>
        <v>N</v>
      </c>
      <c r="O3261" s="166">
        <f>Table1[[#This Row],[Medicare Rate in CR]]*Table1[[#This Row],[SumOfUnits]]*Table1[[#This Row],[Actuarial Factor 06/20/2023]]</f>
        <v>0</v>
      </c>
      <c r="P32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5382.3921146823823</v>
      </c>
      <c r="Q3261" s="166">
        <f>Table1[[#This Row],[Trended Medicare Pricing for all RHCs]]-Table1[[#This Row],[SumOfSFY24 Estimated Payment 5/04/23]]</f>
        <v>1671.668813614318</v>
      </c>
      <c r="R3261" s="24">
        <f>Table1[[#This Row],[SumOfUnits]]*Table1[[#This Row],[Actuarial Factor 06/20/2023]]</f>
        <v>23.776093336671039</v>
      </c>
      <c r="S3261" s="23"/>
    </row>
    <row r="3262" spans="1:19" x14ac:dyDescent="0.25">
      <c r="A3262" s="192" t="s">
        <v>391</v>
      </c>
      <c r="B3262" s="193" t="s">
        <v>392</v>
      </c>
      <c r="C3262" s="192" t="s">
        <v>55</v>
      </c>
      <c r="D3262" s="192" t="s">
        <v>31</v>
      </c>
      <c r="E3262" s="192" t="s">
        <v>82</v>
      </c>
      <c r="F3262" s="194">
        <v>468.20853811313475</v>
      </c>
      <c r="G3262">
        <v>3</v>
      </c>
      <c r="H3262">
        <v>3</v>
      </c>
      <c r="I3262" s="167">
        <v>539.42724995123194</v>
      </c>
      <c r="J3262" s="22">
        <v>1.1521089558193585</v>
      </c>
      <c r="K3262" s="22" t="s">
        <v>393</v>
      </c>
      <c r="L3262" s="22" t="s">
        <v>58</v>
      </c>
      <c r="M32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62" s="24" t="str">
        <f>IFERROR(IF(Table1[[#This Row],[Medicare Rate in CR]]&gt;0,"Y","N"),"N")</f>
        <v>N</v>
      </c>
      <c r="O3262" s="166">
        <f>Table1[[#This Row],[Medicare Rate in CR]]*Table1[[#This Row],[SumOfUnits]]*Table1[[#This Row],[Actuarial Factor 06/20/2023]]</f>
        <v>0</v>
      </c>
      <c r="P32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782.43747674385202</v>
      </c>
      <c r="Q3262" s="166">
        <f>Table1[[#This Row],[Trended Medicare Pricing for all RHCs]]-Table1[[#This Row],[SumOfSFY24 Estimated Payment 5/04/23]]</f>
        <v>243.01022679262007</v>
      </c>
      <c r="R3262" s="24">
        <f>Table1[[#This Row],[SumOfUnits]]*Table1[[#This Row],[Actuarial Factor 06/20/2023]]</f>
        <v>3.4563268674580754</v>
      </c>
      <c r="S3262" s="23"/>
    </row>
    <row r="3263" spans="1:19" x14ac:dyDescent="0.25">
      <c r="A3263" s="192" t="s">
        <v>391</v>
      </c>
      <c r="B3263" s="193" t="s">
        <v>392</v>
      </c>
      <c r="C3263" s="192" t="s">
        <v>55</v>
      </c>
      <c r="D3263" s="192" t="s">
        <v>31</v>
      </c>
      <c r="E3263" s="192" t="s">
        <v>68</v>
      </c>
      <c r="F3263" s="194">
        <v>2778.5583501975525</v>
      </c>
      <c r="G3263">
        <v>19</v>
      </c>
      <c r="H3263">
        <v>19</v>
      </c>
      <c r="I3263" s="167">
        <v>2994.8882192630854</v>
      </c>
      <c r="J3263" s="22">
        <v>1.0778568746091484</v>
      </c>
      <c r="K3263" s="22" t="s">
        <v>393</v>
      </c>
      <c r="L3263" s="22" t="s">
        <v>58</v>
      </c>
      <c r="M32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63" s="24" t="str">
        <f>IFERROR(IF(Table1[[#This Row],[Medicare Rate in CR]]&gt;0,"Y","N"),"N")</f>
        <v>N</v>
      </c>
      <c r="O3263" s="166">
        <f>Table1[[#This Row],[Medicare Rate in CR]]*Table1[[#This Row],[SumOfUnits]]*Table1[[#This Row],[Actuarial Factor 06/20/2023]]</f>
        <v>0</v>
      </c>
      <c r="P32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4344.0756499082108</v>
      </c>
      <c r="Q3263" s="166">
        <f>Table1[[#This Row],[Trended Medicare Pricing for all RHCs]]-Table1[[#This Row],[SumOfSFY24 Estimated Payment 5/04/23]]</f>
        <v>1349.1874306451255</v>
      </c>
      <c r="R3263" s="24">
        <f>Table1[[#This Row],[SumOfUnits]]*Table1[[#This Row],[Actuarial Factor 06/20/2023]]</f>
        <v>20.479280617573821</v>
      </c>
      <c r="S3263" s="23"/>
    </row>
    <row r="3264" spans="1:19" x14ac:dyDescent="0.25">
      <c r="A3264" s="192" t="s">
        <v>391</v>
      </c>
      <c r="B3264" s="193" t="s">
        <v>392</v>
      </c>
      <c r="C3264" s="192" t="s">
        <v>55</v>
      </c>
      <c r="D3264" s="192" t="s">
        <v>31</v>
      </c>
      <c r="E3264" s="192" t="s">
        <v>74</v>
      </c>
      <c r="F3264" s="194">
        <v>4845.6875782981579</v>
      </c>
      <c r="G3264">
        <v>31</v>
      </c>
      <c r="H3264">
        <v>31</v>
      </c>
      <c r="I3264" s="167">
        <v>5026.1920730257325</v>
      </c>
      <c r="J3264" s="22">
        <v>1.0372505432533414</v>
      </c>
      <c r="K3264" s="22" t="s">
        <v>393</v>
      </c>
      <c r="L3264" s="22" t="s">
        <v>58</v>
      </c>
      <c r="M32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64" s="24" t="str">
        <f>IFERROR(IF(Table1[[#This Row],[Medicare Rate in CR]]&gt;0,"Y","N"),"N")</f>
        <v>N</v>
      </c>
      <c r="O3264" s="166">
        <f>Table1[[#This Row],[Medicare Rate in CR]]*Table1[[#This Row],[SumOfUnits]]*Table1[[#This Row],[Actuarial Factor 06/20/2023]]</f>
        <v>0</v>
      </c>
      <c r="P32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7290.4753024689562</v>
      </c>
      <c r="Q3264" s="166">
        <f>Table1[[#This Row],[Trended Medicare Pricing for all RHCs]]-Table1[[#This Row],[SumOfSFY24 Estimated Payment 5/04/23]]</f>
        <v>2264.2832294432237</v>
      </c>
      <c r="R3264" s="24">
        <f>Table1[[#This Row],[SumOfUnits]]*Table1[[#This Row],[Actuarial Factor 06/20/2023]]</f>
        <v>32.154766840853583</v>
      </c>
      <c r="S3264" s="23"/>
    </row>
    <row r="3265" spans="1:19" x14ac:dyDescent="0.25">
      <c r="A3265" s="192" t="s">
        <v>391</v>
      </c>
      <c r="B3265" s="193" t="s">
        <v>392</v>
      </c>
      <c r="C3265" s="192" t="s">
        <v>55</v>
      </c>
      <c r="D3265" s="192" t="s">
        <v>31</v>
      </c>
      <c r="E3265" s="192" t="s">
        <v>69</v>
      </c>
      <c r="F3265" s="194">
        <v>32720.2274260384</v>
      </c>
      <c r="G3265">
        <v>211</v>
      </c>
      <c r="H3265">
        <v>206</v>
      </c>
      <c r="I3265" s="167">
        <v>34272.732890071267</v>
      </c>
      <c r="J3265" s="22">
        <v>1.0474478812087167</v>
      </c>
      <c r="K3265" s="22" t="s">
        <v>393</v>
      </c>
      <c r="L3265" s="22" t="s">
        <v>58</v>
      </c>
      <c r="M32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65" s="24" t="str">
        <f>IFERROR(IF(Table1[[#This Row],[Medicare Rate in CR]]&gt;0,"Y","N"),"N")</f>
        <v>N</v>
      </c>
      <c r="O3265" s="166">
        <f>Table1[[#This Row],[Medicare Rate in CR]]*Table1[[#This Row],[SumOfUnits]]*Table1[[#This Row],[Actuarial Factor 06/20/2023]]</f>
        <v>0</v>
      </c>
      <c r="P32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49712.487913889723</v>
      </c>
      <c r="Q3265" s="166">
        <f>Table1[[#This Row],[Trended Medicare Pricing for all RHCs]]-Table1[[#This Row],[SumOfSFY24 Estimated Payment 5/04/23]]</f>
        <v>15439.755023818456</v>
      </c>
      <c r="R3265" s="24">
        <f>Table1[[#This Row],[SumOfUnits]]*Table1[[#This Row],[Actuarial Factor 06/20/2023]]</f>
        <v>221.01150293503923</v>
      </c>
      <c r="S3265" s="23"/>
    </row>
    <row r="3266" spans="1:19" x14ac:dyDescent="0.25">
      <c r="A3266" s="192" t="s">
        <v>391</v>
      </c>
      <c r="B3266" s="193" t="s">
        <v>392</v>
      </c>
      <c r="C3266" s="192" t="s">
        <v>84</v>
      </c>
      <c r="D3266" s="192" t="s">
        <v>30</v>
      </c>
      <c r="E3266" s="192" t="s">
        <v>56</v>
      </c>
      <c r="F3266" s="194">
        <v>157.14561048472584</v>
      </c>
      <c r="G3266">
        <v>1</v>
      </c>
      <c r="H3266">
        <v>1</v>
      </c>
      <c r="I3266" s="167">
        <v>157.04418383879735</v>
      </c>
      <c r="J3266" s="22">
        <v>0.99935456901649611</v>
      </c>
      <c r="K3266" s="22" t="s">
        <v>393</v>
      </c>
      <c r="L3266" s="22" t="s">
        <v>58</v>
      </c>
      <c r="M32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66" s="24" t="str">
        <f>IFERROR(IF(Table1[[#This Row],[Medicare Rate in CR]]&gt;0,"Y","N"),"N")</f>
        <v>N</v>
      </c>
      <c r="O3266" s="166">
        <f>Table1[[#This Row],[Medicare Rate in CR]]*Table1[[#This Row],[SumOfUnits]]*Table1[[#This Row],[Actuarial Factor 06/20/2023]]</f>
        <v>0</v>
      </c>
      <c r="P32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397.01827158893303</v>
      </c>
      <c r="Q3266" s="166">
        <f>Table1[[#This Row],[Trended Medicare Pricing for all RHCs]]-Table1[[#This Row],[SumOfSFY24 Estimated Payment 5/04/23]]</f>
        <v>239.97408775013568</v>
      </c>
      <c r="R3266" s="24">
        <f>Table1[[#This Row],[SumOfUnits]]*Table1[[#This Row],[Actuarial Factor 06/20/2023]]</f>
        <v>0.99935456901649611</v>
      </c>
      <c r="S3266" s="23"/>
    </row>
    <row r="3267" spans="1:19" x14ac:dyDescent="0.25">
      <c r="A3267" s="192" t="s">
        <v>391</v>
      </c>
      <c r="B3267" s="193" t="s">
        <v>392</v>
      </c>
      <c r="C3267" s="192" t="s">
        <v>84</v>
      </c>
      <c r="D3267" s="192" t="s">
        <v>30</v>
      </c>
      <c r="E3267" s="192" t="s">
        <v>59</v>
      </c>
      <c r="F3267" s="194">
        <v>157.14561048472584</v>
      </c>
      <c r="G3267">
        <v>1</v>
      </c>
      <c r="H3267">
        <v>1</v>
      </c>
      <c r="I3267" s="167">
        <v>170.66063635532558</v>
      </c>
      <c r="J3267" s="22">
        <v>1.0860032032005971</v>
      </c>
      <c r="K3267" s="22" t="s">
        <v>393</v>
      </c>
      <c r="L3267" s="22" t="s">
        <v>58</v>
      </c>
      <c r="M32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67" s="24" t="str">
        <f>IFERROR(IF(Table1[[#This Row],[Medicare Rate in CR]]&gt;0,"Y","N"),"N")</f>
        <v>N</v>
      </c>
      <c r="O3267" s="166">
        <f>Table1[[#This Row],[Medicare Rate in CR]]*Table1[[#This Row],[SumOfUnits]]*Table1[[#This Row],[Actuarial Factor 06/20/2023]]</f>
        <v>0</v>
      </c>
      <c r="P32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431.44158043833261</v>
      </c>
      <c r="Q3267" s="166">
        <f>Table1[[#This Row],[Trended Medicare Pricing for all RHCs]]-Table1[[#This Row],[SumOfSFY24 Estimated Payment 5/04/23]]</f>
        <v>260.78094408300706</v>
      </c>
      <c r="R3267" s="24">
        <f>Table1[[#This Row],[SumOfUnits]]*Table1[[#This Row],[Actuarial Factor 06/20/2023]]</f>
        <v>1.0860032032005971</v>
      </c>
      <c r="S3267" s="23"/>
    </row>
    <row r="3268" spans="1:19" x14ac:dyDescent="0.25">
      <c r="A3268" s="192" t="s">
        <v>391</v>
      </c>
      <c r="B3268" s="193" t="s">
        <v>392</v>
      </c>
      <c r="C3268" s="192" t="s">
        <v>84</v>
      </c>
      <c r="D3268" s="192" t="s">
        <v>30</v>
      </c>
      <c r="E3268" s="192" t="s">
        <v>60</v>
      </c>
      <c r="F3268" s="194">
        <v>157.14561048472584</v>
      </c>
      <c r="G3268">
        <v>1</v>
      </c>
      <c r="H3268">
        <v>1</v>
      </c>
      <c r="I3268" s="167">
        <v>151.29981878229421</v>
      </c>
      <c r="J3268" s="22">
        <v>0.96280015913648564</v>
      </c>
      <c r="K3268" s="22" t="s">
        <v>393</v>
      </c>
      <c r="L3268" s="22" t="s">
        <v>58</v>
      </c>
      <c r="M32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68" s="24" t="str">
        <f>IFERROR(IF(Table1[[#This Row],[Medicare Rate in CR]]&gt;0,"Y","N"),"N")</f>
        <v>N</v>
      </c>
      <c r="O3268" s="166">
        <f>Table1[[#This Row],[Medicare Rate in CR]]*Table1[[#This Row],[SumOfUnits]]*Table1[[#This Row],[Actuarial Factor 06/20/2023]]</f>
        <v>0</v>
      </c>
      <c r="P32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382.49612991923738</v>
      </c>
      <c r="Q3268" s="166">
        <f>Table1[[#This Row],[Trended Medicare Pricing for all RHCs]]-Table1[[#This Row],[SumOfSFY24 Estimated Payment 5/04/23]]</f>
        <v>231.19631113694317</v>
      </c>
      <c r="R3268" s="24">
        <f>Table1[[#This Row],[SumOfUnits]]*Table1[[#This Row],[Actuarial Factor 06/20/2023]]</f>
        <v>0.96280015913648564</v>
      </c>
      <c r="S3268" s="23"/>
    </row>
    <row r="3269" spans="1:19" x14ac:dyDescent="0.25">
      <c r="A3269" s="192" t="s">
        <v>391</v>
      </c>
      <c r="B3269" s="193" t="s">
        <v>392</v>
      </c>
      <c r="C3269" s="192" t="s">
        <v>84</v>
      </c>
      <c r="D3269" s="192" t="s">
        <v>30</v>
      </c>
      <c r="E3269" s="192" t="s">
        <v>77</v>
      </c>
      <c r="F3269" s="194">
        <v>314.29122096945167</v>
      </c>
      <c r="G3269">
        <v>2</v>
      </c>
      <c r="H3269">
        <v>2</v>
      </c>
      <c r="I3269" s="167">
        <v>448.79839327976913</v>
      </c>
      <c r="J3269" s="22">
        <v>1.4279698678678372</v>
      </c>
      <c r="K3269" s="22" t="s">
        <v>393</v>
      </c>
      <c r="L3269" s="22" t="s">
        <v>58</v>
      </c>
      <c r="M32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69" s="24" t="str">
        <f>IFERROR(IF(Table1[[#This Row],[Medicare Rate in CR]]&gt;0,"Y","N"),"N")</f>
        <v>N</v>
      </c>
      <c r="O3269" s="166">
        <f>Table1[[#This Row],[Medicare Rate in CR]]*Table1[[#This Row],[SumOfUnits]]*Table1[[#This Row],[Actuarial Factor 06/20/2023]]</f>
        <v>0</v>
      </c>
      <c r="P32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1134.5925588350567</v>
      </c>
      <c r="Q3269" s="166">
        <f>Table1[[#This Row],[Trended Medicare Pricing for all RHCs]]-Table1[[#This Row],[SumOfSFY24 Estimated Payment 5/04/23]]</f>
        <v>685.79416555528758</v>
      </c>
      <c r="R3269" s="24">
        <f>Table1[[#This Row],[SumOfUnits]]*Table1[[#This Row],[Actuarial Factor 06/20/2023]]</f>
        <v>2.8559397357356744</v>
      </c>
      <c r="S3269" s="23"/>
    </row>
    <row r="3270" spans="1:19" x14ac:dyDescent="0.25">
      <c r="A3270" s="192" t="s">
        <v>391</v>
      </c>
      <c r="B3270" s="193" t="s">
        <v>392</v>
      </c>
      <c r="C3270" s="192" t="s">
        <v>84</v>
      </c>
      <c r="D3270" s="192" t="s">
        <v>31</v>
      </c>
      <c r="E3270" s="192" t="s">
        <v>69</v>
      </c>
      <c r="F3270" s="194">
        <v>314.29122096945167</v>
      </c>
      <c r="G3270">
        <v>2</v>
      </c>
      <c r="H3270">
        <v>2</v>
      </c>
      <c r="I3270" s="167">
        <v>332.84107038049433</v>
      </c>
      <c r="J3270" s="22">
        <v>1.0590212139996289</v>
      </c>
      <c r="K3270" s="22" t="s">
        <v>393</v>
      </c>
      <c r="L3270" s="22" t="s">
        <v>58</v>
      </c>
      <c r="M32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70" s="24" t="str">
        <f>IFERROR(IF(Table1[[#This Row],[Medicare Rate in CR]]&gt;0,"Y","N"),"N")</f>
        <v>N</v>
      </c>
      <c r="O3270" s="166">
        <f>Table1[[#This Row],[Medicare Rate in CR]]*Table1[[#This Row],[SumOfUnits]]*Table1[[#This Row],[Actuarial Factor 06/20/2023]]</f>
        <v>0</v>
      </c>
      <c r="P32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841.44463835679119</v>
      </c>
      <c r="Q3270" s="166">
        <f>Table1[[#This Row],[Trended Medicare Pricing for all RHCs]]-Table1[[#This Row],[SumOfSFY24 Estimated Payment 5/04/23]]</f>
        <v>508.60356797629686</v>
      </c>
      <c r="R3270" s="24">
        <f>Table1[[#This Row],[SumOfUnits]]*Table1[[#This Row],[Actuarial Factor 06/20/2023]]</f>
        <v>2.1180424279992578</v>
      </c>
      <c r="S3270" s="23"/>
    </row>
    <row r="3271" spans="1:19" x14ac:dyDescent="0.25">
      <c r="A3271" s="192" t="s">
        <v>391</v>
      </c>
      <c r="B3271" s="193" t="s">
        <v>392</v>
      </c>
      <c r="C3271" s="192" t="s">
        <v>85</v>
      </c>
      <c r="D3271" s="192" t="s">
        <v>30</v>
      </c>
      <c r="E3271" s="192" t="s">
        <v>60</v>
      </c>
      <c r="F3271" s="194">
        <v>157.14561048472584</v>
      </c>
      <c r="G3271">
        <v>1</v>
      </c>
      <c r="H3271">
        <v>1</v>
      </c>
      <c r="I3271" s="167">
        <v>130.03481349178631</v>
      </c>
      <c r="J3271" s="22">
        <v>0.82747976918149668</v>
      </c>
      <c r="K3271" s="22" t="s">
        <v>393</v>
      </c>
      <c r="L3271" s="22" t="s">
        <v>58</v>
      </c>
      <c r="M32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71" s="24" t="str">
        <f>IFERROR(IF(Table1[[#This Row],[Medicare Rate in CR]]&gt;0,"Y","N"),"N")</f>
        <v>N</v>
      </c>
      <c r="O3271" s="166">
        <f>Table1[[#This Row],[Medicare Rate in CR]]*Table1[[#This Row],[SumOfUnits]]*Table1[[#This Row],[Actuarial Factor 06/20/2023]]</f>
        <v>0</v>
      </c>
      <c r="P32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151.17002508252122</v>
      </c>
      <c r="Q3271" s="166">
        <f>Table1[[#This Row],[Trended Medicare Pricing for all RHCs]]-Table1[[#This Row],[SumOfSFY24 Estimated Payment 5/04/23]]</f>
        <v>21.135211590734912</v>
      </c>
      <c r="R3271" s="24">
        <f>Table1[[#This Row],[SumOfUnits]]*Table1[[#This Row],[Actuarial Factor 06/20/2023]]</f>
        <v>0.82747976918149668</v>
      </c>
      <c r="S3271" s="23"/>
    </row>
    <row r="3272" spans="1:19" x14ac:dyDescent="0.25">
      <c r="A3272" s="192" t="s">
        <v>391</v>
      </c>
      <c r="B3272" s="193" t="s">
        <v>392</v>
      </c>
      <c r="C3272" s="192" t="s">
        <v>85</v>
      </c>
      <c r="D3272" s="192" t="s">
        <v>30</v>
      </c>
      <c r="E3272" s="192" t="s">
        <v>62</v>
      </c>
      <c r="F3272" s="194">
        <v>153.91731714368314</v>
      </c>
      <c r="G3272">
        <v>1</v>
      </c>
      <c r="H3272">
        <v>1</v>
      </c>
      <c r="I3272" s="167">
        <v>140.47611696427415</v>
      </c>
      <c r="J3272" s="22">
        <v>0.91267259312438831</v>
      </c>
      <c r="K3272" s="22" t="s">
        <v>393</v>
      </c>
      <c r="L3272" s="22" t="s">
        <v>58</v>
      </c>
      <c r="M32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72" s="24" t="str">
        <f>IFERROR(IF(Table1[[#This Row],[Medicare Rate in CR]]&gt;0,"Y","N"),"N")</f>
        <v>N</v>
      </c>
      <c r="O3272" s="166">
        <f>Table1[[#This Row],[Medicare Rate in CR]]*Table1[[#This Row],[SumOfUnits]]*Table1[[#This Row],[Actuarial Factor 06/20/2023]]</f>
        <v>0</v>
      </c>
      <c r="P32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163.30840607023958</v>
      </c>
      <c r="Q3272" s="166">
        <f>Table1[[#This Row],[Trended Medicare Pricing for all RHCs]]-Table1[[#This Row],[SumOfSFY24 Estimated Payment 5/04/23]]</f>
        <v>22.83228910596543</v>
      </c>
      <c r="R3272" s="24">
        <f>Table1[[#This Row],[SumOfUnits]]*Table1[[#This Row],[Actuarial Factor 06/20/2023]]</f>
        <v>0.91267259312438831</v>
      </c>
      <c r="S3272" s="23"/>
    </row>
    <row r="3273" spans="1:19" x14ac:dyDescent="0.25">
      <c r="A3273" s="192" t="s">
        <v>394</v>
      </c>
      <c r="B3273" s="193" t="s">
        <v>395</v>
      </c>
      <c r="C3273" s="192" t="s">
        <v>55</v>
      </c>
      <c r="D3273" s="192" t="s">
        <v>30</v>
      </c>
      <c r="E3273" s="192" t="s">
        <v>59</v>
      </c>
      <c r="F3273" s="194">
        <v>2232.5334875204776</v>
      </c>
      <c r="G3273">
        <v>13</v>
      </c>
      <c r="H3273">
        <v>13</v>
      </c>
      <c r="I3273" s="167">
        <v>2283.2569238880205</v>
      </c>
      <c r="J3273" s="22">
        <v>1.0227201234163246</v>
      </c>
      <c r="K3273" s="22" t="s">
        <v>396</v>
      </c>
      <c r="L3273" s="22" t="s">
        <v>58</v>
      </c>
      <c r="M32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73" s="24" t="str">
        <f>IFERROR(IF(Table1[[#This Row],[Medicare Rate in CR]]&gt;0,"Y","N"),"N")</f>
        <v>N</v>
      </c>
      <c r="O3273" s="166">
        <f>Table1[[#This Row],[Medicare Rate in CR]]*Table1[[#This Row],[SumOfUnits]]*Table1[[#This Row],[Actuarial Factor 06/20/2023]]</f>
        <v>0</v>
      </c>
      <c r="P32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3311.8567637181563</v>
      </c>
      <c r="Q3273" s="166">
        <f>Table1[[#This Row],[Trended Medicare Pricing for all RHCs]]-Table1[[#This Row],[SumOfSFY24 Estimated Payment 5/04/23]]</f>
        <v>1028.5998398301358</v>
      </c>
      <c r="R3273" s="24">
        <f>Table1[[#This Row],[SumOfUnits]]*Table1[[#This Row],[Actuarial Factor 06/20/2023]]</f>
        <v>13.29536160441222</v>
      </c>
      <c r="S3273" s="23"/>
    </row>
    <row r="3274" spans="1:19" x14ac:dyDescent="0.25">
      <c r="A3274" s="192" t="s">
        <v>394</v>
      </c>
      <c r="B3274" s="193" t="s">
        <v>395</v>
      </c>
      <c r="C3274" s="192" t="s">
        <v>55</v>
      </c>
      <c r="D3274" s="192" t="s">
        <v>30</v>
      </c>
      <c r="E3274" s="192" t="s">
        <v>60</v>
      </c>
      <c r="F3274" s="194">
        <v>5322.347499277249</v>
      </c>
      <c r="G3274">
        <v>31</v>
      </c>
      <c r="H3274">
        <v>31</v>
      </c>
      <c r="I3274" s="167">
        <v>4836.1309252877854</v>
      </c>
      <c r="J3274" s="22">
        <v>0.90864621784738975</v>
      </c>
      <c r="K3274" s="22" t="s">
        <v>396</v>
      </c>
      <c r="L3274" s="22" t="s">
        <v>58</v>
      </c>
      <c r="M32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74" s="24" t="str">
        <f>IFERROR(IF(Table1[[#This Row],[Medicare Rate in CR]]&gt;0,"Y","N"),"N")</f>
        <v>N</v>
      </c>
      <c r="O3274" s="166">
        <f>Table1[[#This Row],[Medicare Rate in CR]]*Table1[[#This Row],[SumOfUnits]]*Table1[[#This Row],[Actuarial Factor 06/20/2023]]</f>
        <v>0</v>
      </c>
      <c r="P32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7014.7922240249873</v>
      </c>
      <c r="Q3274" s="166">
        <f>Table1[[#This Row],[Trended Medicare Pricing for all RHCs]]-Table1[[#This Row],[SumOfSFY24 Estimated Payment 5/04/23]]</f>
        <v>2178.6612987372018</v>
      </c>
      <c r="R3274" s="24">
        <f>Table1[[#This Row],[SumOfUnits]]*Table1[[#This Row],[Actuarial Factor 06/20/2023]]</f>
        <v>28.168032753269081</v>
      </c>
      <c r="S3274" s="23"/>
    </row>
    <row r="3275" spans="1:19" x14ac:dyDescent="0.25">
      <c r="A3275" s="192" t="s">
        <v>394</v>
      </c>
      <c r="B3275" s="193" t="s">
        <v>395</v>
      </c>
      <c r="C3275" s="192" t="s">
        <v>55</v>
      </c>
      <c r="D3275" s="192" t="s">
        <v>30</v>
      </c>
      <c r="E3275" s="192" t="s">
        <v>61</v>
      </c>
      <c r="F3275" s="194">
        <v>1207.4009829430472</v>
      </c>
      <c r="G3275">
        <v>7</v>
      </c>
      <c r="H3275">
        <v>7</v>
      </c>
      <c r="I3275" s="167">
        <v>1097.1003365764207</v>
      </c>
      <c r="J3275" s="22">
        <v>0.90864621784738975</v>
      </c>
      <c r="K3275" s="22" t="s">
        <v>396</v>
      </c>
      <c r="L3275" s="22" t="s">
        <v>58</v>
      </c>
      <c r="M32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75" s="24" t="str">
        <f>IFERROR(IF(Table1[[#This Row],[Medicare Rate in CR]]&gt;0,"Y","N"),"N")</f>
        <v>N</v>
      </c>
      <c r="O3275" s="166">
        <f>Table1[[#This Row],[Medicare Rate in CR]]*Table1[[#This Row],[SumOfUnits]]*Table1[[#This Row],[Actuarial Factor 06/20/2023]]</f>
        <v>0</v>
      </c>
      <c r="P32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1591.3404804137942</v>
      </c>
      <c r="Q3275" s="166">
        <f>Table1[[#This Row],[Trended Medicare Pricing for all RHCs]]-Table1[[#This Row],[SumOfSFY24 Estimated Payment 5/04/23]]</f>
        <v>494.24014383737358</v>
      </c>
      <c r="R3275" s="24">
        <f>Table1[[#This Row],[SumOfUnits]]*Table1[[#This Row],[Actuarial Factor 06/20/2023]]</f>
        <v>6.360523524931728</v>
      </c>
      <c r="S3275" s="23"/>
    </row>
    <row r="3276" spans="1:19" x14ac:dyDescent="0.25">
      <c r="A3276" s="192" t="s">
        <v>394</v>
      </c>
      <c r="B3276" s="193" t="s">
        <v>395</v>
      </c>
      <c r="C3276" s="192" t="s">
        <v>55</v>
      </c>
      <c r="D3276" s="192" t="s">
        <v>30</v>
      </c>
      <c r="E3276" s="192" t="s">
        <v>62</v>
      </c>
      <c r="F3276" s="194">
        <v>4640.1272043943336</v>
      </c>
      <c r="G3276">
        <v>27</v>
      </c>
      <c r="H3276">
        <v>27</v>
      </c>
      <c r="I3276" s="167">
        <v>4866.1565550397536</v>
      </c>
      <c r="J3276" s="22">
        <v>1.0487118866981413</v>
      </c>
      <c r="K3276" s="22" t="s">
        <v>396</v>
      </c>
      <c r="L3276" s="22" t="s">
        <v>58</v>
      </c>
      <c r="M32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76" s="24" t="str">
        <f>IFERROR(IF(Table1[[#This Row],[Medicare Rate in CR]]&gt;0,"Y","N"),"N")</f>
        <v>N</v>
      </c>
      <c r="O3276" s="166">
        <f>Table1[[#This Row],[Medicare Rate in CR]]*Table1[[#This Row],[SumOfUnits]]*Table1[[#This Row],[Actuarial Factor 06/20/2023]]</f>
        <v>0</v>
      </c>
      <c r="P32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7058.3443026100031</v>
      </c>
      <c r="Q3276" s="166">
        <f>Table1[[#This Row],[Trended Medicare Pricing for all RHCs]]-Table1[[#This Row],[SumOfSFY24 Estimated Payment 5/04/23]]</f>
        <v>2192.1877475702495</v>
      </c>
      <c r="R3276" s="24">
        <f>Table1[[#This Row],[SumOfUnits]]*Table1[[#This Row],[Actuarial Factor 06/20/2023]]</f>
        <v>28.315220940849816</v>
      </c>
      <c r="S3276" s="23"/>
    </row>
    <row r="3277" spans="1:19" x14ac:dyDescent="0.25">
      <c r="A3277" s="192" t="s">
        <v>394</v>
      </c>
      <c r="B3277" s="193" t="s">
        <v>395</v>
      </c>
      <c r="C3277" s="192" t="s">
        <v>55</v>
      </c>
      <c r="D3277" s="192" t="s">
        <v>30</v>
      </c>
      <c r="E3277" s="192" t="s">
        <v>63</v>
      </c>
      <c r="F3277" s="194">
        <v>1035.9448780957889</v>
      </c>
      <c r="G3277">
        <v>6</v>
      </c>
      <c r="H3277">
        <v>6</v>
      </c>
      <c r="I3277" s="167">
        <v>1038.6854228100083</v>
      </c>
      <c r="J3277" s="22">
        <v>1.0026454541859957</v>
      </c>
      <c r="K3277" s="22" t="s">
        <v>396</v>
      </c>
      <c r="L3277" s="22" t="s">
        <v>58</v>
      </c>
      <c r="M32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77" s="24" t="str">
        <f>IFERROR(IF(Table1[[#This Row],[Medicare Rate in CR]]&gt;0,"Y","N"),"N")</f>
        <v>N</v>
      </c>
      <c r="O3277" s="166">
        <f>Table1[[#This Row],[Medicare Rate in CR]]*Table1[[#This Row],[SumOfUnits]]*Table1[[#This Row],[Actuarial Factor 06/20/2023]]</f>
        <v>0</v>
      </c>
      <c r="P32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1506.6098374295298</v>
      </c>
      <c r="Q3277" s="166">
        <f>Table1[[#This Row],[Trended Medicare Pricing for all RHCs]]-Table1[[#This Row],[SumOfSFY24 Estimated Payment 5/04/23]]</f>
        <v>467.92441461952149</v>
      </c>
      <c r="R3277" s="24">
        <f>Table1[[#This Row],[SumOfUnits]]*Table1[[#This Row],[Actuarial Factor 06/20/2023]]</f>
        <v>6.0158727251159743</v>
      </c>
      <c r="S3277" s="23"/>
    </row>
    <row r="3278" spans="1:19" x14ac:dyDescent="0.25">
      <c r="A3278" s="192" t="s">
        <v>394</v>
      </c>
      <c r="B3278" s="193" t="s">
        <v>395</v>
      </c>
      <c r="C3278" s="192" t="s">
        <v>55</v>
      </c>
      <c r="D3278" s="192" t="s">
        <v>30</v>
      </c>
      <c r="E3278" s="192" t="s">
        <v>64</v>
      </c>
      <c r="F3278" s="194">
        <v>1886.0171533198416</v>
      </c>
      <c r="G3278">
        <v>11</v>
      </c>
      <c r="H3278">
        <v>11</v>
      </c>
      <c r="I3278" s="167">
        <v>1849.0499957311636</v>
      </c>
      <c r="J3278" s="22">
        <v>0.98039935240058296</v>
      </c>
      <c r="K3278" s="22" t="s">
        <v>396</v>
      </c>
      <c r="L3278" s="22" t="s">
        <v>58</v>
      </c>
      <c r="M32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78" s="24" t="str">
        <f>IFERROR(IF(Table1[[#This Row],[Medicare Rate in CR]]&gt;0,"Y","N"),"N")</f>
        <v>N</v>
      </c>
      <c r="O3278" s="166">
        <f>Table1[[#This Row],[Medicare Rate in CR]]*Table1[[#This Row],[SumOfUnits]]*Table1[[#This Row],[Actuarial Factor 06/20/2023]]</f>
        <v>0</v>
      </c>
      <c r="P32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2682.0410225177166</v>
      </c>
      <c r="Q3278" s="166">
        <f>Table1[[#This Row],[Trended Medicare Pricing for all RHCs]]-Table1[[#This Row],[SumOfSFY24 Estimated Payment 5/04/23]]</f>
        <v>832.99102678655299</v>
      </c>
      <c r="R3278" s="24">
        <f>Table1[[#This Row],[SumOfUnits]]*Table1[[#This Row],[Actuarial Factor 06/20/2023]]</f>
        <v>10.784392876406413</v>
      </c>
      <c r="S3278" s="23"/>
    </row>
    <row r="3279" spans="1:19" x14ac:dyDescent="0.25">
      <c r="A3279" s="192" t="s">
        <v>394</v>
      </c>
      <c r="B3279" s="193" t="s">
        <v>395</v>
      </c>
      <c r="C3279" s="192" t="s">
        <v>55</v>
      </c>
      <c r="D3279" s="192" t="s">
        <v>32</v>
      </c>
      <c r="E3279" s="192" t="s">
        <v>65</v>
      </c>
      <c r="F3279" s="194">
        <v>1203.7968584369278</v>
      </c>
      <c r="G3279">
        <v>7</v>
      </c>
      <c r="H3279">
        <v>7</v>
      </c>
      <c r="I3279" s="167">
        <v>1494.4711989666564</v>
      </c>
      <c r="J3279" s="22">
        <v>1.241464611319185</v>
      </c>
      <c r="K3279" s="22" t="s">
        <v>396</v>
      </c>
      <c r="L3279" s="22" t="s">
        <v>58</v>
      </c>
      <c r="M32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79" s="24" t="str">
        <f>IFERROR(IF(Table1[[#This Row],[Medicare Rate in CR]]&gt;0,"Y","N"),"N")</f>
        <v>N</v>
      </c>
      <c r="O3279" s="166">
        <f>Table1[[#This Row],[Medicare Rate in CR]]*Table1[[#This Row],[SumOfUnits]]*Table1[[#This Row],[Actuarial Factor 06/20/2023]]</f>
        <v>0</v>
      </c>
      <c r="P32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2167.7256276755497</v>
      </c>
      <c r="Q3279" s="166">
        <f>Table1[[#This Row],[Trended Medicare Pricing for all RHCs]]-Table1[[#This Row],[SumOfSFY24 Estimated Payment 5/04/23]]</f>
        <v>673.25442870889333</v>
      </c>
      <c r="R3279" s="24">
        <f>Table1[[#This Row],[SumOfUnits]]*Table1[[#This Row],[Actuarial Factor 06/20/2023]]</f>
        <v>8.6902522792342953</v>
      </c>
      <c r="S3279" s="23"/>
    </row>
    <row r="3280" spans="1:19" x14ac:dyDescent="0.25">
      <c r="A3280" s="192" t="s">
        <v>394</v>
      </c>
      <c r="B3280" s="193" t="s">
        <v>395</v>
      </c>
      <c r="C3280" s="192" t="s">
        <v>55</v>
      </c>
      <c r="D3280" s="192" t="s">
        <v>31</v>
      </c>
      <c r="E3280" s="192" t="s">
        <v>69</v>
      </c>
      <c r="F3280" s="194">
        <v>3600.5782017924248</v>
      </c>
      <c r="G3280">
        <v>23</v>
      </c>
      <c r="H3280">
        <v>21</v>
      </c>
      <c r="I3280" s="167">
        <v>3771.4180085937664</v>
      </c>
      <c r="J3280" s="22">
        <v>1.0474478812087167</v>
      </c>
      <c r="K3280" s="22" t="s">
        <v>396</v>
      </c>
      <c r="L3280" s="22" t="s">
        <v>58</v>
      </c>
      <c r="M32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80" s="24" t="str">
        <f>IFERROR(IF(Table1[[#This Row],[Medicare Rate in CR]]&gt;0,"Y","N"),"N")</f>
        <v>N</v>
      </c>
      <c r="O3280" s="166">
        <f>Table1[[#This Row],[Medicare Rate in CR]]*Table1[[#This Row],[SumOfUnits]]*Table1[[#This Row],[Actuarial Factor 06/20/2023]]</f>
        <v>0</v>
      </c>
      <c r="P32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5470.4295911213458</v>
      </c>
      <c r="Q3280" s="166">
        <f>Table1[[#This Row],[Trended Medicare Pricing for all RHCs]]-Table1[[#This Row],[SumOfSFY24 Estimated Payment 5/04/23]]</f>
        <v>1699.0115825275793</v>
      </c>
      <c r="R3280" s="24">
        <f>Table1[[#This Row],[SumOfUnits]]*Table1[[#This Row],[Actuarial Factor 06/20/2023]]</f>
        <v>24.091301267800482</v>
      </c>
      <c r="S3280" s="23"/>
    </row>
    <row r="3281" spans="1:19" x14ac:dyDescent="0.25">
      <c r="A3281" s="192" t="s">
        <v>397</v>
      </c>
      <c r="B3281" s="193" t="s">
        <v>398</v>
      </c>
      <c r="C3281" s="192" t="s">
        <v>90</v>
      </c>
      <c r="D3281" s="192" t="s">
        <v>30</v>
      </c>
      <c r="E3281" s="192" t="s">
        <v>59</v>
      </c>
      <c r="F3281" s="194">
        <v>72.94</v>
      </c>
      <c r="G3281">
        <v>1</v>
      </c>
      <c r="H3281">
        <v>1</v>
      </c>
      <c r="I3281" s="167">
        <v>71.282214283674932</v>
      </c>
      <c r="J3281" s="22">
        <v>0.97727192601693091</v>
      </c>
      <c r="K3281" s="22" t="s">
        <v>399</v>
      </c>
      <c r="L3281" s="22" t="s">
        <v>58</v>
      </c>
      <c r="M32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81" s="24" t="str">
        <f>IFERROR(IF(Table1[[#This Row],[Medicare Rate in CR]]&gt;0,"Y","N"),"N")</f>
        <v>N</v>
      </c>
      <c r="O3281" s="166">
        <f>Table1[[#This Row],[Medicare Rate in CR]]*Table1[[#This Row],[SumOfUnits]]*Table1[[#This Row],[Actuarial Factor 06/20/2023]]</f>
        <v>0</v>
      </c>
      <c r="P32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108.22436572645189</v>
      </c>
      <c r="Q3281" s="166">
        <f>Table1[[#This Row],[Trended Medicare Pricing for all RHCs]]-Table1[[#This Row],[SumOfSFY24 Estimated Payment 5/04/23]]</f>
        <v>36.942151442776961</v>
      </c>
      <c r="R3281" s="24">
        <f>Table1[[#This Row],[SumOfUnits]]*Table1[[#This Row],[Actuarial Factor 06/20/2023]]</f>
        <v>0.97727192601693091</v>
      </c>
      <c r="S3281" s="23"/>
    </row>
    <row r="3282" spans="1:19" x14ac:dyDescent="0.25">
      <c r="A3282" s="192" t="s">
        <v>397</v>
      </c>
      <c r="B3282" s="193" t="s">
        <v>398</v>
      </c>
      <c r="C3282" s="192" t="s">
        <v>76</v>
      </c>
      <c r="D3282" s="192" t="s">
        <v>30</v>
      </c>
      <c r="E3282" s="192" t="s">
        <v>56</v>
      </c>
      <c r="F3282" s="194">
        <v>481.5</v>
      </c>
      <c r="G3282">
        <v>7</v>
      </c>
      <c r="H3282">
        <v>7</v>
      </c>
      <c r="I3282" s="167">
        <v>514.68906898567229</v>
      </c>
      <c r="J3282" s="22">
        <v>1.0689284921820816</v>
      </c>
      <c r="K3282" s="22" t="s">
        <v>399</v>
      </c>
      <c r="L3282" s="22" t="s">
        <v>58</v>
      </c>
      <c r="M32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82" s="24" t="str">
        <f>IFERROR(IF(Table1[[#This Row],[Medicare Rate in CR]]&gt;0,"Y","N"),"N")</f>
        <v>N</v>
      </c>
      <c r="O3282" s="166">
        <f>Table1[[#This Row],[Medicare Rate in CR]]*Table1[[#This Row],[SumOfUnits]]*Table1[[#This Row],[Actuarial Factor 06/20/2023]]</f>
        <v>0</v>
      </c>
      <c r="P32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740.49361278606614</v>
      </c>
      <c r="Q3282" s="166">
        <f>Table1[[#This Row],[Trended Medicare Pricing for all RHCs]]-Table1[[#This Row],[SumOfSFY24 Estimated Payment 5/04/23]]</f>
        <v>225.80454380039384</v>
      </c>
      <c r="R3282" s="24">
        <f>Table1[[#This Row],[SumOfUnits]]*Table1[[#This Row],[Actuarial Factor 06/20/2023]]</f>
        <v>7.4824994452745717</v>
      </c>
      <c r="S3282" s="23"/>
    </row>
    <row r="3283" spans="1:19" x14ac:dyDescent="0.25">
      <c r="A3283" s="192" t="s">
        <v>397</v>
      </c>
      <c r="B3283" s="193" t="s">
        <v>398</v>
      </c>
      <c r="C3283" s="192" t="s">
        <v>76</v>
      </c>
      <c r="D3283" s="192" t="s">
        <v>30</v>
      </c>
      <c r="E3283" s="192" t="s">
        <v>59</v>
      </c>
      <c r="F3283" s="194">
        <v>6158.3100000000031</v>
      </c>
      <c r="G3283">
        <v>81</v>
      </c>
      <c r="H3283">
        <v>81</v>
      </c>
      <c r="I3283" s="167">
        <v>6402.4790340558675</v>
      </c>
      <c r="J3283" s="22">
        <v>1.0396487078526193</v>
      </c>
      <c r="K3283" s="22" t="s">
        <v>399</v>
      </c>
      <c r="L3283" s="22" t="s">
        <v>58</v>
      </c>
      <c r="M32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83" s="24" t="str">
        <f>IFERROR(IF(Table1[[#This Row],[Medicare Rate in CR]]&gt;0,"Y","N"),"N")</f>
        <v>N</v>
      </c>
      <c r="O3283" s="166">
        <f>Table1[[#This Row],[Medicare Rate in CR]]*Table1[[#This Row],[SumOfUnits]]*Table1[[#This Row],[Actuarial Factor 06/20/2023]]</f>
        <v>0</v>
      </c>
      <c r="P32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9211.3765696606442</v>
      </c>
      <c r="Q3283" s="166">
        <f>Table1[[#This Row],[Trended Medicare Pricing for all RHCs]]-Table1[[#This Row],[SumOfSFY24 Estimated Payment 5/04/23]]</f>
        <v>2808.8975356047767</v>
      </c>
      <c r="R3283" s="24">
        <f>Table1[[#This Row],[SumOfUnits]]*Table1[[#This Row],[Actuarial Factor 06/20/2023]]</f>
        <v>84.211545336062159</v>
      </c>
      <c r="S3283" s="23"/>
    </row>
    <row r="3284" spans="1:19" x14ac:dyDescent="0.25">
      <c r="A3284" s="192" t="s">
        <v>397</v>
      </c>
      <c r="B3284" s="193" t="s">
        <v>398</v>
      </c>
      <c r="C3284" s="192" t="s">
        <v>76</v>
      </c>
      <c r="D3284" s="192" t="s">
        <v>30</v>
      </c>
      <c r="E3284" s="192" t="s">
        <v>60</v>
      </c>
      <c r="F3284" s="194">
        <v>2484.46</v>
      </c>
      <c r="G3284">
        <v>30</v>
      </c>
      <c r="H3284">
        <v>30</v>
      </c>
      <c r="I3284" s="167">
        <v>2180.8298783112209</v>
      </c>
      <c r="J3284" s="22">
        <v>0.87778828329344039</v>
      </c>
      <c r="K3284" s="22" t="s">
        <v>399</v>
      </c>
      <c r="L3284" s="22" t="s">
        <v>58</v>
      </c>
      <c r="M32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84" s="24" t="str">
        <f>IFERROR(IF(Table1[[#This Row],[Medicare Rate in CR]]&gt;0,"Y","N"),"N")</f>
        <v>N</v>
      </c>
      <c r="O3284" s="166">
        <f>Table1[[#This Row],[Medicare Rate in CR]]*Table1[[#This Row],[SumOfUnits]]*Table1[[#This Row],[Actuarial Factor 06/20/2023]]</f>
        <v>0</v>
      </c>
      <c r="P32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3137.6042212146294</v>
      </c>
      <c r="Q3284" s="166">
        <f>Table1[[#This Row],[Trended Medicare Pricing for all RHCs]]-Table1[[#This Row],[SumOfSFY24 Estimated Payment 5/04/23]]</f>
        <v>956.77434290340852</v>
      </c>
      <c r="R3284" s="24">
        <f>Table1[[#This Row],[SumOfUnits]]*Table1[[#This Row],[Actuarial Factor 06/20/2023]]</f>
        <v>26.33364849880321</v>
      </c>
      <c r="S3284" s="23"/>
    </row>
    <row r="3285" spans="1:19" x14ac:dyDescent="0.25">
      <c r="A3285" s="192" t="s">
        <v>397</v>
      </c>
      <c r="B3285" s="193" t="s">
        <v>398</v>
      </c>
      <c r="C3285" s="192" t="s">
        <v>76</v>
      </c>
      <c r="D3285" s="192" t="s">
        <v>30</v>
      </c>
      <c r="E3285" s="192" t="s">
        <v>61</v>
      </c>
      <c r="F3285" s="194">
        <v>214.32</v>
      </c>
      <c r="G3285">
        <v>2</v>
      </c>
      <c r="H3285">
        <v>2</v>
      </c>
      <c r="I3285" s="167">
        <v>188.12758487545014</v>
      </c>
      <c r="J3285" s="22">
        <v>0.87778828329344039</v>
      </c>
      <c r="K3285" s="22" t="s">
        <v>399</v>
      </c>
      <c r="L3285" s="22" t="s">
        <v>58</v>
      </c>
      <c r="M32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85" s="24" t="str">
        <f>IFERROR(IF(Table1[[#This Row],[Medicare Rate in CR]]&gt;0,"Y","N"),"N")</f>
        <v>N</v>
      </c>
      <c r="O3285" s="166">
        <f>Table1[[#This Row],[Medicare Rate in CR]]*Table1[[#This Row],[SumOfUnits]]*Table1[[#This Row],[Actuarial Factor 06/20/2023]]</f>
        <v>0</v>
      </c>
      <c r="P32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270.66297573344684</v>
      </c>
      <c r="Q3285" s="166">
        <f>Table1[[#This Row],[Trended Medicare Pricing for all RHCs]]-Table1[[#This Row],[SumOfSFY24 Estimated Payment 5/04/23]]</f>
        <v>82.535390857996703</v>
      </c>
      <c r="R3285" s="24">
        <f>Table1[[#This Row],[SumOfUnits]]*Table1[[#This Row],[Actuarial Factor 06/20/2023]]</f>
        <v>1.7555765665868808</v>
      </c>
      <c r="S3285" s="23"/>
    </row>
    <row r="3286" spans="1:19" x14ac:dyDescent="0.25">
      <c r="A3286" s="192" t="s">
        <v>397</v>
      </c>
      <c r="B3286" s="193" t="s">
        <v>398</v>
      </c>
      <c r="C3286" s="192" t="s">
        <v>76</v>
      </c>
      <c r="D3286" s="192" t="s">
        <v>30</v>
      </c>
      <c r="E3286" s="192" t="s">
        <v>62</v>
      </c>
      <c r="F3286" s="194">
        <v>4846.0800000000017</v>
      </c>
      <c r="G3286">
        <v>73</v>
      </c>
      <c r="H3286">
        <v>73</v>
      </c>
      <c r="I3286" s="167">
        <v>5089.7301887393633</v>
      </c>
      <c r="J3286" s="22">
        <v>1.0502777892109418</v>
      </c>
      <c r="K3286" s="22" t="s">
        <v>399</v>
      </c>
      <c r="L3286" s="22" t="s">
        <v>58</v>
      </c>
      <c r="M32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86" s="24" t="str">
        <f>IFERROR(IF(Table1[[#This Row],[Medicare Rate in CR]]&gt;0,"Y","N"),"N")</f>
        <v>N</v>
      </c>
      <c r="O3286" s="166">
        <f>Table1[[#This Row],[Medicare Rate in CR]]*Table1[[#This Row],[SumOfUnits]]*Table1[[#This Row],[Actuarial Factor 06/20/2023]]</f>
        <v>0</v>
      </c>
      <c r="P32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7322.6981544285236</v>
      </c>
      <c r="Q3286" s="166">
        <f>Table1[[#This Row],[Trended Medicare Pricing for all RHCs]]-Table1[[#This Row],[SumOfSFY24 Estimated Payment 5/04/23]]</f>
        <v>2232.9679656891603</v>
      </c>
      <c r="R3286" s="24">
        <f>Table1[[#This Row],[SumOfUnits]]*Table1[[#This Row],[Actuarial Factor 06/20/2023]]</f>
        <v>76.670278612398761</v>
      </c>
      <c r="S3286" s="23"/>
    </row>
    <row r="3287" spans="1:19" x14ac:dyDescent="0.25">
      <c r="A3287" s="192" t="s">
        <v>397</v>
      </c>
      <c r="B3287" s="193" t="s">
        <v>398</v>
      </c>
      <c r="C3287" s="192" t="s">
        <v>76</v>
      </c>
      <c r="D3287" s="192" t="s">
        <v>30</v>
      </c>
      <c r="E3287" s="192" t="s">
        <v>63</v>
      </c>
      <c r="F3287" s="194">
        <v>567.81000000000006</v>
      </c>
      <c r="G3287">
        <v>8</v>
      </c>
      <c r="H3287">
        <v>8</v>
      </c>
      <c r="I3287" s="167">
        <v>572.66243208233402</v>
      </c>
      <c r="J3287" s="22">
        <v>1.0085458728841232</v>
      </c>
      <c r="K3287" s="22" t="s">
        <v>399</v>
      </c>
      <c r="L3287" s="22" t="s">
        <v>58</v>
      </c>
      <c r="M32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87" s="24" t="str">
        <f>IFERROR(IF(Table1[[#This Row],[Medicare Rate in CR]]&gt;0,"Y","N"),"N")</f>
        <v>N</v>
      </c>
      <c r="O3287" s="166">
        <f>Table1[[#This Row],[Medicare Rate in CR]]*Table1[[#This Row],[SumOfUnits]]*Table1[[#This Row],[Actuarial Factor 06/20/2023]]</f>
        <v>0</v>
      </c>
      <c r="P32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823.9010672505799</v>
      </c>
      <c r="Q3287" s="166">
        <f>Table1[[#This Row],[Trended Medicare Pricing for all RHCs]]-Table1[[#This Row],[SumOfSFY24 Estimated Payment 5/04/23]]</f>
        <v>251.23863516824588</v>
      </c>
      <c r="R3287" s="24">
        <f>Table1[[#This Row],[SumOfUnits]]*Table1[[#This Row],[Actuarial Factor 06/20/2023]]</f>
        <v>8.0683669830729858</v>
      </c>
      <c r="S3287" s="23"/>
    </row>
    <row r="3288" spans="1:19" x14ac:dyDescent="0.25">
      <c r="A3288" s="192" t="s">
        <v>397</v>
      </c>
      <c r="B3288" s="193" t="s">
        <v>398</v>
      </c>
      <c r="C3288" s="192" t="s">
        <v>76</v>
      </c>
      <c r="D3288" s="192" t="s">
        <v>30</v>
      </c>
      <c r="E3288" s="192" t="s">
        <v>64</v>
      </c>
      <c r="F3288" s="194">
        <v>648.2600000000001</v>
      </c>
      <c r="G3288">
        <v>14</v>
      </c>
      <c r="H3288">
        <v>14</v>
      </c>
      <c r="I3288" s="167">
        <v>611.13377219946869</v>
      </c>
      <c r="J3288" s="22">
        <v>0.94272941751684292</v>
      </c>
      <c r="K3288" s="22" t="s">
        <v>399</v>
      </c>
      <c r="L3288" s="22" t="s">
        <v>58</v>
      </c>
      <c r="M32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88" s="24" t="str">
        <f>IFERROR(IF(Table1[[#This Row],[Medicare Rate in CR]]&gt;0,"Y","N"),"N")</f>
        <v>N</v>
      </c>
      <c r="O3288" s="166">
        <f>Table1[[#This Row],[Medicare Rate in CR]]*Table1[[#This Row],[SumOfUnits]]*Table1[[#This Row],[Actuarial Factor 06/20/2023]]</f>
        <v>0</v>
      </c>
      <c r="P32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879.25056532366148</v>
      </c>
      <c r="Q3288" s="166">
        <f>Table1[[#This Row],[Trended Medicare Pricing for all RHCs]]-Table1[[#This Row],[SumOfSFY24 Estimated Payment 5/04/23]]</f>
        <v>268.11679312419278</v>
      </c>
      <c r="R3288" s="24">
        <f>Table1[[#This Row],[SumOfUnits]]*Table1[[#This Row],[Actuarial Factor 06/20/2023]]</f>
        <v>13.1982118452358</v>
      </c>
      <c r="S3288" s="23"/>
    </row>
    <row r="3289" spans="1:19" x14ac:dyDescent="0.25">
      <c r="A3289" s="192" t="s">
        <v>397</v>
      </c>
      <c r="B3289" s="193" t="s">
        <v>398</v>
      </c>
      <c r="C3289" s="192" t="s">
        <v>76</v>
      </c>
      <c r="D3289" s="192" t="s">
        <v>30</v>
      </c>
      <c r="E3289" s="192" t="s">
        <v>77</v>
      </c>
      <c r="F3289" s="194">
        <v>1223.3599999999997</v>
      </c>
      <c r="G3289">
        <v>20</v>
      </c>
      <c r="H3289">
        <v>20</v>
      </c>
      <c r="I3289" s="167">
        <v>1637.7854966685961</v>
      </c>
      <c r="J3289" s="22">
        <v>1.3387600515535873</v>
      </c>
      <c r="K3289" s="22" t="s">
        <v>399</v>
      </c>
      <c r="L3289" s="22" t="s">
        <v>58</v>
      </c>
      <c r="M32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89" s="24" t="str">
        <f>IFERROR(IF(Table1[[#This Row],[Medicare Rate in CR]]&gt;0,"Y","N"),"N")</f>
        <v>N</v>
      </c>
      <c r="O3289" s="166">
        <f>Table1[[#This Row],[Medicare Rate in CR]]*Table1[[#This Row],[SumOfUnits]]*Table1[[#This Row],[Actuarial Factor 06/20/2023]]</f>
        <v>0</v>
      </c>
      <c r="P32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2356.3152444384068</v>
      </c>
      <c r="Q3289" s="166">
        <f>Table1[[#This Row],[Trended Medicare Pricing for all RHCs]]-Table1[[#This Row],[SumOfSFY24 Estimated Payment 5/04/23]]</f>
        <v>718.52974776981068</v>
      </c>
      <c r="R3289" s="24">
        <f>Table1[[#This Row],[SumOfUnits]]*Table1[[#This Row],[Actuarial Factor 06/20/2023]]</f>
        <v>26.775201031071745</v>
      </c>
      <c r="S3289" s="23"/>
    </row>
    <row r="3290" spans="1:19" x14ac:dyDescent="0.25">
      <c r="A3290" s="192" t="s">
        <v>397</v>
      </c>
      <c r="B3290" s="193" t="s">
        <v>398</v>
      </c>
      <c r="C3290" s="192" t="s">
        <v>76</v>
      </c>
      <c r="D3290" s="192" t="s">
        <v>32</v>
      </c>
      <c r="E3290" s="192" t="s">
        <v>94</v>
      </c>
      <c r="F3290" s="194">
        <v>161.46</v>
      </c>
      <c r="G3290">
        <v>1</v>
      </c>
      <c r="H3290">
        <v>1</v>
      </c>
      <c r="I3290" s="167">
        <v>191.55274275570383</v>
      </c>
      <c r="J3290" s="22">
        <v>1.1863789344463262</v>
      </c>
      <c r="K3290" s="22" t="s">
        <v>399</v>
      </c>
      <c r="L3290" s="22" t="s">
        <v>58</v>
      </c>
      <c r="M32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90" s="24" t="str">
        <f>IFERROR(IF(Table1[[#This Row],[Medicare Rate in CR]]&gt;0,"Y","N"),"N")</f>
        <v>N</v>
      </c>
      <c r="O3290" s="166">
        <f>Table1[[#This Row],[Medicare Rate in CR]]*Table1[[#This Row],[SumOfUnits]]*Table1[[#This Row],[Actuarial Factor 06/20/2023]]</f>
        <v>0</v>
      </c>
      <c r="P32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275.59081991344891</v>
      </c>
      <c r="Q3290" s="166">
        <f>Table1[[#This Row],[Trended Medicare Pricing for all RHCs]]-Table1[[#This Row],[SumOfSFY24 Estimated Payment 5/04/23]]</f>
        <v>84.038077157745079</v>
      </c>
      <c r="R3290" s="24">
        <f>Table1[[#This Row],[SumOfUnits]]*Table1[[#This Row],[Actuarial Factor 06/20/2023]]</f>
        <v>1.1863789344463262</v>
      </c>
      <c r="S3290" s="23"/>
    </row>
    <row r="3291" spans="1:19" x14ac:dyDescent="0.25">
      <c r="A3291" s="192" t="s">
        <v>397</v>
      </c>
      <c r="B3291" s="193" t="s">
        <v>398</v>
      </c>
      <c r="C3291" s="192" t="s">
        <v>76</v>
      </c>
      <c r="D3291" s="192" t="s">
        <v>32</v>
      </c>
      <c r="E3291" s="192" t="s">
        <v>81</v>
      </c>
      <c r="F3291" s="194">
        <v>37.64</v>
      </c>
      <c r="G3291">
        <v>1</v>
      </c>
      <c r="H3291">
        <v>1</v>
      </c>
      <c r="I3291" s="167">
        <v>38.583594590239748</v>
      </c>
      <c r="J3291" s="22">
        <v>1.0250689317279422</v>
      </c>
      <c r="K3291" s="22" t="s">
        <v>399</v>
      </c>
      <c r="L3291" s="22" t="s">
        <v>58</v>
      </c>
      <c r="M32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91" s="24" t="str">
        <f>IFERROR(IF(Table1[[#This Row],[Medicare Rate in CR]]&gt;0,"Y","N"),"N")</f>
        <v>N</v>
      </c>
      <c r="O3291" s="166">
        <f>Table1[[#This Row],[Medicare Rate in CR]]*Table1[[#This Row],[SumOfUnits]]*Table1[[#This Row],[Actuarial Factor 06/20/2023]]</f>
        <v>0</v>
      </c>
      <c r="P32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55.5110008625322</v>
      </c>
      <c r="Q3291" s="166">
        <f>Table1[[#This Row],[Trended Medicare Pricing for all RHCs]]-Table1[[#This Row],[SumOfSFY24 Estimated Payment 5/04/23]]</f>
        <v>16.927406272292451</v>
      </c>
      <c r="R3291" s="24">
        <f>Table1[[#This Row],[SumOfUnits]]*Table1[[#This Row],[Actuarial Factor 06/20/2023]]</f>
        <v>1.0250689317279422</v>
      </c>
      <c r="S3291" s="23"/>
    </row>
    <row r="3292" spans="1:19" x14ac:dyDescent="0.25">
      <c r="A3292" s="192" t="s">
        <v>397</v>
      </c>
      <c r="B3292" s="193" t="s">
        <v>398</v>
      </c>
      <c r="C3292" s="192" t="s">
        <v>76</v>
      </c>
      <c r="D3292" s="192" t="s">
        <v>32</v>
      </c>
      <c r="E3292" s="192" t="s">
        <v>65</v>
      </c>
      <c r="F3292" s="194">
        <v>167.10000000000002</v>
      </c>
      <c r="G3292">
        <v>3</v>
      </c>
      <c r="H3292">
        <v>3</v>
      </c>
      <c r="I3292" s="167">
        <v>213.3815689708704</v>
      </c>
      <c r="J3292" s="22">
        <v>1.2769692936617019</v>
      </c>
      <c r="K3292" s="22" t="s">
        <v>399</v>
      </c>
      <c r="L3292" s="22" t="s">
        <v>58</v>
      </c>
      <c r="M32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92" s="24" t="str">
        <f>IFERROR(IF(Table1[[#This Row],[Medicare Rate in CR]]&gt;0,"Y","N"),"N")</f>
        <v>N</v>
      </c>
      <c r="O3292" s="166">
        <f>Table1[[#This Row],[Medicare Rate in CR]]*Table1[[#This Row],[SumOfUnits]]*Table1[[#This Row],[Actuarial Factor 06/20/2023]]</f>
        <v>0</v>
      </c>
      <c r="P32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306.99639535884052</v>
      </c>
      <c r="Q3292" s="166">
        <f>Table1[[#This Row],[Trended Medicare Pricing for all RHCs]]-Table1[[#This Row],[SumOfSFY24 Estimated Payment 5/04/23]]</f>
        <v>93.614826387970112</v>
      </c>
      <c r="R3292" s="24">
        <f>Table1[[#This Row],[SumOfUnits]]*Table1[[#This Row],[Actuarial Factor 06/20/2023]]</f>
        <v>3.8309078809851056</v>
      </c>
      <c r="S3292" s="23"/>
    </row>
    <row r="3293" spans="1:19" x14ac:dyDescent="0.25">
      <c r="A3293" s="192" t="s">
        <v>397</v>
      </c>
      <c r="B3293" s="193" t="s">
        <v>398</v>
      </c>
      <c r="C3293" s="192" t="s">
        <v>76</v>
      </c>
      <c r="D3293" s="192" t="s">
        <v>32</v>
      </c>
      <c r="E3293" s="192" t="s">
        <v>66</v>
      </c>
      <c r="F3293" s="194">
        <v>696.31</v>
      </c>
      <c r="G3293">
        <v>12</v>
      </c>
      <c r="H3293">
        <v>12</v>
      </c>
      <c r="I3293" s="167">
        <v>740.7088658246621</v>
      </c>
      <c r="J3293" s="22">
        <v>1.0637630736664161</v>
      </c>
      <c r="K3293" s="22" t="s">
        <v>399</v>
      </c>
      <c r="L3293" s="22" t="s">
        <v>58</v>
      </c>
      <c r="M32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93" s="24" t="str">
        <f>IFERROR(IF(Table1[[#This Row],[Medicare Rate in CR]]&gt;0,"Y","N"),"N")</f>
        <v>N</v>
      </c>
      <c r="O3293" s="166">
        <f>Table1[[#This Row],[Medicare Rate in CR]]*Table1[[#This Row],[SumOfUnits]]*Table1[[#This Row],[Actuarial Factor 06/20/2023]]</f>
        <v>0</v>
      </c>
      <c r="P32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1065.6728831605365</v>
      </c>
      <c r="Q3293" s="166">
        <f>Table1[[#This Row],[Trended Medicare Pricing for all RHCs]]-Table1[[#This Row],[SumOfSFY24 Estimated Payment 5/04/23]]</f>
        <v>324.96401733587436</v>
      </c>
      <c r="R3293" s="24">
        <f>Table1[[#This Row],[SumOfUnits]]*Table1[[#This Row],[Actuarial Factor 06/20/2023]]</f>
        <v>12.765156883996994</v>
      </c>
      <c r="S3293" s="23"/>
    </row>
    <row r="3294" spans="1:19" x14ac:dyDescent="0.25">
      <c r="A3294" s="192" t="s">
        <v>397</v>
      </c>
      <c r="B3294" s="193" t="s">
        <v>398</v>
      </c>
      <c r="C3294" s="192" t="s">
        <v>76</v>
      </c>
      <c r="D3294" s="192" t="s">
        <v>31</v>
      </c>
      <c r="E3294" s="192" t="s">
        <v>67</v>
      </c>
      <c r="F3294" s="194">
        <v>96.41</v>
      </c>
      <c r="G3294">
        <v>3</v>
      </c>
      <c r="H3294">
        <v>3</v>
      </c>
      <c r="I3294" s="167">
        <v>104.86194484529186</v>
      </c>
      <c r="J3294" s="22">
        <v>1.0876666823492569</v>
      </c>
      <c r="K3294" s="22" t="s">
        <v>399</v>
      </c>
      <c r="L3294" s="22" t="s">
        <v>58</v>
      </c>
      <c r="M32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94" s="24" t="str">
        <f>IFERROR(IF(Table1[[#This Row],[Medicare Rate in CR]]&gt;0,"Y","N"),"N")</f>
        <v>N</v>
      </c>
      <c r="O3294" s="166">
        <f>Table1[[#This Row],[Medicare Rate in CR]]*Table1[[#This Row],[SumOfUnits]]*Table1[[#This Row],[Actuarial Factor 06/20/2023]]</f>
        <v>0</v>
      </c>
      <c r="P32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150.86700895997649</v>
      </c>
      <c r="Q3294" s="166">
        <f>Table1[[#This Row],[Trended Medicare Pricing for all RHCs]]-Table1[[#This Row],[SumOfSFY24 Estimated Payment 5/04/23]]</f>
        <v>46.005064114684629</v>
      </c>
      <c r="R3294" s="24">
        <f>Table1[[#This Row],[SumOfUnits]]*Table1[[#This Row],[Actuarial Factor 06/20/2023]]</f>
        <v>3.2630000470477709</v>
      </c>
      <c r="S3294" s="23"/>
    </row>
    <row r="3295" spans="1:19" x14ac:dyDescent="0.25">
      <c r="A3295" s="192" t="s">
        <v>397</v>
      </c>
      <c r="B3295" s="193" t="s">
        <v>398</v>
      </c>
      <c r="C3295" s="192" t="s">
        <v>76</v>
      </c>
      <c r="D3295" s="192" t="s">
        <v>31</v>
      </c>
      <c r="E3295" s="192" t="s">
        <v>69</v>
      </c>
      <c r="F3295" s="194">
        <v>430.03000000000003</v>
      </c>
      <c r="G3295">
        <v>10</v>
      </c>
      <c r="H3295">
        <v>10</v>
      </c>
      <c r="I3295" s="167">
        <v>449.8374900885438</v>
      </c>
      <c r="J3295" s="22">
        <v>1.0460607169000855</v>
      </c>
      <c r="K3295" s="22" t="s">
        <v>399</v>
      </c>
      <c r="L3295" s="22" t="s">
        <v>58</v>
      </c>
      <c r="M32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95" s="24" t="str">
        <f>IFERROR(IF(Table1[[#This Row],[Medicare Rate in CR]]&gt;0,"Y","N"),"N")</f>
        <v>N</v>
      </c>
      <c r="O3295" s="166">
        <f>Table1[[#This Row],[Medicare Rate in CR]]*Table1[[#This Row],[SumOfUnits]]*Table1[[#This Row],[Actuarial Factor 06/20/2023]]</f>
        <v>0</v>
      </c>
      <c r="P32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647.19032960763116</v>
      </c>
      <c r="Q3295" s="166">
        <f>Table1[[#This Row],[Trended Medicare Pricing for all RHCs]]-Table1[[#This Row],[SumOfSFY24 Estimated Payment 5/04/23]]</f>
        <v>197.35283951908735</v>
      </c>
      <c r="R3295" s="24">
        <f>Table1[[#This Row],[SumOfUnits]]*Table1[[#This Row],[Actuarial Factor 06/20/2023]]</f>
        <v>10.460607169000856</v>
      </c>
      <c r="S3295" s="23"/>
    </row>
    <row r="3296" spans="1:19" x14ac:dyDescent="0.25">
      <c r="A3296" s="192" t="s">
        <v>397</v>
      </c>
      <c r="B3296" s="193" t="s">
        <v>398</v>
      </c>
      <c r="C3296" s="192" t="s">
        <v>79</v>
      </c>
      <c r="D3296" s="192" t="s">
        <v>30</v>
      </c>
      <c r="E3296" s="192" t="s">
        <v>62</v>
      </c>
      <c r="F3296" s="194">
        <v>84.72</v>
      </c>
      <c r="G3296">
        <v>1</v>
      </c>
      <c r="H3296">
        <v>1</v>
      </c>
      <c r="I3296" s="167">
        <v>85.884329393872264</v>
      </c>
      <c r="J3296" s="22">
        <v>1.0137432648001921</v>
      </c>
      <c r="K3296" s="22" t="s">
        <v>399</v>
      </c>
      <c r="L3296" s="22" t="s">
        <v>58</v>
      </c>
      <c r="M32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96" s="24" t="str">
        <f>IFERROR(IF(Table1[[#This Row],[Medicare Rate in CR]]&gt;0,"Y","N"),"N")</f>
        <v>N</v>
      </c>
      <c r="O3296" s="166">
        <f>Table1[[#This Row],[Medicare Rate in CR]]*Table1[[#This Row],[SumOfUnits]]*Table1[[#This Row],[Actuarial Factor 06/20/2023]]</f>
        <v>0</v>
      </c>
      <c r="P32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103.17898134925892</v>
      </c>
      <c r="Q3296" s="166">
        <f>Table1[[#This Row],[Trended Medicare Pricing for all RHCs]]-Table1[[#This Row],[SumOfSFY24 Estimated Payment 5/04/23]]</f>
        <v>17.294651955386655</v>
      </c>
      <c r="R3296" s="24">
        <f>Table1[[#This Row],[SumOfUnits]]*Table1[[#This Row],[Actuarial Factor 06/20/2023]]</f>
        <v>1.0137432648001921</v>
      </c>
      <c r="S3296" s="23"/>
    </row>
    <row r="3297" spans="1:19" x14ac:dyDescent="0.25">
      <c r="A3297" s="192" t="s">
        <v>397</v>
      </c>
      <c r="B3297" s="193" t="s">
        <v>398</v>
      </c>
      <c r="C3297" s="192" t="s">
        <v>55</v>
      </c>
      <c r="D3297" s="192" t="s">
        <v>30</v>
      </c>
      <c r="E3297" s="192" t="s">
        <v>60</v>
      </c>
      <c r="F3297" s="194">
        <v>52.86</v>
      </c>
      <c r="G3297">
        <v>1</v>
      </c>
      <c r="H3297">
        <v>1</v>
      </c>
      <c r="I3297" s="167">
        <v>48.03103907541302</v>
      </c>
      <c r="J3297" s="22">
        <v>0.90864621784738975</v>
      </c>
      <c r="K3297" s="22" t="s">
        <v>399</v>
      </c>
      <c r="L3297" s="22" t="s">
        <v>58</v>
      </c>
      <c r="M32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97" s="24" t="str">
        <f>IFERROR(IF(Table1[[#This Row],[Medicare Rate in CR]]&gt;0,"Y","N"),"N")</f>
        <v>N</v>
      </c>
      <c r="O3297" s="166">
        <f>Table1[[#This Row],[Medicare Rate in CR]]*Table1[[#This Row],[SumOfUnits]]*Table1[[#This Row],[Actuarial Factor 06/20/2023]]</f>
        <v>0</v>
      </c>
      <c r="P32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69.668866418871374</v>
      </c>
      <c r="Q3297" s="166">
        <f>Table1[[#This Row],[Trended Medicare Pricing for all RHCs]]-Table1[[#This Row],[SumOfSFY24 Estimated Payment 5/04/23]]</f>
        <v>21.637827343458355</v>
      </c>
      <c r="R3297" s="24">
        <f>Table1[[#This Row],[SumOfUnits]]*Table1[[#This Row],[Actuarial Factor 06/20/2023]]</f>
        <v>0.90864621784738975</v>
      </c>
      <c r="S3297" s="23"/>
    </row>
    <row r="3298" spans="1:19" x14ac:dyDescent="0.25">
      <c r="A3298" s="192" t="s">
        <v>397</v>
      </c>
      <c r="B3298" s="193" t="s">
        <v>398</v>
      </c>
      <c r="C3298" s="192" t="s">
        <v>55</v>
      </c>
      <c r="D3298" s="192" t="s">
        <v>30</v>
      </c>
      <c r="E3298" s="192" t="s">
        <v>62</v>
      </c>
      <c r="F3298" s="194">
        <v>374.32000000000005</v>
      </c>
      <c r="G3298">
        <v>5</v>
      </c>
      <c r="H3298">
        <v>5</v>
      </c>
      <c r="I3298" s="167">
        <v>392.55383342884829</v>
      </c>
      <c r="J3298" s="22">
        <v>1.0487118866981413</v>
      </c>
      <c r="K3298" s="22" t="s">
        <v>399</v>
      </c>
      <c r="L3298" s="22" t="s">
        <v>58</v>
      </c>
      <c r="M32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98" s="24" t="str">
        <f>IFERROR(IF(Table1[[#This Row],[Medicare Rate in CR]]&gt;0,"Y","N"),"N")</f>
        <v>N</v>
      </c>
      <c r="O3298" s="166">
        <f>Table1[[#This Row],[Medicare Rate in CR]]*Table1[[#This Row],[SumOfUnits]]*Table1[[#This Row],[Actuarial Factor 06/20/2023]]</f>
        <v>0</v>
      </c>
      <c r="P32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569.3980623744219</v>
      </c>
      <c r="Q3298" s="166">
        <f>Table1[[#This Row],[Trended Medicare Pricing for all RHCs]]-Table1[[#This Row],[SumOfSFY24 Estimated Payment 5/04/23]]</f>
        <v>176.8442289455736</v>
      </c>
      <c r="R3298" s="24">
        <f>Table1[[#This Row],[SumOfUnits]]*Table1[[#This Row],[Actuarial Factor 06/20/2023]]</f>
        <v>5.2435594334907067</v>
      </c>
      <c r="S3298" s="23"/>
    </row>
    <row r="3299" spans="1:19" x14ac:dyDescent="0.25">
      <c r="A3299" s="192" t="s">
        <v>397</v>
      </c>
      <c r="B3299" s="193" t="s">
        <v>398</v>
      </c>
      <c r="C3299" s="192" t="s">
        <v>55</v>
      </c>
      <c r="D3299" s="192" t="s">
        <v>30</v>
      </c>
      <c r="E3299" s="192" t="s">
        <v>64</v>
      </c>
      <c r="F3299" s="194">
        <v>47.68</v>
      </c>
      <c r="G3299">
        <v>1</v>
      </c>
      <c r="H3299">
        <v>1</v>
      </c>
      <c r="I3299" s="167">
        <v>46.745441122459795</v>
      </c>
      <c r="J3299" s="22">
        <v>0.98039935240058296</v>
      </c>
      <c r="K3299" s="22" t="s">
        <v>399</v>
      </c>
      <c r="L3299" s="22" t="s">
        <v>58</v>
      </c>
      <c r="M32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299" s="24" t="str">
        <f>IFERROR(IF(Table1[[#This Row],[Medicare Rate in CR]]&gt;0,"Y","N"),"N")</f>
        <v>N</v>
      </c>
      <c r="O3299" s="166">
        <f>Table1[[#This Row],[Medicare Rate in CR]]*Table1[[#This Row],[SumOfUnits]]*Table1[[#This Row],[Actuarial Factor 06/20/2023]]</f>
        <v>0</v>
      </c>
      <c r="P32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67.804110757182571</v>
      </c>
      <c r="Q3299" s="166">
        <f>Table1[[#This Row],[Trended Medicare Pricing for all RHCs]]-Table1[[#This Row],[SumOfSFY24 Estimated Payment 5/04/23]]</f>
        <v>21.058669634722776</v>
      </c>
      <c r="R3299" s="24">
        <f>Table1[[#This Row],[SumOfUnits]]*Table1[[#This Row],[Actuarial Factor 06/20/2023]]</f>
        <v>0.98039935240058296</v>
      </c>
      <c r="S3299" s="23"/>
    </row>
    <row r="3300" spans="1:19" x14ac:dyDescent="0.25">
      <c r="A3300" s="192" t="s">
        <v>397</v>
      </c>
      <c r="B3300" s="193" t="s">
        <v>398</v>
      </c>
      <c r="C3300" s="192" t="s">
        <v>55</v>
      </c>
      <c r="D3300" s="192" t="s">
        <v>30</v>
      </c>
      <c r="E3300" s="192" t="s">
        <v>77</v>
      </c>
      <c r="F3300" s="194">
        <v>106.16</v>
      </c>
      <c r="G3300">
        <v>2</v>
      </c>
      <c r="H3300">
        <v>2</v>
      </c>
      <c r="I3300" s="167">
        <v>134.471999495939</v>
      </c>
      <c r="J3300" s="22">
        <v>1.2666917812352958</v>
      </c>
      <c r="K3300" s="22" t="s">
        <v>399</v>
      </c>
      <c r="L3300" s="22" t="s">
        <v>58</v>
      </c>
      <c r="M33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00" s="24" t="str">
        <f>IFERROR(IF(Table1[[#This Row],[Medicare Rate in CR]]&gt;0,"Y","N"),"N")</f>
        <v>N</v>
      </c>
      <c r="O3300" s="166">
        <f>Table1[[#This Row],[Medicare Rate in CR]]*Table1[[#This Row],[SumOfUnits]]*Table1[[#This Row],[Actuarial Factor 06/20/2023]]</f>
        <v>0</v>
      </c>
      <c r="P33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195.05119918916836</v>
      </c>
      <c r="Q3300" s="166">
        <f>Table1[[#This Row],[Trended Medicare Pricing for all RHCs]]-Table1[[#This Row],[SumOfSFY24 Estimated Payment 5/04/23]]</f>
        <v>60.579199693229356</v>
      </c>
      <c r="R3300" s="24">
        <f>Table1[[#This Row],[SumOfUnits]]*Table1[[#This Row],[Actuarial Factor 06/20/2023]]</f>
        <v>2.5333835624705916</v>
      </c>
      <c r="S3300" s="23"/>
    </row>
    <row r="3301" spans="1:19" x14ac:dyDescent="0.25">
      <c r="A3301" s="192" t="s">
        <v>397</v>
      </c>
      <c r="B3301" s="193" t="s">
        <v>398</v>
      </c>
      <c r="C3301" s="192" t="s">
        <v>55</v>
      </c>
      <c r="D3301" s="192" t="s">
        <v>31</v>
      </c>
      <c r="E3301" s="192" t="s">
        <v>67</v>
      </c>
      <c r="F3301" s="194">
        <v>161.46</v>
      </c>
      <c r="G3301">
        <v>1</v>
      </c>
      <c r="H3301">
        <v>1</v>
      </c>
      <c r="I3301" s="167">
        <v>182.80419191137651</v>
      </c>
      <c r="J3301" s="22">
        <v>1.1321949207938591</v>
      </c>
      <c r="K3301" s="22" t="s">
        <v>399</v>
      </c>
      <c r="L3301" s="22" t="s">
        <v>58</v>
      </c>
      <c r="M33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01" s="24" t="str">
        <f>IFERROR(IF(Table1[[#This Row],[Medicare Rate in CR]]&gt;0,"Y","N"),"N")</f>
        <v>N</v>
      </c>
      <c r="O3301" s="166">
        <f>Table1[[#This Row],[Medicare Rate in CR]]*Table1[[#This Row],[SumOfUnits]]*Table1[[#This Row],[Actuarial Factor 06/20/2023]]</f>
        <v>0</v>
      </c>
      <c r="P33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265.1568875511341</v>
      </c>
      <c r="Q3301" s="166">
        <f>Table1[[#This Row],[Trended Medicare Pricing for all RHCs]]-Table1[[#This Row],[SumOfSFY24 Estimated Payment 5/04/23]]</f>
        <v>82.352695639757599</v>
      </c>
      <c r="R3301" s="24">
        <f>Table1[[#This Row],[SumOfUnits]]*Table1[[#This Row],[Actuarial Factor 06/20/2023]]</f>
        <v>1.1321949207938591</v>
      </c>
      <c r="S3301" s="23"/>
    </row>
    <row r="3302" spans="1:19" x14ac:dyDescent="0.25">
      <c r="A3302" s="192" t="s">
        <v>400</v>
      </c>
      <c r="B3302" s="193" t="s">
        <v>401</v>
      </c>
      <c r="C3302" s="192" t="s">
        <v>88</v>
      </c>
      <c r="D3302" s="192" t="s">
        <v>30</v>
      </c>
      <c r="E3302" s="192" t="s">
        <v>59</v>
      </c>
      <c r="F3302" s="194">
        <v>407.30461597764287</v>
      </c>
      <c r="G3302">
        <v>2</v>
      </c>
      <c r="H3302">
        <v>2</v>
      </c>
      <c r="I3302" s="167">
        <v>360.06284949837055</v>
      </c>
      <c r="J3302" s="22">
        <v>0.88401367274986775</v>
      </c>
      <c r="K3302" s="22" t="s">
        <v>402</v>
      </c>
      <c r="L3302" s="22" t="s">
        <v>58</v>
      </c>
      <c r="M33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02" s="24" t="str">
        <f>IFERROR(IF(Table1[[#This Row],[Medicare Rate in CR]]&gt;0,"Y","N"),"N")</f>
        <v>N</v>
      </c>
      <c r="O3302" s="166">
        <f>Table1[[#This Row],[Medicare Rate in CR]]*Table1[[#This Row],[SumOfUnits]]*Table1[[#This Row],[Actuarial Factor 06/20/2023]]</f>
        <v>0</v>
      </c>
      <c r="P33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422.94251491937575</v>
      </c>
      <c r="Q3302" s="166">
        <f>Table1[[#This Row],[Trended Medicare Pricing for all RHCs]]-Table1[[#This Row],[SumOfSFY24 Estimated Payment 5/04/23]]</f>
        <v>62.8796654210052</v>
      </c>
      <c r="R3302" s="24">
        <f>Table1[[#This Row],[SumOfUnits]]*Table1[[#This Row],[Actuarial Factor 06/20/2023]]</f>
        <v>1.7680273454997355</v>
      </c>
      <c r="S3302" s="23"/>
    </row>
    <row r="3303" spans="1:19" x14ac:dyDescent="0.25">
      <c r="A3303" s="192" t="s">
        <v>400</v>
      </c>
      <c r="B3303" s="193" t="s">
        <v>401</v>
      </c>
      <c r="C3303" s="192" t="s">
        <v>75</v>
      </c>
      <c r="D3303" s="192" t="s">
        <v>30</v>
      </c>
      <c r="E3303" s="192" t="s">
        <v>59</v>
      </c>
      <c r="F3303" s="194">
        <v>207.93100125277056</v>
      </c>
      <c r="G3303">
        <v>1</v>
      </c>
      <c r="H3303">
        <v>1</v>
      </c>
      <c r="I3303" s="167">
        <v>210.92160914648173</v>
      </c>
      <c r="J3303" s="22">
        <v>1.0143826936613249</v>
      </c>
      <c r="K3303" s="22" t="s">
        <v>402</v>
      </c>
      <c r="L3303" s="22" t="s">
        <v>58</v>
      </c>
      <c r="M33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03" s="24" t="str">
        <f>IFERROR(IF(Table1[[#This Row],[Medicare Rate in CR]]&gt;0,"Y","N"),"N")</f>
        <v>N</v>
      </c>
      <c r="O3303" s="166">
        <f>Table1[[#This Row],[Medicare Rate in CR]]*Table1[[#This Row],[SumOfUnits]]*Table1[[#This Row],[Actuarial Factor 06/20/2023]]</f>
        <v>0</v>
      </c>
      <c r="P33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393.33775328839386</v>
      </c>
      <c r="Q3303" s="166">
        <f>Table1[[#This Row],[Trended Medicare Pricing for all RHCs]]-Table1[[#This Row],[SumOfSFY24 Estimated Payment 5/04/23]]</f>
        <v>182.41614414191213</v>
      </c>
      <c r="R3303" s="24">
        <f>Table1[[#This Row],[SumOfUnits]]*Table1[[#This Row],[Actuarial Factor 06/20/2023]]</f>
        <v>1.0143826936613249</v>
      </c>
      <c r="S3303" s="23"/>
    </row>
    <row r="3304" spans="1:19" x14ac:dyDescent="0.25">
      <c r="A3304" s="192" t="s">
        <v>400</v>
      </c>
      <c r="B3304" s="193" t="s">
        <v>401</v>
      </c>
      <c r="C3304" s="192" t="s">
        <v>90</v>
      </c>
      <c r="D3304" s="192" t="s">
        <v>30</v>
      </c>
      <c r="E3304" s="192" t="s">
        <v>59</v>
      </c>
      <c r="F3304" s="194">
        <v>203.65230798882143</v>
      </c>
      <c r="G3304">
        <v>1</v>
      </c>
      <c r="H3304">
        <v>1</v>
      </c>
      <c r="I3304" s="167">
        <v>199.02368326602874</v>
      </c>
      <c r="J3304" s="22">
        <v>0.97727192601693091</v>
      </c>
      <c r="K3304" s="22" t="s">
        <v>402</v>
      </c>
      <c r="L3304" s="22" t="s">
        <v>58</v>
      </c>
      <c r="M33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04" s="24" t="str">
        <f>IFERROR(IF(Table1[[#This Row],[Medicare Rate in CR]]&gt;0,"Y","N"),"N")</f>
        <v>N</v>
      </c>
      <c r="O3304" s="166">
        <f>Table1[[#This Row],[Medicare Rate in CR]]*Table1[[#This Row],[SumOfUnits]]*Table1[[#This Row],[Actuarial Factor 06/20/2023]]</f>
        <v>0</v>
      </c>
      <c r="P33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302.16810886781241</v>
      </c>
      <c r="Q3304" s="166">
        <f>Table1[[#This Row],[Trended Medicare Pricing for all RHCs]]-Table1[[#This Row],[SumOfSFY24 Estimated Payment 5/04/23]]</f>
        <v>103.14442560178367</v>
      </c>
      <c r="R3304" s="24">
        <f>Table1[[#This Row],[SumOfUnits]]*Table1[[#This Row],[Actuarial Factor 06/20/2023]]</f>
        <v>0.97727192601693091</v>
      </c>
      <c r="S3304" s="23"/>
    </row>
    <row r="3305" spans="1:19" x14ac:dyDescent="0.25">
      <c r="A3305" s="192" t="s">
        <v>400</v>
      </c>
      <c r="B3305" s="193" t="s">
        <v>401</v>
      </c>
      <c r="C3305" s="192" t="s">
        <v>90</v>
      </c>
      <c r="D3305" s="192" t="s">
        <v>30</v>
      </c>
      <c r="E3305" s="192" t="s">
        <v>61</v>
      </c>
      <c r="F3305" s="194">
        <v>203.65230798882143</v>
      </c>
      <c r="G3305">
        <v>1</v>
      </c>
      <c r="H3305">
        <v>1</v>
      </c>
      <c r="I3305" s="167">
        <v>167.52072915537954</v>
      </c>
      <c r="J3305" s="22">
        <v>0.8225820311576082</v>
      </c>
      <c r="K3305" s="22" t="s">
        <v>402</v>
      </c>
      <c r="L3305" s="22" t="s">
        <v>58</v>
      </c>
      <c r="M33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05" s="24" t="str">
        <f>IFERROR(IF(Table1[[#This Row],[Medicare Rate in CR]]&gt;0,"Y","N"),"N")</f>
        <v>N</v>
      </c>
      <c r="O3305" s="166">
        <f>Table1[[#This Row],[Medicare Rate in CR]]*Table1[[#This Row],[SumOfUnits]]*Table1[[#This Row],[Actuarial Factor 06/20/2023]]</f>
        <v>0</v>
      </c>
      <c r="P33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254.33868519746284</v>
      </c>
      <c r="Q3305" s="166">
        <f>Table1[[#This Row],[Trended Medicare Pricing for all RHCs]]-Table1[[#This Row],[SumOfSFY24 Estimated Payment 5/04/23]]</f>
        <v>86.817956042083296</v>
      </c>
      <c r="R3305" s="24">
        <f>Table1[[#This Row],[SumOfUnits]]*Table1[[#This Row],[Actuarial Factor 06/20/2023]]</f>
        <v>0.8225820311576082</v>
      </c>
      <c r="S3305" s="23"/>
    </row>
    <row r="3306" spans="1:19" x14ac:dyDescent="0.25">
      <c r="A3306" s="192" t="s">
        <v>400</v>
      </c>
      <c r="B3306" s="193" t="s">
        <v>401</v>
      </c>
      <c r="C3306" s="192" t="s">
        <v>76</v>
      </c>
      <c r="D3306" s="192" t="s">
        <v>30</v>
      </c>
      <c r="E3306" s="192" t="s">
        <v>59</v>
      </c>
      <c r="F3306" s="194">
        <v>2278.6836272525779</v>
      </c>
      <c r="G3306">
        <v>11</v>
      </c>
      <c r="H3306">
        <v>11</v>
      </c>
      <c r="I3306" s="167">
        <v>2369.0304886780623</v>
      </c>
      <c r="J3306" s="22">
        <v>1.0396487078526193</v>
      </c>
      <c r="K3306" s="22" t="s">
        <v>402</v>
      </c>
      <c r="L3306" s="22" t="s">
        <v>58</v>
      </c>
      <c r="M33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06" s="24" t="str">
        <f>IFERROR(IF(Table1[[#This Row],[Medicare Rate in CR]]&gt;0,"Y","N"),"N")</f>
        <v>N</v>
      </c>
      <c r="O3306" s="166">
        <f>Table1[[#This Row],[Medicare Rate in CR]]*Table1[[#This Row],[SumOfUnits]]*Table1[[#This Row],[Actuarial Factor 06/20/2023]]</f>
        <v>0</v>
      </c>
      <c r="P33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3408.3722602051071</v>
      </c>
      <c r="Q3306" s="166">
        <f>Table1[[#This Row],[Trended Medicare Pricing for all RHCs]]-Table1[[#This Row],[SumOfSFY24 Estimated Payment 5/04/23]]</f>
        <v>1039.3417715270448</v>
      </c>
      <c r="R3306" s="24">
        <f>Table1[[#This Row],[SumOfUnits]]*Table1[[#This Row],[Actuarial Factor 06/20/2023]]</f>
        <v>11.436135786378813</v>
      </c>
      <c r="S3306" s="23"/>
    </row>
    <row r="3307" spans="1:19" x14ac:dyDescent="0.25">
      <c r="A3307" s="192" t="s">
        <v>400</v>
      </c>
      <c r="B3307" s="193" t="s">
        <v>401</v>
      </c>
      <c r="C3307" s="192" t="s">
        <v>76</v>
      </c>
      <c r="D3307" s="192" t="s">
        <v>30</v>
      </c>
      <c r="E3307" s="192" t="s">
        <v>61</v>
      </c>
      <c r="F3307" s="194">
        <v>1455.5170087693939</v>
      </c>
      <c r="G3307">
        <v>7</v>
      </c>
      <c r="H3307">
        <v>7</v>
      </c>
      <c r="I3307" s="167">
        <v>1277.6357764320896</v>
      </c>
      <c r="J3307" s="22">
        <v>0.87778828329344039</v>
      </c>
      <c r="K3307" s="22" t="s">
        <v>402</v>
      </c>
      <c r="L3307" s="22" t="s">
        <v>58</v>
      </c>
      <c r="M33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07" s="24" t="str">
        <f>IFERROR(IF(Table1[[#This Row],[Medicare Rate in CR]]&gt;0,"Y","N"),"N")</f>
        <v>N</v>
      </c>
      <c r="O3307" s="166">
        <f>Table1[[#This Row],[Medicare Rate in CR]]*Table1[[#This Row],[SumOfUnits]]*Table1[[#This Row],[Actuarial Factor 06/20/2023]]</f>
        <v>0</v>
      </c>
      <c r="P33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1838.160530161299</v>
      </c>
      <c r="Q3307" s="166">
        <f>Table1[[#This Row],[Trended Medicare Pricing for all RHCs]]-Table1[[#This Row],[SumOfSFY24 Estimated Payment 5/04/23]]</f>
        <v>560.52475372920935</v>
      </c>
      <c r="R3307" s="24">
        <f>Table1[[#This Row],[SumOfUnits]]*Table1[[#This Row],[Actuarial Factor 06/20/2023]]</f>
        <v>6.144517983054083</v>
      </c>
      <c r="S3307" s="23"/>
    </row>
    <row r="3308" spans="1:19" x14ac:dyDescent="0.25">
      <c r="A3308" s="192" t="s">
        <v>400</v>
      </c>
      <c r="B3308" s="193" t="s">
        <v>401</v>
      </c>
      <c r="C3308" s="192" t="s">
        <v>76</v>
      </c>
      <c r="D3308" s="192" t="s">
        <v>30</v>
      </c>
      <c r="E3308" s="192" t="s">
        <v>62</v>
      </c>
      <c r="F3308" s="194">
        <v>2066.4739327358584</v>
      </c>
      <c r="G3308">
        <v>10</v>
      </c>
      <c r="H3308">
        <v>10</v>
      </c>
      <c r="I3308" s="167">
        <v>2170.371673535858</v>
      </c>
      <c r="J3308" s="22">
        <v>1.0502777892109418</v>
      </c>
      <c r="K3308" s="22" t="s">
        <v>402</v>
      </c>
      <c r="L3308" s="22" t="s">
        <v>58</v>
      </c>
      <c r="M33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08" s="24" t="str">
        <f>IFERROR(IF(Table1[[#This Row],[Medicare Rate in CR]]&gt;0,"Y","N"),"N")</f>
        <v>N</v>
      </c>
      <c r="O3308" s="166">
        <f>Table1[[#This Row],[Medicare Rate in CR]]*Table1[[#This Row],[SumOfUnits]]*Table1[[#This Row],[Actuarial Factor 06/20/2023]]</f>
        <v>0</v>
      </c>
      <c r="P33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3122.5577896814575</v>
      </c>
      <c r="Q3308" s="166">
        <f>Table1[[#This Row],[Trended Medicare Pricing for all RHCs]]-Table1[[#This Row],[SumOfSFY24 Estimated Payment 5/04/23]]</f>
        <v>952.1861161455995</v>
      </c>
      <c r="R3308" s="24">
        <f>Table1[[#This Row],[SumOfUnits]]*Table1[[#This Row],[Actuarial Factor 06/20/2023]]</f>
        <v>10.502777892109417</v>
      </c>
      <c r="S3308" s="23"/>
    </row>
    <row r="3309" spans="1:19" x14ac:dyDescent="0.25">
      <c r="A3309" s="192" t="s">
        <v>400</v>
      </c>
      <c r="B3309" s="193" t="s">
        <v>401</v>
      </c>
      <c r="C3309" s="192" t="s">
        <v>76</v>
      </c>
      <c r="D3309" s="192" t="s">
        <v>30</v>
      </c>
      <c r="E3309" s="192" t="s">
        <v>63</v>
      </c>
      <c r="F3309" s="194">
        <v>619.51431049436258</v>
      </c>
      <c r="G3309">
        <v>3</v>
      </c>
      <c r="H3309">
        <v>3</v>
      </c>
      <c r="I3309" s="167">
        <v>624.80860104174269</v>
      </c>
      <c r="J3309" s="22">
        <v>1.0085458728841232</v>
      </c>
      <c r="K3309" s="22" t="s">
        <v>402</v>
      </c>
      <c r="L3309" s="22" t="s">
        <v>58</v>
      </c>
      <c r="M33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09" s="24" t="str">
        <f>IFERROR(IF(Table1[[#This Row],[Medicare Rate in CR]]&gt;0,"Y","N"),"N")</f>
        <v>N</v>
      </c>
      <c r="O3309" s="166">
        <f>Table1[[#This Row],[Medicare Rate in CR]]*Table1[[#This Row],[SumOfUnits]]*Table1[[#This Row],[Actuarial Factor 06/20/2023]]</f>
        <v>0</v>
      </c>
      <c r="P33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898.92481920591842</v>
      </c>
      <c r="Q3309" s="166">
        <f>Table1[[#This Row],[Trended Medicare Pricing for all RHCs]]-Table1[[#This Row],[SumOfSFY24 Estimated Payment 5/04/23]]</f>
        <v>274.11621816417573</v>
      </c>
      <c r="R3309" s="24">
        <f>Table1[[#This Row],[SumOfUnits]]*Table1[[#This Row],[Actuarial Factor 06/20/2023]]</f>
        <v>3.0256376186523699</v>
      </c>
      <c r="S3309" s="23"/>
    </row>
    <row r="3310" spans="1:19" x14ac:dyDescent="0.25">
      <c r="A3310" s="192" t="s">
        <v>400</v>
      </c>
      <c r="B3310" s="193" t="s">
        <v>401</v>
      </c>
      <c r="C3310" s="192" t="s">
        <v>76</v>
      </c>
      <c r="D3310" s="192" t="s">
        <v>30</v>
      </c>
      <c r="E3310" s="192" t="s">
        <v>64</v>
      </c>
      <c r="F3310" s="194">
        <v>2274.4049339886287</v>
      </c>
      <c r="G3310">
        <v>11</v>
      </c>
      <c r="H3310">
        <v>11</v>
      </c>
      <c r="I3310" s="167">
        <v>2144.1484386165334</v>
      </c>
      <c r="J3310" s="22">
        <v>0.94272941751684292</v>
      </c>
      <c r="K3310" s="22" t="s">
        <v>402</v>
      </c>
      <c r="L3310" s="22" t="s">
        <v>58</v>
      </c>
      <c r="M33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10" s="24" t="str">
        <f>IFERROR(IF(Table1[[#This Row],[Medicare Rate in CR]]&gt;0,"Y","N"),"N")</f>
        <v>N</v>
      </c>
      <c r="O3310" s="166">
        <f>Table1[[#This Row],[Medicare Rate in CR]]*Table1[[#This Row],[SumOfUnits]]*Table1[[#This Row],[Actuarial Factor 06/20/2023]]</f>
        <v>0</v>
      </c>
      <c r="P33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3084.8298892179469</v>
      </c>
      <c r="Q3310" s="166">
        <f>Table1[[#This Row],[Trended Medicare Pricing for all RHCs]]-Table1[[#This Row],[SumOfSFY24 Estimated Payment 5/04/23]]</f>
        <v>940.68145060141342</v>
      </c>
      <c r="R3310" s="24">
        <f>Table1[[#This Row],[SumOfUnits]]*Table1[[#This Row],[Actuarial Factor 06/20/2023]]</f>
        <v>10.370023592685271</v>
      </c>
      <c r="S3310" s="23"/>
    </row>
    <row r="3311" spans="1:19" x14ac:dyDescent="0.25">
      <c r="A3311" s="192" t="s">
        <v>400</v>
      </c>
      <c r="B3311" s="193" t="s">
        <v>401</v>
      </c>
      <c r="C3311" s="192" t="s">
        <v>55</v>
      </c>
      <c r="D3311" s="192" t="s">
        <v>30</v>
      </c>
      <c r="E3311" s="192" t="s">
        <v>56</v>
      </c>
      <c r="F3311" s="194">
        <v>6545.1093765057321</v>
      </c>
      <c r="G3311">
        <v>32</v>
      </c>
      <c r="H3311">
        <v>32</v>
      </c>
      <c r="I3311" s="167">
        <v>7019.0961812348733</v>
      </c>
      <c r="J3311" s="22">
        <v>1.0724184696485837</v>
      </c>
      <c r="K3311" s="22" t="s">
        <v>402</v>
      </c>
      <c r="L3311" s="22" t="s">
        <v>58</v>
      </c>
      <c r="M33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11" s="24" t="str">
        <f>IFERROR(IF(Table1[[#This Row],[Medicare Rate in CR]]&gt;0,"Y","N"),"N")</f>
        <v>N</v>
      </c>
      <c r="O3311" s="166">
        <f>Table1[[#This Row],[Medicare Rate in CR]]*Table1[[#This Row],[SumOfUnits]]*Table1[[#This Row],[Actuarial Factor 06/20/2023]]</f>
        <v>0</v>
      </c>
      <c r="P33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10181.176248631002</v>
      </c>
      <c r="Q3311" s="166">
        <f>Table1[[#This Row],[Trended Medicare Pricing for all RHCs]]-Table1[[#This Row],[SumOfSFY24 Estimated Payment 5/04/23]]</f>
        <v>3162.0800673961285</v>
      </c>
      <c r="R3311" s="24">
        <f>Table1[[#This Row],[SumOfUnits]]*Table1[[#This Row],[Actuarial Factor 06/20/2023]]</f>
        <v>34.317391028754678</v>
      </c>
      <c r="S3311" s="23"/>
    </row>
    <row r="3312" spans="1:19" x14ac:dyDescent="0.25">
      <c r="A3312" s="192" t="s">
        <v>400</v>
      </c>
      <c r="B3312" s="193" t="s">
        <v>401</v>
      </c>
      <c r="C3312" s="192" t="s">
        <v>55</v>
      </c>
      <c r="D3312" s="192" t="s">
        <v>30</v>
      </c>
      <c r="E3312" s="192" t="s">
        <v>59</v>
      </c>
      <c r="F3312" s="194">
        <v>40938.402235713635</v>
      </c>
      <c r="G3312">
        <v>200</v>
      </c>
      <c r="H3312">
        <v>200</v>
      </c>
      <c r="I3312" s="167">
        <v>41868.527786976185</v>
      </c>
      <c r="J3312" s="22">
        <v>1.0227201234163246</v>
      </c>
      <c r="K3312" s="22" t="s">
        <v>402</v>
      </c>
      <c r="L3312" s="22" t="s">
        <v>58</v>
      </c>
      <c r="M33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12" s="24" t="str">
        <f>IFERROR(IF(Table1[[#This Row],[Medicare Rate in CR]]&gt;0,"Y","N"),"N")</f>
        <v>N</v>
      </c>
      <c r="O3312" s="166">
        <f>Table1[[#This Row],[Medicare Rate in CR]]*Table1[[#This Row],[SumOfUnits]]*Table1[[#This Row],[Actuarial Factor 06/20/2023]]</f>
        <v>0</v>
      </c>
      <c r="P33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60730.163779421957</v>
      </c>
      <c r="Q3312" s="166">
        <f>Table1[[#This Row],[Trended Medicare Pricing for all RHCs]]-Table1[[#This Row],[SumOfSFY24 Estimated Payment 5/04/23]]</f>
        <v>18861.635992445772</v>
      </c>
      <c r="R3312" s="24">
        <f>Table1[[#This Row],[SumOfUnits]]*Table1[[#This Row],[Actuarial Factor 06/20/2023]]</f>
        <v>204.54402468326492</v>
      </c>
      <c r="S3312" s="23"/>
    </row>
    <row r="3313" spans="1:19" x14ac:dyDescent="0.25">
      <c r="A3313" s="192" t="s">
        <v>400</v>
      </c>
      <c r="B3313" s="193" t="s">
        <v>401</v>
      </c>
      <c r="C3313" s="192" t="s">
        <v>55</v>
      </c>
      <c r="D3313" s="192" t="s">
        <v>30</v>
      </c>
      <c r="E3313" s="192" t="s">
        <v>60</v>
      </c>
      <c r="F3313" s="194">
        <v>25199.710899103826</v>
      </c>
      <c r="G3313">
        <v>123</v>
      </c>
      <c r="H3313">
        <v>123</v>
      </c>
      <c r="I3313" s="167">
        <v>22897.621999318337</v>
      </c>
      <c r="J3313" s="22">
        <v>0.90864621784738975</v>
      </c>
      <c r="K3313" s="22" t="s">
        <v>402</v>
      </c>
      <c r="L3313" s="22" t="s">
        <v>58</v>
      </c>
      <c r="M33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13" s="24" t="str">
        <f>IFERROR(IF(Table1[[#This Row],[Medicare Rate in CR]]&gt;0,"Y","N"),"N")</f>
        <v>N</v>
      </c>
      <c r="O3313" s="166">
        <f>Table1[[#This Row],[Medicare Rate in CR]]*Table1[[#This Row],[SumOfUnits]]*Table1[[#This Row],[Actuarial Factor 06/20/2023]]</f>
        <v>0</v>
      </c>
      <c r="P33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33212.926455237262</v>
      </c>
      <c r="Q3313" s="166">
        <f>Table1[[#This Row],[Trended Medicare Pricing for all RHCs]]-Table1[[#This Row],[SumOfSFY24 Estimated Payment 5/04/23]]</f>
        <v>10315.304455918926</v>
      </c>
      <c r="R3313" s="24">
        <f>Table1[[#This Row],[SumOfUnits]]*Table1[[#This Row],[Actuarial Factor 06/20/2023]]</f>
        <v>111.76348479522893</v>
      </c>
      <c r="S3313" s="23"/>
    </row>
    <row r="3314" spans="1:19" x14ac:dyDescent="0.25">
      <c r="A3314" s="192" t="s">
        <v>400</v>
      </c>
      <c r="B3314" s="193" t="s">
        <v>401</v>
      </c>
      <c r="C3314" s="192" t="s">
        <v>55</v>
      </c>
      <c r="D3314" s="192" t="s">
        <v>30</v>
      </c>
      <c r="E3314" s="192" t="s">
        <v>61</v>
      </c>
      <c r="F3314" s="194">
        <v>4328.0427869326377</v>
      </c>
      <c r="G3314">
        <v>21</v>
      </c>
      <c r="H3314">
        <v>21</v>
      </c>
      <c r="I3314" s="167">
        <v>3932.6597090280175</v>
      </c>
      <c r="J3314" s="22">
        <v>0.90864621784738975</v>
      </c>
      <c r="K3314" s="22" t="s">
        <v>402</v>
      </c>
      <c r="L3314" s="22" t="s">
        <v>58</v>
      </c>
      <c r="M33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14" s="24" t="str">
        <f>IFERROR(IF(Table1[[#This Row],[Medicare Rate in CR]]&gt;0,"Y","N"),"N")</f>
        <v>N</v>
      </c>
      <c r="O3314" s="166">
        <f>Table1[[#This Row],[Medicare Rate in CR]]*Table1[[#This Row],[SumOfUnits]]*Table1[[#This Row],[Actuarial Factor 06/20/2023]]</f>
        <v>0</v>
      </c>
      <c r="P33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5704.3101547099841</v>
      </c>
      <c r="Q3314" s="166">
        <f>Table1[[#This Row],[Trended Medicare Pricing for all RHCs]]-Table1[[#This Row],[SumOfSFY24 Estimated Payment 5/04/23]]</f>
        <v>1771.6504456819666</v>
      </c>
      <c r="R3314" s="24">
        <f>Table1[[#This Row],[SumOfUnits]]*Table1[[#This Row],[Actuarial Factor 06/20/2023]]</f>
        <v>19.081570574795183</v>
      </c>
      <c r="S3314" s="23"/>
    </row>
    <row r="3315" spans="1:19" x14ac:dyDescent="0.25">
      <c r="A3315" s="192" t="s">
        <v>400</v>
      </c>
      <c r="B3315" s="193" t="s">
        <v>401</v>
      </c>
      <c r="C3315" s="192" t="s">
        <v>55</v>
      </c>
      <c r="D3315" s="192" t="s">
        <v>30</v>
      </c>
      <c r="E3315" s="192" t="s">
        <v>62</v>
      </c>
      <c r="F3315" s="194">
        <v>46513.501011853186</v>
      </c>
      <c r="G3315">
        <v>229</v>
      </c>
      <c r="H3315">
        <v>229</v>
      </c>
      <c r="I3315" s="167">
        <v>48779.26140307646</v>
      </c>
      <c r="J3315" s="22">
        <v>1.0487118866981413</v>
      </c>
      <c r="K3315" s="22" t="s">
        <v>402</v>
      </c>
      <c r="L3315" s="22" t="s">
        <v>58</v>
      </c>
      <c r="M33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15" s="24" t="str">
        <f>IFERROR(IF(Table1[[#This Row],[Medicare Rate in CR]]&gt;0,"Y","N"),"N")</f>
        <v>N</v>
      </c>
      <c r="O3315" s="166">
        <f>Table1[[#This Row],[Medicare Rate in CR]]*Table1[[#This Row],[SumOfUnits]]*Table1[[#This Row],[Actuarial Factor 06/20/2023]]</f>
        <v>0</v>
      </c>
      <c r="P33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70754.160478734542</v>
      </c>
      <c r="Q3315" s="166">
        <f>Table1[[#This Row],[Trended Medicare Pricing for all RHCs]]-Table1[[#This Row],[SumOfSFY24 Estimated Payment 5/04/23]]</f>
        <v>21974.899075658082</v>
      </c>
      <c r="R3315" s="24">
        <f>Table1[[#This Row],[SumOfUnits]]*Table1[[#This Row],[Actuarial Factor 06/20/2023]]</f>
        <v>240.15502205387435</v>
      </c>
      <c r="S3315" s="23"/>
    </row>
    <row r="3316" spans="1:19" x14ac:dyDescent="0.25">
      <c r="A3316" s="192" t="s">
        <v>400</v>
      </c>
      <c r="B3316" s="193" t="s">
        <v>401</v>
      </c>
      <c r="C3316" s="192" t="s">
        <v>55</v>
      </c>
      <c r="D3316" s="192" t="s">
        <v>30</v>
      </c>
      <c r="E3316" s="192" t="s">
        <v>63</v>
      </c>
      <c r="F3316" s="194">
        <v>10752.645273200345</v>
      </c>
      <c r="G3316">
        <v>53</v>
      </c>
      <c r="H3316">
        <v>53</v>
      </c>
      <c r="I3316" s="167">
        <v>10781.090903648861</v>
      </c>
      <c r="J3316" s="22">
        <v>1.0026454541859957</v>
      </c>
      <c r="K3316" s="22" t="s">
        <v>402</v>
      </c>
      <c r="L3316" s="22" t="s">
        <v>58</v>
      </c>
      <c r="M33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16" s="24" t="str">
        <f>IFERROR(IF(Table1[[#This Row],[Medicare Rate in CR]]&gt;0,"Y","N"),"N")</f>
        <v>N</v>
      </c>
      <c r="O3316" s="166">
        <f>Table1[[#This Row],[Medicare Rate in CR]]*Table1[[#This Row],[SumOfUnits]]*Table1[[#This Row],[Actuarial Factor 06/20/2023]]</f>
        <v>0</v>
      </c>
      <c r="P33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15637.937393707385</v>
      </c>
      <c r="Q3316" s="166">
        <f>Table1[[#This Row],[Trended Medicare Pricing for all RHCs]]-Table1[[#This Row],[SumOfSFY24 Estimated Payment 5/04/23]]</f>
        <v>4856.8464900585241</v>
      </c>
      <c r="R3316" s="24">
        <f>Table1[[#This Row],[SumOfUnits]]*Table1[[#This Row],[Actuarial Factor 06/20/2023]]</f>
        <v>53.140209071857775</v>
      </c>
      <c r="S3316" s="23"/>
    </row>
    <row r="3317" spans="1:19" x14ac:dyDescent="0.25">
      <c r="A3317" s="192" t="s">
        <v>400</v>
      </c>
      <c r="B3317" s="193" t="s">
        <v>401</v>
      </c>
      <c r="C3317" s="192" t="s">
        <v>55</v>
      </c>
      <c r="D3317" s="192" t="s">
        <v>30</v>
      </c>
      <c r="E3317" s="192" t="s">
        <v>64</v>
      </c>
      <c r="F3317" s="194">
        <v>9667.9098005203778</v>
      </c>
      <c r="G3317">
        <v>47</v>
      </c>
      <c r="H3317">
        <v>47</v>
      </c>
      <c r="I3317" s="167">
        <v>9478.4125074974272</v>
      </c>
      <c r="J3317" s="22">
        <v>0.98039935240058296</v>
      </c>
      <c r="K3317" s="22" t="s">
        <v>402</v>
      </c>
      <c r="L3317" s="22" t="s">
        <v>58</v>
      </c>
      <c r="M33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17" s="24" t="str">
        <f>IFERROR(IF(Table1[[#This Row],[Medicare Rate in CR]]&gt;0,"Y","N"),"N")</f>
        <v>N</v>
      </c>
      <c r="O3317" s="166">
        <f>Table1[[#This Row],[Medicare Rate in CR]]*Table1[[#This Row],[SumOfUnits]]*Table1[[#This Row],[Actuarial Factor 06/20/2023]]</f>
        <v>0</v>
      </c>
      <c r="P33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13748.406604549802</v>
      </c>
      <c r="Q3317" s="166">
        <f>Table1[[#This Row],[Trended Medicare Pricing for all RHCs]]-Table1[[#This Row],[SumOfSFY24 Estimated Payment 5/04/23]]</f>
        <v>4269.9940970523749</v>
      </c>
      <c r="R3317" s="24">
        <f>Table1[[#This Row],[SumOfUnits]]*Table1[[#This Row],[Actuarial Factor 06/20/2023]]</f>
        <v>46.078769562827397</v>
      </c>
      <c r="S3317" s="23"/>
    </row>
    <row r="3318" spans="1:19" x14ac:dyDescent="0.25">
      <c r="A3318" s="192" t="s">
        <v>400</v>
      </c>
      <c r="B3318" s="193" t="s">
        <v>401</v>
      </c>
      <c r="C3318" s="192" t="s">
        <v>55</v>
      </c>
      <c r="D3318" s="192" t="s">
        <v>30</v>
      </c>
      <c r="E3318" s="192" t="s">
        <v>77</v>
      </c>
      <c r="F3318" s="194">
        <v>10137.274742218367</v>
      </c>
      <c r="G3318">
        <v>49</v>
      </c>
      <c r="H3318">
        <v>49</v>
      </c>
      <c r="I3318" s="167">
        <v>12840.802600092158</v>
      </c>
      <c r="J3318" s="22">
        <v>1.2666917812352958</v>
      </c>
      <c r="K3318" s="22" t="s">
        <v>402</v>
      </c>
      <c r="L3318" s="22" t="s">
        <v>58</v>
      </c>
      <c r="M33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18" s="24" t="str">
        <f>IFERROR(IF(Table1[[#This Row],[Medicare Rate in CR]]&gt;0,"Y","N"),"N")</f>
        <v>N</v>
      </c>
      <c r="O3318" s="166">
        <f>Table1[[#This Row],[Medicare Rate in CR]]*Table1[[#This Row],[SumOfUnits]]*Table1[[#This Row],[Actuarial Factor 06/20/2023]]</f>
        <v>0</v>
      </c>
      <c r="P33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18625.542529952527</v>
      </c>
      <c r="Q3318" s="166">
        <f>Table1[[#This Row],[Trended Medicare Pricing for all RHCs]]-Table1[[#This Row],[SumOfSFY24 Estimated Payment 5/04/23]]</f>
        <v>5784.7399298603686</v>
      </c>
      <c r="R3318" s="24">
        <f>Table1[[#This Row],[SumOfUnits]]*Table1[[#This Row],[Actuarial Factor 06/20/2023]]</f>
        <v>62.067897280529493</v>
      </c>
      <c r="S3318" s="23"/>
    </row>
    <row r="3319" spans="1:19" x14ac:dyDescent="0.25">
      <c r="A3319" s="192" t="s">
        <v>400</v>
      </c>
      <c r="B3319" s="193" t="s">
        <v>401</v>
      </c>
      <c r="C3319" s="192" t="s">
        <v>55</v>
      </c>
      <c r="D3319" s="192" t="s">
        <v>32</v>
      </c>
      <c r="E3319" s="192" t="s">
        <v>80</v>
      </c>
      <c r="F3319" s="194">
        <v>699.85544955189357</v>
      </c>
      <c r="G3319">
        <v>4</v>
      </c>
      <c r="H3319">
        <v>4</v>
      </c>
      <c r="I3319" s="167">
        <v>902.60680429325191</v>
      </c>
      <c r="J3319" s="22">
        <v>1.2897046166764534</v>
      </c>
      <c r="K3319" s="22" t="s">
        <v>402</v>
      </c>
      <c r="L3319" s="22" t="s">
        <v>58</v>
      </c>
      <c r="M33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19" s="24" t="str">
        <f>IFERROR(IF(Table1[[#This Row],[Medicare Rate in CR]]&gt;0,"Y","N"),"N")</f>
        <v>N</v>
      </c>
      <c r="O3319" s="166">
        <f>Table1[[#This Row],[Medicare Rate in CR]]*Table1[[#This Row],[SumOfUnits]]*Table1[[#This Row],[Actuarial Factor 06/20/2023]]</f>
        <v>0</v>
      </c>
      <c r="P33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1309.2282425607762</v>
      </c>
      <c r="Q3319" s="166">
        <f>Table1[[#This Row],[Trended Medicare Pricing for all RHCs]]-Table1[[#This Row],[SumOfSFY24 Estimated Payment 5/04/23]]</f>
        <v>406.62143826752424</v>
      </c>
      <c r="R3319" s="24">
        <f>Table1[[#This Row],[SumOfUnits]]*Table1[[#This Row],[Actuarial Factor 06/20/2023]]</f>
        <v>5.1588184667058137</v>
      </c>
      <c r="S3319" s="23"/>
    </row>
    <row r="3320" spans="1:19" x14ac:dyDescent="0.25">
      <c r="A3320" s="192" t="s">
        <v>400</v>
      </c>
      <c r="B3320" s="193" t="s">
        <v>401</v>
      </c>
      <c r="C3320" s="192" t="s">
        <v>55</v>
      </c>
      <c r="D3320" s="192" t="s">
        <v>32</v>
      </c>
      <c r="E3320" s="192" t="s">
        <v>65</v>
      </c>
      <c r="F3320" s="194">
        <v>1031.0976197359546</v>
      </c>
      <c r="G3320">
        <v>5</v>
      </c>
      <c r="H3320">
        <v>5</v>
      </c>
      <c r="I3320" s="167">
        <v>1280.0712057176336</v>
      </c>
      <c r="J3320" s="22">
        <v>1.241464611319185</v>
      </c>
      <c r="K3320" s="22" t="s">
        <v>402</v>
      </c>
      <c r="L3320" s="22" t="s">
        <v>58</v>
      </c>
      <c r="M33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20" s="24" t="str">
        <f>IFERROR(IF(Table1[[#This Row],[Medicare Rate in CR]]&gt;0,"Y","N"),"N")</f>
        <v>N</v>
      </c>
      <c r="O3320" s="166">
        <f>Table1[[#This Row],[Medicare Rate in CR]]*Table1[[#This Row],[SumOfUnits]]*Table1[[#This Row],[Actuarial Factor 06/20/2023]]</f>
        <v>0</v>
      </c>
      <c r="P33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1856.7391327462881</v>
      </c>
      <c r="Q3320" s="166">
        <f>Table1[[#This Row],[Trended Medicare Pricing for all RHCs]]-Table1[[#This Row],[SumOfSFY24 Estimated Payment 5/04/23]]</f>
        <v>576.6679270286545</v>
      </c>
      <c r="R3320" s="24">
        <f>Table1[[#This Row],[SumOfUnits]]*Table1[[#This Row],[Actuarial Factor 06/20/2023]]</f>
        <v>6.207323056595925</v>
      </c>
      <c r="S3320" s="23"/>
    </row>
    <row r="3321" spans="1:19" x14ac:dyDescent="0.25">
      <c r="A3321" s="192" t="s">
        <v>400</v>
      </c>
      <c r="B3321" s="193" t="s">
        <v>401</v>
      </c>
      <c r="C3321" s="192" t="s">
        <v>55</v>
      </c>
      <c r="D3321" s="192" t="s">
        <v>31</v>
      </c>
      <c r="E3321" s="192" t="s">
        <v>67</v>
      </c>
      <c r="F3321" s="194">
        <v>203.65230798882143</v>
      </c>
      <c r="G3321">
        <v>1</v>
      </c>
      <c r="H3321">
        <v>1</v>
      </c>
      <c r="I3321" s="167">
        <v>230.57410871289028</v>
      </c>
      <c r="J3321" s="22">
        <v>1.1321949207938591</v>
      </c>
      <c r="K3321" s="22" t="s">
        <v>402</v>
      </c>
      <c r="L3321" s="22" t="s">
        <v>58</v>
      </c>
      <c r="M33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21" s="24" t="str">
        <f>IFERROR(IF(Table1[[#This Row],[Medicare Rate in CR]]&gt;0,"Y","N"),"N")</f>
        <v>N</v>
      </c>
      <c r="O3321" s="166">
        <f>Table1[[#This Row],[Medicare Rate in CR]]*Table1[[#This Row],[SumOfUnits]]*Table1[[#This Row],[Actuarial Factor 06/20/2023]]</f>
        <v>0</v>
      </c>
      <c r="P33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334.44699695850892</v>
      </c>
      <c r="Q3321" s="166">
        <f>Table1[[#This Row],[Trended Medicare Pricing for all RHCs]]-Table1[[#This Row],[SumOfSFY24 Estimated Payment 5/04/23]]</f>
        <v>103.87288824561864</v>
      </c>
      <c r="R3321" s="24">
        <f>Table1[[#This Row],[SumOfUnits]]*Table1[[#This Row],[Actuarial Factor 06/20/2023]]</f>
        <v>1.1321949207938591</v>
      </c>
      <c r="S3321" s="23"/>
    </row>
    <row r="3322" spans="1:19" x14ac:dyDescent="0.25">
      <c r="A3322" s="192" t="s">
        <v>400</v>
      </c>
      <c r="B3322" s="193" t="s">
        <v>401</v>
      </c>
      <c r="C3322" s="192" t="s">
        <v>55</v>
      </c>
      <c r="D3322" s="192" t="s">
        <v>31</v>
      </c>
      <c r="E3322" s="192" t="s">
        <v>82</v>
      </c>
      <c r="F3322" s="194">
        <v>1035.3763129999038</v>
      </c>
      <c r="G3322">
        <v>5</v>
      </c>
      <c r="H3322">
        <v>5</v>
      </c>
      <c r="I3322" s="167">
        <v>1192.8663228504165</v>
      </c>
      <c r="J3322" s="22">
        <v>1.1521089558193585</v>
      </c>
      <c r="K3322" s="22" t="s">
        <v>402</v>
      </c>
      <c r="L3322" s="22" t="s">
        <v>58</v>
      </c>
      <c r="M33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22" s="24" t="str">
        <f>IFERROR(IF(Table1[[#This Row],[Medicare Rate in CR]]&gt;0,"Y","N"),"N")</f>
        <v>N</v>
      </c>
      <c r="O3322" s="166">
        <f>Table1[[#This Row],[Medicare Rate in CR]]*Table1[[#This Row],[SumOfUnits]]*Table1[[#This Row],[Actuarial Factor 06/20/2023]]</f>
        <v>0</v>
      </c>
      <c r="P33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1730.2487329443923</v>
      </c>
      <c r="Q3322" s="166">
        <f>Table1[[#This Row],[Trended Medicare Pricing for all RHCs]]-Table1[[#This Row],[SumOfSFY24 Estimated Payment 5/04/23]]</f>
        <v>537.38241009397575</v>
      </c>
      <c r="R3322" s="24">
        <f>Table1[[#This Row],[SumOfUnits]]*Table1[[#This Row],[Actuarial Factor 06/20/2023]]</f>
        <v>5.7605447790967919</v>
      </c>
      <c r="S3322" s="23"/>
    </row>
    <row r="3323" spans="1:19" x14ac:dyDescent="0.25">
      <c r="A3323" s="192" t="s">
        <v>400</v>
      </c>
      <c r="B3323" s="193" t="s">
        <v>401</v>
      </c>
      <c r="C3323" s="192" t="s">
        <v>55</v>
      </c>
      <c r="D3323" s="192" t="s">
        <v>31</v>
      </c>
      <c r="E3323" s="192" t="s">
        <v>69</v>
      </c>
      <c r="F3323" s="194">
        <v>10319.533583887445</v>
      </c>
      <c r="G3323">
        <v>50</v>
      </c>
      <c r="H3323">
        <v>50</v>
      </c>
      <c r="I3323" s="167">
        <v>10809.1735875051</v>
      </c>
      <c r="J3323" s="22">
        <v>1.0474478812087167</v>
      </c>
      <c r="K3323" s="22" t="s">
        <v>402</v>
      </c>
      <c r="L3323" s="22" t="s">
        <v>58</v>
      </c>
      <c r="M33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23" s="24" t="str">
        <f>IFERROR(IF(Table1[[#This Row],[Medicare Rate in CR]]&gt;0,"Y","N"),"N")</f>
        <v>N</v>
      </c>
      <c r="O3323" s="166">
        <f>Table1[[#This Row],[Medicare Rate in CR]]*Table1[[#This Row],[SumOfUnits]]*Table1[[#This Row],[Actuarial Factor 06/20/2023]]</f>
        <v>0</v>
      </c>
      <c r="P33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15678.671235571432</v>
      </c>
      <c r="Q3323" s="166">
        <f>Table1[[#This Row],[Trended Medicare Pricing for all RHCs]]-Table1[[#This Row],[SumOfSFY24 Estimated Payment 5/04/23]]</f>
        <v>4869.4976480663317</v>
      </c>
      <c r="R3323" s="24">
        <f>Table1[[#This Row],[SumOfUnits]]*Table1[[#This Row],[Actuarial Factor 06/20/2023]]</f>
        <v>52.372394060435838</v>
      </c>
      <c r="S3323" s="23"/>
    </row>
    <row r="3324" spans="1:19" x14ac:dyDescent="0.25">
      <c r="A3324" s="192" t="s">
        <v>403</v>
      </c>
      <c r="B3324" s="193" t="s">
        <v>404</v>
      </c>
      <c r="C3324" s="192" t="s">
        <v>72</v>
      </c>
      <c r="D3324" s="192" t="s">
        <v>30</v>
      </c>
      <c r="E3324" s="192" t="s">
        <v>59</v>
      </c>
      <c r="F3324" s="194">
        <v>97.051170858629661</v>
      </c>
      <c r="G3324">
        <v>1</v>
      </c>
      <c r="H3324">
        <v>1</v>
      </c>
      <c r="I3324" s="167">
        <v>111.93324208271554</v>
      </c>
      <c r="J3324" s="22">
        <v>1.1533425211918769</v>
      </c>
      <c r="K3324" s="22" t="s">
        <v>405</v>
      </c>
      <c r="L3324" s="22" t="s">
        <v>58</v>
      </c>
      <c r="M3324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24" s="24" t="str">
        <f>IFERROR(IF(Table1[[#This Row],[Medicare Rate in CR]]&gt;0,"Y","N"),"N")</f>
        <v>Y</v>
      </c>
      <c r="O3324" s="166">
        <f>Table1[[#This Row],[Medicare Rate in CR]]*Table1[[#This Row],[SumOfUnits]]*Table1[[#This Row],[Actuarial Factor 06/20/2023]]</f>
        <v>253.67768753615331</v>
      </c>
      <c r="P33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253.67768753615331</v>
      </c>
      <c r="Q3324" s="166">
        <f>Table1[[#This Row],[Trended Medicare Pricing for all RHCs]]-Table1[[#This Row],[SumOfSFY24 Estimated Payment 5/04/23]]</f>
        <v>141.74444545343778</v>
      </c>
      <c r="R3324" s="24">
        <f>Table1[[#This Row],[SumOfUnits]]*Table1[[#This Row],[Actuarial Factor 06/20/2023]]</f>
        <v>1.1533425211918769</v>
      </c>
      <c r="S3324" s="23"/>
    </row>
    <row r="3325" spans="1:19" x14ac:dyDescent="0.25">
      <c r="A3325" s="192" t="s">
        <v>403</v>
      </c>
      <c r="B3325" s="193" t="s">
        <v>404</v>
      </c>
      <c r="C3325" s="192" t="s">
        <v>72</v>
      </c>
      <c r="D3325" s="192" t="s">
        <v>30</v>
      </c>
      <c r="E3325" s="192" t="s">
        <v>62</v>
      </c>
      <c r="F3325" s="194">
        <v>97.051170858629661</v>
      </c>
      <c r="G3325">
        <v>1</v>
      </c>
      <c r="H3325">
        <v>1</v>
      </c>
      <c r="I3325" s="167">
        <v>113.92553644114396</v>
      </c>
      <c r="J3325" s="22">
        <v>1.1738708089065146</v>
      </c>
      <c r="K3325" s="22" t="s">
        <v>405</v>
      </c>
      <c r="L3325" s="22" t="s">
        <v>58</v>
      </c>
      <c r="M3325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25" s="24" t="str">
        <f>IFERROR(IF(Table1[[#This Row],[Medicare Rate in CR]]&gt;0,"Y","N"),"N")</f>
        <v>Y</v>
      </c>
      <c r="O3325" s="166">
        <f>Table1[[#This Row],[Medicare Rate in CR]]*Table1[[#This Row],[SumOfUnits]]*Table1[[#This Row],[Actuarial Factor 06/20/2023]]</f>
        <v>258.19288441898789</v>
      </c>
      <c r="P33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258.19288441898789</v>
      </c>
      <c r="Q3325" s="166">
        <f>Table1[[#This Row],[Trended Medicare Pricing for all RHCs]]-Table1[[#This Row],[SumOfSFY24 Estimated Payment 5/04/23]]</f>
        <v>144.26734797784394</v>
      </c>
      <c r="R3325" s="24">
        <f>Table1[[#This Row],[SumOfUnits]]*Table1[[#This Row],[Actuarial Factor 06/20/2023]]</f>
        <v>1.1738708089065146</v>
      </c>
      <c r="S3325" s="23"/>
    </row>
    <row r="3326" spans="1:19" x14ac:dyDescent="0.25">
      <c r="A3326" s="192" t="s">
        <v>403</v>
      </c>
      <c r="B3326" s="193" t="s">
        <v>404</v>
      </c>
      <c r="C3326" s="192" t="s">
        <v>72</v>
      </c>
      <c r="D3326" s="192" t="s">
        <v>31</v>
      </c>
      <c r="E3326" s="192" t="s">
        <v>74</v>
      </c>
      <c r="F3326" s="194">
        <v>1164.614050303556</v>
      </c>
      <c r="G3326">
        <v>12</v>
      </c>
      <c r="H3326">
        <v>12</v>
      </c>
      <c r="I3326" s="167">
        <v>1162.5328953398009</v>
      </c>
      <c r="J3326" s="22">
        <v>0.99821300888203035</v>
      </c>
      <c r="K3326" s="22" t="s">
        <v>405</v>
      </c>
      <c r="L3326" s="22" t="s">
        <v>58</v>
      </c>
      <c r="M3326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26" s="24" t="str">
        <f>IFERROR(IF(Table1[[#This Row],[Medicare Rate in CR]]&gt;0,"Y","N"),"N")</f>
        <v>Y</v>
      </c>
      <c r="O3326" s="166">
        <f>Table1[[#This Row],[Medicare Rate in CR]]*Table1[[#This Row],[SumOfUnits]]*Table1[[#This Row],[Actuarial Factor 06/20/2023]]</f>
        <v>2634.6834156432305</v>
      </c>
      <c r="P33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2634.6834156432305</v>
      </c>
      <c r="Q3326" s="166">
        <f>Table1[[#This Row],[Trended Medicare Pricing for all RHCs]]-Table1[[#This Row],[SumOfSFY24 Estimated Payment 5/04/23]]</f>
        <v>1472.1505203034296</v>
      </c>
      <c r="R3326" s="24">
        <f>Table1[[#This Row],[SumOfUnits]]*Table1[[#This Row],[Actuarial Factor 06/20/2023]]</f>
        <v>11.978556106584364</v>
      </c>
      <c r="S3326" s="23"/>
    </row>
    <row r="3327" spans="1:19" x14ac:dyDescent="0.25">
      <c r="A3327" s="192" t="s">
        <v>403</v>
      </c>
      <c r="B3327" s="193" t="s">
        <v>404</v>
      </c>
      <c r="C3327" s="192" t="s">
        <v>72</v>
      </c>
      <c r="D3327" s="192" t="s">
        <v>31</v>
      </c>
      <c r="E3327" s="192" t="s">
        <v>69</v>
      </c>
      <c r="F3327" s="194">
        <v>873.46053772766709</v>
      </c>
      <c r="G3327">
        <v>9</v>
      </c>
      <c r="H3327">
        <v>9</v>
      </c>
      <c r="I3327" s="167">
        <v>906.03576689350382</v>
      </c>
      <c r="J3327" s="22">
        <v>1.0372944486428455</v>
      </c>
      <c r="K3327" s="22" t="s">
        <v>405</v>
      </c>
      <c r="L3327" s="22" t="s">
        <v>58</v>
      </c>
      <c r="M3327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27" s="24" t="str">
        <f>IFERROR(IF(Table1[[#This Row],[Medicare Rate in CR]]&gt;0,"Y","N"),"N")</f>
        <v>Y</v>
      </c>
      <c r="O3327" s="166">
        <f>Table1[[#This Row],[Medicare Rate in CR]]*Table1[[#This Row],[SumOfUnits]]*Table1[[#This Row],[Actuarial Factor 06/20/2023]]</f>
        <v>2053.3762258109446</v>
      </c>
      <c r="P33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2053.3762258109446</v>
      </c>
      <c r="Q3327" s="166">
        <f>Table1[[#This Row],[Trended Medicare Pricing for all RHCs]]-Table1[[#This Row],[SumOfSFY24 Estimated Payment 5/04/23]]</f>
        <v>1147.3404589174406</v>
      </c>
      <c r="R3327" s="24">
        <f>Table1[[#This Row],[SumOfUnits]]*Table1[[#This Row],[Actuarial Factor 06/20/2023]]</f>
        <v>9.3356500377856086</v>
      </c>
      <c r="S3327" s="23"/>
    </row>
    <row r="3328" spans="1:19" x14ac:dyDescent="0.25">
      <c r="A3328" s="192" t="s">
        <v>403</v>
      </c>
      <c r="B3328" s="193" t="s">
        <v>404</v>
      </c>
      <c r="C3328" s="192" t="s">
        <v>75</v>
      </c>
      <c r="D3328" s="192" t="s">
        <v>30</v>
      </c>
      <c r="E3328" s="192" t="s">
        <v>60</v>
      </c>
      <c r="F3328" s="194">
        <v>97.051170858629661</v>
      </c>
      <c r="G3328">
        <v>1</v>
      </c>
      <c r="H3328">
        <v>1</v>
      </c>
      <c r="I3328" s="167">
        <v>84.715194027087492</v>
      </c>
      <c r="J3328" s="22">
        <v>0.87289203497079426</v>
      </c>
      <c r="K3328" s="22" t="s">
        <v>405</v>
      </c>
      <c r="L3328" s="22" t="s">
        <v>58</v>
      </c>
      <c r="M3328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28" s="24" t="str">
        <f>IFERROR(IF(Table1[[#This Row],[Medicare Rate in CR]]&gt;0,"Y","N"),"N")</f>
        <v>Y</v>
      </c>
      <c r="O3328" s="166">
        <f>Table1[[#This Row],[Medicare Rate in CR]]*Table1[[#This Row],[SumOfUnits]]*Table1[[#This Row],[Actuarial Factor 06/20/2023]]</f>
        <v>191.9926030918262</v>
      </c>
      <c r="P33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191.9926030918262</v>
      </c>
      <c r="Q3328" s="166">
        <f>Table1[[#This Row],[Trended Medicare Pricing for all RHCs]]-Table1[[#This Row],[SumOfSFY24 Estimated Payment 5/04/23]]</f>
        <v>107.27740906473871</v>
      </c>
      <c r="R3328" s="24">
        <f>Table1[[#This Row],[SumOfUnits]]*Table1[[#This Row],[Actuarial Factor 06/20/2023]]</f>
        <v>0.87289203497079426</v>
      </c>
      <c r="S3328" s="23"/>
    </row>
    <row r="3329" spans="1:19" x14ac:dyDescent="0.25">
      <c r="A3329" s="192" t="s">
        <v>403</v>
      </c>
      <c r="B3329" s="193" t="s">
        <v>404</v>
      </c>
      <c r="C3329" s="192" t="s">
        <v>75</v>
      </c>
      <c r="D3329" s="192" t="s">
        <v>31</v>
      </c>
      <c r="E3329" s="192" t="s">
        <v>74</v>
      </c>
      <c r="F3329" s="194">
        <v>291.15351257588895</v>
      </c>
      <c r="G3329">
        <v>3</v>
      </c>
      <c r="H3329">
        <v>3</v>
      </c>
      <c r="I3329" s="167">
        <v>344.75911796387624</v>
      </c>
      <c r="J3329" s="22">
        <v>1.1841145755506386</v>
      </c>
      <c r="K3329" s="22" t="s">
        <v>405</v>
      </c>
      <c r="L3329" s="22" t="s">
        <v>58</v>
      </c>
      <c r="M3329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29" s="24" t="str">
        <f>IFERROR(IF(Table1[[#This Row],[Medicare Rate in CR]]&gt;0,"Y","N"),"N")</f>
        <v>Y</v>
      </c>
      <c r="O3329" s="166">
        <f>Table1[[#This Row],[Medicare Rate in CR]]*Table1[[#This Row],[SumOfUnits]]*Table1[[#This Row],[Actuarial Factor 06/20/2023]]</f>
        <v>781.33800267708875</v>
      </c>
      <c r="P33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781.33800267708875</v>
      </c>
      <c r="Q3329" s="166">
        <f>Table1[[#This Row],[Trended Medicare Pricing for all RHCs]]-Table1[[#This Row],[SumOfSFY24 Estimated Payment 5/04/23]]</f>
        <v>436.57888471321252</v>
      </c>
      <c r="R3329" s="24">
        <f>Table1[[#This Row],[SumOfUnits]]*Table1[[#This Row],[Actuarial Factor 06/20/2023]]</f>
        <v>3.552343726651916</v>
      </c>
      <c r="S3329" s="23"/>
    </row>
    <row r="3330" spans="1:19" x14ac:dyDescent="0.25">
      <c r="A3330" s="192" t="s">
        <v>403</v>
      </c>
      <c r="B3330" s="193" t="s">
        <v>404</v>
      </c>
      <c r="C3330" s="192" t="s">
        <v>75</v>
      </c>
      <c r="D3330" s="192" t="s">
        <v>31</v>
      </c>
      <c r="E3330" s="192" t="s">
        <v>69</v>
      </c>
      <c r="F3330" s="194">
        <v>194.10234171725932</v>
      </c>
      <c r="G3330">
        <v>2</v>
      </c>
      <c r="H3330">
        <v>2</v>
      </c>
      <c r="I3330" s="167">
        <v>216.41300836686645</v>
      </c>
      <c r="J3330" s="22">
        <v>1.1149428000312647</v>
      </c>
      <c r="K3330" s="22" t="s">
        <v>405</v>
      </c>
      <c r="L3330" s="22" t="s">
        <v>58</v>
      </c>
      <c r="M3330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30" s="24" t="str">
        <f>IFERROR(IF(Table1[[#This Row],[Medicare Rate in CR]]&gt;0,"Y","N"),"N")</f>
        <v>Y</v>
      </c>
      <c r="O3330" s="166">
        <f>Table1[[#This Row],[Medicare Rate in CR]]*Table1[[#This Row],[SumOfUnits]]*Table1[[#This Row],[Actuarial Factor 06/20/2023]]</f>
        <v>490.46333773375329</v>
      </c>
      <c r="P33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490.46333773375329</v>
      </c>
      <c r="Q3330" s="166">
        <f>Table1[[#This Row],[Trended Medicare Pricing for all RHCs]]-Table1[[#This Row],[SumOfSFY24 Estimated Payment 5/04/23]]</f>
        <v>274.05032936688684</v>
      </c>
      <c r="R3330" s="24">
        <f>Table1[[#This Row],[SumOfUnits]]*Table1[[#This Row],[Actuarial Factor 06/20/2023]]</f>
        <v>2.2298856000625293</v>
      </c>
      <c r="S3330" s="23"/>
    </row>
    <row r="3331" spans="1:19" x14ac:dyDescent="0.25">
      <c r="A3331" s="192" t="s">
        <v>403</v>
      </c>
      <c r="B3331" s="193" t="s">
        <v>404</v>
      </c>
      <c r="C3331" s="192" t="s">
        <v>78</v>
      </c>
      <c r="D3331" s="192" t="s">
        <v>30</v>
      </c>
      <c r="E3331" s="192" t="s">
        <v>56</v>
      </c>
      <c r="F3331" s="194">
        <v>4435.8966946130877</v>
      </c>
      <c r="G3331">
        <v>27</v>
      </c>
      <c r="H3331">
        <v>27</v>
      </c>
      <c r="I3331" s="167">
        <v>4732.9823776210851</v>
      </c>
      <c r="J3331" s="22">
        <v>1.0669730842399407</v>
      </c>
      <c r="K3331" s="22" t="s">
        <v>405</v>
      </c>
      <c r="L3331" s="22" t="s">
        <v>58</v>
      </c>
      <c r="M3331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31" s="24" t="str">
        <f>IFERROR(IF(Table1[[#This Row],[Medicare Rate in CR]]&gt;0,"Y","N"),"N")</f>
        <v>Y</v>
      </c>
      <c r="O3331" s="166">
        <f>Table1[[#This Row],[Medicare Rate in CR]]*Table1[[#This Row],[SumOfUnits]]*Table1[[#This Row],[Actuarial Factor 06/20/2023]]</f>
        <v>6336.3797067215237</v>
      </c>
      <c r="P33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6336.3797067215237</v>
      </c>
      <c r="Q3331" s="166">
        <f>Table1[[#This Row],[Trended Medicare Pricing for all RHCs]]-Table1[[#This Row],[SumOfSFY24 Estimated Payment 5/04/23]]</f>
        <v>1603.3973291004386</v>
      </c>
      <c r="R3331" s="24">
        <f>Table1[[#This Row],[SumOfUnits]]*Table1[[#This Row],[Actuarial Factor 06/20/2023]]</f>
        <v>28.808273274478399</v>
      </c>
      <c r="S3331" s="23"/>
    </row>
    <row r="3332" spans="1:19" x14ac:dyDescent="0.25">
      <c r="A3332" s="192" t="s">
        <v>403</v>
      </c>
      <c r="B3332" s="193" t="s">
        <v>404</v>
      </c>
      <c r="C3332" s="192" t="s">
        <v>78</v>
      </c>
      <c r="D3332" s="192" t="s">
        <v>30</v>
      </c>
      <c r="E3332" s="192" t="s">
        <v>59</v>
      </c>
      <c r="F3332" s="194">
        <v>31382.143201310511</v>
      </c>
      <c r="G3332">
        <v>196</v>
      </c>
      <c r="H3332">
        <v>196</v>
      </c>
      <c r="I3332" s="167">
        <v>29310.361894487</v>
      </c>
      <c r="J3332" s="22">
        <v>0.93398216006047052</v>
      </c>
      <c r="K3332" s="22" t="s">
        <v>405</v>
      </c>
      <c r="L3332" s="22" t="s">
        <v>58</v>
      </c>
      <c r="M3332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32" s="24" t="str">
        <f>IFERROR(IF(Table1[[#This Row],[Medicare Rate in CR]]&gt;0,"Y","N"),"N")</f>
        <v>Y</v>
      </c>
      <c r="O3332" s="166">
        <f>Table1[[#This Row],[Medicare Rate in CR]]*Table1[[#This Row],[SumOfUnits]]*Table1[[#This Row],[Actuarial Factor 06/20/2023]]</f>
        <v>40264.157716638896</v>
      </c>
      <c r="P33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40264.157716638896</v>
      </c>
      <c r="Q3332" s="166">
        <f>Table1[[#This Row],[Trended Medicare Pricing for all RHCs]]-Table1[[#This Row],[SumOfSFY24 Estimated Payment 5/04/23]]</f>
        <v>10953.795822151897</v>
      </c>
      <c r="R3332" s="24">
        <f>Table1[[#This Row],[SumOfUnits]]*Table1[[#This Row],[Actuarial Factor 06/20/2023]]</f>
        <v>183.06050337185223</v>
      </c>
      <c r="S3332" s="23"/>
    </row>
    <row r="3333" spans="1:19" x14ac:dyDescent="0.25">
      <c r="A3333" s="192" t="s">
        <v>403</v>
      </c>
      <c r="B3333" s="193" t="s">
        <v>404</v>
      </c>
      <c r="C3333" s="192" t="s">
        <v>78</v>
      </c>
      <c r="D3333" s="192" t="s">
        <v>30</v>
      </c>
      <c r="E3333" s="192" t="s">
        <v>60</v>
      </c>
      <c r="F3333" s="194">
        <v>22418.271176640646</v>
      </c>
      <c r="G3333">
        <v>160</v>
      </c>
      <c r="H3333">
        <v>160</v>
      </c>
      <c r="I3333" s="167">
        <v>18372.688374221096</v>
      </c>
      <c r="J3333" s="22">
        <v>0.81954082138880713</v>
      </c>
      <c r="K3333" s="22" t="s">
        <v>405</v>
      </c>
      <c r="L3333" s="22" t="s">
        <v>58</v>
      </c>
      <c r="M3333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33" s="24" t="str">
        <f>IFERROR(IF(Table1[[#This Row],[Medicare Rate in CR]]&gt;0,"Y","N"),"N")</f>
        <v>Y</v>
      </c>
      <c r="O3333" s="166">
        <f>Table1[[#This Row],[Medicare Rate in CR]]*Table1[[#This Row],[SumOfUnits]]*Table1[[#This Row],[Actuarial Factor 06/20/2023]]</f>
        <v>28841.280586314901</v>
      </c>
      <c r="P33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28841.280586314901</v>
      </c>
      <c r="Q3333" s="166">
        <f>Table1[[#This Row],[Trended Medicare Pricing for all RHCs]]-Table1[[#This Row],[SumOfSFY24 Estimated Payment 5/04/23]]</f>
        <v>10468.592212093805</v>
      </c>
      <c r="R3333" s="24">
        <f>Table1[[#This Row],[SumOfUnits]]*Table1[[#This Row],[Actuarial Factor 06/20/2023]]</f>
        <v>131.12653142220915</v>
      </c>
      <c r="S3333" s="23"/>
    </row>
    <row r="3334" spans="1:19" x14ac:dyDescent="0.25">
      <c r="A3334" s="192" t="s">
        <v>403</v>
      </c>
      <c r="B3334" s="193" t="s">
        <v>404</v>
      </c>
      <c r="C3334" s="192" t="s">
        <v>78</v>
      </c>
      <c r="D3334" s="192" t="s">
        <v>30</v>
      </c>
      <c r="E3334" s="192" t="s">
        <v>61</v>
      </c>
      <c r="F3334" s="194">
        <v>6541.7172593235009</v>
      </c>
      <c r="G3334">
        <v>38</v>
      </c>
      <c r="H3334">
        <v>38</v>
      </c>
      <c r="I3334" s="167">
        <v>5361.2043359993186</v>
      </c>
      <c r="J3334" s="22">
        <v>0.81954082138880713</v>
      </c>
      <c r="K3334" s="22" t="s">
        <v>405</v>
      </c>
      <c r="L3334" s="22" t="s">
        <v>58</v>
      </c>
      <c r="M3334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34" s="24" t="str">
        <f>IFERROR(IF(Table1[[#This Row],[Medicare Rate in CR]]&gt;0,"Y","N"),"N")</f>
        <v>Y</v>
      </c>
      <c r="O3334" s="166">
        <f>Table1[[#This Row],[Medicare Rate in CR]]*Table1[[#This Row],[SumOfUnits]]*Table1[[#This Row],[Actuarial Factor 06/20/2023]]</f>
        <v>6849.8041392497889</v>
      </c>
      <c r="P33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6849.8041392497889</v>
      </c>
      <c r="Q3334" s="166">
        <f>Table1[[#This Row],[Trended Medicare Pricing for all RHCs]]-Table1[[#This Row],[SumOfSFY24 Estimated Payment 5/04/23]]</f>
        <v>1488.5998032504704</v>
      </c>
      <c r="R3334" s="24">
        <f>Table1[[#This Row],[SumOfUnits]]*Table1[[#This Row],[Actuarial Factor 06/20/2023]]</f>
        <v>31.14255121277467</v>
      </c>
      <c r="S3334" s="23"/>
    </row>
    <row r="3335" spans="1:19" x14ac:dyDescent="0.25">
      <c r="A3335" s="192" t="s">
        <v>403</v>
      </c>
      <c r="B3335" s="193" t="s">
        <v>404</v>
      </c>
      <c r="C3335" s="192" t="s">
        <v>78</v>
      </c>
      <c r="D3335" s="192" t="s">
        <v>30</v>
      </c>
      <c r="E3335" s="192" t="s">
        <v>62</v>
      </c>
      <c r="F3335" s="194">
        <v>71947.190902958682</v>
      </c>
      <c r="G3335">
        <v>471</v>
      </c>
      <c r="H3335">
        <v>471</v>
      </c>
      <c r="I3335" s="167">
        <v>68344.167421708597</v>
      </c>
      <c r="J3335" s="22">
        <v>0.94992127648027569</v>
      </c>
      <c r="K3335" s="22" t="s">
        <v>405</v>
      </c>
      <c r="L3335" s="22" t="s">
        <v>58</v>
      </c>
      <c r="M3335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35" s="24" t="str">
        <f>IFERROR(IF(Table1[[#This Row],[Medicare Rate in CR]]&gt;0,"Y","N"),"N")</f>
        <v>Y</v>
      </c>
      <c r="O3335" s="166">
        <f>Table1[[#This Row],[Medicare Rate in CR]]*Table1[[#This Row],[SumOfUnits]]*Table1[[#This Row],[Actuarial Factor 06/20/2023]]</f>
        <v>98408.472022825052</v>
      </c>
      <c r="P33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98408.472022825052</v>
      </c>
      <c r="Q3335" s="166">
        <f>Table1[[#This Row],[Trended Medicare Pricing for all RHCs]]-Table1[[#This Row],[SumOfSFY24 Estimated Payment 5/04/23]]</f>
        <v>30064.304601116455</v>
      </c>
      <c r="R3335" s="24">
        <f>Table1[[#This Row],[SumOfUnits]]*Table1[[#This Row],[Actuarial Factor 06/20/2023]]</f>
        <v>447.41292122220983</v>
      </c>
      <c r="S3335" s="23"/>
    </row>
    <row r="3336" spans="1:19" x14ac:dyDescent="0.25">
      <c r="A3336" s="192" t="s">
        <v>403</v>
      </c>
      <c r="B3336" s="193" t="s">
        <v>404</v>
      </c>
      <c r="C3336" s="192" t="s">
        <v>78</v>
      </c>
      <c r="D3336" s="192" t="s">
        <v>30</v>
      </c>
      <c r="E3336" s="192" t="s">
        <v>63</v>
      </c>
      <c r="F3336" s="194">
        <v>9798.4292184639198</v>
      </c>
      <c r="G3336">
        <v>81</v>
      </c>
      <c r="H3336">
        <v>81</v>
      </c>
      <c r="I3336" s="167">
        <v>9176.2841068453763</v>
      </c>
      <c r="J3336" s="22">
        <v>0.93650562781571278</v>
      </c>
      <c r="K3336" s="22" t="s">
        <v>405</v>
      </c>
      <c r="L3336" s="22" t="s">
        <v>58</v>
      </c>
      <c r="M3336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36" s="24" t="str">
        <f>IFERROR(IF(Table1[[#This Row],[Medicare Rate in CR]]&gt;0,"Y","N"),"N")</f>
        <v>Y</v>
      </c>
      <c r="O3336" s="166">
        <f>Table1[[#This Row],[Medicare Rate in CR]]*Table1[[#This Row],[SumOfUnits]]*Table1[[#This Row],[Actuarial Factor 06/20/2023]]</f>
        <v>16684.737439883349</v>
      </c>
      <c r="P33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16684.737439883349</v>
      </c>
      <c r="Q3336" s="166">
        <f>Table1[[#This Row],[Trended Medicare Pricing for all RHCs]]-Table1[[#This Row],[SumOfSFY24 Estimated Payment 5/04/23]]</f>
        <v>7508.4533330379727</v>
      </c>
      <c r="R3336" s="24">
        <f>Table1[[#This Row],[SumOfUnits]]*Table1[[#This Row],[Actuarial Factor 06/20/2023]]</f>
        <v>75.856955853072733</v>
      </c>
      <c r="S3336" s="23"/>
    </row>
    <row r="3337" spans="1:19" x14ac:dyDescent="0.25">
      <c r="A3337" s="192" t="s">
        <v>403</v>
      </c>
      <c r="B3337" s="193" t="s">
        <v>404</v>
      </c>
      <c r="C3337" s="192" t="s">
        <v>78</v>
      </c>
      <c r="D3337" s="192" t="s">
        <v>30</v>
      </c>
      <c r="E3337" s="192" t="s">
        <v>64</v>
      </c>
      <c r="F3337" s="194">
        <v>30862.32051652687</v>
      </c>
      <c r="G3337">
        <v>168</v>
      </c>
      <c r="H3337">
        <v>168</v>
      </c>
      <c r="I3337" s="167">
        <v>28034.944800908881</v>
      </c>
      <c r="J3337" s="22">
        <v>0.90838745537284149</v>
      </c>
      <c r="K3337" s="22" t="s">
        <v>405</v>
      </c>
      <c r="L3337" s="22" t="s">
        <v>58</v>
      </c>
      <c r="M3337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37" s="24" t="str">
        <f>IFERROR(IF(Table1[[#This Row],[Medicare Rate in CR]]&gt;0,"Y","N"),"N")</f>
        <v>Y</v>
      </c>
      <c r="O3337" s="166">
        <f>Table1[[#This Row],[Medicare Rate in CR]]*Table1[[#This Row],[SumOfUnits]]*Table1[[#This Row],[Actuarial Factor 06/20/2023]]</f>
        <v>33566.369895955089</v>
      </c>
      <c r="P33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33566.369895955089</v>
      </c>
      <c r="Q3337" s="166">
        <f>Table1[[#This Row],[Trended Medicare Pricing for all RHCs]]-Table1[[#This Row],[SumOfSFY24 Estimated Payment 5/04/23]]</f>
        <v>5531.4250950462083</v>
      </c>
      <c r="R3337" s="24">
        <f>Table1[[#This Row],[SumOfUnits]]*Table1[[#This Row],[Actuarial Factor 06/20/2023]]</f>
        <v>152.60909250263737</v>
      </c>
      <c r="S3337" s="23"/>
    </row>
    <row r="3338" spans="1:19" x14ac:dyDescent="0.25">
      <c r="A3338" s="192" t="s">
        <v>403</v>
      </c>
      <c r="B3338" s="193" t="s">
        <v>404</v>
      </c>
      <c r="C3338" s="192" t="s">
        <v>78</v>
      </c>
      <c r="D3338" s="192" t="s">
        <v>30</v>
      </c>
      <c r="E3338" s="192" t="s">
        <v>77</v>
      </c>
      <c r="F3338" s="194">
        <v>4559.5258745302108</v>
      </c>
      <c r="G3338">
        <v>30</v>
      </c>
      <c r="H3338">
        <v>30</v>
      </c>
      <c r="I3338" s="167">
        <v>5789.6191619219744</v>
      </c>
      <c r="J3338" s="22">
        <v>1.2697853507670918</v>
      </c>
      <c r="K3338" s="22" t="s">
        <v>405</v>
      </c>
      <c r="L3338" s="22" t="s">
        <v>58</v>
      </c>
      <c r="M3338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38" s="24" t="str">
        <f>IFERROR(IF(Table1[[#This Row],[Medicare Rate in CR]]&gt;0,"Y","N"),"N")</f>
        <v>Y</v>
      </c>
      <c r="O3338" s="166">
        <f>Table1[[#This Row],[Medicare Rate in CR]]*Table1[[#This Row],[SumOfUnits]]*Table1[[#This Row],[Actuarial Factor 06/20/2023]]</f>
        <v>8378.6786370366553</v>
      </c>
      <c r="P33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8378.6786370366553</v>
      </c>
      <c r="Q3338" s="166">
        <f>Table1[[#This Row],[Trended Medicare Pricing for all RHCs]]-Table1[[#This Row],[SumOfSFY24 Estimated Payment 5/04/23]]</f>
        <v>2589.0594751146809</v>
      </c>
      <c r="R3338" s="24">
        <f>Table1[[#This Row],[SumOfUnits]]*Table1[[#This Row],[Actuarial Factor 06/20/2023]]</f>
        <v>38.093560523012755</v>
      </c>
      <c r="S3338" s="23"/>
    </row>
    <row r="3339" spans="1:19" x14ac:dyDescent="0.25">
      <c r="A3339" s="192" t="s">
        <v>403</v>
      </c>
      <c r="B3339" s="193" t="s">
        <v>404</v>
      </c>
      <c r="C3339" s="192" t="s">
        <v>78</v>
      </c>
      <c r="D3339" s="192" t="s">
        <v>32</v>
      </c>
      <c r="E3339" s="192" t="s">
        <v>94</v>
      </c>
      <c r="F3339" s="194">
        <v>384.67765250072273</v>
      </c>
      <c r="G3339">
        <v>4</v>
      </c>
      <c r="H3339">
        <v>4</v>
      </c>
      <c r="I3339" s="167">
        <v>407.70076382083153</v>
      </c>
      <c r="J3339" s="22">
        <v>1.0598503998619091</v>
      </c>
      <c r="K3339" s="22" t="s">
        <v>405</v>
      </c>
      <c r="L3339" s="22" t="s">
        <v>58</v>
      </c>
      <c r="M3339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39" s="24" t="str">
        <f>IFERROR(IF(Table1[[#This Row],[Medicare Rate in CR]]&gt;0,"Y","N"),"N")</f>
        <v>Y</v>
      </c>
      <c r="O3339" s="166">
        <f>Table1[[#This Row],[Medicare Rate in CR]]*Table1[[#This Row],[SumOfUnits]]*Table1[[#This Row],[Actuarial Factor 06/20/2023]]</f>
        <v>932.45638179850755</v>
      </c>
      <c r="P33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932.45638179850755</v>
      </c>
      <c r="Q3339" s="166">
        <f>Table1[[#This Row],[Trended Medicare Pricing for all RHCs]]-Table1[[#This Row],[SumOfSFY24 Estimated Payment 5/04/23]]</f>
        <v>524.75561797767602</v>
      </c>
      <c r="R3339" s="24">
        <f>Table1[[#This Row],[SumOfUnits]]*Table1[[#This Row],[Actuarial Factor 06/20/2023]]</f>
        <v>4.2394015994476364</v>
      </c>
      <c r="S3339" s="23"/>
    </row>
    <row r="3340" spans="1:19" x14ac:dyDescent="0.25">
      <c r="A3340" s="192" t="s">
        <v>403</v>
      </c>
      <c r="B3340" s="193" t="s">
        <v>404</v>
      </c>
      <c r="C3340" s="192" t="s">
        <v>78</v>
      </c>
      <c r="D3340" s="192" t="s">
        <v>32</v>
      </c>
      <c r="E3340" s="192" t="s">
        <v>80</v>
      </c>
      <c r="F3340" s="194">
        <v>93.524139924833761</v>
      </c>
      <c r="G3340">
        <v>1</v>
      </c>
      <c r="H3340">
        <v>1</v>
      </c>
      <c r="I3340" s="167">
        <v>120.84800418487687</v>
      </c>
      <c r="J3340" s="22">
        <v>1.2921584125981116</v>
      </c>
      <c r="K3340" s="22" t="s">
        <v>405</v>
      </c>
      <c r="L3340" s="22" t="s">
        <v>58</v>
      </c>
      <c r="M3340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40" s="24" t="str">
        <f>IFERROR(IF(Table1[[#This Row],[Medicare Rate in CR]]&gt;0,"Y","N"),"N")</f>
        <v>Y</v>
      </c>
      <c r="O3340" s="166">
        <f>Table1[[#This Row],[Medicare Rate in CR]]*Table1[[#This Row],[SumOfUnits]]*Table1[[#This Row],[Actuarial Factor 06/20/2023]]</f>
        <v>284.21024285095461</v>
      </c>
      <c r="P33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284.21024285095461</v>
      </c>
      <c r="Q3340" s="166">
        <f>Table1[[#This Row],[Trended Medicare Pricing for all RHCs]]-Table1[[#This Row],[SumOfSFY24 Estimated Payment 5/04/23]]</f>
        <v>163.36223866607776</v>
      </c>
      <c r="R3340" s="24">
        <f>Table1[[#This Row],[SumOfUnits]]*Table1[[#This Row],[Actuarial Factor 06/20/2023]]</f>
        <v>1.2921584125981116</v>
      </c>
      <c r="S3340" s="23"/>
    </row>
    <row r="3341" spans="1:19" x14ac:dyDescent="0.25">
      <c r="A3341" s="192" t="s">
        <v>403</v>
      </c>
      <c r="B3341" s="193" t="s">
        <v>404</v>
      </c>
      <c r="C3341" s="192" t="s">
        <v>78</v>
      </c>
      <c r="D3341" s="192" t="s">
        <v>32</v>
      </c>
      <c r="E3341" s="192" t="s">
        <v>81</v>
      </c>
      <c r="F3341" s="194">
        <v>1261.6652211621856</v>
      </c>
      <c r="G3341">
        <v>13</v>
      </c>
      <c r="H3341">
        <v>13</v>
      </c>
      <c r="I3341" s="167">
        <v>1319.5671719226939</v>
      </c>
      <c r="J3341" s="22">
        <v>1.0458932764328495</v>
      </c>
      <c r="K3341" s="22" t="s">
        <v>405</v>
      </c>
      <c r="L3341" s="22" t="s">
        <v>58</v>
      </c>
      <c r="M3341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41" s="24" t="str">
        <f>IFERROR(IF(Table1[[#This Row],[Medicare Rate in CR]]&gt;0,"Y","N"),"N")</f>
        <v>Y</v>
      </c>
      <c r="O3341" s="166">
        <f>Table1[[#This Row],[Medicare Rate in CR]]*Table1[[#This Row],[SumOfUnits]]*Table1[[#This Row],[Actuarial Factor 06/20/2023]]</f>
        <v>2990.5749399682682</v>
      </c>
      <c r="P33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2990.5749399682682</v>
      </c>
      <c r="Q3341" s="166">
        <f>Table1[[#This Row],[Trended Medicare Pricing for all RHCs]]-Table1[[#This Row],[SumOfSFY24 Estimated Payment 5/04/23]]</f>
        <v>1671.0077680455743</v>
      </c>
      <c r="R3341" s="24">
        <f>Table1[[#This Row],[SumOfUnits]]*Table1[[#This Row],[Actuarial Factor 06/20/2023]]</f>
        <v>13.596612593627043</v>
      </c>
      <c r="S3341" s="23"/>
    </row>
    <row r="3342" spans="1:19" x14ac:dyDescent="0.25">
      <c r="A3342" s="192" t="s">
        <v>403</v>
      </c>
      <c r="B3342" s="193" t="s">
        <v>404</v>
      </c>
      <c r="C3342" s="192" t="s">
        <v>78</v>
      </c>
      <c r="D3342" s="192" t="s">
        <v>32</v>
      </c>
      <c r="E3342" s="192" t="s">
        <v>65</v>
      </c>
      <c r="F3342" s="194">
        <v>7917.6929748482335</v>
      </c>
      <c r="G3342">
        <v>83</v>
      </c>
      <c r="H3342">
        <v>83</v>
      </c>
      <c r="I3342" s="167">
        <v>10489.736183208717</v>
      </c>
      <c r="J3342" s="22">
        <v>1.3248475555355548</v>
      </c>
      <c r="K3342" s="22" t="s">
        <v>405</v>
      </c>
      <c r="L3342" s="22" t="s">
        <v>58</v>
      </c>
      <c r="M3342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42" s="24" t="str">
        <f>IFERROR(IF(Table1[[#This Row],[Medicare Rate in CR]]&gt;0,"Y","N"),"N")</f>
        <v>Y</v>
      </c>
      <c r="O3342" s="166">
        <f>Table1[[#This Row],[Medicare Rate in CR]]*Table1[[#This Row],[SumOfUnits]]*Table1[[#This Row],[Actuarial Factor 06/20/2023]]</f>
        <v>24186.218246723754</v>
      </c>
      <c r="P33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24186.218246723754</v>
      </c>
      <c r="Q3342" s="166">
        <f>Table1[[#This Row],[Trended Medicare Pricing for all RHCs]]-Table1[[#This Row],[SumOfSFY24 Estimated Payment 5/04/23]]</f>
        <v>13696.482063515037</v>
      </c>
      <c r="R3342" s="24">
        <f>Table1[[#This Row],[SumOfUnits]]*Table1[[#This Row],[Actuarial Factor 06/20/2023]]</f>
        <v>109.96234710945104</v>
      </c>
      <c r="S3342" s="23"/>
    </row>
    <row r="3343" spans="1:19" x14ac:dyDescent="0.25">
      <c r="A3343" s="192" t="s">
        <v>403</v>
      </c>
      <c r="B3343" s="193" t="s">
        <v>404</v>
      </c>
      <c r="C3343" s="192" t="s">
        <v>78</v>
      </c>
      <c r="D3343" s="192" t="s">
        <v>32</v>
      </c>
      <c r="E3343" s="192" t="s">
        <v>66</v>
      </c>
      <c r="F3343" s="194">
        <v>5191.3847932928611</v>
      </c>
      <c r="G3343">
        <v>54</v>
      </c>
      <c r="H3343">
        <v>54</v>
      </c>
      <c r="I3343" s="167">
        <v>5584.1304899589395</v>
      </c>
      <c r="J3343" s="22">
        <v>1.0756533588443484</v>
      </c>
      <c r="K3343" s="22" t="s">
        <v>405</v>
      </c>
      <c r="L3343" s="22" t="s">
        <v>58</v>
      </c>
      <c r="M3343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43" s="24" t="str">
        <f>IFERROR(IF(Table1[[#This Row],[Medicare Rate in CR]]&gt;0,"Y","N"),"N")</f>
        <v>Y</v>
      </c>
      <c r="O3343" s="166">
        <f>Table1[[#This Row],[Medicare Rate in CR]]*Table1[[#This Row],[SumOfUnits]]*Table1[[#This Row],[Actuarial Factor 06/20/2023]]</f>
        <v>12775.857639001979</v>
      </c>
      <c r="P33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12775.857639001979</v>
      </c>
      <c r="Q3343" s="166">
        <f>Table1[[#This Row],[Trended Medicare Pricing for all RHCs]]-Table1[[#This Row],[SumOfSFY24 Estimated Payment 5/04/23]]</f>
        <v>7191.7271490430394</v>
      </c>
      <c r="R3343" s="24">
        <f>Table1[[#This Row],[SumOfUnits]]*Table1[[#This Row],[Actuarial Factor 06/20/2023]]</f>
        <v>58.085281377594818</v>
      </c>
      <c r="S3343" s="23"/>
    </row>
    <row r="3344" spans="1:19" x14ac:dyDescent="0.25">
      <c r="A3344" s="192" t="s">
        <v>403</v>
      </c>
      <c r="B3344" s="193" t="s">
        <v>404</v>
      </c>
      <c r="C3344" s="192" t="s">
        <v>78</v>
      </c>
      <c r="D3344" s="192" t="s">
        <v>31</v>
      </c>
      <c r="E3344" s="192" t="s">
        <v>67</v>
      </c>
      <c r="F3344" s="194">
        <v>2038.0745880312222</v>
      </c>
      <c r="G3344">
        <v>21</v>
      </c>
      <c r="H3344">
        <v>21</v>
      </c>
      <c r="I3344" s="167">
        <v>2141.1026725292654</v>
      </c>
      <c r="J3344" s="22">
        <v>1.0505516751462802</v>
      </c>
      <c r="K3344" s="22" t="s">
        <v>405</v>
      </c>
      <c r="L3344" s="22" t="s">
        <v>58</v>
      </c>
      <c r="M3344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44" s="24" t="str">
        <f>IFERROR(IF(Table1[[#This Row],[Medicare Rate in CR]]&gt;0,"Y","N"),"N")</f>
        <v>Y</v>
      </c>
      <c r="O3344" s="166">
        <f>Table1[[#This Row],[Medicare Rate in CR]]*Table1[[#This Row],[SumOfUnits]]*Table1[[#This Row],[Actuarial Factor 06/20/2023]]</f>
        <v>4852.4456599169107</v>
      </c>
      <c r="P33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4852.4456599169107</v>
      </c>
      <c r="Q3344" s="166">
        <f>Table1[[#This Row],[Trended Medicare Pricing for all RHCs]]-Table1[[#This Row],[SumOfSFY24 Estimated Payment 5/04/23]]</f>
        <v>2711.3429873876453</v>
      </c>
      <c r="R3344" s="24">
        <f>Table1[[#This Row],[SumOfUnits]]*Table1[[#This Row],[Actuarial Factor 06/20/2023]]</f>
        <v>22.061585178071883</v>
      </c>
      <c r="S3344" s="23"/>
    </row>
    <row r="3345" spans="1:19" x14ac:dyDescent="0.25">
      <c r="A3345" s="192" t="s">
        <v>403</v>
      </c>
      <c r="B3345" s="193" t="s">
        <v>404</v>
      </c>
      <c r="C3345" s="192" t="s">
        <v>78</v>
      </c>
      <c r="D3345" s="192" t="s">
        <v>31</v>
      </c>
      <c r="E3345" s="192" t="s">
        <v>82</v>
      </c>
      <c r="F3345" s="194">
        <v>1164.614050303556</v>
      </c>
      <c r="G3345">
        <v>12</v>
      </c>
      <c r="H3345">
        <v>12</v>
      </c>
      <c r="I3345" s="167">
        <v>1285.6136237915778</v>
      </c>
      <c r="J3345" s="22">
        <v>1.1038967145008109</v>
      </c>
      <c r="K3345" s="22" t="s">
        <v>405</v>
      </c>
      <c r="L3345" s="22" t="s">
        <v>58</v>
      </c>
      <c r="M3345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45" s="24" t="str">
        <f>IFERROR(IF(Table1[[#This Row],[Medicare Rate in CR]]&gt;0,"Y","N"),"N")</f>
        <v>Y</v>
      </c>
      <c r="O3345" s="166">
        <f>Table1[[#This Row],[Medicare Rate in CR]]*Table1[[#This Row],[SumOfUnits]]*Table1[[#This Row],[Actuarial Factor 06/20/2023]]</f>
        <v>2913.6249882534398</v>
      </c>
      <c r="P33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2913.6249882534398</v>
      </c>
      <c r="Q3345" s="166">
        <f>Table1[[#This Row],[Trended Medicare Pricing for all RHCs]]-Table1[[#This Row],[SumOfSFY24 Estimated Payment 5/04/23]]</f>
        <v>1628.0113644618621</v>
      </c>
      <c r="R3345" s="24">
        <f>Table1[[#This Row],[SumOfUnits]]*Table1[[#This Row],[Actuarial Factor 06/20/2023]]</f>
        <v>13.246760574009731</v>
      </c>
      <c r="S3345" s="23"/>
    </row>
    <row r="3346" spans="1:19" x14ac:dyDescent="0.25">
      <c r="A3346" s="192" t="s">
        <v>403</v>
      </c>
      <c r="B3346" s="193" t="s">
        <v>404</v>
      </c>
      <c r="C3346" s="192" t="s">
        <v>78</v>
      </c>
      <c r="D3346" s="192" t="s">
        <v>31</v>
      </c>
      <c r="E3346" s="192" t="s">
        <v>68</v>
      </c>
      <c r="F3346" s="194">
        <v>2232.1769297484816</v>
      </c>
      <c r="G3346">
        <v>23</v>
      </c>
      <c r="H3346">
        <v>23</v>
      </c>
      <c r="I3346" s="167">
        <v>2124.309538264858</v>
      </c>
      <c r="J3346" s="22">
        <v>0.95167614625612229</v>
      </c>
      <c r="K3346" s="22" t="s">
        <v>405</v>
      </c>
      <c r="L3346" s="22" t="s">
        <v>58</v>
      </c>
      <c r="M3346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46" s="24" t="str">
        <f>IFERROR(IF(Table1[[#This Row],[Medicare Rate in CR]]&gt;0,"Y","N"),"N")</f>
        <v>Y</v>
      </c>
      <c r="O3346" s="166">
        <f>Table1[[#This Row],[Medicare Rate in CR]]*Table1[[#This Row],[SumOfUnits]]*Table1[[#This Row],[Actuarial Factor 06/20/2023]]</f>
        <v>4814.3868724877839</v>
      </c>
      <c r="P33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4814.3868724877839</v>
      </c>
      <c r="Q3346" s="166">
        <f>Table1[[#This Row],[Trended Medicare Pricing for all RHCs]]-Table1[[#This Row],[SumOfSFY24 Estimated Payment 5/04/23]]</f>
        <v>2690.0773342229259</v>
      </c>
      <c r="R3346" s="24">
        <f>Table1[[#This Row],[SumOfUnits]]*Table1[[#This Row],[Actuarial Factor 06/20/2023]]</f>
        <v>21.888551363890812</v>
      </c>
      <c r="S3346" s="23"/>
    </row>
    <row r="3347" spans="1:19" x14ac:dyDescent="0.25">
      <c r="A3347" s="192" t="s">
        <v>403</v>
      </c>
      <c r="B3347" s="193" t="s">
        <v>404</v>
      </c>
      <c r="C3347" s="192" t="s">
        <v>78</v>
      </c>
      <c r="D3347" s="192" t="s">
        <v>31</v>
      </c>
      <c r="E3347" s="192" t="s">
        <v>74</v>
      </c>
      <c r="F3347" s="194">
        <v>45398.814686325401</v>
      </c>
      <c r="G3347">
        <v>468</v>
      </c>
      <c r="H3347">
        <v>468</v>
      </c>
      <c r="I3347" s="167">
        <v>52140.224153625852</v>
      </c>
      <c r="J3347" s="22">
        <v>1.1484930722063771</v>
      </c>
      <c r="K3347" s="22" t="s">
        <v>405</v>
      </c>
      <c r="L3347" s="22" t="s">
        <v>58</v>
      </c>
      <c r="M3347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47" s="24" t="str">
        <f>IFERROR(IF(Table1[[#This Row],[Medicare Rate in CR]]&gt;0,"Y","N"),"N")</f>
        <v>Y</v>
      </c>
      <c r="O3347" s="166">
        <f>Table1[[#This Row],[Medicare Rate in CR]]*Table1[[#This Row],[SumOfUnits]]*Table1[[#This Row],[Actuarial Factor 06/20/2023]]</f>
        <v>118221.97197647895</v>
      </c>
      <c r="P33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118221.97197647895</v>
      </c>
      <c r="Q3347" s="166">
        <f>Table1[[#This Row],[Trended Medicare Pricing for all RHCs]]-Table1[[#This Row],[SumOfSFY24 Estimated Payment 5/04/23]]</f>
        <v>66081.747822853096</v>
      </c>
      <c r="R3347" s="24">
        <f>Table1[[#This Row],[SumOfUnits]]*Table1[[#This Row],[Actuarial Factor 06/20/2023]]</f>
        <v>537.49475779258444</v>
      </c>
      <c r="S3347" s="23"/>
    </row>
    <row r="3348" spans="1:19" x14ac:dyDescent="0.25">
      <c r="A3348" s="192" t="s">
        <v>403</v>
      </c>
      <c r="B3348" s="193" t="s">
        <v>404</v>
      </c>
      <c r="C3348" s="192" t="s">
        <v>78</v>
      </c>
      <c r="D3348" s="192" t="s">
        <v>31</v>
      </c>
      <c r="E3348" s="192" t="s">
        <v>69</v>
      </c>
      <c r="F3348" s="194">
        <v>72757.964729689877</v>
      </c>
      <c r="G3348">
        <v>751</v>
      </c>
      <c r="H3348">
        <v>751</v>
      </c>
      <c r="I3348" s="167">
        <v>77886.979380737044</v>
      </c>
      <c r="J3348" s="22">
        <v>1.0704942018389665</v>
      </c>
      <c r="K3348" s="22" t="s">
        <v>405</v>
      </c>
      <c r="L3348" s="22" t="s">
        <v>58</v>
      </c>
      <c r="M3348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48" s="24" t="str">
        <f>IFERROR(IF(Table1[[#This Row],[Medicare Rate in CR]]&gt;0,"Y","N"),"N")</f>
        <v>Y</v>
      </c>
      <c r="O3348" s="166">
        <f>Table1[[#This Row],[Medicare Rate in CR]]*Table1[[#This Row],[SumOfUnits]]*Table1[[#This Row],[Actuarial Factor 06/20/2023]]</f>
        <v>176826.85497055497</v>
      </c>
      <c r="P33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176826.85497055497</v>
      </c>
      <c r="Q3348" s="166">
        <f>Table1[[#This Row],[Trended Medicare Pricing for all RHCs]]-Table1[[#This Row],[SumOfSFY24 Estimated Payment 5/04/23]]</f>
        <v>98939.875589817922</v>
      </c>
      <c r="R3348" s="24">
        <f>Table1[[#This Row],[SumOfUnits]]*Table1[[#This Row],[Actuarial Factor 06/20/2023]]</f>
        <v>803.94114558106378</v>
      </c>
      <c r="S3348" s="23"/>
    </row>
    <row r="3349" spans="1:19" x14ac:dyDescent="0.25">
      <c r="A3349" s="192" t="s">
        <v>403</v>
      </c>
      <c r="B3349" s="193" t="s">
        <v>404</v>
      </c>
      <c r="C3349" s="192" t="s">
        <v>55</v>
      </c>
      <c r="D3349" s="192" t="s">
        <v>30</v>
      </c>
      <c r="E3349" s="192" t="s">
        <v>60</v>
      </c>
      <c r="F3349" s="194">
        <v>291.15351257588895</v>
      </c>
      <c r="G3349">
        <v>3</v>
      </c>
      <c r="H3349">
        <v>3</v>
      </c>
      <c r="I3349" s="167">
        <v>264.55553801506392</v>
      </c>
      <c r="J3349" s="22">
        <v>0.90864621784738975</v>
      </c>
      <c r="K3349" s="22" t="s">
        <v>405</v>
      </c>
      <c r="L3349" s="22" t="s">
        <v>58</v>
      </c>
      <c r="M3349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49" s="24" t="str">
        <f>IFERROR(IF(Table1[[#This Row],[Medicare Rate in CR]]&gt;0,"Y","N"),"N")</f>
        <v>Y</v>
      </c>
      <c r="O3349" s="166">
        <f>Table1[[#This Row],[Medicare Rate in CR]]*Table1[[#This Row],[SumOfUnits]]*Table1[[#This Row],[Actuarial Factor 06/20/2023]]</f>
        <v>599.57020684660006</v>
      </c>
      <c r="P33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599.57020684660006</v>
      </c>
      <c r="Q3349" s="166">
        <f>Table1[[#This Row],[Trended Medicare Pricing for all RHCs]]-Table1[[#This Row],[SumOfSFY24 Estimated Payment 5/04/23]]</f>
        <v>335.01466883153614</v>
      </c>
      <c r="R3349" s="24">
        <f>Table1[[#This Row],[SumOfUnits]]*Table1[[#This Row],[Actuarial Factor 06/20/2023]]</f>
        <v>2.725938653542169</v>
      </c>
      <c r="S3349" s="23"/>
    </row>
    <row r="3350" spans="1:19" x14ac:dyDescent="0.25">
      <c r="A3350" s="192" t="s">
        <v>403</v>
      </c>
      <c r="B3350" s="193" t="s">
        <v>404</v>
      </c>
      <c r="C3350" s="192" t="s">
        <v>55</v>
      </c>
      <c r="D3350" s="192" t="s">
        <v>30</v>
      </c>
      <c r="E3350" s="192" t="s">
        <v>62</v>
      </c>
      <c r="F3350" s="194">
        <v>291.15351257588895</v>
      </c>
      <c r="G3350">
        <v>3</v>
      </c>
      <c r="H3350">
        <v>3</v>
      </c>
      <c r="I3350" s="167">
        <v>305.33614949225154</v>
      </c>
      <c r="J3350" s="22">
        <v>1.0487118866981413</v>
      </c>
      <c r="K3350" s="22" t="s">
        <v>405</v>
      </c>
      <c r="L3350" s="22" t="s">
        <v>58</v>
      </c>
      <c r="M3350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50" s="24" t="str">
        <f>IFERROR(IF(Table1[[#This Row],[Medicare Rate in CR]]&gt;0,"Y","N"),"N")</f>
        <v>Y</v>
      </c>
      <c r="O3350" s="166">
        <f>Table1[[#This Row],[Medicare Rate in CR]]*Table1[[#This Row],[SumOfUnits]]*Table1[[#This Row],[Actuarial Factor 06/20/2023]]</f>
        <v>691.99253843776842</v>
      </c>
      <c r="P33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691.99253843776842</v>
      </c>
      <c r="Q3350" s="166">
        <f>Table1[[#This Row],[Trended Medicare Pricing for all RHCs]]-Table1[[#This Row],[SumOfSFY24 Estimated Payment 5/04/23]]</f>
        <v>386.65638894551688</v>
      </c>
      <c r="R3350" s="24">
        <f>Table1[[#This Row],[SumOfUnits]]*Table1[[#This Row],[Actuarial Factor 06/20/2023]]</f>
        <v>3.1461356600944237</v>
      </c>
      <c r="S3350" s="23"/>
    </row>
    <row r="3351" spans="1:19" x14ac:dyDescent="0.25">
      <c r="A3351" s="192" t="s">
        <v>403</v>
      </c>
      <c r="B3351" s="193" t="s">
        <v>404</v>
      </c>
      <c r="C3351" s="192" t="s">
        <v>55</v>
      </c>
      <c r="D3351" s="192" t="s">
        <v>30</v>
      </c>
      <c r="E3351" s="192" t="s">
        <v>64</v>
      </c>
      <c r="F3351" s="194">
        <v>93.524139924833761</v>
      </c>
      <c r="G3351">
        <v>1</v>
      </c>
      <c r="H3351">
        <v>1</v>
      </c>
      <c r="I3351" s="167">
        <v>91.691006216128528</v>
      </c>
      <c r="J3351" s="22">
        <v>0.98039935240058296</v>
      </c>
      <c r="K3351" s="22" t="s">
        <v>405</v>
      </c>
      <c r="L3351" s="22" t="s">
        <v>58</v>
      </c>
      <c r="M3351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51" s="24" t="str">
        <f>IFERROR(IF(Table1[[#This Row],[Medicare Rate in CR]]&gt;0,"Y","N"),"N")</f>
        <v>Y</v>
      </c>
      <c r="O3351" s="166">
        <f>Table1[[#This Row],[Medicare Rate in CR]]*Table1[[#This Row],[SumOfUnits]]*Table1[[#This Row],[Actuarial Factor 06/20/2023]]</f>
        <v>215.63883756050822</v>
      </c>
      <c r="P33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215.63883756050822</v>
      </c>
      <c r="Q3351" s="166">
        <f>Table1[[#This Row],[Trended Medicare Pricing for all RHCs]]-Table1[[#This Row],[SumOfSFY24 Estimated Payment 5/04/23]]</f>
        <v>123.94783134437969</v>
      </c>
      <c r="R3351" s="24">
        <f>Table1[[#This Row],[SumOfUnits]]*Table1[[#This Row],[Actuarial Factor 06/20/2023]]</f>
        <v>0.98039935240058296</v>
      </c>
      <c r="S3351" s="23"/>
    </row>
    <row r="3352" spans="1:19" x14ac:dyDescent="0.25">
      <c r="A3352" s="192" t="s">
        <v>403</v>
      </c>
      <c r="B3352" s="193" t="s">
        <v>404</v>
      </c>
      <c r="C3352" s="192" t="s">
        <v>55</v>
      </c>
      <c r="D3352" s="192" t="s">
        <v>31</v>
      </c>
      <c r="E3352" s="192" t="s">
        <v>74</v>
      </c>
      <c r="F3352" s="194">
        <v>97.051170858629661</v>
      </c>
      <c r="G3352">
        <v>1</v>
      </c>
      <c r="H3352">
        <v>1</v>
      </c>
      <c r="I3352" s="167">
        <v>100.66637969648647</v>
      </c>
      <c r="J3352" s="22">
        <v>1.0372505432533414</v>
      </c>
      <c r="K3352" s="22" t="s">
        <v>405</v>
      </c>
      <c r="L3352" s="22" t="s">
        <v>58</v>
      </c>
      <c r="M3352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52" s="24" t="str">
        <f>IFERROR(IF(Table1[[#This Row],[Medicare Rate in CR]]&gt;0,"Y","N"),"N")</f>
        <v>Y</v>
      </c>
      <c r="O3352" s="166">
        <f>Table1[[#This Row],[Medicare Rate in CR]]*Table1[[#This Row],[SumOfUnits]]*Table1[[#This Row],[Actuarial Factor 06/20/2023]]</f>
        <v>228.14325698857243</v>
      </c>
      <c r="P33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228.14325698857243</v>
      </c>
      <c r="Q3352" s="166">
        <f>Table1[[#This Row],[Trended Medicare Pricing for all RHCs]]-Table1[[#This Row],[SumOfSFY24 Estimated Payment 5/04/23]]</f>
        <v>127.47687729208596</v>
      </c>
      <c r="R3352" s="24">
        <f>Table1[[#This Row],[SumOfUnits]]*Table1[[#This Row],[Actuarial Factor 06/20/2023]]</f>
        <v>1.0372505432533414</v>
      </c>
      <c r="S3352" s="23"/>
    </row>
    <row r="3353" spans="1:19" x14ac:dyDescent="0.25">
      <c r="A3353" s="192" t="s">
        <v>403</v>
      </c>
      <c r="B3353" s="193" t="s">
        <v>404</v>
      </c>
      <c r="C3353" s="192" t="s">
        <v>84</v>
      </c>
      <c r="D3353" s="192" t="s">
        <v>30</v>
      </c>
      <c r="E3353" s="192" t="s">
        <v>60</v>
      </c>
      <c r="F3353" s="194">
        <v>194.10234171725932</v>
      </c>
      <c r="G3353">
        <v>2</v>
      </c>
      <c r="H3353">
        <v>2</v>
      </c>
      <c r="I3353" s="167">
        <v>186.8817654941418</v>
      </c>
      <c r="J3353" s="22">
        <v>0.96280015913648564</v>
      </c>
      <c r="K3353" s="22" t="s">
        <v>405</v>
      </c>
      <c r="L3353" s="22" t="s">
        <v>58</v>
      </c>
      <c r="M3353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53" s="24" t="str">
        <f>IFERROR(IF(Table1[[#This Row],[Medicare Rate in CR]]&gt;0,"Y","N"),"N")</f>
        <v>Y</v>
      </c>
      <c r="O3353" s="166">
        <f>Table1[[#This Row],[Medicare Rate in CR]]*Table1[[#This Row],[SumOfUnits]]*Table1[[#This Row],[Actuarial Factor 06/20/2023]]</f>
        <v>423.53579000414004</v>
      </c>
      <c r="P33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423.53579000414004</v>
      </c>
      <c r="Q3353" s="166">
        <f>Table1[[#This Row],[Trended Medicare Pricing for all RHCs]]-Table1[[#This Row],[SumOfSFY24 Estimated Payment 5/04/23]]</f>
        <v>236.65402450999824</v>
      </c>
      <c r="R3353" s="24">
        <f>Table1[[#This Row],[SumOfUnits]]*Table1[[#This Row],[Actuarial Factor 06/20/2023]]</f>
        <v>1.9256003182729713</v>
      </c>
      <c r="S3353" s="23"/>
    </row>
    <row r="3354" spans="1:19" x14ac:dyDescent="0.25">
      <c r="A3354" s="192" t="s">
        <v>403</v>
      </c>
      <c r="B3354" s="193" t="s">
        <v>404</v>
      </c>
      <c r="C3354" s="192" t="s">
        <v>84</v>
      </c>
      <c r="D3354" s="192" t="s">
        <v>30</v>
      </c>
      <c r="E3354" s="192" t="s">
        <v>62</v>
      </c>
      <c r="F3354" s="194">
        <v>97.051170858629661</v>
      </c>
      <c r="G3354">
        <v>1</v>
      </c>
      <c r="H3354">
        <v>1</v>
      </c>
      <c r="I3354" s="167">
        <v>107.23998805302249</v>
      </c>
      <c r="J3354" s="22">
        <v>1.1049839698403479</v>
      </c>
      <c r="K3354" s="22" t="s">
        <v>405</v>
      </c>
      <c r="L3354" s="22" t="s">
        <v>58</v>
      </c>
      <c r="M3354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54" s="24" t="str">
        <f>IFERROR(IF(Table1[[#This Row],[Medicare Rate in CR]]&gt;0,"Y","N"),"N")</f>
        <v>Y</v>
      </c>
      <c r="O3354" s="166">
        <f>Table1[[#This Row],[Medicare Rate in CR]]*Table1[[#This Row],[SumOfUnits]]*Table1[[#This Row],[Actuarial Factor 06/20/2023]]</f>
        <v>243.0412241663845</v>
      </c>
      <c r="P33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243.0412241663845</v>
      </c>
      <c r="Q3354" s="166">
        <f>Table1[[#This Row],[Trended Medicare Pricing for all RHCs]]-Table1[[#This Row],[SumOfSFY24 Estimated Payment 5/04/23]]</f>
        <v>135.80123611336199</v>
      </c>
      <c r="R3354" s="24">
        <f>Table1[[#This Row],[SumOfUnits]]*Table1[[#This Row],[Actuarial Factor 06/20/2023]]</f>
        <v>1.1049839698403479</v>
      </c>
      <c r="S3354" s="23"/>
    </row>
    <row r="3355" spans="1:19" x14ac:dyDescent="0.25">
      <c r="A3355" s="192" t="s">
        <v>403</v>
      </c>
      <c r="B3355" s="193" t="s">
        <v>404</v>
      </c>
      <c r="C3355" s="192" t="s">
        <v>85</v>
      </c>
      <c r="D3355" s="192" t="s">
        <v>30</v>
      </c>
      <c r="E3355" s="192" t="s">
        <v>59</v>
      </c>
      <c r="F3355" s="194">
        <v>194.10234171725932</v>
      </c>
      <c r="G3355">
        <v>2</v>
      </c>
      <c r="H3355">
        <v>2</v>
      </c>
      <c r="I3355" s="167">
        <v>174.11147672367696</v>
      </c>
      <c r="J3355" s="22">
        <v>0.89700863566755829</v>
      </c>
      <c r="K3355" s="22" t="s">
        <v>405</v>
      </c>
      <c r="L3355" s="22" t="s">
        <v>58</v>
      </c>
      <c r="M3355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55" s="24" t="str">
        <f>IFERROR(IF(Table1[[#This Row],[Medicare Rate in CR]]&gt;0,"Y","N"),"N")</f>
        <v>Y</v>
      </c>
      <c r="O3355" s="166">
        <f>Table1[[#This Row],[Medicare Rate in CR]]*Table1[[#This Row],[SumOfUnits]]*Table1[[#This Row],[Actuarial Factor 06/20/2023]]</f>
        <v>394.59409883015888</v>
      </c>
      <c r="P33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394.59409883015888</v>
      </c>
      <c r="Q3355" s="166">
        <f>Table1[[#This Row],[Trended Medicare Pricing for all RHCs]]-Table1[[#This Row],[SumOfSFY24 Estimated Payment 5/04/23]]</f>
        <v>220.48262210648193</v>
      </c>
      <c r="R3355" s="24">
        <f>Table1[[#This Row],[SumOfUnits]]*Table1[[#This Row],[Actuarial Factor 06/20/2023]]</f>
        <v>1.7940172713351166</v>
      </c>
      <c r="S3355" s="23"/>
    </row>
    <row r="3356" spans="1:19" x14ac:dyDescent="0.25">
      <c r="A3356" s="192" t="s">
        <v>403</v>
      </c>
      <c r="B3356" s="193" t="s">
        <v>404</v>
      </c>
      <c r="C3356" s="192" t="s">
        <v>85</v>
      </c>
      <c r="D3356" s="192" t="s">
        <v>30</v>
      </c>
      <c r="E3356" s="192" t="s">
        <v>62</v>
      </c>
      <c r="F3356" s="194">
        <v>421.93312132600943</v>
      </c>
      <c r="G3356">
        <v>5</v>
      </c>
      <c r="H3356">
        <v>5</v>
      </c>
      <c r="I3356" s="167">
        <v>385.08679596567617</v>
      </c>
      <c r="J3356" s="22">
        <v>0.91267259312438831</v>
      </c>
      <c r="K3356" s="22" t="s">
        <v>405</v>
      </c>
      <c r="L3356" s="22" t="s">
        <v>58</v>
      </c>
      <c r="M3356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56" s="24" t="str">
        <f>IFERROR(IF(Table1[[#This Row],[Medicare Rate in CR]]&gt;0,"Y","N"),"N")</f>
        <v>Y</v>
      </c>
      <c r="O3356" s="166">
        <f>Table1[[#This Row],[Medicare Rate in CR]]*Table1[[#This Row],[SumOfUnits]]*Table1[[#This Row],[Actuarial Factor 06/20/2023]]</f>
        <v>1003.7116842885461</v>
      </c>
      <c r="P33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1003.7116842885461</v>
      </c>
      <c r="Q3356" s="166">
        <f>Table1[[#This Row],[Trended Medicare Pricing for all RHCs]]-Table1[[#This Row],[SumOfSFY24 Estimated Payment 5/04/23]]</f>
        <v>618.62488832286988</v>
      </c>
      <c r="R3356" s="24">
        <f>Table1[[#This Row],[SumOfUnits]]*Table1[[#This Row],[Actuarial Factor 06/20/2023]]</f>
        <v>4.5633629656219412</v>
      </c>
      <c r="S3356" s="23"/>
    </row>
    <row r="3357" spans="1:19" x14ac:dyDescent="0.25">
      <c r="A3357" s="192" t="s">
        <v>403</v>
      </c>
      <c r="B3357" s="193" t="s">
        <v>404</v>
      </c>
      <c r="C3357" s="192" t="s">
        <v>85</v>
      </c>
      <c r="D3357" s="192" t="s">
        <v>31</v>
      </c>
      <c r="E3357" s="192" t="s">
        <v>74</v>
      </c>
      <c r="F3357" s="194">
        <v>97.051170858629661</v>
      </c>
      <c r="G3357">
        <v>1</v>
      </c>
      <c r="H3357">
        <v>1</v>
      </c>
      <c r="I3357" s="167">
        <v>117.43493042845215</v>
      </c>
      <c r="J3357" s="22">
        <v>1.2100310525827107</v>
      </c>
      <c r="K3357" s="22" t="s">
        <v>405</v>
      </c>
      <c r="L3357" s="22" t="s">
        <v>58</v>
      </c>
      <c r="M3357" s="22" t="str">
        <f>IFERROR(IFERROR(INDEX(FreeStand_Medicare!E:E,MATCH(Table1[[#This Row],[Medicare Number]],FreeStand_Medicare!A:A,0)),INDEX(HospBased_Medicare_CR!F:F,MATCH(Table1[[#This Row],[Medicare Number]],HospBased_Medicare_CR!G:G,0))),0)</f>
        <v>219.95</v>
      </c>
      <c r="N3357" s="24" t="str">
        <f>IFERROR(IF(Table1[[#This Row],[Medicare Rate in CR]]&gt;0,"Y","N"),"N")</f>
        <v>Y</v>
      </c>
      <c r="O3357" s="166">
        <f>Table1[[#This Row],[Medicare Rate in CR]]*Table1[[#This Row],[SumOfUnits]]*Table1[[#This Row],[Actuarial Factor 06/20/2023]]</f>
        <v>266.14633001556723</v>
      </c>
      <c r="P33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266.14633001556723</v>
      </c>
      <c r="Q3357" s="166">
        <f>Table1[[#This Row],[Trended Medicare Pricing for all RHCs]]-Table1[[#This Row],[SumOfSFY24 Estimated Payment 5/04/23]]</f>
        <v>148.71139958711507</v>
      </c>
      <c r="R3357" s="24">
        <f>Table1[[#This Row],[SumOfUnits]]*Table1[[#This Row],[Actuarial Factor 06/20/2023]]</f>
        <v>1.2100310525827107</v>
      </c>
      <c r="S3357" s="23"/>
    </row>
    <row r="3358" spans="1:19" x14ac:dyDescent="0.25">
      <c r="A3358" s="192" t="s">
        <v>406</v>
      </c>
      <c r="B3358" s="193" t="s">
        <v>407</v>
      </c>
      <c r="C3358" s="192" t="s">
        <v>88</v>
      </c>
      <c r="D3358" s="192" t="s">
        <v>30</v>
      </c>
      <c r="E3358" s="192" t="s">
        <v>59</v>
      </c>
      <c r="F3358" s="194">
        <v>500.7805724197745</v>
      </c>
      <c r="G3358">
        <v>3</v>
      </c>
      <c r="H3358">
        <v>3</v>
      </c>
      <c r="I3358" s="167">
        <v>442.69687306658597</v>
      </c>
      <c r="J3358" s="22">
        <v>0.88401367274986775</v>
      </c>
      <c r="K3358" s="22" t="s">
        <v>408</v>
      </c>
      <c r="L3358" s="22" t="s">
        <v>58</v>
      </c>
      <c r="M33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58" s="24" t="str">
        <f>IFERROR(IF(Table1[[#This Row],[Medicare Rate in CR]]&gt;0,"Y","N"),"N")</f>
        <v>N</v>
      </c>
      <c r="O3358" s="166">
        <f>Table1[[#This Row],[Medicare Rate in CR]]*Table1[[#This Row],[SumOfUnits]]*Table1[[#This Row],[Actuarial Factor 06/20/2023]]</f>
        <v>0</v>
      </c>
      <c r="P33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520.00735177921445</v>
      </c>
      <c r="Q3358" s="166">
        <f>Table1[[#This Row],[Trended Medicare Pricing for all RHCs]]-Table1[[#This Row],[SumOfSFY24 Estimated Payment 5/04/23]]</f>
        <v>77.31047871262848</v>
      </c>
      <c r="R3358" s="24">
        <f>Table1[[#This Row],[SumOfUnits]]*Table1[[#This Row],[Actuarial Factor 06/20/2023]]</f>
        <v>2.6520410182496033</v>
      </c>
      <c r="S3358" s="23"/>
    </row>
    <row r="3359" spans="1:19" x14ac:dyDescent="0.25">
      <c r="A3359" s="192" t="s">
        <v>406</v>
      </c>
      <c r="B3359" s="193" t="s">
        <v>407</v>
      </c>
      <c r="C3359" s="192" t="s">
        <v>88</v>
      </c>
      <c r="D3359" s="192" t="s">
        <v>30</v>
      </c>
      <c r="E3359" s="192" t="s">
        <v>63</v>
      </c>
      <c r="F3359" s="194">
        <v>865.51026308181554</v>
      </c>
      <c r="G3359">
        <v>6</v>
      </c>
      <c r="H3359">
        <v>6</v>
      </c>
      <c r="I3359" s="167">
        <v>800.1264320863487</v>
      </c>
      <c r="J3359" s="22">
        <v>0.92445631925535443</v>
      </c>
      <c r="K3359" s="22" t="s">
        <v>408</v>
      </c>
      <c r="L3359" s="22" t="s">
        <v>58</v>
      </c>
      <c r="M33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59" s="24" t="str">
        <f>IFERROR(IF(Table1[[#This Row],[Medicare Rate in CR]]&gt;0,"Y","N"),"N")</f>
        <v>N</v>
      </c>
      <c r="O3359" s="166">
        <f>Table1[[#This Row],[Medicare Rate in CR]]*Table1[[#This Row],[SumOfUnits]]*Table1[[#This Row],[Actuarial Factor 06/20/2023]]</f>
        <v>0</v>
      </c>
      <c r="P33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939.85671088124536</v>
      </c>
      <c r="Q3359" s="166">
        <f>Table1[[#This Row],[Trended Medicare Pricing for all RHCs]]-Table1[[#This Row],[SumOfSFY24 Estimated Payment 5/04/23]]</f>
        <v>139.73027879489666</v>
      </c>
      <c r="R3359" s="24">
        <f>Table1[[#This Row],[SumOfUnits]]*Table1[[#This Row],[Actuarial Factor 06/20/2023]]</f>
        <v>5.5467379155321268</v>
      </c>
      <c r="S3359" s="23"/>
    </row>
    <row r="3360" spans="1:19" x14ac:dyDescent="0.25">
      <c r="A3360" s="192" t="s">
        <v>406</v>
      </c>
      <c r="B3360" s="193" t="s">
        <v>407</v>
      </c>
      <c r="C3360" s="192" t="s">
        <v>88</v>
      </c>
      <c r="D3360" s="192" t="s">
        <v>30</v>
      </c>
      <c r="E3360" s="192" t="s">
        <v>77</v>
      </c>
      <c r="F3360" s="194">
        <v>665.41389611641125</v>
      </c>
      <c r="G3360">
        <v>4</v>
      </c>
      <c r="H3360">
        <v>4</v>
      </c>
      <c r="I3360" s="167">
        <v>943.86789132497768</v>
      </c>
      <c r="J3360" s="22">
        <v>1.4184673581867189</v>
      </c>
      <c r="K3360" s="22" t="s">
        <v>408</v>
      </c>
      <c r="L3360" s="22" t="s">
        <v>58</v>
      </c>
      <c r="M33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60" s="24" t="str">
        <f>IFERROR(IF(Table1[[#This Row],[Medicare Rate in CR]]&gt;0,"Y","N"),"N")</f>
        <v>N</v>
      </c>
      <c r="O3360" s="166">
        <f>Table1[[#This Row],[Medicare Rate in CR]]*Table1[[#This Row],[SumOfUnits]]*Table1[[#This Row],[Actuarial Factor 06/20/2023]]</f>
        <v>0</v>
      </c>
      <c r="P33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1108.7004956628848</v>
      </c>
      <c r="Q3360" s="166">
        <f>Table1[[#This Row],[Trended Medicare Pricing for all RHCs]]-Table1[[#This Row],[SumOfSFY24 Estimated Payment 5/04/23]]</f>
        <v>164.83260433790713</v>
      </c>
      <c r="R3360" s="24">
        <f>Table1[[#This Row],[SumOfUnits]]*Table1[[#This Row],[Actuarial Factor 06/20/2023]]</f>
        <v>5.6738694327468755</v>
      </c>
      <c r="S3360" s="23"/>
    </row>
    <row r="3361" spans="1:19" x14ac:dyDescent="0.25">
      <c r="A3361" s="192" t="s">
        <v>406</v>
      </c>
      <c r="B3361" s="193" t="s">
        <v>407</v>
      </c>
      <c r="C3361" s="192" t="s">
        <v>75</v>
      </c>
      <c r="D3361" s="192" t="s">
        <v>30</v>
      </c>
      <c r="E3361" s="192" t="s">
        <v>59</v>
      </c>
      <c r="F3361" s="194">
        <v>192.03045196106777</v>
      </c>
      <c r="G3361">
        <v>1</v>
      </c>
      <c r="H3361">
        <v>1</v>
      </c>
      <c r="I3361" s="167">
        <v>194.79236712526958</v>
      </c>
      <c r="J3361" s="22">
        <v>1.0143826936613249</v>
      </c>
      <c r="K3361" s="22" t="s">
        <v>408</v>
      </c>
      <c r="L3361" s="22" t="s">
        <v>58</v>
      </c>
      <c r="M33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61" s="24" t="str">
        <f>IFERROR(IF(Table1[[#This Row],[Medicare Rate in CR]]&gt;0,"Y","N"),"N")</f>
        <v>N</v>
      </c>
      <c r="O3361" s="166">
        <f>Table1[[#This Row],[Medicare Rate in CR]]*Table1[[#This Row],[SumOfUnits]]*Table1[[#This Row],[Actuarial Factor 06/20/2023]]</f>
        <v>0</v>
      </c>
      <c r="P33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363.25909115158851</v>
      </c>
      <c r="Q3361" s="166">
        <f>Table1[[#This Row],[Trended Medicare Pricing for all RHCs]]-Table1[[#This Row],[SumOfSFY24 Estimated Payment 5/04/23]]</f>
        <v>168.46672402631893</v>
      </c>
      <c r="R3361" s="24">
        <f>Table1[[#This Row],[SumOfUnits]]*Table1[[#This Row],[Actuarial Factor 06/20/2023]]</f>
        <v>1.0143826936613249</v>
      </c>
      <c r="S3361" s="23"/>
    </row>
    <row r="3362" spans="1:19" x14ac:dyDescent="0.25">
      <c r="A3362" s="192" t="s">
        <v>406</v>
      </c>
      <c r="B3362" s="193" t="s">
        <v>407</v>
      </c>
      <c r="C3362" s="192" t="s">
        <v>75</v>
      </c>
      <c r="D3362" s="192" t="s">
        <v>30</v>
      </c>
      <c r="E3362" s="192" t="s">
        <v>64</v>
      </c>
      <c r="F3362" s="194">
        <v>192.03045196106777</v>
      </c>
      <c r="G3362">
        <v>1</v>
      </c>
      <c r="H3362">
        <v>1</v>
      </c>
      <c r="I3362" s="167">
        <v>197.91129607634937</v>
      </c>
      <c r="J3362" s="22">
        <v>1.0306245392604392</v>
      </c>
      <c r="K3362" s="22" t="s">
        <v>408</v>
      </c>
      <c r="L3362" s="22" t="s">
        <v>58</v>
      </c>
      <c r="M33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62" s="24" t="str">
        <f>IFERROR(IF(Table1[[#This Row],[Medicare Rate in CR]]&gt;0,"Y","N"),"N")</f>
        <v>N</v>
      </c>
      <c r="O3362" s="166">
        <f>Table1[[#This Row],[Medicare Rate in CR]]*Table1[[#This Row],[SumOfUnits]]*Table1[[#This Row],[Actuarial Factor 06/20/2023]]</f>
        <v>0</v>
      </c>
      <c r="P33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369.07543453739999</v>
      </c>
      <c r="Q3362" s="166">
        <f>Table1[[#This Row],[Trended Medicare Pricing for all RHCs]]-Table1[[#This Row],[SumOfSFY24 Estimated Payment 5/04/23]]</f>
        <v>171.16413846105061</v>
      </c>
      <c r="R3362" s="24">
        <f>Table1[[#This Row],[SumOfUnits]]*Table1[[#This Row],[Actuarial Factor 06/20/2023]]</f>
        <v>1.0306245392604392</v>
      </c>
      <c r="S3362" s="23"/>
    </row>
    <row r="3363" spans="1:19" x14ac:dyDescent="0.25">
      <c r="A3363" s="192" t="s">
        <v>406</v>
      </c>
      <c r="B3363" s="193" t="s">
        <v>407</v>
      </c>
      <c r="C3363" s="192" t="s">
        <v>76</v>
      </c>
      <c r="D3363" s="192" t="s">
        <v>30</v>
      </c>
      <c r="E3363" s="192" t="s">
        <v>56</v>
      </c>
      <c r="F3363" s="194">
        <v>164.63332369663681</v>
      </c>
      <c r="G3363">
        <v>1</v>
      </c>
      <c r="H3363">
        <v>1</v>
      </c>
      <c r="I3363" s="167">
        <v>175.98125046197055</v>
      </c>
      <c r="J3363" s="22">
        <v>1.0689284921820816</v>
      </c>
      <c r="K3363" s="22" t="s">
        <v>408</v>
      </c>
      <c r="L3363" s="22" t="s">
        <v>58</v>
      </c>
      <c r="M33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63" s="24" t="str">
        <f>IFERROR(IF(Table1[[#This Row],[Medicare Rate in CR]]&gt;0,"Y","N"),"N")</f>
        <v>N</v>
      </c>
      <c r="O3363" s="166">
        <f>Table1[[#This Row],[Medicare Rate in CR]]*Table1[[#This Row],[SumOfUnits]]*Table1[[#This Row],[Actuarial Factor 06/20/2023]]</f>
        <v>0</v>
      </c>
      <c r="P33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253.18779781744647</v>
      </c>
      <c r="Q3363" s="166">
        <f>Table1[[#This Row],[Trended Medicare Pricing for all RHCs]]-Table1[[#This Row],[SumOfSFY24 Estimated Payment 5/04/23]]</f>
        <v>77.206547355475919</v>
      </c>
      <c r="R3363" s="24">
        <f>Table1[[#This Row],[SumOfUnits]]*Table1[[#This Row],[Actuarial Factor 06/20/2023]]</f>
        <v>1.0689284921820816</v>
      </c>
      <c r="S3363" s="23"/>
    </row>
    <row r="3364" spans="1:19" x14ac:dyDescent="0.25">
      <c r="A3364" s="192" t="s">
        <v>406</v>
      </c>
      <c r="B3364" s="193" t="s">
        <v>407</v>
      </c>
      <c r="C3364" s="192" t="s">
        <v>78</v>
      </c>
      <c r="D3364" s="192" t="s">
        <v>30</v>
      </c>
      <c r="E3364" s="192" t="s">
        <v>56</v>
      </c>
      <c r="F3364" s="194">
        <v>8560.9810157078045</v>
      </c>
      <c r="G3364">
        <v>53</v>
      </c>
      <c r="H3364">
        <v>53</v>
      </c>
      <c r="I3364" s="167">
        <v>9134.3363184493373</v>
      </c>
      <c r="J3364" s="22">
        <v>1.0669730842399407</v>
      </c>
      <c r="K3364" s="22" t="s">
        <v>408</v>
      </c>
      <c r="L3364" s="22" t="s">
        <v>58</v>
      </c>
      <c r="M33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64" s="24" t="str">
        <f>IFERROR(IF(Table1[[#This Row],[Medicare Rate in CR]]&gt;0,"Y","N"),"N")</f>
        <v>N</v>
      </c>
      <c r="O3364" s="166">
        <f>Table1[[#This Row],[Medicare Rate in CR]]*Table1[[#This Row],[SumOfUnits]]*Table1[[#This Row],[Actuarial Factor 06/20/2023]]</f>
        <v>0</v>
      </c>
      <c r="P33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13250.836841068996</v>
      </c>
      <c r="Q3364" s="166">
        <f>Table1[[#This Row],[Trended Medicare Pricing for all RHCs]]-Table1[[#This Row],[SumOfSFY24 Estimated Payment 5/04/23]]</f>
        <v>4116.500522619659</v>
      </c>
      <c r="R3364" s="24">
        <f>Table1[[#This Row],[SumOfUnits]]*Table1[[#This Row],[Actuarial Factor 06/20/2023]]</f>
        <v>56.549573464716858</v>
      </c>
      <c r="S3364" s="23"/>
    </row>
    <row r="3365" spans="1:19" x14ac:dyDescent="0.25">
      <c r="A3365" s="192" t="s">
        <v>406</v>
      </c>
      <c r="B3365" s="193" t="s">
        <v>407</v>
      </c>
      <c r="C3365" s="192" t="s">
        <v>78</v>
      </c>
      <c r="D3365" s="192" t="s">
        <v>30</v>
      </c>
      <c r="E3365" s="192" t="s">
        <v>59</v>
      </c>
      <c r="F3365" s="194">
        <v>32079.811120747916</v>
      </c>
      <c r="G3365">
        <v>194</v>
      </c>
      <c r="H3365">
        <v>194</v>
      </c>
      <c r="I3365" s="167">
        <v>29961.971284888041</v>
      </c>
      <c r="J3365" s="22">
        <v>0.93398216006047052</v>
      </c>
      <c r="K3365" s="22" t="s">
        <v>408</v>
      </c>
      <c r="L3365" s="22" t="s">
        <v>58</v>
      </c>
      <c r="M33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65" s="24" t="str">
        <f>IFERROR(IF(Table1[[#This Row],[Medicare Rate in CR]]&gt;0,"Y","N"),"N")</f>
        <v>N</v>
      </c>
      <c r="O3365" s="166">
        <f>Table1[[#This Row],[Medicare Rate in CR]]*Table1[[#This Row],[SumOfUnits]]*Table1[[#This Row],[Actuarial Factor 06/20/2023]]</f>
        <v>0</v>
      </c>
      <c r="P33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43464.700564062972</v>
      </c>
      <c r="Q3365" s="166">
        <f>Table1[[#This Row],[Trended Medicare Pricing for all RHCs]]-Table1[[#This Row],[SumOfSFY24 Estimated Payment 5/04/23]]</f>
        <v>13502.729279174931</v>
      </c>
      <c r="R3365" s="24">
        <f>Table1[[#This Row],[SumOfUnits]]*Table1[[#This Row],[Actuarial Factor 06/20/2023]]</f>
        <v>181.19253905173127</v>
      </c>
      <c r="S3365" s="23"/>
    </row>
    <row r="3366" spans="1:19" x14ac:dyDescent="0.25">
      <c r="A3366" s="192" t="s">
        <v>406</v>
      </c>
      <c r="B3366" s="193" t="s">
        <v>407</v>
      </c>
      <c r="C3366" s="192" t="s">
        <v>78</v>
      </c>
      <c r="D3366" s="192" t="s">
        <v>30</v>
      </c>
      <c r="E3366" s="192" t="s">
        <v>60</v>
      </c>
      <c r="F3366" s="194">
        <v>13572.477594680522</v>
      </c>
      <c r="G3366">
        <v>83</v>
      </c>
      <c r="H3366">
        <v>83</v>
      </c>
      <c r="I3366" s="167">
        <v>11123.199436225656</v>
      </c>
      <c r="J3366" s="22">
        <v>0.81954082138880713</v>
      </c>
      <c r="K3366" s="22" t="s">
        <v>408</v>
      </c>
      <c r="L3366" s="22" t="s">
        <v>58</v>
      </c>
      <c r="M33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66" s="24" t="str">
        <f>IFERROR(IF(Table1[[#This Row],[Medicare Rate in CR]]&gt;0,"Y","N"),"N")</f>
        <v>N</v>
      </c>
      <c r="O3366" s="166">
        <f>Table1[[#This Row],[Medicare Rate in CR]]*Table1[[#This Row],[SumOfUnits]]*Table1[[#This Row],[Actuarial Factor 06/20/2023]]</f>
        <v>0</v>
      </c>
      <c r="P33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16136.005478843404</v>
      </c>
      <c r="Q3366" s="166">
        <f>Table1[[#This Row],[Trended Medicare Pricing for all RHCs]]-Table1[[#This Row],[SumOfSFY24 Estimated Payment 5/04/23]]</f>
        <v>5012.806042617749</v>
      </c>
      <c r="R3366" s="24">
        <f>Table1[[#This Row],[SumOfUnits]]*Table1[[#This Row],[Actuarial Factor 06/20/2023]]</f>
        <v>68.021888175270988</v>
      </c>
      <c r="S3366" s="23"/>
    </row>
    <row r="3367" spans="1:19" x14ac:dyDescent="0.25">
      <c r="A3367" s="192" t="s">
        <v>406</v>
      </c>
      <c r="B3367" s="193" t="s">
        <v>407</v>
      </c>
      <c r="C3367" s="192" t="s">
        <v>78</v>
      </c>
      <c r="D3367" s="192" t="s">
        <v>30</v>
      </c>
      <c r="E3367" s="192" t="s">
        <v>61</v>
      </c>
      <c r="F3367" s="194">
        <v>3169.3167582152846</v>
      </c>
      <c r="G3367">
        <v>19</v>
      </c>
      <c r="H3367">
        <v>19</v>
      </c>
      <c r="I3367" s="167">
        <v>2597.3844592690657</v>
      </c>
      <c r="J3367" s="22">
        <v>0.81954082138880713</v>
      </c>
      <c r="K3367" s="22" t="s">
        <v>408</v>
      </c>
      <c r="L3367" s="22" t="s">
        <v>58</v>
      </c>
      <c r="M33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67" s="24" t="str">
        <f>IFERROR(IF(Table1[[#This Row],[Medicare Rate in CR]]&gt;0,"Y","N"),"N")</f>
        <v>N</v>
      </c>
      <c r="O3367" s="166">
        <f>Table1[[#This Row],[Medicare Rate in CR]]*Table1[[#This Row],[SumOfUnits]]*Table1[[#This Row],[Actuarial Factor 06/20/2023]]</f>
        <v>0</v>
      </c>
      <c r="P33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3767.9275738716606</v>
      </c>
      <c r="Q3367" s="166">
        <f>Table1[[#This Row],[Trended Medicare Pricing for all RHCs]]-Table1[[#This Row],[SumOfSFY24 Estimated Payment 5/04/23]]</f>
        <v>1170.5431146025949</v>
      </c>
      <c r="R3367" s="24">
        <f>Table1[[#This Row],[SumOfUnits]]*Table1[[#This Row],[Actuarial Factor 06/20/2023]]</f>
        <v>15.571275606387335</v>
      </c>
      <c r="S3367" s="23"/>
    </row>
    <row r="3368" spans="1:19" x14ac:dyDescent="0.25">
      <c r="A3368" s="192" t="s">
        <v>406</v>
      </c>
      <c r="B3368" s="193" t="s">
        <v>407</v>
      </c>
      <c r="C3368" s="192" t="s">
        <v>78</v>
      </c>
      <c r="D3368" s="192" t="s">
        <v>30</v>
      </c>
      <c r="E3368" s="192" t="s">
        <v>62</v>
      </c>
      <c r="F3368" s="194">
        <v>29295.499662715709</v>
      </c>
      <c r="G3368">
        <v>183</v>
      </c>
      <c r="H3368">
        <v>183</v>
      </c>
      <c r="I3368" s="167">
        <v>27828.418434734391</v>
      </c>
      <c r="J3368" s="22">
        <v>0.94992127648027569</v>
      </c>
      <c r="K3368" s="22" t="s">
        <v>408</v>
      </c>
      <c r="L3368" s="22" t="s">
        <v>58</v>
      </c>
      <c r="M33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68" s="24" t="str">
        <f>IFERROR(IF(Table1[[#This Row],[Medicare Rate in CR]]&gt;0,"Y","N"),"N")</f>
        <v>N</v>
      </c>
      <c r="O3368" s="166">
        <f>Table1[[#This Row],[Medicare Rate in CR]]*Table1[[#This Row],[SumOfUnits]]*Table1[[#This Row],[Actuarial Factor 06/20/2023]]</f>
        <v>0</v>
      </c>
      <c r="P33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40369.63599411914</v>
      </c>
      <c r="Q3368" s="166">
        <f>Table1[[#This Row],[Trended Medicare Pricing for all RHCs]]-Table1[[#This Row],[SumOfSFY24 Estimated Payment 5/04/23]]</f>
        <v>12541.21755938475</v>
      </c>
      <c r="R3368" s="24">
        <f>Table1[[#This Row],[SumOfUnits]]*Table1[[#This Row],[Actuarial Factor 06/20/2023]]</f>
        <v>173.83559359589046</v>
      </c>
      <c r="S3368" s="23"/>
    </row>
    <row r="3369" spans="1:19" x14ac:dyDescent="0.25">
      <c r="A3369" s="192" t="s">
        <v>406</v>
      </c>
      <c r="B3369" s="193" t="s">
        <v>407</v>
      </c>
      <c r="C3369" s="192" t="s">
        <v>78</v>
      </c>
      <c r="D3369" s="192" t="s">
        <v>30</v>
      </c>
      <c r="E3369" s="192" t="s">
        <v>63</v>
      </c>
      <c r="F3369" s="194">
        <v>11411.727859689683</v>
      </c>
      <c r="G3369">
        <v>69</v>
      </c>
      <c r="H3369">
        <v>69</v>
      </c>
      <c r="I3369" s="167">
        <v>10687.147363700748</v>
      </c>
      <c r="J3369" s="22">
        <v>0.93650562781571278</v>
      </c>
      <c r="K3369" s="22" t="s">
        <v>408</v>
      </c>
      <c r="L3369" s="22" t="s">
        <v>58</v>
      </c>
      <c r="M33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69" s="24" t="str">
        <f>IFERROR(IF(Table1[[#This Row],[Medicare Rate in CR]]&gt;0,"Y","N"),"N")</f>
        <v>N</v>
      </c>
      <c r="O3369" s="166">
        <f>Table1[[#This Row],[Medicare Rate in CR]]*Table1[[#This Row],[SumOfUnits]]*Table1[[#This Row],[Actuarial Factor 06/20/2023]]</f>
        <v>0</v>
      </c>
      <c r="P33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15503.441199863753</v>
      </c>
      <c r="Q3369" s="166">
        <f>Table1[[#This Row],[Trended Medicare Pricing for all RHCs]]-Table1[[#This Row],[SumOfSFY24 Estimated Payment 5/04/23]]</f>
        <v>4816.2938361630058</v>
      </c>
      <c r="R3369" s="24">
        <f>Table1[[#This Row],[SumOfUnits]]*Table1[[#This Row],[Actuarial Factor 06/20/2023]]</f>
        <v>64.618888319284181</v>
      </c>
      <c r="S3369" s="23"/>
    </row>
    <row r="3370" spans="1:19" x14ac:dyDescent="0.25">
      <c r="A3370" s="192" t="s">
        <v>406</v>
      </c>
      <c r="B3370" s="193" t="s">
        <v>407</v>
      </c>
      <c r="C3370" s="192" t="s">
        <v>78</v>
      </c>
      <c r="D3370" s="192" t="s">
        <v>30</v>
      </c>
      <c r="E3370" s="192" t="s">
        <v>64</v>
      </c>
      <c r="F3370" s="194">
        <v>9234.0946323600165</v>
      </c>
      <c r="G3370">
        <v>56</v>
      </c>
      <c r="H3370">
        <v>56</v>
      </c>
      <c r="I3370" s="167">
        <v>8388.1357257615291</v>
      </c>
      <c r="J3370" s="22">
        <v>0.90838745537284149</v>
      </c>
      <c r="K3370" s="22" t="s">
        <v>408</v>
      </c>
      <c r="L3370" s="22" t="s">
        <v>58</v>
      </c>
      <c r="M33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70" s="24" t="str">
        <f>IFERROR(IF(Table1[[#This Row],[Medicare Rate in CR]]&gt;0,"Y","N"),"N")</f>
        <v>N</v>
      </c>
      <c r="O3370" s="166">
        <f>Table1[[#This Row],[Medicare Rate in CR]]*Table1[[#This Row],[SumOfUnits]]*Table1[[#This Row],[Actuarial Factor 06/20/2023]]</f>
        <v>0</v>
      </c>
      <c r="P33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12168.351813180981</v>
      </c>
      <c r="Q3370" s="166">
        <f>Table1[[#This Row],[Trended Medicare Pricing for all RHCs]]-Table1[[#This Row],[SumOfSFY24 Estimated Payment 5/04/23]]</f>
        <v>3780.2160874194524</v>
      </c>
      <c r="R3370" s="24">
        <f>Table1[[#This Row],[SumOfUnits]]*Table1[[#This Row],[Actuarial Factor 06/20/2023]]</f>
        <v>50.869697500879127</v>
      </c>
      <c r="S3370" s="23"/>
    </row>
    <row r="3371" spans="1:19" x14ac:dyDescent="0.25">
      <c r="A3371" s="192" t="s">
        <v>406</v>
      </c>
      <c r="B3371" s="193" t="s">
        <v>407</v>
      </c>
      <c r="C3371" s="192" t="s">
        <v>78</v>
      </c>
      <c r="D3371" s="192" t="s">
        <v>30</v>
      </c>
      <c r="E3371" s="192" t="s">
        <v>77</v>
      </c>
      <c r="F3371" s="194">
        <v>9174.0965596993246</v>
      </c>
      <c r="G3371">
        <v>55</v>
      </c>
      <c r="H3371">
        <v>55</v>
      </c>
      <c r="I3371" s="167">
        <v>11649.133418028976</v>
      </c>
      <c r="J3371" s="22">
        <v>1.2697853507670918</v>
      </c>
      <c r="K3371" s="22" t="s">
        <v>408</v>
      </c>
      <c r="L3371" s="22" t="s">
        <v>58</v>
      </c>
      <c r="M33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71" s="24" t="str">
        <f>IFERROR(IF(Table1[[#This Row],[Medicare Rate in CR]]&gt;0,"Y","N"),"N")</f>
        <v>N</v>
      </c>
      <c r="O3371" s="166">
        <f>Table1[[#This Row],[Medicare Rate in CR]]*Table1[[#This Row],[SumOfUnits]]*Table1[[#This Row],[Actuarial Factor 06/20/2023]]</f>
        <v>0</v>
      </c>
      <c r="P33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16898.958050227662</v>
      </c>
      <c r="Q3371" s="166">
        <f>Table1[[#This Row],[Trended Medicare Pricing for all RHCs]]-Table1[[#This Row],[SumOfSFY24 Estimated Payment 5/04/23]]</f>
        <v>5249.8246321986862</v>
      </c>
      <c r="R3371" s="24">
        <f>Table1[[#This Row],[SumOfUnits]]*Table1[[#This Row],[Actuarial Factor 06/20/2023]]</f>
        <v>69.838194292190053</v>
      </c>
      <c r="S3371" s="23"/>
    </row>
    <row r="3372" spans="1:19" x14ac:dyDescent="0.25">
      <c r="A3372" s="192" t="s">
        <v>406</v>
      </c>
      <c r="B3372" s="193" t="s">
        <v>407</v>
      </c>
      <c r="C3372" s="192" t="s">
        <v>78</v>
      </c>
      <c r="D3372" s="192" t="s">
        <v>32</v>
      </c>
      <c r="E3372" s="192" t="s">
        <v>65</v>
      </c>
      <c r="F3372" s="194">
        <v>1960.8653753493302</v>
      </c>
      <c r="G3372">
        <v>15</v>
      </c>
      <c r="H3372">
        <v>15</v>
      </c>
      <c r="I3372" s="167">
        <v>2597.847699265868</v>
      </c>
      <c r="J3372" s="22">
        <v>1.3248475555355548</v>
      </c>
      <c r="K3372" s="22" t="s">
        <v>408</v>
      </c>
      <c r="L3372" s="22" t="s">
        <v>58</v>
      </c>
      <c r="M33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72" s="24" t="str">
        <f>IFERROR(IF(Table1[[#This Row],[Medicare Rate in CR]]&gt;0,"Y","N"),"N")</f>
        <v>N</v>
      </c>
      <c r="O3372" s="166">
        <f>Table1[[#This Row],[Medicare Rate in CR]]*Table1[[#This Row],[SumOfUnits]]*Table1[[#This Row],[Actuarial Factor 06/20/2023]]</f>
        <v>0</v>
      </c>
      <c r="P33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3768.5995786459412</v>
      </c>
      <c r="Q3372" s="166">
        <f>Table1[[#This Row],[Trended Medicare Pricing for all RHCs]]-Table1[[#This Row],[SumOfSFY24 Estimated Payment 5/04/23]]</f>
        <v>1170.7518793800732</v>
      </c>
      <c r="R3372" s="24">
        <f>Table1[[#This Row],[SumOfUnits]]*Table1[[#This Row],[Actuarial Factor 06/20/2023]]</f>
        <v>19.872713333033321</v>
      </c>
      <c r="S3372" s="23"/>
    </row>
    <row r="3373" spans="1:19" x14ac:dyDescent="0.25">
      <c r="A3373" s="192" t="s">
        <v>406</v>
      </c>
      <c r="B3373" s="193" t="s">
        <v>407</v>
      </c>
      <c r="C3373" s="192" t="s">
        <v>78</v>
      </c>
      <c r="D3373" s="192" t="s">
        <v>32</v>
      </c>
      <c r="E3373" s="192" t="s">
        <v>66</v>
      </c>
      <c r="F3373" s="194">
        <v>329.26664739327362</v>
      </c>
      <c r="G3373">
        <v>2</v>
      </c>
      <c r="H3373">
        <v>2</v>
      </c>
      <c r="I3373" s="167">
        <v>354.17677522399248</v>
      </c>
      <c r="J3373" s="22">
        <v>1.0756533588443484</v>
      </c>
      <c r="K3373" s="22" t="s">
        <v>408</v>
      </c>
      <c r="L3373" s="22" t="s">
        <v>58</v>
      </c>
      <c r="M33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73" s="24" t="str">
        <f>IFERROR(IF(Table1[[#This Row],[Medicare Rate in CR]]&gt;0,"Y","N"),"N")</f>
        <v>N</v>
      </c>
      <c r="O3373" s="166">
        <f>Table1[[#This Row],[Medicare Rate in CR]]*Table1[[#This Row],[SumOfUnits]]*Table1[[#This Row],[Actuarial Factor 06/20/2023]]</f>
        <v>0</v>
      </c>
      <c r="P33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513.79087629059495</v>
      </c>
      <c r="Q3373" s="166">
        <f>Table1[[#This Row],[Trended Medicare Pricing for all RHCs]]-Table1[[#This Row],[SumOfSFY24 Estimated Payment 5/04/23]]</f>
        <v>159.61410106660247</v>
      </c>
      <c r="R3373" s="24">
        <f>Table1[[#This Row],[SumOfUnits]]*Table1[[#This Row],[Actuarial Factor 06/20/2023]]</f>
        <v>2.1513067176886969</v>
      </c>
      <c r="S3373" s="23"/>
    </row>
    <row r="3374" spans="1:19" x14ac:dyDescent="0.25">
      <c r="A3374" s="192" t="s">
        <v>406</v>
      </c>
      <c r="B3374" s="193" t="s">
        <v>407</v>
      </c>
      <c r="C3374" s="192" t="s">
        <v>78</v>
      </c>
      <c r="D3374" s="192" t="s">
        <v>31</v>
      </c>
      <c r="E3374" s="192" t="s">
        <v>67</v>
      </c>
      <c r="F3374" s="194">
        <v>823.16661848318404</v>
      </c>
      <c r="G3374">
        <v>5</v>
      </c>
      <c r="H3374">
        <v>5</v>
      </c>
      <c r="I3374" s="167">
        <v>864.77906997200796</v>
      </c>
      <c r="J3374" s="22">
        <v>1.0505516751462802</v>
      </c>
      <c r="K3374" s="22" t="s">
        <v>408</v>
      </c>
      <c r="L3374" s="22" t="s">
        <v>58</v>
      </c>
      <c r="M33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74" s="24" t="str">
        <f>IFERROR(IF(Table1[[#This Row],[Medicare Rate in CR]]&gt;0,"Y","N"),"N")</f>
        <v>N</v>
      </c>
      <c r="O3374" s="166">
        <f>Table1[[#This Row],[Medicare Rate in CR]]*Table1[[#This Row],[SumOfUnits]]*Table1[[#This Row],[Actuarial Factor 06/20/2023]]</f>
        <v>0</v>
      </c>
      <c r="P33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1254.502348093504</v>
      </c>
      <c r="Q3374" s="166">
        <f>Table1[[#This Row],[Trended Medicare Pricing for all RHCs]]-Table1[[#This Row],[SumOfSFY24 Estimated Payment 5/04/23]]</f>
        <v>389.72327812149604</v>
      </c>
      <c r="R3374" s="24">
        <f>Table1[[#This Row],[SumOfUnits]]*Table1[[#This Row],[Actuarial Factor 06/20/2023]]</f>
        <v>5.2527583757314016</v>
      </c>
      <c r="S3374" s="23"/>
    </row>
    <row r="3375" spans="1:19" x14ac:dyDescent="0.25">
      <c r="A3375" s="192" t="s">
        <v>406</v>
      </c>
      <c r="B3375" s="193" t="s">
        <v>407</v>
      </c>
      <c r="C3375" s="192" t="s">
        <v>78</v>
      </c>
      <c r="D3375" s="192" t="s">
        <v>31</v>
      </c>
      <c r="E3375" s="192" t="s">
        <v>82</v>
      </c>
      <c r="F3375" s="194">
        <v>667.70742989303267</v>
      </c>
      <c r="G3375">
        <v>4</v>
      </c>
      <c r="H3375">
        <v>4</v>
      </c>
      <c r="I3375" s="167">
        <v>737.08003810669936</v>
      </c>
      <c r="J3375" s="22">
        <v>1.1038967145008109</v>
      </c>
      <c r="K3375" s="22" t="s">
        <v>408</v>
      </c>
      <c r="L3375" s="22" t="s">
        <v>58</v>
      </c>
      <c r="M33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75" s="24" t="str">
        <f>IFERROR(IF(Table1[[#This Row],[Medicare Rate in CR]]&gt;0,"Y","N"),"N")</f>
        <v>N</v>
      </c>
      <c r="O3375" s="166">
        <f>Table1[[#This Row],[Medicare Rate in CR]]*Table1[[#This Row],[SumOfUnits]]*Table1[[#This Row],[Actuarial Factor 06/20/2023]]</f>
        <v>0</v>
      </c>
      <c r="P33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1069.2541836929915</v>
      </c>
      <c r="Q3375" s="166">
        <f>Table1[[#This Row],[Trended Medicare Pricing for all RHCs]]-Table1[[#This Row],[SumOfSFY24 Estimated Payment 5/04/23]]</f>
        <v>332.17414558629218</v>
      </c>
      <c r="R3375" s="24">
        <f>Table1[[#This Row],[SumOfUnits]]*Table1[[#This Row],[Actuarial Factor 06/20/2023]]</f>
        <v>4.4155868580032438</v>
      </c>
      <c r="S3375" s="23"/>
    </row>
    <row r="3376" spans="1:19" x14ac:dyDescent="0.25">
      <c r="A3376" s="192" t="s">
        <v>406</v>
      </c>
      <c r="B3376" s="193" t="s">
        <v>407</v>
      </c>
      <c r="C3376" s="192" t="s">
        <v>78</v>
      </c>
      <c r="D3376" s="192" t="s">
        <v>31</v>
      </c>
      <c r="E3376" s="192" t="s">
        <v>68</v>
      </c>
      <c r="F3376" s="194">
        <v>665.41389611641125</v>
      </c>
      <c r="G3376">
        <v>4</v>
      </c>
      <c r="H3376">
        <v>4</v>
      </c>
      <c r="I3376" s="167">
        <v>633.25853232133795</v>
      </c>
      <c r="J3376" s="22">
        <v>0.95167614625612229</v>
      </c>
      <c r="K3376" s="22" t="s">
        <v>408</v>
      </c>
      <c r="L3376" s="22" t="s">
        <v>58</v>
      </c>
      <c r="M33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76" s="24" t="str">
        <f>IFERROR(IF(Table1[[#This Row],[Medicare Rate in CR]]&gt;0,"Y","N"),"N")</f>
        <v>N</v>
      </c>
      <c r="O3376" s="166">
        <f>Table1[[#This Row],[Medicare Rate in CR]]*Table1[[#This Row],[SumOfUnits]]*Table1[[#This Row],[Actuarial Factor 06/20/2023]]</f>
        <v>0</v>
      </c>
      <c r="P33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918.64424490879412</v>
      </c>
      <c r="Q3376" s="166">
        <f>Table1[[#This Row],[Trended Medicare Pricing for all RHCs]]-Table1[[#This Row],[SumOfSFY24 Estimated Payment 5/04/23]]</f>
        <v>285.38571258745617</v>
      </c>
      <c r="R3376" s="24">
        <f>Table1[[#This Row],[SumOfUnits]]*Table1[[#This Row],[Actuarial Factor 06/20/2023]]</f>
        <v>3.8067045850244892</v>
      </c>
      <c r="S3376" s="23"/>
    </row>
    <row r="3377" spans="1:19" x14ac:dyDescent="0.25">
      <c r="A3377" s="192" t="s">
        <v>406</v>
      </c>
      <c r="B3377" s="193" t="s">
        <v>407</v>
      </c>
      <c r="C3377" s="192" t="s">
        <v>78</v>
      </c>
      <c r="D3377" s="192" t="s">
        <v>31</v>
      </c>
      <c r="E3377" s="192" t="s">
        <v>74</v>
      </c>
      <c r="F3377" s="194">
        <v>166.92685747325817</v>
      </c>
      <c r="G3377">
        <v>1</v>
      </c>
      <c r="H3377">
        <v>1</v>
      </c>
      <c r="I3377" s="167">
        <v>191.71433937321831</v>
      </c>
      <c r="J3377" s="22">
        <v>1.1484930722063771</v>
      </c>
      <c r="K3377" s="22" t="s">
        <v>408</v>
      </c>
      <c r="L3377" s="22" t="s">
        <v>58</v>
      </c>
      <c r="M33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77" s="24" t="str">
        <f>IFERROR(IF(Table1[[#This Row],[Medicare Rate in CR]]&gt;0,"Y","N"),"N")</f>
        <v>N</v>
      </c>
      <c r="O3377" s="166">
        <f>Table1[[#This Row],[Medicare Rate in CR]]*Table1[[#This Row],[SumOfUnits]]*Table1[[#This Row],[Actuarial Factor 06/20/2023]]</f>
        <v>0</v>
      </c>
      <c r="P33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278.11275417972615</v>
      </c>
      <c r="Q3377" s="166">
        <f>Table1[[#This Row],[Trended Medicare Pricing for all RHCs]]-Table1[[#This Row],[SumOfSFY24 Estimated Payment 5/04/23]]</f>
        <v>86.398414806507844</v>
      </c>
      <c r="R3377" s="24">
        <f>Table1[[#This Row],[SumOfUnits]]*Table1[[#This Row],[Actuarial Factor 06/20/2023]]</f>
        <v>1.1484930722063771</v>
      </c>
      <c r="S3377" s="23"/>
    </row>
    <row r="3378" spans="1:19" x14ac:dyDescent="0.25">
      <c r="A3378" s="192" t="s">
        <v>406</v>
      </c>
      <c r="B3378" s="193" t="s">
        <v>407</v>
      </c>
      <c r="C3378" s="192" t="s">
        <v>78</v>
      </c>
      <c r="D3378" s="192" t="s">
        <v>31</v>
      </c>
      <c r="E3378" s="192" t="s">
        <v>69</v>
      </c>
      <c r="F3378" s="194">
        <v>12694.641996723509</v>
      </c>
      <c r="G3378">
        <v>77</v>
      </c>
      <c r="H3378">
        <v>77</v>
      </c>
      <c r="I3378" s="167">
        <v>13589.540651913956</v>
      </c>
      <c r="J3378" s="22">
        <v>1.0704942018389665</v>
      </c>
      <c r="K3378" s="22" t="s">
        <v>408</v>
      </c>
      <c r="L3378" s="22" t="s">
        <v>58</v>
      </c>
      <c r="M33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78" s="24" t="str">
        <f>IFERROR(IF(Table1[[#This Row],[Medicare Rate in CR]]&gt;0,"Y","N"),"N")</f>
        <v>N</v>
      </c>
      <c r="O3378" s="166">
        <f>Table1[[#This Row],[Medicare Rate in CR]]*Table1[[#This Row],[SumOfUnits]]*Table1[[#This Row],[Actuarial Factor 06/20/2023]]</f>
        <v>0</v>
      </c>
      <c r="P33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19713.833566635712</v>
      </c>
      <c r="Q3378" s="166">
        <f>Table1[[#This Row],[Trended Medicare Pricing for all RHCs]]-Table1[[#This Row],[SumOfSFY24 Estimated Payment 5/04/23]]</f>
        <v>6124.2929147217565</v>
      </c>
      <c r="R3378" s="24">
        <f>Table1[[#This Row],[SumOfUnits]]*Table1[[#This Row],[Actuarial Factor 06/20/2023]]</f>
        <v>82.42805354160042</v>
      </c>
      <c r="S3378" s="23"/>
    </row>
    <row r="3379" spans="1:19" x14ac:dyDescent="0.25">
      <c r="A3379" s="192" t="s">
        <v>406</v>
      </c>
      <c r="B3379" s="193" t="s">
        <v>407</v>
      </c>
      <c r="C3379" s="192" t="s">
        <v>55</v>
      </c>
      <c r="D3379" s="192" t="s">
        <v>30</v>
      </c>
      <c r="E3379" s="192" t="s">
        <v>59</v>
      </c>
      <c r="F3379" s="194">
        <v>665.41389611641125</v>
      </c>
      <c r="G3379">
        <v>4</v>
      </c>
      <c r="H3379">
        <v>4</v>
      </c>
      <c r="I3379" s="167">
        <v>680.53218195911347</v>
      </c>
      <c r="J3379" s="22">
        <v>1.0227201234163246</v>
      </c>
      <c r="K3379" s="22" t="s">
        <v>408</v>
      </c>
      <c r="L3379" s="22" t="s">
        <v>58</v>
      </c>
      <c r="M33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79" s="24" t="str">
        <f>IFERROR(IF(Table1[[#This Row],[Medicare Rate in CR]]&gt;0,"Y","N"),"N")</f>
        <v>N</v>
      </c>
      <c r="O3379" s="166">
        <f>Table1[[#This Row],[Medicare Rate in CR]]*Table1[[#This Row],[SumOfUnits]]*Table1[[#This Row],[Actuarial Factor 06/20/2023]]</f>
        <v>0</v>
      </c>
      <c r="P33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987.1097230316343</v>
      </c>
      <c r="Q3379" s="166">
        <f>Table1[[#This Row],[Trended Medicare Pricing for all RHCs]]-Table1[[#This Row],[SumOfSFY24 Estimated Payment 5/04/23]]</f>
        <v>306.57754107252083</v>
      </c>
      <c r="R3379" s="24">
        <f>Table1[[#This Row],[SumOfUnits]]*Table1[[#This Row],[Actuarial Factor 06/20/2023]]</f>
        <v>4.0908804936652983</v>
      </c>
      <c r="S3379" s="23"/>
    </row>
    <row r="3380" spans="1:19" x14ac:dyDescent="0.25">
      <c r="A3380" s="192" t="s">
        <v>406</v>
      </c>
      <c r="B3380" s="193" t="s">
        <v>407</v>
      </c>
      <c r="C3380" s="192" t="s">
        <v>55</v>
      </c>
      <c r="D3380" s="192" t="s">
        <v>30</v>
      </c>
      <c r="E3380" s="192" t="s">
        <v>61</v>
      </c>
      <c r="F3380" s="194">
        <v>166.92685747325817</v>
      </c>
      <c r="G3380">
        <v>1</v>
      </c>
      <c r="H3380">
        <v>1</v>
      </c>
      <c r="I3380" s="167">
        <v>151.67745770022631</v>
      </c>
      <c r="J3380" s="22">
        <v>0.90864621784738975</v>
      </c>
      <c r="K3380" s="22" t="s">
        <v>408</v>
      </c>
      <c r="L3380" s="22" t="s">
        <v>58</v>
      </c>
      <c r="M33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80" s="24" t="str">
        <f>IFERROR(IF(Table1[[#This Row],[Medicare Rate in CR]]&gt;0,"Y","N"),"N")</f>
        <v>N</v>
      </c>
      <c r="O3380" s="166">
        <f>Table1[[#This Row],[Medicare Rate in CR]]*Table1[[#This Row],[SumOfUnits]]*Table1[[#This Row],[Actuarial Factor 06/20/2023]]</f>
        <v>0</v>
      </c>
      <c r="P33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220.00766051884989</v>
      </c>
      <c r="Q3380" s="166">
        <f>Table1[[#This Row],[Trended Medicare Pricing for all RHCs]]-Table1[[#This Row],[SumOfSFY24 Estimated Payment 5/04/23]]</f>
        <v>68.330202818623576</v>
      </c>
      <c r="R3380" s="24">
        <f>Table1[[#This Row],[SumOfUnits]]*Table1[[#This Row],[Actuarial Factor 06/20/2023]]</f>
        <v>0.90864621784738975</v>
      </c>
      <c r="S3380" s="23"/>
    </row>
    <row r="3381" spans="1:19" x14ac:dyDescent="0.25">
      <c r="A3381" s="192" t="s">
        <v>406</v>
      </c>
      <c r="B3381" s="193" t="s">
        <v>407</v>
      </c>
      <c r="C3381" s="192" t="s">
        <v>55</v>
      </c>
      <c r="D3381" s="192" t="s">
        <v>30</v>
      </c>
      <c r="E3381" s="192" t="s">
        <v>62</v>
      </c>
      <c r="F3381" s="194">
        <v>1490.2187530114677</v>
      </c>
      <c r="G3381">
        <v>9</v>
      </c>
      <c r="H3381">
        <v>9</v>
      </c>
      <c r="I3381" s="167">
        <v>1562.8101200636077</v>
      </c>
      <c r="J3381" s="22">
        <v>1.0487118866981413</v>
      </c>
      <c r="K3381" s="22" t="s">
        <v>408</v>
      </c>
      <c r="L3381" s="22" t="s">
        <v>58</v>
      </c>
      <c r="M33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81" s="24" t="str">
        <f>IFERROR(IF(Table1[[#This Row],[Medicare Rate in CR]]&gt;0,"Y","N"),"N")</f>
        <v>N</v>
      </c>
      <c r="O3381" s="166">
        <f>Table1[[#This Row],[Medicare Rate in CR]]*Table1[[#This Row],[SumOfUnits]]*Table1[[#This Row],[Actuarial Factor 06/20/2023]]</f>
        <v>0</v>
      </c>
      <c r="P33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2266.8510111101646</v>
      </c>
      <c r="Q3381" s="166">
        <f>Table1[[#This Row],[Trended Medicare Pricing for all RHCs]]-Table1[[#This Row],[SumOfSFY24 Estimated Payment 5/04/23]]</f>
        <v>704.04089104655691</v>
      </c>
      <c r="R3381" s="24">
        <f>Table1[[#This Row],[SumOfUnits]]*Table1[[#This Row],[Actuarial Factor 06/20/2023]]</f>
        <v>9.438406980283272</v>
      </c>
      <c r="S3381" s="23"/>
    </row>
    <row r="3382" spans="1:19" x14ac:dyDescent="0.25">
      <c r="A3382" s="192" t="s">
        <v>406</v>
      </c>
      <c r="B3382" s="193" t="s">
        <v>407</v>
      </c>
      <c r="C3382" s="192" t="s">
        <v>55</v>
      </c>
      <c r="D3382" s="192" t="s">
        <v>30</v>
      </c>
      <c r="E3382" s="192" t="s">
        <v>63</v>
      </c>
      <c r="F3382" s="194">
        <v>166.92685747325817</v>
      </c>
      <c r="G3382">
        <v>1</v>
      </c>
      <c r="H3382">
        <v>1</v>
      </c>
      <c r="I3382" s="167">
        <v>167.3684548271159</v>
      </c>
      <c r="J3382" s="22">
        <v>1.0026454541859957</v>
      </c>
      <c r="K3382" s="22" t="s">
        <v>408</v>
      </c>
      <c r="L3382" s="22" t="s">
        <v>58</v>
      </c>
      <c r="M33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82" s="24" t="str">
        <f>IFERROR(IF(Table1[[#This Row],[Medicare Rate in CR]]&gt;0,"Y","N"),"N")</f>
        <v>N</v>
      </c>
      <c r="O3382" s="166">
        <f>Table1[[#This Row],[Medicare Rate in CR]]*Table1[[#This Row],[SumOfUnits]]*Table1[[#This Row],[Actuarial Factor 06/20/2023]]</f>
        <v>0</v>
      </c>
      <c r="P33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242.76740096701684</v>
      </c>
      <c r="Q3382" s="166">
        <f>Table1[[#This Row],[Trended Medicare Pricing for all RHCs]]-Table1[[#This Row],[SumOfSFY24 Estimated Payment 5/04/23]]</f>
        <v>75.398946139900943</v>
      </c>
      <c r="R3382" s="24">
        <f>Table1[[#This Row],[SumOfUnits]]*Table1[[#This Row],[Actuarial Factor 06/20/2023]]</f>
        <v>1.0026454541859957</v>
      </c>
      <c r="S3382" s="23"/>
    </row>
    <row r="3383" spans="1:19" x14ac:dyDescent="0.25">
      <c r="A3383" s="192" t="s">
        <v>406</v>
      </c>
      <c r="B3383" s="193" t="s">
        <v>407</v>
      </c>
      <c r="C3383" s="192" t="s">
        <v>55</v>
      </c>
      <c r="D3383" s="192" t="s">
        <v>30</v>
      </c>
      <c r="E3383" s="192" t="s">
        <v>64</v>
      </c>
      <c r="F3383" s="194">
        <v>166.92685747325817</v>
      </c>
      <c r="G3383">
        <v>1</v>
      </c>
      <c r="H3383">
        <v>1</v>
      </c>
      <c r="I3383" s="167">
        <v>163.65498296504671</v>
      </c>
      <c r="J3383" s="22">
        <v>0.98039935240058296</v>
      </c>
      <c r="K3383" s="22" t="s">
        <v>408</v>
      </c>
      <c r="L3383" s="22" t="s">
        <v>58</v>
      </c>
      <c r="M33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83" s="24" t="str">
        <f>IFERROR(IF(Table1[[#This Row],[Medicare Rate in CR]]&gt;0,"Y","N"),"N")</f>
        <v>N</v>
      </c>
      <c r="O3383" s="166">
        <f>Table1[[#This Row],[Medicare Rate in CR]]*Table1[[#This Row],[SumOfUnits]]*Table1[[#This Row],[Actuarial Factor 06/20/2023]]</f>
        <v>0</v>
      </c>
      <c r="P33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237.38102207351565</v>
      </c>
      <c r="Q3383" s="166">
        <f>Table1[[#This Row],[Trended Medicare Pricing for all RHCs]]-Table1[[#This Row],[SumOfSFY24 Estimated Payment 5/04/23]]</f>
        <v>73.726039108468939</v>
      </c>
      <c r="R3383" s="24">
        <f>Table1[[#This Row],[SumOfUnits]]*Table1[[#This Row],[Actuarial Factor 06/20/2023]]</f>
        <v>0.98039935240058296</v>
      </c>
      <c r="S3383" s="23"/>
    </row>
    <row r="3384" spans="1:19" x14ac:dyDescent="0.25">
      <c r="A3384" s="192" t="s">
        <v>406</v>
      </c>
      <c r="B3384" s="193" t="s">
        <v>407</v>
      </c>
      <c r="C3384" s="192" t="s">
        <v>55</v>
      </c>
      <c r="D3384" s="192" t="s">
        <v>30</v>
      </c>
      <c r="E3384" s="192" t="s">
        <v>77</v>
      </c>
      <c r="F3384" s="194">
        <v>166.92685747325817</v>
      </c>
      <c r="G3384">
        <v>1</v>
      </c>
      <c r="H3384">
        <v>1</v>
      </c>
      <c r="I3384" s="167">
        <v>211.44487842881173</v>
      </c>
      <c r="J3384" s="22">
        <v>1.2666917812352958</v>
      </c>
      <c r="K3384" s="22" t="s">
        <v>408</v>
      </c>
      <c r="L3384" s="22" t="s">
        <v>58</v>
      </c>
      <c r="M33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84" s="24" t="str">
        <f>IFERROR(IF(Table1[[#This Row],[Medicare Rate in CR]]&gt;0,"Y","N"),"N")</f>
        <v>N</v>
      </c>
      <c r="O3384" s="166">
        <f>Table1[[#This Row],[Medicare Rate in CR]]*Table1[[#This Row],[SumOfUnits]]*Table1[[#This Row],[Actuarial Factor 06/20/2023]]</f>
        <v>0</v>
      </c>
      <c r="P33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306.70011046569704</v>
      </c>
      <c r="Q3384" s="166">
        <f>Table1[[#This Row],[Trended Medicare Pricing for all RHCs]]-Table1[[#This Row],[SumOfSFY24 Estimated Payment 5/04/23]]</f>
        <v>95.255232036885303</v>
      </c>
      <c r="R3384" s="24">
        <f>Table1[[#This Row],[SumOfUnits]]*Table1[[#This Row],[Actuarial Factor 06/20/2023]]</f>
        <v>1.2666917812352958</v>
      </c>
      <c r="S3384" s="23"/>
    </row>
    <row r="3385" spans="1:19" x14ac:dyDescent="0.25">
      <c r="A3385" s="192" t="s">
        <v>406</v>
      </c>
      <c r="B3385" s="193" t="s">
        <v>407</v>
      </c>
      <c r="C3385" s="192" t="s">
        <v>55</v>
      </c>
      <c r="D3385" s="192" t="s">
        <v>31</v>
      </c>
      <c r="E3385" s="192" t="s">
        <v>82</v>
      </c>
      <c r="F3385" s="194">
        <v>832.34075358966948</v>
      </c>
      <c r="G3385">
        <v>5</v>
      </c>
      <c r="H3385">
        <v>5</v>
      </c>
      <c r="I3385" s="167">
        <v>958.94723650409207</v>
      </c>
      <c r="J3385" s="22">
        <v>1.1521089558193585</v>
      </c>
      <c r="K3385" s="22" t="s">
        <v>408</v>
      </c>
      <c r="L3385" s="22" t="s">
        <v>58</v>
      </c>
      <c r="M33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85" s="24" t="str">
        <f>IFERROR(IF(Table1[[#This Row],[Medicare Rate in CR]]&gt;0,"Y","N"),"N")</f>
        <v>N</v>
      </c>
      <c r="O3385" s="166">
        <f>Table1[[#This Row],[Medicare Rate in CR]]*Table1[[#This Row],[SumOfUnits]]*Table1[[#This Row],[Actuarial Factor 06/20/2023]]</f>
        <v>0</v>
      </c>
      <c r="P33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1390.9498567760261</v>
      </c>
      <c r="Q3385" s="166">
        <f>Table1[[#This Row],[Trended Medicare Pricing for all RHCs]]-Table1[[#This Row],[SumOfSFY24 Estimated Payment 5/04/23]]</f>
        <v>432.00262027193401</v>
      </c>
      <c r="R3385" s="24">
        <f>Table1[[#This Row],[SumOfUnits]]*Table1[[#This Row],[Actuarial Factor 06/20/2023]]</f>
        <v>5.7605447790967919</v>
      </c>
      <c r="S3385" s="23"/>
    </row>
    <row r="3386" spans="1:19" x14ac:dyDescent="0.25">
      <c r="A3386" s="192" t="s">
        <v>406</v>
      </c>
      <c r="B3386" s="193" t="s">
        <v>407</v>
      </c>
      <c r="C3386" s="192" t="s">
        <v>55</v>
      </c>
      <c r="D3386" s="192" t="s">
        <v>31</v>
      </c>
      <c r="E3386" s="192" t="s">
        <v>69</v>
      </c>
      <c r="F3386" s="194">
        <v>166.92685747325817</v>
      </c>
      <c r="G3386">
        <v>1</v>
      </c>
      <c r="H3386">
        <v>1</v>
      </c>
      <c r="I3386" s="167">
        <v>174.8471831771937</v>
      </c>
      <c r="J3386" s="22">
        <v>1.0474478812087167</v>
      </c>
      <c r="K3386" s="22" t="s">
        <v>408</v>
      </c>
      <c r="L3386" s="22" t="s">
        <v>58</v>
      </c>
      <c r="M33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86" s="24" t="str">
        <f>IFERROR(IF(Table1[[#This Row],[Medicare Rate in CR]]&gt;0,"Y","N"),"N")</f>
        <v>N</v>
      </c>
      <c r="O3386" s="166">
        <f>Table1[[#This Row],[Medicare Rate in CR]]*Table1[[#This Row],[SumOfUnits]]*Table1[[#This Row],[Actuarial Factor 06/20/2023]]</f>
        <v>0</v>
      </c>
      <c r="P33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253.61527218601182</v>
      </c>
      <c r="Q3386" s="166">
        <f>Table1[[#This Row],[Trended Medicare Pricing for all RHCs]]-Table1[[#This Row],[SumOfSFY24 Estimated Payment 5/04/23]]</f>
        <v>78.768089008818123</v>
      </c>
      <c r="R3386" s="24">
        <f>Table1[[#This Row],[SumOfUnits]]*Table1[[#This Row],[Actuarial Factor 06/20/2023]]</f>
        <v>1.0474478812087167</v>
      </c>
      <c r="S3386" s="23"/>
    </row>
    <row r="3387" spans="1:19" x14ac:dyDescent="0.25">
      <c r="A3387" s="192" t="s">
        <v>406</v>
      </c>
      <c r="B3387" s="193" t="s">
        <v>407</v>
      </c>
      <c r="C3387" s="192" t="s">
        <v>84</v>
      </c>
      <c r="D3387" s="192" t="s">
        <v>30</v>
      </c>
      <c r="E3387" s="192" t="s">
        <v>60</v>
      </c>
      <c r="F3387" s="194">
        <v>500.7805724197745</v>
      </c>
      <c r="G3387">
        <v>3</v>
      </c>
      <c r="H3387">
        <v>3</v>
      </c>
      <c r="I3387" s="167">
        <v>482.15161481821929</v>
      </c>
      <c r="J3387" s="22">
        <v>0.96280015913648564</v>
      </c>
      <c r="K3387" s="22" t="s">
        <v>408</v>
      </c>
      <c r="L3387" s="22" t="s">
        <v>58</v>
      </c>
      <c r="M33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87" s="24" t="str">
        <f>IFERROR(IF(Table1[[#This Row],[Medicare Rate in CR]]&gt;0,"Y","N"),"N")</f>
        <v>N</v>
      </c>
      <c r="O3387" s="166">
        <f>Table1[[#This Row],[Medicare Rate in CR]]*Table1[[#This Row],[SumOfUnits]]*Table1[[#This Row],[Actuarial Factor 06/20/2023]]</f>
        <v>0</v>
      </c>
      <c r="P33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1218.9117487816945</v>
      </c>
      <c r="Q3387" s="166">
        <f>Table1[[#This Row],[Trended Medicare Pricing for all RHCs]]-Table1[[#This Row],[SumOfSFY24 Estimated Payment 5/04/23]]</f>
        <v>736.76013396347525</v>
      </c>
      <c r="R3387" s="24">
        <f>Table1[[#This Row],[SumOfUnits]]*Table1[[#This Row],[Actuarial Factor 06/20/2023]]</f>
        <v>2.8884004774094567</v>
      </c>
      <c r="S3387" s="23"/>
    </row>
    <row r="3388" spans="1:19" x14ac:dyDescent="0.25">
      <c r="A3388" s="192" t="s">
        <v>406</v>
      </c>
      <c r="B3388" s="193" t="s">
        <v>407</v>
      </c>
      <c r="C3388" s="192" t="s">
        <v>84</v>
      </c>
      <c r="D3388" s="192" t="s">
        <v>30</v>
      </c>
      <c r="E3388" s="192" t="s">
        <v>61</v>
      </c>
      <c r="F3388" s="194">
        <v>166.92685747325817</v>
      </c>
      <c r="G3388">
        <v>1</v>
      </c>
      <c r="H3388">
        <v>1</v>
      </c>
      <c r="I3388" s="167">
        <v>160.71720493940643</v>
      </c>
      <c r="J3388" s="22">
        <v>0.96280015913648564</v>
      </c>
      <c r="K3388" s="22" t="s">
        <v>408</v>
      </c>
      <c r="L3388" s="22" t="s">
        <v>58</v>
      </c>
      <c r="M33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88" s="24" t="str">
        <f>IFERROR(IF(Table1[[#This Row],[Medicare Rate in CR]]&gt;0,"Y","N"),"N")</f>
        <v>N</v>
      </c>
      <c r="O3388" s="166">
        <f>Table1[[#This Row],[Medicare Rate in CR]]*Table1[[#This Row],[SumOfUnits]]*Table1[[#This Row],[Actuarial Factor 06/20/2023]]</f>
        <v>0</v>
      </c>
      <c r="P33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406.30391626056485</v>
      </c>
      <c r="Q3388" s="166">
        <f>Table1[[#This Row],[Trended Medicare Pricing for all RHCs]]-Table1[[#This Row],[SumOfSFY24 Estimated Payment 5/04/23]]</f>
        <v>245.58671132115842</v>
      </c>
      <c r="R3388" s="24">
        <f>Table1[[#This Row],[SumOfUnits]]*Table1[[#This Row],[Actuarial Factor 06/20/2023]]</f>
        <v>0.96280015913648564</v>
      </c>
      <c r="S3388" s="23"/>
    </row>
    <row r="3389" spans="1:19" x14ac:dyDescent="0.25">
      <c r="A3389" s="192" t="s">
        <v>406</v>
      </c>
      <c r="B3389" s="193" t="s">
        <v>407</v>
      </c>
      <c r="C3389" s="192" t="s">
        <v>85</v>
      </c>
      <c r="D3389" s="192" t="s">
        <v>30</v>
      </c>
      <c r="E3389" s="192" t="s">
        <v>61</v>
      </c>
      <c r="F3389" s="194">
        <v>667.70742989303267</v>
      </c>
      <c r="G3389">
        <v>4</v>
      </c>
      <c r="H3389">
        <v>4</v>
      </c>
      <c r="I3389" s="167">
        <v>552.51438996865704</v>
      </c>
      <c r="J3389" s="22">
        <v>0.82747976918149668</v>
      </c>
      <c r="K3389" s="22" t="s">
        <v>408</v>
      </c>
      <c r="L3389" s="22" t="s">
        <v>58</v>
      </c>
      <c r="M33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89" s="24" t="str">
        <f>IFERROR(IF(Table1[[#This Row],[Medicare Rate in CR]]&gt;0,"Y","N"),"N")</f>
        <v>N</v>
      </c>
      <c r="O3389" s="166">
        <f>Table1[[#This Row],[Medicare Rate in CR]]*Table1[[#This Row],[SumOfUnits]]*Table1[[#This Row],[Actuarial Factor 06/20/2023]]</f>
        <v>0</v>
      </c>
      <c r="P33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642.31732985329802</v>
      </c>
      <c r="Q3389" s="166">
        <f>Table1[[#This Row],[Trended Medicare Pricing for all RHCs]]-Table1[[#This Row],[SumOfSFY24 Estimated Payment 5/04/23]]</f>
        <v>89.802939884640978</v>
      </c>
      <c r="R3389" s="24">
        <f>Table1[[#This Row],[SumOfUnits]]*Table1[[#This Row],[Actuarial Factor 06/20/2023]]</f>
        <v>3.3099190767259867</v>
      </c>
      <c r="S3389" s="23"/>
    </row>
    <row r="3390" spans="1:19" x14ac:dyDescent="0.25">
      <c r="A3390" s="192" t="s">
        <v>406</v>
      </c>
      <c r="B3390" s="193" t="s">
        <v>407</v>
      </c>
      <c r="C3390" s="192" t="s">
        <v>85</v>
      </c>
      <c r="D3390" s="192" t="s">
        <v>30</v>
      </c>
      <c r="E3390" s="192" t="s">
        <v>62</v>
      </c>
      <c r="F3390" s="194">
        <v>200.65529536474895</v>
      </c>
      <c r="G3390">
        <v>2</v>
      </c>
      <c r="H3390">
        <v>2</v>
      </c>
      <c r="I3390" s="167">
        <v>183.13258874468548</v>
      </c>
      <c r="J3390" s="22">
        <v>0.91267259312438831</v>
      </c>
      <c r="K3390" s="22" t="s">
        <v>408</v>
      </c>
      <c r="L3390" s="22" t="s">
        <v>58</v>
      </c>
      <c r="M33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90" s="24" t="str">
        <f>IFERROR(IF(Table1[[#This Row],[Medicare Rate in CR]]&gt;0,"Y","N"),"N")</f>
        <v>N</v>
      </c>
      <c r="O3390" s="166">
        <f>Table1[[#This Row],[Medicare Rate in CR]]*Table1[[#This Row],[SumOfUnits]]*Table1[[#This Row],[Actuarial Factor 06/20/2023]]</f>
        <v>0</v>
      </c>
      <c r="P33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212.89804853459358</v>
      </c>
      <c r="Q3390" s="166">
        <f>Table1[[#This Row],[Trended Medicare Pricing for all RHCs]]-Table1[[#This Row],[SumOfSFY24 Estimated Payment 5/04/23]]</f>
        <v>29.765459789908107</v>
      </c>
      <c r="R3390" s="24">
        <f>Table1[[#This Row],[SumOfUnits]]*Table1[[#This Row],[Actuarial Factor 06/20/2023]]</f>
        <v>1.8253451862487766</v>
      </c>
      <c r="S3390" s="23"/>
    </row>
    <row r="3391" spans="1:19" x14ac:dyDescent="0.25">
      <c r="A3391" s="192" t="s">
        <v>406</v>
      </c>
      <c r="B3391" s="193" t="s">
        <v>407</v>
      </c>
      <c r="C3391" s="192" t="s">
        <v>85</v>
      </c>
      <c r="D3391" s="192" t="s">
        <v>31</v>
      </c>
      <c r="E3391" s="192" t="s">
        <v>69</v>
      </c>
      <c r="F3391" s="194">
        <v>329.26664739327362</v>
      </c>
      <c r="G3391">
        <v>2</v>
      </c>
      <c r="H3391">
        <v>2</v>
      </c>
      <c r="I3391" s="167">
        <v>329.63268951595319</v>
      </c>
      <c r="J3391" s="22">
        <v>1.0011116890385876</v>
      </c>
      <c r="K3391" s="22" t="s">
        <v>408</v>
      </c>
      <c r="L3391" s="22" t="s">
        <v>58</v>
      </c>
      <c r="M33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91" s="24" t="str">
        <f>IFERROR(IF(Table1[[#This Row],[Medicare Rate in CR]]&gt;0,"Y","N"),"N")</f>
        <v>N</v>
      </c>
      <c r="O3391" s="166">
        <f>Table1[[#This Row],[Medicare Rate in CR]]*Table1[[#This Row],[SumOfUnits]]*Table1[[#This Row],[Actuarial Factor 06/20/2023]]</f>
        <v>0</v>
      </c>
      <c r="P33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383.20954676720584</v>
      </c>
      <c r="Q3391" s="166">
        <f>Table1[[#This Row],[Trended Medicare Pricing for all RHCs]]-Table1[[#This Row],[SumOfSFY24 Estimated Payment 5/04/23]]</f>
        <v>53.576857251252648</v>
      </c>
      <c r="R3391" s="24">
        <f>Table1[[#This Row],[SumOfUnits]]*Table1[[#This Row],[Actuarial Factor 06/20/2023]]</f>
        <v>2.0022233780771752</v>
      </c>
      <c r="S3391" s="23"/>
    </row>
    <row r="3392" spans="1:19" x14ac:dyDescent="0.25">
      <c r="A3392" s="192" t="s">
        <v>409</v>
      </c>
      <c r="B3392" s="193" t="s">
        <v>410</v>
      </c>
      <c r="C3392" s="192" t="s">
        <v>88</v>
      </c>
      <c r="D3392" s="192" t="s">
        <v>30</v>
      </c>
      <c r="E3392" s="192" t="s">
        <v>62</v>
      </c>
      <c r="F3392" s="194">
        <v>224.79522019851595</v>
      </c>
      <c r="G3392">
        <v>1</v>
      </c>
      <c r="H3392">
        <v>1</v>
      </c>
      <c r="I3392" s="167">
        <v>223.49281334850437</v>
      </c>
      <c r="J3392" s="22">
        <v>0.99420625203302171</v>
      </c>
      <c r="K3392" s="22" t="s">
        <v>411</v>
      </c>
      <c r="L3392" s="22" t="s">
        <v>58</v>
      </c>
      <c r="M33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92" s="24" t="str">
        <f>IFERROR(IF(Table1[[#This Row],[Medicare Rate in CR]]&gt;0,"Y","N"),"N")</f>
        <v>N</v>
      </c>
      <c r="O3392" s="166">
        <f>Table1[[#This Row],[Medicare Rate in CR]]*Table1[[#This Row],[SumOfUnits]]*Table1[[#This Row],[Actuarial Factor 06/20/2023]]</f>
        <v>0</v>
      </c>
      <c r="P33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262.52253648415018</v>
      </c>
      <c r="Q3392" s="166">
        <f>Table1[[#This Row],[Trended Medicare Pricing for all RHCs]]-Table1[[#This Row],[SumOfSFY24 Estimated Payment 5/04/23]]</f>
        <v>39.02972313564581</v>
      </c>
      <c r="R3392" s="24">
        <f>Table1[[#This Row],[SumOfUnits]]*Table1[[#This Row],[Actuarial Factor 06/20/2023]]</f>
        <v>0.99420625203302171</v>
      </c>
      <c r="S3392" s="23"/>
    </row>
    <row r="3393" spans="1:19" x14ac:dyDescent="0.25">
      <c r="A3393" s="192" t="s">
        <v>409</v>
      </c>
      <c r="B3393" s="193" t="s">
        <v>410</v>
      </c>
      <c r="C3393" s="192" t="s">
        <v>78</v>
      </c>
      <c r="D3393" s="192" t="s">
        <v>30</v>
      </c>
      <c r="E3393" s="192" t="s">
        <v>56</v>
      </c>
      <c r="F3393" s="194">
        <v>3371.928302977738</v>
      </c>
      <c r="G3393">
        <v>15</v>
      </c>
      <c r="H3393">
        <v>15</v>
      </c>
      <c r="I3393" s="167">
        <v>3597.7567412641065</v>
      </c>
      <c r="J3393" s="22">
        <v>1.0669730842399407</v>
      </c>
      <c r="K3393" s="22" t="s">
        <v>411</v>
      </c>
      <c r="L3393" s="22" t="s">
        <v>58</v>
      </c>
      <c r="M33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93" s="24" t="str">
        <f>IFERROR(IF(Table1[[#This Row],[Medicare Rate in CR]]&gt;0,"Y","N"),"N")</f>
        <v>N</v>
      </c>
      <c r="O3393" s="166">
        <f>Table1[[#This Row],[Medicare Rate in CR]]*Table1[[#This Row],[SumOfUnits]]*Table1[[#This Row],[Actuarial Factor 06/20/2023]]</f>
        <v>0</v>
      </c>
      <c r="P33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5219.1298754850168</v>
      </c>
      <c r="Q3393" s="166">
        <f>Table1[[#This Row],[Trended Medicare Pricing for all RHCs]]-Table1[[#This Row],[SumOfSFY24 Estimated Payment 5/04/23]]</f>
        <v>1621.3731342209103</v>
      </c>
      <c r="R3393" s="24">
        <f>Table1[[#This Row],[SumOfUnits]]*Table1[[#This Row],[Actuarial Factor 06/20/2023]]</f>
        <v>16.004596263599112</v>
      </c>
      <c r="S3393" s="23"/>
    </row>
    <row r="3394" spans="1:19" x14ac:dyDescent="0.25">
      <c r="A3394" s="192" t="s">
        <v>409</v>
      </c>
      <c r="B3394" s="193" t="s">
        <v>410</v>
      </c>
      <c r="C3394" s="192" t="s">
        <v>78</v>
      </c>
      <c r="D3394" s="192" t="s">
        <v>30</v>
      </c>
      <c r="E3394" s="192" t="s">
        <v>59</v>
      </c>
      <c r="F3394" s="194">
        <v>10340.580129131733</v>
      </c>
      <c r="G3394">
        <v>46</v>
      </c>
      <c r="H3394">
        <v>46</v>
      </c>
      <c r="I3394" s="167">
        <v>9657.9173652848349</v>
      </c>
      <c r="J3394" s="22">
        <v>0.93398216006047052</v>
      </c>
      <c r="K3394" s="22" t="s">
        <v>411</v>
      </c>
      <c r="L3394" s="22" t="s">
        <v>58</v>
      </c>
      <c r="M33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94" s="24" t="str">
        <f>IFERROR(IF(Table1[[#This Row],[Medicare Rate in CR]]&gt;0,"Y","N"),"N")</f>
        <v>N</v>
      </c>
      <c r="O3394" s="166">
        <f>Table1[[#This Row],[Medicare Rate in CR]]*Table1[[#This Row],[SumOfUnits]]*Table1[[#This Row],[Actuarial Factor 06/20/2023]]</f>
        <v>0</v>
      </c>
      <c r="P33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14010.376098527722</v>
      </c>
      <c r="Q3394" s="166">
        <f>Table1[[#This Row],[Trended Medicare Pricing for all RHCs]]-Table1[[#This Row],[SumOfSFY24 Estimated Payment 5/04/23]]</f>
        <v>4352.4587332428873</v>
      </c>
      <c r="R3394" s="24">
        <f>Table1[[#This Row],[SumOfUnits]]*Table1[[#This Row],[Actuarial Factor 06/20/2023]]</f>
        <v>42.963179362781645</v>
      </c>
      <c r="S3394" s="23"/>
    </row>
    <row r="3395" spans="1:19" x14ac:dyDescent="0.25">
      <c r="A3395" s="192" t="s">
        <v>409</v>
      </c>
      <c r="B3395" s="193" t="s">
        <v>410</v>
      </c>
      <c r="C3395" s="192" t="s">
        <v>78</v>
      </c>
      <c r="D3395" s="192" t="s">
        <v>30</v>
      </c>
      <c r="E3395" s="192" t="s">
        <v>60</v>
      </c>
      <c r="F3395" s="194">
        <v>8292.9363014358696</v>
      </c>
      <c r="G3395">
        <v>37</v>
      </c>
      <c r="H3395">
        <v>37</v>
      </c>
      <c r="I3395" s="167">
        <v>6796.3998282038092</v>
      </c>
      <c r="J3395" s="22">
        <v>0.81954082138880713</v>
      </c>
      <c r="K3395" s="22" t="s">
        <v>411</v>
      </c>
      <c r="L3395" s="22" t="s">
        <v>58</v>
      </c>
      <c r="M33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95" s="24" t="str">
        <f>IFERROR(IF(Table1[[#This Row],[Medicare Rate in CR]]&gt;0,"Y","N"),"N")</f>
        <v>N</v>
      </c>
      <c r="O3395" s="166">
        <f>Table1[[#This Row],[Medicare Rate in CR]]*Table1[[#This Row],[SumOfUnits]]*Table1[[#This Row],[Actuarial Factor 06/20/2023]]</f>
        <v>0</v>
      </c>
      <c r="P33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9859.2806407073967</v>
      </c>
      <c r="Q3395" s="166">
        <f>Table1[[#This Row],[Trended Medicare Pricing for all RHCs]]-Table1[[#This Row],[SumOfSFY24 Estimated Payment 5/04/23]]</f>
        <v>3062.8808125035875</v>
      </c>
      <c r="R3395" s="24">
        <f>Table1[[#This Row],[SumOfUnits]]*Table1[[#This Row],[Actuarial Factor 06/20/2023]]</f>
        <v>30.323010391385864</v>
      </c>
      <c r="S3395" s="23"/>
    </row>
    <row r="3396" spans="1:19" x14ac:dyDescent="0.25">
      <c r="A3396" s="192" t="s">
        <v>409</v>
      </c>
      <c r="B3396" s="193" t="s">
        <v>410</v>
      </c>
      <c r="C3396" s="192" t="s">
        <v>78</v>
      </c>
      <c r="D3396" s="192" t="s">
        <v>30</v>
      </c>
      <c r="E3396" s="192" t="s">
        <v>61</v>
      </c>
      <c r="F3396" s="194">
        <v>2023.156981786643</v>
      </c>
      <c r="G3396">
        <v>9</v>
      </c>
      <c r="H3396">
        <v>9</v>
      </c>
      <c r="I3396" s="167">
        <v>1658.0597346519253</v>
      </c>
      <c r="J3396" s="22">
        <v>0.81954082138880713</v>
      </c>
      <c r="K3396" s="22" t="s">
        <v>411</v>
      </c>
      <c r="L3396" s="22" t="s">
        <v>58</v>
      </c>
      <c r="M33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96" s="24" t="str">
        <f>IFERROR(IF(Table1[[#This Row],[Medicare Rate in CR]]&gt;0,"Y","N"),"N")</f>
        <v>N</v>
      </c>
      <c r="O3396" s="166">
        <f>Table1[[#This Row],[Medicare Rate in CR]]*Table1[[#This Row],[SumOfUnits]]*Table1[[#This Row],[Actuarial Factor 06/20/2023]]</f>
        <v>0</v>
      </c>
      <c r="P33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2405.2846589678229</v>
      </c>
      <c r="Q3396" s="166">
        <f>Table1[[#This Row],[Trended Medicare Pricing for all RHCs]]-Table1[[#This Row],[SumOfSFY24 Estimated Payment 5/04/23]]</f>
        <v>747.22492431589762</v>
      </c>
      <c r="R3396" s="24">
        <f>Table1[[#This Row],[SumOfUnits]]*Table1[[#This Row],[Actuarial Factor 06/20/2023]]</f>
        <v>7.3758673924992646</v>
      </c>
      <c r="S3396" s="23"/>
    </row>
    <row r="3397" spans="1:19" x14ac:dyDescent="0.25">
      <c r="A3397" s="192" t="s">
        <v>409</v>
      </c>
      <c r="B3397" s="193" t="s">
        <v>410</v>
      </c>
      <c r="C3397" s="192" t="s">
        <v>78</v>
      </c>
      <c r="D3397" s="192" t="s">
        <v>30</v>
      </c>
      <c r="E3397" s="192" t="s">
        <v>62</v>
      </c>
      <c r="F3397" s="194">
        <v>9369.6154958080369</v>
      </c>
      <c r="G3397">
        <v>42</v>
      </c>
      <c r="H3397">
        <v>42</v>
      </c>
      <c r="I3397" s="167">
        <v>8900.3971119073412</v>
      </c>
      <c r="J3397" s="22">
        <v>0.94992127648027569</v>
      </c>
      <c r="K3397" s="22" t="s">
        <v>411</v>
      </c>
      <c r="L3397" s="22" t="s">
        <v>58</v>
      </c>
      <c r="M33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97" s="24" t="str">
        <f>IFERROR(IF(Table1[[#This Row],[Medicare Rate in CR]]&gt;0,"Y","N"),"N")</f>
        <v>N</v>
      </c>
      <c r="O3397" s="166">
        <f>Table1[[#This Row],[Medicare Rate in CR]]*Table1[[#This Row],[SumOfUnits]]*Table1[[#This Row],[Actuarial Factor 06/20/2023]]</f>
        <v>0</v>
      </c>
      <c r="P33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12911.470066237633</v>
      </c>
      <c r="Q3397" s="166">
        <f>Table1[[#This Row],[Trended Medicare Pricing for all RHCs]]-Table1[[#This Row],[SumOfSFY24 Estimated Payment 5/04/23]]</f>
        <v>4011.0729543302914</v>
      </c>
      <c r="R3397" s="24">
        <f>Table1[[#This Row],[SumOfUnits]]*Table1[[#This Row],[Actuarial Factor 06/20/2023]]</f>
        <v>39.896693612171582</v>
      </c>
      <c r="S3397" s="23"/>
    </row>
    <row r="3398" spans="1:19" x14ac:dyDescent="0.25">
      <c r="A3398" s="192" t="s">
        <v>409</v>
      </c>
      <c r="B3398" s="193" t="s">
        <v>410</v>
      </c>
      <c r="C3398" s="192" t="s">
        <v>78</v>
      </c>
      <c r="D3398" s="192" t="s">
        <v>30</v>
      </c>
      <c r="E3398" s="192" t="s">
        <v>63</v>
      </c>
      <c r="F3398" s="194">
        <v>611.75676977931971</v>
      </c>
      <c r="G3398">
        <v>3</v>
      </c>
      <c r="H3398">
        <v>3</v>
      </c>
      <c r="I3398" s="167">
        <v>572.91365775269423</v>
      </c>
      <c r="J3398" s="22">
        <v>0.93650562781571278</v>
      </c>
      <c r="K3398" s="22" t="s">
        <v>411</v>
      </c>
      <c r="L3398" s="22" t="s">
        <v>58</v>
      </c>
      <c r="M33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98" s="24" t="str">
        <f>IFERROR(IF(Table1[[#This Row],[Medicare Rate in CR]]&gt;0,"Y","N"),"N")</f>
        <v>N</v>
      </c>
      <c r="O3398" s="166">
        <f>Table1[[#This Row],[Medicare Rate in CR]]*Table1[[#This Row],[SumOfUnits]]*Table1[[#This Row],[Actuarial Factor 06/20/2023]]</f>
        <v>0</v>
      </c>
      <c r="P33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831.10421362170257</v>
      </c>
      <c r="Q3398" s="166">
        <f>Table1[[#This Row],[Trended Medicare Pricing for all RHCs]]-Table1[[#This Row],[SumOfSFY24 Estimated Payment 5/04/23]]</f>
        <v>258.19055586900834</v>
      </c>
      <c r="R3398" s="24">
        <f>Table1[[#This Row],[SumOfUnits]]*Table1[[#This Row],[Actuarial Factor 06/20/2023]]</f>
        <v>2.8095168834471385</v>
      </c>
      <c r="S3398" s="23"/>
    </row>
    <row r="3399" spans="1:19" x14ac:dyDescent="0.25">
      <c r="A3399" s="192" t="s">
        <v>409</v>
      </c>
      <c r="B3399" s="193" t="s">
        <v>410</v>
      </c>
      <c r="C3399" s="192" t="s">
        <v>78</v>
      </c>
      <c r="D3399" s="192" t="s">
        <v>30</v>
      </c>
      <c r="E3399" s="192" t="s">
        <v>64</v>
      </c>
      <c r="F3399" s="194">
        <v>7193.4470463525131</v>
      </c>
      <c r="G3399">
        <v>32</v>
      </c>
      <c r="H3399">
        <v>32</v>
      </c>
      <c r="I3399" s="167">
        <v>6534.4370577954423</v>
      </c>
      <c r="J3399" s="22">
        <v>0.90838745537284149</v>
      </c>
      <c r="K3399" s="22" t="s">
        <v>411</v>
      </c>
      <c r="L3399" s="22" t="s">
        <v>58</v>
      </c>
      <c r="M33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399" s="24" t="str">
        <f>IFERROR(IF(Table1[[#This Row],[Medicare Rate in CR]]&gt;0,"Y","N"),"N")</f>
        <v>N</v>
      </c>
      <c r="O3399" s="166">
        <f>Table1[[#This Row],[Medicare Rate in CR]]*Table1[[#This Row],[SumOfUnits]]*Table1[[#This Row],[Actuarial Factor 06/20/2023]]</f>
        <v>0</v>
      </c>
      <c r="P33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9479.2611397717264</v>
      </c>
      <c r="Q3399" s="166">
        <f>Table1[[#This Row],[Trended Medicare Pricing for all RHCs]]-Table1[[#This Row],[SumOfSFY24 Estimated Payment 5/04/23]]</f>
        <v>2944.8240819762841</v>
      </c>
      <c r="R3399" s="24">
        <f>Table1[[#This Row],[SumOfUnits]]*Table1[[#This Row],[Actuarial Factor 06/20/2023]]</f>
        <v>29.068398571930928</v>
      </c>
      <c r="S3399" s="23"/>
    </row>
    <row r="3400" spans="1:19" x14ac:dyDescent="0.25">
      <c r="A3400" s="192" t="s">
        <v>409</v>
      </c>
      <c r="B3400" s="193" t="s">
        <v>410</v>
      </c>
      <c r="C3400" s="192" t="s">
        <v>78</v>
      </c>
      <c r="D3400" s="192" t="s">
        <v>30</v>
      </c>
      <c r="E3400" s="192" t="s">
        <v>77</v>
      </c>
      <c r="F3400" s="194">
        <v>3821.5187433747697</v>
      </c>
      <c r="G3400">
        <v>17</v>
      </c>
      <c r="H3400">
        <v>17</v>
      </c>
      <c r="I3400" s="167">
        <v>4852.5085180191472</v>
      </c>
      <c r="J3400" s="22">
        <v>1.2697853507670918</v>
      </c>
      <c r="K3400" s="22" t="s">
        <v>411</v>
      </c>
      <c r="L3400" s="22" t="s">
        <v>58</v>
      </c>
      <c r="M34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00" s="24" t="str">
        <f>IFERROR(IF(Table1[[#This Row],[Medicare Rate in CR]]&gt;0,"Y","N"),"N")</f>
        <v>N</v>
      </c>
      <c r="O3400" s="166">
        <f>Table1[[#This Row],[Medicare Rate in CR]]*Table1[[#This Row],[SumOfUnits]]*Table1[[#This Row],[Actuarial Factor 06/20/2023]]</f>
        <v>0</v>
      </c>
      <c r="P34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7039.3509063485944</v>
      </c>
      <c r="Q3400" s="166">
        <f>Table1[[#This Row],[Trended Medicare Pricing for all RHCs]]-Table1[[#This Row],[SumOfSFY24 Estimated Payment 5/04/23]]</f>
        <v>2186.8423883294472</v>
      </c>
      <c r="R3400" s="24">
        <f>Table1[[#This Row],[SumOfUnits]]*Table1[[#This Row],[Actuarial Factor 06/20/2023]]</f>
        <v>21.586350963040559</v>
      </c>
      <c r="S3400" s="23"/>
    </row>
    <row r="3401" spans="1:19" x14ac:dyDescent="0.25">
      <c r="A3401" s="192" t="s">
        <v>409</v>
      </c>
      <c r="B3401" s="193" t="s">
        <v>410</v>
      </c>
      <c r="C3401" s="192" t="s">
        <v>78</v>
      </c>
      <c r="D3401" s="192" t="s">
        <v>32</v>
      </c>
      <c r="E3401" s="192" t="s">
        <v>80</v>
      </c>
      <c r="F3401" s="194">
        <v>449.5904403970319</v>
      </c>
      <c r="G3401">
        <v>2</v>
      </c>
      <c r="H3401">
        <v>2</v>
      </c>
      <c r="I3401" s="167">
        <v>580.94206978271461</v>
      </c>
      <c r="J3401" s="22">
        <v>1.2921584125981116</v>
      </c>
      <c r="K3401" s="22" t="s">
        <v>411</v>
      </c>
      <c r="L3401" s="22" t="s">
        <v>58</v>
      </c>
      <c r="M34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01" s="24" t="str">
        <f>IFERROR(IF(Table1[[#This Row],[Medicare Rate in CR]]&gt;0,"Y","N"),"N")</f>
        <v>N</v>
      </c>
      <c r="O3401" s="166">
        <f>Table1[[#This Row],[Medicare Rate in CR]]*Table1[[#This Row],[SumOfUnits]]*Table1[[#This Row],[Actuarial Factor 06/20/2023]]</f>
        <v>0</v>
      </c>
      <c r="P34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842.75072785041618</v>
      </c>
      <c r="Q3401" s="166">
        <f>Table1[[#This Row],[Trended Medicare Pricing for all RHCs]]-Table1[[#This Row],[SumOfSFY24 Estimated Payment 5/04/23]]</f>
        <v>261.80865806770157</v>
      </c>
      <c r="R3401" s="24">
        <f>Table1[[#This Row],[SumOfUnits]]*Table1[[#This Row],[Actuarial Factor 06/20/2023]]</f>
        <v>2.5843168251962232</v>
      </c>
      <c r="S3401" s="23"/>
    </row>
    <row r="3402" spans="1:19" x14ac:dyDescent="0.25">
      <c r="A3402" s="192" t="s">
        <v>409</v>
      </c>
      <c r="B3402" s="193" t="s">
        <v>410</v>
      </c>
      <c r="C3402" s="192" t="s">
        <v>78</v>
      </c>
      <c r="D3402" s="192" t="s">
        <v>32</v>
      </c>
      <c r="E3402" s="192" t="s">
        <v>65</v>
      </c>
      <c r="F3402" s="194">
        <v>216.6329382287752</v>
      </c>
      <c r="G3402">
        <v>1</v>
      </c>
      <c r="H3402">
        <v>1</v>
      </c>
      <c r="I3402" s="167">
        <v>287.00561866087764</v>
      </c>
      <c r="J3402" s="22">
        <v>1.3248475555355548</v>
      </c>
      <c r="K3402" s="22" t="s">
        <v>411</v>
      </c>
      <c r="L3402" s="22" t="s">
        <v>58</v>
      </c>
      <c r="M34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02" s="24" t="str">
        <f>IFERROR(IF(Table1[[#This Row],[Medicare Rate in CR]]&gt;0,"Y","N"),"N")</f>
        <v>N</v>
      </c>
      <c r="O3402" s="166">
        <f>Table1[[#This Row],[Medicare Rate in CR]]*Table1[[#This Row],[SumOfUnits]]*Table1[[#This Row],[Actuarial Factor 06/20/2023]]</f>
        <v>0</v>
      </c>
      <c r="P34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416.34821543235802</v>
      </c>
      <c r="Q3402" s="166">
        <f>Table1[[#This Row],[Trended Medicare Pricing for all RHCs]]-Table1[[#This Row],[SumOfSFY24 Estimated Payment 5/04/23]]</f>
        <v>129.34259677148037</v>
      </c>
      <c r="R3402" s="24">
        <f>Table1[[#This Row],[SumOfUnits]]*Table1[[#This Row],[Actuarial Factor 06/20/2023]]</f>
        <v>1.3248475555355548</v>
      </c>
      <c r="S3402" s="23"/>
    </row>
    <row r="3403" spans="1:19" x14ac:dyDescent="0.25">
      <c r="A3403" s="192" t="s">
        <v>409</v>
      </c>
      <c r="B3403" s="193" t="s">
        <v>410</v>
      </c>
      <c r="C3403" s="192" t="s">
        <v>78</v>
      </c>
      <c r="D3403" s="192" t="s">
        <v>31</v>
      </c>
      <c r="E3403" s="192" t="s">
        <v>68</v>
      </c>
      <c r="F3403" s="194">
        <v>8767.0135877421253</v>
      </c>
      <c r="G3403">
        <v>39</v>
      </c>
      <c r="H3403">
        <v>39</v>
      </c>
      <c r="I3403" s="167">
        <v>8343.3577053574863</v>
      </c>
      <c r="J3403" s="22">
        <v>0.95167614625612229</v>
      </c>
      <c r="K3403" s="22" t="s">
        <v>411</v>
      </c>
      <c r="L3403" s="22" t="s">
        <v>58</v>
      </c>
      <c r="M34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03" s="24" t="str">
        <f>IFERROR(IF(Table1[[#This Row],[Medicare Rate in CR]]&gt;0,"Y","N"),"N")</f>
        <v>N</v>
      </c>
      <c r="O3403" s="166">
        <f>Table1[[#This Row],[Medicare Rate in CR]]*Table1[[#This Row],[SumOfUnits]]*Table1[[#This Row],[Actuarial Factor 06/20/2023]]</f>
        <v>0</v>
      </c>
      <c r="P34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12103.394029522238</v>
      </c>
      <c r="Q3403" s="166">
        <f>Table1[[#This Row],[Trended Medicare Pricing for all RHCs]]-Table1[[#This Row],[SumOfSFY24 Estimated Payment 5/04/23]]</f>
        <v>3760.0363241647519</v>
      </c>
      <c r="R3403" s="24">
        <f>Table1[[#This Row],[SumOfUnits]]*Table1[[#This Row],[Actuarial Factor 06/20/2023]]</f>
        <v>37.115369703988769</v>
      </c>
      <c r="S3403" s="23"/>
    </row>
    <row r="3404" spans="1:19" x14ac:dyDescent="0.25">
      <c r="A3404" s="192" t="s">
        <v>409</v>
      </c>
      <c r="B3404" s="193" t="s">
        <v>410</v>
      </c>
      <c r="C3404" s="192" t="s">
        <v>78</v>
      </c>
      <c r="D3404" s="192" t="s">
        <v>31</v>
      </c>
      <c r="E3404" s="192" t="s">
        <v>69</v>
      </c>
      <c r="F3404" s="194">
        <v>4489.505637467475</v>
      </c>
      <c r="G3404">
        <v>21</v>
      </c>
      <c r="H3404">
        <v>21</v>
      </c>
      <c r="I3404" s="167">
        <v>4805.9897540322854</v>
      </c>
      <c r="J3404" s="22">
        <v>1.0704942018389665</v>
      </c>
      <c r="K3404" s="22" t="s">
        <v>411</v>
      </c>
      <c r="L3404" s="22" t="s">
        <v>58</v>
      </c>
      <c r="M34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04" s="24" t="str">
        <f>IFERROR(IF(Table1[[#This Row],[Medicare Rate in CR]]&gt;0,"Y","N"),"N")</f>
        <v>N</v>
      </c>
      <c r="O3404" s="166">
        <f>Table1[[#This Row],[Medicare Rate in CR]]*Table1[[#This Row],[SumOfUnits]]*Table1[[#This Row],[Actuarial Factor 06/20/2023]]</f>
        <v>0</v>
      </c>
      <c r="P34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6971.8678916939798</v>
      </c>
      <c r="Q3404" s="166">
        <f>Table1[[#This Row],[Trended Medicare Pricing for all RHCs]]-Table1[[#This Row],[SumOfSFY24 Estimated Payment 5/04/23]]</f>
        <v>2165.8781376616944</v>
      </c>
      <c r="R3404" s="24">
        <f>Table1[[#This Row],[SumOfUnits]]*Table1[[#This Row],[Actuarial Factor 06/20/2023]]</f>
        <v>22.480378238618297</v>
      </c>
      <c r="S3404" s="23"/>
    </row>
    <row r="3405" spans="1:19" x14ac:dyDescent="0.25">
      <c r="A3405" s="192" t="s">
        <v>409</v>
      </c>
      <c r="B3405" s="193" t="s">
        <v>410</v>
      </c>
      <c r="C3405" s="192" t="s">
        <v>79</v>
      </c>
      <c r="D3405" s="192" t="s">
        <v>30</v>
      </c>
      <c r="E3405" s="192" t="s">
        <v>63</v>
      </c>
      <c r="F3405" s="194">
        <v>224.79522019851595</v>
      </c>
      <c r="G3405">
        <v>1</v>
      </c>
      <c r="H3405">
        <v>1</v>
      </c>
      <c r="I3405" s="167">
        <v>213.28459727835147</v>
      </c>
      <c r="J3405" s="22">
        <v>0.94879507264434049</v>
      </c>
      <c r="K3405" s="22" t="s">
        <v>411</v>
      </c>
      <c r="L3405" s="22" t="s">
        <v>58</v>
      </c>
      <c r="M34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05" s="24" t="str">
        <f>IFERROR(IF(Table1[[#This Row],[Medicare Rate in CR]]&gt;0,"Y","N"),"N")</f>
        <v>N</v>
      </c>
      <c r="O3405" s="166">
        <f>Table1[[#This Row],[Medicare Rate in CR]]*Table1[[#This Row],[SumOfUnits]]*Table1[[#This Row],[Actuarial Factor 06/20/2023]]</f>
        <v>0</v>
      </c>
      <c r="P34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256.23402592740462</v>
      </c>
      <c r="Q3405" s="166">
        <f>Table1[[#This Row],[Trended Medicare Pricing for all RHCs]]-Table1[[#This Row],[SumOfSFY24 Estimated Payment 5/04/23]]</f>
        <v>42.949428649053147</v>
      </c>
      <c r="R3405" s="24">
        <f>Table1[[#This Row],[SumOfUnits]]*Table1[[#This Row],[Actuarial Factor 06/20/2023]]</f>
        <v>0.94879507264434049</v>
      </c>
      <c r="S3405" s="23"/>
    </row>
    <row r="3406" spans="1:19" x14ac:dyDescent="0.25">
      <c r="A3406" s="192" t="s">
        <v>409</v>
      </c>
      <c r="B3406" s="193" t="s">
        <v>410</v>
      </c>
      <c r="C3406" s="192" t="s">
        <v>55</v>
      </c>
      <c r="D3406" s="192" t="s">
        <v>30</v>
      </c>
      <c r="E3406" s="192" t="s">
        <v>59</v>
      </c>
      <c r="F3406" s="194">
        <v>1123.9856605955479</v>
      </c>
      <c r="G3406">
        <v>5</v>
      </c>
      <c r="H3406">
        <v>5</v>
      </c>
      <c r="I3406" s="167">
        <v>1149.5227535224578</v>
      </c>
      <c r="J3406" s="22">
        <v>1.0227201234163246</v>
      </c>
      <c r="K3406" s="22" t="s">
        <v>411</v>
      </c>
      <c r="L3406" s="22" t="s">
        <v>58</v>
      </c>
      <c r="M34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06" s="24" t="str">
        <f>IFERROR(IF(Table1[[#This Row],[Medicare Rate in CR]]&gt;0,"Y","N"),"N")</f>
        <v>N</v>
      </c>
      <c r="O3406" s="166">
        <f>Table1[[#This Row],[Medicare Rate in CR]]*Table1[[#This Row],[SumOfUnits]]*Table1[[#This Row],[Actuarial Factor 06/20/2023]]</f>
        <v>0</v>
      </c>
      <c r="P34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1667.3790261931922</v>
      </c>
      <c r="Q3406" s="166">
        <f>Table1[[#This Row],[Trended Medicare Pricing for all RHCs]]-Table1[[#This Row],[SumOfSFY24 Estimated Payment 5/04/23]]</f>
        <v>517.85627267073437</v>
      </c>
      <c r="R3406" s="24">
        <f>Table1[[#This Row],[SumOfUnits]]*Table1[[#This Row],[Actuarial Factor 06/20/2023]]</f>
        <v>5.1136006170816231</v>
      </c>
      <c r="S3406" s="23"/>
    </row>
    <row r="3407" spans="1:19" x14ac:dyDescent="0.25">
      <c r="A3407" s="192" t="s">
        <v>409</v>
      </c>
      <c r="B3407" s="193" t="s">
        <v>410</v>
      </c>
      <c r="C3407" s="192" t="s">
        <v>55</v>
      </c>
      <c r="D3407" s="192" t="s">
        <v>30</v>
      </c>
      <c r="E3407" s="192" t="s">
        <v>60</v>
      </c>
      <c r="F3407" s="194">
        <v>224.79522019851595</v>
      </c>
      <c r="G3407">
        <v>1</v>
      </c>
      <c r="H3407">
        <v>1</v>
      </c>
      <c r="I3407" s="167">
        <v>204.25932662355268</v>
      </c>
      <c r="J3407" s="22">
        <v>0.90864621784738975</v>
      </c>
      <c r="K3407" s="22" t="s">
        <v>411</v>
      </c>
      <c r="L3407" s="22" t="s">
        <v>58</v>
      </c>
      <c r="M34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07" s="24" t="str">
        <f>IFERROR(IF(Table1[[#This Row],[Medicare Rate in CR]]&gt;0,"Y","N"),"N")</f>
        <v>N</v>
      </c>
      <c r="O3407" s="166">
        <f>Table1[[#This Row],[Medicare Rate in CR]]*Table1[[#This Row],[SumOfUnits]]*Table1[[#This Row],[Actuarial Factor 06/20/2023]]</f>
        <v>0</v>
      </c>
      <c r="P34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296.27749087421842</v>
      </c>
      <c r="Q3407" s="166">
        <f>Table1[[#This Row],[Trended Medicare Pricing for all RHCs]]-Table1[[#This Row],[SumOfSFY24 Estimated Payment 5/04/23]]</f>
        <v>92.018164250665734</v>
      </c>
      <c r="R3407" s="24">
        <f>Table1[[#This Row],[SumOfUnits]]*Table1[[#This Row],[Actuarial Factor 06/20/2023]]</f>
        <v>0.90864621784738975</v>
      </c>
      <c r="S3407" s="23"/>
    </row>
    <row r="3408" spans="1:19" x14ac:dyDescent="0.25">
      <c r="A3408" s="192" t="s">
        <v>409</v>
      </c>
      <c r="B3408" s="193" t="s">
        <v>410</v>
      </c>
      <c r="C3408" s="192" t="s">
        <v>85</v>
      </c>
      <c r="D3408" s="192" t="s">
        <v>30</v>
      </c>
      <c r="E3408" s="192" t="s">
        <v>59</v>
      </c>
      <c r="F3408" s="194">
        <v>2922.3378625807063</v>
      </c>
      <c r="G3408">
        <v>13</v>
      </c>
      <c r="H3408">
        <v>13</v>
      </c>
      <c r="I3408" s="167">
        <v>2621.3622990731678</v>
      </c>
      <c r="J3408" s="22">
        <v>0.89700863566755829</v>
      </c>
      <c r="K3408" s="22" t="s">
        <v>411</v>
      </c>
      <c r="L3408" s="22" t="s">
        <v>58</v>
      </c>
      <c r="M34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08" s="24" t="str">
        <f>IFERROR(IF(Table1[[#This Row],[Medicare Rate in CR]]&gt;0,"Y","N"),"N")</f>
        <v>N</v>
      </c>
      <c r="O3408" s="166">
        <f>Table1[[#This Row],[Medicare Rate in CR]]*Table1[[#This Row],[SumOfUnits]]*Table1[[#This Row],[Actuarial Factor 06/20/2023]]</f>
        <v>0</v>
      </c>
      <c r="P34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3047.425484455337</v>
      </c>
      <c r="Q3408" s="166">
        <f>Table1[[#This Row],[Trended Medicare Pricing for all RHCs]]-Table1[[#This Row],[SumOfSFY24 Estimated Payment 5/04/23]]</f>
        <v>426.06318538216919</v>
      </c>
      <c r="R3408" s="24">
        <f>Table1[[#This Row],[SumOfUnits]]*Table1[[#This Row],[Actuarial Factor 06/20/2023]]</f>
        <v>11.661112263678257</v>
      </c>
      <c r="S3408" s="23"/>
    </row>
    <row r="3409" spans="1:19" x14ac:dyDescent="0.25">
      <c r="A3409" s="192" t="s">
        <v>409</v>
      </c>
      <c r="B3409" s="193" t="s">
        <v>410</v>
      </c>
      <c r="C3409" s="192" t="s">
        <v>85</v>
      </c>
      <c r="D3409" s="192" t="s">
        <v>30</v>
      </c>
      <c r="E3409" s="192" t="s">
        <v>60</v>
      </c>
      <c r="F3409" s="194">
        <v>1348.7713211910955</v>
      </c>
      <c r="G3409">
        <v>6</v>
      </c>
      <c r="H3409">
        <v>6</v>
      </c>
      <c r="I3409" s="167">
        <v>1116.08098153783</v>
      </c>
      <c r="J3409" s="22">
        <v>0.82747976918149668</v>
      </c>
      <c r="K3409" s="22" t="s">
        <v>411</v>
      </c>
      <c r="L3409" s="22" t="s">
        <v>58</v>
      </c>
      <c r="M34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09" s="24" t="str">
        <f>IFERROR(IF(Table1[[#This Row],[Medicare Rate in CR]]&gt;0,"Y","N"),"N")</f>
        <v>N</v>
      </c>
      <c r="O3409" s="166">
        <f>Table1[[#This Row],[Medicare Rate in CR]]*Table1[[#This Row],[SumOfUnits]]*Table1[[#This Row],[Actuarial Factor 06/20/2023]]</f>
        <v>0</v>
      </c>
      <c r="P34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1297.4832311645202</v>
      </c>
      <c r="Q3409" s="166">
        <f>Table1[[#This Row],[Trended Medicare Pricing for all RHCs]]-Table1[[#This Row],[SumOfSFY24 Estimated Payment 5/04/23]]</f>
        <v>181.40224962669026</v>
      </c>
      <c r="R3409" s="24">
        <f>Table1[[#This Row],[SumOfUnits]]*Table1[[#This Row],[Actuarial Factor 06/20/2023]]</f>
        <v>4.9648786150889803</v>
      </c>
      <c r="S3409" s="23"/>
    </row>
    <row r="3410" spans="1:19" x14ac:dyDescent="0.25">
      <c r="A3410" s="192" t="s">
        <v>409</v>
      </c>
      <c r="B3410" s="193" t="s">
        <v>410</v>
      </c>
      <c r="C3410" s="192" t="s">
        <v>85</v>
      </c>
      <c r="D3410" s="192" t="s">
        <v>30</v>
      </c>
      <c r="E3410" s="192" t="s">
        <v>61</v>
      </c>
      <c r="F3410" s="194">
        <v>674.38566059554785</v>
      </c>
      <c r="G3410">
        <v>3</v>
      </c>
      <c r="H3410">
        <v>3</v>
      </c>
      <c r="I3410" s="167">
        <v>558.04049076891511</v>
      </c>
      <c r="J3410" s="22">
        <v>0.82747976918149668</v>
      </c>
      <c r="K3410" s="22" t="s">
        <v>411</v>
      </c>
      <c r="L3410" s="22" t="s">
        <v>58</v>
      </c>
      <c r="M34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10" s="24" t="str">
        <f>IFERROR(IF(Table1[[#This Row],[Medicare Rate in CR]]&gt;0,"Y","N"),"N")</f>
        <v>N</v>
      </c>
      <c r="O3410" s="166">
        <f>Table1[[#This Row],[Medicare Rate in CR]]*Table1[[#This Row],[SumOfUnits]]*Table1[[#This Row],[Actuarial Factor 06/20/2023]]</f>
        <v>0</v>
      </c>
      <c r="P34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648.74161558226035</v>
      </c>
      <c r="Q3410" s="166">
        <f>Table1[[#This Row],[Trended Medicare Pricing for all RHCs]]-Table1[[#This Row],[SumOfSFY24 Estimated Payment 5/04/23]]</f>
        <v>90.701124813345245</v>
      </c>
      <c r="R3410" s="24">
        <f>Table1[[#This Row],[SumOfUnits]]*Table1[[#This Row],[Actuarial Factor 06/20/2023]]</f>
        <v>2.4824393075444902</v>
      </c>
      <c r="S3410" s="23"/>
    </row>
    <row r="3411" spans="1:19" x14ac:dyDescent="0.25">
      <c r="A3411" s="192" t="s">
        <v>409</v>
      </c>
      <c r="B3411" s="193" t="s">
        <v>410</v>
      </c>
      <c r="C3411" s="192" t="s">
        <v>85</v>
      </c>
      <c r="D3411" s="192" t="s">
        <v>30</v>
      </c>
      <c r="E3411" s="192" t="s">
        <v>62</v>
      </c>
      <c r="F3411" s="194">
        <v>3371.928302977738</v>
      </c>
      <c r="G3411">
        <v>15</v>
      </c>
      <c r="H3411">
        <v>15</v>
      </c>
      <c r="I3411" s="167">
        <v>3077.4665481082102</v>
      </c>
      <c r="J3411" s="22">
        <v>0.91267259312438831</v>
      </c>
      <c r="K3411" s="22" t="s">
        <v>411</v>
      </c>
      <c r="L3411" s="22" t="s">
        <v>58</v>
      </c>
      <c r="M34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11" s="24" t="str">
        <f>IFERROR(IF(Table1[[#This Row],[Medicare Rate in CR]]&gt;0,"Y","N"),"N")</f>
        <v>N</v>
      </c>
      <c r="O3411" s="166">
        <f>Table1[[#This Row],[Medicare Rate in CR]]*Table1[[#This Row],[SumOfUnits]]*Table1[[#This Row],[Actuarial Factor 06/20/2023]]</f>
        <v>0</v>
      </c>
      <c r="P34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3577.6626487607796</v>
      </c>
      <c r="Q3411" s="166">
        <f>Table1[[#This Row],[Trended Medicare Pricing for all RHCs]]-Table1[[#This Row],[SumOfSFY24 Estimated Payment 5/04/23]]</f>
        <v>500.19610065256938</v>
      </c>
      <c r="R3411" s="24">
        <f>Table1[[#This Row],[SumOfUnits]]*Table1[[#This Row],[Actuarial Factor 06/20/2023]]</f>
        <v>13.690088896865825</v>
      </c>
      <c r="S3411" s="23"/>
    </row>
    <row r="3412" spans="1:19" x14ac:dyDescent="0.25">
      <c r="A3412" s="192" t="s">
        <v>409</v>
      </c>
      <c r="B3412" s="193" t="s">
        <v>410</v>
      </c>
      <c r="C3412" s="192" t="s">
        <v>85</v>
      </c>
      <c r="D3412" s="192" t="s">
        <v>30</v>
      </c>
      <c r="E3412" s="192" t="s">
        <v>63</v>
      </c>
      <c r="F3412" s="194">
        <v>608.75012045870676</v>
      </c>
      <c r="G3412">
        <v>3</v>
      </c>
      <c r="H3412">
        <v>3</v>
      </c>
      <c r="I3412" s="167">
        <v>548.20093183437348</v>
      </c>
      <c r="J3412" s="22">
        <v>0.90053523344076203</v>
      </c>
      <c r="K3412" s="22" t="s">
        <v>411</v>
      </c>
      <c r="L3412" s="22" t="s">
        <v>58</v>
      </c>
      <c r="M34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12" s="24" t="str">
        <f>IFERROR(IF(Table1[[#This Row],[Medicare Rate in CR]]&gt;0,"Y","N"),"N")</f>
        <v>N</v>
      </c>
      <c r="O3412" s="166">
        <f>Table1[[#This Row],[Medicare Rate in CR]]*Table1[[#This Row],[SumOfUnits]]*Table1[[#This Row],[Actuarial Factor 06/20/2023]]</f>
        <v>0</v>
      </c>
      <c r="P34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637.30278369567816</v>
      </c>
      <c r="Q3412" s="166">
        <f>Table1[[#This Row],[Trended Medicare Pricing for all RHCs]]-Table1[[#This Row],[SumOfSFY24 Estimated Payment 5/04/23]]</f>
        <v>89.101851861304681</v>
      </c>
      <c r="R3412" s="24">
        <f>Table1[[#This Row],[SumOfUnits]]*Table1[[#This Row],[Actuarial Factor 06/20/2023]]</f>
        <v>2.7016057003222862</v>
      </c>
      <c r="S3412" s="23"/>
    </row>
    <row r="3413" spans="1:19" x14ac:dyDescent="0.25">
      <c r="A3413" s="192" t="s">
        <v>409</v>
      </c>
      <c r="B3413" s="193" t="s">
        <v>410</v>
      </c>
      <c r="C3413" s="192" t="s">
        <v>85</v>
      </c>
      <c r="D3413" s="192" t="s">
        <v>30</v>
      </c>
      <c r="E3413" s="192" t="s">
        <v>64</v>
      </c>
      <c r="F3413" s="194">
        <v>899.1808807940638</v>
      </c>
      <c r="G3413">
        <v>4</v>
      </c>
      <c r="H3413">
        <v>4</v>
      </c>
      <c r="I3413" s="167">
        <v>795.68731601939453</v>
      </c>
      <c r="J3413" s="22">
        <v>0.88490239618609945</v>
      </c>
      <c r="K3413" s="22" t="s">
        <v>411</v>
      </c>
      <c r="L3413" s="22" t="s">
        <v>58</v>
      </c>
      <c r="M34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13" s="24" t="str">
        <f>IFERROR(IF(Table1[[#This Row],[Medicare Rate in CR]]&gt;0,"Y","N"),"N")</f>
        <v>N</v>
      </c>
      <c r="O3413" s="166">
        <f>Table1[[#This Row],[Medicare Rate in CR]]*Table1[[#This Row],[SumOfUnits]]*Table1[[#This Row],[Actuarial Factor 06/20/2023]]</f>
        <v>0</v>
      </c>
      <c r="P34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925.01437338619814</v>
      </c>
      <c r="Q3413" s="166">
        <f>Table1[[#This Row],[Trended Medicare Pricing for all RHCs]]-Table1[[#This Row],[SumOfSFY24 Estimated Payment 5/04/23]]</f>
        <v>129.32705736680361</v>
      </c>
      <c r="R3413" s="24">
        <f>Table1[[#This Row],[SumOfUnits]]*Table1[[#This Row],[Actuarial Factor 06/20/2023]]</f>
        <v>3.5396095847443978</v>
      </c>
      <c r="S3413" s="23"/>
    </row>
    <row r="3414" spans="1:19" x14ac:dyDescent="0.25">
      <c r="A3414" s="192" t="s">
        <v>409</v>
      </c>
      <c r="B3414" s="193" t="s">
        <v>410</v>
      </c>
      <c r="C3414" s="192" t="s">
        <v>85</v>
      </c>
      <c r="D3414" s="192" t="s">
        <v>30</v>
      </c>
      <c r="E3414" s="192" t="s">
        <v>77</v>
      </c>
      <c r="F3414" s="194">
        <v>674.38566059554785</v>
      </c>
      <c r="G3414">
        <v>3</v>
      </c>
      <c r="H3414">
        <v>3</v>
      </c>
      <c r="I3414" s="167">
        <v>801.349103955685</v>
      </c>
      <c r="J3414" s="22">
        <v>1.1882653365553713</v>
      </c>
      <c r="K3414" s="22" t="s">
        <v>411</v>
      </c>
      <c r="L3414" s="22" t="s">
        <v>58</v>
      </c>
      <c r="M34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14" s="24" t="str">
        <f>IFERROR(IF(Table1[[#This Row],[Medicare Rate in CR]]&gt;0,"Y","N"),"N")</f>
        <v>N</v>
      </c>
      <c r="O3414" s="166">
        <f>Table1[[#This Row],[Medicare Rate in CR]]*Table1[[#This Row],[SumOfUnits]]*Table1[[#This Row],[Actuarial Factor 06/20/2023]]</f>
        <v>0</v>
      </c>
      <c r="P34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931.59640016316598</v>
      </c>
      <c r="Q3414" s="166">
        <f>Table1[[#This Row],[Trended Medicare Pricing for all RHCs]]-Table1[[#This Row],[SumOfSFY24 Estimated Payment 5/04/23]]</f>
        <v>130.24729620748099</v>
      </c>
      <c r="R3414" s="24">
        <f>Table1[[#This Row],[SumOfUnits]]*Table1[[#This Row],[Actuarial Factor 06/20/2023]]</f>
        <v>3.5647960096661135</v>
      </c>
      <c r="S3414" s="23"/>
    </row>
    <row r="3415" spans="1:19" x14ac:dyDescent="0.25">
      <c r="A3415" s="192" t="s">
        <v>409</v>
      </c>
      <c r="B3415" s="193" t="s">
        <v>410</v>
      </c>
      <c r="C3415" s="192" t="s">
        <v>85</v>
      </c>
      <c r="D3415" s="192" t="s">
        <v>32</v>
      </c>
      <c r="E3415" s="192" t="s">
        <v>65</v>
      </c>
      <c r="F3415" s="194">
        <v>899.1808807940638</v>
      </c>
      <c r="G3415">
        <v>4</v>
      </c>
      <c r="H3415">
        <v>4</v>
      </c>
      <c r="I3415" s="167">
        <v>1140.5108430911464</v>
      </c>
      <c r="J3415" s="22">
        <v>1.2683886717920034</v>
      </c>
      <c r="K3415" s="22" t="s">
        <v>411</v>
      </c>
      <c r="L3415" s="22" t="s">
        <v>58</v>
      </c>
      <c r="M34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15" s="24" t="str">
        <f>IFERROR(IF(Table1[[#This Row],[Medicare Rate in CR]]&gt;0,"Y","N"),"N")</f>
        <v>N</v>
      </c>
      <c r="O3415" s="166">
        <f>Table1[[#This Row],[Medicare Rate in CR]]*Table1[[#This Row],[SumOfUnits]]*Table1[[#This Row],[Actuarial Factor 06/20/2023]]</f>
        <v>0</v>
      </c>
      <c r="P34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1325.8838008628084</v>
      </c>
      <c r="Q3415" s="166">
        <f>Table1[[#This Row],[Trended Medicare Pricing for all RHCs]]-Table1[[#This Row],[SumOfSFY24 Estimated Payment 5/04/23]]</f>
        <v>185.37295777166196</v>
      </c>
      <c r="R3415" s="24">
        <f>Table1[[#This Row],[SumOfUnits]]*Table1[[#This Row],[Actuarial Factor 06/20/2023]]</f>
        <v>5.0735546871680137</v>
      </c>
      <c r="S3415" s="23"/>
    </row>
    <row r="3416" spans="1:19" x14ac:dyDescent="0.25">
      <c r="A3416" s="192" t="s">
        <v>409</v>
      </c>
      <c r="B3416" s="193" t="s">
        <v>410</v>
      </c>
      <c r="C3416" s="192" t="s">
        <v>85</v>
      </c>
      <c r="D3416" s="192" t="s">
        <v>32</v>
      </c>
      <c r="E3416" s="192" t="s">
        <v>66</v>
      </c>
      <c r="F3416" s="194">
        <v>224.79522019851595</v>
      </c>
      <c r="G3416">
        <v>1</v>
      </c>
      <c r="H3416">
        <v>1</v>
      </c>
      <c r="I3416" s="167">
        <v>226.18054746107165</v>
      </c>
      <c r="J3416" s="22">
        <v>1.0061626188552066</v>
      </c>
      <c r="K3416" s="22" t="s">
        <v>411</v>
      </c>
      <c r="L3416" s="22" t="s">
        <v>58</v>
      </c>
      <c r="M34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16" s="24" t="str">
        <f>IFERROR(IF(Table1[[#This Row],[Medicare Rate in CR]]&gt;0,"Y","N"),"N")</f>
        <v>N</v>
      </c>
      <c r="O3416" s="166">
        <f>Table1[[#This Row],[Medicare Rate in CR]]*Table1[[#This Row],[SumOfUnits]]*Table1[[#This Row],[Actuarial Factor 06/20/2023]]</f>
        <v>0</v>
      </c>
      <c r="P34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262.94280827363445</v>
      </c>
      <c r="Q3416" s="166">
        <f>Table1[[#This Row],[Trended Medicare Pricing for all RHCs]]-Table1[[#This Row],[SumOfSFY24 Estimated Payment 5/04/23]]</f>
        <v>36.762260812562801</v>
      </c>
      <c r="R3416" s="24">
        <f>Table1[[#This Row],[SumOfUnits]]*Table1[[#This Row],[Actuarial Factor 06/20/2023]]</f>
        <v>1.0061626188552066</v>
      </c>
      <c r="S3416" s="23"/>
    </row>
    <row r="3417" spans="1:19" x14ac:dyDescent="0.25">
      <c r="A3417" s="192" t="s">
        <v>412</v>
      </c>
      <c r="B3417" s="193" t="s">
        <v>274</v>
      </c>
      <c r="C3417" s="192" t="s">
        <v>88</v>
      </c>
      <c r="D3417" s="192" t="s">
        <v>30</v>
      </c>
      <c r="E3417" s="192" t="s">
        <v>63</v>
      </c>
      <c r="F3417" s="194">
        <v>120.46834345186471</v>
      </c>
      <c r="G3417">
        <v>1</v>
      </c>
      <c r="H3417">
        <v>1</v>
      </c>
      <c r="I3417" s="167">
        <v>111.36772137430073</v>
      </c>
      <c r="J3417" s="22">
        <v>0.92445631925535443</v>
      </c>
      <c r="K3417" s="22" t="s">
        <v>413</v>
      </c>
      <c r="L3417" s="22" t="s">
        <v>58</v>
      </c>
      <c r="M34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17" s="24" t="str">
        <f>IFERROR(IF(Table1[[#This Row],[Medicare Rate in CR]]&gt;0,"Y","N"),"N")</f>
        <v>N</v>
      </c>
      <c r="O3417" s="166">
        <f>Table1[[#This Row],[Medicare Rate in CR]]*Table1[[#This Row],[SumOfUnits]]*Table1[[#This Row],[Actuarial Factor 06/20/2023]]</f>
        <v>0</v>
      </c>
      <c r="P34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130.81645114042854</v>
      </c>
      <c r="Q3417" s="166">
        <f>Table1[[#This Row],[Trended Medicare Pricing for all RHCs]]-Table1[[#This Row],[SumOfSFY24 Estimated Payment 5/04/23]]</f>
        <v>19.448729766127812</v>
      </c>
      <c r="R3417" s="24">
        <f>Table1[[#This Row],[SumOfUnits]]*Table1[[#This Row],[Actuarial Factor 06/20/2023]]</f>
        <v>0.92445631925535443</v>
      </c>
      <c r="S3417" s="23"/>
    </row>
    <row r="3418" spans="1:19" x14ac:dyDescent="0.25">
      <c r="A3418" s="192" t="s">
        <v>412</v>
      </c>
      <c r="B3418" s="193" t="s">
        <v>274</v>
      </c>
      <c r="C3418" s="192" t="s">
        <v>88</v>
      </c>
      <c r="D3418" s="192" t="s">
        <v>30</v>
      </c>
      <c r="E3418" s="192" t="s">
        <v>77</v>
      </c>
      <c r="F3418" s="194">
        <v>361.40503035559414</v>
      </c>
      <c r="G3418">
        <v>3</v>
      </c>
      <c r="H3418">
        <v>3</v>
      </c>
      <c r="I3418" s="167">
        <v>512.64123864389057</v>
      </c>
      <c r="J3418" s="22">
        <v>1.4184673581867189</v>
      </c>
      <c r="K3418" s="22" t="s">
        <v>413</v>
      </c>
      <c r="L3418" s="22" t="s">
        <v>58</v>
      </c>
      <c r="M34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18" s="24" t="str">
        <f>IFERROR(IF(Table1[[#This Row],[Medicare Rate in CR]]&gt;0,"Y","N"),"N")</f>
        <v>N</v>
      </c>
      <c r="O3418" s="166">
        <f>Table1[[#This Row],[Medicare Rate in CR]]*Table1[[#This Row],[SumOfUnits]]*Table1[[#This Row],[Actuarial Factor 06/20/2023]]</f>
        <v>0</v>
      </c>
      <c r="P34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602.16646906365202</v>
      </c>
      <c r="Q3418" s="166">
        <f>Table1[[#This Row],[Trended Medicare Pricing for all RHCs]]-Table1[[#This Row],[SumOfSFY24 Estimated Payment 5/04/23]]</f>
        <v>89.525230419761442</v>
      </c>
      <c r="R3418" s="24">
        <f>Table1[[#This Row],[SumOfUnits]]*Table1[[#This Row],[Actuarial Factor 06/20/2023]]</f>
        <v>4.2554020745601564</v>
      </c>
      <c r="S3418" s="23"/>
    </row>
    <row r="3419" spans="1:19" x14ac:dyDescent="0.25">
      <c r="A3419" s="192" t="s">
        <v>412</v>
      </c>
      <c r="B3419" s="193" t="s">
        <v>274</v>
      </c>
      <c r="C3419" s="192" t="s">
        <v>72</v>
      </c>
      <c r="D3419" s="192" t="s">
        <v>30</v>
      </c>
      <c r="E3419" s="192" t="s">
        <v>60</v>
      </c>
      <c r="F3419" s="194">
        <v>120.46834345186471</v>
      </c>
      <c r="G3419">
        <v>1</v>
      </c>
      <c r="H3419">
        <v>1</v>
      </c>
      <c r="I3419" s="167">
        <v>122.75629924825178</v>
      </c>
      <c r="J3419" s="22">
        <v>1.0189921744653296</v>
      </c>
      <c r="K3419" s="22" t="s">
        <v>413</v>
      </c>
      <c r="L3419" s="22" t="s">
        <v>58</v>
      </c>
      <c r="M34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19" s="24" t="str">
        <f>IFERROR(IF(Table1[[#This Row],[Medicare Rate in CR]]&gt;0,"Y","N"),"N")</f>
        <v>N</v>
      </c>
      <c r="O3419" s="166">
        <f>Table1[[#This Row],[Medicare Rate in CR]]*Table1[[#This Row],[SumOfUnits]]*Table1[[#This Row],[Actuarial Factor 06/20/2023]]</f>
        <v>0</v>
      </c>
      <c r="P34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125.49880085913175</v>
      </c>
      <c r="Q3419" s="166">
        <f>Table1[[#This Row],[Trended Medicare Pricing for all RHCs]]-Table1[[#This Row],[SumOfSFY24 Estimated Payment 5/04/23]]</f>
        <v>2.7425016108799696</v>
      </c>
      <c r="R3419" s="24">
        <f>Table1[[#This Row],[SumOfUnits]]*Table1[[#This Row],[Actuarial Factor 06/20/2023]]</f>
        <v>1.0189921744653296</v>
      </c>
      <c r="S3419" s="23"/>
    </row>
    <row r="3420" spans="1:19" x14ac:dyDescent="0.25">
      <c r="A3420" s="192" t="s">
        <v>412</v>
      </c>
      <c r="B3420" s="193" t="s">
        <v>274</v>
      </c>
      <c r="C3420" s="192" t="s">
        <v>72</v>
      </c>
      <c r="D3420" s="192" t="s">
        <v>30</v>
      </c>
      <c r="E3420" s="192" t="s">
        <v>62</v>
      </c>
      <c r="F3420" s="194">
        <v>373.89</v>
      </c>
      <c r="G3420">
        <v>3</v>
      </c>
      <c r="H3420">
        <v>3</v>
      </c>
      <c r="I3420" s="167">
        <v>438.89855674205671</v>
      </c>
      <c r="J3420" s="22">
        <v>1.1738708089065146</v>
      </c>
      <c r="K3420" s="22" t="s">
        <v>413</v>
      </c>
      <c r="L3420" s="22" t="s">
        <v>58</v>
      </c>
      <c r="M34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20" s="24" t="str">
        <f>IFERROR(IF(Table1[[#This Row],[Medicare Rate in CR]]&gt;0,"Y","N"),"N")</f>
        <v>N</v>
      </c>
      <c r="O3420" s="166">
        <f>Table1[[#This Row],[Medicare Rate in CR]]*Table1[[#This Row],[SumOfUnits]]*Table1[[#This Row],[Actuarial Factor 06/20/2023]]</f>
        <v>0</v>
      </c>
      <c r="P34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448.70400058688756</v>
      </c>
      <c r="Q3420" s="166">
        <f>Table1[[#This Row],[Trended Medicare Pricing for all RHCs]]-Table1[[#This Row],[SumOfSFY24 Estimated Payment 5/04/23]]</f>
        <v>9.8054438448308474</v>
      </c>
      <c r="R3420" s="24">
        <f>Table1[[#This Row],[SumOfUnits]]*Table1[[#This Row],[Actuarial Factor 06/20/2023]]</f>
        <v>3.5216124267195439</v>
      </c>
      <c r="S3420" s="23"/>
    </row>
    <row r="3421" spans="1:19" x14ac:dyDescent="0.25">
      <c r="A3421" s="192" t="s">
        <v>412</v>
      </c>
      <c r="B3421" s="193" t="s">
        <v>274</v>
      </c>
      <c r="C3421" s="192" t="s">
        <v>72</v>
      </c>
      <c r="D3421" s="192" t="s">
        <v>30</v>
      </c>
      <c r="E3421" s="192" t="s">
        <v>63</v>
      </c>
      <c r="F3421" s="194">
        <v>120.46834345186471</v>
      </c>
      <c r="G3421">
        <v>1</v>
      </c>
      <c r="H3421">
        <v>1</v>
      </c>
      <c r="I3421" s="167">
        <v>125.28582682051065</v>
      </c>
      <c r="J3421" s="22">
        <v>1.03998962076349</v>
      </c>
      <c r="K3421" s="22" t="s">
        <v>413</v>
      </c>
      <c r="L3421" s="22" t="s">
        <v>58</v>
      </c>
      <c r="M34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21" s="24" t="str">
        <f>IFERROR(IF(Table1[[#This Row],[Medicare Rate in CR]]&gt;0,"Y","N"),"N")</f>
        <v>N</v>
      </c>
      <c r="O3421" s="166">
        <f>Table1[[#This Row],[Medicare Rate in CR]]*Table1[[#This Row],[SumOfUnits]]*Table1[[#This Row],[Actuarial Factor 06/20/2023]]</f>
        <v>0</v>
      </c>
      <c r="P34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128.08484067136663</v>
      </c>
      <c r="Q3421" s="166">
        <f>Table1[[#This Row],[Trended Medicare Pricing for all RHCs]]-Table1[[#This Row],[SumOfSFY24 Estimated Payment 5/04/23]]</f>
        <v>2.7990138508559852</v>
      </c>
      <c r="R3421" s="24">
        <f>Table1[[#This Row],[SumOfUnits]]*Table1[[#This Row],[Actuarial Factor 06/20/2023]]</f>
        <v>1.03998962076349</v>
      </c>
      <c r="S3421" s="23"/>
    </row>
    <row r="3422" spans="1:19" x14ac:dyDescent="0.25">
      <c r="A3422" s="192" t="s">
        <v>412</v>
      </c>
      <c r="B3422" s="193" t="s">
        <v>274</v>
      </c>
      <c r="C3422" s="192" t="s">
        <v>75</v>
      </c>
      <c r="D3422" s="192" t="s">
        <v>30</v>
      </c>
      <c r="E3422" s="192" t="s">
        <v>59</v>
      </c>
      <c r="F3422" s="194">
        <v>481.87337380745885</v>
      </c>
      <c r="G3422">
        <v>4</v>
      </c>
      <c r="H3422">
        <v>4</v>
      </c>
      <c r="I3422" s="167">
        <v>488.80401092648066</v>
      </c>
      <c r="J3422" s="22">
        <v>1.0143826936613249</v>
      </c>
      <c r="K3422" s="22" t="s">
        <v>413</v>
      </c>
      <c r="L3422" s="22" t="s">
        <v>58</v>
      </c>
      <c r="M34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22" s="24" t="str">
        <f>IFERROR(IF(Table1[[#This Row],[Medicare Rate in CR]]&gt;0,"Y","N"),"N")</f>
        <v>N</v>
      </c>
      <c r="O3422" s="166">
        <f>Table1[[#This Row],[Medicare Rate in CR]]*Table1[[#This Row],[SumOfUnits]]*Table1[[#This Row],[Actuarial Factor 06/20/2023]]</f>
        <v>0</v>
      </c>
      <c r="P34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911.54752817504038</v>
      </c>
      <c r="Q3422" s="166">
        <f>Table1[[#This Row],[Trended Medicare Pricing for all RHCs]]-Table1[[#This Row],[SumOfSFY24 Estimated Payment 5/04/23]]</f>
        <v>422.74351724855973</v>
      </c>
      <c r="R3422" s="24">
        <f>Table1[[#This Row],[SumOfUnits]]*Table1[[#This Row],[Actuarial Factor 06/20/2023]]</f>
        <v>4.0575307746452998</v>
      </c>
      <c r="S3422" s="23"/>
    </row>
    <row r="3423" spans="1:19" x14ac:dyDescent="0.25">
      <c r="A3423" s="192" t="s">
        <v>412</v>
      </c>
      <c r="B3423" s="193" t="s">
        <v>274</v>
      </c>
      <c r="C3423" s="192" t="s">
        <v>75</v>
      </c>
      <c r="D3423" s="192" t="s">
        <v>30</v>
      </c>
      <c r="E3423" s="192" t="s">
        <v>60</v>
      </c>
      <c r="F3423" s="194">
        <v>722.81006071118827</v>
      </c>
      <c r="G3423">
        <v>6</v>
      </c>
      <c r="H3423">
        <v>6</v>
      </c>
      <c r="I3423" s="167">
        <v>630.93514479155249</v>
      </c>
      <c r="J3423" s="22">
        <v>0.87289203497079426</v>
      </c>
      <c r="K3423" s="22" t="s">
        <v>413</v>
      </c>
      <c r="L3423" s="22" t="s">
        <v>58</v>
      </c>
      <c r="M34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23" s="24" t="str">
        <f>IFERROR(IF(Table1[[#This Row],[Medicare Rate in CR]]&gt;0,"Y","N"),"N")</f>
        <v>N</v>
      </c>
      <c r="O3423" s="166">
        <f>Table1[[#This Row],[Medicare Rate in CR]]*Table1[[#This Row],[SumOfUnits]]*Table1[[#This Row],[Actuarial Factor 06/20/2023]]</f>
        <v>0</v>
      </c>
      <c r="P34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1176.6011710570924</v>
      </c>
      <c r="Q3423" s="166">
        <f>Table1[[#This Row],[Trended Medicare Pricing for all RHCs]]-Table1[[#This Row],[SumOfSFY24 Estimated Payment 5/04/23]]</f>
        <v>545.66602626553993</v>
      </c>
      <c r="R3423" s="24">
        <f>Table1[[#This Row],[SumOfUnits]]*Table1[[#This Row],[Actuarial Factor 06/20/2023]]</f>
        <v>5.2373522098247651</v>
      </c>
      <c r="S3423" s="23"/>
    </row>
    <row r="3424" spans="1:19" x14ac:dyDescent="0.25">
      <c r="A3424" s="192" t="s">
        <v>412</v>
      </c>
      <c r="B3424" s="193" t="s">
        <v>274</v>
      </c>
      <c r="C3424" s="192" t="s">
        <v>75</v>
      </c>
      <c r="D3424" s="192" t="s">
        <v>31</v>
      </c>
      <c r="E3424" s="192" t="s">
        <v>69</v>
      </c>
      <c r="F3424" s="194">
        <v>361.40503035559414</v>
      </c>
      <c r="G3424">
        <v>3</v>
      </c>
      <c r="H3424">
        <v>3</v>
      </c>
      <c r="I3424" s="167">
        <v>402.94593649005031</v>
      </c>
      <c r="J3424" s="22">
        <v>1.1149428000312647</v>
      </c>
      <c r="K3424" s="22" t="s">
        <v>413</v>
      </c>
      <c r="L3424" s="22" t="s">
        <v>58</v>
      </c>
      <c r="M34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24" s="24" t="str">
        <f>IFERROR(IF(Table1[[#This Row],[Medicare Rate in CR]]&gt;0,"Y","N"),"N")</f>
        <v>N</v>
      </c>
      <c r="O3424" s="166">
        <f>Table1[[#This Row],[Medicare Rate in CR]]*Table1[[#This Row],[SumOfUnits]]*Table1[[#This Row],[Actuarial Factor 06/20/2023]]</f>
        <v>0</v>
      </c>
      <c r="P34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751.43485770399536</v>
      </c>
      <c r="Q3424" s="166">
        <f>Table1[[#This Row],[Trended Medicare Pricing for all RHCs]]-Table1[[#This Row],[SumOfSFY24 Estimated Payment 5/04/23]]</f>
        <v>348.48892121394505</v>
      </c>
      <c r="R3424" s="24">
        <f>Table1[[#This Row],[SumOfUnits]]*Table1[[#This Row],[Actuarial Factor 06/20/2023]]</f>
        <v>3.3448284000937942</v>
      </c>
      <c r="S3424" s="23"/>
    </row>
    <row r="3425" spans="1:19" x14ac:dyDescent="0.25">
      <c r="A3425" s="192" t="s">
        <v>412</v>
      </c>
      <c r="B3425" s="193" t="s">
        <v>274</v>
      </c>
      <c r="C3425" s="192" t="s">
        <v>95</v>
      </c>
      <c r="D3425" s="192" t="s">
        <v>30</v>
      </c>
      <c r="E3425" s="192" t="s">
        <v>62</v>
      </c>
      <c r="F3425" s="194">
        <v>481.87337380745885</v>
      </c>
      <c r="G3425">
        <v>4</v>
      </c>
      <c r="H3425">
        <v>4</v>
      </c>
      <c r="I3425" s="167">
        <v>517.58810193598708</v>
      </c>
      <c r="J3425" s="22">
        <v>1.0741164174445519</v>
      </c>
      <c r="K3425" s="22" t="s">
        <v>413</v>
      </c>
      <c r="L3425" s="22" t="s">
        <v>58</v>
      </c>
      <c r="M34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25" s="24" t="str">
        <f>IFERROR(IF(Table1[[#This Row],[Medicare Rate in CR]]&gt;0,"Y","N"),"N")</f>
        <v>N</v>
      </c>
      <c r="O3425" s="166">
        <f>Table1[[#This Row],[Medicare Rate in CR]]*Table1[[#This Row],[SumOfUnits]]*Table1[[#This Row],[Actuarial Factor 06/20/2023]]</f>
        <v>0</v>
      </c>
      <c r="P34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614.48525933532915</v>
      </c>
      <c r="Q3425" s="166">
        <f>Table1[[#This Row],[Trended Medicare Pricing for all RHCs]]-Table1[[#This Row],[SumOfSFY24 Estimated Payment 5/04/23]]</f>
        <v>96.897157399342063</v>
      </c>
      <c r="R3425" s="24">
        <f>Table1[[#This Row],[SumOfUnits]]*Table1[[#This Row],[Actuarial Factor 06/20/2023]]</f>
        <v>4.2964656697782075</v>
      </c>
      <c r="S3425" s="23"/>
    </row>
    <row r="3426" spans="1:19" x14ac:dyDescent="0.25">
      <c r="A3426" s="192" t="s">
        <v>412</v>
      </c>
      <c r="B3426" s="193" t="s">
        <v>274</v>
      </c>
      <c r="C3426" s="192" t="s">
        <v>95</v>
      </c>
      <c r="D3426" s="192" t="s">
        <v>30</v>
      </c>
      <c r="E3426" s="192" t="s">
        <v>77</v>
      </c>
      <c r="F3426" s="194">
        <v>361.40503035559414</v>
      </c>
      <c r="G3426">
        <v>3</v>
      </c>
      <c r="H3426">
        <v>3</v>
      </c>
      <c r="I3426" s="167">
        <v>466.85443509407219</v>
      </c>
      <c r="J3426" s="22">
        <v>1.291776250692261</v>
      </c>
      <c r="K3426" s="22" t="s">
        <v>413</v>
      </c>
      <c r="L3426" s="22" t="s">
        <v>58</v>
      </c>
      <c r="M34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26" s="24" t="str">
        <f>IFERROR(IF(Table1[[#This Row],[Medicare Rate in CR]]&gt;0,"Y","N"),"N")</f>
        <v>N</v>
      </c>
      <c r="O3426" s="166">
        <f>Table1[[#This Row],[Medicare Rate in CR]]*Table1[[#This Row],[SumOfUnits]]*Table1[[#This Row],[Actuarial Factor 06/20/2023]]</f>
        <v>0</v>
      </c>
      <c r="P34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554.25379282792892</v>
      </c>
      <c r="Q3426" s="166">
        <f>Table1[[#This Row],[Trended Medicare Pricing for all RHCs]]-Table1[[#This Row],[SumOfSFY24 Estimated Payment 5/04/23]]</f>
        <v>87.399357733856732</v>
      </c>
      <c r="R3426" s="24">
        <f>Table1[[#This Row],[SumOfUnits]]*Table1[[#This Row],[Actuarial Factor 06/20/2023]]</f>
        <v>3.8753287520767827</v>
      </c>
      <c r="S3426" s="23"/>
    </row>
    <row r="3427" spans="1:19" x14ac:dyDescent="0.25">
      <c r="A3427" s="192" t="s">
        <v>412</v>
      </c>
      <c r="B3427" s="193" t="s">
        <v>274</v>
      </c>
      <c r="C3427" s="192" t="s">
        <v>76</v>
      </c>
      <c r="D3427" s="192" t="s">
        <v>31</v>
      </c>
      <c r="E3427" s="192" t="s">
        <v>69</v>
      </c>
      <c r="F3427" s="194">
        <v>481.87337380745885</v>
      </c>
      <c r="G3427">
        <v>4</v>
      </c>
      <c r="H3427">
        <v>4</v>
      </c>
      <c r="I3427" s="167">
        <v>504.06880686009328</v>
      </c>
      <c r="J3427" s="22">
        <v>1.0460607169000855</v>
      </c>
      <c r="K3427" s="22" t="s">
        <v>413</v>
      </c>
      <c r="L3427" s="22" t="s">
        <v>58</v>
      </c>
      <c r="M34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27" s="24" t="str">
        <f>IFERROR(IF(Table1[[#This Row],[Medicare Rate in CR]]&gt;0,"Y","N"),"N")</f>
        <v>N</v>
      </c>
      <c r="O3427" s="166">
        <f>Table1[[#This Row],[Medicare Rate in CR]]*Table1[[#This Row],[SumOfUnits]]*Table1[[#This Row],[Actuarial Factor 06/20/2023]]</f>
        <v>0</v>
      </c>
      <c r="P34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725.21402605304399</v>
      </c>
      <c r="Q3427" s="166">
        <f>Table1[[#This Row],[Trended Medicare Pricing for all RHCs]]-Table1[[#This Row],[SumOfSFY24 Estimated Payment 5/04/23]]</f>
        <v>221.14521919295072</v>
      </c>
      <c r="R3427" s="24">
        <f>Table1[[#This Row],[SumOfUnits]]*Table1[[#This Row],[Actuarial Factor 06/20/2023]]</f>
        <v>4.184242867600342</v>
      </c>
      <c r="S3427" s="23"/>
    </row>
    <row r="3428" spans="1:19" x14ac:dyDescent="0.25">
      <c r="A3428" s="192" t="s">
        <v>412</v>
      </c>
      <c r="B3428" s="193" t="s">
        <v>274</v>
      </c>
      <c r="C3428" s="192" t="s">
        <v>78</v>
      </c>
      <c r="D3428" s="192" t="s">
        <v>30</v>
      </c>
      <c r="E3428" s="192" t="s">
        <v>62</v>
      </c>
      <c r="F3428" s="194">
        <v>120.46834345186471</v>
      </c>
      <c r="G3428">
        <v>1</v>
      </c>
      <c r="H3428">
        <v>1</v>
      </c>
      <c r="I3428" s="167">
        <v>114.43544258725959</v>
      </c>
      <c r="J3428" s="22">
        <v>0.94992127648027569</v>
      </c>
      <c r="K3428" s="22" t="s">
        <v>413</v>
      </c>
      <c r="L3428" s="22" t="s">
        <v>58</v>
      </c>
      <c r="M34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28" s="24" t="str">
        <f>IFERROR(IF(Table1[[#This Row],[Medicare Rate in CR]]&gt;0,"Y","N"),"N")</f>
        <v>N</v>
      </c>
      <c r="O3428" s="166">
        <f>Table1[[#This Row],[Medicare Rate in CR]]*Table1[[#This Row],[SumOfUnits]]*Table1[[#This Row],[Actuarial Factor 06/20/2023]]</f>
        <v>0</v>
      </c>
      <c r="P34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166.00717618603258</v>
      </c>
      <c r="Q3428" s="166">
        <f>Table1[[#This Row],[Trended Medicare Pricing for all RHCs]]-Table1[[#This Row],[SumOfSFY24 Estimated Payment 5/04/23]]</f>
        <v>51.571733598772994</v>
      </c>
      <c r="R3428" s="24">
        <f>Table1[[#This Row],[SumOfUnits]]*Table1[[#This Row],[Actuarial Factor 06/20/2023]]</f>
        <v>0.94992127648027569</v>
      </c>
      <c r="S3428" s="23"/>
    </row>
    <row r="3429" spans="1:19" x14ac:dyDescent="0.25">
      <c r="A3429" s="192" t="s">
        <v>412</v>
      </c>
      <c r="B3429" s="193" t="s">
        <v>274</v>
      </c>
      <c r="C3429" s="192" t="s">
        <v>78</v>
      </c>
      <c r="D3429" s="192" t="s">
        <v>30</v>
      </c>
      <c r="E3429" s="192" t="s">
        <v>63</v>
      </c>
      <c r="F3429" s="194">
        <v>192.90739134624653</v>
      </c>
      <c r="G3429">
        <v>2</v>
      </c>
      <c r="H3429">
        <v>2</v>
      </c>
      <c r="I3429" s="167">
        <v>180.65885764300799</v>
      </c>
      <c r="J3429" s="22">
        <v>0.93650562781571278</v>
      </c>
      <c r="K3429" s="22" t="s">
        <v>413</v>
      </c>
      <c r="L3429" s="22" t="s">
        <v>58</v>
      </c>
      <c r="M34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29" s="24" t="str">
        <f>IFERROR(IF(Table1[[#This Row],[Medicare Rate in CR]]&gt;0,"Y","N"),"N")</f>
        <v>N</v>
      </c>
      <c r="O3429" s="166">
        <f>Table1[[#This Row],[Medicare Rate in CR]]*Table1[[#This Row],[SumOfUnits]]*Table1[[#This Row],[Actuarial Factor 06/20/2023]]</f>
        <v>0</v>
      </c>
      <c r="P34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262.07498422039703</v>
      </c>
      <c r="Q3429" s="166">
        <f>Table1[[#This Row],[Trended Medicare Pricing for all RHCs]]-Table1[[#This Row],[SumOfSFY24 Estimated Payment 5/04/23]]</f>
        <v>81.416126577389036</v>
      </c>
      <c r="R3429" s="24">
        <f>Table1[[#This Row],[SumOfUnits]]*Table1[[#This Row],[Actuarial Factor 06/20/2023]]</f>
        <v>1.8730112556314256</v>
      </c>
      <c r="S3429" s="23"/>
    </row>
    <row r="3430" spans="1:19" x14ac:dyDescent="0.25">
      <c r="A3430" s="192" t="s">
        <v>412</v>
      </c>
      <c r="B3430" s="193" t="s">
        <v>274</v>
      </c>
      <c r="C3430" s="192" t="s">
        <v>78</v>
      </c>
      <c r="D3430" s="192" t="s">
        <v>30</v>
      </c>
      <c r="E3430" s="192" t="s">
        <v>77</v>
      </c>
      <c r="F3430" s="194">
        <v>120.46834345186471</v>
      </c>
      <c r="G3430">
        <v>1</v>
      </c>
      <c r="H3430">
        <v>1</v>
      </c>
      <c r="I3430" s="167">
        <v>152.96893774635652</v>
      </c>
      <c r="J3430" s="22">
        <v>1.2697853507670918</v>
      </c>
      <c r="K3430" s="22" t="s">
        <v>413</v>
      </c>
      <c r="L3430" s="22" t="s">
        <v>58</v>
      </c>
      <c r="M34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30" s="24" t="str">
        <f>IFERROR(IF(Table1[[#This Row],[Medicare Rate in CR]]&gt;0,"Y","N"),"N")</f>
        <v>N</v>
      </c>
      <c r="O3430" s="166">
        <f>Table1[[#This Row],[Medicare Rate in CR]]*Table1[[#This Row],[SumOfUnits]]*Table1[[#This Row],[Actuarial Factor 06/20/2023]]</f>
        <v>0</v>
      </c>
      <c r="P34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221.90626282662564</v>
      </c>
      <c r="Q3430" s="166">
        <f>Table1[[#This Row],[Trended Medicare Pricing for all RHCs]]-Table1[[#This Row],[SumOfSFY24 Estimated Payment 5/04/23]]</f>
        <v>68.937325080269119</v>
      </c>
      <c r="R3430" s="24">
        <f>Table1[[#This Row],[SumOfUnits]]*Table1[[#This Row],[Actuarial Factor 06/20/2023]]</f>
        <v>1.2697853507670918</v>
      </c>
      <c r="S3430" s="23"/>
    </row>
    <row r="3431" spans="1:19" x14ac:dyDescent="0.25">
      <c r="A3431" s="192" t="s">
        <v>412</v>
      </c>
      <c r="B3431" s="193" t="s">
        <v>274</v>
      </c>
      <c r="C3431" s="192" t="s">
        <v>79</v>
      </c>
      <c r="D3431" s="192" t="s">
        <v>30</v>
      </c>
      <c r="E3431" s="192" t="s">
        <v>56</v>
      </c>
      <c r="F3431" s="194">
        <v>6459.9884359641519</v>
      </c>
      <c r="G3431">
        <v>54</v>
      </c>
      <c r="H3431">
        <v>54</v>
      </c>
      <c r="I3431" s="167">
        <v>7073.9498380478535</v>
      </c>
      <c r="J3431" s="22">
        <v>1.0950406348509303</v>
      </c>
      <c r="K3431" s="22" t="s">
        <v>413</v>
      </c>
      <c r="L3431" s="22" t="s">
        <v>58</v>
      </c>
      <c r="M34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31" s="24" t="str">
        <f>IFERROR(IF(Table1[[#This Row],[Medicare Rate in CR]]&gt;0,"Y","N"),"N")</f>
        <v>N</v>
      </c>
      <c r="O3431" s="166">
        <f>Table1[[#This Row],[Medicare Rate in CR]]*Table1[[#This Row],[SumOfUnits]]*Table1[[#This Row],[Actuarial Factor 06/20/2023]]</f>
        <v>0</v>
      </c>
      <c r="P34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8498.4413752389246</v>
      </c>
      <c r="Q3431" s="166">
        <f>Table1[[#This Row],[Trended Medicare Pricing for all RHCs]]-Table1[[#This Row],[SumOfSFY24 Estimated Payment 5/04/23]]</f>
        <v>1424.4915371910711</v>
      </c>
      <c r="R3431" s="24">
        <f>Table1[[#This Row],[SumOfUnits]]*Table1[[#This Row],[Actuarial Factor 06/20/2023]]</f>
        <v>59.132194281950234</v>
      </c>
      <c r="S3431" s="23"/>
    </row>
    <row r="3432" spans="1:19" x14ac:dyDescent="0.25">
      <c r="A3432" s="192" t="s">
        <v>412</v>
      </c>
      <c r="B3432" s="193" t="s">
        <v>274</v>
      </c>
      <c r="C3432" s="192" t="s">
        <v>79</v>
      </c>
      <c r="D3432" s="192" t="s">
        <v>30</v>
      </c>
      <c r="E3432" s="192" t="s">
        <v>59</v>
      </c>
      <c r="F3432" s="194">
        <v>78951.681603547273</v>
      </c>
      <c r="G3432">
        <v>657</v>
      </c>
      <c r="H3432">
        <v>657</v>
      </c>
      <c r="I3432" s="167">
        <v>75393.082359358377</v>
      </c>
      <c r="J3432" s="22">
        <v>0.95492687208287386</v>
      </c>
      <c r="K3432" s="22" t="s">
        <v>413</v>
      </c>
      <c r="L3432" s="22" t="s">
        <v>58</v>
      </c>
      <c r="M34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32" s="24" t="str">
        <f>IFERROR(IF(Table1[[#This Row],[Medicare Rate in CR]]&gt;0,"Y","N"),"N")</f>
        <v>N</v>
      </c>
      <c r="O3432" s="166">
        <f>Table1[[#This Row],[Medicare Rate in CR]]*Table1[[#This Row],[SumOfUnits]]*Table1[[#This Row],[Actuarial Factor 06/20/2023]]</f>
        <v>0</v>
      </c>
      <c r="P34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90575.096685500801</v>
      </c>
      <c r="Q3432" s="166">
        <f>Table1[[#This Row],[Trended Medicare Pricing for all RHCs]]-Table1[[#This Row],[SumOfSFY24 Estimated Payment 5/04/23]]</f>
        <v>15182.014326142424</v>
      </c>
      <c r="R3432" s="24">
        <f>Table1[[#This Row],[SumOfUnits]]*Table1[[#This Row],[Actuarial Factor 06/20/2023]]</f>
        <v>627.38695495844809</v>
      </c>
      <c r="S3432" s="23"/>
    </row>
    <row r="3433" spans="1:19" x14ac:dyDescent="0.25">
      <c r="A3433" s="192" t="s">
        <v>412</v>
      </c>
      <c r="B3433" s="193" t="s">
        <v>274</v>
      </c>
      <c r="C3433" s="192" t="s">
        <v>79</v>
      </c>
      <c r="D3433" s="192" t="s">
        <v>30</v>
      </c>
      <c r="E3433" s="192" t="s">
        <v>60</v>
      </c>
      <c r="F3433" s="194">
        <v>39852.404355787126</v>
      </c>
      <c r="G3433">
        <v>332</v>
      </c>
      <c r="H3433">
        <v>332</v>
      </c>
      <c r="I3433" s="167">
        <v>33623.376837836164</v>
      </c>
      <c r="J3433" s="22">
        <v>0.84369757311652838</v>
      </c>
      <c r="K3433" s="22" t="s">
        <v>413</v>
      </c>
      <c r="L3433" s="22" t="s">
        <v>58</v>
      </c>
      <c r="M34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33" s="24" t="str">
        <f>IFERROR(IF(Table1[[#This Row],[Medicare Rate in CR]]&gt;0,"Y","N"),"N")</f>
        <v>N</v>
      </c>
      <c r="O3433" s="166">
        <f>Table1[[#This Row],[Medicare Rate in CR]]*Table1[[#This Row],[SumOfUnits]]*Table1[[#This Row],[Actuarial Factor 06/20/2023]]</f>
        <v>0</v>
      </c>
      <c r="P34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40394.164990682533</v>
      </c>
      <c r="Q3433" s="166">
        <f>Table1[[#This Row],[Trended Medicare Pricing for all RHCs]]-Table1[[#This Row],[SumOfSFY24 Estimated Payment 5/04/23]]</f>
        <v>6770.7881528463695</v>
      </c>
      <c r="R3433" s="24">
        <f>Table1[[#This Row],[SumOfUnits]]*Table1[[#This Row],[Actuarial Factor 06/20/2023]]</f>
        <v>280.10759427468741</v>
      </c>
      <c r="S3433" s="23"/>
    </row>
    <row r="3434" spans="1:19" x14ac:dyDescent="0.25">
      <c r="A3434" s="192" t="s">
        <v>412</v>
      </c>
      <c r="B3434" s="193" t="s">
        <v>274</v>
      </c>
      <c r="C3434" s="192" t="s">
        <v>79</v>
      </c>
      <c r="D3434" s="192" t="s">
        <v>30</v>
      </c>
      <c r="E3434" s="192" t="s">
        <v>61</v>
      </c>
      <c r="F3434" s="194">
        <v>10845.379204008865</v>
      </c>
      <c r="G3434">
        <v>90</v>
      </c>
      <c r="H3434">
        <v>90</v>
      </c>
      <c r="I3434" s="167">
        <v>9150.2201139507451</v>
      </c>
      <c r="J3434" s="22">
        <v>0.84369757311652838</v>
      </c>
      <c r="K3434" s="22" t="s">
        <v>413</v>
      </c>
      <c r="L3434" s="22" t="s">
        <v>58</v>
      </c>
      <c r="M34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34" s="24" t="str">
        <f>IFERROR(IF(Table1[[#This Row],[Medicare Rate in CR]]&gt;0,"Y","N"),"N")</f>
        <v>N</v>
      </c>
      <c r="O3434" s="166">
        <f>Table1[[#This Row],[Medicare Rate in CR]]*Table1[[#This Row],[SumOfUnits]]*Table1[[#This Row],[Actuarial Factor 06/20/2023]]</f>
        <v>0</v>
      </c>
      <c r="P34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10992.81320750813</v>
      </c>
      <c r="Q3434" s="166">
        <f>Table1[[#This Row],[Trended Medicare Pricing for all RHCs]]-Table1[[#This Row],[SumOfSFY24 Estimated Payment 5/04/23]]</f>
        <v>1842.5930935573851</v>
      </c>
      <c r="R3434" s="24">
        <f>Table1[[#This Row],[SumOfUnits]]*Table1[[#This Row],[Actuarial Factor 06/20/2023]]</f>
        <v>75.932781580487557</v>
      </c>
      <c r="S3434" s="23"/>
    </row>
    <row r="3435" spans="1:19" x14ac:dyDescent="0.25">
      <c r="A3435" s="192" t="s">
        <v>412</v>
      </c>
      <c r="B3435" s="193" t="s">
        <v>274</v>
      </c>
      <c r="C3435" s="192" t="s">
        <v>79</v>
      </c>
      <c r="D3435" s="192" t="s">
        <v>30</v>
      </c>
      <c r="E3435" s="192" t="s">
        <v>62</v>
      </c>
      <c r="F3435" s="194">
        <v>106637.00491471666</v>
      </c>
      <c r="G3435">
        <v>897</v>
      </c>
      <c r="H3435">
        <v>897</v>
      </c>
      <c r="I3435" s="167">
        <v>108102.545510759</v>
      </c>
      <c r="J3435" s="22">
        <v>1.0137432648001921</v>
      </c>
      <c r="K3435" s="22" t="s">
        <v>413</v>
      </c>
      <c r="L3435" s="22" t="s">
        <v>58</v>
      </c>
      <c r="M34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35" s="24" t="str">
        <f>IFERROR(IF(Table1[[#This Row],[Medicare Rate in CR]]&gt;0,"Y","N"),"N")</f>
        <v>N</v>
      </c>
      <c r="O3435" s="166">
        <f>Table1[[#This Row],[Medicare Rate in CR]]*Table1[[#This Row],[SumOfUnits]]*Table1[[#This Row],[Actuarial Factor 06/20/2023]]</f>
        <v>0</v>
      </c>
      <c r="P34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129871.31186539639</v>
      </c>
      <c r="Q3435" s="166">
        <f>Table1[[#This Row],[Trended Medicare Pricing for all RHCs]]-Table1[[#This Row],[SumOfSFY24 Estimated Payment 5/04/23]]</f>
        <v>21768.766354637395</v>
      </c>
      <c r="R3435" s="24">
        <f>Table1[[#This Row],[SumOfUnits]]*Table1[[#This Row],[Actuarial Factor 06/20/2023]]</f>
        <v>909.32770852577232</v>
      </c>
      <c r="S3435" s="23"/>
    </row>
    <row r="3436" spans="1:19" x14ac:dyDescent="0.25">
      <c r="A3436" s="192" t="s">
        <v>412</v>
      </c>
      <c r="B3436" s="193" t="s">
        <v>274</v>
      </c>
      <c r="C3436" s="192" t="s">
        <v>79</v>
      </c>
      <c r="D3436" s="192" t="s">
        <v>30</v>
      </c>
      <c r="E3436" s="192" t="s">
        <v>63</v>
      </c>
      <c r="F3436" s="194">
        <v>13404.297966657025</v>
      </c>
      <c r="G3436">
        <v>113</v>
      </c>
      <c r="H3436">
        <v>113</v>
      </c>
      <c r="I3436" s="167">
        <v>12717.931863020736</v>
      </c>
      <c r="J3436" s="22">
        <v>0.94879507264434049</v>
      </c>
      <c r="K3436" s="22" t="s">
        <v>413</v>
      </c>
      <c r="L3436" s="22" t="s">
        <v>58</v>
      </c>
      <c r="M34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36" s="24" t="str">
        <f>IFERROR(IF(Table1[[#This Row],[Medicare Rate in CR]]&gt;0,"Y","N"),"N")</f>
        <v>N</v>
      </c>
      <c r="O3436" s="166">
        <f>Table1[[#This Row],[Medicare Rate in CR]]*Table1[[#This Row],[SumOfUnits]]*Table1[[#This Row],[Actuarial Factor 06/20/2023]]</f>
        <v>0</v>
      </c>
      <c r="P34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15278.960245213111</v>
      </c>
      <c r="Q3436" s="166">
        <f>Table1[[#This Row],[Trended Medicare Pricing for all RHCs]]-Table1[[#This Row],[SumOfSFY24 Estimated Payment 5/04/23]]</f>
        <v>2561.0283821923749</v>
      </c>
      <c r="R3436" s="24">
        <f>Table1[[#This Row],[SumOfUnits]]*Table1[[#This Row],[Actuarial Factor 06/20/2023]]</f>
        <v>107.21384320881047</v>
      </c>
      <c r="S3436" s="23"/>
    </row>
    <row r="3437" spans="1:19" x14ac:dyDescent="0.25">
      <c r="A3437" s="192" t="s">
        <v>412</v>
      </c>
      <c r="B3437" s="193" t="s">
        <v>274</v>
      </c>
      <c r="C3437" s="192" t="s">
        <v>79</v>
      </c>
      <c r="D3437" s="192" t="s">
        <v>30</v>
      </c>
      <c r="E3437" s="192" t="s">
        <v>64</v>
      </c>
      <c r="F3437" s="194">
        <v>33228.987183193829</v>
      </c>
      <c r="G3437">
        <v>277</v>
      </c>
      <c r="H3437">
        <v>277</v>
      </c>
      <c r="I3437" s="167">
        <v>31793.338778400357</v>
      </c>
      <c r="J3437" s="22">
        <v>0.95679530053448103</v>
      </c>
      <c r="K3437" s="22" t="s">
        <v>413</v>
      </c>
      <c r="L3437" s="22" t="s">
        <v>58</v>
      </c>
      <c r="M34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37" s="24" t="str">
        <f>IFERROR(IF(Table1[[#This Row],[Medicare Rate in CR]]&gt;0,"Y","N"),"N")</f>
        <v>N</v>
      </c>
      <c r="O3437" s="166">
        <f>Table1[[#This Row],[Medicare Rate in CR]]*Table1[[#This Row],[SumOfUnits]]*Table1[[#This Row],[Actuarial Factor 06/20/2023]]</f>
        <v>0</v>
      </c>
      <c r="P34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38195.609513384559</v>
      </c>
      <c r="Q3437" s="166">
        <f>Table1[[#This Row],[Trended Medicare Pricing for all RHCs]]-Table1[[#This Row],[SumOfSFY24 Estimated Payment 5/04/23]]</f>
        <v>6402.2707349842021</v>
      </c>
      <c r="R3437" s="24">
        <f>Table1[[#This Row],[SumOfUnits]]*Table1[[#This Row],[Actuarial Factor 06/20/2023]]</f>
        <v>265.03229824805123</v>
      </c>
      <c r="S3437" s="23"/>
    </row>
    <row r="3438" spans="1:19" x14ac:dyDescent="0.25">
      <c r="A3438" s="192" t="s">
        <v>412</v>
      </c>
      <c r="B3438" s="193" t="s">
        <v>274</v>
      </c>
      <c r="C3438" s="192" t="s">
        <v>79</v>
      </c>
      <c r="D3438" s="192" t="s">
        <v>30</v>
      </c>
      <c r="E3438" s="192" t="s">
        <v>77</v>
      </c>
      <c r="F3438" s="194">
        <v>32318.463910571681</v>
      </c>
      <c r="G3438">
        <v>268</v>
      </c>
      <c r="H3438">
        <v>268</v>
      </c>
      <c r="I3438" s="167">
        <v>41305.15864503153</v>
      </c>
      <c r="J3438" s="22">
        <v>1.2780668895442215</v>
      </c>
      <c r="K3438" s="22" t="s">
        <v>413</v>
      </c>
      <c r="L3438" s="22" t="s">
        <v>58</v>
      </c>
      <c r="M34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38" s="24" t="str">
        <f>IFERROR(IF(Table1[[#This Row],[Medicare Rate in CR]]&gt;0,"Y","N"),"N")</f>
        <v>N</v>
      </c>
      <c r="O3438" s="166">
        <f>Table1[[#This Row],[Medicare Rate in CR]]*Table1[[#This Row],[SumOfUnits]]*Table1[[#This Row],[Actuarial Factor 06/20/2023]]</f>
        <v>0</v>
      </c>
      <c r="P34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49622.838340145026</v>
      </c>
      <c r="Q3438" s="166">
        <f>Table1[[#This Row],[Trended Medicare Pricing for all RHCs]]-Table1[[#This Row],[SumOfSFY24 Estimated Payment 5/04/23]]</f>
        <v>8317.6796951134966</v>
      </c>
      <c r="R3438" s="24">
        <f>Table1[[#This Row],[SumOfUnits]]*Table1[[#This Row],[Actuarial Factor 06/20/2023]]</f>
        <v>342.52192639785136</v>
      </c>
      <c r="S3438" s="23"/>
    </row>
    <row r="3439" spans="1:19" x14ac:dyDescent="0.25">
      <c r="A3439" s="192" t="s">
        <v>412</v>
      </c>
      <c r="B3439" s="193" t="s">
        <v>274</v>
      </c>
      <c r="C3439" s="192" t="s">
        <v>79</v>
      </c>
      <c r="D3439" s="192" t="s">
        <v>32</v>
      </c>
      <c r="E3439" s="192" t="s">
        <v>80</v>
      </c>
      <c r="F3439" s="194">
        <v>120.46834345186471</v>
      </c>
      <c r="G3439">
        <v>1</v>
      </c>
      <c r="H3439">
        <v>1</v>
      </c>
      <c r="I3439" s="167">
        <v>139.26687997232679</v>
      </c>
      <c r="J3439" s="22">
        <v>1.1560454471424966</v>
      </c>
      <c r="K3439" s="22" t="s">
        <v>413</v>
      </c>
      <c r="L3439" s="22" t="s">
        <v>58</v>
      </c>
      <c r="M34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39" s="24" t="str">
        <f>IFERROR(IF(Table1[[#This Row],[Medicare Rate in CR]]&gt;0,"Y","N"),"N")</f>
        <v>N</v>
      </c>
      <c r="O3439" s="166">
        <f>Table1[[#This Row],[Medicare Rate in CR]]*Table1[[#This Row],[SumOfUnits]]*Table1[[#This Row],[Actuarial Factor 06/20/2023]]</f>
        <v>0</v>
      </c>
      <c r="P34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167.31125355051589</v>
      </c>
      <c r="Q3439" s="166">
        <f>Table1[[#This Row],[Trended Medicare Pricing for all RHCs]]-Table1[[#This Row],[SumOfSFY24 Estimated Payment 5/04/23]]</f>
        <v>28.044373578189095</v>
      </c>
      <c r="R3439" s="24">
        <f>Table1[[#This Row],[SumOfUnits]]*Table1[[#This Row],[Actuarial Factor 06/20/2023]]</f>
        <v>1.1560454471424966</v>
      </c>
      <c r="S3439" s="23"/>
    </row>
    <row r="3440" spans="1:19" x14ac:dyDescent="0.25">
      <c r="A3440" s="192" t="s">
        <v>412</v>
      </c>
      <c r="B3440" s="193" t="s">
        <v>274</v>
      </c>
      <c r="C3440" s="192" t="s">
        <v>79</v>
      </c>
      <c r="D3440" s="192" t="s">
        <v>32</v>
      </c>
      <c r="E3440" s="192" t="s">
        <v>81</v>
      </c>
      <c r="F3440" s="194">
        <v>995.6442131637275</v>
      </c>
      <c r="G3440">
        <v>9</v>
      </c>
      <c r="H3440">
        <v>9</v>
      </c>
      <c r="I3440" s="167">
        <v>1102.7314960354136</v>
      </c>
      <c r="J3440" s="22">
        <v>1.1075557728914116</v>
      </c>
      <c r="K3440" s="22" t="s">
        <v>413</v>
      </c>
      <c r="L3440" s="22" t="s">
        <v>58</v>
      </c>
      <c r="M34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40" s="24" t="str">
        <f>IFERROR(IF(Table1[[#This Row],[Medicare Rate in CR]]&gt;0,"Y","N"),"N")</f>
        <v>N</v>
      </c>
      <c r="O3440" s="166">
        <f>Table1[[#This Row],[Medicare Rate in CR]]*Table1[[#This Row],[SumOfUnits]]*Table1[[#This Row],[Actuarial Factor 06/20/2023]]</f>
        <v>0</v>
      </c>
      <c r="P34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1324.7901365204848</v>
      </c>
      <c r="Q3440" s="166">
        <f>Table1[[#This Row],[Trended Medicare Pricing for all RHCs]]-Table1[[#This Row],[SumOfSFY24 Estimated Payment 5/04/23]]</f>
        <v>222.05864048507124</v>
      </c>
      <c r="R3440" s="24">
        <f>Table1[[#This Row],[SumOfUnits]]*Table1[[#This Row],[Actuarial Factor 06/20/2023]]</f>
        <v>9.9680019560227038</v>
      </c>
      <c r="S3440" s="23"/>
    </row>
    <row r="3441" spans="1:19" x14ac:dyDescent="0.25">
      <c r="A3441" s="192" t="s">
        <v>412</v>
      </c>
      <c r="B3441" s="193" t="s">
        <v>274</v>
      </c>
      <c r="C3441" s="192" t="s">
        <v>79</v>
      </c>
      <c r="D3441" s="192" t="s">
        <v>32</v>
      </c>
      <c r="E3441" s="192" t="s">
        <v>65</v>
      </c>
      <c r="F3441" s="194">
        <v>6895.9140406668603</v>
      </c>
      <c r="G3441">
        <v>62</v>
      </c>
      <c r="H3441">
        <v>62</v>
      </c>
      <c r="I3441" s="167">
        <v>9426.4290354388904</v>
      </c>
      <c r="J3441" s="22">
        <v>1.3669586047402817</v>
      </c>
      <c r="K3441" s="22" t="s">
        <v>413</v>
      </c>
      <c r="L3441" s="22" t="s">
        <v>58</v>
      </c>
      <c r="M34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41" s="24" t="str">
        <f>IFERROR(IF(Table1[[#This Row],[Medicare Rate in CR]]&gt;0,"Y","N"),"N")</f>
        <v>N</v>
      </c>
      <c r="O3441" s="166">
        <f>Table1[[#This Row],[Medicare Rate in CR]]*Table1[[#This Row],[SumOfUnits]]*Table1[[#This Row],[Actuarial Factor 06/20/2023]]</f>
        <v>0</v>
      </c>
      <c r="P34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11324.642720061296</v>
      </c>
      <c r="Q3441" s="166">
        <f>Table1[[#This Row],[Trended Medicare Pricing for all RHCs]]-Table1[[#This Row],[SumOfSFY24 Estimated Payment 5/04/23]]</f>
        <v>1898.2136846224057</v>
      </c>
      <c r="R3441" s="24">
        <f>Table1[[#This Row],[SumOfUnits]]*Table1[[#This Row],[Actuarial Factor 06/20/2023]]</f>
        <v>84.751433493897466</v>
      </c>
      <c r="S3441" s="23"/>
    </row>
    <row r="3442" spans="1:19" x14ac:dyDescent="0.25">
      <c r="A3442" s="192" t="s">
        <v>412</v>
      </c>
      <c r="B3442" s="193" t="s">
        <v>274</v>
      </c>
      <c r="C3442" s="192" t="s">
        <v>79</v>
      </c>
      <c r="D3442" s="192" t="s">
        <v>32</v>
      </c>
      <c r="E3442" s="192" t="s">
        <v>66</v>
      </c>
      <c r="F3442" s="194">
        <v>5452.1827117664079</v>
      </c>
      <c r="G3442">
        <v>47</v>
      </c>
      <c r="H3442">
        <v>47</v>
      </c>
      <c r="I3442" s="167">
        <v>6172.0916866557236</v>
      </c>
      <c r="J3442" s="22">
        <v>1.1320405079851181</v>
      </c>
      <c r="K3442" s="22" t="s">
        <v>413</v>
      </c>
      <c r="L3442" s="22" t="s">
        <v>58</v>
      </c>
      <c r="M34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42" s="24" t="str">
        <f>IFERROR(IF(Table1[[#This Row],[Medicare Rate in CR]]&gt;0,"Y","N"),"N")</f>
        <v>N</v>
      </c>
      <c r="O3442" s="166">
        <f>Table1[[#This Row],[Medicare Rate in CR]]*Table1[[#This Row],[SumOfUnits]]*Table1[[#This Row],[Actuarial Factor 06/20/2023]]</f>
        <v>0</v>
      </c>
      <c r="P34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7414.9747400694487</v>
      </c>
      <c r="Q3442" s="166">
        <f>Table1[[#This Row],[Trended Medicare Pricing for all RHCs]]-Table1[[#This Row],[SumOfSFY24 Estimated Payment 5/04/23]]</f>
        <v>1242.8830534137251</v>
      </c>
      <c r="R3442" s="24">
        <f>Table1[[#This Row],[SumOfUnits]]*Table1[[#This Row],[Actuarial Factor 06/20/2023]]</f>
        <v>53.20590387530055</v>
      </c>
      <c r="S3442" s="23"/>
    </row>
    <row r="3443" spans="1:19" x14ac:dyDescent="0.25">
      <c r="A3443" s="192" t="s">
        <v>412</v>
      </c>
      <c r="B3443" s="193" t="s">
        <v>274</v>
      </c>
      <c r="C3443" s="192" t="s">
        <v>79</v>
      </c>
      <c r="D3443" s="192" t="s">
        <v>31</v>
      </c>
      <c r="E3443" s="192" t="s">
        <v>67</v>
      </c>
      <c r="F3443" s="194">
        <v>147.59564421316372</v>
      </c>
      <c r="G3443">
        <v>1</v>
      </c>
      <c r="H3443">
        <v>1</v>
      </c>
      <c r="I3443" s="167">
        <v>165.02299342717259</v>
      </c>
      <c r="J3443" s="22">
        <v>1.1180749561202468</v>
      </c>
      <c r="K3443" s="22" t="s">
        <v>413</v>
      </c>
      <c r="L3443" s="22" t="s">
        <v>58</v>
      </c>
      <c r="M34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43" s="24" t="str">
        <f>IFERROR(IF(Table1[[#This Row],[Medicare Rate in CR]]&gt;0,"Y","N"),"N")</f>
        <v>N</v>
      </c>
      <c r="O3443" s="166">
        <f>Table1[[#This Row],[Medicare Rate in CR]]*Table1[[#This Row],[SumOfUnits]]*Table1[[#This Row],[Actuarial Factor 06/20/2023]]</f>
        <v>0</v>
      </c>
      <c r="P34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198.25391292204657</v>
      </c>
      <c r="Q3443" s="166">
        <f>Table1[[#This Row],[Trended Medicare Pricing for all RHCs]]-Table1[[#This Row],[SumOfSFY24 Estimated Payment 5/04/23]]</f>
        <v>33.230919494873973</v>
      </c>
      <c r="R3443" s="24">
        <f>Table1[[#This Row],[SumOfUnits]]*Table1[[#This Row],[Actuarial Factor 06/20/2023]]</f>
        <v>1.1180749561202468</v>
      </c>
      <c r="S3443" s="23"/>
    </row>
    <row r="3444" spans="1:19" x14ac:dyDescent="0.25">
      <c r="A3444" s="192" t="s">
        <v>412</v>
      </c>
      <c r="B3444" s="193" t="s">
        <v>274</v>
      </c>
      <c r="C3444" s="192" t="s">
        <v>79</v>
      </c>
      <c r="D3444" s="192" t="s">
        <v>31</v>
      </c>
      <c r="E3444" s="192" t="s">
        <v>82</v>
      </c>
      <c r="F3444" s="194">
        <v>720.96945167196691</v>
      </c>
      <c r="G3444">
        <v>6</v>
      </c>
      <c r="H3444">
        <v>6</v>
      </c>
      <c r="I3444" s="167">
        <v>794.58755141391578</v>
      </c>
      <c r="J3444" s="22">
        <v>1.1021098738250623</v>
      </c>
      <c r="K3444" s="22" t="s">
        <v>413</v>
      </c>
      <c r="L3444" s="22" t="s">
        <v>58</v>
      </c>
      <c r="M34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44" s="24" t="str">
        <f>IFERROR(IF(Table1[[#This Row],[Medicare Rate in CR]]&gt;0,"Y","N"),"N")</f>
        <v>N</v>
      </c>
      <c r="O3444" s="166">
        <f>Table1[[#This Row],[Medicare Rate in CR]]*Table1[[#This Row],[SumOfUnits]]*Table1[[#This Row],[Actuarial Factor 06/20/2023]]</f>
        <v>0</v>
      </c>
      <c r="P34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954.59479891496051</v>
      </c>
      <c r="Q3444" s="166">
        <f>Table1[[#This Row],[Trended Medicare Pricing for all RHCs]]-Table1[[#This Row],[SumOfSFY24 Estimated Payment 5/04/23]]</f>
        <v>160.00724750104473</v>
      </c>
      <c r="R3444" s="24">
        <f>Table1[[#This Row],[SumOfUnits]]*Table1[[#This Row],[Actuarial Factor 06/20/2023]]</f>
        <v>6.6126592429503734</v>
      </c>
      <c r="S3444" s="23"/>
    </row>
    <row r="3445" spans="1:19" x14ac:dyDescent="0.25">
      <c r="A3445" s="192" t="s">
        <v>412</v>
      </c>
      <c r="B3445" s="193" t="s">
        <v>274</v>
      </c>
      <c r="C3445" s="192" t="s">
        <v>79</v>
      </c>
      <c r="D3445" s="192" t="s">
        <v>31</v>
      </c>
      <c r="E3445" s="192" t="s">
        <v>68</v>
      </c>
      <c r="F3445" s="194">
        <v>8242.7772959429494</v>
      </c>
      <c r="G3445">
        <v>66</v>
      </c>
      <c r="H3445">
        <v>66</v>
      </c>
      <c r="I3445" s="167">
        <v>6921.5481804577475</v>
      </c>
      <c r="J3445" s="22">
        <v>0.83971068633195955</v>
      </c>
      <c r="K3445" s="22" t="s">
        <v>413</v>
      </c>
      <c r="L3445" s="22" t="s">
        <v>58</v>
      </c>
      <c r="M34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45" s="24" t="str">
        <f>IFERROR(IF(Table1[[#This Row],[Medicare Rate in CR]]&gt;0,"Y","N"),"N")</f>
        <v>N</v>
      </c>
      <c r="O3445" s="166">
        <f>Table1[[#This Row],[Medicare Rate in CR]]*Table1[[#This Row],[SumOfUnits]]*Table1[[#This Row],[Actuarial Factor 06/20/2023]]</f>
        <v>0</v>
      </c>
      <c r="P34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8315.3503748543117</v>
      </c>
      <c r="Q3445" s="166">
        <f>Table1[[#This Row],[Trended Medicare Pricing for all RHCs]]-Table1[[#This Row],[SumOfSFY24 Estimated Payment 5/04/23]]</f>
        <v>1393.8021943965641</v>
      </c>
      <c r="R3445" s="24">
        <f>Table1[[#This Row],[SumOfUnits]]*Table1[[#This Row],[Actuarial Factor 06/20/2023]]</f>
        <v>55.420905297909329</v>
      </c>
      <c r="S3445" s="23"/>
    </row>
    <row r="3446" spans="1:19" x14ac:dyDescent="0.25">
      <c r="A3446" s="192" t="s">
        <v>412</v>
      </c>
      <c r="B3446" s="193" t="s">
        <v>274</v>
      </c>
      <c r="C3446" s="192" t="s">
        <v>79</v>
      </c>
      <c r="D3446" s="192" t="s">
        <v>31</v>
      </c>
      <c r="E3446" s="192" t="s">
        <v>69</v>
      </c>
      <c r="F3446" s="194">
        <v>67111.592945938712</v>
      </c>
      <c r="G3446">
        <v>556</v>
      </c>
      <c r="H3446">
        <v>556</v>
      </c>
      <c r="I3446" s="167">
        <v>71469.288561911395</v>
      </c>
      <c r="J3446" s="22">
        <v>1.0649320843789685</v>
      </c>
      <c r="K3446" s="22" t="s">
        <v>413</v>
      </c>
      <c r="L3446" s="22" t="s">
        <v>58</v>
      </c>
      <c r="M34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46" s="24" t="str">
        <f>IFERROR(IF(Table1[[#This Row],[Medicare Rate in CR]]&gt;0,"Y","N"),"N")</f>
        <v>N</v>
      </c>
      <c r="O3446" s="166">
        <f>Table1[[#This Row],[Medicare Rate in CR]]*Table1[[#This Row],[SumOfUnits]]*Table1[[#This Row],[Actuarial Factor 06/20/2023]]</f>
        <v>0</v>
      </c>
      <c r="P34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85861.162840964025</v>
      </c>
      <c r="Q3446" s="166">
        <f>Table1[[#This Row],[Trended Medicare Pricing for all RHCs]]-Table1[[#This Row],[SumOfSFY24 Estimated Payment 5/04/23]]</f>
        <v>14391.87427905263</v>
      </c>
      <c r="R3446" s="24">
        <f>Table1[[#This Row],[SumOfUnits]]*Table1[[#This Row],[Actuarial Factor 06/20/2023]]</f>
        <v>592.1022389147065</v>
      </c>
      <c r="S3446" s="23"/>
    </row>
    <row r="3447" spans="1:19" x14ac:dyDescent="0.25">
      <c r="A3447" s="192" t="s">
        <v>412</v>
      </c>
      <c r="B3447" s="193" t="s">
        <v>274</v>
      </c>
      <c r="C3447" s="192" t="s">
        <v>55</v>
      </c>
      <c r="D3447" s="192" t="s">
        <v>30</v>
      </c>
      <c r="E3447" s="192" t="s">
        <v>60</v>
      </c>
      <c r="F3447" s="194">
        <v>120.46834345186471</v>
      </c>
      <c r="G3447">
        <v>1</v>
      </c>
      <c r="H3447">
        <v>1</v>
      </c>
      <c r="I3447" s="167">
        <v>109.46310464787723</v>
      </c>
      <c r="J3447" s="22">
        <v>0.90864621784738975</v>
      </c>
      <c r="K3447" s="22" t="s">
        <v>413</v>
      </c>
      <c r="L3447" s="22" t="s">
        <v>58</v>
      </c>
      <c r="M34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47" s="24" t="str">
        <f>IFERROR(IF(Table1[[#This Row],[Medicare Rate in CR]]&gt;0,"Y","N"),"N")</f>
        <v>N</v>
      </c>
      <c r="O3447" s="166">
        <f>Table1[[#This Row],[Medicare Rate in CR]]*Table1[[#This Row],[SumOfUnits]]*Table1[[#This Row],[Actuarial Factor 06/20/2023]]</f>
        <v>0</v>
      </c>
      <c r="P34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158.77587831348245</v>
      </c>
      <c r="Q3447" s="166">
        <f>Table1[[#This Row],[Trended Medicare Pricing for all RHCs]]-Table1[[#This Row],[SumOfSFY24 Estimated Payment 5/04/23]]</f>
        <v>49.312773665605221</v>
      </c>
      <c r="R3447" s="24">
        <f>Table1[[#This Row],[SumOfUnits]]*Table1[[#This Row],[Actuarial Factor 06/20/2023]]</f>
        <v>0.90864621784738975</v>
      </c>
      <c r="S3447" s="23"/>
    </row>
    <row r="3448" spans="1:19" x14ac:dyDescent="0.25">
      <c r="A3448" s="192" t="s">
        <v>412</v>
      </c>
      <c r="B3448" s="193" t="s">
        <v>274</v>
      </c>
      <c r="C3448" s="192" t="s">
        <v>55</v>
      </c>
      <c r="D3448" s="192" t="s">
        <v>30</v>
      </c>
      <c r="E3448" s="192" t="s">
        <v>77</v>
      </c>
      <c r="F3448" s="194">
        <v>246.00558928399343</v>
      </c>
      <c r="G3448">
        <v>2</v>
      </c>
      <c r="H3448">
        <v>2</v>
      </c>
      <c r="I3448" s="167">
        <v>311.61325808398021</v>
      </c>
      <c r="J3448" s="22">
        <v>1.2666917812352958</v>
      </c>
      <c r="K3448" s="22" t="s">
        <v>413</v>
      </c>
      <c r="L3448" s="22" t="s">
        <v>58</v>
      </c>
      <c r="M34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48" s="24" t="str">
        <f>IFERROR(IF(Table1[[#This Row],[Medicare Rate in CR]]&gt;0,"Y","N"),"N")</f>
        <v>N</v>
      </c>
      <c r="O3448" s="166">
        <f>Table1[[#This Row],[Medicare Rate in CR]]*Table1[[#This Row],[SumOfUnits]]*Table1[[#This Row],[Actuarial Factor 06/20/2023]]</f>
        <v>0</v>
      </c>
      <c r="P34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451.9940203191498</v>
      </c>
      <c r="Q3448" s="166">
        <f>Table1[[#This Row],[Trended Medicare Pricing for all RHCs]]-Table1[[#This Row],[SumOfSFY24 Estimated Payment 5/04/23]]</f>
        <v>140.38076223516958</v>
      </c>
      <c r="R3448" s="24">
        <f>Table1[[#This Row],[SumOfUnits]]*Table1[[#This Row],[Actuarial Factor 06/20/2023]]</f>
        <v>2.5333835624705916</v>
      </c>
      <c r="S3448" s="23"/>
    </row>
    <row r="3449" spans="1:19" x14ac:dyDescent="0.25">
      <c r="A3449" s="192" t="s">
        <v>414</v>
      </c>
      <c r="B3449" s="193" t="s">
        <v>415</v>
      </c>
      <c r="C3449" s="192" t="s">
        <v>88</v>
      </c>
      <c r="D3449" s="192" t="s">
        <v>30</v>
      </c>
      <c r="E3449" s="192" t="s">
        <v>77</v>
      </c>
      <c r="F3449" s="194">
        <v>375.38787703575218</v>
      </c>
      <c r="G3449">
        <v>2</v>
      </c>
      <c r="H3449">
        <v>2</v>
      </c>
      <c r="I3449" s="167">
        <v>532.47545023422424</v>
      </c>
      <c r="J3449" s="22">
        <v>1.4184673581867189</v>
      </c>
      <c r="K3449" s="22" t="s">
        <v>416</v>
      </c>
      <c r="L3449" s="22" t="s">
        <v>58</v>
      </c>
      <c r="M34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49" s="24" t="str">
        <f>IFERROR(IF(Table1[[#This Row],[Medicare Rate in CR]]&gt;0,"Y","N"),"N")</f>
        <v>N</v>
      </c>
      <c r="O3449" s="166">
        <f>Table1[[#This Row],[Medicare Rate in CR]]*Table1[[#This Row],[SumOfUnits]]*Table1[[#This Row],[Actuarial Factor 06/20/2023]]</f>
        <v>0</v>
      </c>
      <c r="P34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625.46443313616237</v>
      </c>
      <c r="Q3449" s="166">
        <f>Table1[[#This Row],[Trended Medicare Pricing for all RHCs]]-Table1[[#This Row],[SumOfSFY24 Estimated Payment 5/04/23]]</f>
        <v>92.98898290193813</v>
      </c>
      <c r="R3449" s="24">
        <f>Table1[[#This Row],[SumOfUnits]]*Table1[[#This Row],[Actuarial Factor 06/20/2023]]</f>
        <v>2.8369347163734377</v>
      </c>
      <c r="S3449" s="23"/>
    </row>
    <row r="3450" spans="1:19" x14ac:dyDescent="0.25">
      <c r="A3450" s="192" t="s">
        <v>414</v>
      </c>
      <c r="B3450" s="193" t="s">
        <v>415</v>
      </c>
      <c r="C3450" s="192" t="s">
        <v>78</v>
      </c>
      <c r="D3450" s="192" t="s">
        <v>31</v>
      </c>
      <c r="E3450" s="192" t="s">
        <v>74</v>
      </c>
      <c r="F3450" s="194">
        <v>2064.6333236966375</v>
      </c>
      <c r="G3450">
        <v>11</v>
      </c>
      <c r="H3450">
        <v>11</v>
      </c>
      <c r="I3450" s="167">
        <v>2371.2170689120144</v>
      </c>
      <c r="J3450" s="22">
        <v>1.1484930722063771</v>
      </c>
      <c r="K3450" s="22" t="s">
        <v>416</v>
      </c>
      <c r="L3450" s="22" t="s">
        <v>58</v>
      </c>
      <c r="M34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50" s="24" t="str">
        <f>IFERROR(IF(Table1[[#This Row],[Medicare Rate in CR]]&gt;0,"Y","N"),"N")</f>
        <v>N</v>
      </c>
      <c r="O3450" s="166">
        <f>Table1[[#This Row],[Medicare Rate in CR]]*Table1[[#This Row],[SumOfUnits]]*Table1[[#This Row],[Actuarial Factor 06/20/2023]]</f>
        <v>0</v>
      </c>
      <c r="P34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3439.8350793640348</v>
      </c>
      <c r="Q3450" s="166">
        <f>Table1[[#This Row],[Trended Medicare Pricing for all RHCs]]-Table1[[#This Row],[SumOfSFY24 Estimated Payment 5/04/23]]</f>
        <v>1068.6180104520204</v>
      </c>
      <c r="R3450" s="24">
        <f>Table1[[#This Row],[SumOfUnits]]*Table1[[#This Row],[Actuarial Factor 06/20/2023]]</f>
        <v>12.633423794270147</v>
      </c>
      <c r="S3450" s="23"/>
    </row>
    <row r="3451" spans="1:19" x14ac:dyDescent="0.25">
      <c r="A3451" s="192" t="s">
        <v>414</v>
      </c>
      <c r="B3451" s="193" t="s">
        <v>415</v>
      </c>
      <c r="C3451" s="192" t="s">
        <v>85</v>
      </c>
      <c r="D3451" s="192" t="s">
        <v>30</v>
      </c>
      <c r="E3451" s="192" t="s">
        <v>56</v>
      </c>
      <c r="F3451" s="194">
        <v>758.6392984484919</v>
      </c>
      <c r="G3451">
        <v>4</v>
      </c>
      <c r="H3451">
        <v>4</v>
      </c>
      <c r="I3451" s="167">
        <v>790.07709524388565</v>
      </c>
      <c r="J3451" s="22">
        <v>1.0414397156325645</v>
      </c>
      <c r="K3451" s="22" t="s">
        <v>416</v>
      </c>
      <c r="L3451" s="22" t="s">
        <v>58</v>
      </c>
      <c r="M34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51" s="24" t="str">
        <f>IFERROR(IF(Table1[[#This Row],[Medicare Rate in CR]]&gt;0,"Y","N"),"N")</f>
        <v>N</v>
      </c>
      <c r="O3451" s="166">
        <f>Table1[[#This Row],[Medicare Rate in CR]]*Table1[[#This Row],[SumOfUnits]]*Table1[[#This Row],[Actuarial Factor 06/20/2023]]</f>
        <v>0</v>
      </c>
      <c r="P34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918.49229523975066</v>
      </c>
      <c r="Q3451" s="166">
        <f>Table1[[#This Row],[Trended Medicare Pricing for all RHCs]]-Table1[[#This Row],[SumOfSFY24 Estimated Payment 5/04/23]]</f>
        <v>128.41519999586501</v>
      </c>
      <c r="R3451" s="24">
        <f>Table1[[#This Row],[SumOfUnits]]*Table1[[#This Row],[Actuarial Factor 06/20/2023]]</f>
        <v>4.1657588625302582</v>
      </c>
      <c r="S3451" s="23"/>
    </row>
    <row r="3452" spans="1:19" x14ac:dyDescent="0.25">
      <c r="A3452" s="192" t="s">
        <v>414</v>
      </c>
      <c r="B3452" s="193" t="s">
        <v>415</v>
      </c>
      <c r="C3452" s="192" t="s">
        <v>85</v>
      </c>
      <c r="D3452" s="192" t="s">
        <v>30</v>
      </c>
      <c r="E3452" s="192" t="s">
        <v>59</v>
      </c>
      <c r="F3452" s="194">
        <v>1509.4150525199964</v>
      </c>
      <c r="G3452">
        <v>8</v>
      </c>
      <c r="H3452">
        <v>8</v>
      </c>
      <c r="I3452" s="167">
        <v>1353.9583369170377</v>
      </c>
      <c r="J3452" s="22">
        <v>0.89700863566755829</v>
      </c>
      <c r="K3452" s="22" t="s">
        <v>416</v>
      </c>
      <c r="L3452" s="22" t="s">
        <v>58</v>
      </c>
      <c r="M34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52" s="24" t="str">
        <f>IFERROR(IF(Table1[[#This Row],[Medicare Rate in CR]]&gt;0,"Y","N"),"N")</f>
        <v>N</v>
      </c>
      <c r="O3452" s="166">
        <f>Table1[[#This Row],[Medicare Rate in CR]]*Table1[[#This Row],[SumOfUnits]]*Table1[[#This Row],[Actuarial Factor 06/20/2023]]</f>
        <v>0</v>
      </c>
      <c r="P34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1574.0239883172967</v>
      </c>
      <c r="Q3452" s="166">
        <f>Table1[[#This Row],[Trended Medicare Pricing for all RHCs]]-Table1[[#This Row],[SumOfSFY24 Estimated Payment 5/04/23]]</f>
        <v>220.06565140025896</v>
      </c>
      <c r="R3452" s="24">
        <f>Table1[[#This Row],[SumOfUnits]]*Table1[[#This Row],[Actuarial Factor 06/20/2023]]</f>
        <v>7.1760690853404663</v>
      </c>
      <c r="S3452" s="23"/>
    </row>
    <row r="3453" spans="1:19" x14ac:dyDescent="0.25">
      <c r="A3453" s="192" t="s">
        <v>414</v>
      </c>
      <c r="B3453" s="193" t="s">
        <v>415</v>
      </c>
      <c r="C3453" s="192" t="s">
        <v>85</v>
      </c>
      <c r="D3453" s="192" t="s">
        <v>30</v>
      </c>
      <c r="E3453" s="192" t="s">
        <v>60</v>
      </c>
      <c r="F3453" s="194">
        <v>7333.805531463815</v>
      </c>
      <c r="G3453">
        <v>39</v>
      </c>
      <c r="H3453">
        <v>39</v>
      </c>
      <c r="I3453" s="167">
        <v>6068.5757083976614</v>
      </c>
      <c r="J3453" s="22">
        <v>0.82747976918149668</v>
      </c>
      <c r="K3453" s="22" t="s">
        <v>416</v>
      </c>
      <c r="L3453" s="22" t="s">
        <v>58</v>
      </c>
      <c r="M34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53" s="24" t="str">
        <f>IFERROR(IF(Table1[[#This Row],[Medicare Rate in CR]]&gt;0,"Y","N"),"N")</f>
        <v>N</v>
      </c>
      <c r="O3453" s="166">
        <f>Table1[[#This Row],[Medicare Rate in CR]]*Table1[[#This Row],[SumOfUnits]]*Table1[[#This Row],[Actuarial Factor 06/20/2023]]</f>
        <v>0</v>
      </c>
      <c r="P34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7054.9318095619101</v>
      </c>
      <c r="Q3453" s="166">
        <f>Table1[[#This Row],[Trended Medicare Pricing for all RHCs]]-Table1[[#This Row],[SumOfSFY24 Estimated Payment 5/04/23]]</f>
        <v>986.35610116424868</v>
      </c>
      <c r="R3453" s="24">
        <f>Table1[[#This Row],[SumOfUnits]]*Table1[[#This Row],[Actuarial Factor 06/20/2023]]</f>
        <v>32.271710998078369</v>
      </c>
      <c r="S3453" s="23"/>
    </row>
    <row r="3454" spans="1:19" x14ac:dyDescent="0.25">
      <c r="A3454" s="192" t="s">
        <v>414</v>
      </c>
      <c r="B3454" s="193" t="s">
        <v>415</v>
      </c>
      <c r="C3454" s="192" t="s">
        <v>85</v>
      </c>
      <c r="D3454" s="192" t="s">
        <v>30</v>
      </c>
      <c r="E3454" s="192" t="s">
        <v>61</v>
      </c>
      <c r="F3454" s="194">
        <v>2256.2590344030073</v>
      </c>
      <c r="G3454">
        <v>12</v>
      </c>
      <c r="H3454">
        <v>12</v>
      </c>
      <c r="I3454" s="167">
        <v>1867.008705001467</v>
      </c>
      <c r="J3454" s="22">
        <v>0.82747976918149668</v>
      </c>
      <c r="K3454" s="22" t="s">
        <v>416</v>
      </c>
      <c r="L3454" s="22" t="s">
        <v>58</v>
      </c>
      <c r="M34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54" s="24" t="str">
        <f>IFERROR(IF(Table1[[#This Row],[Medicare Rate in CR]]&gt;0,"Y","N"),"N")</f>
        <v>N</v>
      </c>
      <c r="O3454" s="166">
        <f>Table1[[#This Row],[Medicare Rate in CR]]*Table1[[#This Row],[SumOfUnits]]*Table1[[#This Row],[Actuarial Factor 06/20/2023]]</f>
        <v>0</v>
      </c>
      <c r="P34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2170.4630105243682</v>
      </c>
      <c r="Q3454" s="166">
        <f>Table1[[#This Row],[Trended Medicare Pricing for all RHCs]]-Table1[[#This Row],[SumOfSFY24 Estimated Payment 5/04/23]]</f>
        <v>303.45430552290122</v>
      </c>
      <c r="R3454" s="24">
        <f>Table1[[#This Row],[SumOfUnits]]*Table1[[#This Row],[Actuarial Factor 06/20/2023]]</f>
        <v>9.9297572301779606</v>
      </c>
      <c r="S3454" s="23"/>
    </row>
    <row r="3455" spans="1:19" x14ac:dyDescent="0.25">
      <c r="A3455" s="192" t="s">
        <v>414</v>
      </c>
      <c r="B3455" s="193" t="s">
        <v>415</v>
      </c>
      <c r="C3455" s="192" t="s">
        <v>85</v>
      </c>
      <c r="D3455" s="192" t="s">
        <v>30</v>
      </c>
      <c r="E3455" s="192" t="s">
        <v>62</v>
      </c>
      <c r="F3455" s="194">
        <v>6116.8063987665018</v>
      </c>
      <c r="G3455">
        <v>33</v>
      </c>
      <c r="H3455">
        <v>33</v>
      </c>
      <c r="I3455" s="167">
        <v>5582.6415576020745</v>
      </c>
      <c r="J3455" s="22">
        <v>0.91267259312438831</v>
      </c>
      <c r="K3455" s="22" t="s">
        <v>416</v>
      </c>
      <c r="L3455" s="22" t="s">
        <v>58</v>
      </c>
      <c r="M34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55" s="24" t="str">
        <f>IFERROR(IF(Table1[[#This Row],[Medicare Rate in CR]]&gt;0,"Y","N"),"N")</f>
        <v>N</v>
      </c>
      <c r="O3455" s="166">
        <f>Table1[[#This Row],[Medicare Rate in CR]]*Table1[[#This Row],[SumOfUnits]]*Table1[[#This Row],[Actuarial Factor 06/20/2023]]</f>
        <v>0</v>
      </c>
      <c r="P34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6490.0163396838179</v>
      </c>
      <c r="Q3455" s="166">
        <f>Table1[[#This Row],[Trended Medicare Pricing for all RHCs]]-Table1[[#This Row],[SumOfSFY24 Estimated Payment 5/04/23]]</f>
        <v>907.37478208174343</v>
      </c>
      <c r="R3455" s="24">
        <f>Table1[[#This Row],[SumOfUnits]]*Table1[[#This Row],[Actuarial Factor 06/20/2023]]</f>
        <v>30.118195573104813</v>
      </c>
      <c r="S3455" s="23"/>
    </row>
    <row r="3456" spans="1:19" x14ac:dyDescent="0.25">
      <c r="A3456" s="192" t="s">
        <v>414</v>
      </c>
      <c r="B3456" s="193" t="s">
        <v>415</v>
      </c>
      <c r="C3456" s="192" t="s">
        <v>85</v>
      </c>
      <c r="D3456" s="192" t="s">
        <v>30</v>
      </c>
      <c r="E3456" s="192" t="s">
        <v>63</v>
      </c>
      <c r="F3456" s="194">
        <v>5271.1573672545046</v>
      </c>
      <c r="G3456">
        <v>28</v>
      </c>
      <c r="H3456">
        <v>28</v>
      </c>
      <c r="I3456" s="167">
        <v>4746.8629302235277</v>
      </c>
      <c r="J3456" s="22">
        <v>0.90053523344076203</v>
      </c>
      <c r="K3456" s="22" t="s">
        <v>416</v>
      </c>
      <c r="L3456" s="22" t="s">
        <v>58</v>
      </c>
      <c r="M34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56" s="24" t="str">
        <f>IFERROR(IF(Table1[[#This Row],[Medicare Rate in CR]]&gt;0,"Y","N"),"N")</f>
        <v>N</v>
      </c>
      <c r="O3456" s="166">
        <f>Table1[[#This Row],[Medicare Rate in CR]]*Table1[[#This Row],[SumOfUnits]]*Table1[[#This Row],[Actuarial Factor 06/20/2023]]</f>
        <v>0</v>
      </c>
      <c r="P34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5518.3944126663218</v>
      </c>
      <c r="Q3456" s="166">
        <f>Table1[[#This Row],[Trended Medicare Pricing for all RHCs]]-Table1[[#This Row],[SumOfSFY24 Estimated Payment 5/04/23]]</f>
        <v>771.53148244279419</v>
      </c>
      <c r="R3456" s="24">
        <f>Table1[[#This Row],[SumOfUnits]]*Table1[[#This Row],[Actuarial Factor 06/20/2023]]</f>
        <v>25.214986536341335</v>
      </c>
      <c r="S3456" s="23"/>
    </row>
    <row r="3457" spans="1:19" x14ac:dyDescent="0.25">
      <c r="A3457" s="192" t="s">
        <v>414</v>
      </c>
      <c r="B3457" s="193" t="s">
        <v>415</v>
      </c>
      <c r="C3457" s="192" t="s">
        <v>85</v>
      </c>
      <c r="D3457" s="192" t="s">
        <v>30</v>
      </c>
      <c r="E3457" s="192" t="s">
        <v>64</v>
      </c>
      <c r="F3457" s="194">
        <v>7722.9738845523734</v>
      </c>
      <c r="G3457">
        <v>41</v>
      </c>
      <c r="H3457">
        <v>41</v>
      </c>
      <c r="I3457" s="167">
        <v>6834.0780961230639</v>
      </c>
      <c r="J3457" s="22">
        <v>0.88490239618609945</v>
      </c>
      <c r="K3457" s="22" t="s">
        <v>416</v>
      </c>
      <c r="L3457" s="22" t="s">
        <v>58</v>
      </c>
      <c r="M34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57" s="24" t="str">
        <f>IFERROR(IF(Table1[[#This Row],[Medicare Rate in CR]]&gt;0,"Y","N"),"N")</f>
        <v>N</v>
      </c>
      <c r="O3457" s="166">
        <f>Table1[[#This Row],[Medicare Rate in CR]]*Table1[[#This Row],[SumOfUnits]]*Table1[[#This Row],[Actuarial Factor 06/20/2023]]</f>
        <v>0</v>
      </c>
      <c r="P34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7944.8551465957153</v>
      </c>
      <c r="Q3457" s="166">
        <f>Table1[[#This Row],[Trended Medicare Pricing for all RHCs]]-Table1[[#This Row],[SumOfSFY24 Estimated Payment 5/04/23]]</f>
        <v>1110.7770504726514</v>
      </c>
      <c r="R3457" s="24">
        <f>Table1[[#This Row],[SumOfUnits]]*Table1[[#This Row],[Actuarial Factor 06/20/2023]]</f>
        <v>36.28099824363008</v>
      </c>
      <c r="S3457" s="23"/>
    </row>
    <row r="3458" spans="1:19" x14ac:dyDescent="0.25">
      <c r="A3458" s="192" t="s">
        <v>414</v>
      </c>
      <c r="B3458" s="193" t="s">
        <v>415</v>
      </c>
      <c r="C3458" s="192" t="s">
        <v>85</v>
      </c>
      <c r="D3458" s="192" t="s">
        <v>32</v>
      </c>
      <c r="E3458" s="192" t="s">
        <v>65</v>
      </c>
      <c r="F3458" s="194">
        <v>563.0818155536283</v>
      </c>
      <c r="G3458">
        <v>3</v>
      </c>
      <c r="H3458">
        <v>3</v>
      </c>
      <c r="I3458" s="167">
        <v>714.20659614029648</v>
      </c>
      <c r="J3458" s="22">
        <v>1.2683886717920034</v>
      </c>
      <c r="K3458" s="22" t="s">
        <v>416</v>
      </c>
      <c r="L3458" s="22" t="s">
        <v>58</v>
      </c>
      <c r="M34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58" s="24" t="str">
        <f>IFERROR(IF(Table1[[#This Row],[Medicare Rate in CR]]&gt;0,"Y","N"),"N")</f>
        <v>N</v>
      </c>
      <c r="O3458" s="166">
        <f>Table1[[#This Row],[Medicare Rate in CR]]*Table1[[#This Row],[SumOfUnits]]*Table1[[#This Row],[Actuarial Factor 06/20/2023]]</f>
        <v>0</v>
      </c>
      <c r="P34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830.29018270903634</v>
      </c>
      <c r="Q3458" s="166">
        <f>Table1[[#This Row],[Trended Medicare Pricing for all RHCs]]-Table1[[#This Row],[SumOfSFY24 Estimated Payment 5/04/23]]</f>
        <v>116.08358656873986</v>
      </c>
      <c r="R3458" s="24">
        <f>Table1[[#This Row],[SumOfUnits]]*Table1[[#This Row],[Actuarial Factor 06/20/2023]]</f>
        <v>3.8051660153760105</v>
      </c>
      <c r="S3458" s="23"/>
    </row>
    <row r="3459" spans="1:19" x14ac:dyDescent="0.25">
      <c r="A3459" s="192" t="s">
        <v>414</v>
      </c>
      <c r="B3459" s="193" t="s">
        <v>415</v>
      </c>
      <c r="C3459" s="192" t="s">
        <v>85</v>
      </c>
      <c r="D3459" s="192" t="s">
        <v>32</v>
      </c>
      <c r="E3459" s="192" t="s">
        <v>66</v>
      </c>
      <c r="F3459" s="194">
        <v>187.69393851787609</v>
      </c>
      <c r="G3459">
        <v>1</v>
      </c>
      <c r="H3459">
        <v>1</v>
      </c>
      <c r="I3459" s="167">
        <v>188.85062472239434</v>
      </c>
      <c r="J3459" s="22">
        <v>1.0061626188552066</v>
      </c>
      <c r="K3459" s="22" t="s">
        <v>416</v>
      </c>
      <c r="L3459" s="22" t="s">
        <v>58</v>
      </c>
      <c r="M34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59" s="24" t="str">
        <f>IFERROR(IF(Table1[[#This Row],[Medicare Rate in CR]]&gt;0,"Y","N"),"N")</f>
        <v>N</v>
      </c>
      <c r="O3459" s="166">
        <f>Table1[[#This Row],[Medicare Rate in CR]]*Table1[[#This Row],[SumOfUnits]]*Table1[[#This Row],[Actuarial Factor 06/20/2023]]</f>
        <v>0</v>
      </c>
      <c r="P34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219.54546562976716</v>
      </c>
      <c r="Q3459" s="166">
        <f>Table1[[#This Row],[Trended Medicare Pricing for all RHCs]]-Table1[[#This Row],[SumOfSFY24 Estimated Payment 5/04/23]]</f>
        <v>30.694840907372821</v>
      </c>
      <c r="R3459" s="24">
        <f>Table1[[#This Row],[SumOfUnits]]*Table1[[#This Row],[Actuarial Factor 06/20/2023]]</f>
        <v>1.0061626188552066</v>
      </c>
      <c r="S3459" s="23"/>
    </row>
    <row r="3460" spans="1:19" x14ac:dyDescent="0.25">
      <c r="A3460" s="192" t="s">
        <v>414</v>
      </c>
      <c r="B3460" s="193" t="s">
        <v>415</v>
      </c>
      <c r="C3460" s="192" t="s">
        <v>85</v>
      </c>
      <c r="D3460" s="192" t="s">
        <v>31</v>
      </c>
      <c r="E3460" s="192" t="s">
        <v>68</v>
      </c>
      <c r="F3460" s="194">
        <v>750.77575407150437</v>
      </c>
      <c r="G3460">
        <v>4</v>
      </c>
      <c r="H3460">
        <v>4</v>
      </c>
      <c r="I3460" s="167">
        <v>612.262819500246</v>
      </c>
      <c r="J3460" s="22">
        <v>0.81550691558685273</v>
      </c>
      <c r="K3460" s="22" t="s">
        <v>416</v>
      </c>
      <c r="L3460" s="22" t="s">
        <v>58</v>
      </c>
      <c r="M34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60" s="24" t="str">
        <f>IFERROR(IF(Table1[[#This Row],[Medicare Rate in CR]]&gt;0,"Y","N"),"N")</f>
        <v>N</v>
      </c>
      <c r="O3460" s="166">
        <f>Table1[[#This Row],[Medicare Rate in CR]]*Table1[[#This Row],[SumOfUnits]]*Table1[[#This Row],[Actuarial Factor 06/20/2023]]</f>
        <v>0</v>
      </c>
      <c r="P34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711.77697183988096</v>
      </c>
      <c r="Q3460" s="166">
        <f>Table1[[#This Row],[Trended Medicare Pricing for all RHCs]]-Table1[[#This Row],[SumOfSFY24 Estimated Payment 5/04/23]]</f>
        <v>99.514152339634961</v>
      </c>
      <c r="R3460" s="24">
        <f>Table1[[#This Row],[SumOfUnits]]*Table1[[#This Row],[Actuarial Factor 06/20/2023]]</f>
        <v>3.2620276623474109</v>
      </c>
      <c r="S3460" s="23"/>
    </row>
    <row r="3461" spans="1:19" x14ac:dyDescent="0.25">
      <c r="A3461" s="192" t="s">
        <v>414</v>
      </c>
      <c r="B3461" s="193" t="s">
        <v>415</v>
      </c>
      <c r="C3461" s="192" t="s">
        <v>85</v>
      </c>
      <c r="D3461" s="192" t="s">
        <v>31</v>
      </c>
      <c r="E3461" s="192" t="s">
        <v>74</v>
      </c>
      <c r="F3461" s="194">
        <v>19714.686325527615</v>
      </c>
      <c r="G3461">
        <v>106</v>
      </c>
      <c r="H3461">
        <v>106</v>
      </c>
      <c r="I3461" s="167">
        <v>23855.382645816153</v>
      </c>
      <c r="J3461" s="22">
        <v>1.2100310525827107</v>
      </c>
      <c r="K3461" s="22" t="s">
        <v>416</v>
      </c>
      <c r="L3461" s="22" t="s">
        <v>58</v>
      </c>
      <c r="M34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61" s="24" t="str">
        <f>IFERROR(IF(Table1[[#This Row],[Medicare Rate in CR]]&gt;0,"Y","N"),"N")</f>
        <v>N</v>
      </c>
      <c r="O3461" s="166">
        <f>Table1[[#This Row],[Medicare Rate in CR]]*Table1[[#This Row],[SumOfUnits]]*Table1[[#This Row],[Actuarial Factor 06/20/2023]]</f>
        <v>0</v>
      </c>
      <c r="P34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27732.717847509022</v>
      </c>
      <c r="Q3461" s="166">
        <f>Table1[[#This Row],[Trended Medicare Pricing for all RHCs]]-Table1[[#This Row],[SumOfSFY24 Estimated Payment 5/04/23]]</f>
        <v>3877.3352016928693</v>
      </c>
      <c r="R3461" s="24">
        <f>Table1[[#This Row],[SumOfUnits]]*Table1[[#This Row],[Actuarial Factor 06/20/2023]]</f>
        <v>128.26329157376733</v>
      </c>
      <c r="S3461" s="23"/>
    </row>
    <row r="3462" spans="1:19" x14ac:dyDescent="0.25">
      <c r="A3462" s="192" t="s">
        <v>414</v>
      </c>
      <c r="B3462" s="193" t="s">
        <v>415</v>
      </c>
      <c r="C3462" s="192" t="s">
        <v>85</v>
      </c>
      <c r="D3462" s="192" t="s">
        <v>31</v>
      </c>
      <c r="E3462" s="192" t="s">
        <v>69</v>
      </c>
      <c r="F3462" s="194">
        <v>4880.0424014647779</v>
      </c>
      <c r="G3462">
        <v>26</v>
      </c>
      <c r="H3462">
        <v>26</v>
      </c>
      <c r="I3462" s="167">
        <v>4885.4674911103293</v>
      </c>
      <c r="J3462" s="22">
        <v>1.0011116890385876</v>
      </c>
      <c r="K3462" s="22" t="s">
        <v>416</v>
      </c>
      <c r="L3462" s="22" t="s">
        <v>58</v>
      </c>
      <c r="M34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462" s="24" t="str">
        <f>IFERROR(IF(Table1[[#This Row],[Medicare Rate in CR]]&gt;0,"Y","N"),"N")</f>
        <v>N</v>
      </c>
      <c r="O3462" s="166">
        <f>Table1[[#This Row],[Medicare Rate in CR]]*Table1[[#This Row],[SumOfUnits]]*Table1[[#This Row],[Actuarial Factor 06/20/2023]]</f>
        <v>0</v>
      </c>
      <c r="P34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5679.5270692462709</v>
      </c>
      <c r="Q3462" s="166">
        <f>Table1[[#This Row],[Trended Medicare Pricing for all RHCs]]-Table1[[#This Row],[SumOfSFY24 Estimated Payment 5/04/23]]</f>
        <v>794.05957813594159</v>
      </c>
      <c r="R3462" s="24">
        <f>Table1[[#This Row],[SumOfUnits]]*Table1[[#This Row],[Actuarial Factor 06/20/2023]]</f>
        <v>26.028903915003276</v>
      </c>
      <c r="S3462" s="23"/>
    </row>
    <row r="3463" spans="1:19" x14ac:dyDescent="0.25">
      <c r="A3463" s="192" t="s">
        <v>417</v>
      </c>
      <c r="B3463" s="193" t="s">
        <v>418</v>
      </c>
      <c r="C3463" s="192" t="s">
        <v>88</v>
      </c>
      <c r="D3463" s="192" t="s">
        <v>30</v>
      </c>
      <c r="E3463" s="192" t="s">
        <v>59</v>
      </c>
      <c r="F3463" s="194">
        <v>85.679868940927051</v>
      </c>
      <c r="G3463">
        <v>1</v>
      </c>
      <c r="H3463">
        <v>1</v>
      </c>
      <c r="I3463" s="167">
        <v>75.742175623196246</v>
      </c>
      <c r="J3463" s="22">
        <v>0.88401367274986775</v>
      </c>
      <c r="K3463" s="22" t="s">
        <v>419</v>
      </c>
      <c r="L3463" s="22" t="s">
        <v>99</v>
      </c>
      <c r="M3463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63" s="24" t="str">
        <f>IFERROR(IF(Table1[[#This Row],[Medicare Rate in CR]]&gt;0,"Y","N"),"N")</f>
        <v>Y</v>
      </c>
      <c r="O3463" s="166">
        <f>Table1[[#This Row],[Medicare Rate in CR]]*Table1[[#This Row],[SumOfUnits]]*Table1[[#This Row],[Actuarial Factor 06/20/2023]]</f>
        <v>148.21373237324283</v>
      </c>
      <c r="P34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148.21373237324283</v>
      </c>
      <c r="Q3463" s="166">
        <f>Table1[[#This Row],[Trended Medicare Pricing for all RHCs]]-Table1[[#This Row],[SumOfSFY24 Estimated Payment 5/04/23]]</f>
        <v>72.471556750046588</v>
      </c>
      <c r="R3463" s="24">
        <f>Table1[[#This Row],[SumOfUnits]]*Table1[[#This Row],[Actuarial Factor 06/20/2023]]</f>
        <v>0.88401367274986775</v>
      </c>
      <c r="S3463" s="23"/>
    </row>
    <row r="3464" spans="1:19" x14ac:dyDescent="0.25">
      <c r="A3464" s="192" t="s">
        <v>417</v>
      </c>
      <c r="B3464" s="193" t="s">
        <v>418</v>
      </c>
      <c r="C3464" s="192" t="s">
        <v>88</v>
      </c>
      <c r="D3464" s="192" t="s">
        <v>30</v>
      </c>
      <c r="E3464" s="192" t="s">
        <v>62</v>
      </c>
      <c r="F3464" s="194">
        <v>534.16208923580996</v>
      </c>
      <c r="G3464">
        <v>7</v>
      </c>
      <c r="H3464">
        <v>7</v>
      </c>
      <c r="I3464" s="167">
        <v>531.06728871726307</v>
      </c>
      <c r="J3464" s="22">
        <v>0.99420625203302171</v>
      </c>
      <c r="K3464" s="22" t="s">
        <v>419</v>
      </c>
      <c r="L3464" s="22" t="s">
        <v>99</v>
      </c>
      <c r="M3464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64" s="24" t="str">
        <f>IFERROR(IF(Table1[[#This Row],[Medicare Rate in CR]]&gt;0,"Y","N"),"N")</f>
        <v>Y</v>
      </c>
      <c r="O3464" s="166">
        <f>Table1[[#This Row],[Medicare Rate in CR]]*Table1[[#This Row],[SumOfUnits]]*Table1[[#This Row],[Actuarial Factor 06/20/2023]]</f>
        <v>1166.8203415109949</v>
      </c>
      <c r="P34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1166.8203415109949</v>
      </c>
      <c r="Q3464" s="166">
        <f>Table1[[#This Row],[Trended Medicare Pricing for all RHCs]]-Table1[[#This Row],[SumOfSFY24 Estimated Payment 5/04/23]]</f>
        <v>635.75305279373185</v>
      </c>
      <c r="R3464" s="24">
        <f>Table1[[#This Row],[SumOfUnits]]*Table1[[#This Row],[Actuarial Factor 06/20/2023]]</f>
        <v>6.9594437642311515</v>
      </c>
      <c r="S3464" s="23"/>
    </row>
    <row r="3465" spans="1:19" x14ac:dyDescent="0.25">
      <c r="A3465" s="192" t="s">
        <v>417</v>
      </c>
      <c r="B3465" s="193" t="s">
        <v>418</v>
      </c>
      <c r="C3465" s="192" t="s">
        <v>88</v>
      </c>
      <c r="D3465" s="192" t="s">
        <v>30</v>
      </c>
      <c r="E3465" s="192" t="s">
        <v>63</v>
      </c>
      <c r="F3465" s="194">
        <v>171.3597378818541</v>
      </c>
      <c r="G3465">
        <v>2</v>
      </c>
      <c r="H3465">
        <v>2</v>
      </c>
      <c r="I3465" s="167">
        <v>158.41459255082117</v>
      </c>
      <c r="J3465" s="22">
        <v>0.92445631925535443</v>
      </c>
      <c r="K3465" s="22" t="s">
        <v>419</v>
      </c>
      <c r="L3465" s="22" t="s">
        <v>99</v>
      </c>
      <c r="M3465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65" s="24" t="str">
        <f>IFERROR(IF(Table1[[#This Row],[Medicare Rate in CR]]&gt;0,"Y","N"),"N")</f>
        <v>Y</v>
      </c>
      <c r="O3465" s="166">
        <f>Table1[[#This Row],[Medicare Rate in CR]]*Table1[[#This Row],[SumOfUnits]]*Table1[[#This Row],[Actuarial Factor 06/20/2023]]</f>
        <v>309.98869297270545</v>
      </c>
      <c r="P34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309.98869297270545</v>
      </c>
      <c r="Q3465" s="166">
        <f>Table1[[#This Row],[Trended Medicare Pricing for all RHCs]]-Table1[[#This Row],[SumOfSFY24 Estimated Payment 5/04/23]]</f>
        <v>151.57410042188428</v>
      </c>
      <c r="R3465" s="24">
        <f>Table1[[#This Row],[SumOfUnits]]*Table1[[#This Row],[Actuarial Factor 06/20/2023]]</f>
        <v>1.8489126385107089</v>
      </c>
      <c r="S3465" s="23"/>
    </row>
    <row r="3466" spans="1:19" x14ac:dyDescent="0.25">
      <c r="A3466" s="192" t="s">
        <v>417</v>
      </c>
      <c r="B3466" s="193" t="s">
        <v>418</v>
      </c>
      <c r="C3466" s="192" t="s">
        <v>88</v>
      </c>
      <c r="D3466" s="192" t="s">
        <v>30</v>
      </c>
      <c r="E3466" s="192" t="s">
        <v>77</v>
      </c>
      <c r="F3466" s="194">
        <v>681.91192059362049</v>
      </c>
      <c r="G3466">
        <v>8</v>
      </c>
      <c r="H3466">
        <v>8</v>
      </c>
      <c r="I3466" s="167">
        <v>967.26980052046451</v>
      </c>
      <c r="J3466" s="22">
        <v>1.4184673581867189</v>
      </c>
      <c r="K3466" s="22" t="s">
        <v>419</v>
      </c>
      <c r="L3466" s="22" t="s">
        <v>99</v>
      </c>
      <c r="M3466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66" s="24" t="str">
        <f>IFERROR(IF(Table1[[#This Row],[Medicare Rate in CR]]&gt;0,"Y","N"),"N")</f>
        <v>Y</v>
      </c>
      <c r="O3466" s="166">
        <f>Table1[[#This Row],[Medicare Rate in CR]]*Table1[[#This Row],[SumOfUnits]]*Table1[[#This Row],[Actuarial Factor 06/20/2023]]</f>
        <v>1902.5618981886823</v>
      </c>
      <c r="P34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1902.5618981886823</v>
      </c>
      <c r="Q3466" s="166">
        <f>Table1[[#This Row],[Trended Medicare Pricing for all RHCs]]-Table1[[#This Row],[SumOfSFY24 Estimated Payment 5/04/23]]</f>
        <v>935.29209766821782</v>
      </c>
      <c r="R3466" s="24">
        <f>Table1[[#This Row],[SumOfUnits]]*Table1[[#This Row],[Actuarial Factor 06/20/2023]]</f>
        <v>11.347738865493751</v>
      </c>
      <c r="S3466" s="23"/>
    </row>
    <row r="3467" spans="1:19" x14ac:dyDescent="0.25">
      <c r="A3467" s="192" t="s">
        <v>417</v>
      </c>
      <c r="B3467" s="193" t="s">
        <v>418</v>
      </c>
      <c r="C3467" s="192" t="s">
        <v>75</v>
      </c>
      <c r="D3467" s="192" t="s">
        <v>30</v>
      </c>
      <c r="E3467" s="192" t="s">
        <v>64</v>
      </c>
      <c r="F3467" s="194">
        <v>177.3055796472969</v>
      </c>
      <c r="G3467">
        <v>3</v>
      </c>
      <c r="H3467">
        <v>3</v>
      </c>
      <c r="I3467" s="167">
        <v>182.73548133230045</v>
      </c>
      <c r="J3467" s="22">
        <v>1.0306245392604392</v>
      </c>
      <c r="K3467" s="22" t="s">
        <v>419</v>
      </c>
      <c r="L3467" s="22" t="s">
        <v>99</v>
      </c>
      <c r="M3467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67" s="24" t="str">
        <f>IFERROR(IF(Table1[[#This Row],[Medicare Rate in CR]]&gt;0,"Y","N"),"N")</f>
        <v>Y</v>
      </c>
      <c r="O3467" s="166">
        <f>Table1[[#This Row],[Medicare Rate in CR]]*Table1[[#This Row],[SumOfUnits]]*Table1[[#This Row],[Actuarial Factor 06/20/2023]]</f>
        <v>518.38353075721568</v>
      </c>
      <c r="P34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518.38353075721568</v>
      </c>
      <c r="Q3467" s="166">
        <f>Table1[[#This Row],[Trended Medicare Pricing for all RHCs]]-Table1[[#This Row],[SumOfSFY24 Estimated Payment 5/04/23]]</f>
        <v>335.64804942491526</v>
      </c>
      <c r="R3467" s="24">
        <f>Table1[[#This Row],[SumOfUnits]]*Table1[[#This Row],[Actuarial Factor 06/20/2023]]</f>
        <v>3.0918736177813173</v>
      </c>
      <c r="S3467" s="23"/>
    </row>
    <row r="3468" spans="1:19" x14ac:dyDescent="0.25">
      <c r="A3468" s="192" t="s">
        <v>417</v>
      </c>
      <c r="B3468" s="193" t="s">
        <v>418</v>
      </c>
      <c r="C3468" s="192" t="s">
        <v>75</v>
      </c>
      <c r="D3468" s="192" t="s">
        <v>31</v>
      </c>
      <c r="E3468" s="192" t="s">
        <v>67</v>
      </c>
      <c r="F3468" s="194">
        <v>342.7194757637082</v>
      </c>
      <c r="G3468">
        <v>4</v>
      </c>
      <c r="H3468">
        <v>4</v>
      </c>
      <c r="I3468" s="167">
        <v>412.20294528495668</v>
      </c>
      <c r="J3468" s="22">
        <v>1.2027415260437508</v>
      </c>
      <c r="K3468" s="22" t="s">
        <v>419</v>
      </c>
      <c r="L3468" s="22" t="s">
        <v>99</v>
      </c>
      <c r="M3468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68" s="24" t="str">
        <f>IFERROR(IF(Table1[[#This Row],[Medicare Rate in CR]]&gt;0,"Y","N"),"N")</f>
        <v>Y</v>
      </c>
      <c r="O3468" s="166">
        <f>Table1[[#This Row],[Medicare Rate in CR]]*Table1[[#This Row],[SumOfUnits]]*Table1[[#This Row],[Actuarial Factor 06/20/2023]]</f>
        <v>806.6065770259811</v>
      </c>
      <c r="P34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806.6065770259811</v>
      </c>
      <c r="Q3468" s="166">
        <f>Table1[[#This Row],[Trended Medicare Pricing for all RHCs]]-Table1[[#This Row],[SumOfSFY24 Estimated Payment 5/04/23]]</f>
        <v>394.40363174102441</v>
      </c>
      <c r="R3468" s="24">
        <f>Table1[[#This Row],[SumOfUnits]]*Table1[[#This Row],[Actuarial Factor 06/20/2023]]</f>
        <v>4.8109661041750034</v>
      </c>
      <c r="S3468" s="23"/>
    </row>
    <row r="3469" spans="1:19" x14ac:dyDescent="0.25">
      <c r="A3469" s="192" t="s">
        <v>417</v>
      </c>
      <c r="B3469" s="193" t="s">
        <v>418</v>
      </c>
      <c r="C3469" s="192" t="s">
        <v>90</v>
      </c>
      <c r="D3469" s="192" t="s">
        <v>30</v>
      </c>
      <c r="E3469" s="192" t="s">
        <v>64</v>
      </c>
      <c r="F3469" s="194">
        <v>83.916353474029094</v>
      </c>
      <c r="G3469">
        <v>1</v>
      </c>
      <c r="H3469">
        <v>1</v>
      </c>
      <c r="I3469" s="167">
        <v>79.944840375864445</v>
      </c>
      <c r="J3469" s="22">
        <v>0.95267295427233045</v>
      </c>
      <c r="K3469" s="22" t="s">
        <v>419</v>
      </c>
      <c r="L3469" s="22" t="s">
        <v>99</v>
      </c>
      <c r="M3469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69" s="24" t="str">
        <f>IFERROR(IF(Table1[[#This Row],[Medicare Rate in CR]]&gt;0,"Y","N"),"N")</f>
        <v>Y</v>
      </c>
      <c r="O3469" s="166">
        <f>Table1[[#This Row],[Medicare Rate in CR]]*Table1[[#This Row],[SumOfUnits]]*Table1[[#This Row],[Actuarial Factor 06/20/2023]]</f>
        <v>159.72514751329891</v>
      </c>
      <c r="P34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159.72514751329891</v>
      </c>
      <c r="Q3469" s="166">
        <f>Table1[[#This Row],[Trended Medicare Pricing for all RHCs]]-Table1[[#This Row],[SumOfSFY24 Estimated Payment 5/04/23]]</f>
        <v>79.780307137434463</v>
      </c>
      <c r="R3469" s="24">
        <f>Table1[[#This Row],[SumOfUnits]]*Table1[[#This Row],[Actuarial Factor 06/20/2023]]</f>
        <v>0.95267295427233045</v>
      </c>
      <c r="S3469" s="23"/>
    </row>
    <row r="3470" spans="1:19" x14ac:dyDescent="0.25">
      <c r="A3470" s="192" t="s">
        <v>417</v>
      </c>
      <c r="B3470" s="193" t="s">
        <v>418</v>
      </c>
      <c r="C3470" s="192" t="s">
        <v>76</v>
      </c>
      <c r="D3470" s="192" t="s">
        <v>30</v>
      </c>
      <c r="E3470" s="192" t="s">
        <v>61</v>
      </c>
      <c r="F3470" s="194">
        <v>171.3597378818541</v>
      </c>
      <c r="G3470">
        <v>2</v>
      </c>
      <c r="H3470">
        <v>2</v>
      </c>
      <c r="I3470" s="167">
        <v>150.41757014092664</v>
      </c>
      <c r="J3470" s="22">
        <v>0.87778828329344039</v>
      </c>
      <c r="K3470" s="22" t="s">
        <v>419</v>
      </c>
      <c r="L3470" s="22" t="s">
        <v>99</v>
      </c>
      <c r="M3470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70" s="24" t="str">
        <f>IFERROR(IF(Table1[[#This Row],[Medicare Rate in CR]]&gt;0,"Y","N"),"N")</f>
        <v>Y</v>
      </c>
      <c r="O3470" s="166">
        <f>Table1[[#This Row],[Medicare Rate in CR]]*Table1[[#This Row],[SumOfUnits]]*Table1[[#This Row],[Actuarial Factor 06/20/2023]]</f>
        <v>294.33996715395642</v>
      </c>
      <c r="P34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294.33996715395642</v>
      </c>
      <c r="Q3470" s="166">
        <f>Table1[[#This Row],[Trended Medicare Pricing for all RHCs]]-Table1[[#This Row],[SumOfSFY24 Estimated Payment 5/04/23]]</f>
        <v>143.92239701302978</v>
      </c>
      <c r="R3470" s="24">
        <f>Table1[[#This Row],[SumOfUnits]]*Table1[[#This Row],[Actuarial Factor 06/20/2023]]</f>
        <v>1.7555765665868808</v>
      </c>
      <c r="S3470" s="23"/>
    </row>
    <row r="3471" spans="1:19" x14ac:dyDescent="0.25">
      <c r="A3471" s="192" t="s">
        <v>417</v>
      </c>
      <c r="B3471" s="193" t="s">
        <v>418</v>
      </c>
      <c r="C3471" s="192" t="s">
        <v>78</v>
      </c>
      <c r="D3471" s="192" t="s">
        <v>30</v>
      </c>
      <c r="E3471" s="192" t="s">
        <v>56</v>
      </c>
      <c r="F3471" s="194">
        <v>10967.447239086463</v>
      </c>
      <c r="G3471">
        <v>133</v>
      </c>
      <c r="H3471">
        <v>133</v>
      </c>
      <c r="I3471" s="167">
        <v>11701.971006926906</v>
      </c>
      <c r="J3471" s="22">
        <v>1.0669730842399407</v>
      </c>
      <c r="K3471" s="22" t="s">
        <v>419</v>
      </c>
      <c r="L3471" s="22" t="s">
        <v>99</v>
      </c>
      <c r="M3471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71" s="24" t="str">
        <f>IFERROR(IF(Table1[[#This Row],[Medicare Rate in CR]]&gt;0,"Y","N"),"N")</f>
        <v>Y</v>
      </c>
      <c r="O3471" s="166">
        <f>Table1[[#This Row],[Medicare Rate in CR]]*Table1[[#This Row],[SumOfUnits]]*Table1[[#This Row],[Actuarial Factor 06/20/2023]]</f>
        <v>23792.198071387906</v>
      </c>
      <c r="P34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23792.198071387906</v>
      </c>
      <c r="Q3471" s="166">
        <f>Table1[[#This Row],[Trended Medicare Pricing for all RHCs]]-Table1[[#This Row],[SumOfSFY24 Estimated Payment 5/04/23]]</f>
        <v>12090.227064461</v>
      </c>
      <c r="R3471" s="24">
        <f>Table1[[#This Row],[SumOfUnits]]*Table1[[#This Row],[Actuarial Factor 06/20/2023]]</f>
        <v>141.90742020391212</v>
      </c>
      <c r="S3471" s="23"/>
    </row>
    <row r="3472" spans="1:19" x14ac:dyDescent="0.25">
      <c r="A3472" s="192" t="s">
        <v>417</v>
      </c>
      <c r="B3472" s="193" t="s">
        <v>418</v>
      </c>
      <c r="C3472" s="192" t="s">
        <v>78</v>
      </c>
      <c r="D3472" s="192" t="s">
        <v>30</v>
      </c>
      <c r="E3472" s="192" t="s">
        <v>59</v>
      </c>
      <c r="F3472" s="194">
        <v>134075.32042016226</v>
      </c>
      <c r="G3472">
        <v>1580</v>
      </c>
      <c r="H3472">
        <v>1580</v>
      </c>
      <c r="I3472" s="167">
        <v>125223.95737682286</v>
      </c>
      <c r="J3472" s="22">
        <v>0.93398216006047052</v>
      </c>
      <c r="K3472" s="22" t="s">
        <v>419</v>
      </c>
      <c r="L3472" s="22" t="s">
        <v>99</v>
      </c>
      <c r="M3472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72" s="24" t="str">
        <f>IFERROR(IF(Table1[[#This Row],[Medicare Rate in CR]]&gt;0,"Y","N"),"N")</f>
        <v>Y</v>
      </c>
      <c r="O3472" s="166">
        <f>Table1[[#This Row],[Medicare Rate in CR]]*Table1[[#This Row],[SumOfUnits]]*Table1[[#This Row],[Actuarial Factor 06/20/2023]]</f>
        <v>247414.48935006681</v>
      </c>
      <c r="P34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247414.48935006681</v>
      </c>
      <c r="Q3472" s="166">
        <f>Table1[[#This Row],[Trended Medicare Pricing for all RHCs]]-Table1[[#This Row],[SumOfSFY24 Estimated Payment 5/04/23]]</f>
        <v>122190.53197324395</v>
      </c>
      <c r="R3472" s="24">
        <f>Table1[[#This Row],[SumOfUnits]]*Table1[[#This Row],[Actuarial Factor 06/20/2023]]</f>
        <v>1475.6918128955435</v>
      </c>
      <c r="S3472" s="23"/>
    </row>
    <row r="3473" spans="1:19" x14ac:dyDescent="0.25">
      <c r="A3473" s="192" t="s">
        <v>417</v>
      </c>
      <c r="B3473" s="193" t="s">
        <v>418</v>
      </c>
      <c r="C3473" s="192" t="s">
        <v>78</v>
      </c>
      <c r="D3473" s="192" t="s">
        <v>30</v>
      </c>
      <c r="E3473" s="192" t="s">
        <v>60</v>
      </c>
      <c r="F3473" s="194">
        <v>54165.076611737291</v>
      </c>
      <c r="G3473">
        <v>645</v>
      </c>
      <c r="H3473">
        <v>645</v>
      </c>
      <c r="I3473" s="167">
        <v>44390.491376970844</v>
      </c>
      <c r="J3473" s="22">
        <v>0.81954082138880713</v>
      </c>
      <c r="K3473" s="22" t="s">
        <v>419</v>
      </c>
      <c r="L3473" s="22" t="s">
        <v>99</v>
      </c>
      <c r="M3473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73" s="24" t="str">
        <f>IFERROR(IF(Table1[[#This Row],[Medicare Rate in CR]]&gt;0,"Y","N"),"N")</f>
        <v>Y</v>
      </c>
      <c r="O3473" s="166">
        <f>Table1[[#This Row],[Medicare Rate in CR]]*Table1[[#This Row],[SumOfUnits]]*Table1[[#This Row],[Actuarial Factor 06/20/2023]]</f>
        <v>88625.718103560575</v>
      </c>
      <c r="P34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88625.718103560575</v>
      </c>
      <c r="Q3473" s="166">
        <f>Table1[[#This Row],[Trended Medicare Pricing for all RHCs]]-Table1[[#This Row],[SumOfSFY24 Estimated Payment 5/04/23]]</f>
        <v>44235.226726589732</v>
      </c>
      <c r="R3473" s="24">
        <f>Table1[[#This Row],[SumOfUnits]]*Table1[[#This Row],[Actuarial Factor 06/20/2023]]</f>
        <v>528.6038297957806</v>
      </c>
      <c r="S3473" s="23"/>
    </row>
    <row r="3474" spans="1:19" x14ac:dyDescent="0.25">
      <c r="A3474" s="192" t="s">
        <v>417</v>
      </c>
      <c r="B3474" s="193" t="s">
        <v>418</v>
      </c>
      <c r="C3474" s="192" t="s">
        <v>78</v>
      </c>
      <c r="D3474" s="192" t="s">
        <v>30</v>
      </c>
      <c r="E3474" s="192" t="s">
        <v>61</v>
      </c>
      <c r="F3474" s="194">
        <v>15046.728341524586</v>
      </c>
      <c r="G3474">
        <v>178</v>
      </c>
      <c r="H3474">
        <v>178</v>
      </c>
      <c r="I3474" s="167">
        <v>12331.408104227303</v>
      </c>
      <c r="J3474" s="22">
        <v>0.81954082138880713</v>
      </c>
      <c r="K3474" s="22" t="s">
        <v>419</v>
      </c>
      <c r="L3474" s="22" t="s">
        <v>99</v>
      </c>
      <c r="M3474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74" s="24" t="str">
        <f>IFERROR(IF(Table1[[#This Row],[Medicare Rate in CR]]&gt;0,"Y","N"),"N")</f>
        <v>Y</v>
      </c>
      <c r="O3474" s="166">
        <f>Table1[[#This Row],[Medicare Rate in CR]]*Table1[[#This Row],[SumOfUnits]]*Table1[[#This Row],[Actuarial Factor 06/20/2023]]</f>
        <v>24457.950112300437</v>
      </c>
      <c r="P34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24457.950112300437</v>
      </c>
      <c r="Q3474" s="166">
        <f>Table1[[#This Row],[Trended Medicare Pricing for all RHCs]]-Table1[[#This Row],[SumOfSFY24 Estimated Payment 5/04/23]]</f>
        <v>12126.542008073135</v>
      </c>
      <c r="R3474" s="24">
        <f>Table1[[#This Row],[SumOfUnits]]*Table1[[#This Row],[Actuarial Factor 06/20/2023]]</f>
        <v>145.87826620720767</v>
      </c>
      <c r="S3474" s="23"/>
    </row>
    <row r="3475" spans="1:19" x14ac:dyDescent="0.25">
      <c r="A3475" s="192" t="s">
        <v>417</v>
      </c>
      <c r="B3475" s="193" t="s">
        <v>418</v>
      </c>
      <c r="C3475" s="192" t="s">
        <v>78</v>
      </c>
      <c r="D3475" s="192" t="s">
        <v>30</v>
      </c>
      <c r="E3475" s="192" t="s">
        <v>62</v>
      </c>
      <c r="F3475" s="194">
        <v>167980.58205647554</v>
      </c>
      <c r="G3475">
        <v>1995</v>
      </c>
      <c r="H3475">
        <v>1995</v>
      </c>
      <c r="I3475" s="167">
        <v>159568.32893098693</v>
      </c>
      <c r="J3475" s="22">
        <v>0.94992127648027569</v>
      </c>
      <c r="K3475" s="22" t="s">
        <v>419</v>
      </c>
      <c r="L3475" s="22" t="s">
        <v>99</v>
      </c>
      <c r="M3475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75" s="24" t="str">
        <f>IFERROR(IF(Table1[[#This Row],[Medicare Rate in CR]]&gt;0,"Y","N"),"N")</f>
        <v>Y</v>
      </c>
      <c r="O3475" s="166">
        <f>Table1[[#This Row],[Medicare Rate in CR]]*Table1[[#This Row],[SumOfUnits]]*Table1[[#This Row],[Actuarial Factor 06/20/2023]]</f>
        <v>317731.28342329263</v>
      </c>
      <c r="P34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317731.28342329263</v>
      </c>
      <c r="Q3475" s="166">
        <f>Table1[[#This Row],[Trended Medicare Pricing for all RHCs]]-Table1[[#This Row],[SumOfSFY24 Estimated Payment 5/04/23]]</f>
        <v>158162.9544923057</v>
      </c>
      <c r="R3475" s="24">
        <f>Table1[[#This Row],[SumOfUnits]]*Table1[[#This Row],[Actuarial Factor 06/20/2023]]</f>
        <v>1895.0929465781501</v>
      </c>
      <c r="S3475" s="23"/>
    </row>
    <row r="3476" spans="1:19" x14ac:dyDescent="0.25">
      <c r="A3476" s="192" t="s">
        <v>417</v>
      </c>
      <c r="B3476" s="193" t="s">
        <v>418</v>
      </c>
      <c r="C3476" s="192" t="s">
        <v>78</v>
      </c>
      <c r="D3476" s="192" t="s">
        <v>30</v>
      </c>
      <c r="E3476" s="192" t="s">
        <v>63</v>
      </c>
      <c r="F3476" s="194">
        <v>27018.203719764842</v>
      </c>
      <c r="G3476">
        <v>321</v>
      </c>
      <c r="H3476">
        <v>321</v>
      </c>
      <c r="I3476" s="167">
        <v>25302.699837031199</v>
      </c>
      <c r="J3476" s="22">
        <v>0.93650562781571278</v>
      </c>
      <c r="K3476" s="22" t="s">
        <v>419</v>
      </c>
      <c r="L3476" s="22" t="s">
        <v>99</v>
      </c>
      <c r="M3476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76" s="24" t="str">
        <f>IFERROR(IF(Table1[[#This Row],[Medicare Rate in CR]]&gt;0,"Y","N"),"N")</f>
        <v>Y</v>
      </c>
      <c r="O3476" s="166">
        <f>Table1[[#This Row],[Medicare Rate in CR]]*Table1[[#This Row],[SumOfUnits]]*Table1[[#This Row],[Actuarial Factor 06/20/2023]]</f>
        <v>50401.665272625949</v>
      </c>
      <c r="P34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50401.665272625949</v>
      </c>
      <c r="Q3476" s="166">
        <f>Table1[[#This Row],[Trended Medicare Pricing for all RHCs]]-Table1[[#This Row],[SumOfSFY24 Estimated Payment 5/04/23]]</f>
        <v>25098.96543559475</v>
      </c>
      <c r="R3476" s="24">
        <f>Table1[[#This Row],[SumOfUnits]]*Table1[[#This Row],[Actuarial Factor 06/20/2023]]</f>
        <v>300.61830652884379</v>
      </c>
      <c r="S3476" s="23"/>
    </row>
    <row r="3477" spans="1:19" x14ac:dyDescent="0.25">
      <c r="A3477" s="192" t="s">
        <v>417</v>
      </c>
      <c r="B3477" s="193" t="s">
        <v>418</v>
      </c>
      <c r="C3477" s="192" t="s">
        <v>78</v>
      </c>
      <c r="D3477" s="192" t="s">
        <v>30</v>
      </c>
      <c r="E3477" s="192" t="s">
        <v>64</v>
      </c>
      <c r="F3477" s="194">
        <v>36241.659439144132</v>
      </c>
      <c r="G3477">
        <v>429</v>
      </c>
      <c r="H3477">
        <v>429</v>
      </c>
      <c r="I3477" s="167">
        <v>32921.468796413261</v>
      </c>
      <c r="J3477" s="22">
        <v>0.90838745537284149</v>
      </c>
      <c r="K3477" s="22" t="s">
        <v>419</v>
      </c>
      <c r="L3477" s="22" t="s">
        <v>99</v>
      </c>
      <c r="M3477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77" s="24" t="str">
        <f>IFERROR(IF(Table1[[#This Row],[Medicare Rate in CR]]&gt;0,"Y","N"),"N")</f>
        <v>Y</v>
      </c>
      <c r="O3477" s="166">
        <f>Table1[[#This Row],[Medicare Rate in CR]]*Table1[[#This Row],[SumOfUnits]]*Table1[[#This Row],[Actuarial Factor 06/20/2023]]</f>
        <v>65336.803289390751</v>
      </c>
      <c r="P34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65336.803289390751</v>
      </c>
      <c r="Q3477" s="166">
        <f>Table1[[#This Row],[Trended Medicare Pricing for all RHCs]]-Table1[[#This Row],[SumOfSFY24 Estimated Payment 5/04/23]]</f>
        <v>32415.33449297749</v>
      </c>
      <c r="R3477" s="24">
        <f>Table1[[#This Row],[SumOfUnits]]*Table1[[#This Row],[Actuarial Factor 06/20/2023]]</f>
        <v>389.69821835494901</v>
      </c>
      <c r="S3477" s="23"/>
    </row>
    <row r="3478" spans="1:19" x14ac:dyDescent="0.25">
      <c r="A3478" s="192" t="s">
        <v>417</v>
      </c>
      <c r="B3478" s="193" t="s">
        <v>418</v>
      </c>
      <c r="C3478" s="192" t="s">
        <v>78</v>
      </c>
      <c r="D3478" s="192" t="s">
        <v>30</v>
      </c>
      <c r="E3478" s="192" t="s">
        <v>77</v>
      </c>
      <c r="F3478" s="194">
        <v>58409.810157077896</v>
      </c>
      <c r="G3478">
        <v>688</v>
      </c>
      <c r="H3478">
        <v>688</v>
      </c>
      <c r="I3478" s="167">
        <v>74167.921278544396</v>
      </c>
      <c r="J3478" s="22">
        <v>1.2697853507670918</v>
      </c>
      <c r="K3478" s="22" t="s">
        <v>419</v>
      </c>
      <c r="L3478" s="22" t="s">
        <v>99</v>
      </c>
      <c r="M3478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78" s="24" t="str">
        <f>IFERROR(IF(Table1[[#This Row],[Medicare Rate in CR]]&gt;0,"Y","N"),"N")</f>
        <v>Y</v>
      </c>
      <c r="O3478" s="166">
        <f>Table1[[#This Row],[Medicare Rate in CR]]*Table1[[#This Row],[SumOfUnits]]*Table1[[#This Row],[Actuarial Factor 06/20/2023]]</f>
        <v>146469.84179381208</v>
      </c>
      <c r="P34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146469.84179381208</v>
      </c>
      <c r="Q3478" s="166">
        <f>Table1[[#This Row],[Trended Medicare Pricing for all RHCs]]-Table1[[#This Row],[SumOfSFY24 Estimated Payment 5/04/23]]</f>
        <v>72301.920515267688</v>
      </c>
      <c r="R3478" s="24">
        <f>Table1[[#This Row],[SumOfUnits]]*Table1[[#This Row],[Actuarial Factor 06/20/2023]]</f>
        <v>873.6123213277591</v>
      </c>
      <c r="S3478" s="23"/>
    </row>
    <row r="3479" spans="1:19" x14ac:dyDescent="0.25">
      <c r="A3479" s="192" t="s">
        <v>417</v>
      </c>
      <c r="B3479" s="193" t="s">
        <v>418</v>
      </c>
      <c r="C3479" s="192" t="s">
        <v>78</v>
      </c>
      <c r="D3479" s="192" t="s">
        <v>32</v>
      </c>
      <c r="E3479" s="192" t="s">
        <v>80</v>
      </c>
      <c r="F3479" s="194">
        <v>174.72294497446276</v>
      </c>
      <c r="G3479">
        <v>2</v>
      </c>
      <c r="H3479">
        <v>2</v>
      </c>
      <c r="I3479" s="167">
        <v>225.769723222669</v>
      </c>
      <c r="J3479" s="22">
        <v>1.2921584125981116</v>
      </c>
      <c r="K3479" s="22" t="s">
        <v>419</v>
      </c>
      <c r="L3479" s="22" t="s">
        <v>99</v>
      </c>
      <c r="M3479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79" s="24" t="str">
        <f>IFERROR(IF(Table1[[#This Row],[Medicare Rate in CR]]&gt;0,"Y","N"),"N")</f>
        <v>Y</v>
      </c>
      <c r="O3479" s="166">
        <f>Table1[[#This Row],[Medicare Rate in CR]]*Table1[[#This Row],[SumOfUnits]]*Table1[[#This Row],[Actuarial Factor 06/20/2023]]</f>
        <v>433.28655891239879</v>
      </c>
      <c r="P34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433.28655891239879</v>
      </c>
      <c r="Q3479" s="166">
        <f>Table1[[#This Row],[Trended Medicare Pricing for all RHCs]]-Table1[[#This Row],[SumOfSFY24 Estimated Payment 5/04/23]]</f>
        <v>207.51683568972979</v>
      </c>
      <c r="R3479" s="24">
        <f>Table1[[#This Row],[SumOfUnits]]*Table1[[#This Row],[Actuarial Factor 06/20/2023]]</f>
        <v>2.5843168251962232</v>
      </c>
      <c r="S3479" s="23"/>
    </row>
    <row r="3480" spans="1:19" x14ac:dyDescent="0.25">
      <c r="A3480" s="192" t="s">
        <v>417</v>
      </c>
      <c r="B3480" s="193" t="s">
        <v>418</v>
      </c>
      <c r="C3480" s="192" t="s">
        <v>78</v>
      </c>
      <c r="D3480" s="192" t="s">
        <v>32</v>
      </c>
      <c r="E3480" s="192" t="s">
        <v>104</v>
      </c>
      <c r="F3480" s="194">
        <v>257.03960682278114</v>
      </c>
      <c r="G3480">
        <v>3</v>
      </c>
      <c r="H3480">
        <v>3</v>
      </c>
      <c r="I3480" s="167">
        <v>256.58648640768808</v>
      </c>
      <c r="J3480" s="22">
        <v>0.99823715721987749</v>
      </c>
      <c r="K3480" s="22" t="s">
        <v>419</v>
      </c>
      <c r="L3480" s="22" t="s">
        <v>99</v>
      </c>
      <c r="M3480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80" s="24" t="str">
        <f>IFERROR(IF(Table1[[#This Row],[Medicare Rate in CR]]&gt;0,"Y","N"),"N")</f>
        <v>Y</v>
      </c>
      <c r="O3480" s="166">
        <f>Table1[[#This Row],[Medicare Rate in CR]]*Table1[[#This Row],[SumOfUnits]]*Table1[[#This Row],[Actuarial Factor 06/20/2023]]</f>
        <v>502.09332533845401</v>
      </c>
      <c r="P34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502.09332533845401</v>
      </c>
      <c r="Q3480" s="166">
        <f>Table1[[#This Row],[Trended Medicare Pricing for all RHCs]]-Table1[[#This Row],[SumOfSFY24 Estimated Payment 5/04/23]]</f>
        <v>245.50683893076592</v>
      </c>
      <c r="R3480" s="24">
        <f>Table1[[#This Row],[SumOfUnits]]*Table1[[#This Row],[Actuarial Factor 06/20/2023]]</f>
        <v>2.9947114716596324</v>
      </c>
      <c r="S3480" s="23"/>
    </row>
    <row r="3481" spans="1:19" x14ac:dyDescent="0.25">
      <c r="A3481" s="192" t="s">
        <v>417</v>
      </c>
      <c r="B3481" s="193" t="s">
        <v>418</v>
      </c>
      <c r="C3481" s="192" t="s">
        <v>78</v>
      </c>
      <c r="D3481" s="192" t="s">
        <v>32</v>
      </c>
      <c r="E3481" s="192" t="s">
        <v>81</v>
      </c>
      <c r="F3481" s="194">
        <v>2278.2692493013387</v>
      </c>
      <c r="G3481">
        <v>27</v>
      </c>
      <c r="H3481">
        <v>27</v>
      </c>
      <c r="I3481" s="167">
        <v>2382.8264897479853</v>
      </c>
      <c r="J3481" s="22">
        <v>1.0458932764328495</v>
      </c>
      <c r="K3481" s="22" t="s">
        <v>419</v>
      </c>
      <c r="L3481" s="22" t="s">
        <v>99</v>
      </c>
      <c r="M3481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81" s="24" t="str">
        <f>IFERROR(IF(Table1[[#This Row],[Medicare Rate in CR]]&gt;0,"Y","N"),"N")</f>
        <v>Y</v>
      </c>
      <c r="O3481" s="166">
        <f>Table1[[#This Row],[Medicare Rate in CR]]*Table1[[#This Row],[SumOfUnits]]*Table1[[#This Row],[Actuarial Factor 06/20/2023]]</f>
        <v>4734.5706016217509</v>
      </c>
      <c r="P34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4734.5706016217509</v>
      </c>
      <c r="Q3481" s="166">
        <f>Table1[[#This Row],[Trended Medicare Pricing for all RHCs]]-Table1[[#This Row],[SumOfSFY24 Estimated Payment 5/04/23]]</f>
        <v>2351.7441118737656</v>
      </c>
      <c r="R3481" s="24">
        <f>Table1[[#This Row],[SumOfUnits]]*Table1[[#This Row],[Actuarial Factor 06/20/2023]]</f>
        <v>28.239118463686935</v>
      </c>
      <c r="S3481" s="23"/>
    </row>
    <row r="3482" spans="1:19" x14ac:dyDescent="0.25">
      <c r="A3482" s="192" t="s">
        <v>417</v>
      </c>
      <c r="B3482" s="193" t="s">
        <v>418</v>
      </c>
      <c r="C3482" s="192" t="s">
        <v>78</v>
      </c>
      <c r="D3482" s="192" t="s">
        <v>32</v>
      </c>
      <c r="E3482" s="192" t="s">
        <v>65</v>
      </c>
      <c r="F3482" s="194">
        <v>3732.9960489544173</v>
      </c>
      <c r="G3482">
        <v>44</v>
      </c>
      <c r="H3482">
        <v>44</v>
      </c>
      <c r="I3482" s="167">
        <v>4945.6506902811443</v>
      </c>
      <c r="J3482" s="22">
        <v>1.3248475555355548</v>
      </c>
      <c r="K3482" s="22" t="s">
        <v>419</v>
      </c>
      <c r="L3482" s="22" t="s">
        <v>99</v>
      </c>
      <c r="M3482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82" s="24" t="str">
        <f>IFERROR(IF(Table1[[#This Row],[Medicare Rate in CR]]&gt;0,"Y","N"),"N")</f>
        <v>Y</v>
      </c>
      <c r="O3482" s="166">
        <f>Table1[[#This Row],[Medicare Rate in CR]]*Table1[[#This Row],[SumOfUnits]]*Table1[[#This Row],[Actuarial Factor 06/20/2023]]</f>
        <v>9773.4534110880086</v>
      </c>
      <c r="P34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9773.4534110880086</v>
      </c>
      <c r="Q3482" s="166">
        <f>Table1[[#This Row],[Trended Medicare Pricing for all RHCs]]-Table1[[#This Row],[SumOfSFY24 Estimated Payment 5/04/23]]</f>
        <v>4827.8027208068643</v>
      </c>
      <c r="R3482" s="24">
        <f>Table1[[#This Row],[SumOfUnits]]*Table1[[#This Row],[Actuarial Factor 06/20/2023]]</f>
        <v>58.293292443564411</v>
      </c>
      <c r="S3482" s="23"/>
    </row>
    <row r="3483" spans="1:19" x14ac:dyDescent="0.25">
      <c r="A3483" s="192" t="s">
        <v>417</v>
      </c>
      <c r="B3483" s="193" t="s">
        <v>418</v>
      </c>
      <c r="C3483" s="192" t="s">
        <v>78</v>
      </c>
      <c r="D3483" s="192" t="s">
        <v>32</v>
      </c>
      <c r="E3483" s="192" t="s">
        <v>66</v>
      </c>
      <c r="F3483" s="194">
        <v>3231.6661848318386</v>
      </c>
      <c r="G3483">
        <v>38</v>
      </c>
      <c r="H3483">
        <v>38</v>
      </c>
      <c r="I3483" s="167">
        <v>3476.152586378068</v>
      </c>
      <c r="J3483" s="22">
        <v>1.0756533588443484</v>
      </c>
      <c r="K3483" s="22" t="s">
        <v>419</v>
      </c>
      <c r="L3483" s="22" t="s">
        <v>99</v>
      </c>
      <c r="M3483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83" s="24" t="str">
        <f>IFERROR(IF(Table1[[#This Row],[Medicare Rate in CR]]&gt;0,"Y","N"),"N")</f>
        <v>Y</v>
      </c>
      <c r="O3483" s="166">
        <f>Table1[[#This Row],[Medicare Rate in CR]]*Table1[[#This Row],[SumOfUnits]]*Table1[[#This Row],[Actuarial Factor 06/20/2023]]</f>
        <v>6853.0736014660515</v>
      </c>
      <c r="P34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6853.0736014660515</v>
      </c>
      <c r="Q3483" s="166">
        <f>Table1[[#This Row],[Trended Medicare Pricing for all RHCs]]-Table1[[#This Row],[SumOfSFY24 Estimated Payment 5/04/23]]</f>
        <v>3376.9210150879835</v>
      </c>
      <c r="R3483" s="24">
        <f>Table1[[#This Row],[SumOfUnits]]*Table1[[#This Row],[Actuarial Factor 06/20/2023]]</f>
        <v>40.874827636085243</v>
      </c>
      <c r="S3483" s="23"/>
    </row>
    <row r="3484" spans="1:19" x14ac:dyDescent="0.25">
      <c r="A3484" s="192" t="s">
        <v>417</v>
      </c>
      <c r="B3484" s="193" t="s">
        <v>418</v>
      </c>
      <c r="C3484" s="192" t="s">
        <v>78</v>
      </c>
      <c r="D3484" s="192" t="s">
        <v>31</v>
      </c>
      <c r="E3484" s="192" t="s">
        <v>67</v>
      </c>
      <c r="F3484" s="194">
        <v>512.31569817866432</v>
      </c>
      <c r="G3484">
        <v>6</v>
      </c>
      <c r="H3484">
        <v>6</v>
      </c>
      <c r="I3484" s="167">
        <v>538.21411492533196</v>
      </c>
      <c r="J3484" s="22">
        <v>1.0505516751462802</v>
      </c>
      <c r="K3484" s="22" t="s">
        <v>419</v>
      </c>
      <c r="L3484" s="22" t="s">
        <v>99</v>
      </c>
      <c r="M3484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84" s="24" t="str">
        <f>IFERROR(IF(Table1[[#This Row],[Medicare Rate in CR]]&gt;0,"Y","N"),"N")</f>
        <v>Y</v>
      </c>
      <c r="O3484" s="166">
        <f>Table1[[#This Row],[Medicare Rate in CR]]*Table1[[#This Row],[SumOfUnits]]*Table1[[#This Row],[Actuarial Factor 06/20/2023]]</f>
        <v>1056.8129631301522</v>
      </c>
      <c r="P34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1056.8129631301522</v>
      </c>
      <c r="Q3484" s="166">
        <f>Table1[[#This Row],[Trended Medicare Pricing for all RHCs]]-Table1[[#This Row],[SumOfSFY24 Estimated Payment 5/04/23]]</f>
        <v>518.59884820482023</v>
      </c>
      <c r="R3484" s="24">
        <f>Table1[[#This Row],[SumOfUnits]]*Table1[[#This Row],[Actuarial Factor 06/20/2023]]</f>
        <v>6.3033100508776814</v>
      </c>
      <c r="S3484" s="23"/>
    </row>
    <row r="3485" spans="1:19" x14ac:dyDescent="0.25">
      <c r="A3485" s="192" t="s">
        <v>417</v>
      </c>
      <c r="B3485" s="193" t="s">
        <v>418</v>
      </c>
      <c r="C3485" s="192" t="s">
        <v>78</v>
      </c>
      <c r="D3485" s="192" t="s">
        <v>31</v>
      </c>
      <c r="E3485" s="192" t="s">
        <v>82</v>
      </c>
      <c r="F3485" s="194">
        <v>340.95596029681025</v>
      </c>
      <c r="G3485">
        <v>4</v>
      </c>
      <c r="H3485">
        <v>4</v>
      </c>
      <c r="I3485" s="167">
        <v>376.38016436111775</v>
      </c>
      <c r="J3485" s="22">
        <v>1.1038967145008109</v>
      </c>
      <c r="K3485" s="22" t="s">
        <v>419</v>
      </c>
      <c r="L3485" s="22" t="s">
        <v>99</v>
      </c>
      <c r="M3485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85" s="24" t="str">
        <f>IFERROR(IF(Table1[[#This Row],[Medicare Rate in CR]]&gt;0,"Y","N"),"N")</f>
        <v>Y</v>
      </c>
      <c r="O3485" s="166">
        <f>Table1[[#This Row],[Medicare Rate in CR]]*Table1[[#This Row],[SumOfUnits]]*Table1[[#This Row],[Actuarial Factor 06/20/2023]]</f>
        <v>740.31729261282385</v>
      </c>
      <c r="P34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740.31729261282385</v>
      </c>
      <c r="Q3485" s="166">
        <f>Table1[[#This Row],[Trended Medicare Pricing for all RHCs]]-Table1[[#This Row],[SumOfSFY24 Estimated Payment 5/04/23]]</f>
        <v>363.9371282517061</v>
      </c>
      <c r="R3485" s="24">
        <f>Table1[[#This Row],[SumOfUnits]]*Table1[[#This Row],[Actuarial Factor 06/20/2023]]</f>
        <v>4.4155868580032438</v>
      </c>
      <c r="S3485" s="23"/>
    </row>
    <row r="3486" spans="1:19" x14ac:dyDescent="0.25">
      <c r="A3486" s="192" t="s">
        <v>417</v>
      </c>
      <c r="B3486" s="193" t="s">
        <v>418</v>
      </c>
      <c r="C3486" s="192" t="s">
        <v>78</v>
      </c>
      <c r="D3486" s="192" t="s">
        <v>31</v>
      </c>
      <c r="E3486" s="192" t="s">
        <v>68</v>
      </c>
      <c r="F3486" s="194">
        <v>767.5917895345475</v>
      </c>
      <c r="G3486">
        <v>9</v>
      </c>
      <c r="H3486">
        <v>9</v>
      </c>
      <c r="I3486" s="167">
        <v>730.49879616207863</v>
      </c>
      <c r="J3486" s="22">
        <v>0.95167614625612229</v>
      </c>
      <c r="K3486" s="22" t="s">
        <v>419</v>
      </c>
      <c r="L3486" s="22" t="s">
        <v>99</v>
      </c>
      <c r="M3486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86" s="24" t="str">
        <f>IFERROR(IF(Table1[[#This Row],[Medicare Rate in CR]]&gt;0,"Y","N"),"N")</f>
        <v>Y</v>
      </c>
      <c r="O3486" s="166">
        <f>Table1[[#This Row],[Medicare Rate in CR]]*Table1[[#This Row],[SumOfUnits]]*Table1[[#This Row],[Actuarial Factor 06/20/2023]]</f>
        <v>1436.0222041317131</v>
      </c>
      <c r="P34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1436.0222041317131</v>
      </c>
      <c r="Q3486" s="166">
        <f>Table1[[#This Row],[Trended Medicare Pricing for all RHCs]]-Table1[[#This Row],[SumOfSFY24 Estimated Payment 5/04/23]]</f>
        <v>705.52340796963449</v>
      </c>
      <c r="R3486" s="24">
        <f>Table1[[#This Row],[SumOfUnits]]*Table1[[#This Row],[Actuarial Factor 06/20/2023]]</f>
        <v>8.5650853163051011</v>
      </c>
      <c r="S3486" s="23"/>
    </row>
    <row r="3487" spans="1:19" x14ac:dyDescent="0.25">
      <c r="A3487" s="192" t="s">
        <v>417</v>
      </c>
      <c r="B3487" s="193" t="s">
        <v>418</v>
      </c>
      <c r="C3487" s="192" t="s">
        <v>78</v>
      </c>
      <c r="D3487" s="192" t="s">
        <v>31</v>
      </c>
      <c r="E3487" s="192" t="s">
        <v>74</v>
      </c>
      <c r="F3487" s="194">
        <v>85.679868940927051</v>
      </c>
      <c r="G3487">
        <v>1</v>
      </c>
      <c r="H3487">
        <v>1</v>
      </c>
      <c r="I3487" s="167">
        <v>98.402735906205052</v>
      </c>
      <c r="J3487" s="22">
        <v>1.1484930722063771</v>
      </c>
      <c r="K3487" s="22" t="s">
        <v>419</v>
      </c>
      <c r="L3487" s="22" t="s">
        <v>99</v>
      </c>
      <c r="M3487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87" s="24" t="str">
        <f>IFERROR(IF(Table1[[#This Row],[Medicare Rate in CR]]&gt;0,"Y","N"),"N")</f>
        <v>Y</v>
      </c>
      <c r="O3487" s="166">
        <f>Table1[[#This Row],[Medicare Rate in CR]]*Table1[[#This Row],[SumOfUnits]]*Table1[[#This Row],[Actuarial Factor 06/20/2023]]</f>
        <v>192.55634848612118</v>
      </c>
      <c r="P34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192.55634848612118</v>
      </c>
      <c r="Q3487" s="166">
        <f>Table1[[#This Row],[Trended Medicare Pricing for all RHCs]]-Table1[[#This Row],[SumOfSFY24 Estimated Payment 5/04/23]]</f>
        <v>94.153612579916128</v>
      </c>
      <c r="R3487" s="24">
        <f>Table1[[#This Row],[SumOfUnits]]*Table1[[#This Row],[Actuarial Factor 06/20/2023]]</f>
        <v>1.1484930722063771</v>
      </c>
      <c r="S3487" s="23"/>
    </row>
    <row r="3488" spans="1:19" x14ac:dyDescent="0.25">
      <c r="A3488" s="192" t="s">
        <v>417</v>
      </c>
      <c r="B3488" s="193" t="s">
        <v>418</v>
      </c>
      <c r="C3488" s="192" t="s">
        <v>78</v>
      </c>
      <c r="D3488" s="192" t="s">
        <v>31</v>
      </c>
      <c r="E3488" s="192" t="s">
        <v>69</v>
      </c>
      <c r="F3488" s="194">
        <v>20736.330345957442</v>
      </c>
      <c r="G3488">
        <v>244</v>
      </c>
      <c r="H3488">
        <v>244</v>
      </c>
      <c r="I3488" s="167">
        <v>22198.121402764853</v>
      </c>
      <c r="J3488" s="22">
        <v>1.0704942018389665</v>
      </c>
      <c r="K3488" s="22" t="s">
        <v>419</v>
      </c>
      <c r="L3488" s="22" t="s">
        <v>99</v>
      </c>
      <c r="M3488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88" s="24" t="str">
        <f>IFERROR(IF(Table1[[#This Row],[Medicare Rate in CR]]&gt;0,"Y","N"),"N")</f>
        <v>Y</v>
      </c>
      <c r="O3488" s="166">
        <f>Table1[[#This Row],[Medicare Rate in CR]]*Table1[[#This Row],[SumOfUnits]]*Table1[[#This Row],[Actuarial Factor 06/20/2023]]</f>
        <v>43792.890122798352</v>
      </c>
      <c r="P34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43792.890122798352</v>
      </c>
      <c r="Q3488" s="166">
        <f>Table1[[#This Row],[Trended Medicare Pricing for all RHCs]]-Table1[[#This Row],[SumOfSFY24 Estimated Payment 5/04/23]]</f>
        <v>21594.768720033499</v>
      </c>
      <c r="R3488" s="24">
        <f>Table1[[#This Row],[SumOfUnits]]*Table1[[#This Row],[Actuarial Factor 06/20/2023]]</f>
        <v>261.2005852487078</v>
      </c>
      <c r="S3488" s="23"/>
    </row>
    <row r="3489" spans="1:19" x14ac:dyDescent="0.25">
      <c r="A3489" s="192" t="s">
        <v>417</v>
      </c>
      <c r="B3489" s="193" t="s">
        <v>418</v>
      </c>
      <c r="C3489" s="192" t="s">
        <v>79</v>
      </c>
      <c r="D3489" s="192" t="s">
        <v>30</v>
      </c>
      <c r="E3489" s="192" t="s">
        <v>59</v>
      </c>
      <c r="F3489" s="194">
        <v>424.87231377083936</v>
      </c>
      <c r="G3489">
        <v>5</v>
      </c>
      <c r="H3489">
        <v>5</v>
      </c>
      <c r="I3489" s="167">
        <v>405.72198962380094</v>
      </c>
      <c r="J3489" s="22">
        <v>0.95492687208287386</v>
      </c>
      <c r="K3489" s="22" t="s">
        <v>419</v>
      </c>
      <c r="L3489" s="22" t="s">
        <v>99</v>
      </c>
      <c r="M3489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89" s="24" t="str">
        <f>IFERROR(IF(Table1[[#This Row],[Medicare Rate in CR]]&gt;0,"Y","N"),"N")</f>
        <v>Y</v>
      </c>
      <c r="O3489" s="166">
        <f>Table1[[#This Row],[Medicare Rate in CR]]*Table1[[#This Row],[SumOfUnits]]*Table1[[#This Row],[Actuarial Factor 06/20/2023]]</f>
        <v>800.51519686707309</v>
      </c>
      <c r="P34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800.51519686707309</v>
      </c>
      <c r="Q3489" s="166">
        <f>Table1[[#This Row],[Trended Medicare Pricing for all RHCs]]-Table1[[#This Row],[SumOfSFY24 Estimated Payment 5/04/23]]</f>
        <v>394.79320724327215</v>
      </c>
      <c r="R3489" s="24">
        <f>Table1[[#This Row],[SumOfUnits]]*Table1[[#This Row],[Actuarial Factor 06/20/2023]]</f>
        <v>4.7746343604143693</v>
      </c>
      <c r="S3489" s="23"/>
    </row>
    <row r="3490" spans="1:19" x14ac:dyDescent="0.25">
      <c r="A3490" s="192" t="s">
        <v>417</v>
      </c>
      <c r="B3490" s="193" t="s">
        <v>418</v>
      </c>
      <c r="C3490" s="192" t="s">
        <v>79</v>
      </c>
      <c r="D3490" s="192" t="s">
        <v>30</v>
      </c>
      <c r="E3490" s="192" t="s">
        <v>60</v>
      </c>
      <c r="F3490" s="194">
        <v>171.3597378818541</v>
      </c>
      <c r="G3490">
        <v>2</v>
      </c>
      <c r="H3490">
        <v>2</v>
      </c>
      <c r="I3490" s="167">
        <v>144.57579498080474</v>
      </c>
      <c r="J3490" s="22">
        <v>0.84369757311652838</v>
      </c>
      <c r="K3490" s="22" t="s">
        <v>419</v>
      </c>
      <c r="L3490" s="22" t="s">
        <v>99</v>
      </c>
      <c r="M3490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90" s="24" t="str">
        <f>IFERROR(IF(Table1[[#This Row],[Medicare Rate in CR]]&gt;0,"Y","N"),"N")</f>
        <v>Y</v>
      </c>
      <c r="O3490" s="166">
        <f>Table1[[#This Row],[Medicare Rate in CR]]*Table1[[#This Row],[SumOfUnits]]*Table1[[#This Row],[Actuarial Factor 06/20/2023]]</f>
        <v>282.90867021743429</v>
      </c>
      <c r="P34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282.90867021743429</v>
      </c>
      <c r="Q3490" s="166">
        <f>Table1[[#This Row],[Trended Medicare Pricing for all RHCs]]-Table1[[#This Row],[SumOfSFY24 Estimated Payment 5/04/23]]</f>
        <v>138.33287523662955</v>
      </c>
      <c r="R3490" s="24">
        <f>Table1[[#This Row],[SumOfUnits]]*Table1[[#This Row],[Actuarial Factor 06/20/2023]]</f>
        <v>1.6873951462330568</v>
      </c>
      <c r="S3490" s="23"/>
    </row>
    <row r="3491" spans="1:19" x14ac:dyDescent="0.25">
      <c r="A3491" s="192" t="s">
        <v>417</v>
      </c>
      <c r="B3491" s="193" t="s">
        <v>418</v>
      </c>
      <c r="C3491" s="192" t="s">
        <v>79</v>
      </c>
      <c r="D3491" s="192" t="s">
        <v>30</v>
      </c>
      <c r="E3491" s="192" t="s">
        <v>61</v>
      </c>
      <c r="F3491" s="194">
        <v>83.916353474029094</v>
      </c>
      <c r="G3491">
        <v>1</v>
      </c>
      <c r="H3491">
        <v>1</v>
      </c>
      <c r="I3491" s="167">
        <v>70.800023770827096</v>
      </c>
      <c r="J3491" s="22">
        <v>0.84369757311652838</v>
      </c>
      <c r="K3491" s="22" t="s">
        <v>419</v>
      </c>
      <c r="L3491" s="22" t="s">
        <v>99</v>
      </c>
      <c r="M3491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91" s="24" t="str">
        <f>IFERROR(IF(Table1[[#This Row],[Medicare Rate in CR]]&gt;0,"Y","N"),"N")</f>
        <v>Y</v>
      </c>
      <c r="O3491" s="166">
        <f>Table1[[#This Row],[Medicare Rate in CR]]*Table1[[#This Row],[SumOfUnits]]*Table1[[#This Row],[Actuarial Factor 06/20/2023]]</f>
        <v>141.45433510871715</v>
      </c>
      <c r="P34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141.45433510871715</v>
      </c>
      <c r="Q3491" s="166">
        <f>Table1[[#This Row],[Trended Medicare Pricing for all RHCs]]-Table1[[#This Row],[SumOfSFY24 Estimated Payment 5/04/23]]</f>
        <v>70.65431133789005</v>
      </c>
      <c r="R3491" s="24">
        <f>Table1[[#This Row],[SumOfUnits]]*Table1[[#This Row],[Actuarial Factor 06/20/2023]]</f>
        <v>0.84369757311652838</v>
      </c>
      <c r="S3491" s="23"/>
    </row>
    <row r="3492" spans="1:19" x14ac:dyDescent="0.25">
      <c r="A3492" s="192" t="s">
        <v>417</v>
      </c>
      <c r="B3492" s="193" t="s">
        <v>418</v>
      </c>
      <c r="C3492" s="192" t="s">
        <v>79</v>
      </c>
      <c r="D3492" s="192" t="s">
        <v>30</v>
      </c>
      <c r="E3492" s="192" t="s">
        <v>62</v>
      </c>
      <c r="F3492" s="194">
        <v>253.51257588898522</v>
      </c>
      <c r="G3492">
        <v>3</v>
      </c>
      <c r="H3492">
        <v>3</v>
      </c>
      <c r="I3492" s="167">
        <v>256.99666634960636</v>
      </c>
      <c r="J3492" s="22">
        <v>1.0137432648001921</v>
      </c>
      <c r="K3492" s="22" t="s">
        <v>419</v>
      </c>
      <c r="L3492" s="22" t="s">
        <v>99</v>
      </c>
      <c r="M3492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92" s="24" t="str">
        <f>IFERROR(IF(Table1[[#This Row],[Medicare Rate in CR]]&gt;0,"Y","N"),"N")</f>
        <v>Y</v>
      </c>
      <c r="O3492" s="166">
        <f>Table1[[#This Row],[Medicare Rate in CR]]*Table1[[#This Row],[SumOfUnits]]*Table1[[#This Row],[Actuarial Factor 06/20/2023]]</f>
        <v>509.89258732920064</v>
      </c>
      <c r="P34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509.89258732920064</v>
      </c>
      <c r="Q3492" s="166">
        <f>Table1[[#This Row],[Trended Medicare Pricing for all RHCs]]-Table1[[#This Row],[SumOfSFY24 Estimated Payment 5/04/23]]</f>
        <v>252.89592097959428</v>
      </c>
      <c r="R3492" s="24">
        <f>Table1[[#This Row],[SumOfUnits]]*Table1[[#This Row],[Actuarial Factor 06/20/2023]]</f>
        <v>3.0412297944005759</v>
      </c>
      <c r="S3492" s="23"/>
    </row>
    <row r="3493" spans="1:19" x14ac:dyDescent="0.25">
      <c r="A3493" s="192" t="s">
        <v>417</v>
      </c>
      <c r="B3493" s="193" t="s">
        <v>418</v>
      </c>
      <c r="C3493" s="192" t="s">
        <v>79</v>
      </c>
      <c r="D3493" s="192" t="s">
        <v>30</v>
      </c>
      <c r="E3493" s="192" t="s">
        <v>63</v>
      </c>
      <c r="F3493" s="194">
        <v>85.679868940927051</v>
      </c>
      <c r="G3493">
        <v>1</v>
      </c>
      <c r="H3493">
        <v>1</v>
      </c>
      <c r="I3493" s="167">
        <v>81.292637475964455</v>
      </c>
      <c r="J3493" s="22">
        <v>0.94879507264434049</v>
      </c>
      <c r="K3493" s="22" t="s">
        <v>419</v>
      </c>
      <c r="L3493" s="22" t="s">
        <v>99</v>
      </c>
      <c r="M3493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93" s="24" t="str">
        <f>IFERROR(IF(Table1[[#This Row],[Medicare Rate in CR]]&gt;0,"Y","N"),"N")</f>
        <v>Y</v>
      </c>
      <c r="O3493" s="166">
        <f>Table1[[#This Row],[Medicare Rate in CR]]*Table1[[#This Row],[SumOfUnits]]*Table1[[#This Row],[Actuarial Factor 06/20/2023]]</f>
        <v>159.07498187955014</v>
      </c>
      <c r="P34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159.07498187955014</v>
      </c>
      <c r="Q3493" s="166">
        <f>Table1[[#This Row],[Trended Medicare Pricing for all RHCs]]-Table1[[#This Row],[SumOfSFY24 Estimated Payment 5/04/23]]</f>
        <v>77.782344403585682</v>
      </c>
      <c r="R3493" s="24">
        <f>Table1[[#This Row],[SumOfUnits]]*Table1[[#This Row],[Actuarial Factor 06/20/2023]]</f>
        <v>0.94879507264434049</v>
      </c>
      <c r="S3493" s="23"/>
    </row>
    <row r="3494" spans="1:19" x14ac:dyDescent="0.25">
      <c r="A3494" s="192" t="s">
        <v>417</v>
      </c>
      <c r="B3494" s="193" t="s">
        <v>418</v>
      </c>
      <c r="C3494" s="192" t="s">
        <v>79</v>
      </c>
      <c r="D3494" s="192" t="s">
        <v>30</v>
      </c>
      <c r="E3494" s="192" t="s">
        <v>64</v>
      </c>
      <c r="F3494" s="194">
        <v>255.27609135588318</v>
      </c>
      <c r="G3494">
        <v>3</v>
      </c>
      <c r="H3494">
        <v>3</v>
      </c>
      <c r="I3494" s="167">
        <v>244.24696454811988</v>
      </c>
      <c r="J3494" s="22">
        <v>0.95679530053448103</v>
      </c>
      <c r="K3494" s="22" t="s">
        <v>419</v>
      </c>
      <c r="L3494" s="22" t="s">
        <v>99</v>
      </c>
      <c r="M3494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94" s="24" t="str">
        <f>IFERROR(IF(Table1[[#This Row],[Medicare Rate in CR]]&gt;0,"Y","N"),"N")</f>
        <v>Y</v>
      </c>
      <c r="O3494" s="166">
        <f>Table1[[#This Row],[Medicare Rate in CR]]*Table1[[#This Row],[SumOfUnits]]*Table1[[#This Row],[Actuarial Factor 06/20/2023]]</f>
        <v>481.24890026283327</v>
      </c>
      <c r="P34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481.24890026283327</v>
      </c>
      <c r="Q3494" s="166">
        <f>Table1[[#This Row],[Trended Medicare Pricing for all RHCs]]-Table1[[#This Row],[SumOfSFY24 Estimated Payment 5/04/23]]</f>
        <v>237.0019357147134</v>
      </c>
      <c r="R3494" s="24">
        <f>Table1[[#This Row],[SumOfUnits]]*Table1[[#This Row],[Actuarial Factor 06/20/2023]]</f>
        <v>2.8703859016034432</v>
      </c>
      <c r="S3494" s="23"/>
    </row>
    <row r="3495" spans="1:19" x14ac:dyDescent="0.25">
      <c r="A3495" s="192" t="s">
        <v>417</v>
      </c>
      <c r="B3495" s="193" t="s">
        <v>418</v>
      </c>
      <c r="C3495" s="192" t="s">
        <v>55</v>
      </c>
      <c r="D3495" s="192" t="s">
        <v>30</v>
      </c>
      <c r="E3495" s="192" t="s">
        <v>59</v>
      </c>
      <c r="F3495" s="194">
        <v>676.62137419292662</v>
      </c>
      <c r="G3495">
        <v>8</v>
      </c>
      <c r="H3495">
        <v>8</v>
      </c>
      <c r="I3495" s="167">
        <v>691.99429532071304</v>
      </c>
      <c r="J3495" s="22">
        <v>1.0227201234163246</v>
      </c>
      <c r="K3495" s="22" t="s">
        <v>419</v>
      </c>
      <c r="L3495" s="22" t="s">
        <v>99</v>
      </c>
      <c r="M3495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95" s="24" t="str">
        <f>IFERROR(IF(Table1[[#This Row],[Medicare Rate in CR]]&gt;0,"Y","N"),"N")</f>
        <v>Y</v>
      </c>
      <c r="O3495" s="166">
        <f>Table1[[#This Row],[Medicare Rate in CR]]*Table1[[#This Row],[SumOfUnits]]*Table1[[#This Row],[Actuarial Factor 06/20/2023]]</f>
        <v>1371.7540471358477</v>
      </c>
      <c r="P34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1371.7540471358477</v>
      </c>
      <c r="Q3495" s="166">
        <f>Table1[[#This Row],[Trended Medicare Pricing for all RHCs]]-Table1[[#This Row],[SumOfSFY24 Estimated Payment 5/04/23]]</f>
        <v>679.75975181513468</v>
      </c>
      <c r="R3495" s="24">
        <f>Table1[[#This Row],[SumOfUnits]]*Table1[[#This Row],[Actuarial Factor 06/20/2023]]</f>
        <v>8.1817609873305965</v>
      </c>
      <c r="S3495" s="23"/>
    </row>
    <row r="3496" spans="1:19" x14ac:dyDescent="0.25">
      <c r="A3496" s="192" t="s">
        <v>417</v>
      </c>
      <c r="B3496" s="193" t="s">
        <v>418</v>
      </c>
      <c r="C3496" s="192" t="s">
        <v>55</v>
      </c>
      <c r="D3496" s="192" t="s">
        <v>30</v>
      </c>
      <c r="E3496" s="192" t="s">
        <v>60</v>
      </c>
      <c r="F3496" s="194">
        <v>507.02515177797051</v>
      </c>
      <c r="G3496">
        <v>6</v>
      </c>
      <c r="H3496">
        <v>6</v>
      </c>
      <c r="I3496" s="167">
        <v>460.70648651655165</v>
      </c>
      <c r="J3496" s="22">
        <v>0.90864621784738975</v>
      </c>
      <c r="K3496" s="22" t="s">
        <v>419</v>
      </c>
      <c r="L3496" s="22" t="s">
        <v>99</v>
      </c>
      <c r="M3496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96" s="24" t="str">
        <f>IFERROR(IF(Table1[[#This Row],[Medicare Rate in CR]]&gt;0,"Y","N"),"N")</f>
        <v>Y</v>
      </c>
      <c r="O3496" s="166">
        <f>Table1[[#This Row],[Medicare Rate in CR]]*Table1[[#This Row],[SumOfUnits]]*Table1[[#This Row],[Actuarial Factor 06/20/2023]]</f>
        <v>914.06174930576026</v>
      </c>
      <c r="P34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914.06174930576026</v>
      </c>
      <c r="Q3496" s="166">
        <f>Table1[[#This Row],[Trended Medicare Pricing for all RHCs]]-Table1[[#This Row],[SumOfSFY24 Estimated Payment 5/04/23]]</f>
        <v>453.35526278920861</v>
      </c>
      <c r="R3496" s="24">
        <f>Table1[[#This Row],[SumOfUnits]]*Table1[[#This Row],[Actuarial Factor 06/20/2023]]</f>
        <v>5.451877307084338</v>
      </c>
      <c r="S3496" s="23"/>
    </row>
    <row r="3497" spans="1:19" x14ac:dyDescent="0.25">
      <c r="A3497" s="192" t="s">
        <v>417</v>
      </c>
      <c r="B3497" s="193" t="s">
        <v>418</v>
      </c>
      <c r="C3497" s="192" t="s">
        <v>55</v>
      </c>
      <c r="D3497" s="192" t="s">
        <v>30</v>
      </c>
      <c r="E3497" s="192" t="s">
        <v>62</v>
      </c>
      <c r="F3497" s="194">
        <v>592.70502071889757</v>
      </c>
      <c r="G3497">
        <v>7</v>
      </c>
      <c r="H3497">
        <v>7</v>
      </c>
      <c r="I3497" s="167">
        <v>621.57680053357603</v>
      </c>
      <c r="J3497" s="22">
        <v>1.0487118866981413</v>
      </c>
      <c r="K3497" s="22" t="s">
        <v>419</v>
      </c>
      <c r="L3497" s="22" t="s">
        <v>99</v>
      </c>
      <c r="M3497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97" s="24" t="str">
        <f>IFERROR(IF(Table1[[#This Row],[Medicare Rate in CR]]&gt;0,"Y","N"),"N")</f>
        <v>Y</v>
      </c>
      <c r="O3497" s="166">
        <f>Table1[[#This Row],[Medicare Rate in CR]]*Table1[[#This Row],[SumOfUnits]]*Table1[[#This Row],[Actuarial Factor 06/20/2023]]</f>
        <v>1230.7892444666725</v>
      </c>
      <c r="P34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1230.7892444666725</v>
      </c>
      <c r="Q3497" s="166">
        <f>Table1[[#This Row],[Trended Medicare Pricing for all RHCs]]-Table1[[#This Row],[SumOfSFY24 Estimated Payment 5/04/23]]</f>
        <v>609.21244393309644</v>
      </c>
      <c r="R3497" s="24">
        <f>Table1[[#This Row],[SumOfUnits]]*Table1[[#This Row],[Actuarial Factor 06/20/2023]]</f>
        <v>7.3409832068869889</v>
      </c>
      <c r="S3497" s="23"/>
    </row>
    <row r="3498" spans="1:19" x14ac:dyDescent="0.25">
      <c r="A3498" s="192" t="s">
        <v>417</v>
      </c>
      <c r="B3498" s="193" t="s">
        <v>418</v>
      </c>
      <c r="C3498" s="192" t="s">
        <v>55</v>
      </c>
      <c r="D3498" s="192" t="s">
        <v>30</v>
      </c>
      <c r="E3498" s="192" t="s">
        <v>63</v>
      </c>
      <c r="F3498" s="194">
        <v>255.27609135588318</v>
      </c>
      <c r="G3498">
        <v>3</v>
      </c>
      <c r="H3498">
        <v>3</v>
      </c>
      <c r="I3498" s="167">
        <v>255.95141256034523</v>
      </c>
      <c r="J3498" s="22">
        <v>1.0026454541859957</v>
      </c>
      <c r="K3498" s="22" t="s">
        <v>419</v>
      </c>
      <c r="L3498" s="22" t="s">
        <v>99</v>
      </c>
      <c r="M3498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98" s="24" t="str">
        <f>IFERROR(IF(Table1[[#This Row],[Medicare Rate in CR]]&gt;0,"Y","N"),"N")</f>
        <v>Y</v>
      </c>
      <c r="O3498" s="166">
        <f>Table1[[#This Row],[Medicare Rate in CR]]*Table1[[#This Row],[SumOfUnits]]*Table1[[#This Row],[Actuarial Factor 06/20/2023]]</f>
        <v>504.31061054647216</v>
      </c>
      <c r="P34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504.31061054647216</v>
      </c>
      <c r="Q3498" s="166">
        <f>Table1[[#This Row],[Trended Medicare Pricing for all RHCs]]-Table1[[#This Row],[SumOfSFY24 Estimated Payment 5/04/23]]</f>
        <v>248.35919798612693</v>
      </c>
      <c r="R3498" s="24">
        <f>Table1[[#This Row],[SumOfUnits]]*Table1[[#This Row],[Actuarial Factor 06/20/2023]]</f>
        <v>3.0079363625579871</v>
      </c>
      <c r="S3498" s="23"/>
    </row>
    <row r="3499" spans="1:19" x14ac:dyDescent="0.25">
      <c r="A3499" s="192" t="s">
        <v>417</v>
      </c>
      <c r="B3499" s="193" t="s">
        <v>418</v>
      </c>
      <c r="C3499" s="192" t="s">
        <v>55</v>
      </c>
      <c r="D3499" s="192" t="s">
        <v>30</v>
      </c>
      <c r="E3499" s="192" t="s">
        <v>77</v>
      </c>
      <c r="F3499" s="194">
        <v>937.18801194950356</v>
      </c>
      <c r="G3499">
        <v>11</v>
      </c>
      <c r="H3499">
        <v>11</v>
      </c>
      <c r="I3499" s="167">
        <v>1187.1283522086824</v>
      </c>
      <c r="J3499" s="22">
        <v>1.2666917812352958</v>
      </c>
      <c r="K3499" s="22" t="s">
        <v>419</v>
      </c>
      <c r="L3499" s="22" t="s">
        <v>99</v>
      </c>
      <c r="M3499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499" s="24" t="str">
        <f>IFERROR(IF(Table1[[#This Row],[Medicare Rate in CR]]&gt;0,"Y","N"),"N")</f>
        <v>Y</v>
      </c>
      <c r="O3499" s="166">
        <f>Table1[[#This Row],[Medicare Rate in CR]]*Table1[[#This Row],[SumOfUnits]]*Table1[[#This Row],[Actuarial Factor 06/20/2023]]</f>
        <v>2336.1089844610065</v>
      </c>
      <c r="P34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2336.1089844610065</v>
      </c>
      <c r="Q3499" s="166">
        <f>Table1[[#This Row],[Trended Medicare Pricing for all RHCs]]-Table1[[#This Row],[SumOfSFY24 Estimated Payment 5/04/23]]</f>
        <v>1148.9806322523241</v>
      </c>
      <c r="R3499" s="24">
        <f>Table1[[#This Row],[SumOfUnits]]*Table1[[#This Row],[Actuarial Factor 06/20/2023]]</f>
        <v>13.933609593588255</v>
      </c>
      <c r="S3499" s="23"/>
    </row>
    <row r="3500" spans="1:19" x14ac:dyDescent="0.25">
      <c r="A3500" s="192" t="s">
        <v>417</v>
      </c>
      <c r="B3500" s="193" t="s">
        <v>418</v>
      </c>
      <c r="C3500" s="192" t="s">
        <v>83</v>
      </c>
      <c r="D3500" s="192" t="s">
        <v>30</v>
      </c>
      <c r="E3500" s="192" t="s">
        <v>59</v>
      </c>
      <c r="F3500" s="194">
        <v>85.679868940927051</v>
      </c>
      <c r="G3500">
        <v>1</v>
      </c>
      <c r="H3500">
        <v>1</v>
      </c>
      <c r="I3500" s="167">
        <v>78.295788401180431</v>
      </c>
      <c r="J3500" s="22">
        <v>0.91381778904403255</v>
      </c>
      <c r="K3500" s="22" t="s">
        <v>419</v>
      </c>
      <c r="L3500" s="22" t="s">
        <v>99</v>
      </c>
      <c r="M3500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00" s="24" t="str">
        <f>IFERROR(IF(Table1[[#This Row],[Medicare Rate in CR]]&gt;0,"Y","N"),"N")</f>
        <v>Y</v>
      </c>
      <c r="O3500" s="166">
        <f>Table1[[#This Row],[Medicare Rate in CR]]*Table1[[#This Row],[SumOfUnits]]*Table1[[#This Row],[Actuarial Factor 06/20/2023]]</f>
        <v>153.21069051112249</v>
      </c>
      <c r="P35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153.21069051112249</v>
      </c>
      <c r="Q3500" s="166">
        <f>Table1[[#This Row],[Trended Medicare Pricing for all RHCs]]-Table1[[#This Row],[SumOfSFY24 Estimated Payment 5/04/23]]</f>
        <v>74.914902109942062</v>
      </c>
      <c r="R3500" s="24">
        <f>Table1[[#This Row],[SumOfUnits]]*Table1[[#This Row],[Actuarial Factor 06/20/2023]]</f>
        <v>0.91381778904403255</v>
      </c>
      <c r="S3500" s="23"/>
    </row>
    <row r="3501" spans="1:19" x14ac:dyDescent="0.25">
      <c r="A3501" s="192" t="s">
        <v>417</v>
      </c>
      <c r="B3501" s="193" t="s">
        <v>418</v>
      </c>
      <c r="C3501" s="192" t="s">
        <v>83</v>
      </c>
      <c r="D3501" s="192" t="s">
        <v>30</v>
      </c>
      <c r="E3501" s="192" t="s">
        <v>60</v>
      </c>
      <c r="F3501" s="194">
        <v>85.679868940927051</v>
      </c>
      <c r="G3501">
        <v>1</v>
      </c>
      <c r="H3501">
        <v>1</v>
      </c>
      <c r="I3501" s="167">
        <v>70.329052719870631</v>
      </c>
      <c r="J3501" s="22">
        <v>0.8208352042223569</v>
      </c>
      <c r="K3501" s="22" t="s">
        <v>419</v>
      </c>
      <c r="L3501" s="22" t="s">
        <v>99</v>
      </c>
      <c r="M3501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01" s="24" t="str">
        <f>IFERROR(IF(Table1[[#This Row],[Medicare Rate in CR]]&gt;0,"Y","N"),"N")</f>
        <v>Y</v>
      </c>
      <c r="O3501" s="166">
        <f>Table1[[#This Row],[Medicare Rate in CR]]*Table1[[#This Row],[SumOfUnits]]*Table1[[#This Row],[Actuarial Factor 06/20/2023]]</f>
        <v>137.62123033992034</v>
      </c>
      <c r="P35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137.62123033992034</v>
      </c>
      <c r="Q3501" s="166">
        <f>Table1[[#This Row],[Trended Medicare Pricing for all RHCs]]-Table1[[#This Row],[SumOfSFY24 Estimated Payment 5/04/23]]</f>
        <v>67.292177620049713</v>
      </c>
      <c r="R3501" s="24">
        <f>Table1[[#This Row],[SumOfUnits]]*Table1[[#This Row],[Actuarial Factor 06/20/2023]]</f>
        <v>0.8208352042223569</v>
      </c>
      <c r="S3501" s="23"/>
    </row>
    <row r="3502" spans="1:19" x14ac:dyDescent="0.25">
      <c r="A3502" s="192" t="s">
        <v>417</v>
      </c>
      <c r="B3502" s="193" t="s">
        <v>418</v>
      </c>
      <c r="C3502" s="192" t="s">
        <v>83</v>
      </c>
      <c r="D3502" s="192" t="s">
        <v>30</v>
      </c>
      <c r="E3502" s="192" t="s">
        <v>62</v>
      </c>
      <c r="F3502" s="194">
        <v>83.916353474029094</v>
      </c>
      <c r="G3502">
        <v>1</v>
      </c>
      <c r="H3502">
        <v>1</v>
      </c>
      <c r="I3502" s="167">
        <v>79.962911414832391</v>
      </c>
      <c r="J3502" s="22">
        <v>0.95288830012829107</v>
      </c>
      <c r="K3502" s="22" t="s">
        <v>419</v>
      </c>
      <c r="L3502" s="22" t="s">
        <v>99</v>
      </c>
      <c r="M3502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02" s="24" t="str">
        <f>IFERROR(IF(Table1[[#This Row],[Medicare Rate in CR]]&gt;0,"Y","N"),"N")</f>
        <v>Y</v>
      </c>
      <c r="O3502" s="166">
        <f>Table1[[#This Row],[Medicare Rate in CR]]*Table1[[#This Row],[SumOfUnits]]*Table1[[#This Row],[Actuarial Factor 06/20/2023]]</f>
        <v>159.76125239950929</v>
      </c>
      <c r="P35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159.76125239950929</v>
      </c>
      <c r="Q3502" s="166">
        <f>Table1[[#This Row],[Trended Medicare Pricing for all RHCs]]-Table1[[#This Row],[SumOfSFY24 Estimated Payment 5/04/23]]</f>
        <v>79.798340984676898</v>
      </c>
      <c r="R3502" s="24">
        <f>Table1[[#This Row],[SumOfUnits]]*Table1[[#This Row],[Actuarial Factor 06/20/2023]]</f>
        <v>0.95288830012829107</v>
      </c>
      <c r="S3502" s="23"/>
    </row>
    <row r="3503" spans="1:19" x14ac:dyDescent="0.25">
      <c r="A3503" s="192" t="s">
        <v>417</v>
      </c>
      <c r="B3503" s="193" t="s">
        <v>418</v>
      </c>
      <c r="C3503" s="192" t="s">
        <v>83</v>
      </c>
      <c r="D3503" s="192" t="s">
        <v>32</v>
      </c>
      <c r="E3503" s="192" t="s">
        <v>66</v>
      </c>
      <c r="F3503" s="194">
        <v>85.679868940927051</v>
      </c>
      <c r="G3503">
        <v>1</v>
      </c>
      <c r="H3503">
        <v>1</v>
      </c>
      <c r="I3503" s="167">
        <v>82.71824685224253</v>
      </c>
      <c r="J3503" s="22">
        <v>0.96543386299147538</v>
      </c>
      <c r="K3503" s="22" t="s">
        <v>419</v>
      </c>
      <c r="L3503" s="22" t="s">
        <v>99</v>
      </c>
      <c r="M3503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03" s="24" t="str">
        <f>IFERROR(IF(Table1[[#This Row],[Medicare Rate in CR]]&gt;0,"Y","N"),"N")</f>
        <v>Y</v>
      </c>
      <c r="O3503" s="166">
        <f>Table1[[#This Row],[Medicare Rate in CR]]*Table1[[#This Row],[SumOfUnits]]*Table1[[#This Row],[Actuarial Factor 06/20/2023]]</f>
        <v>161.86464146915077</v>
      </c>
      <c r="P35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161.86464146915077</v>
      </c>
      <c r="Q3503" s="166">
        <f>Table1[[#This Row],[Trended Medicare Pricing for all RHCs]]-Table1[[#This Row],[SumOfSFY24 Estimated Payment 5/04/23]]</f>
        <v>79.146394616908239</v>
      </c>
      <c r="R3503" s="24">
        <f>Table1[[#This Row],[SumOfUnits]]*Table1[[#This Row],[Actuarial Factor 06/20/2023]]</f>
        <v>0.96543386299147538</v>
      </c>
      <c r="S3503" s="23"/>
    </row>
    <row r="3504" spans="1:19" x14ac:dyDescent="0.25">
      <c r="A3504" s="192" t="s">
        <v>417</v>
      </c>
      <c r="B3504" s="193" t="s">
        <v>418</v>
      </c>
      <c r="C3504" s="192" t="s">
        <v>84</v>
      </c>
      <c r="D3504" s="192" t="s">
        <v>30</v>
      </c>
      <c r="E3504" s="192" t="s">
        <v>59</v>
      </c>
      <c r="F3504" s="194">
        <v>82.567215958369474</v>
      </c>
      <c r="G3504">
        <v>1</v>
      </c>
      <c r="H3504">
        <v>1</v>
      </c>
      <c r="I3504" s="167">
        <v>89.668261010144704</v>
      </c>
      <c r="J3504" s="22">
        <v>1.0860032032005971</v>
      </c>
      <c r="K3504" s="22" t="s">
        <v>419</v>
      </c>
      <c r="L3504" s="22" t="s">
        <v>99</v>
      </c>
      <c r="M3504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04" s="24" t="str">
        <f>IFERROR(IF(Table1[[#This Row],[Medicare Rate in CR]]&gt;0,"Y","N"),"N")</f>
        <v>Y</v>
      </c>
      <c r="O3504" s="166">
        <f>Table1[[#This Row],[Medicare Rate in CR]]*Table1[[#This Row],[SumOfUnits]]*Table1[[#This Row],[Actuarial Factor 06/20/2023]]</f>
        <v>182.07929704861209</v>
      </c>
      <c r="P35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182.07929704861209</v>
      </c>
      <c r="Q3504" s="166">
        <f>Table1[[#This Row],[Trended Medicare Pricing for all RHCs]]-Table1[[#This Row],[SumOfSFY24 Estimated Payment 5/04/23]]</f>
        <v>92.411036038467387</v>
      </c>
      <c r="R3504" s="24">
        <f>Table1[[#This Row],[SumOfUnits]]*Table1[[#This Row],[Actuarial Factor 06/20/2023]]</f>
        <v>1.0860032032005971</v>
      </c>
      <c r="S3504" s="23"/>
    </row>
    <row r="3505" spans="1:19" x14ac:dyDescent="0.25">
      <c r="A3505" s="192" t="s">
        <v>417</v>
      </c>
      <c r="B3505" s="193" t="s">
        <v>418</v>
      </c>
      <c r="C3505" s="192" t="s">
        <v>84</v>
      </c>
      <c r="D3505" s="192" t="s">
        <v>30</v>
      </c>
      <c r="E3505" s="192" t="s">
        <v>62</v>
      </c>
      <c r="F3505" s="194">
        <v>85.679868940927051</v>
      </c>
      <c r="G3505">
        <v>1</v>
      </c>
      <c r="H3505">
        <v>1</v>
      </c>
      <c r="I3505" s="167">
        <v>94.674881717746288</v>
      </c>
      <c r="J3505" s="22">
        <v>1.1049839698403479</v>
      </c>
      <c r="K3505" s="22" t="s">
        <v>419</v>
      </c>
      <c r="L3505" s="22" t="s">
        <v>99</v>
      </c>
      <c r="M3505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05" s="24" t="str">
        <f>IFERROR(IF(Table1[[#This Row],[Medicare Rate in CR]]&gt;0,"Y","N"),"N")</f>
        <v>Y</v>
      </c>
      <c r="O3505" s="166">
        <f>Table1[[#This Row],[Medicare Rate in CR]]*Table1[[#This Row],[SumOfUnits]]*Table1[[#This Row],[Actuarial Factor 06/20/2023]]</f>
        <v>185.26161238343272</v>
      </c>
      <c r="P35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185.26161238343272</v>
      </c>
      <c r="Q3505" s="166">
        <f>Table1[[#This Row],[Trended Medicare Pricing for all RHCs]]-Table1[[#This Row],[SumOfSFY24 Estimated Payment 5/04/23]]</f>
        <v>90.586730665686432</v>
      </c>
      <c r="R3505" s="24">
        <f>Table1[[#This Row],[SumOfUnits]]*Table1[[#This Row],[Actuarial Factor 06/20/2023]]</f>
        <v>1.1049839698403479</v>
      </c>
      <c r="S3505" s="23"/>
    </row>
    <row r="3506" spans="1:19" x14ac:dyDescent="0.25">
      <c r="A3506" s="192" t="s">
        <v>417</v>
      </c>
      <c r="B3506" s="193" t="s">
        <v>418</v>
      </c>
      <c r="C3506" s="192" t="s">
        <v>84</v>
      </c>
      <c r="D3506" s="192" t="s">
        <v>31</v>
      </c>
      <c r="E3506" s="192" t="s">
        <v>69</v>
      </c>
      <c r="F3506" s="194">
        <v>85.679868940927051</v>
      </c>
      <c r="G3506">
        <v>1</v>
      </c>
      <c r="H3506">
        <v>1</v>
      </c>
      <c r="I3506" s="167">
        <v>90.736798821149662</v>
      </c>
      <c r="J3506" s="22">
        <v>1.0590212139996289</v>
      </c>
      <c r="K3506" s="22" t="s">
        <v>419</v>
      </c>
      <c r="L3506" s="22" t="s">
        <v>99</v>
      </c>
      <c r="M3506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06" s="24" t="str">
        <f>IFERROR(IF(Table1[[#This Row],[Medicare Rate in CR]]&gt;0,"Y","N"),"N")</f>
        <v>Y</v>
      </c>
      <c r="O3506" s="166">
        <f>Table1[[#This Row],[Medicare Rate in CR]]*Table1[[#This Row],[SumOfUnits]]*Table1[[#This Row],[Actuarial Factor 06/20/2023]]</f>
        <v>177.55549673917778</v>
      </c>
      <c r="P35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177.55549673917778</v>
      </c>
      <c r="Q3506" s="166">
        <f>Table1[[#This Row],[Trended Medicare Pricing for all RHCs]]-Table1[[#This Row],[SumOfSFY24 Estimated Payment 5/04/23]]</f>
        <v>86.818697918028121</v>
      </c>
      <c r="R3506" s="24">
        <f>Table1[[#This Row],[SumOfUnits]]*Table1[[#This Row],[Actuarial Factor 06/20/2023]]</f>
        <v>1.0590212139996289</v>
      </c>
      <c r="S3506" s="23"/>
    </row>
    <row r="3507" spans="1:19" x14ac:dyDescent="0.25">
      <c r="A3507" s="192" t="s">
        <v>417</v>
      </c>
      <c r="B3507" s="193" t="s">
        <v>418</v>
      </c>
      <c r="C3507" s="192" t="s">
        <v>85</v>
      </c>
      <c r="D3507" s="192" t="s">
        <v>30</v>
      </c>
      <c r="E3507" s="192" t="s">
        <v>56</v>
      </c>
      <c r="F3507" s="194">
        <v>1617.1725932350384</v>
      </c>
      <c r="G3507">
        <v>19</v>
      </c>
      <c r="H3507">
        <v>19</v>
      </c>
      <c r="I3507" s="167">
        <v>1684.1877656274753</v>
      </c>
      <c r="J3507" s="22">
        <v>1.0414397156325645</v>
      </c>
      <c r="K3507" s="22" t="s">
        <v>419</v>
      </c>
      <c r="L3507" s="22" t="s">
        <v>99</v>
      </c>
      <c r="M3507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07" s="24" t="str">
        <f>IFERROR(IF(Table1[[#This Row],[Medicare Rate in CR]]&gt;0,"Y","N"),"N")</f>
        <v>Y</v>
      </c>
      <c r="O3507" s="166">
        <f>Table1[[#This Row],[Medicare Rate in CR]]*Table1[[#This Row],[SumOfUnits]]*Table1[[#This Row],[Actuarial Factor 06/20/2023]]</f>
        <v>3317.5478717361598</v>
      </c>
      <c r="P35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3317.5478717361598</v>
      </c>
      <c r="Q3507" s="166">
        <f>Table1[[#This Row],[Trended Medicare Pricing for all RHCs]]-Table1[[#This Row],[SumOfSFY24 Estimated Payment 5/04/23]]</f>
        <v>1633.3601061086845</v>
      </c>
      <c r="R3507" s="24">
        <f>Table1[[#This Row],[SumOfUnits]]*Table1[[#This Row],[Actuarial Factor 06/20/2023]]</f>
        <v>19.787354597018727</v>
      </c>
      <c r="S3507" s="23"/>
    </row>
    <row r="3508" spans="1:19" x14ac:dyDescent="0.25">
      <c r="A3508" s="192" t="s">
        <v>417</v>
      </c>
      <c r="B3508" s="193" t="s">
        <v>418</v>
      </c>
      <c r="C3508" s="192" t="s">
        <v>85</v>
      </c>
      <c r="D3508" s="192" t="s">
        <v>30</v>
      </c>
      <c r="E3508" s="192" t="s">
        <v>59</v>
      </c>
      <c r="F3508" s="194">
        <v>7259.8824323022063</v>
      </c>
      <c r="G3508">
        <v>82</v>
      </c>
      <c r="H3508">
        <v>82</v>
      </c>
      <c r="I3508" s="167">
        <v>6512.1772357062764</v>
      </c>
      <c r="J3508" s="22">
        <v>0.89700863566755829</v>
      </c>
      <c r="K3508" s="22" t="s">
        <v>419</v>
      </c>
      <c r="L3508" s="22" t="s">
        <v>99</v>
      </c>
      <c r="M3508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08" s="24" t="str">
        <f>IFERROR(IF(Table1[[#This Row],[Medicare Rate in CR]]&gt;0,"Y","N"),"N")</f>
        <v>Y</v>
      </c>
      <c r="O3508" s="166">
        <f>Table1[[#This Row],[Medicare Rate in CR]]*Table1[[#This Row],[SumOfUnits]]*Table1[[#This Row],[Actuarial Factor 06/20/2023]]</f>
        <v>12332.18236419387</v>
      </c>
      <c r="P35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12332.18236419387</v>
      </c>
      <c r="Q3508" s="166">
        <f>Table1[[#This Row],[Trended Medicare Pricing for all RHCs]]-Table1[[#This Row],[SumOfSFY24 Estimated Payment 5/04/23]]</f>
        <v>5820.0051284875935</v>
      </c>
      <c r="R3508" s="24">
        <f>Table1[[#This Row],[SumOfUnits]]*Table1[[#This Row],[Actuarial Factor 06/20/2023]]</f>
        <v>73.554708124739776</v>
      </c>
      <c r="S3508" s="23"/>
    </row>
    <row r="3509" spans="1:19" x14ac:dyDescent="0.25">
      <c r="A3509" s="192" t="s">
        <v>417</v>
      </c>
      <c r="B3509" s="193" t="s">
        <v>418</v>
      </c>
      <c r="C3509" s="192" t="s">
        <v>85</v>
      </c>
      <c r="D3509" s="192" t="s">
        <v>30</v>
      </c>
      <c r="E3509" s="192" t="s">
        <v>60</v>
      </c>
      <c r="F3509" s="194">
        <v>1654.5918859015126</v>
      </c>
      <c r="G3509">
        <v>20</v>
      </c>
      <c r="H3509">
        <v>20</v>
      </c>
      <c r="I3509" s="167">
        <v>1369.141311835361</v>
      </c>
      <c r="J3509" s="22">
        <v>0.82747976918149668</v>
      </c>
      <c r="K3509" s="22" t="s">
        <v>419</v>
      </c>
      <c r="L3509" s="22" t="s">
        <v>99</v>
      </c>
      <c r="M3509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09" s="24" t="str">
        <f>IFERROR(IF(Table1[[#This Row],[Medicare Rate in CR]]&gt;0,"Y","N"),"N")</f>
        <v>Y</v>
      </c>
      <c r="O3509" s="166">
        <f>Table1[[#This Row],[Medicare Rate in CR]]*Table1[[#This Row],[SumOfUnits]]*Table1[[#This Row],[Actuarial Factor 06/20/2023]]</f>
        <v>2774.7051620193947</v>
      </c>
      <c r="P35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2774.7051620193947</v>
      </c>
      <c r="Q3509" s="166">
        <f>Table1[[#This Row],[Trended Medicare Pricing for all RHCs]]-Table1[[#This Row],[SumOfSFY24 Estimated Payment 5/04/23]]</f>
        <v>1405.5638501840338</v>
      </c>
      <c r="R3509" s="24">
        <f>Table1[[#This Row],[SumOfUnits]]*Table1[[#This Row],[Actuarial Factor 06/20/2023]]</f>
        <v>16.549595383629935</v>
      </c>
      <c r="S3509" s="23"/>
    </row>
    <row r="3510" spans="1:19" x14ac:dyDescent="0.25">
      <c r="A3510" s="192" t="s">
        <v>417</v>
      </c>
      <c r="B3510" s="193" t="s">
        <v>418</v>
      </c>
      <c r="C3510" s="192" t="s">
        <v>85</v>
      </c>
      <c r="D3510" s="192" t="s">
        <v>30</v>
      </c>
      <c r="E3510" s="192" t="s">
        <v>61</v>
      </c>
      <c r="F3510" s="194">
        <v>171.3597378818541</v>
      </c>
      <c r="G3510">
        <v>2</v>
      </c>
      <c r="H3510">
        <v>2</v>
      </c>
      <c r="I3510" s="167">
        <v>141.7967163494784</v>
      </c>
      <c r="J3510" s="22">
        <v>0.82747976918149668</v>
      </c>
      <c r="K3510" s="22" t="s">
        <v>419</v>
      </c>
      <c r="L3510" s="22" t="s">
        <v>99</v>
      </c>
      <c r="M3510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10" s="24" t="str">
        <f>IFERROR(IF(Table1[[#This Row],[Medicare Rate in CR]]&gt;0,"Y","N"),"N")</f>
        <v>Y</v>
      </c>
      <c r="O3510" s="166">
        <f>Table1[[#This Row],[Medicare Rate in CR]]*Table1[[#This Row],[SumOfUnits]]*Table1[[#This Row],[Actuarial Factor 06/20/2023]]</f>
        <v>277.47051620193946</v>
      </c>
      <c r="P35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277.47051620193946</v>
      </c>
      <c r="Q3510" s="166">
        <f>Table1[[#This Row],[Trended Medicare Pricing for all RHCs]]-Table1[[#This Row],[SumOfSFY24 Estimated Payment 5/04/23]]</f>
        <v>135.67379985246106</v>
      </c>
      <c r="R3510" s="24">
        <f>Table1[[#This Row],[SumOfUnits]]*Table1[[#This Row],[Actuarial Factor 06/20/2023]]</f>
        <v>1.6549595383629934</v>
      </c>
      <c r="S3510" s="23"/>
    </row>
    <row r="3511" spans="1:19" x14ac:dyDescent="0.25">
      <c r="A3511" s="192" t="s">
        <v>417</v>
      </c>
      <c r="B3511" s="193" t="s">
        <v>418</v>
      </c>
      <c r="C3511" s="192" t="s">
        <v>85</v>
      </c>
      <c r="D3511" s="192" t="s">
        <v>30</v>
      </c>
      <c r="E3511" s="192" t="s">
        <v>62</v>
      </c>
      <c r="F3511" s="194">
        <v>6458.2538305868748</v>
      </c>
      <c r="G3511">
        <v>76</v>
      </c>
      <c r="H3511">
        <v>76</v>
      </c>
      <c r="I3511" s="167">
        <v>5894.271270617237</v>
      </c>
      <c r="J3511" s="22">
        <v>0.91267259312438831</v>
      </c>
      <c r="K3511" s="22" t="s">
        <v>419</v>
      </c>
      <c r="L3511" s="22" t="s">
        <v>99</v>
      </c>
      <c r="M3511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11" s="24" t="str">
        <f>IFERROR(IF(Table1[[#This Row],[Medicare Rate in CR]]&gt;0,"Y","N"),"N")</f>
        <v>Y</v>
      </c>
      <c r="O3511" s="166">
        <f>Table1[[#This Row],[Medicare Rate in CR]]*Table1[[#This Row],[SumOfUnits]]*Table1[[#This Row],[Actuarial Factor 06/20/2023]]</f>
        <v>11629.420209205855</v>
      </c>
      <c r="P35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11629.420209205855</v>
      </c>
      <c r="Q3511" s="166">
        <f>Table1[[#This Row],[Trended Medicare Pricing for all RHCs]]-Table1[[#This Row],[SumOfSFY24 Estimated Payment 5/04/23]]</f>
        <v>5735.148938588618</v>
      </c>
      <c r="R3511" s="24">
        <f>Table1[[#This Row],[SumOfUnits]]*Table1[[#This Row],[Actuarial Factor 06/20/2023]]</f>
        <v>69.363117077453509</v>
      </c>
      <c r="S3511" s="23"/>
    </row>
    <row r="3512" spans="1:19" x14ac:dyDescent="0.25">
      <c r="A3512" s="192" t="s">
        <v>417</v>
      </c>
      <c r="B3512" s="193" t="s">
        <v>418</v>
      </c>
      <c r="C3512" s="192" t="s">
        <v>85</v>
      </c>
      <c r="D3512" s="192" t="s">
        <v>30</v>
      </c>
      <c r="E3512" s="192" t="s">
        <v>63</v>
      </c>
      <c r="F3512" s="194">
        <v>762.30124313385363</v>
      </c>
      <c r="G3512">
        <v>9</v>
      </c>
      <c r="H3512">
        <v>9</v>
      </c>
      <c r="I3512" s="167">
        <v>686.47912793772798</v>
      </c>
      <c r="J3512" s="22">
        <v>0.90053523344076203</v>
      </c>
      <c r="K3512" s="22" t="s">
        <v>419</v>
      </c>
      <c r="L3512" s="22" t="s">
        <v>99</v>
      </c>
      <c r="M3512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12" s="24" t="str">
        <f>IFERROR(IF(Table1[[#This Row],[Medicare Rate in CR]]&gt;0,"Y","N"),"N")</f>
        <v>Y</v>
      </c>
      <c r="O3512" s="166">
        <f>Table1[[#This Row],[Medicare Rate in CR]]*Table1[[#This Row],[SumOfUnits]]*Table1[[#This Row],[Actuarial Factor 06/20/2023]]</f>
        <v>1358.8536351481034</v>
      </c>
      <c r="P35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1358.8536351481034</v>
      </c>
      <c r="Q3512" s="166">
        <f>Table1[[#This Row],[Trended Medicare Pricing for all RHCs]]-Table1[[#This Row],[SumOfSFY24 Estimated Payment 5/04/23]]</f>
        <v>672.37450721037544</v>
      </c>
      <c r="R3512" s="24">
        <f>Table1[[#This Row],[SumOfUnits]]*Table1[[#This Row],[Actuarial Factor 06/20/2023]]</f>
        <v>8.1048171009668586</v>
      </c>
      <c r="S3512" s="23"/>
    </row>
    <row r="3513" spans="1:19" x14ac:dyDescent="0.25">
      <c r="A3513" s="192" t="s">
        <v>417</v>
      </c>
      <c r="B3513" s="193" t="s">
        <v>418</v>
      </c>
      <c r="C3513" s="192" t="s">
        <v>85</v>
      </c>
      <c r="D3513" s="192" t="s">
        <v>30</v>
      </c>
      <c r="E3513" s="192" t="s">
        <v>64</v>
      </c>
      <c r="F3513" s="194">
        <v>510.55218271176642</v>
      </c>
      <c r="G3513">
        <v>6</v>
      </c>
      <c r="H3513">
        <v>6</v>
      </c>
      <c r="I3513" s="167">
        <v>451.78884985968534</v>
      </c>
      <c r="J3513" s="22">
        <v>0.88490239618609945</v>
      </c>
      <c r="K3513" s="22" t="s">
        <v>419</v>
      </c>
      <c r="L3513" s="22" t="s">
        <v>99</v>
      </c>
      <c r="M3513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13" s="24" t="str">
        <f>IFERROR(IF(Table1[[#This Row],[Medicare Rate in CR]]&gt;0,"Y","N"),"N")</f>
        <v>Y</v>
      </c>
      <c r="O3513" s="166">
        <f>Table1[[#This Row],[Medicare Rate in CR]]*Table1[[#This Row],[SumOfUnits]]*Table1[[#This Row],[Actuarial Factor 06/20/2023]]</f>
        <v>890.17641446736866</v>
      </c>
      <c r="P35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890.17641446736866</v>
      </c>
      <c r="Q3513" s="166">
        <f>Table1[[#This Row],[Trended Medicare Pricing for all RHCs]]-Table1[[#This Row],[SumOfSFY24 Estimated Payment 5/04/23]]</f>
        <v>438.38756460768332</v>
      </c>
      <c r="R3513" s="24">
        <f>Table1[[#This Row],[SumOfUnits]]*Table1[[#This Row],[Actuarial Factor 06/20/2023]]</f>
        <v>5.3094143771165969</v>
      </c>
      <c r="S3513" s="23"/>
    </row>
    <row r="3514" spans="1:19" x14ac:dyDescent="0.25">
      <c r="A3514" s="192" t="s">
        <v>417</v>
      </c>
      <c r="B3514" s="193" t="s">
        <v>418</v>
      </c>
      <c r="C3514" s="192" t="s">
        <v>85</v>
      </c>
      <c r="D3514" s="192" t="s">
        <v>30</v>
      </c>
      <c r="E3514" s="192" t="s">
        <v>77</v>
      </c>
      <c r="F3514" s="194">
        <v>3977.7585043846971</v>
      </c>
      <c r="G3514">
        <v>43</v>
      </c>
      <c r="H3514">
        <v>43</v>
      </c>
      <c r="I3514" s="167">
        <v>4726.6325479486723</v>
      </c>
      <c r="J3514" s="22">
        <v>1.1882653365553713</v>
      </c>
      <c r="K3514" s="22" t="s">
        <v>419</v>
      </c>
      <c r="L3514" s="22" t="s">
        <v>99</v>
      </c>
      <c r="M3514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14" s="24" t="str">
        <f>IFERROR(IF(Table1[[#This Row],[Medicare Rate in CR]]&gt;0,"Y","N"),"N")</f>
        <v>Y</v>
      </c>
      <c r="O3514" s="166">
        <f>Table1[[#This Row],[Medicare Rate in CR]]*Table1[[#This Row],[SumOfUnits]]*Table1[[#This Row],[Actuarial Factor 06/20/2023]]</f>
        <v>8566.6563520555628</v>
      </c>
      <c r="P35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8566.6563520555628</v>
      </c>
      <c r="Q3514" s="166">
        <f>Table1[[#This Row],[Trended Medicare Pricing for all RHCs]]-Table1[[#This Row],[SumOfSFY24 Estimated Payment 5/04/23]]</f>
        <v>3840.0238041068906</v>
      </c>
      <c r="R3514" s="24">
        <f>Table1[[#This Row],[SumOfUnits]]*Table1[[#This Row],[Actuarial Factor 06/20/2023]]</f>
        <v>51.095409471880963</v>
      </c>
      <c r="S3514" s="23"/>
    </row>
    <row r="3515" spans="1:19" x14ac:dyDescent="0.25">
      <c r="A3515" s="192" t="s">
        <v>417</v>
      </c>
      <c r="B3515" s="193" t="s">
        <v>418</v>
      </c>
      <c r="C3515" s="192" t="s">
        <v>85</v>
      </c>
      <c r="D3515" s="192" t="s">
        <v>32</v>
      </c>
      <c r="E3515" s="192" t="s">
        <v>66</v>
      </c>
      <c r="F3515" s="194">
        <v>500.93475956442137</v>
      </c>
      <c r="G3515">
        <v>6</v>
      </c>
      <c r="H3515">
        <v>6</v>
      </c>
      <c r="I3515" s="167">
        <v>504.02182955894148</v>
      </c>
      <c r="J3515" s="22">
        <v>1.0061626188552066</v>
      </c>
      <c r="K3515" s="22" t="s">
        <v>419</v>
      </c>
      <c r="L3515" s="22" t="s">
        <v>99</v>
      </c>
      <c r="M3515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15" s="24" t="str">
        <f>IFERROR(IF(Table1[[#This Row],[Medicare Rate in CR]]&gt;0,"Y","N"),"N")</f>
        <v>Y</v>
      </c>
      <c r="O3515" s="166">
        <f>Table1[[#This Row],[Medicare Rate in CR]]*Table1[[#This Row],[SumOfUnits]]*Table1[[#This Row],[Actuarial Factor 06/20/2023]]</f>
        <v>1012.1593480635837</v>
      </c>
      <c r="P35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1012.1593480635837</v>
      </c>
      <c r="Q3515" s="166">
        <f>Table1[[#This Row],[Trended Medicare Pricing for all RHCs]]-Table1[[#This Row],[SumOfSFY24 Estimated Payment 5/04/23]]</f>
        <v>508.13751850464223</v>
      </c>
      <c r="R3515" s="24">
        <f>Table1[[#This Row],[SumOfUnits]]*Table1[[#This Row],[Actuarial Factor 06/20/2023]]</f>
        <v>6.0369757131312394</v>
      </c>
      <c r="S3515" s="23"/>
    </row>
    <row r="3516" spans="1:19" x14ac:dyDescent="0.25">
      <c r="A3516" s="192" t="s">
        <v>417</v>
      </c>
      <c r="B3516" s="193" t="s">
        <v>418</v>
      </c>
      <c r="C3516" s="192" t="s">
        <v>85</v>
      </c>
      <c r="D3516" s="192" t="s">
        <v>31</v>
      </c>
      <c r="E3516" s="192" t="s">
        <v>69</v>
      </c>
      <c r="F3516" s="194">
        <v>760.53772766695567</v>
      </c>
      <c r="G3516">
        <v>9</v>
      </c>
      <c r="H3516">
        <v>9</v>
      </c>
      <c r="I3516" s="167">
        <v>761.38320912223537</v>
      </c>
      <c r="J3516" s="22">
        <v>1.0011116890385876</v>
      </c>
      <c r="K3516" s="22" t="s">
        <v>419</v>
      </c>
      <c r="L3516" s="22" t="s">
        <v>99</v>
      </c>
      <c r="M3516" s="22" t="str">
        <f>IFERROR(IFERROR(INDEX(FreeStand_Medicare!E:E,MATCH(Table1[[#This Row],[Medicare Number]],FreeStand_Medicare!A:A,0)),INDEX(HospBased_Medicare_CR!F:F,MATCH(Table1[[#This Row],[Medicare Number]],HospBased_Medicare_CR!G:G,0))),0)</f>
        <v>167.66</v>
      </c>
      <c r="N3516" s="24" t="str">
        <f>IFERROR(IF(Table1[[#This Row],[Medicare Rate in CR]]&gt;0,"Y","N"),"N")</f>
        <v>Y</v>
      </c>
      <c r="O3516" s="166">
        <f>Table1[[#This Row],[Medicare Rate in CR]]*Table1[[#This Row],[SumOfUnits]]*Table1[[#This Row],[Actuarial Factor 06/20/2023]]</f>
        <v>1510.6174720578865</v>
      </c>
      <c r="P35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1510.6174720578865</v>
      </c>
      <c r="Q3516" s="166">
        <f>Table1[[#This Row],[Trended Medicare Pricing for all RHCs]]-Table1[[#This Row],[SumOfSFY24 Estimated Payment 5/04/23]]</f>
        <v>749.23426293565115</v>
      </c>
      <c r="R3516" s="24">
        <f>Table1[[#This Row],[SumOfUnits]]*Table1[[#This Row],[Actuarial Factor 06/20/2023]]</f>
        <v>9.0100052013472887</v>
      </c>
      <c r="S3516" s="23"/>
    </row>
    <row r="3517" spans="1:19" x14ac:dyDescent="0.25">
      <c r="A3517" s="192" t="s">
        <v>420</v>
      </c>
      <c r="B3517" s="193" t="s">
        <v>421</v>
      </c>
      <c r="C3517" s="192" t="s">
        <v>72</v>
      </c>
      <c r="D3517" s="192" t="s">
        <v>30</v>
      </c>
      <c r="E3517" s="192" t="s">
        <v>59</v>
      </c>
      <c r="F3517" s="194">
        <v>661.77122482413017</v>
      </c>
      <c r="G3517">
        <v>2</v>
      </c>
      <c r="H3517">
        <v>2</v>
      </c>
      <c r="I3517" s="167">
        <v>763.24889289089867</v>
      </c>
      <c r="J3517" s="22">
        <v>1.1533425211918769</v>
      </c>
      <c r="K3517" s="22" t="s">
        <v>422</v>
      </c>
      <c r="L3517" s="22" t="s">
        <v>58</v>
      </c>
      <c r="M35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17" s="24" t="str">
        <f>IFERROR(IF(Table1[[#This Row],[Medicare Rate in CR]]&gt;0,"Y","N"),"N")</f>
        <v>N</v>
      </c>
      <c r="O3517" s="166">
        <f>Table1[[#This Row],[Medicare Rate in CR]]*Table1[[#This Row],[SumOfUnits]]*Table1[[#This Row],[Actuarial Factor 06/20/2023]]</f>
        <v>0</v>
      </c>
      <c r="P35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780.30065586415765</v>
      </c>
      <c r="Q3517" s="166">
        <f>Table1[[#This Row],[Trended Medicare Pricing for all RHCs]]-Table1[[#This Row],[SumOfSFY24 Estimated Payment 5/04/23]]</f>
        <v>17.051762973258974</v>
      </c>
      <c r="R3517" s="24">
        <f>Table1[[#This Row],[SumOfUnits]]*Table1[[#This Row],[Actuarial Factor 06/20/2023]]</f>
        <v>2.3066850423837537</v>
      </c>
      <c r="S3517" s="23"/>
    </row>
    <row r="3518" spans="1:19" x14ac:dyDescent="0.25">
      <c r="A3518" s="192" t="s">
        <v>420</v>
      </c>
      <c r="B3518" s="193" t="s">
        <v>421</v>
      </c>
      <c r="C3518" s="192" t="s">
        <v>72</v>
      </c>
      <c r="D3518" s="192" t="s">
        <v>30</v>
      </c>
      <c r="E3518" s="192" t="s">
        <v>63</v>
      </c>
      <c r="F3518" s="194">
        <v>1323.5424496482603</v>
      </c>
      <c r="G3518">
        <v>4</v>
      </c>
      <c r="H3518">
        <v>4</v>
      </c>
      <c r="I3518" s="167">
        <v>1376.4704102740748</v>
      </c>
      <c r="J3518" s="22">
        <v>1.03998962076349</v>
      </c>
      <c r="K3518" s="22" t="s">
        <v>422</v>
      </c>
      <c r="L3518" s="22" t="s">
        <v>58</v>
      </c>
      <c r="M35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18" s="24" t="str">
        <f>IFERROR(IF(Table1[[#This Row],[Medicare Rate in CR]]&gt;0,"Y","N"),"N")</f>
        <v>N</v>
      </c>
      <c r="O3518" s="166">
        <f>Table1[[#This Row],[Medicare Rate in CR]]*Table1[[#This Row],[SumOfUnits]]*Table1[[#This Row],[Actuarial Factor 06/20/2023]]</f>
        <v>0</v>
      </c>
      <c r="P35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1407.2221707997899</v>
      </c>
      <c r="Q3518" s="166">
        <f>Table1[[#This Row],[Trended Medicare Pricing for all RHCs]]-Table1[[#This Row],[SumOfSFY24 Estimated Payment 5/04/23]]</f>
        <v>30.751760525715099</v>
      </c>
      <c r="R3518" s="24">
        <f>Table1[[#This Row],[SumOfUnits]]*Table1[[#This Row],[Actuarial Factor 06/20/2023]]</f>
        <v>4.15995848305396</v>
      </c>
      <c r="S3518" s="23"/>
    </row>
    <row r="3519" spans="1:19" x14ac:dyDescent="0.25">
      <c r="A3519" s="192" t="s">
        <v>420</v>
      </c>
      <c r="B3519" s="193" t="s">
        <v>421</v>
      </c>
      <c r="C3519" s="192" t="s">
        <v>72</v>
      </c>
      <c r="D3519" s="192" t="s">
        <v>30</v>
      </c>
      <c r="E3519" s="192" t="s">
        <v>77</v>
      </c>
      <c r="F3519" s="194">
        <v>1654.4280620603254</v>
      </c>
      <c r="G3519">
        <v>5</v>
      </c>
      <c r="H3519">
        <v>5</v>
      </c>
      <c r="I3519" s="167">
        <v>2560.3340953064285</v>
      </c>
      <c r="J3519" s="22">
        <v>1.5475644750113475</v>
      </c>
      <c r="K3519" s="22" t="s">
        <v>422</v>
      </c>
      <c r="L3519" s="22" t="s">
        <v>58</v>
      </c>
      <c r="M35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19" s="24" t="str">
        <f>IFERROR(IF(Table1[[#This Row],[Medicare Rate in CR]]&gt;0,"Y","N"),"N")</f>
        <v>N</v>
      </c>
      <c r="O3519" s="166">
        <f>Table1[[#This Row],[Medicare Rate in CR]]*Table1[[#This Row],[SumOfUnits]]*Table1[[#This Row],[Actuarial Factor 06/20/2023]]</f>
        <v>0</v>
      </c>
      <c r="P35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2617.534584599191</v>
      </c>
      <c r="Q3519" s="166">
        <f>Table1[[#This Row],[Trended Medicare Pricing for all RHCs]]-Table1[[#This Row],[SumOfSFY24 Estimated Payment 5/04/23]]</f>
        <v>57.200489292762541</v>
      </c>
      <c r="R3519" s="24">
        <f>Table1[[#This Row],[SumOfUnits]]*Table1[[#This Row],[Actuarial Factor 06/20/2023]]</f>
        <v>7.7378223750567372</v>
      </c>
      <c r="S3519" s="23"/>
    </row>
    <row r="3520" spans="1:19" x14ac:dyDescent="0.25">
      <c r="A3520" s="192" t="s">
        <v>420</v>
      </c>
      <c r="B3520" s="193" t="s">
        <v>421</v>
      </c>
      <c r="C3520" s="192" t="s">
        <v>123</v>
      </c>
      <c r="D3520" s="192" t="s">
        <v>30</v>
      </c>
      <c r="E3520" s="192" t="s">
        <v>60</v>
      </c>
      <c r="F3520" s="194">
        <v>330.88561241206509</v>
      </c>
      <c r="G3520">
        <v>1</v>
      </c>
      <c r="H3520">
        <v>1</v>
      </c>
      <c r="I3520" s="167">
        <v>266.96105026612884</v>
      </c>
      <c r="J3520" s="22">
        <v>0.80680767084448379</v>
      </c>
      <c r="K3520" s="22" t="s">
        <v>422</v>
      </c>
      <c r="L3520" s="22" t="s">
        <v>58</v>
      </c>
      <c r="M35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20" s="24" t="str">
        <f>IFERROR(IF(Table1[[#This Row],[Medicare Rate in CR]]&gt;0,"Y","N"),"N")</f>
        <v>N</v>
      </c>
      <c r="O3520" s="166">
        <f>Table1[[#This Row],[Medicare Rate in CR]]*Table1[[#This Row],[SumOfUnits]]*Table1[[#This Row],[Actuarial Factor 06/20/2023]]</f>
        <v>0</v>
      </c>
      <c r="P35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310.46892526086498</v>
      </c>
      <c r="Q3520" s="166">
        <f>Table1[[#This Row],[Trended Medicare Pricing for all RHCs]]-Table1[[#This Row],[SumOfSFY24 Estimated Payment 5/04/23]]</f>
        <v>43.507874994736142</v>
      </c>
      <c r="R3520" s="24">
        <f>Table1[[#This Row],[SumOfUnits]]*Table1[[#This Row],[Actuarial Factor 06/20/2023]]</f>
        <v>0.80680767084448379</v>
      </c>
      <c r="S3520" s="23"/>
    </row>
    <row r="3521" spans="1:19" x14ac:dyDescent="0.25">
      <c r="A3521" s="192" t="s">
        <v>420</v>
      </c>
      <c r="B3521" s="193" t="s">
        <v>421</v>
      </c>
      <c r="C3521" s="192" t="s">
        <v>123</v>
      </c>
      <c r="D3521" s="192" t="s">
        <v>30</v>
      </c>
      <c r="E3521" s="192" t="s">
        <v>62</v>
      </c>
      <c r="F3521" s="194">
        <v>1323.5424496482603</v>
      </c>
      <c r="G3521">
        <v>4</v>
      </c>
      <c r="H3521">
        <v>4</v>
      </c>
      <c r="I3521" s="167">
        <v>1316.5775558879268</v>
      </c>
      <c r="J3521" s="22">
        <v>0.99473768766375081</v>
      </c>
      <c r="K3521" s="22" t="s">
        <v>422</v>
      </c>
      <c r="L3521" s="22" t="s">
        <v>58</v>
      </c>
      <c r="M35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21" s="24" t="str">
        <f>IFERROR(IF(Table1[[#This Row],[Medicare Rate in CR]]&gt;0,"Y","N"),"N")</f>
        <v>N</v>
      </c>
      <c r="O3521" s="166">
        <f>Table1[[#This Row],[Medicare Rate in CR]]*Table1[[#This Row],[SumOfUnits]]*Table1[[#This Row],[Actuarial Factor 06/20/2023]]</f>
        <v>0</v>
      </c>
      <c r="P35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1531.146279173006</v>
      </c>
      <c r="Q3521" s="166">
        <f>Table1[[#This Row],[Trended Medicare Pricing for all RHCs]]-Table1[[#This Row],[SumOfSFY24 Estimated Payment 5/04/23]]</f>
        <v>214.56872328507916</v>
      </c>
      <c r="R3521" s="24">
        <f>Table1[[#This Row],[SumOfUnits]]*Table1[[#This Row],[Actuarial Factor 06/20/2023]]</f>
        <v>3.9789507506550033</v>
      </c>
      <c r="S3521" s="23"/>
    </row>
    <row r="3522" spans="1:19" x14ac:dyDescent="0.25">
      <c r="A3522" s="192" t="s">
        <v>420</v>
      </c>
      <c r="B3522" s="193" t="s">
        <v>421</v>
      </c>
      <c r="C3522" s="192" t="s">
        <v>123</v>
      </c>
      <c r="D3522" s="192" t="s">
        <v>30</v>
      </c>
      <c r="E3522" s="192" t="s">
        <v>63</v>
      </c>
      <c r="F3522" s="194">
        <v>661.77122482413017</v>
      </c>
      <c r="G3522">
        <v>2</v>
      </c>
      <c r="H3522">
        <v>2</v>
      </c>
      <c r="I3522" s="167">
        <v>668.31475418014043</v>
      </c>
      <c r="J3522" s="22">
        <v>1.0098879025115504</v>
      </c>
      <c r="K3522" s="22" t="s">
        <v>422</v>
      </c>
      <c r="L3522" s="22" t="s">
        <v>58</v>
      </c>
      <c r="M35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22" s="24" t="str">
        <f>IFERROR(IF(Table1[[#This Row],[Medicare Rate in CR]]&gt;0,"Y","N"),"N")</f>
        <v>N</v>
      </c>
      <c r="O3522" s="166">
        <f>Table1[[#This Row],[Medicare Rate in CR]]*Table1[[#This Row],[SumOfUnits]]*Table1[[#This Row],[Actuarial Factor 06/20/2023]]</f>
        <v>0</v>
      </c>
      <c r="P35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777.23309546258986</v>
      </c>
      <c r="Q3522" s="166">
        <f>Table1[[#This Row],[Trended Medicare Pricing for all RHCs]]-Table1[[#This Row],[SumOfSFY24 Estimated Payment 5/04/23]]</f>
        <v>108.91834128244943</v>
      </c>
      <c r="R3522" s="24">
        <f>Table1[[#This Row],[SumOfUnits]]*Table1[[#This Row],[Actuarial Factor 06/20/2023]]</f>
        <v>2.0197758050231007</v>
      </c>
      <c r="S3522" s="23"/>
    </row>
    <row r="3523" spans="1:19" x14ac:dyDescent="0.25">
      <c r="A3523" s="192" t="s">
        <v>420</v>
      </c>
      <c r="B3523" s="193" t="s">
        <v>421</v>
      </c>
      <c r="C3523" s="192" t="s">
        <v>123</v>
      </c>
      <c r="D3523" s="192" t="s">
        <v>30</v>
      </c>
      <c r="E3523" s="192" t="s">
        <v>77</v>
      </c>
      <c r="F3523" s="194">
        <v>1323.5424496482603</v>
      </c>
      <c r="G3523">
        <v>4</v>
      </c>
      <c r="H3523">
        <v>4</v>
      </c>
      <c r="I3523" s="167">
        <v>1679.1820495055208</v>
      </c>
      <c r="J3523" s="22">
        <v>1.2687028284976987</v>
      </c>
      <c r="K3523" s="22" t="s">
        <v>422</v>
      </c>
      <c r="L3523" s="22" t="s">
        <v>58</v>
      </c>
      <c r="M35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23" s="24" t="str">
        <f>IFERROR(IF(Table1[[#This Row],[Medicare Rate in CR]]&gt;0,"Y","N"),"N")</f>
        <v>N</v>
      </c>
      <c r="O3523" s="166">
        <f>Table1[[#This Row],[Medicare Rate in CR]]*Table1[[#This Row],[SumOfUnits]]*Table1[[#This Row],[Actuarial Factor 06/20/2023]]</f>
        <v>0</v>
      </c>
      <c r="P35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1952.8461013605054</v>
      </c>
      <c r="Q3523" s="166">
        <f>Table1[[#This Row],[Trended Medicare Pricing for all RHCs]]-Table1[[#This Row],[SumOfSFY24 Estimated Payment 5/04/23]]</f>
        <v>273.66405185498456</v>
      </c>
      <c r="R3523" s="24">
        <f>Table1[[#This Row],[SumOfUnits]]*Table1[[#This Row],[Actuarial Factor 06/20/2023]]</f>
        <v>5.0748113139907947</v>
      </c>
      <c r="S3523" s="23"/>
    </row>
    <row r="3524" spans="1:19" x14ac:dyDescent="0.25">
      <c r="A3524" s="192" t="s">
        <v>420</v>
      </c>
      <c r="B3524" s="193" t="s">
        <v>421</v>
      </c>
      <c r="C3524" s="192" t="s">
        <v>76</v>
      </c>
      <c r="D3524" s="192" t="s">
        <v>30</v>
      </c>
      <c r="E3524" s="192" t="s">
        <v>56</v>
      </c>
      <c r="F3524" s="194">
        <v>30231.001252770526</v>
      </c>
      <c r="G3524">
        <v>94</v>
      </c>
      <c r="H3524">
        <v>94</v>
      </c>
      <c r="I3524" s="167">
        <v>32314.778586278619</v>
      </c>
      <c r="J3524" s="22">
        <v>1.0689284921820816</v>
      </c>
      <c r="K3524" s="22" t="s">
        <v>422</v>
      </c>
      <c r="L3524" s="22" t="s">
        <v>58</v>
      </c>
      <c r="M35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24" s="24" t="str">
        <f>IFERROR(IF(Table1[[#This Row],[Medicare Rate in CR]]&gt;0,"Y","N"),"N")</f>
        <v>N</v>
      </c>
      <c r="O3524" s="166">
        <f>Table1[[#This Row],[Medicare Rate in CR]]*Table1[[#This Row],[SumOfUnits]]*Table1[[#This Row],[Actuarial Factor 06/20/2023]]</f>
        <v>0</v>
      </c>
      <c r="P35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46491.928007900598</v>
      </c>
      <c r="Q3524" s="166">
        <f>Table1[[#This Row],[Trended Medicare Pricing for all RHCs]]-Table1[[#This Row],[SumOfSFY24 Estimated Payment 5/04/23]]</f>
        <v>14177.14942162198</v>
      </c>
      <c r="R3524" s="24">
        <f>Table1[[#This Row],[SumOfUnits]]*Table1[[#This Row],[Actuarial Factor 06/20/2023]]</f>
        <v>100.47927826511567</v>
      </c>
      <c r="S3524" s="23"/>
    </row>
    <row r="3525" spans="1:19" x14ac:dyDescent="0.25">
      <c r="A3525" s="192" t="s">
        <v>420</v>
      </c>
      <c r="B3525" s="193" t="s">
        <v>421</v>
      </c>
      <c r="C3525" s="192" t="s">
        <v>76</v>
      </c>
      <c r="D3525" s="192" t="s">
        <v>30</v>
      </c>
      <c r="E3525" s="192" t="s">
        <v>59</v>
      </c>
      <c r="F3525" s="194">
        <v>252835.62686711026</v>
      </c>
      <c r="G3525">
        <v>768</v>
      </c>
      <c r="H3525">
        <v>768</v>
      </c>
      <c r="I3525" s="167">
        <v>262860.23277149815</v>
      </c>
      <c r="J3525" s="22">
        <v>1.0396487078526193</v>
      </c>
      <c r="K3525" s="22" t="s">
        <v>422</v>
      </c>
      <c r="L3525" s="22" t="s">
        <v>58</v>
      </c>
      <c r="M35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25" s="24" t="str">
        <f>IFERROR(IF(Table1[[#This Row],[Medicare Rate in CR]]&gt;0,"Y","N"),"N")</f>
        <v>N</v>
      </c>
      <c r="O3525" s="166">
        <f>Table1[[#This Row],[Medicare Rate in CR]]*Table1[[#This Row],[SumOfUnits]]*Table1[[#This Row],[Actuarial Factor 06/20/2023]]</f>
        <v>0</v>
      </c>
      <c r="P35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378182.35348645312</v>
      </c>
      <c r="Q3525" s="166">
        <f>Table1[[#This Row],[Trended Medicare Pricing for all RHCs]]-Table1[[#This Row],[SumOfSFY24 Estimated Payment 5/04/23]]</f>
        <v>115322.12071495497</v>
      </c>
      <c r="R3525" s="24">
        <f>Table1[[#This Row],[SumOfUnits]]*Table1[[#This Row],[Actuarial Factor 06/20/2023]]</f>
        <v>798.45020763081163</v>
      </c>
      <c r="S3525" s="23"/>
    </row>
    <row r="3526" spans="1:19" x14ac:dyDescent="0.25">
      <c r="A3526" s="192" t="s">
        <v>420</v>
      </c>
      <c r="B3526" s="193" t="s">
        <v>421</v>
      </c>
      <c r="C3526" s="192" t="s">
        <v>76</v>
      </c>
      <c r="D3526" s="192" t="s">
        <v>30</v>
      </c>
      <c r="E3526" s="192" t="s">
        <v>60</v>
      </c>
      <c r="F3526" s="194">
        <v>105499.26761106279</v>
      </c>
      <c r="G3526">
        <v>322</v>
      </c>
      <c r="H3526">
        <v>322</v>
      </c>
      <c r="I3526" s="167">
        <v>92606.021005030067</v>
      </c>
      <c r="J3526" s="22">
        <v>0.87778828329344039</v>
      </c>
      <c r="K3526" s="22" t="s">
        <v>422</v>
      </c>
      <c r="L3526" s="22" t="s">
        <v>58</v>
      </c>
      <c r="M35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26" s="24" t="str">
        <f>IFERROR(IF(Table1[[#This Row],[Medicare Rate in CR]]&gt;0,"Y","N"),"N")</f>
        <v>N</v>
      </c>
      <c r="O3526" s="166">
        <f>Table1[[#This Row],[Medicare Rate in CR]]*Table1[[#This Row],[SumOfUnits]]*Table1[[#This Row],[Actuarial Factor 06/20/2023]]</f>
        <v>0</v>
      </c>
      <c r="P35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133234.16251077596</v>
      </c>
      <c r="Q3526" s="166">
        <f>Table1[[#This Row],[Trended Medicare Pricing for all RHCs]]-Table1[[#This Row],[SumOfSFY24 Estimated Payment 5/04/23]]</f>
        <v>40628.141505745894</v>
      </c>
      <c r="R3526" s="24">
        <f>Table1[[#This Row],[SumOfUnits]]*Table1[[#This Row],[Actuarial Factor 06/20/2023]]</f>
        <v>282.64782722048778</v>
      </c>
      <c r="S3526" s="23"/>
    </row>
    <row r="3527" spans="1:19" x14ac:dyDescent="0.25">
      <c r="A3527" s="192" t="s">
        <v>420</v>
      </c>
      <c r="B3527" s="193" t="s">
        <v>421</v>
      </c>
      <c r="C3527" s="192" t="s">
        <v>76</v>
      </c>
      <c r="D3527" s="192" t="s">
        <v>30</v>
      </c>
      <c r="E3527" s="192" t="s">
        <v>61</v>
      </c>
      <c r="F3527" s="194">
        <v>18802.92955574828</v>
      </c>
      <c r="G3527">
        <v>57</v>
      </c>
      <c r="H3527">
        <v>57</v>
      </c>
      <c r="I3527" s="167">
        <v>16504.991255627774</v>
      </c>
      <c r="J3527" s="22">
        <v>0.87778828329344039</v>
      </c>
      <c r="K3527" s="22" t="s">
        <v>422</v>
      </c>
      <c r="L3527" s="22" t="s">
        <v>58</v>
      </c>
      <c r="M35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27" s="24" t="str">
        <f>IFERROR(IF(Table1[[#This Row],[Medicare Rate in CR]]&gt;0,"Y","N"),"N")</f>
        <v>N</v>
      </c>
      <c r="O3527" s="166">
        <f>Table1[[#This Row],[Medicare Rate in CR]]*Table1[[#This Row],[SumOfUnits]]*Table1[[#This Row],[Actuarial Factor 06/20/2023]]</f>
        <v>0</v>
      </c>
      <c r="P35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23746.066004410262</v>
      </c>
      <c r="Q3527" s="166">
        <f>Table1[[#This Row],[Trended Medicare Pricing for all RHCs]]-Table1[[#This Row],[SumOfSFY24 Estimated Payment 5/04/23]]</f>
        <v>7241.0747487824883</v>
      </c>
      <c r="R3527" s="24">
        <f>Table1[[#This Row],[SumOfUnits]]*Table1[[#This Row],[Actuarial Factor 06/20/2023]]</f>
        <v>50.033932147726105</v>
      </c>
      <c r="S3527" s="23"/>
    </row>
    <row r="3528" spans="1:19" x14ac:dyDescent="0.25">
      <c r="A3528" s="192" t="s">
        <v>420</v>
      </c>
      <c r="B3528" s="193" t="s">
        <v>421</v>
      </c>
      <c r="C3528" s="192" t="s">
        <v>76</v>
      </c>
      <c r="D3528" s="192" t="s">
        <v>30</v>
      </c>
      <c r="E3528" s="192" t="s">
        <v>62</v>
      </c>
      <c r="F3528" s="194">
        <v>325188.56124120747</v>
      </c>
      <c r="G3528">
        <v>989</v>
      </c>
      <c r="H3528">
        <v>989</v>
      </c>
      <c r="I3528" s="167">
        <v>341538.32317710237</v>
      </c>
      <c r="J3528" s="22">
        <v>1.0502777892109418</v>
      </c>
      <c r="K3528" s="22" t="s">
        <v>422</v>
      </c>
      <c r="L3528" s="22" t="s">
        <v>58</v>
      </c>
      <c r="M35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28" s="24" t="str">
        <f>IFERROR(IF(Table1[[#This Row],[Medicare Rate in CR]]&gt;0,"Y","N"),"N")</f>
        <v>N</v>
      </c>
      <c r="O3528" s="166">
        <f>Table1[[#This Row],[Medicare Rate in CR]]*Table1[[#This Row],[SumOfUnits]]*Table1[[#This Row],[Actuarial Factor 06/20/2023]]</f>
        <v>0</v>
      </c>
      <c r="P35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491378.11947847664</v>
      </c>
      <c r="Q3528" s="166">
        <f>Table1[[#This Row],[Trended Medicare Pricing for all RHCs]]-Table1[[#This Row],[SumOfSFY24 Estimated Payment 5/04/23]]</f>
        <v>149839.79630137427</v>
      </c>
      <c r="R3528" s="24">
        <f>Table1[[#This Row],[SumOfUnits]]*Table1[[#This Row],[Actuarial Factor 06/20/2023]]</f>
        <v>1038.7247335296215</v>
      </c>
      <c r="S3528" s="23"/>
    </row>
    <row r="3529" spans="1:19" x14ac:dyDescent="0.25">
      <c r="A3529" s="192" t="s">
        <v>420</v>
      </c>
      <c r="B3529" s="193" t="s">
        <v>421</v>
      </c>
      <c r="C3529" s="192" t="s">
        <v>76</v>
      </c>
      <c r="D3529" s="192" t="s">
        <v>30</v>
      </c>
      <c r="E3529" s="192" t="s">
        <v>63</v>
      </c>
      <c r="F3529" s="194">
        <v>106382.43230220668</v>
      </c>
      <c r="G3529">
        <v>327</v>
      </c>
      <c r="H3529">
        <v>327</v>
      </c>
      <c r="I3529" s="167">
        <v>107291.56304576519</v>
      </c>
      <c r="J3529" s="22">
        <v>1.0085458728841232</v>
      </c>
      <c r="K3529" s="22" t="s">
        <v>422</v>
      </c>
      <c r="L3529" s="22" t="s">
        <v>58</v>
      </c>
      <c r="M35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29" s="24" t="str">
        <f>IFERROR(IF(Table1[[#This Row],[Medicare Rate in CR]]&gt;0,"Y","N"),"N")</f>
        <v>N</v>
      </c>
      <c r="O3529" s="166">
        <f>Table1[[#This Row],[Medicare Rate in CR]]*Table1[[#This Row],[SumOfUnits]]*Table1[[#This Row],[Actuarial Factor 06/20/2023]]</f>
        <v>0</v>
      </c>
      <c r="P35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154362.54999119538</v>
      </c>
      <c r="Q3529" s="166">
        <f>Table1[[#This Row],[Trended Medicare Pricing for all RHCs]]-Table1[[#This Row],[SumOfSFY24 Estimated Payment 5/04/23]]</f>
        <v>47070.986945430195</v>
      </c>
      <c r="R3529" s="24">
        <f>Table1[[#This Row],[SumOfUnits]]*Table1[[#This Row],[Actuarial Factor 06/20/2023]]</f>
        <v>329.79450043310828</v>
      </c>
      <c r="S3529" s="23"/>
    </row>
    <row r="3530" spans="1:19" x14ac:dyDescent="0.25">
      <c r="A3530" s="192" t="s">
        <v>420</v>
      </c>
      <c r="B3530" s="193" t="s">
        <v>421</v>
      </c>
      <c r="C3530" s="192" t="s">
        <v>76</v>
      </c>
      <c r="D3530" s="192" t="s">
        <v>30</v>
      </c>
      <c r="E3530" s="192" t="s">
        <v>64</v>
      </c>
      <c r="F3530" s="194">
        <v>68871.321191095616</v>
      </c>
      <c r="G3530">
        <v>209</v>
      </c>
      <c r="H3530">
        <v>209</v>
      </c>
      <c r="I3530" s="167">
        <v>64927.020510096969</v>
      </c>
      <c r="J3530" s="22">
        <v>0.94272941751684292</v>
      </c>
      <c r="K3530" s="22" t="s">
        <v>422</v>
      </c>
      <c r="L3530" s="22" t="s">
        <v>58</v>
      </c>
      <c r="M35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30" s="24" t="str">
        <f>IFERROR(IF(Table1[[#This Row],[Medicare Rate in CR]]&gt;0,"Y","N"),"N")</f>
        <v>N</v>
      </c>
      <c r="O3530" s="166">
        <f>Table1[[#This Row],[Medicare Rate in CR]]*Table1[[#This Row],[SumOfUnits]]*Table1[[#This Row],[Actuarial Factor 06/20/2023]]</f>
        <v>0</v>
      </c>
      <c r="P35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93411.822558631218</v>
      </c>
      <c r="Q3530" s="166">
        <f>Table1[[#This Row],[Trended Medicare Pricing for all RHCs]]-Table1[[#This Row],[SumOfSFY24 Estimated Payment 5/04/23]]</f>
        <v>28484.802048534249</v>
      </c>
      <c r="R3530" s="24">
        <f>Table1[[#This Row],[SumOfUnits]]*Table1[[#This Row],[Actuarial Factor 06/20/2023]]</f>
        <v>197.03044826102018</v>
      </c>
      <c r="S3530" s="23"/>
    </row>
    <row r="3531" spans="1:19" x14ac:dyDescent="0.25">
      <c r="A3531" s="192" t="s">
        <v>420</v>
      </c>
      <c r="B3531" s="193" t="s">
        <v>421</v>
      </c>
      <c r="C3531" s="192" t="s">
        <v>76</v>
      </c>
      <c r="D3531" s="192" t="s">
        <v>30</v>
      </c>
      <c r="E3531" s="192" t="s">
        <v>77</v>
      </c>
      <c r="F3531" s="194">
        <v>98324.274838585203</v>
      </c>
      <c r="G3531">
        <v>297</v>
      </c>
      <c r="H3531">
        <v>297</v>
      </c>
      <c r="I3531" s="167">
        <v>131632.61125187343</v>
      </c>
      <c r="J3531" s="22">
        <v>1.3387600515535873</v>
      </c>
      <c r="K3531" s="22" t="s">
        <v>422</v>
      </c>
      <c r="L3531" s="22" t="s">
        <v>58</v>
      </c>
      <c r="M35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31" s="24" t="str">
        <f>IFERROR(IF(Table1[[#This Row],[Medicare Rate in CR]]&gt;0,"Y","N"),"N")</f>
        <v>N</v>
      </c>
      <c r="O3531" s="166">
        <f>Table1[[#This Row],[Medicare Rate in CR]]*Table1[[#This Row],[SumOfUnits]]*Table1[[#This Row],[Actuarial Factor 06/20/2023]]</f>
        <v>0</v>
      </c>
      <c r="P35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189382.51021817789</v>
      </c>
      <c r="Q3531" s="166">
        <f>Table1[[#This Row],[Trended Medicare Pricing for all RHCs]]-Table1[[#This Row],[SumOfSFY24 Estimated Payment 5/04/23]]</f>
        <v>57749.898966304463</v>
      </c>
      <c r="R3531" s="24">
        <f>Table1[[#This Row],[SumOfUnits]]*Table1[[#This Row],[Actuarial Factor 06/20/2023]]</f>
        <v>397.61173531141543</v>
      </c>
      <c r="S3531" s="23"/>
    </row>
    <row r="3532" spans="1:19" x14ac:dyDescent="0.25">
      <c r="A3532" s="192" t="s">
        <v>420</v>
      </c>
      <c r="B3532" s="193" t="s">
        <v>421</v>
      </c>
      <c r="C3532" s="192" t="s">
        <v>76</v>
      </c>
      <c r="D3532" s="192" t="s">
        <v>32</v>
      </c>
      <c r="E3532" s="192" t="s">
        <v>104</v>
      </c>
      <c r="F3532" s="194">
        <v>330.88561241206509</v>
      </c>
      <c r="G3532">
        <v>1</v>
      </c>
      <c r="H3532">
        <v>1</v>
      </c>
      <c r="I3532" s="167">
        <v>436.04223272193497</v>
      </c>
      <c r="J3532" s="22">
        <v>1.3178035440807083</v>
      </c>
      <c r="K3532" s="22" t="s">
        <v>422</v>
      </c>
      <c r="L3532" s="22" t="s">
        <v>58</v>
      </c>
      <c r="M35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32" s="24" t="str">
        <f>IFERROR(IF(Table1[[#This Row],[Medicare Rate in CR]]&gt;0,"Y","N"),"N")</f>
        <v>N</v>
      </c>
      <c r="O3532" s="166">
        <f>Table1[[#This Row],[Medicare Rate in CR]]*Table1[[#This Row],[SumOfUnits]]*Table1[[#This Row],[Actuarial Factor 06/20/2023]]</f>
        <v>0</v>
      </c>
      <c r="P35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627.34281276246929</v>
      </c>
      <c r="Q3532" s="166">
        <f>Table1[[#This Row],[Trended Medicare Pricing for all RHCs]]-Table1[[#This Row],[SumOfSFY24 Estimated Payment 5/04/23]]</f>
        <v>191.30058004053433</v>
      </c>
      <c r="R3532" s="24">
        <f>Table1[[#This Row],[SumOfUnits]]*Table1[[#This Row],[Actuarial Factor 06/20/2023]]</f>
        <v>1.3178035440807083</v>
      </c>
      <c r="S3532" s="23"/>
    </row>
    <row r="3533" spans="1:19" x14ac:dyDescent="0.25">
      <c r="A3533" s="192" t="s">
        <v>420</v>
      </c>
      <c r="B3533" s="193" t="s">
        <v>421</v>
      </c>
      <c r="C3533" s="192" t="s">
        <v>76</v>
      </c>
      <c r="D3533" s="192" t="s">
        <v>32</v>
      </c>
      <c r="E3533" s="192" t="s">
        <v>81</v>
      </c>
      <c r="F3533" s="194">
        <v>2323.1569817866434</v>
      </c>
      <c r="G3533">
        <v>7</v>
      </c>
      <c r="H3533">
        <v>7</v>
      </c>
      <c r="I3533" s="167">
        <v>2381.3960455563451</v>
      </c>
      <c r="J3533" s="22">
        <v>1.0250689317279422</v>
      </c>
      <c r="K3533" s="22" t="s">
        <v>422</v>
      </c>
      <c r="L3533" s="22" t="s">
        <v>58</v>
      </c>
      <c r="M35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33" s="24" t="str">
        <f>IFERROR(IF(Table1[[#This Row],[Medicare Rate in CR]]&gt;0,"Y","N"),"N")</f>
        <v>N</v>
      </c>
      <c r="O3533" s="166">
        <f>Table1[[#This Row],[Medicare Rate in CR]]*Table1[[#This Row],[SumOfUnits]]*Table1[[#This Row],[Actuarial Factor 06/20/2023]]</f>
        <v>0</v>
      </c>
      <c r="P35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3426.1628379318827</v>
      </c>
      <c r="Q3533" s="166">
        <f>Table1[[#This Row],[Trended Medicare Pricing for all RHCs]]-Table1[[#This Row],[SumOfSFY24 Estimated Payment 5/04/23]]</f>
        <v>1044.7667923755375</v>
      </c>
      <c r="R3533" s="24">
        <f>Table1[[#This Row],[SumOfUnits]]*Table1[[#This Row],[Actuarial Factor 06/20/2023]]</f>
        <v>7.1754825220955958</v>
      </c>
      <c r="S3533" s="23"/>
    </row>
    <row r="3534" spans="1:19" x14ac:dyDescent="0.25">
      <c r="A3534" s="192" t="s">
        <v>420</v>
      </c>
      <c r="B3534" s="193" t="s">
        <v>421</v>
      </c>
      <c r="C3534" s="192" t="s">
        <v>76</v>
      </c>
      <c r="D3534" s="192" t="s">
        <v>32</v>
      </c>
      <c r="E3534" s="192" t="s">
        <v>65</v>
      </c>
      <c r="F3534" s="194">
        <v>5625.0554110051062</v>
      </c>
      <c r="G3534">
        <v>17</v>
      </c>
      <c r="H3534">
        <v>17</v>
      </c>
      <c r="I3534" s="167">
        <v>7183.0230349991243</v>
      </c>
      <c r="J3534" s="22">
        <v>1.2769692936617019</v>
      </c>
      <c r="K3534" s="22" t="s">
        <v>422</v>
      </c>
      <c r="L3534" s="22" t="s">
        <v>58</v>
      </c>
      <c r="M35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34" s="24" t="str">
        <f>IFERROR(IF(Table1[[#This Row],[Medicare Rate in CR]]&gt;0,"Y","N"),"N")</f>
        <v>N</v>
      </c>
      <c r="O3534" s="166">
        <f>Table1[[#This Row],[Medicare Rate in CR]]*Table1[[#This Row],[SumOfUnits]]*Table1[[#This Row],[Actuarial Factor 06/20/2023]]</f>
        <v>0</v>
      </c>
      <c r="P35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10334.361070450679</v>
      </c>
      <c r="Q3534" s="166">
        <f>Table1[[#This Row],[Trended Medicare Pricing for all RHCs]]-Table1[[#This Row],[SumOfSFY24 Estimated Payment 5/04/23]]</f>
        <v>3151.3380354515548</v>
      </c>
      <c r="R3534" s="24">
        <f>Table1[[#This Row],[SumOfUnits]]*Table1[[#This Row],[Actuarial Factor 06/20/2023]]</f>
        <v>21.70847799224893</v>
      </c>
      <c r="S3534" s="23"/>
    </row>
    <row r="3535" spans="1:19" x14ac:dyDescent="0.25">
      <c r="A3535" s="192" t="s">
        <v>420</v>
      </c>
      <c r="B3535" s="193" t="s">
        <v>421</v>
      </c>
      <c r="C3535" s="192" t="s">
        <v>76</v>
      </c>
      <c r="D3535" s="192" t="s">
        <v>32</v>
      </c>
      <c r="E3535" s="192" t="s">
        <v>66</v>
      </c>
      <c r="F3535" s="194">
        <v>14374.549484436726</v>
      </c>
      <c r="G3535">
        <v>44</v>
      </c>
      <c r="H3535">
        <v>44</v>
      </c>
      <c r="I3535" s="167">
        <v>15291.114942134409</v>
      </c>
      <c r="J3535" s="22">
        <v>1.0637630736664161</v>
      </c>
      <c r="K3535" s="22" t="s">
        <v>422</v>
      </c>
      <c r="L3535" s="22" t="s">
        <v>58</v>
      </c>
      <c r="M35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35" s="24" t="str">
        <f>IFERROR(IF(Table1[[#This Row],[Medicare Rate in CR]]&gt;0,"Y","N"),"N")</f>
        <v>N</v>
      </c>
      <c r="O3535" s="166">
        <f>Table1[[#This Row],[Medicare Rate in CR]]*Table1[[#This Row],[SumOfUnits]]*Table1[[#This Row],[Actuarial Factor 06/20/2023]]</f>
        <v>0</v>
      </c>
      <c r="P35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21999.637508025866</v>
      </c>
      <c r="Q3535" s="166">
        <f>Table1[[#This Row],[Trended Medicare Pricing for all RHCs]]-Table1[[#This Row],[SumOfSFY24 Estimated Payment 5/04/23]]</f>
        <v>6708.5225658914569</v>
      </c>
      <c r="R3535" s="24">
        <f>Table1[[#This Row],[SumOfUnits]]*Table1[[#This Row],[Actuarial Factor 06/20/2023]]</f>
        <v>46.805575241322309</v>
      </c>
      <c r="S3535" s="23"/>
    </row>
    <row r="3536" spans="1:19" x14ac:dyDescent="0.25">
      <c r="A3536" s="192" t="s">
        <v>420</v>
      </c>
      <c r="B3536" s="193" t="s">
        <v>421</v>
      </c>
      <c r="C3536" s="192" t="s">
        <v>76</v>
      </c>
      <c r="D3536" s="192" t="s">
        <v>31</v>
      </c>
      <c r="E3536" s="192" t="s">
        <v>67</v>
      </c>
      <c r="F3536" s="194">
        <v>9299.5856220487567</v>
      </c>
      <c r="G3536">
        <v>28</v>
      </c>
      <c r="H3536">
        <v>28</v>
      </c>
      <c r="I3536" s="167">
        <v>10114.849440756621</v>
      </c>
      <c r="J3536" s="22">
        <v>1.0876666823492569</v>
      </c>
      <c r="K3536" s="22" t="s">
        <v>422</v>
      </c>
      <c r="L3536" s="22" t="s">
        <v>58</v>
      </c>
      <c r="M35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36" s="24" t="str">
        <f>IFERROR(IF(Table1[[#This Row],[Medicare Rate in CR]]&gt;0,"Y","N"),"N")</f>
        <v>N</v>
      </c>
      <c r="O3536" s="166">
        <f>Table1[[#This Row],[Medicare Rate in CR]]*Table1[[#This Row],[SumOfUnits]]*Table1[[#This Row],[Actuarial Factor 06/20/2023]]</f>
        <v>0</v>
      </c>
      <c r="P35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14552.439242461345</v>
      </c>
      <c r="Q3536" s="166">
        <f>Table1[[#This Row],[Trended Medicare Pricing for all RHCs]]-Table1[[#This Row],[SumOfSFY24 Estimated Payment 5/04/23]]</f>
        <v>4437.5898017047239</v>
      </c>
      <c r="R3536" s="24">
        <f>Table1[[#This Row],[SumOfUnits]]*Table1[[#This Row],[Actuarial Factor 06/20/2023]]</f>
        <v>30.454667105779194</v>
      </c>
      <c r="S3536" s="23"/>
    </row>
    <row r="3537" spans="1:19" x14ac:dyDescent="0.25">
      <c r="A3537" s="192" t="s">
        <v>420</v>
      </c>
      <c r="B3537" s="193" t="s">
        <v>421</v>
      </c>
      <c r="C3537" s="192" t="s">
        <v>76</v>
      </c>
      <c r="D3537" s="192" t="s">
        <v>31</v>
      </c>
      <c r="E3537" s="192" t="s">
        <v>82</v>
      </c>
      <c r="F3537" s="194">
        <v>1337.4578394526357</v>
      </c>
      <c r="G3537">
        <v>4</v>
      </c>
      <c r="H3537">
        <v>4</v>
      </c>
      <c r="I3537" s="167">
        <v>1531.2243356179556</v>
      </c>
      <c r="J3537" s="22">
        <v>1.1448767134555959</v>
      </c>
      <c r="K3537" s="22" t="s">
        <v>422</v>
      </c>
      <c r="L3537" s="22" t="s">
        <v>58</v>
      </c>
      <c r="M35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37" s="24" t="str">
        <f>IFERROR(IF(Table1[[#This Row],[Medicare Rate in CR]]&gt;0,"Y","N"),"N")</f>
        <v>N</v>
      </c>
      <c r="O3537" s="166">
        <f>Table1[[#This Row],[Medicare Rate in CR]]*Table1[[#This Row],[SumOfUnits]]*Table1[[#This Row],[Actuarial Factor 06/20/2023]]</f>
        <v>0</v>
      </c>
      <c r="P35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2203.0035386262457</v>
      </c>
      <c r="Q3537" s="166">
        <f>Table1[[#This Row],[Trended Medicare Pricing for all RHCs]]-Table1[[#This Row],[SumOfSFY24 Estimated Payment 5/04/23]]</f>
        <v>671.7792030082901</v>
      </c>
      <c r="R3537" s="24">
        <f>Table1[[#This Row],[SumOfUnits]]*Table1[[#This Row],[Actuarial Factor 06/20/2023]]</f>
        <v>4.5795068538223838</v>
      </c>
      <c r="S3537" s="23"/>
    </row>
    <row r="3538" spans="1:19" x14ac:dyDescent="0.25">
      <c r="A3538" s="192" t="s">
        <v>420</v>
      </c>
      <c r="B3538" s="193" t="s">
        <v>421</v>
      </c>
      <c r="C3538" s="192" t="s">
        <v>76</v>
      </c>
      <c r="D3538" s="192" t="s">
        <v>31</v>
      </c>
      <c r="E3538" s="192" t="s">
        <v>68</v>
      </c>
      <c r="F3538" s="194">
        <v>2984.9282066107735</v>
      </c>
      <c r="G3538">
        <v>9</v>
      </c>
      <c r="H3538">
        <v>9</v>
      </c>
      <c r="I3538" s="167">
        <v>3257.0687120858129</v>
      </c>
      <c r="J3538" s="22">
        <v>1.0911715413698477</v>
      </c>
      <c r="K3538" s="22" t="s">
        <v>422</v>
      </c>
      <c r="L3538" s="22" t="s">
        <v>58</v>
      </c>
      <c r="M35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38" s="24" t="str">
        <f>IFERROR(IF(Table1[[#This Row],[Medicare Rate in CR]]&gt;0,"Y","N"),"N")</f>
        <v>N</v>
      </c>
      <c r="O3538" s="166">
        <f>Table1[[#This Row],[Medicare Rate in CR]]*Table1[[#This Row],[SumOfUnits]]*Table1[[#This Row],[Actuarial Factor 06/20/2023]]</f>
        <v>0</v>
      </c>
      <c r="P35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4686.0108812064609</v>
      </c>
      <c r="Q3538" s="166">
        <f>Table1[[#This Row],[Trended Medicare Pricing for all RHCs]]-Table1[[#This Row],[SumOfSFY24 Estimated Payment 5/04/23]]</f>
        <v>1428.942169120648</v>
      </c>
      <c r="R3538" s="24">
        <f>Table1[[#This Row],[SumOfUnits]]*Table1[[#This Row],[Actuarial Factor 06/20/2023]]</f>
        <v>9.8205438723286296</v>
      </c>
      <c r="S3538" s="23"/>
    </row>
    <row r="3539" spans="1:19" x14ac:dyDescent="0.25">
      <c r="A3539" s="192" t="s">
        <v>420</v>
      </c>
      <c r="B3539" s="193" t="s">
        <v>421</v>
      </c>
      <c r="C3539" s="192" t="s">
        <v>76</v>
      </c>
      <c r="D3539" s="192" t="s">
        <v>31</v>
      </c>
      <c r="E3539" s="192" t="s">
        <v>69</v>
      </c>
      <c r="F3539" s="194">
        <v>50736.937457839398</v>
      </c>
      <c r="G3539">
        <v>154</v>
      </c>
      <c r="H3539">
        <v>154</v>
      </c>
      <c r="I3539" s="167">
        <v>53073.917170462286</v>
      </c>
      <c r="J3539" s="22">
        <v>1.0460607169000855</v>
      </c>
      <c r="K3539" s="22" t="s">
        <v>422</v>
      </c>
      <c r="L3539" s="22" t="s">
        <v>58</v>
      </c>
      <c r="M35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39" s="24" t="str">
        <f>IFERROR(IF(Table1[[#This Row],[Medicare Rate in CR]]&gt;0,"Y","N"),"N")</f>
        <v>N</v>
      </c>
      <c r="O3539" s="166">
        <f>Table1[[#This Row],[Medicare Rate in CR]]*Table1[[#This Row],[SumOfUnits]]*Table1[[#This Row],[Actuarial Factor 06/20/2023]]</f>
        <v>0</v>
      </c>
      <c r="P35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76358.522141759517</v>
      </c>
      <c r="Q3539" s="166">
        <f>Table1[[#This Row],[Trended Medicare Pricing for all RHCs]]-Table1[[#This Row],[SumOfSFY24 Estimated Payment 5/04/23]]</f>
        <v>23284.604971297231</v>
      </c>
      <c r="R3539" s="24">
        <f>Table1[[#This Row],[SumOfUnits]]*Table1[[#This Row],[Actuarial Factor 06/20/2023]]</f>
        <v>161.09335040261317</v>
      </c>
      <c r="S3539" s="23"/>
    </row>
    <row r="3540" spans="1:19" x14ac:dyDescent="0.25">
      <c r="A3540" s="192" t="s">
        <v>420</v>
      </c>
      <c r="B3540" s="193" t="s">
        <v>421</v>
      </c>
      <c r="C3540" s="192" t="s">
        <v>55</v>
      </c>
      <c r="D3540" s="192" t="s">
        <v>30</v>
      </c>
      <c r="E3540" s="192" t="s">
        <v>56</v>
      </c>
      <c r="F3540" s="194">
        <v>1330.5001445504481</v>
      </c>
      <c r="G3540">
        <v>4</v>
      </c>
      <c r="H3540">
        <v>4</v>
      </c>
      <c r="I3540" s="167">
        <v>1426.8529288860109</v>
      </c>
      <c r="J3540" s="22">
        <v>1.0724184696485837</v>
      </c>
      <c r="K3540" s="22" t="s">
        <v>422</v>
      </c>
      <c r="L3540" s="22" t="s">
        <v>58</v>
      </c>
      <c r="M35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40" s="24" t="str">
        <f>IFERROR(IF(Table1[[#This Row],[Medicare Rate in CR]]&gt;0,"Y","N"),"N")</f>
        <v>N</v>
      </c>
      <c r="O3540" s="166">
        <f>Table1[[#This Row],[Medicare Rate in CR]]*Table1[[#This Row],[SumOfUnits]]*Table1[[#This Row],[Actuarial Factor 06/20/2023]]</f>
        <v>0</v>
      </c>
      <c r="P35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2069.6455462030845</v>
      </c>
      <c r="Q3540" s="166">
        <f>Table1[[#This Row],[Trended Medicare Pricing for all RHCs]]-Table1[[#This Row],[SumOfSFY24 Estimated Payment 5/04/23]]</f>
        <v>642.79261731707356</v>
      </c>
      <c r="R3540" s="24">
        <f>Table1[[#This Row],[SumOfUnits]]*Table1[[#This Row],[Actuarial Factor 06/20/2023]]</f>
        <v>4.2896738785943347</v>
      </c>
      <c r="S3540" s="23"/>
    </row>
    <row r="3541" spans="1:19" x14ac:dyDescent="0.25">
      <c r="A3541" s="192" t="s">
        <v>420</v>
      </c>
      <c r="B3541" s="193" t="s">
        <v>421</v>
      </c>
      <c r="C3541" s="192" t="s">
        <v>55</v>
      </c>
      <c r="D3541" s="192" t="s">
        <v>30</v>
      </c>
      <c r="E3541" s="192" t="s">
        <v>59</v>
      </c>
      <c r="F3541" s="194">
        <v>36458.77421220002</v>
      </c>
      <c r="G3541">
        <v>110</v>
      </c>
      <c r="H3541">
        <v>110</v>
      </c>
      <c r="I3541" s="167">
        <v>37287.122061909118</v>
      </c>
      <c r="J3541" s="22">
        <v>1.0227201234163246</v>
      </c>
      <c r="K3541" s="22" t="s">
        <v>422</v>
      </c>
      <c r="L3541" s="22" t="s">
        <v>58</v>
      </c>
      <c r="M35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41" s="24" t="str">
        <f>IFERROR(IF(Table1[[#This Row],[Medicare Rate in CR]]&gt;0,"Y","N"),"N")</f>
        <v>N</v>
      </c>
      <c r="O3541" s="166">
        <f>Table1[[#This Row],[Medicare Rate in CR]]*Table1[[#This Row],[SumOfUnits]]*Table1[[#This Row],[Actuarial Factor 06/20/2023]]</f>
        <v>0</v>
      </c>
      <c r="P35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54084.849632267928</v>
      </c>
      <c r="Q3541" s="166">
        <f>Table1[[#This Row],[Trended Medicare Pricing for all RHCs]]-Table1[[#This Row],[SumOfSFY24 Estimated Payment 5/04/23]]</f>
        <v>16797.727570358809</v>
      </c>
      <c r="R3541" s="24">
        <f>Table1[[#This Row],[SumOfUnits]]*Table1[[#This Row],[Actuarial Factor 06/20/2023]]</f>
        <v>112.49921357579571</v>
      </c>
      <c r="S3541" s="23"/>
    </row>
    <row r="3542" spans="1:19" x14ac:dyDescent="0.25">
      <c r="A3542" s="192" t="s">
        <v>420</v>
      </c>
      <c r="B3542" s="193" t="s">
        <v>421</v>
      </c>
      <c r="C3542" s="192" t="s">
        <v>55</v>
      </c>
      <c r="D3542" s="192" t="s">
        <v>30</v>
      </c>
      <c r="E3542" s="192" t="s">
        <v>60</v>
      </c>
      <c r="F3542" s="194">
        <v>20574.366387202455</v>
      </c>
      <c r="G3542">
        <v>62</v>
      </c>
      <c r="H3542">
        <v>62</v>
      </c>
      <c r="I3542" s="167">
        <v>18694.820202337974</v>
      </c>
      <c r="J3542" s="22">
        <v>0.90864621784738975</v>
      </c>
      <c r="K3542" s="22" t="s">
        <v>422</v>
      </c>
      <c r="L3542" s="22" t="s">
        <v>58</v>
      </c>
      <c r="M35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42" s="24" t="str">
        <f>IFERROR(IF(Table1[[#This Row],[Medicare Rate in CR]]&gt;0,"Y","N"),"N")</f>
        <v>N</v>
      </c>
      <c r="O3542" s="166">
        <f>Table1[[#This Row],[Medicare Rate in CR]]*Table1[[#This Row],[SumOfUnits]]*Table1[[#This Row],[Actuarial Factor 06/20/2023]]</f>
        <v>0</v>
      </c>
      <c r="P35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27116.77607799707</v>
      </c>
      <c r="Q3542" s="166">
        <f>Table1[[#This Row],[Trended Medicare Pricing for all RHCs]]-Table1[[#This Row],[SumOfSFY24 Estimated Payment 5/04/23]]</f>
        <v>8421.9558756590959</v>
      </c>
      <c r="R3542" s="24">
        <f>Table1[[#This Row],[SumOfUnits]]*Table1[[#This Row],[Actuarial Factor 06/20/2023]]</f>
        <v>56.336065506538162</v>
      </c>
      <c r="S3542" s="23"/>
    </row>
    <row r="3543" spans="1:19" x14ac:dyDescent="0.25">
      <c r="A3543" s="192" t="s">
        <v>420</v>
      </c>
      <c r="B3543" s="193" t="s">
        <v>421</v>
      </c>
      <c r="C3543" s="192" t="s">
        <v>55</v>
      </c>
      <c r="D3543" s="192" t="s">
        <v>30</v>
      </c>
      <c r="E3543" s="192" t="s">
        <v>61</v>
      </c>
      <c r="F3543" s="194">
        <v>5322.0005782017915</v>
      </c>
      <c r="G3543">
        <v>16</v>
      </c>
      <c r="H3543">
        <v>16</v>
      </c>
      <c r="I3543" s="167">
        <v>4835.8156967646792</v>
      </c>
      <c r="J3543" s="22">
        <v>0.90864621784738975</v>
      </c>
      <c r="K3543" s="22" t="s">
        <v>422</v>
      </c>
      <c r="L3543" s="22" t="s">
        <v>58</v>
      </c>
      <c r="M35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43" s="24" t="str">
        <f>IFERROR(IF(Table1[[#This Row],[Medicare Rate in CR]]&gt;0,"Y","N"),"N")</f>
        <v>N</v>
      </c>
      <c r="O3543" s="166">
        <f>Table1[[#This Row],[Medicare Rate in CR]]*Table1[[#This Row],[SumOfUnits]]*Table1[[#This Row],[Actuarial Factor 06/20/2023]]</f>
        <v>0</v>
      </c>
      <c r="P35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7014.3349860744775</v>
      </c>
      <c r="Q3543" s="166">
        <f>Table1[[#This Row],[Trended Medicare Pricing for all RHCs]]-Table1[[#This Row],[SumOfSFY24 Estimated Payment 5/04/23]]</f>
        <v>2178.5192893097983</v>
      </c>
      <c r="R3543" s="24">
        <f>Table1[[#This Row],[SumOfUnits]]*Table1[[#This Row],[Actuarial Factor 06/20/2023]]</f>
        <v>14.538339485558236</v>
      </c>
      <c r="S3543" s="23"/>
    </row>
    <row r="3544" spans="1:19" x14ac:dyDescent="0.25">
      <c r="A3544" s="192" t="s">
        <v>420</v>
      </c>
      <c r="B3544" s="193" t="s">
        <v>421</v>
      </c>
      <c r="C3544" s="192" t="s">
        <v>55</v>
      </c>
      <c r="D3544" s="192" t="s">
        <v>30</v>
      </c>
      <c r="E3544" s="192" t="s">
        <v>62</v>
      </c>
      <c r="F3544" s="194">
        <v>46387.877035752099</v>
      </c>
      <c r="G3544">
        <v>140</v>
      </c>
      <c r="H3544">
        <v>140</v>
      </c>
      <c r="I3544" s="167">
        <v>48647.518046084966</v>
      </c>
      <c r="J3544" s="22">
        <v>1.0487118866981413</v>
      </c>
      <c r="K3544" s="22" t="s">
        <v>422</v>
      </c>
      <c r="L3544" s="22" t="s">
        <v>58</v>
      </c>
      <c r="M35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44" s="24" t="str">
        <f>IFERROR(IF(Table1[[#This Row],[Medicare Rate in CR]]&gt;0,"Y","N"),"N")</f>
        <v>N</v>
      </c>
      <c r="O3544" s="166">
        <f>Table1[[#This Row],[Medicare Rate in CR]]*Table1[[#This Row],[SumOfUnits]]*Table1[[#This Row],[Actuarial Factor 06/20/2023]]</f>
        <v>0</v>
      </c>
      <c r="P35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70563.067166649344</v>
      </c>
      <c r="Q3544" s="166">
        <f>Table1[[#This Row],[Trended Medicare Pricing for all RHCs]]-Table1[[#This Row],[SumOfSFY24 Estimated Payment 5/04/23]]</f>
        <v>21915.549120564378</v>
      </c>
      <c r="R3544" s="24">
        <f>Table1[[#This Row],[SumOfUnits]]*Table1[[#This Row],[Actuarial Factor 06/20/2023]]</f>
        <v>146.81966413773978</v>
      </c>
      <c r="S3544" s="23"/>
    </row>
    <row r="3545" spans="1:19" x14ac:dyDescent="0.25">
      <c r="A3545" s="192" t="s">
        <v>420</v>
      </c>
      <c r="B3545" s="193" t="s">
        <v>421</v>
      </c>
      <c r="C3545" s="192" t="s">
        <v>55</v>
      </c>
      <c r="D3545" s="192" t="s">
        <v>30</v>
      </c>
      <c r="E3545" s="192" t="s">
        <v>63</v>
      </c>
      <c r="F3545" s="194">
        <v>17503.700491471518</v>
      </c>
      <c r="G3545">
        <v>53</v>
      </c>
      <c r="H3545">
        <v>53</v>
      </c>
      <c r="I3545" s="167">
        <v>17550.005729207096</v>
      </c>
      <c r="J3545" s="22">
        <v>1.0026454541859957</v>
      </c>
      <c r="K3545" s="22" t="s">
        <v>422</v>
      </c>
      <c r="L3545" s="22" t="s">
        <v>58</v>
      </c>
      <c r="M35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45" s="24" t="str">
        <f>IFERROR(IF(Table1[[#This Row],[Medicare Rate in CR]]&gt;0,"Y","N"),"N")</f>
        <v>N</v>
      </c>
      <c r="O3545" s="166">
        <f>Table1[[#This Row],[Medicare Rate in CR]]*Table1[[#This Row],[SumOfUnits]]*Table1[[#This Row],[Actuarial Factor 06/20/2023]]</f>
        <v>0</v>
      </c>
      <c r="P35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25456.226397243368</v>
      </c>
      <c r="Q3545" s="166">
        <f>Table1[[#This Row],[Trended Medicare Pricing for all RHCs]]-Table1[[#This Row],[SumOfSFY24 Estimated Payment 5/04/23]]</f>
        <v>7906.2206680362724</v>
      </c>
      <c r="R3545" s="24">
        <f>Table1[[#This Row],[SumOfUnits]]*Table1[[#This Row],[Actuarial Factor 06/20/2023]]</f>
        <v>53.140209071857775</v>
      </c>
      <c r="S3545" s="23"/>
    </row>
    <row r="3546" spans="1:19" x14ac:dyDescent="0.25">
      <c r="A3546" s="192" t="s">
        <v>420</v>
      </c>
      <c r="B3546" s="193" t="s">
        <v>421</v>
      </c>
      <c r="C3546" s="192" t="s">
        <v>55</v>
      </c>
      <c r="D3546" s="192" t="s">
        <v>30</v>
      </c>
      <c r="E3546" s="192" t="s">
        <v>64</v>
      </c>
      <c r="F3546" s="194">
        <v>10588.339597186079</v>
      </c>
      <c r="G3546">
        <v>32</v>
      </c>
      <c r="H3546">
        <v>32</v>
      </c>
      <c r="I3546" s="167">
        <v>10380.801284078681</v>
      </c>
      <c r="J3546" s="22">
        <v>0.98039935240058296</v>
      </c>
      <c r="K3546" s="22" t="s">
        <v>422</v>
      </c>
      <c r="L3546" s="22" t="s">
        <v>58</v>
      </c>
      <c r="M35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46" s="24" t="str">
        <f>IFERROR(IF(Table1[[#This Row],[Medicare Rate in CR]]&gt;0,"Y","N"),"N")</f>
        <v>N</v>
      </c>
      <c r="O3546" s="166">
        <f>Table1[[#This Row],[Medicare Rate in CR]]*Table1[[#This Row],[SumOfUnits]]*Table1[[#This Row],[Actuarial Factor 06/20/2023]]</f>
        <v>0</v>
      </c>
      <c r="P35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15057.318598621368</v>
      </c>
      <c r="Q3546" s="166">
        <f>Table1[[#This Row],[Trended Medicare Pricing for all RHCs]]-Table1[[#This Row],[SumOfSFY24 Estimated Payment 5/04/23]]</f>
        <v>4676.517314542687</v>
      </c>
      <c r="R3546" s="24">
        <f>Table1[[#This Row],[SumOfUnits]]*Table1[[#This Row],[Actuarial Factor 06/20/2023]]</f>
        <v>31.372779276818655</v>
      </c>
      <c r="S3546" s="23"/>
    </row>
    <row r="3547" spans="1:19" x14ac:dyDescent="0.25">
      <c r="A3547" s="192" t="s">
        <v>420</v>
      </c>
      <c r="B3547" s="193" t="s">
        <v>421</v>
      </c>
      <c r="C3547" s="192" t="s">
        <v>55</v>
      </c>
      <c r="D3547" s="192" t="s">
        <v>30</v>
      </c>
      <c r="E3547" s="192" t="s">
        <v>77</v>
      </c>
      <c r="F3547" s="194">
        <v>14312.392791750983</v>
      </c>
      <c r="G3547">
        <v>43</v>
      </c>
      <c r="H3547">
        <v>43</v>
      </c>
      <c r="I3547" s="167">
        <v>18129.39031912226</v>
      </c>
      <c r="J3547" s="22">
        <v>1.2666917812352958</v>
      </c>
      <c r="K3547" s="22" t="s">
        <v>422</v>
      </c>
      <c r="L3547" s="22" t="s">
        <v>58</v>
      </c>
      <c r="M35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47" s="24" t="str">
        <f>IFERROR(IF(Table1[[#This Row],[Medicare Rate in CR]]&gt;0,"Y","N"),"N")</f>
        <v>N</v>
      </c>
      <c r="O3547" s="166">
        <f>Table1[[#This Row],[Medicare Rate in CR]]*Table1[[#This Row],[SumOfUnits]]*Table1[[#This Row],[Actuarial Factor 06/20/2023]]</f>
        <v>0</v>
      </c>
      <c r="P35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26296.621866027112</v>
      </c>
      <c r="Q3547" s="166">
        <f>Table1[[#This Row],[Trended Medicare Pricing for all RHCs]]-Table1[[#This Row],[SumOfSFY24 Estimated Payment 5/04/23]]</f>
        <v>8167.2315469048517</v>
      </c>
      <c r="R3547" s="24">
        <f>Table1[[#This Row],[SumOfUnits]]*Table1[[#This Row],[Actuarial Factor 06/20/2023]]</f>
        <v>54.467746593117717</v>
      </c>
      <c r="S3547" s="23"/>
    </row>
    <row r="3548" spans="1:19" x14ac:dyDescent="0.25">
      <c r="A3548" s="192" t="s">
        <v>420</v>
      </c>
      <c r="B3548" s="193" t="s">
        <v>421</v>
      </c>
      <c r="C3548" s="192" t="s">
        <v>55</v>
      </c>
      <c r="D3548" s="192" t="s">
        <v>32</v>
      </c>
      <c r="E3548" s="192" t="s">
        <v>81</v>
      </c>
      <c r="F3548" s="194">
        <v>661.77122482413017</v>
      </c>
      <c r="G3548">
        <v>2</v>
      </c>
      <c r="H3548">
        <v>2</v>
      </c>
      <c r="I3548" s="167">
        <v>684.25074323869046</v>
      </c>
      <c r="J3548" s="22">
        <v>1.0339687154281063</v>
      </c>
      <c r="K3548" s="22" t="s">
        <v>422</v>
      </c>
      <c r="L3548" s="22" t="s">
        <v>58</v>
      </c>
      <c r="M35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48" s="24" t="str">
        <f>IFERROR(IF(Table1[[#This Row],[Medicare Rate in CR]]&gt;0,"Y","N"),"N")</f>
        <v>N</v>
      </c>
      <c r="O3548" s="166">
        <f>Table1[[#This Row],[Medicare Rate in CR]]*Table1[[#This Row],[SumOfUnits]]*Table1[[#This Row],[Actuarial Factor 06/20/2023]]</f>
        <v>0</v>
      </c>
      <c r="P35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992.50348410872607</v>
      </c>
      <c r="Q3548" s="166">
        <f>Table1[[#This Row],[Trended Medicare Pricing for all RHCs]]-Table1[[#This Row],[SumOfSFY24 Estimated Payment 5/04/23]]</f>
        <v>308.25274087003561</v>
      </c>
      <c r="R3548" s="24">
        <f>Table1[[#This Row],[SumOfUnits]]*Table1[[#This Row],[Actuarial Factor 06/20/2023]]</f>
        <v>2.0679374308562126</v>
      </c>
      <c r="S3548" s="23"/>
    </row>
    <row r="3549" spans="1:19" x14ac:dyDescent="0.25">
      <c r="A3549" s="192" t="s">
        <v>420</v>
      </c>
      <c r="B3549" s="193" t="s">
        <v>421</v>
      </c>
      <c r="C3549" s="192" t="s">
        <v>55</v>
      </c>
      <c r="D3549" s="192" t="s">
        <v>32</v>
      </c>
      <c r="E3549" s="192" t="s">
        <v>65</v>
      </c>
      <c r="F3549" s="194">
        <v>1985.3136744723904</v>
      </c>
      <c r="G3549">
        <v>6</v>
      </c>
      <c r="H3549">
        <v>6</v>
      </c>
      <c r="I3549" s="167">
        <v>2464.6966692255291</v>
      </c>
      <c r="J3549" s="22">
        <v>1.241464611319185</v>
      </c>
      <c r="K3549" s="22" t="s">
        <v>422</v>
      </c>
      <c r="L3549" s="22" t="s">
        <v>58</v>
      </c>
      <c r="M35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49" s="24" t="str">
        <f>IFERROR(IF(Table1[[#This Row],[Medicare Rate in CR]]&gt;0,"Y","N"),"N")</f>
        <v>N</v>
      </c>
      <c r="O3549" s="166">
        <f>Table1[[#This Row],[Medicare Rate in CR]]*Table1[[#This Row],[SumOfUnits]]*Table1[[#This Row],[Actuarial Factor 06/20/2023]]</f>
        <v>0</v>
      </c>
      <c r="P35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3575.0345259386636</v>
      </c>
      <c r="Q3549" s="166">
        <f>Table1[[#This Row],[Trended Medicare Pricing for all RHCs]]-Table1[[#This Row],[SumOfSFY24 Estimated Payment 5/04/23]]</f>
        <v>1110.3378567131344</v>
      </c>
      <c r="R3549" s="24">
        <f>Table1[[#This Row],[SumOfUnits]]*Table1[[#This Row],[Actuarial Factor 06/20/2023]]</f>
        <v>7.4487876679151093</v>
      </c>
      <c r="S3549" s="23"/>
    </row>
    <row r="3550" spans="1:19" x14ac:dyDescent="0.25">
      <c r="A3550" s="192" t="s">
        <v>420</v>
      </c>
      <c r="B3550" s="193" t="s">
        <v>421</v>
      </c>
      <c r="C3550" s="192" t="s">
        <v>55</v>
      </c>
      <c r="D3550" s="192" t="s">
        <v>32</v>
      </c>
      <c r="E3550" s="192" t="s">
        <v>66</v>
      </c>
      <c r="F3550" s="194">
        <v>2654.0425941987082</v>
      </c>
      <c r="G3550">
        <v>8</v>
      </c>
      <c r="H3550">
        <v>8</v>
      </c>
      <c r="I3550" s="167">
        <v>2834.0663376014249</v>
      </c>
      <c r="J3550" s="22">
        <v>1.0678300129004028</v>
      </c>
      <c r="K3550" s="22" t="s">
        <v>422</v>
      </c>
      <c r="L3550" s="22" t="s">
        <v>58</v>
      </c>
      <c r="M35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50" s="24" t="str">
        <f>IFERROR(IF(Table1[[#This Row],[Medicare Rate in CR]]&gt;0,"Y","N"),"N")</f>
        <v>N</v>
      </c>
      <c r="O3550" s="166">
        <f>Table1[[#This Row],[Medicare Rate in CR]]*Table1[[#This Row],[SumOfUnits]]*Table1[[#This Row],[Actuarial Factor 06/20/2023]]</f>
        <v>0</v>
      </c>
      <c r="P35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4110.8040320877835</v>
      </c>
      <c r="Q3550" s="166">
        <f>Table1[[#This Row],[Trended Medicare Pricing for all RHCs]]-Table1[[#This Row],[SumOfSFY24 Estimated Payment 5/04/23]]</f>
        <v>1276.7376944863586</v>
      </c>
      <c r="R3550" s="24">
        <f>Table1[[#This Row],[SumOfUnits]]*Table1[[#This Row],[Actuarial Factor 06/20/2023]]</f>
        <v>8.5426401032032224</v>
      </c>
      <c r="S3550" s="23"/>
    </row>
    <row r="3551" spans="1:19" x14ac:dyDescent="0.25">
      <c r="A3551" s="192" t="s">
        <v>420</v>
      </c>
      <c r="B3551" s="193" t="s">
        <v>421</v>
      </c>
      <c r="C3551" s="192" t="s">
        <v>55</v>
      </c>
      <c r="D3551" s="192" t="s">
        <v>31</v>
      </c>
      <c r="E3551" s="192" t="s">
        <v>82</v>
      </c>
      <c r="F3551" s="194">
        <v>4301.512961356847</v>
      </c>
      <c r="G3551">
        <v>13</v>
      </c>
      <c r="H3551">
        <v>13</v>
      </c>
      <c r="I3551" s="167">
        <v>4955.811606352273</v>
      </c>
      <c r="J3551" s="22">
        <v>1.1521089558193585</v>
      </c>
      <c r="K3551" s="22" t="s">
        <v>422</v>
      </c>
      <c r="L3551" s="22" t="s">
        <v>58</v>
      </c>
      <c r="M35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51" s="24" t="str">
        <f>IFERROR(IF(Table1[[#This Row],[Medicare Rate in CR]]&gt;0,"Y","N"),"N")</f>
        <v>N</v>
      </c>
      <c r="O3551" s="166">
        <f>Table1[[#This Row],[Medicare Rate in CR]]*Table1[[#This Row],[SumOfUnits]]*Table1[[#This Row],[Actuarial Factor 06/20/2023]]</f>
        <v>0</v>
      </c>
      <c r="P35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7188.3886637961505</v>
      </c>
      <c r="Q3551" s="166">
        <f>Table1[[#This Row],[Trended Medicare Pricing for all RHCs]]-Table1[[#This Row],[SumOfSFY24 Estimated Payment 5/04/23]]</f>
        <v>2232.5770574438775</v>
      </c>
      <c r="R3551" s="24">
        <f>Table1[[#This Row],[SumOfUnits]]*Table1[[#This Row],[Actuarial Factor 06/20/2023]]</f>
        <v>14.97741642565166</v>
      </c>
      <c r="S3551" s="23"/>
    </row>
    <row r="3552" spans="1:19" x14ac:dyDescent="0.25">
      <c r="A3552" s="192" t="s">
        <v>420</v>
      </c>
      <c r="B3552" s="193" t="s">
        <v>421</v>
      </c>
      <c r="C3552" s="192" t="s">
        <v>55</v>
      </c>
      <c r="D3552" s="192" t="s">
        <v>31</v>
      </c>
      <c r="E3552" s="192" t="s">
        <v>69</v>
      </c>
      <c r="F3552" s="194">
        <v>7300.3565577719928</v>
      </c>
      <c r="G3552">
        <v>22</v>
      </c>
      <c r="H3552">
        <v>22</v>
      </c>
      <c r="I3552" s="167">
        <v>7646.7430085064343</v>
      </c>
      <c r="J3552" s="22">
        <v>1.0474478812087167</v>
      </c>
      <c r="K3552" s="22" t="s">
        <v>422</v>
      </c>
      <c r="L3552" s="22" t="s">
        <v>58</v>
      </c>
      <c r="M35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52" s="24" t="str">
        <f>IFERROR(IF(Table1[[#This Row],[Medicare Rate in CR]]&gt;0,"Y","N"),"N")</f>
        <v>N</v>
      </c>
      <c r="O3552" s="166">
        <f>Table1[[#This Row],[Medicare Rate in CR]]*Table1[[#This Row],[SumOfUnits]]*Table1[[#This Row],[Actuarial Factor 06/20/2023]]</f>
        <v>0</v>
      </c>
      <c r="P35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11091.575936190433</v>
      </c>
      <c r="Q3552" s="166">
        <f>Table1[[#This Row],[Trended Medicare Pricing for all RHCs]]-Table1[[#This Row],[SumOfSFY24 Estimated Payment 5/04/23]]</f>
        <v>3444.8329276839986</v>
      </c>
      <c r="R3552" s="24">
        <f>Table1[[#This Row],[SumOfUnits]]*Table1[[#This Row],[Actuarial Factor 06/20/2023]]</f>
        <v>23.043853386591767</v>
      </c>
      <c r="S3552" s="23"/>
    </row>
    <row r="3553" spans="1:19" x14ac:dyDescent="0.25">
      <c r="A3553" s="192" t="s">
        <v>423</v>
      </c>
      <c r="B3553" s="193" t="s">
        <v>424</v>
      </c>
      <c r="C3553" s="192" t="s">
        <v>88</v>
      </c>
      <c r="D3553" s="192" t="s">
        <v>30</v>
      </c>
      <c r="E3553" s="192" t="s">
        <v>56</v>
      </c>
      <c r="F3553" s="194">
        <v>1435.9545147923295</v>
      </c>
      <c r="G3553">
        <v>9</v>
      </c>
      <c r="H3553">
        <v>9</v>
      </c>
      <c r="I3553" s="167">
        <v>1482.3055911861557</v>
      </c>
      <c r="J3553" s="22">
        <v>1.0322789307853037</v>
      </c>
      <c r="K3553" s="22" t="s">
        <v>425</v>
      </c>
      <c r="L3553" s="22" t="s">
        <v>58</v>
      </c>
      <c r="M35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53" s="24" t="str">
        <f>IFERROR(IF(Table1[[#This Row],[Medicare Rate in CR]]&gt;0,"Y","N"),"N")</f>
        <v>N</v>
      </c>
      <c r="O3553" s="166">
        <f>Table1[[#This Row],[Medicare Rate in CR]]*Table1[[#This Row],[SumOfUnits]]*Table1[[#This Row],[Actuarial Factor 06/20/2023]]</f>
        <v>0</v>
      </c>
      <c r="P35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1741.1683973749196</v>
      </c>
      <c r="Q3553" s="166">
        <f>Table1[[#This Row],[Trended Medicare Pricing for all RHCs]]-Table1[[#This Row],[SumOfSFY24 Estimated Payment 5/04/23]]</f>
        <v>258.8628061887639</v>
      </c>
      <c r="R3553" s="24">
        <f>Table1[[#This Row],[SumOfUnits]]*Table1[[#This Row],[Actuarial Factor 06/20/2023]]</f>
        <v>9.2905103770677329</v>
      </c>
      <c r="S3553" s="23"/>
    </row>
    <row r="3554" spans="1:19" x14ac:dyDescent="0.25">
      <c r="A3554" s="192" t="s">
        <v>423</v>
      </c>
      <c r="B3554" s="193" t="s">
        <v>424</v>
      </c>
      <c r="C3554" s="192" t="s">
        <v>88</v>
      </c>
      <c r="D3554" s="192" t="s">
        <v>30</v>
      </c>
      <c r="E3554" s="192" t="s">
        <v>59</v>
      </c>
      <c r="F3554" s="194">
        <v>1575.2336898911058</v>
      </c>
      <c r="G3554">
        <v>9</v>
      </c>
      <c r="H3554">
        <v>9</v>
      </c>
      <c r="I3554" s="167">
        <v>1392.5281196399626</v>
      </c>
      <c r="J3554" s="22">
        <v>0.88401367274986775</v>
      </c>
      <c r="K3554" s="22" t="s">
        <v>425</v>
      </c>
      <c r="L3554" s="22" t="s">
        <v>58</v>
      </c>
      <c r="M35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54" s="24" t="str">
        <f>IFERROR(IF(Table1[[#This Row],[Medicare Rate in CR]]&gt;0,"Y","N"),"N")</f>
        <v>N</v>
      </c>
      <c r="O3554" s="166">
        <f>Table1[[#This Row],[Medicare Rate in CR]]*Table1[[#This Row],[SumOfUnits]]*Table1[[#This Row],[Actuarial Factor 06/20/2023]]</f>
        <v>0</v>
      </c>
      <c r="P35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1635.7126147198933</v>
      </c>
      <c r="Q3554" s="166">
        <f>Table1[[#This Row],[Trended Medicare Pricing for all RHCs]]-Table1[[#This Row],[SumOfSFY24 Estimated Payment 5/04/23]]</f>
        <v>243.18449507993068</v>
      </c>
      <c r="R3554" s="24">
        <f>Table1[[#This Row],[SumOfUnits]]*Table1[[#This Row],[Actuarial Factor 06/20/2023]]</f>
        <v>7.9561230547488098</v>
      </c>
      <c r="S3554" s="23"/>
    </row>
    <row r="3555" spans="1:19" x14ac:dyDescent="0.25">
      <c r="A3555" s="192" t="s">
        <v>423</v>
      </c>
      <c r="B3555" s="193" t="s">
        <v>424</v>
      </c>
      <c r="C3555" s="192" t="s">
        <v>88</v>
      </c>
      <c r="D3555" s="192" t="s">
        <v>30</v>
      </c>
      <c r="E3555" s="192" t="s">
        <v>60</v>
      </c>
      <c r="F3555" s="194">
        <v>346.0152259805339</v>
      </c>
      <c r="G3555">
        <v>2</v>
      </c>
      <c r="H3555">
        <v>2</v>
      </c>
      <c r="I3555" s="167">
        <v>262.78915175165429</v>
      </c>
      <c r="J3555" s="22">
        <v>0.75947279778502652</v>
      </c>
      <c r="K3555" s="22" t="s">
        <v>425</v>
      </c>
      <c r="L3555" s="22" t="s">
        <v>58</v>
      </c>
      <c r="M35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55" s="24" t="str">
        <f>IFERROR(IF(Table1[[#This Row],[Medicare Rate in CR]]&gt;0,"Y","N"),"N")</f>
        <v>N</v>
      </c>
      <c r="O3555" s="166">
        <f>Table1[[#This Row],[Medicare Rate in CR]]*Table1[[#This Row],[SumOfUnits]]*Table1[[#This Row],[Actuarial Factor 06/20/2023]]</f>
        <v>0</v>
      </c>
      <c r="P35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308.68140073383807</v>
      </c>
      <c r="Q3555" s="166">
        <f>Table1[[#This Row],[Trended Medicare Pricing for all RHCs]]-Table1[[#This Row],[SumOfSFY24 Estimated Payment 5/04/23]]</f>
        <v>45.892248982183787</v>
      </c>
      <c r="R3555" s="24">
        <f>Table1[[#This Row],[SumOfUnits]]*Table1[[#This Row],[Actuarial Factor 06/20/2023]]</f>
        <v>1.518945595570053</v>
      </c>
      <c r="S3555" s="23"/>
    </row>
    <row r="3556" spans="1:19" x14ac:dyDescent="0.25">
      <c r="A3556" s="192" t="s">
        <v>423</v>
      </c>
      <c r="B3556" s="193" t="s">
        <v>424</v>
      </c>
      <c r="C3556" s="192" t="s">
        <v>88</v>
      </c>
      <c r="D3556" s="192" t="s">
        <v>30</v>
      </c>
      <c r="E3556" s="192" t="s">
        <v>61</v>
      </c>
      <c r="F3556" s="194">
        <v>353.28129517201506</v>
      </c>
      <c r="G3556">
        <v>2</v>
      </c>
      <c r="H3556">
        <v>2</v>
      </c>
      <c r="I3556" s="167">
        <v>268.30753364940807</v>
      </c>
      <c r="J3556" s="22">
        <v>0.75947279778502652</v>
      </c>
      <c r="K3556" s="22" t="s">
        <v>425</v>
      </c>
      <c r="L3556" s="22" t="s">
        <v>58</v>
      </c>
      <c r="M35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56" s="24" t="str">
        <f>IFERROR(IF(Table1[[#This Row],[Medicare Rate in CR]]&gt;0,"Y","N"),"N")</f>
        <v>N</v>
      </c>
      <c r="O3556" s="166">
        <f>Table1[[#This Row],[Medicare Rate in CR]]*Table1[[#This Row],[SumOfUnits]]*Table1[[#This Row],[Actuarial Factor 06/20/2023]]</f>
        <v>0</v>
      </c>
      <c r="P35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315.16348662904539</v>
      </c>
      <c r="Q3556" s="166">
        <f>Table1[[#This Row],[Trended Medicare Pricing for all RHCs]]-Table1[[#This Row],[SumOfSFY24 Estimated Payment 5/04/23]]</f>
        <v>46.855952979637323</v>
      </c>
      <c r="R3556" s="24">
        <f>Table1[[#This Row],[SumOfUnits]]*Table1[[#This Row],[Actuarial Factor 06/20/2023]]</f>
        <v>1.518945595570053</v>
      </c>
      <c r="S3556" s="23"/>
    </row>
    <row r="3557" spans="1:19" x14ac:dyDescent="0.25">
      <c r="A3557" s="192" t="s">
        <v>423</v>
      </c>
      <c r="B3557" s="193" t="s">
        <v>424</v>
      </c>
      <c r="C3557" s="192" t="s">
        <v>88</v>
      </c>
      <c r="D3557" s="192" t="s">
        <v>30</v>
      </c>
      <c r="E3557" s="192" t="s">
        <v>62</v>
      </c>
      <c r="F3557" s="194">
        <v>868.6710995470753</v>
      </c>
      <c r="G3557">
        <v>5</v>
      </c>
      <c r="H3557">
        <v>5</v>
      </c>
      <c r="I3557" s="167">
        <v>863.63823813010163</v>
      </c>
      <c r="J3557" s="22">
        <v>0.99420625203302171</v>
      </c>
      <c r="K3557" s="22" t="s">
        <v>425</v>
      </c>
      <c r="L3557" s="22" t="s">
        <v>58</v>
      </c>
      <c r="M35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57" s="24" t="str">
        <f>IFERROR(IF(Table1[[#This Row],[Medicare Rate in CR]]&gt;0,"Y","N"),"N")</f>
        <v>N</v>
      </c>
      <c r="O3557" s="166">
        <f>Table1[[#This Row],[Medicare Rate in CR]]*Table1[[#This Row],[SumOfUnits]]*Table1[[#This Row],[Actuarial Factor 06/20/2023]]</f>
        <v>0</v>
      </c>
      <c r="P35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1014.4599169955102</v>
      </c>
      <c r="Q3557" s="166">
        <f>Table1[[#This Row],[Trended Medicare Pricing for all RHCs]]-Table1[[#This Row],[SumOfSFY24 Estimated Payment 5/04/23]]</f>
        <v>150.82167886540856</v>
      </c>
      <c r="R3557" s="24">
        <f>Table1[[#This Row],[SumOfUnits]]*Table1[[#This Row],[Actuarial Factor 06/20/2023]]</f>
        <v>4.971031260165109</v>
      </c>
      <c r="S3557" s="23"/>
    </row>
    <row r="3558" spans="1:19" x14ac:dyDescent="0.25">
      <c r="A3558" s="192" t="s">
        <v>423</v>
      </c>
      <c r="B3558" s="193" t="s">
        <v>424</v>
      </c>
      <c r="C3558" s="192" t="s">
        <v>88</v>
      </c>
      <c r="D3558" s="192" t="s">
        <v>30</v>
      </c>
      <c r="E3558" s="192" t="s">
        <v>63</v>
      </c>
      <c r="F3558" s="194">
        <v>702.92955574828954</v>
      </c>
      <c r="G3558">
        <v>4</v>
      </c>
      <c r="H3558">
        <v>4</v>
      </c>
      <c r="I3558" s="167">
        <v>649.82766980286522</v>
      </c>
      <c r="J3558" s="22">
        <v>0.92445631925535443</v>
      </c>
      <c r="K3558" s="22" t="s">
        <v>425</v>
      </c>
      <c r="L3558" s="22" t="s">
        <v>58</v>
      </c>
      <c r="M35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58" s="24" t="str">
        <f>IFERROR(IF(Table1[[#This Row],[Medicare Rate in CR]]&gt;0,"Y","N"),"N")</f>
        <v>N</v>
      </c>
      <c r="O3558" s="166">
        <f>Table1[[#This Row],[Medicare Rate in CR]]*Table1[[#This Row],[SumOfUnits]]*Table1[[#This Row],[Actuarial Factor 06/20/2023]]</f>
        <v>0</v>
      </c>
      <c r="P35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763.31048680395804</v>
      </c>
      <c r="Q3558" s="166">
        <f>Table1[[#This Row],[Trended Medicare Pricing for all RHCs]]-Table1[[#This Row],[SumOfSFY24 Estimated Payment 5/04/23]]</f>
        <v>113.48281700109283</v>
      </c>
      <c r="R3558" s="24">
        <f>Table1[[#This Row],[SumOfUnits]]*Table1[[#This Row],[Actuarial Factor 06/20/2023]]</f>
        <v>3.6978252770214177</v>
      </c>
      <c r="S3558" s="23"/>
    </row>
    <row r="3559" spans="1:19" x14ac:dyDescent="0.25">
      <c r="A3559" s="192" t="s">
        <v>423</v>
      </c>
      <c r="B3559" s="193" t="s">
        <v>424</v>
      </c>
      <c r="C3559" s="192" t="s">
        <v>88</v>
      </c>
      <c r="D3559" s="192" t="s">
        <v>32</v>
      </c>
      <c r="E3559" s="192" t="s">
        <v>65</v>
      </c>
      <c r="F3559" s="194">
        <v>702.92955574828954</v>
      </c>
      <c r="G3559">
        <v>4</v>
      </c>
      <c r="H3559">
        <v>4</v>
      </c>
      <c r="I3559" s="167">
        <v>823.70828446245309</v>
      </c>
      <c r="J3559" s="22">
        <v>1.1718219524651954</v>
      </c>
      <c r="K3559" s="22" t="s">
        <v>425</v>
      </c>
      <c r="L3559" s="22" t="s">
        <v>58</v>
      </c>
      <c r="M35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59" s="24" t="str">
        <f>IFERROR(IF(Table1[[#This Row],[Medicare Rate in CR]]&gt;0,"Y","N"),"N")</f>
        <v>N</v>
      </c>
      <c r="O3559" s="166">
        <f>Table1[[#This Row],[Medicare Rate in CR]]*Table1[[#This Row],[SumOfUnits]]*Table1[[#This Row],[Actuarial Factor 06/20/2023]]</f>
        <v>0</v>
      </c>
      <c r="P35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967.55678592176184</v>
      </c>
      <c r="Q3559" s="166">
        <f>Table1[[#This Row],[Trended Medicare Pricing for all RHCs]]-Table1[[#This Row],[SumOfSFY24 Estimated Payment 5/04/23]]</f>
        <v>143.84850145930875</v>
      </c>
      <c r="R3559" s="24">
        <f>Table1[[#This Row],[SumOfUnits]]*Table1[[#This Row],[Actuarial Factor 06/20/2023]]</f>
        <v>4.6872878098607815</v>
      </c>
      <c r="S3559" s="23"/>
    </row>
    <row r="3560" spans="1:19" x14ac:dyDescent="0.25">
      <c r="A3560" s="192" t="s">
        <v>423</v>
      </c>
      <c r="B3560" s="193" t="s">
        <v>424</v>
      </c>
      <c r="C3560" s="192" t="s">
        <v>75</v>
      </c>
      <c r="D3560" s="192" t="s">
        <v>30</v>
      </c>
      <c r="E3560" s="192" t="s">
        <v>59</v>
      </c>
      <c r="F3560" s="194">
        <v>529.92194275802262</v>
      </c>
      <c r="G3560">
        <v>3</v>
      </c>
      <c r="H3560">
        <v>3</v>
      </c>
      <c r="I3560" s="167">
        <v>537.54364772512542</v>
      </c>
      <c r="J3560" s="22">
        <v>1.0143826936613249</v>
      </c>
      <c r="K3560" s="22" t="s">
        <v>425</v>
      </c>
      <c r="L3560" s="22" t="s">
        <v>58</v>
      </c>
      <c r="M35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60" s="24" t="str">
        <f>IFERROR(IF(Table1[[#This Row],[Medicare Rate in CR]]&gt;0,"Y","N"),"N")</f>
        <v>N</v>
      </c>
      <c r="O3560" s="166">
        <f>Table1[[#This Row],[Medicare Rate in CR]]*Table1[[#This Row],[SumOfUnits]]*Table1[[#This Row],[Actuarial Factor 06/20/2023]]</f>
        <v>0</v>
      </c>
      <c r="P35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1002.439776304805</v>
      </c>
      <c r="Q3560" s="166">
        <f>Table1[[#This Row],[Trended Medicare Pricing for all RHCs]]-Table1[[#This Row],[SumOfSFY24 Estimated Payment 5/04/23]]</f>
        <v>464.89612857967961</v>
      </c>
      <c r="R3560" s="24">
        <f>Table1[[#This Row],[SumOfUnits]]*Table1[[#This Row],[Actuarial Factor 06/20/2023]]</f>
        <v>3.0431480809839746</v>
      </c>
      <c r="S3560" s="23"/>
    </row>
    <row r="3561" spans="1:19" x14ac:dyDescent="0.25">
      <c r="A3561" s="192" t="s">
        <v>423</v>
      </c>
      <c r="B3561" s="193" t="s">
        <v>424</v>
      </c>
      <c r="C3561" s="192" t="s">
        <v>75</v>
      </c>
      <c r="D3561" s="192" t="s">
        <v>30</v>
      </c>
      <c r="E3561" s="192" t="s">
        <v>62</v>
      </c>
      <c r="F3561" s="194">
        <v>353.28129517201506</v>
      </c>
      <c r="G3561">
        <v>2</v>
      </c>
      <c r="H3561">
        <v>2</v>
      </c>
      <c r="I3561" s="167">
        <v>362.24250554531488</v>
      </c>
      <c r="J3561" s="22">
        <v>1.0253656519486449</v>
      </c>
      <c r="K3561" s="22" t="s">
        <v>425</v>
      </c>
      <c r="L3561" s="22" t="s">
        <v>58</v>
      </c>
      <c r="M35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61" s="24" t="str">
        <f>IFERROR(IF(Table1[[#This Row],[Medicare Rate in CR]]&gt;0,"Y","N"),"N")</f>
        <v>N</v>
      </c>
      <c r="O3561" s="166">
        <f>Table1[[#This Row],[Medicare Rate in CR]]*Table1[[#This Row],[SumOfUnits]]*Table1[[#This Row],[Actuarial Factor 06/20/2023]]</f>
        <v>0</v>
      </c>
      <c r="P35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675.52895055811973</v>
      </c>
      <c r="Q3561" s="166">
        <f>Table1[[#This Row],[Trended Medicare Pricing for all RHCs]]-Table1[[#This Row],[SumOfSFY24 Estimated Payment 5/04/23]]</f>
        <v>313.28644501280485</v>
      </c>
      <c r="R3561" s="24">
        <f>Table1[[#This Row],[SumOfUnits]]*Table1[[#This Row],[Actuarial Factor 06/20/2023]]</f>
        <v>2.0507313038972899</v>
      </c>
      <c r="S3561" s="23"/>
    </row>
    <row r="3562" spans="1:19" x14ac:dyDescent="0.25">
      <c r="A3562" s="192" t="s">
        <v>423</v>
      </c>
      <c r="B3562" s="193" t="s">
        <v>424</v>
      </c>
      <c r="C3562" s="192" t="s">
        <v>76</v>
      </c>
      <c r="D3562" s="192" t="s">
        <v>30</v>
      </c>
      <c r="E3562" s="192" t="s">
        <v>62</v>
      </c>
      <c r="F3562" s="194">
        <v>176.64064758600753</v>
      </c>
      <c r="G3562">
        <v>1</v>
      </c>
      <c r="H3562">
        <v>1</v>
      </c>
      <c r="I3562" s="167">
        <v>185.52174883142109</v>
      </c>
      <c r="J3562" s="22">
        <v>1.0502777892109418</v>
      </c>
      <c r="K3562" s="22" t="s">
        <v>425</v>
      </c>
      <c r="L3562" s="22" t="s">
        <v>58</v>
      </c>
      <c r="M35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62" s="24" t="str">
        <f>IFERROR(IF(Table1[[#This Row],[Medicare Rate in CR]]&gt;0,"Y","N"),"N")</f>
        <v>N</v>
      </c>
      <c r="O3562" s="166">
        <f>Table1[[#This Row],[Medicare Rate in CR]]*Table1[[#This Row],[SumOfUnits]]*Table1[[#This Row],[Actuarial Factor 06/20/2023]]</f>
        <v>0</v>
      </c>
      <c r="P35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266.91390651312321</v>
      </c>
      <c r="Q3562" s="166">
        <f>Table1[[#This Row],[Trended Medicare Pricing for all RHCs]]-Table1[[#This Row],[SumOfSFY24 Estimated Payment 5/04/23]]</f>
        <v>81.392157681702116</v>
      </c>
      <c r="R3562" s="24">
        <f>Table1[[#This Row],[SumOfUnits]]*Table1[[#This Row],[Actuarial Factor 06/20/2023]]</f>
        <v>1.0502777892109418</v>
      </c>
      <c r="S3562" s="23"/>
    </row>
    <row r="3563" spans="1:19" x14ac:dyDescent="0.25">
      <c r="A3563" s="192" t="s">
        <v>423</v>
      </c>
      <c r="B3563" s="193" t="s">
        <v>424</v>
      </c>
      <c r="C3563" s="192" t="s">
        <v>76</v>
      </c>
      <c r="D3563" s="192" t="s">
        <v>32</v>
      </c>
      <c r="E3563" s="192" t="s">
        <v>66</v>
      </c>
      <c r="F3563" s="194">
        <v>353.28129517201506</v>
      </c>
      <c r="G3563">
        <v>2</v>
      </c>
      <c r="H3563">
        <v>2</v>
      </c>
      <c r="I3563" s="167">
        <v>375.80759642103516</v>
      </c>
      <c r="J3563" s="22">
        <v>1.0637630736664161</v>
      </c>
      <c r="K3563" s="22" t="s">
        <v>425</v>
      </c>
      <c r="L3563" s="22" t="s">
        <v>58</v>
      </c>
      <c r="M35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63" s="24" t="str">
        <f>IFERROR(IF(Table1[[#This Row],[Medicare Rate in CR]]&gt;0,"Y","N"),"N")</f>
        <v>N</v>
      </c>
      <c r="O3563" s="166">
        <f>Table1[[#This Row],[Medicare Rate in CR]]*Table1[[#This Row],[SumOfUnits]]*Table1[[#This Row],[Actuarial Factor 06/20/2023]]</f>
        <v>0</v>
      </c>
      <c r="P35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540.68201863056663</v>
      </c>
      <c r="Q3563" s="166">
        <f>Table1[[#This Row],[Trended Medicare Pricing for all RHCs]]-Table1[[#This Row],[SumOfSFY24 Estimated Payment 5/04/23]]</f>
        <v>164.87442220953147</v>
      </c>
      <c r="R3563" s="24">
        <f>Table1[[#This Row],[SumOfUnits]]*Table1[[#This Row],[Actuarial Factor 06/20/2023]]</f>
        <v>2.1275261473328322</v>
      </c>
      <c r="S3563" s="23"/>
    </row>
    <row r="3564" spans="1:19" x14ac:dyDescent="0.25">
      <c r="A3564" s="192" t="s">
        <v>423</v>
      </c>
      <c r="B3564" s="193" t="s">
        <v>424</v>
      </c>
      <c r="C3564" s="192" t="s">
        <v>55</v>
      </c>
      <c r="D3564" s="192" t="s">
        <v>30</v>
      </c>
      <c r="E3564" s="192" t="s">
        <v>56</v>
      </c>
      <c r="F3564" s="194">
        <v>173.00761299026695</v>
      </c>
      <c r="G3564">
        <v>1</v>
      </c>
      <c r="H3564">
        <v>1</v>
      </c>
      <c r="I3564" s="167">
        <v>185.53655956057651</v>
      </c>
      <c r="J3564" s="22">
        <v>1.0724184696485837</v>
      </c>
      <c r="K3564" s="22" t="s">
        <v>425</v>
      </c>
      <c r="L3564" s="22" t="s">
        <v>58</v>
      </c>
      <c r="M35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64" s="24" t="str">
        <f>IFERROR(IF(Table1[[#This Row],[Medicare Rate in CR]]&gt;0,"Y","N"),"N")</f>
        <v>N</v>
      </c>
      <c r="O3564" s="166">
        <f>Table1[[#This Row],[Medicare Rate in CR]]*Table1[[#This Row],[SumOfUnits]]*Table1[[#This Row],[Actuarial Factor 06/20/2023]]</f>
        <v>0</v>
      </c>
      <c r="P35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269.12017796549463</v>
      </c>
      <c r="Q3564" s="166">
        <f>Table1[[#This Row],[Trended Medicare Pricing for all RHCs]]-Table1[[#This Row],[SumOfSFY24 Estimated Payment 5/04/23]]</f>
        <v>83.583618404918127</v>
      </c>
      <c r="R3564" s="24">
        <f>Table1[[#This Row],[SumOfUnits]]*Table1[[#This Row],[Actuarial Factor 06/20/2023]]</f>
        <v>1.0724184696485837</v>
      </c>
      <c r="S3564" s="23"/>
    </row>
    <row r="3565" spans="1:19" x14ac:dyDescent="0.25">
      <c r="A3565" s="192" t="s">
        <v>423</v>
      </c>
      <c r="B3565" s="193" t="s">
        <v>424</v>
      </c>
      <c r="C3565" s="192" t="s">
        <v>55</v>
      </c>
      <c r="D3565" s="192" t="s">
        <v>30</v>
      </c>
      <c r="E3565" s="192" t="s">
        <v>59</v>
      </c>
      <c r="F3565" s="194">
        <v>15943.511220969451</v>
      </c>
      <c r="G3565">
        <v>91</v>
      </c>
      <c r="H3565">
        <v>91</v>
      </c>
      <c r="I3565" s="167">
        <v>16305.749763599431</v>
      </c>
      <c r="J3565" s="22">
        <v>1.0227201234163246</v>
      </c>
      <c r="K3565" s="22" t="s">
        <v>425</v>
      </c>
      <c r="L3565" s="22" t="s">
        <v>58</v>
      </c>
      <c r="M35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65" s="24" t="str">
        <f>IFERROR(IF(Table1[[#This Row],[Medicare Rate in CR]]&gt;0,"Y","N"),"N")</f>
        <v>N</v>
      </c>
      <c r="O3565" s="166">
        <f>Table1[[#This Row],[Medicare Rate in CR]]*Table1[[#This Row],[SumOfUnits]]*Table1[[#This Row],[Actuarial Factor 06/20/2023]]</f>
        <v>0</v>
      </c>
      <c r="P35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23651.437154131228</v>
      </c>
      <c r="Q3565" s="166">
        <f>Table1[[#This Row],[Trended Medicare Pricing for all RHCs]]-Table1[[#This Row],[SumOfSFY24 Estimated Payment 5/04/23]]</f>
        <v>7345.6873905317971</v>
      </c>
      <c r="R3565" s="24">
        <f>Table1[[#This Row],[SumOfUnits]]*Table1[[#This Row],[Actuarial Factor 06/20/2023]]</f>
        <v>93.067531230885535</v>
      </c>
      <c r="S3565" s="23"/>
    </row>
    <row r="3566" spans="1:19" x14ac:dyDescent="0.25">
      <c r="A3566" s="192" t="s">
        <v>423</v>
      </c>
      <c r="B3566" s="193" t="s">
        <v>424</v>
      </c>
      <c r="C3566" s="192" t="s">
        <v>55</v>
      </c>
      <c r="D3566" s="192" t="s">
        <v>30</v>
      </c>
      <c r="E3566" s="192" t="s">
        <v>60</v>
      </c>
      <c r="F3566" s="194">
        <v>4679.1582123927938</v>
      </c>
      <c r="G3566">
        <v>30</v>
      </c>
      <c r="H3566">
        <v>30</v>
      </c>
      <c r="I3566" s="167">
        <v>4251.6994124002649</v>
      </c>
      <c r="J3566" s="22">
        <v>0.90864621784738975</v>
      </c>
      <c r="K3566" s="22" t="s">
        <v>425</v>
      </c>
      <c r="L3566" s="22" t="s">
        <v>58</v>
      </c>
      <c r="M35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66" s="24" t="str">
        <f>IFERROR(IF(Table1[[#This Row],[Medicare Rate in CR]]&gt;0,"Y","N"),"N")</f>
        <v>N</v>
      </c>
      <c r="O3566" s="166">
        <f>Table1[[#This Row],[Medicare Rate in CR]]*Table1[[#This Row],[SumOfUnits]]*Table1[[#This Row],[Actuarial Factor 06/20/2023]]</f>
        <v>0</v>
      </c>
      <c r="P35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6167.0762098365212</v>
      </c>
      <c r="Q3566" s="166">
        <f>Table1[[#This Row],[Trended Medicare Pricing for all RHCs]]-Table1[[#This Row],[SumOfSFY24 Estimated Payment 5/04/23]]</f>
        <v>1915.3767974362563</v>
      </c>
      <c r="R3566" s="24">
        <f>Table1[[#This Row],[SumOfUnits]]*Table1[[#This Row],[Actuarial Factor 06/20/2023]]</f>
        <v>27.259386535421694</v>
      </c>
      <c r="S3566" s="23"/>
    </row>
    <row r="3567" spans="1:19" x14ac:dyDescent="0.25">
      <c r="A3567" s="192" t="s">
        <v>423</v>
      </c>
      <c r="B3567" s="193" t="s">
        <v>424</v>
      </c>
      <c r="C3567" s="192" t="s">
        <v>55</v>
      </c>
      <c r="D3567" s="192" t="s">
        <v>30</v>
      </c>
      <c r="E3567" s="192" t="s">
        <v>61</v>
      </c>
      <c r="F3567" s="194">
        <v>2725.7492531560192</v>
      </c>
      <c r="G3567">
        <v>16</v>
      </c>
      <c r="H3567">
        <v>16</v>
      </c>
      <c r="I3567" s="167">
        <v>2476.7417496805642</v>
      </c>
      <c r="J3567" s="22">
        <v>0.90864621784738975</v>
      </c>
      <c r="K3567" s="22" t="s">
        <v>425</v>
      </c>
      <c r="L3567" s="22" t="s">
        <v>58</v>
      </c>
      <c r="M35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67" s="24" t="str">
        <f>IFERROR(IF(Table1[[#This Row],[Medicare Rate in CR]]&gt;0,"Y","N"),"N")</f>
        <v>N</v>
      </c>
      <c r="O3567" s="166">
        <f>Table1[[#This Row],[Medicare Rate in CR]]*Table1[[#This Row],[SumOfUnits]]*Table1[[#This Row],[Actuarial Factor 06/20/2023]]</f>
        <v>0</v>
      </c>
      <c r="P35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3592.5058760776606</v>
      </c>
      <c r="Q3567" s="166">
        <f>Table1[[#This Row],[Trended Medicare Pricing for all RHCs]]-Table1[[#This Row],[SumOfSFY24 Estimated Payment 5/04/23]]</f>
        <v>1115.7641263970963</v>
      </c>
      <c r="R3567" s="24">
        <f>Table1[[#This Row],[SumOfUnits]]*Table1[[#This Row],[Actuarial Factor 06/20/2023]]</f>
        <v>14.538339485558236</v>
      </c>
      <c r="S3567" s="23"/>
    </row>
    <row r="3568" spans="1:19" x14ac:dyDescent="0.25">
      <c r="A3568" s="192" t="s">
        <v>423</v>
      </c>
      <c r="B3568" s="193" t="s">
        <v>424</v>
      </c>
      <c r="C3568" s="192" t="s">
        <v>55</v>
      </c>
      <c r="D3568" s="192" t="s">
        <v>30</v>
      </c>
      <c r="E3568" s="192" t="s">
        <v>62</v>
      </c>
      <c r="F3568" s="194">
        <v>20533.66932254019</v>
      </c>
      <c r="G3568">
        <v>119</v>
      </c>
      <c r="H3568">
        <v>119</v>
      </c>
      <c r="I3568" s="167">
        <v>21533.903096076869</v>
      </c>
      <c r="J3568" s="22">
        <v>1.0487118866981413</v>
      </c>
      <c r="K3568" s="22" t="s">
        <v>425</v>
      </c>
      <c r="L3568" s="22" t="s">
        <v>58</v>
      </c>
      <c r="M35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68" s="24" t="str">
        <f>IFERROR(IF(Table1[[#This Row],[Medicare Rate in CR]]&gt;0,"Y","N"),"N")</f>
        <v>N</v>
      </c>
      <c r="O3568" s="166">
        <f>Table1[[#This Row],[Medicare Rate in CR]]*Table1[[#This Row],[SumOfUnits]]*Table1[[#This Row],[Actuarial Factor 06/20/2023]]</f>
        <v>0</v>
      </c>
      <c r="P35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31234.856608494047</v>
      </c>
      <c r="Q3568" s="166">
        <f>Table1[[#This Row],[Trended Medicare Pricing for all RHCs]]-Table1[[#This Row],[SumOfSFY24 Estimated Payment 5/04/23]]</f>
        <v>9700.953512417178</v>
      </c>
      <c r="R3568" s="24">
        <f>Table1[[#This Row],[SumOfUnits]]*Table1[[#This Row],[Actuarial Factor 06/20/2023]]</f>
        <v>124.79671451707881</v>
      </c>
      <c r="S3568" s="23"/>
    </row>
    <row r="3569" spans="1:19" x14ac:dyDescent="0.25">
      <c r="A3569" s="192" t="s">
        <v>423</v>
      </c>
      <c r="B3569" s="193" t="s">
        <v>424</v>
      </c>
      <c r="C3569" s="192" t="s">
        <v>55</v>
      </c>
      <c r="D3569" s="192" t="s">
        <v>30</v>
      </c>
      <c r="E3569" s="192" t="s">
        <v>63</v>
      </c>
      <c r="F3569" s="194">
        <v>2094.2634865568079</v>
      </c>
      <c r="G3569">
        <v>12</v>
      </c>
      <c r="H3569">
        <v>12</v>
      </c>
      <c r="I3569" s="167">
        <v>2099.8037646638977</v>
      </c>
      <c r="J3569" s="22">
        <v>1.0026454541859957</v>
      </c>
      <c r="K3569" s="22" t="s">
        <v>425</v>
      </c>
      <c r="L3569" s="22" t="s">
        <v>58</v>
      </c>
      <c r="M35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69" s="24" t="str">
        <f>IFERROR(IF(Table1[[#This Row],[Medicare Rate in CR]]&gt;0,"Y","N"),"N")</f>
        <v>N</v>
      </c>
      <c r="O3569" s="166">
        <f>Table1[[#This Row],[Medicare Rate in CR]]*Table1[[#This Row],[SumOfUnits]]*Table1[[#This Row],[Actuarial Factor 06/20/2023]]</f>
        <v>0</v>
      </c>
      <c r="P35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3045.7585511844222</v>
      </c>
      <c r="Q3569" s="166">
        <f>Table1[[#This Row],[Trended Medicare Pricing for all RHCs]]-Table1[[#This Row],[SumOfSFY24 Estimated Payment 5/04/23]]</f>
        <v>945.95478652052452</v>
      </c>
      <c r="R3569" s="24">
        <f>Table1[[#This Row],[SumOfUnits]]*Table1[[#This Row],[Actuarial Factor 06/20/2023]]</f>
        <v>12.031745450231949</v>
      </c>
      <c r="S3569" s="23"/>
    </row>
    <row r="3570" spans="1:19" x14ac:dyDescent="0.25">
      <c r="A3570" s="192" t="s">
        <v>423</v>
      </c>
      <c r="B3570" s="193" t="s">
        <v>424</v>
      </c>
      <c r="C3570" s="192" t="s">
        <v>55</v>
      </c>
      <c r="D3570" s="192" t="s">
        <v>30</v>
      </c>
      <c r="E3570" s="192" t="s">
        <v>64</v>
      </c>
      <c r="F3570" s="194">
        <v>7548.3183964536993</v>
      </c>
      <c r="G3570">
        <v>43</v>
      </c>
      <c r="H3570">
        <v>43</v>
      </c>
      <c r="I3570" s="167">
        <v>7400.3664675966138</v>
      </c>
      <c r="J3570" s="22">
        <v>0.98039935240058296</v>
      </c>
      <c r="K3570" s="22" t="s">
        <v>425</v>
      </c>
      <c r="L3570" s="22" t="s">
        <v>58</v>
      </c>
      <c r="M35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70" s="24" t="str">
        <f>IFERROR(IF(Table1[[#This Row],[Medicare Rate in CR]]&gt;0,"Y","N"),"N")</f>
        <v>N</v>
      </c>
      <c r="O3570" s="166">
        <f>Table1[[#This Row],[Medicare Rate in CR]]*Table1[[#This Row],[SumOfUnits]]*Table1[[#This Row],[Actuarial Factor 06/20/2023]]</f>
        <v>0</v>
      </c>
      <c r="P35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10734.207562576035</v>
      </c>
      <c r="Q3570" s="166">
        <f>Table1[[#This Row],[Trended Medicare Pricing for all RHCs]]-Table1[[#This Row],[SumOfSFY24 Estimated Payment 5/04/23]]</f>
        <v>3333.8410949794215</v>
      </c>
      <c r="R3570" s="24">
        <f>Table1[[#This Row],[SumOfUnits]]*Table1[[#This Row],[Actuarial Factor 06/20/2023]]</f>
        <v>42.157172153225069</v>
      </c>
      <c r="S3570" s="23"/>
    </row>
    <row r="3571" spans="1:19" x14ac:dyDescent="0.25">
      <c r="A3571" s="192" t="s">
        <v>423</v>
      </c>
      <c r="B3571" s="193" t="s">
        <v>424</v>
      </c>
      <c r="C3571" s="192" t="s">
        <v>55</v>
      </c>
      <c r="D3571" s="192" t="s">
        <v>30</v>
      </c>
      <c r="E3571" s="192" t="s">
        <v>77</v>
      </c>
      <c r="F3571" s="194">
        <v>519.02283897080088</v>
      </c>
      <c r="G3571">
        <v>3</v>
      </c>
      <c r="H3571">
        <v>3</v>
      </c>
      <c r="I3571" s="167">
        <v>657.44196439772384</v>
      </c>
      <c r="J3571" s="22">
        <v>1.2666917812352958</v>
      </c>
      <c r="K3571" s="22" t="s">
        <v>425</v>
      </c>
      <c r="L3571" s="22" t="s">
        <v>58</v>
      </c>
      <c r="M35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71" s="24" t="str">
        <f>IFERROR(IF(Table1[[#This Row],[Medicare Rate in CR]]&gt;0,"Y","N"),"N")</f>
        <v>N</v>
      </c>
      <c r="O3571" s="166">
        <f>Table1[[#This Row],[Medicare Rate in CR]]*Table1[[#This Row],[SumOfUnits]]*Table1[[#This Row],[Actuarial Factor 06/20/2023]]</f>
        <v>0</v>
      </c>
      <c r="P35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953.61743733818139</v>
      </c>
      <c r="Q3571" s="166">
        <f>Table1[[#This Row],[Trended Medicare Pricing for all RHCs]]-Table1[[#This Row],[SumOfSFY24 Estimated Payment 5/04/23]]</f>
        <v>296.17547294045755</v>
      </c>
      <c r="R3571" s="24">
        <f>Table1[[#This Row],[SumOfUnits]]*Table1[[#This Row],[Actuarial Factor 06/20/2023]]</f>
        <v>3.8000753437058874</v>
      </c>
      <c r="S3571" s="23"/>
    </row>
    <row r="3572" spans="1:19" x14ac:dyDescent="0.25">
      <c r="A3572" s="192" t="s">
        <v>423</v>
      </c>
      <c r="B3572" s="193" t="s">
        <v>424</v>
      </c>
      <c r="C3572" s="192" t="s">
        <v>55</v>
      </c>
      <c r="D3572" s="192" t="s">
        <v>32</v>
      </c>
      <c r="E3572" s="192" t="s">
        <v>65</v>
      </c>
      <c r="F3572" s="194">
        <v>1744.6082682856322</v>
      </c>
      <c r="G3572">
        <v>10</v>
      </c>
      <c r="H3572">
        <v>10</v>
      </c>
      <c r="I3572" s="167">
        <v>2165.8694256914587</v>
      </c>
      <c r="J3572" s="22">
        <v>1.241464611319185</v>
      </c>
      <c r="K3572" s="22" t="s">
        <v>425</v>
      </c>
      <c r="L3572" s="22" t="s">
        <v>58</v>
      </c>
      <c r="M35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72" s="24" t="str">
        <f>IFERROR(IF(Table1[[#This Row],[Medicare Rate in CR]]&gt;0,"Y","N"),"N")</f>
        <v>N</v>
      </c>
      <c r="O3572" s="166">
        <f>Table1[[#This Row],[Medicare Rate in CR]]*Table1[[#This Row],[SumOfUnits]]*Table1[[#This Row],[Actuarial Factor 06/20/2023]]</f>
        <v>0</v>
      </c>
      <c r="P35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3141.5865782603491</v>
      </c>
      <c r="Q3572" s="166">
        <f>Table1[[#This Row],[Trended Medicare Pricing for all RHCs]]-Table1[[#This Row],[SumOfSFY24 Estimated Payment 5/04/23]]</f>
        <v>975.71715256889047</v>
      </c>
      <c r="R3572" s="24">
        <f>Table1[[#This Row],[SumOfUnits]]*Table1[[#This Row],[Actuarial Factor 06/20/2023]]</f>
        <v>12.41464611319185</v>
      </c>
      <c r="S3572" s="23"/>
    </row>
    <row r="3573" spans="1:19" x14ac:dyDescent="0.25">
      <c r="A3573" s="192" t="s">
        <v>423</v>
      </c>
      <c r="B3573" s="193" t="s">
        <v>424</v>
      </c>
      <c r="C3573" s="192" t="s">
        <v>55</v>
      </c>
      <c r="D3573" s="192" t="s">
        <v>32</v>
      </c>
      <c r="E3573" s="192" t="s">
        <v>66</v>
      </c>
      <c r="F3573" s="194">
        <v>879.57020333429705</v>
      </c>
      <c r="G3573">
        <v>5</v>
      </c>
      <c r="H3573">
        <v>5</v>
      </c>
      <c r="I3573" s="167">
        <v>939.23146157327233</v>
      </c>
      <c r="J3573" s="22">
        <v>1.0678300129004028</v>
      </c>
      <c r="K3573" s="22" t="s">
        <v>425</v>
      </c>
      <c r="L3573" s="22" t="s">
        <v>58</v>
      </c>
      <c r="M35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73" s="24" t="str">
        <f>IFERROR(IF(Table1[[#This Row],[Medicare Rate in CR]]&gt;0,"Y","N"),"N")</f>
        <v>N</v>
      </c>
      <c r="O3573" s="166">
        <f>Table1[[#This Row],[Medicare Rate in CR]]*Table1[[#This Row],[SumOfUnits]]*Table1[[#This Row],[Actuarial Factor 06/20/2023]]</f>
        <v>0</v>
      </c>
      <c r="P35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1362.3521891752237</v>
      </c>
      <c r="Q3573" s="166">
        <f>Table1[[#This Row],[Trended Medicare Pricing for all RHCs]]-Table1[[#This Row],[SumOfSFY24 Estimated Payment 5/04/23]]</f>
        <v>423.12072760195133</v>
      </c>
      <c r="R3573" s="24">
        <f>Table1[[#This Row],[SumOfUnits]]*Table1[[#This Row],[Actuarial Factor 06/20/2023]]</f>
        <v>5.3391500645020145</v>
      </c>
      <c r="S3573" s="23"/>
    </row>
    <row r="3574" spans="1:19" x14ac:dyDescent="0.25">
      <c r="A3574" s="192" t="s">
        <v>423</v>
      </c>
      <c r="B3574" s="193" t="s">
        <v>424</v>
      </c>
      <c r="C3574" s="192" t="s">
        <v>55</v>
      </c>
      <c r="D3574" s="192" t="s">
        <v>31</v>
      </c>
      <c r="E3574" s="192" t="s">
        <v>68</v>
      </c>
      <c r="F3574" s="194">
        <v>1924.8819504673804</v>
      </c>
      <c r="G3574">
        <v>11</v>
      </c>
      <c r="H3574">
        <v>11</v>
      </c>
      <c r="I3574" s="167">
        <v>2074.7472431223323</v>
      </c>
      <c r="J3574" s="22">
        <v>1.0778568746091484</v>
      </c>
      <c r="K3574" s="22" t="s">
        <v>425</v>
      </c>
      <c r="L3574" s="22" t="s">
        <v>58</v>
      </c>
      <c r="M35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74" s="24" t="str">
        <f>IFERROR(IF(Table1[[#This Row],[Medicare Rate in CR]]&gt;0,"Y","N"),"N")</f>
        <v>N</v>
      </c>
      <c r="O3574" s="166">
        <f>Table1[[#This Row],[Medicare Rate in CR]]*Table1[[#This Row],[SumOfUnits]]*Table1[[#This Row],[Actuarial Factor 06/20/2023]]</f>
        <v>0</v>
      </c>
      <c r="P35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3009.4141479442578</v>
      </c>
      <c r="Q3574" s="166">
        <f>Table1[[#This Row],[Trended Medicare Pricing for all RHCs]]-Table1[[#This Row],[SumOfSFY24 Estimated Payment 5/04/23]]</f>
        <v>934.66690482192553</v>
      </c>
      <c r="R3574" s="24">
        <f>Table1[[#This Row],[SumOfUnits]]*Table1[[#This Row],[Actuarial Factor 06/20/2023]]</f>
        <v>11.856425620700632</v>
      </c>
      <c r="S3574" s="23"/>
    </row>
    <row r="3575" spans="1:19" x14ac:dyDescent="0.25">
      <c r="A3575" s="192" t="s">
        <v>423</v>
      </c>
      <c r="B3575" s="193" t="s">
        <v>424</v>
      </c>
      <c r="C3575" s="192" t="s">
        <v>55</v>
      </c>
      <c r="D3575" s="192" t="s">
        <v>31</v>
      </c>
      <c r="E3575" s="192" t="s">
        <v>69</v>
      </c>
      <c r="F3575" s="194">
        <v>5248.3569432398572</v>
      </c>
      <c r="G3575">
        <v>30</v>
      </c>
      <c r="H3575">
        <v>30</v>
      </c>
      <c r="I3575" s="167">
        <v>5497.3803600236452</v>
      </c>
      <c r="J3575" s="22">
        <v>1.0474478812087167</v>
      </c>
      <c r="K3575" s="22" t="s">
        <v>425</v>
      </c>
      <c r="L3575" s="22" t="s">
        <v>58</v>
      </c>
      <c r="M35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575" s="24" t="str">
        <f>IFERROR(IF(Table1[[#This Row],[Medicare Rate in CR]]&gt;0,"Y","N"),"N")</f>
        <v>N</v>
      </c>
      <c r="O3575" s="166">
        <f>Table1[[#This Row],[Medicare Rate in CR]]*Table1[[#This Row],[SumOfUnits]]*Table1[[#This Row],[Actuarial Factor 06/20/2023]]</f>
        <v>0</v>
      </c>
      <c r="P35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7973.9323847413771</v>
      </c>
      <c r="Q3575" s="166">
        <f>Table1[[#This Row],[Trended Medicare Pricing for all RHCs]]-Table1[[#This Row],[SumOfSFY24 Estimated Payment 5/04/23]]</f>
        <v>2476.5520247177319</v>
      </c>
      <c r="R3575" s="24">
        <f>Table1[[#This Row],[SumOfUnits]]*Table1[[#This Row],[Actuarial Factor 06/20/2023]]</f>
        <v>31.4234364362615</v>
      </c>
      <c r="S3575" s="23"/>
    </row>
    <row r="3576" spans="1:19" x14ac:dyDescent="0.25">
      <c r="A3576" s="192" t="s">
        <v>426</v>
      </c>
      <c r="B3576" s="193" t="s">
        <v>322</v>
      </c>
      <c r="C3576" s="192" t="s">
        <v>88</v>
      </c>
      <c r="D3576" s="192" t="s">
        <v>30</v>
      </c>
      <c r="E3576" s="192" t="s">
        <v>59</v>
      </c>
      <c r="F3576" s="194">
        <v>1768.4687289197259</v>
      </c>
      <c r="G3576">
        <v>12</v>
      </c>
      <c r="H3576">
        <v>12</v>
      </c>
      <c r="I3576" s="167">
        <v>1563.3505361956172</v>
      </c>
      <c r="J3576" s="22">
        <v>0.88401367274986775</v>
      </c>
      <c r="K3576" s="22" t="s">
        <v>427</v>
      </c>
      <c r="L3576" s="22" t="s">
        <v>58</v>
      </c>
      <c r="M3576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76" s="24" t="str">
        <f>IFERROR(IF(Table1[[#This Row],[Medicare Rate in CR]]&gt;0,"Y","N"),"N")</f>
        <v>Y</v>
      </c>
      <c r="O3576" s="166">
        <f>Table1[[#This Row],[Medicare Rate in CR]]*Table1[[#This Row],[SumOfUnits]]*Table1[[#This Row],[Actuarial Factor 06/20/2023]]</f>
        <v>2113.888854826394</v>
      </c>
      <c r="P35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2113.888854826394</v>
      </c>
      <c r="Q3576" s="166">
        <f>Table1[[#This Row],[Trended Medicare Pricing for all RHCs]]-Table1[[#This Row],[SumOfSFY24 Estimated Payment 5/04/23]]</f>
        <v>550.53831863077676</v>
      </c>
      <c r="R3576" s="24">
        <f>Table1[[#This Row],[SumOfUnits]]*Table1[[#This Row],[Actuarial Factor 06/20/2023]]</f>
        <v>10.608164072998413</v>
      </c>
      <c r="S3576" s="23"/>
    </row>
    <row r="3577" spans="1:19" x14ac:dyDescent="0.25">
      <c r="A3577" s="192" t="s">
        <v>426</v>
      </c>
      <c r="B3577" s="193" t="s">
        <v>322</v>
      </c>
      <c r="C3577" s="192" t="s">
        <v>88</v>
      </c>
      <c r="D3577" s="192" t="s">
        <v>30</v>
      </c>
      <c r="E3577" s="192" t="s">
        <v>60</v>
      </c>
      <c r="F3577" s="194">
        <v>2624.4579358195997</v>
      </c>
      <c r="G3577">
        <v>17</v>
      </c>
      <c r="H3577">
        <v>17</v>
      </c>
      <c r="I3577" s="167">
        <v>1993.2044111860268</v>
      </c>
      <c r="J3577" s="22">
        <v>0.75947279778502652</v>
      </c>
      <c r="K3577" s="22" t="s">
        <v>427</v>
      </c>
      <c r="L3577" s="22" t="s">
        <v>58</v>
      </c>
      <c r="M3577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77" s="24" t="str">
        <f>IFERROR(IF(Table1[[#This Row],[Medicare Rate in CR]]&gt;0,"Y","N"),"N")</f>
        <v>Y</v>
      </c>
      <c r="O3577" s="166">
        <f>Table1[[#This Row],[Medicare Rate in CR]]*Table1[[#This Row],[SumOfUnits]]*Table1[[#This Row],[Actuarial Factor 06/20/2023]]</f>
        <v>2572.782455048578</v>
      </c>
      <c r="P35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2572.782455048578</v>
      </c>
      <c r="Q3577" s="166">
        <f>Table1[[#This Row],[Trended Medicare Pricing for all RHCs]]-Table1[[#This Row],[SumOfSFY24 Estimated Payment 5/04/23]]</f>
        <v>579.57804386255111</v>
      </c>
      <c r="R3577" s="24">
        <f>Table1[[#This Row],[SumOfUnits]]*Table1[[#This Row],[Actuarial Factor 06/20/2023]]</f>
        <v>12.911037562345451</v>
      </c>
      <c r="S3577" s="23"/>
    </row>
    <row r="3578" spans="1:19" x14ac:dyDescent="0.25">
      <c r="A3578" s="192" t="s">
        <v>426</v>
      </c>
      <c r="B3578" s="193" t="s">
        <v>322</v>
      </c>
      <c r="C3578" s="192" t="s">
        <v>88</v>
      </c>
      <c r="D3578" s="192" t="s">
        <v>30</v>
      </c>
      <c r="E3578" s="192" t="s">
        <v>62</v>
      </c>
      <c r="F3578" s="194">
        <v>461.00992579743661</v>
      </c>
      <c r="G3578">
        <v>3</v>
      </c>
      <c r="H3578">
        <v>3</v>
      </c>
      <c r="I3578" s="167">
        <v>458.33895047709092</v>
      </c>
      <c r="J3578" s="22">
        <v>0.99420625203302171</v>
      </c>
      <c r="K3578" s="22" t="s">
        <v>427</v>
      </c>
      <c r="L3578" s="22" t="s">
        <v>58</v>
      </c>
      <c r="M3578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78" s="24" t="str">
        <f>IFERROR(IF(Table1[[#This Row],[Medicare Rate in CR]]&gt;0,"Y","N"),"N")</f>
        <v>Y</v>
      </c>
      <c r="O3578" s="166">
        <f>Table1[[#This Row],[Medicare Rate in CR]]*Table1[[#This Row],[SumOfUnits]]*Table1[[#This Row],[Actuarial Factor 06/20/2023]]</f>
        <v>594.34643952786075</v>
      </c>
      <c r="P35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594.34643952786075</v>
      </c>
      <c r="Q3578" s="166">
        <f>Table1[[#This Row],[Trended Medicare Pricing for all RHCs]]-Table1[[#This Row],[SumOfSFY24 Estimated Payment 5/04/23]]</f>
        <v>136.00748905076983</v>
      </c>
      <c r="R3578" s="24">
        <f>Table1[[#This Row],[SumOfUnits]]*Table1[[#This Row],[Actuarial Factor 06/20/2023]]</f>
        <v>2.9826187560990651</v>
      </c>
      <c r="S3578" s="23"/>
    </row>
    <row r="3579" spans="1:19" x14ac:dyDescent="0.25">
      <c r="A3579" s="192" t="s">
        <v>426</v>
      </c>
      <c r="B3579" s="193" t="s">
        <v>322</v>
      </c>
      <c r="C3579" s="192" t="s">
        <v>88</v>
      </c>
      <c r="D3579" s="192" t="s">
        <v>30</v>
      </c>
      <c r="E3579" s="192" t="s">
        <v>63</v>
      </c>
      <c r="F3579" s="194">
        <v>2774.5783945263547</v>
      </c>
      <c r="G3579">
        <v>18</v>
      </c>
      <c r="H3579">
        <v>18</v>
      </c>
      <c r="I3579" s="167">
        <v>2564.9765300892645</v>
      </c>
      <c r="J3579" s="22">
        <v>0.92445631925535443</v>
      </c>
      <c r="K3579" s="22" t="s">
        <v>427</v>
      </c>
      <c r="L3579" s="22" t="s">
        <v>58</v>
      </c>
      <c r="M3579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79" s="24" t="str">
        <f>IFERROR(IF(Table1[[#This Row],[Medicare Rate in CR]]&gt;0,"Y","N"),"N")</f>
        <v>Y</v>
      </c>
      <c r="O3579" s="166">
        <f>Table1[[#This Row],[Medicare Rate in CR]]*Table1[[#This Row],[SumOfUnits]]*Table1[[#This Row],[Actuarial Factor 06/20/2023]]</f>
        <v>3315.8953932842605</v>
      </c>
      <c r="P35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3315.8953932842605</v>
      </c>
      <c r="Q3579" s="166">
        <f>Table1[[#This Row],[Trended Medicare Pricing for all RHCs]]-Table1[[#This Row],[SumOfSFY24 Estimated Payment 5/04/23]]</f>
        <v>750.91886319499599</v>
      </c>
      <c r="R3579" s="24">
        <f>Table1[[#This Row],[SumOfUnits]]*Table1[[#This Row],[Actuarial Factor 06/20/2023]]</f>
        <v>16.64021374659638</v>
      </c>
      <c r="S3579" s="23"/>
    </row>
    <row r="3580" spans="1:19" x14ac:dyDescent="0.25">
      <c r="A3580" s="192" t="s">
        <v>426</v>
      </c>
      <c r="B3580" s="193" t="s">
        <v>322</v>
      </c>
      <c r="C3580" s="192" t="s">
        <v>88</v>
      </c>
      <c r="D3580" s="192" t="s">
        <v>30</v>
      </c>
      <c r="E3580" s="192" t="s">
        <v>64</v>
      </c>
      <c r="F3580" s="194">
        <v>308.75975715524714</v>
      </c>
      <c r="G3580">
        <v>2</v>
      </c>
      <c r="H3580">
        <v>2</v>
      </c>
      <c r="I3580" s="167">
        <v>289.70399222423032</v>
      </c>
      <c r="J3580" s="22">
        <v>0.93828287369252128</v>
      </c>
      <c r="K3580" s="22" t="s">
        <v>427</v>
      </c>
      <c r="L3580" s="22" t="s">
        <v>58</v>
      </c>
      <c r="M3580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80" s="24" t="str">
        <f>IFERROR(IF(Table1[[#This Row],[Medicare Rate in CR]]&gt;0,"Y","N"),"N")</f>
        <v>Y</v>
      </c>
      <c r="O3580" s="166">
        <f>Table1[[#This Row],[Medicare Rate in CR]]*Table1[[#This Row],[SumOfUnits]]*Table1[[#This Row],[Actuarial Factor 06/20/2023]]</f>
        <v>373.94325648141745</v>
      </c>
      <c r="P35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373.94325648141745</v>
      </c>
      <c r="Q3580" s="166">
        <f>Table1[[#This Row],[Trended Medicare Pricing for all RHCs]]-Table1[[#This Row],[SumOfSFY24 Estimated Payment 5/04/23]]</f>
        <v>84.239264257187131</v>
      </c>
      <c r="R3580" s="24">
        <f>Table1[[#This Row],[SumOfUnits]]*Table1[[#This Row],[Actuarial Factor 06/20/2023]]</f>
        <v>1.8765657473850426</v>
      </c>
      <c r="S3580" s="23"/>
    </row>
    <row r="3581" spans="1:19" x14ac:dyDescent="0.25">
      <c r="A3581" s="192" t="s">
        <v>426</v>
      </c>
      <c r="B3581" s="193" t="s">
        <v>322</v>
      </c>
      <c r="C3581" s="192" t="s">
        <v>88</v>
      </c>
      <c r="D3581" s="192" t="s">
        <v>30</v>
      </c>
      <c r="E3581" s="192" t="s">
        <v>77</v>
      </c>
      <c r="F3581" s="194">
        <v>889.90074202563346</v>
      </c>
      <c r="G3581">
        <v>6</v>
      </c>
      <c r="H3581">
        <v>6</v>
      </c>
      <c r="I3581" s="167">
        <v>1262.2951545895012</v>
      </c>
      <c r="J3581" s="22">
        <v>1.4184673581867189</v>
      </c>
      <c r="K3581" s="22" t="s">
        <v>427</v>
      </c>
      <c r="L3581" s="22" t="s">
        <v>58</v>
      </c>
      <c r="M3581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81" s="24" t="str">
        <f>IFERROR(IF(Table1[[#This Row],[Medicare Rate in CR]]&gt;0,"Y","N"),"N")</f>
        <v>Y</v>
      </c>
      <c r="O3581" s="166">
        <f>Table1[[#This Row],[Medicare Rate in CR]]*Table1[[#This Row],[SumOfUnits]]*Table1[[#This Row],[Actuarial Factor 06/20/2023]]</f>
        <v>1695.9479427952049</v>
      </c>
      <c r="P35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1695.9479427952049</v>
      </c>
      <c r="Q3581" s="166">
        <f>Table1[[#This Row],[Trended Medicare Pricing for all RHCs]]-Table1[[#This Row],[SumOfSFY24 Estimated Payment 5/04/23]]</f>
        <v>433.6527882057037</v>
      </c>
      <c r="R3581" s="24">
        <f>Table1[[#This Row],[SumOfUnits]]*Table1[[#This Row],[Actuarial Factor 06/20/2023]]</f>
        <v>8.5108041491203128</v>
      </c>
      <c r="S3581" s="23"/>
    </row>
    <row r="3582" spans="1:19" x14ac:dyDescent="0.25">
      <c r="A3582" s="192" t="s">
        <v>426</v>
      </c>
      <c r="B3582" s="193" t="s">
        <v>322</v>
      </c>
      <c r="C3582" s="192" t="s">
        <v>75</v>
      </c>
      <c r="D3582" s="192" t="s">
        <v>30</v>
      </c>
      <c r="E3582" s="192" t="s">
        <v>59</v>
      </c>
      <c r="F3582" s="194">
        <v>154.37987857762357</v>
      </c>
      <c r="G3582">
        <v>1</v>
      </c>
      <c r="H3582">
        <v>1</v>
      </c>
      <c r="I3582" s="167">
        <v>156.60027707867806</v>
      </c>
      <c r="J3582" s="22">
        <v>1.0143826936613249</v>
      </c>
      <c r="K3582" s="22" t="s">
        <v>427</v>
      </c>
      <c r="L3582" s="22" t="s">
        <v>58</v>
      </c>
      <c r="M3582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82" s="24" t="str">
        <f>IFERROR(IF(Table1[[#This Row],[Medicare Rate in CR]]&gt;0,"Y","N"),"N")</f>
        <v>Y</v>
      </c>
      <c r="O3582" s="166">
        <f>Table1[[#This Row],[Medicare Rate in CR]]*Table1[[#This Row],[SumOfUnits]]*Table1[[#This Row],[Actuarial Factor 06/20/2023]]</f>
        <v>202.13603936589223</v>
      </c>
      <c r="P35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202.13603936589223</v>
      </c>
      <c r="Q3582" s="166">
        <f>Table1[[#This Row],[Trended Medicare Pricing for all RHCs]]-Table1[[#This Row],[SumOfSFY24 Estimated Payment 5/04/23]]</f>
        <v>45.535762287214169</v>
      </c>
      <c r="R3582" s="24">
        <f>Table1[[#This Row],[SumOfUnits]]*Table1[[#This Row],[Actuarial Factor 06/20/2023]]</f>
        <v>1.0143826936613249</v>
      </c>
      <c r="S3582" s="23"/>
    </row>
    <row r="3583" spans="1:19" x14ac:dyDescent="0.25">
      <c r="A3583" s="192" t="s">
        <v>426</v>
      </c>
      <c r="B3583" s="193" t="s">
        <v>322</v>
      </c>
      <c r="C3583" s="192" t="s">
        <v>75</v>
      </c>
      <c r="D3583" s="192" t="s">
        <v>30</v>
      </c>
      <c r="E3583" s="192" t="s">
        <v>60</v>
      </c>
      <c r="F3583" s="194">
        <v>306.63004721981304</v>
      </c>
      <c r="G3583">
        <v>2</v>
      </c>
      <c r="H3583">
        <v>2</v>
      </c>
      <c r="I3583" s="167">
        <v>267.65492590089332</v>
      </c>
      <c r="J3583" s="22">
        <v>0.87289203497079426</v>
      </c>
      <c r="K3583" s="22" t="s">
        <v>427</v>
      </c>
      <c r="L3583" s="22" t="s">
        <v>58</v>
      </c>
      <c r="M3583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83" s="24" t="str">
        <f>IFERROR(IF(Table1[[#This Row],[Medicare Rate in CR]]&gt;0,"Y","N"),"N")</f>
        <v>Y</v>
      </c>
      <c r="O3583" s="166">
        <f>Table1[[#This Row],[Medicare Rate in CR]]*Table1[[#This Row],[SumOfUnits]]*Table1[[#This Row],[Actuarial Factor 06/20/2023]]</f>
        <v>347.88239161726034</v>
      </c>
      <c r="P35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347.88239161726034</v>
      </c>
      <c r="Q3583" s="166">
        <f>Table1[[#This Row],[Trended Medicare Pricing for all RHCs]]-Table1[[#This Row],[SumOfSFY24 Estimated Payment 5/04/23]]</f>
        <v>80.227465716367021</v>
      </c>
      <c r="R3583" s="24">
        <f>Table1[[#This Row],[SumOfUnits]]*Table1[[#This Row],[Actuarial Factor 06/20/2023]]</f>
        <v>1.7457840699415885</v>
      </c>
      <c r="S3583" s="23"/>
    </row>
    <row r="3584" spans="1:19" x14ac:dyDescent="0.25">
      <c r="A3584" s="192" t="s">
        <v>426</v>
      </c>
      <c r="B3584" s="193" t="s">
        <v>322</v>
      </c>
      <c r="C3584" s="192" t="s">
        <v>75</v>
      </c>
      <c r="D3584" s="192" t="s">
        <v>30</v>
      </c>
      <c r="E3584" s="192" t="s">
        <v>61</v>
      </c>
      <c r="F3584" s="194">
        <v>926.27927146574143</v>
      </c>
      <c r="G3584">
        <v>6</v>
      </c>
      <c r="H3584">
        <v>6</v>
      </c>
      <c r="I3584" s="167">
        <v>808.54179822099582</v>
      </c>
      <c r="J3584" s="22">
        <v>0.87289203497079426</v>
      </c>
      <c r="K3584" s="22" t="s">
        <v>427</v>
      </c>
      <c r="L3584" s="22" t="s">
        <v>58</v>
      </c>
      <c r="M3584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84" s="24" t="str">
        <f>IFERROR(IF(Table1[[#This Row],[Medicare Rate in CR]]&gt;0,"Y","N"),"N")</f>
        <v>Y</v>
      </c>
      <c r="O3584" s="166">
        <f>Table1[[#This Row],[Medicare Rate in CR]]*Table1[[#This Row],[SumOfUnits]]*Table1[[#This Row],[Actuarial Factor 06/20/2023]]</f>
        <v>1043.6471748517811</v>
      </c>
      <c r="P35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1043.6471748517811</v>
      </c>
      <c r="Q3584" s="166">
        <f>Table1[[#This Row],[Trended Medicare Pricing for all RHCs]]-Table1[[#This Row],[SumOfSFY24 Estimated Payment 5/04/23]]</f>
        <v>235.10537663078526</v>
      </c>
      <c r="R3584" s="24">
        <f>Table1[[#This Row],[SumOfUnits]]*Table1[[#This Row],[Actuarial Factor 06/20/2023]]</f>
        <v>5.2373522098247651</v>
      </c>
      <c r="S3584" s="23"/>
    </row>
    <row r="3585" spans="1:19" x14ac:dyDescent="0.25">
      <c r="A3585" s="192" t="s">
        <v>426</v>
      </c>
      <c r="B3585" s="193" t="s">
        <v>322</v>
      </c>
      <c r="C3585" s="192" t="s">
        <v>75</v>
      </c>
      <c r="D3585" s="192" t="s">
        <v>30</v>
      </c>
      <c r="E3585" s="192" t="s">
        <v>62</v>
      </c>
      <c r="F3585" s="194">
        <v>926.27927146574143</v>
      </c>
      <c r="G3585">
        <v>6</v>
      </c>
      <c r="H3585">
        <v>6</v>
      </c>
      <c r="I3585" s="167">
        <v>949.77494907298581</v>
      </c>
      <c r="J3585" s="22">
        <v>1.0253656519486449</v>
      </c>
      <c r="K3585" s="22" t="s">
        <v>427</v>
      </c>
      <c r="L3585" s="22" t="s">
        <v>58</v>
      </c>
      <c r="M3585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85" s="24" t="str">
        <f>IFERROR(IF(Table1[[#This Row],[Medicare Rate in CR]]&gt;0,"Y","N"),"N")</f>
        <v>Y</v>
      </c>
      <c r="O3585" s="166">
        <f>Table1[[#This Row],[Medicare Rate in CR]]*Table1[[#This Row],[SumOfUnits]]*Table1[[#This Row],[Actuarial Factor 06/20/2023]]</f>
        <v>1225.9476807828389</v>
      </c>
      <c r="P35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1225.9476807828389</v>
      </c>
      <c r="Q3585" s="166">
        <f>Table1[[#This Row],[Trended Medicare Pricing for all RHCs]]-Table1[[#This Row],[SumOfSFY24 Estimated Payment 5/04/23]]</f>
        <v>276.17273170985311</v>
      </c>
      <c r="R3585" s="24">
        <f>Table1[[#This Row],[SumOfUnits]]*Table1[[#This Row],[Actuarial Factor 06/20/2023]]</f>
        <v>6.1521939116918691</v>
      </c>
      <c r="S3585" s="23"/>
    </row>
    <row r="3586" spans="1:19" x14ac:dyDescent="0.25">
      <c r="A3586" s="192" t="s">
        <v>426</v>
      </c>
      <c r="B3586" s="193" t="s">
        <v>322</v>
      </c>
      <c r="C3586" s="192" t="s">
        <v>75</v>
      </c>
      <c r="D3586" s="192" t="s">
        <v>30</v>
      </c>
      <c r="E3586" s="192" t="s">
        <v>77</v>
      </c>
      <c r="F3586" s="194">
        <v>154.37987857762357</v>
      </c>
      <c r="G3586">
        <v>1</v>
      </c>
      <c r="H3586">
        <v>1</v>
      </c>
      <c r="I3586" s="167">
        <v>201.25283751860334</v>
      </c>
      <c r="J3586" s="22">
        <v>1.3036209081963466</v>
      </c>
      <c r="K3586" s="22" t="s">
        <v>427</v>
      </c>
      <c r="L3586" s="22" t="s">
        <v>58</v>
      </c>
      <c r="M3586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86" s="24" t="str">
        <f>IFERROR(IF(Table1[[#This Row],[Medicare Rate in CR]]&gt;0,"Y","N"),"N")</f>
        <v>Y</v>
      </c>
      <c r="O3586" s="166">
        <f>Table1[[#This Row],[Medicare Rate in CR]]*Table1[[#This Row],[SumOfUnits]]*Table1[[#This Row],[Actuarial Factor 06/20/2023]]</f>
        <v>259.77253837628598</v>
      </c>
      <c r="P35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259.77253837628598</v>
      </c>
      <c r="Q3586" s="166">
        <f>Table1[[#This Row],[Trended Medicare Pricing for all RHCs]]-Table1[[#This Row],[SumOfSFY24 Estimated Payment 5/04/23]]</f>
        <v>58.519700857682636</v>
      </c>
      <c r="R3586" s="24">
        <f>Table1[[#This Row],[SumOfUnits]]*Table1[[#This Row],[Actuarial Factor 06/20/2023]]</f>
        <v>1.3036209081963466</v>
      </c>
      <c r="S3586" s="23"/>
    </row>
    <row r="3587" spans="1:19" x14ac:dyDescent="0.25">
      <c r="A3587" s="192" t="s">
        <v>426</v>
      </c>
      <c r="B3587" s="193" t="s">
        <v>322</v>
      </c>
      <c r="C3587" s="192" t="s">
        <v>75</v>
      </c>
      <c r="D3587" s="192" t="s">
        <v>31</v>
      </c>
      <c r="E3587" s="192" t="s">
        <v>74</v>
      </c>
      <c r="F3587" s="194">
        <v>617.51951431049429</v>
      </c>
      <c r="G3587">
        <v>4</v>
      </c>
      <c r="H3587">
        <v>4</v>
      </c>
      <c r="I3587" s="167">
        <v>731.21385758200745</v>
      </c>
      <c r="J3587" s="22">
        <v>1.1841145755506386</v>
      </c>
      <c r="K3587" s="22" t="s">
        <v>427</v>
      </c>
      <c r="L3587" s="22" t="s">
        <v>58</v>
      </c>
      <c r="M3587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87" s="24" t="str">
        <f>IFERROR(IF(Table1[[#This Row],[Medicare Rate in CR]]&gt;0,"Y","N"),"N")</f>
        <v>Y</v>
      </c>
      <c r="O3587" s="166">
        <f>Table1[[#This Row],[Medicare Rate in CR]]*Table1[[#This Row],[SumOfUnits]]*Table1[[#This Row],[Actuarial Factor 06/20/2023]]</f>
        <v>943.8340458799031</v>
      </c>
      <c r="P35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943.8340458799031</v>
      </c>
      <c r="Q3587" s="166">
        <f>Table1[[#This Row],[Trended Medicare Pricing for all RHCs]]-Table1[[#This Row],[SumOfSFY24 Estimated Payment 5/04/23]]</f>
        <v>212.62018829789565</v>
      </c>
      <c r="R3587" s="24">
        <f>Table1[[#This Row],[SumOfUnits]]*Table1[[#This Row],[Actuarial Factor 06/20/2023]]</f>
        <v>4.7364583022025544</v>
      </c>
      <c r="S3587" s="23"/>
    </row>
    <row r="3588" spans="1:19" x14ac:dyDescent="0.25">
      <c r="A3588" s="192" t="s">
        <v>426</v>
      </c>
      <c r="B3588" s="193" t="s">
        <v>322</v>
      </c>
      <c r="C3588" s="192" t="s">
        <v>75</v>
      </c>
      <c r="D3588" s="192" t="s">
        <v>31</v>
      </c>
      <c r="E3588" s="192" t="s">
        <v>69</v>
      </c>
      <c r="F3588" s="194">
        <v>154.37987857762357</v>
      </c>
      <c r="G3588">
        <v>1</v>
      </c>
      <c r="H3588">
        <v>1</v>
      </c>
      <c r="I3588" s="167">
        <v>172.12473408982228</v>
      </c>
      <c r="J3588" s="22">
        <v>1.1149428000312647</v>
      </c>
      <c r="K3588" s="22" t="s">
        <v>427</v>
      </c>
      <c r="L3588" s="22" t="s">
        <v>58</v>
      </c>
      <c r="M3588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88" s="24" t="str">
        <f>IFERROR(IF(Table1[[#This Row],[Medicare Rate in CR]]&gt;0,"Y","N"),"N")</f>
        <v>Y</v>
      </c>
      <c r="O3588" s="166">
        <f>Table1[[#This Row],[Medicare Rate in CR]]*Table1[[#This Row],[SumOfUnits]]*Table1[[#This Row],[Actuarial Factor 06/20/2023]]</f>
        <v>222.17465176223013</v>
      </c>
      <c r="P35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222.17465176223013</v>
      </c>
      <c r="Q3588" s="166">
        <f>Table1[[#This Row],[Trended Medicare Pricing for all RHCs]]-Table1[[#This Row],[SumOfSFY24 Estimated Payment 5/04/23]]</f>
        <v>50.049917672407844</v>
      </c>
      <c r="R3588" s="24">
        <f>Table1[[#This Row],[SumOfUnits]]*Table1[[#This Row],[Actuarial Factor 06/20/2023]]</f>
        <v>1.1149428000312647</v>
      </c>
      <c r="S3588" s="23"/>
    </row>
    <row r="3589" spans="1:19" x14ac:dyDescent="0.25">
      <c r="A3589" s="192" t="s">
        <v>426</v>
      </c>
      <c r="B3589" s="193" t="s">
        <v>322</v>
      </c>
      <c r="C3589" s="192" t="s">
        <v>95</v>
      </c>
      <c r="D3589" s="192" t="s">
        <v>31</v>
      </c>
      <c r="E3589" s="192" t="s">
        <v>69</v>
      </c>
      <c r="F3589" s="194">
        <v>154.37987857762357</v>
      </c>
      <c r="G3589">
        <v>1</v>
      </c>
      <c r="H3589">
        <v>1</v>
      </c>
      <c r="I3589" s="167">
        <v>170.3629956315969</v>
      </c>
      <c r="J3589" s="22">
        <v>1.1035310896810744</v>
      </c>
      <c r="K3589" s="22" t="s">
        <v>427</v>
      </c>
      <c r="L3589" s="22" t="s">
        <v>58</v>
      </c>
      <c r="M3589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89" s="24" t="str">
        <f>IFERROR(IF(Table1[[#This Row],[Medicare Rate in CR]]&gt;0,"Y","N"),"N")</f>
        <v>Y</v>
      </c>
      <c r="O3589" s="166">
        <f>Table1[[#This Row],[Medicare Rate in CR]]*Table1[[#This Row],[SumOfUnits]]*Table1[[#This Row],[Actuarial Factor 06/20/2023]]</f>
        <v>219.90064024074769</v>
      </c>
      <c r="P35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219.90064024074769</v>
      </c>
      <c r="Q3589" s="166">
        <f>Table1[[#This Row],[Trended Medicare Pricing for all RHCs]]-Table1[[#This Row],[SumOfSFY24 Estimated Payment 5/04/23]]</f>
        <v>49.537644609150789</v>
      </c>
      <c r="R3589" s="24">
        <f>Table1[[#This Row],[SumOfUnits]]*Table1[[#This Row],[Actuarial Factor 06/20/2023]]</f>
        <v>1.1035310896810744</v>
      </c>
      <c r="S3589" s="23"/>
    </row>
    <row r="3590" spans="1:19" x14ac:dyDescent="0.25">
      <c r="A3590" s="192" t="s">
        <v>426</v>
      </c>
      <c r="B3590" s="193" t="s">
        <v>322</v>
      </c>
      <c r="C3590" s="192" t="s">
        <v>78</v>
      </c>
      <c r="D3590" s="192" t="s">
        <v>30</v>
      </c>
      <c r="E3590" s="192" t="s">
        <v>56</v>
      </c>
      <c r="F3590" s="194">
        <v>10009.135588320316</v>
      </c>
      <c r="G3590">
        <v>65</v>
      </c>
      <c r="H3590">
        <v>65</v>
      </c>
      <c r="I3590" s="167">
        <v>10679.478269245881</v>
      </c>
      <c r="J3590" s="22">
        <v>1.0669730842399407</v>
      </c>
      <c r="K3590" s="22" t="s">
        <v>427</v>
      </c>
      <c r="L3590" s="22" t="s">
        <v>58</v>
      </c>
      <c r="M3590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90" s="24" t="str">
        <f>IFERROR(IF(Table1[[#This Row],[Medicare Rate in CR]]&gt;0,"Y","N"),"N")</f>
        <v>Y</v>
      </c>
      <c r="O3590" s="166">
        <f>Table1[[#This Row],[Medicare Rate in CR]]*Table1[[#This Row],[SumOfUnits]]*Table1[[#This Row],[Actuarial Factor 06/20/2023]]</f>
        <v>13820.022222272046</v>
      </c>
      <c r="P35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13820.022222272046</v>
      </c>
      <c r="Q3590" s="166">
        <f>Table1[[#This Row],[Trended Medicare Pricing for all RHCs]]-Table1[[#This Row],[SumOfSFY24 Estimated Payment 5/04/23]]</f>
        <v>3140.5439530261647</v>
      </c>
      <c r="R3590" s="24">
        <f>Table1[[#This Row],[SumOfUnits]]*Table1[[#This Row],[Actuarial Factor 06/20/2023]]</f>
        <v>69.353250475596155</v>
      </c>
      <c r="S3590" s="23"/>
    </row>
    <row r="3591" spans="1:19" x14ac:dyDescent="0.25">
      <c r="A3591" s="192" t="s">
        <v>426</v>
      </c>
      <c r="B3591" s="193" t="s">
        <v>322</v>
      </c>
      <c r="C3591" s="192" t="s">
        <v>78</v>
      </c>
      <c r="D3591" s="192" t="s">
        <v>30</v>
      </c>
      <c r="E3591" s="192" t="s">
        <v>59</v>
      </c>
      <c r="F3591" s="194">
        <v>134292.38700973609</v>
      </c>
      <c r="G3591">
        <v>876</v>
      </c>
      <c r="H3591">
        <v>876</v>
      </c>
      <c r="I3591" s="167">
        <v>125426.69369902999</v>
      </c>
      <c r="J3591" s="22">
        <v>0.93398216006047052</v>
      </c>
      <c r="K3591" s="22" t="s">
        <v>427</v>
      </c>
      <c r="L3591" s="22" t="s">
        <v>58</v>
      </c>
      <c r="M3591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91" s="24" t="str">
        <f>IFERROR(IF(Table1[[#This Row],[Medicare Rate in CR]]&gt;0,"Y","N"),"N")</f>
        <v>Y</v>
      </c>
      <c r="O3591" s="166">
        <f>Table1[[#This Row],[Medicare Rate in CR]]*Table1[[#This Row],[SumOfUnits]]*Table1[[#This Row],[Actuarial Factor 06/20/2023]]</f>
        <v>163036.41153087898</v>
      </c>
      <c r="P35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163036.41153087898</v>
      </c>
      <c r="Q3591" s="166">
        <f>Table1[[#This Row],[Trended Medicare Pricing for all RHCs]]-Table1[[#This Row],[SumOfSFY24 Estimated Payment 5/04/23]]</f>
        <v>37609.71783184899</v>
      </c>
      <c r="R3591" s="24">
        <f>Table1[[#This Row],[SumOfUnits]]*Table1[[#This Row],[Actuarial Factor 06/20/2023]]</f>
        <v>818.16837221297214</v>
      </c>
      <c r="S3591" s="23"/>
    </row>
    <row r="3592" spans="1:19" x14ac:dyDescent="0.25">
      <c r="A3592" s="192" t="s">
        <v>426</v>
      </c>
      <c r="B3592" s="193" t="s">
        <v>322</v>
      </c>
      <c r="C3592" s="192" t="s">
        <v>78</v>
      </c>
      <c r="D3592" s="192" t="s">
        <v>30</v>
      </c>
      <c r="E3592" s="192" t="s">
        <v>60</v>
      </c>
      <c r="F3592" s="194">
        <v>58644.820275609476</v>
      </c>
      <c r="G3592">
        <v>382</v>
      </c>
      <c r="H3592">
        <v>382</v>
      </c>
      <c r="I3592" s="167">
        <v>48061.824178871961</v>
      </c>
      <c r="J3592" s="22">
        <v>0.81954082138880713</v>
      </c>
      <c r="K3592" s="22" t="s">
        <v>427</v>
      </c>
      <c r="L3592" s="22" t="s">
        <v>58</v>
      </c>
      <c r="M3592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92" s="24" t="str">
        <f>IFERROR(IF(Table1[[#This Row],[Medicare Rate in CR]]&gt;0,"Y","N"),"N")</f>
        <v>Y</v>
      </c>
      <c r="O3592" s="166">
        <f>Table1[[#This Row],[Medicare Rate in CR]]*Table1[[#This Row],[SumOfUnits]]*Table1[[#This Row],[Actuarial Factor 06/20/2023]]</f>
        <v>62384.381600652385</v>
      </c>
      <c r="P35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62384.381600652385</v>
      </c>
      <c r="Q3592" s="166">
        <f>Table1[[#This Row],[Trended Medicare Pricing for all RHCs]]-Table1[[#This Row],[SumOfSFY24 Estimated Payment 5/04/23]]</f>
        <v>14322.557421780424</v>
      </c>
      <c r="R3592" s="24">
        <f>Table1[[#This Row],[SumOfUnits]]*Table1[[#This Row],[Actuarial Factor 06/20/2023]]</f>
        <v>313.06459377052431</v>
      </c>
      <c r="S3592" s="23"/>
    </row>
    <row r="3593" spans="1:19" x14ac:dyDescent="0.25">
      <c r="A3593" s="192" t="s">
        <v>426</v>
      </c>
      <c r="B3593" s="193" t="s">
        <v>322</v>
      </c>
      <c r="C3593" s="192" t="s">
        <v>78</v>
      </c>
      <c r="D3593" s="192" t="s">
        <v>30</v>
      </c>
      <c r="E3593" s="192" t="s">
        <v>61</v>
      </c>
      <c r="F3593" s="194">
        <v>20957.858726028702</v>
      </c>
      <c r="G3593">
        <v>136</v>
      </c>
      <c r="H3593">
        <v>136</v>
      </c>
      <c r="I3593" s="167">
        <v>17175.82075488014</v>
      </c>
      <c r="J3593" s="22">
        <v>0.81954082138880713</v>
      </c>
      <c r="K3593" s="22" t="s">
        <v>427</v>
      </c>
      <c r="L3593" s="22" t="s">
        <v>58</v>
      </c>
      <c r="M3593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93" s="24" t="str">
        <f>IFERROR(IF(Table1[[#This Row],[Medicare Rate in CR]]&gt;0,"Y","N"),"N")</f>
        <v>Y</v>
      </c>
      <c r="O3593" s="166">
        <f>Table1[[#This Row],[Medicare Rate in CR]]*Table1[[#This Row],[SumOfUnits]]*Table1[[#This Row],[Actuarial Factor 06/20/2023]]</f>
        <v>22210.146329028074</v>
      </c>
      <c r="P35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22210.146329028074</v>
      </c>
      <c r="Q3593" s="166">
        <f>Table1[[#This Row],[Trended Medicare Pricing for all RHCs]]-Table1[[#This Row],[SumOfSFY24 Estimated Payment 5/04/23]]</f>
        <v>5034.3255741479334</v>
      </c>
      <c r="R3593" s="24">
        <f>Table1[[#This Row],[SumOfUnits]]*Table1[[#This Row],[Actuarial Factor 06/20/2023]]</f>
        <v>111.45755170887777</v>
      </c>
      <c r="S3593" s="23"/>
    </row>
    <row r="3594" spans="1:19" x14ac:dyDescent="0.25">
      <c r="A3594" s="192" t="s">
        <v>426</v>
      </c>
      <c r="B3594" s="193" t="s">
        <v>322</v>
      </c>
      <c r="C3594" s="192" t="s">
        <v>78</v>
      </c>
      <c r="D3594" s="192" t="s">
        <v>30</v>
      </c>
      <c r="E3594" s="192" t="s">
        <v>62</v>
      </c>
      <c r="F3594" s="194">
        <v>163812.34460827275</v>
      </c>
      <c r="G3594">
        <v>1066</v>
      </c>
      <c r="H3594">
        <v>1066</v>
      </c>
      <c r="I3594" s="167">
        <v>155608.83149351727</v>
      </c>
      <c r="J3594" s="22">
        <v>0.94992127648027569</v>
      </c>
      <c r="K3594" s="22" t="s">
        <v>427</v>
      </c>
      <c r="L3594" s="22" t="s">
        <v>58</v>
      </c>
      <c r="M3594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94" s="24" t="str">
        <f>IFERROR(IF(Table1[[#This Row],[Medicare Rate in CR]]&gt;0,"Y","N"),"N")</f>
        <v>Y</v>
      </c>
      <c r="O3594" s="166">
        <f>Table1[[#This Row],[Medicare Rate in CR]]*Table1[[#This Row],[SumOfUnits]]*Table1[[#This Row],[Actuarial Factor 06/20/2023]]</f>
        <v>201784.00640666336</v>
      </c>
      <c r="P35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201784.00640666336</v>
      </c>
      <c r="Q3594" s="166">
        <f>Table1[[#This Row],[Trended Medicare Pricing for all RHCs]]-Table1[[#This Row],[SumOfSFY24 Estimated Payment 5/04/23]]</f>
        <v>46175.174913146097</v>
      </c>
      <c r="R3594" s="24">
        <f>Table1[[#This Row],[SumOfUnits]]*Table1[[#This Row],[Actuarial Factor 06/20/2023]]</f>
        <v>1012.6160807279739</v>
      </c>
      <c r="S3594" s="23"/>
    </row>
    <row r="3595" spans="1:19" x14ac:dyDescent="0.25">
      <c r="A3595" s="192" t="s">
        <v>426</v>
      </c>
      <c r="B3595" s="193" t="s">
        <v>322</v>
      </c>
      <c r="C3595" s="192" t="s">
        <v>78</v>
      </c>
      <c r="D3595" s="192" t="s">
        <v>30</v>
      </c>
      <c r="E3595" s="192" t="s">
        <v>63</v>
      </c>
      <c r="F3595" s="194">
        <v>95112.633709165675</v>
      </c>
      <c r="G3595">
        <v>624</v>
      </c>
      <c r="H3595">
        <v>624</v>
      </c>
      <c r="I3595" s="167">
        <v>89073.516745008121</v>
      </c>
      <c r="J3595" s="22">
        <v>0.93650562781571278</v>
      </c>
      <c r="K3595" s="22" t="s">
        <v>427</v>
      </c>
      <c r="L3595" s="22" t="s">
        <v>58</v>
      </c>
      <c r="M3595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95" s="24" t="str">
        <f>IFERROR(IF(Table1[[#This Row],[Medicare Rate in CR]]&gt;0,"Y","N"),"N")</f>
        <v>Y</v>
      </c>
      <c r="O3595" s="166">
        <f>Table1[[#This Row],[Medicare Rate in CR]]*Table1[[#This Row],[SumOfUnits]]*Table1[[#This Row],[Actuarial Factor 06/20/2023]]</f>
        <v>116449.30530781836</v>
      </c>
      <c r="P35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116449.30530781836</v>
      </c>
      <c r="Q3595" s="166">
        <f>Table1[[#This Row],[Trended Medicare Pricing for all RHCs]]-Table1[[#This Row],[SumOfSFY24 Estimated Payment 5/04/23]]</f>
        <v>27375.788562810238</v>
      </c>
      <c r="R3595" s="24">
        <f>Table1[[#This Row],[SumOfUnits]]*Table1[[#This Row],[Actuarial Factor 06/20/2023]]</f>
        <v>584.37951175700482</v>
      </c>
      <c r="S3595" s="23"/>
    </row>
    <row r="3596" spans="1:19" x14ac:dyDescent="0.25">
      <c r="A3596" s="192" t="s">
        <v>426</v>
      </c>
      <c r="B3596" s="193" t="s">
        <v>322</v>
      </c>
      <c r="C3596" s="192" t="s">
        <v>78</v>
      </c>
      <c r="D3596" s="192" t="s">
        <v>30</v>
      </c>
      <c r="E3596" s="192" t="s">
        <v>64</v>
      </c>
      <c r="F3596" s="194">
        <v>56667.495422569111</v>
      </c>
      <c r="G3596">
        <v>369</v>
      </c>
      <c r="H3596">
        <v>369</v>
      </c>
      <c r="I3596" s="167">
        <v>51476.041969259699</v>
      </c>
      <c r="J3596" s="22">
        <v>0.90838745537284149</v>
      </c>
      <c r="K3596" s="22" t="s">
        <v>427</v>
      </c>
      <c r="L3596" s="22" t="s">
        <v>58</v>
      </c>
      <c r="M3596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96" s="24" t="str">
        <f>IFERROR(IF(Table1[[#This Row],[Medicare Rate in CR]]&gt;0,"Y","N"),"N")</f>
        <v>Y</v>
      </c>
      <c r="O3596" s="166">
        <f>Table1[[#This Row],[Medicare Rate in CR]]*Table1[[#This Row],[SumOfUnits]]*Table1[[#This Row],[Actuarial Factor 06/20/2023]]</f>
        <v>66794.301877661928</v>
      </c>
      <c r="P35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66794.301877661928</v>
      </c>
      <c r="Q3596" s="166">
        <f>Table1[[#This Row],[Trended Medicare Pricing for all RHCs]]-Table1[[#This Row],[SumOfSFY24 Estimated Payment 5/04/23]]</f>
        <v>15318.259908402229</v>
      </c>
      <c r="R3596" s="24">
        <f>Table1[[#This Row],[SumOfUnits]]*Table1[[#This Row],[Actuarial Factor 06/20/2023]]</f>
        <v>335.19497103257851</v>
      </c>
      <c r="S3596" s="23"/>
    </row>
    <row r="3597" spans="1:19" x14ac:dyDescent="0.25">
      <c r="A3597" s="192" t="s">
        <v>426</v>
      </c>
      <c r="B3597" s="193" t="s">
        <v>322</v>
      </c>
      <c r="C3597" s="192" t="s">
        <v>78</v>
      </c>
      <c r="D3597" s="192" t="s">
        <v>30</v>
      </c>
      <c r="E3597" s="192" t="s">
        <v>77</v>
      </c>
      <c r="F3597" s="194">
        <v>76745.533391153978</v>
      </c>
      <c r="G3597">
        <v>499</v>
      </c>
      <c r="H3597">
        <v>499</v>
      </c>
      <c r="I3597" s="167">
        <v>97450.354036894001</v>
      </c>
      <c r="J3597" s="22">
        <v>1.2697853507670918</v>
      </c>
      <c r="K3597" s="22" t="s">
        <v>427</v>
      </c>
      <c r="L3597" s="22" t="s">
        <v>58</v>
      </c>
      <c r="M3597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97" s="24" t="str">
        <f>IFERROR(IF(Table1[[#This Row],[Medicare Rate in CR]]&gt;0,"Y","N"),"N")</f>
        <v>Y</v>
      </c>
      <c r="O3597" s="166">
        <f>Table1[[#This Row],[Medicare Rate in CR]]*Table1[[#This Row],[SumOfUnits]]*Table1[[#This Row],[Actuarial Factor 06/20/2023]]</f>
        <v>126262.03329683184</v>
      </c>
      <c r="P35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126262.03329683184</v>
      </c>
      <c r="Q3597" s="166">
        <f>Table1[[#This Row],[Trended Medicare Pricing for all RHCs]]-Table1[[#This Row],[SumOfSFY24 Estimated Payment 5/04/23]]</f>
        <v>28811.679259937839</v>
      </c>
      <c r="R3597" s="24">
        <f>Table1[[#This Row],[SumOfUnits]]*Table1[[#This Row],[Actuarial Factor 06/20/2023]]</f>
        <v>633.62289003277874</v>
      </c>
      <c r="S3597" s="23"/>
    </row>
    <row r="3598" spans="1:19" x14ac:dyDescent="0.25">
      <c r="A3598" s="192" t="s">
        <v>426</v>
      </c>
      <c r="B3598" s="193" t="s">
        <v>322</v>
      </c>
      <c r="C3598" s="192" t="s">
        <v>78</v>
      </c>
      <c r="D3598" s="192" t="s">
        <v>32</v>
      </c>
      <c r="E3598" s="192" t="s">
        <v>104</v>
      </c>
      <c r="F3598" s="194">
        <v>1225.1710513635924</v>
      </c>
      <c r="G3598">
        <v>8</v>
      </c>
      <c r="H3598">
        <v>8</v>
      </c>
      <c r="I3598" s="167">
        <v>1223.011267421281</v>
      </c>
      <c r="J3598" s="22">
        <v>0.99823715721987749</v>
      </c>
      <c r="K3598" s="22" t="s">
        <v>427</v>
      </c>
      <c r="L3598" s="22" t="s">
        <v>58</v>
      </c>
      <c r="M3598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98" s="24" t="str">
        <f>IFERROR(IF(Table1[[#This Row],[Medicare Rate in CR]]&gt;0,"Y","N"),"N")</f>
        <v>Y</v>
      </c>
      <c r="O3598" s="166">
        <f>Table1[[#This Row],[Medicare Rate in CR]]*Table1[[#This Row],[SumOfUnits]]*Table1[[#This Row],[Actuarial Factor 06/20/2023]]</f>
        <v>1591.34974655364</v>
      </c>
      <c r="P35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1591.34974655364</v>
      </c>
      <c r="Q3598" s="166">
        <f>Table1[[#This Row],[Trended Medicare Pricing for all RHCs]]-Table1[[#This Row],[SumOfSFY24 Estimated Payment 5/04/23]]</f>
        <v>368.338479132359</v>
      </c>
      <c r="R3598" s="24">
        <f>Table1[[#This Row],[SumOfUnits]]*Table1[[#This Row],[Actuarial Factor 06/20/2023]]</f>
        <v>7.9858972577590199</v>
      </c>
      <c r="S3598" s="23"/>
    </row>
    <row r="3599" spans="1:19" x14ac:dyDescent="0.25">
      <c r="A3599" s="192" t="s">
        <v>426</v>
      </c>
      <c r="B3599" s="193" t="s">
        <v>322</v>
      </c>
      <c r="C3599" s="192" t="s">
        <v>78</v>
      </c>
      <c r="D3599" s="192" t="s">
        <v>32</v>
      </c>
      <c r="E3599" s="192" t="s">
        <v>81</v>
      </c>
      <c r="F3599" s="194">
        <v>1573.7496386238797</v>
      </c>
      <c r="G3599">
        <v>12</v>
      </c>
      <c r="H3599">
        <v>12</v>
      </c>
      <c r="I3599" s="167">
        <v>1645.9741658253424</v>
      </c>
      <c r="J3599" s="22">
        <v>1.0458932764328495</v>
      </c>
      <c r="K3599" s="22" t="s">
        <v>427</v>
      </c>
      <c r="L3599" s="22" t="s">
        <v>58</v>
      </c>
      <c r="M3599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599" s="24" t="str">
        <f>IFERROR(IF(Table1[[#This Row],[Medicare Rate in CR]]&gt;0,"Y","N"),"N")</f>
        <v>Y</v>
      </c>
      <c r="O3599" s="166">
        <f>Table1[[#This Row],[Medicare Rate in CR]]*Table1[[#This Row],[SumOfUnits]]*Table1[[#This Row],[Actuarial Factor 06/20/2023]]</f>
        <v>2500.9818383372872</v>
      </c>
      <c r="P35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2500.9818383372872</v>
      </c>
      <c r="Q3599" s="166">
        <f>Table1[[#This Row],[Trended Medicare Pricing for all RHCs]]-Table1[[#This Row],[SumOfSFY24 Estimated Payment 5/04/23]]</f>
        <v>855.00767251194475</v>
      </c>
      <c r="R3599" s="24">
        <f>Table1[[#This Row],[SumOfUnits]]*Table1[[#This Row],[Actuarial Factor 06/20/2023]]</f>
        <v>12.550719317194194</v>
      </c>
      <c r="S3599" s="23"/>
    </row>
    <row r="3600" spans="1:19" x14ac:dyDescent="0.25">
      <c r="A3600" s="192" t="s">
        <v>426</v>
      </c>
      <c r="B3600" s="193" t="s">
        <v>322</v>
      </c>
      <c r="C3600" s="192" t="s">
        <v>78</v>
      </c>
      <c r="D3600" s="192" t="s">
        <v>32</v>
      </c>
      <c r="E3600" s="192" t="s">
        <v>65</v>
      </c>
      <c r="F3600" s="194">
        <v>14522.058398381036</v>
      </c>
      <c r="G3600">
        <v>96</v>
      </c>
      <c r="H3600">
        <v>96</v>
      </c>
      <c r="I3600" s="167">
        <v>19239.513570439689</v>
      </c>
      <c r="J3600" s="22">
        <v>1.3248475555355548</v>
      </c>
      <c r="K3600" s="22" t="s">
        <v>427</v>
      </c>
      <c r="L3600" s="22" t="s">
        <v>58</v>
      </c>
      <c r="M3600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00" s="24" t="str">
        <f>IFERROR(IF(Table1[[#This Row],[Medicare Rate in CR]]&gt;0,"Y","N"),"N")</f>
        <v>Y</v>
      </c>
      <c r="O3600" s="166">
        <f>Table1[[#This Row],[Medicare Rate in CR]]*Table1[[#This Row],[SumOfUnits]]*Table1[[#This Row],[Actuarial Factor 06/20/2023]]</f>
        <v>25344.227749590722</v>
      </c>
      <c r="P36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25344.227749590722</v>
      </c>
      <c r="Q3600" s="166">
        <f>Table1[[#This Row],[Trended Medicare Pricing for all RHCs]]-Table1[[#This Row],[SumOfSFY24 Estimated Payment 5/04/23]]</f>
        <v>6104.714179151033</v>
      </c>
      <c r="R3600" s="24">
        <f>Table1[[#This Row],[SumOfUnits]]*Table1[[#This Row],[Actuarial Factor 06/20/2023]]</f>
        <v>127.18536533141327</v>
      </c>
      <c r="S3600" s="23"/>
    </row>
    <row r="3601" spans="1:19" x14ac:dyDescent="0.25">
      <c r="A3601" s="192" t="s">
        <v>426</v>
      </c>
      <c r="B3601" s="193" t="s">
        <v>322</v>
      </c>
      <c r="C3601" s="192" t="s">
        <v>78</v>
      </c>
      <c r="D3601" s="192" t="s">
        <v>32</v>
      </c>
      <c r="E3601" s="192" t="s">
        <v>66</v>
      </c>
      <c r="F3601" s="194">
        <v>10782.037197648646</v>
      </c>
      <c r="G3601">
        <v>72</v>
      </c>
      <c r="H3601">
        <v>72</v>
      </c>
      <c r="I3601" s="167">
        <v>11597.734526835471</v>
      </c>
      <c r="J3601" s="22">
        <v>1.0756533588443484</v>
      </c>
      <c r="K3601" s="22" t="s">
        <v>427</v>
      </c>
      <c r="L3601" s="22" t="s">
        <v>58</v>
      </c>
      <c r="M3601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01" s="24" t="str">
        <f>IFERROR(IF(Table1[[#This Row],[Medicare Rate in CR]]&gt;0,"Y","N"),"N")</f>
        <v>Y</v>
      </c>
      <c r="O3601" s="166">
        <f>Table1[[#This Row],[Medicare Rate in CR]]*Table1[[#This Row],[SumOfUnits]]*Table1[[#This Row],[Actuarial Factor 06/20/2023]]</f>
        <v>15432.872026817759</v>
      </c>
      <c r="P36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15432.872026817759</v>
      </c>
      <c r="Q3601" s="166">
        <f>Table1[[#This Row],[Trended Medicare Pricing for all RHCs]]-Table1[[#This Row],[SumOfSFY24 Estimated Payment 5/04/23]]</f>
        <v>3835.1374999822874</v>
      </c>
      <c r="R3601" s="24">
        <f>Table1[[#This Row],[SumOfUnits]]*Table1[[#This Row],[Actuarial Factor 06/20/2023]]</f>
        <v>77.44704183679309</v>
      </c>
      <c r="S3601" s="23"/>
    </row>
    <row r="3602" spans="1:19" x14ac:dyDescent="0.25">
      <c r="A3602" s="192" t="s">
        <v>426</v>
      </c>
      <c r="B3602" s="193" t="s">
        <v>322</v>
      </c>
      <c r="C3602" s="192" t="s">
        <v>78</v>
      </c>
      <c r="D3602" s="192" t="s">
        <v>31</v>
      </c>
      <c r="E3602" s="192" t="s">
        <v>67</v>
      </c>
      <c r="F3602" s="194">
        <v>1387.2891972631778</v>
      </c>
      <c r="G3602">
        <v>9</v>
      </c>
      <c r="H3602">
        <v>9</v>
      </c>
      <c r="I3602" s="167">
        <v>1457.4189900971699</v>
      </c>
      <c r="J3602" s="22">
        <v>1.0505516751462802</v>
      </c>
      <c r="K3602" s="22" t="s">
        <v>427</v>
      </c>
      <c r="L3602" s="22" t="s">
        <v>58</v>
      </c>
      <c r="M3602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02" s="24" t="str">
        <f>IFERROR(IF(Table1[[#This Row],[Medicare Rate in CR]]&gt;0,"Y","N"),"N")</f>
        <v>Y</v>
      </c>
      <c r="O3602" s="166">
        <f>Table1[[#This Row],[Medicare Rate in CR]]*Table1[[#This Row],[SumOfUnits]]*Table1[[#This Row],[Actuarial Factor 06/20/2023]]</f>
        <v>1884.0908907575933</v>
      </c>
      <c r="P36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1884.0908907575933</v>
      </c>
      <c r="Q3602" s="166">
        <f>Table1[[#This Row],[Trended Medicare Pricing for all RHCs]]-Table1[[#This Row],[SumOfSFY24 Estimated Payment 5/04/23]]</f>
        <v>426.67190066042349</v>
      </c>
      <c r="R3602" s="24">
        <f>Table1[[#This Row],[SumOfUnits]]*Table1[[#This Row],[Actuarial Factor 06/20/2023]]</f>
        <v>9.4549650763165225</v>
      </c>
      <c r="S3602" s="23"/>
    </row>
    <row r="3603" spans="1:19" x14ac:dyDescent="0.25">
      <c r="A3603" s="192" t="s">
        <v>426</v>
      </c>
      <c r="B3603" s="193" t="s">
        <v>322</v>
      </c>
      <c r="C3603" s="192" t="s">
        <v>78</v>
      </c>
      <c r="D3603" s="192" t="s">
        <v>31</v>
      </c>
      <c r="E3603" s="192" t="s">
        <v>82</v>
      </c>
      <c r="F3603" s="194">
        <v>2002.6790016382374</v>
      </c>
      <c r="G3603">
        <v>13</v>
      </c>
      <c r="H3603">
        <v>13</v>
      </c>
      <c r="I3603" s="167">
        <v>2210.7507701082145</v>
      </c>
      <c r="J3603" s="22">
        <v>1.1038967145008109</v>
      </c>
      <c r="K3603" s="22" t="s">
        <v>427</v>
      </c>
      <c r="L3603" s="22" t="s">
        <v>58</v>
      </c>
      <c r="M3603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03" s="24" t="str">
        <f>IFERROR(IF(Table1[[#This Row],[Medicare Rate in CR]]&gt;0,"Y","N"),"N")</f>
        <v>Y</v>
      </c>
      <c r="O3603" s="166">
        <f>Table1[[#This Row],[Medicare Rate in CR]]*Table1[[#This Row],[SumOfUnits]]*Table1[[#This Row],[Actuarial Factor 06/20/2023]]</f>
        <v>2859.6554778814962</v>
      </c>
      <c r="P36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2859.6554778814962</v>
      </c>
      <c r="Q3603" s="166">
        <f>Table1[[#This Row],[Trended Medicare Pricing for all RHCs]]-Table1[[#This Row],[SumOfSFY24 Estimated Payment 5/04/23]]</f>
        <v>648.90470777328164</v>
      </c>
      <c r="R3603" s="24">
        <f>Table1[[#This Row],[SumOfUnits]]*Table1[[#This Row],[Actuarial Factor 06/20/2023]]</f>
        <v>14.350657288510542</v>
      </c>
      <c r="S3603" s="23"/>
    </row>
    <row r="3604" spans="1:19" x14ac:dyDescent="0.25">
      <c r="A3604" s="192" t="s">
        <v>426</v>
      </c>
      <c r="B3604" s="193" t="s">
        <v>322</v>
      </c>
      <c r="C3604" s="192" t="s">
        <v>78</v>
      </c>
      <c r="D3604" s="192" t="s">
        <v>31</v>
      </c>
      <c r="E3604" s="192" t="s">
        <v>68</v>
      </c>
      <c r="F3604" s="194">
        <v>4779.3871061000254</v>
      </c>
      <c r="G3604">
        <v>31</v>
      </c>
      <c r="H3604">
        <v>31</v>
      </c>
      <c r="I3604" s="167">
        <v>4548.4287025994727</v>
      </c>
      <c r="J3604" s="22">
        <v>0.95167614625612229</v>
      </c>
      <c r="K3604" s="22" t="s">
        <v>427</v>
      </c>
      <c r="L3604" s="22" t="s">
        <v>58</v>
      </c>
      <c r="M3604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04" s="24" t="str">
        <f>IFERROR(IF(Table1[[#This Row],[Medicare Rate in CR]]&gt;0,"Y","N"),"N")</f>
        <v>Y</v>
      </c>
      <c r="O3604" s="166">
        <f>Table1[[#This Row],[Medicare Rate in CR]]*Table1[[#This Row],[SumOfUnits]]*Table1[[#This Row],[Actuarial Factor 06/20/2023]]</f>
        <v>5878.8556755981817</v>
      </c>
      <c r="P36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5878.8556755981817</v>
      </c>
      <c r="Q3604" s="166">
        <f>Table1[[#This Row],[Trended Medicare Pricing for all RHCs]]-Table1[[#This Row],[SumOfSFY24 Estimated Payment 5/04/23]]</f>
        <v>1330.4269729987091</v>
      </c>
      <c r="R3604" s="24">
        <f>Table1[[#This Row],[SumOfUnits]]*Table1[[#This Row],[Actuarial Factor 06/20/2023]]</f>
        <v>29.501960533939791</v>
      </c>
      <c r="S3604" s="23"/>
    </row>
    <row r="3605" spans="1:19" x14ac:dyDescent="0.25">
      <c r="A3605" s="192" t="s">
        <v>426</v>
      </c>
      <c r="B3605" s="193" t="s">
        <v>322</v>
      </c>
      <c r="C3605" s="192" t="s">
        <v>78</v>
      </c>
      <c r="D3605" s="192" t="s">
        <v>31</v>
      </c>
      <c r="E3605" s="192" t="s">
        <v>74</v>
      </c>
      <c r="F3605" s="194">
        <v>3085.4678616170359</v>
      </c>
      <c r="G3605">
        <v>20</v>
      </c>
      <c r="H3605">
        <v>20</v>
      </c>
      <c r="I3605" s="167">
        <v>3543.6384635825902</v>
      </c>
      <c r="J3605" s="22">
        <v>1.1484930722063771</v>
      </c>
      <c r="K3605" s="22" t="s">
        <v>427</v>
      </c>
      <c r="L3605" s="22" t="s">
        <v>58</v>
      </c>
      <c r="M3605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05" s="24" t="str">
        <f>IFERROR(IF(Table1[[#This Row],[Medicare Rate in CR]]&gt;0,"Y","N"),"N")</f>
        <v>Y</v>
      </c>
      <c r="O3605" s="166">
        <f>Table1[[#This Row],[Medicare Rate in CR]]*Table1[[#This Row],[SumOfUnits]]*Table1[[#This Row],[Actuarial Factor 06/20/2023]]</f>
        <v>4577.2042899712951</v>
      </c>
      <c r="P36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4577.2042899712951</v>
      </c>
      <c r="Q3605" s="166">
        <f>Table1[[#This Row],[Trended Medicare Pricing for all RHCs]]-Table1[[#This Row],[SumOfSFY24 Estimated Payment 5/04/23]]</f>
        <v>1033.5658263887049</v>
      </c>
      <c r="R3605" s="24">
        <f>Table1[[#This Row],[SumOfUnits]]*Table1[[#This Row],[Actuarial Factor 06/20/2023]]</f>
        <v>22.969861444127542</v>
      </c>
      <c r="S3605" s="23"/>
    </row>
    <row r="3606" spans="1:19" x14ac:dyDescent="0.25">
      <c r="A3606" s="192" t="s">
        <v>426</v>
      </c>
      <c r="B3606" s="193" t="s">
        <v>322</v>
      </c>
      <c r="C3606" s="192" t="s">
        <v>78</v>
      </c>
      <c r="D3606" s="192" t="s">
        <v>31</v>
      </c>
      <c r="E3606" s="192" t="s">
        <v>69</v>
      </c>
      <c r="F3606" s="194">
        <v>47664.546593427738</v>
      </c>
      <c r="G3606">
        <v>310</v>
      </c>
      <c r="H3606">
        <v>310</v>
      </c>
      <c r="I3606" s="167">
        <v>51024.620761547652</v>
      </c>
      <c r="J3606" s="22">
        <v>1.0704942018389665</v>
      </c>
      <c r="K3606" s="22" t="s">
        <v>427</v>
      </c>
      <c r="L3606" s="22" t="s">
        <v>58</v>
      </c>
      <c r="M3606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06" s="24" t="str">
        <f>IFERROR(IF(Table1[[#This Row],[Medicare Rate in CR]]&gt;0,"Y","N"),"N")</f>
        <v>Y</v>
      </c>
      <c r="O3606" s="166">
        <f>Table1[[#This Row],[Medicare Rate in CR]]*Table1[[#This Row],[SumOfUnits]]*Table1[[#This Row],[Actuarial Factor 06/20/2023]]</f>
        <v>66128.38767613977</v>
      </c>
      <c r="P36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66128.38767613977</v>
      </c>
      <c r="Q3606" s="166">
        <f>Table1[[#This Row],[Trended Medicare Pricing for all RHCs]]-Table1[[#This Row],[SumOfSFY24 Estimated Payment 5/04/23]]</f>
        <v>15103.766914592117</v>
      </c>
      <c r="R3606" s="24">
        <f>Table1[[#This Row],[SumOfUnits]]*Table1[[#This Row],[Actuarial Factor 06/20/2023]]</f>
        <v>331.85320257007959</v>
      </c>
      <c r="S3606" s="23"/>
    </row>
    <row r="3607" spans="1:19" x14ac:dyDescent="0.25">
      <c r="A3607" s="192" t="s">
        <v>426</v>
      </c>
      <c r="B3607" s="193" t="s">
        <v>322</v>
      </c>
      <c r="C3607" s="192" t="s">
        <v>79</v>
      </c>
      <c r="D3607" s="192" t="s">
        <v>30</v>
      </c>
      <c r="E3607" s="192" t="s">
        <v>59</v>
      </c>
      <c r="F3607" s="194">
        <v>154.37987857762357</v>
      </c>
      <c r="G3607">
        <v>1</v>
      </c>
      <c r="H3607">
        <v>1</v>
      </c>
      <c r="I3607" s="167">
        <v>147.42149456266395</v>
      </c>
      <c r="J3607" s="22">
        <v>0.95492687208287386</v>
      </c>
      <c r="K3607" s="22" t="s">
        <v>427</v>
      </c>
      <c r="L3607" s="22" t="s">
        <v>58</v>
      </c>
      <c r="M3607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07" s="24" t="str">
        <f>IFERROR(IF(Table1[[#This Row],[Medicare Rate in CR]]&gt;0,"Y","N"),"N")</f>
        <v>Y</v>
      </c>
      <c r="O3607" s="166">
        <f>Table1[[#This Row],[Medicare Rate in CR]]*Table1[[#This Row],[SumOfUnits]]*Table1[[#This Row],[Actuarial Factor 06/20/2023]]</f>
        <v>190.28827779995427</v>
      </c>
      <c r="P36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190.28827779995427</v>
      </c>
      <c r="Q3607" s="166">
        <f>Table1[[#This Row],[Trended Medicare Pricing for all RHCs]]-Table1[[#This Row],[SumOfSFY24 Estimated Payment 5/04/23]]</f>
        <v>42.866783237290321</v>
      </c>
      <c r="R3607" s="24">
        <f>Table1[[#This Row],[SumOfUnits]]*Table1[[#This Row],[Actuarial Factor 06/20/2023]]</f>
        <v>0.95492687208287386</v>
      </c>
      <c r="S3607" s="23"/>
    </row>
    <row r="3608" spans="1:19" x14ac:dyDescent="0.25">
      <c r="A3608" s="192" t="s">
        <v>426</v>
      </c>
      <c r="B3608" s="193" t="s">
        <v>322</v>
      </c>
      <c r="C3608" s="192" t="s">
        <v>55</v>
      </c>
      <c r="D3608" s="192" t="s">
        <v>30</v>
      </c>
      <c r="E3608" s="192" t="s">
        <v>59</v>
      </c>
      <c r="F3608" s="194">
        <v>154.37987857762357</v>
      </c>
      <c r="G3608">
        <v>1</v>
      </c>
      <c r="H3608">
        <v>1</v>
      </c>
      <c r="I3608" s="167">
        <v>157.88740847190439</v>
      </c>
      <c r="J3608" s="22">
        <v>1.0227201234163246</v>
      </c>
      <c r="K3608" s="22" t="s">
        <v>427</v>
      </c>
      <c r="L3608" s="22" t="s">
        <v>58</v>
      </c>
      <c r="M3608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08" s="24" t="str">
        <f>IFERROR(IF(Table1[[#This Row],[Medicare Rate in CR]]&gt;0,"Y","N"),"N")</f>
        <v>Y</v>
      </c>
      <c r="O3608" s="166">
        <f>Table1[[#This Row],[Medicare Rate in CR]]*Table1[[#This Row],[SumOfUnits]]*Table1[[#This Row],[Actuarial Factor 06/20/2023]]</f>
        <v>203.797438993171</v>
      </c>
      <c r="P36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203.797438993171</v>
      </c>
      <c r="Q3608" s="166">
        <f>Table1[[#This Row],[Trended Medicare Pricing for all RHCs]]-Table1[[#This Row],[SumOfSFY24 Estimated Payment 5/04/23]]</f>
        <v>45.910030521266606</v>
      </c>
      <c r="R3608" s="24">
        <f>Table1[[#This Row],[SumOfUnits]]*Table1[[#This Row],[Actuarial Factor 06/20/2023]]</f>
        <v>1.0227201234163246</v>
      </c>
      <c r="S3608" s="23"/>
    </row>
    <row r="3609" spans="1:19" x14ac:dyDescent="0.25">
      <c r="A3609" s="192" t="s">
        <v>426</v>
      </c>
      <c r="B3609" s="193" t="s">
        <v>322</v>
      </c>
      <c r="C3609" s="192" t="s">
        <v>55</v>
      </c>
      <c r="D3609" s="192" t="s">
        <v>30</v>
      </c>
      <c r="E3609" s="192" t="s">
        <v>60</v>
      </c>
      <c r="F3609" s="194">
        <v>924.14956153030732</v>
      </c>
      <c r="G3609">
        <v>6</v>
      </c>
      <c r="H3609">
        <v>6</v>
      </c>
      <c r="I3609" s="167">
        <v>839.72500380983729</v>
      </c>
      <c r="J3609" s="22">
        <v>0.90864621784738975</v>
      </c>
      <c r="K3609" s="22" t="s">
        <v>427</v>
      </c>
      <c r="L3609" s="22" t="s">
        <v>58</v>
      </c>
      <c r="M3609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09" s="24" t="str">
        <f>IFERROR(IF(Table1[[#This Row],[Medicare Rate in CR]]&gt;0,"Y","N"),"N")</f>
        <v>Y</v>
      </c>
      <c r="O3609" s="166">
        <f>Table1[[#This Row],[Medicare Rate in CR]]*Table1[[#This Row],[SumOfUnits]]*Table1[[#This Row],[Actuarial Factor 06/20/2023]]</f>
        <v>1086.3955909826961</v>
      </c>
      <c r="P36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1086.3955909826961</v>
      </c>
      <c r="Q3609" s="166">
        <f>Table1[[#This Row],[Trended Medicare Pricing for all RHCs]]-Table1[[#This Row],[SumOfSFY24 Estimated Payment 5/04/23]]</f>
        <v>246.67058717285886</v>
      </c>
      <c r="R3609" s="24">
        <f>Table1[[#This Row],[SumOfUnits]]*Table1[[#This Row],[Actuarial Factor 06/20/2023]]</f>
        <v>5.451877307084338</v>
      </c>
      <c r="S3609" s="23"/>
    </row>
    <row r="3610" spans="1:19" x14ac:dyDescent="0.25">
      <c r="A3610" s="192" t="s">
        <v>426</v>
      </c>
      <c r="B3610" s="193" t="s">
        <v>322</v>
      </c>
      <c r="C3610" s="192" t="s">
        <v>83</v>
      </c>
      <c r="D3610" s="192" t="s">
        <v>30</v>
      </c>
      <c r="E3610" s="192" t="s">
        <v>56</v>
      </c>
      <c r="F3610" s="194">
        <v>1078.5294401079309</v>
      </c>
      <c r="G3610">
        <v>7</v>
      </c>
      <c r="H3610">
        <v>7</v>
      </c>
      <c r="I3610" s="167">
        <v>1192.7132128345238</v>
      </c>
      <c r="J3610" s="22">
        <v>1.1058698710302857</v>
      </c>
      <c r="K3610" s="22" t="s">
        <v>427</v>
      </c>
      <c r="L3610" s="22" t="s">
        <v>58</v>
      </c>
      <c r="M3610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10" s="24" t="str">
        <f>IFERROR(IF(Table1[[#This Row],[Medicare Rate in CR]]&gt;0,"Y","N"),"N")</f>
        <v>Y</v>
      </c>
      <c r="O3610" s="166">
        <f>Table1[[#This Row],[Medicare Rate in CR]]*Table1[[#This Row],[SumOfUnits]]*Table1[[#This Row],[Actuarial Factor 06/20/2023]]</f>
        <v>1542.5668244014353</v>
      </c>
      <c r="P36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1542.5668244014353</v>
      </c>
      <c r="Q3610" s="166">
        <f>Table1[[#This Row],[Trended Medicare Pricing for all RHCs]]-Table1[[#This Row],[SumOfSFY24 Estimated Payment 5/04/23]]</f>
        <v>349.85361156691147</v>
      </c>
      <c r="R3610" s="24">
        <f>Table1[[#This Row],[SumOfUnits]]*Table1[[#This Row],[Actuarial Factor 06/20/2023]]</f>
        <v>7.7410890972119999</v>
      </c>
      <c r="S3610" s="23"/>
    </row>
    <row r="3611" spans="1:19" x14ac:dyDescent="0.25">
      <c r="A3611" s="192" t="s">
        <v>426</v>
      </c>
      <c r="B3611" s="193" t="s">
        <v>322</v>
      </c>
      <c r="C3611" s="192" t="s">
        <v>83</v>
      </c>
      <c r="D3611" s="192" t="s">
        <v>30</v>
      </c>
      <c r="E3611" s="192" t="s">
        <v>59</v>
      </c>
      <c r="F3611" s="194">
        <v>7858.4658379107577</v>
      </c>
      <c r="G3611">
        <v>51</v>
      </c>
      <c r="H3611">
        <v>51</v>
      </c>
      <c r="I3611" s="167">
        <v>7181.2058772776691</v>
      </c>
      <c r="J3611" s="22">
        <v>0.91381778904403255</v>
      </c>
      <c r="K3611" s="22" t="s">
        <v>427</v>
      </c>
      <c r="L3611" s="22" t="s">
        <v>58</v>
      </c>
      <c r="M3611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11" s="24" t="str">
        <f>IFERROR(IF(Table1[[#This Row],[Medicare Rate in CR]]&gt;0,"Y","N"),"N")</f>
        <v>Y</v>
      </c>
      <c r="O3611" s="166">
        <f>Table1[[#This Row],[Medicare Rate in CR]]*Table1[[#This Row],[SumOfUnits]]*Table1[[#This Row],[Actuarial Factor 06/20/2023]]</f>
        <v>9286.9200119630223</v>
      </c>
      <c r="P36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9286.9200119630223</v>
      </c>
      <c r="Q3611" s="166">
        <f>Table1[[#This Row],[Trended Medicare Pricing for all RHCs]]-Table1[[#This Row],[SumOfSFY24 Estimated Payment 5/04/23]]</f>
        <v>2105.7141346853532</v>
      </c>
      <c r="R3611" s="24">
        <f>Table1[[#This Row],[SumOfUnits]]*Table1[[#This Row],[Actuarial Factor 06/20/2023]]</f>
        <v>46.604707241245663</v>
      </c>
      <c r="S3611" s="23"/>
    </row>
    <row r="3612" spans="1:19" x14ac:dyDescent="0.25">
      <c r="A3612" s="192" t="s">
        <v>426</v>
      </c>
      <c r="B3612" s="193" t="s">
        <v>322</v>
      </c>
      <c r="C3612" s="192" t="s">
        <v>83</v>
      </c>
      <c r="D3612" s="192" t="s">
        <v>30</v>
      </c>
      <c r="E3612" s="192" t="s">
        <v>60</v>
      </c>
      <c r="F3612" s="194">
        <v>3544.3480774790382</v>
      </c>
      <c r="G3612">
        <v>23</v>
      </c>
      <c r="H3612">
        <v>23</v>
      </c>
      <c r="I3612" s="167">
        <v>2909.3256780126244</v>
      </c>
      <c r="J3612" s="22">
        <v>0.8208352042223569</v>
      </c>
      <c r="K3612" s="22" t="s">
        <v>427</v>
      </c>
      <c r="L3612" s="22" t="s">
        <v>58</v>
      </c>
      <c r="M3612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12" s="24" t="str">
        <f>IFERROR(IF(Table1[[#This Row],[Medicare Rate in CR]]&gt;0,"Y","N"),"N")</f>
        <v>Y</v>
      </c>
      <c r="O3612" s="166">
        <f>Table1[[#This Row],[Medicare Rate in CR]]*Table1[[#This Row],[SumOfUnits]]*Table1[[#This Row],[Actuarial Factor 06/20/2023]]</f>
        <v>3762.0601163439483</v>
      </c>
      <c r="P36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3762.0601163439483</v>
      </c>
      <c r="Q3612" s="166">
        <f>Table1[[#This Row],[Trended Medicare Pricing for all RHCs]]-Table1[[#This Row],[SumOfSFY24 Estimated Payment 5/04/23]]</f>
        <v>852.73443833132387</v>
      </c>
      <c r="R3612" s="24">
        <f>Table1[[#This Row],[SumOfUnits]]*Table1[[#This Row],[Actuarial Factor 06/20/2023]]</f>
        <v>18.879209697114209</v>
      </c>
      <c r="S3612" s="23"/>
    </row>
    <row r="3613" spans="1:19" x14ac:dyDescent="0.25">
      <c r="A3613" s="192" t="s">
        <v>426</v>
      </c>
      <c r="B3613" s="193" t="s">
        <v>322</v>
      </c>
      <c r="C3613" s="192" t="s">
        <v>83</v>
      </c>
      <c r="D3613" s="192" t="s">
        <v>30</v>
      </c>
      <c r="E3613" s="192" t="s">
        <v>61</v>
      </c>
      <c r="F3613" s="194">
        <v>1389.418907198612</v>
      </c>
      <c r="G3613">
        <v>9</v>
      </c>
      <c r="H3613">
        <v>9</v>
      </c>
      <c r="I3613" s="167">
        <v>1140.4839524407766</v>
      </c>
      <c r="J3613" s="22">
        <v>0.8208352042223569</v>
      </c>
      <c r="K3613" s="22" t="s">
        <v>427</v>
      </c>
      <c r="L3613" s="22" t="s">
        <v>58</v>
      </c>
      <c r="M3613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13" s="24" t="str">
        <f>IFERROR(IF(Table1[[#This Row],[Medicare Rate in CR]]&gt;0,"Y","N"),"N")</f>
        <v>Y</v>
      </c>
      <c r="O3613" s="166">
        <f>Table1[[#This Row],[Medicare Rate in CR]]*Table1[[#This Row],[SumOfUnits]]*Table1[[#This Row],[Actuarial Factor 06/20/2023]]</f>
        <v>1472.1104803085016</v>
      </c>
      <c r="P36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1472.1104803085016</v>
      </c>
      <c r="Q3613" s="166">
        <f>Table1[[#This Row],[Trended Medicare Pricing for all RHCs]]-Table1[[#This Row],[SumOfSFY24 Estimated Payment 5/04/23]]</f>
        <v>331.62652786772492</v>
      </c>
      <c r="R3613" s="24">
        <f>Table1[[#This Row],[SumOfUnits]]*Table1[[#This Row],[Actuarial Factor 06/20/2023]]</f>
        <v>7.3875168380012122</v>
      </c>
      <c r="S3613" s="23"/>
    </row>
    <row r="3614" spans="1:19" x14ac:dyDescent="0.25">
      <c r="A3614" s="192" t="s">
        <v>426</v>
      </c>
      <c r="B3614" s="193" t="s">
        <v>322</v>
      </c>
      <c r="C3614" s="192" t="s">
        <v>83</v>
      </c>
      <c r="D3614" s="192" t="s">
        <v>30</v>
      </c>
      <c r="E3614" s="192" t="s">
        <v>62</v>
      </c>
      <c r="F3614" s="194">
        <v>8370.6080755516959</v>
      </c>
      <c r="G3614">
        <v>57</v>
      </c>
      <c r="H3614">
        <v>57</v>
      </c>
      <c r="I3614" s="167">
        <v>7976.2545001526014</v>
      </c>
      <c r="J3614" s="22">
        <v>0.95288830012829107</v>
      </c>
      <c r="K3614" s="22" t="s">
        <v>427</v>
      </c>
      <c r="L3614" s="22" t="s">
        <v>58</v>
      </c>
      <c r="M3614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14" s="24" t="str">
        <f>IFERROR(IF(Table1[[#This Row],[Medicare Rate in CR]]&gt;0,"Y","N"),"N")</f>
        <v>Y</v>
      </c>
      <c r="O3614" s="166">
        <f>Table1[[#This Row],[Medicare Rate in CR]]*Table1[[#This Row],[SumOfUnits]]*Table1[[#This Row],[Actuarial Factor 06/20/2023]]</f>
        <v>10823.276939294181</v>
      </c>
      <c r="P36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10823.276939294181</v>
      </c>
      <c r="Q3614" s="166">
        <f>Table1[[#This Row],[Trended Medicare Pricing for all RHCs]]-Table1[[#This Row],[SumOfSFY24 Estimated Payment 5/04/23]]</f>
        <v>2847.0224391415795</v>
      </c>
      <c r="R3614" s="24">
        <f>Table1[[#This Row],[SumOfUnits]]*Table1[[#This Row],[Actuarial Factor 06/20/2023]]</f>
        <v>54.314633107312588</v>
      </c>
      <c r="S3614" s="23"/>
    </row>
    <row r="3615" spans="1:19" x14ac:dyDescent="0.25">
      <c r="A3615" s="192" t="s">
        <v>426</v>
      </c>
      <c r="B3615" s="193" t="s">
        <v>322</v>
      </c>
      <c r="C3615" s="192" t="s">
        <v>83</v>
      </c>
      <c r="D3615" s="192" t="s">
        <v>30</v>
      </c>
      <c r="E3615" s="192" t="s">
        <v>63</v>
      </c>
      <c r="F3615" s="194">
        <v>12642.112363881652</v>
      </c>
      <c r="G3615">
        <v>82</v>
      </c>
      <c r="H3615">
        <v>82</v>
      </c>
      <c r="I3615" s="167">
        <v>11729.74860553803</v>
      </c>
      <c r="J3615" s="22">
        <v>0.92783138354708572</v>
      </c>
      <c r="K3615" s="22" t="s">
        <v>427</v>
      </c>
      <c r="L3615" s="22" t="s">
        <v>58</v>
      </c>
      <c r="M3615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15" s="24" t="str">
        <f>IFERROR(IF(Table1[[#This Row],[Medicare Rate in CR]]&gt;0,"Y","N"),"N")</f>
        <v>Y</v>
      </c>
      <c r="O3615" s="166">
        <f>Table1[[#This Row],[Medicare Rate in CR]]*Table1[[#This Row],[SumOfUnits]]*Table1[[#This Row],[Actuarial Factor 06/20/2023]]</f>
        <v>15160.894703553078</v>
      </c>
      <c r="P36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15160.894703553078</v>
      </c>
      <c r="Q3615" s="166">
        <f>Table1[[#This Row],[Trended Medicare Pricing for all RHCs]]-Table1[[#This Row],[SumOfSFY24 Estimated Payment 5/04/23]]</f>
        <v>3431.1460980150478</v>
      </c>
      <c r="R3615" s="24">
        <f>Table1[[#This Row],[SumOfUnits]]*Table1[[#This Row],[Actuarial Factor 06/20/2023]]</f>
        <v>76.082173450861035</v>
      </c>
      <c r="S3615" s="23"/>
    </row>
    <row r="3616" spans="1:19" x14ac:dyDescent="0.25">
      <c r="A3616" s="192" t="s">
        <v>426</v>
      </c>
      <c r="B3616" s="193" t="s">
        <v>322</v>
      </c>
      <c r="C3616" s="192" t="s">
        <v>83</v>
      </c>
      <c r="D3616" s="192" t="s">
        <v>30</v>
      </c>
      <c r="E3616" s="192" t="s">
        <v>64</v>
      </c>
      <c r="F3616" s="194">
        <v>7712.6047990748721</v>
      </c>
      <c r="G3616">
        <v>50</v>
      </c>
      <c r="H3616">
        <v>50</v>
      </c>
      <c r="I3616" s="167">
        <v>7459.1607003690269</v>
      </c>
      <c r="J3616" s="22">
        <v>0.96713897505337676</v>
      </c>
      <c r="K3616" s="22" t="s">
        <v>427</v>
      </c>
      <c r="L3616" s="22" t="s">
        <v>58</v>
      </c>
      <c r="M3616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16" s="24" t="str">
        <f>IFERROR(IF(Table1[[#This Row],[Medicare Rate in CR]]&gt;0,"Y","N"),"N")</f>
        <v>Y</v>
      </c>
      <c r="O3616" s="166">
        <f>Table1[[#This Row],[Medicare Rate in CR]]*Table1[[#This Row],[SumOfUnits]]*Table1[[#This Row],[Actuarial Factor 06/20/2023]]</f>
        <v>9636.0891779443191</v>
      </c>
      <c r="P36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9636.0891779443191</v>
      </c>
      <c r="Q3616" s="166">
        <f>Table1[[#This Row],[Trended Medicare Pricing for all RHCs]]-Table1[[#This Row],[SumOfSFY24 Estimated Payment 5/04/23]]</f>
        <v>2176.9284775752922</v>
      </c>
      <c r="R3616" s="24">
        <f>Table1[[#This Row],[SumOfUnits]]*Table1[[#This Row],[Actuarial Factor 06/20/2023]]</f>
        <v>48.356948752668835</v>
      </c>
      <c r="S3616" s="23"/>
    </row>
    <row r="3617" spans="1:19" x14ac:dyDescent="0.25">
      <c r="A3617" s="192" t="s">
        <v>426</v>
      </c>
      <c r="B3617" s="193" t="s">
        <v>322</v>
      </c>
      <c r="C3617" s="192" t="s">
        <v>83</v>
      </c>
      <c r="D3617" s="192" t="s">
        <v>30</v>
      </c>
      <c r="E3617" s="192" t="s">
        <v>77</v>
      </c>
      <c r="F3617" s="194">
        <v>6795.6827599498847</v>
      </c>
      <c r="G3617">
        <v>45</v>
      </c>
      <c r="H3617">
        <v>45</v>
      </c>
      <c r="I3617" s="167">
        <v>7433.236865851768</v>
      </c>
      <c r="J3617" s="22">
        <v>1.0938175203909291</v>
      </c>
      <c r="K3617" s="22" t="s">
        <v>427</v>
      </c>
      <c r="L3617" s="22" t="s">
        <v>58</v>
      </c>
      <c r="M3617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17" s="24" t="str">
        <f>IFERROR(IF(Table1[[#This Row],[Medicare Rate in CR]]&gt;0,"Y","N"),"N")</f>
        <v>Y</v>
      </c>
      <c r="O3617" s="166">
        <f>Table1[[#This Row],[Medicare Rate in CR]]*Table1[[#This Row],[SumOfUnits]]*Table1[[#This Row],[Actuarial Factor 06/20/2023]]</f>
        <v>9808.4257779735199</v>
      </c>
      <c r="P36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9808.4257779735199</v>
      </c>
      <c r="Q3617" s="166">
        <f>Table1[[#This Row],[Trended Medicare Pricing for all RHCs]]-Table1[[#This Row],[SumOfSFY24 Estimated Payment 5/04/23]]</f>
        <v>2375.1889121217519</v>
      </c>
      <c r="R3617" s="24">
        <f>Table1[[#This Row],[SumOfUnits]]*Table1[[#This Row],[Actuarial Factor 06/20/2023]]</f>
        <v>49.22178841759181</v>
      </c>
      <c r="S3617" s="23"/>
    </row>
    <row r="3618" spans="1:19" x14ac:dyDescent="0.25">
      <c r="A3618" s="192" t="s">
        <v>426</v>
      </c>
      <c r="B3618" s="193" t="s">
        <v>322</v>
      </c>
      <c r="C3618" s="192" t="s">
        <v>83</v>
      </c>
      <c r="D3618" s="192" t="s">
        <v>32</v>
      </c>
      <c r="E3618" s="192" t="s">
        <v>81</v>
      </c>
      <c r="F3618" s="194">
        <v>463.13963573287072</v>
      </c>
      <c r="G3618">
        <v>3</v>
      </c>
      <c r="H3618">
        <v>3</v>
      </c>
      <c r="I3618" s="167">
        <v>487.792473465444</v>
      </c>
      <c r="J3618" s="22">
        <v>1.0532298163027285</v>
      </c>
      <c r="K3618" s="22" t="s">
        <v>427</v>
      </c>
      <c r="L3618" s="22" t="s">
        <v>58</v>
      </c>
      <c r="M3618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18" s="24" t="str">
        <f>IFERROR(IF(Table1[[#This Row],[Medicare Rate in CR]]&gt;0,"Y","N"),"N")</f>
        <v>Y</v>
      </c>
      <c r="O3618" s="166">
        <f>Table1[[#This Row],[Medicare Rate in CR]]*Table1[[#This Row],[SumOfUnits]]*Table1[[#This Row],[Actuarial Factor 06/20/2023]]</f>
        <v>629.63131648393414</v>
      </c>
      <c r="P36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629.63131648393414</v>
      </c>
      <c r="Q3618" s="166">
        <f>Table1[[#This Row],[Trended Medicare Pricing for all RHCs]]-Table1[[#This Row],[SumOfSFY24 Estimated Payment 5/04/23]]</f>
        <v>141.83884301849014</v>
      </c>
      <c r="R3618" s="24">
        <f>Table1[[#This Row],[SumOfUnits]]*Table1[[#This Row],[Actuarial Factor 06/20/2023]]</f>
        <v>3.1596894489081855</v>
      </c>
      <c r="S3618" s="23"/>
    </row>
    <row r="3619" spans="1:19" x14ac:dyDescent="0.25">
      <c r="A3619" s="192" t="s">
        <v>426</v>
      </c>
      <c r="B3619" s="193" t="s">
        <v>322</v>
      </c>
      <c r="C3619" s="192" t="s">
        <v>83</v>
      </c>
      <c r="D3619" s="192" t="s">
        <v>32</v>
      </c>
      <c r="E3619" s="192" t="s">
        <v>65</v>
      </c>
      <c r="F3619" s="194">
        <v>1080.6591500433651</v>
      </c>
      <c r="G3619">
        <v>7</v>
      </c>
      <c r="H3619">
        <v>7</v>
      </c>
      <c r="I3619" s="167">
        <v>1263.897345301099</v>
      </c>
      <c r="J3619" s="22">
        <v>1.1695615081317554</v>
      </c>
      <c r="K3619" s="22" t="s">
        <v>427</v>
      </c>
      <c r="L3619" s="22" t="s">
        <v>58</v>
      </c>
      <c r="M3619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19" s="24" t="str">
        <f>IFERROR(IF(Table1[[#This Row],[Medicare Rate in CR]]&gt;0,"Y","N"),"N")</f>
        <v>Y</v>
      </c>
      <c r="O3619" s="166">
        <f>Table1[[#This Row],[Medicare Rate in CR]]*Table1[[#This Row],[SumOfUnits]]*Table1[[#This Row],[Actuarial Factor 06/20/2023]]</f>
        <v>1631.4096520779044</v>
      </c>
      <c r="P36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1631.4096520779044</v>
      </c>
      <c r="Q3619" s="166">
        <f>Table1[[#This Row],[Trended Medicare Pricing for all RHCs]]-Table1[[#This Row],[SumOfSFY24 Estimated Payment 5/04/23]]</f>
        <v>367.51230677680542</v>
      </c>
      <c r="R3619" s="24">
        <f>Table1[[#This Row],[SumOfUnits]]*Table1[[#This Row],[Actuarial Factor 06/20/2023]]</f>
        <v>8.1869305569222881</v>
      </c>
      <c r="S3619" s="23"/>
    </row>
    <row r="3620" spans="1:19" x14ac:dyDescent="0.25">
      <c r="A3620" s="192" t="s">
        <v>426</v>
      </c>
      <c r="B3620" s="193" t="s">
        <v>322</v>
      </c>
      <c r="C3620" s="192" t="s">
        <v>83</v>
      </c>
      <c r="D3620" s="192" t="s">
        <v>31</v>
      </c>
      <c r="E3620" s="192" t="s">
        <v>67</v>
      </c>
      <c r="F3620" s="194">
        <v>463.13963573287072</v>
      </c>
      <c r="G3620">
        <v>3</v>
      </c>
      <c r="H3620">
        <v>3</v>
      </c>
      <c r="I3620" s="167">
        <v>525.35425680168419</v>
      </c>
      <c r="J3620" s="22">
        <v>1.134332318524985</v>
      </c>
      <c r="K3620" s="22" t="s">
        <v>427</v>
      </c>
      <c r="L3620" s="22" t="s">
        <v>58</v>
      </c>
      <c r="M3620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20" s="24" t="str">
        <f>IFERROR(IF(Table1[[#This Row],[Medicare Rate in CR]]&gt;0,"Y","N"),"N")</f>
        <v>Y</v>
      </c>
      <c r="O3620" s="166">
        <f>Table1[[#This Row],[Medicare Rate in CR]]*Table1[[#This Row],[SumOfUnits]]*Table1[[#This Row],[Actuarial Factor 06/20/2023]]</f>
        <v>678.11520333742135</v>
      </c>
      <c r="P36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678.11520333742135</v>
      </c>
      <c r="Q3620" s="166">
        <f>Table1[[#This Row],[Trended Medicare Pricing for all RHCs]]-Table1[[#This Row],[SumOfSFY24 Estimated Payment 5/04/23]]</f>
        <v>152.76094653573716</v>
      </c>
      <c r="R3620" s="24">
        <f>Table1[[#This Row],[SumOfUnits]]*Table1[[#This Row],[Actuarial Factor 06/20/2023]]</f>
        <v>3.4029969555749551</v>
      </c>
      <c r="S3620" s="23"/>
    </row>
    <row r="3621" spans="1:19" x14ac:dyDescent="0.25">
      <c r="A3621" s="192" t="s">
        <v>426</v>
      </c>
      <c r="B3621" s="193" t="s">
        <v>322</v>
      </c>
      <c r="C3621" s="192" t="s">
        <v>83</v>
      </c>
      <c r="D3621" s="192" t="s">
        <v>31</v>
      </c>
      <c r="E3621" s="192" t="s">
        <v>68</v>
      </c>
      <c r="F3621" s="194">
        <v>308.75975715524714</v>
      </c>
      <c r="G3621">
        <v>2</v>
      </c>
      <c r="H3621">
        <v>2</v>
      </c>
      <c r="I3621" s="167">
        <v>320.03762472480088</v>
      </c>
      <c r="J3621" s="22">
        <v>1.0365263519879087</v>
      </c>
      <c r="K3621" s="22" t="s">
        <v>427</v>
      </c>
      <c r="L3621" s="22" t="s">
        <v>58</v>
      </c>
      <c r="M3621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21" s="24" t="str">
        <f>IFERROR(IF(Table1[[#This Row],[Medicare Rate in CR]]&gt;0,"Y","N"),"N")</f>
        <v>Y</v>
      </c>
      <c r="O3621" s="166">
        <f>Table1[[#This Row],[Medicare Rate in CR]]*Table1[[#This Row],[SumOfUnits]]*Table1[[#This Row],[Actuarial Factor 06/20/2023]]</f>
        <v>413.09721232126111</v>
      </c>
      <c r="P36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413.09721232126111</v>
      </c>
      <c r="Q3621" s="166">
        <f>Table1[[#This Row],[Trended Medicare Pricing for all RHCs]]-Table1[[#This Row],[SumOfSFY24 Estimated Payment 5/04/23]]</f>
        <v>93.059587596460233</v>
      </c>
      <c r="R3621" s="24">
        <f>Table1[[#This Row],[SumOfUnits]]*Table1[[#This Row],[Actuarial Factor 06/20/2023]]</f>
        <v>2.0730527039758173</v>
      </c>
      <c r="S3621" s="23"/>
    </row>
    <row r="3622" spans="1:19" x14ac:dyDescent="0.25">
      <c r="A3622" s="192" t="s">
        <v>426</v>
      </c>
      <c r="B3622" s="193" t="s">
        <v>322</v>
      </c>
      <c r="C3622" s="192" t="s">
        <v>83</v>
      </c>
      <c r="D3622" s="192" t="s">
        <v>31</v>
      </c>
      <c r="E3622" s="192" t="s">
        <v>74</v>
      </c>
      <c r="F3622" s="194">
        <v>8325.8648935144975</v>
      </c>
      <c r="G3622">
        <v>54</v>
      </c>
      <c r="H3622">
        <v>54</v>
      </c>
      <c r="I3622" s="167">
        <v>10470.238685066322</v>
      </c>
      <c r="J3622" s="22">
        <v>1.2575556796774594</v>
      </c>
      <c r="K3622" s="22" t="s">
        <v>427</v>
      </c>
      <c r="L3622" s="22" t="s">
        <v>58</v>
      </c>
      <c r="M3622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22" s="24" t="str">
        <f>IFERROR(IF(Table1[[#This Row],[Medicare Rate in CR]]&gt;0,"Y","N"),"N")</f>
        <v>Y</v>
      </c>
      <c r="O3622" s="166">
        <f>Table1[[#This Row],[Medicare Rate in CR]]*Table1[[#This Row],[SumOfUnits]]*Table1[[#This Row],[Actuarial Factor 06/20/2023]]</f>
        <v>13532.028495623676</v>
      </c>
      <c r="P36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13532.028495623676</v>
      </c>
      <c r="Q3622" s="166">
        <f>Table1[[#This Row],[Trended Medicare Pricing for all RHCs]]-Table1[[#This Row],[SumOfSFY24 Estimated Payment 5/04/23]]</f>
        <v>3061.7898105573531</v>
      </c>
      <c r="R3622" s="24">
        <f>Table1[[#This Row],[SumOfUnits]]*Table1[[#This Row],[Actuarial Factor 06/20/2023]]</f>
        <v>67.90800670258281</v>
      </c>
      <c r="S3622" s="23"/>
    </row>
    <row r="3623" spans="1:19" x14ac:dyDescent="0.25">
      <c r="A3623" s="192" t="s">
        <v>426</v>
      </c>
      <c r="B3623" s="193" t="s">
        <v>322</v>
      </c>
      <c r="C3623" s="192" t="s">
        <v>83</v>
      </c>
      <c r="D3623" s="192" t="s">
        <v>31</v>
      </c>
      <c r="E3623" s="192" t="s">
        <v>69</v>
      </c>
      <c r="F3623" s="194">
        <v>5507.9599113423883</v>
      </c>
      <c r="G3623">
        <v>36</v>
      </c>
      <c r="H3623">
        <v>36</v>
      </c>
      <c r="I3623" s="167">
        <v>6377.0958476703217</v>
      </c>
      <c r="J3623" s="22">
        <v>1.1577963438946144</v>
      </c>
      <c r="K3623" s="22" t="s">
        <v>427</v>
      </c>
      <c r="L3623" s="22" t="s">
        <v>58</v>
      </c>
      <c r="M3623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23" s="24" t="str">
        <f>IFERROR(IF(Table1[[#This Row],[Medicare Rate in CR]]&gt;0,"Y","N"),"N")</f>
        <v>Y</v>
      </c>
      <c r="O3623" s="166">
        <f>Table1[[#This Row],[Medicare Rate in CR]]*Table1[[#This Row],[SumOfUnits]]*Table1[[#This Row],[Actuarial Factor 06/20/2023]]</f>
        <v>8305.7067881236726</v>
      </c>
      <c r="P36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8305.7067881236726</v>
      </c>
      <c r="Q3623" s="166">
        <f>Table1[[#This Row],[Trended Medicare Pricing for all RHCs]]-Table1[[#This Row],[SumOfSFY24 Estimated Payment 5/04/23]]</f>
        <v>1928.6109404533508</v>
      </c>
      <c r="R3623" s="24">
        <f>Table1[[#This Row],[SumOfUnits]]*Table1[[#This Row],[Actuarial Factor 06/20/2023]]</f>
        <v>41.680668380206114</v>
      </c>
      <c r="S3623" s="23"/>
    </row>
    <row r="3624" spans="1:19" x14ac:dyDescent="0.25">
      <c r="A3624" s="192" t="s">
        <v>426</v>
      </c>
      <c r="B3624" s="193" t="s">
        <v>322</v>
      </c>
      <c r="C3624" s="192" t="s">
        <v>85</v>
      </c>
      <c r="D3624" s="192" t="s">
        <v>30</v>
      </c>
      <c r="E3624" s="192" t="s">
        <v>59</v>
      </c>
      <c r="F3624" s="194">
        <v>617.51951431049429</v>
      </c>
      <c r="G3624">
        <v>4</v>
      </c>
      <c r="H3624">
        <v>4</v>
      </c>
      <c r="I3624" s="167">
        <v>553.9203370297497</v>
      </c>
      <c r="J3624" s="22">
        <v>0.89700863566755829</v>
      </c>
      <c r="K3624" s="22" t="s">
        <v>427</v>
      </c>
      <c r="L3624" s="22" t="s">
        <v>58</v>
      </c>
      <c r="M3624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24" s="24" t="str">
        <f>IFERROR(IF(Table1[[#This Row],[Medicare Rate in CR]]&gt;0,"Y","N"),"N")</f>
        <v>Y</v>
      </c>
      <c r="O3624" s="166">
        <f>Table1[[#This Row],[Medicare Rate in CR]]*Table1[[#This Row],[SumOfUnits]]*Table1[[#This Row],[Actuarial Factor 06/20/2023]]</f>
        <v>714.98764331789744</v>
      </c>
      <c r="P36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714.98764331789744</v>
      </c>
      <c r="Q3624" s="166">
        <f>Table1[[#This Row],[Trended Medicare Pricing for all RHCs]]-Table1[[#This Row],[SumOfSFY24 Estimated Payment 5/04/23]]</f>
        <v>161.06730628814773</v>
      </c>
      <c r="R3624" s="24">
        <f>Table1[[#This Row],[SumOfUnits]]*Table1[[#This Row],[Actuarial Factor 06/20/2023]]</f>
        <v>3.5880345426702331</v>
      </c>
      <c r="S3624" s="23"/>
    </row>
    <row r="3625" spans="1:19" x14ac:dyDescent="0.25">
      <c r="A3625" s="192" t="s">
        <v>426</v>
      </c>
      <c r="B3625" s="193" t="s">
        <v>322</v>
      </c>
      <c r="C3625" s="192" t="s">
        <v>85</v>
      </c>
      <c r="D3625" s="192" t="s">
        <v>30</v>
      </c>
      <c r="E3625" s="192" t="s">
        <v>60</v>
      </c>
      <c r="F3625" s="194">
        <v>154.37987857762357</v>
      </c>
      <c r="G3625">
        <v>1</v>
      </c>
      <c r="H3625">
        <v>1</v>
      </c>
      <c r="I3625" s="167">
        <v>127.74622629167943</v>
      </c>
      <c r="J3625" s="22">
        <v>0.82747976918149668</v>
      </c>
      <c r="K3625" s="22" t="s">
        <v>427</v>
      </c>
      <c r="L3625" s="22" t="s">
        <v>58</v>
      </c>
      <c r="M3625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25" s="24" t="str">
        <f>IFERROR(IF(Table1[[#This Row],[Medicare Rate in CR]]&gt;0,"Y","N"),"N")</f>
        <v>Y</v>
      </c>
      <c r="O3625" s="166">
        <f>Table1[[#This Row],[Medicare Rate in CR]]*Table1[[#This Row],[SumOfUnits]]*Table1[[#This Row],[Actuarial Factor 06/20/2023]]</f>
        <v>164.89189360479685</v>
      </c>
      <c r="P36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164.89189360479685</v>
      </c>
      <c r="Q3625" s="166">
        <f>Table1[[#This Row],[Trended Medicare Pricing for all RHCs]]-Table1[[#This Row],[SumOfSFY24 Estimated Payment 5/04/23]]</f>
        <v>37.145667313117414</v>
      </c>
      <c r="R3625" s="24">
        <f>Table1[[#This Row],[SumOfUnits]]*Table1[[#This Row],[Actuarial Factor 06/20/2023]]</f>
        <v>0.82747976918149668</v>
      </c>
      <c r="S3625" s="23"/>
    </row>
    <row r="3626" spans="1:19" x14ac:dyDescent="0.25">
      <c r="A3626" s="192" t="s">
        <v>426</v>
      </c>
      <c r="B3626" s="193" t="s">
        <v>322</v>
      </c>
      <c r="C3626" s="192" t="s">
        <v>85</v>
      </c>
      <c r="D3626" s="192" t="s">
        <v>30</v>
      </c>
      <c r="E3626" s="192" t="s">
        <v>62</v>
      </c>
      <c r="F3626" s="194">
        <v>615.38980437506018</v>
      </c>
      <c r="G3626">
        <v>4</v>
      </c>
      <c r="H3626">
        <v>4</v>
      </c>
      <c r="I3626" s="167">
        <v>561.64940854129622</v>
      </c>
      <c r="J3626" s="22">
        <v>0.91267259312438831</v>
      </c>
      <c r="K3626" s="22" t="s">
        <v>427</v>
      </c>
      <c r="L3626" s="22" t="s">
        <v>58</v>
      </c>
      <c r="M3626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26" s="24" t="str">
        <f>IFERROR(IF(Table1[[#This Row],[Medicare Rate in CR]]&gt;0,"Y","N"),"N")</f>
        <v>Y</v>
      </c>
      <c r="O3626" s="166">
        <f>Table1[[#This Row],[Medicare Rate in CR]]*Table1[[#This Row],[SumOfUnits]]*Table1[[#This Row],[Actuarial Factor 06/20/2023]]</f>
        <v>727.47307052758742</v>
      </c>
      <c r="P36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727.47307052758742</v>
      </c>
      <c r="Q3626" s="166">
        <f>Table1[[#This Row],[Trended Medicare Pricing for all RHCs]]-Table1[[#This Row],[SumOfSFY24 Estimated Payment 5/04/23]]</f>
        <v>165.8236619862912</v>
      </c>
      <c r="R3626" s="24">
        <f>Table1[[#This Row],[SumOfUnits]]*Table1[[#This Row],[Actuarial Factor 06/20/2023]]</f>
        <v>3.6506903724975532</v>
      </c>
      <c r="S3626" s="23"/>
    </row>
    <row r="3627" spans="1:19" x14ac:dyDescent="0.25">
      <c r="A3627" s="192" t="s">
        <v>426</v>
      </c>
      <c r="B3627" s="193" t="s">
        <v>322</v>
      </c>
      <c r="C3627" s="192" t="s">
        <v>85</v>
      </c>
      <c r="D3627" s="192" t="s">
        <v>30</v>
      </c>
      <c r="E3627" s="192" t="s">
        <v>64</v>
      </c>
      <c r="F3627" s="194">
        <v>154.37987857762357</v>
      </c>
      <c r="G3627">
        <v>1</v>
      </c>
      <c r="H3627">
        <v>1</v>
      </c>
      <c r="I3627" s="167">
        <v>136.61112447625817</v>
      </c>
      <c r="J3627" s="22">
        <v>0.88490239618609945</v>
      </c>
      <c r="K3627" s="22" t="s">
        <v>427</v>
      </c>
      <c r="L3627" s="22" t="s">
        <v>58</v>
      </c>
      <c r="M3627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27" s="24" t="str">
        <f>IFERROR(IF(Table1[[#This Row],[Medicare Rate in CR]]&gt;0,"Y","N"),"N")</f>
        <v>Y</v>
      </c>
      <c r="O3627" s="166">
        <f>Table1[[#This Row],[Medicare Rate in CR]]*Table1[[#This Row],[SumOfUnits]]*Table1[[#This Row],[Actuarial Factor 06/20/2023]]</f>
        <v>176.33450048800404</v>
      </c>
      <c r="P36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176.33450048800404</v>
      </c>
      <c r="Q3627" s="166">
        <f>Table1[[#This Row],[Trended Medicare Pricing for all RHCs]]-Table1[[#This Row],[SumOfSFY24 Estimated Payment 5/04/23]]</f>
        <v>39.72337601174587</v>
      </c>
      <c r="R3627" s="24">
        <f>Table1[[#This Row],[SumOfUnits]]*Table1[[#This Row],[Actuarial Factor 06/20/2023]]</f>
        <v>0.88490239618609945</v>
      </c>
      <c r="S3627" s="23"/>
    </row>
    <row r="3628" spans="1:19" x14ac:dyDescent="0.25">
      <c r="A3628" s="192" t="s">
        <v>426</v>
      </c>
      <c r="B3628" s="193" t="s">
        <v>322</v>
      </c>
      <c r="C3628" s="192" t="s">
        <v>85</v>
      </c>
      <c r="D3628" s="192" t="s">
        <v>30</v>
      </c>
      <c r="E3628" s="192" t="s">
        <v>77</v>
      </c>
      <c r="F3628" s="194">
        <v>154.37987857762357</v>
      </c>
      <c r="G3628">
        <v>1</v>
      </c>
      <c r="H3628">
        <v>1</v>
      </c>
      <c r="I3628" s="167">
        <v>183.44425837541723</v>
      </c>
      <c r="J3628" s="22">
        <v>1.1882653365553713</v>
      </c>
      <c r="K3628" s="22" t="s">
        <v>427</v>
      </c>
      <c r="L3628" s="22" t="s">
        <v>58</v>
      </c>
      <c r="M3628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28" s="24" t="str">
        <f>IFERROR(IF(Table1[[#This Row],[Medicare Rate in CR]]&gt;0,"Y","N"),"N")</f>
        <v>Y</v>
      </c>
      <c r="O3628" s="166">
        <f>Table1[[#This Row],[Medicare Rate in CR]]*Table1[[#This Row],[SumOfUnits]]*Table1[[#This Row],[Actuarial Factor 06/20/2023]]</f>
        <v>236.78563361538883</v>
      </c>
      <c r="P36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236.78563361538883</v>
      </c>
      <c r="Q3628" s="166">
        <f>Table1[[#This Row],[Trended Medicare Pricing for all RHCs]]-Table1[[#This Row],[SumOfSFY24 Estimated Payment 5/04/23]]</f>
        <v>53.341375239971597</v>
      </c>
      <c r="R3628" s="24">
        <f>Table1[[#This Row],[SumOfUnits]]*Table1[[#This Row],[Actuarial Factor 06/20/2023]]</f>
        <v>1.1882653365553713</v>
      </c>
      <c r="S3628" s="23"/>
    </row>
    <row r="3629" spans="1:19" x14ac:dyDescent="0.25">
      <c r="A3629" s="192" t="s">
        <v>426</v>
      </c>
      <c r="B3629" s="193" t="s">
        <v>322</v>
      </c>
      <c r="C3629" s="192" t="s">
        <v>85</v>
      </c>
      <c r="D3629" s="192" t="s">
        <v>31</v>
      </c>
      <c r="E3629" s="192" t="s">
        <v>69</v>
      </c>
      <c r="F3629" s="194">
        <v>769.76968295268375</v>
      </c>
      <c r="G3629">
        <v>5</v>
      </c>
      <c r="H3629">
        <v>5</v>
      </c>
      <c r="I3629" s="167">
        <v>770.62542747145926</v>
      </c>
      <c r="J3629" s="22">
        <v>1.0011116890385876</v>
      </c>
      <c r="K3629" s="22" t="s">
        <v>427</v>
      </c>
      <c r="L3629" s="22" t="s">
        <v>58</v>
      </c>
      <c r="M3629" s="22" t="str">
        <f>IFERROR(IFERROR(INDEX(FreeStand_Medicare!E:E,MATCH(Table1[[#This Row],[Medicare Number]],FreeStand_Medicare!A:A,0)),INDEX(HospBased_Medicare_CR!F:F,MATCH(Table1[[#This Row],[Medicare Number]],HospBased_Medicare_CR!G:G,0))),0)</f>
        <v>199.27</v>
      </c>
      <c r="N3629" s="24" t="str">
        <f>IFERROR(IF(Table1[[#This Row],[Medicare Rate in CR]]&gt;0,"Y","N"),"N")</f>
        <v>Y</v>
      </c>
      <c r="O3629" s="166">
        <f>Table1[[#This Row],[Medicare Rate in CR]]*Table1[[#This Row],[SumOfUnits]]*Table1[[#This Row],[Actuarial Factor 06/20/2023]]</f>
        <v>997.45763137359677</v>
      </c>
      <c r="P36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997.45763137359677</v>
      </c>
      <c r="Q3629" s="166">
        <f>Table1[[#This Row],[Trended Medicare Pricing for all RHCs]]-Table1[[#This Row],[SumOfSFY24 Estimated Payment 5/04/23]]</f>
        <v>226.83220390213751</v>
      </c>
      <c r="R3629" s="24">
        <f>Table1[[#This Row],[SumOfUnits]]*Table1[[#This Row],[Actuarial Factor 06/20/2023]]</f>
        <v>5.0055584451929382</v>
      </c>
      <c r="S3629" s="23"/>
    </row>
    <row r="3630" spans="1:19" x14ac:dyDescent="0.25">
      <c r="A3630" s="192" t="s">
        <v>428</v>
      </c>
      <c r="B3630" s="193" t="s">
        <v>429</v>
      </c>
      <c r="C3630" s="192" t="s">
        <v>88</v>
      </c>
      <c r="D3630" s="192" t="s">
        <v>30</v>
      </c>
      <c r="E3630" s="192" t="s">
        <v>56</v>
      </c>
      <c r="F3630" s="194">
        <v>11419.379396742808</v>
      </c>
      <c r="G3630">
        <v>69</v>
      </c>
      <c r="H3630">
        <v>69</v>
      </c>
      <c r="I3630" s="167">
        <v>11787.984753901394</v>
      </c>
      <c r="J3630" s="22">
        <v>1.0322789307853037</v>
      </c>
      <c r="K3630" s="22" t="s">
        <v>430</v>
      </c>
      <c r="L3630" s="22" t="s">
        <v>58</v>
      </c>
      <c r="M3630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30" s="24" t="str">
        <f>IFERROR(IF(Table1[[#This Row],[Medicare Rate in CR]]&gt;0,"Y","N"),"N")</f>
        <v>Y</v>
      </c>
      <c r="O3630" s="166">
        <f>Table1[[#This Row],[Medicare Rate in CR]]*Table1[[#This Row],[SumOfUnits]]*Table1[[#This Row],[Actuarial Factor 06/20/2023]]</f>
        <v>10402.73931104236</v>
      </c>
      <c r="P36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10402.73931104236</v>
      </c>
      <c r="Q3630" s="166">
        <f>Table1[[#This Row],[Trended Medicare Pricing for all RHCs]]-Table1[[#This Row],[SumOfSFY24 Estimated Payment 5/04/23]]</f>
        <v>-1385.2454428590336</v>
      </c>
      <c r="R3630" s="24">
        <f>Table1[[#This Row],[SumOfUnits]]*Table1[[#This Row],[Actuarial Factor 06/20/2023]]</f>
        <v>71.227246224185961</v>
      </c>
      <c r="S3630" s="23"/>
    </row>
    <row r="3631" spans="1:19" x14ac:dyDescent="0.25">
      <c r="A3631" s="192" t="s">
        <v>428</v>
      </c>
      <c r="B3631" s="193" t="s">
        <v>429</v>
      </c>
      <c r="C3631" s="192" t="s">
        <v>88</v>
      </c>
      <c r="D3631" s="192" t="s">
        <v>30</v>
      </c>
      <c r="E3631" s="192" t="s">
        <v>59</v>
      </c>
      <c r="F3631" s="194">
        <v>66847.267996530369</v>
      </c>
      <c r="G3631">
        <v>404</v>
      </c>
      <c r="H3631">
        <v>404</v>
      </c>
      <c r="I3631" s="167">
        <v>59093.898894907506</v>
      </c>
      <c r="J3631" s="22">
        <v>0.88401367274986775</v>
      </c>
      <c r="K3631" s="22" t="s">
        <v>430</v>
      </c>
      <c r="L3631" s="22" t="s">
        <v>58</v>
      </c>
      <c r="M3631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31" s="24" t="str">
        <f>IFERROR(IF(Table1[[#This Row],[Medicare Rate in CR]]&gt;0,"Y","N"),"N")</f>
        <v>Y</v>
      </c>
      <c r="O3631" s="166">
        <f>Table1[[#This Row],[Medicare Rate in CR]]*Table1[[#This Row],[SumOfUnits]]*Table1[[#This Row],[Actuarial Factor 06/20/2023]]</f>
        <v>52160.519549667748</v>
      </c>
      <c r="P36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52160.519549667748</v>
      </c>
      <c r="Q3631" s="166">
        <f>Table1[[#This Row],[Trended Medicare Pricing for all RHCs]]-Table1[[#This Row],[SumOfSFY24 Estimated Payment 5/04/23]]</f>
        <v>-6933.3793452397585</v>
      </c>
      <c r="R3631" s="24">
        <f>Table1[[#This Row],[SumOfUnits]]*Table1[[#This Row],[Actuarial Factor 06/20/2023]]</f>
        <v>357.14152379094656</v>
      </c>
      <c r="S3631" s="23"/>
    </row>
    <row r="3632" spans="1:19" x14ac:dyDescent="0.25">
      <c r="A3632" s="192" t="s">
        <v>428</v>
      </c>
      <c r="B3632" s="193" t="s">
        <v>429</v>
      </c>
      <c r="C3632" s="192" t="s">
        <v>88</v>
      </c>
      <c r="D3632" s="192" t="s">
        <v>30</v>
      </c>
      <c r="E3632" s="192" t="s">
        <v>60</v>
      </c>
      <c r="F3632" s="194">
        <v>19373.566541389599</v>
      </c>
      <c r="G3632">
        <v>117</v>
      </c>
      <c r="H3632">
        <v>117</v>
      </c>
      <c r="I3632" s="167">
        <v>14713.696784263539</v>
      </c>
      <c r="J3632" s="22">
        <v>0.75947279778502652</v>
      </c>
      <c r="K3632" s="22" t="s">
        <v>430</v>
      </c>
      <c r="L3632" s="22" t="s">
        <v>58</v>
      </c>
      <c r="M3632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32" s="24" t="str">
        <f>IFERROR(IF(Table1[[#This Row],[Medicare Rate in CR]]&gt;0,"Y","N"),"N")</f>
        <v>Y</v>
      </c>
      <c r="O3632" s="166">
        <f>Table1[[#This Row],[Medicare Rate in CR]]*Table1[[#This Row],[SumOfUnits]]*Table1[[#This Row],[Actuarial Factor 06/20/2023]]</f>
        <v>12977.757247630867</v>
      </c>
      <c r="P36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12977.757247630867</v>
      </c>
      <c r="Q3632" s="166">
        <f>Table1[[#This Row],[Trended Medicare Pricing for all RHCs]]-Table1[[#This Row],[SumOfSFY24 Estimated Payment 5/04/23]]</f>
        <v>-1735.9395366326717</v>
      </c>
      <c r="R3632" s="24">
        <f>Table1[[#This Row],[SumOfUnits]]*Table1[[#This Row],[Actuarial Factor 06/20/2023]]</f>
        <v>88.858317340848103</v>
      </c>
      <c r="S3632" s="23"/>
    </row>
    <row r="3633" spans="1:19" x14ac:dyDescent="0.25">
      <c r="A3633" s="192" t="s">
        <v>428</v>
      </c>
      <c r="B3633" s="193" t="s">
        <v>429</v>
      </c>
      <c r="C3633" s="192" t="s">
        <v>88</v>
      </c>
      <c r="D3633" s="192" t="s">
        <v>30</v>
      </c>
      <c r="E3633" s="192" t="s">
        <v>61</v>
      </c>
      <c r="F3633" s="194">
        <v>1822.3089524910861</v>
      </c>
      <c r="G3633">
        <v>11</v>
      </c>
      <c r="H3633">
        <v>11</v>
      </c>
      <c r="I3633" s="167">
        <v>1383.9940785771062</v>
      </c>
      <c r="J3633" s="22">
        <v>0.75947279778502652</v>
      </c>
      <c r="K3633" s="22" t="s">
        <v>430</v>
      </c>
      <c r="L3633" s="22" t="s">
        <v>58</v>
      </c>
      <c r="M3633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33" s="24" t="str">
        <f>IFERROR(IF(Table1[[#This Row],[Medicare Rate in CR]]&gt;0,"Y","N"),"N")</f>
        <v>Y</v>
      </c>
      <c r="O3633" s="166">
        <f>Table1[[#This Row],[Medicare Rate in CR]]*Table1[[#This Row],[SumOfUnits]]*Table1[[#This Row],[Actuarial Factor 06/20/2023]]</f>
        <v>1220.1310232815345</v>
      </c>
      <c r="P36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1220.1310232815345</v>
      </c>
      <c r="Q3633" s="166">
        <f>Table1[[#This Row],[Trended Medicare Pricing for all RHCs]]-Table1[[#This Row],[SumOfSFY24 Estimated Payment 5/04/23]]</f>
        <v>-163.86305529557171</v>
      </c>
      <c r="R3633" s="24">
        <f>Table1[[#This Row],[SumOfUnits]]*Table1[[#This Row],[Actuarial Factor 06/20/2023]]</f>
        <v>8.3542007756352916</v>
      </c>
      <c r="S3633" s="23"/>
    </row>
    <row r="3634" spans="1:19" x14ac:dyDescent="0.25">
      <c r="A3634" s="192" t="s">
        <v>428</v>
      </c>
      <c r="B3634" s="193" t="s">
        <v>429</v>
      </c>
      <c r="C3634" s="192" t="s">
        <v>88</v>
      </c>
      <c r="D3634" s="192" t="s">
        <v>30</v>
      </c>
      <c r="E3634" s="192" t="s">
        <v>62</v>
      </c>
      <c r="F3634" s="194">
        <v>60184.031993832112</v>
      </c>
      <c r="G3634">
        <v>364</v>
      </c>
      <c r="H3634">
        <v>364</v>
      </c>
      <c r="I3634" s="167">
        <v>59835.340880823293</v>
      </c>
      <c r="J3634" s="22">
        <v>0.99420625203302171</v>
      </c>
      <c r="K3634" s="22" t="s">
        <v>430</v>
      </c>
      <c r="L3634" s="22" t="s">
        <v>58</v>
      </c>
      <c r="M3634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34" s="24" t="str">
        <f>IFERROR(IF(Table1[[#This Row],[Medicare Rate in CR]]&gt;0,"Y","N"),"N")</f>
        <v>Y</v>
      </c>
      <c r="O3634" s="166">
        <f>Table1[[#This Row],[Medicare Rate in CR]]*Table1[[#This Row],[SumOfUnits]]*Table1[[#This Row],[Actuarial Factor 06/20/2023]]</f>
        <v>52854.191611829912</v>
      </c>
      <c r="P36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52854.191611829912</v>
      </c>
      <c r="Q3634" s="166">
        <f>Table1[[#This Row],[Trended Medicare Pricing for all RHCs]]-Table1[[#This Row],[SumOfSFY24 Estimated Payment 5/04/23]]</f>
        <v>-6981.1492689933802</v>
      </c>
      <c r="R3634" s="24">
        <f>Table1[[#This Row],[SumOfUnits]]*Table1[[#This Row],[Actuarial Factor 06/20/2023]]</f>
        <v>361.89107574001991</v>
      </c>
      <c r="S3634" s="23"/>
    </row>
    <row r="3635" spans="1:19" x14ac:dyDescent="0.25">
      <c r="A3635" s="192" t="s">
        <v>428</v>
      </c>
      <c r="B3635" s="193" t="s">
        <v>429</v>
      </c>
      <c r="C3635" s="192" t="s">
        <v>88</v>
      </c>
      <c r="D3635" s="192" t="s">
        <v>30</v>
      </c>
      <c r="E3635" s="192" t="s">
        <v>63</v>
      </c>
      <c r="F3635" s="194">
        <v>4634.0175387877061</v>
      </c>
      <c r="G3635">
        <v>28</v>
      </c>
      <c r="H3635">
        <v>28</v>
      </c>
      <c r="I3635" s="167">
        <v>4283.9467972724397</v>
      </c>
      <c r="J3635" s="22">
        <v>0.92445631925535443</v>
      </c>
      <c r="K3635" s="22" t="s">
        <v>430</v>
      </c>
      <c r="L3635" s="22" t="s">
        <v>58</v>
      </c>
      <c r="M3635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35" s="24" t="str">
        <f>IFERROR(IF(Table1[[#This Row],[Medicare Rate in CR]]&gt;0,"Y","N"),"N")</f>
        <v>Y</v>
      </c>
      <c r="O3635" s="166">
        <f>Table1[[#This Row],[Medicare Rate in CR]]*Table1[[#This Row],[SumOfUnits]]*Table1[[#This Row],[Actuarial Factor 06/20/2023]]</f>
        <v>3780.4716719628468</v>
      </c>
      <c r="P36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3780.4716719628468</v>
      </c>
      <c r="Q3635" s="166">
        <f>Table1[[#This Row],[Trended Medicare Pricing for all RHCs]]-Table1[[#This Row],[SumOfSFY24 Estimated Payment 5/04/23]]</f>
        <v>-503.47512530959284</v>
      </c>
      <c r="R3635" s="24">
        <f>Table1[[#This Row],[SumOfUnits]]*Table1[[#This Row],[Actuarial Factor 06/20/2023]]</f>
        <v>25.884776939149923</v>
      </c>
      <c r="S3635" s="23"/>
    </row>
    <row r="3636" spans="1:19" x14ac:dyDescent="0.25">
      <c r="A3636" s="192" t="s">
        <v>428</v>
      </c>
      <c r="B3636" s="193" t="s">
        <v>429</v>
      </c>
      <c r="C3636" s="192" t="s">
        <v>88</v>
      </c>
      <c r="D3636" s="192" t="s">
        <v>30</v>
      </c>
      <c r="E3636" s="192" t="s">
        <v>64</v>
      </c>
      <c r="F3636" s="194">
        <v>15560.990652404373</v>
      </c>
      <c r="G3636">
        <v>94</v>
      </c>
      <c r="H3636">
        <v>94</v>
      </c>
      <c r="I3636" s="167">
        <v>14600.611026840435</v>
      </c>
      <c r="J3636" s="22">
        <v>0.93828287369252128</v>
      </c>
      <c r="K3636" s="22" t="s">
        <v>430</v>
      </c>
      <c r="L3636" s="22" t="s">
        <v>58</v>
      </c>
      <c r="M3636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36" s="24" t="str">
        <f>IFERROR(IF(Table1[[#This Row],[Medicare Rate in CR]]&gt;0,"Y","N"),"N")</f>
        <v>Y</v>
      </c>
      <c r="O3636" s="166">
        <f>Table1[[#This Row],[Medicare Rate in CR]]*Table1[[#This Row],[SumOfUnits]]*Table1[[#This Row],[Actuarial Factor 06/20/2023]]</f>
        <v>12881.404088062518</v>
      </c>
      <c r="P36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12881.404088062518</v>
      </c>
      <c r="Q3636" s="166">
        <f>Table1[[#This Row],[Trended Medicare Pricing for all RHCs]]-Table1[[#This Row],[SumOfSFY24 Estimated Payment 5/04/23]]</f>
        <v>-1719.2069387779175</v>
      </c>
      <c r="R3636" s="24">
        <f>Table1[[#This Row],[SumOfUnits]]*Table1[[#This Row],[Actuarial Factor 06/20/2023]]</f>
        <v>88.198590127097006</v>
      </c>
      <c r="S3636" s="23"/>
    </row>
    <row r="3637" spans="1:19" x14ac:dyDescent="0.25">
      <c r="A3637" s="192" t="s">
        <v>428</v>
      </c>
      <c r="B3637" s="193" t="s">
        <v>429</v>
      </c>
      <c r="C3637" s="192" t="s">
        <v>88</v>
      </c>
      <c r="D3637" s="192" t="s">
        <v>30</v>
      </c>
      <c r="E3637" s="192" t="s">
        <v>77</v>
      </c>
      <c r="F3637" s="194">
        <v>27468.189264719964</v>
      </c>
      <c r="G3637">
        <v>166</v>
      </c>
      <c r="H3637">
        <v>166</v>
      </c>
      <c r="I3637" s="167">
        <v>38962.72986050012</v>
      </c>
      <c r="J3637" s="22">
        <v>1.4184673581867189</v>
      </c>
      <c r="K3637" s="22" t="s">
        <v>430</v>
      </c>
      <c r="L3637" s="22" t="s">
        <v>58</v>
      </c>
      <c r="M3637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37" s="24" t="str">
        <f>IFERROR(IF(Table1[[#This Row],[Medicare Rate in CR]]&gt;0,"Y","N"),"N")</f>
        <v>Y</v>
      </c>
      <c r="O3637" s="166">
        <f>Table1[[#This Row],[Medicare Rate in CR]]*Table1[[#This Row],[SumOfUnits]]*Table1[[#This Row],[Actuarial Factor 06/20/2023]]</f>
        <v>34389.748172086271</v>
      </c>
      <c r="P36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34389.748172086271</v>
      </c>
      <c r="Q3637" s="166">
        <f>Table1[[#This Row],[Trended Medicare Pricing for all RHCs]]-Table1[[#This Row],[SumOfSFY24 Estimated Payment 5/04/23]]</f>
        <v>-4572.981688413849</v>
      </c>
      <c r="R3637" s="24">
        <f>Table1[[#This Row],[SumOfUnits]]*Table1[[#This Row],[Actuarial Factor 06/20/2023]]</f>
        <v>235.46558145899533</v>
      </c>
      <c r="S3637" s="23"/>
    </row>
    <row r="3638" spans="1:19" x14ac:dyDescent="0.25">
      <c r="A3638" s="192" t="s">
        <v>428</v>
      </c>
      <c r="B3638" s="193" t="s">
        <v>429</v>
      </c>
      <c r="C3638" s="192" t="s">
        <v>88</v>
      </c>
      <c r="D3638" s="192" t="s">
        <v>32</v>
      </c>
      <c r="E3638" s="192" t="s">
        <v>104</v>
      </c>
      <c r="F3638" s="194">
        <v>331.32890045292476</v>
      </c>
      <c r="G3638">
        <v>2</v>
      </c>
      <c r="H3638">
        <v>2</v>
      </c>
      <c r="I3638" s="167">
        <v>302.49772986480207</v>
      </c>
      <c r="J3638" s="22">
        <v>0.91298323041331253</v>
      </c>
      <c r="K3638" s="22" t="s">
        <v>430</v>
      </c>
      <c r="L3638" s="22" t="s">
        <v>58</v>
      </c>
      <c r="M3638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38" s="24" t="str">
        <f>IFERROR(IF(Table1[[#This Row],[Medicare Rate in CR]]&gt;0,"Y","N"),"N")</f>
        <v>Y</v>
      </c>
      <c r="O3638" s="166">
        <f>Table1[[#This Row],[Medicare Rate in CR]]*Table1[[#This Row],[SumOfUnits]]*Table1[[#This Row],[Actuarial Factor 06/20/2023]]</f>
        <v>266.68240160372864</v>
      </c>
      <c r="P36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266.68240160372864</v>
      </c>
      <c r="Q3638" s="166">
        <f>Table1[[#This Row],[Trended Medicare Pricing for all RHCs]]-Table1[[#This Row],[SumOfSFY24 Estimated Payment 5/04/23]]</f>
        <v>-35.815328261073432</v>
      </c>
      <c r="R3638" s="24">
        <f>Table1[[#This Row],[SumOfUnits]]*Table1[[#This Row],[Actuarial Factor 06/20/2023]]</f>
        <v>1.8259664608266251</v>
      </c>
      <c r="S3638" s="23"/>
    </row>
    <row r="3639" spans="1:19" x14ac:dyDescent="0.25">
      <c r="A3639" s="192" t="s">
        <v>428</v>
      </c>
      <c r="B3639" s="193" t="s">
        <v>429</v>
      </c>
      <c r="C3639" s="192" t="s">
        <v>88</v>
      </c>
      <c r="D3639" s="192" t="s">
        <v>32</v>
      </c>
      <c r="E3639" s="192" t="s">
        <v>81</v>
      </c>
      <c r="F3639" s="194">
        <v>1159.6511515852367</v>
      </c>
      <c r="G3639">
        <v>7</v>
      </c>
      <c r="H3639">
        <v>7</v>
      </c>
      <c r="I3639" s="167">
        <v>1222.5772502155619</v>
      </c>
      <c r="J3639" s="22">
        <v>1.0542629553243712</v>
      </c>
      <c r="K3639" s="22" t="s">
        <v>430</v>
      </c>
      <c r="L3639" s="22" t="s">
        <v>58</v>
      </c>
      <c r="M3639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39" s="24" t="str">
        <f>IFERROR(IF(Table1[[#This Row],[Medicare Rate in CR]]&gt;0,"Y","N"),"N")</f>
        <v>Y</v>
      </c>
      <c r="O3639" s="166">
        <f>Table1[[#This Row],[Medicare Rate in CR]]*Table1[[#This Row],[SumOfUnits]]*Table1[[#This Row],[Actuarial Factor 06/20/2023]]</f>
        <v>1077.825732375871</v>
      </c>
      <c r="P36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1077.825732375871</v>
      </c>
      <c r="Q3639" s="166">
        <f>Table1[[#This Row],[Trended Medicare Pricing for all RHCs]]-Table1[[#This Row],[SumOfSFY24 Estimated Payment 5/04/23]]</f>
        <v>-144.75151783969091</v>
      </c>
      <c r="R3639" s="24">
        <f>Table1[[#This Row],[SumOfUnits]]*Table1[[#This Row],[Actuarial Factor 06/20/2023]]</f>
        <v>7.3798406872705984</v>
      </c>
      <c r="S3639" s="23"/>
    </row>
    <row r="3640" spans="1:19" x14ac:dyDescent="0.25">
      <c r="A3640" s="192" t="s">
        <v>428</v>
      </c>
      <c r="B3640" s="193" t="s">
        <v>429</v>
      </c>
      <c r="C3640" s="192" t="s">
        <v>88</v>
      </c>
      <c r="D3640" s="192" t="s">
        <v>32</v>
      </c>
      <c r="E3640" s="192" t="s">
        <v>65</v>
      </c>
      <c r="F3640" s="194">
        <v>662.65780090584951</v>
      </c>
      <c r="G3640">
        <v>4</v>
      </c>
      <c r="H3640">
        <v>4</v>
      </c>
      <c r="I3640" s="167">
        <v>776.5169580737853</v>
      </c>
      <c r="J3640" s="22">
        <v>1.1718219524651954</v>
      </c>
      <c r="K3640" s="22" t="s">
        <v>430</v>
      </c>
      <c r="L3640" s="22" t="s">
        <v>58</v>
      </c>
      <c r="M3640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40" s="24" t="str">
        <f>IFERROR(IF(Table1[[#This Row],[Medicare Rate in CR]]&gt;0,"Y","N"),"N")</f>
        <v>Y</v>
      </c>
      <c r="O3640" s="166">
        <f>Table1[[#This Row],[Medicare Rate in CR]]*Table1[[#This Row],[SumOfUnits]]*Table1[[#This Row],[Actuarial Factor 06/20/2023]]</f>
        <v>684.57838463016719</v>
      </c>
      <c r="P36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684.57838463016719</v>
      </c>
      <c r="Q3640" s="166">
        <f>Table1[[#This Row],[Trended Medicare Pricing for all RHCs]]-Table1[[#This Row],[SumOfSFY24 Estimated Payment 5/04/23]]</f>
        <v>-91.938573443618111</v>
      </c>
      <c r="R3640" s="24">
        <f>Table1[[#This Row],[SumOfUnits]]*Table1[[#This Row],[Actuarial Factor 06/20/2023]]</f>
        <v>4.6872878098607815</v>
      </c>
      <c r="S3640" s="23"/>
    </row>
    <row r="3641" spans="1:19" x14ac:dyDescent="0.25">
      <c r="A3641" s="192" t="s">
        <v>428</v>
      </c>
      <c r="B3641" s="193" t="s">
        <v>429</v>
      </c>
      <c r="C3641" s="192" t="s">
        <v>88</v>
      </c>
      <c r="D3641" s="192" t="s">
        <v>32</v>
      </c>
      <c r="E3641" s="192" t="s">
        <v>66</v>
      </c>
      <c r="F3641" s="194">
        <v>1490.9800520381614</v>
      </c>
      <c r="G3641">
        <v>9</v>
      </c>
      <c r="H3641">
        <v>9</v>
      </c>
      <c r="I3641" s="167">
        <v>1577.7523759790474</v>
      </c>
      <c r="J3641" s="22">
        <v>1.0581981789912405</v>
      </c>
      <c r="K3641" s="22" t="s">
        <v>430</v>
      </c>
      <c r="L3641" s="22" t="s">
        <v>58</v>
      </c>
      <c r="M3641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41" s="24" t="str">
        <f>IFERROR(IF(Table1[[#This Row],[Medicare Rate in CR]]&gt;0,"Y","N"),"N")</f>
        <v>Y</v>
      </c>
      <c r="O3641" s="166">
        <f>Table1[[#This Row],[Medicare Rate in CR]]*Table1[[#This Row],[SumOfUnits]]*Table1[[#This Row],[Actuarial Factor 06/20/2023]]</f>
        <v>1390.948596375036</v>
      </c>
      <c r="P36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1390.948596375036</v>
      </c>
      <c r="Q3641" s="166">
        <f>Table1[[#This Row],[Trended Medicare Pricing for all RHCs]]-Table1[[#This Row],[SumOfSFY24 Estimated Payment 5/04/23]]</f>
        <v>-186.80377960401142</v>
      </c>
      <c r="R3641" s="24">
        <f>Table1[[#This Row],[SumOfUnits]]*Table1[[#This Row],[Actuarial Factor 06/20/2023]]</f>
        <v>9.5237836109211642</v>
      </c>
      <c r="S3641" s="23"/>
    </row>
    <row r="3642" spans="1:19" x14ac:dyDescent="0.25">
      <c r="A3642" s="192" t="s">
        <v>428</v>
      </c>
      <c r="B3642" s="193" t="s">
        <v>429</v>
      </c>
      <c r="C3642" s="192" t="s">
        <v>88</v>
      </c>
      <c r="D3642" s="192" t="s">
        <v>32</v>
      </c>
      <c r="E3642" s="192" t="s">
        <v>100</v>
      </c>
      <c r="F3642" s="194">
        <v>165.66445022646238</v>
      </c>
      <c r="G3642">
        <v>1</v>
      </c>
      <c r="H3642">
        <v>1</v>
      </c>
      <c r="I3642" s="167">
        <v>120.19108536670343</v>
      </c>
      <c r="J3642" s="22">
        <v>0.72550921578167726</v>
      </c>
      <c r="K3642" s="22" t="s">
        <v>430</v>
      </c>
      <c r="L3642" s="22" t="s">
        <v>58</v>
      </c>
      <c r="M3642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42" s="24" t="str">
        <f>IFERROR(IF(Table1[[#This Row],[Medicare Rate in CR]]&gt;0,"Y","N"),"N")</f>
        <v>Y</v>
      </c>
      <c r="O3642" s="166">
        <f>Table1[[#This Row],[Medicare Rate in CR]]*Table1[[#This Row],[SumOfUnits]]*Table1[[#This Row],[Actuarial Factor 06/20/2023]]</f>
        <v>105.96062096491397</v>
      </c>
      <c r="P36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105.96062096491397</v>
      </c>
      <c r="Q3642" s="166">
        <f>Table1[[#This Row],[Trended Medicare Pricing for all RHCs]]-Table1[[#This Row],[SumOfSFY24 Estimated Payment 5/04/23]]</f>
        <v>-14.230464401789462</v>
      </c>
      <c r="R3642" s="24">
        <f>Table1[[#This Row],[SumOfUnits]]*Table1[[#This Row],[Actuarial Factor 06/20/2023]]</f>
        <v>0.72550921578167726</v>
      </c>
      <c r="S3642" s="23"/>
    </row>
    <row r="3643" spans="1:19" x14ac:dyDescent="0.25">
      <c r="A3643" s="192" t="s">
        <v>428</v>
      </c>
      <c r="B3643" s="193" t="s">
        <v>429</v>
      </c>
      <c r="C3643" s="192" t="s">
        <v>88</v>
      </c>
      <c r="D3643" s="192" t="s">
        <v>31</v>
      </c>
      <c r="E3643" s="192" t="s">
        <v>67</v>
      </c>
      <c r="F3643" s="194">
        <v>1159.6511515852367</v>
      </c>
      <c r="G3643">
        <v>7</v>
      </c>
      <c r="H3643">
        <v>7</v>
      </c>
      <c r="I3643" s="167">
        <v>1251.0911720670472</v>
      </c>
      <c r="J3643" s="22">
        <v>1.0788513169299341</v>
      </c>
      <c r="K3643" s="22" t="s">
        <v>430</v>
      </c>
      <c r="L3643" s="22" t="s">
        <v>58</v>
      </c>
      <c r="M3643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43" s="24" t="str">
        <f>IFERROR(IF(Table1[[#This Row],[Medicare Rate in CR]]&gt;0,"Y","N"),"N")</f>
        <v>Y</v>
      </c>
      <c r="O3643" s="166">
        <f>Table1[[#This Row],[Medicare Rate in CR]]*Table1[[#This Row],[SumOfUnits]]*Table1[[#This Row],[Actuarial Factor 06/20/2023]]</f>
        <v>1102.9636438633183</v>
      </c>
      <c r="P36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1102.9636438633183</v>
      </c>
      <c r="Q3643" s="166">
        <f>Table1[[#This Row],[Trended Medicare Pricing for all RHCs]]-Table1[[#This Row],[SumOfSFY24 Estimated Payment 5/04/23]]</f>
        <v>-148.12752820372884</v>
      </c>
      <c r="R3643" s="24">
        <f>Table1[[#This Row],[SumOfUnits]]*Table1[[#This Row],[Actuarial Factor 06/20/2023]]</f>
        <v>7.5519592185095386</v>
      </c>
      <c r="S3643" s="23"/>
    </row>
    <row r="3644" spans="1:19" x14ac:dyDescent="0.25">
      <c r="A3644" s="192" t="s">
        <v>428</v>
      </c>
      <c r="B3644" s="193" t="s">
        <v>429</v>
      </c>
      <c r="C3644" s="192" t="s">
        <v>88</v>
      </c>
      <c r="D3644" s="192" t="s">
        <v>31</v>
      </c>
      <c r="E3644" s="192" t="s">
        <v>82</v>
      </c>
      <c r="F3644" s="194">
        <v>496.99335067938716</v>
      </c>
      <c r="G3644">
        <v>3</v>
      </c>
      <c r="H3644">
        <v>3</v>
      </c>
      <c r="I3644" s="167">
        <v>557.51547490624296</v>
      </c>
      <c r="J3644" s="22">
        <v>1.121776527078526</v>
      </c>
      <c r="K3644" s="22" t="s">
        <v>430</v>
      </c>
      <c r="L3644" s="22" t="s">
        <v>58</v>
      </c>
      <c r="M3644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44" s="24" t="str">
        <f>IFERROR(IF(Table1[[#This Row],[Medicare Rate in CR]]&gt;0,"Y","N"),"N")</f>
        <v>Y</v>
      </c>
      <c r="O3644" s="166">
        <f>Table1[[#This Row],[Medicare Rate in CR]]*Table1[[#This Row],[SumOfUnits]]*Table1[[#This Row],[Actuarial Factor 06/20/2023]]</f>
        <v>491.50638533945624</v>
      </c>
      <c r="P36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491.50638533945624</v>
      </c>
      <c r="Q3644" s="166">
        <f>Table1[[#This Row],[Trended Medicare Pricing for all RHCs]]-Table1[[#This Row],[SumOfSFY24 Estimated Payment 5/04/23]]</f>
        <v>-66.009089566786713</v>
      </c>
      <c r="R3644" s="24">
        <f>Table1[[#This Row],[SumOfUnits]]*Table1[[#This Row],[Actuarial Factor 06/20/2023]]</f>
        <v>3.3653295812355779</v>
      </c>
      <c r="S3644" s="23"/>
    </row>
    <row r="3645" spans="1:19" x14ac:dyDescent="0.25">
      <c r="A3645" s="192" t="s">
        <v>428</v>
      </c>
      <c r="B3645" s="193" t="s">
        <v>429</v>
      </c>
      <c r="C3645" s="192" t="s">
        <v>88</v>
      </c>
      <c r="D3645" s="192" t="s">
        <v>31</v>
      </c>
      <c r="E3645" s="192" t="s">
        <v>68</v>
      </c>
      <c r="F3645" s="194">
        <v>2814.0021200732399</v>
      </c>
      <c r="G3645">
        <v>17</v>
      </c>
      <c r="H3645">
        <v>17</v>
      </c>
      <c r="I3645" s="167">
        <v>2823.1852087539114</v>
      </c>
      <c r="J3645" s="22">
        <v>1.0032633552814922</v>
      </c>
      <c r="K3645" s="22" t="s">
        <v>430</v>
      </c>
      <c r="L3645" s="22" t="s">
        <v>58</v>
      </c>
      <c r="M3645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45" s="24" t="str">
        <f>IFERROR(IF(Table1[[#This Row],[Medicare Rate in CR]]&gt;0,"Y","N"),"N")</f>
        <v>Y</v>
      </c>
      <c r="O3645" s="166">
        <f>Table1[[#This Row],[Medicare Rate in CR]]*Table1[[#This Row],[SumOfUnits]]*Table1[[#This Row],[Actuarial Factor 06/20/2023]]</f>
        <v>2490.9524216606533</v>
      </c>
      <c r="P36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2490.9524216606533</v>
      </c>
      <c r="Q3645" s="166">
        <f>Table1[[#This Row],[Trended Medicare Pricing for all RHCs]]-Table1[[#This Row],[SumOfSFY24 Estimated Payment 5/04/23]]</f>
        <v>-332.23278709325814</v>
      </c>
      <c r="R3645" s="24">
        <f>Table1[[#This Row],[SumOfUnits]]*Table1[[#This Row],[Actuarial Factor 06/20/2023]]</f>
        <v>17.055477039785369</v>
      </c>
      <c r="S3645" s="23"/>
    </row>
    <row r="3646" spans="1:19" x14ac:dyDescent="0.25">
      <c r="A3646" s="192" t="s">
        <v>428</v>
      </c>
      <c r="B3646" s="193" t="s">
        <v>429</v>
      </c>
      <c r="C3646" s="192" t="s">
        <v>88</v>
      </c>
      <c r="D3646" s="192" t="s">
        <v>31</v>
      </c>
      <c r="E3646" s="192" t="s">
        <v>69</v>
      </c>
      <c r="F3646" s="194">
        <v>10926.973113616663</v>
      </c>
      <c r="G3646">
        <v>66</v>
      </c>
      <c r="H3646">
        <v>66</v>
      </c>
      <c r="I3646" s="167">
        <v>11541.579692354197</v>
      </c>
      <c r="J3646" s="22">
        <v>1.0562467366165329</v>
      </c>
      <c r="K3646" s="22" t="s">
        <v>430</v>
      </c>
      <c r="L3646" s="22" t="s">
        <v>58</v>
      </c>
      <c r="M3646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46" s="24" t="str">
        <f>IFERROR(IF(Table1[[#This Row],[Medicare Rate in CR]]&gt;0,"Y","N"),"N")</f>
        <v>Y</v>
      </c>
      <c r="O3646" s="166">
        <f>Table1[[#This Row],[Medicare Rate in CR]]*Table1[[#This Row],[SumOfUnits]]*Table1[[#This Row],[Actuarial Factor 06/20/2023]]</f>
        <v>10181.479168267746</v>
      </c>
      <c r="P36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10181.479168267746</v>
      </c>
      <c r="Q3646" s="166">
        <f>Table1[[#This Row],[Trended Medicare Pricing for all RHCs]]-Table1[[#This Row],[SumOfSFY24 Estimated Payment 5/04/23]]</f>
        <v>-1360.1005240864506</v>
      </c>
      <c r="R3646" s="24">
        <f>Table1[[#This Row],[SumOfUnits]]*Table1[[#This Row],[Actuarial Factor 06/20/2023]]</f>
        <v>69.712284616691164</v>
      </c>
      <c r="S3646" s="23"/>
    </row>
    <row r="3647" spans="1:19" x14ac:dyDescent="0.25">
      <c r="A3647" s="192" t="s">
        <v>428</v>
      </c>
      <c r="B3647" s="193" t="s">
        <v>429</v>
      </c>
      <c r="C3647" s="192" t="s">
        <v>90</v>
      </c>
      <c r="D3647" s="192" t="s">
        <v>32</v>
      </c>
      <c r="E3647" s="192" t="s">
        <v>66</v>
      </c>
      <c r="F3647" s="194">
        <v>1159.6511515852367</v>
      </c>
      <c r="G3647">
        <v>7</v>
      </c>
      <c r="H3647">
        <v>7</v>
      </c>
      <c r="I3647" s="167">
        <v>1249.7587265221568</v>
      </c>
      <c r="J3647" s="22">
        <v>1.0777023114354205</v>
      </c>
      <c r="K3647" s="22" t="s">
        <v>430</v>
      </c>
      <c r="L3647" s="22" t="s">
        <v>58</v>
      </c>
      <c r="M3647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47" s="24" t="str">
        <f>IFERROR(IF(Table1[[#This Row],[Medicare Rate in CR]]&gt;0,"Y","N"),"N")</f>
        <v>Y</v>
      </c>
      <c r="O3647" s="166">
        <f>Table1[[#This Row],[Medicare Rate in CR]]*Table1[[#This Row],[SumOfUnits]]*Table1[[#This Row],[Actuarial Factor 06/20/2023]]</f>
        <v>1101.7889580960023</v>
      </c>
      <c r="P36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1101.7889580960023</v>
      </c>
      <c r="Q3647" s="166">
        <f>Table1[[#This Row],[Trended Medicare Pricing for all RHCs]]-Table1[[#This Row],[SumOfSFY24 Estimated Payment 5/04/23]]</f>
        <v>-147.96976842615459</v>
      </c>
      <c r="R3647" s="24">
        <f>Table1[[#This Row],[SumOfUnits]]*Table1[[#This Row],[Actuarial Factor 06/20/2023]]</f>
        <v>7.543916180047944</v>
      </c>
      <c r="S3647" s="23"/>
    </row>
    <row r="3648" spans="1:19" x14ac:dyDescent="0.25">
      <c r="A3648" s="192" t="s">
        <v>428</v>
      </c>
      <c r="B3648" s="193" t="s">
        <v>429</v>
      </c>
      <c r="C3648" s="192" t="s">
        <v>76</v>
      </c>
      <c r="D3648" s="192" t="s">
        <v>30</v>
      </c>
      <c r="E3648" s="192" t="s">
        <v>59</v>
      </c>
      <c r="F3648" s="194">
        <v>165.66445022646238</v>
      </c>
      <c r="G3648">
        <v>1</v>
      </c>
      <c r="H3648">
        <v>1</v>
      </c>
      <c r="I3648" s="167">
        <v>172.23283161505617</v>
      </c>
      <c r="J3648" s="22">
        <v>1.0396487078526193</v>
      </c>
      <c r="K3648" s="22" t="s">
        <v>430</v>
      </c>
      <c r="L3648" s="22" t="s">
        <v>58</v>
      </c>
      <c r="M3648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48" s="24" t="str">
        <f>IFERROR(IF(Table1[[#This Row],[Medicare Rate in CR]]&gt;0,"Y","N"),"N")</f>
        <v>Y</v>
      </c>
      <c r="O3648" s="166">
        <f>Table1[[#This Row],[Medicare Rate in CR]]*Table1[[#This Row],[SumOfUnits]]*Table1[[#This Row],[Actuarial Factor 06/20/2023]]</f>
        <v>151.84069378187507</v>
      </c>
      <c r="P36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151.84069378187507</v>
      </c>
      <c r="Q3648" s="166">
        <f>Table1[[#This Row],[Trended Medicare Pricing for all RHCs]]-Table1[[#This Row],[SumOfSFY24 Estimated Payment 5/04/23]]</f>
        <v>-20.392137833181096</v>
      </c>
      <c r="R3648" s="24">
        <f>Table1[[#This Row],[SumOfUnits]]*Table1[[#This Row],[Actuarial Factor 06/20/2023]]</f>
        <v>1.0396487078526193</v>
      </c>
      <c r="S3648" s="23"/>
    </row>
    <row r="3649" spans="1:19" x14ac:dyDescent="0.25">
      <c r="A3649" s="192" t="s">
        <v>428</v>
      </c>
      <c r="B3649" s="193" t="s">
        <v>429</v>
      </c>
      <c r="C3649" s="192" t="s">
        <v>78</v>
      </c>
      <c r="D3649" s="192" t="s">
        <v>30</v>
      </c>
      <c r="E3649" s="192" t="s">
        <v>62</v>
      </c>
      <c r="F3649" s="194">
        <v>496.99335067938716</v>
      </c>
      <c r="G3649">
        <v>3</v>
      </c>
      <c r="H3649">
        <v>3</v>
      </c>
      <c r="I3649" s="167">
        <v>472.10455807957277</v>
      </c>
      <c r="J3649" s="22">
        <v>0.94992127648027569</v>
      </c>
      <c r="K3649" s="22" t="s">
        <v>430</v>
      </c>
      <c r="L3649" s="22" t="s">
        <v>58</v>
      </c>
      <c r="M3649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49" s="24" t="str">
        <f>IFERROR(IF(Table1[[#This Row],[Medicare Rate in CR]]&gt;0,"Y","N"),"N")</f>
        <v>Y</v>
      </c>
      <c r="O3649" s="166">
        <f>Table1[[#This Row],[Medicare Rate in CR]]*Table1[[#This Row],[SumOfUnits]]*Table1[[#This Row],[Actuarial Factor 06/20/2023]]</f>
        <v>416.20800728983284</v>
      </c>
      <c r="P36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416.20800728983284</v>
      </c>
      <c r="Q3649" s="166">
        <f>Table1[[#This Row],[Trended Medicare Pricing for all RHCs]]-Table1[[#This Row],[SumOfSFY24 Estimated Payment 5/04/23]]</f>
        <v>-55.896550789739933</v>
      </c>
      <c r="R3649" s="24">
        <f>Table1[[#This Row],[SumOfUnits]]*Table1[[#This Row],[Actuarial Factor 06/20/2023]]</f>
        <v>2.849763829440827</v>
      </c>
      <c r="S3649" s="23"/>
    </row>
    <row r="3650" spans="1:19" x14ac:dyDescent="0.25">
      <c r="A3650" s="192" t="s">
        <v>428</v>
      </c>
      <c r="B3650" s="193" t="s">
        <v>429</v>
      </c>
      <c r="C3650" s="192" t="s">
        <v>78</v>
      </c>
      <c r="D3650" s="192" t="s">
        <v>30</v>
      </c>
      <c r="E3650" s="192" t="s">
        <v>63</v>
      </c>
      <c r="F3650" s="194">
        <v>329.0353666763034</v>
      </c>
      <c r="G3650">
        <v>2</v>
      </c>
      <c r="H3650">
        <v>2</v>
      </c>
      <c r="I3650" s="167">
        <v>308.14347264276478</v>
      </c>
      <c r="J3650" s="22">
        <v>0.93650562781571278</v>
      </c>
      <c r="K3650" s="22" t="s">
        <v>430</v>
      </c>
      <c r="L3650" s="22" t="s">
        <v>58</v>
      </c>
      <c r="M3650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50" s="24" t="str">
        <f>IFERROR(IF(Table1[[#This Row],[Medicare Rate in CR]]&gt;0,"Y","N"),"N")</f>
        <v>Y</v>
      </c>
      <c r="O3650" s="166">
        <f>Table1[[#This Row],[Medicare Rate in CR]]*Table1[[#This Row],[SumOfUnits]]*Table1[[#This Row],[Actuarial Factor 06/20/2023]]</f>
        <v>273.55329388496972</v>
      </c>
      <c r="P36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273.55329388496972</v>
      </c>
      <c r="Q3650" s="166">
        <f>Table1[[#This Row],[Trended Medicare Pricing for all RHCs]]-Table1[[#This Row],[SumOfSFY24 Estimated Payment 5/04/23]]</f>
        <v>-34.590178757795059</v>
      </c>
      <c r="R3650" s="24">
        <f>Table1[[#This Row],[SumOfUnits]]*Table1[[#This Row],[Actuarial Factor 06/20/2023]]</f>
        <v>1.8730112556314256</v>
      </c>
      <c r="S3650" s="23"/>
    </row>
    <row r="3651" spans="1:19" x14ac:dyDescent="0.25">
      <c r="A3651" s="192" t="s">
        <v>428</v>
      </c>
      <c r="B3651" s="193" t="s">
        <v>429</v>
      </c>
      <c r="C3651" s="192" t="s">
        <v>78</v>
      </c>
      <c r="D3651" s="192" t="s">
        <v>31</v>
      </c>
      <c r="E3651" s="192" t="s">
        <v>69</v>
      </c>
      <c r="F3651" s="194">
        <v>165.66445022646238</v>
      </c>
      <c r="G3651">
        <v>1</v>
      </c>
      <c r="H3651">
        <v>1</v>
      </c>
      <c r="I3651" s="167">
        <v>177.34283341826804</v>
      </c>
      <c r="J3651" s="22">
        <v>1.0704942018389665</v>
      </c>
      <c r="K3651" s="22" t="s">
        <v>430</v>
      </c>
      <c r="L3651" s="22" t="s">
        <v>58</v>
      </c>
      <c r="M3651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51" s="24" t="str">
        <f>IFERROR(IF(Table1[[#This Row],[Medicare Rate in CR]]&gt;0,"Y","N"),"N")</f>
        <v>Y</v>
      </c>
      <c r="O3651" s="166">
        <f>Table1[[#This Row],[Medicare Rate in CR]]*Table1[[#This Row],[SumOfUnits]]*Table1[[#This Row],[Actuarial Factor 06/20/2023]]</f>
        <v>156.34567817858107</v>
      </c>
      <c r="P36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156.34567817858107</v>
      </c>
      <c r="Q3651" s="166">
        <f>Table1[[#This Row],[Trended Medicare Pricing for all RHCs]]-Table1[[#This Row],[SumOfSFY24 Estimated Payment 5/04/23]]</f>
        <v>-20.997155239686975</v>
      </c>
      <c r="R3651" s="24">
        <f>Table1[[#This Row],[SumOfUnits]]*Table1[[#This Row],[Actuarial Factor 06/20/2023]]</f>
        <v>1.0704942018389665</v>
      </c>
      <c r="S3651" s="23"/>
    </row>
    <row r="3652" spans="1:19" x14ac:dyDescent="0.25">
      <c r="A3652" s="192" t="s">
        <v>428</v>
      </c>
      <c r="B3652" s="193" t="s">
        <v>429</v>
      </c>
      <c r="C3652" s="192" t="s">
        <v>55</v>
      </c>
      <c r="D3652" s="192" t="s">
        <v>32</v>
      </c>
      <c r="E3652" s="192" t="s">
        <v>66</v>
      </c>
      <c r="F3652" s="194">
        <v>331.32890045292476</v>
      </c>
      <c r="G3652">
        <v>2</v>
      </c>
      <c r="H3652">
        <v>2</v>
      </c>
      <c r="I3652" s="167">
        <v>353.80294404492292</v>
      </c>
      <c r="J3652" s="22">
        <v>1.0678300129004028</v>
      </c>
      <c r="K3652" s="22" t="s">
        <v>430</v>
      </c>
      <c r="L3652" s="22" t="s">
        <v>58</v>
      </c>
      <c r="M3652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52" s="24" t="str">
        <f>IFERROR(IF(Table1[[#This Row],[Medicare Rate in CR]]&gt;0,"Y","N"),"N")</f>
        <v>Y</v>
      </c>
      <c r="O3652" s="166">
        <f>Table1[[#This Row],[Medicare Rate in CR]]*Table1[[#This Row],[SumOfUnits]]*Table1[[#This Row],[Actuarial Factor 06/20/2023]]</f>
        <v>311.9131467682077</v>
      </c>
      <c r="P36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311.9131467682077</v>
      </c>
      <c r="Q3652" s="166">
        <f>Table1[[#This Row],[Trended Medicare Pricing for all RHCs]]-Table1[[#This Row],[SumOfSFY24 Estimated Payment 5/04/23]]</f>
        <v>-41.889797276715228</v>
      </c>
      <c r="R3652" s="24">
        <f>Table1[[#This Row],[SumOfUnits]]*Table1[[#This Row],[Actuarial Factor 06/20/2023]]</f>
        <v>2.1356600258008056</v>
      </c>
      <c r="S3652" s="23"/>
    </row>
    <row r="3653" spans="1:19" x14ac:dyDescent="0.25">
      <c r="A3653" s="192" t="s">
        <v>428</v>
      </c>
      <c r="B3653" s="193" t="s">
        <v>429</v>
      </c>
      <c r="C3653" s="192" t="s">
        <v>83</v>
      </c>
      <c r="D3653" s="192" t="s">
        <v>30</v>
      </c>
      <c r="E3653" s="192" t="s">
        <v>56</v>
      </c>
      <c r="F3653" s="194">
        <v>2811.7085862966183</v>
      </c>
      <c r="G3653">
        <v>17</v>
      </c>
      <c r="H3653">
        <v>17</v>
      </c>
      <c r="I3653" s="167">
        <v>3109.383811702588</v>
      </c>
      <c r="J3653" s="22">
        <v>1.1058698710302857</v>
      </c>
      <c r="K3653" s="22" t="s">
        <v>430</v>
      </c>
      <c r="L3653" s="22" t="s">
        <v>58</v>
      </c>
      <c r="M3653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53" s="24" t="str">
        <f>IFERROR(IF(Table1[[#This Row],[Medicare Rate in CR]]&gt;0,"Y","N"),"N")</f>
        <v>Y</v>
      </c>
      <c r="O3653" s="166">
        <f>Table1[[#This Row],[Medicare Rate in CR]]*Table1[[#This Row],[SumOfUnits]]*Table1[[#This Row],[Actuarial Factor 06/20/2023]]</f>
        <v>2745.7090092875451</v>
      </c>
      <c r="P36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2745.7090092875451</v>
      </c>
      <c r="Q3653" s="166">
        <f>Table1[[#This Row],[Trended Medicare Pricing for all RHCs]]-Table1[[#This Row],[SumOfSFY24 Estimated Payment 5/04/23]]</f>
        <v>-363.6748024150429</v>
      </c>
      <c r="R3653" s="24">
        <f>Table1[[#This Row],[SumOfUnits]]*Table1[[#This Row],[Actuarial Factor 06/20/2023]]</f>
        <v>18.799787807514857</v>
      </c>
      <c r="S3653" s="23"/>
    </row>
    <row r="3654" spans="1:19" x14ac:dyDescent="0.25">
      <c r="A3654" s="192" t="s">
        <v>428</v>
      </c>
      <c r="B3654" s="193" t="s">
        <v>429</v>
      </c>
      <c r="C3654" s="192" t="s">
        <v>83</v>
      </c>
      <c r="D3654" s="192" t="s">
        <v>30</v>
      </c>
      <c r="E3654" s="192" t="s">
        <v>59</v>
      </c>
      <c r="F3654" s="194">
        <v>8754.9869904596781</v>
      </c>
      <c r="G3654">
        <v>53</v>
      </c>
      <c r="H3654">
        <v>53</v>
      </c>
      <c r="I3654" s="167">
        <v>8000.4628547311313</v>
      </c>
      <c r="J3654" s="22">
        <v>0.91381778904403255</v>
      </c>
      <c r="K3654" s="22" t="s">
        <v>430</v>
      </c>
      <c r="L3654" s="22" t="s">
        <v>58</v>
      </c>
      <c r="M3654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54" s="24" t="str">
        <f>IFERROR(IF(Table1[[#This Row],[Medicare Rate in CR]]&gt;0,"Y","N"),"N")</f>
        <v>Y</v>
      </c>
      <c r="O3654" s="166">
        <f>Table1[[#This Row],[Medicare Rate in CR]]*Table1[[#This Row],[SumOfUnits]]*Table1[[#This Row],[Actuarial Factor 06/20/2023]]</f>
        <v>7073.5436687636911</v>
      </c>
      <c r="P36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7073.5436687636911</v>
      </c>
      <c r="Q3654" s="166">
        <f>Table1[[#This Row],[Trended Medicare Pricing for all RHCs]]-Table1[[#This Row],[SumOfSFY24 Estimated Payment 5/04/23]]</f>
        <v>-926.91918596744017</v>
      </c>
      <c r="R3654" s="24">
        <f>Table1[[#This Row],[SumOfUnits]]*Table1[[#This Row],[Actuarial Factor 06/20/2023]]</f>
        <v>48.432342819333726</v>
      </c>
      <c r="S3654" s="23"/>
    </row>
    <row r="3655" spans="1:19" x14ac:dyDescent="0.25">
      <c r="A3655" s="192" t="s">
        <v>428</v>
      </c>
      <c r="B3655" s="193" t="s">
        <v>429</v>
      </c>
      <c r="C3655" s="192" t="s">
        <v>83</v>
      </c>
      <c r="D3655" s="192" t="s">
        <v>30</v>
      </c>
      <c r="E3655" s="192" t="s">
        <v>60</v>
      </c>
      <c r="F3655" s="194">
        <v>662.65780090584951</v>
      </c>
      <c r="G3655">
        <v>4</v>
      </c>
      <c r="H3655">
        <v>4</v>
      </c>
      <c r="I3655" s="167">
        <v>543.93285133609095</v>
      </c>
      <c r="J3655" s="22">
        <v>0.8208352042223569</v>
      </c>
      <c r="K3655" s="22" t="s">
        <v>430</v>
      </c>
      <c r="L3655" s="22" t="s">
        <v>58</v>
      </c>
      <c r="M3655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55" s="24" t="str">
        <f>IFERROR(IF(Table1[[#This Row],[Medicare Rate in CR]]&gt;0,"Y","N"),"N")</f>
        <v>Y</v>
      </c>
      <c r="O3655" s="166">
        <f>Table1[[#This Row],[Medicare Rate in CR]]*Table1[[#This Row],[SumOfUnits]]*Table1[[#This Row],[Actuarial Factor 06/20/2023]]</f>
        <v>479.53192630670094</v>
      </c>
      <c r="P36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479.53192630670094</v>
      </c>
      <c r="Q3655" s="166">
        <f>Table1[[#This Row],[Trended Medicare Pricing for all RHCs]]-Table1[[#This Row],[SumOfSFY24 Estimated Payment 5/04/23]]</f>
        <v>-64.40092502939001</v>
      </c>
      <c r="R3655" s="24">
        <f>Table1[[#This Row],[SumOfUnits]]*Table1[[#This Row],[Actuarial Factor 06/20/2023]]</f>
        <v>3.2833408168894276</v>
      </c>
      <c r="S3655" s="23"/>
    </row>
    <row r="3656" spans="1:19" x14ac:dyDescent="0.25">
      <c r="A3656" s="192" t="s">
        <v>428</v>
      </c>
      <c r="B3656" s="193" t="s">
        <v>429</v>
      </c>
      <c r="C3656" s="192" t="s">
        <v>83</v>
      </c>
      <c r="D3656" s="192" t="s">
        <v>30</v>
      </c>
      <c r="E3656" s="192" t="s">
        <v>62</v>
      </c>
      <c r="F3656" s="194">
        <v>2646.0441360701557</v>
      </c>
      <c r="G3656">
        <v>16</v>
      </c>
      <c r="H3656">
        <v>16</v>
      </c>
      <c r="I3656" s="167">
        <v>2521.384498884323</v>
      </c>
      <c r="J3656" s="22">
        <v>0.95288830012829107</v>
      </c>
      <c r="K3656" s="22" t="s">
        <v>430</v>
      </c>
      <c r="L3656" s="22" t="s">
        <v>58</v>
      </c>
      <c r="M3656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56" s="24" t="str">
        <f>IFERROR(IF(Table1[[#This Row],[Medicare Rate in CR]]&gt;0,"Y","N"),"N")</f>
        <v>Y</v>
      </c>
      <c r="O3656" s="166">
        <f>Table1[[#This Row],[Medicare Rate in CR]]*Table1[[#This Row],[SumOfUnits]]*Table1[[#This Row],[Actuarial Factor 06/20/2023]]</f>
        <v>2226.7093797397906</v>
      </c>
      <c r="P36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2226.7093797397906</v>
      </c>
      <c r="Q3656" s="166">
        <f>Table1[[#This Row],[Trended Medicare Pricing for all RHCs]]-Table1[[#This Row],[SumOfSFY24 Estimated Payment 5/04/23]]</f>
        <v>-294.67511914453235</v>
      </c>
      <c r="R3656" s="24">
        <f>Table1[[#This Row],[SumOfUnits]]*Table1[[#This Row],[Actuarial Factor 06/20/2023]]</f>
        <v>15.246212802052657</v>
      </c>
      <c r="S3656" s="23"/>
    </row>
    <row r="3657" spans="1:19" x14ac:dyDescent="0.25">
      <c r="A3657" s="192" t="s">
        <v>428</v>
      </c>
      <c r="B3657" s="193" t="s">
        <v>429</v>
      </c>
      <c r="C3657" s="192" t="s">
        <v>83</v>
      </c>
      <c r="D3657" s="192" t="s">
        <v>30</v>
      </c>
      <c r="E3657" s="192" t="s">
        <v>63</v>
      </c>
      <c r="F3657" s="194">
        <v>329.0353666763034</v>
      </c>
      <c r="G3657">
        <v>2</v>
      </c>
      <c r="H3657">
        <v>2</v>
      </c>
      <c r="I3657" s="167">
        <v>305.28933949919724</v>
      </c>
      <c r="J3657" s="22">
        <v>0.92783138354708572</v>
      </c>
      <c r="K3657" s="22" t="s">
        <v>430</v>
      </c>
      <c r="L3657" s="22" t="s">
        <v>58</v>
      </c>
      <c r="M3657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57" s="24" t="str">
        <f>IFERROR(IF(Table1[[#This Row],[Medicare Rate in CR]]&gt;0,"Y","N"),"N")</f>
        <v>Y</v>
      </c>
      <c r="O3657" s="166">
        <f>Table1[[#This Row],[Medicare Rate in CR]]*Table1[[#This Row],[SumOfUnits]]*Table1[[#This Row],[Actuarial Factor 06/20/2023]]</f>
        <v>271.01954713410373</v>
      </c>
      <c r="P36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271.01954713410373</v>
      </c>
      <c r="Q3657" s="166">
        <f>Table1[[#This Row],[Trended Medicare Pricing for all RHCs]]-Table1[[#This Row],[SumOfSFY24 Estimated Payment 5/04/23]]</f>
        <v>-34.269792365093508</v>
      </c>
      <c r="R3657" s="24">
        <f>Table1[[#This Row],[SumOfUnits]]*Table1[[#This Row],[Actuarial Factor 06/20/2023]]</f>
        <v>1.8556627670941714</v>
      </c>
      <c r="S3657" s="23"/>
    </row>
    <row r="3658" spans="1:19" x14ac:dyDescent="0.25">
      <c r="A3658" s="192" t="s">
        <v>428</v>
      </c>
      <c r="B3658" s="193" t="s">
        <v>429</v>
      </c>
      <c r="C3658" s="192" t="s">
        <v>83</v>
      </c>
      <c r="D3658" s="192" t="s">
        <v>30</v>
      </c>
      <c r="E3658" s="192" t="s">
        <v>77</v>
      </c>
      <c r="F3658" s="194">
        <v>2979.6665702997025</v>
      </c>
      <c r="G3658">
        <v>18</v>
      </c>
      <c r="H3658">
        <v>18</v>
      </c>
      <c r="I3658" s="167">
        <v>3259.2114995169645</v>
      </c>
      <c r="J3658" s="22">
        <v>1.0938175203909291</v>
      </c>
      <c r="K3658" s="22" t="s">
        <v>430</v>
      </c>
      <c r="L3658" s="22" t="s">
        <v>58</v>
      </c>
      <c r="M3658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58" s="24" t="str">
        <f>IFERROR(IF(Table1[[#This Row],[Medicare Rate in CR]]&gt;0,"Y","N"),"N")</f>
        <v>Y</v>
      </c>
      <c r="O3658" s="166">
        <f>Table1[[#This Row],[Medicare Rate in CR]]*Table1[[#This Row],[SumOfUnits]]*Table1[[#This Row],[Actuarial Factor 06/20/2023]]</f>
        <v>2875.5368793557136</v>
      </c>
      <c r="P36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2875.5368793557136</v>
      </c>
      <c r="Q3658" s="166">
        <f>Table1[[#This Row],[Trended Medicare Pricing for all RHCs]]-Table1[[#This Row],[SumOfSFY24 Estimated Payment 5/04/23]]</f>
        <v>-383.67462016125091</v>
      </c>
      <c r="R3658" s="24">
        <f>Table1[[#This Row],[SumOfUnits]]*Table1[[#This Row],[Actuarial Factor 06/20/2023]]</f>
        <v>19.688715367036721</v>
      </c>
      <c r="S3658" s="23"/>
    </row>
    <row r="3659" spans="1:19" x14ac:dyDescent="0.25">
      <c r="A3659" s="192" t="s">
        <v>428</v>
      </c>
      <c r="B3659" s="193" t="s">
        <v>429</v>
      </c>
      <c r="C3659" s="192" t="s">
        <v>83</v>
      </c>
      <c r="D3659" s="192" t="s">
        <v>32</v>
      </c>
      <c r="E3659" s="192" t="s">
        <v>80</v>
      </c>
      <c r="F3659" s="194">
        <v>331.32890045292476</v>
      </c>
      <c r="G3659">
        <v>2</v>
      </c>
      <c r="H3659">
        <v>2</v>
      </c>
      <c r="I3659" s="167">
        <v>474.49171366992806</v>
      </c>
      <c r="J3659" s="22">
        <v>1.4320867060534126</v>
      </c>
      <c r="K3659" s="22" t="s">
        <v>430</v>
      </c>
      <c r="L3659" s="22" t="s">
        <v>58</v>
      </c>
      <c r="M3659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59" s="24" t="str">
        <f>IFERROR(IF(Table1[[#This Row],[Medicare Rate in CR]]&gt;0,"Y","N"),"N")</f>
        <v>Y</v>
      </c>
      <c r="O3659" s="166">
        <f>Table1[[#This Row],[Medicare Rate in CR]]*Table1[[#This Row],[SumOfUnits]]*Table1[[#This Row],[Actuarial Factor 06/20/2023]]</f>
        <v>418.31252683820185</v>
      </c>
      <c r="P36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418.31252683820185</v>
      </c>
      <c r="Q3659" s="166">
        <f>Table1[[#This Row],[Trended Medicare Pricing for all RHCs]]-Table1[[#This Row],[SumOfSFY24 Estimated Payment 5/04/23]]</f>
        <v>-56.179186831726213</v>
      </c>
      <c r="R3659" s="24">
        <f>Table1[[#This Row],[SumOfUnits]]*Table1[[#This Row],[Actuarial Factor 06/20/2023]]</f>
        <v>2.8641734121068252</v>
      </c>
      <c r="S3659" s="23"/>
    </row>
    <row r="3660" spans="1:19" x14ac:dyDescent="0.25">
      <c r="A3660" s="192" t="s">
        <v>428</v>
      </c>
      <c r="B3660" s="193" t="s">
        <v>429</v>
      </c>
      <c r="C3660" s="192" t="s">
        <v>83</v>
      </c>
      <c r="D3660" s="192" t="s">
        <v>32</v>
      </c>
      <c r="E3660" s="192" t="s">
        <v>81</v>
      </c>
      <c r="F3660" s="194">
        <v>188.70579165462078</v>
      </c>
      <c r="G3660">
        <v>1</v>
      </c>
      <c r="H3660">
        <v>1</v>
      </c>
      <c r="I3660" s="167">
        <v>198.75056627965719</v>
      </c>
      <c r="J3660" s="22">
        <v>1.0532298163027285</v>
      </c>
      <c r="K3660" s="22" t="s">
        <v>430</v>
      </c>
      <c r="L3660" s="22" t="s">
        <v>58</v>
      </c>
      <c r="M3660" s="22" t="str">
        <f>IFERROR(IFERROR(INDEX(FreeStand_Medicare!E:E,MATCH(Table1[[#This Row],[Medicare Number]],FreeStand_Medicare!A:A,0)),INDEX(HospBased_Medicare_CR!F:F,MATCH(Table1[[#This Row],[Medicare Number]],HospBased_Medicare_CR!G:G,0))),0)</f>
        <v>146.05</v>
      </c>
      <c r="N3660" s="24" t="str">
        <f>IFERROR(IF(Table1[[#This Row],[Medicare Rate in CR]]&gt;0,"Y","N"),"N")</f>
        <v>Y</v>
      </c>
      <c r="O3660" s="166">
        <f>Table1[[#This Row],[Medicare Rate in CR]]*Table1[[#This Row],[SumOfUnits]]*Table1[[#This Row],[Actuarial Factor 06/20/2023]]</f>
        <v>153.82421467101352</v>
      </c>
      <c r="P36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153.82421467101352</v>
      </c>
      <c r="Q3660" s="166">
        <f>Table1[[#This Row],[Trended Medicare Pricing for all RHCs]]-Table1[[#This Row],[SumOfSFY24 Estimated Payment 5/04/23]]</f>
        <v>-44.926351608643671</v>
      </c>
      <c r="R3660" s="24">
        <f>Table1[[#This Row],[SumOfUnits]]*Table1[[#This Row],[Actuarial Factor 06/20/2023]]</f>
        <v>1.0532298163027285</v>
      </c>
      <c r="S3660" s="23"/>
    </row>
    <row r="3661" spans="1:19" x14ac:dyDescent="0.25">
      <c r="A3661" s="192" t="s">
        <v>431</v>
      </c>
      <c r="B3661" s="193" t="s">
        <v>432</v>
      </c>
      <c r="C3661" s="192" t="s">
        <v>72</v>
      </c>
      <c r="D3661" s="192" t="s">
        <v>30</v>
      </c>
      <c r="E3661" s="192" t="s">
        <v>59</v>
      </c>
      <c r="F3661" s="194">
        <v>1434.8655680832608</v>
      </c>
      <c r="G3661">
        <v>9</v>
      </c>
      <c r="H3661">
        <v>9</v>
      </c>
      <c r="I3661" s="167">
        <v>1654.8914718645626</v>
      </c>
      <c r="J3661" s="22">
        <v>1.1533425211918769</v>
      </c>
      <c r="K3661" s="22" t="s">
        <v>433</v>
      </c>
      <c r="L3661" s="22" t="s">
        <v>58</v>
      </c>
      <c r="M3661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61" s="24" t="str">
        <f>IFERROR(IF(Table1[[#This Row],[Medicare Rate in CR]]&gt;0,"Y","N"),"N")</f>
        <v>Y</v>
      </c>
      <c r="O3661" s="166">
        <f>Table1[[#This Row],[Medicare Rate in CR]]*Table1[[#This Row],[SumOfUnits]]*Table1[[#This Row],[Actuarial Factor 06/20/2023]]</f>
        <v>2503.2607416956971</v>
      </c>
      <c r="P36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2503.2607416956971</v>
      </c>
      <c r="Q3661" s="166">
        <f>Table1[[#This Row],[Trended Medicare Pricing for all RHCs]]-Table1[[#This Row],[SumOfSFY24 Estimated Payment 5/04/23]]</f>
        <v>848.36926983113449</v>
      </c>
      <c r="R3661" s="24">
        <f>Table1[[#This Row],[SumOfUnits]]*Table1[[#This Row],[Actuarial Factor 06/20/2023]]</f>
        <v>10.380082690726892</v>
      </c>
      <c r="S3661" s="23"/>
    </row>
    <row r="3662" spans="1:19" x14ac:dyDescent="0.25">
      <c r="A3662" s="192" t="s">
        <v>431</v>
      </c>
      <c r="B3662" s="193" t="s">
        <v>432</v>
      </c>
      <c r="C3662" s="192" t="s">
        <v>72</v>
      </c>
      <c r="D3662" s="192" t="s">
        <v>30</v>
      </c>
      <c r="E3662" s="192" t="s">
        <v>62</v>
      </c>
      <c r="F3662" s="194">
        <v>637.71803025922713</v>
      </c>
      <c r="G3662">
        <v>4</v>
      </c>
      <c r="H3662">
        <v>4</v>
      </c>
      <c r="I3662" s="167">
        <v>748.59858003466809</v>
      </c>
      <c r="J3662" s="22">
        <v>1.1738708089065146</v>
      </c>
      <c r="K3662" s="22" t="s">
        <v>433</v>
      </c>
      <c r="L3662" s="22" t="s">
        <v>58</v>
      </c>
      <c r="M3662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62" s="24" t="str">
        <f>IFERROR(IF(Table1[[#This Row],[Medicare Rate in CR]]&gt;0,"Y","N"),"N")</f>
        <v>Y</v>
      </c>
      <c r="O3662" s="166">
        <f>Table1[[#This Row],[Medicare Rate in CR]]*Table1[[#This Row],[SumOfUnits]]*Table1[[#This Row],[Actuarial Factor 06/20/2023]]</f>
        <v>1132.3627371035802</v>
      </c>
      <c r="P36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1132.3627371035802</v>
      </c>
      <c r="Q3662" s="166">
        <f>Table1[[#This Row],[Trended Medicare Pricing for all RHCs]]-Table1[[#This Row],[SumOfSFY24 Estimated Payment 5/04/23]]</f>
        <v>383.76415706891214</v>
      </c>
      <c r="R3662" s="24">
        <f>Table1[[#This Row],[SumOfUnits]]*Table1[[#This Row],[Actuarial Factor 06/20/2023]]</f>
        <v>4.6954832356260585</v>
      </c>
      <c r="S3662" s="23"/>
    </row>
    <row r="3663" spans="1:19" x14ac:dyDescent="0.25">
      <c r="A3663" s="192" t="s">
        <v>431</v>
      </c>
      <c r="B3663" s="193" t="s">
        <v>432</v>
      </c>
      <c r="C3663" s="192" t="s">
        <v>72</v>
      </c>
      <c r="D3663" s="192" t="s">
        <v>32</v>
      </c>
      <c r="E3663" s="192" t="s">
        <v>81</v>
      </c>
      <c r="F3663" s="194">
        <v>159.42950756480678</v>
      </c>
      <c r="G3663">
        <v>1</v>
      </c>
      <c r="H3663">
        <v>1</v>
      </c>
      <c r="I3663" s="167">
        <v>172.13552815475458</v>
      </c>
      <c r="J3663" s="22">
        <v>1.0796967937994972</v>
      </c>
      <c r="K3663" s="22" t="s">
        <v>433</v>
      </c>
      <c r="L3663" s="22" t="s">
        <v>58</v>
      </c>
      <c r="M3663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63" s="24" t="str">
        <f>IFERROR(IF(Table1[[#This Row],[Medicare Rate in CR]]&gt;0,"Y","N"),"N")</f>
        <v>Y</v>
      </c>
      <c r="O3663" s="166">
        <f>Table1[[#This Row],[Medicare Rate in CR]]*Table1[[#This Row],[SumOfUnits]]*Table1[[#This Row],[Actuarial Factor 06/20/2023]]</f>
        <v>260.37967879268678</v>
      </c>
      <c r="P36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260.37967879268678</v>
      </c>
      <c r="Q3663" s="166">
        <f>Table1[[#This Row],[Trended Medicare Pricing for all RHCs]]-Table1[[#This Row],[SumOfSFY24 Estimated Payment 5/04/23]]</f>
        <v>88.244150637932194</v>
      </c>
      <c r="R3663" s="24">
        <f>Table1[[#This Row],[SumOfUnits]]*Table1[[#This Row],[Actuarial Factor 06/20/2023]]</f>
        <v>1.0796967937994972</v>
      </c>
      <c r="S3663" s="23"/>
    </row>
    <row r="3664" spans="1:19" x14ac:dyDescent="0.25">
      <c r="A3664" s="192" t="s">
        <v>431</v>
      </c>
      <c r="B3664" s="193" t="s">
        <v>432</v>
      </c>
      <c r="C3664" s="192" t="s">
        <v>72</v>
      </c>
      <c r="D3664" s="192" t="s">
        <v>31</v>
      </c>
      <c r="E3664" s="192" t="s">
        <v>67</v>
      </c>
      <c r="F3664" s="194">
        <v>797.14753782403386</v>
      </c>
      <c r="G3664">
        <v>5</v>
      </c>
      <c r="H3664">
        <v>5</v>
      </c>
      <c r="I3664" s="167">
        <v>895.3711624273908</v>
      </c>
      <c r="J3664" s="22">
        <v>1.1232188772375526</v>
      </c>
      <c r="K3664" s="22" t="s">
        <v>433</v>
      </c>
      <c r="L3664" s="22" t="s">
        <v>58</v>
      </c>
      <c r="M3664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64" s="24" t="str">
        <f>IFERROR(IF(Table1[[#This Row],[Medicare Rate in CR]]&gt;0,"Y","N"),"N")</f>
        <v>Y</v>
      </c>
      <c r="O3664" s="166">
        <f>Table1[[#This Row],[Medicare Rate in CR]]*Table1[[#This Row],[SumOfUnits]]*Table1[[#This Row],[Actuarial Factor 06/20/2023]]</f>
        <v>1354.377322173041</v>
      </c>
      <c r="P36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1354.377322173041</v>
      </c>
      <c r="Q3664" s="166">
        <f>Table1[[#This Row],[Trended Medicare Pricing for all RHCs]]-Table1[[#This Row],[SumOfSFY24 Estimated Payment 5/04/23]]</f>
        <v>459.00615974565017</v>
      </c>
      <c r="R3664" s="24">
        <f>Table1[[#This Row],[SumOfUnits]]*Table1[[#This Row],[Actuarial Factor 06/20/2023]]</f>
        <v>5.616094386187763</v>
      </c>
      <c r="S3664" s="23"/>
    </row>
    <row r="3665" spans="1:19" x14ac:dyDescent="0.25">
      <c r="A3665" s="192" t="s">
        <v>431</v>
      </c>
      <c r="B3665" s="193" t="s">
        <v>432</v>
      </c>
      <c r="C3665" s="192" t="s">
        <v>72</v>
      </c>
      <c r="D3665" s="192" t="s">
        <v>31</v>
      </c>
      <c r="E3665" s="192" t="s">
        <v>69</v>
      </c>
      <c r="F3665" s="194">
        <v>637.71803025922713</v>
      </c>
      <c r="G3665">
        <v>4</v>
      </c>
      <c r="H3665">
        <v>4</v>
      </c>
      <c r="I3665" s="167">
        <v>661.50137258734651</v>
      </c>
      <c r="J3665" s="22">
        <v>1.0372944486428455</v>
      </c>
      <c r="K3665" s="22" t="s">
        <v>433</v>
      </c>
      <c r="L3665" s="22" t="s">
        <v>58</v>
      </c>
      <c r="M3665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65" s="24" t="str">
        <f>IFERROR(IF(Table1[[#This Row],[Medicare Rate in CR]]&gt;0,"Y","N"),"N")</f>
        <v>Y</v>
      </c>
      <c r="O3665" s="166">
        <f>Table1[[#This Row],[Medicare Rate in CR]]*Table1[[#This Row],[SumOfUnits]]*Table1[[#This Row],[Actuarial Factor 06/20/2023]]</f>
        <v>1000.6157169388345</v>
      </c>
      <c r="P36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1000.6157169388345</v>
      </c>
      <c r="Q3665" s="166">
        <f>Table1[[#This Row],[Trended Medicare Pricing for all RHCs]]-Table1[[#This Row],[SumOfSFY24 Estimated Payment 5/04/23]]</f>
        <v>339.11434435148794</v>
      </c>
      <c r="R3665" s="24">
        <f>Table1[[#This Row],[SumOfUnits]]*Table1[[#This Row],[Actuarial Factor 06/20/2023]]</f>
        <v>4.1491777945713819</v>
      </c>
      <c r="S3665" s="23"/>
    </row>
    <row r="3666" spans="1:19" x14ac:dyDescent="0.25">
      <c r="A3666" s="192" t="s">
        <v>431</v>
      </c>
      <c r="B3666" s="193" t="s">
        <v>432</v>
      </c>
      <c r="C3666" s="192" t="s">
        <v>75</v>
      </c>
      <c r="D3666" s="192" t="s">
        <v>30</v>
      </c>
      <c r="E3666" s="192" t="s">
        <v>62</v>
      </c>
      <c r="F3666" s="194">
        <v>153.6378529440108</v>
      </c>
      <c r="G3666">
        <v>1</v>
      </c>
      <c r="H3666">
        <v>1</v>
      </c>
      <c r="I3666" s="167">
        <v>157.53497724792567</v>
      </c>
      <c r="J3666" s="22">
        <v>1.0253656519486449</v>
      </c>
      <c r="K3666" s="22" t="s">
        <v>433</v>
      </c>
      <c r="L3666" s="22" t="s">
        <v>58</v>
      </c>
      <c r="M3666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66" s="24" t="str">
        <f>IFERROR(IF(Table1[[#This Row],[Medicare Rate in CR]]&gt;0,"Y","N"),"N")</f>
        <v>Y</v>
      </c>
      <c r="O3666" s="166">
        <f>Table1[[#This Row],[Medicare Rate in CR]]*Table1[[#This Row],[SumOfUnits]]*Table1[[#This Row],[Actuarial Factor 06/20/2023]]</f>
        <v>247.27718062393521</v>
      </c>
      <c r="P36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247.27718062393521</v>
      </c>
      <c r="Q3666" s="166">
        <f>Table1[[#This Row],[Trended Medicare Pricing for all RHCs]]-Table1[[#This Row],[SumOfSFY24 Estimated Payment 5/04/23]]</f>
        <v>89.742203376009542</v>
      </c>
      <c r="R3666" s="24">
        <f>Table1[[#This Row],[SumOfUnits]]*Table1[[#This Row],[Actuarial Factor 06/20/2023]]</f>
        <v>1.0253656519486449</v>
      </c>
      <c r="S3666" s="23"/>
    </row>
    <row r="3667" spans="1:19" x14ac:dyDescent="0.25">
      <c r="A3667" s="192" t="s">
        <v>431</v>
      </c>
      <c r="B3667" s="193" t="s">
        <v>432</v>
      </c>
      <c r="C3667" s="192" t="s">
        <v>75</v>
      </c>
      <c r="D3667" s="192" t="s">
        <v>31</v>
      </c>
      <c r="E3667" s="192" t="s">
        <v>69</v>
      </c>
      <c r="F3667" s="194">
        <v>153.6378529440108</v>
      </c>
      <c r="G3667">
        <v>1</v>
      </c>
      <c r="H3667">
        <v>1</v>
      </c>
      <c r="I3667" s="167">
        <v>171.29741795218709</v>
      </c>
      <c r="J3667" s="22">
        <v>1.1149428000312647</v>
      </c>
      <c r="K3667" s="22" t="s">
        <v>433</v>
      </c>
      <c r="L3667" s="22" t="s">
        <v>58</v>
      </c>
      <c r="M3667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67" s="24" t="str">
        <f>IFERROR(IF(Table1[[#This Row],[Medicare Rate in CR]]&gt;0,"Y","N"),"N")</f>
        <v>Y</v>
      </c>
      <c r="O3667" s="166">
        <f>Table1[[#This Row],[Medicare Rate in CR]]*Table1[[#This Row],[SumOfUnits]]*Table1[[#This Row],[Actuarial Factor 06/20/2023]]</f>
        <v>268.87960565553976</v>
      </c>
      <c r="P36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268.87960565553976</v>
      </c>
      <c r="Q3667" s="166">
        <f>Table1[[#This Row],[Trended Medicare Pricing for all RHCs]]-Table1[[#This Row],[SumOfSFY24 Estimated Payment 5/04/23]]</f>
        <v>97.582187703352673</v>
      </c>
      <c r="R3667" s="24">
        <f>Table1[[#This Row],[SumOfUnits]]*Table1[[#This Row],[Actuarial Factor 06/20/2023]]</f>
        <v>1.1149428000312647</v>
      </c>
      <c r="S3667" s="23"/>
    </row>
    <row r="3668" spans="1:19" x14ac:dyDescent="0.25">
      <c r="A3668" s="192" t="s">
        <v>431</v>
      </c>
      <c r="B3668" s="193" t="s">
        <v>432</v>
      </c>
      <c r="C3668" s="192" t="s">
        <v>90</v>
      </c>
      <c r="D3668" s="192" t="s">
        <v>30</v>
      </c>
      <c r="E3668" s="192" t="s">
        <v>62</v>
      </c>
      <c r="F3668" s="194">
        <v>153.6378529440108</v>
      </c>
      <c r="G3668">
        <v>1</v>
      </c>
      <c r="H3668">
        <v>1</v>
      </c>
      <c r="I3668" s="167">
        <v>153.90976237815147</v>
      </c>
      <c r="J3668" s="22">
        <v>1.0017698075632426</v>
      </c>
      <c r="K3668" s="22" t="s">
        <v>433</v>
      </c>
      <c r="L3668" s="22" t="s">
        <v>58</v>
      </c>
      <c r="M3668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68" s="24" t="str">
        <f>IFERROR(IF(Table1[[#This Row],[Medicare Rate in CR]]&gt;0,"Y","N"),"N")</f>
        <v>Y</v>
      </c>
      <c r="O3668" s="166">
        <f>Table1[[#This Row],[Medicare Rate in CR]]*Table1[[#This Row],[SumOfUnits]]*Table1[[#This Row],[Actuarial Factor 06/20/2023]]</f>
        <v>241.5868067919516</v>
      </c>
      <c r="P36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241.5868067919516</v>
      </c>
      <c r="Q3668" s="166">
        <f>Table1[[#This Row],[Trended Medicare Pricing for all RHCs]]-Table1[[#This Row],[SumOfSFY24 Estimated Payment 5/04/23]]</f>
        <v>87.677044413800132</v>
      </c>
      <c r="R3668" s="24">
        <f>Table1[[#This Row],[SumOfUnits]]*Table1[[#This Row],[Actuarial Factor 06/20/2023]]</f>
        <v>1.0017698075632426</v>
      </c>
      <c r="S3668" s="23"/>
    </row>
    <row r="3669" spans="1:19" x14ac:dyDescent="0.25">
      <c r="A3669" s="192" t="s">
        <v>431</v>
      </c>
      <c r="B3669" s="193" t="s">
        <v>432</v>
      </c>
      <c r="C3669" s="192" t="s">
        <v>78</v>
      </c>
      <c r="D3669" s="192" t="s">
        <v>30</v>
      </c>
      <c r="E3669" s="192" t="s">
        <v>56</v>
      </c>
      <c r="F3669" s="194">
        <v>5731.4734509010341</v>
      </c>
      <c r="G3669">
        <v>36</v>
      </c>
      <c r="H3669">
        <v>36</v>
      </c>
      <c r="I3669" s="167">
        <v>6115.3279051472127</v>
      </c>
      <c r="J3669" s="22">
        <v>1.0669730842399407</v>
      </c>
      <c r="K3669" s="22" t="s">
        <v>433</v>
      </c>
      <c r="L3669" s="22" t="s">
        <v>58</v>
      </c>
      <c r="M3669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69" s="24" t="str">
        <f>IFERROR(IF(Table1[[#This Row],[Medicare Rate in CR]]&gt;0,"Y","N"),"N")</f>
        <v>Y</v>
      </c>
      <c r="O3669" s="166">
        <f>Table1[[#This Row],[Medicare Rate in CR]]*Table1[[#This Row],[SumOfUnits]]*Table1[[#This Row],[Actuarial Factor 06/20/2023]]</f>
        <v>9263.2042438309491</v>
      </c>
      <c r="P36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9263.2042438309491</v>
      </c>
      <c r="Q3669" s="166">
        <f>Table1[[#This Row],[Trended Medicare Pricing for all RHCs]]-Table1[[#This Row],[SumOfSFY24 Estimated Payment 5/04/23]]</f>
        <v>3147.8763386837363</v>
      </c>
      <c r="R3669" s="24">
        <f>Table1[[#This Row],[SumOfUnits]]*Table1[[#This Row],[Actuarial Factor 06/20/2023]]</f>
        <v>38.411031032637865</v>
      </c>
      <c r="S3669" s="23"/>
    </row>
    <row r="3670" spans="1:19" x14ac:dyDescent="0.25">
      <c r="A3670" s="192" t="s">
        <v>431</v>
      </c>
      <c r="B3670" s="193" t="s">
        <v>432</v>
      </c>
      <c r="C3670" s="192" t="s">
        <v>78</v>
      </c>
      <c r="D3670" s="192" t="s">
        <v>30</v>
      </c>
      <c r="E3670" s="192" t="s">
        <v>59</v>
      </c>
      <c r="F3670" s="194">
        <v>48899.961453213698</v>
      </c>
      <c r="G3670">
        <v>310</v>
      </c>
      <c r="H3670">
        <v>310</v>
      </c>
      <c r="I3670" s="167">
        <v>45671.691624946274</v>
      </c>
      <c r="J3670" s="22">
        <v>0.93398216006047052</v>
      </c>
      <c r="K3670" s="22" t="s">
        <v>433</v>
      </c>
      <c r="L3670" s="22" t="s">
        <v>58</v>
      </c>
      <c r="M3670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70" s="24" t="str">
        <f>IFERROR(IF(Table1[[#This Row],[Medicare Rate in CR]]&gt;0,"Y","N"),"N")</f>
        <v>Y</v>
      </c>
      <c r="O3670" s="166">
        <f>Table1[[#This Row],[Medicare Rate in CR]]*Table1[[#This Row],[SumOfUnits]]*Table1[[#This Row],[Actuarial Factor 06/20/2023]]</f>
        <v>69824.132693256761</v>
      </c>
      <c r="P36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69824.132693256761</v>
      </c>
      <c r="Q3670" s="166">
        <f>Table1[[#This Row],[Trended Medicare Pricing for all RHCs]]-Table1[[#This Row],[SumOfSFY24 Estimated Payment 5/04/23]]</f>
        <v>24152.441068310487</v>
      </c>
      <c r="R3670" s="24">
        <f>Table1[[#This Row],[SumOfUnits]]*Table1[[#This Row],[Actuarial Factor 06/20/2023]]</f>
        <v>289.53446961874585</v>
      </c>
      <c r="S3670" s="23"/>
    </row>
    <row r="3671" spans="1:19" x14ac:dyDescent="0.25">
      <c r="A3671" s="192" t="s">
        <v>431</v>
      </c>
      <c r="B3671" s="193" t="s">
        <v>432</v>
      </c>
      <c r="C3671" s="192" t="s">
        <v>78</v>
      </c>
      <c r="D3671" s="192" t="s">
        <v>30</v>
      </c>
      <c r="E3671" s="192" t="s">
        <v>60</v>
      </c>
      <c r="F3671" s="194">
        <v>41922.434229546074</v>
      </c>
      <c r="G3671">
        <v>264</v>
      </c>
      <c r="H3671">
        <v>264</v>
      </c>
      <c r="I3671" s="167">
        <v>34357.146183100434</v>
      </c>
      <c r="J3671" s="22">
        <v>0.81954082138880713</v>
      </c>
      <c r="K3671" s="22" t="s">
        <v>433</v>
      </c>
      <c r="L3671" s="22" t="s">
        <v>58</v>
      </c>
      <c r="M3671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71" s="24" t="str">
        <f>IFERROR(IF(Table1[[#This Row],[Medicare Rate in CR]]&gt;0,"Y","N"),"N")</f>
        <v>Y</v>
      </c>
      <c r="O3671" s="166">
        <f>Table1[[#This Row],[Medicare Rate in CR]]*Table1[[#This Row],[SumOfUnits]]*Table1[[#This Row],[Actuarial Factor 06/20/2023]]</f>
        <v>52177.082624336923</v>
      </c>
      <c r="P36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52177.082624336923</v>
      </c>
      <c r="Q3671" s="166">
        <f>Table1[[#This Row],[Trended Medicare Pricing for all RHCs]]-Table1[[#This Row],[SumOfSFY24 Estimated Payment 5/04/23]]</f>
        <v>17819.936441236488</v>
      </c>
      <c r="R3671" s="24">
        <f>Table1[[#This Row],[SumOfUnits]]*Table1[[#This Row],[Actuarial Factor 06/20/2023]]</f>
        <v>216.35877684664507</v>
      </c>
      <c r="S3671" s="23"/>
    </row>
    <row r="3672" spans="1:19" x14ac:dyDescent="0.25">
      <c r="A3672" s="192" t="s">
        <v>431</v>
      </c>
      <c r="B3672" s="193" t="s">
        <v>432</v>
      </c>
      <c r="C3672" s="192" t="s">
        <v>78</v>
      </c>
      <c r="D3672" s="192" t="s">
        <v>30</v>
      </c>
      <c r="E3672" s="192" t="s">
        <v>61</v>
      </c>
      <c r="F3672" s="194">
        <v>7644.8588223956876</v>
      </c>
      <c r="G3672">
        <v>48</v>
      </c>
      <c r="H3672">
        <v>48</v>
      </c>
      <c r="I3672" s="167">
        <v>6265.2738787076305</v>
      </c>
      <c r="J3672" s="22">
        <v>0.81954082138880713</v>
      </c>
      <c r="K3672" s="22" t="s">
        <v>433</v>
      </c>
      <c r="L3672" s="22" t="s">
        <v>58</v>
      </c>
      <c r="M3672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72" s="24" t="str">
        <f>IFERROR(IF(Table1[[#This Row],[Medicare Rate in CR]]&gt;0,"Y","N"),"N")</f>
        <v>Y</v>
      </c>
      <c r="O3672" s="166">
        <f>Table1[[#This Row],[Medicare Rate in CR]]*Table1[[#This Row],[SumOfUnits]]*Table1[[#This Row],[Actuarial Factor 06/20/2023]]</f>
        <v>9486.7422953339865</v>
      </c>
      <c r="P36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9486.7422953339865</v>
      </c>
      <c r="Q3672" s="166">
        <f>Table1[[#This Row],[Trended Medicare Pricing for all RHCs]]-Table1[[#This Row],[SumOfSFY24 Estimated Payment 5/04/23]]</f>
        <v>3221.468416626356</v>
      </c>
      <c r="R3672" s="24">
        <f>Table1[[#This Row],[SumOfUnits]]*Table1[[#This Row],[Actuarial Factor 06/20/2023]]</f>
        <v>39.337959426662742</v>
      </c>
      <c r="S3672" s="23"/>
    </row>
    <row r="3673" spans="1:19" x14ac:dyDescent="0.25">
      <c r="A3673" s="192" t="s">
        <v>431</v>
      </c>
      <c r="B3673" s="193" t="s">
        <v>432</v>
      </c>
      <c r="C3673" s="192" t="s">
        <v>78</v>
      </c>
      <c r="D3673" s="192" t="s">
        <v>30</v>
      </c>
      <c r="E3673" s="192" t="s">
        <v>62</v>
      </c>
      <c r="F3673" s="194">
        <v>90669.962416883704</v>
      </c>
      <c r="G3673">
        <v>573</v>
      </c>
      <c r="H3673">
        <v>573</v>
      </c>
      <c r="I3673" s="167">
        <v>86129.326437464784</v>
      </c>
      <c r="J3673" s="22">
        <v>0.94992127648027569</v>
      </c>
      <c r="K3673" s="22" t="s">
        <v>433</v>
      </c>
      <c r="L3673" s="22" t="s">
        <v>58</v>
      </c>
      <c r="M3673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73" s="24" t="str">
        <f>IFERROR(IF(Table1[[#This Row],[Medicare Rate in CR]]&gt;0,"Y","N"),"N")</f>
        <v>Y</v>
      </c>
      <c r="O3673" s="166">
        <f>Table1[[#This Row],[Medicare Rate in CR]]*Table1[[#This Row],[SumOfUnits]]*Table1[[#This Row],[Actuarial Factor 06/20/2023]]</f>
        <v>131264.56761561841</v>
      </c>
      <c r="P36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131264.56761561841</v>
      </c>
      <c r="Q3673" s="166">
        <f>Table1[[#This Row],[Trended Medicare Pricing for all RHCs]]-Table1[[#This Row],[SumOfSFY24 Estimated Payment 5/04/23]]</f>
        <v>45135.241178153621</v>
      </c>
      <c r="R3673" s="24">
        <f>Table1[[#This Row],[SumOfUnits]]*Table1[[#This Row],[Actuarial Factor 06/20/2023]]</f>
        <v>544.304891423198</v>
      </c>
      <c r="S3673" s="23"/>
    </row>
    <row r="3674" spans="1:19" x14ac:dyDescent="0.25">
      <c r="A3674" s="192" t="s">
        <v>431</v>
      </c>
      <c r="B3674" s="193" t="s">
        <v>432</v>
      </c>
      <c r="C3674" s="192" t="s">
        <v>78</v>
      </c>
      <c r="D3674" s="192" t="s">
        <v>30</v>
      </c>
      <c r="E3674" s="192" t="s">
        <v>63</v>
      </c>
      <c r="F3674" s="194">
        <v>16316.44020429794</v>
      </c>
      <c r="G3674">
        <v>106</v>
      </c>
      <c r="H3674">
        <v>106</v>
      </c>
      <c r="I3674" s="167">
        <v>15280.43807724358</v>
      </c>
      <c r="J3674" s="22">
        <v>0.93650562781571278</v>
      </c>
      <c r="K3674" s="22" t="s">
        <v>433</v>
      </c>
      <c r="L3674" s="22" t="s">
        <v>58</v>
      </c>
      <c r="M3674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74" s="24" t="str">
        <f>IFERROR(IF(Table1[[#This Row],[Medicare Rate in CR]]&gt;0,"Y","N"),"N")</f>
        <v>Y</v>
      </c>
      <c r="O3674" s="166">
        <f>Table1[[#This Row],[Medicare Rate in CR]]*Table1[[#This Row],[SumOfUnits]]*Table1[[#This Row],[Actuarial Factor 06/20/2023]]</f>
        <v>23939.855903627951</v>
      </c>
      <c r="P36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23939.855903627951</v>
      </c>
      <c r="Q3674" s="166">
        <f>Table1[[#This Row],[Trended Medicare Pricing for all RHCs]]-Table1[[#This Row],[SumOfSFY24 Estimated Payment 5/04/23]]</f>
        <v>8659.4178263843714</v>
      </c>
      <c r="R3674" s="24">
        <f>Table1[[#This Row],[SumOfUnits]]*Table1[[#This Row],[Actuarial Factor 06/20/2023]]</f>
        <v>99.269596548465557</v>
      </c>
      <c r="S3674" s="23"/>
    </row>
    <row r="3675" spans="1:19" x14ac:dyDescent="0.25">
      <c r="A3675" s="192" t="s">
        <v>431</v>
      </c>
      <c r="B3675" s="193" t="s">
        <v>432</v>
      </c>
      <c r="C3675" s="192" t="s">
        <v>78</v>
      </c>
      <c r="D3675" s="192" t="s">
        <v>30</v>
      </c>
      <c r="E3675" s="192" t="s">
        <v>64</v>
      </c>
      <c r="F3675" s="194">
        <v>24306.234942661675</v>
      </c>
      <c r="G3675">
        <v>153</v>
      </c>
      <c r="H3675">
        <v>153</v>
      </c>
      <c r="I3675" s="167">
        <v>22079.478909258884</v>
      </c>
      <c r="J3675" s="22">
        <v>0.90838745537284149</v>
      </c>
      <c r="K3675" s="22" t="s">
        <v>433</v>
      </c>
      <c r="L3675" s="22" t="s">
        <v>58</v>
      </c>
      <c r="M3675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75" s="24" t="str">
        <f>IFERROR(IF(Table1[[#This Row],[Medicare Rate in CR]]&gt;0,"Y","N"),"N")</f>
        <v>Y</v>
      </c>
      <c r="O3675" s="166">
        <f>Table1[[#This Row],[Medicare Rate in CR]]*Table1[[#This Row],[SumOfUnits]]*Table1[[#This Row],[Actuarial Factor 06/20/2023]]</f>
        <v>33517.207966870308</v>
      </c>
      <c r="P36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33517.207966870308</v>
      </c>
      <c r="Q3675" s="166">
        <f>Table1[[#This Row],[Trended Medicare Pricing for all RHCs]]-Table1[[#This Row],[SumOfSFY24 Estimated Payment 5/04/23]]</f>
        <v>11437.729057611425</v>
      </c>
      <c r="R3675" s="24">
        <f>Table1[[#This Row],[SumOfUnits]]*Table1[[#This Row],[Actuarial Factor 06/20/2023]]</f>
        <v>138.98328067204474</v>
      </c>
      <c r="S3675" s="23"/>
    </row>
    <row r="3676" spans="1:19" x14ac:dyDescent="0.25">
      <c r="A3676" s="192" t="s">
        <v>431</v>
      </c>
      <c r="B3676" s="193" t="s">
        <v>432</v>
      </c>
      <c r="C3676" s="192" t="s">
        <v>78</v>
      </c>
      <c r="D3676" s="192" t="s">
        <v>30</v>
      </c>
      <c r="E3676" s="192" t="s">
        <v>77</v>
      </c>
      <c r="F3676" s="194">
        <v>15278.346342873638</v>
      </c>
      <c r="G3676">
        <v>96</v>
      </c>
      <c r="H3676">
        <v>96</v>
      </c>
      <c r="I3676" s="167">
        <v>19400.220370126917</v>
      </c>
      <c r="J3676" s="22">
        <v>1.2697853507670918</v>
      </c>
      <c r="K3676" s="22" t="s">
        <v>433</v>
      </c>
      <c r="L3676" s="22" t="s">
        <v>58</v>
      </c>
      <c r="M3676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76" s="24" t="str">
        <f>IFERROR(IF(Table1[[#This Row],[Medicare Rate in CR]]&gt;0,"Y","N"),"N")</f>
        <v>Y</v>
      </c>
      <c r="O3676" s="166">
        <f>Table1[[#This Row],[Medicare Rate in CR]]*Table1[[#This Row],[SumOfUnits]]*Table1[[#This Row],[Actuarial Factor 06/20/2023]]</f>
        <v>29397.257778335217</v>
      </c>
      <c r="P36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29397.257778335217</v>
      </c>
      <c r="Q3676" s="166">
        <f>Table1[[#This Row],[Trended Medicare Pricing for all RHCs]]-Table1[[#This Row],[SumOfSFY24 Estimated Payment 5/04/23]]</f>
        <v>9997.0374082082999</v>
      </c>
      <c r="R3676" s="24">
        <f>Table1[[#This Row],[SumOfUnits]]*Table1[[#This Row],[Actuarial Factor 06/20/2023]]</f>
        <v>121.89939367364082</v>
      </c>
      <c r="S3676" s="23"/>
    </row>
    <row r="3677" spans="1:19" x14ac:dyDescent="0.25">
      <c r="A3677" s="192" t="s">
        <v>431</v>
      </c>
      <c r="B3677" s="193" t="s">
        <v>432</v>
      </c>
      <c r="C3677" s="192" t="s">
        <v>78</v>
      </c>
      <c r="D3677" s="192" t="s">
        <v>32</v>
      </c>
      <c r="E3677" s="192" t="s">
        <v>94</v>
      </c>
      <c r="F3677" s="194">
        <v>2472.8919726317822</v>
      </c>
      <c r="G3677">
        <v>16</v>
      </c>
      <c r="H3677">
        <v>16</v>
      </c>
      <c r="I3677" s="167">
        <v>2620.8955460090997</v>
      </c>
      <c r="J3677" s="22">
        <v>1.0598503998619091</v>
      </c>
      <c r="K3677" s="22" t="s">
        <v>433</v>
      </c>
      <c r="L3677" s="22" t="s">
        <v>58</v>
      </c>
      <c r="M3677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77" s="24" t="str">
        <f>IFERROR(IF(Table1[[#This Row],[Medicare Rate in CR]]&gt;0,"Y","N"),"N")</f>
        <v>Y</v>
      </c>
      <c r="O3677" s="166">
        <f>Table1[[#This Row],[Medicare Rate in CR]]*Table1[[#This Row],[SumOfUnits]]*Table1[[#This Row],[Actuarial Factor 06/20/2023]]</f>
        <v>4089.4963588911678</v>
      </c>
      <c r="P36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4089.4963588911678</v>
      </c>
      <c r="Q3677" s="166">
        <f>Table1[[#This Row],[Trended Medicare Pricing for all RHCs]]-Table1[[#This Row],[SumOfSFY24 Estimated Payment 5/04/23]]</f>
        <v>1468.6008128820681</v>
      </c>
      <c r="R3677" s="24">
        <f>Table1[[#This Row],[SumOfUnits]]*Table1[[#This Row],[Actuarial Factor 06/20/2023]]</f>
        <v>16.957606397790546</v>
      </c>
      <c r="S3677" s="23"/>
    </row>
    <row r="3678" spans="1:19" x14ac:dyDescent="0.25">
      <c r="A3678" s="192" t="s">
        <v>431</v>
      </c>
      <c r="B3678" s="193" t="s">
        <v>432</v>
      </c>
      <c r="C3678" s="192" t="s">
        <v>78</v>
      </c>
      <c r="D3678" s="192" t="s">
        <v>32</v>
      </c>
      <c r="E3678" s="192" t="s">
        <v>81</v>
      </c>
      <c r="F3678" s="194">
        <v>310.94728726992389</v>
      </c>
      <c r="G3678">
        <v>2</v>
      </c>
      <c r="H3678">
        <v>2</v>
      </c>
      <c r="I3678" s="167">
        <v>325.21767708064715</v>
      </c>
      <c r="J3678" s="22">
        <v>1.0458932764328495</v>
      </c>
      <c r="K3678" s="22" t="s">
        <v>433</v>
      </c>
      <c r="L3678" s="22" t="s">
        <v>58</v>
      </c>
      <c r="M3678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78" s="24" t="str">
        <f>IFERROR(IF(Table1[[#This Row],[Medicare Rate in CR]]&gt;0,"Y","N"),"N")</f>
        <v>Y</v>
      </c>
      <c r="O3678" s="166">
        <f>Table1[[#This Row],[Medicare Rate in CR]]*Table1[[#This Row],[SumOfUnits]]*Table1[[#This Row],[Actuarial Factor 06/20/2023]]</f>
        <v>504.45524508909193</v>
      </c>
      <c r="P36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504.45524508909193</v>
      </c>
      <c r="Q3678" s="166">
        <f>Table1[[#This Row],[Trended Medicare Pricing for all RHCs]]-Table1[[#This Row],[SumOfSFY24 Estimated Payment 5/04/23]]</f>
        <v>179.23756800844478</v>
      </c>
      <c r="R3678" s="24">
        <f>Table1[[#This Row],[SumOfUnits]]*Table1[[#This Row],[Actuarial Factor 06/20/2023]]</f>
        <v>2.0917865528656989</v>
      </c>
      <c r="S3678" s="23"/>
    </row>
    <row r="3679" spans="1:19" x14ac:dyDescent="0.25">
      <c r="A3679" s="192" t="s">
        <v>431</v>
      </c>
      <c r="B3679" s="193" t="s">
        <v>432</v>
      </c>
      <c r="C3679" s="192" t="s">
        <v>78</v>
      </c>
      <c r="D3679" s="192" t="s">
        <v>32</v>
      </c>
      <c r="E3679" s="192" t="s">
        <v>65</v>
      </c>
      <c r="F3679" s="194">
        <v>6415.3801676785215</v>
      </c>
      <c r="G3679">
        <v>42</v>
      </c>
      <c r="H3679">
        <v>42</v>
      </c>
      <c r="I3679" s="167">
        <v>8499.4007329801661</v>
      </c>
      <c r="J3679" s="22">
        <v>1.3248475555355548</v>
      </c>
      <c r="K3679" s="22" t="s">
        <v>433</v>
      </c>
      <c r="L3679" s="22" t="s">
        <v>58</v>
      </c>
      <c r="M3679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79" s="24" t="str">
        <f>IFERROR(IF(Table1[[#This Row],[Medicare Rate in CR]]&gt;0,"Y","N"),"N")</f>
        <v>Y</v>
      </c>
      <c r="O3679" s="166">
        <f>Table1[[#This Row],[Medicare Rate in CR]]*Table1[[#This Row],[SumOfUnits]]*Table1[[#This Row],[Actuarial Factor 06/20/2023]]</f>
        <v>13419.009932704084</v>
      </c>
      <c r="P36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13419.009932704084</v>
      </c>
      <c r="Q3679" s="166">
        <f>Table1[[#This Row],[Trended Medicare Pricing for all RHCs]]-Table1[[#This Row],[SumOfSFY24 Estimated Payment 5/04/23]]</f>
        <v>4919.6091997239182</v>
      </c>
      <c r="R3679" s="24">
        <f>Table1[[#This Row],[SumOfUnits]]*Table1[[#This Row],[Actuarial Factor 06/20/2023]]</f>
        <v>55.6435973324933</v>
      </c>
      <c r="S3679" s="23"/>
    </row>
    <row r="3680" spans="1:19" x14ac:dyDescent="0.25">
      <c r="A3680" s="192" t="s">
        <v>431</v>
      </c>
      <c r="B3680" s="193" t="s">
        <v>432</v>
      </c>
      <c r="C3680" s="192" t="s">
        <v>78</v>
      </c>
      <c r="D3680" s="192" t="s">
        <v>32</v>
      </c>
      <c r="E3680" s="192" t="s">
        <v>66</v>
      </c>
      <c r="F3680" s="194">
        <v>7807.9406379493121</v>
      </c>
      <c r="G3680">
        <v>50</v>
      </c>
      <c r="H3680">
        <v>50</v>
      </c>
      <c r="I3680" s="167">
        <v>8398.6375728674629</v>
      </c>
      <c r="J3680" s="22">
        <v>1.0756533588443484</v>
      </c>
      <c r="K3680" s="22" t="s">
        <v>433</v>
      </c>
      <c r="L3680" s="22" t="s">
        <v>58</v>
      </c>
      <c r="M3680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80" s="24" t="str">
        <f>IFERROR(IF(Table1[[#This Row],[Medicare Rate in CR]]&gt;0,"Y","N"),"N")</f>
        <v>Y</v>
      </c>
      <c r="O3680" s="166">
        <f>Table1[[#This Row],[Medicare Rate in CR]]*Table1[[#This Row],[SumOfUnits]]*Table1[[#This Row],[Actuarial Factor 06/20/2023]]</f>
        <v>12970.228200945154</v>
      </c>
      <c r="P36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12970.228200945154</v>
      </c>
      <c r="Q3680" s="166">
        <f>Table1[[#This Row],[Trended Medicare Pricing for all RHCs]]-Table1[[#This Row],[SumOfSFY24 Estimated Payment 5/04/23]]</f>
        <v>4571.5906280776908</v>
      </c>
      <c r="R3680" s="24">
        <f>Table1[[#This Row],[SumOfUnits]]*Table1[[#This Row],[Actuarial Factor 06/20/2023]]</f>
        <v>53.782667942217422</v>
      </c>
      <c r="S3680" s="23"/>
    </row>
    <row r="3681" spans="1:19" x14ac:dyDescent="0.25">
      <c r="A3681" s="192" t="s">
        <v>431</v>
      </c>
      <c r="B3681" s="193" t="s">
        <v>432</v>
      </c>
      <c r="C3681" s="192" t="s">
        <v>78</v>
      </c>
      <c r="D3681" s="192" t="s">
        <v>32</v>
      </c>
      <c r="E3681" s="192" t="s">
        <v>100</v>
      </c>
      <c r="F3681" s="194">
        <v>472.4968680736244</v>
      </c>
      <c r="G3681">
        <v>3</v>
      </c>
      <c r="H3681">
        <v>3</v>
      </c>
      <c r="I3681" s="167">
        <v>578.30408872771511</v>
      </c>
      <c r="J3681" s="22">
        <v>1.2239321100380369</v>
      </c>
      <c r="K3681" s="22" t="s">
        <v>433</v>
      </c>
      <c r="L3681" s="22" t="s">
        <v>58</v>
      </c>
      <c r="M3681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81" s="24" t="str">
        <f>IFERROR(IF(Table1[[#This Row],[Medicare Rate in CR]]&gt;0,"Y","N"),"N")</f>
        <v>Y</v>
      </c>
      <c r="O3681" s="166">
        <f>Table1[[#This Row],[Medicare Rate in CR]]*Table1[[#This Row],[SumOfUnits]]*Table1[[#This Row],[Actuarial Factor 06/20/2023]]</f>
        <v>885.490402970319</v>
      </c>
      <c r="P36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885.490402970319</v>
      </c>
      <c r="Q3681" s="166">
        <f>Table1[[#This Row],[Trended Medicare Pricing for all RHCs]]-Table1[[#This Row],[SumOfSFY24 Estimated Payment 5/04/23]]</f>
        <v>307.18631424260388</v>
      </c>
      <c r="R3681" s="24">
        <f>Table1[[#This Row],[SumOfUnits]]*Table1[[#This Row],[Actuarial Factor 06/20/2023]]</f>
        <v>3.6717963301141108</v>
      </c>
      <c r="S3681" s="23"/>
    </row>
    <row r="3682" spans="1:19" x14ac:dyDescent="0.25">
      <c r="A3682" s="192" t="s">
        <v>431</v>
      </c>
      <c r="B3682" s="193" t="s">
        <v>432</v>
      </c>
      <c r="C3682" s="192" t="s">
        <v>78</v>
      </c>
      <c r="D3682" s="192" t="s">
        <v>31</v>
      </c>
      <c r="E3682" s="192" t="s">
        <v>67</v>
      </c>
      <c r="F3682" s="194">
        <v>8604.7990748771354</v>
      </c>
      <c r="G3682">
        <v>54</v>
      </c>
      <c r="H3682">
        <v>54</v>
      </c>
      <c r="I3682" s="167">
        <v>9039.7860824093368</v>
      </c>
      <c r="J3682" s="22">
        <v>1.0505516751462802</v>
      </c>
      <c r="K3682" s="22" t="s">
        <v>433</v>
      </c>
      <c r="L3682" s="22" t="s">
        <v>58</v>
      </c>
      <c r="M3682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82" s="24" t="str">
        <f>IFERROR(IF(Table1[[#This Row],[Medicare Rate in CR]]&gt;0,"Y","N"),"N")</f>
        <v>Y</v>
      </c>
      <c r="O3682" s="166">
        <f>Table1[[#This Row],[Medicare Rate in CR]]*Table1[[#This Row],[SumOfUnits]]*Table1[[#This Row],[Actuarial Factor 06/20/2023]]</f>
        <v>13680.956266826954</v>
      </c>
      <c r="P36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13680.956266826954</v>
      </c>
      <c r="Q3682" s="166">
        <f>Table1[[#This Row],[Trended Medicare Pricing for all RHCs]]-Table1[[#This Row],[SumOfSFY24 Estimated Payment 5/04/23]]</f>
        <v>4641.1701844176168</v>
      </c>
      <c r="R3682" s="24">
        <f>Table1[[#This Row],[SumOfUnits]]*Table1[[#This Row],[Actuarial Factor 06/20/2023]]</f>
        <v>56.729790457899135</v>
      </c>
      <c r="S3682" s="23"/>
    </row>
    <row r="3683" spans="1:19" x14ac:dyDescent="0.25">
      <c r="A3683" s="192" t="s">
        <v>431</v>
      </c>
      <c r="B3683" s="193" t="s">
        <v>432</v>
      </c>
      <c r="C3683" s="192" t="s">
        <v>78</v>
      </c>
      <c r="D3683" s="192" t="s">
        <v>31</v>
      </c>
      <c r="E3683" s="192" t="s">
        <v>82</v>
      </c>
      <c r="F3683" s="194">
        <v>2208.8464874241108</v>
      </c>
      <c r="G3683">
        <v>14</v>
      </c>
      <c r="H3683">
        <v>14</v>
      </c>
      <c r="I3683" s="167">
        <v>2438.3383803041329</v>
      </c>
      <c r="J3683" s="22">
        <v>1.1038967145008109</v>
      </c>
      <c r="K3683" s="22" t="s">
        <v>433</v>
      </c>
      <c r="L3683" s="22" t="s">
        <v>58</v>
      </c>
      <c r="M3683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83" s="24" t="str">
        <f>IFERROR(IF(Table1[[#This Row],[Medicare Rate in CR]]&gt;0,"Y","N"),"N")</f>
        <v>Y</v>
      </c>
      <c r="O3683" s="166">
        <f>Table1[[#This Row],[Medicare Rate in CR]]*Table1[[#This Row],[SumOfUnits]]*Table1[[#This Row],[Actuarial Factor 06/20/2023]]</f>
        <v>3727.0202433662175</v>
      </c>
      <c r="P36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3727.0202433662175</v>
      </c>
      <c r="Q3683" s="166">
        <f>Table1[[#This Row],[Trended Medicare Pricing for all RHCs]]-Table1[[#This Row],[SumOfSFY24 Estimated Payment 5/04/23]]</f>
        <v>1288.6818630620846</v>
      </c>
      <c r="R3683" s="24">
        <f>Table1[[#This Row],[SumOfUnits]]*Table1[[#This Row],[Actuarial Factor 06/20/2023]]</f>
        <v>15.454554003011353</v>
      </c>
      <c r="S3683" s="23"/>
    </row>
    <row r="3684" spans="1:19" x14ac:dyDescent="0.25">
      <c r="A3684" s="192" t="s">
        <v>431</v>
      </c>
      <c r="B3684" s="193" t="s">
        <v>432</v>
      </c>
      <c r="C3684" s="192" t="s">
        <v>78</v>
      </c>
      <c r="D3684" s="192" t="s">
        <v>31</v>
      </c>
      <c r="E3684" s="192" t="s">
        <v>68</v>
      </c>
      <c r="F3684" s="194">
        <v>1737.7469403488481</v>
      </c>
      <c r="G3684">
        <v>11</v>
      </c>
      <c r="H3684">
        <v>11</v>
      </c>
      <c r="I3684" s="167">
        <v>1653.7723113595594</v>
      </c>
      <c r="J3684" s="22">
        <v>0.95167614625612229</v>
      </c>
      <c r="K3684" s="22" t="s">
        <v>433</v>
      </c>
      <c r="L3684" s="22" t="s">
        <v>58</v>
      </c>
      <c r="M3684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84" s="24" t="str">
        <f>IFERROR(IF(Table1[[#This Row],[Medicare Rate in CR]]&gt;0,"Y","N"),"N")</f>
        <v>Y</v>
      </c>
      <c r="O3684" s="166">
        <f>Table1[[#This Row],[Medicare Rate in CR]]*Table1[[#This Row],[SumOfUnits]]*Table1[[#This Row],[Actuarial Factor 06/20/2023]]</f>
        <v>2524.5684137423909</v>
      </c>
      <c r="P36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2524.5684137423909</v>
      </c>
      <c r="Q3684" s="166">
        <f>Table1[[#This Row],[Trended Medicare Pricing for all RHCs]]-Table1[[#This Row],[SumOfSFY24 Estimated Payment 5/04/23]]</f>
        <v>870.79610238283158</v>
      </c>
      <c r="R3684" s="24">
        <f>Table1[[#This Row],[SumOfUnits]]*Table1[[#This Row],[Actuarial Factor 06/20/2023]]</f>
        <v>10.468437608817345</v>
      </c>
      <c r="S3684" s="23"/>
    </row>
    <row r="3685" spans="1:19" x14ac:dyDescent="0.25">
      <c r="A3685" s="192" t="s">
        <v>431</v>
      </c>
      <c r="B3685" s="193" t="s">
        <v>432</v>
      </c>
      <c r="C3685" s="192" t="s">
        <v>78</v>
      </c>
      <c r="D3685" s="192" t="s">
        <v>31</v>
      </c>
      <c r="E3685" s="192" t="s">
        <v>69</v>
      </c>
      <c r="F3685" s="194">
        <v>49207.32388937076</v>
      </c>
      <c r="G3685">
        <v>312</v>
      </c>
      <c r="H3685">
        <v>312</v>
      </c>
      <c r="I3685" s="167">
        <v>52676.154911583457</v>
      </c>
      <c r="J3685" s="22">
        <v>1.0704942018389665</v>
      </c>
      <c r="K3685" s="22" t="s">
        <v>433</v>
      </c>
      <c r="L3685" s="22" t="s">
        <v>58</v>
      </c>
      <c r="M3685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85" s="24" t="str">
        <f>IFERROR(IF(Table1[[#This Row],[Medicare Rate in CR]]&gt;0,"Y","N"),"N")</f>
        <v>Y</v>
      </c>
      <c r="O3685" s="166">
        <f>Table1[[#This Row],[Medicare Rate in CR]]*Table1[[#This Row],[SumOfUnits]]*Table1[[#This Row],[Actuarial Factor 06/20/2023]]</f>
        <v>80546.039095231361</v>
      </c>
      <c r="P36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80546.039095231361</v>
      </c>
      <c r="Q3685" s="166">
        <f>Table1[[#This Row],[Trended Medicare Pricing for all RHCs]]-Table1[[#This Row],[SumOfSFY24 Estimated Payment 5/04/23]]</f>
        <v>27869.884183647904</v>
      </c>
      <c r="R3685" s="24">
        <f>Table1[[#This Row],[SumOfUnits]]*Table1[[#This Row],[Actuarial Factor 06/20/2023]]</f>
        <v>333.99419097375755</v>
      </c>
      <c r="S3685" s="23"/>
    </row>
    <row r="3686" spans="1:19" x14ac:dyDescent="0.25">
      <c r="A3686" s="192" t="s">
        <v>431</v>
      </c>
      <c r="B3686" s="193" t="s">
        <v>432</v>
      </c>
      <c r="C3686" s="192" t="s">
        <v>79</v>
      </c>
      <c r="D3686" s="192" t="s">
        <v>30</v>
      </c>
      <c r="E3686" s="192" t="s">
        <v>63</v>
      </c>
      <c r="F3686" s="194">
        <v>159.42950756480678</v>
      </c>
      <c r="G3686">
        <v>1</v>
      </c>
      <c r="H3686">
        <v>1</v>
      </c>
      <c r="I3686" s="167">
        <v>151.26593121160229</v>
      </c>
      <c r="J3686" s="22">
        <v>0.94879507264434049</v>
      </c>
      <c r="K3686" s="22" t="s">
        <v>433</v>
      </c>
      <c r="L3686" s="22" t="s">
        <v>58</v>
      </c>
      <c r="M3686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86" s="24" t="str">
        <f>IFERROR(IF(Table1[[#This Row],[Medicare Rate in CR]]&gt;0,"Y","N"),"N")</f>
        <v>Y</v>
      </c>
      <c r="O3686" s="166">
        <f>Table1[[#This Row],[Medicare Rate in CR]]*Table1[[#This Row],[SumOfUnits]]*Table1[[#This Row],[Actuarial Factor 06/20/2023]]</f>
        <v>228.81141971890915</v>
      </c>
      <c r="P36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228.81141971890915</v>
      </c>
      <c r="Q3686" s="166">
        <f>Table1[[#This Row],[Trended Medicare Pricing for all RHCs]]-Table1[[#This Row],[SumOfSFY24 Estimated Payment 5/04/23]]</f>
        <v>77.545488507306857</v>
      </c>
      <c r="R3686" s="24">
        <f>Table1[[#This Row],[SumOfUnits]]*Table1[[#This Row],[Actuarial Factor 06/20/2023]]</f>
        <v>0.94879507264434049</v>
      </c>
      <c r="S3686" s="23"/>
    </row>
    <row r="3687" spans="1:19" x14ac:dyDescent="0.25">
      <c r="A3687" s="192" t="s">
        <v>431</v>
      </c>
      <c r="B3687" s="193" t="s">
        <v>432</v>
      </c>
      <c r="C3687" s="192" t="s">
        <v>79</v>
      </c>
      <c r="D3687" s="192" t="s">
        <v>30</v>
      </c>
      <c r="E3687" s="192" t="s">
        <v>64</v>
      </c>
      <c r="F3687" s="194">
        <v>159.42950756480678</v>
      </c>
      <c r="G3687">
        <v>1</v>
      </c>
      <c r="H3687">
        <v>1</v>
      </c>
      <c r="I3687" s="167">
        <v>152.54140360453363</v>
      </c>
      <c r="J3687" s="22">
        <v>0.95679530053448103</v>
      </c>
      <c r="K3687" s="22" t="s">
        <v>433</v>
      </c>
      <c r="L3687" s="22" t="s">
        <v>58</v>
      </c>
      <c r="M3687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87" s="24" t="str">
        <f>IFERROR(IF(Table1[[#This Row],[Medicare Rate in CR]]&gt;0,"Y","N"),"N")</f>
        <v>Y</v>
      </c>
      <c r="O3687" s="166">
        <f>Table1[[#This Row],[Medicare Rate in CR]]*Table1[[#This Row],[SumOfUnits]]*Table1[[#This Row],[Actuarial Factor 06/20/2023]]</f>
        <v>230.74075467689545</v>
      </c>
      <c r="P36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230.74075467689545</v>
      </c>
      <c r="Q3687" s="166">
        <f>Table1[[#This Row],[Trended Medicare Pricing for all RHCs]]-Table1[[#This Row],[SumOfSFY24 Estimated Payment 5/04/23]]</f>
        <v>78.199351072361821</v>
      </c>
      <c r="R3687" s="24">
        <f>Table1[[#This Row],[SumOfUnits]]*Table1[[#This Row],[Actuarial Factor 06/20/2023]]</f>
        <v>0.95679530053448103</v>
      </c>
      <c r="S3687" s="23"/>
    </row>
    <row r="3688" spans="1:19" x14ac:dyDescent="0.25">
      <c r="A3688" s="192" t="s">
        <v>431</v>
      </c>
      <c r="B3688" s="193" t="s">
        <v>432</v>
      </c>
      <c r="C3688" s="192" t="s">
        <v>79</v>
      </c>
      <c r="D3688" s="192" t="s">
        <v>30</v>
      </c>
      <c r="E3688" s="192" t="s">
        <v>77</v>
      </c>
      <c r="F3688" s="194">
        <v>318.85901512961357</v>
      </c>
      <c r="G3688">
        <v>2</v>
      </c>
      <c r="H3688">
        <v>2</v>
      </c>
      <c r="I3688" s="167">
        <v>407.52314966983909</v>
      </c>
      <c r="J3688" s="22">
        <v>1.2780668895442215</v>
      </c>
      <c r="K3688" s="22" t="s">
        <v>433</v>
      </c>
      <c r="L3688" s="22" t="s">
        <v>58</v>
      </c>
      <c r="M3688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88" s="24" t="str">
        <f>IFERROR(IF(Table1[[#This Row],[Medicare Rate in CR]]&gt;0,"Y","N"),"N")</f>
        <v>Y</v>
      </c>
      <c r="O3688" s="166">
        <f>Table1[[#This Row],[Medicare Rate in CR]]*Table1[[#This Row],[SumOfUnits]]*Table1[[#This Row],[Actuarial Factor 06/20/2023]]</f>
        <v>616.43722216496894</v>
      </c>
      <c r="P36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616.43722216496894</v>
      </c>
      <c r="Q3688" s="166">
        <f>Table1[[#This Row],[Trended Medicare Pricing for all RHCs]]-Table1[[#This Row],[SumOfSFY24 Estimated Payment 5/04/23]]</f>
        <v>208.91407249512986</v>
      </c>
      <c r="R3688" s="24">
        <f>Table1[[#This Row],[SumOfUnits]]*Table1[[#This Row],[Actuarial Factor 06/20/2023]]</f>
        <v>2.5561337790884431</v>
      </c>
      <c r="S3688" s="23"/>
    </row>
    <row r="3689" spans="1:19" x14ac:dyDescent="0.25">
      <c r="A3689" s="192" t="s">
        <v>431</v>
      </c>
      <c r="B3689" s="193" t="s">
        <v>432</v>
      </c>
      <c r="C3689" s="192" t="s">
        <v>79</v>
      </c>
      <c r="D3689" s="192" t="s">
        <v>31</v>
      </c>
      <c r="E3689" s="192" t="s">
        <v>69</v>
      </c>
      <c r="F3689" s="194">
        <v>307.27570588802161</v>
      </c>
      <c r="G3689">
        <v>2</v>
      </c>
      <c r="H3689">
        <v>2</v>
      </c>
      <c r="I3689" s="167">
        <v>327.22775795034971</v>
      </c>
      <c r="J3689" s="22">
        <v>1.0649320843789685</v>
      </c>
      <c r="K3689" s="22" t="s">
        <v>433</v>
      </c>
      <c r="L3689" s="22" t="s">
        <v>58</v>
      </c>
      <c r="M3689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89" s="24" t="str">
        <f>IFERROR(IF(Table1[[#This Row],[Medicare Rate in CR]]&gt;0,"Y","N"),"N")</f>
        <v>Y</v>
      </c>
      <c r="O3689" s="166">
        <f>Table1[[#This Row],[Medicare Rate in CR]]*Table1[[#This Row],[SumOfUnits]]*Table1[[#This Row],[Actuarial Factor 06/20/2023]]</f>
        <v>513.63804293766407</v>
      </c>
      <c r="P36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513.63804293766407</v>
      </c>
      <c r="Q3689" s="166">
        <f>Table1[[#This Row],[Trended Medicare Pricing for all RHCs]]-Table1[[#This Row],[SumOfSFY24 Estimated Payment 5/04/23]]</f>
        <v>186.41028498731436</v>
      </c>
      <c r="R3689" s="24">
        <f>Table1[[#This Row],[SumOfUnits]]*Table1[[#This Row],[Actuarial Factor 06/20/2023]]</f>
        <v>2.1298641687579369</v>
      </c>
      <c r="S3689" s="23"/>
    </row>
    <row r="3690" spans="1:19" x14ac:dyDescent="0.25">
      <c r="A3690" s="192" t="s">
        <v>431</v>
      </c>
      <c r="B3690" s="193" t="s">
        <v>432</v>
      </c>
      <c r="C3690" s="192" t="s">
        <v>55</v>
      </c>
      <c r="D3690" s="192" t="s">
        <v>30</v>
      </c>
      <c r="E3690" s="192" t="s">
        <v>59</v>
      </c>
      <c r="F3690" s="194">
        <v>318.85901512961357</v>
      </c>
      <c r="G3690">
        <v>2</v>
      </c>
      <c r="H3690">
        <v>2</v>
      </c>
      <c r="I3690" s="167">
        <v>326.10353130576607</v>
      </c>
      <c r="J3690" s="22">
        <v>1.0227201234163246</v>
      </c>
      <c r="K3690" s="22" t="s">
        <v>433</v>
      </c>
      <c r="L3690" s="22" t="s">
        <v>58</v>
      </c>
      <c r="M3690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90" s="24" t="str">
        <f>IFERROR(IF(Table1[[#This Row],[Medicare Rate in CR]]&gt;0,"Y","N"),"N")</f>
        <v>Y</v>
      </c>
      <c r="O3690" s="166">
        <f>Table1[[#This Row],[Medicare Rate in CR]]*Table1[[#This Row],[SumOfUnits]]*Table1[[#This Row],[Actuarial Factor 06/20/2023]]</f>
        <v>493.27836992616164</v>
      </c>
      <c r="P36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493.27836992616164</v>
      </c>
      <c r="Q3690" s="166">
        <f>Table1[[#This Row],[Trended Medicare Pricing for all RHCs]]-Table1[[#This Row],[SumOfSFY24 Estimated Payment 5/04/23]]</f>
        <v>167.17483862039558</v>
      </c>
      <c r="R3690" s="24">
        <f>Table1[[#This Row],[SumOfUnits]]*Table1[[#This Row],[Actuarial Factor 06/20/2023]]</f>
        <v>2.0454402468326491</v>
      </c>
      <c r="S3690" s="23"/>
    </row>
    <row r="3691" spans="1:19" x14ac:dyDescent="0.25">
      <c r="A3691" s="192" t="s">
        <v>431</v>
      </c>
      <c r="B3691" s="193" t="s">
        <v>432</v>
      </c>
      <c r="C3691" s="192" t="s">
        <v>55</v>
      </c>
      <c r="D3691" s="192" t="s">
        <v>30</v>
      </c>
      <c r="E3691" s="192" t="s">
        <v>77</v>
      </c>
      <c r="F3691" s="194">
        <v>478.28852269442035</v>
      </c>
      <c r="G3691">
        <v>3</v>
      </c>
      <c r="H3691">
        <v>3</v>
      </c>
      <c r="I3691" s="167">
        <v>605.8441407561935</v>
      </c>
      <c r="J3691" s="22">
        <v>1.2666917812352958</v>
      </c>
      <c r="K3691" s="22" t="s">
        <v>433</v>
      </c>
      <c r="L3691" s="22" t="s">
        <v>58</v>
      </c>
      <c r="M3691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91" s="24" t="str">
        <f>IFERROR(IF(Table1[[#This Row],[Medicare Rate in CR]]&gt;0,"Y","N"),"N")</f>
        <v>Y</v>
      </c>
      <c r="O3691" s="166">
        <f>Table1[[#This Row],[Medicare Rate in CR]]*Table1[[#This Row],[SumOfUnits]]*Table1[[#This Row],[Actuarial Factor 06/20/2023]]</f>
        <v>916.42616988811187</v>
      </c>
      <c r="P36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916.42616988811187</v>
      </c>
      <c r="Q3691" s="166">
        <f>Table1[[#This Row],[Trended Medicare Pricing for all RHCs]]-Table1[[#This Row],[SumOfSFY24 Estimated Payment 5/04/23]]</f>
        <v>310.58202913191838</v>
      </c>
      <c r="R3691" s="24">
        <f>Table1[[#This Row],[SumOfUnits]]*Table1[[#This Row],[Actuarial Factor 06/20/2023]]</f>
        <v>3.8000753437058874</v>
      </c>
      <c r="S3691" s="23"/>
    </row>
    <row r="3692" spans="1:19" x14ac:dyDescent="0.25">
      <c r="A3692" s="192" t="s">
        <v>431</v>
      </c>
      <c r="B3692" s="193" t="s">
        <v>432</v>
      </c>
      <c r="C3692" s="192" t="s">
        <v>84</v>
      </c>
      <c r="D3692" s="192" t="s">
        <v>30</v>
      </c>
      <c r="E3692" s="192" t="s">
        <v>59</v>
      </c>
      <c r="F3692" s="194">
        <v>637.71803025922713</v>
      </c>
      <c r="G3692">
        <v>4</v>
      </c>
      <c r="H3692">
        <v>4</v>
      </c>
      <c r="I3692" s="167">
        <v>692.5638236002959</v>
      </c>
      <c r="J3692" s="22">
        <v>1.0860032032005971</v>
      </c>
      <c r="K3692" s="22" t="s">
        <v>433</v>
      </c>
      <c r="L3692" s="22" t="s">
        <v>58</v>
      </c>
      <c r="M3692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92" s="24" t="str">
        <f>IFERROR(IF(Table1[[#This Row],[Medicare Rate in CR]]&gt;0,"Y","N"),"N")</f>
        <v>Y</v>
      </c>
      <c r="O3692" s="166">
        <f>Table1[[#This Row],[Medicare Rate in CR]]*Table1[[#This Row],[SumOfUnits]]*Table1[[#This Row],[Actuarial Factor 06/20/2023]]</f>
        <v>1047.602129935424</v>
      </c>
      <c r="P36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1047.602129935424</v>
      </c>
      <c r="Q3692" s="166">
        <f>Table1[[#This Row],[Trended Medicare Pricing for all RHCs]]-Table1[[#This Row],[SumOfSFY24 Estimated Payment 5/04/23]]</f>
        <v>355.03830633512814</v>
      </c>
      <c r="R3692" s="24">
        <f>Table1[[#This Row],[SumOfUnits]]*Table1[[#This Row],[Actuarial Factor 06/20/2023]]</f>
        <v>4.3440128128023883</v>
      </c>
      <c r="S3692" s="23"/>
    </row>
    <row r="3693" spans="1:19" x14ac:dyDescent="0.25">
      <c r="A3693" s="192" t="s">
        <v>431</v>
      </c>
      <c r="B3693" s="193" t="s">
        <v>432</v>
      </c>
      <c r="C3693" s="192" t="s">
        <v>84</v>
      </c>
      <c r="D3693" s="192" t="s">
        <v>30</v>
      </c>
      <c r="E3693" s="192" t="s">
        <v>64</v>
      </c>
      <c r="F3693" s="194">
        <v>157.23234075358965</v>
      </c>
      <c r="G3693">
        <v>1</v>
      </c>
      <c r="H3693">
        <v>1</v>
      </c>
      <c r="I3693" s="167">
        <v>161.60976648332141</v>
      </c>
      <c r="J3693" s="22">
        <v>1.0278404920307835</v>
      </c>
      <c r="K3693" s="22" t="s">
        <v>433</v>
      </c>
      <c r="L3693" s="22" t="s">
        <v>58</v>
      </c>
      <c r="M3693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93" s="24" t="str">
        <f>IFERROR(IF(Table1[[#This Row],[Medicare Rate in CR]]&gt;0,"Y","N"),"N")</f>
        <v>Y</v>
      </c>
      <c r="O3693" s="166">
        <f>Table1[[#This Row],[Medicare Rate in CR]]*Table1[[#This Row],[SumOfUnits]]*Table1[[#This Row],[Actuarial Factor 06/20/2023]]</f>
        <v>247.87401305814376</v>
      </c>
      <c r="P36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247.87401305814376</v>
      </c>
      <c r="Q3693" s="166">
        <f>Table1[[#This Row],[Trended Medicare Pricing for all RHCs]]-Table1[[#This Row],[SumOfSFY24 Estimated Payment 5/04/23]]</f>
        <v>86.264246574822351</v>
      </c>
      <c r="R3693" s="24">
        <f>Table1[[#This Row],[SumOfUnits]]*Table1[[#This Row],[Actuarial Factor 06/20/2023]]</f>
        <v>1.0278404920307835</v>
      </c>
      <c r="S3693" s="23"/>
    </row>
    <row r="3694" spans="1:19" x14ac:dyDescent="0.25">
      <c r="A3694" s="192" t="s">
        <v>431</v>
      </c>
      <c r="B3694" s="193" t="s">
        <v>432</v>
      </c>
      <c r="C3694" s="192" t="s">
        <v>84</v>
      </c>
      <c r="D3694" s="192" t="s">
        <v>31</v>
      </c>
      <c r="E3694" s="192" t="s">
        <v>69</v>
      </c>
      <c r="F3694" s="194">
        <v>637.71803025922713</v>
      </c>
      <c r="G3694">
        <v>4</v>
      </c>
      <c r="H3694">
        <v>4</v>
      </c>
      <c r="I3694" s="167">
        <v>675.3569225945788</v>
      </c>
      <c r="J3694" s="22">
        <v>1.0590212139996289</v>
      </c>
      <c r="K3694" s="22" t="s">
        <v>433</v>
      </c>
      <c r="L3694" s="22" t="s">
        <v>58</v>
      </c>
      <c r="M3694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94" s="24" t="str">
        <f>IFERROR(IF(Table1[[#This Row],[Medicare Rate in CR]]&gt;0,"Y","N"),"N")</f>
        <v>Y</v>
      </c>
      <c r="O3694" s="166">
        <f>Table1[[#This Row],[Medicare Rate in CR]]*Table1[[#This Row],[SumOfUnits]]*Table1[[#This Row],[Actuarial Factor 06/20/2023]]</f>
        <v>1021.574223872602</v>
      </c>
      <c r="P36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1021.574223872602</v>
      </c>
      <c r="Q3694" s="166">
        <f>Table1[[#This Row],[Trended Medicare Pricing for all RHCs]]-Table1[[#This Row],[SumOfSFY24 Estimated Payment 5/04/23]]</f>
        <v>346.21730127802323</v>
      </c>
      <c r="R3694" s="24">
        <f>Table1[[#This Row],[SumOfUnits]]*Table1[[#This Row],[Actuarial Factor 06/20/2023]]</f>
        <v>4.2360848559985156</v>
      </c>
      <c r="S3694" s="23"/>
    </row>
    <row r="3695" spans="1:19" x14ac:dyDescent="0.25">
      <c r="A3695" s="192" t="s">
        <v>431</v>
      </c>
      <c r="B3695" s="193" t="s">
        <v>432</v>
      </c>
      <c r="C3695" s="192" t="s">
        <v>85</v>
      </c>
      <c r="D3695" s="192" t="s">
        <v>30</v>
      </c>
      <c r="E3695" s="192" t="s">
        <v>59</v>
      </c>
      <c r="F3695" s="194">
        <v>313.06736050881761</v>
      </c>
      <c r="G3695">
        <v>2</v>
      </c>
      <c r="H3695">
        <v>2</v>
      </c>
      <c r="I3695" s="167">
        <v>280.8241259220581</v>
      </c>
      <c r="J3695" s="22">
        <v>0.89700863566755829</v>
      </c>
      <c r="K3695" s="22" t="s">
        <v>433</v>
      </c>
      <c r="L3695" s="22" t="s">
        <v>58</v>
      </c>
      <c r="M3695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95" s="24" t="str">
        <f>IFERROR(IF(Table1[[#This Row],[Medicare Rate in CR]]&gt;0,"Y","N"),"N")</f>
        <v>Y</v>
      </c>
      <c r="O3695" s="166">
        <f>Table1[[#This Row],[Medicare Rate in CR]]*Table1[[#This Row],[SumOfUnits]]*Table1[[#This Row],[Actuarial Factor 06/20/2023]]</f>
        <v>432.64520515517671</v>
      </c>
      <c r="P36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432.64520515517671</v>
      </c>
      <c r="Q3695" s="166">
        <f>Table1[[#This Row],[Trended Medicare Pricing for all RHCs]]-Table1[[#This Row],[SumOfSFY24 Estimated Payment 5/04/23]]</f>
        <v>151.82107923311861</v>
      </c>
      <c r="R3695" s="24">
        <f>Table1[[#This Row],[SumOfUnits]]*Table1[[#This Row],[Actuarial Factor 06/20/2023]]</f>
        <v>1.7940172713351166</v>
      </c>
      <c r="S3695" s="23"/>
    </row>
    <row r="3696" spans="1:19" x14ac:dyDescent="0.25">
      <c r="A3696" s="192" t="s">
        <v>431</v>
      </c>
      <c r="B3696" s="193" t="s">
        <v>432</v>
      </c>
      <c r="C3696" s="192" t="s">
        <v>85</v>
      </c>
      <c r="D3696" s="192" t="s">
        <v>30</v>
      </c>
      <c r="E3696" s="192" t="s">
        <v>63</v>
      </c>
      <c r="F3696" s="194">
        <v>153.6378529440108</v>
      </c>
      <c r="G3696">
        <v>1</v>
      </c>
      <c r="H3696">
        <v>1</v>
      </c>
      <c r="I3696" s="167">
        <v>138.35629976627223</v>
      </c>
      <c r="J3696" s="22">
        <v>0.90053523344076203</v>
      </c>
      <c r="K3696" s="22" t="s">
        <v>433</v>
      </c>
      <c r="L3696" s="22" t="s">
        <v>58</v>
      </c>
      <c r="M3696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96" s="24" t="str">
        <f>IFERROR(IF(Table1[[#This Row],[Medicare Rate in CR]]&gt;0,"Y","N"),"N")</f>
        <v>Y</v>
      </c>
      <c r="O3696" s="166">
        <f>Table1[[#This Row],[Medicare Rate in CR]]*Table1[[#This Row],[SumOfUnits]]*Table1[[#This Row],[Actuarial Factor 06/20/2023]]</f>
        <v>217.17307689657417</v>
      </c>
      <c r="P36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217.17307689657417</v>
      </c>
      <c r="Q3696" s="166">
        <f>Table1[[#This Row],[Trended Medicare Pricing for all RHCs]]-Table1[[#This Row],[SumOfSFY24 Estimated Payment 5/04/23]]</f>
        <v>78.816777130301944</v>
      </c>
      <c r="R3696" s="24">
        <f>Table1[[#This Row],[SumOfUnits]]*Table1[[#This Row],[Actuarial Factor 06/20/2023]]</f>
        <v>0.90053523344076203</v>
      </c>
      <c r="S3696" s="23"/>
    </row>
    <row r="3697" spans="1:19" x14ac:dyDescent="0.25">
      <c r="A3697" s="192" t="s">
        <v>431</v>
      </c>
      <c r="B3697" s="193" t="s">
        <v>432</v>
      </c>
      <c r="C3697" s="192" t="s">
        <v>85</v>
      </c>
      <c r="D3697" s="192" t="s">
        <v>30</v>
      </c>
      <c r="E3697" s="192" t="s">
        <v>64</v>
      </c>
      <c r="F3697" s="194">
        <v>157.23234075358965</v>
      </c>
      <c r="G3697">
        <v>1</v>
      </c>
      <c r="H3697">
        <v>1</v>
      </c>
      <c r="I3697" s="167">
        <v>139.13527509080077</v>
      </c>
      <c r="J3697" s="22">
        <v>0.88490239618609945</v>
      </c>
      <c r="K3697" s="22" t="s">
        <v>433</v>
      </c>
      <c r="L3697" s="22" t="s">
        <v>58</v>
      </c>
      <c r="M3697" s="22" t="str">
        <f>IFERROR(IFERROR(INDEX(FreeStand_Medicare!E:E,MATCH(Table1[[#This Row],[Medicare Number]],FreeStand_Medicare!A:A,0)),INDEX(HospBased_Medicare_CR!F:F,MATCH(Table1[[#This Row],[Medicare Number]],HospBased_Medicare_CR!G:G,0))),0)</f>
        <v>241.16</v>
      </c>
      <c r="N3697" s="24" t="str">
        <f>IFERROR(IF(Table1[[#This Row],[Medicare Rate in CR]]&gt;0,"Y","N"),"N")</f>
        <v>Y</v>
      </c>
      <c r="O3697" s="166">
        <f>Table1[[#This Row],[Medicare Rate in CR]]*Table1[[#This Row],[SumOfUnits]]*Table1[[#This Row],[Actuarial Factor 06/20/2023]]</f>
        <v>213.40306186423973</v>
      </c>
      <c r="P36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213.40306186423973</v>
      </c>
      <c r="Q3697" s="166">
        <f>Table1[[#This Row],[Trended Medicare Pricing for all RHCs]]-Table1[[#This Row],[SumOfSFY24 Estimated Payment 5/04/23]]</f>
        <v>74.267786773438957</v>
      </c>
      <c r="R3697" s="24">
        <f>Table1[[#This Row],[SumOfUnits]]*Table1[[#This Row],[Actuarial Factor 06/20/2023]]</f>
        <v>0.88490239618609945</v>
      </c>
      <c r="S3697" s="23"/>
    </row>
    <row r="3698" spans="1:19" x14ac:dyDescent="0.25">
      <c r="A3698" s="192" t="s">
        <v>434</v>
      </c>
      <c r="B3698" s="193" t="s">
        <v>435</v>
      </c>
      <c r="C3698" s="192" t="s">
        <v>72</v>
      </c>
      <c r="D3698" s="192" t="s">
        <v>30</v>
      </c>
      <c r="E3698" s="192" t="s">
        <v>62</v>
      </c>
      <c r="F3698" s="194">
        <v>121.30673605088175</v>
      </c>
      <c r="G3698">
        <v>1</v>
      </c>
      <c r="H3698">
        <v>1</v>
      </c>
      <c r="I3698" s="167">
        <v>142.39843637385763</v>
      </c>
      <c r="J3698" s="22">
        <v>1.1738708089065146</v>
      </c>
      <c r="K3698" s="22" t="s">
        <v>436</v>
      </c>
      <c r="L3698" s="22" t="s">
        <v>58</v>
      </c>
      <c r="M3698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698" s="24" t="str">
        <f>IFERROR(IF(Table1[[#This Row],[Medicare Rate in CR]]&gt;0,"Y","N"),"N")</f>
        <v>Y</v>
      </c>
      <c r="O3698" s="166">
        <f>Table1[[#This Row],[Medicare Rate in CR]]*Table1[[#This Row],[SumOfUnits]]*Table1[[#This Row],[Actuarial Factor 06/20/2023]]</f>
        <v>413.39034406451822</v>
      </c>
      <c r="P36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413.39034406451822</v>
      </c>
      <c r="Q3698" s="166">
        <f>Table1[[#This Row],[Trended Medicare Pricing for all RHCs]]-Table1[[#This Row],[SumOfSFY24 Estimated Payment 5/04/23]]</f>
        <v>270.99190769066058</v>
      </c>
      <c r="R3698" s="24">
        <f>Table1[[#This Row],[SumOfUnits]]*Table1[[#This Row],[Actuarial Factor 06/20/2023]]</f>
        <v>1.1738708089065146</v>
      </c>
      <c r="S3698" s="23"/>
    </row>
    <row r="3699" spans="1:19" x14ac:dyDescent="0.25">
      <c r="A3699" s="192" t="s">
        <v>434</v>
      </c>
      <c r="B3699" s="193" t="s">
        <v>435</v>
      </c>
      <c r="C3699" s="192" t="s">
        <v>90</v>
      </c>
      <c r="D3699" s="192" t="s">
        <v>30</v>
      </c>
      <c r="E3699" s="192" t="s">
        <v>63</v>
      </c>
      <c r="F3699" s="194">
        <v>242.61347210176351</v>
      </c>
      <c r="G3699">
        <v>2</v>
      </c>
      <c r="H3699">
        <v>2</v>
      </c>
      <c r="I3699" s="167">
        <v>234.0052639985214</v>
      </c>
      <c r="J3699" s="22">
        <v>0.96451883719123632</v>
      </c>
      <c r="K3699" s="22" t="s">
        <v>436</v>
      </c>
      <c r="L3699" s="22" t="s">
        <v>58</v>
      </c>
      <c r="M3699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699" s="24" t="str">
        <f>IFERROR(IF(Table1[[#This Row],[Medicare Rate in CR]]&gt;0,"Y","N"),"N")</f>
        <v>Y</v>
      </c>
      <c r="O3699" s="166">
        <f>Table1[[#This Row],[Medicare Rate in CR]]*Table1[[#This Row],[SumOfUnits]]*Table1[[#This Row],[Actuarial Factor 06/20/2023]]</f>
        <v>679.32990741053163</v>
      </c>
      <c r="P36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679.32990741053163</v>
      </c>
      <c r="Q3699" s="166">
        <f>Table1[[#This Row],[Trended Medicare Pricing for all RHCs]]-Table1[[#This Row],[SumOfSFY24 Estimated Payment 5/04/23]]</f>
        <v>445.32464341201023</v>
      </c>
      <c r="R3699" s="24">
        <f>Table1[[#This Row],[SumOfUnits]]*Table1[[#This Row],[Actuarial Factor 06/20/2023]]</f>
        <v>1.9290376743824726</v>
      </c>
      <c r="S3699" s="23"/>
    </row>
    <row r="3700" spans="1:19" x14ac:dyDescent="0.25">
      <c r="A3700" s="192" t="s">
        <v>434</v>
      </c>
      <c r="B3700" s="193" t="s">
        <v>435</v>
      </c>
      <c r="C3700" s="192" t="s">
        <v>76</v>
      </c>
      <c r="D3700" s="192" t="s">
        <v>30</v>
      </c>
      <c r="E3700" s="192" t="s">
        <v>63</v>
      </c>
      <c r="F3700" s="194">
        <v>121.30673605088175</v>
      </c>
      <c r="G3700">
        <v>1</v>
      </c>
      <c r="H3700">
        <v>1</v>
      </c>
      <c r="I3700" s="167">
        <v>122.34340799716048</v>
      </c>
      <c r="J3700" s="22">
        <v>1.0085458728841232</v>
      </c>
      <c r="K3700" s="22" t="s">
        <v>436</v>
      </c>
      <c r="L3700" s="22" t="s">
        <v>58</v>
      </c>
      <c r="M3700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00" s="24" t="str">
        <f>IFERROR(IF(Table1[[#This Row],[Medicare Rate in CR]]&gt;0,"Y","N"),"N")</f>
        <v>Y</v>
      </c>
      <c r="O3700" s="166">
        <f>Table1[[#This Row],[Medicare Rate in CR]]*Table1[[#This Row],[SumOfUnits]]*Table1[[#This Row],[Actuarial Factor 06/20/2023]]</f>
        <v>355.16951459487285</v>
      </c>
      <c r="P37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355.16951459487285</v>
      </c>
      <c r="Q3700" s="166">
        <f>Table1[[#This Row],[Trended Medicare Pricing for all RHCs]]-Table1[[#This Row],[SumOfSFY24 Estimated Payment 5/04/23]]</f>
        <v>232.82610659771237</v>
      </c>
      <c r="R3700" s="24">
        <f>Table1[[#This Row],[SumOfUnits]]*Table1[[#This Row],[Actuarial Factor 06/20/2023]]</f>
        <v>1.0085458728841232</v>
      </c>
      <c r="S3700" s="23"/>
    </row>
    <row r="3701" spans="1:19" x14ac:dyDescent="0.25">
      <c r="A3701" s="192" t="s">
        <v>434</v>
      </c>
      <c r="B3701" s="193" t="s">
        <v>435</v>
      </c>
      <c r="C3701" s="192" t="s">
        <v>76</v>
      </c>
      <c r="D3701" s="192" t="s">
        <v>30</v>
      </c>
      <c r="E3701" s="192" t="s">
        <v>64</v>
      </c>
      <c r="F3701" s="194">
        <v>121.42237640936688</v>
      </c>
      <c r="G3701">
        <v>1</v>
      </c>
      <c r="H3701">
        <v>1</v>
      </c>
      <c r="I3701" s="167">
        <v>114.46844618591328</v>
      </c>
      <c r="J3701" s="22">
        <v>0.94272941751684292</v>
      </c>
      <c r="K3701" s="22" t="s">
        <v>436</v>
      </c>
      <c r="L3701" s="22" t="s">
        <v>58</v>
      </c>
      <c r="M3701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01" s="24" t="str">
        <f>IFERROR(IF(Table1[[#This Row],[Medicare Rate in CR]]&gt;0,"Y","N"),"N")</f>
        <v>Y</v>
      </c>
      <c r="O3701" s="166">
        <f>Table1[[#This Row],[Medicare Rate in CR]]*Table1[[#This Row],[SumOfUnits]]*Table1[[#This Row],[Actuarial Factor 06/20/2023]]</f>
        <v>331.99159167273143</v>
      </c>
      <c r="P37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331.99159167273143</v>
      </c>
      <c r="Q3701" s="166">
        <f>Table1[[#This Row],[Trended Medicare Pricing for all RHCs]]-Table1[[#This Row],[SumOfSFY24 Estimated Payment 5/04/23]]</f>
        <v>217.52314548681815</v>
      </c>
      <c r="R3701" s="24">
        <f>Table1[[#This Row],[SumOfUnits]]*Table1[[#This Row],[Actuarial Factor 06/20/2023]]</f>
        <v>0.94272941751684292</v>
      </c>
      <c r="S3701" s="23"/>
    </row>
    <row r="3702" spans="1:19" x14ac:dyDescent="0.25">
      <c r="A3702" s="192" t="s">
        <v>434</v>
      </c>
      <c r="B3702" s="193" t="s">
        <v>435</v>
      </c>
      <c r="C3702" s="192" t="s">
        <v>76</v>
      </c>
      <c r="D3702" s="192" t="s">
        <v>31</v>
      </c>
      <c r="E3702" s="192" t="s">
        <v>82</v>
      </c>
      <c r="F3702" s="194">
        <v>121.30673605088175</v>
      </c>
      <c r="G3702">
        <v>1</v>
      </c>
      <c r="H3702">
        <v>1</v>
      </c>
      <c r="I3702" s="167">
        <v>138.88125728995897</v>
      </c>
      <c r="J3702" s="22">
        <v>1.1448767134555959</v>
      </c>
      <c r="K3702" s="22" t="s">
        <v>436</v>
      </c>
      <c r="L3702" s="22" t="s">
        <v>58</v>
      </c>
      <c r="M3702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02" s="24" t="str">
        <f>IFERROR(IF(Table1[[#This Row],[Medicare Rate in CR]]&gt;0,"Y","N"),"N")</f>
        <v>Y</v>
      </c>
      <c r="O3702" s="166">
        <f>Table1[[#This Row],[Medicare Rate in CR]]*Table1[[#This Row],[SumOfUnits]]*Table1[[#This Row],[Actuarial Factor 06/20/2023]]</f>
        <v>403.1797834105227</v>
      </c>
      <c r="P37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403.1797834105227</v>
      </c>
      <c r="Q3702" s="166">
        <f>Table1[[#This Row],[Trended Medicare Pricing for all RHCs]]-Table1[[#This Row],[SumOfSFY24 Estimated Payment 5/04/23]]</f>
        <v>264.29852612056374</v>
      </c>
      <c r="R3702" s="24">
        <f>Table1[[#This Row],[SumOfUnits]]*Table1[[#This Row],[Actuarial Factor 06/20/2023]]</f>
        <v>1.1448767134555959</v>
      </c>
      <c r="S3702" s="23"/>
    </row>
    <row r="3703" spans="1:19" x14ac:dyDescent="0.25">
      <c r="A3703" s="192" t="s">
        <v>434</v>
      </c>
      <c r="B3703" s="193" t="s">
        <v>435</v>
      </c>
      <c r="C3703" s="192" t="s">
        <v>78</v>
      </c>
      <c r="D3703" s="192" t="s">
        <v>30</v>
      </c>
      <c r="E3703" s="192" t="s">
        <v>59</v>
      </c>
      <c r="F3703" s="194">
        <v>121.30673605088175</v>
      </c>
      <c r="G3703">
        <v>1</v>
      </c>
      <c r="H3703">
        <v>1</v>
      </c>
      <c r="I3703" s="167">
        <v>113.29832736668789</v>
      </c>
      <c r="J3703" s="22">
        <v>0.93398216006047052</v>
      </c>
      <c r="K3703" s="22" t="s">
        <v>436</v>
      </c>
      <c r="L3703" s="22" t="s">
        <v>58</v>
      </c>
      <c r="M3703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03" s="24" t="str">
        <f>IFERROR(IF(Table1[[#This Row],[Medicare Rate in CR]]&gt;0,"Y","N"),"N")</f>
        <v>Y</v>
      </c>
      <c r="O3703" s="166">
        <f>Table1[[#This Row],[Medicare Rate in CR]]*Table1[[#This Row],[SumOfUnits]]*Table1[[#This Row],[Actuarial Factor 06/20/2023]]</f>
        <v>328.91115748689532</v>
      </c>
      <c r="P37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328.91115748689532</v>
      </c>
      <c r="Q3703" s="166">
        <f>Table1[[#This Row],[Trended Medicare Pricing for all RHCs]]-Table1[[#This Row],[SumOfSFY24 Estimated Payment 5/04/23]]</f>
        <v>215.61283012020743</v>
      </c>
      <c r="R3703" s="24">
        <f>Table1[[#This Row],[SumOfUnits]]*Table1[[#This Row],[Actuarial Factor 06/20/2023]]</f>
        <v>0.93398216006047052</v>
      </c>
      <c r="S3703" s="23"/>
    </row>
    <row r="3704" spans="1:19" x14ac:dyDescent="0.25">
      <c r="A3704" s="192" t="s">
        <v>434</v>
      </c>
      <c r="B3704" s="193" t="s">
        <v>435</v>
      </c>
      <c r="C3704" s="192" t="s">
        <v>55</v>
      </c>
      <c r="D3704" s="192" t="s">
        <v>30</v>
      </c>
      <c r="E3704" s="192" t="s">
        <v>56</v>
      </c>
      <c r="F3704" s="194">
        <v>732.94786547171634</v>
      </c>
      <c r="G3704">
        <v>6</v>
      </c>
      <c r="H3704">
        <v>6</v>
      </c>
      <c r="I3704" s="167">
        <v>786.02682822137399</v>
      </c>
      <c r="J3704" s="22">
        <v>1.0724184696485837</v>
      </c>
      <c r="K3704" s="22" t="s">
        <v>436</v>
      </c>
      <c r="L3704" s="22" t="s">
        <v>58</v>
      </c>
      <c r="M3704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04" s="24" t="str">
        <f>IFERROR(IF(Table1[[#This Row],[Medicare Rate in CR]]&gt;0,"Y","N"),"N")</f>
        <v>Y</v>
      </c>
      <c r="O3704" s="166">
        <f>Table1[[#This Row],[Medicare Rate in CR]]*Table1[[#This Row],[SumOfUnits]]*Table1[[#This Row],[Actuarial Factor 06/20/2023]]</f>
        <v>2265.9773296286712</v>
      </c>
      <c r="P37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2265.9773296286712</v>
      </c>
      <c r="Q3704" s="166">
        <f>Table1[[#This Row],[Trended Medicare Pricing for all RHCs]]-Table1[[#This Row],[SumOfSFY24 Estimated Payment 5/04/23]]</f>
        <v>1479.9505014072972</v>
      </c>
      <c r="R3704" s="24">
        <f>Table1[[#This Row],[SumOfUnits]]*Table1[[#This Row],[Actuarial Factor 06/20/2023]]</f>
        <v>6.4345108178915016</v>
      </c>
      <c r="S3704" s="23"/>
    </row>
    <row r="3705" spans="1:19" x14ac:dyDescent="0.25">
      <c r="A3705" s="192" t="s">
        <v>434</v>
      </c>
      <c r="B3705" s="193" t="s">
        <v>435</v>
      </c>
      <c r="C3705" s="192" t="s">
        <v>55</v>
      </c>
      <c r="D3705" s="192" t="s">
        <v>30</v>
      </c>
      <c r="E3705" s="192" t="s">
        <v>59</v>
      </c>
      <c r="F3705" s="194">
        <v>21842.468921653679</v>
      </c>
      <c r="G3705">
        <v>174</v>
      </c>
      <c r="H3705">
        <v>174</v>
      </c>
      <c r="I3705" s="167">
        <v>22338.732511270886</v>
      </c>
      <c r="J3705" s="22">
        <v>1.0227201234163246</v>
      </c>
      <c r="K3705" s="22" t="s">
        <v>436</v>
      </c>
      <c r="L3705" s="22" t="s">
        <v>58</v>
      </c>
      <c r="M3705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05" s="24" t="str">
        <f>IFERROR(IF(Table1[[#This Row],[Medicare Rate in CR]]&gt;0,"Y","N"),"N")</f>
        <v>Y</v>
      </c>
      <c r="O3705" s="166">
        <f>Table1[[#This Row],[Medicare Rate in CR]]*Table1[[#This Row],[SumOfUnits]]*Table1[[#This Row],[Actuarial Factor 06/20/2023]]</f>
        <v>62668.034647238965</v>
      </c>
      <c r="P37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62668.034647238965</v>
      </c>
      <c r="Q3705" s="166">
        <f>Table1[[#This Row],[Trended Medicare Pricing for all RHCs]]-Table1[[#This Row],[SumOfSFY24 Estimated Payment 5/04/23]]</f>
        <v>40329.302135968079</v>
      </c>
      <c r="R3705" s="24">
        <f>Table1[[#This Row],[SumOfUnits]]*Table1[[#This Row],[Actuarial Factor 06/20/2023]]</f>
        <v>177.95330147444048</v>
      </c>
      <c r="S3705" s="23"/>
    </row>
    <row r="3706" spans="1:19" x14ac:dyDescent="0.25">
      <c r="A3706" s="192" t="s">
        <v>434</v>
      </c>
      <c r="B3706" s="193" t="s">
        <v>435</v>
      </c>
      <c r="C3706" s="192" t="s">
        <v>55</v>
      </c>
      <c r="D3706" s="192" t="s">
        <v>30</v>
      </c>
      <c r="E3706" s="192" t="s">
        <v>60</v>
      </c>
      <c r="F3706" s="194">
        <v>6900.5107449166499</v>
      </c>
      <c r="G3706">
        <v>59</v>
      </c>
      <c r="H3706">
        <v>59</v>
      </c>
      <c r="I3706" s="167">
        <v>6270.1229895837878</v>
      </c>
      <c r="J3706" s="22">
        <v>0.90864621784738975</v>
      </c>
      <c r="K3706" s="22" t="s">
        <v>436</v>
      </c>
      <c r="L3706" s="22" t="s">
        <v>58</v>
      </c>
      <c r="M3706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06" s="24" t="str">
        <f>IFERROR(IF(Table1[[#This Row],[Medicare Rate in CR]]&gt;0,"Y","N"),"N")</f>
        <v>Y</v>
      </c>
      <c r="O3706" s="166">
        <f>Table1[[#This Row],[Medicare Rate in CR]]*Table1[[#This Row],[SumOfUnits]]*Table1[[#This Row],[Actuarial Factor 06/20/2023]]</f>
        <v>18879.342272551072</v>
      </c>
      <c r="P37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18879.342272551072</v>
      </c>
      <c r="Q3706" s="166">
        <f>Table1[[#This Row],[Trended Medicare Pricing for all RHCs]]-Table1[[#This Row],[SumOfSFY24 Estimated Payment 5/04/23]]</f>
        <v>12609.219282967284</v>
      </c>
      <c r="R3706" s="24">
        <f>Table1[[#This Row],[SumOfUnits]]*Table1[[#This Row],[Actuarial Factor 06/20/2023]]</f>
        <v>53.610126852995997</v>
      </c>
      <c r="S3706" s="23"/>
    </row>
    <row r="3707" spans="1:19" x14ac:dyDescent="0.25">
      <c r="A3707" s="192" t="s">
        <v>434</v>
      </c>
      <c r="B3707" s="193" t="s">
        <v>435</v>
      </c>
      <c r="C3707" s="192" t="s">
        <v>55</v>
      </c>
      <c r="D3707" s="192" t="s">
        <v>30</v>
      </c>
      <c r="E3707" s="192" t="s">
        <v>61</v>
      </c>
      <c r="F3707" s="194">
        <v>2114.1177604317236</v>
      </c>
      <c r="G3707">
        <v>18</v>
      </c>
      <c r="H3707">
        <v>18</v>
      </c>
      <c r="I3707" s="167">
        <v>1920.9851071002797</v>
      </c>
      <c r="J3707" s="22">
        <v>0.90864621784738975</v>
      </c>
      <c r="K3707" s="22" t="s">
        <v>436</v>
      </c>
      <c r="L3707" s="22" t="s">
        <v>58</v>
      </c>
      <c r="M3707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07" s="24" t="str">
        <f>IFERROR(IF(Table1[[#This Row],[Medicare Rate in CR]]&gt;0,"Y","N"),"N")</f>
        <v>Y</v>
      </c>
      <c r="O3707" s="166">
        <f>Table1[[#This Row],[Medicare Rate in CR]]*Table1[[#This Row],[SumOfUnits]]*Table1[[#This Row],[Actuarial Factor 06/20/2023]]</f>
        <v>5759.7993373884619</v>
      </c>
      <c r="P37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5759.7993373884619</v>
      </c>
      <c r="Q3707" s="166">
        <f>Table1[[#This Row],[Trended Medicare Pricing for all RHCs]]-Table1[[#This Row],[SumOfSFY24 Estimated Payment 5/04/23]]</f>
        <v>3838.8142302881824</v>
      </c>
      <c r="R3707" s="24">
        <f>Table1[[#This Row],[SumOfUnits]]*Table1[[#This Row],[Actuarial Factor 06/20/2023]]</f>
        <v>16.355631921253014</v>
      </c>
      <c r="S3707" s="23"/>
    </row>
    <row r="3708" spans="1:19" x14ac:dyDescent="0.25">
      <c r="A3708" s="192" t="s">
        <v>434</v>
      </c>
      <c r="B3708" s="193" t="s">
        <v>435</v>
      </c>
      <c r="C3708" s="192" t="s">
        <v>55</v>
      </c>
      <c r="D3708" s="192" t="s">
        <v>30</v>
      </c>
      <c r="E3708" s="192" t="s">
        <v>62</v>
      </c>
      <c r="F3708" s="194">
        <v>25132.099836176199</v>
      </c>
      <c r="G3708">
        <v>208</v>
      </c>
      <c r="H3708">
        <v>208</v>
      </c>
      <c r="I3708" s="167">
        <v>26356.331835882389</v>
      </c>
      <c r="J3708" s="22">
        <v>1.0487118866981413</v>
      </c>
      <c r="K3708" s="22" t="s">
        <v>436</v>
      </c>
      <c r="L3708" s="22" t="s">
        <v>58</v>
      </c>
      <c r="M3708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08" s="24" t="str">
        <f>IFERROR(IF(Table1[[#This Row],[Medicare Rate in CR]]&gt;0,"Y","N"),"N")</f>
        <v>Y</v>
      </c>
      <c r="O3708" s="166">
        <f>Table1[[#This Row],[Medicare Rate in CR]]*Table1[[#This Row],[SumOfUnits]]*Table1[[#This Row],[Actuarial Factor 06/20/2023]]</f>
        <v>76817.390628080422</v>
      </c>
      <c r="P37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76817.390628080422</v>
      </c>
      <c r="Q3708" s="166">
        <f>Table1[[#This Row],[Trended Medicare Pricing for all RHCs]]-Table1[[#This Row],[SumOfSFY24 Estimated Payment 5/04/23]]</f>
        <v>50461.058792198033</v>
      </c>
      <c r="R3708" s="24">
        <f>Table1[[#This Row],[SumOfUnits]]*Table1[[#This Row],[Actuarial Factor 06/20/2023]]</f>
        <v>218.13207243321338</v>
      </c>
      <c r="S3708" s="23"/>
    </row>
    <row r="3709" spans="1:19" x14ac:dyDescent="0.25">
      <c r="A3709" s="192" t="s">
        <v>434</v>
      </c>
      <c r="B3709" s="193" t="s">
        <v>435</v>
      </c>
      <c r="C3709" s="192" t="s">
        <v>55</v>
      </c>
      <c r="D3709" s="192" t="s">
        <v>30</v>
      </c>
      <c r="E3709" s="192" t="s">
        <v>63</v>
      </c>
      <c r="F3709" s="194">
        <v>4270.7815360894292</v>
      </c>
      <c r="G3709">
        <v>38</v>
      </c>
      <c r="H3709">
        <v>38</v>
      </c>
      <c r="I3709" s="167">
        <v>4282.0796929815506</v>
      </c>
      <c r="J3709" s="22">
        <v>1.0026454541859957</v>
      </c>
      <c r="K3709" s="22" t="s">
        <v>436</v>
      </c>
      <c r="L3709" s="22" t="s">
        <v>58</v>
      </c>
      <c r="M3709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09" s="24" t="str">
        <f>IFERROR(IF(Table1[[#This Row],[Medicare Rate in CR]]&gt;0,"Y","N"),"N")</f>
        <v>Y</v>
      </c>
      <c r="O3709" s="166">
        <f>Table1[[#This Row],[Medicare Rate in CR]]*Table1[[#This Row],[SumOfUnits]]*Table1[[#This Row],[Actuarial Factor 06/20/2023]]</f>
        <v>13417.481679553332</v>
      </c>
      <c r="P37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13417.481679553332</v>
      </c>
      <c r="Q3709" s="166">
        <f>Table1[[#This Row],[Trended Medicare Pricing for all RHCs]]-Table1[[#This Row],[SumOfSFY24 Estimated Payment 5/04/23]]</f>
        <v>9135.4019865717819</v>
      </c>
      <c r="R3709" s="24">
        <f>Table1[[#This Row],[SumOfUnits]]*Table1[[#This Row],[Actuarial Factor 06/20/2023]]</f>
        <v>38.100527259067839</v>
      </c>
      <c r="S3709" s="23"/>
    </row>
    <row r="3710" spans="1:19" x14ac:dyDescent="0.25">
      <c r="A3710" s="192" t="s">
        <v>434</v>
      </c>
      <c r="B3710" s="193" t="s">
        <v>435</v>
      </c>
      <c r="C3710" s="192" t="s">
        <v>55</v>
      </c>
      <c r="D3710" s="192" t="s">
        <v>30</v>
      </c>
      <c r="E3710" s="192" t="s">
        <v>64</v>
      </c>
      <c r="F3710" s="194">
        <v>12977.73923099161</v>
      </c>
      <c r="G3710">
        <v>111</v>
      </c>
      <c r="H3710">
        <v>111</v>
      </c>
      <c r="I3710" s="167">
        <v>12723.367137687814</v>
      </c>
      <c r="J3710" s="22">
        <v>0.98039935240058296</v>
      </c>
      <c r="K3710" s="22" t="s">
        <v>436</v>
      </c>
      <c r="L3710" s="22" t="s">
        <v>58</v>
      </c>
      <c r="M3710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10" s="24" t="str">
        <f>IFERROR(IF(Table1[[#This Row],[Medicare Rate in CR]]&gt;0,"Y","N"),"N")</f>
        <v>Y</v>
      </c>
      <c r="O3710" s="166">
        <f>Table1[[#This Row],[Medicare Rate in CR]]*Table1[[#This Row],[SumOfUnits]]*Table1[[#This Row],[Actuarial Factor 06/20/2023]]</f>
        <v>38323.575389494217</v>
      </c>
      <c r="P37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38323.575389494217</v>
      </c>
      <c r="Q3710" s="166">
        <f>Table1[[#This Row],[Trended Medicare Pricing for all RHCs]]-Table1[[#This Row],[SumOfSFY24 Estimated Payment 5/04/23]]</f>
        <v>25600.208251806405</v>
      </c>
      <c r="R3710" s="24">
        <f>Table1[[#This Row],[SumOfUnits]]*Table1[[#This Row],[Actuarial Factor 06/20/2023]]</f>
        <v>108.82432811646471</v>
      </c>
      <c r="S3710" s="23"/>
    </row>
    <row r="3711" spans="1:19" x14ac:dyDescent="0.25">
      <c r="A3711" s="192" t="s">
        <v>434</v>
      </c>
      <c r="B3711" s="193" t="s">
        <v>435</v>
      </c>
      <c r="C3711" s="192" t="s">
        <v>55</v>
      </c>
      <c r="D3711" s="192" t="s">
        <v>30</v>
      </c>
      <c r="E3711" s="192" t="s">
        <v>77</v>
      </c>
      <c r="F3711" s="194">
        <v>6673.1618001349198</v>
      </c>
      <c r="G3711">
        <v>55</v>
      </c>
      <c r="H3711">
        <v>55</v>
      </c>
      <c r="I3711" s="167">
        <v>8452.8392070842347</v>
      </c>
      <c r="J3711" s="22">
        <v>1.2666917812352958</v>
      </c>
      <c r="K3711" s="22" t="s">
        <v>436</v>
      </c>
      <c r="L3711" s="22" t="s">
        <v>58</v>
      </c>
      <c r="M3711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11" s="24" t="str">
        <f>IFERROR(IF(Table1[[#This Row],[Medicare Rate in CR]]&gt;0,"Y","N"),"N")</f>
        <v>Y</v>
      </c>
      <c r="O3711" s="166">
        <f>Table1[[#This Row],[Medicare Rate in CR]]*Table1[[#This Row],[SumOfUnits]]*Table1[[#This Row],[Actuarial Factor 06/20/2023]]</f>
        <v>24534.299772390201</v>
      </c>
      <c r="P37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24534.299772390201</v>
      </c>
      <c r="Q3711" s="166">
        <f>Table1[[#This Row],[Trended Medicare Pricing for all RHCs]]-Table1[[#This Row],[SumOfSFY24 Estimated Payment 5/04/23]]</f>
        <v>16081.460565305966</v>
      </c>
      <c r="R3711" s="24">
        <f>Table1[[#This Row],[SumOfUnits]]*Table1[[#This Row],[Actuarial Factor 06/20/2023]]</f>
        <v>69.668047967941263</v>
      </c>
      <c r="S3711" s="23"/>
    </row>
    <row r="3712" spans="1:19" x14ac:dyDescent="0.25">
      <c r="A3712" s="192" t="s">
        <v>434</v>
      </c>
      <c r="B3712" s="193" t="s">
        <v>435</v>
      </c>
      <c r="C3712" s="192" t="s">
        <v>55</v>
      </c>
      <c r="D3712" s="192" t="s">
        <v>32</v>
      </c>
      <c r="E3712" s="192" t="s">
        <v>81</v>
      </c>
      <c r="F3712" s="194">
        <v>121.30673605088175</v>
      </c>
      <c r="G3712">
        <v>1</v>
      </c>
      <c r="H3712">
        <v>1</v>
      </c>
      <c r="I3712" s="167">
        <v>125.42737004730655</v>
      </c>
      <c r="J3712" s="22">
        <v>1.0339687154281063</v>
      </c>
      <c r="K3712" s="22" t="s">
        <v>436</v>
      </c>
      <c r="L3712" s="22" t="s">
        <v>58</v>
      </c>
      <c r="M3712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12" s="24" t="str">
        <f>IFERROR(IF(Table1[[#This Row],[Medicare Rate in CR]]&gt;0,"Y","N"),"N")</f>
        <v>Y</v>
      </c>
      <c r="O3712" s="166">
        <f>Table1[[#This Row],[Medicare Rate in CR]]*Table1[[#This Row],[SumOfUnits]]*Table1[[#This Row],[Actuarial Factor 06/20/2023]]</f>
        <v>364.12242282516195</v>
      </c>
      <c r="P37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364.12242282516195</v>
      </c>
      <c r="Q3712" s="166">
        <f>Table1[[#This Row],[Trended Medicare Pricing for all RHCs]]-Table1[[#This Row],[SumOfSFY24 Estimated Payment 5/04/23]]</f>
        <v>238.69505277785538</v>
      </c>
      <c r="R3712" s="24">
        <f>Table1[[#This Row],[SumOfUnits]]*Table1[[#This Row],[Actuarial Factor 06/20/2023]]</f>
        <v>1.0339687154281063</v>
      </c>
      <c r="S3712" s="23"/>
    </row>
    <row r="3713" spans="1:19" x14ac:dyDescent="0.25">
      <c r="A3713" s="192" t="s">
        <v>434</v>
      </c>
      <c r="B3713" s="193" t="s">
        <v>435</v>
      </c>
      <c r="C3713" s="192" t="s">
        <v>55</v>
      </c>
      <c r="D3713" s="192" t="s">
        <v>32</v>
      </c>
      <c r="E3713" s="192" t="s">
        <v>66</v>
      </c>
      <c r="F3713" s="194">
        <v>242.61347210176351</v>
      </c>
      <c r="G3713">
        <v>2</v>
      </c>
      <c r="H3713">
        <v>2</v>
      </c>
      <c r="I3713" s="167">
        <v>259.06994704423767</v>
      </c>
      <c r="J3713" s="22">
        <v>1.0678300129004028</v>
      </c>
      <c r="K3713" s="22" t="s">
        <v>436</v>
      </c>
      <c r="L3713" s="22" t="s">
        <v>58</v>
      </c>
      <c r="M3713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13" s="24" t="str">
        <f>IFERROR(IF(Table1[[#This Row],[Medicare Rate in CR]]&gt;0,"Y","N"),"N")</f>
        <v>Y</v>
      </c>
      <c r="O3713" s="166">
        <f>Table1[[#This Row],[Medicare Rate in CR]]*Table1[[#This Row],[SumOfUnits]]*Table1[[#This Row],[Actuarial Factor 06/20/2023]]</f>
        <v>752.09403468601181</v>
      </c>
      <c r="P37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752.09403468601181</v>
      </c>
      <c r="Q3713" s="166">
        <f>Table1[[#This Row],[Trended Medicare Pricing for all RHCs]]-Table1[[#This Row],[SumOfSFY24 Estimated Payment 5/04/23]]</f>
        <v>493.02408764177414</v>
      </c>
      <c r="R3713" s="24">
        <f>Table1[[#This Row],[SumOfUnits]]*Table1[[#This Row],[Actuarial Factor 06/20/2023]]</f>
        <v>2.1356600258008056</v>
      </c>
      <c r="S3713" s="23"/>
    </row>
    <row r="3714" spans="1:19" x14ac:dyDescent="0.25">
      <c r="A3714" s="192" t="s">
        <v>434</v>
      </c>
      <c r="B3714" s="193" t="s">
        <v>435</v>
      </c>
      <c r="C3714" s="192" t="s">
        <v>55</v>
      </c>
      <c r="D3714" s="192" t="s">
        <v>31</v>
      </c>
      <c r="E3714" s="192" t="s">
        <v>67</v>
      </c>
      <c r="F3714" s="194">
        <v>1342.0352703093379</v>
      </c>
      <c r="G3714">
        <v>11</v>
      </c>
      <c r="H3714">
        <v>11</v>
      </c>
      <c r="I3714" s="167">
        <v>1519.445516570446</v>
      </c>
      <c r="J3714" s="22">
        <v>1.1321949207938591</v>
      </c>
      <c r="K3714" s="22" t="s">
        <v>436</v>
      </c>
      <c r="L3714" s="22" t="s">
        <v>58</v>
      </c>
      <c r="M3714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14" s="24" t="str">
        <f>IFERROR(IF(Table1[[#This Row],[Medicare Rate in CR]]&gt;0,"Y","N"),"N")</f>
        <v>Y</v>
      </c>
      <c r="O3714" s="166">
        <f>Table1[[#This Row],[Medicare Rate in CR]]*Table1[[#This Row],[SumOfUnits]]*Table1[[#This Row],[Actuarial Factor 06/20/2023]]</f>
        <v>4385.8513963744199</v>
      </c>
      <c r="P37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4385.8513963744199</v>
      </c>
      <c r="Q3714" s="166">
        <f>Table1[[#This Row],[Trended Medicare Pricing for all RHCs]]-Table1[[#This Row],[SumOfSFY24 Estimated Payment 5/04/23]]</f>
        <v>2866.4058798039741</v>
      </c>
      <c r="R3714" s="24">
        <f>Table1[[#This Row],[SumOfUnits]]*Table1[[#This Row],[Actuarial Factor 06/20/2023]]</f>
        <v>12.45414412873245</v>
      </c>
      <c r="S3714" s="23"/>
    </row>
    <row r="3715" spans="1:19" x14ac:dyDescent="0.25">
      <c r="A3715" s="192" t="s">
        <v>434</v>
      </c>
      <c r="B3715" s="193" t="s">
        <v>435</v>
      </c>
      <c r="C3715" s="192" t="s">
        <v>55</v>
      </c>
      <c r="D3715" s="192" t="s">
        <v>31</v>
      </c>
      <c r="E3715" s="192" t="s">
        <v>82</v>
      </c>
      <c r="F3715" s="194">
        <v>487.78066878673991</v>
      </c>
      <c r="G3715">
        <v>4</v>
      </c>
      <c r="H3715">
        <v>4</v>
      </c>
      <c r="I3715" s="167">
        <v>561.9764769847593</v>
      </c>
      <c r="J3715" s="22">
        <v>1.1521089558193585</v>
      </c>
      <c r="K3715" s="22" t="s">
        <v>436</v>
      </c>
      <c r="L3715" s="22" t="s">
        <v>58</v>
      </c>
      <c r="M3715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15" s="24" t="str">
        <f>IFERROR(IF(Table1[[#This Row],[Medicare Rate in CR]]&gt;0,"Y","N"),"N")</f>
        <v>Y</v>
      </c>
      <c r="O3715" s="166">
        <f>Table1[[#This Row],[Medicare Rate in CR]]*Table1[[#This Row],[SumOfUnits]]*Table1[[#This Row],[Actuarial Factor 06/20/2023]]</f>
        <v>1622.9067595253812</v>
      </c>
      <c r="P37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1622.9067595253812</v>
      </c>
      <c r="Q3715" s="166">
        <f>Table1[[#This Row],[Trended Medicare Pricing for all RHCs]]-Table1[[#This Row],[SumOfSFY24 Estimated Payment 5/04/23]]</f>
        <v>1060.9302825406219</v>
      </c>
      <c r="R3715" s="24">
        <f>Table1[[#This Row],[SumOfUnits]]*Table1[[#This Row],[Actuarial Factor 06/20/2023]]</f>
        <v>4.6084358232774338</v>
      </c>
      <c r="S3715" s="23"/>
    </row>
    <row r="3716" spans="1:19" x14ac:dyDescent="0.25">
      <c r="A3716" s="192" t="s">
        <v>434</v>
      </c>
      <c r="B3716" s="193" t="s">
        <v>435</v>
      </c>
      <c r="C3716" s="192" t="s">
        <v>55</v>
      </c>
      <c r="D3716" s="192" t="s">
        <v>31</v>
      </c>
      <c r="E3716" s="192" t="s">
        <v>68</v>
      </c>
      <c r="F3716" s="194">
        <v>121.30673605088175</v>
      </c>
      <c r="G3716">
        <v>1</v>
      </c>
      <c r="H3716">
        <v>1</v>
      </c>
      <c r="I3716" s="167">
        <v>130.75129938884032</v>
      </c>
      <c r="J3716" s="22">
        <v>1.0778568746091484</v>
      </c>
      <c r="K3716" s="22" t="s">
        <v>436</v>
      </c>
      <c r="L3716" s="22" t="s">
        <v>58</v>
      </c>
      <c r="M3716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16" s="24" t="str">
        <f>IFERROR(IF(Table1[[#This Row],[Medicare Rate in CR]]&gt;0,"Y","N"),"N")</f>
        <v>Y</v>
      </c>
      <c r="O3716" s="166">
        <f>Table1[[#This Row],[Medicare Rate in CR]]*Table1[[#This Row],[SumOfUnits]]*Table1[[#This Row],[Actuarial Factor 06/20/2023]]</f>
        <v>379.57807696235773</v>
      </c>
      <c r="P37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379.57807696235773</v>
      </c>
      <c r="Q3716" s="166">
        <f>Table1[[#This Row],[Trended Medicare Pricing for all RHCs]]-Table1[[#This Row],[SumOfSFY24 Estimated Payment 5/04/23]]</f>
        <v>248.8267775735174</v>
      </c>
      <c r="R3716" s="24">
        <f>Table1[[#This Row],[SumOfUnits]]*Table1[[#This Row],[Actuarial Factor 06/20/2023]]</f>
        <v>1.0778568746091484</v>
      </c>
      <c r="S3716" s="23"/>
    </row>
    <row r="3717" spans="1:19" x14ac:dyDescent="0.25">
      <c r="A3717" s="192" t="s">
        <v>434</v>
      </c>
      <c r="B3717" s="193" t="s">
        <v>435</v>
      </c>
      <c r="C3717" s="192" t="s">
        <v>55</v>
      </c>
      <c r="D3717" s="192" t="s">
        <v>31</v>
      </c>
      <c r="E3717" s="192" t="s">
        <v>69</v>
      </c>
      <c r="F3717" s="194">
        <v>7491.6257107063784</v>
      </c>
      <c r="G3717">
        <v>62</v>
      </c>
      <c r="H3717">
        <v>62</v>
      </c>
      <c r="I3717" s="167">
        <v>7847.0874774881422</v>
      </c>
      <c r="J3717" s="22">
        <v>1.0474478812087167</v>
      </c>
      <c r="K3717" s="22" t="s">
        <v>436</v>
      </c>
      <c r="L3717" s="22" t="s">
        <v>58</v>
      </c>
      <c r="M3717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17" s="24" t="str">
        <f>IFERROR(IF(Table1[[#This Row],[Medicare Rate in CR]]&gt;0,"Y","N"),"N")</f>
        <v>Y</v>
      </c>
      <c r="O3717" s="166">
        <f>Table1[[#This Row],[Medicare Rate in CR]]*Table1[[#This Row],[SumOfUnits]]*Table1[[#This Row],[Actuarial Factor 06/20/2023]]</f>
        <v>22869.893242480626</v>
      </c>
      <c r="P37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22869.893242480626</v>
      </c>
      <c r="Q3717" s="166">
        <f>Table1[[#This Row],[Trended Medicare Pricing for all RHCs]]-Table1[[#This Row],[SumOfSFY24 Estimated Payment 5/04/23]]</f>
        <v>15022.805764992485</v>
      </c>
      <c r="R3717" s="24">
        <f>Table1[[#This Row],[SumOfUnits]]*Table1[[#This Row],[Actuarial Factor 06/20/2023]]</f>
        <v>64.941768634940431</v>
      </c>
      <c r="S3717" s="23"/>
    </row>
    <row r="3718" spans="1:19" x14ac:dyDescent="0.25">
      <c r="A3718" s="192" t="s">
        <v>434</v>
      </c>
      <c r="B3718" s="193" t="s">
        <v>435</v>
      </c>
      <c r="C3718" s="192" t="s">
        <v>84</v>
      </c>
      <c r="D3718" s="192" t="s">
        <v>30</v>
      </c>
      <c r="E3718" s="192" t="s">
        <v>62</v>
      </c>
      <c r="F3718" s="194">
        <v>121.30673605088175</v>
      </c>
      <c r="G3718">
        <v>1</v>
      </c>
      <c r="H3718">
        <v>1</v>
      </c>
      <c r="I3718" s="167">
        <v>134.04199876987857</v>
      </c>
      <c r="J3718" s="22">
        <v>1.1049839698403479</v>
      </c>
      <c r="K3718" s="22" t="s">
        <v>436</v>
      </c>
      <c r="L3718" s="22" t="s">
        <v>58</v>
      </c>
      <c r="M3718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18" s="24" t="str">
        <f>IFERROR(IF(Table1[[#This Row],[Medicare Rate in CR]]&gt;0,"Y","N"),"N")</f>
        <v>Y</v>
      </c>
      <c r="O3718" s="166">
        <f>Table1[[#This Row],[Medicare Rate in CR]]*Table1[[#This Row],[SumOfUnits]]*Table1[[#This Row],[Actuarial Factor 06/20/2023]]</f>
        <v>389.13115481897694</v>
      </c>
      <c r="P37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389.13115481897694</v>
      </c>
      <c r="Q3718" s="166">
        <f>Table1[[#This Row],[Trended Medicare Pricing for all RHCs]]-Table1[[#This Row],[SumOfSFY24 Estimated Payment 5/04/23]]</f>
        <v>255.08915604909836</v>
      </c>
      <c r="R3718" s="24">
        <f>Table1[[#This Row],[SumOfUnits]]*Table1[[#This Row],[Actuarial Factor 06/20/2023]]</f>
        <v>1.1049839698403479</v>
      </c>
      <c r="S3718" s="23"/>
    </row>
    <row r="3719" spans="1:19" x14ac:dyDescent="0.25">
      <c r="A3719" s="192" t="s">
        <v>434</v>
      </c>
      <c r="B3719" s="193" t="s">
        <v>435</v>
      </c>
      <c r="C3719" s="192" t="s">
        <v>84</v>
      </c>
      <c r="D3719" s="192" t="s">
        <v>31</v>
      </c>
      <c r="E3719" s="192" t="s">
        <v>67</v>
      </c>
      <c r="F3719" s="194">
        <v>492.88811795316565</v>
      </c>
      <c r="G3719">
        <v>4</v>
      </c>
      <c r="H3719">
        <v>4</v>
      </c>
      <c r="I3719" s="167">
        <v>528.76514086127793</v>
      </c>
      <c r="J3719" s="22">
        <v>1.0727893848549244</v>
      </c>
      <c r="K3719" s="22" t="s">
        <v>436</v>
      </c>
      <c r="L3719" s="22" t="s">
        <v>58</v>
      </c>
      <c r="M3719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19" s="24" t="str">
        <f>IFERROR(IF(Table1[[#This Row],[Medicare Rate in CR]]&gt;0,"Y","N"),"N")</f>
        <v>Y</v>
      </c>
      <c r="O3719" s="166">
        <f>Table1[[#This Row],[Medicare Rate in CR]]*Table1[[#This Row],[SumOfUnits]]*Table1[[#This Row],[Actuarial Factor 06/20/2023]]</f>
        <v>1511.1740390820407</v>
      </c>
      <c r="P37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1511.1740390820407</v>
      </c>
      <c r="Q3719" s="166">
        <f>Table1[[#This Row],[Trended Medicare Pricing for all RHCs]]-Table1[[#This Row],[SumOfSFY24 Estimated Payment 5/04/23]]</f>
        <v>982.40889822076281</v>
      </c>
      <c r="R3719" s="24">
        <f>Table1[[#This Row],[SumOfUnits]]*Table1[[#This Row],[Actuarial Factor 06/20/2023]]</f>
        <v>4.2911575394196975</v>
      </c>
      <c r="S3719" s="23"/>
    </row>
    <row r="3720" spans="1:19" x14ac:dyDescent="0.25">
      <c r="A3720" s="192" t="s">
        <v>434</v>
      </c>
      <c r="B3720" s="193" t="s">
        <v>435</v>
      </c>
      <c r="C3720" s="192" t="s">
        <v>85</v>
      </c>
      <c r="D3720" s="192" t="s">
        <v>30</v>
      </c>
      <c r="E3720" s="192" t="s">
        <v>59</v>
      </c>
      <c r="F3720" s="194">
        <v>242.61347210176351</v>
      </c>
      <c r="G3720">
        <v>2</v>
      </c>
      <c r="H3720">
        <v>2</v>
      </c>
      <c r="I3720" s="167">
        <v>217.62637960457209</v>
      </c>
      <c r="J3720" s="22">
        <v>0.89700863566755829</v>
      </c>
      <c r="K3720" s="22" t="s">
        <v>436</v>
      </c>
      <c r="L3720" s="22" t="s">
        <v>58</v>
      </c>
      <c r="M3720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20" s="24" t="str">
        <f>IFERROR(IF(Table1[[#This Row],[Medicare Rate in CR]]&gt;0,"Y","N"),"N")</f>
        <v>Y</v>
      </c>
      <c r="O3720" s="166">
        <f>Table1[[#This Row],[Medicare Rate in CR]]*Table1[[#This Row],[SumOfUnits]]*Table1[[#This Row],[Actuarial Factor 06/20/2023]]</f>
        <v>631.78112227337465</v>
      </c>
      <c r="P37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631.78112227337465</v>
      </c>
      <c r="Q3720" s="166">
        <f>Table1[[#This Row],[Trended Medicare Pricing for all RHCs]]-Table1[[#This Row],[SumOfSFY24 Estimated Payment 5/04/23]]</f>
        <v>414.15474266880256</v>
      </c>
      <c r="R3720" s="24">
        <f>Table1[[#This Row],[SumOfUnits]]*Table1[[#This Row],[Actuarial Factor 06/20/2023]]</f>
        <v>1.7940172713351166</v>
      </c>
      <c r="S3720" s="23"/>
    </row>
    <row r="3721" spans="1:19" x14ac:dyDescent="0.25">
      <c r="A3721" s="192" t="s">
        <v>434</v>
      </c>
      <c r="B3721" s="193" t="s">
        <v>435</v>
      </c>
      <c r="C3721" s="192" t="s">
        <v>85</v>
      </c>
      <c r="D3721" s="192" t="s">
        <v>30</v>
      </c>
      <c r="E3721" s="192" t="s">
        <v>62</v>
      </c>
      <c r="F3721" s="194">
        <v>242.61347210176351</v>
      </c>
      <c r="G3721">
        <v>2</v>
      </c>
      <c r="H3721">
        <v>2</v>
      </c>
      <c r="I3721" s="167">
        <v>221.42666671002794</v>
      </c>
      <c r="J3721" s="22">
        <v>0.91267259312438831</v>
      </c>
      <c r="K3721" s="22" t="s">
        <v>436</v>
      </c>
      <c r="L3721" s="22" t="s">
        <v>58</v>
      </c>
      <c r="M3721" s="22" t="str">
        <f>IFERROR(IFERROR(INDEX(FreeStand_Medicare!E:E,MATCH(Table1[[#This Row],[Medicare Number]],FreeStand_Medicare!A:A,0)),INDEX(HospBased_Medicare_CR!F:F,MATCH(Table1[[#This Row],[Medicare Number]],HospBased_Medicare_CR!G:G,0))),0)</f>
        <v>352.16</v>
      </c>
      <c r="N3721" s="24" t="str">
        <f>IFERROR(IF(Table1[[#This Row],[Medicare Rate in CR]]&gt;0,"Y","N"),"N")</f>
        <v>Y</v>
      </c>
      <c r="O3721" s="166">
        <f>Table1[[#This Row],[Medicare Rate in CR]]*Table1[[#This Row],[SumOfUnits]]*Table1[[#This Row],[Actuarial Factor 06/20/2023]]</f>
        <v>642.81356078936926</v>
      </c>
      <c r="P37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642.81356078936926</v>
      </c>
      <c r="Q3721" s="166">
        <f>Table1[[#This Row],[Trended Medicare Pricing for all RHCs]]-Table1[[#This Row],[SumOfSFY24 Estimated Payment 5/04/23]]</f>
        <v>421.38689407934135</v>
      </c>
      <c r="R3721" s="24">
        <f>Table1[[#This Row],[SumOfUnits]]*Table1[[#This Row],[Actuarial Factor 06/20/2023]]</f>
        <v>1.8253451862487766</v>
      </c>
      <c r="S3721" s="23"/>
    </row>
    <row r="3722" spans="1:19" x14ac:dyDescent="0.25">
      <c r="A3722" s="192" t="s">
        <v>437</v>
      </c>
      <c r="B3722" s="193" t="s">
        <v>438</v>
      </c>
      <c r="C3722" s="192" t="s">
        <v>88</v>
      </c>
      <c r="D3722" s="192" t="s">
        <v>30</v>
      </c>
      <c r="E3722" s="192" t="s">
        <v>63</v>
      </c>
      <c r="F3722" s="194">
        <v>398.53522212585528</v>
      </c>
      <c r="G3722">
        <v>2</v>
      </c>
      <c r="H3722">
        <v>2</v>
      </c>
      <c r="I3722" s="167">
        <v>368.42840454008325</v>
      </c>
      <c r="J3722" s="22">
        <v>0.92445631925535443</v>
      </c>
      <c r="K3722" s="22" t="s">
        <v>439</v>
      </c>
      <c r="L3722" s="22" t="s">
        <v>58</v>
      </c>
      <c r="M37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22" s="24" t="str">
        <f>IFERROR(IF(Table1[[#This Row],[Medicare Rate in CR]]&gt;0,"Y","N"),"N")</f>
        <v>N</v>
      </c>
      <c r="O3722" s="166">
        <f>Table1[[#This Row],[Medicare Rate in CR]]*Table1[[#This Row],[SumOfUnits]]*Table1[[#This Row],[Actuarial Factor 06/20/2023]]</f>
        <v>0</v>
      </c>
      <c r="P37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432.76899074982504</v>
      </c>
      <c r="Q3722" s="166">
        <f>Table1[[#This Row],[Trended Medicare Pricing for all RHCs]]-Table1[[#This Row],[SumOfSFY24 Estimated Payment 5/04/23]]</f>
        <v>64.340586209741787</v>
      </c>
      <c r="R3722" s="24">
        <f>Table1[[#This Row],[SumOfUnits]]*Table1[[#This Row],[Actuarial Factor 06/20/2023]]</f>
        <v>1.8489126385107089</v>
      </c>
      <c r="S3722" s="23"/>
    </row>
    <row r="3723" spans="1:19" x14ac:dyDescent="0.25">
      <c r="A3723" s="192" t="s">
        <v>437</v>
      </c>
      <c r="B3723" s="193" t="s">
        <v>438</v>
      </c>
      <c r="C3723" s="192" t="s">
        <v>88</v>
      </c>
      <c r="D3723" s="192" t="s">
        <v>32</v>
      </c>
      <c r="E3723" s="192" t="s">
        <v>81</v>
      </c>
      <c r="F3723" s="194">
        <v>996.33805531463827</v>
      </c>
      <c r="G3723">
        <v>5</v>
      </c>
      <c r="H3723">
        <v>5</v>
      </c>
      <c r="I3723" s="167">
        <v>1050.4023026981474</v>
      </c>
      <c r="J3723" s="22">
        <v>1.0542629553243712</v>
      </c>
      <c r="K3723" s="22" t="s">
        <v>439</v>
      </c>
      <c r="L3723" s="22" t="s">
        <v>58</v>
      </c>
      <c r="M37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23" s="24" t="str">
        <f>IFERROR(IF(Table1[[#This Row],[Medicare Rate in CR]]&gt;0,"Y","N"),"N")</f>
        <v>N</v>
      </c>
      <c r="O3723" s="166">
        <f>Table1[[#This Row],[Medicare Rate in CR]]*Table1[[#This Row],[SumOfUnits]]*Table1[[#This Row],[Actuarial Factor 06/20/2023]]</f>
        <v>0</v>
      </c>
      <c r="P37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1233.8395705060607</v>
      </c>
      <c r="Q3723" s="166">
        <f>Table1[[#This Row],[Trended Medicare Pricing for all RHCs]]-Table1[[#This Row],[SumOfSFY24 Estimated Payment 5/04/23]]</f>
        <v>183.43726780791326</v>
      </c>
      <c r="R3723" s="24">
        <f>Table1[[#This Row],[SumOfUnits]]*Table1[[#This Row],[Actuarial Factor 06/20/2023]]</f>
        <v>5.271314776621856</v>
      </c>
      <c r="S3723" s="23"/>
    </row>
    <row r="3724" spans="1:19" x14ac:dyDescent="0.25">
      <c r="A3724" s="192" t="s">
        <v>437</v>
      </c>
      <c r="B3724" s="193" t="s">
        <v>438</v>
      </c>
      <c r="C3724" s="192" t="s">
        <v>72</v>
      </c>
      <c r="D3724" s="192" t="s">
        <v>32</v>
      </c>
      <c r="E3724" s="192" t="s">
        <v>65</v>
      </c>
      <c r="F3724" s="194">
        <v>787.08682663582931</v>
      </c>
      <c r="G3724">
        <v>4</v>
      </c>
      <c r="H3724">
        <v>4</v>
      </c>
      <c r="I3724" s="167">
        <v>963.40263998384899</v>
      </c>
      <c r="J3724" s="22">
        <v>1.2240106267584603</v>
      </c>
      <c r="K3724" s="22" t="s">
        <v>439</v>
      </c>
      <c r="L3724" s="22" t="s">
        <v>58</v>
      </c>
      <c r="M37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24" s="24" t="str">
        <f>IFERROR(IF(Table1[[#This Row],[Medicare Rate in CR]]&gt;0,"Y","N"),"N")</f>
        <v>N</v>
      </c>
      <c r="O3724" s="166">
        <f>Table1[[#This Row],[Medicare Rate in CR]]*Table1[[#This Row],[SumOfUnits]]*Table1[[#This Row],[Actuarial Factor 06/20/2023]]</f>
        <v>0</v>
      </c>
      <c r="P37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984.92604292334704</v>
      </c>
      <c r="Q3724" s="166">
        <f>Table1[[#This Row],[Trended Medicare Pricing for all RHCs]]-Table1[[#This Row],[SumOfSFY24 Estimated Payment 5/04/23]]</f>
        <v>21.523402939498055</v>
      </c>
      <c r="R3724" s="24">
        <f>Table1[[#This Row],[SumOfUnits]]*Table1[[#This Row],[Actuarial Factor 06/20/2023]]</f>
        <v>4.8960425070338411</v>
      </c>
      <c r="S3724" s="23"/>
    </row>
    <row r="3725" spans="1:19" x14ac:dyDescent="0.25">
      <c r="A3725" s="192" t="s">
        <v>437</v>
      </c>
      <c r="B3725" s="193" t="s">
        <v>438</v>
      </c>
      <c r="C3725" s="192" t="s">
        <v>75</v>
      </c>
      <c r="D3725" s="192" t="s">
        <v>31</v>
      </c>
      <c r="E3725" s="192" t="s">
        <v>69</v>
      </c>
      <c r="F3725" s="194">
        <v>500.7805724197745</v>
      </c>
      <c r="G3725">
        <v>3</v>
      </c>
      <c r="H3725">
        <v>3</v>
      </c>
      <c r="I3725" s="167">
        <v>558.34169361496288</v>
      </c>
      <c r="J3725" s="22">
        <v>1.1149428000312647</v>
      </c>
      <c r="K3725" s="22" t="s">
        <v>439</v>
      </c>
      <c r="L3725" s="22" t="s">
        <v>58</v>
      </c>
      <c r="M37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25" s="24" t="str">
        <f>IFERROR(IF(Table1[[#This Row],[Medicare Rate in CR]]&gt;0,"Y","N"),"N")</f>
        <v>N</v>
      </c>
      <c r="O3725" s="166">
        <f>Table1[[#This Row],[Medicare Rate in CR]]*Table1[[#This Row],[SumOfUnits]]*Table1[[#This Row],[Actuarial Factor 06/20/2023]]</f>
        <v>0</v>
      </c>
      <c r="P37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1041.225070406256</v>
      </c>
      <c r="Q3725" s="166">
        <f>Table1[[#This Row],[Trended Medicare Pricing for all RHCs]]-Table1[[#This Row],[SumOfSFY24 Estimated Payment 5/04/23]]</f>
        <v>482.88337679129313</v>
      </c>
      <c r="R3725" s="24">
        <f>Table1[[#This Row],[SumOfUnits]]*Table1[[#This Row],[Actuarial Factor 06/20/2023]]</f>
        <v>3.3448284000937942</v>
      </c>
      <c r="S3725" s="23"/>
    </row>
    <row r="3726" spans="1:19" x14ac:dyDescent="0.25">
      <c r="A3726" s="192" t="s">
        <v>437</v>
      </c>
      <c r="B3726" s="193" t="s">
        <v>438</v>
      </c>
      <c r="C3726" s="192" t="s">
        <v>76</v>
      </c>
      <c r="D3726" s="192" t="s">
        <v>31</v>
      </c>
      <c r="E3726" s="192" t="s">
        <v>67</v>
      </c>
      <c r="F3726" s="194">
        <v>127.19475763708202</v>
      </c>
      <c r="G3726">
        <v>1</v>
      </c>
      <c r="H3726">
        <v>1</v>
      </c>
      <c r="I3726" s="167">
        <v>138.34550005134281</v>
      </c>
      <c r="J3726" s="22">
        <v>1.0876666823492569</v>
      </c>
      <c r="K3726" s="22" t="s">
        <v>439</v>
      </c>
      <c r="L3726" s="22" t="s">
        <v>58</v>
      </c>
      <c r="M37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26" s="24" t="str">
        <f>IFERROR(IF(Table1[[#This Row],[Medicare Rate in CR]]&gt;0,"Y","N"),"N")</f>
        <v>N</v>
      </c>
      <c r="O3726" s="166">
        <f>Table1[[#This Row],[Medicare Rate in CR]]*Table1[[#This Row],[SumOfUnits]]*Table1[[#This Row],[Actuarial Factor 06/20/2023]]</f>
        <v>0</v>
      </c>
      <c r="P37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199.04047961928941</v>
      </c>
      <c r="Q3726" s="166">
        <f>Table1[[#This Row],[Trended Medicare Pricing for all RHCs]]-Table1[[#This Row],[SumOfSFY24 Estimated Payment 5/04/23]]</f>
        <v>60.694979567946604</v>
      </c>
      <c r="R3726" s="24">
        <f>Table1[[#This Row],[SumOfUnits]]*Table1[[#This Row],[Actuarial Factor 06/20/2023]]</f>
        <v>1.0876666823492569</v>
      </c>
      <c r="S3726" s="23"/>
    </row>
    <row r="3727" spans="1:19" x14ac:dyDescent="0.25">
      <c r="A3727" s="192" t="s">
        <v>437</v>
      </c>
      <c r="B3727" s="193" t="s">
        <v>438</v>
      </c>
      <c r="C3727" s="192" t="s">
        <v>78</v>
      </c>
      <c r="D3727" s="192" t="s">
        <v>30</v>
      </c>
      <c r="E3727" s="192" t="s">
        <v>56</v>
      </c>
      <c r="F3727" s="194">
        <v>6473.200346921074</v>
      </c>
      <c r="G3727">
        <v>34</v>
      </c>
      <c r="H3727">
        <v>34</v>
      </c>
      <c r="I3727" s="167">
        <v>6906.7305390574329</v>
      </c>
      <c r="J3727" s="22">
        <v>1.0669730842399407</v>
      </c>
      <c r="K3727" s="22" t="s">
        <v>439</v>
      </c>
      <c r="L3727" s="22" t="s">
        <v>58</v>
      </c>
      <c r="M37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27" s="24" t="str">
        <f>IFERROR(IF(Table1[[#This Row],[Medicare Rate in CR]]&gt;0,"Y","N"),"N")</f>
        <v>N</v>
      </c>
      <c r="O3727" s="166">
        <f>Table1[[#This Row],[Medicare Rate in CR]]*Table1[[#This Row],[SumOfUnits]]*Table1[[#This Row],[Actuarial Factor 06/20/2023]]</f>
        <v>0</v>
      </c>
      <c r="P37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10019.333237536754</v>
      </c>
      <c r="Q3727" s="166">
        <f>Table1[[#This Row],[Trended Medicare Pricing for all RHCs]]-Table1[[#This Row],[SumOfSFY24 Estimated Payment 5/04/23]]</f>
        <v>3112.6026984793207</v>
      </c>
      <c r="R3727" s="24">
        <f>Table1[[#This Row],[SumOfUnits]]*Table1[[#This Row],[Actuarial Factor 06/20/2023]]</f>
        <v>36.277084864157985</v>
      </c>
      <c r="S3727" s="23"/>
    </row>
    <row r="3728" spans="1:19" x14ac:dyDescent="0.25">
      <c r="A3728" s="192" t="s">
        <v>437</v>
      </c>
      <c r="B3728" s="193" t="s">
        <v>438</v>
      </c>
      <c r="C3728" s="192" t="s">
        <v>78</v>
      </c>
      <c r="D3728" s="192" t="s">
        <v>30</v>
      </c>
      <c r="E3728" s="192" t="s">
        <v>59</v>
      </c>
      <c r="F3728" s="194">
        <v>106931.45417750716</v>
      </c>
      <c r="G3728">
        <v>539</v>
      </c>
      <c r="H3728">
        <v>539</v>
      </c>
      <c r="I3728" s="167">
        <v>99872.070551115365</v>
      </c>
      <c r="J3728" s="22">
        <v>0.93398216006047052</v>
      </c>
      <c r="K3728" s="22" t="s">
        <v>439</v>
      </c>
      <c r="L3728" s="22" t="s">
        <v>58</v>
      </c>
      <c r="M37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28" s="24" t="str">
        <f>IFERROR(IF(Table1[[#This Row],[Medicare Rate in CR]]&gt;0,"Y","N"),"N")</f>
        <v>N</v>
      </c>
      <c r="O3728" s="166">
        <f>Table1[[#This Row],[Medicare Rate in CR]]*Table1[[#This Row],[SumOfUnits]]*Table1[[#This Row],[Actuarial Factor 06/20/2023]]</f>
        <v>0</v>
      </c>
      <c r="P37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144880.64219615053</v>
      </c>
      <c r="Q3728" s="166">
        <f>Table1[[#This Row],[Trended Medicare Pricing for all RHCs]]-Table1[[#This Row],[SumOfSFY24 Estimated Payment 5/04/23]]</f>
        <v>45008.571645035161</v>
      </c>
      <c r="R3728" s="24">
        <f>Table1[[#This Row],[SumOfUnits]]*Table1[[#This Row],[Actuarial Factor 06/20/2023]]</f>
        <v>503.41638427259363</v>
      </c>
      <c r="S3728" s="23"/>
    </row>
    <row r="3729" spans="1:19" x14ac:dyDescent="0.25">
      <c r="A3729" s="192" t="s">
        <v>437</v>
      </c>
      <c r="B3729" s="193" t="s">
        <v>438</v>
      </c>
      <c r="C3729" s="192" t="s">
        <v>78</v>
      </c>
      <c r="D3729" s="192" t="s">
        <v>30</v>
      </c>
      <c r="E3729" s="192" t="s">
        <v>60</v>
      </c>
      <c r="F3729" s="194">
        <v>37746.159776428693</v>
      </c>
      <c r="G3729">
        <v>195</v>
      </c>
      <c r="H3729">
        <v>195</v>
      </c>
      <c r="I3729" s="167">
        <v>30934.518787447523</v>
      </c>
      <c r="J3729" s="22">
        <v>0.81954082138880713</v>
      </c>
      <c r="K3729" s="22" t="s">
        <v>439</v>
      </c>
      <c r="L3729" s="22" t="s">
        <v>58</v>
      </c>
      <c r="M37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29" s="24" t="str">
        <f>IFERROR(IF(Table1[[#This Row],[Medicare Rate in CR]]&gt;0,"Y","N"),"N")</f>
        <v>N</v>
      </c>
      <c r="O3729" s="166">
        <f>Table1[[#This Row],[Medicare Rate in CR]]*Table1[[#This Row],[SumOfUnits]]*Table1[[#This Row],[Actuarial Factor 06/20/2023]]</f>
        <v>0</v>
      </c>
      <c r="P37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44875.53850864093</v>
      </c>
      <c r="Q3729" s="166">
        <f>Table1[[#This Row],[Trended Medicare Pricing for all RHCs]]-Table1[[#This Row],[SumOfSFY24 Estimated Payment 5/04/23]]</f>
        <v>13941.019721193406</v>
      </c>
      <c r="R3729" s="24">
        <f>Table1[[#This Row],[SumOfUnits]]*Table1[[#This Row],[Actuarial Factor 06/20/2023]]</f>
        <v>159.81046017081738</v>
      </c>
      <c r="S3729" s="23"/>
    </row>
    <row r="3730" spans="1:19" x14ac:dyDescent="0.25">
      <c r="A3730" s="192" t="s">
        <v>437</v>
      </c>
      <c r="B3730" s="193" t="s">
        <v>438</v>
      </c>
      <c r="C3730" s="192" t="s">
        <v>78</v>
      </c>
      <c r="D3730" s="192" t="s">
        <v>30</v>
      </c>
      <c r="E3730" s="192" t="s">
        <v>61</v>
      </c>
      <c r="F3730" s="194">
        <v>9942.4111014744049</v>
      </c>
      <c r="G3730">
        <v>50</v>
      </c>
      <c r="H3730">
        <v>50</v>
      </c>
      <c r="I3730" s="167">
        <v>8148.2117606875281</v>
      </c>
      <c r="J3730" s="22">
        <v>0.81954082138880713</v>
      </c>
      <c r="K3730" s="22" t="s">
        <v>439</v>
      </c>
      <c r="L3730" s="22" t="s">
        <v>58</v>
      </c>
      <c r="M37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30" s="24" t="str">
        <f>IFERROR(IF(Table1[[#This Row],[Medicare Rate in CR]]&gt;0,"Y","N"),"N")</f>
        <v>N</v>
      </c>
      <c r="O3730" s="166">
        <f>Table1[[#This Row],[Medicare Rate in CR]]*Table1[[#This Row],[SumOfUnits]]*Table1[[#This Row],[Actuarial Factor 06/20/2023]]</f>
        <v>0</v>
      </c>
      <c r="P37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11820.303175094747</v>
      </c>
      <c r="Q3730" s="166">
        <f>Table1[[#This Row],[Trended Medicare Pricing for all RHCs]]-Table1[[#This Row],[SumOfSFY24 Estimated Payment 5/04/23]]</f>
        <v>3672.0914144072185</v>
      </c>
      <c r="R3730" s="24">
        <f>Table1[[#This Row],[SumOfUnits]]*Table1[[#This Row],[Actuarial Factor 06/20/2023]]</f>
        <v>40.977041069440354</v>
      </c>
      <c r="S3730" s="23"/>
    </row>
    <row r="3731" spans="1:19" x14ac:dyDescent="0.25">
      <c r="A3731" s="192" t="s">
        <v>437</v>
      </c>
      <c r="B3731" s="193" t="s">
        <v>438</v>
      </c>
      <c r="C3731" s="192" t="s">
        <v>78</v>
      </c>
      <c r="D3731" s="192" t="s">
        <v>30</v>
      </c>
      <c r="E3731" s="192" t="s">
        <v>62</v>
      </c>
      <c r="F3731" s="194">
        <v>114303.12228967831</v>
      </c>
      <c r="G3731">
        <v>589</v>
      </c>
      <c r="H3731">
        <v>589</v>
      </c>
      <c r="I3731" s="167">
        <v>108578.96783109228</v>
      </c>
      <c r="J3731" s="22">
        <v>0.94992127648027569</v>
      </c>
      <c r="K3731" s="22" t="s">
        <v>439</v>
      </c>
      <c r="L3731" s="22" t="s">
        <v>58</v>
      </c>
      <c r="M37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31" s="24" t="str">
        <f>IFERROR(IF(Table1[[#This Row],[Medicare Rate in CR]]&gt;0,"Y","N"),"N")</f>
        <v>N</v>
      </c>
      <c r="O3731" s="166">
        <f>Table1[[#This Row],[Medicare Rate in CR]]*Table1[[#This Row],[SumOfUnits]]*Table1[[#This Row],[Actuarial Factor 06/20/2023]]</f>
        <v>0</v>
      </c>
      <c r="P37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157511.40936156487</v>
      </c>
      <c r="Q3731" s="166">
        <f>Table1[[#This Row],[Trended Medicare Pricing for all RHCs]]-Table1[[#This Row],[SumOfSFY24 Estimated Payment 5/04/23]]</f>
        <v>48932.441530472599</v>
      </c>
      <c r="R3731" s="24">
        <f>Table1[[#This Row],[SumOfUnits]]*Table1[[#This Row],[Actuarial Factor 06/20/2023]]</f>
        <v>559.5036318468824</v>
      </c>
      <c r="S3731" s="23"/>
    </row>
    <row r="3732" spans="1:19" x14ac:dyDescent="0.25">
      <c r="A3732" s="192" t="s">
        <v>437</v>
      </c>
      <c r="B3732" s="193" t="s">
        <v>438</v>
      </c>
      <c r="C3732" s="192" t="s">
        <v>78</v>
      </c>
      <c r="D3732" s="192" t="s">
        <v>30</v>
      </c>
      <c r="E3732" s="192" t="s">
        <v>63</v>
      </c>
      <c r="F3732" s="194">
        <v>17172.207767177395</v>
      </c>
      <c r="G3732">
        <v>87</v>
      </c>
      <c r="H3732">
        <v>87</v>
      </c>
      <c r="I3732" s="167">
        <v>16081.869215982326</v>
      </c>
      <c r="J3732" s="22">
        <v>0.93650562781571278</v>
      </c>
      <c r="K3732" s="22" t="s">
        <v>439</v>
      </c>
      <c r="L3732" s="22" t="s">
        <v>58</v>
      </c>
      <c r="M37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32" s="24" t="str">
        <f>IFERROR(IF(Table1[[#This Row],[Medicare Rate in CR]]&gt;0,"Y","N"),"N")</f>
        <v>N</v>
      </c>
      <c r="O3732" s="166">
        <f>Table1[[#This Row],[Medicare Rate in CR]]*Table1[[#This Row],[SumOfUnits]]*Table1[[#This Row],[Actuarial Factor 06/20/2023]]</f>
        <v>0</v>
      </c>
      <c r="P37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23329.360519601269</v>
      </c>
      <c r="Q3732" s="166">
        <f>Table1[[#This Row],[Trended Medicare Pricing for all RHCs]]-Table1[[#This Row],[SumOfSFY24 Estimated Payment 5/04/23]]</f>
        <v>7247.4913036189428</v>
      </c>
      <c r="R3732" s="24">
        <f>Table1[[#This Row],[SumOfUnits]]*Table1[[#This Row],[Actuarial Factor 06/20/2023]]</f>
        <v>81.47598961996701</v>
      </c>
      <c r="S3732" s="23"/>
    </row>
    <row r="3733" spans="1:19" x14ac:dyDescent="0.25">
      <c r="A3733" s="192" t="s">
        <v>437</v>
      </c>
      <c r="B3733" s="193" t="s">
        <v>438</v>
      </c>
      <c r="C3733" s="192" t="s">
        <v>78</v>
      </c>
      <c r="D3733" s="192" t="s">
        <v>30</v>
      </c>
      <c r="E3733" s="192" t="s">
        <v>64</v>
      </c>
      <c r="F3733" s="194">
        <v>20047.287269923883</v>
      </c>
      <c r="G3733">
        <v>102</v>
      </c>
      <c r="H3733">
        <v>102</v>
      </c>
      <c r="I3733" s="167">
        <v>18210.704270254515</v>
      </c>
      <c r="J3733" s="22">
        <v>0.90838745537284149</v>
      </c>
      <c r="K3733" s="22" t="s">
        <v>439</v>
      </c>
      <c r="L3733" s="22" t="s">
        <v>58</v>
      </c>
      <c r="M37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33" s="24" t="str">
        <f>IFERROR(IF(Table1[[#This Row],[Medicare Rate in CR]]&gt;0,"Y","N"),"N")</f>
        <v>N</v>
      </c>
      <c r="O3733" s="166">
        <f>Table1[[#This Row],[Medicare Rate in CR]]*Table1[[#This Row],[SumOfUnits]]*Table1[[#This Row],[Actuarial Factor 06/20/2023]]</f>
        <v>0</v>
      </c>
      <c r="P37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26417.58116117469</v>
      </c>
      <c r="Q3733" s="166">
        <f>Table1[[#This Row],[Trended Medicare Pricing for all RHCs]]-Table1[[#This Row],[SumOfSFY24 Estimated Payment 5/04/23]]</f>
        <v>8206.8768909201754</v>
      </c>
      <c r="R3733" s="24">
        <f>Table1[[#This Row],[SumOfUnits]]*Table1[[#This Row],[Actuarial Factor 06/20/2023]]</f>
        <v>92.655520448029833</v>
      </c>
      <c r="S3733" s="23"/>
    </row>
    <row r="3734" spans="1:19" x14ac:dyDescent="0.25">
      <c r="A3734" s="192" t="s">
        <v>437</v>
      </c>
      <c r="B3734" s="193" t="s">
        <v>438</v>
      </c>
      <c r="C3734" s="192" t="s">
        <v>78</v>
      </c>
      <c r="D3734" s="192" t="s">
        <v>30</v>
      </c>
      <c r="E3734" s="192" t="s">
        <v>77</v>
      </c>
      <c r="F3734" s="194">
        <v>19029.883395971869</v>
      </c>
      <c r="G3734">
        <v>96</v>
      </c>
      <c r="H3734">
        <v>96</v>
      </c>
      <c r="I3734" s="167">
        <v>24163.867163010993</v>
      </c>
      <c r="J3734" s="22">
        <v>1.2697853507670918</v>
      </c>
      <c r="K3734" s="22" t="s">
        <v>439</v>
      </c>
      <c r="L3734" s="22" t="s">
        <v>58</v>
      </c>
      <c r="M37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34" s="24" t="str">
        <f>IFERROR(IF(Table1[[#This Row],[Medicare Rate in CR]]&gt;0,"Y","N"),"N")</f>
        <v>N</v>
      </c>
      <c r="O3734" s="166">
        <f>Table1[[#This Row],[Medicare Rate in CR]]*Table1[[#This Row],[SumOfUnits]]*Table1[[#This Row],[Actuarial Factor 06/20/2023]]</f>
        <v>0</v>
      </c>
      <c r="P37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35053.609815045624</v>
      </c>
      <c r="Q3734" s="166">
        <f>Table1[[#This Row],[Trended Medicare Pricing for all RHCs]]-Table1[[#This Row],[SumOfSFY24 Estimated Payment 5/04/23]]</f>
        <v>10889.742652034631</v>
      </c>
      <c r="R3734" s="24">
        <f>Table1[[#This Row],[SumOfUnits]]*Table1[[#This Row],[Actuarial Factor 06/20/2023]]</f>
        <v>121.89939367364082</v>
      </c>
      <c r="S3734" s="23"/>
    </row>
    <row r="3735" spans="1:19" x14ac:dyDescent="0.25">
      <c r="A3735" s="192" t="s">
        <v>437</v>
      </c>
      <c r="B3735" s="193" t="s">
        <v>438</v>
      </c>
      <c r="C3735" s="192" t="s">
        <v>78</v>
      </c>
      <c r="D3735" s="192" t="s">
        <v>32</v>
      </c>
      <c r="E3735" s="192" t="s">
        <v>81</v>
      </c>
      <c r="F3735" s="194">
        <v>797.07044425171057</v>
      </c>
      <c r="G3735">
        <v>4</v>
      </c>
      <c r="H3735">
        <v>4</v>
      </c>
      <c r="I3735" s="167">
        <v>833.65061848620849</v>
      </c>
      <c r="J3735" s="22">
        <v>1.0458932764328495</v>
      </c>
      <c r="K3735" s="22" t="s">
        <v>439</v>
      </c>
      <c r="L3735" s="22" t="s">
        <v>58</v>
      </c>
      <c r="M37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35" s="24" t="str">
        <f>IFERROR(IF(Table1[[#This Row],[Medicare Rate in CR]]&gt;0,"Y","N"),"N")</f>
        <v>N</v>
      </c>
      <c r="O3735" s="166">
        <f>Table1[[#This Row],[Medicare Rate in CR]]*Table1[[#This Row],[SumOfUnits]]*Table1[[#This Row],[Actuarial Factor 06/20/2023]]</f>
        <v>0</v>
      </c>
      <c r="P37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1209.3454787410644</v>
      </c>
      <c r="Q3735" s="166">
        <f>Table1[[#This Row],[Trended Medicare Pricing for all RHCs]]-Table1[[#This Row],[SumOfSFY24 Estimated Payment 5/04/23]]</f>
        <v>375.69486025485594</v>
      </c>
      <c r="R3735" s="24">
        <f>Table1[[#This Row],[SumOfUnits]]*Table1[[#This Row],[Actuarial Factor 06/20/2023]]</f>
        <v>4.1835731057313978</v>
      </c>
      <c r="S3735" s="23"/>
    </row>
    <row r="3736" spans="1:19" x14ac:dyDescent="0.25">
      <c r="A3736" s="192" t="s">
        <v>437</v>
      </c>
      <c r="B3736" s="193" t="s">
        <v>438</v>
      </c>
      <c r="C3736" s="192" t="s">
        <v>78</v>
      </c>
      <c r="D3736" s="192" t="s">
        <v>32</v>
      </c>
      <c r="E3736" s="192" t="s">
        <v>65</v>
      </c>
      <c r="F3736" s="194">
        <v>2189.1972631781832</v>
      </c>
      <c r="G3736">
        <v>11</v>
      </c>
      <c r="H3736">
        <v>11</v>
      </c>
      <c r="I3736" s="167">
        <v>2900.3526427067427</v>
      </c>
      <c r="J3736" s="22">
        <v>1.3248475555355548</v>
      </c>
      <c r="K3736" s="22" t="s">
        <v>439</v>
      </c>
      <c r="L3736" s="22" t="s">
        <v>58</v>
      </c>
      <c r="M37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36" s="24" t="str">
        <f>IFERROR(IF(Table1[[#This Row],[Medicare Rate in CR]]&gt;0,"Y","N"),"N")</f>
        <v>N</v>
      </c>
      <c r="O3736" s="166">
        <f>Table1[[#This Row],[Medicare Rate in CR]]*Table1[[#This Row],[SumOfUnits]]*Table1[[#This Row],[Actuarial Factor 06/20/2023]]</f>
        <v>0</v>
      </c>
      <c r="P37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4207.4320793778952</v>
      </c>
      <c r="Q3736" s="166">
        <f>Table1[[#This Row],[Trended Medicare Pricing for all RHCs]]-Table1[[#This Row],[SumOfSFY24 Estimated Payment 5/04/23]]</f>
        <v>1307.0794366711525</v>
      </c>
      <c r="R3736" s="24">
        <f>Table1[[#This Row],[SumOfUnits]]*Table1[[#This Row],[Actuarial Factor 06/20/2023]]</f>
        <v>14.573323110891103</v>
      </c>
      <c r="S3736" s="23"/>
    </row>
    <row r="3737" spans="1:19" x14ac:dyDescent="0.25">
      <c r="A3737" s="192" t="s">
        <v>437</v>
      </c>
      <c r="B3737" s="193" t="s">
        <v>438</v>
      </c>
      <c r="C3737" s="192" t="s">
        <v>78</v>
      </c>
      <c r="D3737" s="192" t="s">
        <v>32</v>
      </c>
      <c r="E3737" s="192" t="s">
        <v>66</v>
      </c>
      <c r="F3737" s="194">
        <v>3841.9870868266366</v>
      </c>
      <c r="G3737">
        <v>21</v>
      </c>
      <c r="H3737">
        <v>21</v>
      </c>
      <c r="I3737" s="167">
        <v>4132.6463145816851</v>
      </c>
      <c r="J3737" s="22">
        <v>1.0756533588443484</v>
      </c>
      <c r="K3737" s="22" t="s">
        <v>439</v>
      </c>
      <c r="L3737" s="22" t="s">
        <v>58</v>
      </c>
      <c r="M37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37" s="24" t="str">
        <f>IFERROR(IF(Table1[[#This Row],[Medicare Rate in CR]]&gt;0,"Y","N"),"N")</f>
        <v>N</v>
      </c>
      <c r="O3737" s="166">
        <f>Table1[[#This Row],[Medicare Rate in CR]]*Table1[[#This Row],[SumOfUnits]]*Table1[[#This Row],[Actuarial Factor 06/20/2023]]</f>
        <v>0</v>
      </c>
      <c r="P37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5995.0739853712048</v>
      </c>
      <c r="Q3737" s="166">
        <f>Table1[[#This Row],[Trended Medicare Pricing for all RHCs]]-Table1[[#This Row],[SumOfSFY24 Estimated Payment 5/04/23]]</f>
        <v>1862.4276707895197</v>
      </c>
      <c r="R3737" s="24">
        <f>Table1[[#This Row],[SumOfUnits]]*Table1[[#This Row],[Actuarial Factor 06/20/2023]]</f>
        <v>22.588720535731316</v>
      </c>
      <c r="S3737" s="23"/>
    </row>
    <row r="3738" spans="1:19" x14ac:dyDescent="0.25">
      <c r="A3738" s="192" t="s">
        <v>437</v>
      </c>
      <c r="B3738" s="193" t="s">
        <v>438</v>
      </c>
      <c r="C3738" s="192" t="s">
        <v>78</v>
      </c>
      <c r="D3738" s="192" t="s">
        <v>32</v>
      </c>
      <c r="E3738" s="192" t="s">
        <v>100</v>
      </c>
      <c r="F3738" s="194">
        <v>164.63332369663681</v>
      </c>
      <c r="G3738">
        <v>1</v>
      </c>
      <c r="H3738">
        <v>1</v>
      </c>
      <c r="I3738" s="167">
        <v>201.50001125459983</v>
      </c>
      <c r="J3738" s="22">
        <v>1.2239321100380369</v>
      </c>
      <c r="K3738" s="22" t="s">
        <v>439</v>
      </c>
      <c r="L3738" s="22" t="s">
        <v>58</v>
      </c>
      <c r="M37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38" s="24" t="str">
        <f>IFERROR(IF(Table1[[#This Row],[Medicare Rate in CR]]&gt;0,"Y","N"),"N")</f>
        <v>N</v>
      </c>
      <c r="O3738" s="166">
        <f>Table1[[#This Row],[Medicare Rate in CR]]*Table1[[#This Row],[SumOfUnits]]*Table1[[#This Row],[Actuarial Factor 06/20/2023]]</f>
        <v>0</v>
      </c>
      <c r="P37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292.30845893153412</v>
      </c>
      <c r="Q3738" s="166">
        <f>Table1[[#This Row],[Trended Medicare Pricing for all RHCs]]-Table1[[#This Row],[SumOfSFY24 Estimated Payment 5/04/23]]</f>
        <v>90.808447676934293</v>
      </c>
      <c r="R3738" s="24">
        <f>Table1[[#This Row],[SumOfUnits]]*Table1[[#This Row],[Actuarial Factor 06/20/2023]]</f>
        <v>1.2239321100380369</v>
      </c>
      <c r="S3738" s="23"/>
    </row>
    <row r="3739" spans="1:19" x14ac:dyDescent="0.25">
      <c r="A3739" s="192" t="s">
        <v>437</v>
      </c>
      <c r="B3739" s="193" t="s">
        <v>438</v>
      </c>
      <c r="C3739" s="192" t="s">
        <v>78</v>
      </c>
      <c r="D3739" s="192" t="s">
        <v>31</v>
      </c>
      <c r="E3739" s="192" t="s">
        <v>67</v>
      </c>
      <c r="F3739" s="194">
        <v>697.3017249686809</v>
      </c>
      <c r="G3739">
        <v>4</v>
      </c>
      <c r="H3739">
        <v>4</v>
      </c>
      <c r="I3739" s="167">
        <v>732.55149524823855</v>
      </c>
      <c r="J3739" s="22">
        <v>1.0505516751462802</v>
      </c>
      <c r="K3739" s="22" t="s">
        <v>439</v>
      </c>
      <c r="L3739" s="22" t="s">
        <v>58</v>
      </c>
      <c r="M37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39" s="24" t="str">
        <f>IFERROR(IF(Table1[[#This Row],[Medicare Rate in CR]]&gt;0,"Y","N"),"N")</f>
        <v>N</v>
      </c>
      <c r="O3739" s="166">
        <f>Table1[[#This Row],[Medicare Rate in CR]]*Table1[[#This Row],[SumOfUnits]]*Table1[[#This Row],[Actuarial Factor 06/20/2023]]</f>
        <v>0</v>
      </c>
      <c r="P37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1062.6847975380224</v>
      </c>
      <c r="Q3739" s="166">
        <f>Table1[[#This Row],[Trended Medicare Pricing for all RHCs]]-Table1[[#This Row],[SumOfSFY24 Estimated Payment 5/04/23]]</f>
        <v>330.13330228978384</v>
      </c>
      <c r="R3739" s="24">
        <f>Table1[[#This Row],[SumOfUnits]]*Table1[[#This Row],[Actuarial Factor 06/20/2023]]</f>
        <v>4.2022067005851209</v>
      </c>
      <c r="S3739" s="23"/>
    </row>
    <row r="3740" spans="1:19" x14ac:dyDescent="0.25">
      <c r="A3740" s="192" t="s">
        <v>437</v>
      </c>
      <c r="B3740" s="193" t="s">
        <v>438</v>
      </c>
      <c r="C3740" s="192" t="s">
        <v>78</v>
      </c>
      <c r="D3740" s="192" t="s">
        <v>31</v>
      </c>
      <c r="E3740" s="192" t="s">
        <v>82</v>
      </c>
      <c r="F3740" s="194">
        <v>3551.7297870290076</v>
      </c>
      <c r="G3740">
        <v>18</v>
      </c>
      <c r="H3740">
        <v>18</v>
      </c>
      <c r="I3740" s="167">
        <v>3920.7428426959864</v>
      </c>
      <c r="J3740" s="22">
        <v>1.1038967145008109</v>
      </c>
      <c r="K3740" s="22" t="s">
        <v>439</v>
      </c>
      <c r="L3740" s="22" t="s">
        <v>58</v>
      </c>
      <c r="M37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40" s="24" t="str">
        <f>IFERROR(IF(Table1[[#This Row],[Medicare Rate in CR]]&gt;0,"Y","N"),"N")</f>
        <v>N</v>
      </c>
      <c r="O3740" s="166">
        <f>Table1[[#This Row],[Medicare Rate in CR]]*Table1[[#This Row],[SumOfUnits]]*Table1[[#This Row],[Actuarial Factor 06/20/2023]]</f>
        <v>0</v>
      </c>
      <c r="P37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5687.6736188725336</v>
      </c>
      <c r="Q3740" s="166">
        <f>Table1[[#This Row],[Trended Medicare Pricing for all RHCs]]-Table1[[#This Row],[SumOfSFY24 Estimated Payment 5/04/23]]</f>
        <v>1766.9307761765472</v>
      </c>
      <c r="R3740" s="24">
        <f>Table1[[#This Row],[SumOfUnits]]*Table1[[#This Row],[Actuarial Factor 06/20/2023]]</f>
        <v>19.870140861014598</v>
      </c>
      <c r="S3740" s="23"/>
    </row>
    <row r="3741" spans="1:19" x14ac:dyDescent="0.25">
      <c r="A3741" s="192" t="s">
        <v>437</v>
      </c>
      <c r="B3741" s="193" t="s">
        <v>438</v>
      </c>
      <c r="C3741" s="192" t="s">
        <v>78</v>
      </c>
      <c r="D3741" s="192" t="s">
        <v>31</v>
      </c>
      <c r="E3741" s="192" t="s">
        <v>68</v>
      </c>
      <c r="F3741" s="194">
        <v>8697.600462561426</v>
      </c>
      <c r="G3741">
        <v>44</v>
      </c>
      <c r="H3741">
        <v>44</v>
      </c>
      <c r="I3741" s="167">
        <v>8277.2988898859239</v>
      </c>
      <c r="J3741" s="22">
        <v>0.95167614625612229</v>
      </c>
      <c r="K3741" s="22" t="s">
        <v>439</v>
      </c>
      <c r="L3741" s="22" t="s">
        <v>58</v>
      </c>
      <c r="M37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41" s="24" t="str">
        <f>IFERROR(IF(Table1[[#This Row],[Medicare Rate in CR]]&gt;0,"Y","N"),"N")</f>
        <v>N</v>
      </c>
      <c r="O3741" s="166">
        <f>Table1[[#This Row],[Medicare Rate in CR]]*Table1[[#This Row],[SumOfUnits]]*Table1[[#This Row],[Actuarial Factor 06/20/2023]]</f>
        <v>0</v>
      </c>
      <c r="P37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12007.56499989039</v>
      </c>
      <c r="Q3741" s="166">
        <f>Table1[[#This Row],[Trended Medicare Pricing for all RHCs]]-Table1[[#This Row],[SumOfSFY24 Estimated Payment 5/04/23]]</f>
        <v>3730.2661100044661</v>
      </c>
      <c r="R3741" s="24">
        <f>Table1[[#This Row],[SumOfUnits]]*Table1[[#This Row],[Actuarial Factor 06/20/2023]]</f>
        <v>41.873750435269379</v>
      </c>
      <c r="S3741" s="23"/>
    </row>
    <row r="3742" spans="1:19" x14ac:dyDescent="0.25">
      <c r="A3742" s="192" t="s">
        <v>437</v>
      </c>
      <c r="B3742" s="193" t="s">
        <v>438</v>
      </c>
      <c r="C3742" s="192" t="s">
        <v>78</v>
      </c>
      <c r="D3742" s="192" t="s">
        <v>31</v>
      </c>
      <c r="E3742" s="192" t="s">
        <v>74</v>
      </c>
      <c r="F3742" s="194">
        <v>398.53522212585528</v>
      </c>
      <c r="G3742">
        <v>2</v>
      </c>
      <c r="H3742">
        <v>2</v>
      </c>
      <c r="I3742" s="167">
        <v>457.71494164177443</v>
      </c>
      <c r="J3742" s="22">
        <v>1.1484930722063771</v>
      </c>
      <c r="K3742" s="22" t="s">
        <v>439</v>
      </c>
      <c r="L3742" s="22" t="s">
        <v>58</v>
      </c>
      <c r="M37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42" s="24" t="str">
        <f>IFERROR(IF(Table1[[#This Row],[Medicare Rate in CR]]&gt;0,"Y","N"),"N")</f>
        <v>N</v>
      </c>
      <c r="O3742" s="166">
        <f>Table1[[#This Row],[Medicare Rate in CR]]*Table1[[#This Row],[SumOfUnits]]*Table1[[#This Row],[Actuarial Factor 06/20/2023]]</f>
        <v>0</v>
      </c>
      <c r="P37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663.98978535138872</v>
      </c>
      <c r="Q3742" s="166">
        <f>Table1[[#This Row],[Trended Medicare Pricing for all RHCs]]-Table1[[#This Row],[SumOfSFY24 Estimated Payment 5/04/23]]</f>
        <v>206.27484370961429</v>
      </c>
      <c r="R3742" s="24">
        <f>Table1[[#This Row],[SumOfUnits]]*Table1[[#This Row],[Actuarial Factor 06/20/2023]]</f>
        <v>2.2969861444127542</v>
      </c>
      <c r="S3742" s="23"/>
    </row>
    <row r="3743" spans="1:19" x14ac:dyDescent="0.25">
      <c r="A3743" s="192" t="s">
        <v>437</v>
      </c>
      <c r="B3743" s="193" t="s">
        <v>438</v>
      </c>
      <c r="C3743" s="192" t="s">
        <v>78</v>
      </c>
      <c r="D3743" s="192" t="s">
        <v>31</v>
      </c>
      <c r="E3743" s="192" t="s">
        <v>69</v>
      </c>
      <c r="F3743" s="194">
        <v>45573.07506986599</v>
      </c>
      <c r="G3743">
        <v>248</v>
      </c>
      <c r="H3743">
        <v>248</v>
      </c>
      <c r="I3743" s="167">
        <v>48785.712622263498</v>
      </c>
      <c r="J3743" s="22">
        <v>1.0704942018389665</v>
      </c>
      <c r="K3743" s="22" t="s">
        <v>439</v>
      </c>
      <c r="L3743" s="22" t="s">
        <v>58</v>
      </c>
      <c r="M37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43" s="24" t="str">
        <f>IFERROR(IF(Table1[[#This Row],[Medicare Rate in CR]]&gt;0,"Y","N"),"N")</f>
        <v>N</v>
      </c>
      <c r="O3743" s="166">
        <f>Table1[[#This Row],[Medicare Rate in CR]]*Table1[[#This Row],[SumOfUnits]]*Table1[[#This Row],[Actuarial Factor 06/20/2023]]</f>
        <v>0</v>
      </c>
      <c r="P37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70771.591454017835</v>
      </c>
      <c r="Q3743" s="166">
        <f>Table1[[#This Row],[Trended Medicare Pricing for all RHCs]]-Table1[[#This Row],[SumOfSFY24 Estimated Payment 5/04/23]]</f>
        <v>21985.878831754337</v>
      </c>
      <c r="R3743" s="24">
        <f>Table1[[#This Row],[SumOfUnits]]*Table1[[#This Row],[Actuarial Factor 06/20/2023]]</f>
        <v>265.48256205606367</v>
      </c>
      <c r="S3743" s="23"/>
    </row>
    <row r="3744" spans="1:19" x14ac:dyDescent="0.25">
      <c r="A3744" s="192" t="s">
        <v>437</v>
      </c>
      <c r="B3744" s="193" t="s">
        <v>438</v>
      </c>
      <c r="C3744" s="192" t="s">
        <v>79</v>
      </c>
      <c r="D3744" s="192" t="s">
        <v>30</v>
      </c>
      <c r="E3744" s="192" t="s">
        <v>77</v>
      </c>
      <c r="F3744" s="194">
        <v>597.80283318878287</v>
      </c>
      <c r="G3744">
        <v>3</v>
      </c>
      <c r="H3744">
        <v>3</v>
      </c>
      <c r="I3744" s="167">
        <v>764.0320075743108</v>
      </c>
      <c r="J3744" s="22">
        <v>1.2780668895442215</v>
      </c>
      <c r="K3744" s="22" t="s">
        <v>439</v>
      </c>
      <c r="L3744" s="22" t="s">
        <v>58</v>
      </c>
      <c r="M37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44" s="24" t="str">
        <f>IFERROR(IF(Table1[[#This Row],[Medicare Rate in CR]]&gt;0,"Y","N"),"N")</f>
        <v>N</v>
      </c>
      <c r="O3744" s="166">
        <f>Table1[[#This Row],[Medicare Rate in CR]]*Table1[[#This Row],[SumOfUnits]]*Table1[[#This Row],[Actuarial Factor 06/20/2023]]</f>
        <v>0</v>
      </c>
      <c r="P37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917.88624090218752</v>
      </c>
      <c r="Q3744" s="166">
        <f>Table1[[#This Row],[Trended Medicare Pricing for all RHCs]]-Table1[[#This Row],[SumOfSFY24 Estimated Payment 5/04/23]]</f>
        <v>153.85423332787673</v>
      </c>
      <c r="R3744" s="24">
        <f>Table1[[#This Row],[SumOfUnits]]*Table1[[#This Row],[Actuarial Factor 06/20/2023]]</f>
        <v>3.8342006686326648</v>
      </c>
      <c r="S3744" s="23"/>
    </row>
    <row r="3745" spans="1:19" x14ac:dyDescent="0.25">
      <c r="A3745" s="192" t="s">
        <v>437</v>
      </c>
      <c r="B3745" s="193" t="s">
        <v>438</v>
      </c>
      <c r="C3745" s="192" t="s">
        <v>55</v>
      </c>
      <c r="D3745" s="192" t="s">
        <v>30</v>
      </c>
      <c r="E3745" s="192" t="s">
        <v>59</v>
      </c>
      <c r="F3745" s="194">
        <v>1992.6761106292768</v>
      </c>
      <c r="G3745">
        <v>10</v>
      </c>
      <c r="H3745">
        <v>10</v>
      </c>
      <c r="I3745" s="167">
        <v>2037.9499577915356</v>
      </c>
      <c r="J3745" s="22">
        <v>1.0227201234163246</v>
      </c>
      <c r="K3745" s="22" t="s">
        <v>439</v>
      </c>
      <c r="L3745" s="22" t="s">
        <v>58</v>
      </c>
      <c r="M37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45" s="24" t="str">
        <f>IFERROR(IF(Table1[[#This Row],[Medicare Rate in CR]]&gt;0,"Y","N"),"N")</f>
        <v>N</v>
      </c>
      <c r="O3745" s="166">
        <f>Table1[[#This Row],[Medicare Rate in CR]]*Table1[[#This Row],[SumOfUnits]]*Table1[[#This Row],[Actuarial Factor 06/20/2023]]</f>
        <v>0</v>
      </c>
      <c r="P37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2956.0398049019755</v>
      </c>
      <c r="Q3745" s="166">
        <f>Table1[[#This Row],[Trended Medicare Pricing for all RHCs]]-Table1[[#This Row],[SumOfSFY24 Estimated Payment 5/04/23]]</f>
        <v>918.08984711043991</v>
      </c>
      <c r="R3745" s="24">
        <f>Table1[[#This Row],[SumOfUnits]]*Table1[[#This Row],[Actuarial Factor 06/20/2023]]</f>
        <v>10.227201234163246</v>
      </c>
      <c r="S3745" s="23"/>
    </row>
    <row r="3746" spans="1:19" x14ac:dyDescent="0.25">
      <c r="A3746" s="192" t="s">
        <v>437</v>
      </c>
      <c r="B3746" s="193" t="s">
        <v>438</v>
      </c>
      <c r="C3746" s="192" t="s">
        <v>55</v>
      </c>
      <c r="D3746" s="192" t="s">
        <v>30</v>
      </c>
      <c r="E3746" s="192" t="s">
        <v>60</v>
      </c>
      <c r="F3746" s="194">
        <v>960.15225980533887</v>
      </c>
      <c r="G3746">
        <v>5</v>
      </c>
      <c r="H3746">
        <v>5</v>
      </c>
      <c r="I3746" s="167">
        <v>872.43871942974545</v>
      </c>
      <c r="J3746" s="22">
        <v>0.90864621784738975</v>
      </c>
      <c r="K3746" s="22" t="s">
        <v>439</v>
      </c>
      <c r="L3746" s="22" t="s">
        <v>58</v>
      </c>
      <c r="M37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46" s="24" t="str">
        <f>IFERROR(IF(Table1[[#This Row],[Medicare Rate in CR]]&gt;0,"Y","N"),"N")</f>
        <v>N</v>
      </c>
      <c r="O3746" s="166">
        <f>Table1[[#This Row],[Medicare Rate in CR]]*Table1[[#This Row],[SumOfUnits]]*Table1[[#This Row],[Actuarial Factor 06/20/2023]]</f>
        <v>0</v>
      </c>
      <c r="P37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1265.469533298442</v>
      </c>
      <c r="Q3746" s="166">
        <f>Table1[[#This Row],[Trended Medicare Pricing for all RHCs]]-Table1[[#This Row],[SumOfSFY24 Estimated Payment 5/04/23]]</f>
        <v>393.03081386869655</v>
      </c>
      <c r="R3746" s="24">
        <f>Table1[[#This Row],[SumOfUnits]]*Table1[[#This Row],[Actuarial Factor 06/20/2023]]</f>
        <v>4.543231089236949</v>
      </c>
      <c r="S3746" s="23"/>
    </row>
    <row r="3747" spans="1:19" x14ac:dyDescent="0.25">
      <c r="A3747" s="192" t="s">
        <v>437</v>
      </c>
      <c r="B3747" s="193" t="s">
        <v>438</v>
      </c>
      <c r="C3747" s="192" t="s">
        <v>55</v>
      </c>
      <c r="D3747" s="192" t="s">
        <v>30</v>
      </c>
      <c r="E3747" s="192" t="s">
        <v>61</v>
      </c>
      <c r="F3747" s="194">
        <v>580.678423436446</v>
      </c>
      <c r="G3747">
        <v>3</v>
      </c>
      <c r="H3747">
        <v>3</v>
      </c>
      <c r="I3747" s="167">
        <v>527.63125324111172</v>
      </c>
      <c r="J3747" s="22">
        <v>0.90864621784738975</v>
      </c>
      <c r="K3747" s="22" t="s">
        <v>439</v>
      </c>
      <c r="L3747" s="22" t="s">
        <v>58</v>
      </c>
      <c r="M37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47" s="24" t="str">
        <f>IFERROR(IF(Table1[[#This Row],[Medicare Rate in CR]]&gt;0,"Y","N"),"N")</f>
        <v>N</v>
      </c>
      <c r="O3747" s="166">
        <f>Table1[[#This Row],[Medicare Rate in CR]]*Table1[[#This Row],[SumOfUnits]]*Table1[[#This Row],[Actuarial Factor 06/20/2023]]</f>
        <v>0</v>
      </c>
      <c r="P37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765.32742176909926</v>
      </c>
      <c r="Q3747" s="166">
        <f>Table1[[#This Row],[Trended Medicare Pricing for all RHCs]]-Table1[[#This Row],[SumOfSFY24 Estimated Payment 5/04/23]]</f>
        <v>237.69616852798754</v>
      </c>
      <c r="R3747" s="24">
        <f>Table1[[#This Row],[SumOfUnits]]*Table1[[#This Row],[Actuarial Factor 06/20/2023]]</f>
        <v>2.725938653542169</v>
      </c>
      <c r="S3747" s="23"/>
    </row>
    <row r="3748" spans="1:19" x14ac:dyDescent="0.25">
      <c r="A3748" s="192" t="s">
        <v>437</v>
      </c>
      <c r="B3748" s="193" t="s">
        <v>438</v>
      </c>
      <c r="C3748" s="192" t="s">
        <v>55</v>
      </c>
      <c r="D3748" s="192" t="s">
        <v>30</v>
      </c>
      <c r="E3748" s="192" t="s">
        <v>62</v>
      </c>
      <c r="F3748" s="194">
        <v>1373.9230991616073</v>
      </c>
      <c r="G3748">
        <v>7</v>
      </c>
      <c r="H3748">
        <v>7</v>
      </c>
      <c r="I3748" s="167">
        <v>1440.8494854999267</v>
      </c>
      <c r="J3748" s="22">
        <v>1.0487118866981413</v>
      </c>
      <c r="K3748" s="22" t="s">
        <v>439</v>
      </c>
      <c r="L3748" s="22" t="s">
        <v>58</v>
      </c>
      <c r="M37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48" s="24" t="str">
        <f>IFERROR(IF(Table1[[#This Row],[Medicare Rate in CR]]&gt;0,"Y","N"),"N")</f>
        <v>N</v>
      </c>
      <c r="O3748" s="166">
        <f>Table1[[#This Row],[Medicare Rate in CR]]*Table1[[#This Row],[SumOfUnits]]*Table1[[#This Row],[Actuarial Factor 06/20/2023]]</f>
        <v>0</v>
      </c>
      <c r="P37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2089.9475061820899</v>
      </c>
      <c r="Q3748" s="166">
        <f>Table1[[#This Row],[Trended Medicare Pricing for all RHCs]]-Table1[[#This Row],[SumOfSFY24 Estimated Payment 5/04/23]]</f>
        <v>649.09802068216322</v>
      </c>
      <c r="R3748" s="24">
        <f>Table1[[#This Row],[SumOfUnits]]*Table1[[#This Row],[Actuarial Factor 06/20/2023]]</f>
        <v>7.3409832068869889</v>
      </c>
      <c r="S3748" s="23"/>
    </row>
    <row r="3749" spans="1:19" x14ac:dyDescent="0.25">
      <c r="A3749" s="192" t="s">
        <v>437</v>
      </c>
      <c r="B3749" s="193" t="s">
        <v>438</v>
      </c>
      <c r="C3749" s="192" t="s">
        <v>55</v>
      </c>
      <c r="D3749" s="192" t="s">
        <v>30</v>
      </c>
      <c r="E3749" s="192" t="s">
        <v>63</v>
      </c>
      <c r="F3749" s="194">
        <v>344.4926279271466</v>
      </c>
      <c r="G3749">
        <v>2</v>
      </c>
      <c r="H3749">
        <v>2</v>
      </c>
      <c r="I3749" s="167">
        <v>345.40396739174111</v>
      </c>
      <c r="J3749" s="22">
        <v>1.0026454541859957</v>
      </c>
      <c r="K3749" s="22" t="s">
        <v>439</v>
      </c>
      <c r="L3749" s="22" t="s">
        <v>58</v>
      </c>
      <c r="M37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49" s="24" t="str">
        <f>IFERROR(IF(Table1[[#This Row],[Medicare Rate in CR]]&gt;0,"Y","N"),"N")</f>
        <v>N</v>
      </c>
      <c r="O3749" s="166">
        <f>Table1[[#This Row],[Medicare Rate in CR]]*Table1[[#This Row],[SumOfUnits]]*Table1[[#This Row],[Actuarial Factor 06/20/2023]]</f>
        <v>0</v>
      </c>
      <c r="P37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501.0073345900542</v>
      </c>
      <c r="Q3749" s="166">
        <f>Table1[[#This Row],[Trended Medicare Pricing for all RHCs]]-Table1[[#This Row],[SumOfSFY24 Estimated Payment 5/04/23]]</f>
        <v>155.60336719831309</v>
      </c>
      <c r="R3749" s="24">
        <f>Table1[[#This Row],[SumOfUnits]]*Table1[[#This Row],[Actuarial Factor 06/20/2023]]</f>
        <v>2.0052909083719914</v>
      </c>
      <c r="S3749" s="23"/>
    </row>
    <row r="3750" spans="1:19" x14ac:dyDescent="0.25">
      <c r="A3750" s="192" t="s">
        <v>437</v>
      </c>
      <c r="B3750" s="193" t="s">
        <v>438</v>
      </c>
      <c r="C3750" s="192" t="s">
        <v>55</v>
      </c>
      <c r="D3750" s="192" t="s">
        <v>30</v>
      </c>
      <c r="E3750" s="192" t="s">
        <v>64</v>
      </c>
      <c r="F3750" s="194">
        <v>797.07044425171057</v>
      </c>
      <c r="G3750">
        <v>4</v>
      </c>
      <c r="H3750">
        <v>4</v>
      </c>
      <c r="I3750" s="167">
        <v>781.44734736202201</v>
      </c>
      <c r="J3750" s="22">
        <v>0.98039935240058296</v>
      </c>
      <c r="K3750" s="22" t="s">
        <v>439</v>
      </c>
      <c r="L3750" s="22" t="s">
        <v>58</v>
      </c>
      <c r="M37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50" s="24" t="str">
        <f>IFERROR(IF(Table1[[#This Row],[Medicare Rate in CR]]&gt;0,"Y","N"),"N")</f>
        <v>N</v>
      </c>
      <c r="O3750" s="166">
        <f>Table1[[#This Row],[Medicare Rate in CR]]*Table1[[#This Row],[SumOfUnits]]*Table1[[#This Row],[Actuarial Factor 06/20/2023]]</f>
        <v>0</v>
      </c>
      <c r="P37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1133.4868431904299</v>
      </c>
      <c r="Q3750" s="166">
        <f>Table1[[#This Row],[Trended Medicare Pricing for all RHCs]]-Table1[[#This Row],[SumOfSFY24 Estimated Payment 5/04/23]]</f>
        <v>352.03949582840789</v>
      </c>
      <c r="R3750" s="24">
        <f>Table1[[#This Row],[SumOfUnits]]*Table1[[#This Row],[Actuarial Factor 06/20/2023]]</f>
        <v>3.9215974096023318</v>
      </c>
      <c r="S3750" s="23"/>
    </row>
    <row r="3751" spans="1:19" x14ac:dyDescent="0.25">
      <c r="A3751" s="192" t="s">
        <v>437</v>
      </c>
      <c r="B3751" s="193" t="s">
        <v>438</v>
      </c>
      <c r="C3751" s="192" t="s">
        <v>55</v>
      </c>
      <c r="D3751" s="192" t="s">
        <v>30</v>
      </c>
      <c r="E3751" s="192" t="s">
        <v>77</v>
      </c>
      <c r="F3751" s="194">
        <v>1195.605666377566</v>
      </c>
      <c r="G3751">
        <v>6</v>
      </c>
      <c r="H3751">
        <v>6</v>
      </c>
      <c r="I3751" s="167">
        <v>1514.4638711988118</v>
      </c>
      <c r="J3751" s="22">
        <v>1.2666917812352958</v>
      </c>
      <c r="K3751" s="22" t="s">
        <v>439</v>
      </c>
      <c r="L3751" s="22" t="s">
        <v>58</v>
      </c>
      <c r="M37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51" s="24" t="str">
        <f>IFERROR(IF(Table1[[#This Row],[Medicare Rate in CR]]&gt;0,"Y","N"),"N")</f>
        <v>N</v>
      </c>
      <c r="O3751" s="166">
        <f>Table1[[#This Row],[Medicare Rate in CR]]*Table1[[#This Row],[SumOfUnits]]*Table1[[#This Row],[Actuarial Factor 06/20/2023]]</f>
        <v>0</v>
      </c>
      <c r="P37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2196.724933913988</v>
      </c>
      <c r="Q3751" s="166">
        <f>Table1[[#This Row],[Trended Medicare Pricing for all RHCs]]-Table1[[#This Row],[SumOfSFY24 Estimated Payment 5/04/23]]</f>
        <v>682.26106271517619</v>
      </c>
      <c r="R3751" s="24">
        <f>Table1[[#This Row],[SumOfUnits]]*Table1[[#This Row],[Actuarial Factor 06/20/2023]]</f>
        <v>7.6001506874117748</v>
      </c>
      <c r="S3751" s="23"/>
    </row>
    <row r="3752" spans="1:19" x14ac:dyDescent="0.25">
      <c r="A3752" s="192" t="s">
        <v>437</v>
      </c>
      <c r="B3752" s="193" t="s">
        <v>438</v>
      </c>
      <c r="C3752" s="192" t="s">
        <v>55</v>
      </c>
      <c r="D3752" s="192" t="s">
        <v>31</v>
      </c>
      <c r="E3752" s="192" t="s">
        <v>69</v>
      </c>
      <c r="F3752" s="194">
        <v>196.52115254890626</v>
      </c>
      <c r="G3752">
        <v>1</v>
      </c>
      <c r="H3752">
        <v>1</v>
      </c>
      <c r="I3752" s="167">
        <v>205.84566485004686</v>
      </c>
      <c r="J3752" s="22">
        <v>1.0474478812087167</v>
      </c>
      <c r="K3752" s="22" t="s">
        <v>439</v>
      </c>
      <c r="L3752" s="22" t="s">
        <v>58</v>
      </c>
      <c r="M37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52" s="24" t="str">
        <f>IFERROR(IF(Table1[[#This Row],[Medicare Rate in CR]]&gt;0,"Y","N"),"N")</f>
        <v>N</v>
      </c>
      <c r="O3752" s="166">
        <f>Table1[[#This Row],[Medicare Rate in CR]]*Table1[[#This Row],[SumOfUnits]]*Table1[[#This Row],[Actuarial Factor 06/20/2023]]</f>
        <v>0</v>
      </c>
      <c r="P37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298.57846932740676</v>
      </c>
      <c r="Q3752" s="166">
        <f>Table1[[#This Row],[Trended Medicare Pricing for all RHCs]]-Table1[[#This Row],[SumOfSFY24 Estimated Payment 5/04/23]]</f>
        <v>92.732804477359906</v>
      </c>
      <c r="R3752" s="24">
        <f>Table1[[#This Row],[SumOfUnits]]*Table1[[#This Row],[Actuarial Factor 06/20/2023]]</f>
        <v>1.0474478812087167</v>
      </c>
      <c r="S3752" s="23"/>
    </row>
    <row r="3753" spans="1:19" x14ac:dyDescent="0.25">
      <c r="A3753" s="192" t="s">
        <v>437</v>
      </c>
      <c r="B3753" s="193" t="s">
        <v>438</v>
      </c>
      <c r="C3753" s="192" t="s">
        <v>83</v>
      </c>
      <c r="D3753" s="192" t="s">
        <v>30</v>
      </c>
      <c r="E3753" s="192" t="s">
        <v>59</v>
      </c>
      <c r="F3753" s="194">
        <v>196.52115254890626</v>
      </c>
      <c r="G3753">
        <v>1</v>
      </c>
      <c r="H3753">
        <v>1</v>
      </c>
      <c r="I3753" s="167">
        <v>179.58452512262656</v>
      </c>
      <c r="J3753" s="22">
        <v>0.91381778904403255</v>
      </c>
      <c r="K3753" s="22" t="s">
        <v>439</v>
      </c>
      <c r="L3753" s="22" t="s">
        <v>58</v>
      </c>
      <c r="M37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53" s="24" t="str">
        <f>IFERROR(IF(Table1[[#This Row],[Medicare Rate in CR]]&gt;0,"Y","N"),"N")</f>
        <v>N</v>
      </c>
      <c r="O3753" s="166">
        <f>Table1[[#This Row],[Medicare Rate in CR]]*Table1[[#This Row],[SumOfUnits]]*Table1[[#This Row],[Actuarial Factor 06/20/2023]]</f>
        <v>0</v>
      </c>
      <c r="P37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184.09294205525779</v>
      </c>
      <c r="Q3753" s="166">
        <f>Table1[[#This Row],[Trended Medicare Pricing for all RHCs]]-Table1[[#This Row],[SumOfSFY24 Estimated Payment 5/04/23]]</f>
        <v>4.5084169326312349</v>
      </c>
      <c r="R3753" s="24">
        <f>Table1[[#This Row],[SumOfUnits]]*Table1[[#This Row],[Actuarial Factor 06/20/2023]]</f>
        <v>0.91381778904403255</v>
      </c>
      <c r="S3753" s="23"/>
    </row>
    <row r="3754" spans="1:19" x14ac:dyDescent="0.25">
      <c r="A3754" s="192" t="s">
        <v>437</v>
      </c>
      <c r="B3754" s="193" t="s">
        <v>438</v>
      </c>
      <c r="C3754" s="192" t="s">
        <v>84</v>
      </c>
      <c r="D3754" s="192" t="s">
        <v>30</v>
      </c>
      <c r="E3754" s="192" t="s">
        <v>59</v>
      </c>
      <c r="F3754" s="194">
        <v>1785.1691240242847</v>
      </c>
      <c r="G3754">
        <v>9</v>
      </c>
      <c r="H3754">
        <v>9</v>
      </c>
      <c r="I3754" s="167">
        <v>1938.6993869451771</v>
      </c>
      <c r="J3754" s="22">
        <v>1.0860032032005971</v>
      </c>
      <c r="K3754" s="22" t="s">
        <v>439</v>
      </c>
      <c r="L3754" s="22" t="s">
        <v>58</v>
      </c>
      <c r="M37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54" s="24" t="str">
        <f>IFERROR(IF(Table1[[#This Row],[Medicare Rate in CR]]&gt;0,"Y","N"),"N")</f>
        <v>N</v>
      </c>
      <c r="O3754" s="166">
        <f>Table1[[#This Row],[Medicare Rate in CR]]*Table1[[#This Row],[SumOfUnits]]*Table1[[#This Row],[Actuarial Factor 06/20/2023]]</f>
        <v>0</v>
      </c>
      <c r="P37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4901.162595907268</v>
      </c>
      <c r="Q3754" s="166">
        <f>Table1[[#This Row],[Trended Medicare Pricing for all RHCs]]-Table1[[#This Row],[SumOfSFY24 Estimated Payment 5/04/23]]</f>
        <v>2962.4632089620909</v>
      </c>
      <c r="R3754" s="24">
        <f>Table1[[#This Row],[SumOfUnits]]*Table1[[#This Row],[Actuarial Factor 06/20/2023]]</f>
        <v>9.774028828805374</v>
      </c>
      <c r="S3754" s="23"/>
    </row>
    <row r="3755" spans="1:19" x14ac:dyDescent="0.25">
      <c r="A3755" s="192" t="s">
        <v>437</v>
      </c>
      <c r="B3755" s="193" t="s">
        <v>438</v>
      </c>
      <c r="C3755" s="192" t="s">
        <v>84</v>
      </c>
      <c r="D3755" s="192" t="s">
        <v>30</v>
      </c>
      <c r="E3755" s="192" t="s">
        <v>60</v>
      </c>
      <c r="F3755" s="194">
        <v>1190.112749349523</v>
      </c>
      <c r="G3755">
        <v>6</v>
      </c>
      <c r="H3755">
        <v>6</v>
      </c>
      <c r="I3755" s="167">
        <v>1145.8407444640811</v>
      </c>
      <c r="J3755" s="22">
        <v>0.96280015913648564</v>
      </c>
      <c r="K3755" s="22" t="s">
        <v>439</v>
      </c>
      <c r="L3755" s="22" t="s">
        <v>58</v>
      </c>
      <c r="M37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55" s="24" t="str">
        <f>IFERROR(IF(Table1[[#This Row],[Medicare Rate in CR]]&gt;0,"Y","N"),"N")</f>
        <v>N</v>
      </c>
      <c r="O3755" s="166">
        <f>Table1[[#This Row],[Medicare Rate in CR]]*Table1[[#This Row],[SumOfUnits]]*Table1[[#This Row],[Actuarial Factor 06/20/2023]]</f>
        <v>0</v>
      </c>
      <c r="P37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2896.7625591933511</v>
      </c>
      <c r="Q3755" s="166">
        <f>Table1[[#This Row],[Trended Medicare Pricing for all RHCs]]-Table1[[#This Row],[SumOfSFY24 Estimated Payment 5/04/23]]</f>
        <v>1750.92181472927</v>
      </c>
      <c r="R3755" s="24">
        <f>Table1[[#This Row],[SumOfUnits]]*Table1[[#This Row],[Actuarial Factor 06/20/2023]]</f>
        <v>5.7768009548189134</v>
      </c>
      <c r="S3755" s="23"/>
    </row>
    <row r="3756" spans="1:19" x14ac:dyDescent="0.25">
      <c r="A3756" s="192" t="s">
        <v>437</v>
      </c>
      <c r="B3756" s="193" t="s">
        <v>438</v>
      </c>
      <c r="C3756" s="192" t="s">
        <v>84</v>
      </c>
      <c r="D3756" s="192" t="s">
        <v>30</v>
      </c>
      <c r="E3756" s="192" t="s">
        <v>62</v>
      </c>
      <c r="F3756" s="194">
        <v>2378.5776235906333</v>
      </c>
      <c r="G3756">
        <v>12</v>
      </c>
      <c r="H3756">
        <v>12</v>
      </c>
      <c r="I3756" s="167">
        <v>2628.2901450885984</v>
      </c>
      <c r="J3756" s="22">
        <v>1.1049839698403479</v>
      </c>
      <c r="K3756" s="22" t="s">
        <v>439</v>
      </c>
      <c r="L3756" s="22" t="s">
        <v>58</v>
      </c>
      <c r="M37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56" s="24" t="str">
        <f>IFERROR(IF(Table1[[#This Row],[Medicare Rate in CR]]&gt;0,"Y","N"),"N")</f>
        <v>N</v>
      </c>
      <c r="O3756" s="166">
        <f>Table1[[#This Row],[Medicare Rate in CR]]*Table1[[#This Row],[SumOfUnits]]*Table1[[#This Row],[Actuarial Factor 06/20/2023]]</f>
        <v>0</v>
      </c>
      <c r="P37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6644.4944672921565</v>
      </c>
      <c r="Q3756" s="166">
        <f>Table1[[#This Row],[Trended Medicare Pricing for all RHCs]]-Table1[[#This Row],[SumOfSFY24 Estimated Payment 5/04/23]]</f>
        <v>4016.2043222035581</v>
      </c>
      <c r="R3756" s="24">
        <f>Table1[[#This Row],[SumOfUnits]]*Table1[[#This Row],[Actuarial Factor 06/20/2023]]</f>
        <v>13.259807638084174</v>
      </c>
      <c r="S3756" s="23"/>
    </row>
    <row r="3757" spans="1:19" x14ac:dyDescent="0.25">
      <c r="A3757" s="192" t="s">
        <v>437</v>
      </c>
      <c r="B3757" s="193" t="s">
        <v>438</v>
      </c>
      <c r="C3757" s="192" t="s">
        <v>84</v>
      </c>
      <c r="D3757" s="192" t="s">
        <v>30</v>
      </c>
      <c r="E3757" s="192" t="s">
        <v>64</v>
      </c>
      <c r="F3757" s="194">
        <v>199.26761106292764</v>
      </c>
      <c r="G3757">
        <v>1</v>
      </c>
      <c r="H3757">
        <v>1</v>
      </c>
      <c r="I3757" s="167">
        <v>204.81531940071835</v>
      </c>
      <c r="J3757" s="22">
        <v>1.0278404920307835</v>
      </c>
      <c r="K3757" s="22" t="s">
        <v>439</v>
      </c>
      <c r="L3757" s="22" t="s">
        <v>58</v>
      </c>
      <c r="M37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57" s="24" t="str">
        <f>IFERROR(IF(Table1[[#This Row],[Medicare Rate in CR]]&gt;0,"Y","N"),"N")</f>
        <v>N</v>
      </c>
      <c r="O3757" s="166">
        <f>Table1[[#This Row],[Medicare Rate in CR]]*Table1[[#This Row],[SumOfUnits]]*Table1[[#This Row],[Actuarial Factor 06/20/2023]]</f>
        <v>0</v>
      </c>
      <c r="P37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517.78691904233199</v>
      </c>
      <c r="Q3757" s="166">
        <f>Table1[[#This Row],[Trended Medicare Pricing for all RHCs]]-Table1[[#This Row],[SumOfSFY24 Estimated Payment 5/04/23]]</f>
        <v>312.97159964161364</v>
      </c>
      <c r="R3757" s="24">
        <f>Table1[[#This Row],[SumOfUnits]]*Table1[[#This Row],[Actuarial Factor 06/20/2023]]</f>
        <v>1.0278404920307835</v>
      </c>
      <c r="S3757" s="23"/>
    </row>
    <row r="3758" spans="1:19" x14ac:dyDescent="0.25">
      <c r="A3758" s="192" t="s">
        <v>437</v>
      </c>
      <c r="B3758" s="193" t="s">
        <v>438</v>
      </c>
      <c r="C3758" s="192" t="s">
        <v>84</v>
      </c>
      <c r="D3758" s="192" t="s">
        <v>31</v>
      </c>
      <c r="E3758" s="192" t="s">
        <v>69</v>
      </c>
      <c r="F3758" s="194">
        <v>398.53522212585528</v>
      </c>
      <c r="G3758">
        <v>2</v>
      </c>
      <c r="H3758">
        <v>2</v>
      </c>
      <c r="I3758" s="167">
        <v>422.05725475733504</v>
      </c>
      <c r="J3758" s="22">
        <v>1.0590212139996289</v>
      </c>
      <c r="K3758" s="22" t="s">
        <v>439</v>
      </c>
      <c r="L3758" s="22" t="s">
        <v>58</v>
      </c>
      <c r="M37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58" s="24" t="str">
        <f>IFERROR(IF(Table1[[#This Row],[Medicare Rate in CR]]&gt;0,"Y","N"),"N")</f>
        <v>N</v>
      </c>
      <c r="O3758" s="166">
        <f>Table1[[#This Row],[Medicare Rate in CR]]*Table1[[#This Row],[SumOfUnits]]*Table1[[#This Row],[Actuarial Factor 06/20/2023]]</f>
        <v>0</v>
      </c>
      <c r="P37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1066.989159989068</v>
      </c>
      <c r="Q3758" s="166">
        <f>Table1[[#This Row],[Trended Medicare Pricing for all RHCs]]-Table1[[#This Row],[SumOfSFY24 Estimated Payment 5/04/23]]</f>
        <v>644.93190523173291</v>
      </c>
      <c r="R3758" s="24">
        <f>Table1[[#This Row],[SumOfUnits]]*Table1[[#This Row],[Actuarial Factor 06/20/2023]]</f>
        <v>2.1180424279992578</v>
      </c>
      <c r="S3758" s="23"/>
    </row>
    <row r="3759" spans="1:19" x14ac:dyDescent="0.25">
      <c r="A3759" s="192" t="s">
        <v>437</v>
      </c>
      <c r="B3759" s="193" t="s">
        <v>438</v>
      </c>
      <c r="C3759" s="192" t="s">
        <v>85</v>
      </c>
      <c r="D3759" s="192" t="s">
        <v>30</v>
      </c>
      <c r="E3759" s="192" t="s">
        <v>59</v>
      </c>
      <c r="F3759" s="194">
        <v>592.30991616074016</v>
      </c>
      <c r="G3759">
        <v>3</v>
      </c>
      <c r="H3759">
        <v>3</v>
      </c>
      <c r="I3759" s="167">
        <v>531.3071097877114</v>
      </c>
      <c r="J3759" s="22">
        <v>0.89700863566755829</v>
      </c>
      <c r="K3759" s="22" t="s">
        <v>439</v>
      </c>
      <c r="L3759" s="22" t="s">
        <v>58</v>
      </c>
      <c r="M37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59" s="24" t="str">
        <f>IFERROR(IF(Table1[[#This Row],[Medicare Rate in CR]]&gt;0,"Y","N"),"N")</f>
        <v>N</v>
      </c>
      <c r="O3759" s="166">
        <f>Table1[[#This Row],[Medicare Rate in CR]]*Table1[[#This Row],[SumOfUnits]]*Table1[[#This Row],[Actuarial Factor 06/20/2023]]</f>
        <v>0</v>
      </c>
      <c r="P37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617.66312386954348</v>
      </c>
      <c r="Q3759" s="166">
        <f>Table1[[#This Row],[Trended Medicare Pricing for all RHCs]]-Table1[[#This Row],[SumOfSFY24 Estimated Payment 5/04/23]]</f>
        <v>86.356014081832086</v>
      </c>
      <c r="R3759" s="24">
        <f>Table1[[#This Row],[SumOfUnits]]*Table1[[#This Row],[Actuarial Factor 06/20/2023]]</f>
        <v>2.691025907002675</v>
      </c>
      <c r="S3759" s="23"/>
    </row>
    <row r="3760" spans="1:19" x14ac:dyDescent="0.25">
      <c r="A3760" s="192" t="s">
        <v>437</v>
      </c>
      <c r="B3760" s="193" t="s">
        <v>438</v>
      </c>
      <c r="C3760" s="192" t="s">
        <v>85</v>
      </c>
      <c r="D3760" s="192" t="s">
        <v>30</v>
      </c>
      <c r="E3760" s="192" t="s">
        <v>62</v>
      </c>
      <c r="F3760" s="194">
        <v>788.83106870964639</v>
      </c>
      <c r="G3760">
        <v>4</v>
      </c>
      <c r="H3760">
        <v>4</v>
      </c>
      <c r="I3760" s="167">
        <v>719.94449701631549</v>
      </c>
      <c r="J3760" s="22">
        <v>0.91267259312438831</v>
      </c>
      <c r="K3760" s="22" t="s">
        <v>439</v>
      </c>
      <c r="L3760" s="22" t="s">
        <v>58</v>
      </c>
      <c r="M37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60" s="24" t="str">
        <f>IFERROR(IF(Table1[[#This Row],[Medicare Rate in CR]]&gt;0,"Y","N"),"N")</f>
        <v>N</v>
      </c>
      <c r="O3760" s="166">
        <f>Table1[[#This Row],[Medicare Rate in CR]]*Table1[[#This Row],[SumOfUnits]]*Table1[[#This Row],[Actuarial Factor 06/20/2023]]</f>
        <v>0</v>
      </c>
      <c r="P37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836.96069344425268</v>
      </c>
      <c r="Q3760" s="166">
        <f>Table1[[#This Row],[Trended Medicare Pricing for all RHCs]]-Table1[[#This Row],[SumOfSFY24 Estimated Payment 5/04/23]]</f>
        <v>117.01619642793719</v>
      </c>
      <c r="R3760" s="24">
        <f>Table1[[#This Row],[SumOfUnits]]*Table1[[#This Row],[Actuarial Factor 06/20/2023]]</f>
        <v>3.6506903724975532</v>
      </c>
      <c r="S3760" s="23"/>
    </row>
    <row r="3761" spans="1:19" x14ac:dyDescent="0.25">
      <c r="A3761" s="192" t="s">
        <v>437</v>
      </c>
      <c r="B3761" s="193" t="s">
        <v>438</v>
      </c>
      <c r="C3761" s="192" t="s">
        <v>85</v>
      </c>
      <c r="D3761" s="192" t="s">
        <v>31</v>
      </c>
      <c r="E3761" s="192" t="s">
        <v>69</v>
      </c>
      <c r="F3761" s="194">
        <v>333.85371494651633</v>
      </c>
      <c r="G3761">
        <v>2</v>
      </c>
      <c r="H3761">
        <v>2</v>
      </c>
      <c r="I3761" s="167">
        <v>334.2248564619141</v>
      </c>
      <c r="J3761" s="22">
        <v>1.0011116890385876</v>
      </c>
      <c r="K3761" s="22" t="s">
        <v>439</v>
      </c>
      <c r="L3761" s="22" t="s">
        <v>58</v>
      </c>
      <c r="M37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61" s="24" t="str">
        <f>IFERROR(IF(Table1[[#This Row],[Medicare Rate in CR]]&gt;0,"Y","N"),"N")</f>
        <v>N</v>
      </c>
      <c r="O3761" s="166">
        <f>Table1[[#This Row],[Medicare Rate in CR]]*Table1[[#This Row],[SumOfUnits]]*Table1[[#This Row],[Actuarial Factor 06/20/2023]]</f>
        <v>0</v>
      </c>
      <c r="P37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388.5481016800245</v>
      </c>
      <c r="Q3761" s="166">
        <f>Table1[[#This Row],[Trended Medicare Pricing for all RHCs]]-Table1[[#This Row],[SumOfSFY24 Estimated Payment 5/04/23]]</f>
        <v>54.323245218110401</v>
      </c>
      <c r="R3761" s="24">
        <f>Table1[[#This Row],[SumOfUnits]]*Table1[[#This Row],[Actuarial Factor 06/20/2023]]</f>
        <v>2.0022233780771752</v>
      </c>
      <c r="S3761" s="23"/>
    </row>
    <row r="3762" spans="1:19" x14ac:dyDescent="0.25">
      <c r="A3762" s="192" t="s">
        <v>440</v>
      </c>
      <c r="B3762" s="193" t="s">
        <v>441</v>
      </c>
      <c r="C3762" s="192" t="s">
        <v>88</v>
      </c>
      <c r="D3762" s="192" t="s">
        <v>31</v>
      </c>
      <c r="E3762" s="192" t="s">
        <v>69</v>
      </c>
      <c r="F3762" s="194">
        <v>328.38007131155439</v>
      </c>
      <c r="G3762">
        <v>2</v>
      </c>
      <c r="H3762">
        <v>2</v>
      </c>
      <c r="I3762" s="167">
        <v>346.85037869273367</v>
      </c>
      <c r="J3762" s="22">
        <v>1.0562467366165329</v>
      </c>
      <c r="K3762" s="22" t="s">
        <v>442</v>
      </c>
      <c r="L3762" s="22" t="s">
        <v>58</v>
      </c>
      <c r="M3762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62" s="24" t="str">
        <f>IFERROR(IF(Table1[[#This Row],[Medicare Rate in CR]]&gt;0,"Y","N"),"N")</f>
        <v>Y</v>
      </c>
      <c r="O3762" s="166">
        <f>Table1[[#This Row],[Medicare Rate in CR]]*Table1[[#This Row],[SumOfUnits]]*Table1[[#This Row],[Actuarial Factor 06/20/2023]]</f>
        <v>336.52021028602741</v>
      </c>
      <c r="P37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336.52021028602741</v>
      </c>
      <c r="Q3762" s="166">
        <f>Table1[[#This Row],[Trended Medicare Pricing for all RHCs]]-Table1[[#This Row],[SumOfSFY24 Estimated Payment 5/04/23]]</f>
        <v>-10.330168406706264</v>
      </c>
      <c r="R3762" s="24">
        <f>Table1[[#This Row],[SumOfUnits]]*Table1[[#This Row],[Actuarial Factor 06/20/2023]]</f>
        <v>2.1124934732330658</v>
      </c>
      <c r="S3762" s="23"/>
    </row>
    <row r="3763" spans="1:19" x14ac:dyDescent="0.25">
      <c r="A3763" s="192" t="s">
        <v>440</v>
      </c>
      <c r="B3763" s="193" t="s">
        <v>441</v>
      </c>
      <c r="C3763" s="192" t="s">
        <v>75</v>
      </c>
      <c r="D3763" s="192" t="s">
        <v>30</v>
      </c>
      <c r="E3763" s="192" t="s">
        <v>59</v>
      </c>
      <c r="F3763" s="194">
        <v>1803.8161318300083</v>
      </c>
      <c r="G3763">
        <v>11</v>
      </c>
      <c r="H3763">
        <v>11</v>
      </c>
      <c r="I3763" s="167">
        <v>1829.7598666754755</v>
      </c>
      <c r="J3763" s="22">
        <v>1.0143826936613249</v>
      </c>
      <c r="K3763" s="22" t="s">
        <v>442</v>
      </c>
      <c r="L3763" s="22" t="s">
        <v>58</v>
      </c>
      <c r="M3763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63" s="24" t="str">
        <f>IFERROR(IF(Table1[[#This Row],[Medicare Rate in CR]]&gt;0,"Y","N"),"N")</f>
        <v>Y</v>
      </c>
      <c r="O3763" s="166">
        <f>Table1[[#This Row],[Medicare Rate in CR]]*Table1[[#This Row],[SumOfUnits]]*Table1[[#This Row],[Actuarial Factor 06/20/2023]]</f>
        <v>1777.5027941027399</v>
      </c>
      <c r="P37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1777.5027941027399</v>
      </c>
      <c r="Q3763" s="166">
        <f>Table1[[#This Row],[Trended Medicare Pricing for all RHCs]]-Table1[[#This Row],[SumOfSFY24 Estimated Payment 5/04/23]]</f>
        <v>-52.257072572735524</v>
      </c>
      <c r="R3763" s="24">
        <f>Table1[[#This Row],[SumOfUnits]]*Table1[[#This Row],[Actuarial Factor 06/20/2023]]</f>
        <v>11.158209630274575</v>
      </c>
      <c r="S3763" s="23"/>
    </row>
    <row r="3764" spans="1:19" x14ac:dyDescent="0.25">
      <c r="A3764" s="192" t="s">
        <v>440</v>
      </c>
      <c r="B3764" s="193" t="s">
        <v>441</v>
      </c>
      <c r="C3764" s="192" t="s">
        <v>75</v>
      </c>
      <c r="D3764" s="192" t="s">
        <v>30</v>
      </c>
      <c r="E3764" s="192" t="s">
        <v>62</v>
      </c>
      <c r="F3764" s="194">
        <v>164.19003565577719</v>
      </c>
      <c r="G3764">
        <v>1</v>
      </c>
      <c r="H3764">
        <v>1</v>
      </c>
      <c r="I3764" s="167">
        <v>168.35482295365725</v>
      </c>
      <c r="J3764" s="22">
        <v>1.0253656519486449</v>
      </c>
      <c r="K3764" s="22" t="s">
        <v>442</v>
      </c>
      <c r="L3764" s="22" t="s">
        <v>58</v>
      </c>
      <c r="M3764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64" s="24" t="str">
        <f>IFERROR(IF(Table1[[#This Row],[Medicare Rate in CR]]&gt;0,"Y","N"),"N")</f>
        <v>Y</v>
      </c>
      <c r="O3764" s="166">
        <f>Table1[[#This Row],[Medicare Rate in CR]]*Table1[[#This Row],[SumOfUnits]]*Table1[[#This Row],[Actuarial Factor 06/20/2023]]</f>
        <v>163.34074835541915</v>
      </c>
      <c r="P37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163.34074835541915</v>
      </c>
      <c r="Q3764" s="166">
        <f>Table1[[#This Row],[Trended Medicare Pricing for all RHCs]]-Table1[[#This Row],[SumOfSFY24 Estimated Payment 5/04/23]]</f>
        <v>-5.0140745982380963</v>
      </c>
      <c r="R3764" s="24">
        <f>Table1[[#This Row],[SumOfUnits]]*Table1[[#This Row],[Actuarial Factor 06/20/2023]]</f>
        <v>1.0253656519486449</v>
      </c>
      <c r="S3764" s="23"/>
    </row>
    <row r="3765" spans="1:19" x14ac:dyDescent="0.25">
      <c r="A3765" s="192" t="s">
        <v>440</v>
      </c>
      <c r="B3765" s="193" t="s">
        <v>441</v>
      </c>
      <c r="C3765" s="192" t="s">
        <v>75</v>
      </c>
      <c r="D3765" s="192" t="s">
        <v>30</v>
      </c>
      <c r="E3765" s="192" t="s">
        <v>63</v>
      </c>
      <c r="F3765" s="194">
        <v>1067.6110629276286</v>
      </c>
      <c r="G3765">
        <v>9</v>
      </c>
      <c r="H3765">
        <v>9</v>
      </c>
      <c r="I3765" s="167">
        <v>1061.4174801657359</v>
      </c>
      <c r="J3765" s="22">
        <v>0.99419865250842532</v>
      </c>
      <c r="K3765" s="22" t="s">
        <v>442</v>
      </c>
      <c r="L3765" s="22" t="s">
        <v>58</v>
      </c>
      <c r="M3765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65" s="24" t="str">
        <f>IFERROR(IF(Table1[[#This Row],[Medicare Rate in CR]]&gt;0,"Y","N"),"N")</f>
        <v>Y</v>
      </c>
      <c r="O3765" s="166">
        <f>Table1[[#This Row],[Medicare Rate in CR]]*Table1[[#This Row],[SumOfUnits]]*Table1[[#This Row],[Actuarial Factor 06/20/2023]]</f>
        <v>1425.3826081013294</v>
      </c>
      <c r="P37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1425.3826081013294</v>
      </c>
      <c r="Q3765" s="166">
        <f>Table1[[#This Row],[Trended Medicare Pricing for all RHCs]]-Table1[[#This Row],[SumOfSFY24 Estimated Payment 5/04/23]]</f>
        <v>363.9651279355935</v>
      </c>
      <c r="R3765" s="24">
        <f>Table1[[#This Row],[SumOfUnits]]*Table1[[#This Row],[Actuarial Factor 06/20/2023]]</f>
        <v>8.9477878725758284</v>
      </c>
      <c r="S3765" s="23"/>
    </row>
    <row r="3766" spans="1:19" x14ac:dyDescent="0.25">
      <c r="A3766" s="192" t="s">
        <v>440</v>
      </c>
      <c r="B3766" s="193" t="s">
        <v>441</v>
      </c>
      <c r="C3766" s="192" t="s">
        <v>75</v>
      </c>
      <c r="D3766" s="192" t="s">
        <v>30</v>
      </c>
      <c r="E3766" s="192" t="s">
        <v>64</v>
      </c>
      <c r="F3766" s="194">
        <v>542.73</v>
      </c>
      <c r="G3766">
        <v>4</v>
      </c>
      <c r="H3766">
        <v>4</v>
      </c>
      <c r="I3766" s="167">
        <v>559.35085619281813</v>
      </c>
      <c r="J3766" s="22">
        <v>1.0306245392604392</v>
      </c>
      <c r="K3766" s="22" t="s">
        <v>442</v>
      </c>
      <c r="L3766" s="22" t="s">
        <v>58</v>
      </c>
      <c r="M3766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66" s="24" t="str">
        <f>IFERROR(IF(Table1[[#This Row],[Medicare Rate in CR]]&gt;0,"Y","N"),"N")</f>
        <v>Y</v>
      </c>
      <c r="O3766" s="166">
        <f>Table1[[#This Row],[Medicare Rate in CR]]*Table1[[#This Row],[SumOfUnits]]*Table1[[#This Row],[Actuarial Factor 06/20/2023]]</f>
        <v>656.7139564167519</v>
      </c>
      <c r="P37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656.7139564167519</v>
      </c>
      <c r="Q3766" s="166">
        <f>Table1[[#This Row],[Trended Medicare Pricing for all RHCs]]-Table1[[#This Row],[SumOfSFY24 Estimated Payment 5/04/23]]</f>
        <v>97.36310022393377</v>
      </c>
      <c r="R3766" s="24">
        <f>Table1[[#This Row],[SumOfUnits]]*Table1[[#This Row],[Actuarial Factor 06/20/2023]]</f>
        <v>4.1224981570417567</v>
      </c>
      <c r="S3766" s="23"/>
    </row>
    <row r="3767" spans="1:19" x14ac:dyDescent="0.25">
      <c r="A3767" s="192" t="s">
        <v>440</v>
      </c>
      <c r="B3767" s="193" t="s">
        <v>441</v>
      </c>
      <c r="C3767" s="192" t="s">
        <v>75</v>
      </c>
      <c r="D3767" s="192" t="s">
        <v>30</v>
      </c>
      <c r="E3767" s="192" t="s">
        <v>77</v>
      </c>
      <c r="F3767" s="194">
        <v>1308.9717644791363</v>
      </c>
      <c r="G3767">
        <v>8</v>
      </c>
      <c r="H3767">
        <v>8</v>
      </c>
      <c r="I3767" s="167">
        <v>1706.4029604136658</v>
      </c>
      <c r="J3767" s="22">
        <v>1.3036209081963466</v>
      </c>
      <c r="K3767" s="22" t="s">
        <v>442</v>
      </c>
      <c r="L3767" s="22" t="s">
        <v>58</v>
      </c>
      <c r="M3767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67" s="24" t="str">
        <f>IFERROR(IF(Table1[[#This Row],[Medicare Rate in CR]]&gt;0,"Y","N"),"N")</f>
        <v>Y</v>
      </c>
      <c r="O3767" s="166">
        <f>Table1[[#This Row],[Medicare Rate in CR]]*Table1[[#This Row],[SumOfUnits]]*Table1[[#This Row],[Actuarial Factor 06/20/2023]]</f>
        <v>1661.3344854054242</v>
      </c>
      <c r="P37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1661.3344854054242</v>
      </c>
      <c r="Q3767" s="166">
        <f>Table1[[#This Row],[Trended Medicare Pricing for all RHCs]]-Table1[[#This Row],[SumOfSFY24 Estimated Payment 5/04/23]]</f>
        <v>-45.068475008241649</v>
      </c>
      <c r="R3767" s="24">
        <f>Table1[[#This Row],[SumOfUnits]]*Table1[[#This Row],[Actuarial Factor 06/20/2023]]</f>
        <v>10.428967265570773</v>
      </c>
      <c r="S3767" s="23"/>
    </row>
    <row r="3768" spans="1:19" x14ac:dyDescent="0.25">
      <c r="A3768" s="192" t="s">
        <v>440</v>
      </c>
      <c r="B3768" s="193" t="s">
        <v>441</v>
      </c>
      <c r="C3768" s="192" t="s">
        <v>75</v>
      </c>
      <c r="D3768" s="192" t="s">
        <v>31</v>
      </c>
      <c r="E3768" s="192" t="s">
        <v>67</v>
      </c>
      <c r="F3768" s="194">
        <v>164.19003565577719</v>
      </c>
      <c r="G3768">
        <v>1</v>
      </c>
      <c r="H3768">
        <v>1</v>
      </c>
      <c r="I3768" s="167">
        <v>197.47817404580732</v>
      </c>
      <c r="J3768" s="22">
        <v>1.2027415260437508</v>
      </c>
      <c r="K3768" s="22" t="s">
        <v>442</v>
      </c>
      <c r="L3768" s="22" t="s">
        <v>58</v>
      </c>
      <c r="M3768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68" s="24" t="str">
        <f>IFERROR(IF(Table1[[#This Row],[Medicare Rate in CR]]&gt;0,"Y","N"),"N")</f>
        <v>Y</v>
      </c>
      <c r="O3768" s="166">
        <f>Table1[[#This Row],[Medicare Rate in CR]]*Table1[[#This Row],[SumOfUnits]]*Table1[[#This Row],[Actuarial Factor 06/20/2023]]</f>
        <v>191.59672509876953</v>
      </c>
      <c r="P37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191.59672509876953</v>
      </c>
      <c r="Q3768" s="166">
        <f>Table1[[#This Row],[Trended Medicare Pricing for all RHCs]]-Table1[[#This Row],[SumOfSFY24 Estimated Payment 5/04/23]]</f>
        <v>-5.8814489470377964</v>
      </c>
      <c r="R3768" s="24">
        <f>Table1[[#This Row],[SumOfUnits]]*Table1[[#This Row],[Actuarial Factor 06/20/2023]]</f>
        <v>1.2027415260437508</v>
      </c>
      <c r="S3768" s="23"/>
    </row>
    <row r="3769" spans="1:19" x14ac:dyDescent="0.25">
      <c r="A3769" s="192" t="s">
        <v>440</v>
      </c>
      <c r="B3769" s="193" t="s">
        <v>441</v>
      </c>
      <c r="C3769" s="192" t="s">
        <v>75</v>
      </c>
      <c r="D3769" s="192" t="s">
        <v>31</v>
      </c>
      <c r="E3769" s="192" t="s">
        <v>69</v>
      </c>
      <c r="F3769" s="194">
        <v>6078.2284668015791</v>
      </c>
      <c r="G3769">
        <v>37</v>
      </c>
      <c r="H3769">
        <v>37</v>
      </c>
      <c r="I3769" s="167">
        <v>6776.8770660054934</v>
      </c>
      <c r="J3769" s="22">
        <v>1.1149428000312647</v>
      </c>
      <c r="K3769" s="22" t="s">
        <v>442</v>
      </c>
      <c r="L3769" s="22" t="s">
        <v>58</v>
      </c>
      <c r="M3769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69" s="24" t="str">
        <f>IFERROR(IF(Table1[[#This Row],[Medicare Rate in CR]]&gt;0,"Y","N"),"N")</f>
        <v>Y</v>
      </c>
      <c r="O3769" s="166">
        <f>Table1[[#This Row],[Medicare Rate in CR]]*Table1[[#This Row],[SumOfUnits]]*Table1[[#This Row],[Actuarial Factor 06/20/2023]]</f>
        <v>6571.5843576642774</v>
      </c>
      <c r="P37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6571.5843576642774</v>
      </c>
      <c r="Q3769" s="166">
        <f>Table1[[#This Row],[Trended Medicare Pricing for all RHCs]]-Table1[[#This Row],[SumOfSFY24 Estimated Payment 5/04/23]]</f>
        <v>-205.29270834121598</v>
      </c>
      <c r="R3769" s="24">
        <f>Table1[[#This Row],[SumOfUnits]]*Table1[[#This Row],[Actuarial Factor 06/20/2023]]</f>
        <v>41.252883601156796</v>
      </c>
      <c r="S3769" s="23"/>
    </row>
    <row r="3770" spans="1:19" x14ac:dyDescent="0.25">
      <c r="A3770" s="192" t="s">
        <v>440</v>
      </c>
      <c r="B3770" s="193" t="s">
        <v>441</v>
      </c>
      <c r="C3770" s="192" t="s">
        <v>95</v>
      </c>
      <c r="D3770" s="192" t="s">
        <v>30</v>
      </c>
      <c r="E3770" s="192" t="s">
        <v>59</v>
      </c>
      <c r="F3770" s="194">
        <v>5673.2967138864778</v>
      </c>
      <c r="G3770">
        <v>37</v>
      </c>
      <c r="H3770">
        <v>37</v>
      </c>
      <c r="I3770" s="167">
        <v>5828.7893411143832</v>
      </c>
      <c r="J3770" s="22">
        <v>1.0274078080293787</v>
      </c>
      <c r="K3770" s="22" t="s">
        <v>442</v>
      </c>
      <c r="L3770" s="22" t="s">
        <v>58</v>
      </c>
      <c r="M3770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70" s="24" t="str">
        <f>IFERROR(IF(Table1[[#This Row],[Medicare Rate in CR]]&gt;0,"Y","N"),"N")</f>
        <v>Y</v>
      </c>
      <c r="O3770" s="166">
        <f>Table1[[#This Row],[Medicare Rate in CR]]*Table1[[#This Row],[SumOfUnits]]*Table1[[#This Row],[Actuarial Factor 06/20/2023]]</f>
        <v>6055.644361305961</v>
      </c>
      <c r="P37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6055.644361305961</v>
      </c>
      <c r="Q3770" s="166">
        <f>Table1[[#This Row],[Trended Medicare Pricing for all RHCs]]-Table1[[#This Row],[SumOfSFY24 Estimated Payment 5/04/23]]</f>
        <v>226.85502019157775</v>
      </c>
      <c r="R3770" s="24">
        <f>Table1[[#This Row],[SumOfUnits]]*Table1[[#This Row],[Actuarial Factor 06/20/2023]]</f>
        <v>38.014088897087014</v>
      </c>
      <c r="S3770" s="23"/>
    </row>
    <row r="3771" spans="1:19" x14ac:dyDescent="0.25">
      <c r="A3771" s="192" t="s">
        <v>440</v>
      </c>
      <c r="B3771" s="193" t="s">
        <v>441</v>
      </c>
      <c r="C3771" s="192" t="s">
        <v>95</v>
      </c>
      <c r="D3771" s="192" t="s">
        <v>30</v>
      </c>
      <c r="E3771" s="192" t="s">
        <v>60</v>
      </c>
      <c r="F3771" s="194">
        <v>5688.9627560952094</v>
      </c>
      <c r="G3771">
        <v>35</v>
      </c>
      <c r="H3771">
        <v>35</v>
      </c>
      <c r="I3771" s="167">
        <v>5303.0321028176277</v>
      </c>
      <c r="J3771" s="22">
        <v>0.93216150820040233</v>
      </c>
      <c r="K3771" s="22" t="s">
        <v>442</v>
      </c>
      <c r="L3771" s="22" t="s">
        <v>58</v>
      </c>
      <c r="M3771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71" s="24" t="str">
        <f>IFERROR(IF(Table1[[#This Row],[Medicare Rate in CR]]&gt;0,"Y","N"),"N")</f>
        <v>Y</v>
      </c>
      <c r="O3771" s="166">
        <f>Table1[[#This Row],[Medicare Rate in CR]]*Table1[[#This Row],[SumOfUnits]]*Table1[[#This Row],[Actuarial Factor 06/20/2023]]</f>
        <v>5197.2664889713433</v>
      </c>
      <c r="P37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5197.2664889713433</v>
      </c>
      <c r="Q3771" s="166">
        <f>Table1[[#This Row],[Trended Medicare Pricing for all RHCs]]-Table1[[#This Row],[SumOfSFY24 Estimated Payment 5/04/23]]</f>
        <v>-105.7656138462844</v>
      </c>
      <c r="R3771" s="24">
        <f>Table1[[#This Row],[SumOfUnits]]*Table1[[#This Row],[Actuarial Factor 06/20/2023]]</f>
        <v>32.625652787014083</v>
      </c>
      <c r="S3771" s="23"/>
    </row>
    <row r="3772" spans="1:19" x14ac:dyDescent="0.25">
      <c r="A3772" s="192" t="s">
        <v>440</v>
      </c>
      <c r="B3772" s="193" t="s">
        <v>441</v>
      </c>
      <c r="C3772" s="192" t="s">
        <v>95</v>
      </c>
      <c r="D3772" s="192" t="s">
        <v>30</v>
      </c>
      <c r="E3772" s="192" t="s">
        <v>61</v>
      </c>
      <c r="F3772" s="194">
        <v>827.14014262310866</v>
      </c>
      <c r="G3772">
        <v>5</v>
      </c>
      <c r="H3772">
        <v>5</v>
      </c>
      <c r="I3772" s="167">
        <v>771.02820284065285</v>
      </c>
      <c r="J3772" s="22">
        <v>0.93216150820040233</v>
      </c>
      <c r="K3772" s="22" t="s">
        <v>442</v>
      </c>
      <c r="L3772" s="22" t="s">
        <v>58</v>
      </c>
      <c r="M3772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72" s="24" t="str">
        <f>IFERROR(IF(Table1[[#This Row],[Medicare Rate in CR]]&gt;0,"Y","N"),"N")</f>
        <v>Y</v>
      </c>
      <c r="O3772" s="166">
        <f>Table1[[#This Row],[Medicare Rate in CR]]*Table1[[#This Row],[SumOfUnits]]*Table1[[#This Row],[Actuarial Factor 06/20/2023]]</f>
        <v>742.46664128162047</v>
      </c>
      <c r="P37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742.46664128162047</v>
      </c>
      <c r="Q3772" s="166">
        <f>Table1[[#This Row],[Trended Medicare Pricing for all RHCs]]-Table1[[#This Row],[SumOfSFY24 Estimated Payment 5/04/23]]</f>
        <v>-28.561561559032384</v>
      </c>
      <c r="R3772" s="24">
        <f>Table1[[#This Row],[SumOfUnits]]*Table1[[#This Row],[Actuarial Factor 06/20/2023]]</f>
        <v>4.6608075410020113</v>
      </c>
      <c r="S3772" s="23"/>
    </row>
    <row r="3773" spans="1:19" x14ac:dyDescent="0.25">
      <c r="A3773" s="192" t="s">
        <v>440</v>
      </c>
      <c r="B3773" s="193" t="s">
        <v>441</v>
      </c>
      <c r="C3773" s="192" t="s">
        <v>95</v>
      </c>
      <c r="D3773" s="192" t="s">
        <v>30</v>
      </c>
      <c r="E3773" s="192" t="s">
        <v>62</v>
      </c>
      <c r="F3773" s="194">
        <v>23512.155798400381</v>
      </c>
      <c r="G3773">
        <v>154</v>
      </c>
      <c r="H3773">
        <v>154</v>
      </c>
      <c r="I3773" s="167">
        <v>25254.792552575964</v>
      </c>
      <c r="J3773" s="22">
        <v>1.0741164174445519</v>
      </c>
      <c r="K3773" s="22" t="s">
        <v>442</v>
      </c>
      <c r="L3773" s="22" t="s">
        <v>58</v>
      </c>
      <c r="M3773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73" s="24" t="str">
        <f>IFERROR(IF(Table1[[#This Row],[Medicare Rate in CR]]&gt;0,"Y","N"),"N")</f>
        <v>Y</v>
      </c>
      <c r="O3773" s="166">
        <f>Table1[[#This Row],[Medicare Rate in CR]]*Table1[[#This Row],[SumOfUnits]]*Table1[[#This Row],[Actuarial Factor 06/20/2023]]</f>
        <v>26350.438776033236</v>
      </c>
      <c r="P37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26350.438776033236</v>
      </c>
      <c r="Q3773" s="166">
        <f>Table1[[#This Row],[Trended Medicare Pricing for all RHCs]]-Table1[[#This Row],[SumOfSFY24 Estimated Payment 5/04/23]]</f>
        <v>1095.6462234572718</v>
      </c>
      <c r="R3773" s="24">
        <f>Table1[[#This Row],[SumOfUnits]]*Table1[[#This Row],[Actuarial Factor 06/20/2023]]</f>
        <v>165.41392828646099</v>
      </c>
      <c r="S3773" s="23"/>
    </row>
    <row r="3774" spans="1:19" x14ac:dyDescent="0.25">
      <c r="A3774" s="192" t="s">
        <v>440</v>
      </c>
      <c r="B3774" s="193" t="s">
        <v>441</v>
      </c>
      <c r="C3774" s="192" t="s">
        <v>95</v>
      </c>
      <c r="D3774" s="192" t="s">
        <v>30</v>
      </c>
      <c r="E3774" s="192" t="s">
        <v>63</v>
      </c>
      <c r="F3774" s="194">
        <v>6235.5015476534636</v>
      </c>
      <c r="G3774">
        <v>39</v>
      </c>
      <c r="H3774">
        <v>39</v>
      </c>
      <c r="I3774" s="167">
        <v>6304.1954642702285</v>
      </c>
      <c r="J3774" s="22">
        <v>1.0110165824018784</v>
      </c>
      <c r="K3774" s="22" t="s">
        <v>442</v>
      </c>
      <c r="L3774" s="22" t="s">
        <v>58</v>
      </c>
      <c r="M3774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74" s="24" t="str">
        <f>IFERROR(IF(Table1[[#This Row],[Medicare Rate in CR]]&gt;0,"Y","N"),"N")</f>
        <v>Y</v>
      </c>
      <c r="O3774" s="166">
        <f>Table1[[#This Row],[Medicare Rate in CR]]*Table1[[#This Row],[SumOfUnits]]*Table1[[#This Row],[Actuarial Factor 06/20/2023]]</f>
        <v>6281.1427214881505</v>
      </c>
      <c r="P37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6281.1427214881505</v>
      </c>
      <c r="Q3774" s="166">
        <f>Table1[[#This Row],[Trended Medicare Pricing for all RHCs]]-Table1[[#This Row],[SumOfSFY24 Estimated Payment 5/04/23]]</f>
        <v>-23.052742782077985</v>
      </c>
      <c r="R3774" s="24">
        <f>Table1[[#This Row],[SumOfUnits]]*Table1[[#This Row],[Actuarial Factor 06/20/2023]]</f>
        <v>39.429646713673257</v>
      </c>
      <c r="S3774" s="23"/>
    </row>
    <row r="3775" spans="1:19" x14ac:dyDescent="0.25">
      <c r="A3775" s="192" t="s">
        <v>440</v>
      </c>
      <c r="B3775" s="193" t="s">
        <v>441</v>
      </c>
      <c r="C3775" s="192" t="s">
        <v>95</v>
      </c>
      <c r="D3775" s="192" t="s">
        <v>30</v>
      </c>
      <c r="E3775" s="192" t="s">
        <v>64</v>
      </c>
      <c r="F3775" s="194">
        <v>32073.279336995376</v>
      </c>
      <c r="G3775">
        <v>201</v>
      </c>
      <c r="H3775">
        <v>201</v>
      </c>
      <c r="I3775" s="167">
        <v>32805.495758747551</v>
      </c>
      <c r="J3775" s="22">
        <v>1.0228294841340901</v>
      </c>
      <c r="K3775" s="22" t="s">
        <v>442</v>
      </c>
      <c r="L3775" s="22" t="s">
        <v>58</v>
      </c>
      <c r="M3775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75" s="24" t="str">
        <f>IFERROR(IF(Table1[[#This Row],[Medicare Rate in CR]]&gt;0,"Y","N"),"N")</f>
        <v>Y</v>
      </c>
      <c r="O3775" s="166">
        <f>Table1[[#This Row],[Medicare Rate in CR]]*Table1[[#This Row],[SumOfUnits]]*Table1[[#This Row],[Actuarial Factor 06/20/2023]]</f>
        <v>32750.284101334677</v>
      </c>
      <c r="P37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32750.284101334677</v>
      </c>
      <c r="Q3775" s="166">
        <f>Table1[[#This Row],[Trended Medicare Pricing for all RHCs]]-Table1[[#This Row],[SumOfSFY24 Estimated Payment 5/04/23]]</f>
        <v>-55.211657412874047</v>
      </c>
      <c r="R3775" s="24">
        <f>Table1[[#This Row],[SumOfUnits]]*Table1[[#This Row],[Actuarial Factor 06/20/2023]]</f>
        <v>205.58872631095213</v>
      </c>
      <c r="S3775" s="23"/>
    </row>
    <row r="3776" spans="1:19" x14ac:dyDescent="0.25">
      <c r="A3776" s="192" t="s">
        <v>440</v>
      </c>
      <c r="B3776" s="193" t="s">
        <v>441</v>
      </c>
      <c r="C3776" s="192" t="s">
        <v>95</v>
      </c>
      <c r="D3776" s="192" t="s">
        <v>30</v>
      </c>
      <c r="E3776" s="192" t="s">
        <v>77</v>
      </c>
      <c r="F3776" s="194">
        <v>3951.4554880986789</v>
      </c>
      <c r="G3776">
        <v>25</v>
      </c>
      <c r="H3776">
        <v>25</v>
      </c>
      <c r="I3776" s="167">
        <v>5104.3963551934694</v>
      </c>
      <c r="J3776" s="22">
        <v>1.291776250692261</v>
      </c>
      <c r="K3776" s="22" t="s">
        <v>442</v>
      </c>
      <c r="L3776" s="22" t="s">
        <v>58</v>
      </c>
      <c r="M3776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76" s="24" t="str">
        <f>IFERROR(IF(Table1[[#This Row],[Medicare Rate in CR]]&gt;0,"Y","N"),"N")</f>
        <v>Y</v>
      </c>
      <c r="O3776" s="166">
        <f>Table1[[#This Row],[Medicare Rate in CR]]*Table1[[#This Row],[SumOfUnits]]*Table1[[#This Row],[Actuarial Factor 06/20/2023]]</f>
        <v>5144.4989183819298</v>
      </c>
      <c r="P37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5144.4989183819298</v>
      </c>
      <c r="Q3776" s="166">
        <f>Table1[[#This Row],[Trended Medicare Pricing for all RHCs]]-Table1[[#This Row],[SumOfSFY24 Estimated Payment 5/04/23]]</f>
        <v>40.102563188460408</v>
      </c>
      <c r="R3776" s="24">
        <f>Table1[[#This Row],[SumOfUnits]]*Table1[[#This Row],[Actuarial Factor 06/20/2023]]</f>
        <v>32.294406267306528</v>
      </c>
      <c r="S3776" s="23"/>
    </row>
    <row r="3777" spans="1:19" x14ac:dyDescent="0.25">
      <c r="A3777" s="192" t="s">
        <v>440</v>
      </c>
      <c r="B3777" s="193" t="s">
        <v>441</v>
      </c>
      <c r="C3777" s="192" t="s">
        <v>95</v>
      </c>
      <c r="D3777" s="192" t="s">
        <v>32</v>
      </c>
      <c r="E3777" s="192" t="s">
        <v>65</v>
      </c>
      <c r="F3777" s="194">
        <v>490.29584658379105</v>
      </c>
      <c r="G3777">
        <v>3</v>
      </c>
      <c r="H3777">
        <v>3</v>
      </c>
      <c r="I3777" s="167">
        <v>733.07945744166125</v>
      </c>
      <c r="J3777" s="22">
        <v>1.4951777840858758</v>
      </c>
      <c r="K3777" s="22" t="s">
        <v>442</v>
      </c>
      <c r="L3777" s="22" t="s">
        <v>58</v>
      </c>
      <c r="M3777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77" s="24" t="str">
        <f>IFERROR(IF(Table1[[#This Row],[Medicare Rate in CR]]&gt;0,"Y","N"),"N")</f>
        <v>Y</v>
      </c>
      <c r="O3777" s="166">
        <f>Table1[[#This Row],[Medicare Rate in CR]]*Table1[[#This Row],[SumOfUnits]]*Table1[[#This Row],[Actuarial Factor 06/20/2023]]</f>
        <v>714.54546301464006</v>
      </c>
      <c r="P37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714.54546301464006</v>
      </c>
      <c r="Q3777" s="166">
        <f>Table1[[#This Row],[Trended Medicare Pricing for all RHCs]]-Table1[[#This Row],[SumOfSFY24 Estimated Payment 5/04/23]]</f>
        <v>-18.533994427021184</v>
      </c>
      <c r="R3777" s="24">
        <f>Table1[[#This Row],[SumOfUnits]]*Table1[[#This Row],[Actuarial Factor 06/20/2023]]</f>
        <v>4.4855333522576277</v>
      </c>
      <c r="S3777" s="23"/>
    </row>
    <row r="3778" spans="1:19" x14ac:dyDescent="0.25">
      <c r="A3778" s="192" t="s">
        <v>440</v>
      </c>
      <c r="B3778" s="193" t="s">
        <v>441</v>
      </c>
      <c r="C3778" s="192" t="s">
        <v>95</v>
      </c>
      <c r="D3778" s="192" t="s">
        <v>32</v>
      </c>
      <c r="E3778" s="192" t="s">
        <v>66</v>
      </c>
      <c r="F3778" s="194">
        <v>3830.4230509781241</v>
      </c>
      <c r="G3778">
        <v>27</v>
      </c>
      <c r="H3778">
        <v>27</v>
      </c>
      <c r="I3778" s="167">
        <v>4476.2578980942435</v>
      </c>
      <c r="J3778" s="22">
        <v>1.1686066626377474</v>
      </c>
      <c r="K3778" s="22" t="s">
        <v>442</v>
      </c>
      <c r="L3778" s="22" t="s">
        <v>58</v>
      </c>
      <c r="M3778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78" s="24" t="str">
        <f>IFERROR(IF(Table1[[#This Row],[Medicare Rate in CR]]&gt;0,"Y","N"),"N")</f>
        <v>Y</v>
      </c>
      <c r="O3778" s="166">
        <f>Table1[[#This Row],[Medicare Rate in CR]]*Table1[[#This Row],[SumOfUnits]]*Table1[[#This Row],[Actuarial Factor 06/20/2023]]</f>
        <v>5026.2941166712153</v>
      </c>
      <c r="P37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5026.2941166712153</v>
      </c>
      <c r="Q3778" s="166">
        <f>Table1[[#This Row],[Trended Medicare Pricing for all RHCs]]-Table1[[#This Row],[SumOfSFY24 Estimated Payment 5/04/23]]</f>
        <v>550.03621857697181</v>
      </c>
      <c r="R3778" s="24">
        <f>Table1[[#This Row],[SumOfUnits]]*Table1[[#This Row],[Actuarial Factor 06/20/2023]]</f>
        <v>31.552379891219179</v>
      </c>
      <c r="S3778" s="23"/>
    </row>
    <row r="3779" spans="1:19" x14ac:dyDescent="0.25">
      <c r="A3779" s="192" t="s">
        <v>440</v>
      </c>
      <c r="B3779" s="193" t="s">
        <v>441</v>
      </c>
      <c r="C3779" s="192" t="s">
        <v>95</v>
      </c>
      <c r="D3779" s="192" t="s">
        <v>31</v>
      </c>
      <c r="E3779" s="192" t="s">
        <v>67</v>
      </c>
      <c r="F3779" s="194">
        <v>654.48588223956824</v>
      </c>
      <c r="G3779">
        <v>4</v>
      </c>
      <c r="H3779">
        <v>4</v>
      </c>
      <c r="I3779" s="167">
        <v>727.55765146401404</v>
      </c>
      <c r="J3779" s="22">
        <v>1.1116475866131801</v>
      </c>
      <c r="K3779" s="22" t="s">
        <v>442</v>
      </c>
      <c r="L3779" s="22" t="s">
        <v>58</v>
      </c>
      <c r="M3779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79" s="24" t="str">
        <f>IFERROR(IF(Table1[[#This Row],[Medicare Rate in CR]]&gt;0,"Y","N"),"N")</f>
        <v>Y</v>
      </c>
      <c r="O3779" s="166">
        <f>Table1[[#This Row],[Medicare Rate in CR]]*Table1[[#This Row],[SumOfUnits]]*Table1[[#This Row],[Actuarial Factor 06/20/2023]]</f>
        <v>708.34184218991845</v>
      </c>
      <c r="P37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708.34184218991845</v>
      </c>
      <c r="Q3779" s="166">
        <f>Table1[[#This Row],[Trended Medicare Pricing for all RHCs]]-Table1[[#This Row],[SumOfSFY24 Estimated Payment 5/04/23]]</f>
        <v>-19.215809274095591</v>
      </c>
      <c r="R3779" s="24">
        <f>Table1[[#This Row],[SumOfUnits]]*Table1[[#This Row],[Actuarial Factor 06/20/2023]]</f>
        <v>4.4465903464527203</v>
      </c>
      <c r="S3779" s="23"/>
    </row>
    <row r="3780" spans="1:19" x14ac:dyDescent="0.25">
      <c r="A3780" s="192" t="s">
        <v>440</v>
      </c>
      <c r="B3780" s="193" t="s">
        <v>441</v>
      </c>
      <c r="C3780" s="192" t="s">
        <v>95</v>
      </c>
      <c r="D3780" s="192" t="s">
        <v>31</v>
      </c>
      <c r="E3780" s="192" t="s">
        <v>82</v>
      </c>
      <c r="F3780" s="194">
        <v>1147.0559892068998</v>
      </c>
      <c r="G3780">
        <v>7</v>
      </c>
      <c r="H3780">
        <v>7</v>
      </c>
      <c r="I3780" s="167">
        <v>1243.569461245587</v>
      </c>
      <c r="J3780" s="22">
        <v>1.084140157888386</v>
      </c>
      <c r="K3780" s="22" t="s">
        <v>442</v>
      </c>
      <c r="L3780" s="22" t="s">
        <v>58</v>
      </c>
      <c r="M3780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80" s="24" t="str">
        <f>IFERROR(IF(Table1[[#This Row],[Medicare Rate in CR]]&gt;0,"Y","N"),"N")</f>
        <v>Y</v>
      </c>
      <c r="O3780" s="166">
        <f>Table1[[#This Row],[Medicare Rate in CR]]*Table1[[#This Row],[SumOfUnits]]*Table1[[#This Row],[Actuarial Factor 06/20/2023]]</f>
        <v>1208.9246900613393</v>
      </c>
      <c r="P37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1208.9246900613393</v>
      </c>
      <c r="Q3780" s="166">
        <f>Table1[[#This Row],[Trended Medicare Pricing for all RHCs]]-Table1[[#This Row],[SumOfSFY24 Estimated Payment 5/04/23]]</f>
        <v>-34.644771184247702</v>
      </c>
      <c r="R3780" s="24">
        <f>Table1[[#This Row],[SumOfUnits]]*Table1[[#This Row],[Actuarial Factor 06/20/2023]]</f>
        <v>7.5889811052187017</v>
      </c>
      <c r="S3780" s="23"/>
    </row>
    <row r="3781" spans="1:19" x14ac:dyDescent="0.25">
      <c r="A3781" s="192" t="s">
        <v>440</v>
      </c>
      <c r="B3781" s="193" t="s">
        <v>441</v>
      </c>
      <c r="C3781" s="192" t="s">
        <v>95</v>
      </c>
      <c r="D3781" s="192" t="s">
        <v>31</v>
      </c>
      <c r="E3781" s="192" t="s">
        <v>68</v>
      </c>
      <c r="F3781" s="194">
        <v>1806.0903922135487</v>
      </c>
      <c r="G3781">
        <v>11</v>
      </c>
      <c r="H3781">
        <v>11</v>
      </c>
      <c r="I3781" s="167">
        <v>1714.2512455793062</v>
      </c>
      <c r="J3781" s="22">
        <v>0.9491503044198778</v>
      </c>
      <c r="K3781" s="22" t="s">
        <v>442</v>
      </c>
      <c r="L3781" s="22" t="s">
        <v>58</v>
      </c>
      <c r="M3781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81" s="24" t="str">
        <f>IFERROR(IF(Table1[[#This Row],[Medicare Rate in CR]]&gt;0,"Y","N"),"N")</f>
        <v>Y</v>
      </c>
      <c r="O3781" s="166">
        <f>Table1[[#This Row],[Medicare Rate in CR]]*Table1[[#This Row],[SumOfUnits]]*Table1[[#This Row],[Actuarial Factor 06/20/2023]]</f>
        <v>1663.1960784349521</v>
      </c>
      <c r="P37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1663.1960784349521</v>
      </c>
      <c r="Q3781" s="166">
        <f>Table1[[#This Row],[Trended Medicare Pricing for all RHCs]]-Table1[[#This Row],[SumOfSFY24 Estimated Payment 5/04/23]]</f>
        <v>-51.055167144354073</v>
      </c>
      <c r="R3781" s="24">
        <f>Table1[[#This Row],[SumOfUnits]]*Table1[[#This Row],[Actuarial Factor 06/20/2023]]</f>
        <v>10.440653348618655</v>
      </c>
      <c r="S3781" s="23"/>
    </row>
    <row r="3782" spans="1:19" x14ac:dyDescent="0.25">
      <c r="A3782" s="192" t="s">
        <v>440</v>
      </c>
      <c r="B3782" s="193" t="s">
        <v>441</v>
      </c>
      <c r="C3782" s="192" t="s">
        <v>95</v>
      </c>
      <c r="D3782" s="192" t="s">
        <v>31</v>
      </c>
      <c r="E3782" s="192" t="s">
        <v>69</v>
      </c>
      <c r="F3782" s="194">
        <v>69512.293474028615</v>
      </c>
      <c r="G3782">
        <v>424</v>
      </c>
      <c r="H3782">
        <v>424</v>
      </c>
      <c r="I3782" s="167">
        <v>76708.976963625435</v>
      </c>
      <c r="J3782" s="22">
        <v>1.1035310896810744</v>
      </c>
      <c r="K3782" s="22" t="s">
        <v>442</v>
      </c>
      <c r="L3782" s="22" t="s">
        <v>58</v>
      </c>
      <c r="M3782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82" s="24" t="str">
        <f>IFERROR(IF(Table1[[#This Row],[Medicare Rate in CR]]&gt;0,"Y","N"),"N")</f>
        <v>Y</v>
      </c>
      <c r="O3782" s="166">
        <f>Table1[[#This Row],[Medicare Rate in CR]]*Table1[[#This Row],[SumOfUnits]]*Table1[[#This Row],[Actuarial Factor 06/20/2023]]</f>
        <v>74536.021096546756</v>
      </c>
      <c r="P37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74536.021096546756</v>
      </c>
      <c r="Q3782" s="166">
        <f>Table1[[#This Row],[Trended Medicare Pricing for all RHCs]]-Table1[[#This Row],[SumOfSFY24 Estimated Payment 5/04/23]]</f>
        <v>-2172.9558670786791</v>
      </c>
      <c r="R3782" s="24">
        <f>Table1[[#This Row],[SumOfUnits]]*Table1[[#This Row],[Actuarial Factor 06/20/2023]]</f>
        <v>467.89718202477553</v>
      </c>
      <c r="S3782" s="23"/>
    </row>
    <row r="3783" spans="1:19" x14ac:dyDescent="0.25">
      <c r="A3783" s="192" t="s">
        <v>440</v>
      </c>
      <c r="B3783" s="193" t="s">
        <v>441</v>
      </c>
      <c r="C3783" s="192" t="s">
        <v>78</v>
      </c>
      <c r="D3783" s="192" t="s">
        <v>30</v>
      </c>
      <c r="E3783" s="192" t="s">
        <v>60</v>
      </c>
      <c r="F3783" s="194">
        <v>164.19003565577719</v>
      </c>
      <c r="G3783">
        <v>1</v>
      </c>
      <c r="H3783">
        <v>1</v>
      </c>
      <c r="I3783" s="167">
        <v>134.56043668519317</v>
      </c>
      <c r="J3783" s="22">
        <v>0.81954082138880713</v>
      </c>
      <c r="K3783" s="22" t="s">
        <v>442</v>
      </c>
      <c r="L3783" s="22" t="s">
        <v>58</v>
      </c>
      <c r="M3783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83" s="24" t="str">
        <f>IFERROR(IF(Table1[[#This Row],[Medicare Rate in CR]]&gt;0,"Y","N"),"N")</f>
        <v>Y</v>
      </c>
      <c r="O3783" s="166">
        <f>Table1[[#This Row],[Medicare Rate in CR]]*Table1[[#This Row],[SumOfUnits]]*Table1[[#This Row],[Actuarial Factor 06/20/2023]]</f>
        <v>130.55285284723698</v>
      </c>
      <c r="P37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130.55285284723698</v>
      </c>
      <c r="Q3783" s="166">
        <f>Table1[[#This Row],[Trended Medicare Pricing for all RHCs]]-Table1[[#This Row],[SumOfSFY24 Estimated Payment 5/04/23]]</f>
        <v>-4.0075838379561901</v>
      </c>
      <c r="R3783" s="24">
        <f>Table1[[#This Row],[SumOfUnits]]*Table1[[#This Row],[Actuarial Factor 06/20/2023]]</f>
        <v>0.81954082138880713</v>
      </c>
      <c r="S3783" s="23"/>
    </row>
    <row r="3784" spans="1:19" x14ac:dyDescent="0.25">
      <c r="A3784" s="192" t="s">
        <v>440</v>
      </c>
      <c r="B3784" s="193" t="s">
        <v>441</v>
      </c>
      <c r="C3784" s="192" t="s">
        <v>78</v>
      </c>
      <c r="D3784" s="192" t="s">
        <v>31</v>
      </c>
      <c r="E3784" s="192" t="s">
        <v>69</v>
      </c>
      <c r="F3784" s="194">
        <v>328.38007131155439</v>
      </c>
      <c r="G3784">
        <v>2</v>
      </c>
      <c r="H3784">
        <v>2</v>
      </c>
      <c r="I3784" s="167">
        <v>351.52896233848531</v>
      </c>
      <c r="J3784" s="22">
        <v>1.0704942018389665</v>
      </c>
      <c r="K3784" s="22" t="s">
        <v>442</v>
      </c>
      <c r="L3784" s="22" t="s">
        <v>58</v>
      </c>
      <c r="M3784" s="22" t="str">
        <f>IFERROR(IFERROR(INDEX(FreeStand_Medicare!E:E,MATCH(Table1[[#This Row],[Medicare Number]],FreeStand_Medicare!A:A,0)),INDEX(HospBased_Medicare_CR!F:F,MATCH(Table1[[#This Row],[Medicare Number]],HospBased_Medicare_CR!G:G,0))),0)</f>
        <v>159.3</v>
      </c>
      <c r="N3784" s="24" t="str">
        <f>IFERROR(IF(Table1[[#This Row],[Medicare Rate in CR]]&gt;0,"Y","N"),"N")</f>
        <v>Y</v>
      </c>
      <c r="O3784" s="166">
        <f>Table1[[#This Row],[Medicare Rate in CR]]*Table1[[#This Row],[SumOfUnits]]*Table1[[#This Row],[Actuarial Factor 06/20/2023]]</f>
        <v>341.05945270589473</v>
      </c>
      <c r="P37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341.05945270589473</v>
      </c>
      <c r="Q3784" s="166">
        <f>Table1[[#This Row],[Trended Medicare Pricing for all RHCs]]-Table1[[#This Row],[SumOfSFY24 Estimated Payment 5/04/23]]</f>
        <v>-10.469509632590587</v>
      </c>
      <c r="R3784" s="24">
        <f>Table1[[#This Row],[SumOfUnits]]*Table1[[#This Row],[Actuarial Factor 06/20/2023]]</f>
        <v>2.140988403677933</v>
      </c>
      <c r="S3784" s="23"/>
    </row>
    <row r="3785" spans="1:19" x14ac:dyDescent="0.25">
      <c r="A3785" s="192" t="s">
        <v>443</v>
      </c>
      <c r="B3785" s="193" t="s">
        <v>444</v>
      </c>
      <c r="C3785" s="192" t="s">
        <v>76</v>
      </c>
      <c r="D3785" s="192" t="s">
        <v>30</v>
      </c>
      <c r="E3785" s="192" t="s">
        <v>56</v>
      </c>
      <c r="F3785" s="194">
        <v>240.10793100125278</v>
      </c>
      <c r="G3785">
        <v>2</v>
      </c>
      <c r="H3785">
        <v>2</v>
      </c>
      <c r="I3785" s="167">
        <v>256.6582086461284</v>
      </c>
      <c r="J3785" s="22">
        <v>1.0689284921820816</v>
      </c>
      <c r="K3785" s="22" t="s">
        <v>445</v>
      </c>
      <c r="L3785" s="22" t="s">
        <v>58</v>
      </c>
      <c r="M37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85" s="24" t="str">
        <f>IFERROR(IF(Table1[[#This Row],[Medicare Rate in CR]]&gt;0,"Y","N"),"N")</f>
        <v>N</v>
      </c>
      <c r="O3785" s="166">
        <f>Table1[[#This Row],[Medicare Rate in CR]]*Table1[[#This Row],[SumOfUnits]]*Table1[[#This Row],[Actuarial Factor 06/20/2023]]</f>
        <v>0</v>
      </c>
      <c r="P37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369.25937546356209</v>
      </c>
      <c r="Q3785" s="166">
        <f>Table1[[#This Row],[Trended Medicare Pricing for all RHCs]]-Table1[[#This Row],[SumOfSFY24 Estimated Payment 5/04/23]]</f>
        <v>112.60116681743369</v>
      </c>
      <c r="R3785" s="24">
        <f>Table1[[#This Row],[SumOfUnits]]*Table1[[#This Row],[Actuarial Factor 06/20/2023]]</f>
        <v>2.1378569843641633</v>
      </c>
      <c r="S3785" s="23"/>
    </row>
    <row r="3786" spans="1:19" x14ac:dyDescent="0.25">
      <c r="A3786" s="192" t="s">
        <v>443</v>
      </c>
      <c r="B3786" s="193" t="s">
        <v>444</v>
      </c>
      <c r="C3786" s="192" t="s">
        <v>76</v>
      </c>
      <c r="D3786" s="192" t="s">
        <v>30</v>
      </c>
      <c r="E3786" s="192" t="s">
        <v>59</v>
      </c>
      <c r="F3786" s="194">
        <v>240.10793100125278</v>
      </c>
      <c r="G3786">
        <v>2</v>
      </c>
      <c r="H3786">
        <v>2</v>
      </c>
      <c r="I3786" s="167">
        <v>249.62790021061832</v>
      </c>
      <c r="J3786" s="22">
        <v>1.0396487078526193</v>
      </c>
      <c r="K3786" s="22" t="s">
        <v>445</v>
      </c>
      <c r="L3786" s="22" t="s">
        <v>58</v>
      </c>
      <c r="M37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86" s="24" t="str">
        <f>IFERROR(IF(Table1[[#This Row],[Medicare Rate in CR]]&gt;0,"Y","N"),"N")</f>
        <v>N</v>
      </c>
      <c r="O3786" s="166">
        <f>Table1[[#This Row],[Medicare Rate in CR]]*Table1[[#This Row],[SumOfUnits]]*Table1[[#This Row],[Actuarial Factor 06/20/2023]]</f>
        <v>0</v>
      </c>
      <c r="P37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359.14472798781372</v>
      </c>
      <c r="Q3786" s="166">
        <f>Table1[[#This Row],[Trended Medicare Pricing for all RHCs]]-Table1[[#This Row],[SumOfSFY24 Estimated Payment 5/04/23]]</f>
        <v>109.5168277771954</v>
      </c>
      <c r="R3786" s="24">
        <f>Table1[[#This Row],[SumOfUnits]]*Table1[[#This Row],[Actuarial Factor 06/20/2023]]</f>
        <v>2.0792974157052386</v>
      </c>
      <c r="S3786" s="23"/>
    </row>
    <row r="3787" spans="1:19" x14ac:dyDescent="0.25">
      <c r="A3787" s="192" t="s">
        <v>443</v>
      </c>
      <c r="B3787" s="193" t="s">
        <v>444</v>
      </c>
      <c r="C3787" s="192" t="s">
        <v>76</v>
      </c>
      <c r="D3787" s="192" t="s">
        <v>30</v>
      </c>
      <c r="E3787" s="192" t="s">
        <v>62</v>
      </c>
      <c r="F3787" s="194">
        <v>115.68854196781342</v>
      </c>
      <c r="G3787">
        <v>1</v>
      </c>
      <c r="H3787">
        <v>1</v>
      </c>
      <c r="I3787" s="167">
        <v>121.50510609499234</v>
      </c>
      <c r="J3787" s="22">
        <v>1.0502777892109418</v>
      </c>
      <c r="K3787" s="22" t="s">
        <v>445</v>
      </c>
      <c r="L3787" s="22" t="s">
        <v>58</v>
      </c>
      <c r="M37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87" s="24" t="str">
        <f>IFERROR(IF(Table1[[#This Row],[Medicare Rate in CR]]&gt;0,"Y","N"),"N")</f>
        <v>N</v>
      </c>
      <c r="O3787" s="166">
        <f>Table1[[#This Row],[Medicare Rate in CR]]*Table1[[#This Row],[SumOfUnits]]*Table1[[#This Row],[Actuarial Factor 06/20/2023]]</f>
        <v>0</v>
      </c>
      <c r="P37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174.81186293999144</v>
      </c>
      <c r="Q3787" s="166">
        <f>Table1[[#This Row],[Trended Medicare Pricing for all RHCs]]-Table1[[#This Row],[SumOfSFY24 Estimated Payment 5/04/23]]</f>
        <v>53.3067568449991</v>
      </c>
      <c r="R3787" s="24">
        <f>Table1[[#This Row],[SumOfUnits]]*Table1[[#This Row],[Actuarial Factor 06/20/2023]]</f>
        <v>1.0502777892109418</v>
      </c>
      <c r="S3787" s="23"/>
    </row>
    <row r="3788" spans="1:19" x14ac:dyDescent="0.25">
      <c r="A3788" s="192" t="s">
        <v>443</v>
      </c>
      <c r="B3788" s="193" t="s">
        <v>444</v>
      </c>
      <c r="C3788" s="192" t="s">
        <v>55</v>
      </c>
      <c r="D3788" s="192" t="s">
        <v>30</v>
      </c>
      <c r="E3788" s="192" t="s">
        <v>59</v>
      </c>
      <c r="F3788" s="194">
        <v>3092.3677363399838</v>
      </c>
      <c r="G3788">
        <v>26</v>
      </c>
      <c r="H3788">
        <v>26</v>
      </c>
      <c r="I3788" s="167">
        <v>3162.6267129582884</v>
      </c>
      <c r="J3788" s="22">
        <v>1.0227201234163246</v>
      </c>
      <c r="K3788" s="22" t="s">
        <v>445</v>
      </c>
      <c r="L3788" s="22" t="s">
        <v>58</v>
      </c>
      <c r="M37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88" s="24" t="str">
        <f>IFERROR(IF(Table1[[#This Row],[Medicare Rate in CR]]&gt;0,"Y","N"),"N")</f>
        <v>N</v>
      </c>
      <c r="O3788" s="166">
        <f>Table1[[#This Row],[Medicare Rate in CR]]*Table1[[#This Row],[SumOfUnits]]*Table1[[#This Row],[Actuarial Factor 06/20/2023]]</f>
        <v>0</v>
      </c>
      <c r="P37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4587.3797910533876</v>
      </c>
      <c r="Q3788" s="166">
        <f>Table1[[#This Row],[Trended Medicare Pricing for all RHCs]]-Table1[[#This Row],[SumOfSFY24 Estimated Payment 5/04/23]]</f>
        <v>1424.7530780950992</v>
      </c>
      <c r="R3788" s="24">
        <f>Table1[[#This Row],[SumOfUnits]]*Table1[[#This Row],[Actuarial Factor 06/20/2023]]</f>
        <v>26.590723208824439</v>
      </c>
      <c r="S3788" s="23"/>
    </row>
    <row r="3789" spans="1:19" x14ac:dyDescent="0.25">
      <c r="A3789" s="192" t="s">
        <v>443</v>
      </c>
      <c r="B3789" s="193" t="s">
        <v>444</v>
      </c>
      <c r="C3789" s="192" t="s">
        <v>55</v>
      </c>
      <c r="D3789" s="192" t="s">
        <v>30</v>
      </c>
      <c r="E3789" s="192" t="s">
        <v>60</v>
      </c>
      <c r="F3789" s="194">
        <v>1548.3183964536961</v>
      </c>
      <c r="G3789">
        <v>13</v>
      </c>
      <c r="H3789">
        <v>13</v>
      </c>
      <c r="I3789" s="167">
        <v>1406.8736549611863</v>
      </c>
      <c r="J3789" s="22">
        <v>0.90864621784738975</v>
      </c>
      <c r="K3789" s="22" t="s">
        <v>445</v>
      </c>
      <c r="L3789" s="22" t="s">
        <v>58</v>
      </c>
      <c r="M37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89" s="24" t="str">
        <f>IFERROR(IF(Table1[[#This Row],[Medicare Rate in CR]]&gt;0,"Y","N"),"N")</f>
        <v>N</v>
      </c>
      <c r="O3789" s="166">
        <f>Table1[[#This Row],[Medicare Rate in CR]]*Table1[[#This Row],[SumOfUnits]]*Table1[[#This Row],[Actuarial Factor 06/20/2023]]</f>
        <v>0</v>
      </c>
      <c r="P37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2040.6656741659799</v>
      </c>
      <c r="Q3789" s="166">
        <f>Table1[[#This Row],[Trended Medicare Pricing for all RHCs]]-Table1[[#This Row],[SumOfSFY24 Estimated Payment 5/04/23]]</f>
        <v>633.79201920479363</v>
      </c>
      <c r="R3789" s="24">
        <f>Table1[[#This Row],[SumOfUnits]]*Table1[[#This Row],[Actuarial Factor 06/20/2023]]</f>
        <v>11.812400832016067</v>
      </c>
      <c r="S3789" s="23"/>
    </row>
    <row r="3790" spans="1:19" x14ac:dyDescent="0.25">
      <c r="A3790" s="192" t="s">
        <v>443</v>
      </c>
      <c r="B3790" s="193" t="s">
        <v>444</v>
      </c>
      <c r="C3790" s="192" t="s">
        <v>55</v>
      </c>
      <c r="D3790" s="192" t="s">
        <v>30</v>
      </c>
      <c r="E3790" s="192" t="s">
        <v>61</v>
      </c>
      <c r="F3790" s="194">
        <v>480.21586200250556</v>
      </c>
      <c r="G3790">
        <v>4</v>
      </c>
      <c r="H3790">
        <v>4</v>
      </c>
      <c r="I3790" s="167">
        <v>436.34632675890072</v>
      </c>
      <c r="J3790" s="22">
        <v>0.90864621784738975</v>
      </c>
      <c r="K3790" s="22" t="s">
        <v>445</v>
      </c>
      <c r="L3790" s="22" t="s">
        <v>58</v>
      </c>
      <c r="M37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90" s="24" t="str">
        <f>IFERROR(IF(Table1[[#This Row],[Medicare Rate in CR]]&gt;0,"Y","N"),"N")</f>
        <v>N</v>
      </c>
      <c r="O3790" s="166">
        <f>Table1[[#This Row],[Medicare Rate in CR]]*Table1[[#This Row],[SumOfUnits]]*Table1[[#This Row],[Actuarial Factor 06/20/2023]]</f>
        <v>0</v>
      </c>
      <c r="P37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632.91893193484168</v>
      </c>
      <c r="Q3790" s="166">
        <f>Table1[[#This Row],[Trended Medicare Pricing for all RHCs]]-Table1[[#This Row],[SumOfSFY24 Estimated Payment 5/04/23]]</f>
        <v>196.57260517594096</v>
      </c>
      <c r="R3790" s="24">
        <f>Table1[[#This Row],[SumOfUnits]]*Table1[[#This Row],[Actuarial Factor 06/20/2023]]</f>
        <v>3.634584871389559</v>
      </c>
      <c r="S3790" s="23"/>
    </row>
    <row r="3791" spans="1:19" x14ac:dyDescent="0.25">
      <c r="A3791" s="192" t="s">
        <v>443</v>
      </c>
      <c r="B3791" s="193" t="s">
        <v>444</v>
      </c>
      <c r="C3791" s="192" t="s">
        <v>55</v>
      </c>
      <c r="D3791" s="192" t="s">
        <v>30</v>
      </c>
      <c r="E3791" s="192" t="s">
        <v>62</v>
      </c>
      <c r="F3791" s="194">
        <v>2378.7896309145231</v>
      </c>
      <c r="G3791">
        <v>20</v>
      </c>
      <c r="H3791">
        <v>20</v>
      </c>
      <c r="I3791" s="167">
        <v>2494.6649618943447</v>
      </c>
      <c r="J3791" s="22">
        <v>1.0487118866981413</v>
      </c>
      <c r="K3791" s="22" t="s">
        <v>445</v>
      </c>
      <c r="L3791" s="22" t="s">
        <v>58</v>
      </c>
      <c r="M37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91" s="24" t="str">
        <f>IFERROR(IF(Table1[[#This Row],[Medicare Rate in CR]]&gt;0,"Y","N"),"N")</f>
        <v>N</v>
      </c>
      <c r="O3791" s="166">
        <f>Table1[[#This Row],[Medicare Rate in CR]]*Table1[[#This Row],[SumOfUnits]]*Table1[[#This Row],[Actuarial Factor 06/20/2023]]</f>
        <v>0</v>
      </c>
      <c r="P37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3618.5034372705054</v>
      </c>
      <c r="Q3791" s="166">
        <f>Table1[[#This Row],[Trended Medicare Pricing for all RHCs]]-Table1[[#This Row],[SumOfSFY24 Estimated Payment 5/04/23]]</f>
        <v>1123.8384753761607</v>
      </c>
      <c r="R3791" s="24">
        <f>Table1[[#This Row],[SumOfUnits]]*Table1[[#This Row],[Actuarial Factor 06/20/2023]]</f>
        <v>20.974237733962827</v>
      </c>
      <c r="S3791" s="23"/>
    </row>
    <row r="3792" spans="1:19" x14ac:dyDescent="0.25">
      <c r="A3792" s="192" t="s">
        <v>443</v>
      </c>
      <c r="B3792" s="193" t="s">
        <v>444</v>
      </c>
      <c r="C3792" s="192" t="s">
        <v>55</v>
      </c>
      <c r="D3792" s="192" t="s">
        <v>30</v>
      </c>
      <c r="E3792" s="192" t="s">
        <v>63</v>
      </c>
      <c r="F3792" s="194">
        <v>2112.1615110340181</v>
      </c>
      <c r="G3792">
        <v>18</v>
      </c>
      <c r="H3792">
        <v>18</v>
      </c>
      <c r="I3792" s="167">
        <v>2117.7491375448822</v>
      </c>
      <c r="J3792" s="22">
        <v>1.0026454541859957</v>
      </c>
      <c r="K3792" s="22" t="s">
        <v>445</v>
      </c>
      <c r="L3792" s="22" t="s">
        <v>58</v>
      </c>
      <c r="M37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92" s="24" t="str">
        <f>IFERROR(IF(Table1[[#This Row],[Medicare Rate in CR]]&gt;0,"Y","N"),"N")</f>
        <v>N</v>
      </c>
      <c r="O3792" s="166">
        <f>Table1[[#This Row],[Medicare Rate in CR]]*Table1[[#This Row],[SumOfUnits]]*Table1[[#This Row],[Actuarial Factor 06/20/2023]]</f>
        <v>0</v>
      </c>
      <c r="P37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3071.7882563531812</v>
      </c>
      <c r="Q3792" s="166">
        <f>Table1[[#This Row],[Trended Medicare Pricing for all RHCs]]-Table1[[#This Row],[SumOfSFY24 Estimated Payment 5/04/23]]</f>
        <v>954.03911880829901</v>
      </c>
      <c r="R3792" s="24">
        <f>Table1[[#This Row],[SumOfUnits]]*Table1[[#This Row],[Actuarial Factor 06/20/2023]]</f>
        <v>18.047618175347921</v>
      </c>
      <c r="S3792" s="23"/>
    </row>
    <row r="3793" spans="1:19" x14ac:dyDescent="0.25">
      <c r="A3793" s="192" t="s">
        <v>443</v>
      </c>
      <c r="B3793" s="193" t="s">
        <v>444</v>
      </c>
      <c r="C3793" s="192" t="s">
        <v>55</v>
      </c>
      <c r="D3793" s="192" t="s">
        <v>30</v>
      </c>
      <c r="E3793" s="192" t="s">
        <v>64</v>
      </c>
      <c r="F3793" s="194">
        <v>1310.6870964633326</v>
      </c>
      <c r="G3793">
        <v>11</v>
      </c>
      <c r="H3793">
        <v>11</v>
      </c>
      <c r="I3793" s="167">
        <v>1284.9967805724518</v>
      </c>
      <c r="J3793" s="22">
        <v>0.98039935240058296</v>
      </c>
      <c r="K3793" s="22" t="s">
        <v>445</v>
      </c>
      <c r="L3793" s="22" t="s">
        <v>58</v>
      </c>
      <c r="M37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93" s="24" t="str">
        <f>IFERROR(IF(Table1[[#This Row],[Medicare Rate in CR]]&gt;0,"Y","N"),"N")</f>
        <v>N</v>
      </c>
      <c r="O3793" s="166">
        <f>Table1[[#This Row],[Medicare Rate in CR]]*Table1[[#This Row],[SumOfUnits]]*Table1[[#This Row],[Actuarial Factor 06/20/2023]]</f>
        <v>0</v>
      </c>
      <c r="P37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1863.8836631000388</v>
      </c>
      <c r="Q3793" s="166">
        <f>Table1[[#This Row],[Trended Medicare Pricing for all RHCs]]-Table1[[#This Row],[SumOfSFY24 Estimated Payment 5/04/23]]</f>
        <v>578.88688252758698</v>
      </c>
      <c r="R3793" s="24">
        <f>Table1[[#This Row],[SumOfUnits]]*Table1[[#This Row],[Actuarial Factor 06/20/2023]]</f>
        <v>10.784392876406413</v>
      </c>
      <c r="S3793" s="23"/>
    </row>
    <row r="3794" spans="1:19" x14ac:dyDescent="0.25">
      <c r="A3794" s="192" t="s">
        <v>443</v>
      </c>
      <c r="B3794" s="193" t="s">
        <v>444</v>
      </c>
      <c r="C3794" s="192" t="s">
        <v>55</v>
      </c>
      <c r="D3794" s="192" t="s">
        <v>30</v>
      </c>
      <c r="E3794" s="192" t="s">
        <v>77</v>
      </c>
      <c r="F3794" s="194">
        <v>1068.1025344511902</v>
      </c>
      <c r="G3794">
        <v>9</v>
      </c>
      <c r="H3794">
        <v>9</v>
      </c>
      <c r="I3794" s="167">
        <v>1352.956701905912</v>
      </c>
      <c r="J3794" s="22">
        <v>1.2666917812352958</v>
      </c>
      <c r="K3794" s="22" t="s">
        <v>445</v>
      </c>
      <c r="L3794" s="22" t="s">
        <v>58</v>
      </c>
      <c r="M37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94" s="24" t="str">
        <f>IFERROR(IF(Table1[[#This Row],[Medicare Rate in CR]]&gt;0,"Y","N"),"N")</f>
        <v>N</v>
      </c>
      <c r="O3794" s="166">
        <f>Table1[[#This Row],[Medicare Rate in CR]]*Table1[[#This Row],[SumOfUnits]]*Table1[[#This Row],[Actuarial Factor 06/20/2023]]</f>
        <v>0</v>
      </c>
      <c r="P37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1962.4593086067696</v>
      </c>
      <c r="Q3794" s="166">
        <f>Table1[[#This Row],[Trended Medicare Pricing for all RHCs]]-Table1[[#This Row],[SumOfSFY24 Estimated Payment 5/04/23]]</f>
        <v>609.50260670085754</v>
      </c>
      <c r="R3794" s="24">
        <f>Table1[[#This Row],[SumOfUnits]]*Table1[[#This Row],[Actuarial Factor 06/20/2023]]</f>
        <v>11.400226031117661</v>
      </c>
      <c r="S3794" s="23"/>
    </row>
    <row r="3795" spans="1:19" x14ac:dyDescent="0.25">
      <c r="A3795" s="192" t="s">
        <v>443</v>
      </c>
      <c r="B3795" s="193" t="s">
        <v>444</v>
      </c>
      <c r="C3795" s="192" t="s">
        <v>55</v>
      </c>
      <c r="D3795" s="192" t="s">
        <v>32</v>
      </c>
      <c r="E3795" s="192" t="s">
        <v>65</v>
      </c>
      <c r="F3795" s="194">
        <v>240.10793100125278</v>
      </c>
      <c r="G3795">
        <v>2</v>
      </c>
      <c r="H3795">
        <v>2</v>
      </c>
      <c r="I3795" s="167">
        <v>298.08549923512396</v>
      </c>
      <c r="J3795" s="22">
        <v>1.241464611319185</v>
      </c>
      <c r="K3795" s="22" t="s">
        <v>445</v>
      </c>
      <c r="L3795" s="22" t="s">
        <v>58</v>
      </c>
      <c r="M37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95" s="24" t="str">
        <f>IFERROR(IF(Table1[[#This Row],[Medicare Rate in CR]]&gt;0,"Y","N"),"N")</f>
        <v>N</v>
      </c>
      <c r="O3795" s="166">
        <f>Table1[[#This Row],[Medicare Rate in CR]]*Table1[[#This Row],[SumOfUnits]]*Table1[[#This Row],[Actuarial Factor 06/20/2023]]</f>
        <v>0</v>
      </c>
      <c r="P37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432.37204997809761</v>
      </c>
      <c r="Q3795" s="166">
        <f>Table1[[#This Row],[Trended Medicare Pricing for all RHCs]]-Table1[[#This Row],[SumOfSFY24 Estimated Payment 5/04/23]]</f>
        <v>134.28655074297365</v>
      </c>
      <c r="R3795" s="24">
        <f>Table1[[#This Row],[SumOfUnits]]*Table1[[#This Row],[Actuarial Factor 06/20/2023]]</f>
        <v>2.4829292226383699</v>
      </c>
      <c r="S3795" s="23"/>
    </row>
    <row r="3796" spans="1:19" x14ac:dyDescent="0.25">
      <c r="A3796" s="192" t="s">
        <v>443</v>
      </c>
      <c r="B3796" s="193" t="s">
        <v>444</v>
      </c>
      <c r="C3796" s="192" t="s">
        <v>55</v>
      </c>
      <c r="D3796" s="192" t="s">
        <v>32</v>
      </c>
      <c r="E3796" s="192" t="s">
        <v>66</v>
      </c>
      <c r="F3796" s="194">
        <v>117.57733448973693</v>
      </c>
      <c r="G3796">
        <v>1</v>
      </c>
      <c r="H3796">
        <v>1</v>
      </c>
      <c r="I3796" s="167">
        <v>125.55260660497076</v>
      </c>
      <c r="J3796" s="22">
        <v>1.0678300129004028</v>
      </c>
      <c r="K3796" s="22" t="s">
        <v>445</v>
      </c>
      <c r="L3796" s="22" t="s">
        <v>58</v>
      </c>
      <c r="M37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96" s="24" t="str">
        <f>IFERROR(IF(Table1[[#This Row],[Medicare Rate in CR]]&gt;0,"Y","N"),"N")</f>
        <v>N</v>
      </c>
      <c r="O3796" s="166">
        <f>Table1[[#This Row],[Medicare Rate in CR]]*Table1[[#This Row],[SumOfUnits]]*Table1[[#This Row],[Actuarial Factor 06/20/2023]]</f>
        <v>0</v>
      </c>
      <c r="P37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182.11364872554759</v>
      </c>
      <c r="Q3796" s="166">
        <f>Table1[[#This Row],[Trended Medicare Pricing for all RHCs]]-Table1[[#This Row],[SumOfSFY24 Estimated Payment 5/04/23]]</f>
        <v>56.561042120576829</v>
      </c>
      <c r="R3796" s="24">
        <f>Table1[[#This Row],[SumOfUnits]]*Table1[[#This Row],[Actuarial Factor 06/20/2023]]</f>
        <v>1.0678300129004028</v>
      </c>
      <c r="S3796" s="23"/>
    </row>
    <row r="3797" spans="1:19" x14ac:dyDescent="0.25">
      <c r="A3797" s="192" t="s">
        <v>443</v>
      </c>
      <c r="B3797" s="193" t="s">
        <v>444</v>
      </c>
      <c r="C3797" s="192" t="s">
        <v>55</v>
      </c>
      <c r="D3797" s="192" t="s">
        <v>31</v>
      </c>
      <c r="E3797" s="192" t="s">
        <v>69</v>
      </c>
      <c r="F3797" s="194">
        <v>2748.8580514599598</v>
      </c>
      <c r="G3797">
        <v>23</v>
      </c>
      <c r="H3797">
        <v>23</v>
      </c>
      <c r="I3797" s="167">
        <v>2879.2855417452565</v>
      </c>
      <c r="J3797" s="22">
        <v>1.0474478812087167</v>
      </c>
      <c r="K3797" s="22" t="s">
        <v>445</v>
      </c>
      <c r="L3797" s="22" t="s">
        <v>58</v>
      </c>
      <c r="M37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797" s="24" t="str">
        <f>IFERROR(IF(Table1[[#This Row],[Medicare Rate in CR]]&gt;0,"Y","N"),"N")</f>
        <v>N</v>
      </c>
      <c r="O3797" s="166">
        <f>Table1[[#This Row],[Medicare Rate in CR]]*Table1[[#This Row],[SumOfUnits]]*Table1[[#This Row],[Actuarial Factor 06/20/2023]]</f>
        <v>0</v>
      </c>
      <c r="P37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4176.3943410569045</v>
      </c>
      <c r="Q3797" s="166">
        <f>Table1[[#This Row],[Trended Medicare Pricing for all RHCs]]-Table1[[#This Row],[SumOfSFY24 Estimated Payment 5/04/23]]</f>
        <v>1297.108799311648</v>
      </c>
      <c r="R3797" s="24">
        <f>Table1[[#This Row],[SumOfUnits]]*Table1[[#This Row],[Actuarial Factor 06/20/2023]]</f>
        <v>24.091301267800482</v>
      </c>
      <c r="S3797" s="23"/>
    </row>
    <row r="3798" spans="1:19" x14ac:dyDescent="0.25">
      <c r="A3798" s="192" t="s">
        <v>446</v>
      </c>
      <c r="B3798" s="193" t="s">
        <v>447</v>
      </c>
      <c r="C3798" s="192" t="s">
        <v>88</v>
      </c>
      <c r="D3798" s="192" t="s">
        <v>31</v>
      </c>
      <c r="E3798" s="192" t="s">
        <v>69</v>
      </c>
      <c r="F3798" s="194">
        <v>88.744338440782499</v>
      </c>
      <c r="G3798">
        <v>1</v>
      </c>
      <c r="H3798">
        <v>1</v>
      </c>
      <c r="I3798" s="167">
        <v>93.735917871269649</v>
      </c>
      <c r="J3798" s="22">
        <v>1.0562467366165329</v>
      </c>
      <c r="K3798" s="22" t="s">
        <v>448</v>
      </c>
      <c r="L3798" s="22" t="s">
        <v>58</v>
      </c>
      <c r="M3798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798" s="24" t="str">
        <f>IFERROR(IF(Table1[[#This Row],[Medicare Rate in CR]]&gt;0,"Y","N"),"N")</f>
        <v>Y</v>
      </c>
      <c r="O3798" s="166">
        <f>Table1[[#This Row],[Medicare Rate in CR]]*Table1[[#This Row],[SumOfUnits]]*Table1[[#This Row],[Actuarial Factor 06/20/2023]]</f>
        <v>474.07522279559845</v>
      </c>
      <c r="P37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474.07522279559845</v>
      </c>
      <c r="Q3798" s="166">
        <f>Table1[[#This Row],[Trended Medicare Pricing for all RHCs]]-Table1[[#This Row],[SumOfSFY24 Estimated Payment 5/04/23]]</f>
        <v>380.33930492432881</v>
      </c>
      <c r="R3798" s="24">
        <f>Table1[[#This Row],[SumOfUnits]]*Table1[[#This Row],[Actuarial Factor 06/20/2023]]</f>
        <v>1.0562467366165329</v>
      </c>
      <c r="S3798" s="23"/>
    </row>
    <row r="3799" spans="1:19" x14ac:dyDescent="0.25">
      <c r="A3799" s="192" t="s">
        <v>446</v>
      </c>
      <c r="B3799" s="193" t="s">
        <v>447</v>
      </c>
      <c r="C3799" s="192" t="s">
        <v>72</v>
      </c>
      <c r="D3799" s="192" t="s">
        <v>30</v>
      </c>
      <c r="E3799" s="192" t="s">
        <v>59</v>
      </c>
      <c r="F3799" s="194">
        <v>796.23205165269337</v>
      </c>
      <c r="G3799">
        <v>9</v>
      </c>
      <c r="H3799">
        <v>9</v>
      </c>
      <c r="I3799" s="167">
        <v>918.32828190689804</v>
      </c>
      <c r="J3799" s="22">
        <v>1.1533425211918769</v>
      </c>
      <c r="K3799" s="22" t="s">
        <v>448</v>
      </c>
      <c r="L3799" s="22" t="s">
        <v>58</v>
      </c>
      <c r="M3799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799" s="24" t="str">
        <f>IFERROR(IF(Table1[[#This Row],[Medicare Rate in CR]]&gt;0,"Y","N"),"N")</f>
        <v>Y</v>
      </c>
      <c r="O3799" s="166">
        <f>Table1[[#This Row],[Medicare Rate in CR]]*Table1[[#This Row],[SumOfUnits]]*Table1[[#This Row],[Actuarial Factor 06/20/2023]]</f>
        <v>4658.8925140789506</v>
      </c>
      <c r="P37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4658.8925140789506</v>
      </c>
      <c r="Q3799" s="166">
        <f>Table1[[#This Row],[Trended Medicare Pricing for all RHCs]]-Table1[[#This Row],[SumOfSFY24 Estimated Payment 5/04/23]]</f>
        <v>3740.5642321720525</v>
      </c>
      <c r="R3799" s="24">
        <f>Table1[[#This Row],[SumOfUnits]]*Table1[[#This Row],[Actuarial Factor 06/20/2023]]</f>
        <v>10.380082690726892</v>
      </c>
      <c r="S3799" s="23"/>
    </row>
    <row r="3800" spans="1:19" x14ac:dyDescent="0.25">
      <c r="A3800" s="192" t="s">
        <v>446</v>
      </c>
      <c r="B3800" s="193" t="s">
        <v>447</v>
      </c>
      <c r="C3800" s="192" t="s">
        <v>72</v>
      </c>
      <c r="D3800" s="192" t="s">
        <v>30</v>
      </c>
      <c r="E3800" s="192" t="s">
        <v>60</v>
      </c>
      <c r="F3800" s="194">
        <v>88.744338440782499</v>
      </c>
      <c r="G3800">
        <v>1</v>
      </c>
      <c r="H3800">
        <v>1</v>
      </c>
      <c r="I3800" s="167">
        <v>90.429786399260095</v>
      </c>
      <c r="J3800" s="22">
        <v>1.0189921744653296</v>
      </c>
      <c r="K3800" s="22" t="s">
        <v>448</v>
      </c>
      <c r="L3800" s="22" t="s">
        <v>58</v>
      </c>
      <c r="M3800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00" s="24" t="str">
        <f>IFERROR(IF(Table1[[#This Row],[Medicare Rate in CR]]&gt;0,"Y","N"),"N")</f>
        <v>Y</v>
      </c>
      <c r="O3800" s="166">
        <f>Table1[[#This Row],[Medicare Rate in CR]]*Table1[[#This Row],[SumOfUnits]]*Table1[[#This Row],[Actuarial Factor 06/20/2023]]</f>
        <v>457.35425766527391</v>
      </c>
      <c r="P38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457.35425766527391</v>
      </c>
      <c r="Q3800" s="166">
        <f>Table1[[#This Row],[Trended Medicare Pricing for all RHCs]]-Table1[[#This Row],[SumOfSFY24 Estimated Payment 5/04/23]]</f>
        <v>366.92447126601382</v>
      </c>
      <c r="R3800" s="24">
        <f>Table1[[#This Row],[SumOfUnits]]*Table1[[#This Row],[Actuarial Factor 06/20/2023]]</f>
        <v>1.0189921744653296</v>
      </c>
      <c r="S3800" s="23"/>
    </row>
    <row r="3801" spans="1:19" x14ac:dyDescent="0.25">
      <c r="A3801" s="192" t="s">
        <v>446</v>
      </c>
      <c r="B3801" s="193" t="s">
        <v>447</v>
      </c>
      <c r="C3801" s="192" t="s">
        <v>72</v>
      </c>
      <c r="D3801" s="192" t="s">
        <v>30</v>
      </c>
      <c r="E3801" s="192" t="s">
        <v>62</v>
      </c>
      <c r="F3801" s="194">
        <v>976.18772284860745</v>
      </c>
      <c r="G3801">
        <v>11</v>
      </c>
      <c r="H3801">
        <v>11</v>
      </c>
      <c r="I3801" s="167">
        <v>1145.9182718649033</v>
      </c>
      <c r="J3801" s="22">
        <v>1.1738708089065146</v>
      </c>
      <c r="K3801" s="22" t="s">
        <v>448</v>
      </c>
      <c r="L3801" s="22" t="s">
        <v>58</v>
      </c>
      <c r="M3801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01" s="24" t="str">
        <f>IFERROR(IF(Table1[[#This Row],[Medicare Rate in CR]]&gt;0,"Y","N"),"N")</f>
        <v>Y</v>
      </c>
      <c r="O3801" s="166">
        <f>Table1[[#This Row],[Medicare Rate in CR]]*Table1[[#This Row],[SumOfUnits]]*Table1[[#This Row],[Actuarial Factor 06/20/2023]]</f>
        <v>5795.5527867766205</v>
      </c>
      <c r="P38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5795.5527867766205</v>
      </c>
      <c r="Q3801" s="166">
        <f>Table1[[#This Row],[Trended Medicare Pricing for all RHCs]]-Table1[[#This Row],[SumOfSFY24 Estimated Payment 5/04/23]]</f>
        <v>4649.6345149117169</v>
      </c>
      <c r="R3801" s="24">
        <f>Table1[[#This Row],[SumOfUnits]]*Table1[[#This Row],[Actuarial Factor 06/20/2023]]</f>
        <v>12.912578897971661</v>
      </c>
      <c r="S3801" s="23"/>
    </row>
    <row r="3802" spans="1:19" x14ac:dyDescent="0.25">
      <c r="A3802" s="192" t="s">
        <v>446</v>
      </c>
      <c r="B3802" s="193" t="s">
        <v>447</v>
      </c>
      <c r="C3802" s="192" t="s">
        <v>72</v>
      </c>
      <c r="D3802" s="192" t="s">
        <v>30</v>
      </c>
      <c r="E3802" s="192" t="s">
        <v>63</v>
      </c>
      <c r="F3802" s="194">
        <v>177.488676881565</v>
      </c>
      <c r="G3802">
        <v>2</v>
      </c>
      <c r="H3802">
        <v>2</v>
      </c>
      <c r="I3802" s="167">
        <v>184.58638175987241</v>
      </c>
      <c r="J3802" s="22">
        <v>1.03998962076349</v>
      </c>
      <c r="K3802" s="22" t="s">
        <v>448</v>
      </c>
      <c r="L3802" s="22" t="s">
        <v>58</v>
      </c>
      <c r="M3802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02" s="24" t="str">
        <f>IFERROR(IF(Table1[[#This Row],[Medicare Rate in CR]]&gt;0,"Y","N"),"N")</f>
        <v>Y</v>
      </c>
      <c r="O3802" s="166">
        <f>Table1[[#This Row],[Medicare Rate in CR]]*Table1[[#This Row],[SumOfUnits]]*Table1[[#This Row],[Actuarial Factor 06/20/2023]]</f>
        <v>933.55708297455442</v>
      </c>
      <c r="P38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933.55708297455442</v>
      </c>
      <c r="Q3802" s="166">
        <f>Table1[[#This Row],[Trended Medicare Pricing for all RHCs]]-Table1[[#This Row],[SumOfSFY24 Estimated Payment 5/04/23]]</f>
        <v>748.97070121468198</v>
      </c>
      <c r="R3802" s="24">
        <f>Table1[[#This Row],[SumOfUnits]]*Table1[[#This Row],[Actuarial Factor 06/20/2023]]</f>
        <v>2.07997924152698</v>
      </c>
      <c r="S3802" s="23"/>
    </row>
    <row r="3803" spans="1:19" x14ac:dyDescent="0.25">
      <c r="A3803" s="192" t="s">
        <v>446</v>
      </c>
      <c r="B3803" s="193" t="s">
        <v>447</v>
      </c>
      <c r="C3803" s="192" t="s">
        <v>72</v>
      </c>
      <c r="D3803" s="192" t="s">
        <v>30</v>
      </c>
      <c r="E3803" s="192" t="s">
        <v>64</v>
      </c>
      <c r="F3803" s="194">
        <v>443.72169220391248</v>
      </c>
      <c r="G3803">
        <v>5</v>
      </c>
      <c r="H3803">
        <v>5</v>
      </c>
      <c r="I3803" s="167">
        <v>488.93647272677867</v>
      </c>
      <c r="J3803" s="22">
        <v>1.101898963510866</v>
      </c>
      <c r="K3803" s="22" t="s">
        <v>448</v>
      </c>
      <c r="L3803" s="22" t="s">
        <v>58</v>
      </c>
      <c r="M3803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03" s="24" t="str">
        <f>IFERROR(IF(Table1[[#This Row],[Medicare Rate in CR]]&gt;0,"Y","N"),"N")</f>
        <v>Y</v>
      </c>
      <c r="O3803" s="166">
        <f>Table1[[#This Row],[Medicare Rate in CR]]*Table1[[#This Row],[SumOfUnits]]*Table1[[#This Row],[Actuarial Factor 06/20/2023]]</f>
        <v>2472.82655896291</v>
      </c>
      <c r="P38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2472.82655896291</v>
      </c>
      <c r="Q3803" s="166">
        <f>Table1[[#This Row],[Trended Medicare Pricing for all RHCs]]-Table1[[#This Row],[SumOfSFY24 Estimated Payment 5/04/23]]</f>
        <v>1983.8900862361313</v>
      </c>
      <c r="R3803" s="24">
        <f>Table1[[#This Row],[SumOfUnits]]*Table1[[#This Row],[Actuarial Factor 06/20/2023]]</f>
        <v>5.5094948175543301</v>
      </c>
      <c r="S3803" s="23"/>
    </row>
    <row r="3804" spans="1:19" x14ac:dyDescent="0.25">
      <c r="A3804" s="192" t="s">
        <v>446</v>
      </c>
      <c r="B3804" s="193" t="s">
        <v>447</v>
      </c>
      <c r="C3804" s="192" t="s">
        <v>72</v>
      </c>
      <c r="D3804" s="192" t="s">
        <v>30</v>
      </c>
      <c r="E3804" s="192" t="s">
        <v>77</v>
      </c>
      <c r="F3804" s="194">
        <v>177.488676881565</v>
      </c>
      <c r="G3804">
        <v>2</v>
      </c>
      <c r="H3804">
        <v>2</v>
      </c>
      <c r="I3804" s="167">
        <v>274.67517105867785</v>
      </c>
      <c r="J3804" s="22">
        <v>1.5475644750113475</v>
      </c>
      <c r="K3804" s="22" t="s">
        <v>448</v>
      </c>
      <c r="L3804" s="22" t="s">
        <v>58</v>
      </c>
      <c r="M3804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04" s="24" t="str">
        <f>IFERROR(IF(Table1[[#This Row],[Medicare Rate in CR]]&gt;0,"Y","N"),"N")</f>
        <v>Y</v>
      </c>
      <c r="O3804" s="166">
        <f>Table1[[#This Row],[Medicare Rate in CR]]*Table1[[#This Row],[SumOfUnits]]*Table1[[#This Row],[Actuarial Factor 06/20/2023]]</f>
        <v>1389.1867266386862</v>
      </c>
      <c r="P38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1389.1867266386862</v>
      </c>
      <c r="Q3804" s="166">
        <f>Table1[[#This Row],[Trended Medicare Pricing for all RHCs]]-Table1[[#This Row],[SumOfSFY24 Estimated Payment 5/04/23]]</f>
        <v>1114.5115555800085</v>
      </c>
      <c r="R3804" s="24">
        <f>Table1[[#This Row],[SumOfUnits]]*Table1[[#This Row],[Actuarial Factor 06/20/2023]]</f>
        <v>3.0951289500226951</v>
      </c>
      <c r="S3804" s="23"/>
    </row>
    <row r="3805" spans="1:19" x14ac:dyDescent="0.25">
      <c r="A3805" s="192" t="s">
        <v>446</v>
      </c>
      <c r="B3805" s="193" t="s">
        <v>447</v>
      </c>
      <c r="C3805" s="192" t="s">
        <v>72</v>
      </c>
      <c r="D3805" s="192" t="s">
        <v>31</v>
      </c>
      <c r="E3805" s="192" t="s">
        <v>69</v>
      </c>
      <c r="F3805" s="194">
        <v>177.488676881565</v>
      </c>
      <c r="G3805">
        <v>2</v>
      </c>
      <c r="H3805">
        <v>2</v>
      </c>
      <c r="I3805" s="167">
        <v>184.10801922621113</v>
      </c>
      <c r="J3805" s="22">
        <v>1.0372944486428455</v>
      </c>
      <c r="K3805" s="22" t="s">
        <v>448</v>
      </c>
      <c r="L3805" s="22" t="s">
        <v>58</v>
      </c>
      <c r="M3805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05" s="24" t="str">
        <f>IFERROR(IF(Table1[[#This Row],[Medicare Rate in CR]]&gt;0,"Y","N"),"N")</f>
        <v>Y</v>
      </c>
      <c r="O3805" s="166">
        <f>Table1[[#This Row],[Medicare Rate in CR]]*Table1[[#This Row],[SumOfUnits]]*Table1[[#This Row],[Actuarial Factor 06/20/2023]]</f>
        <v>931.13773476873666</v>
      </c>
      <c r="P38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931.13773476873666</v>
      </c>
      <c r="Q3805" s="166">
        <f>Table1[[#This Row],[Trended Medicare Pricing for all RHCs]]-Table1[[#This Row],[SumOfSFY24 Estimated Payment 5/04/23]]</f>
        <v>747.02971554252554</v>
      </c>
      <c r="R3805" s="24">
        <f>Table1[[#This Row],[SumOfUnits]]*Table1[[#This Row],[Actuarial Factor 06/20/2023]]</f>
        <v>2.074588897285691</v>
      </c>
      <c r="S3805" s="23"/>
    </row>
    <row r="3806" spans="1:19" x14ac:dyDescent="0.25">
      <c r="A3806" s="192" t="s">
        <v>446</v>
      </c>
      <c r="B3806" s="193" t="s">
        <v>447</v>
      </c>
      <c r="C3806" s="192" t="s">
        <v>123</v>
      </c>
      <c r="D3806" s="192" t="s">
        <v>31</v>
      </c>
      <c r="E3806" s="192" t="s">
        <v>69</v>
      </c>
      <c r="F3806" s="194">
        <v>177.488676881565</v>
      </c>
      <c r="G3806">
        <v>2</v>
      </c>
      <c r="H3806">
        <v>2</v>
      </c>
      <c r="I3806" s="167">
        <v>177.57542575138012</v>
      </c>
      <c r="J3806" s="22">
        <v>1.000488757206033</v>
      </c>
      <c r="K3806" s="22" t="s">
        <v>448</v>
      </c>
      <c r="L3806" s="22" t="s">
        <v>58</v>
      </c>
      <c r="M3806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06" s="24" t="str">
        <f>IFERROR(IF(Table1[[#This Row],[Medicare Rate in CR]]&gt;0,"Y","N"),"N")</f>
        <v>Y</v>
      </c>
      <c r="O3806" s="166">
        <f>Table1[[#This Row],[Medicare Rate in CR]]*Table1[[#This Row],[SumOfUnits]]*Table1[[#This Row],[Actuarial Factor 06/20/2023]]</f>
        <v>898.09873779356758</v>
      </c>
      <c r="P38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898.09873779356758</v>
      </c>
      <c r="Q3806" s="166">
        <f>Table1[[#This Row],[Trended Medicare Pricing for all RHCs]]-Table1[[#This Row],[SumOfSFY24 Estimated Payment 5/04/23]]</f>
        <v>720.5233120421874</v>
      </c>
      <c r="R3806" s="24">
        <f>Table1[[#This Row],[SumOfUnits]]*Table1[[#This Row],[Actuarial Factor 06/20/2023]]</f>
        <v>2.0009775144120661</v>
      </c>
      <c r="S3806" s="23"/>
    </row>
    <row r="3807" spans="1:19" x14ac:dyDescent="0.25">
      <c r="A3807" s="192" t="s">
        <v>446</v>
      </c>
      <c r="B3807" s="193" t="s">
        <v>447</v>
      </c>
      <c r="C3807" s="192" t="s">
        <v>75</v>
      </c>
      <c r="D3807" s="192" t="s">
        <v>30</v>
      </c>
      <c r="E3807" s="192" t="s">
        <v>59</v>
      </c>
      <c r="F3807" s="194">
        <v>442.48819504673793</v>
      </c>
      <c r="G3807">
        <v>5</v>
      </c>
      <c r="H3807">
        <v>5</v>
      </c>
      <c r="I3807" s="167">
        <v>448.85236720484778</v>
      </c>
      <c r="J3807" s="22">
        <v>1.0143826936613249</v>
      </c>
      <c r="K3807" s="22" t="s">
        <v>448</v>
      </c>
      <c r="L3807" s="22" t="s">
        <v>58</v>
      </c>
      <c r="M3807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07" s="24" t="str">
        <f>IFERROR(IF(Table1[[#This Row],[Medicare Rate in CR]]&gt;0,"Y","N"),"N")</f>
        <v>Y</v>
      </c>
      <c r="O3807" s="166">
        <f>Table1[[#This Row],[Medicare Rate in CR]]*Table1[[#This Row],[SumOfUnits]]*Table1[[#This Row],[Actuarial Factor 06/20/2023]]</f>
        <v>2276.4269219800626</v>
      </c>
      <c r="P38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2276.4269219800626</v>
      </c>
      <c r="Q3807" s="166">
        <f>Table1[[#This Row],[Trended Medicare Pricing for all RHCs]]-Table1[[#This Row],[SumOfSFY24 Estimated Payment 5/04/23]]</f>
        <v>1827.5745547752149</v>
      </c>
      <c r="R3807" s="24">
        <f>Table1[[#This Row],[SumOfUnits]]*Table1[[#This Row],[Actuarial Factor 06/20/2023]]</f>
        <v>5.0719134683066249</v>
      </c>
      <c r="S3807" s="23"/>
    </row>
    <row r="3808" spans="1:19" x14ac:dyDescent="0.25">
      <c r="A3808" s="192" t="s">
        <v>446</v>
      </c>
      <c r="B3808" s="193" t="s">
        <v>447</v>
      </c>
      <c r="C3808" s="192" t="s">
        <v>90</v>
      </c>
      <c r="D3808" s="192" t="s">
        <v>30</v>
      </c>
      <c r="E3808" s="192" t="s">
        <v>59</v>
      </c>
      <c r="F3808" s="194">
        <v>176.25517972439047</v>
      </c>
      <c r="G3808">
        <v>2</v>
      </c>
      <c r="H3808">
        <v>2</v>
      </c>
      <c r="I3808" s="167">
        <v>172.2492389597154</v>
      </c>
      <c r="J3808" s="22">
        <v>0.97727192601693091</v>
      </c>
      <c r="K3808" s="22" t="s">
        <v>448</v>
      </c>
      <c r="L3808" s="22" t="s">
        <v>58</v>
      </c>
      <c r="M3808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08" s="24" t="str">
        <f>IFERROR(IF(Table1[[#This Row],[Medicare Rate in CR]]&gt;0,"Y","N"),"N")</f>
        <v>Y</v>
      </c>
      <c r="O3808" s="166">
        <f>Table1[[#This Row],[Medicare Rate in CR]]*Table1[[#This Row],[SumOfUnits]]*Table1[[#This Row],[Actuarial Factor 06/20/2023]]</f>
        <v>877.25791710835813</v>
      </c>
      <c r="P38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877.25791710835813</v>
      </c>
      <c r="Q3808" s="166">
        <f>Table1[[#This Row],[Trended Medicare Pricing for all RHCs]]-Table1[[#This Row],[SumOfSFY24 Estimated Payment 5/04/23]]</f>
        <v>705.00867814864273</v>
      </c>
      <c r="R3808" s="24">
        <f>Table1[[#This Row],[SumOfUnits]]*Table1[[#This Row],[Actuarial Factor 06/20/2023]]</f>
        <v>1.9545438520338618</v>
      </c>
      <c r="S3808" s="23"/>
    </row>
    <row r="3809" spans="1:19" x14ac:dyDescent="0.25">
      <c r="A3809" s="192" t="s">
        <v>446</v>
      </c>
      <c r="B3809" s="193" t="s">
        <v>447</v>
      </c>
      <c r="C3809" s="192" t="s">
        <v>95</v>
      </c>
      <c r="D3809" s="192" t="s">
        <v>31</v>
      </c>
      <c r="E3809" s="192" t="s">
        <v>69</v>
      </c>
      <c r="F3809" s="194">
        <v>87.510841283607988</v>
      </c>
      <c r="G3809">
        <v>1</v>
      </c>
      <c r="H3809">
        <v>1</v>
      </c>
      <c r="I3809" s="167">
        <v>96.570934040607469</v>
      </c>
      <c r="J3809" s="22">
        <v>1.1035310896810744</v>
      </c>
      <c r="K3809" s="22" t="s">
        <v>448</v>
      </c>
      <c r="L3809" s="22" t="s">
        <v>58</v>
      </c>
      <c r="M3809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09" s="24" t="str">
        <f>IFERROR(IF(Table1[[#This Row],[Medicare Rate in CR]]&gt;0,"Y","N"),"N")</f>
        <v>Y</v>
      </c>
      <c r="O3809" s="166">
        <f>Table1[[#This Row],[Medicare Rate in CR]]*Table1[[#This Row],[SumOfUnits]]*Table1[[#This Row],[Actuarial Factor 06/20/2023]]</f>
        <v>495.2978589815566</v>
      </c>
      <c r="P38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495.2978589815566</v>
      </c>
      <c r="Q3809" s="166">
        <f>Table1[[#This Row],[Trended Medicare Pricing for all RHCs]]-Table1[[#This Row],[SumOfSFY24 Estimated Payment 5/04/23]]</f>
        <v>398.72692494094912</v>
      </c>
      <c r="R3809" s="24">
        <f>Table1[[#This Row],[SumOfUnits]]*Table1[[#This Row],[Actuarial Factor 06/20/2023]]</f>
        <v>1.1035310896810744</v>
      </c>
      <c r="S3809" s="23"/>
    </row>
    <row r="3810" spans="1:19" x14ac:dyDescent="0.25">
      <c r="A3810" s="192" t="s">
        <v>446</v>
      </c>
      <c r="B3810" s="193" t="s">
        <v>447</v>
      </c>
      <c r="C3810" s="192" t="s">
        <v>76</v>
      </c>
      <c r="D3810" s="192" t="s">
        <v>30</v>
      </c>
      <c r="E3810" s="192" t="s">
        <v>59</v>
      </c>
      <c r="F3810" s="194">
        <v>443.70433844078246</v>
      </c>
      <c r="G3810">
        <v>5</v>
      </c>
      <c r="H3810">
        <v>5</v>
      </c>
      <c r="I3810" s="167">
        <v>461.29664212856079</v>
      </c>
      <c r="J3810" s="22">
        <v>1.0396487078526193</v>
      </c>
      <c r="K3810" s="22" t="s">
        <v>448</v>
      </c>
      <c r="L3810" s="22" t="s">
        <v>58</v>
      </c>
      <c r="M3810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10" s="24" t="str">
        <f>IFERROR(IF(Table1[[#This Row],[Medicare Rate in CR]]&gt;0,"Y","N"),"N")</f>
        <v>Y</v>
      </c>
      <c r="O3810" s="166">
        <f>Table1[[#This Row],[Medicare Rate in CR]]*Table1[[#This Row],[SumOfUnits]]*Table1[[#This Row],[Actuarial Factor 06/20/2023]]</f>
        <v>2333.127647727456</v>
      </c>
      <c r="P38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2333.127647727456</v>
      </c>
      <c r="Q3810" s="166">
        <f>Table1[[#This Row],[Trended Medicare Pricing for all RHCs]]-Table1[[#This Row],[SumOfSFY24 Estimated Payment 5/04/23]]</f>
        <v>1871.8310055988952</v>
      </c>
      <c r="R3810" s="24">
        <f>Table1[[#This Row],[SumOfUnits]]*Table1[[#This Row],[Actuarial Factor 06/20/2023]]</f>
        <v>5.1982435392630961</v>
      </c>
      <c r="S3810" s="23"/>
    </row>
    <row r="3811" spans="1:19" x14ac:dyDescent="0.25">
      <c r="A3811" s="192" t="s">
        <v>446</v>
      </c>
      <c r="B3811" s="193" t="s">
        <v>447</v>
      </c>
      <c r="C3811" s="192" t="s">
        <v>76</v>
      </c>
      <c r="D3811" s="192" t="s">
        <v>30</v>
      </c>
      <c r="E3811" s="192" t="s">
        <v>60</v>
      </c>
      <c r="F3811" s="194">
        <v>33.728437891490799</v>
      </c>
      <c r="G3811">
        <v>1</v>
      </c>
      <c r="H3811">
        <v>1</v>
      </c>
      <c r="I3811" s="167">
        <v>29.606427594941135</v>
      </c>
      <c r="J3811" s="22">
        <v>0.87778828329344039</v>
      </c>
      <c r="K3811" s="22" t="s">
        <v>448</v>
      </c>
      <c r="L3811" s="22" t="s">
        <v>58</v>
      </c>
      <c r="M3811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11" s="24" t="str">
        <f>IFERROR(IF(Table1[[#This Row],[Medicare Rate in CR]]&gt;0,"Y","N"),"N")</f>
        <v>Y</v>
      </c>
      <c r="O3811" s="166">
        <f>Table1[[#This Row],[Medicare Rate in CR]]*Table1[[#This Row],[SumOfUnits]]*Table1[[#This Row],[Actuarial Factor 06/20/2023]]</f>
        <v>393.97771519059484</v>
      </c>
      <c r="P38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393.97771519059484</v>
      </c>
      <c r="Q3811" s="166">
        <f>Table1[[#This Row],[Trended Medicare Pricing for all RHCs]]-Table1[[#This Row],[SumOfSFY24 Estimated Payment 5/04/23]]</f>
        <v>364.37128759565371</v>
      </c>
      <c r="R3811" s="24">
        <f>Table1[[#This Row],[SumOfUnits]]*Table1[[#This Row],[Actuarial Factor 06/20/2023]]</f>
        <v>0.87778828329344039</v>
      </c>
      <c r="S3811" s="23"/>
    </row>
    <row r="3812" spans="1:19" x14ac:dyDescent="0.25">
      <c r="A3812" s="192" t="s">
        <v>446</v>
      </c>
      <c r="B3812" s="193" t="s">
        <v>447</v>
      </c>
      <c r="C3812" s="192" t="s">
        <v>76</v>
      </c>
      <c r="D3812" s="192" t="s">
        <v>30</v>
      </c>
      <c r="E3812" s="192" t="s">
        <v>62</v>
      </c>
      <c r="F3812" s="194">
        <v>122.4727763322733</v>
      </c>
      <c r="G3812">
        <v>2</v>
      </c>
      <c r="H3812">
        <v>2</v>
      </c>
      <c r="I3812" s="167">
        <v>128.63043676478617</v>
      </c>
      <c r="J3812" s="22">
        <v>1.0502777892109418</v>
      </c>
      <c r="K3812" s="22" t="s">
        <v>448</v>
      </c>
      <c r="L3812" s="22" t="s">
        <v>58</v>
      </c>
      <c r="M3812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12" s="24" t="str">
        <f>IFERROR(IF(Table1[[#This Row],[Medicare Rate in CR]]&gt;0,"Y","N"),"N")</f>
        <v>Y</v>
      </c>
      <c r="O3812" s="166">
        <f>Table1[[#This Row],[Medicare Rate in CR]]*Table1[[#This Row],[SumOfUnits]]*Table1[[#This Row],[Actuarial Factor 06/20/2023]]</f>
        <v>942.792360263094</v>
      </c>
      <c r="P38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942.792360263094</v>
      </c>
      <c r="Q3812" s="166">
        <f>Table1[[#This Row],[Trended Medicare Pricing for all RHCs]]-Table1[[#This Row],[SumOfSFY24 Estimated Payment 5/04/23]]</f>
        <v>814.16192349830783</v>
      </c>
      <c r="R3812" s="24">
        <f>Table1[[#This Row],[SumOfUnits]]*Table1[[#This Row],[Actuarial Factor 06/20/2023]]</f>
        <v>2.1005555784218837</v>
      </c>
      <c r="S3812" s="23"/>
    </row>
    <row r="3813" spans="1:19" x14ac:dyDescent="0.25">
      <c r="A3813" s="192" t="s">
        <v>446</v>
      </c>
      <c r="B3813" s="193" t="s">
        <v>447</v>
      </c>
      <c r="C3813" s="192" t="s">
        <v>76</v>
      </c>
      <c r="D3813" s="192" t="s">
        <v>30</v>
      </c>
      <c r="E3813" s="192" t="s">
        <v>63</v>
      </c>
      <c r="F3813" s="194">
        <v>708.699518165173</v>
      </c>
      <c r="G3813">
        <v>8</v>
      </c>
      <c r="H3813">
        <v>8</v>
      </c>
      <c r="I3813" s="167">
        <v>714.75597416045196</v>
      </c>
      <c r="J3813" s="22">
        <v>1.0085458728841232</v>
      </c>
      <c r="K3813" s="22" t="s">
        <v>448</v>
      </c>
      <c r="L3813" s="22" t="s">
        <v>58</v>
      </c>
      <c r="M3813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13" s="24" t="str">
        <f>IFERROR(IF(Table1[[#This Row],[Medicare Rate in CR]]&gt;0,"Y","N"),"N")</f>
        <v>Y</v>
      </c>
      <c r="O3813" s="166">
        <f>Table1[[#This Row],[Medicare Rate in CR]]*Table1[[#This Row],[SumOfUnits]]*Table1[[#This Row],[Actuarial Factor 06/20/2023]]</f>
        <v>3621.3251530126481</v>
      </c>
      <c r="P38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3621.3251530126481</v>
      </c>
      <c r="Q3813" s="166">
        <f>Table1[[#This Row],[Trended Medicare Pricing for all RHCs]]-Table1[[#This Row],[SumOfSFY24 Estimated Payment 5/04/23]]</f>
        <v>2906.5691788521963</v>
      </c>
      <c r="R3813" s="24">
        <f>Table1[[#This Row],[SumOfUnits]]*Table1[[#This Row],[Actuarial Factor 06/20/2023]]</f>
        <v>8.0683669830729858</v>
      </c>
      <c r="S3813" s="23"/>
    </row>
    <row r="3814" spans="1:19" x14ac:dyDescent="0.25">
      <c r="A3814" s="192" t="s">
        <v>446</v>
      </c>
      <c r="B3814" s="193" t="s">
        <v>447</v>
      </c>
      <c r="C3814" s="192" t="s">
        <v>78</v>
      </c>
      <c r="D3814" s="192" t="s">
        <v>30</v>
      </c>
      <c r="E3814" s="192" t="s">
        <v>56</v>
      </c>
      <c r="F3814" s="194">
        <v>266.23301532234751</v>
      </c>
      <c r="G3814">
        <v>3</v>
      </c>
      <c r="H3814">
        <v>3</v>
      </c>
      <c r="I3814" s="167">
        <v>284.06346148498454</v>
      </c>
      <c r="J3814" s="22">
        <v>1.0669730842399407</v>
      </c>
      <c r="K3814" s="22" t="s">
        <v>448</v>
      </c>
      <c r="L3814" s="22" t="s">
        <v>58</v>
      </c>
      <c r="M3814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14" s="24" t="str">
        <f>IFERROR(IF(Table1[[#This Row],[Medicare Rate in CR]]&gt;0,"Y","N"),"N")</f>
        <v>Y</v>
      </c>
      <c r="O3814" s="166">
        <f>Table1[[#This Row],[Medicare Rate in CR]]*Table1[[#This Row],[SumOfUnits]]*Table1[[#This Row],[Actuarial Factor 06/20/2023]]</f>
        <v>1436.6685881982378</v>
      </c>
      <c r="P38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1436.6685881982378</v>
      </c>
      <c r="Q3814" s="166">
        <f>Table1[[#This Row],[Trended Medicare Pricing for all RHCs]]-Table1[[#This Row],[SumOfSFY24 Estimated Payment 5/04/23]]</f>
        <v>1152.6051267132532</v>
      </c>
      <c r="R3814" s="24">
        <f>Table1[[#This Row],[SumOfUnits]]*Table1[[#This Row],[Actuarial Factor 06/20/2023]]</f>
        <v>3.2009192527198222</v>
      </c>
      <c r="S3814" s="23"/>
    </row>
    <row r="3815" spans="1:19" x14ac:dyDescent="0.25">
      <c r="A3815" s="192" t="s">
        <v>446</v>
      </c>
      <c r="B3815" s="193" t="s">
        <v>447</v>
      </c>
      <c r="C3815" s="192" t="s">
        <v>78</v>
      </c>
      <c r="D3815" s="192" t="s">
        <v>30</v>
      </c>
      <c r="E3815" s="192" t="s">
        <v>59</v>
      </c>
      <c r="F3815" s="194">
        <v>709.95470752625999</v>
      </c>
      <c r="G3815">
        <v>8</v>
      </c>
      <c r="H3815">
        <v>8</v>
      </c>
      <c r="I3815" s="167">
        <v>663.08503128047585</v>
      </c>
      <c r="J3815" s="22">
        <v>0.93398216006047052</v>
      </c>
      <c r="K3815" s="22" t="s">
        <v>448</v>
      </c>
      <c r="L3815" s="22" t="s">
        <v>58</v>
      </c>
      <c r="M3815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15" s="24" t="str">
        <f>IFERROR(IF(Table1[[#This Row],[Medicare Rate in CR]]&gt;0,"Y","N"),"N")</f>
        <v>Y</v>
      </c>
      <c r="O3815" s="166">
        <f>Table1[[#This Row],[Medicare Rate in CR]]*Table1[[#This Row],[SumOfUnits]]*Table1[[#This Row],[Actuarial Factor 06/20/2023]]</f>
        <v>3353.5937031995277</v>
      </c>
      <c r="P38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3353.5937031995277</v>
      </c>
      <c r="Q3815" s="166">
        <f>Table1[[#This Row],[Trended Medicare Pricing for all RHCs]]-Table1[[#This Row],[SumOfSFY24 Estimated Payment 5/04/23]]</f>
        <v>2690.5086719190517</v>
      </c>
      <c r="R3815" s="24">
        <f>Table1[[#This Row],[SumOfUnits]]*Table1[[#This Row],[Actuarial Factor 06/20/2023]]</f>
        <v>7.4718572804837642</v>
      </c>
      <c r="S3815" s="23"/>
    </row>
    <row r="3816" spans="1:19" x14ac:dyDescent="0.25">
      <c r="A3816" s="192" t="s">
        <v>446</v>
      </c>
      <c r="B3816" s="193" t="s">
        <v>447</v>
      </c>
      <c r="C3816" s="192" t="s">
        <v>78</v>
      </c>
      <c r="D3816" s="192" t="s">
        <v>30</v>
      </c>
      <c r="E3816" s="192" t="s">
        <v>60</v>
      </c>
      <c r="F3816" s="194">
        <v>177.488676881565</v>
      </c>
      <c r="G3816">
        <v>2</v>
      </c>
      <c r="H3816">
        <v>2</v>
      </c>
      <c r="I3816" s="167">
        <v>145.45921603873037</v>
      </c>
      <c r="J3816" s="22">
        <v>0.81954082138880713</v>
      </c>
      <c r="K3816" s="22" t="s">
        <v>448</v>
      </c>
      <c r="L3816" s="22" t="s">
        <v>58</v>
      </c>
      <c r="M3816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16" s="24" t="str">
        <f>IFERROR(IF(Table1[[#This Row],[Medicare Rate in CR]]&gt;0,"Y","N"),"N")</f>
        <v>Y</v>
      </c>
      <c r="O3816" s="166">
        <f>Table1[[#This Row],[Medicare Rate in CR]]*Table1[[#This Row],[SumOfUnits]]*Table1[[#This Row],[Actuarial Factor 06/20/2023]]</f>
        <v>735.66901372787663</v>
      </c>
      <c r="P38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735.66901372787663</v>
      </c>
      <c r="Q3816" s="166">
        <f>Table1[[#This Row],[Trended Medicare Pricing for all RHCs]]-Table1[[#This Row],[SumOfSFY24 Estimated Payment 5/04/23]]</f>
        <v>590.20979768914628</v>
      </c>
      <c r="R3816" s="24">
        <f>Table1[[#This Row],[SumOfUnits]]*Table1[[#This Row],[Actuarial Factor 06/20/2023]]</f>
        <v>1.6390816427776143</v>
      </c>
      <c r="S3816" s="23"/>
    </row>
    <row r="3817" spans="1:19" x14ac:dyDescent="0.25">
      <c r="A3817" s="192" t="s">
        <v>446</v>
      </c>
      <c r="B3817" s="193" t="s">
        <v>447</v>
      </c>
      <c r="C3817" s="192" t="s">
        <v>78</v>
      </c>
      <c r="D3817" s="192" t="s">
        <v>30</v>
      </c>
      <c r="E3817" s="192" t="s">
        <v>62</v>
      </c>
      <c r="F3817" s="194">
        <v>709.95470752625999</v>
      </c>
      <c r="G3817">
        <v>8</v>
      </c>
      <c r="H3817">
        <v>8</v>
      </c>
      <c r="I3817" s="167">
        <v>674.40108201652572</v>
      </c>
      <c r="J3817" s="22">
        <v>0.94992127648027569</v>
      </c>
      <c r="K3817" s="22" t="s">
        <v>448</v>
      </c>
      <c r="L3817" s="22" t="s">
        <v>58</v>
      </c>
      <c r="M3817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17" s="24" t="str">
        <f>IFERROR(IF(Table1[[#This Row],[Medicare Rate in CR]]&gt;0,"Y","N"),"N")</f>
        <v>Y</v>
      </c>
      <c r="O3817" s="166">
        <f>Table1[[#This Row],[Medicare Rate in CR]]*Table1[[#This Row],[SumOfUnits]]*Table1[[#This Row],[Actuarial Factor 06/20/2023]]</f>
        <v>3410.8253321811371</v>
      </c>
      <c r="P38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3410.8253321811371</v>
      </c>
      <c r="Q3817" s="166">
        <f>Table1[[#This Row],[Trended Medicare Pricing for all RHCs]]-Table1[[#This Row],[SumOfSFY24 Estimated Payment 5/04/23]]</f>
        <v>2736.4242501646113</v>
      </c>
      <c r="R3817" s="24">
        <f>Table1[[#This Row],[SumOfUnits]]*Table1[[#This Row],[Actuarial Factor 06/20/2023]]</f>
        <v>7.5993702118422055</v>
      </c>
      <c r="S3817" s="23"/>
    </row>
    <row r="3818" spans="1:19" x14ac:dyDescent="0.25">
      <c r="A3818" s="192" t="s">
        <v>446</v>
      </c>
      <c r="B3818" s="193" t="s">
        <v>447</v>
      </c>
      <c r="C3818" s="192" t="s">
        <v>78</v>
      </c>
      <c r="D3818" s="192" t="s">
        <v>30</v>
      </c>
      <c r="E3818" s="192" t="s">
        <v>63</v>
      </c>
      <c r="F3818" s="194">
        <v>1064.93206128939</v>
      </c>
      <c r="G3818">
        <v>12</v>
      </c>
      <c r="H3818">
        <v>12</v>
      </c>
      <c r="I3818" s="167">
        <v>997.31486863890132</v>
      </c>
      <c r="J3818" s="22">
        <v>0.93650562781571278</v>
      </c>
      <c r="K3818" s="22" t="s">
        <v>448</v>
      </c>
      <c r="L3818" s="22" t="s">
        <v>58</v>
      </c>
      <c r="M3818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18" s="24" t="str">
        <f>IFERROR(IF(Table1[[#This Row],[Medicare Rate in CR]]&gt;0,"Y","N"),"N")</f>
        <v>Y</v>
      </c>
      <c r="O3818" s="166">
        <f>Table1[[#This Row],[Medicare Rate in CR]]*Table1[[#This Row],[SumOfUnits]]*Table1[[#This Row],[Actuarial Factor 06/20/2023]]</f>
        <v>5043.9818511903168</v>
      </c>
      <c r="P38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5043.9818511903168</v>
      </c>
      <c r="Q3818" s="166">
        <f>Table1[[#This Row],[Trended Medicare Pricing for all RHCs]]-Table1[[#This Row],[SumOfSFY24 Estimated Payment 5/04/23]]</f>
        <v>4046.6669825514155</v>
      </c>
      <c r="R3818" s="24">
        <f>Table1[[#This Row],[SumOfUnits]]*Table1[[#This Row],[Actuarial Factor 06/20/2023]]</f>
        <v>11.238067533788554</v>
      </c>
      <c r="S3818" s="23"/>
    </row>
    <row r="3819" spans="1:19" x14ac:dyDescent="0.25">
      <c r="A3819" s="192" t="s">
        <v>446</v>
      </c>
      <c r="B3819" s="193" t="s">
        <v>447</v>
      </c>
      <c r="C3819" s="192" t="s">
        <v>78</v>
      </c>
      <c r="D3819" s="192" t="s">
        <v>30</v>
      </c>
      <c r="E3819" s="192" t="s">
        <v>77</v>
      </c>
      <c r="F3819" s="194">
        <v>619.9768719283029</v>
      </c>
      <c r="G3819">
        <v>7</v>
      </c>
      <c r="H3819">
        <v>7</v>
      </c>
      <c r="I3819" s="167">
        <v>787.23754978896443</v>
      </c>
      <c r="J3819" s="22">
        <v>1.2697853507670918</v>
      </c>
      <c r="K3819" s="22" t="s">
        <v>448</v>
      </c>
      <c r="L3819" s="22" t="s">
        <v>58</v>
      </c>
      <c r="M3819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19" s="24" t="str">
        <f>IFERROR(IF(Table1[[#This Row],[Medicare Rate in CR]]&gt;0,"Y","N"),"N")</f>
        <v>Y</v>
      </c>
      <c r="O3819" s="166">
        <f>Table1[[#This Row],[Medicare Rate in CR]]*Table1[[#This Row],[SumOfUnits]]*Table1[[#This Row],[Actuarial Factor 06/20/2023]]</f>
        <v>3989.4243128935564</v>
      </c>
      <c r="P38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3989.4243128935564</v>
      </c>
      <c r="Q3819" s="166">
        <f>Table1[[#This Row],[Trended Medicare Pricing for all RHCs]]-Table1[[#This Row],[SumOfSFY24 Estimated Payment 5/04/23]]</f>
        <v>3202.186763104592</v>
      </c>
      <c r="R3819" s="24">
        <f>Table1[[#This Row],[SumOfUnits]]*Table1[[#This Row],[Actuarial Factor 06/20/2023]]</f>
        <v>8.8884974553696416</v>
      </c>
      <c r="S3819" s="23"/>
    </row>
    <row r="3820" spans="1:19" x14ac:dyDescent="0.25">
      <c r="A3820" s="192" t="s">
        <v>446</v>
      </c>
      <c r="B3820" s="193" t="s">
        <v>447</v>
      </c>
      <c r="C3820" s="192" t="s">
        <v>78</v>
      </c>
      <c r="D3820" s="192" t="s">
        <v>32</v>
      </c>
      <c r="E3820" s="192" t="s">
        <v>65</v>
      </c>
      <c r="F3820" s="194">
        <v>214.2</v>
      </c>
      <c r="G3820">
        <v>1</v>
      </c>
      <c r="H3820">
        <v>1</v>
      </c>
      <c r="I3820" s="167">
        <v>283.78234639571582</v>
      </c>
      <c r="J3820" s="22">
        <v>1.3248475555355548</v>
      </c>
      <c r="K3820" s="22" t="s">
        <v>448</v>
      </c>
      <c r="L3820" s="22" t="s">
        <v>58</v>
      </c>
      <c r="M3820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20" s="24" t="str">
        <f>IFERROR(IF(Table1[[#This Row],[Medicare Rate in CR]]&gt;0,"Y","N"),"N")</f>
        <v>Y</v>
      </c>
      <c r="O3820" s="166">
        <f>Table1[[#This Row],[Medicare Rate in CR]]*Table1[[#This Row],[SumOfUnits]]*Table1[[#This Row],[Actuarial Factor 06/20/2023]]</f>
        <v>594.63132835102306</v>
      </c>
      <c r="P38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594.63132835102306</v>
      </c>
      <c r="Q3820" s="166">
        <f>Table1[[#This Row],[Trended Medicare Pricing for all RHCs]]-Table1[[#This Row],[SumOfSFY24 Estimated Payment 5/04/23]]</f>
        <v>310.84898195530724</v>
      </c>
      <c r="R3820" s="24">
        <f>Table1[[#This Row],[SumOfUnits]]*Table1[[#This Row],[Actuarial Factor 06/20/2023]]</f>
        <v>1.3248475555355548</v>
      </c>
      <c r="S3820" s="23"/>
    </row>
    <row r="3821" spans="1:19" x14ac:dyDescent="0.25">
      <c r="A3821" s="192" t="s">
        <v>446</v>
      </c>
      <c r="B3821" s="193" t="s">
        <v>447</v>
      </c>
      <c r="C3821" s="192" t="s">
        <v>78</v>
      </c>
      <c r="D3821" s="192" t="s">
        <v>31</v>
      </c>
      <c r="E3821" s="192" t="s">
        <v>69</v>
      </c>
      <c r="F3821" s="194">
        <v>214.2</v>
      </c>
      <c r="G3821">
        <v>1</v>
      </c>
      <c r="H3821">
        <v>1</v>
      </c>
      <c r="I3821" s="167">
        <v>229.29985803390662</v>
      </c>
      <c r="J3821" s="22">
        <v>1.0704942018389665</v>
      </c>
      <c r="K3821" s="22" t="s">
        <v>448</v>
      </c>
      <c r="L3821" s="22" t="s">
        <v>58</v>
      </c>
      <c r="M3821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21" s="24" t="str">
        <f>IFERROR(IF(Table1[[#This Row],[Medicare Rate in CR]]&gt;0,"Y","N"),"N")</f>
        <v>Y</v>
      </c>
      <c r="O3821" s="166">
        <f>Table1[[#This Row],[Medicare Rate in CR]]*Table1[[#This Row],[SumOfUnits]]*Table1[[#This Row],[Actuarial Factor 06/20/2023]]</f>
        <v>480.46991261138334</v>
      </c>
      <c r="P38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480.46991261138334</v>
      </c>
      <c r="Q3821" s="166">
        <f>Table1[[#This Row],[Trended Medicare Pricing for all RHCs]]-Table1[[#This Row],[SumOfSFY24 Estimated Payment 5/04/23]]</f>
        <v>251.17005457747672</v>
      </c>
      <c r="R3821" s="24">
        <f>Table1[[#This Row],[SumOfUnits]]*Table1[[#This Row],[Actuarial Factor 06/20/2023]]</f>
        <v>1.0704942018389665</v>
      </c>
      <c r="S3821" s="23"/>
    </row>
    <row r="3822" spans="1:19" x14ac:dyDescent="0.25">
      <c r="A3822" s="192" t="s">
        <v>446</v>
      </c>
      <c r="B3822" s="193" t="s">
        <v>447</v>
      </c>
      <c r="C3822" s="192" t="s">
        <v>79</v>
      </c>
      <c r="D3822" s="192" t="s">
        <v>30</v>
      </c>
      <c r="E3822" s="192" t="s">
        <v>59</v>
      </c>
      <c r="F3822" s="194">
        <v>796.23205165269337</v>
      </c>
      <c r="G3822">
        <v>9</v>
      </c>
      <c r="H3822">
        <v>9</v>
      </c>
      <c r="I3822" s="167">
        <v>760.34338253683575</v>
      </c>
      <c r="J3822" s="22">
        <v>0.95492687208287386</v>
      </c>
      <c r="K3822" s="22" t="s">
        <v>448</v>
      </c>
      <c r="L3822" s="22" t="s">
        <v>58</v>
      </c>
      <c r="M3822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22" s="24" t="str">
        <f>IFERROR(IF(Table1[[#This Row],[Medicare Rate in CR]]&gt;0,"Y","N"),"N")</f>
        <v>Y</v>
      </c>
      <c r="O3822" s="166">
        <f>Table1[[#This Row],[Medicare Rate in CR]]*Table1[[#This Row],[SumOfUnits]]*Table1[[#This Row],[Actuarial Factor 06/20/2023]]</f>
        <v>3857.3984519726064</v>
      </c>
      <c r="P38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3857.3984519726064</v>
      </c>
      <c r="Q3822" s="166">
        <f>Table1[[#This Row],[Trended Medicare Pricing for all RHCs]]-Table1[[#This Row],[SumOfSFY24 Estimated Payment 5/04/23]]</f>
        <v>3097.0550694357707</v>
      </c>
      <c r="R3822" s="24">
        <f>Table1[[#This Row],[SumOfUnits]]*Table1[[#This Row],[Actuarial Factor 06/20/2023]]</f>
        <v>8.5943418487458647</v>
      </c>
      <c r="S3822" s="23"/>
    </row>
    <row r="3823" spans="1:19" x14ac:dyDescent="0.25">
      <c r="A3823" s="192" t="s">
        <v>446</v>
      </c>
      <c r="B3823" s="193" t="s">
        <v>447</v>
      </c>
      <c r="C3823" s="192" t="s">
        <v>79</v>
      </c>
      <c r="D3823" s="192" t="s">
        <v>30</v>
      </c>
      <c r="E3823" s="192" t="s">
        <v>60</v>
      </c>
      <c r="F3823" s="194">
        <v>477.45013009540327</v>
      </c>
      <c r="G3823">
        <v>6</v>
      </c>
      <c r="H3823">
        <v>6</v>
      </c>
      <c r="I3823" s="167">
        <v>402.82351604566247</v>
      </c>
      <c r="J3823" s="22">
        <v>0.84369757311652838</v>
      </c>
      <c r="K3823" s="22" t="s">
        <v>448</v>
      </c>
      <c r="L3823" s="22" t="s">
        <v>58</v>
      </c>
      <c r="M3823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23" s="24" t="str">
        <f>IFERROR(IF(Table1[[#This Row],[Medicare Rate in CR]]&gt;0,"Y","N"),"N")</f>
        <v>Y</v>
      </c>
      <c r="O3823" s="166">
        <f>Table1[[#This Row],[Medicare Rate in CR]]*Table1[[#This Row],[SumOfUnits]]*Table1[[#This Row],[Actuarial Factor 06/20/2023]]</f>
        <v>2272.0606904513488</v>
      </c>
      <c r="P38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2272.0606904513488</v>
      </c>
      <c r="Q3823" s="166">
        <f>Table1[[#This Row],[Trended Medicare Pricing for all RHCs]]-Table1[[#This Row],[SumOfSFY24 Estimated Payment 5/04/23]]</f>
        <v>1869.2371744056863</v>
      </c>
      <c r="R3823" s="24">
        <f>Table1[[#This Row],[SumOfUnits]]*Table1[[#This Row],[Actuarial Factor 06/20/2023]]</f>
        <v>5.0621854386991707</v>
      </c>
      <c r="S3823" s="23"/>
    </row>
    <row r="3824" spans="1:19" x14ac:dyDescent="0.25">
      <c r="A3824" s="192" t="s">
        <v>446</v>
      </c>
      <c r="B3824" s="193" t="s">
        <v>447</v>
      </c>
      <c r="C3824" s="192" t="s">
        <v>79</v>
      </c>
      <c r="D3824" s="192" t="s">
        <v>30</v>
      </c>
      <c r="E3824" s="192" t="s">
        <v>61</v>
      </c>
      <c r="F3824" s="194">
        <v>88.744338440782499</v>
      </c>
      <c r="G3824">
        <v>1</v>
      </c>
      <c r="H3824">
        <v>1</v>
      </c>
      <c r="I3824" s="167">
        <v>74.873382970320037</v>
      </c>
      <c r="J3824" s="22">
        <v>0.84369757311652838</v>
      </c>
      <c r="K3824" s="22" t="s">
        <v>448</v>
      </c>
      <c r="L3824" s="22" t="s">
        <v>58</v>
      </c>
      <c r="M3824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24" s="24" t="str">
        <f>IFERROR(IF(Table1[[#This Row],[Medicare Rate in CR]]&gt;0,"Y","N"),"N")</f>
        <v>Y</v>
      </c>
      <c r="O3824" s="166">
        <f>Table1[[#This Row],[Medicare Rate in CR]]*Table1[[#This Row],[SumOfUnits]]*Table1[[#This Row],[Actuarial Factor 06/20/2023]]</f>
        <v>378.67678174189143</v>
      </c>
      <c r="P38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378.67678174189143</v>
      </c>
      <c r="Q3824" s="166">
        <f>Table1[[#This Row],[Trended Medicare Pricing for all RHCs]]-Table1[[#This Row],[SumOfSFY24 Estimated Payment 5/04/23]]</f>
        <v>303.80339877157138</v>
      </c>
      <c r="R3824" s="24">
        <f>Table1[[#This Row],[SumOfUnits]]*Table1[[#This Row],[Actuarial Factor 06/20/2023]]</f>
        <v>0.84369757311652838</v>
      </c>
      <c r="S3824" s="23"/>
    </row>
    <row r="3825" spans="1:19" x14ac:dyDescent="0.25">
      <c r="A3825" s="192" t="s">
        <v>446</v>
      </c>
      <c r="B3825" s="193" t="s">
        <v>447</v>
      </c>
      <c r="C3825" s="192" t="s">
        <v>79</v>
      </c>
      <c r="D3825" s="192" t="s">
        <v>30</v>
      </c>
      <c r="E3825" s="192" t="s">
        <v>62</v>
      </c>
      <c r="F3825" s="194">
        <v>88.744338440782499</v>
      </c>
      <c r="G3825">
        <v>1</v>
      </c>
      <c r="H3825">
        <v>1</v>
      </c>
      <c r="I3825" s="167">
        <v>89.963975383492041</v>
      </c>
      <c r="J3825" s="22">
        <v>1.0137432648001921</v>
      </c>
      <c r="K3825" s="22" t="s">
        <v>448</v>
      </c>
      <c r="L3825" s="22" t="s">
        <v>58</v>
      </c>
      <c r="M3825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25" s="24" t="str">
        <f>IFERROR(IF(Table1[[#This Row],[Medicare Rate in CR]]&gt;0,"Y","N"),"N")</f>
        <v>Y</v>
      </c>
      <c r="O3825" s="166">
        <f>Table1[[#This Row],[Medicare Rate in CR]]*Table1[[#This Row],[SumOfUnits]]*Table1[[#This Row],[Actuarial Factor 06/20/2023]]</f>
        <v>454.99838954027018</v>
      </c>
      <c r="P38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454.99838954027018</v>
      </c>
      <c r="Q3825" s="166">
        <f>Table1[[#This Row],[Trended Medicare Pricing for all RHCs]]-Table1[[#This Row],[SumOfSFY24 Estimated Payment 5/04/23]]</f>
        <v>365.03441415677815</v>
      </c>
      <c r="R3825" s="24">
        <f>Table1[[#This Row],[SumOfUnits]]*Table1[[#This Row],[Actuarial Factor 06/20/2023]]</f>
        <v>1.0137432648001921</v>
      </c>
      <c r="S3825" s="23"/>
    </row>
    <row r="3826" spans="1:19" x14ac:dyDescent="0.25">
      <c r="A3826" s="192" t="s">
        <v>446</v>
      </c>
      <c r="B3826" s="193" t="s">
        <v>447</v>
      </c>
      <c r="C3826" s="192" t="s">
        <v>79</v>
      </c>
      <c r="D3826" s="192" t="s">
        <v>30</v>
      </c>
      <c r="E3826" s="192" t="s">
        <v>63</v>
      </c>
      <c r="F3826" s="194">
        <v>621.21036908547751</v>
      </c>
      <c r="G3826">
        <v>7</v>
      </c>
      <c r="H3826">
        <v>7</v>
      </c>
      <c r="I3826" s="167">
        <v>589.40133726387319</v>
      </c>
      <c r="J3826" s="22">
        <v>0.94879507264434049</v>
      </c>
      <c r="K3826" s="22" t="s">
        <v>448</v>
      </c>
      <c r="L3826" s="22" t="s">
        <v>58</v>
      </c>
      <c r="M3826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26" s="24" t="str">
        <f>IFERROR(IF(Table1[[#This Row],[Medicare Rate in CR]]&gt;0,"Y","N"),"N")</f>
        <v>Y</v>
      </c>
      <c r="O3826" s="166">
        <f>Table1[[#This Row],[Medicare Rate in CR]]*Table1[[#This Row],[SumOfUnits]]*Table1[[#This Row],[Actuarial Factor 06/20/2023]]</f>
        <v>2980.9338471847154</v>
      </c>
      <c r="P38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2980.9338471847154</v>
      </c>
      <c r="Q3826" s="166">
        <f>Table1[[#This Row],[Trended Medicare Pricing for all RHCs]]-Table1[[#This Row],[SumOfSFY24 Estimated Payment 5/04/23]]</f>
        <v>2391.5325099208421</v>
      </c>
      <c r="R3826" s="24">
        <f>Table1[[#This Row],[SumOfUnits]]*Table1[[#This Row],[Actuarial Factor 06/20/2023]]</f>
        <v>6.6415655085103831</v>
      </c>
      <c r="S3826" s="23"/>
    </row>
    <row r="3827" spans="1:19" x14ac:dyDescent="0.25">
      <c r="A3827" s="192" t="s">
        <v>446</v>
      </c>
      <c r="B3827" s="193" t="s">
        <v>447</v>
      </c>
      <c r="C3827" s="192" t="s">
        <v>79</v>
      </c>
      <c r="D3827" s="192" t="s">
        <v>30</v>
      </c>
      <c r="E3827" s="192" t="s">
        <v>64</v>
      </c>
      <c r="F3827" s="194">
        <v>88.744338440782499</v>
      </c>
      <c r="G3827">
        <v>1</v>
      </c>
      <c r="H3827">
        <v>1</v>
      </c>
      <c r="I3827" s="167">
        <v>84.910165969182188</v>
      </c>
      <c r="J3827" s="22">
        <v>0.95679530053448103</v>
      </c>
      <c r="K3827" s="22" t="s">
        <v>448</v>
      </c>
      <c r="L3827" s="22" t="s">
        <v>58</v>
      </c>
      <c r="M3827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27" s="24" t="str">
        <f>IFERROR(IF(Table1[[#This Row],[Medicare Rate in CR]]&gt;0,"Y","N"),"N")</f>
        <v>Y</v>
      </c>
      <c r="O3827" s="166">
        <f>Table1[[#This Row],[Medicare Rate in CR]]*Table1[[#This Row],[SumOfUnits]]*Table1[[#This Row],[Actuarial Factor 06/20/2023]]</f>
        <v>429.43843473889109</v>
      </c>
      <c r="P38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429.43843473889109</v>
      </c>
      <c r="Q3827" s="166">
        <f>Table1[[#This Row],[Trended Medicare Pricing for all RHCs]]-Table1[[#This Row],[SumOfSFY24 Estimated Payment 5/04/23]]</f>
        <v>344.52826876970892</v>
      </c>
      <c r="R3827" s="24">
        <f>Table1[[#This Row],[SumOfUnits]]*Table1[[#This Row],[Actuarial Factor 06/20/2023]]</f>
        <v>0.95679530053448103</v>
      </c>
      <c r="S3827" s="23"/>
    </row>
    <row r="3828" spans="1:19" x14ac:dyDescent="0.25">
      <c r="A3828" s="192" t="s">
        <v>446</v>
      </c>
      <c r="B3828" s="193" t="s">
        <v>447</v>
      </c>
      <c r="C3828" s="192" t="s">
        <v>79</v>
      </c>
      <c r="D3828" s="192" t="s">
        <v>30</v>
      </c>
      <c r="E3828" s="192" t="s">
        <v>77</v>
      </c>
      <c r="F3828" s="194">
        <v>177.488676881565</v>
      </c>
      <c r="G3828">
        <v>2</v>
      </c>
      <c r="H3828">
        <v>2</v>
      </c>
      <c r="I3828" s="167">
        <v>226.84240119134117</v>
      </c>
      <c r="J3828" s="22">
        <v>1.2780668895442215</v>
      </c>
      <c r="K3828" s="22" t="s">
        <v>448</v>
      </c>
      <c r="L3828" s="22" t="s">
        <v>58</v>
      </c>
      <c r="M3828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28" s="24" t="str">
        <f>IFERROR(IF(Table1[[#This Row],[Medicare Rate in CR]]&gt;0,"Y","N"),"N")</f>
        <v>Y</v>
      </c>
      <c r="O3828" s="166">
        <f>Table1[[#This Row],[Medicare Rate in CR]]*Table1[[#This Row],[SumOfUnits]]*Table1[[#This Row],[Actuarial Factor 06/20/2023]]</f>
        <v>1147.2695240682658</v>
      </c>
      <c r="P38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1147.2695240682658</v>
      </c>
      <c r="Q3828" s="166">
        <f>Table1[[#This Row],[Trended Medicare Pricing for all RHCs]]-Table1[[#This Row],[SumOfSFY24 Estimated Payment 5/04/23]]</f>
        <v>920.42712287692461</v>
      </c>
      <c r="R3828" s="24">
        <f>Table1[[#This Row],[SumOfUnits]]*Table1[[#This Row],[Actuarial Factor 06/20/2023]]</f>
        <v>2.5561337790884431</v>
      </c>
      <c r="S3828" s="23"/>
    </row>
    <row r="3829" spans="1:19" x14ac:dyDescent="0.25">
      <c r="A3829" s="192" t="s">
        <v>446</v>
      </c>
      <c r="B3829" s="193" t="s">
        <v>447</v>
      </c>
      <c r="C3829" s="192" t="s">
        <v>55</v>
      </c>
      <c r="D3829" s="192" t="s">
        <v>30</v>
      </c>
      <c r="E3829" s="192" t="s">
        <v>56</v>
      </c>
      <c r="F3829" s="194">
        <v>7137.5189997108955</v>
      </c>
      <c r="G3829">
        <v>81</v>
      </c>
      <c r="H3829">
        <v>81</v>
      </c>
      <c r="I3829" s="167">
        <v>7654.4072027576485</v>
      </c>
      <c r="J3829" s="22">
        <v>1.0724184696485837</v>
      </c>
      <c r="K3829" s="22" t="s">
        <v>448</v>
      </c>
      <c r="L3829" s="22" t="s">
        <v>58</v>
      </c>
      <c r="M3829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29" s="24" t="str">
        <f>IFERROR(IF(Table1[[#This Row],[Medicare Rate in CR]]&gt;0,"Y","N"),"N")</f>
        <v>Y</v>
      </c>
      <c r="O3829" s="166">
        <f>Table1[[#This Row],[Medicare Rate in CR]]*Table1[[#This Row],[SumOfUnits]]*Table1[[#This Row],[Actuarial Factor 06/20/2023]]</f>
        <v>38988.020120322275</v>
      </c>
      <c r="P38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38988.020120322275</v>
      </c>
      <c r="Q3829" s="166">
        <f>Table1[[#This Row],[Trended Medicare Pricing for all RHCs]]-Table1[[#This Row],[SumOfSFY24 Estimated Payment 5/04/23]]</f>
        <v>31333.612917564627</v>
      </c>
      <c r="R3829" s="24">
        <f>Table1[[#This Row],[SumOfUnits]]*Table1[[#This Row],[Actuarial Factor 06/20/2023]]</f>
        <v>86.865896041535279</v>
      </c>
      <c r="S3829" s="23"/>
    </row>
    <row r="3830" spans="1:19" x14ac:dyDescent="0.25">
      <c r="A3830" s="192" t="s">
        <v>446</v>
      </c>
      <c r="B3830" s="193" t="s">
        <v>447</v>
      </c>
      <c r="C3830" s="192" t="s">
        <v>55</v>
      </c>
      <c r="D3830" s="192" t="s">
        <v>30</v>
      </c>
      <c r="E3830" s="192" t="s">
        <v>59</v>
      </c>
      <c r="F3830" s="194">
        <v>102783.38254216062</v>
      </c>
      <c r="G3830">
        <v>1173</v>
      </c>
      <c r="H3830">
        <v>1173</v>
      </c>
      <c r="I3830" s="167">
        <v>105118.63367866581</v>
      </c>
      <c r="J3830" s="22">
        <v>1.0227201234163246</v>
      </c>
      <c r="K3830" s="22" t="s">
        <v>448</v>
      </c>
      <c r="L3830" s="22" t="s">
        <v>58</v>
      </c>
      <c r="M3830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30" s="24" t="str">
        <f>IFERROR(IF(Table1[[#This Row],[Medicare Rate in CR]]&gt;0,"Y","N"),"N")</f>
        <v>Y</v>
      </c>
      <c r="O3830" s="166">
        <f>Table1[[#This Row],[Medicare Rate in CR]]*Table1[[#This Row],[SumOfUnits]]*Table1[[#This Row],[Actuarial Factor 06/20/2023]]</f>
        <v>538439.22582072904</v>
      </c>
      <c r="P38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538439.22582072904</v>
      </c>
      <c r="Q3830" s="166">
        <f>Table1[[#This Row],[Trended Medicare Pricing for all RHCs]]-Table1[[#This Row],[SumOfSFY24 Estimated Payment 5/04/23]]</f>
        <v>433320.59214206325</v>
      </c>
      <c r="R3830" s="24">
        <f>Table1[[#This Row],[SumOfUnits]]*Table1[[#This Row],[Actuarial Factor 06/20/2023]]</f>
        <v>1199.6507047673488</v>
      </c>
      <c r="S3830" s="23"/>
    </row>
    <row r="3831" spans="1:19" x14ac:dyDescent="0.25">
      <c r="A3831" s="192" t="s">
        <v>446</v>
      </c>
      <c r="B3831" s="193" t="s">
        <v>447</v>
      </c>
      <c r="C3831" s="192" t="s">
        <v>55</v>
      </c>
      <c r="D3831" s="192" t="s">
        <v>30</v>
      </c>
      <c r="E3831" s="192" t="s">
        <v>60</v>
      </c>
      <c r="F3831" s="194">
        <v>41243.516909511207</v>
      </c>
      <c r="G3831">
        <v>471</v>
      </c>
      <c r="H3831">
        <v>471</v>
      </c>
      <c r="I3831" s="167">
        <v>37475.765650552225</v>
      </c>
      <c r="J3831" s="22">
        <v>0.90864621784738975</v>
      </c>
      <c r="K3831" s="22" t="s">
        <v>448</v>
      </c>
      <c r="L3831" s="22" t="s">
        <v>58</v>
      </c>
      <c r="M3831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31" s="24" t="str">
        <f>IFERROR(IF(Table1[[#This Row],[Medicare Rate in CR]]&gt;0,"Y","N"),"N")</f>
        <v>Y</v>
      </c>
      <c r="O3831" s="166">
        <f>Table1[[#This Row],[Medicare Rate in CR]]*Table1[[#This Row],[SumOfUnits]]*Table1[[#This Row],[Actuarial Factor 06/20/2023]]</f>
        <v>192086.83820148508</v>
      </c>
      <c r="P38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192086.83820148508</v>
      </c>
      <c r="Q3831" s="166">
        <f>Table1[[#This Row],[Trended Medicare Pricing for all RHCs]]-Table1[[#This Row],[SumOfSFY24 Estimated Payment 5/04/23]]</f>
        <v>154611.07255093285</v>
      </c>
      <c r="R3831" s="24">
        <f>Table1[[#This Row],[SumOfUnits]]*Table1[[#This Row],[Actuarial Factor 06/20/2023]]</f>
        <v>427.9723686061206</v>
      </c>
      <c r="S3831" s="23"/>
    </row>
    <row r="3832" spans="1:19" x14ac:dyDescent="0.25">
      <c r="A3832" s="192" t="s">
        <v>446</v>
      </c>
      <c r="B3832" s="193" t="s">
        <v>447</v>
      </c>
      <c r="C3832" s="192" t="s">
        <v>55</v>
      </c>
      <c r="D3832" s="192" t="s">
        <v>30</v>
      </c>
      <c r="E3832" s="192" t="s">
        <v>61</v>
      </c>
      <c r="F3832" s="194">
        <v>13552.939989399654</v>
      </c>
      <c r="G3832">
        <v>154</v>
      </c>
      <c r="H3832">
        <v>149</v>
      </c>
      <c r="I3832" s="167">
        <v>12314.827662080639</v>
      </c>
      <c r="J3832" s="22">
        <v>0.90864621784738975</v>
      </c>
      <c r="K3832" s="22" t="s">
        <v>448</v>
      </c>
      <c r="L3832" s="22" t="s">
        <v>58</v>
      </c>
      <c r="M3832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32" s="24" t="str">
        <f>IFERROR(IF(Table1[[#This Row],[Medicare Rate in CR]]&gt;0,"Y","N"),"N")</f>
        <v>Y</v>
      </c>
      <c r="O3832" s="166">
        <f>Table1[[#This Row],[Medicare Rate in CR]]*Table1[[#This Row],[SumOfUnits]]*Table1[[#This Row],[Actuarial Factor 06/20/2023]]</f>
        <v>62805.463021292358</v>
      </c>
      <c r="P38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62805.463021292358</v>
      </c>
      <c r="Q3832" s="166">
        <f>Table1[[#This Row],[Trended Medicare Pricing for all RHCs]]-Table1[[#This Row],[SumOfSFY24 Estimated Payment 5/04/23]]</f>
        <v>50490.635359211723</v>
      </c>
      <c r="R3832" s="24">
        <f>Table1[[#This Row],[SumOfUnits]]*Table1[[#This Row],[Actuarial Factor 06/20/2023]]</f>
        <v>139.93151754849802</v>
      </c>
      <c r="S3832" s="23"/>
    </row>
    <row r="3833" spans="1:19" x14ac:dyDescent="0.25">
      <c r="A3833" s="192" t="s">
        <v>446</v>
      </c>
      <c r="B3833" s="193" t="s">
        <v>447</v>
      </c>
      <c r="C3833" s="192" t="s">
        <v>55</v>
      </c>
      <c r="D3833" s="192" t="s">
        <v>30</v>
      </c>
      <c r="E3833" s="192" t="s">
        <v>62</v>
      </c>
      <c r="F3833" s="194">
        <v>110487.93294015618</v>
      </c>
      <c r="G3833">
        <v>1262</v>
      </c>
      <c r="H3833">
        <v>1262</v>
      </c>
      <c r="I3833" s="167">
        <v>115870.00861104891</v>
      </c>
      <c r="J3833" s="22">
        <v>1.0487118866981413</v>
      </c>
      <c r="K3833" s="22" t="s">
        <v>448</v>
      </c>
      <c r="L3833" s="22" t="s">
        <v>58</v>
      </c>
      <c r="M3833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33" s="24" t="str">
        <f>IFERROR(IF(Table1[[#This Row],[Medicare Rate in CR]]&gt;0,"Y","N"),"N")</f>
        <v>Y</v>
      </c>
      <c r="O3833" s="166">
        <f>Table1[[#This Row],[Medicare Rate in CR]]*Table1[[#This Row],[SumOfUnits]]*Table1[[#This Row],[Actuarial Factor 06/20/2023]]</f>
        <v>594015.01540668914</v>
      </c>
      <c r="P38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594015.01540668914</v>
      </c>
      <c r="Q3833" s="166">
        <f>Table1[[#This Row],[Trended Medicare Pricing for all RHCs]]-Table1[[#This Row],[SumOfSFY24 Estimated Payment 5/04/23]]</f>
        <v>478145.00679564022</v>
      </c>
      <c r="R3833" s="24">
        <f>Table1[[#This Row],[SumOfUnits]]*Table1[[#This Row],[Actuarial Factor 06/20/2023]]</f>
        <v>1323.4744010130544</v>
      </c>
      <c r="S3833" s="23"/>
    </row>
    <row r="3834" spans="1:19" x14ac:dyDescent="0.25">
      <c r="A3834" s="192" t="s">
        <v>446</v>
      </c>
      <c r="B3834" s="193" t="s">
        <v>447</v>
      </c>
      <c r="C3834" s="192" t="s">
        <v>55</v>
      </c>
      <c r="D3834" s="192" t="s">
        <v>30</v>
      </c>
      <c r="E3834" s="192" t="s">
        <v>63</v>
      </c>
      <c r="F3834" s="194">
        <v>101213.64818830152</v>
      </c>
      <c r="G3834">
        <v>1148</v>
      </c>
      <c r="H3834">
        <v>1148</v>
      </c>
      <c r="I3834" s="167">
        <v>101481.40425758116</v>
      </c>
      <c r="J3834" s="22">
        <v>1.0026454541859957</v>
      </c>
      <c r="K3834" s="22" t="s">
        <v>448</v>
      </c>
      <c r="L3834" s="22" t="s">
        <v>58</v>
      </c>
      <c r="M3834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34" s="24" t="str">
        <f>IFERROR(IF(Table1[[#This Row],[Medicare Rate in CR]]&gt;0,"Y","N"),"N")</f>
        <v>Y</v>
      </c>
      <c r="O3834" s="166">
        <f>Table1[[#This Row],[Medicare Rate in CR]]*Table1[[#This Row],[SumOfUnits]]*Table1[[#This Row],[Actuarial Factor 06/20/2023]]</f>
        <v>516619.92836424091</v>
      </c>
      <c r="P38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516619.92836424091</v>
      </c>
      <c r="Q3834" s="166">
        <f>Table1[[#This Row],[Trended Medicare Pricing for all RHCs]]-Table1[[#This Row],[SumOfSFY24 Estimated Payment 5/04/23]]</f>
        <v>415138.52410665975</v>
      </c>
      <c r="R3834" s="24">
        <f>Table1[[#This Row],[SumOfUnits]]*Table1[[#This Row],[Actuarial Factor 06/20/2023]]</f>
        <v>1151.036981405523</v>
      </c>
      <c r="S3834" s="23"/>
    </row>
    <row r="3835" spans="1:19" x14ac:dyDescent="0.25">
      <c r="A3835" s="192" t="s">
        <v>446</v>
      </c>
      <c r="B3835" s="193" t="s">
        <v>447</v>
      </c>
      <c r="C3835" s="192" t="s">
        <v>55</v>
      </c>
      <c r="D3835" s="192" t="s">
        <v>30</v>
      </c>
      <c r="E3835" s="192" t="s">
        <v>64</v>
      </c>
      <c r="F3835" s="194">
        <v>27106.730807555239</v>
      </c>
      <c r="G3835">
        <v>309</v>
      </c>
      <c r="H3835">
        <v>309</v>
      </c>
      <c r="I3835" s="167">
        <v>26575.421329424087</v>
      </c>
      <c r="J3835" s="22">
        <v>0.98039935240058296</v>
      </c>
      <c r="K3835" s="22" t="s">
        <v>448</v>
      </c>
      <c r="L3835" s="22" t="s">
        <v>58</v>
      </c>
      <c r="M3835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35" s="24" t="str">
        <f>IFERROR(IF(Table1[[#This Row],[Medicare Rate in CR]]&gt;0,"Y","N"),"N")</f>
        <v>Y</v>
      </c>
      <c r="O3835" s="166">
        <f>Table1[[#This Row],[Medicare Rate in CR]]*Table1[[#This Row],[SumOfUnits]]*Table1[[#This Row],[Actuarial Factor 06/20/2023]]</f>
        <v>135970.08617342767</v>
      </c>
      <c r="P38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135970.08617342767</v>
      </c>
      <c r="Q3835" s="166">
        <f>Table1[[#This Row],[Trended Medicare Pricing for all RHCs]]-Table1[[#This Row],[SumOfSFY24 Estimated Payment 5/04/23]]</f>
        <v>109394.66484400358</v>
      </c>
      <c r="R3835" s="24">
        <f>Table1[[#This Row],[SumOfUnits]]*Table1[[#This Row],[Actuarial Factor 06/20/2023]]</f>
        <v>302.94339989178013</v>
      </c>
      <c r="S3835" s="23"/>
    </row>
    <row r="3836" spans="1:19" x14ac:dyDescent="0.25">
      <c r="A3836" s="192" t="s">
        <v>446</v>
      </c>
      <c r="B3836" s="193" t="s">
        <v>447</v>
      </c>
      <c r="C3836" s="192" t="s">
        <v>55</v>
      </c>
      <c r="D3836" s="192" t="s">
        <v>30</v>
      </c>
      <c r="E3836" s="192" t="s">
        <v>77</v>
      </c>
      <c r="F3836" s="194">
        <v>73304.886585718268</v>
      </c>
      <c r="G3836">
        <v>828</v>
      </c>
      <c r="H3836">
        <v>828</v>
      </c>
      <c r="I3836" s="167">
        <v>92854.697362514809</v>
      </c>
      <c r="J3836" s="22">
        <v>1.2666917812352958</v>
      </c>
      <c r="K3836" s="22" t="s">
        <v>448</v>
      </c>
      <c r="L3836" s="22" t="s">
        <v>58</v>
      </c>
      <c r="M3836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36" s="24" t="str">
        <f>IFERROR(IF(Table1[[#This Row],[Medicare Rate in CR]]&gt;0,"Y","N"),"N")</f>
        <v>Y</v>
      </c>
      <c r="O3836" s="166">
        <f>Table1[[#This Row],[Medicare Rate in CR]]*Table1[[#This Row],[SumOfUnits]]*Table1[[#This Row],[Actuarial Factor 06/20/2023]]</f>
        <v>470742.23735828168</v>
      </c>
      <c r="P38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470742.23735828168</v>
      </c>
      <c r="Q3836" s="166">
        <f>Table1[[#This Row],[Trended Medicare Pricing for all RHCs]]-Table1[[#This Row],[SumOfSFY24 Estimated Payment 5/04/23]]</f>
        <v>377887.53999576689</v>
      </c>
      <c r="R3836" s="24">
        <f>Table1[[#This Row],[SumOfUnits]]*Table1[[#This Row],[Actuarial Factor 06/20/2023]]</f>
        <v>1048.8207948628249</v>
      </c>
      <c r="S3836" s="23"/>
    </row>
    <row r="3837" spans="1:19" x14ac:dyDescent="0.25">
      <c r="A3837" s="192" t="s">
        <v>446</v>
      </c>
      <c r="B3837" s="193" t="s">
        <v>447</v>
      </c>
      <c r="C3837" s="192" t="s">
        <v>55</v>
      </c>
      <c r="D3837" s="192" t="s">
        <v>32</v>
      </c>
      <c r="E3837" s="192" t="s">
        <v>94</v>
      </c>
      <c r="F3837" s="194">
        <v>88.744338440782499</v>
      </c>
      <c r="G3837">
        <v>1</v>
      </c>
      <c r="H3837">
        <v>1</v>
      </c>
      <c r="I3837" s="167">
        <v>99.219372458469834</v>
      </c>
      <c r="J3837" s="22">
        <v>1.1180360820952779</v>
      </c>
      <c r="K3837" s="22" t="s">
        <v>448</v>
      </c>
      <c r="L3837" s="22" t="s">
        <v>58</v>
      </c>
      <c r="M3837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37" s="24" t="str">
        <f>IFERROR(IF(Table1[[#This Row],[Medicare Rate in CR]]&gt;0,"Y","N"),"N")</f>
        <v>Y</v>
      </c>
      <c r="O3837" s="166">
        <f>Table1[[#This Row],[Medicare Rate in CR]]*Table1[[#This Row],[SumOfUnits]]*Table1[[#This Row],[Actuarial Factor 06/20/2023]]</f>
        <v>501.8081347268236</v>
      </c>
      <c r="P38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501.8081347268236</v>
      </c>
      <c r="Q3837" s="166">
        <f>Table1[[#This Row],[Trended Medicare Pricing for all RHCs]]-Table1[[#This Row],[SumOfSFY24 Estimated Payment 5/04/23]]</f>
        <v>402.58876226835378</v>
      </c>
      <c r="R3837" s="24">
        <f>Table1[[#This Row],[SumOfUnits]]*Table1[[#This Row],[Actuarial Factor 06/20/2023]]</f>
        <v>1.1180360820952779</v>
      </c>
      <c r="S3837" s="23"/>
    </row>
    <row r="3838" spans="1:19" x14ac:dyDescent="0.25">
      <c r="A3838" s="192" t="s">
        <v>446</v>
      </c>
      <c r="B3838" s="193" t="s">
        <v>447</v>
      </c>
      <c r="C3838" s="192" t="s">
        <v>55</v>
      </c>
      <c r="D3838" s="192" t="s">
        <v>32</v>
      </c>
      <c r="E3838" s="192" t="s">
        <v>81</v>
      </c>
      <c r="F3838" s="194">
        <v>1861.1641129420832</v>
      </c>
      <c r="G3838">
        <v>21</v>
      </c>
      <c r="H3838">
        <v>21</v>
      </c>
      <c r="I3838" s="167">
        <v>1924.3854670596168</v>
      </c>
      <c r="J3838" s="22">
        <v>1.0339687154281063</v>
      </c>
      <c r="K3838" s="22" t="s">
        <v>448</v>
      </c>
      <c r="L3838" s="22" t="s">
        <v>58</v>
      </c>
      <c r="M3838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38" s="24" t="str">
        <f>IFERROR(IF(Table1[[#This Row],[Medicare Rate in CR]]&gt;0,"Y","N"),"N")</f>
        <v>Y</v>
      </c>
      <c r="O3838" s="166">
        <f>Table1[[#This Row],[Medicare Rate in CR]]*Table1[[#This Row],[SumOfUnits]]*Table1[[#This Row],[Actuarial Factor 06/20/2023]]</f>
        <v>9745.5997494575367</v>
      </c>
      <c r="P38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9745.5997494575367</v>
      </c>
      <c r="Q3838" s="166">
        <f>Table1[[#This Row],[Trended Medicare Pricing for all RHCs]]-Table1[[#This Row],[SumOfSFY24 Estimated Payment 5/04/23]]</f>
        <v>7821.2142823979202</v>
      </c>
      <c r="R3838" s="24">
        <f>Table1[[#This Row],[SumOfUnits]]*Table1[[#This Row],[Actuarial Factor 06/20/2023]]</f>
        <v>21.713343023990234</v>
      </c>
      <c r="S3838" s="23"/>
    </row>
    <row r="3839" spans="1:19" x14ac:dyDescent="0.25">
      <c r="A3839" s="192" t="s">
        <v>446</v>
      </c>
      <c r="B3839" s="193" t="s">
        <v>447</v>
      </c>
      <c r="C3839" s="192" t="s">
        <v>55</v>
      </c>
      <c r="D3839" s="192" t="s">
        <v>32</v>
      </c>
      <c r="E3839" s="192" t="s">
        <v>65</v>
      </c>
      <c r="F3839" s="194">
        <v>2391.1631492724291</v>
      </c>
      <c r="G3839">
        <v>27</v>
      </c>
      <c r="H3839">
        <v>27</v>
      </c>
      <c r="I3839" s="167">
        <v>2968.5444297122544</v>
      </c>
      <c r="J3839" s="22">
        <v>1.241464611319185</v>
      </c>
      <c r="K3839" s="22" t="s">
        <v>448</v>
      </c>
      <c r="L3839" s="22" t="s">
        <v>58</v>
      </c>
      <c r="M3839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39" s="24" t="str">
        <f>IFERROR(IF(Table1[[#This Row],[Medicare Rate in CR]]&gt;0,"Y","N"),"N")</f>
        <v>Y</v>
      </c>
      <c r="O3839" s="166">
        <f>Table1[[#This Row],[Medicare Rate in CR]]*Table1[[#This Row],[SumOfUnits]]*Table1[[#This Row],[Actuarial Factor 06/20/2023]]</f>
        <v>15044.577160456523</v>
      </c>
      <c r="P38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15044.577160456523</v>
      </c>
      <c r="Q3839" s="166">
        <f>Table1[[#This Row],[Trended Medicare Pricing for all RHCs]]-Table1[[#This Row],[SumOfSFY24 Estimated Payment 5/04/23]]</f>
        <v>12076.032730744269</v>
      </c>
      <c r="R3839" s="24">
        <f>Table1[[#This Row],[SumOfUnits]]*Table1[[#This Row],[Actuarial Factor 06/20/2023]]</f>
        <v>33.519544505617993</v>
      </c>
      <c r="S3839" s="23"/>
    </row>
    <row r="3840" spans="1:19" x14ac:dyDescent="0.25">
      <c r="A3840" s="192" t="s">
        <v>446</v>
      </c>
      <c r="B3840" s="193" t="s">
        <v>447</v>
      </c>
      <c r="C3840" s="192" t="s">
        <v>55</v>
      </c>
      <c r="D3840" s="192" t="s">
        <v>32</v>
      </c>
      <c r="E3840" s="192" t="s">
        <v>66</v>
      </c>
      <c r="F3840" s="194">
        <v>4819.7552279078727</v>
      </c>
      <c r="G3840">
        <v>55</v>
      </c>
      <c r="H3840">
        <v>55</v>
      </c>
      <c r="I3840" s="167">
        <v>5146.6792871936477</v>
      </c>
      <c r="J3840" s="22">
        <v>1.0678300129004028</v>
      </c>
      <c r="K3840" s="22" t="s">
        <v>448</v>
      </c>
      <c r="L3840" s="22" t="s">
        <v>58</v>
      </c>
      <c r="M3840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40" s="24" t="str">
        <f>IFERROR(IF(Table1[[#This Row],[Medicare Rate in CR]]&gt;0,"Y","N"),"N")</f>
        <v>Y</v>
      </c>
      <c r="O3840" s="166">
        <f>Table1[[#This Row],[Medicare Rate in CR]]*Table1[[#This Row],[SumOfUnits]]*Table1[[#This Row],[Actuarial Factor 06/20/2023]]</f>
        <v>26360.077957954825</v>
      </c>
      <c r="P38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26360.077957954825</v>
      </c>
      <c r="Q3840" s="166">
        <f>Table1[[#This Row],[Trended Medicare Pricing for all RHCs]]-Table1[[#This Row],[SumOfSFY24 Estimated Payment 5/04/23]]</f>
        <v>21213.398670761177</v>
      </c>
      <c r="R3840" s="24">
        <f>Table1[[#This Row],[SumOfUnits]]*Table1[[#This Row],[Actuarial Factor 06/20/2023]]</f>
        <v>58.730650709522152</v>
      </c>
      <c r="S3840" s="23"/>
    </row>
    <row r="3841" spans="1:19" x14ac:dyDescent="0.25">
      <c r="A3841" s="192" t="s">
        <v>446</v>
      </c>
      <c r="B3841" s="193" t="s">
        <v>447</v>
      </c>
      <c r="C3841" s="192" t="s">
        <v>55</v>
      </c>
      <c r="D3841" s="192" t="s">
        <v>31</v>
      </c>
      <c r="E3841" s="192" t="s">
        <v>67</v>
      </c>
      <c r="F3841" s="194">
        <v>709.95470752625999</v>
      </c>
      <c r="G3841">
        <v>8</v>
      </c>
      <c r="H3841">
        <v>8</v>
      </c>
      <c r="I3841" s="167">
        <v>803.80711385492134</v>
      </c>
      <c r="J3841" s="22">
        <v>1.1321949207938591</v>
      </c>
      <c r="K3841" s="22" t="s">
        <v>448</v>
      </c>
      <c r="L3841" s="22" t="s">
        <v>58</v>
      </c>
      <c r="M3841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41" s="24" t="str">
        <f>IFERROR(IF(Table1[[#This Row],[Medicare Rate in CR]]&gt;0,"Y","N"),"N")</f>
        <v>Y</v>
      </c>
      <c r="O3841" s="166">
        <f>Table1[[#This Row],[Medicare Rate in CR]]*Table1[[#This Row],[SumOfUnits]]*Table1[[#This Row],[Actuarial Factor 06/20/2023]]</f>
        <v>4065.3043703992621</v>
      </c>
      <c r="P38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4065.3043703992621</v>
      </c>
      <c r="Q3841" s="166">
        <f>Table1[[#This Row],[Trended Medicare Pricing for all RHCs]]-Table1[[#This Row],[SumOfSFY24 Estimated Payment 5/04/23]]</f>
        <v>3261.4972565443409</v>
      </c>
      <c r="R3841" s="24">
        <f>Table1[[#This Row],[SumOfUnits]]*Table1[[#This Row],[Actuarial Factor 06/20/2023]]</f>
        <v>9.0575593663508727</v>
      </c>
      <c r="S3841" s="23"/>
    </row>
    <row r="3842" spans="1:19" x14ac:dyDescent="0.25">
      <c r="A3842" s="192" t="s">
        <v>446</v>
      </c>
      <c r="B3842" s="193" t="s">
        <v>447</v>
      </c>
      <c r="C3842" s="192" t="s">
        <v>55</v>
      </c>
      <c r="D3842" s="192" t="s">
        <v>31</v>
      </c>
      <c r="E3842" s="192" t="s">
        <v>82</v>
      </c>
      <c r="F3842" s="194">
        <v>1153.6763997301725</v>
      </c>
      <c r="G3842">
        <v>13</v>
      </c>
      <c r="H3842">
        <v>13</v>
      </c>
      <c r="I3842" s="167">
        <v>1329.1609122465659</v>
      </c>
      <c r="J3842" s="22">
        <v>1.1521089558193585</v>
      </c>
      <c r="K3842" s="22" t="s">
        <v>448</v>
      </c>
      <c r="L3842" s="22" t="s">
        <v>58</v>
      </c>
      <c r="M3842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42" s="24" t="str">
        <f>IFERROR(IF(Table1[[#This Row],[Medicare Rate in CR]]&gt;0,"Y","N"),"N")</f>
        <v>Y</v>
      </c>
      <c r="O3842" s="166">
        <f>Table1[[#This Row],[Medicare Rate in CR]]*Table1[[#This Row],[SumOfUnits]]*Table1[[#This Row],[Actuarial Factor 06/20/2023]]</f>
        <v>6722.3138143252345</v>
      </c>
      <c r="P38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6722.3138143252345</v>
      </c>
      <c r="Q3842" s="166">
        <f>Table1[[#This Row],[Trended Medicare Pricing for all RHCs]]-Table1[[#This Row],[SumOfSFY24 Estimated Payment 5/04/23]]</f>
        <v>5393.1529020786684</v>
      </c>
      <c r="R3842" s="24">
        <f>Table1[[#This Row],[SumOfUnits]]*Table1[[#This Row],[Actuarial Factor 06/20/2023]]</f>
        <v>14.97741642565166</v>
      </c>
      <c r="S3842" s="23"/>
    </row>
    <row r="3843" spans="1:19" x14ac:dyDescent="0.25">
      <c r="A3843" s="192" t="s">
        <v>446</v>
      </c>
      <c r="B3843" s="193" t="s">
        <v>447</v>
      </c>
      <c r="C3843" s="192" t="s">
        <v>55</v>
      </c>
      <c r="D3843" s="192" t="s">
        <v>31</v>
      </c>
      <c r="E3843" s="192" t="s">
        <v>68</v>
      </c>
      <c r="F3843" s="194">
        <v>6207.1697022260769</v>
      </c>
      <c r="G3843">
        <v>70</v>
      </c>
      <c r="H3843">
        <v>70</v>
      </c>
      <c r="I3843" s="167">
        <v>6690.4405354099972</v>
      </c>
      <c r="J3843" s="22">
        <v>1.0778568746091484</v>
      </c>
      <c r="K3843" s="22" t="s">
        <v>448</v>
      </c>
      <c r="L3843" s="22" t="s">
        <v>58</v>
      </c>
      <c r="M3843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43" s="24" t="str">
        <f>IFERROR(IF(Table1[[#This Row],[Medicare Rate in CR]]&gt;0,"Y","N"),"N")</f>
        <v>Y</v>
      </c>
      <c r="O3843" s="166">
        <f>Table1[[#This Row],[Medicare Rate in CR]]*Table1[[#This Row],[SumOfUnits]]*Table1[[#This Row],[Actuarial Factor 06/20/2023]]</f>
        <v>33864.215072157684</v>
      </c>
      <c r="P38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33864.215072157684</v>
      </c>
      <c r="Q3843" s="166">
        <f>Table1[[#This Row],[Trended Medicare Pricing for all RHCs]]-Table1[[#This Row],[SumOfSFY24 Estimated Payment 5/04/23]]</f>
        <v>27173.774536747685</v>
      </c>
      <c r="R3843" s="24">
        <f>Table1[[#This Row],[SumOfUnits]]*Table1[[#This Row],[Actuarial Factor 06/20/2023]]</f>
        <v>75.449981222640389</v>
      </c>
      <c r="S3843" s="23"/>
    </row>
    <row r="3844" spans="1:19" x14ac:dyDescent="0.25">
      <c r="A3844" s="192" t="s">
        <v>446</v>
      </c>
      <c r="B3844" s="193" t="s">
        <v>447</v>
      </c>
      <c r="C3844" s="192" t="s">
        <v>55</v>
      </c>
      <c r="D3844" s="192" t="s">
        <v>31</v>
      </c>
      <c r="E3844" s="192" t="s">
        <v>74</v>
      </c>
      <c r="F3844" s="194">
        <v>88.744338440782499</v>
      </c>
      <c r="G3844">
        <v>1</v>
      </c>
      <c r="H3844">
        <v>1</v>
      </c>
      <c r="I3844" s="167">
        <v>92.050113258360042</v>
      </c>
      <c r="J3844" s="22">
        <v>1.0372505432533414</v>
      </c>
      <c r="K3844" s="22" t="s">
        <v>448</v>
      </c>
      <c r="L3844" s="22" t="s">
        <v>58</v>
      </c>
      <c r="M3844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44" s="24" t="str">
        <f>IFERROR(IF(Table1[[#This Row],[Medicare Rate in CR]]&gt;0,"Y","N"),"N")</f>
        <v>Y</v>
      </c>
      <c r="O3844" s="166">
        <f>Table1[[#This Row],[Medicare Rate in CR]]*Table1[[#This Row],[SumOfUnits]]*Table1[[#This Row],[Actuarial Factor 06/20/2023]]</f>
        <v>465.54916132839719</v>
      </c>
      <c r="P38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465.54916132839719</v>
      </c>
      <c r="Q3844" s="166">
        <f>Table1[[#This Row],[Trended Medicare Pricing for all RHCs]]-Table1[[#This Row],[SumOfSFY24 Estimated Payment 5/04/23]]</f>
        <v>373.49904807003713</v>
      </c>
      <c r="R3844" s="24">
        <f>Table1[[#This Row],[SumOfUnits]]*Table1[[#This Row],[Actuarial Factor 06/20/2023]]</f>
        <v>1.0372505432533414</v>
      </c>
      <c r="S3844" s="23"/>
    </row>
    <row r="3845" spans="1:19" x14ac:dyDescent="0.25">
      <c r="A3845" s="192" t="s">
        <v>446</v>
      </c>
      <c r="B3845" s="193" t="s">
        <v>447</v>
      </c>
      <c r="C3845" s="192" t="s">
        <v>55</v>
      </c>
      <c r="D3845" s="192" t="s">
        <v>31</v>
      </c>
      <c r="E3845" s="192" t="s">
        <v>69</v>
      </c>
      <c r="F3845" s="194">
        <v>39862.368700009531</v>
      </c>
      <c r="G3845">
        <v>453</v>
      </c>
      <c r="H3845">
        <v>453</v>
      </c>
      <c r="I3845" s="167">
        <v>41753.753634785651</v>
      </c>
      <c r="J3845" s="22">
        <v>1.0474478812087167</v>
      </c>
      <c r="K3845" s="22" t="s">
        <v>448</v>
      </c>
      <c r="L3845" s="22" t="s">
        <v>58</v>
      </c>
      <c r="M3845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45" s="24" t="str">
        <f>IFERROR(IF(Table1[[#This Row],[Medicare Rate in CR]]&gt;0,"Y","N"),"N")</f>
        <v>Y</v>
      </c>
      <c r="O3845" s="166">
        <f>Table1[[#This Row],[Medicare Rate in CR]]*Table1[[#This Row],[SumOfUnits]]*Table1[[#This Row],[Actuarial Factor 06/20/2023]]</f>
        <v>212967.09273287744</v>
      </c>
      <c r="P38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212967.09273287744</v>
      </c>
      <c r="Q3845" s="166">
        <f>Table1[[#This Row],[Trended Medicare Pricing for all RHCs]]-Table1[[#This Row],[SumOfSFY24 Estimated Payment 5/04/23]]</f>
        <v>171213.33909809179</v>
      </c>
      <c r="R3845" s="24">
        <f>Table1[[#This Row],[SumOfUnits]]*Table1[[#This Row],[Actuarial Factor 06/20/2023]]</f>
        <v>474.49389018754863</v>
      </c>
      <c r="S3845" s="23"/>
    </row>
    <row r="3846" spans="1:19" x14ac:dyDescent="0.25">
      <c r="A3846" s="192" t="s">
        <v>446</v>
      </c>
      <c r="B3846" s="193" t="s">
        <v>447</v>
      </c>
      <c r="C3846" s="192" t="s">
        <v>83</v>
      </c>
      <c r="D3846" s="192" t="s">
        <v>30</v>
      </c>
      <c r="E3846" s="192" t="s">
        <v>64</v>
      </c>
      <c r="F3846" s="194">
        <v>177.488676881565</v>
      </c>
      <c r="G3846">
        <v>2</v>
      </c>
      <c r="H3846">
        <v>2</v>
      </c>
      <c r="I3846" s="167">
        <v>171.65621704281673</v>
      </c>
      <c r="J3846" s="22">
        <v>0.96713897505337676</v>
      </c>
      <c r="K3846" s="22" t="s">
        <v>448</v>
      </c>
      <c r="L3846" s="22" t="s">
        <v>58</v>
      </c>
      <c r="M3846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46" s="24" t="str">
        <f>IFERROR(IF(Table1[[#This Row],[Medicare Rate in CR]]&gt;0,"Y","N"),"N")</f>
        <v>Y</v>
      </c>
      <c r="O3846" s="166">
        <f>Table1[[#This Row],[Medicare Rate in CR]]*Table1[[#This Row],[SumOfUnits]]*Table1[[#This Row],[Actuarial Factor 06/20/2023]]</f>
        <v>868.16197234641413</v>
      </c>
      <c r="P38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868.16197234641413</v>
      </c>
      <c r="Q3846" s="166">
        <f>Table1[[#This Row],[Trended Medicare Pricing for all RHCs]]-Table1[[#This Row],[SumOfSFY24 Estimated Payment 5/04/23]]</f>
        <v>696.50575530359743</v>
      </c>
      <c r="R3846" s="24">
        <f>Table1[[#This Row],[SumOfUnits]]*Table1[[#This Row],[Actuarial Factor 06/20/2023]]</f>
        <v>1.9342779501067535</v>
      </c>
      <c r="S3846" s="23"/>
    </row>
    <row r="3847" spans="1:19" x14ac:dyDescent="0.25">
      <c r="A3847" s="192" t="s">
        <v>446</v>
      </c>
      <c r="B3847" s="193" t="s">
        <v>447</v>
      </c>
      <c r="C3847" s="192" t="s">
        <v>84</v>
      </c>
      <c r="D3847" s="192" t="s">
        <v>30</v>
      </c>
      <c r="E3847" s="192" t="s">
        <v>56</v>
      </c>
      <c r="F3847" s="194">
        <v>2033.4297002987375</v>
      </c>
      <c r="G3847">
        <v>23</v>
      </c>
      <c r="H3847">
        <v>23</v>
      </c>
      <c r="I3847" s="167">
        <v>2032.1172617673876</v>
      </c>
      <c r="J3847" s="22">
        <v>0.99935456901649611</v>
      </c>
      <c r="K3847" s="22" t="s">
        <v>448</v>
      </c>
      <c r="L3847" s="22" t="s">
        <v>58</v>
      </c>
      <c r="M3847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47" s="24" t="str">
        <f>IFERROR(IF(Table1[[#This Row],[Medicare Rate in CR]]&gt;0,"Y","N"),"N")</f>
        <v>Y</v>
      </c>
      <c r="O3847" s="166">
        <f>Table1[[#This Row],[Medicare Rate in CR]]*Table1[[#This Row],[SumOfUnits]]*Table1[[#This Row],[Actuarial Factor 06/20/2023]]</f>
        <v>10316.4271578685</v>
      </c>
      <c r="P38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10316.4271578685</v>
      </c>
      <c r="Q3847" s="166">
        <f>Table1[[#This Row],[Trended Medicare Pricing for all RHCs]]-Table1[[#This Row],[SumOfSFY24 Estimated Payment 5/04/23]]</f>
        <v>8284.3098961011128</v>
      </c>
      <c r="R3847" s="24">
        <f>Table1[[#This Row],[SumOfUnits]]*Table1[[#This Row],[Actuarial Factor 06/20/2023]]</f>
        <v>22.985155087379411</v>
      </c>
      <c r="S3847" s="23"/>
    </row>
    <row r="3848" spans="1:19" x14ac:dyDescent="0.25">
      <c r="A3848" s="192" t="s">
        <v>446</v>
      </c>
      <c r="B3848" s="193" t="s">
        <v>447</v>
      </c>
      <c r="C3848" s="192" t="s">
        <v>84</v>
      </c>
      <c r="D3848" s="192" t="s">
        <v>30</v>
      </c>
      <c r="E3848" s="192" t="s">
        <v>59</v>
      </c>
      <c r="F3848" s="194">
        <v>14976.34190999326</v>
      </c>
      <c r="G3848">
        <v>176</v>
      </c>
      <c r="H3848">
        <v>176</v>
      </c>
      <c r="I3848" s="167">
        <v>16264.355286480028</v>
      </c>
      <c r="J3848" s="22">
        <v>1.0860032032005971</v>
      </c>
      <c r="K3848" s="22" t="s">
        <v>448</v>
      </c>
      <c r="L3848" s="22" t="s">
        <v>58</v>
      </c>
      <c r="M3848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48" s="24" t="str">
        <f>IFERROR(IF(Table1[[#This Row],[Medicare Rate in CR]]&gt;0,"Y","N"),"N")</f>
        <v>Y</v>
      </c>
      <c r="O3848" s="166">
        <f>Table1[[#This Row],[Medicare Rate in CR]]*Table1[[#This Row],[SumOfUnits]]*Table1[[#This Row],[Actuarial Factor 06/20/2023]]</f>
        <v>85787.823913884218</v>
      </c>
      <c r="P38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85787.823913884218</v>
      </c>
      <c r="Q3848" s="166">
        <f>Table1[[#This Row],[Trended Medicare Pricing for all RHCs]]-Table1[[#This Row],[SumOfSFY24 Estimated Payment 5/04/23]]</f>
        <v>69523.468627404189</v>
      </c>
      <c r="R3848" s="24">
        <f>Table1[[#This Row],[SumOfUnits]]*Table1[[#This Row],[Actuarial Factor 06/20/2023]]</f>
        <v>191.13656376330508</v>
      </c>
      <c r="S3848" s="23"/>
    </row>
    <row r="3849" spans="1:19" x14ac:dyDescent="0.25">
      <c r="A3849" s="192" t="s">
        <v>446</v>
      </c>
      <c r="B3849" s="193" t="s">
        <v>447</v>
      </c>
      <c r="C3849" s="192" t="s">
        <v>84</v>
      </c>
      <c r="D3849" s="192" t="s">
        <v>30</v>
      </c>
      <c r="E3849" s="192" t="s">
        <v>60</v>
      </c>
      <c r="F3849" s="194">
        <v>5320.7670810446207</v>
      </c>
      <c r="G3849">
        <v>61</v>
      </c>
      <c r="H3849">
        <v>61</v>
      </c>
      <c r="I3849" s="167">
        <v>5122.8353923579352</v>
      </c>
      <c r="J3849" s="22">
        <v>0.96280015913648564</v>
      </c>
      <c r="K3849" s="22" t="s">
        <v>448</v>
      </c>
      <c r="L3849" s="22" t="s">
        <v>58</v>
      </c>
      <c r="M3849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49" s="24" t="str">
        <f>IFERROR(IF(Table1[[#This Row],[Medicare Rate in CR]]&gt;0,"Y","N"),"N")</f>
        <v>Y</v>
      </c>
      <c r="O3849" s="166">
        <f>Table1[[#This Row],[Medicare Rate in CR]]*Table1[[#This Row],[SumOfUnits]]*Table1[[#This Row],[Actuarial Factor 06/20/2023]]</f>
        <v>26360.149320938959</v>
      </c>
      <c r="P38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26360.149320938959</v>
      </c>
      <c r="Q3849" s="166">
        <f>Table1[[#This Row],[Trended Medicare Pricing for all RHCs]]-Table1[[#This Row],[SumOfSFY24 Estimated Payment 5/04/23]]</f>
        <v>21237.313928581025</v>
      </c>
      <c r="R3849" s="24">
        <f>Table1[[#This Row],[SumOfUnits]]*Table1[[#This Row],[Actuarial Factor 06/20/2023]]</f>
        <v>58.730809707325626</v>
      </c>
      <c r="S3849" s="23"/>
    </row>
    <row r="3850" spans="1:19" x14ac:dyDescent="0.25">
      <c r="A3850" s="192" t="s">
        <v>446</v>
      </c>
      <c r="B3850" s="193" t="s">
        <v>447</v>
      </c>
      <c r="C3850" s="192" t="s">
        <v>84</v>
      </c>
      <c r="D3850" s="192" t="s">
        <v>30</v>
      </c>
      <c r="E3850" s="192" t="s">
        <v>61</v>
      </c>
      <c r="F3850" s="194">
        <v>1063.6985641322156</v>
      </c>
      <c r="G3850">
        <v>12</v>
      </c>
      <c r="H3850">
        <v>12</v>
      </c>
      <c r="I3850" s="167">
        <v>1024.1291468197485</v>
      </c>
      <c r="J3850" s="22">
        <v>0.96280015913648564</v>
      </c>
      <c r="K3850" s="22" t="s">
        <v>448</v>
      </c>
      <c r="L3850" s="22" t="s">
        <v>58</v>
      </c>
      <c r="M3850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50" s="24" t="str">
        <f>IFERROR(IF(Table1[[#This Row],[Medicare Rate in CR]]&gt;0,"Y","N"),"N")</f>
        <v>Y</v>
      </c>
      <c r="O3850" s="166">
        <f>Table1[[#This Row],[Medicare Rate in CR]]*Table1[[#This Row],[SumOfUnits]]*Table1[[#This Row],[Actuarial Factor 06/20/2023]]</f>
        <v>5185.6031451027466</v>
      </c>
      <c r="P38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5185.6031451027466</v>
      </c>
      <c r="Q3850" s="166">
        <f>Table1[[#This Row],[Trended Medicare Pricing for all RHCs]]-Table1[[#This Row],[SumOfSFY24 Estimated Payment 5/04/23]]</f>
        <v>4161.4739982829979</v>
      </c>
      <c r="R3850" s="24">
        <f>Table1[[#This Row],[SumOfUnits]]*Table1[[#This Row],[Actuarial Factor 06/20/2023]]</f>
        <v>11.553601909637827</v>
      </c>
      <c r="S3850" s="23"/>
    </row>
    <row r="3851" spans="1:19" x14ac:dyDescent="0.25">
      <c r="A3851" s="192" t="s">
        <v>446</v>
      </c>
      <c r="B3851" s="193" t="s">
        <v>447</v>
      </c>
      <c r="C3851" s="192" t="s">
        <v>84</v>
      </c>
      <c r="D3851" s="192" t="s">
        <v>30</v>
      </c>
      <c r="E3851" s="192" t="s">
        <v>62</v>
      </c>
      <c r="F3851" s="194">
        <v>11389.177989785092</v>
      </c>
      <c r="G3851">
        <v>131</v>
      </c>
      <c r="H3851">
        <v>131</v>
      </c>
      <c r="I3851" s="167">
        <v>12584.859108371043</v>
      </c>
      <c r="J3851" s="22">
        <v>1.1049839698403479</v>
      </c>
      <c r="K3851" s="22" t="s">
        <v>448</v>
      </c>
      <c r="L3851" s="22" t="s">
        <v>58</v>
      </c>
      <c r="M3851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51" s="24" t="str">
        <f>IFERROR(IF(Table1[[#This Row],[Medicare Rate in CR]]&gt;0,"Y","N"),"N")</f>
        <v>Y</v>
      </c>
      <c r="O3851" s="166">
        <f>Table1[[#This Row],[Medicare Rate in CR]]*Table1[[#This Row],[SumOfUnits]]*Table1[[#This Row],[Actuarial Factor 06/20/2023]]</f>
        <v>64969.444129031071</v>
      </c>
      <c r="P38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64969.444129031071</v>
      </c>
      <c r="Q3851" s="166">
        <f>Table1[[#This Row],[Trended Medicare Pricing for all RHCs]]-Table1[[#This Row],[SumOfSFY24 Estimated Payment 5/04/23]]</f>
        <v>52384.58502066003</v>
      </c>
      <c r="R3851" s="24">
        <f>Table1[[#This Row],[SumOfUnits]]*Table1[[#This Row],[Actuarial Factor 06/20/2023]]</f>
        <v>144.75290004908558</v>
      </c>
      <c r="S3851" s="23"/>
    </row>
    <row r="3852" spans="1:19" x14ac:dyDescent="0.25">
      <c r="A3852" s="192" t="s">
        <v>446</v>
      </c>
      <c r="B3852" s="193" t="s">
        <v>447</v>
      </c>
      <c r="C3852" s="192" t="s">
        <v>84</v>
      </c>
      <c r="D3852" s="192" t="s">
        <v>30</v>
      </c>
      <c r="E3852" s="192" t="s">
        <v>63</v>
      </c>
      <c r="F3852" s="194">
        <v>7668.1796280235158</v>
      </c>
      <c r="G3852">
        <v>88</v>
      </c>
      <c r="H3852">
        <v>88</v>
      </c>
      <c r="I3852" s="167">
        <v>7692.7924038999681</v>
      </c>
      <c r="J3852" s="22">
        <v>1.0032097286540478</v>
      </c>
      <c r="K3852" s="22" t="s">
        <v>448</v>
      </c>
      <c r="L3852" s="22" t="s">
        <v>58</v>
      </c>
      <c r="M3852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52" s="24" t="str">
        <f>IFERROR(IF(Table1[[#This Row],[Medicare Rate in CR]]&gt;0,"Y","N"),"N")</f>
        <v>Y</v>
      </c>
      <c r="O3852" s="166">
        <f>Table1[[#This Row],[Medicare Rate in CR]]*Table1[[#This Row],[SumOfUnits]]*Table1[[#This Row],[Actuarial Factor 06/20/2023]]</f>
        <v>39623.814781038069</v>
      </c>
      <c r="P38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39623.814781038069</v>
      </c>
      <c r="Q3852" s="166">
        <f>Table1[[#This Row],[Trended Medicare Pricing for all RHCs]]-Table1[[#This Row],[SumOfSFY24 Estimated Payment 5/04/23]]</f>
        <v>31931.022377138099</v>
      </c>
      <c r="R3852" s="24">
        <f>Table1[[#This Row],[SumOfUnits]]*Table1[[#This Row],[Actuarial Factor 06/20/2023]]</f>
        <v>88.282456121556208</v>
      </c>
      <c r="S3852" s="23"/>
    </row>
    <row r="3853" spans="1:19" x14ac:dyDescent="0.25">
      <c r="A3853" s="192" t="s">
        <v>446</v>
      </c>
      <c r="B3853" s="193" t="s">
        <v>447</v>
      </c>
      <c r="C3853" s="192" t="s">
        <v>84</v>
      </c>
      <c r="D3853" s="192" t="s">
        <v>30</v>
      </c>
      <c r="E3853" s="192" t="s">
        <v>64</v>
      </c>
      <c r="F3853" s="194">
        <v>8221.672930519424</v>
      </c>
      <c r="G3853">
        <v>94</v>
      </c>
      <c r="H3853">
        <v>94</v>
      </c>
      <c r="I3853" s="167">
        <v>8450.5683502212596</v>
      </c>
      <c r="J3853" s="22">
        <v>1.0278404920307835</v>
      </c>
      <c r="K3853" s="22" t="s">
        <v>448</v>
      </c>
      <c r="L3853" s="22" t="s">
        <v>58</v>
      </c>
      <c r="M3853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53" s="24" t="str">
        <f>IFERROR(IF(Table1[[#This Row],[Medicare Rate in CR]]&gt;0,"Y","N"),"N")</f>
        <v>Y</v>
      </c>
      <c r="O3853" s="166">
        <f>Table1[[#This Row],[Medicare Rate in CR]]*Table1[[#This Row],[SumOfUnits]]*Table1[[#This Row],[Actuarial Factor 06/20/2023]]</f>
        <v>43364.610915588593</v>
      </c>
      <c r="P38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43364.610915588593</v>
      </c>
      <c r="Q3853" s="166">
        <f>Table1[[#This Row],[Trended Medicare Pricing for all RHCs]]-Table1[[#This Row],[SumOfSFY24 Estimated Payment 5/04/23]]</f>
        <v>34914.04256536733</v>
      </c>
      <c r="R3853" s="24">
        <f>Table1[[#This Row],[SumOfUnits]]*Table1[[#This Row],[Actuarial Factor 06/20/2023]]</f>
        <v>96.617006250893652</v>
      </c>
      <c r="S3853" s="23"/>
    </row>
    <row r="3854" spans="1:19" x14ac:dyDescent="0.25">
      <c r="A3854" s="192" t="s">
        <v>446</v>
      </c>
      <c r="B3854" s="193" t="s">
        <v>447</v>
      </c>
      <c r="C3854" s="192" t="s">
        <v>84</v>
      </c>
      <c r="D3854" s="192" t="s">
        <v>30</v>
      </c>
      <c r="E3854" s="192" t="s">
        <v>77</v>
      </c>
      <c r="F3854" s="194">
        <v>12571.966849763932</v>
      </c>
      <c r="G3854">
        <v>149</v>
      </c>
      <c r="H3854">
        <v>149</v>
      </c>
      <c r="I3854" s="167">
        <v>17952.389841296233</v>
      </c>
      <c r="J3854" s="22">
        <v>1.4279698678678372</v>
      </c>
      <c r="K3854" s="22" t="s">
        <v>448</v>
      </c>
      <c r="L3854" s="22" t="s">
        <v>58</v>
      </c>
      <c r="M3854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54" s="24" t="str">
        <f>IFERROR(IF(Table1[[#This Row],[Medicare Rate in CR]]&gt;0,"Y","N"),"N")</f>
        <v>Y</v>
      </c>
      <c r="O3854" s="166">
        <f>Table1[[#This Row],[Medicare Rate in CR]]*Table1[[#This Row],[SumOfUnits]]*Table1[[#This Row],[Actuarial Factor 06/20/2023]]</f>
        <v>95496.441653473084</v>
      </c>
      <c r="P38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95496.441653473084</v>
      </c>
      <c r="Q3854" s="166">
        <f>Table1[[#This Row],[Trended Medicare Pricing for all RHCs]]-Table1[[#This Row],[SumOfSFY24 Estimated Payment 5/04/23]]</f>
        <v>77544.051812176855</v>
      </c>
      <c r="R3854" s="24">
        <f>Table1[[#This Row],[SumOfUnits]]*Table1[[#This Row],[Actuarial Factor 06/20/2023]]</f>
        <v>212.76751031230773</v>
      </c>
      <c r="S3854" s="23"/>
    </row>
    <row r="3855" spans="1:19" x14ac:dyDescent="0.25">
      <c r="A3855" s="192" t="s">
        <v>446</v>
      </c>
      <c r="B3855" s="193" t="s">
        <v>447</v>
      </c>
      <c r="C3855" s="192" t="s">
        <v>84</v>
      </c>
      <c r="D3855" s="192" t="s">
        <v>32</v>
      </c>
      <c r="E3855" s="192" t="s">
        <v>80</v>
      </c>
      <c r="F3855" s="194">
        <v>85.516045099739799</v>
      </c>
      <c r="G3855">
        <v>1</v>
      </c>
      <c r="H3855">
        <v>1</v>
      </c>
      <c r="I3855" s="167">
        <v>100.43029998446794</v>
      </c>
      <c r="J3855" s="22">
        <v>1.1744030008325714</v>
      </c>
      <c r="K3855" s="22" t="s">
        <v>448</v>
      </c>
      <c r="L3855" s="22" t="s">
        <v>58</v>
      </c>
      <c r="M3855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55" s="24" t="str">
        <f>IFERROR(IF(Table1[[#This Row],[Medicare Rate in CR]]&gt;0,"Y","N"),"N")</f>
        <v>Y</v>
      </c>
      <c r="O3855" s="166">
        <f>Table1[[#This Row],[Medicare Rate in CR]]*Table1[[#This Row],[SumOfUnits]]*Table1[[#This Row],[Actuarial Factor 06/20/2023]]</f>
        <v>527.10729886368301</v>
      </c>
      <c r="P38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527.10729886368301</v>
      </c>
      <c r="Q3855" s="166">
        <f>Table1[[#This Row],[Trended Medicare Pricing for all RHCs]]-Table1[[#This Row],[SumOfSFY24 Estimated Payment 5/04/23]]</f>
        <v>426.67699887921509</v>
      </c>
      <c r="R3855" s="24">
        <f>Table1[[#This Row],[SumOfUnits]]*Table1[[#This Row],[Actuarial Factor 06/20/2023]]</f>
        <v>1.1744030008325714</v>
      </c>
      <c r="S3855" s="23"/>
    </row>
    <row r="3856" spans="1:19" x14ac:dyDescent="0.25">
      <c r="A3856" s="192" t="s">
        <v>446</v>
      </c>
      <c r="B3856" s="193" t="s">
        <v>447</v>
      </c>
      <c r="C3856" s="192" t="s">
        <v>84</v>
      </c>
      <c r="D3856" s="192" t="s">
        <v>32</v>
      </c>
      <c r="E3856" s="192" t="s">
        <v>104</v>
      </c>
      <c r="F3856" s="194">
        <v>342.06418039895919</v>
      </c>
      <c r="G3856">
        <v>4</v>
      </c>
      <c r="H3856">
        <v>4</v>
      </c>
      <c r="I3856" s="167">
        <v>375.10275635372443</v>
      </c>
      <c r="J3856" s="22">
        <v>1.0965858977582259</v>
      </c>
      <c r="K3856" s="22" t="s">
        <v>448</v>
      </c>
      <c r="L3856" s="22" t="s">
        <v>58</v>
      </c>
      <c r="M3856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56" s="24" t="str">
        <f>IFERROR(IF(Table1[[#This Row],[Medicare Rate in CR]]&gt;0,"Y","N"),"N")</f>
        <v>Y</v>
      </c>
      <c r="O3856" s="166">
        <f>Table1[[#This Row],[Medicare Rate in CR]]*Table1[[#This Row],[SumOfUnits]]*Table1[[#This Row],[Actuarial Factor 06/20/2023]]</f>
        <v>1968.7225939632981</v>
      </c>
      <c r="P38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1968.7225939632981</v>
      </c>
      <c r="Q3856" s="166">
        <f>Table1[[#This Row],[Trended Medicare Pricing for all RHCs]]-Table1[[#This Row],[SumOfSFY24 Estimated Payment 5/04/23]]</f>
        <v>1593.6198376095736</v>
      </c>
      <c r="R3856" s="24">
        <f>Table1[[#This Row],[SumOfUnits]]*Table1[[#This Row],[Actuarial Factor 06/20/2023]]</f>
        <v>4.3863435910329036</v>
      </c>
      <c r="S3856" s="23"/>
    </row>
    <row r="3857" spans="1:19" x14ac:dyDescent="0.25">
      <c r="A3857" s="192" t="s">
        <v>446</v>
      </c>
      <c r="B3857" s="193" t="s">
        <v>447</v>
      </c>
      <c r="C3857" s="192" t="s">
        <v>84</v>
      </c>
      <c r="D3857" s="192" t="s">
        <v>32</v>
      </c>
      <c r="E3857" s="192" t="s">
        <v>81</v>
      </c>
      <c r="F3857" s="194">
        <v>1184.7547460730461</v>
      </c>
      <c r="G3857">
        <v>14</v>
      </c>
      <c r="H3857">
        <v>14</v>
      </c>
      <c r="I3857" s="167">
        <v>1377.6632560729263</v>
      </c>
      <c r="J3857" s="22">
        <v>1.1628256908354149</v>
      </c>
      <c r="K3857" s="22" t="s">
        <v>448</v>
      </c>
      <c r="L3857" s="22" t="s">
        <v>58</v>
      </c>
      <c r="M3857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57" s="24" t="str">
        <f>IFERROR(IF(Table1[[#This Row],[Medicare Rate in CR]]&gt;0,"Y","N"),"N")</f>
        <v>Y</v>
      </c>
      <c r="O3857" s="166">
        <f>Table1[[#This Row],[Medicare Rate in CR]]*Table1[[#This Row],[SumOfUnits]]*Table1[[#This Row],[Actuarial Factor 06/20/2023]]</f>
        <v>7306.7547674472298</v>
      </c>
      <c r="P38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7306.7547674472298</v>
      </c>
      <c r="Q3857" s="166">
        <f>Table1[[#This Row],[Trended Medicare Pricing for all RHCs]]-Table1[[#This Row],[SumOfSFY24 Estimated Payment 5/04/23]]</f>
        <v>5929.0915113743031</v>
      </c>
      <c r="R3857" s="24">
        <f>Table1[[#This Row],[SumOfUnits]]*Table1[[#This Row],[Actuarial Factor 06/20/2023]]</f>
        <v>16.279559671695807</v>
      </c>
      <c r="S3857" s="23"/>
    </row>
    <row r="3858" spans="1:19" x14ac:dyDescent="0.25">
      <c r="A3858" s="192" t="s">
        <v>446</v>
      </c>
      <c r="B3858" s="193" t="s">
        <v>447</v>
      </c>
      <c r="C3858" s="192" t="s">
        <v>84</v>
      </c>
      <c r="D3858" s="192" t="s">
        <v>32</v>
      </c>
      <c r="E3858" s="192" t="s">
        <v>65</v>
      </c>
      <c r="F3858" s="194">
        <v>171.0320901994796</v>
      </c>
      <c r="G3858">
        <v>2</v>
      </c>
      <c r="H3858">
        <v>2</v>
      </c>
      <c r="I3858" s="167">
        <v>206.5279686306846</v>
      </c>
      <c r="J3858" s="22">
        <v>1.2075392892047636</v>
      </c>
      <c r="K3858" s="22" t="s">
        <v>448</v>
      </c>
      <c r="L3858" s="22" t="s">
        <v>58</v>
      </c>
      <c r="M3858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58" s="24" t="str">
        <f>IFERROR(IF(Table1[[#This Row],[Medicare Rate in CR]]&gt;0,"Y","N"),"N")</f>
        <v>Y</v>
      </c>
      <c r="O3858" s="166">
        <f>Table1[[#This Row],[Medicare Rate in CR]]*Table1[[#This Row],[SumOfUnits]]*Table1[[#This Row],[Actuarial Factor 06/20/2023]]</f>
        <v>1083.959718347548</v>
      </c>
      <c r="P38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1083.959718347548</v>
      </c>
      <c r="Q3858" s="166">
        <f>Table1[[#This Row],[Trended Medicare Pricing for all RHCs]]-Table1[[#This Row],[SumOfSFY24 Estimated Payment 5/04/23]]</f>
        <v>877.43174971686335</v>
      </c>
      <c r="R3858" s="24">
        <f>Table1[[#This Row],[SumOfUnits]]*Table1[[#This Row],[Actuarial Factor 06/20/2023]]</f>
        <v>2.4150785784095272</v>
      </c>
      <c r="S3858" s="23"/>
    </row>
    <row r="3859" spans="1:19" x14ac:dyDescent="0.25">
      <c r="A3859" s="192" t="s">
        <v>446</v>
      </c>
      <c r="B3859" s="193" t="s">
        <v>447</v>
      </c>
      <c r="C3859" s="192" t="s">
        <v>84</v>
      </c>
      <c r="D3859" s="192" t="s">
        <v>32</v>
      </c>
      <c r="E3859" s="192" t="s">
        <v>66</v>
      </c>
      <c r="F3859" s="194">
        <v>171.0320901994796</v>
      </c>
      <c r="G3859">
        <v>2</v>
      </c>
      <c r="H3859">
        <v>2</v>
      </c>
      <c r="I3859" s="167">
        <v>184.61815548387636</v>
      </c>
      <c r="J3859" s="22">
        <v>1.0794357671040034</v>
      </c>
      <c r="K3859" s="22" t="s">
        <v>448</v>
      </c>
      <c r="L3859" s="22" t="s">
        <v>58</v>
      </c>
      <c r="M3859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59" s="24" t="str">
        <f>IFERROR(IF(Table1[[#This Row],[Medicare Rate in CR]]&gt;0,"Y","N"),"N")</f>
        <v>Y</v>
      </c>
      <c r="O3859" s="166">
        <f>Table1[[#This Row],[Medicare Rate in CR]]*Table1[[#This Row],[SumOfUnits]]*Table1[[#This Row],[Actuarial Factor 06/20/2023]]</f>
        <v>968.9663106985796</v>
      </c>
      <c r="P38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968.9663106985796</v>
      </c>
      <c r="Q3859" s="166">
        <f>Table1[[#This Row],[Trended Medicare Pricing for all RHCs]]-Table1[[#This Row],[SumOfSFY24 Estimated Payment 5/04/23]]</f>
        <v>784.34815521470318</v>
      </c>
      <c r="R3859" s="24">
        <f>Table1[[#This Row],[SumOfUnits]]*Table1[[#This Row],[Actuarial Factor 06/20/2023]]</f>
        <v>2.1588715342080067</v>
      </c>
      <c r="S3859" s="23"/>
    </row>
    <row r="3860" spans="1:19" x14ac:dyDescent="0.25">
      <c r="A3860" s="192" t="s">
        <v>446</v>
      </c>
      <c r="B3860" s="193" t="s">
        <v>447</v>
      </c>
      <c r="C3860" s="192" t="s">
        <v>84</v>
      </c>
      <c r="D3860" s="192" t="s">
        <v>31</v>
      </c>
      <c r="E3860" s="192" t="s">
        <v>82</v>
      </c>
      <c r="F3860" s="194">
        <v>266.23301532234751</v>
      </c>
      <c r="G3860">
        <v>3</v>
      </c>
      <c r="H3860">
        <v>3</v>
      </c>
      <c r="I3860" s="167">
        <v>314.21081191427658</v>
      </c>
      <c r="J3860" s="22">
        <v>1.180209793041028</v>
      </c>
      <c r="K3860" s="22" t="s">
        <v>448</v>
      </c>
      <c r="L3860" s="22" t="s">
        <v>58</v>
      </c>
      <c r="M3860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60" s="24" t="str">
        <f>IFERROR(IF(Table1[[#This Row],[Medicare Rate in CR]]&gt;0,"Y","N"),"N")</f>
        <v>Y</v>
      </c>
      <c r="O3860" s="166">
        <f>Table1[[#This Row],[Medicare Rate in CR]]*Table1[[#This Row],[SumOfUnits]]*Table1[[#This Row],[Actuarial Factor 06/20/2023]]</f>
        <v>1589.1406842318138</v>
      </c>
      <c r="P38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1589.1406842318138</v>
      </c>
      <c r="Q3860" s="166">
        <f>Table1[[#This Row],[Trended Medicare Pricing for all RHCs]]-Table1[[#This Row],[SumOfSFY24 Estimated Payment 5/04/23]]</f>
        <v>1274.9298723175373</v>
      </c>
      <c r="R3860" s="24">
        <f>Table1[[#This Row],[SumOfUnits]]*Table1[[#This Row],[Actuarial Factor 06/20/2023]]</f>
        <v>3.5406293791230841</v>
      </c>
      <c r="S3860" s="23"/>
    </row>
    <row r="3861" spans="1:19" x14ac:dyDescent="0.25">
      <c r="A3861" s="192" t="s">
        <v>446</v>
      </c>
      <c r="B3861" s="193" t="s">
        <v>447</v>
      </c>
      <c r="C3861" s="192" t="s">
        <v>84</v>
      </c>
      <c r="D3861" s="192" t="s">
        <v>31</v>
      </c>
      <c r="E3861" s="192" t="s">
        <v>68</v>
      </c>
      <c r="F3861" s="194">
        <v>354.97735376313</v>
      </c>
      <c r="G3861">
        <v>4</v>
      </c>
      <c r="H3861">
        <v>4</v>
      </c>
      <c r="I3861" s="167">
        <v>409.47009693434813</v>
      </c>
      <c r="J3861" s="22">
        <v>1.1535104777629848</v>
      </c>
      <c r="K3861" s="22" t="s">
        <v>448</v>
      </c>
      <c r="L3861" s="22" t="s">
        <v>58</v>
      </c>
      <c r="M3861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61" s="24" t="str">
        <f>IFERROR(IF(Table1[[#This Row],[Medicare Rate in CR]]&gt;0,"Y","N"),"N")</f>
        <v>Y</v>
      </c>
      <c r="O3861" s="166">
        <f>Table1[[#This Row],[Medicare Rate in CR]]*Table1[[#This Row],[SumOfUnits]]*Table1[[#This Row],[Actuarial Factor 06/20/2023]]</f>
        <v>2070.9204309374418</v>
      </c>
      <c r="P38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2070.9204309374418</v>
      </c>
      <c r="Q3861" s="166">
        <f>Table1[[#This Row],[Trended Medicare Pricing for all RHCs]]-Table1[[#This Row],[SumOfSFY24 Estimated Payment 5/04/23]]</f>
        <v>1661.4503340030938</v>
      </c>
      <c r="R3861" s="24">
        <f>Table1[[#This Row],[SumOfUnits]]*Table1[[#This Row],[Actuarial Factor 06/20/2023]]</f>
        <v>4.6140419110519391</v>
      </c>
      <c r="S3861" s="23"/>
    </row>
    <row r="3862" spans="1:19" x14ac:dyDescent="0.25">
      <c r="A3862" s="192" t="s">
        <v>446</v>
      </c>
      <c r="B3862" s="193" t="s">
        <v>447</v>
      </c>
      <c r="C3862" s="192" t="s">
        <v>84</v>
      </c>
      <c r="D3862" s="192" t="s">
        <v>31</v>
      </c>
      <c r="E3862" s="192" t="s">
        <v>74</v>
      </c>
      <c r="F3862" s="194">
        <v>88.744338440782499</v>
      </c>
      <c r="G3862">
        <v>1</v>
      </c>
      <c r="H3862">
        <v>1</v>
      </c>
      <c r="I3862" s="167">
        <v>94.715864141597464</v>
      </c>
      <c r="J3862" s="22">
        <v>1.0672890891490465</v>
      </c>
      <c r="K3862" s="22" t="s">
        <v>448</v>
      </c>
      <c r="L3862" s="22" t="s">
        <v>58</v>
      </c>
      <c r="M3862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62" s="24" t="str">
        <f>IFERROR(IF(Table1[[#This Row],[Medicare Rate in CR]]&gt;0,"Y","N"),"N")</f>
        <v>Y</v>
      </c>
      <c r="O3862" s="166">
        <f>Table1[[#This Row],[Medicare Rate in CR]]*Table1[[#This Row],[SumOfUnits]]*Table1[[#This Row],[Actuarial Factor 06/20/2023]]</f>
        <v>479.03136188276653</v>
      </c>
      <c r="P38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479.03136188276653</v>
      </c>
      <c r="Q3862" s="166">
        <f>Table1[[#This Row],[Trended Medicare Pricing for all RHCs]]-Table1[[#This Row],[SumOfSFY24 Estimated Payment 5/04/23]]</f>
        <v>384.31549774116905</v>
      </c>
      <c r="R3862" s="24">
        <f>Table1[[#This Row],[SumOfUnits]]*Table1[[#This Row],[Actuarial Factor 06/20/2023]]</f>
        <v>1.0672890891490465</v>
      </c>
      <c r="S3862" s="23"/>
    </row>
    <row r="3863" spans="1:19" x14ac:dyDescent="0.25">
      <c r="A3863" s="192" t="s">
        <v>446</v>
      </c>
      <c r="B3863" s="193" t="s">
        <v>447</v>
      </c>
      <c r="C3863" s="192" t="s">
        <v>84</v>
      </c>
      <c r="D3863" s="192" t="s">
        <v>31</v>
      </c>
      <c r="E3863" s="192" t="s">
        <v>69</v>
      </c>
      <c r="F3863" s="194">
        <v>4522.2607690083842</v>
      </c>
      <c r="G3863">
        <v>51</v>
      </c>
      <c r="H3863">
        <v>51</v>
      </c>
      <c r="I3863" s="167">
        <v>4789.1700896181546</v>
      </c>
      <c r="J3863" s="22">
        <v>1.0590212139996289</v>
      </c>
      <c r="K3863" s="22" t="s">
        <v>448</v>
      </c>
      <c r="L3863" s="22" t="s">
        <v>58</v>
      </c>
      <c r="M3863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63" s="24" t="str">
        <f>IFERROR(IF(Table1[[#This Row],[Medicare Rate in CR]]&gt;0,"Y","N"),"N")</f>
        <v>Y</v>
      </c>
      <c r="O3863" s="166">
        <f>Table1[[#This Row],[Medicare Rate in CR]]*Table1[[#This Row],[SumOfUnits]]*Table1[[#This Row],[Actuarial Factor 06/20/2023]]</f>
        <v>24241.345065452122</v>
      </c>
      <c r="P38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24241.345065452122</v>
      </c>
      <c r="Q3863" s="166">
        <f>Table1[[#This Row],[Trended Medicare Pricing for all RHCs]]-Table1[[#This Row],[SumOfSFY24 Estimated Payment 5/04/23]]</f>
        <v>19452.174975833968</v>
      </c>
      <c r="R3863" s="24">
        <f>Table1[[#This Row],[SumOfUnits]]*Table1[[#This Row],[Actuarial Factor 06/20/2023]]</f>
        <v>54.010081913981075</v>
      </c>
      <c r="S3863" s="23"/>
    </row>
    <row r="3864" spans="1:19" x14ac:dyDescent="0.25">
      <c r="A3864" s="192" t="s">
        <v>446</v>
      </c>
      <c r="B3864" s="193" t="s">
        <v>447</v>
      </c>
      <c r="C3864" s="192" t="s">
        <v>85</v>
      </c>
      <c r="D3864" s="192" t="s">
        <v>30</v>
      </c>
      <c r="E3864" s="192" t="s">
        <v>60</v>
      </c>
      <c r="F3864" s="194">
        <v>176.25517972439047</v>
      </c>
      <c r="G3864">
        <v>2</v>
      </c>
      <c r="H3864">
        <v>2</v>
      </c>
      <c r="I3864" s="167">
        <v>145.84759543538183</v>
      </c>
      <c r="J3864" s="22">
        <v>0.82747976918149668</v>
      </c>
      <c r="K3864" s="22" t="s">
        <v>448</v>
      </c>
      <c r="L3864" s="22" t="s">
        <v>58</v>
      </c>
      <c r="M3864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64" s="24" t="str">
        <f>IFERROR(IF(Table1[[#This Row],[Medicare Rate in CR]]&gt;0,"Y","N"),"N")</f>
        <v>Y</v>
      </c>
      <c r="O3864" s="166">
        <f>Table1[[#This Row],[Medicare Rate in CR]]*Table1[[#This Row],[SumOfUnits]]*Table1[[#This Row],[Actuarial Factor 06/20/2023]]</f>
        <v>742.79548960346233</v>
      </c>
      <c r="P38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742.79548960346233</v>
      </c>
      <c r="Q3864" s="166">
        <f>Table1[[#This Row],[Trended Medicare Pricing for all RHCs]]-Table1[[#This Row],[SumOfSFY24 Estimated Payment 5/04/23]]</f>
        <v>596.94789416808044</v>
      </c>
      <c r="R3864" s="24">
        <f>Table1[[#This Row],[SumOfUnits]]*Table1[[#This Row],[Actuarial Factor 06/20/2023]]</f>
        <v>1.6549595383629934</v>
      </c>
      <c r="S3864" s="23"/>
    </row>
    <row r="3865" spans="1:19" x14ac:dyDescent="0.25">
      <c r="A3865" s="192" t="s">
        <v>446</v>
      </c>
      <c r="B3865" s="193" t="s">
        <v>447</v>
      </c>
      <c r="C3865" s="192" t="s">
        <v>85</v>
      </c>
      <c r="D3865" s="192" t="s">
        <v>30</v>
      </c>
      <c r="E3865" s="192" t="s">
        <v>62</v>
      </c>
      <c r="F3865" s="194">
        <v>176.25517972439047</v>
      </c>
      <c r="G3865">
        <v>2</v>
      </c>
      <c r="H3865">
        <v>2</v>
      </c>
      <c r="I3865" s="167">
        <v>160.86327193066455</v>
      </c>
      <c r="J3865" s="22">
        <v>0.91267259312438831</v>
      </c>
      <c r="K3865" s="22" t="s">
        <v>448</v>
      </c>
      <c r="L3865" s="22" t="s">
        <v>58</v>
      </c>
      <c r="M3865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65" s="24" t="str">
        <f>IFERROR(IF(Table1[[#This Row],[Medicare Rate in CR]]&gt;0,"Y","N"),"N")</f>
        <v>Y</v>
      </c>
      <c r="O3865" s="166">
        <f>Table1[[#This Row],[Medicare Rate in CR]]*Table1[[#This Row],[SumOfUnits]]*Table1[[#This Row],[Actuarial Factor 06/20/2023]]</f>
        <v>819.26967994403833</v>
      </c>
      <c r="P38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819.26967994403833</v>
      </c>
      <c r="Q3865" s="166">
        <f>Table1[[#This Row],[Trended Medicare Pricing for all RHCs]]-Table1[[#This Row],[SumOfSFY24 Estimated Payment 5/04/23]]</f>
        <v>658.40640801337372</v>
      </c>
      <c r="R3865" s="24">
        <f>Table1[[#This Row],[SumOfUnits]]*Table1[[#This Row],[Actuarial Factor 06/20/2023]]</f>
        <v>1.8253451862487766</v>
      </c>
      <c r="S3865" s="23"/>
    </row>
    <row r="3866" spans="1:19" x14ac:dyDescent="0.25">
      <c r="A3866" s="192" t="s">
        <v>446</v>
      </c>
      <c r="B3866" s="193" t="s">
        <v>447</v>
      </c>
      <c r="C3866" s="192" t="s">
        <v>85</v>
      </c>
      <c r="D3866" s="192" t="s">
        <v>30</v>
      </c>
      <c r="E3866" s="192" t="s">
        <v>63</v>
      </c>
      <c r="F3866" s="194">
        <v>177.488676881565</v>
      </c>
      <c r="G3866">
        <v>2</v>
      </c>
      <c r="H3866">
        <v>2</v>
      </c>
      <c r="I3866" s="167">
        <v>159.83480706863213</v>
      </c>
      <c r="J3866" s="22">
        <v>0.90053523344076203</v>
      </c>
      <c r="K3866" s="22" t="s">
        <v>448</v>
      </c>
      <c r="L3866" s="22" t="s">
        <v>58</v>
      </c>
      <c r="M3866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66" s="24" t="str">
        <f>IFERROR(IF(Table1[[#This Row],[Medicare Rate in CR]]&gt;0,"Y","N"),"N")</f>
        <v>Y</v>
      </c>
      <c r="O3866" s="166">
        <f>Table1[[#This Row],[Medicare Rate in CR]]*Table1[[#This Row],[SumOfUnits]]*Table1[[#This Row],[Actuarial Factor 06/20/2023]]</f>
        <v>808.37445765043446</v>
      </c>
      <c r="P38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808.37445765043446</v>
      </c>
      <c r="Q3866" s="166">
        <f>Table1[[#This Row],[Trended Medicare Pricing for all RHCs]]-Table1[[#This Row],[SumOfSFY24 Estimated Payment 5/04/23]]</f>
        <v>648.53965058180233</v>
      </c>
      <c r="R3866" s="24">
        <f>Table1[[#This Row],[SumOfUnits]]*Table1[[#This Row],[Actuarial Factor 06/20/2023]]</f>
        <v>1.8010704668815241</v>
      </c>
      <c r="S3866" s="23"/>
    </row>
    <row r="3867" spans="1:19" x14ac:dyDescent="0.25">
      <c r="A3867" s="192" t="s">
        <v>446</v>
      </c>
      <c r="B3867" s="193" t="s">
        <v>447</v>
      </c>
      <c r="C3867" s="192" t="s">
        <v>85</v>
      </c>
      <c r="D3867" s="192" t="s">
        <v>30</v>
      </c>
      <c r="E3867" s="192" t="s">
        <v>64</v>
      </c>
      <c r="F3867" s="194">
        <v>88.744338440782499</v>
      </c>
      <c r="G3867">
        <v>1</v>
      </c>
      <c r="H3867">
        <v>1</v>
      </c>
      <c r="I3867" s="167">
        <v>78.530077734198613</v>
      </c>
      <c r="J3867" s="22">
        <v>0.88490239618609945</v>
      </c>
      <c r="K3867" s="22" t="s">
        <v>448</v>
      </c>
      <c r="L3867" s="22" t="s">
        <v>58</v>
      </c>
      <c r="M3867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67" s="24" t="str">
        <f>IFERROR(IF(Table1[[#This Row],[Medicare Rate in CR]]&gt;0,"Y","N"),"N")</f>
        <v>Y</v>
      </c>
      <c r="O3867" s="166">
        <f>Table1[[#This Row],[Medicare Rate in CR]]*Table1[[#This Row],[SumOfUnits]]*Table1[[#This Row],[Actuarial Factor 06/20/2023]]</f>
        <v>397.17074248020702</v>
      </c>
      <c r="P38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397.17074248020702</v>
      </c>
      <c r="Q3867" s="166">
        <f>Table1[[#This Row],[Trended Medicare Pricing for all RHCs]]-Table1[[#This Row],[SumOfSFY24 Estimated Payment 5/04/23]]</f>
        <v>318.64066474600838</v>
      </c>
      <c r="R3867" s="24">
        <f>Table1[[#This Row],[SumOfUnits]]*Table1[[#This Row],[Actuarial Factor 06/20/2023]]</f>
        <v>0.88490239618609945</v>
      </c>
      <c r="S3867" s="23"/>
    </row>
    <row r="3868" spans="1:19" x14ac:dyDescent="0.25">
      <c r="A3868" s="192" t="s">
        <v>446</v>
      </c>
      <c r="B3868" s="193" t="s">
        <v>447</v>
      </c>
      <c r="C3868" s="192" t="s">
        <v>85</v>
      </c>
      <c r="D3868" s="192" t="s">
        <v>30</v>
      </c>
      <c r="E3868" s="192" t="s">
        <v>77</v>
      </c>
      <c r="F3868" s="194">
        <v>88.744338440782499</v>
      </c>
      <c r="G3868">
        <v>1</v>
      </c>
      <c r="H3868">
        <v>1</v>
      </c>
      <c r="I3868" s="167">
        <v>105.45182118472019</v>
      </c>
      <c r="J3868" s="22">
        <v>1.1882653365553713</v>
      </c>
      <c r="K3868" s="22" t="s">
        <v>448</v>
      </c>
      <c r="L3868" s="22" t="s">
        <v>58</v>
      </c>
      <c r="M3868" s="22" t="str">
        <f>IFERROR(IFERROR(INDEX(FreeStand_Medicare!E:E,MATCH(Table1[[#This Row],[Medicare Number]],FreeStand_Medicare!A:A,0)),INDEX(HospBased_Medicare_CR!F:F,MATCH(Table1[[#This Row],[Medicare Number]],HospBased_Medicare_CR!G:G,0))),0)</f>
        <v>448.83</v>
      </c>
      <c r="N3868" s="24" t="str">
        <f>IFERROR(IF(Table1[[#This Row],[Medicare Rate in CR]]&gt;0,"Y","N"),"N")</f>
        <v>Y</v>
      </c>
      <c r="O3868" s="166">
        <f>Table1[[#This Row],[Medicare Rate in CR]]*Table1[[#This Row],[SumOfUnits]]*Table1[[#This Row],[Actuarial Factor 06/20/2023]]</f>
        <v>533.32913100614724</v>
      </c>
      <c r="P38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533.32913100614724</v>
      </c>
      <c r="Q3868" s="166">
        <f>Table1[[#This Row],[Trended Medicare Pricing for all RHCs]]-Table1[[#This Row],[SumOfSFY24 Estimated Payment 5/04/23]]</f>
        <v>427.87730982142705</v>
      </c>
      <c r="R3868" s="24">
        <f>Table1[[#This Row],[SumOfUnits]]*Table1[[#This Row],[Actuarial Factor 06/20/2023]]</f>
        <v>1.1882653365553713</v>
      </c>
      <c r="S3868" s="23"/>
    </row>
    <row r="3869" spans="1:19" x14ac:dyDescent="0.25">
      <c r="A3869" s="192" t="s">
        <v>449</v>
      </c>
      <c r="B3869" s="193" t="s">
        <v>450</v>
      </c>
      <c r="C3869" s="192" t="s">
        <v>75</v>
      </c>
      <c r="D3869" s="192" t="s">
        <v>30</v>
      </c>
      <c r="E3869" s="192" t="s">
        <v>56</v>
      </c>
      <c r="F3869" s="194">
        <v>97.658282740676498</v>
      </c>
      <c r="G3869">
        <v>1</v>
      </c>
      <c r="H3869">
        <v>1</v>
      </c>
      <c r="I3869" s="167">
        <v>104.54151931836581</v>
      </c>
      <c r="J3869" s="22">
        <v>1.0704828754358418</v>
      </c>
      <c r="K3869" s="22" t="s">
        <v>451</v>
      </c>
      <c r="L3869" s="22" t="s">
        <v>58</v>
      </c>
      <c r="M3869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69" s="24" t="str">
        <f>IFERROR(IF(Table1[[#This Row],[Medicare Rate in CR]]&gt;0,"Y","N"),"N")</f>
        <v>Y</v>
      </c>
      <c r="O3869" s="166">
        <f>Table1[[#This Row],[Medicare Rate in CR]]*Table1[[#This Row],[SumOfUnits]]*Table1[[#This Row],[Actuarial Factor 06/20/2023]]</f>
        <v>202.03223308100641</v>
      </c>
      <c r="P38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202.03223308100641</v>
      </c>
      <c r="Q3869" s="166">
        <f>Table1[[#This Row],[Trended Medicare Pricing for all RHCs]]-Table1[[#This Row],[SumOfSFY24 Estimated Payment 5/04/23]]</f>
        <v>97.490713762640596</v>
      </c>
      <c r="R3869" s="24">
        <f>Table1[[#This Row],[SumOfUnits]]*Table1[[#This Row],[Actuarial Factor 06/20/2023]]</f>
        <v>1.0704828754358418</v>
      </c>
      <c r="S3869" s="23"/>
    </row>
    <row r="3870" spans="1:19" x14ac:dyDescent="0.25">
      <c r="A3870" s="192" t="s">
        <v>449</v>
      </c>
      <c r="B3870" s="193" t="s">
        <v>450</v>
      </c>
      <c r="C3870" s="192" t="s">
        <v>76</v>
      </c>
      <c r="D3870" s="192" t="s">
        <v>30</v>
      </c>
      <c r="E3870" s="192" t="s">
        <v>56</v>
      </c>
      <c r="F3870" s="194">
        <v>689.76582827406764</v>
      </c>
      <c r="G3870">
        <v>7</v>
      </c>
      <c r="H3870">
        <v>7</v>
      </c>
      <c r="I3870" s="167">
        <v>737.31034677572381</v>
      </c>
      <c r="J3870" s="22">
        <v>1.0689284921820816</v>
      </c>
      <c r="K3870" s="22" t="s">
        <v>451</v>
      </c>
      <c r="L3870" s="22" t="s">
        <v>58</v>
      </c>
      <c r="M3870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70" s="24" t="str">
        <f>IFERROR(IF(Table1[[#This Row],[Medicare Rate in CR]]&gt;0,"Y","N"),"N")</f>
        <v>Y</v>
      </c>
      <c r="O3870" s="166">
        <f>Table1[[#This Row],[Medicare Rate in CR]]*Table1[[#This Row],[SumOfUnits]]*Table1[[#This Row],[Actuarial Factor 06/20/2023]]</f>
        <v>1412.1721203066697</v>
      </c>
      <c r="P38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1412.1721203066697</v>
      </c>
      <c r="Q3870" s="166">
        <f>Table1[[#This Row],[Trended Medicare Pricing for all RHCs]]-Table1[[#This Row],[SumOfSFY24 Estimated Payment 5/04/23]]</f>
        <v>674.86177353094592</v>
      </c>
      <c r="R3870" s="24">
        <f>Table1[[#This Row],[SumOfUnits]]*Table1[[#This Row],[Actuarial Factor 06/20/2023]]</f>
        <v>7.4824994452745717</v>
      </c>
      <c r="S3870" s="23"/>
    </row>
    <row r="3871" spans="1:19" x14ac:dyDescent="0.25">
      <c r="A3871" s="192" t="s">
        <v>449</v>
      </c>
      <c r="B3871" s="193" t="s">
        <v>450</v>
      </c>
      <c r="C3871" s="192" t="s">
        <v>76</v>
      </c>
      <c r="D3871" s="192" t="s">
        <v>30</v>
      </c>
      <c r="E3871" s="192" t="s">
        <v>59</v>
      </c>
      <c r="F3871" s="194">
        <v>9839.6260961742391</v>
      </c>
      <c r="G3871">
        <v>100</v>
      </c>
      <c r="H3871">
        <v>100</v>
      </c>
      <c r="I3871" s="167">
        <v>10229.754556640461</v>
      </c>
      <c r="J3871" s="22">
        <v>1.0396487078526193</v>
      </c>
      <c r="K3871" s="22" t="s">
        <v>451</v>
      </c>
      <c r="L3871" s="22" t="s">
        <v>58</v>
      </c>
      <c r="M3871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71" s="24" t="str">
        <f>IFERROR(IF(Table1[[#This Row],[Medicare Rate in CR]]&gt;0,"Y","N"),"N")</f>
        <v>Y</v>
      </c>
      <c r="O3871" s="166">
        <f>Table1[[#This Row],[Medicare Rate in CR]]*Table1[[#This Row],[SumOfUnits]]*Table1[[#This Row],[Actuarial Factor 06/20/2023]]</f>
        <v>19621.290063302484</v>
      </c>
      <c r="P38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19621.290063302484</v>
      </c>
      <c r="Q3871" s="166">
        <f>Table1[[#This Row],[Trended Medicare Pricing for all RHCs]]-Table1[[#This Row],[SumOfSFY24 Estimated Payment 5/04/23]]</f>
        <v>9391.5355066620232</v>
      </c>
      <c r="R3871" s="24">
        <f>Table1[[#This Row],[SumOfUnits]]*Table1[[#This Row],[Actuarial Factor 06/20/2023]]</f>
        <v>103.96487078526194</v>
      </c>
      <c r="S3871" s="23"/>
    </row>
    <row r="3872" spans="1:19" x14ac:dyDescent="0.25">
      <c r="A3872" s="192" t="s">
        <v>449</v>
      </c>
      <c r="B3872" s="193" t="s">
        <v>450</v>
      </c>
      <c r="C3872" s="192" t="s">
        <v>76</v>
      </c>
      <c r="D3872" s="192" t="s">
        <v>30</v>
      </c>
      <c r="E3872" s="192" t="s">
        <v>60</v>
      </c>
      <c r="F3872" s="194">
        <v>5673.8845523754489</v>
      </c>
      <c r="G3872">
        <v>60</v>
      </c>
      <c r="H3872">
        <v>60</v>
      </c>
      <c r="I3872" s="167">
        <v>4980.4693808348156</v>
      </c>
      <c r="J3872" s="22">
        <v>0.87778828329344039</v>
      </c>
      <c r="K3872" s="22" t="s">
        <v>451</v>
      </c>
      <c r="L3872" s="22" t="s">
        <v>58</v>
      </c>
      <c r="M3872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72" s="24" t="str">
        <f>IFERROR(IF(Table1[[#This Row],[Medicare Rate in CR]]&gt;0,"Y","N"),"N")</f>
        <v>Y</v>
      </c>
      <c r="O3872" s="166">
        <f>Table1[[#This Row],[Medicare Rate in CR]]*Table1[[#This Row],[SumOfUnits]]*Table1[[#This Row],[Actuarial Factor 06/20/2023]]</f>
        <v>9939.8989623582602</v>
      </c>
      <c r="P38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9939.8989623582602</v>
      </c>
      <c r="Q3872" s="166">
        <f>Table1[[#This Row],[Trended Medicare Pricing for all RHCs]]-Table1[[#This Row],[SumOfSFY24 Estimated Payment 5/04/23]]</f>
        <v>4959.4295815234445</v>
      </c>
      <c r="R3872" s="24">
        <f>Table1[[#This Row],[SumOfUnits]]*Table1[[#This Row],[Actuarial Factor 06/20/2023]]</f>
        <v>52.667296997606421</v>
      </c>
      <c r="S3872" s="23"/>
    </row>
    <row r="3873" spans="1:19" x14ac:dyDescent="0.25">
      <c r="A3873" s="192" t="s">
        <v>449</v>
      </c>
      <c r="B3873" s="193" t="s">
        <v>450</v>
      </c>
      <c r="C3873" s="192" t="s">
        <v>76</v>
      </c>
      <c r="D3873" s="192" t="s">
        <v>30</v>
      </c>
      <c r="E3873" s="192" t="s">
        <v>61</v>
      </c>
      <c r="F3873" s="194">
        <v>97.658282740676498</v>
      </c>
      <c r="G3873">
        <v>1</v>
      </c>
      <c r="H3873">
        <v>1</v>
      </c>
      <c r="I3873" s="167">
        <v>85.723296356323843</v>
      </c>
      <c r="J3873" s="22">
        <v>0.87778828329344039</v>
      </c>
      <c r="K3873" s="22" t="s">
        <v>451</v>
      </c>
      <c r="L3873" s="22" t="s">
        <v>58</v>
      </c>
      <c r="M3873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73" s="24" t="str">
        <f>IFERROR(IF(Table1[[#This Row],[Medicare Rate in CR]]&gt;0,"Y","N"),"N")</f>
        <v>Y</v>
      </c>
      <c r="O3873" s="166">
        <f>Table1[[#This Row],[Medicare Rate in CR]]*Table1[[#This Row],[SumOfUnits]]*Table1[[#This Row],[Actuarial Factor 06/20/2023]]</f>
        <v>165.664982705971</v>
      </c>
      <c r="P38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165.664982705971</v>
      </c>
      <c r="Q3873" s="166">
        <f>Table1[[#This Row],[Trended Medicare Pricing for all RHCs]]-Table1[[#This Row],[SumOfSFY24 Estimated Payment 5/04/23]]</f>
        <v>79.941686349647156</v>
      </c>
      <c r="R3873" s="24">
        <f>Table1[[#This Row],[SumOfUnits]]*Table1[[#This Row],[Actuarial Factor 06/20/2023]]</f>
        <v>0.87778828329344039</v>
      </c>
      <c r="S3873" s="23"/>
    </row>
    <row r="3874" spans="1:19" x14ac:dyDescent="0.25">
      <c r="A3874" s="192" t="s">
        <v>449</v>
      </c>
      <c r="B3874" s="193" t="s">
        <v>450</v>
      </c>
      <c r="C3874" s="192" t="s">
        <v>76</v>
      </c>
      <c r="D3874" s="192" t="s">
        <v>30</v>
      </c>
      <c r="E3874" s="192" t="s">
        <v>62</v>
      </c>
      <c r="F3874" s="194">
        <v>11666.107738267337</v>
      </c>
      <c r="G3874">
        <v>119</v>
      </c>
      <c r="H3874">
        <v>119</v>
      </c>
      <c r="I3874" s="167">
        <v>12252.65384404408</v>
      </c>
      <c r="J3874" s="22">
        <v>1.0502777892109418</v>
      </c>
      <c r="K3874" s="22" t="s">
        <v>451</v>
      </c>
      <c r="L3874" s="22" t="s">
        <v>58</v>
      </c>
      <c r="M3874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74" s="24" t="str">
        <f>IFERROR(IF(Table1[[#This Row],[Medicare Rate in CR]]&gt;0,"Y","N"),"N")</f>
        <v>Y</v>
      </c>
      <c r="O3874" s="166">
        <f>Table1[[#This Row],[Medicare Rate in CR]]*Table1[[#This Row],[SumOfUnits]]*Table1[[#This Row],[Actuarial Factor 06/20/2023]]</f>
        <v>23588.052331775943</v>
      </c>
      <c r="P38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23588.052331775943</v>
      </c>
      <c r="Q3874" s="166">
        <f>Table1[[#This Row],[Trended Medicare Pricing for all RHCs]]-Table1[[#This Row],[SumOfSFY24 Estimated Payment 5/04/23]]</f>
        <v>11335.398487731863</v>
      </c>
      <c r="R3874" s="24">
        <f>Table1[[#This Row],[SumOfUnits]]*Table1[[#This Row],[Actuarial Factor 06/20/2023]]</f>
        <v>124.98305691610207</v>
      </c>
      <c r="S3874" s="23"/>
    </row>
    <row r="3875" spans="1:19" x14ac:dyDescent="0.25">
      <c r="A3875" s="192" t="s">
        <v>449</v>
      </c>
      <c r="B3875" s="193" t="s">
        <v>450</v>
      </c>
      <c r="C3875" s="192" t="s">
        <v>76</v>
      </c>
      <c r="D3875" s="192" t="s">
        <v>30</v>
      </c>
      <c r="E3875" s="192" t="s">
        <v>63</v>
      </c>
      <c r="F3875" s="194">
        <v>1186.2677074298931</v>
      </c>
      <c r="G3875">
        <v>12</v>
      </c>
      <c r="H3875">
        <v>12</v>
      </c>
      <c r="I3875" s="167">
        <v>1196.4054004641293</v>
      </c>
      <c r="J3875" s="22">
        <v>1.0085458728841232</v>
      </c>
      <c r="K3875" s="22" t="s">
        <v>451</v>
      </c>
      <c r="L3875" s="22" t="s">
        <v>58</v>
      </c>
      <c r="M3875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75" s="24" t="str">
        <f>IFERROR(IF(Table1[[#This Row],[Medicare Rate in CR]]&gt;0,"Y","N"),"N")</f>
        <v>Y</v>
      </c>
      <c r="O3875" s="166">
        <f>Table1[[#This Row],[Medicare Rate in CR]]*Table1[[#This Row],[SumOfUnits]]*Table1[[#This Row],[Actuarial Factor 06/20/2023]]</f>
        <v>2284.1143510730467</v>
      </c>
      <c r="P38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2284.1143510730467</v>
      </c>
      <c r="Q3875" s="166">
        <f>Table1[[#This Row],[Trended Medicare Pricing for all RHCs]]-Table1[[#This Row],[SumOfSFY24 Estimated Payment 5/04/23]]</f>
        <v>1087.7089506089173</v>
      </c>
      <c r="R3875" s="24">
        <f>Table1[[#This Row],[SumOfUnits]]*Table1[[#This Row],[Actuarial Factor 06/20/2023]]</f>
        <v>12.10255047460948</v>
      </c>
      <c r="S3875" s="23"/>
    </row>
    <row r="3876" spans="1:19" x14ac:dyDescent="0.25">
      <c r="A3876" s="192" t="s">
        <v>449</v>
      </c>
      <c r="B3876" s="193" t="s">
        <v>450</v>
      </c>
      <c r="C3876" s="192" t="s">
        <v>76</v>
      </c>
      <c r="D3876" s="192" t="s">
        <v>30</v>
      </c>
      <c r="E3876" s="192" t="s">
        <v>64</v>
      </c>
      <c r="F3876" s="194">
        <v>3061.2122964247842</v>
      </c>
      <c r="G3876">
        <v>31</v>
      </c>
      <c r="H3876">
        <v>31</v>
      </c>
      <c r="I3876" s="167">
        <v>2885.894885103934</v>
      </c>
      <c r="J3876" s="22">
        <v>0.94272941751684292</v>
      </c>
      <c r="K3876" s="22" t="s">
        <v>451</v>
      </c>
      <c r="L3876" s="22" t="s">
        <v>58</v>
      </c>
      <c r="M3876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76" s="24" t="str">
        <f>IFERROR(IF(Table1[[#This Row],[Medicare Rate in CR]]&gt;0,"Y","N"),"N")</f>
        <v>Y</v>
      </c>
      <c r="O3876" s="166">
        <f>Table1[[#This Row],[Medicare Rate in CR]]*Table1[[#This Row],[SumOfUnits]]*Table1[[#This Row],[Actuarial Factor 06/20/2023]]</f>
        <v>5515.5610120065667</v>
      </c>
      <c r="P38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5515.5610120065667</v>
      </c>
      <c r="Q3876" s="166">
        <f>Table1[[#This Row],[Trended Medicare Pricing for all RHCs]]-Table1[[#This Row],[SumOfSFY24 Estimated Payment 5/04/23]]</f>
        <v>2629.6661269026326</v>
      </c>
      <c r="R3876" s="24">
        <f>Table1[[#This Row],[SumOfUnits]]*Table1[[#This Row],[Actuarial Factor 06/20/2023]]</f>
        <v>29.224611943022129</v>
      </c>
      <c r="S3876" s="23"/>
    </row>
    <row r="3877" spans="1:19" x14ac:dyDescent="0.25">
      <c r="A3877" s="192" t="s">
        <v>449</v>
      </c>
      <c r="B3877" s="193" t="s">
        <v>450</v>
      </c>
      <c r="C3877" s="192" t="s">
        <v>76</v>
      </c>
      <c r="D3877" s="192" t="s">
        <v>30</v>
      </c>
      <c r="E3877" s="192" t="s">
        <v>77</v>
      </c>
      <c r="F3877" s="194">
        <v>295.02746458514019</v>
      </c>
      <c r="G3877">
        <v>3</v>
      </c>
      <c r="H3877">
        <v>3</v>
      </c>
      <c r="I3877" s="167">
        <v>394.97098369772647</v>
      </c>
      <c r="J3877" s="22">
        <v>1.3387600515535873</v>
      </c>
      <c r="K3877" s="22" t="s">
        <v>451</v>
      </c>
      <c r="L3877" s="22" t="s">
        <v>58</v>
      </c>
      <c r="M3877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77" s="24" t="str">
        <f>IFERROR(IF(Table1[[#This Row],[Medicare Rate in CR]]&gt;0,"Y","N"),"N")</f>
        <v>Y</v>
      </c>
      <c r="O3877" s="166">
        <f>Table1[[#This Row],[Medicare Rate in CR]]*Table1[[#This Row],[SumOfUnits]]*Table1[[#This Row],[Actuarial Factor 06/20/2023]]</f>
        <v>757.99255358912558</v>
      </c>
      <c r="P38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757.99255358912558</v>
      </c>
      <c r="Q3877" s="166">
        <f>Table1[[#This Row],[Trended Medicare Pricing for all RHCs]]-Table1[[#This Row],[SumOfSFY24 Estimated Payment 5/04/23]]</f>
        <v>363.02156989139911</v>
      </c>
      <c r="R3877" s="24">
        <f>Table1[[#This Row],[SumOfUnits]]*Table1[[#This Row],[Actuarial Factor 06/20/2023]]</f>
        <v>4.0162801546607625</v>
      </c>
      <c r="S3877" s="23"/>
    </row>
    <row r="3878" spans="1:19" x14ac:dyDescent="0.25">
      <c r="A3878" s="192" t="s">
        <v>449</v>
      </c>
      <c r="B3878" s="193" t="s">
        <v>450</v>
      </c>
      <c r="C3878" s="192" t="s">
        <v>76</v>
      </c>
      <c r="D3878" s="192" t="s">
        <v>32</v>
      </c>
      <c r="E3878" s="192" t="s">
        <v>81</v>
      </c>
      <c r="F3878" s="194">
        <v>398.84359641514885</v>
      </c>
      <c r="G3878">
        <v>4</v>
      </c>
      <c r="H3878">
        <v>4</v>
      </c>
      <c r="I3878" s="167">
        <v>408.84217930380714</v>
      </c>
      <c r="J3878" s="22">
        <v>1.0250689317279422</v>
      </c>
      <c r="K3878" s="22" t="s">
        <v>451</v>
      </c>
      <c r="L3878" s="22" t="s">
        <v>58</v>
      </c>
      <c r="M3878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78" s="24" t="str">
        <f>IFERROR(IF(Table1[[#This Row],[Medicare Rate in CR]]&gt;0,"Y","N"),"N")</f>
        <v>Y</v>
      </c>
      <c r="O3878" s="166">
        <f>Table1[[#This Row],[Medicare Rate in CR]]*Table1[[#This Row],[SumOfUnits]]*Table1[[#This Row],[Actuarial Factor 06/20/2023]]</f>
        <v>773.84503794005809</v>
      </c>
      <c r="P38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773.84503794005809</v>
      </c>
      <c r="Q3878" s="166">
        <f>Table1[[#This Row],[Trended Medicare Pricing for all RHCs]]-Table1[[#This Row],[SumOfSFY24 Estimated Payment 5/04/23]]</f>
        <v>365.00285863625095</v>
      </c>
      <c r="R3878" s="24">
        <f>Table1[[#This Row],[SumOfUnits]]*Table1[[#This Row],[Actuarial Factor 06/20/2023]]</f>
        <v>4.1002757269117689</v>
      </c>
      <c r="S3878" s="23"/>
    </row>
    <row r="3879" spans="1:19" x14ac:dyDescent="0.25">
      <c r="A3879" s="192" t="s">
        <v>449</v>
      </c>
      <c r="B3879" s="193" t="s">
        <v>450</v>
      </c>
      <c r="C3879" s="192" t="s">
        <v>76</v>
      </c>
      <c r="D3879" s="192" t="s">
        <v>32</v>
      </c>
      <c r="E3879" s="192" t="s">
        <v>65</v>
      </c>
      <c r="F3879" s="194">
        <v>195.316565481353</v>
      </c>
      <c r="G3879">
        <v>2</v>
      </c>
      <c r="H3879">
        <v>2</v>
      </c>
      <c r="I3879" s="167">
        <v>249.41325666315288</v>
      </c>
      <c r="J3879" s="22">
        <v>1.2769692936617019</v>
      </c>
      <c r="K3879" s="22" t="s">
        <v>451</v>
      </c>
      <c r="L3879" s="22" t="s">
        <v>58</v>
      </c>
      <c r="M3879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79" s="24" t="str">
        <f>IFERROR(IF(Table1[[#This Row],[Medicare Rate in CR]]&gt;0,"Y","N"),"N")</f>
        <v>Y</v>
      </c>
      <c r="O3879" s="166">
        <f>Table1[[#This Row],[Medicare Rate in CR]]*Table1[[#This Row],[SumOfUnits]]*Table1[[#This Row],[Actuarial Factor 06/20/2023]]</f>
        <v>482.00482958554596</v>
      </c>
      <c r="P38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482.00482958554596</v>
      </c>
      <c r="Q3879" s="166">
        <f>Table1[[#This Row],[Trended Medicare Pricing for all RHCs]]-Table1[[#This Row],[SumOfSFY24 Estimated Payment 5/04/23]]</f>
        <v>232.59157292239308</v>
      </c>
      <c r="R3879" s="24">
        <f>Table1[[#This Row],[SumOfUnits]]*Table1[[#This Row],[Actuarial Factor 06/20/2023]]</f>
        <v>2.5539385873234037</v>
      </c>
      <c r="S3879" s="23"/>
    </row>
    <row r="3880" spans="1:19" x14ac:dyDescent="0.25">
      <c r="A3880" s="192" t="s">
        <v>449</v>
      </c>
      <c r="B3880" s="193" t="s">
        <v>450</v>
      </c>
      <c r="C3880" s="192" t="s">
        <v>76</v>
      </c>
      <c r="D3880" s="192" t="s">
        <v>32</v>
      </c>
      <c r="E3880" s="192" t="s">
        <v>66</v>
      </c>
      <c r="F3880" s="194">
        <v>492.39664642960389</v>
      </c>
      <c r="G3880">
        <v>5</v>
      </c>
      <c r="H3880">
        <v>5</v>
      </c>
      <c r="I3880" s="167">
        <v>523.79337006899095</v>
      </c>
      <c r="J3880" s="22">
        <v>1.0637630736664161</v>
      </c>
      <c r="K3880" s="22" t="s">
        <v>451</v>
      </c>
      <c r="L3880" s="22" t="s">
        <v>58</v>
      </c>
      <c r="M3880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80" s="24" t="str">
        <f>IFERROR(IF(Table1[[#This Row],[Medicare Rate in CR]]&gt;0,"Y","N"),"N")</f>
        <v>Y</v>
      </c>
      <c r="O3880" s="166">
        <f>Table1[[#This Row],[Medicare Rate in CR]]*Table1[[#This Row],[SumOfUnits]]*Table1[[#This Row],[Actuarial Factor 06/20/2023]]</f>
        <v>1003.8200244653135</v>
      </c>
      <c r="P38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1003.8200244653135</v>
      </c>
      <c r="Q3880" s="166">
        <f>Table1[[#This Row],[Trended Medicare Pricing for all RHCs]]-Table1[[#This Row],[SumOfSFY24 Estimated Payment 5/04/23]]</f>
        <v>480.02665439632256</v>
      </c>
      <c r="R3880" s="24">
        <f>Table1[[#This Row],[SumOfUnits]]*Table1[[#This Row],[Actuarial Factor 06/20/2023]]</f>
        <v>5.3188153683320802</v>
      </c>
      <c r="S3880" s="23"/>
    </row>
    <row r="3881" spans="1:19" x14ac:dyDescent="0.25">
      <c r="A3881" s="192" t="s">
        <v>449</v>
      </c>
      <c r="B3881" s="193" t="s">
        <v>450</v>
      </c>
      <c r="C3881" s="192" t="s">
        <v>76</v>
      </c>
      <c r="D3881" s="192" t="s">
        <v>31</v>
      </c>
      <c r="E3881" s="192" t="s">
        <v>68</v>
      </c>
      <c r="F3881" s="194">
        <v>691.81844463717835</v>
      </c>
      <c r="G3881">
        <v>7</v>
      </c>
      <c r="H3881">
        <v>7</v>
      </c>
      <c r="I3881" s="167">
        <v>754.89259858284061</v>
      </c>
      <c r="J3881" s="22">
        <v>1.0911715413698477</v>
      </c>
      <c r="K3881" s="22" t="s">
        <v>451</v>
      </c>
      <c r="L3881" s="22" t="s">
        <v>58</v>
      </c>
      <c r="M3881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81" s="24" t="str">
        <f>IFERROR(IF(Table1[[#This Row],[Medicare Rate in CR]]&gt;0,"Y","N"),"N")</f>
        <v>Y</v>
      </c>
      <c r="O3881" s="166">
        <f>Table1[[#This Row],[Medicare Rate in CR]]*Table1[[#This Row],[SumOfUnits]]*Table1[[#This Row],[Actuarial Factor 06/20/2023]]</f>
        <v>1441.5576350191195</v>
      </c>
      <c r="P38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1441.5576350191195</v>
      </c>
      <c r="Q3881" s="166">
        <f>Table1[[#This Row],[Trended Medicare Pricing for all RHCs]]-Table1[[#This Row],[SumOfSFY24 Estimated Payment 5/04/23]]</f>
        <v>686.66503643627891</v>
      </c>
      <c r="R3881" s="24">
        <f>Table1[[#This Row],[SumOfUnits]]*Table1[[#This Row],[Actuarial Factor 06/20/2023]]</f>
        <v>7.6382007895889341</v>
      </c>
      <c r="S3881" s="23"/>
    </row>
    <row r="3882" spans="1:19" x14ac:dyDescent="0.25">
      <c r="A3882" s="192" t="s">
        <v>449</v>
      </c>
      <c r="B3882" s="193" t="s">
        <v>450</v>
      </c>
      <c r="C3882" s="192" t="s">
        <v>76</v>
      </c>
      <c r="D3882" s="192" t="s">
        <v>31</v>
      </c>
      <c r="E3882" s="192" t="s">
        <v>69</v>
      </c>
      <c r="F3882" s="194">
        <v>4938.3347788378142</v>
      </c>
      <c r="G3882">
        <v>50</v>
      </c>
      <c r="H3882">
        <v>50</v>
      </c>
      <c r="I3882" s="167">
        <v>5165.7980190437092</v>
      </c>
      <c r="J3882" s="22">
        <v>1.0460607169000855</v>
      </c>
      <c r="K3882" s="22" t="s">
        <v>451</v>
      </c>
      <c r="L3882" s="22" t="s">
        <v>58</v>
      </c>
      <c r="M3882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82" s="24" t="str">
        <f>IFERROR(IF(Table1[[#This Row],[Medicare Rate in CR]]&gt;0,"Y","N"),"N")</f>
        <v>Y</v>
      </c>
      <c r="O3882" s="166">
        <f>Table1[[#This Row],[Medicare Rate in CR]]*Table1[[#This Row],[SumOfUnits]]*Table1[[#This Row],[Actuarial Factor 06/20/2023]]</f>
        <v>9871.1519550276571</v>
      </c>
      <c r="P38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9871.1519550276571</v>
      </c>
      <c r="Q3882" s="166">
        <f>Table1[[#This Row],[Trended Medicare Pricing for all RHCs]]-Table1[[#This Row],[SumOfSFY24 Estimated Payment 5/04/23]]</f>
        <v>4705.3539359839478</v>
      </c>
      <c r="R3882" s="24">
        <f>Table1[[#This Row],[SumOfUnits]]*Table1[[#This Row],[Actuarial Factor 06/20/2023]]</f>
        <v>52.303035845004274</v>
      </c>
      <c r="S3882" s="23"/>
    </row>
    <row r="3883" spans="1:19" x14ac:dyDescent="0.25">
      <c r="A3883" s="192" t="s">
        <v>449</v>
      </c>
      <c r="B3883" s="193" t="s">
        <v>450</v>
      </c>
      <c r="C3883" s="192" t="s">
        <v>55</v>
      </c>
      <c r="D3883" s="192" t="s">
        <v>30</v>
      </c>
      <c r="E3883" s="192" t="s">
        <v>56</v>
      </c>
      <c r="F3883" s="194">
        <v>291.88590151296137</v>
      </c>
      <c r="G3883">
        <v>3</v>
      </c>
      <c r="H3883">
        <v>3</v>
      </c>
      <c r="I3883" s="167">
        <v>313.02383181252725</v>
      </c>
      <c r="J3883" s="22">
        <v>1.0724184696485837</v>
      </c>
      <c r="K3883" s="22" t="s">
        <v>451</v>
      </c>
      <c r="L3883" s="22" t="s">
        <v>58</v>
      </c>
      <c r="M3883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83" s="24" t="str">
        <f>IFERROR(IF(Table1[[#This Row],[Medicare Rate in CR]]&gt;0,"Y","N"),"N")</f>
        <v>Y</v>
      </c>
      <c r="O3883" s="166">
        <f>Table1[[#This Row],[Medicare Rate in CR]]*Table1[[#This Row],[SumOfUnits]]*Table1[[#This Row],[Actuarial Factor 06/20/2023]]</f>
        <v>607.19261333033148</v>
      </c>
      <c r="P38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607.19261333033148</v>
      </c>
      <c r="Q3883" s="166">
        <f>Table1[[#This Row],[Trended Medicare Pricing for all RHCs]]-Table1[[#This Row],[SumOfSFY24 Estimated Payment 5/04/23]]</f>
        <v>294.16878151780423</v>
      </c>
      <c r="R3883" s="24">
        <f>Table1[[#This Row],[SumOfUnits]]*Table1[[#This Row],[Actuarial Factor 06/20/2023]]</f>
        <v>3.2172554089457508</v>
      </c>
      <c r="S3883" s="23"/>
    </row>
    <row r="3884" spans="1:19" x14ac:dyDescent="0.25">
      <c r="A3884" s="192" t="s">
        <v>449</v>
      </c>
      <c r="B3884" s="193" t="s">
        <v>450</v>
      </c>
      <c r="C3884" s="192" t="s">
        <v>55</v>
      </c>
      <c r="D3884" s="192" t="s">
        <v>30</v>
      </c>
      <c r="E3884" s="192" t="s">
        <v>59</v>
      </c>
      <c r="F3884" s="194">
        <v>193.82287751758696</v>
      </c>
      <c r="G3884">
        <v>2</v>
      </c>
      <c r="H3884">
        <v>2</v>
      </c>
      <c r="I3884" s="167">
        <v>198.2265572156937</v>
      </c>
      <c r="J3884" s="22">
        <v>1.0227201234163246</v>
      </c>
      <c r="K3884" s="22" t="s">
        <v>451</v>
      </c>
      <c r="L3884" s="22" t="s">
        <v>58</v>
      </c>
      <c r="M3884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84" s="24" t="str">
        <f>IFERROR(IF(Table1[[#This Row],[Medicare Rate in CR]]&gt;0,"Y","N"),"N")</f>
        <v>Y</v>
      </c>
      <c r="O3884" s="166">
        <f>Table1[[#This Row],[Medicare Rate in CR]]*Table1[[#This Row],[SumOfUnits]]*Table1[[#This Row],[Actuarial Factor 06/20/2023]]</f>
        <v>386.03593778472583</v>
      </c>
      <c r="P38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386.03593778472583</v>
      </c>
      <c r="Q3884" s="166">
        <f>Table1[[#This Row],[Trended Medicare Pricing for all RHCs]]-Table1[[#This Row],[SumOfSFY24 Estimated Payment 5/04/23]]</f>
        <v>187.80938056903213</v>
      </c>
      <c r="R3884" s="24">
        <f>Table1[[#This Row],[SumOfUnits]]*Table1[[#This Row],[Actuarial Factor 06/20/2023]]</f>
        <v>2.0454402468326491</v>
      </c>
      <c r="S3884" s="23"/>
    </row>
    <row r="3885" spans="1:19" x14ac:dyDescent="0.25">
      <c r="A3885" s="192" t="s">
        <v>449</v>
      </c>
      <c r="B3885" s="193" t="s">
        <v>450</v>
      </c>
      <c r="C3885" s="192" t="s">
        <v>55</v>
      </c>
      <c r="D3885" s="192" t="s">
        <v>30</v>
      </c>
      <c r="E3885" s="192" t="s">
        <v>60</v>
      </c>
      <c r="F3885" s="194">
        <v>97.658282740676498</v>
      </c>
      <c r="G3885">
        <v>1</v>
      </c>
      <c r="H3885">
        <v>1</v>
      </c>
      <c r="I3885" s="167">
        <v>88.736829253786723</v>
      </c>
      <c r="J3885" s="22">
        <v>0.90864621784738975</v>
      </c>
      <c r="K3885" s="22" t="s">
        <v>451</v>
      </c>
      <c r="L3885" s="22" t="s">
        <v>58</v>
      </c>
      <c r="M3885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85" s="24" t="str">
        <f>IFERROR(IF(Table1[[#This Row],[Medicare Rate in CR]]&gt;0,"Y","N"),"N")</f>
        <v>Y</v>
      </c>
      <c r="O3885" s="166">
        <f>Table1[[#This Row],[Medicare Rate in CR]]*Table1[[#This Row],[SumOfUnits]]*Table1[[#This Row],[Actuarial Factor 06/20/2023]]</f>
        <v>171.48880069433787</v>
      </c>
      <c r="P38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171.48880069433787</v>
      </c>
      <c r="Q3885" s="166">
        <f>Table1[[#This Row],[Trended Medicare Pricing for all RHCs]]-Table1[[#This Row],[SumOfSFY24 Estimated Payment 5/04/23]]</f>
        <v>82.751971440551145</v>
      </c>
      <c r="R3885" s="24">
        <f>Table1[[#This Row],[SumOfUnits]]*Table1[[#This Row],[Actuarial Factor 06/20/2023]]</f>
        <v>0.90864621784738975</v>
      </c>
      <c r="S3885" s="23"/>
    </row>
    <row r="3886" spans="1:19" x14ac:dyDescent="0.25">
      <c r="A3886" s="192" t="s">
        <v>449</v>
      </c>
      <c r="B3886" s="193" t="s">
        <v>450</v>
      </c>
      <c r="C3886" s="192" t="s">
        <v>55</v>
      </c>
      <c r="D3886" s="192" t="s">
        <v>30</v>
      </c>
      <c r="E3886" s="192" t="s">
        <v>62</v>
      </c>
      <c r="F3886" s="194">
        <v>295.02746458514019</v>
      </c>
      <c r="G3886">
        <v>3</v>
      </c>
      <c r="H3886">
        <v>3</v>
      </c>
      <c r="I3886" s="167">
        <v>309.39880901285142</v>
      </c>
      <c r="J3886" s="22">
        <v>1.0487118866981413</v>
      </c>
      <c r="K3886" s="22" t="s">
        <v>451</v>
      </c>
      <c r="L3886" s="22" t="s">
        <v>58</v>
      </c>
      <c r="M3886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86" s="24" t="str">
        <f>IFERROR(IF(Table1[[#This Row],[Medicare Rate in CR]]&gt;0,"Y","N"),"N")</f>
        <v>Y</v>
      </c>
      <c r="O3886" s="166">
        <f>Table1[[#This Row],[Medicare Rate in CR]]*Table1[[#This Row],[SumOfUnits]]*Table1[[#This Row],[Actuarial Factor 06/20/2023]]</f>
        <v>593.77018312962059</v>
      </c>
      <c r="P38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593.77018312962059</v>
      </c>
      <c r="Q3886" s="166">
        <f>Table1[[#This Row],[Trended Medicare Pricing for all RHCs]]-Table1[[#This Row],[SumOfSFY24 Estimated Payment 5/04/23]]</f>
        <v>284.37137411676918</v>
      </c>
      <c r="R3886" s="24">
        <f>Table1[[#This Row],[SumOfUnits]]*Table1[[#This Row],[Actuarial Factor 06/20/2023]]</f>
        <v>3.1461356600944237</v>
      </c>
      <c r="S3886" s="23"/>
    </row>
    <row r="3887" spans="1:19" x14ac:dyDescent="0.25">
      <c r="A3887" s="192" t="s">
        <v>449</v>
      </c>
      <c r="B3887" s="193" t="s">
        <v>450</v>
      </c>
      <c r="C3887" s="192" t="s">
        <v>55</v>
      </c>
      <c r="D3887" s="192" t="s">
        <v>30</v>
      </c>
      <c r="E3887" s="192" t="s">
        <v>77</v>
      </c>
      <c r="F3887" s="194">
        <v>199.42179820757443</v>
      </c>
      <c r="G3887">
        <v>2</v>
      </c>
      <c r="H3887">
        <v>2</v>
      </c>
      <c r="I3887" s="167">
        <v>252.60595278869818</v>
      </c>
      <c r="J3887" s="22">
        <v>1.2666917812352958</v>
      </c>
      <c r="K3887" s="22" t="s">
        <v>451</v>
      </c>
      <c r="L3887" s="22" t="s">
        <v>58</v>
      </c>
      <c r="M3887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87" s="24" t="str">
        <f>IFERROR(IF(Table1[[#This Row],[Medicare Rate in CR]]&gt;0,"Y","N"),"N")</f>
        <v>Y</v>
      </c>
      <c r="O3887" s="166">
        <f>Table1[[#This Row],[Medicare Rate in CR]]*Table1[[#This Row],[SumOfUnits]]*Table1[[#This Row],[Actuarial Factor 06/20/2023]]</f>
        <v>478.1254797450747</v>
      </c>
      <c r="P38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478.1254797450747</v>
      </c>
      <c r="Q3887" s="166">
        <f>Table1[[#This Row],[Trended Medicare Pricing for all RHCs]]-Table1[[#This Row],[SumOfSFY24 Estimated Payment 5/04/23]]</f>
        <v>225.51952695637652</v>
      </c>
      <c r="R3887" s="24">
        <f>Table1[[#This Row],[SumOfUnits]]*Table1[[#This Row],[Actuarial Factor 06/20/2023]]</f>
        <v>2.5333835624705916</v>
      </c>
      <c r="S3887" s="23"/>
    </row>
    <row r="3888" spans="1:19" x14ac:dyDescent="0.25">
      <c r="A3888" s="192" t="s">
        <v>449</v>
      </c>
      <c r="B3888" s="193" t="s">
        <v>450</v>
      </c>
      <c r="C3888" s="192" t="s">
        <v>55</v>
      </c>
      <c r="D3888" s="192" t="s">
        <v>31</v>
      </c>
      <c r="E3888" s="192" t="s">
        <v>67</v>
      </c>
      <c r="F3888" s="194">
        <v>197.3691818444637</v>
      </c>
      <c r="G3888">
        <v>2</v>
      </c>
      <c r="H3888">
        <v>2</v>
      </c>
      <c r="I3888" s="167">
        <v>223.46038520554134</v>
      </c>
      <c r="J3888" s="22">
        <v>1.1321949207938591</v>
      </c>
      <c r="K3888" s="22" t="s">
        <v>451</v>
      </c>
      <c r="L3888" s="22" t="s">
        <v>58</v>
      </c>
      <c r="M3888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88" s="24" t="str">
        <f>IFERROR(IF(Table1[[#This Row],[Medicare Rate in CR]]&gt;0,"Y","N"),"N")</f>
        <v>Y</v>
      </c>
      <c r="O3888" s="166">
        <f>Table1[[#This Row],[Medicare Rate in CR]]*Table1[[#This Row],[SumOfUnits]]*Table1[[#This Row],[Actuarial Factor 06/20/2023]]</f>
        <v>427.35829480285003</v>
      </c>
      <c r="P38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427.35829480285003</v>
      </c>
      <c r="Q3888" s="166">
        <f>Table1[[#This Row],[Trended Medicare Pricing for all RHCs]]-Table1[[#This Row],[SumOfSFY24 Estimated Payment 5/04/23]]</f>
        <v>203.89790959730868</v>
      </c>
      <c r="R3888" s="24">
        <f>Table1[[#This Row],[SumOfUnits]]*Table1[[#This Row],[Actuarial Factor 06/20/2023]]</f>
        <v>2.2643898415877182</v>
      </c>
      <c r="S3888" s="23"/>
    </row>
    <row r="3889" spans="1:19" x14ac:dyDescent="0.25">
      <c r="A3889" s="192" t="s">
        <v>449</v>
      </c>
      <c r="B3889" s="193" t="s">
        <v>450</v>
      </c>
      <c r="C3889" s="192" t="s">
        <v>55</v>
      </c>
      <c r="D3889" s="192" t="s">
        <v>31</v>
      </c>
      <c r="E3889" s="192" t="s">
        <v>74</v>
      </c>
      <c r="F3889" s="194">
        <v>4159.1211332755111</v>
      </c>
      <c r="G3889">
        <v>42</v>
      </c>
      <c r="H3889">
        <v>42</v>
      </c>
      <c r="I3889" s="167">
        <v>4314.0506549464772</v>
      </c>
      <c r="J3889" s="22">
        <v>1.0372505432533414</v>
      </c>
      <c r="K3889" s="22" t="s">
        <v>451</v>
      </c>
      <c r="L3889" s="22" t="s">
        <v>58</v>
      </c>
      <c r="M3889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89" s="24" t="str">
        <f>IFERROR(IF(Table1[[#This Row],[Medicare Rate in CR]]&gt;0,"Y","N"),"N")</f>
        <v>Y</v>
      </c>
      <c r="O3889" s="166">
        <f>Table1[[#This Row],[Medicare Rate in CR]]*Table1[[#This Row],[SumOfUnits]]*Table1[[#This Row],[Actuarial Factor 06/20/2023]]</f>
        <v>8221.9323911845313</v>
      </c>
      <c r="P38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8221.9323911845313</v>
      </c>
      <c r="Q3889" s="166">
        <f>Table1[[#This Row],[Trended Medicare Pricing for all RHCs]]-Table1[[#This Row],[SumOfSFY24 Estimated Payment 5/04/23]]</f>
        <v>3907.8817362380541</v>
      </c>
      <c r="R3889" s="24">
        <f>Table1[[#This Row],[SumOfUnits]]*Table1[[#This Row],[Actuarial Factor 06/20/2023]]</f>
        <v>43.564522816640341</v>
      </c>
      <c r="S3889" s="23"/>
    </row>
    <row r="3890" spans="1:19" x14ac:dyDescent="0.25">
      <c r="A3890" s="192" t="s">
        <v>449</v>
      </c>
      <c r="B3890" s="193" t="s">
        <v>450</v>
      </c>
      <c r="C3890" s="192" t="s">
        <v>55</v>
      </c>
      <c r="D3890" s="192" t="s">
        <v>31</v>
      </c>
      <c r="E3890" s="192" t="s">
        <v>69</v>
      </c>
      <c r="F3890" s="194">
        <v>99.710899103787213</v>
      </c>
      <c r="G3890">
        <v>1</v>
      </c>
      <c r="H3890">
        <v>1</v>
      </c>
      <c r="I3890" s="167">
        <v>104.44196999967804</v>
      </c>
      <c r="J3890" s="22">
        <v>1.0474478812087167</v>
      </c>
      <c r="K3890" s="22" t="s">
        <v>451</v>
      </c>
      <c r="L3890" s="22" t="s">
        <v>58</v>
      </c>
      <c r="M3890" s="22" t="str">
        <f>IFERROR(IFERROR(INDEX(FreeStand_Medicare!E:E,MATCH(Table1[[#This Row],[Medicare Number]],FreeStand_Medicare!A:A,0)),INDEX(HospBased_Medicare_CR!F:F,MATCH(Table1[[#This Row],[Medicare Number]],HospBased_Medicare_CR!G:G,0))),0)</f>
        <v>188.73</v>
      </c>
      <c r="N3890" s="24" t="str">
        <f>IFERROR(IF(Table1[[#This Row],[Medicare Rate in CR]]&gt;0,"Y","N"),"N")</f>
        <v>Y</v>
      </c>
      <c r="O3890" s="166">
        <f>Table1[[#This Row],[Medicare Rate in CR]]*Table1[[#This Row],[SumOfUnits]]*Table1[[#This Row],[Actuarial Factor 06/20/2023]]</f>
        <v>197.68483862052108</v>
      </c>
      <c r="P38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197.68483862052108</v>
      </c>
      <c r="Q3890" s="166">
        <f>Table1[[#This Row],[Trended Medicare Pricing for all RHCs]]-Table1[[#This Row],[SumOfSFY24 Estimated Payment 5/04/23]]</f>
        <v>93.242868620843041</v>
      </c>
      <c r="R3890" s="24">
        <f>Table1[[#This Row],[SumOfUnits]]*Table1[[#This Row],[Actuarial Factor 06/20/2023]]</f>
        <v>1.0474478812087167</v>
      </c>
      <c r="S3890" s="23"/>
    </row>
    <row r="3891" spans="1:19" x14ac:dyDescent="0.25">
      <c r="A3891" s="192" t="s">
        <v>452</v>
      </c>
      <c r="B3891" s="193" t="s">
        <v>453</v>
      </c>
      <c r="C3891" s="192" t="s">
        <v>90</v>
      </c>
      <c r="D3891" s="192" t="s">
        <v>30</v>
      </c>
      <c r="E3891" s="192" t="s">
        <v>60</v>
      </c>
      <c r="F3891" s="194">
        <v>227.09839067167775</v>
      </c>
      <c r="G3891">
        <v>1</v>
      </c>
      <c r="H3891">
        <v>1</v>
      </c>
      <c r="I3891" s="167">
        <v>186.80705547133272</v>
      </c>
      <c r="J3891" s="22">
        <v>0.8225820311576082</v>
      </c>
      <c r="K3891" s="22" t="s">
        <v>454</v>
      </c>
      <c r="L3891" s="22" t="s">
        <v>58</v>
      </c>
      <c r="M38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891" s="24" t="str">
        <f>IFERROR(IF(Table1[[#This Row],[Medicare Rate in CR]]&gt;0,"Y","N"),"N")</f>
        <v>N</v>
      </c>
      <c r="O3891" s="166">
        <f>Table1[[#This Row],[Medicare Rate in CR]]*Table1[[#This Row],[SumOfUnits]]*Table1[[#This Row],[Actuarial Factor 06/20/2023]]</f>
        <v>0</v>
      </c>
      <c r="P38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283.62018905803291</v>
      </c>
      <c r="Q3891" s="166">
        <f>Table1[[#This Row],[Trended Medicare Pricing for all RHCs]]-Table1[[#This Row],[SumOfSFY24 Estimated Payment 5/04/23]]</f>
        <v>96.813133586700189</v>
      </c>
      <c r="R3891" s="24">
        <f>Table1[[#This Row],[SumOfUnits]]*Table1[[#This Row],[Actuarial Factor 06/20/2023]]</f>
        <v>0.8225820311576082</v>
      </c>
      <c r="S3891" s="23"/>
    </row>
    <row r="3892" spans="1:19" x14ac:dyDescent="0.25">
      <c r="A3892" s="192" t="s">
        <v>452</v>
      </c>
      <c r="B3892" s="193" t="s">
        <v>453</v>
      </c>
      <c r="C3892" s="192" t="s">
        <v>90</v>
      </c>
      <c r="D3892" s="192" t="s">
        <v>30</v>
      </c>
      <c r="E3892" s="192" t="s">
        <v>62</v>
      </c>
      <c r="F3892" s="194">
        <v>454.1967813433555</v>
      </c>
      <c r="G3892">
        <v>2</v>
      </c>
      <c r="H3892">
        <v>2</v>
      </c>
      <c r="I3892" s="167">
        <v>455.00062224217743</v>
      </c>
      <c r="J3892" s="22">
        <v>1.0017698075632426</v>
      </c>
      <c r="K3892" s="22" t="s">
        <v>454</v>
      </c>
      <c r="L3892" s="22" t="s">
        <v>58</v>
      </c>
      <c r="M38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892" s="24" t="str">
        <f>IFERROR(IF(Table1[[#This Row],[Medicare Rate in CR]]&gt;0,"Y","N"),"N")</f>
        <v>N</v>
      </c>
      <c r="O3892" s="166">
        <f>Table1[[#This Row],[Medicare Rate in CR]]*Table1[[#This Row],[SumOfUnits]]*Table1[[#This Row],[Actuarial Factor 06/20/2023]]</f>
        <v>0</v>
      </c>
      <c r="P38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690.80561318334412</v>
      </c>
      <c r="Q3892" s="166">
        <f>Table1[[#This Row],[Trended Medicare Pricing for all RHCs]]-Table1[[#This Row],[SumOfSFY24 Estimated Payment 5/04/23]]</f>
        <v>235.80499094116669</v>
      </c>
      <c r="R3892" s="24">
        <f>Table1[[#This Row],[SumOfUnits]]*Table1[[#This Row],[Actuarial Factor 06/20/2023]]</f>
        <v>2.0035396151264853</v>
      </c>
      <c r="S3892" s="23"/>
    </row>
    <row r="3893" spans="1:19" x14ac:dyDescent="0.25">
      <c r="A3893" s="192" t="s">
        <v>452</v>
      </c>
      <c r="B3893" s="193" t="s">
        <v>453</v>
      </c>
      <c r="C3893" s="192" t="s">
        <v>76</v>
      </c>
      <c r="D3893" s="192" t="s">
        <v>30</v>
      </c>
      <c r="E3893" s="192" t="s">
        <v>59</v>
      </c>
      <c r="F3893" s="194">
        <v>1127.2429411197841</v>
      </c>
      <c r="G3893">
        <v>5</v>
      </c>
      <c r="H3893">
        <v>5</v>
      </c>
      <c r="I3893" s="167">
        <v>1171.9366671711698</v>
      </c>
      <c r="J3893" s="22">
        <v>1.0396487078526193</v>
      </c>
      <c r="K3893" s="22" t="s">
        <v>454</v>
      </c>
      <c r="L3893" s="22" t="s">
        <v>58</v>
      </c>
      <c r="M38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893" s="24" t="str">
        <f>IFERROR(IF(Table1[[#This Row],[Medicare Rate in CR]]&gt;0,"Y","N"),"N")</f>
        <v>N</v>
      </c>
      <c r="O3893" s="166">
        <f>Table1[[#This Row],[Medicare Rate in CR]]*Table1[[#This Row],[SumOfUnits]]*Table1[[#This Row],[Actuarial Factor 06/20/2023]]</f>
        <v>0</v>
      </c>
      <c r="P38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1686.0890757604159</v>
      </c>
      <c r="Q3893" s="166">
        <f>Table1[[#This Row],[Trended Medicare Pricing for all RHCs]]-Table1[[#This Row],[SumOfSFY24 Estimated Payment 5/04/23]]</f>
        <v>514.15240858924608</v>
      </c>
      <c r="R3893" s="24">
        <f>Table1[[#This Row],[SumOfUnits]]*Table1[[#This Row],[Actuarial Factor 06/20/2023]]</f>
        <v>5.1982435392630961</v>
      </c>
      <c r="S3893" s="23"/>
    </row>
    <row r="3894" spans="1:19" x14ac:dyDescent="0.25">
      <c r="A3894" s="192" t="s">
        <v>452</v>
      </c>
      <c r="B3894" s="193" t="s">
        <v>453</v>
      </c>
      <c r="C3894" s="192" t="s">
        <v>76</v>
      </c>
      <c r="D3894" s="192" t="s">
        <v>30</v>
      </c>
      <c r="E3894" s="192" t="s">
        <v>61</v>
      </c>
      <c r="F3894" s="194">
        <v>227.09839067167775</v>
      </c>
      <c r="G3894">
        <v>1</v>
      </c>
      <c r="H3894">
        <v>1</v>
      </c>
      <c r="I3894" s="167">
        <v>199.34430648639506</v>
      </c>
      <c r="J3894" s="22">
        <v>0.87778828329344039</v>
      </c>
      <c r="K3894" s="22" t="s">
        <v>454</v>
      </c>
      <c r="L3894" s="22" t="s">
        <v>58</v>
      </c>
      <c r="M38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894" s="24" t="str">
        <f>IFERROR(IF(Table1[[#This Row],[Medicare Rate in CR]]&gt;0,"Y","N"),"N")</f>
        <v>N</v>
      </c>
      <c r="O3894" s="166">
        <f>Table1[[#This Row],[Medicare Rate in CR]]*Table1[[#This Row],[SumOfUnits]]*Table1[[#This Row],[Actuarial Factor 06/20/2023]]</f>
        <v>0</v>
      </c>
      <c r="P38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286.80070083740736</v>
      </c>
      <c r="Q3894" s="166">
        <f>Table1[[#This Row],[Trended Medicare Pricing for all RHCs]]-Table1[[#This Row],[SumOfSFY24 Estimated Payment 5/04/23]]</f>
        <v>87.456394351012307</v>
      </c>
      <c r="R3894" s="24">
        <f>Table1[[#This Row],[SumOfUnits]]*Table1[[#This Row],[Actuarial Factor 06/20/2023]]</f>
        <v>0.87778828329344039</v>
      </c>
      <c r="S3894" s="23"/>
    </row>
    <row r="3895" spans="1:19" x14ac:dyDescent="0.25">
      <c r="A3895" s="192" t="s">
        <v>452</v>
      </c>
      <c r="B3895" s="193" t="s">
        <v>453</v>
      </c>
      <c r="C3895" s="192" t="s">
        <v>55</v>
      </c>
      <c r="D3895" s="192" t="s">
        <v>30</v>
      </c>
      <c r="E3895" s="192" t="s">
        <v>56</v>
      </c>
      <c r="F3895" s="194">
        <v>11637.004914715226</v>
      </c>
      <c r="G3895">
        <v>55</v>
      </c>
      <c r="H3895">
        <v>55</v>
      </c>
      <c r="I3895" s="167">
        <v>12479.73900193195</v>
      </c>
      <c r="J3895" s="22">
        <v>1.0724184696485837</v>
      </c>
      <c r="K3895" s="22" t="s">
        <v>454</v>
      </c>
      <c r="L3895" s="22" t="s">
        <v>58</v>
      </c>
      <c r="M38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895" s="24" t="str">
        <f>IFERROR(IF(Table1[[#This Row],[Medicare Rate in CR]]&gt;0,"Y","N"),"N")</f>
        <v>N</v>
      </c>
      <c r="O3895" s="166">
        <f>Table1[[#This Row],[Medicare Rate in CR]]*Table1[[#This Row],[SumOfUnits]]*Table1[[#This Row],[Actuarial Factor 06/20/2023]]</f>
        <v>0</v>
      </c>
      <c r="P38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18101.820951715479</v>
      </c>
      <c r="Q3895" s="166">
        <f>Table1[[#This Row],[Trended Medicare Pricing for all RHCs]]-Table1[[#This Row],[SumOfSFY24 Estimated Payment 5/04/23]]</f>
        <v>5622.0819497835291</v>
      </c>
      <c r="R3895" s="24">
        <f>Table1[[#This Row],[SumOfUnits]]*Table1[[#This Row],[Actuarial Factor 06/20/2023]]</f>
        <v>58.983015830672102</v>
      </c>
      <c r="S3895" s="23"/>
    </row>
    <row r="3896" spans="1:19" x14ac:dyDescent="0.25">
      <c r="A3896" s="192" t="s">
        <v>452</v>
      </c>
      <c r="B3896" s="193" t="s">
        <v>453</v>
      </c>
      <c r="C3896" s="192" t="s">
        <v>55</v>
      </c>
      <c r="D3896" s="192" t="s">
        <v>30</v>
      </c>
      <c r="E3896" s="192" t="s">
        <v>59</v>
      </c>
      <c r="F3896" s="194">
        <v>95431.945649031128</v>
      </c>
      <c r="G3896">
        <v>425</v>
      </c>
      <c r="H3896">
        <v>425</v>
      </c>
      <c r="I3896" s="167">
        <v>97600.171232037086</v>
      </c>
      <c r="J3896" s="22">
        <v>1.0227201234163246</v>
      </c>
      <c r="K3896" s="22" t="s">
        <v>454</v>
      </c>
      <c r="L3896" s="22" t="s">
        <v>58</v>
      </c>
      <c r="M38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896" s="24" t="str">
        <f>IFERROR(IF(Table1[[#This Row],[Medicare Rate in CR]]&gt;0,"Y","N"),"N")</f>
        <v>N</v>
      </c>
      <c r="O3896" s="166">
        <f>Table1[[#This Row],[Medicare Rate in CR]]*Table1[[#This Row],[SumOfUnits]]*Table1[[#This Row],[Actuarial Factor 06/20/2023]]</f>
        <v>0</v>
      </c>
      <c r="P38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141568.73186415224</v>
      </c>
      <c r="Q3896" s="166">
        <f>Table1[[#This Row],[Trended Medicare Pricing for all RHCs]]-Table1[[#This Row],[SumOfSFY24 Estimated Payment 5/04/23]]</f>
        <v>43968.560632115157</v>
      </c>
      <c r="R3896" s="24">
        <f>Table1[[#This Row],[SumOfUnits]]*Table1[[#This Row],[Actuarial Factor 06/20/2023]]</f>
        <v>434.65605245193797</v>
      </c>
      <c r="S3896" s="23"/>
    </row>
    <row r="3897" spans="1:19" x14ac:dyDescent="0.25">
      <c r="A3897" s="192" t="s">
        <v>452</v>
      </c>
      <c r="B3897" s="193" t="s">
        <v>453</v>
      </c>
      <c r="C3897" s="192" t="s">
        <v>55</v>
      </c>
      <c r="D3897" s="192" t="s">
        <v>30</v>
      </c>
      <c r="E3897" s="192" t="s">
        <v>60</v>
      </c>
      <c r="F3897" s="194">
        <v>41455.015900549435</v>
      </c>
      <c r="G3897">
        <v>190</v>
      </c>
      <c r="H3897">
        <v>190</v>
      </c>
      <c r="I3897" s="167">
        <v>37667.943408837651</v>
      </c>
      <c r="J3897" s="22">
        <v>0.90864621784738975</v>
      </c>
      <c r="K3897" s="22" t="s">
        <v>454</v>
      </c>
      <c r="L3897" s="22" t="s">
        <v>58</v>
      </c>
      <c r="M38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897" s="24" t="str">
        <f>IFERROR(IF(Table1[[#This Row],[Medicare Rate in CR]]&gt;0,"Y","N"),"N")</f>
        <v>N</v>
      </c>
      <c r="O3897" s="166">
        <f>Table1[[#This Row],[Medicare Rate in CR]]*Table1[[#This Row],[SumOfUnits]]*Table1[[#This Row],[Actuarial Factor 06/20/2023]]</f>
        <v>0</v>
      </c>
      <c r="P38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54637.229761020964</v>
      </c>
      <c r="Q3897" s="166">
        <f>Table1[[#This Row],[Trended Medicare Pricing for all RHCs]]-Table1[[#This Row],[SumOfSFY24 Estimated Payment 5/04/23]]</f>
        <v>16969.286352183313</v>
      </c>
      <c r="R3897" s="24">
        <f>Table1[[#This Row],[SumOfUnits]]*Table1[[#This Row],[Actuarial Factor 06/20/2023]]</f>
        <v>172.64278139100406</v>
      </c>
      <c r="S3897" s="23"/>
    </row>
    <row r="3898" spans="1:19" x14ac:dyDescent="0.25">
      <c r="A3898" s="192" t="s">
        <v>452</v>
      </c>
      <c r="B3898" s="193" t="s">
        <v>453</v>
      </c>
      <c r="C3898" s="192" t="s">
        <v>55</v>
      </c>
      <c r="D3898" s="192" t="s">
        <v>30</v>
      </c>
      <c r="E3898" s="192" t="s">
        <v>61</v>
      </c>
      <c r="F3898" s="194">
        <v>6128.5149850631187</v>
      </c>
      <c r="G3898">
        <v>27</v>
      </c>
      <c r="H3898">
        <v>27</v>
      </c>
      <c r="I3898" s="167">
        <v>5568.6519621986554</v>
      </c>
      <c r="J3898" s="22">
        <v>0.90864621784738975</v>
      </c>
      <c r="K3898" s="22" t="s">
        <v>454</v>
      </c>
      <c r="L3898" s="22" t="s">
        <v>58</v>
      </c>
      <c r="M38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898" s="24" t="str">
        <f>IFERROR(IF(Table1[[#This Row],[Medicare Rate in CR]]&gt;0,"Y","N"),"N")</f>
        <v>N</v>
      </c>
      <c r="O3898" s="166">
        <f>Table1[[#This Row],[Medicare Rate in CR]]*Table1[[#This Row],[SumOfUnits]]*Table1[[#This Row],[Actuarial Factor 06/20/2023]]</f>
        <v>0</v>
      </c>
      <c r="P38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8077.311612569315</v>
      </c>
      <c r="Q3898" s="166">
        <f>Table1[[#This Row],[Trended Medicare Pricing for all RHCs]]-Table1[[#This Row],[SumOfSFY24 Estimated Payment 5/04/23]]</f>
        <v>2508.6596503706596</v>
      </c>
      <c r="R3898" s="24">
        <f>Table1[[#This Row],[SumOfUnits]]*Table1[[#This Row],[Actuarial Factor 06/20/2023]]</f>
        <v>24.533447881879525</v>
      </c>
      <c r="S3898" s="23"/>
    </row>
    <row r="3899" spans="1:19" x14ac:dyDescent="0.25">
      <c r="A3899" s="192" t="s">
        <v>452</v>
      </c>
      <c r="B3899" s="193" t="s">
        <v>453</v>
      </c>
      <c r="C3899" s="192" t="s">
        <v>55</v>
      </c>
      <c r="D3899" s="192" t="s">
        <v>30</v>
      </c>
      <c r="E3899" s="192" t="s">
        <v>62</v>
      </c>
      <c r="F3899" s="194">
        <v>121373.77854871243</v>
      </c>
      <c r="G3899">
        <v>547</v>
      </c>
      <c r="H3899">
        <v>547</v>
      </c>
      <c r="I3899" s="167">
        <v>127286.12429750261</v>
      </c>
      <c r="J3899" s="22">
        <v>1.0487118866981413</v>
      </c>
      <c r="K3899" s="22" t="s">
        <v>454</v>
      </c>
      <c r="L3899" s="22" t="s">
        <v>58</v>
      </c>
      <c r="M38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899" s="24" t="str">
        <f>IFERROR(IF(Table1[[#This Row],[Medicare Rate in CR]]&gt;0,"Y","N"),"N")</f>
        <v>N</v>
      </c>
      <c r="O3899" s="166">
        <f>Table1[[#This Row],[Medicare Rate in CR]]*Table1[[#This Row],[SumOfUnits]]*Table1[[#This Row],[Actuarial Factor 06/20/2023]]</f>
        <v>0</v>
      </c>
      <c r="P38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184628.11051693477</v>
      </c>
      <c r="Q3899" s="166">
        <f>Table1[[#This Row],[Trended Medicare Pricing for all RHCs]]-Table1[[#This Row],[SumOfSFY24 Estimated Payment 5/04/23]]</f>
        <v>57341.986219432161</v>
      </c>
      <c r="R3899" s="24">
        <f>Table1[[#This Row],[SumOfUnits]]*Table1[[#This Row],[Actuarial Factor 06/20/2023]]</f>
        <v>573.64540202388332</v>
      </c>
      <c r="S3899" s="23"/>
    </row>
    <row r="3900" spans="1:19" x14ac:dyDescent="0.25">
      <c r="A3900" s="192" t="s">
        <v>452</v>
      </c>
      <c r="B3900" s="193" t="s">
        <v>453</v>
      </c>
      <c r="C3900" s="192" t="s">
        <v>55</v>
      </c>
      <c r="D3900" s="192" t="s">
        <v>30</v>
      </c>
      <c r="E3900" s="192" t="s">
        <v>63</v>
      </c>
      <c r="F3900" s="194">
        <v>20909.829430471247</v>
      </c>
      <c r="G3900">
        <v>95</v>
      </c>
      <c r="H3900">
        <v>95</v>
      </c>
      <c r="I3900" s="167">
        <v>20965.145426266543</v>
      </c>
      <c r="J3900" s="22">
        <v>1.0026454541859957</v>
      </c>
      <c r="K3900" s="22" t="s">
        <v>454</v>
      </c>
      <c r="L3900" s="22" t="s">
        <v>58</v>
      </c>
      <c r="M39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00" s="24" t="str">
        <f>IFERROR(IF(Table1[[#This Row],[Medicare Rate in CR]]&gt;0,"Y","N"),"N")</f>
        <v>N</v>
      </c>
      <c r="O3900" s="166">
        <f>Table1[[#This Row],[Medicare Rate in CR]]*Table1[[#This Row],[SumOfUnits]]*Table1[[#This Row],[Actuarial Factor 06/20/2023]]</f>
        <v>0</v>
      </c>
      <c r="P39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30409.875452860295</v>
      </c>
      <c r="Q3900" s="166">
        <f>Table1[[#This Row],[Trended Medicare Pricing for all RHCs]]-Table1[[#This Row],[SumOfSFY24 Estimated Payment 5/04/23]]</f>
        <v>9444.730026593752</v>
      </c>
      <c r="R3900" s="24">
        <f>Table1[[#This Row],[SumOfUnits]]*Table1[[#This Row],[Actuarial Factor 06/20/2023]]</f>
        <v>95.251318147669593</v>
      </c>
      <c r="S3900" s="23"/>
    </row>
    <row r="3901" spans="1:19" x14ac:dyDescent="0.25">
      <c r="A3901" s="192" t="s">
        <v>452</v>
      </c>
      <c r="B3901" s="193" t="s">
        <v>453</v>
      </c>
      <c r="C3901" s="192" t="s">
        <v>55</v>
      </c>
      <c r="D3901" s="192" t="s">
        <v>30</v>
      </c>
      <c r="E3901" s="192" t="s">
        <v>64</v>
      </c>
      <c r="F3901" s="194">
        <v>12070.502071889745</v>
      </c>
      <c r="G3901">
        <v>56</v>
      </c>
      <c r="H3901">
        <v>56</v>
      </c>
      <c r="I3901" s="167">
        <v>11833.912414430601</v>
      </c>
      <c r="J3901" s="22">
        <v>0.98039935240058296</v>
      </c>
      <c r="K3901" s="22" t="s">
        <v>454</v>
      </c>
      <c r="L3901" s="22" t="s">
        <v>58</v>
      </c>
      <c r="M39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01" s="24" t="str">
        <f>IFERROR(IF(Table1[[#This Row],[Medicare Rate in CR]]&gt;0,"Y","N"),"N")</f>
        <v>N</v>
      </c>
      <c r="O3901" s="166">
        <f>Table1[[#This Row],[Medicare Rate in CR]]*Table1[[#This Row],[SumOfUnits]]*Table1[[#This Row],[Actuarial Factor 06/20/2023]]</f>
        <v>0</v>
      </c>
      <c r="P39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17165.051580897943</v>
      </c>
      <c r="Q3901" s="166">
        <f>Table1[[#This Row],[Trended Medicare Pricing for all RHCs]]-Table1[[#This Row],[SumOfSFY24 Estimated Payment 5/04/23]]</f>
        <v>5331.1391664673429</v>
      </c>
      <c r="R3901" s="24">
        <f>Table1[[#This Row],[SumOfUnits]]*Table1[[#This Row],[Actuarial Factor 06/20/2023]]</f>
        <v>54.902363734432647</v>
      </c>
      <c r="S3901" s="23"/>
    </row>
    <row r="3902" spans="1:19" x14ac:dyDescent="0.25">
      <c r="A3902" s="192" t="s">
        <v>452</v>
      </c>
      <c r="B3902" s="193" t="s">
        <v>453</v>
      </c>
      <c r="C3902" s="192" t="s">
        <v>55</v>
      </c>
      <c r="D3902" s="192" t="s">
        <v>30</v>
      </c>
      <c r="E3902" s="192" t="s">
        <v>77</v>
      </c>
      <c r="F3902" s="194">
        <v>31145.726125084402</v>
      </c>
      <c r="G3902">
        <v>140</v>
      </c>
      <c r="H3902">
        <v>140</v>
      </c>
      <c r="I3902" s="167">
        <v>39452.035303249846</v>
      </c>
      <c r="J3902" s="22">
        <v>1.2666917812352958</v>
      </c>
      <c r="K3902" s="22" t="s">
        <v>454</v>
      </c>
      <c r="L3902" s="22" t="s">
        <v>58</v>
      </c>
      <c r="M39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02" s="24" t="str">
        <f>IFERROR(IF(Table1[[#This Row],[Medicare Rate in CR]]&gt;0,"Y","N"),"N")</f>
        <v>N</v>
      </c>
      <c r="O3902" s="166">
        <f>Table1[[#This Row],[Medicare Rate in CR]]*Table1[[#This Row],[SumOfUnits]]*Table1[[#This Row],[Actuarial Factor 06/20/2023]]</f>
        <v>0</v>
      </c>
      <c r="P39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57225.049268228358</v>
      </c>
      <c r="Q3902" s="166">
        <f>Table1[[#This Row],[Trended Medicare Pricing for all RHCs]]-Table1[[#This Row],[SumOfSFY24 Estimated Payment 5/04/23]]</f>
        <v>17773.013964978512</v>
      </c>
      <c r="R3902" s="24">
        <f>Table1[[#This Row],[SumOfUnits]]*Table1[[#This Row],[Actuarial Factor 06/20/2023]]</f>
        <v>177.3368493729414</v>
      </c>
      <c r="S3902" s="23"/>
    </row>
    <row r="3903" spans="1:19" x14ac:dyDescent="0.25">
      <c r="A3903" s="192" t="s">
        <v>452</v>
      </c>
      <c r="B3903" s="193" t="s">
        <v>453</v>
      </c>
      <c r="C3903" s="192" t="s">
        <v>55</v>
      </c>
      <c r="D3903" s="192" t="s">
        <v>32</v>
      </c>
      <c r="E3903" s="192" t="s">
        <v>80</v>
      </c>
      <c r="F3903" s="194">
        <v>454.1967813433555</v>
      </c>
      <c r="G3903">
        <v>2</v>
      </c>
      <c r="H3903">
        <v>2</v>
      </c>
      <c r="I3903" s="167">
        <v>585.77968577811123</v>
      </c>
      <c r="J3903" s="22">
        <v>1.2897046166764534</v>
      </c>
      <c r="K3903" s="22" t="s">
        <v>454</v>
      </c>
      <c r="L3903" s="22" t="s">
        <v>58</v>
      </c>
      <c r="M39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03" s="24" t="str">
        <f>IFERROR(IF(Table1[[#This Row],[Medicare Rate in CR]]&gt;0,"Y","N"),"N")</f>
        <v>N</v>
      </c>
      <c r="O3903" s="166">
        <f>Table1[[#This Row],[Medicare Rate in CR]]*Table1[[#This Row],[SumOfUnits]]*Table1[[#This Row],[Actuarial Factor 06/20/2023]]</f>
        <v>0</v>
      </c>
      <c r="P39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849.67153459427323</v>
      </c>
      <c r="Q3903" s="166">
        <f>Table1[[#This Row],[Trended Medicare Pricing for all RHCs]]-Table1[[#This Row],[SumOfSFY24 Estimated Payment 5/04/23]]</f>
        <v>263.891848816162</v>
      </c>
      <c r="R3903" s="24">
        <f>Table1[[#This Row],[SumOfUnits]]*Table1[[#This Row],[Actuarial Factor 06/20/2023]]</f>
        <v>2.5794092333529068</v>
      </c>
      <c r="S3903" s="23"/>
    </row>
    <row r="3904" spans="1:19" x14ac:dyDescent="0.25">
      <c r="A3904" s="192" t="s">
        <v>452</v>
      </c>
      <c r="B3904" s="193" t="s">
        <v>453</v>
      </c>
      <c r="C3904" s="192" t="s">
        <v>55</v>
      </c>
      <c r="D3904" s="192" t="s">
        <v>32</v>
      </c>
      <c r="E3904" s="192" t="s">
        <v>65</v>
      </c>
      <c r="F3904" s="194">
        <v>3400.1927339308095</v>
      </c>
      <c r="G3904">
        <v>15</v>
      </c>
      <c r="H3904">
        <v>15</v>
      </c>
      <c r="I3904" s="167">
        <v>4221.2189508397296</v>
      </c>
      <c r="J3904" s="22">
        <v>1.241464611319185</v>
      </c>
      <c r="K3904" s="22" t="s">
        <v>454</v>
      </c>
      <c r="L3904" s="22" t="s">
        <v>58</v>
      </c>
      <c r="M39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04" s="24" t="str">
        <f>IFERROR(IF(Table1[[#This Row],[Medicare Rate in CR]]&gt;0,"Y","N"),"N")</f>
        <v>N</v>
      </c>
      <c r="O3904" s="166">
        <f>Table1[[#This Row],[Medicare Rate in CR]]*Table1[[#This Row],[SumOfUnits]]*Table1[[#This Row],[Actuarial Factor 06/20/2023]]</f>
        <v>0</v>
      </c>
      <c r="P39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6122.8643991881545</v>
      </c>
      <c r="Q3904" s="166">
        <f>Table1[[#This Row],[Trended Medicare Pricing for all RHCs]]-Table1[[#This Row],[SumOfSFY24 Estimated Payment 5/04/23]]</f>
        <v>1901.6454483484249</v>
      </c>
      <c r="R3904" s="24">
        <f>Table1[[#This Row],[SumOfUnits]]*Table1[[#This Row],[Actuarial Factor 06/20/2023]]</f>
        <v>18.621969169787775</v>
      </c>
      <c r="S3904" s="23"/>
    </row>
    <row r="3905" spans="1:19" x14ac:dyDescent="0.25">
      <c r="A3905" s="192" t="s">
        <v>452</v>
      </c>
      <c r="B3905" s="193" t="s">
        <v>453</v>
      </c>
      <c r="C3905" s="192" t="s">
        <v>55</v>
      </c>
      <c r="D3905" s="192" t="s">
        <v>32</v>
      </c>
      <c r="E3905" s="192" t="s">
        <v>66</v>
      </c>
      <c r="F3905" s="194">
        <v>3630.4326876746663</v>
      </c>
      <c r="G3905">
        <v>16</v>
      </c>
      <c r="H3905">
        <v>16</v>
      </c>
      <c r="I3905" s="167">
        <v>3876.6849837136829</v>
      </c>
      <c r="J3905" s="22">
        <v>1.0678300129004028</v>
      </c>
      <c r="K3905" s="22" t="s">
        <v>454</v>
      </c>
      <c r="L3905" s="22" t="s">
        <v>58</v>
      </c>
      <c r="M39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05" s="24" t="str">
        <f>IFERROR(IF(Table1[[#This Row],[Medicare Rate in CR]]&gt;0,"Y","N"),"N")</f>
        <v>N</v>
      </c>
      <c r="O3905" s="166">
        <f>Table1[[#This Row],[Medicare Rate in CR]]*Table1[[#This Row],[SumOfUnits]]*Table1[[#This Row],[Actuarial Factor 06/20/2023]]</f>
        <v>0</v>
      </c>
      <c r="P39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5623.1189971621634</v>
      </c>
      <c r="Q3905" s="166">
        <f>Table1[[#This Row],[Trended Medicare Pricing for all RHCs]]-Table1[[#This Row],[SumOfSFY24 Estimated Payment 5/04/23]]</f>
        <v>1746.4340134484805</v>
      </c>
      <c r="R3905" s="24">
        <f>Table1[[#This Row],[SumOfUnits]]*Table1[[#This Row],[Actuarial Factor 06/20/2023]]</f>
        <v>17.085280206406445</v>
      </c>
      <c r="S3905" s="23"/>
    </row>
    <row r="3906" spans="1:19" x14ac:dyDescent="0.25">
      <c r="A3906" s="192" t="s">
        <v>452</v>
      </c>
      <c r="B3906" s="193" t="s">
        <v>453</v>
      </c>
      <c r="C3906" s="192" t="s">
        <v>55</v>
      </c>
      <c r="D3906" s="192" t="s">
        <v>31</v>
      </c>
      <c r="E3906" s="192" t="s">
        <v>67</v>
      </c>
      <c r="F3906" s="194">
        <v>454.1967813433555</v>
      </c>
      <c r="G3906">
        <v>2</v>
      </c>
      <c r="H3906">
        <v>2</v>
      </c>
      <c r="I3906" s="167">
        <v>514.2392888778661</v>
      </c>
      <c r="J3906" s="22">
        <v>1.1321949207938591</v>
      </c>
      <c r="K3906" s="22" t="s">
        <v>454</v>
      </c>
      <c r="L3906" s="22" t="s">
        <v>58</v>
      </c>
      <c r="M39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06" s="24" t="str">
        <f>IFERROR(IF(Table1[[#This Row],[Medicare Rate in CR]]&gt;0,"Y","N"),"N")</f>
        <v>N</v>
      </c>
      <c r="O3906" s="166">
        <f>Table1[[#This Row],[Medicare Rate in CR]]*Table1[[#This Row],[SumOfUnits]]*Table1[[#This Row],[Actuarial Factor 06/20/2023]]</f>
        <v>0</v>
      </c>
      <c r="P39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745.902420889057</v>
      </c>
      <c r="Q3906" s="166">
        <f>Table1[[#This Row],[Trended Medicare Pricing for all RHCs]]-Table1[[#This Row],[SumOfSFY24 Estimated Payment 5/04/23]]</f>
        <v>231.6631320111909</v>
      </c>
      <c r="R3906" s="24">
        <f>Table1[[#This Row],[SumOfUnits]]*Table1[[#This Row],[Actuarial Factor 06/20/2023]]</f>
        <v>2.2643898415877182</v>
      </c>
      <c r="S3906" s="23"/>
    </row>
    <row r="3907" spans="1:19" x14ac:dyDescent="0.25">
      <c r="A3907" s="192" t="s">
        <v>452</v>
      </c>
      <c r="B3907" s="193" t="s">
        <v>453</v>
      </c>
      <c r="C3907" s="192" t="s">
        <v>55</v>
      </c>
      <c r="D3907" s="192" t="s">
        <v>31</v>
      </c>
      <c r="E3907" s="192" t="s">
        <v>68</v>
      </c>
      <c r="F3907" s="194">
        <v>2494.940734316277</v>
      </c>
      <c r="G3907">
        <v>11</v>
      </c>
      <c r="H3907">
        <v>11</v>
      </c>
      <c r="I3907" s="167">
        <v>2689.1890222251959</v>
      </c>
      <c r="J3907" s="22">
        <v>1.0778568746091484</v>
      </c>
      <c r="K3907" s="22" t="s">
        <v>454</v>
      </c>
      <c r="L3907" s="22" t="s">
        <v>58</v>
      </c>
      <c r="M39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07" s="24" t="str">
        <f>IFERROR(IF(Table1[[#This Row],[Medicare Rate in CR]]&gt;0,"Y","N"),"N")</f>
        <v>N</v>
      </c>
      <c r="O3907" s="166">
        <f>Table1[[#This Row],[Medicare Rate in CR]]*Table1[[#This Row],[SumOfUnits]]*Table1[[#This Row],[Actuarial Factor 06/20/2023]]</f>
        <v>0</v>
      </c>
      <c r="P39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3900.6599559576875</v>
      </c>
      <c r="Q3907" s="166">
        <f>Table1[[#This Row],[Trended Medicare Pricing for all RHCs]]-Table1[[#This Row],[SumOfSFY24 Estimated Payment 5/04/23]]</f>
        <v>1211.4709337324916</v>
      </c>
      <c r="R3907" s="24">
        <f>Table1[[#This Row],[SumOfUnits]]*Table1[[#This Row],[Actuarial Factor 06/20/2023]]</f>
        <v>11.856425620700632</v>
      </c>
      <c r="S3907" s="23"/>
    </row>
    <row r="3908" spans="1:19" x14ac:dyDescent="0.25">
      <c r="A3908" s="192" t="s">
        <v>452</v>
      </c>
      <c r="B3908" s="193" t="s">
        <v>453</v>
      </c>
      <c r="C3908" s="192" t="s">
        <v>55</v>
      </c>
      <c r="D3908" s="192" t="s">
        <v>31</v>
      </c>
      <c r="E3908" s="192" t="s">
        <v>74</v>
      </c>
      <c r="F3908" s="194">
        <v>227.09839067167775</v>
      </c>
      <c r="G3908">
        <v>1</v>
      </c>
      <c r="H3908">
        <v>1</v>
      </c>
      <c r="I3908" s="167">
        <v>235.55792909615732</v>
      </c>
      <c r="J3908" s="22">
        <v>1.0372505432533414</v>
      </c>
      <c r="K3908" s="22" t="s">
        <v>454</v>
      </c>
      <c r="L3908" s="22" t="s">
        <v>58</v>
      </c>
      <c r="M39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08" s="24" t="str">
        <f>IFERROR(IF(Table1[[#This Row],[Medicare Rate in CR]]&gt;0,"Y","N"),"N")</f>
        <v>N</v>
      </c>
      <c r="O3908" s="166">
        <f>Table1[[#This Row],[Medicare Rate in CR]]*Table1[[#This Row],[SumOfUnits]]*Table1[[#This Row],[Actuarial Factor 06/20/2023]]</f>
        <v>0</v>
      </c>
      <c r="P39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341.6760122623902</v>
      </c>
      <c r="Q3908" s="166">
        <f>Table1[[#This Row],[Trended Medicare Pricing for all RHCs]]-Table1[[#This Row],[SumOfSFY24 Estimated Payment 5/04/23]]</f>
        <v>106.11808316623288</v>
      </c>
      <c r="R3908" s="24">
        <f>Table1[[#This Row],[SumOfUnits]]*Table1[[#This Row],[Actuarial Factor 06/20/2023]]</f>
        <v>1.0372505432533414</v>
      </c>
      <c r="S3908" s="23"/>
    </row>
    <row r="3909" spans="1:19" x14ac:dyDescent="0.25">
      <c r="A3909" s="192" t="s">
        <v>452</v>
      </c>
      <c r="B3909" s="193" t="s">
        <v>453</v>
      </c>
      <c r="C3909" s="192" t="s">
        <v>55</v>
      </c>
      <c r="D3909" s="192" t="s">
        <v>31</v>
      </c>
      <c r="E3909" s="192" t="s">
        <v>69</v>
      </c>
      <c r="F3909" s="194">
        <v>4993.0230317047317</v>
      </c>
      <c r="G3909">
        <v>22</v>
      </c>
      <c r="H3909">
        <v>22</v>
      </c>
      <c r="I3909" s="167">
        <v>5229.9313953854444</v>
      </c>
      <c r="J3909" s="22">
        <v>1.0474478812087167</v>
      </c>
      <c r="K3909" s="22" t="s">
        <v>454</v>
      </c>
      <c r="L3909" s="22" t="s">
        <v>58</v>
      </c>
      <c r="M39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09" s="24" t="str">
        <f>IFERROR(IF(Table1[[#This Row],[Medicare Rate in CR]]&gt;0,"Y","N"),"N")</f>
        <v>N</v>
      </c>
      <c r="O3909" s="166">
        <f>Table1[[#This Row],[Medicare Rate in CR]]*Table1[[#This Row],[SumOfUnits]]*Table1[[#This Row],[Actuarial Factor 06/20/2023]]</f>
        <v>0</v>
      </c>
      <c r="P39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7585.998528844797</v>
      </c>
      <c r="Q3909" s="166">
        <f>Table1[[#This Row],[Trended Medicare Pricing for all RHCs]]-Table1[[#This Row],[SumOfSFY24 Estimated Payment 5/04/23]]</f>
        <v>2356.0671334593526</v>
      </c>
      <c r="R3909" s="24">
        <f>Table1[[#This Row],[SumOfUnits]]*Table1[[#This Row],[Actuarial Factor 06/20/2023]]</f>
        <v>23.043853386591767</v>
      </c>
      <c r="S3909" s="23"/>
    </row>
    <row r="3910" spans="1:19" x14ac:dyDescent="0.25">
      <c r="A3910" s="192" t="s">
        <v>452</v>
      </c>
      <c r="B3910" s="193" t="s">
        <v>453</v>
      </c>
      <c r="C3910" s="192" t="s">
        <v>84</v>
      </c>
      <c r="D3910" s="192" t="s">
        <v>30</v>
      </c>
      <c r="E3910" s="192" t="s">
        <v>59</v>
      </c>
      <c r="F3910" s="194">
        <v>454.1967813433555</v>
      </c>
      <c r="G3910">
        <v>2</v>
      </c>
      <c r="H3910">
        <v>2</v>
      </c>
      <c r="I3910" s="167">
        <v>493.25915942228528</v>
      </c>
      <c r="J3910" s="22">
        <v>1.0860032032005971</v>
      </c>
      <c r="K3910" s="22" t="s">
        <v>454</v>
      </c>
      <c r="L3910" s="22" t="s">
        <v>58</v>
      </c>
      <c r="M39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10" s="24" t="str">
        <f>IFERROR(IF(Table1[[#This Row],[Medicare Rate in CR]]&gt;0,"Y","N"),"N")</f>
        <v>N</v>
      </c>
      <c r="O3910" s="166">
        <f>Table1[[#This Row],[Medicare Rate in CR]]*Table1[[#This Row],[SumOfUnits]]*Table1[[#This Row],[Actuarial Factor 06/20/2023]]</f>
        <v>0</v>
      </c>
      <c r="P39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1246.9923694866925</v>
      </c>
      <c r="Q3910" s="166">
        <f>Table1[[#This Row],[Trended Medicare Pricing for all RHCs]]-Table1[[#This Row],[SumOfSFY24 Estimated Payment 5/04/23]]</f>
        <v>753.73321006440722</v>
      </c>
      <c r="R3910" s="24">
        <f>Table1[[#This Row],[SumOfUnits]]*Table1[[#This Row],[Actuarial Factor 06/20/2023]]</f>
        <v>2.1720064064011941</v>
      </c>
      <c r="S3910" s="23"/>
    </row>
    <row r="3911" spans="1:19" x14ac:dyDescent="0.25">
      <c r="A3911" s="192" t="s">
        <v>452</v>
      </c>
      <c r="B3911" s="193" t="s">
        <v>453</v>
      </c>
      <c r="C3911" s="192" t="s">
        <v>84</v>
      </c>
      <c r="D3911" s="192" t="s">
        <v>30</v>
      </c>
      <c r="E3911" s="192" t="s">
        <v>77</v>
      </c>
      <c r="F3911" s="194">
        <v>223.95682759949889</v>
      </c>
      <c r="G3911">
        <v>1</v>
      </c>
      <c r="H3911">
        <v>1</v>
      </c>
      <c r="I3911" s="167">
        <v>319.80360151535643</v>
      </c>
      <c r="J3911" s="22">
        <v>1.4279698678678372</v>
      </c>
      <c r="K3911" s="22" t="s">
        <v>454</v>
      </c>
      <c r="L3911" s="22" t="s">
        <v>58</v>
      </c>
      <c r="M39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11" s="24" t="str">
        <f>IFERROR(IF(Table1[[#This Row],[Medicare Rate in CR]]&gt;0,"Y","N"),"N")</f>
        <v>N</v>
      </c>
      <c r="O3911" s="166">
        <f>Table1[[#This Row],[Medicare Rate in CR]]*Table1[[#This Row],[SumOfUnits]]*Table1[[#This Row],[Actuarial Factor 06/20/2023]]</f>
        <v>0</v>
      </c>
      <c r="P39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808.48503916498191</v>
      </c>
      <c r="Q3911" s="166">
        <f>Table1[[#This Row],[Trended Medicare Pricing for all RHCs]]-Table1[[#This Row],[SumOfSFY24 Estimated Payment 5/04/23]]</f>
        <v>488.68143764962548</v>
      </c>
      <c r="R3911" s="24">
        <f>Table1[[#This Row],[SumOfUnits]]*Table1[[#This Row],[Actuarial Factor 06/20/2023]]</f>
        <v>1.4279698678678372</v>
      </c>
      <c r="S3911" s="23"/>
    </row>
    <row r="3912" spans="1:19" x14ac:dyDescent="0.25">
      <c r="A3912" s="192" t="s">
        <v>452</v>
      </c>
      <c r="B3912" s="193" t="s">
        <v>453</v>
      </c>
      <c r="C3912" s="192" t="s">
        <v>85</v>
      </c>
      <c r="D3912" s="192" t="s">
        <v>30</v>
      </c>
      <c r="E3912" s="192" t="s">
        <v>59</v>
      </c>
      <c r="F3912" s="194">
        <v>681.29517201503324</v>
      </c>
      <c r="G3912">
        <v>3</v>
      </c>
      <c r="H3912">
        <v>3</v>
      </c>
      <c r="I3912" s="167">
        <v>611.12765273609944</v>
      </c>
      <c r="J3912" s="22">
        <v>0.89700863566755829</v>
      </c>
      <c r="K3912" s="22" t="s">
        <v>454</v>
      </c>
      <c r="L3912" s="22" t="s">
        <v>58</v>
      </c>
      <c r="M39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12" s="24" t="str">
        <f>IFERROR(IF(Table1[[#This Row],[Medicare Rate in CR]]&gt;0,"Y","N"),"N")</f>
        <v>N</v>
      </c>
      <c r="O3912" s="166">
        <f>Table1[[#This Row],[Medicare Rate in CR]]*Table1[[#This Row],[SumOfUnits]]*Table1[[#This Row],[Actuarial Factor 06/20/2023]]</f>
        <v>0</v>
      </c>
      <c r="P39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710.45730071796459</v>
      </c>
      <c r="Q3912" s="166">
        <f>Table1[[#This Row],[Trended Medicare Pricing for all RHCs]]-Table1[[#This Row],[SumOfSFY24 Estimated Payment 5/04/23]]</f>
        <v>99.329647981865151</v>
      </c>
      <c r="R3912" s="24">
        <f>Table1[[#This Row],[SumOfUnits]]*Table1[[#This Row],[Actuarial Factor 06/20/2023]]</f>
        <v>2.691025907002675</v>
      </c>
      <c r="S3912" s="23"/>
    </row>
    <row r="3913" spans="1:19" x14ac:dyDescent="0.25">
      <c r="A3913" s="192" t="s">
        <v>452</v>
      </c>
      <c r="B3913" s="193" t="s">
        <v>453</v>
      </c>
      <c r="C3913" s="192" t="s">
        <v>85</v>
      </c>
      <c r="D3913" s="192" t="s">
        <v>30</v>
      </c>
      <c r="E3913" s="192" t="s">
        <v>62</v>
      </c>
      <c r="F3913" s="194">
        <v>223.95682759949889</v>
      </c>
      <c r="G3913">
        <v>1</v>
      </c>
      <c r="H3913">
        <v>1</v>
      </c>
      <c r="I3913" s="167">
        <v>204.39925859314624</v>
      </c>
      <c r="J3913" s="22">
        <v>0.91267259312438831</v>
      </c>
      <c r="K3913" s="22" t="s">
        <v>454</v>
      </c>
      <c r="L3913" s="22" t="s">
        <v>58</v>
      </c>
      <c r="M39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13" s="24" t="str">
        <f>IFERROR(IF(Table1[[#This Row],[Medicare Rate in CR]]&gt;0,"Y","N"),"N")</f>
        <v>N</v>
      </c>
      <c r="O3913" s="166">
        <f>Table1[[#This Row],[Medicare Rate in CR]]*Table1[[#This Row],[SumOfUnits]]*Table1[[#This Row],[Actuarial Factor 06/20/2023]]</f>
        <v>0</v>
      </c>
      <c r="P39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237.62129708692515</v>
      </c>
      <c r="Q3913" s="166">
        <f>Table1[[#This Row],[Trended Medicare Pricing for all RHCs]]-Table1[[#This Row],[SumOfSFY24 Estimated Payment 5/04/23]]</f>
        <v>33.222038493778911</v>
      </c>
      <c r="R3913" s="24">
        <f>Table1[[#This Row],[SumOfUnits]]*Table1[[#This Row],[Actuarial Factor 06/20/2023]]</f>
        <v>0.91267259312438831</v>
      </c>
      <c r="S3913" s="23"/>
    </row>
    <row r="3914" spans="1:19" x14ac:dyDescent="0.25">
      <c r="A3914" s="192" t="s">
        <v>455</v>
      </c>
      <c r="B3914" s="193" t="s">
        <v>456</v>
      </c>
      <c r="C3914" s="192" t="s">
        <v>88</v>
      </c>
      <c r="D3914" s="192" t="s">
        <v>30</v>
      </c>
      <c r="E3914" s="192" t="s">
        <v>56</v>
      </c>
      <c r="F3914" s="194">
        <v>176.8912016960586</v>
      </c>
      <c r="G3914">
        <v>1</v>
      </c>
      <c r="H3914">
        <v>1</v>
      </c>
      <c r="I3914" s="167">
        <v>182.6010605521349</v>
      </c>
      <c r="J3914" s="22">
        <v>1.0322789307853037</v>
      </c>
      <c r="K3914" s="22" t="s">
        <v>457</v>
      </c>
      <c r="L3914" s="22" t="s">
        <v>58</v>
      </c>
      <c r="M3914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14" s="24" t="str">
        <f>IFERROR(IF(Table1[[#This Row],[Medicare Rate in CR]]&gt;0,"Y","N"),"N")</f>
        <v>Y</v>
      </c>
      <c r="O3914" s="166">
        <f>Table1[[#This Row],[Medicare Rate in CR]]*Table1[[#This Row],[SumOfUnits]]*Table1[[#This Row],[Actuarial Factor 06/20/2023]]</f>
        <v>227.51427634508096</v>
      </c>
      <c r="P39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227.51427634508096</v>
      </c>
      <c r="Q3914" s="166">
        <f>Table1[[#This Row],[Trended Medicare Pricing for all RHCs]]-Table1[[#This Row],[SumOfSFY24 Estimated Payment 5/04/23]]</f>
        <v>44.913215792946062</v>
      </c>
      <c r="R3914" s="24">
        <f>Table1[[#This Row],[SumOfUnits]]*Table1[[#This Row],[Actuarial Factor 06/20/2023]]</f>
        <v>1.0322789307853037</v>
      </c>
      <c r="S3914" s="23"/>
    </row>
    <row r="3915" spans="1:19" x14ac:dyDescent="0.25">
      <c r="A3915" s="192" t="s">
        <v>455</v>
      </c>
      <c r="B3915" s="193" t="s">
        <v>456</v>
      </c>
      <c r="C3915" s="192" t="s">
        <v>88</v>
      </c>
      <c r="D3915" s="192" t="s">
        <v>30</v>
      </c>
      <c r="E3915" s="192" t="s">
        <v>62</v>
      </c>
      <c r="F3915" s="194">
        <v>1061.3472101763516</v>
      </c>
      <c r="G3915">
        <v>6</v>
      </c>
      <c r="H3915">
        <v>6</v>
      </c>
      <c r="I3915" s="167">
        <v>1055.1980319351344</v>
      </c>
      <c r="J3915" s="22">
        <v>0.99420625203302171</v>
      </c>
      <c r="K3915" s="22" t="s">
        <v>457</v>
      </c>
      <c r="L3915" s="22" t="s">
        <v>58</v>
      </c>
      <c r="M3915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15" s="24" t="str">
        <f>IFERROR(IF(Table1[[#This Row],[Medicare Rate in CR]]&gt;0,"Y","N"),"N")</f>
        <v>Y</v>
      </c>
      <c r="O3915" s="166">
        <f>Table1[[#This Row],[Medicare Rate in CR]]*Table1[[#This Row],[SumOfUnits]]*Table1[[#This Row],[Actuarial Factor 06/20/2023]]</f>
        <v>1314.7383476884679</v>
      </c>
      <c r="P39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1314.7383476884679</v>
      </c>
      <c r="Q3915" s="166">
        <f>Table1[[#This Row],[Trended Medicare Pricing for all RHCs]]-Table1[[#This Row],[SumOfSFY24 Estimated Payment 5/04/23]]</f>
        <v>259.54031575333352</v>
      </c>
      <c r="R3915" s="24">
        <f>Table1[[#This Row],[SumOfUnits]]*Table1[[#This Row],[Actuarial Factor 06/20/2023]]</f>
        <v>5.9652375121981303</v>
      </c>
      <c r="S3915" s="23"/>
    </row>
    <row r="3916" spans="1:19" x14ac:dyDescent="0.25">
      <c r="A3916" s="192" t="s">
        <v>455</v>
      </c>
      <c r="B3916" s="193" t="s">
        <v>456</v>
      </c>
      <c r="C3916" s="192" t="s">
        <v>88</v>
      </c>
      <c r="D3916" s="192" t="s">
        <v>30</v>
      </c>
      <c r="E3916" s="192" t="s">
        <v>64</v>
      </c>
      <c r="F3916" s="194">
        <v>530.6736050881758</v>
      </c>
      <c r="G3916">
        <v>3</v>
      </c>
      <c r="H3916">
        <v>3</v>
      </c>
      <c r="I3916" s="167">
        <v>497.92195517490376</v>
      </c>
      <c r="J3916" s="22">
        <v>0.93828287369252128</v>
      </c>
      <c r="K3916" s="22" t="s">
        <v>457</v>
      </c>
      <c r="L3916" s="22" t="s">
        <v>58</v>
      </c>
      <c r="M3916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16" s="24" t="str">
        <f>IFERROR(IF(Table1[[#This Row],[Medicare Rate in CR]]&gt;0,"Y","N"),"N")</f>
        <v>Y</v>
      </c>
      <c r="O3916" s="166">
        <f>Table1[[#This Row],[Medicare Rate in CR]]*Table1[[#This Row],[SumOfUnits]]*Table1[[#This Row],[Actuarial Factor 06/20/2023]]</f>
        <v>620.39263608549516</v>
      </c>
      <c r="P39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620.39263608549516</v>
      </c>
      <c r="Q3916" s="166">
        <f>Table1[[#This Row],[Trended Medicare Pricing for all RHCs]]-Table1[[#This Row],[SumOfSFY24 Estimated Payment 5/04/23]]</f>
        <v>122.4706809105914</v>
      </c>
      <c r="R3916" s="24">
        <f>Table1[[#This Row],[SumOfUnits]]*Table1[[#This Row],[Actuarial Factor 06/20/2023]]</f>
        <v>2.8148486210775641</v>
      </c>
      <c r="S3916" s="23"/>
    </row>
    <row r="3917" spans="1:19" x14ac:dyDescent="0.25">
      <c r="A3917" s="192" t="s">
        <v>455</v>
      </c>
      <c r="B3917" s="193" t="s">
        <v>456</v>
      </c>
      <c r="C3917" s="192" t="s">
        <v>88</v>
      </c>
      <c r="D3917" s="192" t="s">
        <v>30</v>
      </c>
      <c r="E3917" s="192" t="s">
        <v>77</v>
      </c>
      <c r="F3917" s="194">
        <v>353.7824033921172</v>
      </c>
      <c r="G3917">
        <v>2</v>
      </c>
      <c r="H3917">
        <v>2</v>
      </c>
      <c r="I3917" s="167">
        <v>501.8287911125646</v>
      </c>
      <c r="J3917" s="22">
        <v>1.4184673581867189</v>
      </c>
      <c r="K3917" s="22" t="s">
        <v>457</v>
      </c>
      <c r="L3917" s="22" t="s">
        <v>58</v>
      </c>
      <c r="M3917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17" s="24" t="str">
        <f>IFERROR(IF(Table1[[#This Row],[Medicare Rate in CR]]&gt;0,"Y","N"),"N")</f>
        <v>Y</v>
      </c>
      <c r="O3917" s="166">
        <f>Table1[[#This Row],[Medicare Rate in CR]]*Table1[[#This Row],[SumOfUnits]]*Table1[[#This Row],[Actuarial Factor 06/20/2023]]</f>
        <v>625.2604114887057</v>
      </c>
      <c r="P39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625.2604114887057</v>
      </c>
      <c r="Q3917" s="166">
        <f>Table1[[#This Row],[Trended Medicare Pricing for all RHCs]]-Table1[[#This Row],[SumOfSFY24 Estimated Payment 5/04/23]]</f>
        <v>123.4316203761411</v>
      </c>
      <c r="R3917" s="24">
        <f>Table1[[#This Row],[SumOfUnits]]*Table1[[#This Row],[Actuarial Factor 06/20/2023]]</f>
        <v>2.8369347163734377</v>
      </c>
      <c r="S3917" s="23"/>
    </row>
    <row r="3918" spans="1:19" x14ac:dyDescent="0.25">
      <c r="A3918" s="192" t="s">
        <v>455</v>
      </c>
      <c r="B3918" s="193" t="s">
        <v>456</v>
      </c>
      <c r="C3918" s="192" t="s">
        <v>88</v>
      </c>
      <c r="D3918" s="192" t="s">
        <v>31</v>
      </c>
      <c r="E3918" s="192" t="s">
        <v>69</v>
      </c>
      <c r="F3918" s="194">
        <v>530.6736050881758</v>
      </c>
      <c r="G3918">
        <v>3</v>
      </c>
      <c r="H3918">
        <v>3</v>
      </c>
      <c r="I3918" s="167">
        <v>560.52226358291637</v>
      </c>
      <c r="J3918" s="22">
        <v>1.0562467366165329</v>
      </c>
      <c r="K3918" s="22" t="s">
        <v>457</v>
      </c>
      <c r="L3918" s="22" t="s">
        <v>58</v>
      </c>
      <c r="M3918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18" s="24" t="str">
        <f>IFERROR(IF(Table1[[#This Row],[Medicare Rate in CR]]&gt;0,"Y","N"),"N")</f>
        <v>Y</v>
      </c>
      <c r="O3918" s="166">
        <f>Table1[[#This Row],[Medicare Rate in CR]]*Table1[[#This Row],[SumOfUnits]]*Table1[[#This Row],[Actuarial Factor 06/20/2023]]</f>
        <v>698.39034225085163</v>
      </c>
      <c r="P39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698.39034225085163</v>
      </c>
      <c r="Q3918" s="166">
        <f>Table1[[#This Row],[Trended Medicare Pricing for all RHCs]]-Table1[[#This Row],[SumOfSFY24 Estimated Payment 5/04/23]]</f>
        <v>137.86807866793527</v>
      </c>
      <c r="R3918" s="24">
        <f>Table1[[#This Row],[SumOfUnits]]*Table1[[#This Row],[Actuarial Factor 06/20/2023]]</f>
        <v>3.1687402098495987</v>
      </c>
      <c r="S3918" s="23"/>
    </row>
    <row r="3919" spans="1:19" x14ac:dyDescent="0.25">
      <c r="A3919" s="192" t="s">
        <v>455</v>
      </c>
      <c r="B3919" s="193" t="s">
        <v>456</v>
      </c>
      <c r="C3919" s="192" t="s">
        <v>76</v>
      </c>
      <c r="D3919" s="192" t="s">
        <v>30</v>
      </c>
      <c r="E3919" s="192" t="s">
        <v>59</v>
      </c>
      <c r="F3919" s="194">
        <v>340.92705020718893</v>
      </c>
      <c r="G3919">
        <v>2</v>
      </c>
      <c r="H3919">
        <v>2</v>
      </c>
      <c r="I3919" s="167">
        <v>354.44436721990905</v>
      </c>
      <c r="J3919" s="22">
        <v>1.0396487078526193</v>
      </c>
      <c r="K3919" s="22" t="s">
        <v>457</v>
      </c>
      <c r="L3919" s="22" t="s">
        <v>58</v>
      </c>
      <c r="M3919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19" s="24" t="str">
        <f>IFERROR(IF(Table1[[#This Row],[Medicare Rate in CR]]&gt;0,"Y","N"),"N")</f>
        <v>Y</v>
      </c>
      <c r="O3919" s="166">
        <f>Table1[[#This Row],[Medicare Rate in CR]]*Table1[[#This Row],[SumOfUnits]]*Table1[[#This Row],[Actuarial Factor 06/20/2023]]</f>
        <v>458.27715042143461</v>
      </c>
      <c r="P39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458.27715042143461</v>
      </c>
      <c r="Q3919" s="166">
        <f>Table1[[#This Row],[Trended Medicare Pricing for all RHCs]]-Table1[[#This Row],[SumOfSFY24 Estimated Payment 5/04/23]]</f>
        <v>103.83278320152556</v>
      </c>
      <c r="R3919" s="24">
        <f>Table1[[#This Row],[SumOfUnits]]*Table1[[#This Row],[Actuarial Factor 06/20/2023]]</f>
        <v>2.0792974157052386</v>
      </c>
      <c r="S3919" s="23"/>
    </row>
    <row r="3920" spans="1:19" x14ac:dyDescent="0.25">
      <c r="A3920" s="192" t="s">
        <v>455</v>
      </c>
      <c r="B3920" s="193" t="s">
        <v>456</v>
      </c>
      <c r="C3920" s="192" t="s">
        <v>78</v>
      </c>
      <c r="D3920" s="192" t="s">
        <v>30</v>
      </c>
      <c r="E3920" s="192" t="s">
        <v>56</v>
      </c>
      <c r="F3920" s="194">
        <v>6693.0712151874313</v>
      </c>
      <c r="G3920">
        <v>39</v>
      </c>
      <c r="H3920">
        <v>39</v>
      </c>
      <c r="I3920" s="167">
        <v>7141.3268375061016</v>
      </c>
      <c r="J3920" s="22">
        <v>1.0669730842399407</v>
      </c>
      <c r="K3920" s="22" t="s">
        <v>457</v>
      </c>
      <c r="L3920" s="22" t="s">
        <v>58</v>
      </c>
      <c r="M3920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20" s="24" t="str">
        <f>IFERROR(IF(Table1[[#This Row],[Medicare Rate in CR]]&gt;0,"Y","N"),"N")</f>
        <v>Y</v>
      </c>
      <c r="O3920" s="166">
        <f>Table1[[#This Row],[Medicare Rate in CR]]*Table1[[#This Row],[SumOfUnits]]*Table1[[#This Row],[Actuarial Factor 06/20/2023]]</f>
        <v>9171.2738428928351</v>
      </c>
      <c r="P39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9171.2738428928351</v>
      </c>
      <c r="Q3920" s="166">
        <f>Table1[[#This Row],[Trended Medicare Pricing for all RHCs]]-Table1[[#This Row],[SumOfSFY24 Estimated Payment 5/04/23]]</f>
        <v>2029.9470053867335</v>
      </c>
      <c r="R3920" s="24">
        <f>Table1[[#This Row],[SumOfUnits]]*Table1[[#This Row],[Actuarial Factor 06/20/2023]]</f>
        <v>41.611950285357686</v>
      </c>
      <c r="S3920" s="23"/>
    </row>
    <row r="3921" spans="1:19" x14ac:dyDescent="0.25">
      <c r="A3921" s="192" t="s">
        <v>455</v>
      </c>
      <c r="B3921" s="193" t="s">
        <v>456</v>
      </c>
      <c r="C3921" s="192" t="s">
        <v>78</v>
      </c>
      <c r="D3921" s="192" t="s">
        <v>30</v>
      </c>
      <c r="E3921" s="192" t="s">
        <v>59</v>
      </c>
      <c r="F3921" s="194">
        <v>44563.727474222098</v>
      </c>
      <c r="G3921">
        <v>252</v>
      </c>
      <c r="H3921">
        <v>252</v>
      </c>
      <c r="I3921" s="167">
        <v>41621.726446720095</v>
      </c>
      <c r="J3921" s="22">
        <v>0.93398216006047052</v>
      </c>
      <c r="K3921" s="22" t="s">
        <v>457</v>
      </c>
      <c r="L3921" s="22" t="s">
        <v>58</v>
      </c>
      <c r="M3921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21" s="24" t="str">
        <f>IFERROR(IF(Table1[[#This Row],[Medicare Rate in CR]]&gt;0,"Y","N"),"N")</f>
        <v>Y</v>
      </c>
      <c r="O3921" s="166">
        <f>Table1[[#This Row],[Medicare Rate in CR]]*Table1[[#This Row],[SumOfUnits]]*Table1[[#This Row],[Actuarial Factor 06/20/2023]]</f>
        <v>51874.116355486585</v>
      </c>
      <c r="P39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51874.116355486585</v>
      </c>
      <c r="Q3921" s="166">
        <f>Table1[[#This Row],[Trended Medicare Pricing for all RHCs]]-Table1[[#This Row],[SumOfSFY24 Estimated Payment 5/04/23]]</f>
        <v>10252.38990876649</v>
      </c>
      <c r="R3921" s="24">
        <f>Table1[[#This Row],[SumOfUnits]]*Table1[[#This Row],[Actuarial Factor 06/20/2023]]</f>
        <v>235.36350433523856</v>
      </c>
      <c r="S3921" s="23"/>
    </row>
    <row r="3922" spans="1:19" x14ac:dyDescent="0.25">
      <c r="A3922" s="192" t="s">
        <v>455</v>
      </c>
      <c r="B3922" s="193" t="s">
        <v>456</v>
      </c>
      <c r="C3922" s="192" t="s">
        <v>78</v>
      </c>
      <c r="D3922" s="192" t="s">
        <v>30</v>
      </c>
      <c r="E3922" s="192" t="s">
        <v>60</v>
      </c>
      <c r="F3922" s="194">
        <v>23307.882817770125</v>
      </c>
      <c r="G3922">
        <v>133</v>
      </c>
      <c r="H3922">
        <v>133</v>
      </c>
      <c r="I3922" s="167">
        <v>19101.761429309394</v>
      </c>
      <c r="J3922" s="22">
        <v>0.81954082138880713</v>
      </c>
      <c r="K3922" s="22" t="s">
        <v>457</v>
      </c>
      <c r="L3922" s="22" t="s">
        <v>58</v>
      </c>
      <c r="M3922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22" s="24" t="str">
        <f>IFERROR(IF(Table1[[#This Row],[Medicare Rate in CR]]&gt;0,"Y","N"),"N")</f>
        <v>Y</v>
      </c>
      <c r="O3922" s="166">
        <f>Table1[[#This Row],[Medicare Rate in CR]]*Table1[[#This Row],[SumOfUnits]]*Table1[[#This Row],[Actuarial Factor 06/20/2023]]</f>
        <v>24023.364005534382</v>
      </c>
      <c r="P39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24023.364005534382</v>
      </c>
      <c r="Q3922" s="166">
        <f>Table1[[#This Row],[Trended Medicare Pricing for all RHCs]]-Table1[[#This Row],[SumOfSFY24 Estimated Payment 5/04/23]]</f>
        <v>4921.6025762249883</v>
      </c>
      <c r="R3922" s="24">
        <f>Table1[[#This Row],[SumOfUnits]]*Table1[[#This Row],[Actuarial Factor 06/20/2023]]</f>
        <v>108.99892924471135</v>
      </c>
      <c r="S3922" s="23"/>
    </row>
    <row r="3923" spans="1:19" x14ac:dyDescent="0.25">
      <c r="A3923" s="192" t="s">
        <v>455</v>
      </c>
      <c r="B3923" s="193" t="s">
        <v>456</v>
      </c>
      <c r="C3923" s="192" t="s">
        <v>78</v>
      </c>
      <c r="D3923" s="192" t="s">
        <v>30</v>
      </c>
      <c r="E3923" s="192" t="s">
        <v>61</v>
      </c>
      <c r="F3923" s="194">
        <v>5295.7405801291306</v>
      </c>
      <c r="G3923">
        <v>31</v>
      </c>
      <c r="H3923">
        <v>31</v>
      </c>
      <c r="I3923" s="167">
        <v>4340.0755849010657</v>
      </c>
      <c r="J3923" s="22">
        <v>0.81954082138880713</v>
      </c>
      <c r="K3923" s="22" t="s">
        <v>457</v>
      </c>
      <c r="L3923" s="22" t="s">
        <v>58</v>
      </c>
      <c r="M3923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23" s="24" t="str">
        <f>IFERROR(IF(Table1[[#This Row],[Medicare Rate in CR]]&gt;0,"Y","N"),"N")</f>
        <v>Y</v>
      </c>
      <c r="O3923" s="166">
        <f>Table1[[#This Row],[Medicare Rate in CR]]*Table1[[#This Row],[SumOfUnits]]*Table1[[#This Row],[Actuarial Factor 06/20/2023]]</f>
        <v>5599.430708056886</v>
      </c>
      <c r="P39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5599.430708056886</v>
      </c>
      <c r="Q3923" s="166">
        <f>Table1[[#This Row],[Trended Medicare Pricing for all RHCs]]-Table1[[#This Row],[SumOfSFY24 Estimated Payment 5/04/23]]</f>
        <v>1259.3551231558204</v>
      </c>
      <c r="R3923" s="24">
        <f>Table1[[#This Row],[SumOfUnits]]*Table1[[#This Row],[Actuarial Factor 06/20/2023]]</f>
        <v>25.405765463053022</v>
      </c>
      <c r="S3923" s="23"/>
    </row>
    <row r="3924" spans="1:19" x14ac:dyDescent="0.25">
      <c r="A3924" s="192" t="s">
        <v>455</v>
      </c>
      <c r="B3924" s="193" t="s">
        <v>456</v>
      </c>
      <c r="C3924" s="192" t="s">
        <v>78</v>
      </c>
      <c r="D3924" s="192" t="s">
        <v>30</v>
      </c>
      <c r="E3924" s="192" t="s">
        <v>62</v>
      </c>
      <c r="F3924" s="194">
        <v>65695.682759950345</v>
      </c>
      <c r="G3924">
        <v>374</v>
      </c>
      <c r="H3924">
        <v>374</v>
      </c>
      <c r="I3924" s="167">
        <v>62405.726826575272</v>
      </c>
      <c r="J3924" s="22">
        <v>0.94992127648027569</v>
      </c>
      <c r="K3924" s="22" t="s">
        <v>457</v>
      </c>
      <c r="L3924" s="22" t="s">
        <v>58</v>
      </c>
      <c r="M3924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24" s="24" t="str">
        <f>IFERROR(IF(Table1[[#This Row],[Medicare Rate in CR]]&gt;0,"Y","N"),"N")</f>
        <v>Y</v>
      </c>
      <c r="O3924" s="166">
        <f>Table1[[#This Row],[Medicare Rate in CR]]*Table1[[#This Row],[SumOfUnits]]*Table1[[#This Row],[Actuarial Factor 06/20/2023]]</f>
        <v>78301.630851758542</v>
      </c>
      <c r="P39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78301.630851758542</v>
      </c>
      <c r="Q3924" s="166">
        <f>Table1[[#This Row],[Trended Medicare Pricing for all RHCs]]-Table1[[#This Row],[SumOfSFY24 Estimated Payment 5/04/23]]</f>
        <v>15895.90402518327</v>
      </c>
      <c r="R3924" s="24">
        <f>Table1[[#This Row],[SumOfUnits]]*Table1[[#This Row],[Actuarial Factor 06/20/2023]]</f>
        <v>355.27055740362312</v>
      </c>
      <c r="S3924" s="23"/>
    </row>
    <row r="3925" spans="1:19" x14ac:dyDescent="0.25">
      <c r="A3925" s="192" t="s">
        <v>455</v>
      </c>
      <c r="B3925" s="193" t="s">
        <v>456</v>
      </c>
      <c r="C3925" s="192" t="s">
        <v>78</v>
      </c>
      <c r="D3925" s="192" t="s">
        <v>30</v>
      </c>
      <c r="E3925" s="192" t="s">
        <v>63</v>
      </c>
      <c r="F3925" s="194">
        <v>16749.176062445789</v>
      </c>
      <c r="G3925">
        <v>97</v>
      </c>
      <c r="H3925">
        <v>97</v>
      </c>
      <c r="I3925" s="167">
        <v>15685.697643756703</v>
      </c>
      <c r="J3925" s="22">
        <v>0.93650562781571278</v>
      </c>
      <c r="K3925" s="22" t="s">
        <v>457</v>
      </c>
      <c r="L3925" s="22" t="s">
        <v>58</v>
      </c>
      <c r="M3925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25" s="24" t="str">
        <f>IFERROR(IF(Table1[[#This Row],[Medicare Rate in CR]]&gt;0,"Y","N"),"N")</f>
        <v>Y</v>
      </c>
      <c r="O3925" s="166">
        <f>Table1[[#This Row],[Medicare Rate in CR]]*Table1[[#This Row],[SumOfUnits]]*Table1[[#This Row],[Actuarial Factor 06/20/2023]]</f>
        <v>20021.36651594656</v>
      </c>
      <c r="P39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20021.36651594656</v>
      </c>
      <c r="Q3925" s="166">
        <f>Table1[[#This Row],[Trended Medicare Pricing for all RHCs]]-Table1[[#This Row],[SumOfSFY24 Estimated Payment 5/04/23]]</f>
        <v>4335.6688721898572</v>
      </c>
      <c r="R3925" s="24">
        <f>Table1[[#This Row],[SumOfUnits]]*Table1[[#This Row],[Actuarial Factor 06/20/2023]]</f>
        <v>90.841045898124136</v>
      </c>
      <c r="S3925" s="23"/>
    </row>
    <row r="3926" spans="1:19" x14ac:dyDescent="0.25">
      <c r="A3926" s="192" t="s">
        <v>455</v>
      </c>
      <c r="B3926" s="193" t="s">
        <v>456</v>
      </c>
      <c r="C3926" s="192" t="s">
        <v>78</v>
      </c>
      <c r="D3926" s="192" t="s">
        <v>30</v>
      </c>
      <c r="E3926" s="192" t="s">
        <v>64</v>
      </c>
      <c r="F3926" s="194">
        <v>17716.122193312138</v>
      </c>
      <c r="G3926">
        <v>102</v>
      </c>
      <c r="H3926">
        <v>102</v>
      </c>
      <c r="I3926" s="167">
        <v>16093.103158257136</v>
      </c>
      <c r="J3926" s="22">
        <v>0.90838745537284149</v>
      </c>
      <c r="K3926" s="22" t="s">
        <v>457</v>
      </c>
      <c r="L3926" s="22" t="s">
        <v>58</v>
      </c>
      <c r="M3926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26" s="24" t="str">
        <f>IFERROR(IF(Table1[[#This Row],[Medicare Rate in CR]]&gt;0,"Y","N"),"N")</f>
        <v>Y</v>
      </c>
      <c r="O3926" s="166">
        <f>Table1[[#This Row],[Medicare Rate in CR]]*Table1[[#This Row],[SumOfUnits]]*Table1[[#This Row],[Actuarial Factor 06/20/2023]]</f>
        <v>20421.276706745775</v>
      </c>
      <c r="P39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20421.276706745775</v>
      </c>
      <c r="Q3926" s="166">
        <f>Table1[[#This Row],[Trended Medicare Pricing for all RHCs]]-Table1[[#This Row],[SumOfSFY24 Estimated Payment 5/04/23]]</f>
        <v>4328.1735484886394</v>
      </c>
      <c r="R3926" s="24">
        <f>Table1[[#This Row],[SumOfUnits]]*Table1[[#This Row],[Actuarial Factor 06/20/2023]]</f>
        <v>92.655520448029833</v>
      </c>
      <c r="S3926" s="23"/>
    </row>
    <row r="3927" spans="1:19" x14ac:dyDescent="0.25">
      <c r="A3927" s="192" t="s">
        <v>455</v>
      </c>
      <c r="B3927" s="193" t="s">
        <v>456</v>
      </c>
      <c r="C3927" s="192" t="s">
        <v>78</v>
      </c>
      <c r="D3927" s="192" t="s">
        <v>30</v>
      </c>
      <c r="E3927" s="192" t="s">
        <v>77</v>
      </c>
      <c r="F3927" s="194">
        <v>27144.666088464968</v>
      </c>
      <c r="G3927">
        <v>155</v>
      </c>
      <c r="H3927">
        <v>155</v>
      </c>
      <c r="I3927" s="167">
        <v>34467.899350597072</v>
      </c>
      <c r="J3927" s="22">
        <v>1.2697853507670918</v>
      </c>
      <c r="K3927" s="22" t="s">
        <v>457</v>
      </c>
      <c r="L3927" s="22" t="s">
        <v>58</v>
      </c>
      <c r="M3927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27" s="24" t="str">
        <f>IFERROR(IF(Table1[[#This Row],[Medicare Rate in CR]]&gt;0,"Y","N"),"N")</f>
        <v>Y</v>
      </c>
      <c r="O3927" s="166">
        <f>Table1[[#This Row],[Medicare Rate in CR]]*Table1[[#This Row],[SumOfUnits]]*Table1[[#This Row],[Actuarial Factor 06/20/2023]]</f>
        <v>43378.407152905391</v>
      </c>
      <c r="P39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43378.407152905391</v>
      </c>
      <c r="Q3927" s="166">
        <f>Table1[[#This Row],[Trended Medicare Pricing for all RHCs]]-Table1[[#This Row],[SumOfSFY24 Estimated Payment 5/04/23]]</f>
        <v>8910.5078023083188</v>
      </c>
      <c r="R3927" s="24">
        <f>Table1[[#This Row],[SumOfUnits]]*Table1[[#This Row],[Actuarial Factor 06/20/2023]]</f>
        <v>196.81672936889922</v>
      </c>
      <c r="S3927" s="23"/>
    </row>
    <row r="3928" spans="1:19" x14ac:dyDescent="0.25">
      <c r="A3928" s="192" t="s">
        <v>455</v>
      </c>
      <c r="B3928" s="193" t="s">
        <v>456</v>
      </c>
      <c r="C3928" s="192" t="s">
        <v>78</v>
      </c>
      <c r="D3928" s="192" t="s">
        <v>32</v>
      </c>
      <c r="E3928" s="192" t="s">
        <v>66</v>
      </c>
      <c r="F3928" s="194">
        <v>530.6736050881758</v>
      </c>
      <c r="G3928">
        <v>3</v>
      </c>
      <c r="H3928">
        <v>3</v>
      </c>
      <c r="I3928" s="167">
        <v>570.82084576313559</v>
      </c>
      <c r="J3928" s="22">
        <v>1.0756533588443484</v>
      </c>
      <c r="K3928" s="22" t="s">
        <v>457</v>
      </c>
      <c r="L3928" s="22" t="s">
        <v>58</v>
      </c>
      <c r="M3928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28" s="24" t="str">
        <f>IFERROR(IF(Table1[[#This Row],[Medicare Rate in CR]]&gt;0,"Y","N"),"N")</f>
        <v>Y</v>
      </c>
      <c r="O3928" s="166">
        <f>Table1[[#This Row],[Medicare Rate in CR]]*Table1[[#This Row],[SumOfUnits]]*Table1[[#This Row],[Actuarial Factor 06/20/2023]]</f>
        <v>711.22200086788325</v>
      </c>
      <c r="P39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711.22200086788325</v>
      </c>
      <c r="Q3928" s="166">
        <f>Table1[[#This Row],[Trended Medicare Pricing for all RHCs]]-Table1[[#This Row],[SumOfSFY24 Estimated Payment 5/04/23]]</f>
        <v>140.40115510474766</v>
      </c>
      <c r="R3928" s="24">
        <f>Table1[[#This Row],[SumOfUnits]]*Table1[[#This Row],[Actuarial Factor 06/20/2023]]</f>
        <v>3.2269600765330453</v>
      </c>
      <c r="S3928" s="23"/>
    </row>
    <row r="3929" spans="1:19" x14ac:dyDescent="0.25">
      <c r="A3929" s="192" t="s">
        <v>455</v>
      </c>
      <c r="B3929" s="193" t="s">
        <v>456</v>
      </c>
      <c r="C3929" s="192" t="s">
        <v>78</v>
      </c>
      <c r="D3929" s="192" t="s">
        <v>31</v>
      </c>
      <c r="E3929" s="192" t="s">
        <v>67</v>
      </c>
      <c r="F3929" s="194">
        <v>1238.2384118724103</v>
      </c>
      <c r="G3929">
        <v>7</v>
      </c>
      <c r="H3929">
        <v>7</v>
      </c>
      <c r="I3929" s="167">
        <v>1300.8334378230304</v>
      </c>
      <c r="J3929" s="22">
        <v>1.0505516751462802</v>
      </c>
      <c r="K3929" s="22" t="s">
        <v>457</v>
      </c>
      <c r="L3929" s="22" t="s">
        <v>58</v>
      </c>
      <c r="M3929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29" s="24" t="str">
        <f>IFERROR(IF(Table1[[#This Row],[Medicare Rate in CR]]&gt;0,"Y","N"),"N")</f>
        <v>Y</v>
      </c>
      <c r="O3929" s="166">
        <f>Table1[[#This Row],[Medicare Rate in CR]]*Table1[[#This Row],[SumOfUnits]]*Table1[[#This Row],[Actuarial Factor 06/20/2023]]</f>
        <v>1620.791124415681</v>
      </c>
      <c r="P39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1620.791124415681</v>
      </c>
      <c r="Q3929" s="166">
        <f>Table1[[#This Row],[Trended Medicare Pricing for all RHCs]]-Table1[[#This Row],[SumOfSFY24 Estimated Payment 5/04/23]]</f>
        <v>319.95768659265059</v>
      </c>
      <c r="R3929" s="24">
        <f>Table1[[#This Row],[SumOfUnits]]*Table1[[#This Row],[Actuarial Factor 06/20/2023]]</f>
        <v>7.3538617260239612</v>
      </c>
      <c r="S3929" s="23"/>
    </row>
    <row r="3930" spans="1:19" x14ac:dyDescent="0.25">
      <c r="A3930" s="192" t="s">
        <v>455</v>
      </c>
      <c r="B3930" s="193" t="s">
        <v>456</v>
      </c>
      <c r="C3930" s="192" t="s">
        <v>78</v>
      </c>
      <c r="D3930" s="192" t="s">
        <v>31</v>
      </c>
      <c r="E3930" s="192" t="s">
        <v>82</v>
      </c>
      <c r="F3930" s="194">
        <v>353.7824033921172</v>
      </c>
      <c r="G3930">
        <v>2</v>
      </c>
      <c r="H3930">
        <v>2</v>
      </c>
      <c r="I3930" s="167">
        <v>390.53923275275872</v>
      </c>
      <c r="J3930" s="22">
        <v>1.1038967145008109</v>
      </c>
      <c r="K3930" s="22" t="s">
        <v>457</v>
      </c>
      <c r="L3930" s="22" t="s">
        <v>58</v>
      </c>
      <c r="M3930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30" s="24" t="str">
        <f>IFERROR(IF(Table1[[#This Row],[Medicare Rate in CR]]&gt;0,"Y","N"),"N")</f>
        <v>Y</v>
      </c>
      <c r="O3930" s="166">
        <f>Table1[[#This Row],[Medicare Rate in CR]]*Table1[[#This Row],[SumOfUnits]]*Table1[[#This Row],[Actuarial Factor 06/20/2023]]</f>
        <v>486.59767175195748</v>
      </c>
      <c r="P39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486.59767175195748</v>
      </c>
      <c r="Q3930" s="166">
        <f>Table1[[#This Row],[Trended Medicare Pricing for all RHCs]]-Table1[[#This Row],[SumOfSFY24 Estimated Payment 5/04/23]]</f>
        <v>96.058438999198756</v>
      </c>
      <c r="R3930" s="24">
        <f>Table1[[#This Row],[SumOfUnits]]*Table1[[#This Row],[Actuarial Factor 06/20/2023]]</f>
        <v>2.2077934290016219</v>
      </c>
      <c r="S3930" s="23"/>
    </row>
    <row r="3931" spans="1:19" x14ac:dyDescent="0.25">
      <c r="A3931" s="192" t="s">
        <v>455</v>
      </c>
      <c r="B3931" s="193" t="s">
        <v>456</v>
      </c>
      <c r="C3931" s="192" t="s">
        <v>78</v>
      </c>
      <c r="D3931" s="192" t="s">
        <v>31</v>
      </c>
      <c r="E3931" s="192" t="s">
        <v>68</v>
      </c>
      <c r="F3931" s="194">
        <v>530.6736050881758</v>
      </c>
      <c r="G3931">
        <v>3</v>
      </c>
      <c r="H3931">
        <v>3</v>
      </c>
      <c r="I3931" s="167">
        <v>505.0294114101585</v>
      </c>
      <c r="J3931" s="22">
        <v>0.95167614625612229</v>
      </c>
      <c r="K3931" s="22" t="s">
        <v>457</v>
      </c>
      <c r="L3931" s="22" t="s">
        <v>58</v>
      </c>
      <c r="M3931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31" s="24" t="str">
        <f>IFERROR(IF(Table1[[#This Row],[Medicare Rate in CR]]&gt;0,"Y","N"),"N")</f>
        <v>Y</v>
      </c>
      <c r="O3931" s="166">
        <f>Table1[[#This Row],[Medicare Rate in CR]]*Table1[[#This Row],[SumOfUnits]]*Table1[[#This Row],[Actuarial Factor 06/20/2023]]</f>
        <v>629.24826790454813</v>
      </c>
      <c r="P39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629.24826790454813</v>
      </c>
      <c r="Q3931" s="166">
        <f>Table1[[#This Row],[Trended Medicare Pricing for all RHCs]]-Table1[[#This Row],[SumOfSFY24 Estimated Payment 5/04/23]]</f>
        <v>124.21885649438963</v>
      </c>
      <c r="R3931" s="24">
        <f>Table1[[#This Row],[SumOfUnits]]*Table1[[#This Row],[Actuarial Factor 06/20/2023]]</f>
        <v>2.8550284387683669</v>
      </c>
      <c r="S3931" s="23"/>
    </row>
    <row r="3932" spans="1:19" x14ac:dyDescent="0.25">
      <c r="A3932" s="192" t="s">
        <v>455</v>
      </c>
      <c r="B3932" s="193" t="s">
        <v>456</v>
      </c>
      <c r="C3932" s="192" t="s">
        <v>78</v>
      </c>
      <c r="D3932" s="192" t="s">
        <v>31</v>
      </c>
      <c r="E3932" s="192" t="s">
        <v>69</v>
      </c>
      <c r="F3932" s="194">
        <v>16981.555362821622</v>
      </c>
      <c r="G3932">
        <v>96</v>
      </c>
      <c r="H3932">
        <v>96</v>
      </c>
      <c r="I3932" s="167">
        <v>18178.656554107954</v>
      </c>
      <c r="J3932" s="22">
        <v>1.0704942018389665</v>
      </c>
      <c r="K3932" s="22" t="s">
        <v>457</v>
      </c>
      <c r="L3932" s="22" t="s">
        <v>58</v>
      </c>
      <c r="M3932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32" s="24" t="str">
        <f>IFERROR(IF(Table1[[#This Row],[Medicare Rate in CR]]&gt;0,"Y","N"),"N")</f>
        <v>Y</v>
      </c>
      <c r="O3932" s="166">
        <f>Table1[[#This Row],[Medicare Rate in CR]]*Table1[[#This Row],[SumOfUnits]]*Table1[[#This Row],[Actuarial Factor 06/20/2023]]</f>
        <v>22649.944520189591</v>
      </c>
      <c r="P39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22649.944520189591</v>
      </c>
      <c r="Q3932" s="166">
        <f>Table1[[#This Row],[Trended Medicare Pricing for all RHCs]]-Table1[[#This Row],[SumOfSFY24 Estimated Payment 5/04/23]]</f>
        <v>4471.2879660816361</v>
      </c>
      <c r="R3932" s="24">
        <f>Table1[[#This Row],[SumOfUnits]]*Table1[[#This Row],[Actuarial Factor 06/20/2023]]</f>
        <v>102.76744337654078</v>
      </c>
      <c r="S3932" s="23"/>
    </row>
    <row r="3933" spans="1:19" x14ac:dyDescent="0.25">
      <c r="A3933" s="192" t="s">
        <v>455</v>
      </c>
      <c r="B3933" s="193" t="s">
        <v>456</v>
      </c>
      <c r="C3933" s="192" t="s">
        <v>55</v>
      </c>
      <c r="D3933" s="192" t="s">
        <v>30</v>
      </c>
      <c r="E3933" s="192" t="s">
        <v>56</v>
      </c>
      <c r="F3933" s="194">
        <v>176.8912016960586</v>
      </c>
      <c r="G3933">
        <v>1</v>
      </c>
      <c r="H3933">
        <v>1</v>
      </c>
      <c r="I3933" s="167">
        <v>189.70139181718611</v>
      </c>
      <c r="J3933" s="22">
        <v>1.0724184696485837</v>
      </c>
      <c r="K3933" s="22" t="s">
        <v>457</v>
      </c>
      <c r="L3933" s="22" t="s">
        <v>58</v>
      </c>
      <c r="M3933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33" s="24" t="str">
        <f>IFERROR(IF(Table1[[#This Row],[Medicare Rate in CR]]&gt;0,"Y","N"),"N")</f>
        <v>Y</v>
      </c>
      <c r="O3933" s="166">
        <f>Table1[[#This Row],[Medicare Rate in CR]]*Table1[[#This Row],[SumOfUnits]]*Table1[[#This Row],[Actuarial Factor 06/20/2023]]</f>
        <v>236.36103071054785</v>
      </c>
      <c r="P39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236.36103071054785</v>
      </c>
      <c r="Q3933" s="166">
        <f>Table1[[#This Row],[Trended Medicare Pricing for all RHCs]]-Table1[[#This Row],[SumOfSFY24 Estimated Payment 5/04/23]]</f>
        <v>46.659638893361745</v>
      </c>
      <c r="R3933" s="24">
        <f>Table1[[#This Row],[SumOfUnits]]*Table1[[#This Row],[Actuarial Factor 06/20/2023]]</f>
        <v>1.0724184696485837</v>
      </c>
      <c r="S3933" s="23"/>
    </row>
    <row r="3934" spans="1:19" x14ac:dyDescent="0.25">
      <c r="A3934" s="192" t="s">
        <v>455</v>
      </c>
      <c r="B3934" s="193" t="s">
        <v>456</v>
      </c>
      <c r="C3934" s="192" t="s">
        <v>55</v>
      </c>
      <c r="D3934" s="192" t="s">
        <v>30</v>
      </c>
      <c r="E3934" s="192" t="s">
        <v>59</v>
      </c>
      <c r="F3934" s="194">
        <v>884.45600848029301</v>
      </c>
      <c r="G3934">
        <v>5</v>
      </c>
      <c r="H3934">
        <v>5</v>
      </c>
      <c r="I3934" s="167">
        <v>904.55095814927506</v>
      </c>
      <c r="J3934" s="22">
        <v>1.0227201234163246</v>
      </c>
      <c r="K3934" s="22" t="s">
        <v>457</v>
      </c>
      <c r="L3934" s="22" t="s">
        <v>58</v>
      </c>
      <c r="M3934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34" s="24" t="str">
        <f>IFERROR(IF(Table1[[#This Row],[Medicare Rate in CR]]&gt;0,"Y","N"),"N")</f>
        <v>Y</v>
      </c>
      <c r="O3934" s="166">
        <f>Table1[[#This Row],[Medicare Rate in CR]]*Table1[[#This Row],[SumOfUnits]]*Table1[[#This Row],[Actuarial Factor 06/20/2023]]</f>
        <v>1127.0375760047896</v>
      </c>
      <c r="P39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1127.0375760047896</v>
      </c>
      <c r="Q3934" s="166">
        <f>Table1[[#This Row],[Trended Medicare Pricing for all RHCs]]-Table1[[#This Row],[SumOfSFY24 Estimated Payment 5/04/23]]</f>
        <v>222.48661785551451</v>
      </c>
      <c r="R3934" s="24">
        <f>Table1[[#This Row],[SumOfUnits]]*Table1[[#This Row],[Actuarial Factor 06/20/2023]]</f>
        <v>5.1136006170816231</v>
      </c>
      <c r="S3934" s="23"/>
    </row>
    <row r="3935" spans="1:19" x14ac:dyDescent="0.25">
      <c r="A3935" s="192" t="s">
        <v>455</v>
      </c>
      <c r="B3935" s="193" t="s">
        <v>456</v>
      </c>
      <c r="C3935" s="192" t="s">
        <v>55</v>
      </c>
      <c r="D3935" s="192" t="s">
        <v>30</v>
      </c>
      <c r="E3935" s="192" t="s">
        <v>60</v>
      </c>
      <c r="F3935" s="194">
        <v>707.56480678423441</v>
      </c>
      <c r="G3935">
        <v>4</v>
      </c>
      <c r="H3935">
        <v>4</v>
      </c>
      <c r="I3935" s="167">
        <v>642.92608556641369</v>
      </c>
      <c r="J3935" s="22">
        <v>0.90864621784738975</v>
      </c>
      <c r="K3935" s="22" t="s">
        <v>457</v>
      </c>
      <c r="L3935" s="22" t="s">
        <v>58</v>
      </c>
      <c r="M3935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35" s="24" t="str">
        <f>IFERROR(IF(Table1[[#This Row],[Medicare Rate in CR]]&gt;0,"Y","N"),"N")</f>
        <v>Y</v>
      </c>
      <c r="O3935" s="166">
        <f>Table1[[#This Row],[Medicare Rate in CR]]*Table1[[#This Row],[SumOfUnits]]*Table1[[#This Row],[Actuarial Factor 06/20/2023]]</f>
        <v>801.06250565425887</v>
      </c>
      <c r="P39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801.06250565425887</v>
      </c>
      <c r="Q3935" s="166">
        <f>Table1[[#This Row],[Trended Medicare Pricing for all RHCs]]-Table1[[#This Row],[SumOfSFY24 Estimated Payment 5/04/23]]</f>
        <v>158.13642008784518</v>
      </c>
      <c r="R3935" s="24">
        <f>Table1[[#This Row],[SumOfUnits]]*Table1[[#This Row],[Actuarial Factor 06/20/2023]]</f>
        <v>3.634584871389559</v>
      </c>
      <c r="S3935" s="23"/>
    </row>
    <row r="3936" spans="1:19" x14ac:dyDescent="0.25">
      <c r="A3936" s="192" t="s">
        <v>455</v>
      </c>
      <c r="B3936" s="193" t="s">
        <v>456</v>
      </c>
      <c r="C3936" s="192" t="s">
        <v>55</v>
      </c>
      <c r="D3936" s="192" t="s">
        <v>30</v>
      </c>
      <c r="E3936" s="192" t="s">
        <v>61</v>
      </c>
      <c r="F3936" s="194">
        <v>176.8912016960586</v>
      </c>
      <c r="G3936">
        <v>1</v>
      </c>
      <c r="H3936">
        <v>1</v>
      </c>
      <c r="I3936" s="167">
        <v>160.73152139160342</v>
      </c>
      <c r="J3936" s="22">
        <v>0.90864621784738975</v>
      </c>
      <c r="K3936" s="22" t="s">
        <v>457</v>
      </c>
      <c r="L3936" s="22" t="s">
        <v>58</v>
      </c>
      <c r="M3936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36" s="24" t="str">
        <f>IFERROR(IF(Table1[[#This Row],[Medicare Rate in CR]]&gt;0,"Y","N"),"N")</f>
        <v>Y</v>
      </c>
      <c r="O3936" s="166">
        <f>Table1[[#This Row],[Medicare Rate in CR]]*Table1[[#This Row],[SumOfUnits]]*Table1[[#This Row],[Actuarial Factor 06/20/2023]]</f>
        <v>200.26562641356472</v>
      </c>
      <c r="P39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200.26562641356472</v>
      </c>
      <c r="Q3936" s="166">
        <f>Table1[[#This Row],[Trended Medicare Pricing for all RHCs]]-Table1[[#This Row],[SumOfSFY24 Estimated Payment 5/04/23]]</f>
        <v>39.534105021961295</v>
      </c>
      <c r="R3936" s="24">
        <f>Table1[[#This Row],[SumOfUnits]]*Table1[[#This Row],[Actuarial Factor 06/20/2023]]</f>
        <v>0.90864621784738975</v>
      </c>
      <c r="S3936" s="23"/>
    </row>
    <row r="3937" spans="1:19" x14ac:dyDescent="0.25">
      <c r="A3937" s="192" t="s">
        <v>455</v>
      </c>
      <c r="B3937" s="193" t="s">
        <v>456</v>
      </c>
      <c r="C3937" s="192" t="s">
        <v>55</v>
      </c>
      <c r="D3937" s="192" t="s">
        <v>30</v>
      </c>
      <c r="E3937" s="192" t="s">
        <v>62</v>
      </c>
      <c r="F3937" s="194">
        <v>3714.7152356172292</v>
      </c>
      <c r="G3937">
        <v>21</v>
      </c>
      <c r="H3937">
        <v>21</v>
      </c>
      <c r="I3937" s="167">
        <v>3895.6660232904751</v>
      </c>
      <c r="J3937" s="22">
        <v>1.0487118866981413</v>
      </c>
      <c r="K3937" s="22" t="s">
        <v>457</v>
      </c>
      <c r="L3937" s="22" t="s">
        <v>58</v>
      </c>
      <c r="M3937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37" s="24" t="str">
        <f>IFERROR(IF(Table1[[#This Row],[Medicare Rate in CR]]&gt;0,"Y","N"),"N")</f>
        <v>Y</v>
      </c>
      <c r="O3937" s="166">
        <f>Table1[[#This Row],[Medicare Rate in CR]]*Table1[[#This Row],[SumOfUnits]]*Table1[[#This Row],[Actuarial Factor 06/20/2023]]</f>
        <v>4853.8580963936774</v>
      </c>
      <c r="P39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4853.8580963936774</v>
      </c>
      <c r="Q3937" s="166">
        <f>Table1[[#This Row],[Trended Medicare Pricing for all RHCs]]-Table1[[#This Row],[SumOfSFY24 Estimated Payment 5/04/23]]</f>
        <v>958.19207310320235</v>
      </c>
      <c r="R3937" s="24">
        <f>Table1[[#This Row],[SumOfUnits]]*Table1[[#This Row],[Actuarial Factor 06/20/2023]]</f>
        <v>22.022949620660967</v>
      </c>
      <c r="S3937" s="23"/>
    </row>
    <row r="3938" spans="1:19" x14ac:dyDescent="0.25">
      <c r="A3938" s="192" t="s">
        <v>455</v>
      </c>
      <c r="B3938" s="193" t="s">
        <v>456</v>
      </c>
      <c r="C3938" s="192" t="s">
        <v>55</v>
      </c>
      <c r="D3938" s="192" t="s">
        <v>30</v>
      </c>
      <c r="E3938" s="192" t="s">
        <v>77</v>
      </c>
      <c r="F3938" s="194">
        <v>176.8912016960586</v>
      </c>
      <c r="G3938">
        <v>1</v>
      </c>
      <c r="H3938">
        <v>1</v>
      </c>
      <c r="I3938" s="167">
        <v>224.06663136123245</v>
      </c>
      <c r="J3938" s="22">
        <v>1.2666917812352958</v>
      </c>
      <c r="K3938" s="22" t="s">
        <v>457</v>
      </c>
      <c r="L3938" s="22" t="s">
        <v>58</v>
      </c>
      <c r="M3938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38" s="24" t="str">
        <f>IFERROR(IF(Table1[[#This Row],[Medicare Rate in CR]]&gt;0,"Y","N"),"N")</f>
        <v>Y</v>
      </c>
      <c r="O3938" s="166">
        <f>Table1[[#This Row],[Medicare Rate in CR]]*Table1[[#This Row],[SumOfUnits]]*Table1[[#This Row],[Actuarial Factor 06/20/2023]]</f>
        <v>279.17886858425919</v>
      </c>
      <c r="P39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279.17886858425919</v>
      </c>
      <c r="Q3938" s="166">
        <f>Table1[[#This Row],[Trended Medicare Pricing for all RHCs]]-Table1[[#This Row],[SumOfSFY24 Estimated Payment 5/04/23]]</f>
        <v>55.112237223026739</v>
      </c>
      <c r="R3938" s="24">
        <f>Table1[[#This Row],[SumOfUnits]]*Table1[[#This Row],[Actuarial Factor 06/20/2023]]</f>
        <v>1.2666917812352958</v>
      </c>
      <c r="S3938" s="23"/>
    </row>
    <row r="3939" spans="1:19" x14ac:dyDescent="0.25">
      <c r="A3939" s="192" t="s">
        <v>455</v>
      </c>
      <c r="B3939" s="193" t="s">
        <v>456</v>
      </c>
      <c r="C3939" s="192" t="s">
        <v>55</v>
      </c>
      <c r="D3939" s="192" t="s">
        <v>32</v>
      </c>
      <c r="E3939" s="192" t="s">
        <v>65</v>
      </c>
      <c r="F3939" s="194">
        <v>353.7824033921172</v>
      </c>
      <c r="G3939">
        <v>2</v>
      </c>
      <c r="H3939">
        <v>2</v>
      </c>
      <c r="I3939" s="167">
        <v>439.20833391876187</v>
      </c>
      <c r="J3939" s="22">
        <v>1.241464611319185</v>
      </c>
      <c r="K3939" s="22" t="s">
        <v>457</v>
      </c>
      <c r="L3939" s="22" t="s">
        <v>58</v>
      </c>
      <c r="M3939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39" s="24" t="str">
        <f>IFERROR(IF(Table1[[#This Row],[Medicare Rate in CR]]&gt;0,"Y","N"),"N")</f>
        <v>Y</v>
      </c>
      <c r="O3939" s="166">
        <f>Table1[[#This Row],[Medicare Rate in CR]]*Table1[[#This Row],[SumOfUnits]]*Table1[[#This Row],[Actuarial Factor 06/20/2023]]</f>
        <v>547.23760066949671</v>
      </c>
      <c r="P39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547.23760066949671</v>
      </c>
      <c r="Q3939" s="166">
        <f>Table1[[#This Row],[Trended Medicare Pricing for all RHCs]]-Table1[[#This Row],[SumOfSFY24 Estimated Payment 5/04/23]]</f>
        <v>108.02926675073485</v>
      </c>
      <c r="R3939" s="24">
        <f>Table1[[#This Row],[SumOfUnits]]*Table1[[#This Row],[Actuarial Factor 06/20/2023]]</f>
        <v>2.4829292226383699</v>
      </c>
      <c r="S3939" s="23"/>
    </row>
    <row r="3940" spans="1:19" x14ac:dyDescent="0.25">
      <c r="A3940" s="192" t="s">
        <v>455</v>
      </c>
      <c r="B3940" s="193" t="s">
        <v>456</v>
      </c>
      <c r="C3940" s="192" t="s">
        <v>55</v>
      </c>
      <c r="D3940" s="192" t="s">
        <v>31</v>
      </c>
      <c r="E3940" s="192" t="s">
        <v>69</v>
      </c>
      <c r="F3940" s="194">
        <v>176.8912016960586</v>
      </c>
      <c r="G3940">
        <v>1</v>
      </c>
      <c r="H3940">
        <v>1</v>
      </c>
      <c r="I3940" s="167">
        <v>185.28431442100035</v>
      </c>
      <c r="J3940" s="22">
        <v>1.0474478812087167</v>
      </c>
      <c r="K3940" s="22" t="s">
        <v>457</v>
      </c>
      <c r="L3940" s="22" t="s">
        <v>58</v>
      </c>
      <c r="M3940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40" s="24" t="str">
        <f>IFERROR(IF(Table1[[#This Row],[Medicare Rate in CR]]&gt;0,"Y","N"),"N")</f>
        <v>Y</v>
      </c>
      <c r="O3940" s="166">
        <f>Table1[[#This Row],[Medicare Rate in CR]]*Table1[[#This Row],[SumOfUnits]]*Table1[[#This Row],[Actuarial Factor 06/20/2023]]</f>
        <v>230.85751301840116</v>
      </c>
      <c r="P39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230.85751301840116</v>
      </c>
      <c r="Q3940" s="166">
        <f>Table1[[#This Row],[Trended Medicare Pricing for all RHCs]]-Table1[[#This Row],[SumOfSFY24 Estimated Payment 5/04/23]]</f>
        <v>45.573198597400818</v>
      </c>
      <c r="R3940" s="24">
        <f>Table1[[#This Row],[SumOfUnits]]*Table1[[#This Row],[Actuarial Factor 06/20/2023]]</f>
        <v>1.0474478812087167</v>
      </c>
      <c r="S3940" s="23"/>
    </row>
    <row r="3941" spans="1:19" x14ac:dyDescent="0.25">
      <c r="A3941" s="192" t="s">
        <v>455</v>
      </c>
      <c r="B3941" s="193" t="s">
        <v>456</v>
      </c>
      <c r="C3941" s="192" t="s">
        <v>83</v>
      </c>
      <c r="D3941" s="192" t="s">
        <v>30</v>
      </c>
      <c r="E3941" s="192" t="s">
        <v>59</v>
      </c>
      <c r="F3941" s="194">
        <v>530.6736050881758</v>
      </c>
      <c r="G3941">
        <v>3</v>
      </c>
      <c r="H3941">
        <v>3</v>
      </c>
      <c r="I3941" s="167">
        <v>484.93898050570289</v>
      </c>
      <c r="J3941" s="22">
        <v>0.91381778904403255</v>
      </c>
      <c r="K3941" s="22" t="s">
        <v>457</v>
      </c>
      <c r="L3941" s="22" t="s">
        <v>58</v>
      </c>
      <c r="M3941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41" s="24" t="str">
        <f>IFERROR(IF(Table1[[#This Row],[Medicare Rate in CR]]&gt;0,"Y","N"),"N")</f>
        <v>Y</v>
      </c>
      <c r="O3941" s="166">
        <f>Table1[[#This Row],[Medicare Rate in CR]]*Table1[[#This Row],[SumOfUnits]]*Table1[[#This Row],[Actuarial Factor 06/20/2023]]</f>
        <v>604.21632211591441</v>
      </c>
      <c r="P39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604.21632211591441</v>
      </c>
      <c r="Q3941" s="166">
        <f>Table1[[#This Row],[Trended Medicare Pricing for all RHCs]]-Table1[[#This Row],[SumOfSFY24 Estimated Payment 5/04/23]]</f>
        <v>119.27734161021152</v>
      </c>
      <c r="R3941" s="24">
        <f>Table1[[#This Row],[SumOfUnits]]*Table1[[#This Row],[Actuarial Factor 06/20/2023]]</f>
        <v>2.7414533671320975</v>
      </c>
      <c r="S3941" s="23"/>
    </row>
    <row r="3942" spans="1:19" x14ac:dyDescent="0.25">
      <c r="A3942" s="192" t="s">
        <v>455</v>
      </c>
      <c r="B3942" s="193" t="s">
        <v>456</v>
      </c>
      <c r="C3942" s="192" t="s">
        <v>83</v>
      </c>
      <c r="D3942" s="192" t="s">
        <v>30</v>
      </c>
      <c r="E3942" s="192" t="s">
        <v>64</v>
      </c>
      <c r="F3942" s="194">
        <v>176.8912016960586</v>
      </c>
      <c r="G3942">
        <v>1</v>
      </c>
      <c r="H3942">
        <v>1</v>
      </c>
      <c r="I3942" s="167">
        <v>171.07837550428624</v>
      </c>
      <c r="J3942" s="22">
        <v>0.96713897505337676</v>
      </c>
      <c r="K3942" s="22" t="s">
        <v>457</v>
      </c>
      <c r="L3942" s="22" t="s">
        <v>58</v>
      </c>
      <c r="M3942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42" s="24" t="str">
        <f>IFERROR(IF(Table1[[#This Row],[Medicare Rate in CR]]&gt;0,"Y","N"),"N")</f>
        <v>Y</v>
      </c>
      <c r="O3942" s="166">
        <f>Table1[[#This Row],[Medicare Rate in CR]]*Table1[[#This Row],[SumOfUnits]]*Table1[[#This Row],[Actuarial Factor 06/20/2023]]</f>
        <v>213.15743010176425</v>
      </c>
      <c r="P39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213.15743010176425</v>
      </c>
      <c r="Q3942" s="166">
        <f>Table1[[#This Row],[Trended Medicare Pricing for all RHCs]]-Table1[[#This Row],[SumOfSFY24 Estimated Payment 5/04/23]]</f>
        <v>42.079054597478006</v>
      </c>
      <c r="R3942" s="24">
        <f>Table1[[#This Row],[SumOfUnits]]*Table1[[#This Row],[Actuarial Factor 06/20/2023]]</f>
        <v>0.96713897505337676</v>
      </c>
      <c r="S3942" s="23"/>
    </row>
    <row r="3943" spans="1:19" x14ac:dyDescent="0.25">
      <c r="A3943" s="192" t="s">
        <v>455</v>
      </c>
      <c r="B3943" s="193" t="s">
        <v>456</v>
      </c>
      <c r="C3943" s="192" t="s">
        <v>83</v>
      </c>
      <c r="D3943" s="192" t="s">
        <v>30</v>
      </c>
      <c r="E3943" s="192" t="s">
        <v>77</v>
      </c>
      <c r="F3943" s="194">
        <v>353.7824033921172</v>
      </c>
      <c r="G3943">
        <v>2</v>
      </c>
      <c r="H3943">
        <v>2</v>
      </c>
      <c r="I3943" s="167">
        <v>386.97339123630906</v>
      </c>
      <c r="J3943" s="22">
        <v>1.0938175203909291</v>
      </c>
      <c r="K3943" s="22" t="s">
        <v>457</v>
      </c>
      <c r="L3943" s="22" t="s">
        <v>58</v>
      </c>
      <c r="M3943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43" s="24" t="str">
        <f>IFERROR(IF(Table1[[#This Row],[Medicare Rate in CR]]&gt;0,"Y","N"),"N")</f>
        <v>Y</v>
      </c>
      <c r="O3943" s="166">
        <f>Table1[[#This Row],[Medicare Rate in CR]]*Table1[[#This Row],[SumOfUnits]]*Table1[[#This Row],[Actuarial Factor 06/20/2023]]</f>
        <v>482.15476298832152</v>
      </c>
      <c r="P39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482.15476298832152</v>
      </c>
      <c r="Q3943" s="166">
        <f>Table1[[#This Row],[Trended Medicare Pricing for all RHCs]]-Table1[[#This Row],[SumOfSFY24 Estimated Payment 5/04/23]]</f>
        <v>95.181371752012467</v>
      </c>
      <c r="R3943" s="24">
        <f>Table1[[#This Row],[SumOfUnits]]*Table1[[#This Row],[Actuarial Factor 06/20/2023]]</f>
        <v>2.1876350407818581</v>
      </c>
      <c r="S3943" s="23"/>
    </row>
    <row r="3944" spans="1:19" x14ac:dyDescent="0.25">
      <c r="A3944" s="192" t="s">
        <v>455</v>
      </c>
      <c r="B3944" s="193" t="s">
        <v>456</v>
      </c>
      <c r="C3944" s="192" t="s">
        <v>83</v>
      </c>
      <c r="D3944" s="192" t="s">
        <v>31</v>
      </c>
      <c r="E3944" s="192" t="s">
        <v>69</v>
      </c>
      <c r="F3944" s="194">
        <v>176.8912016960586</v>
      </c>
      <c r="G3944">
        <v>1</v>
      </c>
      <c r="H3944">
        <v>1</v>
      </c>
      <c r="I3944" s="167">
        <v>204.80398659082147</v>
      </c>
      <c r="J3944" s="22">
        <v>1.1577963438946144</v>
      </c>
      <c r="K3944" s="22" t="s">
        <v>457</v>
      </c>
      <c r="L3944" s="22" t="s">
        <v>58</v>
      </c>
      <c r="M3944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44" s="24" t="str">
        <f>IFERROR(IF(Table1[[#This Row],[Medicare Rate in CR]]&gt;0,"Y","N"),"N")</f>
        <v>Y</v>
      </c>
      <c r="O3944" s="166">
        <f>Table1[[#This Row],[Medicare Rate in CR]]*Table1[[#This Row],[SumOfUnits]]*Table1[[#This Row],[Actuarial Factor 06/20/2023]]</f>
        <v>255.17831419437303</v>
      </c>
      <c r="P39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255.17831419437303</v>
      </c>
      <c r="Q3944" s="166">
        <f>Table1[[#This Row],[Trended Medicare Pricing for all RHCs]]-Table1[[#This Row],[SumOfSFY24 Estimated Payment 5/04/23]]</f>
        <v>50.374327603551563</v>
      </c>
      <c r="R3944" s="24">
        <f>Table1[[#This Row],[SumOfUnits]]*Table1[[#This Row],[Actuarial Factor 06/20/2023]]</f>
        <v>1.1577963438946144</v>
      </c>
      <c r="S3944" s="23"/>
    </row>
    <row r="3945" spans="1:19" x14ac:dyDescent="0.25">
      <c r="A3945" s="192" t="s">
        <v>455</v>
      </c>
      <c r="B3945" s="193" t="s">
        <v>456</v>
      </c>
      <c r="C3945" s="192" t="s">
        <v>85</v>
      </c>
      <c r="D3945" s="192" t="s">
        <v>30</v>
      </c>
      <c r="E3945" s="192" t="s">
        <v>59</v>
      </c>
      <c r="F3945" s="194">
        <v>2476.4768237448197</v>
      </c>
      <c r="G3945">
        <v>14</v>
      </c>
      <c r="H3945">
        <v>14</v>
      </c>
      <c r="I3945" s="167">
        <v>2221.4210969296691</v>
      </c>
      <c r="J3945" s="22">
        <v>0.89700863566755829</v>
      </c>
      <c r="K3945" s="22" t="s">
        <v>457</v>
      </c>
      <c r="L3945" s="22" t="s">
        <v>58</v>
      </c>
      <c r="M3945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45" s="24" t="str">
        <f>IFERROR(IF(Table1[[#This Row],[Medicare Rate in CR]]&gt;0,"Y","N"),"N")</f>
        <v>Y</v>
      </c>
      <c r="O3945" s="166">
        <f>Table1[[#This Row],[Medicare Rate in CR]]*Table1[[#This Row],[SumOfUnits]]*Table1[[#This Row],[Actuarial Factor 06/20/2023]]</f>
        <v>2767.8098462158177</v>
      </c>
      <c r="P39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2767.8098462158177</v>
      </c>
      <c r="Q3945" s="166">
        <f>Table1[[#This Row],[Trended Medicare Pricing for all RHCs]]-Table1[[#This Row],[SumOfSFY24 Estimated Payment 5/04/23]]</f>
        <v>546.3887492861486</v>
      </c>
      <c r="R3945" s="24">
        <f>Table1[[#This Row],[SumOfUnits]]*Table1[[#This Row],[Actuarial Factor 06/20/2023]]</f>
        <v>12.558120899345816</v>
      </c>
      <c r="S3945" s="23"/>
    </row>
    <row r="3946" spans="1:19" x14ac:dyDescent="0.25">
      <c r="A3946" s="192" t="s">
        <v>455</v>
      </c>
      <c r="B3946" s="193" t="s">
        <v>456</v>
      </c>
      <c r="C3946" s="192" t="s">
        <v>85</v>
      </c>
      <c r="D3946" s="192" t="s">
        <v>30</v>
      </c>
      <c r="E3946" s="192" t="s">
        <v>60</v>
      </c>
      <c r="F3946" s="194">
        <v>1238.2384118724103</v>
      </c>
      <c r="G3946">
        <v>7</v>
      </c>
      <c r="H3946">
        <v>7</v>
      </c>
      <c r="I3946" s="167">
        <v>1024.6172352478452</v>
      </c>
      <c r="J3946" s="22">
        <v>0.82747976918149668</v>
      </c>
      <c r="K3946" s="22" t="s">
        <v>457</v>
      </c>
      <c r="L3946" s="22" t="s">
        <v>58</v>
      </c>
      <c r="M3946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46" s="24" t="str">
        <f>IFERROR(IF(Table1[[#This Row],[Medicare Rate in CR]]&gt;0,"Y","N"),"N")</f>
        <v>Y</v>
      </c>
      <c r="O3946" s="166">
        <f>Table1[[#This Row],[Medicare Rate in CR]]*Table1[[#This Row],[SumOfUnits]]*Table1[[#This Row],[Actuarial Factor 06/20/2023]]</f>
        <v>1276.6357878932131</v>
      </c>
      <c r="P39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1276.6357878932131</v>
      </c>
      <c r="Q3946" s="166">
        <f>Table1[[#This Row],[Trended Medicare Pricing for all RHCs]]-Table1[[#This Row],[SumOfSFY24 Estimated Payment 5/04/23]]</f>
        <v>252.01855264536789</v>
      </c>
      <c r="R3946" s="24">
        <f>Table1[[#This Row],[SumOfUnits]]*Table1[[#This Row],[Actuarial Factor 06/20/2023]]</f>
        <v>5.7923583842704769</v>
      </c>
      <c r="S3946" s="23"/>
    </row>
    <row r="3947" spans="1:19" x14ac:dyDescent="0.25">
      <c r="A3947" s="192" t="s">
        <v>455</v>
      </c>
      <c r="B3947" s="193" t="s">
        <v>456</v>
      </c>
      <c r="C3947" s="192" t="s">
        <v>85</v>
      </c>
      <c r="D3947" s="192" t="s">
        <v>30</v>
      </c>
      <c r="E3947" s="192" t="s">
        <v>62</v>
      </c>
      <c r="F3947" s="194">
        <v>1625.7492531560181</v>
      </c>
      <c r="G3947">
        <v>10</v>
      </c>
      <c r="H3947">
        <v>10</v>
      </c>
      <c r="I3947" s="167">
        <v>1483.7767866479408</v>
      </c>
      <c r="J3947" s="22">
        <v>0.91267259312438831</v>
      </c>
      <c r="K3947" s="22" t="s">
        <v>457</v>
      </c>
      <c r="L3947" s="22" t="s">
        <v>58</v>
      </c>
      <c r="M3947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47" s="24" t="str">
        <f>IFERROR(IF(Table1[[#This Row],[Medicare Rate in CR]]&gt;0,"Y","N"),"N")</f>
        <v>Y</v>
      </c>
      <c r="O3947" s="166">
        <f>Table1[[#This Row],[Medicare Rate in CR]]*Table1[[#This Row],[SumOfUnits]]*Table1[[#This Row],[Actuarial Factor 06/20/2023]]</f>
        <v>2011.5303952461518</v>
      </c>
      <c r="P39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2011.5303952461518</v>
      </c>
      <c r="Q3947" s="166">
        <f>Table1[[#This Row],[Trended Medicare Pricing for all RHCs]]-Table1[[#This Row],[SumOfSFY24 Estimated Payment 5/04/23]]</f>
        <v>527.75360859821103</v>
      </c>
      <c r="R3947" s="24">
        <f>Table1[[#This Row],[SumOfUnits]]*Table1[[#This Row],[Actuarial Factor 06/20/2023]]</f>
        <v>9.1267259312438824</v>
      </c>
      <c r="S3947" s="23"/>
    </row>
    <row r="3948" spans="1:19" x14ac:dyDescent="0.25">
      <c r="A3948" s="192" t="s">
        <v>455</v>
      </c>
      <c r="B3948" s="193" t="s">
        <v>456</v>
      </c>
      <c r="C3948" s="192" t="s">
        <v>85</v>
      </c>
      <c r="D3948" s="192" t="s">
        <v>30</v>
      </c>
      <c r="E3948" s="192" t="s">
        <v>63</v>
      </c>
      <c r="F3948" s="194">
        <v>884.45600848029301</v>
      </c>
      <c r="G3948">
        <v>5</v>
      </c>
      <c r="H3948">
        <v>5</v>
      </c>
      <c r="I3948" s="167">
        <v>796.48379806488526</v>
      </c>
      <c r="J3948" s="22">
        <v>0.90053523344076203</v>
      </c>
      <c r="K3948" s="22" t="s">
        <v>457</v>
      </c>
      <c r="L3948" s="22" t="s">
        <v>58</v>
      </c>
      <c r="M3948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48" s="24" t="str">
        <f>IFERROR(IF(Table1[[#This Row],[Medicare Rate in CR]]&gt;0,"Y","N"),"N")</f>
        <v>Y</v>
      </c>
      <c r="O3948" s="166">
        <f>Table1[[#This Row],[Medicare Rate in CR]]*Table1[[#This Row],[SumOfUnits]]*Table1[[#This Row],[Actuarial Factor 06/20/2023]]</f>
        <v>992.38982725171979</v>
      </c>
      <c r="P39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992.38982725171979</v>
      </c>
      <c r="Q3948" s="166">
        <f>Table1[[#This Row],[Trended Medicare Pricing for all RHCs]]-Table1[[#This Row],[SumOfSFY24 Estimated Payment 5/04/23]]</f>
        <v>195.90602918683453</v>
      </c>
      <c r="R3948" s="24">
        <f>Table1[[#This Row],[SumOfUnits]]*Table1[[#This Row],[Actuarial Factor 06/20/2023]]</f>
        <v>4.50267616720381</v>
      </c>
      <c r="S3948" s="23"/>
    </row>
    <row r="3949" spans="1:19" x14ac:dyDescent="0.25">
      <c r="A3949" s="192" t="s">
        <v>455</v>
      </c>
      <c r="B3949" s="193" t="s">
        <v>456</v>
      </c>
      <c r="C3949" s="192" t="s">
        <v>85</v>
      </c>
      <c r="D3949" s="192" t="s">
        <v>30</v>
      </c>
      <c r="E3949" s="192" t="s">
        <v>77</v>
      </c>
      <c r="F3949" s="194">
        <v>1415.1296135684688</v>
      </c>
      <c r="G3949">
        <v>8</v>
      </c>
      <c r="H3949">
        <v>8</v>
      </c>
      <c r="I3949" s="167">
        <v>1681.549466536409</v>
      </c>
      <c r="J3949" s="22">
        <v>1.1882653365553713</v>
      </c>
      <c r="K3949" s="22" t="s">
        <v>457</v>
      </c>
      <c r="L3949" s="22" t="s">
        <v>58</v>
      </c>
      <c r="M3949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49" s="24" t="str">
        <f>IFERROR(IF(Table1[[#This Row],[Medicare Rate in CR]]&gt;0,"Y","N"),"N")</f>
        <v>Y</v>
      </c>
      <c r="O3949" s="166">
        <f>Table1[[#This Row],[Medicare Rate in CR]]*Table1[[#This Row],[SumOfUnits]]*Table1[[#This Row],[Actuarial Factor 06/20/2023]]</f>
        <v>2095.1494414144308</v>
      </c>
      <c r="P39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2095.1494414144308</v>
      </c>
      <c r="Q3949" s="166">
        <f>Table1[[#This Row],[Trended Medicare Pricing for all RHCs]]-Table1[[#This Row],[SumOfSFY24 Estimated Payment 5/04/23]]</f>
        <v>413.59997487802184</v>
      </c>
      <c r="R3949" s="24">
        <f>Table1[[#This Row],[SumOfUnits]]*Table1[[#This Row],[Actuarial Factor 06/20/2023]]</f>
        <v>9.50612269244297</v>
      </c>
      <c r="S3949" s="23"/>
    </row>
    <row r="3950" spans="1:19" x14ac:dyDescent="0.25">
      <c r="A3950" s="192" t="s">
        <v>455</v>
      </c>
      <c r="B3950" s="193" t="s">
        <v>456</v>
      </c>
      <c r="C3950" s="192" t="s">
        <v>85</v>
      </c>
      <c r="D3950" s="192" t="s">
        <v>31</v>
      </c>
      <c r="E3950" s="192" t="s">
        <v>69</v>
      </c>
      <c r="F3950" s="194">
        <v>176.8912016960586</v>
      </c>
      <c r="G3950">
        <v>1</v>
      </c>
      <c r="H3950">
        <v>1</v>
      </c>
      <c r="I3950" s="167">
        <v>177.08784970600669</v>
      </c>
      <c r="J3950" s="22">
        <v>1.0011116890385876</v>
      </c>
      <c r="K3950" s="22" t="s">
        <v>457</v>
      </c>
      <c r="L3950" s="22" t="s">
        <v>58</v>
      </c>
      <c r="M3950" s="22" t="str">
        <f>IFERROR(IFERROR(INDEX(FreeStand_Medicare!E:E,MATCH(Table1[[#This Row],[Medicare Number]],FreeStand_Medicare!A:A,0)),INDEX(HospBased_Medicare_CR!F:F,MATCH(Table1[[#This Row],[Medicare Number]],HospBased_Medicare_CR!G:G,0))),0)</f>
        <v>220.4</v>
      </c>
      <c r="N3950" s="24" t="str">
        <f>IFERROR(IF(Table1[[#This Row],[Medicare Rate in CR]]&gt;0,"Y","N"),"N")</f>
        <v>Y</v>
      </c>
      <c r="O3950" s="166">
        <f>Table1[[#This Row],[Medicare Rate in CR]]*Table1[[#This Row],[SumOfUnits]]*Table1[[#This Row],[Actuarial Factor 06/20/2023]]</f>
        <v>220.64501626410473</v>
      </c>
      <c r="P39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220.64501626410473</v>
      </c>
      <c r="Q3950" s="166">
        <f>Table1[[#This Row],[Trended Medicare Pricing for all RHCs]]-Table1[[#This Row],[SumOfSFY24 Estimated Payment 5/04/23]]</f>
        <v>43.557166558098032</v>
      </c>
      <c r="R3950" s="24">
        <f>Table1[[#This Row],[SumOfUnits]]*Table1[[#This Row],[Actuarial Factor 06/20/2023]]</f>
        <v>1.0011116890385876</v>
      </c>
      <c r="S3950" s="23"/>
    </row>
    <row r="3951" spans="1:19" x14ac:dyDescent="0.25">
      <c r="A3951" s="192" t="s">
        <v>458</v>
      </c>
      <c r="B3951" s="193" t="s">
        <v>152</v>
      </c>
      <c r="C3951" s="192" t="s">
        <v>72</v>
      </c>
      <c r="D3951" s="192" t="s">
        <v>30</v>
      </c>
      <c r="E3951" s="192" t="s">
        <v>60</v>
      </c>
      <c r="F3951" s="194">
        <v>579.86999999999989</v>
      </c>
      <c r="G3951">
        <v>4</v>
      </c>
      <c r="H3951">
        <v>4</v>
      </c>
      <c r="I3951" s="167">
        <v>590.88299220721058</v>
      </c>
      <c r="J3951" s="22">
        <v>1.0189921744653296</v>
      </c>
      <c r="K3951" s="22" t="s">
        <v>459</v>
      </c>
      <c r="L3951" s="22" t="s">
        <v>99</v>
      </c>
      <c r="M3951" s="22" t="str">
        <f>IFERROR(IFERROR(INDEX(FreeStand_Medicare!E:E,MATCH(Table1[[#This Row],[Medicare Number]],FreeStand_Medicare!A:A,0)),INDEX(HospBased_Medicare_CR!F:F,MATCH(Table1[[#This Row],[Medicare Number]],HospBased_Medicare_CR!G:G,0))),0)</f>
        <v>140.29</v>
      </c>
      <c r="N3951" s="24" t="str">
        <f>IFERROR(IF(Table1[[#This Row],[Medicare Rate in CR]]&gt;0,"Y","N"),"N")</f>
        <v>Y</v>
      </c>
      <c r="O3951" s="166">
        <f>Table1[[#This Row],[Medicare Rate in CR]]*Table1[[#This Row],[SumOfUnits]]*Table1[[#This Row],[Actuarial Factor 06/20/2023]]</f>
        <v>571.81764862296438</v>
      </c>
      <c r="P39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571.81764862296438</v>
      </c>
      <c r="Q3951" s="166">
        <f>Table1[[#This Row],[Trended Medicare Pricing for all RHCs]]-Table1[[#This Row],[SumOfSFY24 Estimated Payment 5/04/23]]</f>
        <v>-19.065343584246193</v>
      </c>
      <c r="R3951" s="24">
        <f>Table1[[#This Row],[SumOfUnits]]*Table1[[#This Row],[Actuarial Factor 06/20/2023]]</f>
        <v>4.0759686978613185</v>
      </c>
      <c r="S3951" s="23"/>
    </row>
    <row r="3952" spans="1:19" x14ac:dyDescent="0.25">
      <c r="A3952" s="192" t="s">
        <v>458</v>
      </c>
      <c r="B3952" s="193" t="s">
        <v>152</v>
      </c>
      <c r="C3952" s="192" t="s">
        <v>72</v>
      </c>
      <c r="D3952" s="192" t="s">
        <v>30</v>
      </c>
      <c r="E3952" s="192" t="s">
        <v>62</v>
      </c>
      <c r="F3952" s="194">
        <v>497.8</v>
      </c>
      <c r="G3952">
        <v>3</v>
      </c>
      <c r="H3952">
        <v>3</v>
      </c>
      <c r="I3952" s="167">
        <v>584.35288867366296</v>
      </c>
      <c r="J3952" s="22">
        <v>1.1738708089065146</v>
      </c>
      <c r="K3952" s="22" t="s">
        <v>459</v>
      </c>
      <c r="L3952" s="22" t="s">
        <v>99</v>
      </c>
      <c r="M3952" s="22" t="str">
        <f>IFERROR(IFERROR(INDEX(FreeStand_Medicare!E:E,MATCH(Table1[[#This Row],[Medicare Number]],FreeStand_Medicare!A:A,0)),INDEX(HospBased_Medicare_CR!F:F,MATCH(Table1[[#This Row],[Medicare Number]],HospBased_Medicare_CR!G:G,0))),0)</f>
        <v>140.29</v>
      </c>
      <c r="N3952" s="24" t="str">
        <f>IFERROR(IF(Table1[[#This Row],[Medicare Rate in CR]]&gt;0,"Y","N"),"N")</f>
        <v>Y</v>
      </c>
      <c r="O3952" s="166">
        <f>Table1[[#This Row],[Medicare Rate in CR]]*Table1[[#This Row],[SumOfUnits]]*Table1[[#This Row],[Actuarial Factor 06/20/2023]]</f>
        <v>494.04700734448483</v>
      </c>
      <c r="P39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494.04700734448483</v>
      </c>
      <c r="Q3952" s="166">
        <f>Table1[[#This Row],[Trended Medicare Pricing for all RHCs]]-Table1[[#This Row],[SumOfSFY24 Estimated Payment 5/04/23]]</f>
        <v>-90.305881329178135</v>
      </c>
      <c r="R3952" s="24">
        <f>Table1[[#This Row],[SumOfUnits]]*Table1[[#This Row],[Actuarial Factor 06/20/2023]]</f>
        <v>3.5216124267195439</v>
      </c>
      <c r="S3952" s="23"/>
    </row>
    <row r="3953" spans="1:19" x14ac:dyDescent="0.25">
      <c r="A3953" s="192" t="s">
        <v>458</v>
      </c>
      <c r="B3953" s="193" t="s">
        <v>152</v>
      </c>
      <c r="C3953" s="192" t="s">
        <v>72</v>
      </c>
      <c r="D3953" s="192" t="s">
        <v>30</v>
      </c>
      <c r="E3953" s="192" t="s">
        <v>63</v>
      </c>
      <c r="F3953" s="194">
        <v>989.95999999999958</v>
      </c>
      <c r="G3953">
        <v>10</v>
      </c>
      <c r="H3953">
        <v>10</v>
      </c>
      <c r="I3953" s="167">
        <v>1029.5481249710242</v>
      </c>
      <c r="J3953" s="22">
        <v>1.03998962076349</v>
      </c>
      <c r="K3953" s="22" t="s">
        <v>459</v>
      </c>
      <c r="L3953" s="22" t="s">
        <v>99</v>
      </c>
      <c r="M3953" s="22" t="str">
        <f>IFERROR(IFERROR(INDEX(FreeStand_Medicare!E:E,MATCH(Table1[[#This Row],[Medicare Number]],FreeStand_Medicare!A:A,0)),INDEX(HospBased_Medicare_CR!F:F,MATCH(Table1[[#This Row],[Medicare Number]],HospBased_Medicare_CR!G:G,0))),0)</f>
        <v>140.29</v>
      </c>
      <c r="N3953" s="24" t="str">
        <f>IFERROR(IF(Table1[[#This Row],[Medicare Rate in CR]]&gt;0,"Y","N"),"N")</f>
        <v>Y</v>
      </c>
      <c r="O3953" s="166">
        <f>Table1[[#This Row],[Medicare Rate in CR]]*Table1[[#This Row],[SumOfUnits]]*Table1[[#This Row],[Actuarial Factor 06/20/2023]]</f>
        <v>1459.0014389691</v>
      </c>
      <c r="P39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1459.0014389691</v>
      </c>
      <c r="Q3953" s="166">
        <f>Table1[[#This Row],[Trended Medicare Pricing for all RHCs]]-Table1[[#This Row],[SumOfSFY24 Estimated Payment 5/04/23]]</f>
        <v>429.45331399807583</v>
      </c>
      <c r="R3953" s="24">
        <f>Table1[[#This Row],[SumOfUnits]]*Table1[[#This Row],[Actuarial Factor 06/20/2023]]</f>
        <v>10.3998962076349</v>
      </c>
      <c r="S3953" s="23"/>
    </row>
    <row r="3954" spans="1:19" x14ac:dyDescent="0.25">
      <c r="A3954" s="192" t="s">
        <v>458</v>
      </c>
      <c r="B3954" s="193" t="s">
        <v>152</v>
      </c>
      <c r="C3954" s="192" t="s">
        <v>72</v>
      </c>
      <c r="D3954" s="192" t="s">
        <v>30</v>
      </c>
      <c r="E3954" s="192" t="s">
        <v>64</v>
      </c>
      <c r="F3954" s="194">
        <v>500.09999999999997</v>
      </c>
      <c r="G3954">
        <v>3</v>
      </c>
      <c r="H3954">
        <v>3</v>
      </c>
      <c r="I3954" s="167">
        <v>551.05967165178402</v>
      </c>
      <c r="J3954" s="22">
        <v>1.101898963510866</v>
      </c>
      <c r="K3954" s="22" t="s">
        <v>459</v>
      </c>
      <c r="L3954" s="22" t="s">
        <v>99</v>
      </c>
      <c r="M3954" s="22" t="str">
        <f>IFERROR(IFERROR(INDEX(FreeStand_Medicare!E:E,MATCH(Table1[[#This Row],[Medicare Number]],FreeStand_Medicare!A:A,0)),INDEX(HospBased_Medicare_CR!F:F,MATCH(Table1[[#This Row],[Medicare Number]],HospBased_Medicare_CR!G:G,0))),0)</f>
        <v>140.29</v>
      </c>
      <c r="N3954" s="24" t="str">
        <f>IFERROR(IF(Table1[[#This Row],[Medicare Rate in CR]]&gt;0,"Y","N"),"N")</f>
        <v>Y</v>
      </c>
      <c r="O3954" s="166">
        <f>Table1[[#This Row],[Medicare Rate in CR]]*Table1[[#This Row],[SumOfUnits]]*Table1[[#This Row],[Actuarial Factor 06/20/2023]]</f>
        <v>463.75621677281816</v>
      </c>
      <c r="P39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463.75621677281816</v>
      </c>
      <c r="Q3954" s="166">
        <f>Table1[[#This Row],[Trended Medicare Pricing for all RHCs]]-Table1[[#This Row],[SumOfSFY24 Estimated Payment 5/04/23]]</f>
        <v>-87.303454878965852</v>
      </c>
      <c r="R3954" s="24">
        <f>Table1[[#This Row],[SumOfUnits]]*Table1[[#This Row],[Actuarial Factor 06/20/2023]]</f>
        <v>3.3056968905325981</v>
      </c>
      <c r="S3954" s="23"/>
    </row>
    <row r="3955" spans="1:19" x14ac:dyDescent="0.25">
      <c r="A3955" s="192" t="s">
        <v>458</v>
      </c>
      <c r="B3955" s="193" t="s">
        <v>152</v>
      </c>
      <c r="C3955" s="192" t="s">
        <v>72</v>
      </c>
      <c r="D3955" s="192" t="s">
        <v>31</v>
      </c>
      <c r="E3955" s="192" t="s">
        <v>69</v>
      </c>
      <c r="F3955" s="194">
        <v>1094.42</v>
      </c>
      <c r="G3955">
        <v>7</v>
      </c>
      <c r="H3955">
        <v>7</v>
      </c>
      <c r="I3955" s="167">
        <v>1135.2357904837031</v>
      </c>
      <c r="J3955" s="22">
        <v>1.0372944486428455</v>
      </c>
      <c r="K3955" s="22" t="s">
        <v>459</v>
      </c>
      <c r="L3955" s="22" t="s">
        <v>99</v>
      </c>
      <c r="M3955" s="22" t="str">
        <f>IFERROR(IFERROR(INDEX(FreeStand_Medicare!E:E,MATCH(Table1[[#This Row],[Medicare Number]],FreeStand_Medicare!A:A,0)),INDEX(HospBased_Medicare_CR!F:F,MATCH(Table1[[#This Row],[Medicare Number]],HospBased_Medicare_CR!G:G,0))),0)</f>
        <v>140.29</v>
      </c>
      <c r="N3955" s="24" t="str">
        <f>IFERROR(IF(Table1[[#This Row],[Medicare Rate in CR]]&gt;0,"Y","N"),"N")</f>
        <v>Y</v>
      </c>
      <c r="O3955" s="166">
        <f>Table1[[#This Row],[Medicare Rate in CR]]*Table1[[#This Row],[SumOfUnits]]*Table1[[#This Row],[Actuarial Factor 06/20/2023]]</f>
        <v>1018.6542674007335</v>
      </c>
      <c r="P39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1018.6542674007335</v>
      </c>
      <c r="Q3955" s="166">
        <f>Table1[[#This Row],[Trended Medicare Pricing for all RHCs]]-Table1[[#This Row],[SumOfSFY24 Estimated Payment 5/04/23]]</f>
        <v>-116.58152308296962</v>
      </c>
      <c r="R3955" s="24">
        <f>Table1[[#This Row],[SumOfUnits]]*Table1[[#This Row],[Actuarial Factor 06/20/2023]]</f>
        <v>7.2610611404999181</v>
      </c>
      <c r="S3955" s="23"/>
    </row>
    <row r="3956" spans="1:19" x14ac:dyDescent="0.25">
      <c r="A3956" s="192" t="s">
        <v>458</v>
      </c>
      <c r="B3956" s="193" t="s">
        <v>152</v>
      </c>
      <c r="C3956" s="192" t="s">
        <v>79</v>
      </c>
      <c r="D3956" s="192" t="s">
        <v>30</v>
      </c>
      <c r="E3956" s="192" t="s">
        <v>59</v>
      </c>
      <c r="F3956" s="194">
        <v>2167.1000000000004</v>
      </c>
      <c r="G3956">
        <v>13</v>
      </c>
      <c r="H3956">
        <v>13</v>
      </c>
      <c r="I3956" s="167">
        <v>2069.4220244907965</v>
      </c>
      <c r="J3956" s="22">
        <v>0.95492687208287386</v>
      </c>
      <c r="K3956" s="22" t="s">
        <v>459</v>
      </c>
      <c r="L3956" s="22" t="s">
        <v>99</v>
      </c>
      <c r="M3956" s="22" t="str">
        <f>IFERROR(IFERROR(INDEX(FreeStand_Medicare!E:E,MATCH(Table1[[#This Row],[Medicare Number]],FreeStand_Medicare!A:A,0)),INDEX(HospBased_Medicare_CR!F:F,MATCH(Table1[[#This Row],[Medicare Number]],HospBased_Medicare_CR!G:G,0))),0)</f>
        <v>140.29</v>
      </c>
      <c r="N3956" s="24" t="str">
        <f>IFERROR(IF(Table1[[#This Row],[Medicare Rate in CR]]&gt;0,"Y","N"),"N")</f>
        <v>Y</v>
      </c>
      <c r="O3956" s="166">
        <f>Table1[[#This Row],[Medicare Rate in CR]]*Table1[[#This Row],[SumOfUnits]]*Table1[[#This Row],[Actuarial Factor 06/20/2023]]</f>
        <v>1741.5669814985829</v>
      </c>
      <c r="P39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1741.5669814985829</v>
      </c>
      <c r="Q3956" s="166">
        <f>Table1[[#This Row],[Trended Medicare Pricing for all RHCs]]-Table1[[#This Row],[SumOfSFY24 Estimated Payment 5/04/23]]</f>
        <v>-327.85504299221361</v>
      </c>
      <c r="R3956" s="24">
        <f>Table1[[#This Row],[SumOfUnits]]*Table1[[#This Row],[Actuarial Factor 06/20/2023]]</f>
        <v>12.41404933707736</v>
      </c>
      <c r="S3956" s="23"/>
    </row>
    <row r="3957" spans="1:19" x14ac:dyDescent="0.25">
      <c r="A3957" s="192" t="s">
        <v>458</v>
      </c>
      <c r="B3957" s="193" t="s">
        <v>152</v>
      </c>
      <c r="C3957" s="192" t="s">
        <v>79</v>
      </c>
      <c r="D3957" s="192" t="s">
        <v>30</v>
      </c>
      <c r="E3957" s="192" t="s">
        <v>60</v>
      </c>
      <c r="F3957" s="194">
        <v>1500.3000000000002</v>
      </c>
      <c r="G3957">
        <v>9</v>
      </c>
      <c r="H3957">
        <v>9</v>
      </c>
      <c r="I3957" s="167">
        <v>1265.7994689467278</v>
      </c>
      <c r="J3957" s="22">
        <v>0.84369757311652838</v>
      </c>
      <c r="K3957" s="22" t="s">
        <v>459</v>
      </c>
      <c r="L3957" s="22" t="s">
        <v>99</v>
      </c>
      <c r="M3957" s="22" t="str">
        <f>IFERROR(IFERROR(INDEX(FreeStand_Medicare!E:E,MATCH(Table1[[#This Row],[Medicare Number]],FreeStand_Medicare!A:A,0)),INDEX(HospBased_Medicare_CR!F:F,MATCH(Table1[[#This Row],[Medicare Number]],HospBased_Medicare_CR!G:G,0))),0)</f>
        <v>140.29</v>
      </c>
      <c r="N3957" s="24" t="str">
        <f>IFERROR(IF(Table1[[#This Row],[Medicare Rate in CR]]&gt;0,"Y","N"),"N")</f>
        <v>Y</v>
      </c>
      <c r="O3957" s="166">
        <f>Table1[[#This Row],[Medicare Rate in CR]]*Table1[[#This Row],[SumOfUnits]]*Table1[[#This Row],[Actuarial Factor 06/20/2023]]</f>
        <v>1065.2609927926599</v>
      </c>
      <c r="P39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1065.2609927926599</v>
      </c>
      <c r="Q3957" s="166">
        <f>Table1[[#This Row],[Trended Medicare Pricing for all RHCs]]-Table1[[#This Row],[SumOfSFY24 Estimated Payment 5/04/23]]</f>
        <v>-200.53847615406789</v>
      </c>
      <c r="R3957" s="24">
        <f>Table1[[#This Row],[SumOfUnits]]*Table1[[#This Row],[Actuarial Factor 06/20/2023]]</f>
        <v>7.5932781580487552</v>
      </c>
      <c r="S3957" s="23"/>
    </row>
    <row r="3958" spans="1:19" x14ac:dyDescent="0.25">
      <c r="A3958" s="192" t="s">
        <v>458</v>
      </c>
      <c r="B3958" s="193" t="s">
        <v>152</v>
      </c>
      <c r="C3958" s="192" t="s">
        <v>79</v>
      </c>
      <c r="D3958" s="192" t="s">
        <v>30</v>
      </c>
      <c r="E3958" s="192" t="s">
        <v>61</v>
      </c>
      <c r="F3958" s="194">
        <v>1500.3000000000002</v>
      </c>
      <c r="G3958">
        <v>9</v>
      </c>
      <c r="H3958">
        <v>9</v>
      </c>
      <c r="I3958" s="167">
        <v>1265.7994689467278</v>
      </c>
      <c r="J3958" s="22">
        <v>0.84369757311652838</v>
      </c>
      <c r="K3958" s="22" t="s">
        <v>459</v>
      </c>
      <c r="L3958" s="22" t="s">
        <v>99</v>
      </c>
      <c r="M3958" s="22" t="str">
        <f>IFERROR(IFERROR(INDEX(FreeStand_Medicare!E:E,MATCH(Table1[[#This Row],[Medicare Number]],FreeStand_Medicare!A:A,0)),INDEX(HospBased_Medicare_CR!F:F,MATCH(Table1[[#This Row],[Medicare Number]],HospBased_Medicare_CR!G:G,0))),0)</f>
        <v>140.29</v>
      </c>
      <c r="N3958" s="24" t="str">
        <f>IFERROR(IF(Table1[[#This Row],[Medicare Rate in CR]]&gt;0,"Y","N"),"N")</f>
        <v>Y</v>
      </c>
      <c r="O3958" s="166">
        <f>Table1[[#This Row],[Medicare Rate in CR]]*Table1[[#This Row],[SumOfUnits]]*Table1[[#This Row],[Actuarial Factor 06/20/2023]]</f>
        <v>1065.2609927926599</v>
      </c>
      <c r="P39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1065.2609927926599</v>
      </c>
      <c r="Q3958" s="166">
        <f>Table1[[#This Row],[Trended Medicare Pricing for all RHCs]]-Table1[[#This Row],[SumOfSFY24 Estimated Payment 5/04/23]]</f>
        <v>-200.53847615406789</v>
      </c>
      <c r="R3958" s="24">
        <f>Table1[[#This Row],[SumOfUnits]]*Table1[[#This Row],[Actuarial Factor 06/20/2023]]</f>
        <v>7.5932781580487552</v>
      </c>
      <c r="S3958" s="23"/>
    </row>
    <row r="3959" spans="1:19" x14ac:dyDescent="0.25">
      <c r="A3959" s="192" t="s">
        <v>458</v>
      </c>
      <c r="B3959" s="193" t="s">
        <v>152</v>
      </c>
      <c r="C3959" s="192" t="s">
        <v>79</v>
      </c>
      <c r="D3959" s="192" t="s">
        <v>30</v>
      </c>
      <c r="E3959" s="192" t="s">
        <v>62</v>
      </c>
      <c r="F3959" s="194">
        <v>5156.1999999999971</v>
      </c>
      <c r="G3959">
        <v>31</v>
      </c>
      <c r="H3959">
        <v>31</v>
      </c>
      <c r="I3959" s="167">
        <v>5227.0630219627474</v>
      </c>
      <c r="J3959" s="22">
        <v>1.0137432648001921</v>
      </c>
      <c r="K3959" s="22" t="s">
        <v>459</v>
      </c>
      <c r="L3959" s="22" t="s">
        <v>99</v>
      </c>
      <c r="M3959" s="22" t="str">
        <f>IFERROR(IFERROR(INDEX(FreeStand_Medicare!E:E,MATCH(Table1[[#This Row],[Medicare Number]],FreeStand_Medicare!A:A,0)),INDEX(HospBased_Medicare_CR!F:F,MATCH(Table1[[#This Row],[Medicare Number]],HospBased_Medicare_CR!G:G,0))),0)</f>
        <v>140.29</v>
      </c>
      <c r="N3959" s="24" t="str">
        <f>IFERROR(IF(Table1[[#This Row],[Medicare Rate in CR]]&gt;0,"Y","N"),"N")</f>
        <v>Y</v>
      </c>
      <c r="O3959" s="166">
        <f>Table1[[#This Row],[Medicare Rate in CR]]*Table1[[#This Row],[SumOfUnits]]*Table1[[#This Row],[Actuarial Factor 06/20/2023]]</f>
        <v>4408.7593211833873</v>
      </c>
      <c r="P39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4408.7593211833873</v>
      </c>
      <c r="Q3959" s="166">
        <f>Table1[[#This Row],[Trended Medicare Pricing for all RHCs]]-Table1[[#This Row],[SumOfSFY24 Estimated Payment 5/04/23]]</f>
        <v>-818.30370077936004</v>
      </c>
      <c r="R3959" s="24">
        <f>Table1[[#This Row],[SumOfUnits]]*Table1[[#This Row],[Actuarial Factor 06/20/2023]]</f>
        <v>31.426041208805955</v>
      </c>
      <c r="S3959" s="23"/>
    </row>
    <row r="3960" spans="1:19" x14ac:dyDescent="0.25">
      <c r="A3960" s="192" t="s">
        <v>458</v>
      </c>
      <c r="B3960" s="193" t="s">
        <v>152</v>
      </c>
      <c r="C3960" s="192" t="s">
        <v>79</v>
      </c>
      <c r="D3960" s="192" t="s">
        <v>30</v>
      </c>
      <c r="E3960" s="192" t="s">
        <v>63</v>
      </c>
      <c r="F3960" s="194">
        <v>1123.1100000000001</v>
      </c>
      <c r="G3960">
        <v>9</v>
      </c>
      <c r="H3960">
        <v>9</v>
      </c>
      <c r="I3960" s="167">
        <v>1065.6012340375853</v>
      </c>
      <c r="J3960" s="22">
        <v>0.94879507264434049</v>
      </c>
      <c r="K3960" s="22" t="s">
        <v>459</v>
      </c>
      <c r="L3960" s="22" t="s">
        <v>99</v>
      </c>
      <c r="M3960" s="22" t="str">
        <f>IFERROR(IFERROR(INDEX(FreeStand_Medicare!E:E,MATCH(Table1[[#This Row],[Medicare Number]],FreeStand_Medicare!A:A,0)),INDEX(HospBased_Medicare_CR!F:F,MATCH(Table1[[#This Row],[Medicare Number]],HospBased_Medicare_CR!G:G,0))),0)</f>
        <v>140.29</v>
      </c>
      <c r="N3960" s="24" t="str">
        <f>IFERROR(IF(Table1[[#This Row],[Medicare Rate in CR]]&gt;0,"Y","N"),"N")</f>
        <v>Y</v>
      </c>
      <c r="O3960" s="166">
        <f>Table1[[#This Row],[Medicare Rate in CR]]*Table1[[#This Row],[SumOfUnits]]*Table1[[#This Row],[Actuarial Factor 06/20/2023]]</f>
        <v>1197.9581466714706</v>
      </c>
      <c r="P39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1197.9581466714706</v>
      </c>
      <c r="Q3960" s="166">
        <f>Table1[[#This Row],[Trended Medicare Pricing for all RHCs]]-Table1[[#This Row],[SumOfSFY24 Estimated Payment 5/04/23]]</f>
        <v>132.35691263388526</v>
      </c>
      <c r="R3960" s="24">
        <f>Table1[[#This Row],[SumOfUnits]]*Table1[[#This Row],[Actuarial Factor 06/20/2023]]</f>
        <v>8.5391556537990638</v>
      </c>
      <c r="S3960" s="23"/>
    </row>
    <row r="3961" spans="1:19" x14ac:dyDescent="0.25">
      <c r="A3961" s="192" t="s">
        <v>458</v>
      </c>
      <c r="B3961" s="193" t="s">
        <v>152</v>
      </c>
      <c r="C3961" s="192" t="s">
        <v>79</v>
      </c>
      <c r="D3961" s="192" t="s">
        <v>30</v>
      </c>
      <c r="E3961" s="192" t="s">
        <v>64</v>
      </c>
      <c r="F3961" s="194">
        <v>3549.8599999999988</v>
      </c>
      <c r="G3961">
        <v>23</v>
      </c>
      <c r="H3961">
        <v>23</v>
      </c>
      <c r="I3961" s="167">
        <v>3396.4893655553315</v>
      </c>
      <c r="J3961" s="22">
        <v>0.95679530053448103</v>
      </c>
      <c r="K3961" s="22" t="s">
        <v>459</v>
      </c>
      <c r="L3961" s="22" t="s">
        <v>99</v>
      </c>
      <c r="M3961" s="22" t="str">
        <f>IFERROR(IFERROR(INDEX(FreeStand_Medicare!E:E,MATCH(Table1[[#This Row],[Medicare Number]],FreeStand_Medicare!A:A,0)),INDEX(HospBased_Medicare_CR!F:F,MATCH(Table1[[#This Row],[Medicare Number]],HospBased_Medicare_CR!G:G,0))),0)</f>
        <v>140.29</v>
      </c>
      <c r="N3961" s="24" t="str">
        <f>IFERROR(IF(Table1[[#This Row],[Medicare Rate in CR]]&gt;0,"Y","N"),"N")</f>
        <v>Y</v>
      </c>
      <c r="O3961" s="166">
        <f>Table1[[#This Row],[Medicare Rate in CR]]*Table1[[#This Row],[SumOfUnits]]*Table1[[#This Row],[Actuarial Factor 06/20/2023]]</f>
        <v>3087.2626923755934</v>
      </c>
      <c r="P39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3087.2626923755934</v>
      </c>
      <c r="Q3961" s="166">
        <f>Table1[[#This Row],[Trended Medicare Pricing for all RHCs]]-Table1[[#This Row],[SumOfSFY24 Estimated Payment 5/04/23]]</f>
        <v>-309.2266731797381</v>
      </c>
      <c r="R3961" s="24">
        <f>Table1[[#This Row],[SumOfUnits]]*Table1[[#This Row],[Actuarial Factor 06/20/2023]]</f>
        <v>22.006291912293065</v>
      </c>
      <c r="S3961" s="23"/>
    </row>
    <row r="3962" spans="1:19" x14ac:dyDescent="0.25">
      <c r="A3962" s="192" t="s">
        <v>458</v>
      </c>
      <c r="B3962" s="193" t="s">
        <v>152</v>
      </c>
      <c r="C3962" s="192" t="s">
        <v>79</v>
      </c>
      <c r="D3962" s="192" t="s">
        <v>30</v>
      </c>
      <c r="E3962" s="192" t="s">
        <v>77</v>
      </c>
      <c r="F3962" s="194">
        <v>666.8</v>
      </c>
      <c r="G3962">
        <v>4</v>
      </c>
      <c r="H3962">
        <v>4</v>
      </c>
      <c r="I3962" s="167">
        <v>852.21500194808687</v>
      </c>
      <c r="J3962" s="22">
        <v>1.2780668895442215</v>
      </c>
      <c r="K3962" s="22" t="s">
        <v>459</v>
      </c>
      <c r="L3962" s="22" t="s">
        <v>99</v>
      </c>
      <c r="M3962" s="22" t="str">
        <f>IFERROR(IFERROR(INDEX(FreeStand_Medicare!E:E,MATCH(Table1[[#This Row],[Medicare Number]],FreeStand_Medicare!A:A,0)),INDEX(HospBased_Medicare_CR!F:F,MATCH(Table1[[#This Row],[Medicare Number]],HospBased_Medicare_CR!G:G,0))),0)</f>
        <v>140.29</v>
      </c>
      <c r="N3962" s="24" t="str">
        <f>IFERROR(IF(Table1[[#This Row],[Medicare Rate in CR]]&gt;0,"Y","N"),"N")</f>
        <v>Y</v>
      </c>
      <c r="O3962" s="166">
        <f>Table1[[#This Row],[Medicare Rate in CR]]*Table1[[#This Row],[SumOfUnits]]*Table1[[#This Row],[Actuarial Factor 06/20/2023]]</f>
        <v>717.20001573663535</v>
      </c>
      <c r="P39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717.20001573663535</v>
      </c>
      <c r="Q3962" s="166">
        <f>Table1[[#This Row],[Trended Medicare Pricing for all RHCs]]-Table1[[#This Row],[SumOfSFY24 Estimated Payment 5/04/23]]</f>
        <v>-135.01498621145151</v>
      </c>
      <c r="R3962" s="24">
        <f>Table1[[#This Row],[SumOfUnits]]*Table1[[#This Row],[Actuarial Factor 06/20/2023]]</f>
        <v>5.1122675581768862</v>
      </c>
      <c r="S3962" s="23"/>
    </row>
    <row r="3963" spans="1:19" x14ac:dyDescent="0.25">
      <c r="A3963" s="192" t="s">
        <v>458</v>
      </c>
      <c r="B3963" s="193" t="s">
        <v>152</v>
      </c>
      <c r="C3963" s="192" t="s">
        <v>79</v>
      </c>
      <c r="D3963" s="192" t="s">
        <v>31</v>
      </c>
      <c r="E3963" s="192" t="s">
        <v>69</v>
      </c>
      <c r="F3963" s="194">
        <v>500.09999999999997</v>
      </c>
      <c r="G3963">
        <v>3</v>
      </c>
      <c r="H3963">
        <v>3</v>
      </c>
      <c r="I3963" s="167">
        <v>532.57253539792214</v>
      </c>
      <c r="J3963" s="22">
        <v>1.0649320843789685</v>
      </c>
      <c r="K3963" s="22" t="s">
        <v>459</v>
      </c>
      <c r="L3963" s="22" t="s">
        <v>99</v>
      </c>
      <c r="M3963" s="22" t="str">
        <f>IFERROR(IFERROR(INDEX(FreeStand_Medicare!E:E,MATCH(Table1[[#This Row],[Medicare Number]],FreeStand_Medicare!A:A,0)),INDEX(HospBased_Medicare_CR!F:F,MATCH(Table1[[#This Row],[Medicare Number]],HospBased_Medicare_CR!G:G,0))),0)</f>
        <v>140.29</v>
      </c>
      <c r="N3963" s="24" t="str">
        <f>IFERROR(IF(Table1[[#This Row],[Medicare Rate in CR]]&gt;0,"Y","N"),"N")</f>
        <v>Y</v>
      </c>
      <c r="O3963" s="166">
        <f>Table1[[#This Row],[Medicare Rate in CR]]*Table1[[#This Row],[SumOfUnits]]*Table1[[#This Row],[Actuarial Factor 06/20/2023]]</f>
        <v>448.19796635257649</v>
      </c>
      <c r="P39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448.19796635257649</v>
      </c>
      <c r="Q3963" s="166">
        <f>Table1[[#This Row],[Trended Medicare Pricing for all RHCs]]-Table1[[#This Row],[SumOfSFY24 Estimated Payment 5/04/23]]</f>
        <v>-84.374569045345652</v>
      </c>
      <c r="R3963" s="24">
        <f>Table1[[#This Row],[SumOfUnits]]*Table1[[#This Row],[Actuarial Factor 06/20/2023]]</f>
        <v>3.1947962531369054</v>
      </c>
      <c r="S3963" s="23"/>
    </row>
    <row r="3964" spans="1:19" x14ac:dyDescent="0.25">
      <c r="A3964" s="192" t="s">
        <v>460</v>
      </c>
      <c r="B3964" s="193" t="s">
        <v>461</v>
      </c>
      <c r="C3964" s="192" t="s">
        <v>88</v>
      </c>
      <c r="D3964" s="192" t="s">
        <v>30</v>
      </c>
      <c r="E3964" s="192" t="s">
        <v>56</v>
      </c>
      <c r="F3964" s="194">
        <v>357.44434807747905</v>
      </c>
      <c r="G3964">
        <v>4</v>
      </c>
      <c r="H3964">
        <v>4</v>
      </c>
      <c r="I3964" s="167">
        <v>368.98226944867002</v>
      </c>
      <c r="J3964" s="22">
        <v>1.0322789307853037</v>
      </c>
      <c r="K3964" s="22" t="s">
        <v>462</v>
      </c>
      <c r="L3964" s="22" t="s">
        <v>99</v>
      </c>
      <c r="M39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64" s="24" t="str">
        <f>IFERROR(IF(Table1[[#This Row],[Medicare Rate in CR]]&gt;0,"Y","N"),"N")</f>
        <v>N</v>
      </c>
      <c r="O3964" s="166">
        <f>Table1[[#This Row],[Medicare Rate in CR]]*Table1[[#This Row],[SumOfUnits]]*Table1[[#This Row],[Actuarial Factor 06/20/2023]]</f>
        <v>0</v>
      </c>
      <c r="P39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433.41957999470168</v>
      </c>
      <c r="Q3964" s="166">
        <f>Table1[[#This Row],[Trended Medicare Pricing for all RHCs]]-Table1[[#This Row],[SumOfSFY24 Estimated Payment 5/04/23]]</f>
        <v>64.437310546031654</v>
      </c>
      <c r="R3964" s="24">
        <f>Table1[[#This Row],[SumOfUnits]]*Table1[[#This Row],[Actuarial Factor 06/20/2023]]</f>
        <v>4.129115723141215</v>
      </c>
      <c r="S3964" s="23"/>
    </row>
    <row r="3965" spans="1:19" x14ac:dyDescent="0.25">
      <c r="A3965" s="192" t="s">
        <v>460</v>
      </c>
      <c r="B3965" s="193" t="s">
        <v>461</v>
      </c>
      <c r="C3965" s="192" t="s">
        <v>88</v>
      </c>
      <c r="D3965" s="192" t="s">
        <v>30</v>
      </c>
      <c r="E3965" s="192" t="s">
        <v>60</v>
      </c>
      <c r="F3965" s="194">
        <v>89.361087019369762</v>
      </c>
      <c r="G3965">
        <v>1</v>
      </c>
      <c r="H3965">
        <v>1</v>
      </c>
      <c r="I3965" s="167">
        <v>67.867314771711975</v>
      </c>
      <c r="J3965" s="22">
        <v>0.75947279778502652</v>
      </c>
      <c r="K3965" s="22" t="s">
        <v>462</v>
      </c>
      <c r="L3965" s="22" t="s">
        <v>99</v>
      </c>
      <c r="M39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65" s="24" t="str">
        <f>IFERROR(IF(Table1[[#This Row],[Medicare Rate in CR]]&gt;0,"Y","N"),"N")</f>
        <v>N</v>
      </c>
      <c r="O3965" s="166">
        <f>Table1[[#This Row],[Medicare Rate in CR]]*Table1[[#This Row],[SumOfUnits]]*Table1[[#This Row],[Actuarial Factor 06/20/2023]]</f>
        <v>0</v>
      </c>
      <c r="P39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79.719340193975384</v>
      </c>
      <c r="Q3965" s="166">
        <f>Table1[[#This Row],[Trended Medicare Pricing for all RHCs]]-Table1[[#This Row],[SumOfSFY24 Estimated Payment 5/04/23]]</f>
        <v>11.852025422263409</v>
      </c>
      <c r="R3965" s="24">
        <f>Table1[[#This Row],[SumOfUnits]]*Table1[[#This Row],[Actuarial Factor 06/20/2023]]</f>
        <v>0.75947279778502652</v>
      </c>
      <c r="S3965" s="23"/>
    </row>
    <row r="3966" spans="1:19" x14ac:dyDescent="0.25">
      <c r="A3966" s="192" t="s">
        <v>460</v>
      </c>
      <c r="B3966" s="193" t="s">
        <v>461</v>
      </c>
      <c r="C3966" s="192" t="s">
        <v>88</v>
      </c>
      <c r="D3966" s="192" t="s">
        <v>30</v>
      </c>
      <c r="E3966" s="192" t="s">
        <v>62</v>
      </c>
      <c r="F3966" s="194">
        <v>178.72217403873952</v>
      </c>
      <c r="G3966">
        <v>2</v>
      </c>
      <c r="H3966">
        <v>2</v>
      </c>
      <c r="I3966" s="167">
        <v>177.68670280624863</v>
      </c>
      <c r="J3966" s="22">
        <v>0.99420625203302171</v>
      </c>
      <c r="K3966" s="22" t="s">
        <v>462</v>
      </c>
      <c r="L3966" s="22" t="s">
        <v>99</v>
      </c>
      <c r="M39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66" s="24" t="str">
        <f>IFERROR(IF(Table1[[#This Row],[Medicare Rate in CR]]&gt;0,"Y","N"),"N")</f>
        <v>N</v>
      </c>
      <c r="O3966" s="166">
        <f>Table1[[#This Row],[Medicare Rate in CR]]*Table1[[#This Row],[SumOfUnits]]*Table1[[#This Row],[Actuarial Factor 06/20/2023]]</f>
        <v>0</v>
      </c>
      <c r="P39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208.71706441612935</v>
      </c>
      <c r="Q3966" s="166">
        <f>Table1[[#This Row],[Trended Medicare Pricing for all RHCs]]-Table1[[#This Row],[SumOfSFY24 Estimated Payment 5/04/23]]</f>
        <v>31.030361609880714</v>
      </c>
      <c r="R3966" s="24">
        <f>Table1[[#This Row],[SumOfUnits]]*Table1[[#This Row],[Actuarial Factor 06/20/2023]]</f>
        <v>1.9884125040660434</v>
      </c>
      <c r="S3966" s="23"/>
    </row>
    <row r="3967" spans="1:19" x14ac:dyDescent="0.25">
      <c r="A3967" s="192" t="s">
        <v>460</v>
      </c>
      <c r="B3967" s="193" t="s">
        <v>461</v>
      </c>
      <c r="C3967" s="192" t="s">
        <v>88</v>
      </c>
      <c r="D3967" s="192" t="s">
        <v>30</v>
      </c>
      <c r="E3967" s="192" t="s">
        <v>64</v>
      </c>
      <c r="F3967" s="194">
        <v>89.361087019369762</v>
      </c>
      <c r="G3967">
        <v>1</v>
      </c>
      <c r="H3967">
        <v>1</v>
      </c>
      <c r="I3967" s="167">
        <v>83.84597752482172</v>
      </c>
      <c r="J3967" s="22">
        <v>0.93828287369252128</v>
      </c>
      <c r="K3967" s="22" t="s">
        <v>462</v>
      </c>
      <c r="L3967" s="22" t="s">
        <v>99</v>
      </c>
      <c r="M39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67" s="24" t="str">
        <f>IFERROR(IF(Table1[[#This Row],[Medicare Rate in CR]]&gt;0,"Y","N"),"N")</f>
        <v>N</v>
      </c>
      <c r="O3967" s="166">
        <f>Table1[[#This Row],[Medicare Rate in CR]]*Table1[[#This Row],[SumOfUnits]]*Table1[[#This Row],[Actuarial Factor 06/20/2023]]</f>
        <v>0</v>
      </c>
      <c r="P39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98.488440697578923</v>
      </c>
      <c r="Q3967" s="166">
        <f>Table1[[#This Row],[Trended Medicare Pricing for all RHCs]]-Table1[[#This Row],[SumOfSFY24 Estimated Payment 5/04/23]]</f>
        <v>14.642463172757203</v>
      </c>
      <c r="R3967" s="24">
        <f>Table1[[#This Row],[SumOfUnits]]*Table1[[#This Row],[Actuarial Factor 06/20/2023]]</f>
        <v>0.93828287369252128</v>
      </c>
      <c r="S3967" s="23"/>
    </row>
    <row r="3968" spans="1:19" x14ac:dyDescent="0.25">
      <c r="A3968" s="192" t="s">
        <v>460</v>
      </c>
      <c r="B3968" s="193" t="s">
        <v>461</v>
      </c>
      <c r="C3968" s="192" t="s">
        <v>88</v>
      </c>
      <c r="D3968" s="192" t="s">
        <v>31</v>
      </c>
      <c r="E3968" s="192" t="s">
        <v>69</v>
      </c>
      <c r="F3968" s="194">
        <v>268.08326105810931</v>
      </c>
      <c r="G3968">
        <v>3</v>
      </c>
      <c r="H3968">
        <v>3</v>
      </c>
      <c r="I3968" s="167">
        <v>283.16206963414601</v>
      </c>
      <c r="J3968" s="22">
        <v>1.0562467366165329</v>
      </c>
      <c r="K3968" s="22" t="s">
        <v>462</v>
      </c>
      <c r="L3968" s="22" t="s">
        <v>99</v>
      </c>
      <c r="M39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68" s="24" t="str">
        <f>IFERROR(IF(Table1[[#This Row],[Medicare Rate in CR]]&gt;0,"Y","N"),"N")</f>
        <v>N</v>
      </c>
      <c r="O3968" s="166">
        <f>Table1[[#This Row],[Medicare Rate in CR]]*Table1[[#This Row],[SumOfUnits]]*Table1[[#This Row],[Actuarial Factor 06/20/2023]]</f>
        <v>0</v>
      </c>
      <c r="P39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332.61214820604005</v>
      </c>
      <c r="Q3968" s="166">
        <f>Table1[[#This Row],[Trended Medicare Pricing for all RHCs]]-Table1[[#This Row],[SumOfSFY24 Estimated Payment 5/04/23]]</f>
        <v>49.450078571894039</v>
      </c>
      <c r="R3968" s="24">
        <f>Table1[[#This Row],[SumOfUnits]]*Table1[[#This Row],[Actuarial Factor 06/20/2023]]</f>
        <v>3.1687402098495987</v>
      </c>
      <c r="S3968" s="23"/>
    </row>
    <row r="3969" spans="1:19" x14ac:dyDescent="0.25">
      <c r="A3969" s="192" t="s">
        <v>460</v>
      </c>
      <c r="B3969" s="193" t="s">
        <v>461</v>
      </c>
      <c r="C3969" s="192" t="s">
        <v>72</v>
      </c>
      <c r="D3969" s="192" t="s">
        <v>30</v>
      </c>
      <c r="E3969" s="192" t="s">
        <v>59</v>
      </c>
      <c r="F3969" s="194">
        <v>172.22704057049245</v>
      </c>
      <c r="G3969">
        <v>2</v>
      </c>
      <c r="H3969">
        <v>2</v>
      </c>
      <c r="I3969" s="167">
        <v>198.63676918898742</v>
      </c>
      <c r="J3969" s="22">
        <v>1.1533425211918769</v>
      </c>
      <c r="K3969" s="22" t="s">
        <v>462</v>
      </c>
      <c r="L3969" s="22" t="s">
        <v>99</v>
      </c>
      <c r="M39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69" s="24" t="str">
        <f>IFERROR(IF(Table1[[#This Row],[Medicare Rate in CR]]&gt;0,"Y","N"),"N")</f>
        <v>N</v>
      </c>
      <c r="O3969" s="166">
        <f>Table1[[#This Row],[Medicare Rate in CR]]*Table1[[#This Row],[SumOfUnits]]*Table1[[#This Row],[Actuarial Factor 06/20/2023]]</f>
        <v>0</v>
      </c>
      <c r="P39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203.0745183132023</v>
      </c>
      <c r="Q3969" s="166">
        <f>Table1[[#This Row],[Trended Medicare Pricing for all RHCs]]-Table1[[#This Row],[SumOfSFY24 Estimated Payment 5/04/23]]</f>
        <v>4.4377491242148892</v>
      </c>
      <c r="R3969" s="24">
        <f>Table1[[#This Row],[SumOfUnits]]*Table1[[#This Row],[Actuarial Factor 06/20/2023]]</f>
        <v>2.3066850423837537</v>
      </c>
      <c r="S3969" s="23"/>
    </row>
    <row r="3970" spans="1:19" x14ac:dyDescent="0.25">
      <c r="A3970" s="192" t="s">
        <v>460</v>
      </c>
      <c r="B3970" s="193" t="s">
        <v>461</v>
      </c>
      <c r="C3970" s="192" t="s">
        <v>78</v>
      </c>
      <c r="D3970" s="192" t="s">
        <v>30</v>
      </c>
      <c r="E3970" s="192" t="s">
        <v>56</v>
      </c>
      <c r="F3970" s="194">
        <v>5402.8331887828863</v>
      </c>
      <c r="G3970">
        <v>61</v>
      </c>
      <c r="H3970">
        <v>61</v>
      </c>
      <c r="I3970" s="167">
        <v>5764.6775910695906</v>
      </c>
      <c r="J3970" s="22">
        <v>1.0669730842399407</v>
      </c>
      <c r="K3970" s="22" t="s">
        <v>462</v>
      </c>
      <c r="L3970" s="22" t="s">
        <v>99</v>
      </c>
      <c r="M39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70" s="24" t="str">
        <f>IFERROR(IF(Table1[[#This Row],[Medicare Rate in CR]]&gt;0,"Y","N"),"N")</f>
        <v>N</v>
      </c>
      <c r="O3970" s="166">
        <f>Table1[[#This Row],[Medicare Rate in CR]]*Table1[[#This Row],[SumOfUnits]]*Table1[[#This Row],[Actuarial Factor 06/20/2023]]</f>
        <v>0</v>
      </c>
      <c r="P39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8362.6001427542542</v>
      </c>
      <c r="Q3970" s="166">
        <f>Table1[[#This Row],[Trended Medicare Pricing for all RHCs]]-Table1[[#This Row],[SumOfSFY24 Estimated Payment 5/04/23]]</f>
        <v>2597.9225516846636</v>
      </c>
      <c r="R3970" s="24">
        <f>Table1[[#This Row],[SumOfUnits]]*Table1[[#This Row],[Actuarial Factor 06/20/2023]]</f>
        <v>65.08535813863638</v>
      </c>
      <c r="S3970" s="23"/>
    </row>
    <row r="3971" spans="1:19" x14ac:dyDescent="0.25">
      <c r="A3971" s="192" t="s">
        <v>460</v>
      </c>
      <c r="B3971" s="193" t="s">
        <v>461</v>
      </c>
      <c r="C3971" s="192" t="s">
        <v>78</v>
      </c>
      <c r="D3971" s="192" t="s">
        <v>30</v>
      </c>
      <c r="E3971" s="192" t="s">
        <v>59</v>
      </c>
      <c r="F3971" s="194">
        <v>42677.623590633586</v>
      </c>
      <c r="G3971">
        <v>487</v>
      </c>
      <c r="H3971">
        <v>487</v>
      </c>
      <c r="I3971" s="167">
        <v>39860.139067427648</v>
      </c>
      <c r="J3971" s="22">
        <v>0.93398216006047052</v>
      </c>
      <c r="K3971" s="22" t="s">
        <v>462</v>
      </c>
      <c r="L3971" s="22" t="s">
        <v>99</v>
      </c>
      <c r="M39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71" s="24" t="str">
        <f>IFERROR(IF(Table1[[#This Row],[Medicare Rate in CR]]&gt;0,"Y","N"),"N")</f>
        <v>N</v>
      </c>
      <c r="O3971" s="166">
        <f>Table1[[#This Row],[Medicare Rate in CR]]*Table1[[#This Row],[SumOfUnits]]*Table1[[#This Row],[Actuarial Factor 06/20/2023]]</f>
        <v>0</v>
      </c>
      <c r="P39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57823.598872530754</v>
      </c>
      <c r="Q3971" s="166">
        <f>Table1[[#This Row],[Trended Medicare Pricing for all RHCs]]-Table1[[#This Row],[SumOfSFY24 Estimated Payment 5/04/23]]</f>
        <v>17963.459805103106</v>
      </c>
      <c r="R3971" s="24">
        <f>Table1[[#This Row],[SumOfUnits]]*Table1[[#This Row],[Actuarial Factor 06/20/2023]]</f>
        <v>454.84931194944915</v>
      </c>
      <c r="S3971" s="23"/>
    </row>
    <row r="3972" spans="1:19" x14ac:dyDescent="0.25">
      <c r="A3972" s="192" t="s">
        <v>460</v>
      </c>
      <c r="B3972" s="193" t="s">
        <v>461</v>
      </c>
      <c r="C3972" s="192" t="s">
        <v>78</v>
      </c>
      <c r="D3972" s="192" t="s">
        <v>30</v>
      </c>
      <c r="E3972" s="192" t="s">
        <v>60</v>
      </c>
      <c r="F3972" s="194">
        <v>28260.316083646536</v>
      </c>
      <c r="G3972">
        <v>324</v>
      </c>
      <c r="H3972">
        <v>324</v>
      </c>
      <c r="I3972" s="167">
        <v>23160.482655898999</v>
      </c>
      <c r="J3972" s="22">
        <v>0.81954082138880713</v>
      </c>
      <c r="K3972" s="22" t="s">
        <v>462</v>
      </c>
      <c r="L3972" s="22" t="s">
        <v>99</v>
      </c>
      <c r="M39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72" s="24" t="str">
        <f>IFERROR(IF(Table1[[#This Row],[Medicare Rate in CR]]&gt;0,"Y","N"),"N")</f>
        <v>N</v>
      </c>
      <c r="O3972" s="166">
        <f>Table1[[#This Row],[Medicare Rate in CR]]*Table1[[#This Row],[SumOfUnits]]*Table1[[#This Row],[Actuarial Factor 06/20/2023]]</f>
        <v>0</v>
      </c>
      <c r="P39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33598.037792178118</v>
      </c>
      <c r="Q3972" s="166">
        <f>Table1[[#This Row],[Trended Medicare Pricing for all RHCs]]-Table1[[#This Row],[SumOfSFY24 Estimated Payment 5/04/23]]</f>
        <v>10437.555136279119</v>
      </c>
      <c r="R3972" s="24">
        <f>Table1[[#This Row],[SumOfUnits]]*Table1[[#This Row],[Actuarial Factor 06/20/2023]]</f>
        <v>265.5312261299735</v>
      </c>
      <c r="S3972" s="23"/>
    </row>
    <row r="3973" spans="1:19" x14ac:dyDescent="0.25">
      <c r="A3973" s="192" t="s">
        <v>460</v>
      </c>
      <c r="B3973" s="193" t="s">
        <v>461</v>
      </c>
      <c r="C3973" s="192" t="s">
        <v>78</v>
      </c>
      <c r="D3973" s="192" t="s">
        <v>30</v>
      </c>
      <c r="E3973" s="192" t="s">
        <v>61</v>
      </c>
      <c r="F3973" s="194">
        <v>7058.0707333526052</v>
      </c>
      <c r="G3973">
        <v>81</v>
      </c>
      <c r="H3973">
        <v>81</v>
      </c>
      <c r="I3973" s="167">
        <v>5784.3770862320944</v>
      </c>
      <c r="J3973" s="22">
        <v>0.81954082138880713</v>
      </c>
      <c r="K3973" s="22" t="s">
        <v>462</v>
      </c>
      <c r="L3973" s="22" t="s">
        <v>99</v>
      </c>
      <c r="M39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73" s="24" t="str">
        <f>IFERROR(IF(Table1[[#This Row],[Medicare Rate in CR]]&gt;0,"Y","N"),"N")</f>
        <v>N</v>
      </c>
      <c r="O3973" s="166">
        <f>Table1[[#This Row],[Medicare Rate in CR]]*Table1[[#This Row],[SumOfUnits]]*Table1[[#This Row],[Actuarial Factor 06/20/2023]]</f>
        <v>0</v>
      </c>
      <c r="P39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8391.1774566552685</v>
      </c>
      <c r="Q3973" s="166">
        <f>Table1[[#This Row],[Trended Medicare Pricing for all RHCs]]-Table1[[#This Row],[SumOfSFY24 Estimated Payment 5/04/23]]</f>
        <v>2606.8003704231742</v>
      </c>
      <c r="R3973" s="24">
        <f>Table1[[#This Row],[SumOfUnits]]*Table1[[#This Row],[Actuarial Factor 06/20/2023]]</f>
        <v>66.382806532493376</v>
      </c>
      <c r="S3973" s="23"/>
    </row>
    <row r="3974" spans="1:19" x14ac:dyDescent="0.25">
      <c r="A3974" s="192" t="s">
        <v>460</v>
      </c>
      <c r="B3974" s="193" t="s">
        <v>461</v>
      </c>
      <c r="C3974" s="192" t="s">
        <v>78</v>
      </c>
      <c r="D3974" s="192" t="s">
        <v>30</v>
      </c>
      <c r="E3974" s="192" t="s">
        <v>62</v>
      </c>
      <c r="F3974" s="194">
        <v>76244.579358196657</v>
      </c>
      <c r="G3974">
        <v>869</v>
      </c>
      <c r="H3974">
        <v>869</v>
      </c>
      <c r="I3974" s="167">
        <v>72426.348148639852</v>
      </c>
      <c r="J3974" s="22">
        <v>0.94992127648027569</v>
      </c>
      <c r="K3974" s="22" t="s">
        <v>462</v>
      </c>
      <c r="L3974" s="22" t="s">
        <v>99</v>
      </c>
      <c r="M39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74" s="24" t="str">
        <f>IFERROR(IF(Table1[[#This Row],[Medicare Rate in CR]]&gt;0,"Y","N"),"N")</f>
        <v>N</v>
      </c>
      <c r="O3974" s="166">
        <f>Table1[[#This Row],[Medicare Rate in CR]]*Table1[[#This Row],[SumOfUnits]]*Table1[[#This Row],[Actuarial Factor 06/20/2023]]</f>
        <v>0</v>
      </c>
      <c r="P39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105066.16888779156</v>
      </c>
      <c r="Q3974" s="166">
        <f>Table1[[#This Row],[Trended Medicare Pricing for all RHCs]]-Table1[[#This Row],[SumOfSFY24 Estimated Payment 5/04/23]]</f>
        <v>32639.820739151706</v>
      </c>
      <c r="R3974" s="24">
        <f>Table1[[#This Row],[SumOfUnits]]*Table1[[#This Row],[Actuarial Factor 06/20/2023]]</f>
        <v>825.48158926135955</v>
      </c>
      <c r="S3974" s="23"/>
    </row>
    <row r="3975" spans="1:19" x14ac:dyDescent="0.25">
      <c r="A3975" s="192" t="s">
        <v>460</v>
      </c>
      <c r="B3975" s="193" t="s">
        <v>461</v>
      </c>
      <c r="C3975" s="192" t="s">
        <v>78</v>
      </c>
      <c r="D3975" s="192" t="s">
        <v>30</v>
      </c>
      <c r="E3975" s="192" t="s">
        <v>63</v>
      </c>
      <c r="F3975" s="194">
        <v>14082.66358292376</v>
      </c>
      <c r="G3975">
        <v>159</v>
      </c>
      <c r="H3975">
        <v>159</v>
      </c>
      <c r="I3975" s="167">
        <v>13188.493700043491</v>
      </c>
      <c r="J3975" s="22">
        <v>0.93650562781571278</v>
      </c>
      <c r="K3975" s="22" t="s">
        <v>462</v>
      </c>
      <c r="L3975" s="22" t="s">
        <v>99</v>
      </c>
      <c r="M39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75" s="24" t="str">
        <f>IFERROR(IF(Table1[[#This Row],[Medicare Rate in CR]]&gt;0,"Y","N"),"N")</f>
        <v>N</v>
      </c>
      <c r="O3975" s="166">
        <f>Table1[[#This Row],[Medicare Rate in CR]]*Table1[[#This Row],[SumOfUnits]]*Table1[[#This Row],[Actuarial Factor 06/20/2023]]</f>
        <v>0</v>
      </c>
      <c r="P39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19132.049894612377</v>
      </c>
      <c r="Q3975" s="166">
        <f>Table1[[#This Row],[Trended Medicare Pricing for all RHCs]]-Table1[[#This Row],[SumOfSFY24 Estimated Payment 5/04/23]]</f>
        <v>5943.556194568886</v>
      </c>
      <c r="R3975" s="24">
        <f>Table1[[#This Row],[SumOfUnits]]*Table1[[#This Row],[Actuarial Factor 06/20/2023]]</f>
        <v>148.90439482269832</v>
      </c>
      <c r="S3975" s="23"/>
    </row>
    <row r="3976" spans="1:19" x14ac:dyDescent="0.25">
      <c r="A3976" s="192" t="s">
        <v>460</v>
      </c>
      <c r="B3976" s="193" t="s">
        <v>461</v>
      </c>
      <c r="C3976" s="192" t="s">
        <v>78</v>
      </c>
      <c r="D3976" s="192" t="s">
        <v>30</v>
      </c>
      <c r="E3976" s="192" t="s">
        <v>64</v>
      </c>
      <c r="F3976" s="194">
        <v>33058.880215862067</v>
      </c>
      <c r="G3976">
        <v>374</v>
      </c>
      <c r="H3976">
        <v>374</v>
      </c>
      <c r="I3976" s="167">
        <v>30030.272076762518</v>
      </c>
      <c r="J3976" s="22">
        <v>0.90838745537284149</v>
      </c>
      <c r="K3976" s="22" t="s">
        <v>462</v>
      </c>
      <c r="L3976" s="22" t="s">
        <v>99</v>
      </c>
      <c r="M39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76" s="24" t="str">
        <f>IFERROR(IF(Table1[[#This Row],[Medicare Rate in CR]]&gt;0,"Y","N"),"N")</f>
        <v>N</v>
      </c>
      <c r="O3976" s="166">
        <f>Table1[[#This Row],[Medicare Rate in CR]]*Table1[[#This Row],[SumOfUnits]]*Table1[[#This Row],[Actuarial Factor 06/20/2023]]</f>
        <v>0</v>
      </c>
      <c r="P39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43563.78194421935</v>
      </c>
      <c r="Q3976" s="166">
        <f>Table1[[#This Row],[Trended Medicare Pricing for all RHCs]]-Table1[[#This Row],[SumOfSFY24 Estimated Payment 5/04/23]]</f>
        <v>13533.509867456833</v>
      </c>
      <c r="R3976" s="24">
        <f>Table1[[#This Row],[SumOfUnits]]*Table1[[#This Row],[Actuarial Factor 06/20/2023]]</f>
        <v>339.7369083094427</v>
      </c>
      <c r="S3976" s="23"/>
    </row>
    <row r="3977" spans="1:19" x14ac:dyDescent="0.25">
      <c r="A3977" s="192" t="s">
        <v>460</v>
      </c>
      <c r="B3977" s="193" t="s">
        <v>461</v>
      </c>
      <c r="C3977" s="192" t="s">
        <v>78</v>
      </c>
      <c r="D3977" s="192" t="s">
        <v>30</v>
      </c>
      <c r="E3977" s="192" t="s">
        <v>77</v>
      </c>
      <c r="F3977" s="194">
        <v>18624.323022068042</v>
      </c>
      <c r="G3977">
        <v>212</v>
      </c>
      <c r="H3977">
        <v>212</v>
      </c>
      <c r="I3977" s="167">
        <v>23648.892541376292</v>
      </c>
      <c r="J3977" s="22">
        <v>1.2697853507670918</v>
      </c>
      <c r="K3977" s="22" t="s">
        <v>462</v>
      </c>
      <c r="L3977" s="22" t="s">
        <v>99</v>
      </c>
      <c r="M39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77" s="24" t="str">
        <f>IFERROR(IF(Table1[[#This Row],[Medicare Rate in CR]]&gt;0,"Y","N"),"N")</f>
        <v>N</v>
      </c>
      <c r="O3977" s="166">
        <f>Table1[[#This Row],[Medicare Rate in CR]]*Table1[[#This Row],[SumOfUnits]]*Table1[[#This Row],[Actuarial Factor 06/20/2023]]</f>
        <v>0</v>
      </c>
      <c r="P39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34306.555573700251</v>
      </c>
      <c r="Q3977" s="166">
        <f>Table1[[#This Row],[Trended Medicare Pricing for all RHCs]]-Table1[[#This Row],[SumOfSFY24 Estimated Payment 5/04/23]]</f>
        <v>10657.663032323959</v>
      </c>
      <c r="R3977" s="24">
        <f>Table1[[#This Row],[SumOfUnits]]*Table1[[#This Row],[Actuarial Factor 06/20/2023]]</f>
        <v>269.19449436262346</v>
      </c>
      <c r="S3977" s="23"/>
    </row>
    <row r="3978" spans="1:19" x14ac:dyDescent="0.25">
      <c r="A3978" s="192" t="s">
        <v>460</v>
      </c>
      <c r="B3978" s="193" t="s">
        <v>461</v>
      </c>
      <c r="C3978" s="192" t="s">
        <v>78</v>
      </c>
      <c r="D3978" s="192" t="s">
        <v>32</v>
      </c>
      <c r="E3978" s="192" t="s">
        <v>94</v>
      </c>
      <c r="F3978" s="194">
        <v>85.679868940927051</v>
      </c>
      <c r="G3978">
        <v>1</v>
      </c>
      <c r="H3978">
        <v>1</v>
      </c>
      <c r="I3978" s="167">
        <v>90.807843357157495</v>
      </c>
      <c r="J3978" s="22">
        <v>1.0598503998619091</v>
      </c>
      <c r="K3978" s="22" t="s">
        <v>462</v>
      </c>
      <c r="L3978" s="22" t="s">
        <v>99</v>
      </c>
      <c r="M39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78" s="24" t="str">
        <f>IFERROR(IF(Table1[[#This Row],[Medicare Rate in CR]]&gt;0,"Y","N"),"N")</f>
        <v>N</v>
      </c>
      <c r="O3978" s="166">
        <f>Table1[[#This Row],[Medicare Rate in CR]]*Table1[[#This Row],[SumOfUnits]]*Table1[[#This Row],[Actuarial Factor 06/20/2023]]</f>
        <v>0</v>
      </c>
      <c r="P39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131.73151001509393</v>
      </c>
      <c r="Q3978" s="166">
        <f>Table1[[#This Row],[Trended Medicare Pricing for all RHCs]]-Table1[[#This Row],[SumOfSFY24 Estimated Payment 5/04/23]]</f>
        <v>40.923666657936437</v>
      </c>
      <c r="R3978" s="24">
        <f>Table1[[#This Row],[SumOfUnits]]*Table1[[#This Row],[Actuarial Factor 06/20/2023]]</f>
        <v>1.0598503998619091</v>
      </c>
      <c r="S3978" s="23"/>
    </row>
    <row r="3979" spans="1:19" x14ac:dyDescent="0.25">
      <c r="A3979" s="192" t="s">
        <v>460</v>
      </c>
      <c r="B3979" s="193" t="s">
        <v>461</v>
      </c>
      <c r="C3979" s="192" t="s">
        <v>78</v>
      </c>
      <c r="D3979" s="192" t="s">
        <v>32</v>
      </c>
      <c r="E3979" s="192" t="s">
        <v>81</v>
      </c>
      <c r="F3979" s="194">
        <v>1036.2532523850821</v>
      </c>
      <c r="G3979">
        <v>12</v>
      </c>
      <c r="H3979">
        <v>12</v>
      </c>
      <c r="I3979" s="167">
        <v>1083.81030935123</v>
      </c>
      <c r="J3979" s="22">
        <v>1.0458932764328495</v>
      </c>
      <c r="K3979" s="22" t="s">
        <v>462</v>
      </c>
      <c r="L3979" s="22" t="s">
        <v>99</v>
      </c>
      <c r="M39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79" s="24" t="str">
        <f>IFERROR(IF(Table1[[#This Row],[Medicare Rate in CR]]&gt;0,"Y","N"),"N")</f>
        <v>N</v>
      </c>
      <c r="O3979" s="166">
        <f>Table1[[#This Row],[Medicare Rate in CR]]*Table1[[#This Row],[SumOfUnits]]*Table1[[#This Row],[Actuarial Factor 06/20/2023]]</f>
        <v>0</v>
      </c>
      <c r="P39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1572.2426977945652</v>
      </c>
      <c r="Q3979" s="166">
        <f>Table1[[#This Row],[Trended Medicare Pricing for all RHCs]]-Table1[[#This Row],[SumOfSFY24 Estimated Payment 5/04/23]]</f>
        <v>488.43238844333519</v>
      </c>
      <c r="R3979" s="24">
        <f>Table1[[#This Row],[SumOfUnits]]*Table1[[#This Row],[Actuarial Factor 06/20/2023]]</f>
        <v>12.550719317194194</v>
      </c>
      <c r="S3979" s="23"/>
    </row>
    <row r="3980" spans="1:19" x14ac:dyDescent="0.25">
      <c r="A3980" s="192" t="s">
        <v>460</v>
      </c>
      <c r="B3980" s="193" t="s">
        <v>461</v>
      </c>
      <c r="C3980" s="192" t="s">
        <v>78</v>
      </c>
      <c r="D3980" s="192" t="s">
        <v>32</v>
      </c>
      <c r="E3980" s="192" t="s">
        <v>65</v>
      </c>
      <c r="F3980" s="194">
        <v>4811.8916835308855</v>
      </c>
      <c r="G3980">
        <v>55</v>
      </c>
      <c r="H3980">
        <v>55</v>
      </c>
      <c r="I3980" s="167">
        <v>6375.0229344277586</v>
      </c>
      <c r="J3980" s="22">
        <v>1.3248475555355548</v>
      </c>
      <c r="K3980" s="22" t="s">
        <v>462</v>
      </c>
      <c r="L3980" s="22" t="s">
        <v>99</v>
      </c>
      <c r="M39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80" s="24" t="str">
        <f>IFERROR(IF(Table1[[#This Row],[Medicare Rate in CR]]&gt;0,"Y","N"),"N")</f>
        <v>N</v>
      </c>
      <c r="O3980" s="166">
        <f>Table1[[#This Row],[Medicare Rate in CR]]*Table1[[#This Row],[SumOfUnits]]*Table1[[#This Row],[Actuarial Factor 06/20/2023]]</f>
        <v>0</v>
      </c>
      <c r="P39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9248.0050894946307</v>
      </c>
      <c r="Q3980" s="166">
        <f>Table1[[#This Row],[Trended Medicare Pricing for all RHCs]]-Table1[[#This Row],[SumOfSFY24 Estimated Payment 5/04/23]]</f>
        <v>2872.9821550668721</v>
      </c>
      <c r="R3980" s="24">
        <f>Table1[[#This Row],[SumOfUnits]]*Table1[[#This Row],[Actuarial Factor 06/20/2023]]</f>
        <v>72.866615554455507</v>
      </c>
      <c r="S3980" s="23"/>
    </row>
    <row r="3981" spans="1:19" x14ac:dyDescent="0.25">
      <c r="A3981" s="192" t="s">
        <v>460</v>
      </c>
      <c r="B3981" s="193" t="s">
        <v>461</v>
      </c>
      <c r="C3981" s="192" t="s">
        <v>78</v>
      </c>
      <c r="D3981" s="192" t="s">
        <v>32</v>
      </c>
      <c r="E3981" s="192" t="s">
        <v>66</v>
      </c>
      <c r="F3981" s="194">
        <v>7531.8300086730269</v>
      </c>
      <c r="G3981">
        <v>86</v>
      </c>
      <c r="H3981">
        <v>86</v>
      </c>
      <c r="I3981" s="167">
        <v>8101.638247073799</v>
      </c>
      <c r="J3981" s="22">
        <v>1.0756533588443484</v>
      </c>
      <c r="K3981" s="22" t="s">
        <v>462</v>
      </c>
      <c r="L3981" s="22" t="s">
        <v>99</v>
      </c>
      <c r="M39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81" s="24" t="str">
        <f>IFERROR(IF(Table1[[#This Row],[Medicare Rate in CR]]&gt;0,"Y","N"),"N")</f>
        <v>N</v>
      </c>
      <c r="O3981" s="166">
        <f>Table1[[#This Row],[Medicare Rate in CR]]*Table1[[#This Row],[SumOfUnits]]*Table1[[#This Row],[Actuarial Factor 06/20/2023]]</f>
        <v>0</v>
      </c>
      <c r="P39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11752.740737223443</v>
      </c>
      <c r="Q3981" s="166">
        <f>Table1[[#This Row],[Trended Medicare Pricing for all RHCs]]-Table1[[#This Row],[SumOfSFY24 Estimated Payment 5/04/23]]</f>
        <v>3651.1024901496439</v>
      </c>
      <c r="R3981" s="24">
        <f>Table1[[#This Row],[SumOfUnits]]*Table1[[#This Row],[Actuarial Factor 06/20/2023]]</f>
        <v>92.50618886061396</v>
      </c>
      <c r="S3981" s="23"/>
    </row>
    <row r="3982" spans="1:19" x14ac:dyDescent="0.25">
      <c r="A3982" s="192" t="s">
        <v>460</v>
      </c>
      <c r="B3982" s="193" t="s">
        <v>461</v>
      </c>
      <c r="C3982" s="192" t="s">
        <v>78</v>
      </c>
      <c r="D3982" s="192" t="s">
        <v>31</v>
      </c>
      <c r="E3982" s="192" t="s">
        <v>67</v>
      </c>
      <c r="F3982" s="194">
        <v>618.73326105810929</v>
      </c>
      <c r="G3982">
        <v>7</v>
      </c>
      <c r="H3982">
        <v>7</v>
      </c>
      <c r="I3982" s="167">
        <v>650.01126387331738</v>
      </c>
      <c r="J3982" s="22">
        <v>1.0505516751462802</v>
      </c>
      <c r="K3982" s="22" t="s">
        <v>462</v>
      </c>
      <c r="L3982" s="22" t="s">
        <v>99</v>
      </c>
      <c r="M39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82" s="24" t="str">
        <f>IFERROR(IF(Table1[[#This Row],[Medicare Rate in CR]]&gt;0,"Y","N"),"N")</f>
        <v>N</v>
      </c>
      <c r="O3982" s="166">
        <f>Table1[[#This Row],[Medicare Rate in CR]]*Table1[[#This Row],[SumOfUnits]]*Table1[[#This Row],[Actuarial Factor 06/20/2023]]</f>
        <v>0</v>
      </c>
      <c r="P39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942.94680009160936</v>
      </c>
      <c r="Q3982" s="166">
        <f>Table1[[#This Row],[Trended Medicare Pricing for all RHCs]]-Table1[[#This Row],[SumOfSFY24 Estimated Payment 5/04/23]]</f>
        <v>292.93553621829199</v>
      </c>
      <c r="R3982" s="24">
        <f>Table1[[#This Row],[SumOfUnits]]*Table1[[#This Row],[Actuarial Factor 06/20/2023]]</f>
        <v>7.3538617260239612</v>
      </c>
      <c r="S3982" s="23"/>
    </row>
    <row r="3983" spans="1:19" x14ac:dyDescent="0.25">
      <c r="A3983" s="192" t="s">
        <v>460</v>
      </c>
      <c r="B3983" s="193" t="s">
        <v>461</v>
      </c>
      <c r="C3983" s="192" t="s">
        <v>78</v>
      </c>
      <c r="D3983" s="192" t="s">
        <v>31</v>
      </c>
      <c r="E3983" s="192" t="s">
        <v>82</v>
      </c>
      <c r="F3983" s="194">
        <v>274.37</v>
      </c>
      <c r="G3983">
        <v>3</v>
      </c>
      <c r="H3983">
        <v>3</v>
      </c>
      <c r="I3983" s="167">
        <v>302.87614155758752</v>
      </c>
      <c r="J3983" s="22">
        <v>1.1038967145008109</v>
      </c>
      <c r="K3983" s="22" t="s">
        <v>462</v>
      </c>
      <c r="L3983" s="22" t="s">
        <v>99</v>
      </c>
      <c r="M39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83" s="24" t="str">
        <f>IFERROR(IF(Table1[[#This Row],[Medicare Rate in CR]]&gt;0,"Y","N"),"N")</f>
        <v>N</v>
      </c>
      <c r="O3983" s="166">
        <f>Table1[[#This Row],[Medicare Rate in CR]]*Table1[[#This Row],[SumOfUnits]]*Table1[[#This Row],[Actuarial Factor 06/20/2023]]</f>
        <v>0</v>
      </c>
      <c r="P39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439.37098382572202</v>
      </c>
      <c r="Q3983" s="166">
        <f>Table1[[#This Row],[Trended Medicare Pricing for all RHCs]]-Table1[[#This Row],[SumOfSFY24 Estimated Payment 5/04/23]]</f>
        <v>136.49484226813451</v>
      </c>
      <c r="R3983" s="24">
        <f>Table1[[#This Row],[SumOfUnits]]*Table1[[#This Row],[Actuarial Factor 06/20/2023]]</f>
        <v>3.3116901435024326</v>
      </c>
      <c r="S3983" s="23"/>
    </row>
    <row r="3984" spans="1:19" x14ac:dyDescent="0.25">
      <c r="A3984" s="192" t="s">
        <v>460</v>
      </c>
      <c r="B3984" s="193" t="s">
        <v>461</v>
      </c>
      <c r="C3984" s="192" t="s">
        <v>78</v>
      </c>
      <c r="D3984" s="192" t="s">
        <v>31</v>
      </c>
      <c r="E3984" s="192" t="s">
        <v>68</v>
      </c>
      <c r="F3984" s="194">
        <v>3017.2910850920298</v>
      </c>
      <c r="G3984">
        <v>34</v>
      </c>
      <c r="H3984">
        <v>34</v>
      </c>
      <c r="I3984" s="167">
        <v>2871.4839519933366</v>
      </c>
      <c r="J3984" s="22">
        <v>0.95167614625612229</v>
      </c>
      <c r="K3984" s="22" t="s">
        <v>462</v>
      </c>
      <c r="L3984" s="22" t="s">
        <v>99</v>
      </c>
      <c r="M39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84" s="24" t="str">
        <f>IFERROR(IF(Table1[[#This Row],[Medicare Rate in CR]]&gt;0,"Y","N"),"N")</f>
        <v>N</v>
      </c>
      <c r="O3984" s="166">
        <f>Table1[[#This Row],[Medicare Rate in CR]]*Table1[[#This Row],[SumOfUnits]]*Table1[[#This Row],[Actuarial Factor 06/20/2023]]</f>
        <v>0</v>
      </c>
      <c r="P39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4165.5533596633613</v>
      </c>
      <c r="Q3984" s="166">
        <f>Table1[[#This Row],[Trended Medicare Pricing for all RHCs]]-Table1[[#This Row],[SumOfSFY24 Estimated Payment 5/04/23]]</f>
        <v>1294.0694076700247</v>
      </c>
      <c r="R3984" s="24">
        <f>Table1[[#This Row],[SumOfUnits]]*Table1[[#This Row],[Actuarial Factor 06/20/2023]]</f>
        <v>32.356988972708159</v>
      </c>
      <c r="S3984" s="23"/>
    </row>
    <row r="3985" spans="1:19" x14ac:dyDescent="0.25">
      <c r="A3985" s="192" t="s">
        <v>460</v>
      </c>
      <c r="B3985" s="193" t="s">
        <v>461</v>
      </c>
      <c r="C3985" s="192" t="s">
        <v>78</v>
      </c>
      <c r="D3985" s="192" t="s">
        <v>31</v>
      </c>
      <c r="E3985" s="192" t="s">
        <v>69</v>
      </c>
      <c r="F3985" s="194">
        <v>26994.308421509035</v>
      </c>
      <c r="G3985">
        <v>307</v>
      </c>
      <c r="H3985">
        <v>307</v>
      </c>
      <c r="I3985" s="167">
        <v>28897.250647878205</v>
      </c>
      <c r="J3985" s="22">
        <v>1.0704942018389665</v>
      </c>
      <c r="K3985" s="22" t="s">
        <v>462</v>
      </c>
      <c r="L3985" s="22" t="s">
        <v>99</v>
      </c>
      <c r="M39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85" s="24" t="str">
        <f>IFERROR(IF(Table1[[#This Row],[Medicare Rate in CR]]&gt;0,"Y","N"),"N")</f>
        <v>N</v>
      </c>
      <c r="O3985" s="166">
        <f>Table1[[#This Row],[Medicare Rate in CR]]*Table1[[#This Row],[SumOfUnits]]*Table1[[#This Row],[Actuarial Factor 06/20/2023]]</f>
        <v>0</v>
      </c>
      <c r="P39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41920.150533225977</v>
      </c>
      <c r="Q3985" s="166">
        <f>Table1[[#This Row],[Trended Medicare Pricing for all RHCs]]-Table1[[#This Row],[SumOfSFY24 Estimated Payment 5/04/23]]</f>
        <v>13022.899885347771</v>
      </c>
      <c r="R3985" s="24">
        <f>Table1[[#This Row],[SumOfUnits]]*Table1[[#This Row],[Actuarial Factor 06/20/2023]]</f>
        <v>328.6417199645627</v>
      </c>
      <c r="S3985" s="23"/>
    </row>
    <row r="3986" spans="1:19" x14ac:dyDescent="0.25">
      <c r="A3986" s="192" t="s">
        <v>460</v>
      </c>
      <c r="B3986" s="193" t="s">
        <v>461</v>
      </c>
      <c r="C3986" s="192" t="s">
        <v>79</v>
      </c>
      <c r="D3986" s="192" t="s">
        <v>30</v>
      </c>
      <c r="E3986" s="192" t="s">
        <v>62</v>
      </c>
      <c r="F3986" s="194">
        <v>89.361087019369762</v>
      </c>
      <c r="G3986">
        <v>1</v>
      </c>
      <c r="H3986">
        <v>1</v>
      </c>
      <c r="I3986" s="167">
        <v>90.589200101109967</v>
      </c>
      <c r="J3986" s="22">
        <v>1.0137432648001921</v>
      </c>
      <c r="K3986" s="22" t="s">
        <v>462</v>
      </c>
      <c r="L3986" s="22" t="s">
        <v>99</v>
      </c>
      <c r="M39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86" s="24" t="str">
        <f>IFERROR(IF(Table1[[#This Row],[Medicare Rate in CR]]&gt;0,"Y","N"),"N")</f>
        <v>N</v>
      </c>
      <c r="O3986" s="166">
        <f>Table1[[#This Row],[Medicare Rate in CR]]*Table1[[#This Row],[SumOfUnits]]*Table1[[#This Row],[Actuarial Factor 06/20/2023]]</f>
        <v>0</v>
      </c>
      <c r="P39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108.83127869359132</v>
      </c>
      <c r="Q3986" s="166">
        <f>Table1[[#This Row],[Trended Medicare Pricing for all RHCs]]-Table1[[#This Row],[SumOfSFY24 Estimated Payment 5/04/23]]</f>
        <v>18.242078592481349</v>
      </c>
      <c r="R3986" s="24">
        <f>Table1[[#This Row],[SumOfUnits]]*Table1[[#This Row],[Actuarial Factor 06/20/2023]]</f>
        <v>1.0137432648001921</v>
      </c>
      <c r="S3986" s="23"/>
    </row>
    <row r="3987" spans="1:19" x14ac:dyDescent="0.25">
      <c r="A3987" s="192" t="s">
        <v>460</v>
      </c>
      <c r="B3987" s="193" t="s">
        <v>461</v>
      </c>
      <c r="C3987" s="192" t="s">
        <v>79</v>
      </c>
      <c r="D3987" s="192" t="s">
        <v>30</v>
      </c>
      <c r="E3987" s="192" t="s">
        <v>64</v>
      </c>
      <c r="F3987" s="194">
        <v>268.08326105810931</v>
      </c>
      <c r="G3987">
        <v>3</v>
      </c>
      <c r="H3987">
        <v>3</v>
      </c>
      <c r="I3987" s="167">
        <v>256.50080433235746</v>
      </c>
      <c r="J3987" s="22">
        <v>0.95679530053448103</v>
      </c>
      <c r="K3987" s="22" t="s">
        <v>462</v>
      </c>
      <c r="L3987" s="22" t="s">
        <v>99</v>
      </c>
      <c r="M39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87" s="24" t="str">
        <f>IFERROR(IF(Table1[[#This Row],[Medicare Rate in CR]]&gt;0,"Y","N"),"N")</f>
        <v>N</v>
      </c>
      <c r="O3987" s="166">
        <f>Table1[[#This Row],[Medicare Rate in CR]]*Table1[[#This Row],[SumOfUnits]]*Table1[[#This Row],[Actuarial Factor 06/20/2023]]</f>
        <v>0</v>
      </c>
      <c r="P39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308.15274326595022</v>
      </c>
      <c r="Q3987" s="166">
        <f>Table1[[#This Row],[Trended Medicare Pricing for all RHCs]]-Table1[[#This Row],[SumOfSFY24 Estimated Payment 5/04/23]]</f>
        <v>51.65193893359276</v>
      </c>
      <c r="R3987" s="24">
        <f>Table1[[#This Row],[SumOfUnits]]*Table1[[#This Row],[Actuarial Factor 06/20/2023]]</f>
        <v>2.8703859016034432</v>
      </c>
      <c r="S3987" s="23"/>
    </row>
    <row r="3988" spans="1:19" x14ac:dyDescent="0.25">
      <c r="A3988" s="192" t="s">
        <v>460</v>
      </c>
      <c r="B3988" s="193" t="s">
        <v>461</v>
      </c>
      <c r="C3988" s="192" t="s">
        <v>55</v>
      </c>
      <c r="D3988" s="192" t="s">
        <v>30</v>
      </c>
      <c r="E3988" s="192" t="s">
        <v>59</v>
      </c>
      <c r="F3988" s="194">
        <v>526.12508432109473</v>
      </c>
      <c r="G3988">
        <v>6</v>
      </c>
      <c r="H3988">
        <v>6</v>
      </c>
      <c r="I3988" s="167">
        <v>538.07871116929414</v>
      </c>
      <c r="J3988" s="22">
        <v>1.0227201234163246</v>
      </c>
      <c r="K3988" s="22" t="s">
        <v>462</v>
      </c>
      <c r="L3988" s="22" t="s">
        <v>99</v>
      </c>
      <c r="M39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88" s="24" t="str">
        <f>IFERROR(IF(Table1[[#This Row],[Medicare Rate in CR]]&gt;0,"Y","N"),"N")</f>
        <v>N</v>
      </c>
      <c r="O3988" s="166">
        <f>Table1[[#This Row],[Medicare Rate in CR]]*Table1[[#This Row],[SumOfUnits]]*Table1[[#This Row],[Actuarial Factor 06/20/2023]]</f>
        <v>0</v>
      </c>
      <c r="P39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780.48142561383213</v>
      </c>
      <c r="Q3988" s="166">
        <f>Table1[[#This Row],[Trended Medicare Pricing for all RHCs]]-Table1[[#This Row],[SumOfSFY24 Estimated Payment 5/04/23]]</f>
        <v>242.40271444453799</v>
      </c>
      <c r="R3988" s="24">
        <f>Table1[[#This Row],[SumOfUnits]]*Table1[[#This Row],[Actuarial Factor 06/20/2023]]</f>
        <v>6.136320740497947</v>
      </c>
      <c r="S3988" s="23"/>
    </row>
    <row r="3989" spans="1:19" x14ac:dyDescent="0.25">
      <c r="A3989" s="192" t="s">
        <v>460</v>
      </c>
      <c r="B3989" s="193" t="s">
        <v>461</v>
      </c>
      <c r="C3989" s="192" t="s">
        <v>55</v>
      </c>
      <c r="D3989" s="192" t="s">
        <v>30</v>
      </c>
      <c r="E3989" s="192" t="s">
        <v>62</v>
      </c>
      <c r="F3989" s="194">
        <v>178.72217403873952</v>
      </c>
      <c r="G3989">
        <v>2</v>
      </c>
      <c r="H3989">
        <v>2</v>
      </c>
      <c r="I3989" s="167">
        <v>187.42806833096009</v>
      </c>
      <c r="J3989" s="22">
        <v>1.0487118866981413</v>
      </c>
      <c r="K3989" s="22" t="s">
        <v>462</v>
      </c>
      <c r="L3989" s="22" t="s">
        <v>99</v>
      </c>
      <c r="M39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89" s="24" t="str">
        <f>IFERROR(IF(Table1[[#This Row],[Medicare Rate in CR]]&gt;0,"Y","N"),"N")</f>
        <v>N</v>
      </c>
      <c r="O3989" s="166">
        <f>Table1[[#This Row],[Medicare Rate in CR]]*Table1[[#This Row],[SumOfUnits]]*Table1[[#This Row],[Actuarial Factor 06/20/2023]]</f>
        <v>0</v>
      </c>
      <c r="P39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271.863805302956</v>
      </c>
      <c r="Q3989" s="166">
        <f>Table1[[#This Row],[Trended Medicare Pricing for all RHCs]]-Table1[[#This Row],[SumOfSFY24 Estimated Payment 5/04/23]]</f>
        <v>84.435736971995908</v>
      </c>
      <c r="R3989" s="24">
        <f>Table1[[#This Row],[SumOfUnits]]*Table1[[#This Row],[Actuarial Factor 06/20/2023]]</f>
        <v>2.0974237733962826</v>
      </c>
      <c r="S3989" s="23"/>
    </row>
    <row r="3990" spans="1:19" x14ac:dyDescent="0.25">
      <c r="A3990" s="192" t="s">
        <v>460</v>
      </c>
      <c r="B3990" s="193" t="s">
        <v>461</v>
      </c>
      <c r="C3990" s="192" t="s">
        <v>55</v>
      </c>
      <c r="D3990" s="192" t="s">
        <v>30</v>
      </c>
      <c r="E3990" s="192" t="s">
        <v>63</v>
      </c>
      <c r="F3990" s="194">
        <v>178.72217403873952</v>
      </c>
      <c r="G3990">
        <v>2</v>
      </c>
      <c r="H3990">
        <v>2</v>
      </c>
      <c r="I3990" s="167">
        <v>179.19497536218057</v>
      </c>
      <c r="J3990" s="22">
        <v>1.0026454541859957</v>
      </c>
      <c r="K3990" s="22" t="s">
        <v>462</v>
      </c>
      <c r="L3990" s="22" t="s">
        <v>99</v>
      </c>
      <c r="M39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90" s="24" t="str">
        <f>IFERROR(IF(Table1[[#This Row],[Medicare Rate in CR]]&gt;0,"Y","N"),"N")</f>
        <v>N</v>
      </c>
      <c r="O3990" s="166">
        <f>Table1[[#This Row],[Medicare Rate in CR]]*Table1[[#This Row],[SumOfUnits]]*Table1[[#This Row],[Actuarial Factor 06/20/2023]]</f>
        <v>0</v>
      </c>
      <c r="P39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259.92173065086564</v>
      </c>
      <c r="Q3990" s="166">
        <f>Table1[[#This Row],[Trended Medicare Pricing for all RHCs]]-Table1[[#This Row],[SumOfSFY24 Estimated Payment 5/04/23]]</f>
        <v>80.726755288685069</v>
      </c>
      <c r="R3990" s="24">
        <f>Table1[[#This Row],[SumOfUnits]]*Table1[[#This Row],[Actuarial Factor 06/20/2023]]</f>
        <v>2.0052909083719914</v>
      </c>
      <c r="S3990" s="23"/>
    </row>
    <row r="3991" spans="1:19" x14ac:dyDescent="0.25">
      <c r="A3991" s="192" t="s">
        <v>460</v>
      </c>
      <c r="B3991" s="193" t="s">
        <v>461</v>
      </c>
      <c r="C3991" s="192" t="s">
        <v>83</v>
      </c>
      <c r="D3991" s="192" t="s">
        <v>32</v>
      </c>
      <c r="E3991" s="192" t="s">
        <v>65</v>
      </c>
      <c r="F3991" s="194">
        <v>89.361087019369762</v>
      </c>
      <c r="G3991">
        <v>1</v>
      </c>
      <c r="H3991">
        <v>1</v>
      </c>
      <c r="I3991" s="167">
        <v>104.51328770266713</v>
      </c>
      <c r="J3991" s="22">
        <v>1.1695615081317554</v>
      </c>
      <c r="K3991" s="22" t="s">
        <v>462</v>
      </c>
      <c r="L3991" s="22" t="s">
        <v>99</v>
      </c>
      <c r="M39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91" s="24" t="str">
        <f>IFERROR(IF(Table1[[#This Row],[Medicare Rate in CR]]&gt;0,"Y","N"),"N")</f>
        <v>N</v>
      </c>
      <c r="O3991" s="166">
        <f>Table1[[#This Row],[Medicare Rate in CR]]*Table1[[#This Row],[SumOfUnits]]*Table1[[#This Row],[Actuarial Factor 06/20/2023]]</f>
        <v>0</v>
      </c>
      <c r="P39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107.13706319580564</v>
      </c>
      <c r="Q3991" s="166">
        <f>Table1[[#This Row],[Trended Medicare Pricing for all RHCs]]-Table1[[#This Row],[SumOfSFY24 Estimated Payment 5/04/23]]</f>
        <v>2.6237754931385098</v>
      </c>
      <c r="R3991" s="24">
        <f>Table1[[#This Row],[SumOfUnits]]*Table1[[#This Row],[Actuarial Factor 06/20/2023]]</f>
        <v>1.1695615081317554</v>
      </c>
      <c r="S3991" s="23"/>
    </row>
    <row r="3992" spans="1:19" x14ac:dyDescent="0.25">
      <c r="A3992" s="192" t="s">
        <v>460</v>
      </c>
      <c r="B3992" s="193" t="s">
        <v>461</v>
      </c>
      <c r="C3992" s="192" t="s">
        <v>85</v>
      </c>
      <c r="D3992" s="192" t="s">
        <v>30</v>
      </c>
      <c r="E3992" s="192" t="s">
        <v>56</v>
      </c>
      <c r="F3992" s="194">
        <v>178.72217403873952</v>
      </c>
      <c r="G3992">
        <v>2</v>
      </c>
      <c r="H3992">
        <v>2</v>
      </c>
      <c r="I3992" s="167">
        <v>186.1283701081386</v>
      </c>
      <c r="J3992" s="22">
        <v>1.0414397156325645</v>
      </c>
      <c r="K3992" s="22" t="s">
        <v>462</v>
      </c>
      <c r="L3992" s="22" t="s">
        <v>99</v>
      </c>
      <c r="M39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92" s="24" t="str">
        <f>IFERROR(IF(Table1[[#This Row],[Medicare Rate in CR]]&gt;0,"Y","N"),"N")</f>
        <v>N</v>
      </c>
      <c r="O3992" s="166">
        <f>Table1[[#This Row],[Medicare Rate in CR]]*Table1[[#This Row],[SumOfUnits]]*Table1[[#This Row],[Actuarial Factor 06/20/2023]]</f>
        <v>0</v>
      </c>
      <c r="P39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216.38074929521386</v>
      </c>
      <c r="Q3992" s="166">
        <f>Table1[[#This Row],[Trended Medicare Pricing for all RHCs]]-Table1[[#This Row],[SumOfSFY24 Estimated Payment 5/04/23]]</f>
        <v>30.252379187075263</v>
      </c>
      <c r="R3992" s="24">
        <f>Table1[[#This Row],[SumOfUnits]]*Table1[[#This Row],[Actuarial Factor 06/20/2023]]</f>
        <v>2.0828794312651291</v>
      </c>
      <c r="S3992" s="23"/>
    </row>
    <row r="3993" spans="1:19" x14ac:dyDescent="0.25">
      <c r="A3993" s="192" t="s">
        <v>460</v>
      </c>
      <c r="B3993" s="193" t="s">
        <v>461</v>
      </c>
      <c r="C3993" s="192" t="s">
        <v>85</v>
      </c>
      <c r="D3993" s="192" t="s">
        <v>30</v>
      </c>
      <c r="E3993" s="192" t="s">
        <v>59</v>
      </c>
      <c r="F3993" s="194">
        <v>441.28360797918469</v>
      </c>
      <c r="G3993">
        <v>5</v>
      </c>
      <c r="H3993">
        <v>5</v>
      </c>
      <c r="I3993" s="167">
        <v>395.83520713586609</v>
      </c>
      <c r="J3993" s="22">
        <v>0.89700863566755829</v>
      </c>
      <c r="K3993" s="22" t="s">
        <v>462</v>
      </c>
      <c r="L3993" s="22" t="s">
        <v>99</v>
      </c>
      <c r="M39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93" s="24" t="str">
        <f>IFERROR(IF(Table1[[#This Row],[Medicare Rate in CR]]&gt;0,"Y","N"),"N")</f>
        <v>N</v>
      </c>
      <c r="O3993" s="166">
        <f>Table1[[#This Row],[Medicare Rate in CR]]*Table1[[#This Row],[SumOfUnits]]*Table1[[#This Row],[Actuarial Factor 06/20/2023]]</f>
        <v>0</v>
      </c>
      <c r="P39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460.17229220737545</v>
      </c>
      <c r="Q3993" s="166">
        <f>Table1[[#This Row],[Trended Medicare Pricing for all RHCs]]-Table1[[#This Row],[SumOfSFY24 Estimated Payment 5/04/23]]</f>
        <v>64.337085071509364</v>
      </c>
      <c r="R3993" s="24">
        <f>Table1[[#This Row],[SumOfUnits]]*Table1[[#This Row],[Actuarial Factor 06/20/2023]]</f>
        <v>4.4850431783377918</v>
      </c>
      <c r="S3993" s="23"/>
    </row>
    <row r="3994" spans="1:19" x14ac:dyDescent="0.25">
      <c r="A3994" s="192" t="s">
        <v>460</v>
      </c>
      <c r="B3994" s="193" t="s">
        <v>461</v>
      </c>
      <c r="C3994" s="192" t="s">
        <v>85</v>
      </c>
      <c r="D3994" s="192" t="s">
        <v>30</v>
      </c>
      <c r="E3994" s="192" t="s">
        <v>60</v>
      </c>
      <c r="F3994" s="194">
        <v>178.72217403873952</v>
      </c>
      <c r="G3994">
        <v>2</v>
      </c>
      <c r="H3994">
        <v>2</v>
      </c>
      <c r="I3994" s="167">
        <v>147.88898332119146</v>
      </c>
      <c r="J3994" s="22">
        <v>0.82747976918149668</v>
      </c>
      <c r="K3994" s="22" t="s">
        <v>462</v>
      </c>
      <c r="L3994" s="22" t="s">
        <v>99</v>
      </c>
      <c r="M39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94" s="24" t="str">
        <f>IFERROR(IF(Table1[[#This Row],[Medicare Rate in CR]]&gt;0,"Y","N"),"N")</f>
        <v>N</v>
      </c>
      <c r="O3994" s="166">
        <f>Table1[[#This Row],[Medicare Rate in CR]]*Table1[[#This Row],[SumOfUnits]]*Table1[[#This Row],[Actuarial Factor 06/20/2023]]</f>
        <v>0</v>
      </c>
      <c r="P39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171.92612284175132</v>
      </c>
      <c r="Q3994" s="166">
        <f>Table1[[#This Row],[Trended Medicare Pricing for all RHCs]]-Table1[[#This Row],[SumOfSFY24 Estimated Payment 5/04/23]]</f>
        <v>24.037139520559862</v>
      </c>
      <c r="R3994" s="24">
        <f>Table1[[#This Row],[SumOfUnits]]*Table1[[#This Row],[Actuarial Factor 06/20/2023]]</f>
        <v>1.6549595383629934</v>
      </c>
      <c r="S3994" s="23"/>
    </row>
    <row r="3995" spans="1:19" x14ac:dyDescent="0.25">
      <c r="A3995" s="192" t="s">
        <v>460</v>
      </c>
      <c r="B3995" s="193" t="s">
        <v>461</v>
      </c>
      <c r="C3995" s="192" t="s">
        <v>85</v>
      </c>
      <c r="D3995" s="192" t="s">
        <v>30</v>
      </c>
      <c r="E3995" s="192" t="s">
        <v>62</v>
      </c>
      <c r="F3995" s="194">
        <v>534.32591307699715</v>
      </c>
      <c r="G3995">
        <v>6</v>
      </c>
      <c r="H3995">
        <v>6</v>
      </c>
      <c r="I3995" s="167">
        <v>487.66461666153953</v>
      </c>
      <c r="J3995" s="22">
        <v>0.91267259312438831</v>
      </c>
      <c r="K3995" s="22" t="s">
        <v>462</v>
      </c>
      <c r="L3995" s="22" t="s">
        <v>99</v>
      </c>
      <c r="M39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95" s="24" t="str">
        <f>IFERROR(IF(Table1[[#This Row],[Medicare Rate in CR]]&gt;0,"Y","N"),"N")</f>
        <v>N</v>
      </c>
      <c r="O3995" s="166">
        <f>Table1[[#This Row],[Medicare Rate in CR]]*Table1[[#This Row],[SumOfUnits]]*Table1[[#This Row],[Actuarial Factor 06/20/2023]]</f>
        <v>0</v>
      </c>
      <c r="P39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566.92719705588377</v>
      </c>
      <c r="Q3995" s="166">
        <f>Table1[[#This Row],[Trended Medicare Pricing for all RHCs]]-Table1[[#This Row],[SumOfSFY24 Estimated Payment 5/04/23]]</f>
        <v>79.262580394344241</v>
      </c>
      <c r="R3995" s="24">
        <f>Table1[[#This Row],[SumOfUnits]]*Table1[[#This Row],[Actuarial Factor 06/20/2023]]</f>
        <v>5.4760355587463296</v>
      </c>
      <c r="S3995" s="23"/>
    </row>
    <row r="3996" spans="1:19" x14ac:dyDescent="0.25">
      <c r="A3996" s="192" t="s">
        <v>460</v>
      </c>
      <c r="B3996" s="193" t="s">
        <v>461</v>
      </c>
      <c r="C3996" s="192" t="s">
        <v>85</v>
      </c>
      <c r="D3996" s="192" t="s">
        <v>30</v>
      </c>
      <c r="E3996" s="192" t="s">
        <v>63</v>
      </c>
      <c r="F3996" s="194">
        <v>86.113520285246224</v>
      </c>
      <c r="G3996">
        <v>1</v>
      </c>
      <c r="H3996">
        <v>1</v>
      </c>
      <c r="I3996" s="167">
        <v>77.548259092480009</v>
      </c>
      <c r="J3996" s="22">
        <v>0.90053523344076203</v>
      </c>
      <c r="K3996" s="22" t="s">
        <v>462</v>
      </c>
      <c r="L3996" s="22" t="s">
        <v>99</v>
      </c>
      <c r="M39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96" s="24" t="str">
        <f>IFERROR(IF(Table1[[#This Row],[Medicare Rate in CR]]&gt;0,"Y","N"),"N")</f>
        <v>N</v>
      </c>
      <c r="O3996" s="166">
        <f>Table1[[#This Row],[Medicare Rate in CR]]*Table1[[#This Row],[SumOfUnits]]*Table1[[#This Row],[Actuarial Factor 06/20/2023]]</f>
        <v>0</v>
      </c>
      <c r="P39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90.152567280427121</v>
      </c>
      <c r="Q3996" s="166">
        <f>Table1[[#This Row],[Trended Medicare Pricing for all RHCs]]-Table1[[#This Row],[SumOfSFY24 Estimated Payment 5/04/23]]</f>
        <v>12.604308187947112</v>
      </c>
      <c r="R3996" s="24">
        <f>Table1[[#This Row],[SumOfUnits]]*Table1[[#This Row],[Actuarial Factor 06/20/2023]]</f>
        <v>0.90053523344076203</v>
      </c>
      <c r="S3996" s="23"/>
    </row>
    <row r="3997" spans="1:19" x14ac:dyDescent="0.25">
      <c r="A3997" s="192" t="s">
        <v>460</v>
      </c>
      <c r="B3997" s="193" t="s">
        <v>461</v>
      </c>
      <c r="C3997" s="192" t="s">
        <v>85</v>
      </c>
      <c r="D3997" s="192" t="s">
        <v>30</v>
      </c>
      <c r="E3997" s="192" t="s">
        <v>64</v>
      </c>
      <c r="F3997" s="194">
        <v>353.76312999903632</v>
      </c>
      <c r="G3997">
        <v>4</v>
      </c>
      <c r="H3997">
        <v>4</v>
      </c>
      <c r="I3997" s="167">
        <v>313.04584141844185</v>
      </c>
      <c r="J3997" s="22">
        <v>0.88490239618609945</v>
      </c>
      <c r="K3997" s="22" t="s">
        <v>462</v>
      </c>
      <c r="L3997" s="22" t="s">
        <v>99</v>
      </c>
      <c r="M39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97" s="24" t="str">
        <f>IFERROR(IF(Table1[[#This Row],[Medicare Rate in CR]]&gt;0,"Y","N"),"N")</f>
        <v>N</v>
      </c>
      <c r="O3997" s="166">
        <f>Table1[[#This Row],[Medicare Rate in CR]]*Table1[[#This Row],[SumOfUnits]]*Table1[[#This Row],[Actuarial Factor 06/20/2023]]</f>
        <v>0</v>
      </c>
      <c r="P39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363.92675490855379</v>
      </c>
      <c r="Q3997" s="166">
        <f>Table1[[#This Row],[Trended Medicare Pricing for all RHCs]]-Table1[[#This Row],[SumOfSFY24 Estimated Payment 5/04/23]]</f>
        <v>50.880913490111936</v>
      </c>
      <c r="R3997" s="24">
        <f>Table1[[#This Row],[SumOfUnits]]*Table1[[#This Row],[Actuarial Factor 06/20/2023]]</f>
        <v>3.5396095847443978</v>
      </c>
      <c r="S3997" s="23"/>
    </row>
    <row r="3998" spans="1:19" x14ac:dyDescent="0.25">
      <c r="A3998" s="192" t="s">
        <v>460</v>
      </c>
      <c r="B3998" s="193" t="s">
        <v>461</v>
      </c>
      <c r="C3998" s="192" t="s">
        <v>85</v>
      </c>
      <c r="D3998" s="192" t="s">
        <v>30</v>
      </c>
      <c r="E3998" s="192" t="s">
        <v>77</v>
      </c>
      <c r="F3998" s="194">
        <v>433.38151681603546</v>
      </c>
      <c r="G3998">
        <v>5</v>
      </c>
      <c r="H3998">
        <v>5</v>
      </c>
      <c r="I3998" s="167">
        <v>514.97223393628371</v>
      </c>
      <c r="J3998" s="22">
        <v>1.1882653365553713</v>
      </c>
      <c r="K3998" s="22" t="s">
        <v>462</v>
      </c>
      <c r="L3998" s="22" t="s">
        <v>99</v>
      </c>
      <c r="M39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98" s="24" t="str">
        <f>IFERROR(IF(Table1[[#This Row],[Medicare Rate in CR]]&gt;0,"Y","N"),"N")</f>
        <v>N</v>
      </c>
      <c r="O3998" s="166">
        <f>Table1[[#This Row],[Medicare Rate in CR]]*Table1[[#This Row],[SumOfUnits]]*Table1[[#This Row],[Actuarial Factor 06/20/2023]]</f>
        <v>0</v>
      </c>
      <c r="P39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598.67325857215394</v>
      </c>
      <c r="Q3998" s="166">
        <f>Table1[[#This Row],[Trended Medicare Pricing for all RHCs]]-Table1[[#This Row],[SumOfSFY24 Estimated Payment 5/04/23]]</f>
        <v>83.701024635870226</v>
      </c>
      <c r="R3998" s="24">
        <f>Table1[[#This Row],[SumOfUnits]]*Table1[[#This Row],[Actuarial Factor 06/20/2023]]</f>
        <v>5.9413266827768565</v>
      </c>
      <c r="S3998" s="23"/>
    </row>
    <row r="3999" spans="1:19" x14ac:dyDescent="0.25">
      <c r="A3999" s="192" t="s">
        <v>460</v>
      </c>
      <c r="B3999" s="193" t="s">
        <v>461</v>
      </c>
      <c r="C3999" s="192" t="s">
        <v>85</v>
      </c>
      <c r="D3999" s="192" t="s">
        <v>32</v>
      </c>
      <c r="E3999" s="192" t="s">
        <v>66</v>
      </c>
      <c r="F3999" s="194">
        <v>355.60373903825769</v>
      </c>
      <c r="G3999">
        <v>4</v>
      </c>
      <c r="H3999">
        <v>4</v>
      </c>
      <c r="I3999" s="167">
        <v>357.79518934543682</v>
      </c>
      <c r="J3999" s="22">
        <v>1.0061626188552066</v>
      </c>
      <c r="K3999" s="22" t="s">
        <v>462</v>
      </c>
      <c r="L3999" s="22" t="s">
        <v>99</v>
      </c>
      <c r="M39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3999" s="24" t="str">
        <f>IFERROR(IF(Table1[[#This Row],[Medicare Rate in CR]]&gt;0,"Y","N"),"N")</f>
        <v>N</v>
      </c>
      <c r="O3999" s="166">
        <f>Table1[[#This Row],[Medicare Rate in CR]]*Table1[[#This Row],[SumOfUnits]]*Table1[[#This Row],[Actuarial Factor 06/20/2023]]</f>
        <v>0</v>
      </c>
      <c r="P39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415.94943919515521</v>
      </c>
      <c r="Q3999" s="166">
        <f>Table1[[#This Row],[Trended Medicare Pricing for all RHCs]]-Table1[[#This Row],[SumOfSFY24 Estimated Payment 5/04/23]]</f>
        <v>58.154249849718383</v>
      </c>
      <c r="R3999" s="24">
        <f>Table1[[#This Row],[SumOfUnits]]*Table1[[#This Row],[Actuarial Factor 06/20/2023]]</f>
        <v>4.0246504754208265</v>
      </c>
      <c r="S3999" s="23"/>
    </row>
    <row r="4000" spans="1:19" x14ac:dyDescent="0.25">
      <c r="A4000" s="192" t="s">
        <v>463</v>
      </c>
      <c r="B4000" s="193" t="s">
        <v>464</v>
      </c>
      <c r="C4000" s="192" t="s">
        <v>95</v>
      </c>
      <c r="D4000" s="192" t="s">
        <v>30</v>
      </c>
      <c r="E4000" s="192" t="s">
        <v>62</v>
      </c>
      <c r="F4000" s="194">
        <v>241.17</v>
      </c>
      <c r="G4000">
        <v>1</v>
      </c>
      <c r="H4000">
        <v>1</v>
      </c>
      <c r="I4000" s="167">
        <v>259.04465639510255</v>
      </c>
      <c r="J4000" s="22">
        <v>1.0741164174445519</v>
      </c>
      <c r="K4000" s="22" t="s">
        <v>465</v>
      </c>
      <c r="L4000" s="22" t="s">
        <v>58</v>
      </c>
      <c r="M40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00" s="24" t="str">
        <f>IFERROR(IF(Table1[[#This Row],[Medicare Rate in CR]]&gt;0,"Y","N"),"N")</f>
        <v>N</v>
      </c>
      <c r="O4000" s="166">
        <f>Table1[[#This Row],[Medicare Rate in CR]]*Table1[[#This Row],[SumOfUnits]]*Table1[[#This Row],[Actuarial Factor 06/20/2023]]</f>
        <v>0</v>
      </c>
      <c r="P40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307.5401506892876</v>
      </c>
      <c r="Q4000" s="166">
        <f>Table1[[#This Row],[Trended Medicare Pricing for all RHCs]]-Table1[[#This Row],[SumOfSFY24 Estimated Payment 5/04/23]]</f>
        <v>48.49549429418505</v>
      </c>
      <c r="R4000" s="24">
        <f>Table1[[#This Row],[SumOfUnits]]*Table1[[#This Row],[Actuarial Factor 06/20/2023]]</f>
        <v>1.0741164174445519</v>
      </c>
      <c r="S4000" s="23"/>
    </row>
    <row r="4001" spans="1:19" x14ac:dyDescent="0.25">
      <c r="A4001" s="192" t="s">
        <v>463</v>
      </c>
      <c r="B4001" s="193" t="s">
        <v>464</v>
      </c>
      <c r="C4001" s="192" t="s">
        <v>78</v>
      </c>
      <c r="D4001" s="192" t="s">
        <v>30</v>
      </c>
      <c r="E4001" s="192" t="s">
        <v>59</v>
      </c>
      <c r="F4001" s="194">
        <v>955.91821046545238</v>
      </c>
      <c r="G4001">
        <v>4</v>
      </c>
      <c r="H4001">
        <v>4</v>
      </c>
      <c r="I4001" s="167">
        <v>892.81055505166273</v>
      </c>
      <c r="J4001" s="22">
        <v>0.93398216006047052</v>
      </c>
      <c r="K4001" s="22" t="s">
        <v>465</v>
      </c>
      <c r="L4001" s="22" t="s">
        <v>58</v>
      </c>
      <c r="M40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01" s="24" t="str">
        <f>IFERROR(IF(Table1[[#This Row],[Medicare Rate in CR]]&gt;0,"Y","N"),"N")</f>
        <v>N</v>
      </c>
      <c r="O4001" s="166">
        <f>Table1[[#This Row],[Medicare Rate in CR]]*Table1[[#This Row],[SumOfUnits]]*Table1[[#This Row],[Actuarial Factor 06/20/2023]]</f>
        <v>0</v>
      </c>
      <c r="P40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1295.1665652028671</v>
      </c>
      <c r="Q4001" s="166">
        <f>Table1[[#This Row],[Trended Medicare Pricing for all RHCs]]-Table1[[#This Row],[SumOfSFY24 Estimated Payment 5/04/23]]</f>
        <v>402.35601015120437</v>
      </c>
      <c r="R4001" s="24">
        <f>Table1[[#This Row],[SumOfUnits]]*Table1[[#This Row],[Actuarial Factor 06/20/2023]]</f>
        <v>3.7359286402418821</v>
      </c>
      <c r="S4001" s="23"/>
    </row>
    <row r="4002" spans="1:19" x14ac:dyDescent="0.25">
      <c r="A4002" s="192" t="s">
        <v>463</v>
      </c>
      <c r="B4002" s="193" t="s">
        <v>464</v>
      </c>
      <c r="C4002" s="192" t="s">
        <v>78</v>
      </c>
      <c r="D4002" s="192" t="s">
        <v>30</v>
      </c>
      <c r="E4002" s="192" t="s">
        <v>60</v>
      </c>
      <c r="F4002" s="194">
        <v>2574.0138941890723</v>
      </c>
      <c r="G4002">
        <v>11</v>
      </c>
      <c r="H4002">
        <v>11</v>
      </c>
      <c r="I4002" s="167">
        <v>2109.5094611099144</v>
      </c>
      <c r="J4002" s="22">
        <v>0.81954082138880713</v>
      </c>
      <c r="K4002" s="22" t="s">
        <v>465</v>
      </c>
      <c r="L4002" s="22" t="s">
        <v>58</v>
      </c>
      <c r="M40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02" s="24" t="str">
        <f>IFERROR(IF(Table1[[#This Row],[Medicare Rate in CR]]&gt;0,"Y","N"),"N")</f>
        <v>N</v>
      </c>
      <c r="O4002" s="166">
        <f>Table1[[#This Row],[Medicare Rate in CR]]*Table1[[#This Row],[SumOfUnits]]*Table1[[#This Row],[Actuarial Factor 06/20/2023]]</f>
        <v>0</v>
      </c>
      <c r="P40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3060.1857331879119</v>
      </c>
      <c r="Q4002" s="166">
        <f>Table1[[#This Row],[Trended Medicare Pricing for all RHCs]]-Table1[[#This Row],[SumOfSFY24 Estimated Payment 5/04/23]]</f>
        <v>950.67627207799751</v>
      </c>
      <c r="R4002" s="24">
        <f>Table1[[#This Row],[SumOfUnits]]*Table1[[#This Row],[Actuarial Factor 06/20/2023]]</f>
        <v>9.014949035276878</v>
      </c>
      <c r="S4002" s="23"/>
    </row>
    <row r="4003" spans="1:19" x14ac:dyDescent="0.25">
      <c r="A4003" s="192" t="s">
        <v>463</v>
      </c>
      <c r="B4003" s="193" t="s">
        <v>464</v>
      </c>
      <c r="C4003" s="192" t="s">
        <v>78</v>
      </c>
      <c r="D4003" s="192" t="s">
        <v>30</v>
      </c>
      <c r="E4003" s="192" t="s">
        <v>61</v>
      </c>
      <c r="F4003" s="194">
        <v>934.51864700780584</v>
      </c>
      <c r="G4003">
        <v>4</v>
      </c>
      <c r="H4003">
        <v>4</v>
      </c>
      <c r="I4003" s="167">
        <v>765.8761795719339</v>
      </c>
      <c r="J4003" s="22">
        <v>0.81954082138880713</v>
      </c>
      <c r="K4003" s="22" t="s">
        <v>465</v>
      </c>
      <c r="L4003" s="22" t="s">
        <v>58</v>
      </c>
      <c r="M40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03" s="24" t="str">
        <f>IFERROR(IF(Table1[[#This Row],[Medicare Rate in CR]]&gt;0,"Y","N"),"N")</f>
        <v>N</v>
      </c>
      <c r="O4003" s="166">
        <f>Table1[[#This Row],[Medicare Rate in CR]]*Table1[[#This Row],[SumOfUnits]]*Table1[[#This Row],[Actuarial Factor 06/20/2023]]</f>
        <v>0</v>
      </c>
      <c r="P40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1111.0276589522143</v>
      </c>
      <c r="Q4003" s="166">
        <f>Table1[[#This Row],[Trended Medicare Pricing for all RHCs]]-Table1[[#This Row],[SumOfSFY24 Estimated Payment 5/04/23]]</f>
        <v>345.15147938028042</v>
      </c>
      <c r="R4003" s="24">
        <f>Table1[[#This Row],[SumOfUnits]]*Table1[[#This Row],[Actuarial Factor 06/20/2023]]</f>
        <v>3.2781632855552285</v>
      </c>
      <c r="S4003" s="23"/>
    </row>
    <row r="4004" spans="1:19" x14ac:dyDescent="0.25">
      <c r="A4004" s="192" t="s">
        <v>463</v>
      </c>
      <c r="B4004" s="193" t="s">
        <v>464</v>
      </c>
      <c r="C4004" s="192" t="s">
        <v>78</v>
      </c>
      <c r="D4004" s="192" t="s">
        <v>30</v>
      </c>
      <c r="E4004" s="192" t="s">
        <v>62</v>
      </c>
      <c r="F4004" s="194">
        <v>8510.9234923388285</v>
      </c>
      <c r="G4004">
        <v>36</v>
      </c>
      <c r="H4004">
        <v>36</v>
      </c>
      <c r="I4004" s="167">
        <v>8084.7073078684662</v>
      </c>
      <c r="J4004" s="22">
        <v>0.94992127648027569</v>
      </c>
      <c r="K4004" s="22" t="s">
        <v>465</v>
      </c>
      <c r="L4004" s="22" t="s">
        <v>58</v>
      </c>
      <c r="M40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04" s="24" t="str">
        <f>IFERROR(IF(Table1[[#This Row],[Medicare Rate in CR]]&gt;0,"Y","N"),"N")</f>
        <v>N</v>
      </c>
      <c r="O4004" s="166">
        <f>Table1[[#This Row],[Medicare Rate in CR]]*Table1[[#This Row],[SumOfUnits]]*Table1[[#This Row],[Actuarial Factor 06/20/2023]]</f>
        <v>0</v>
      </c>
      <c r="P40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11728.179662925928</v>
      </c>
      <c r="Q4004" s="166">
        <f>Table1[[#This Row],[Trended Medicare Pricing for all RHCs]]-Table1[[#This Row],[SumOfSFY24 Estimated Payment 5/04/23]]</f>
        <v>3643.4723550574618</v>
      </c>
      <c r="R4004" s="24">
        <f>Table1[[#This Row],[SumOfUnits]]*Table1[[#This Row],[Actuarial Factor 06/20/2023]]</f>
        <v>34.197165953289925</v>
      </c>
      <c r="S4004" s="23"/>
    </row>
    <row r="4005" spans="1:19" x14ac:dyDescent="0.25">
      <c r="A4005" s="192" t="s">
        <v>463</v>
      </c>
      <c r="B4005" s="193" t="s">
        <v>464</v>
      </c>
      <c r="C4005" s="192" t="s">
        <v>78</v>
      </c>
      <c r="D4005" s="192" t="s">
        <v>30</v>
      </c>
      <c r="E4005" s="192" t="s">
        <v>63</v>
      </c>
      <c r="F4005" s="194">
        <v>929.63284186180977</v>
      </c>
      <c r="G4005">
        <v>4</v>
      </c>
      <c r="H4005">
        <v>4</v>
      </c>
      <c r="I4005" s="167">
        <v>870.60638820589941</v>
      </c>
      <c r="J4005" s="22">
        <v>0.93650562781571278</v>
      </c>
      <c r="K4005" s="22" t="s">
        <v>465</v>
      </c>
      <c r="L4005" s="22" t="s">
        <v>58</v>
      </c>
      <c r="M40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05" s="24" t="str">
        <f>IFERROR(IF(Table1[[#This Row],[Medicare Rate in CR]]&gt;0,"Y","N"),"N")</f>
        <v>N</v>
      </c>
      <c r="O4005" s="166">
        <f>Table1[[#This Row],[Medicare Rate in CR]]*Table1[[#This Row],[SumOfUnits]]*Table1[[#This Row],[Actuarial Factor 06/20/2023]]</f>
        <v>0</v>
      </c>
      <c r="P40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1262.9558186518761</v>
      </c>
      <c r="Q4005" s="166">
        <f>Table1[[#This Row],[Trended Medicare Pricing for all RHCs]]-Table1[[#This Row],[SumOfSFY24 Estimated Payment 5/04/23]]</f>
        <v>392.34943044597674</v>
      </c>
      <c r="R4005" s="24">
        <f>Table1[[#This Row],[SumOfUnits]]*Table1[[#This Row],[Actuarial Factor 06/20/2023]]</f>
        <v>3.7460225112628511</v>
      </c>
      <c r="S4005" s="23"/>
    </row>
    <row r="4006" spans="1:19" x14ac:dyDescent="0.25">
      <c r="A4006" s="192" t="s">
        <v>463</v>
      </c>
      <c r="B4006" s="193" t="s">
        <v>464</v>
      </c>
      <c r="C4006" s="192" t="s">
        <v>78</v>
      </c>
      <c r="D4006" s="192" t="s">
        <v>30</v>
      </c>
      <c r="E4006" s="192" t="s">
        <v>64</v>
      </c>
      <c r="F4006" s="194">
        <v>3334.5906938421504</v>
      </c>
      <c r="G4006">
        <v>14</v>
      </c>
      <c r="H4006">
        <v>14</v>
      </c>
      <c r="I4006" s="167">
        <v>3029.1003550892287</v>
      </c>
      <c r="J4006" s="22">
        <v>0.90838745537284149</v>
      </c>
      <c r="K4006" s="22" t="s">
        <v>465</v>
      </c>
      <c r="L4006" s="22" t="s">
        <v>58</v>
      </c>
      <c r="M40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06" s="24" t="str">
        <f>IFERROR(IF(Table1[[#This Row],[Medicare Rate in CR]]&gt;0,"Y","N"),"N")</f>
        <v>N</v>
      </c>
      <c r="O4006" s="166">
        <f>Table1[[#This Row],[Medicare Rate in CR]]*Table1[[#This Row],[SumOfUnits]]*Table1[[#This Row],[Actuarial Factor 06/20/2023]]</f>
        <v>0</v>
      </c>
      <c r="P40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4394.2015250129798</v>
      </c>
      <c r="Q4006" s="166">
        <f>Table1[[#This Row],[Trended Medicare Pricing for all RHCs]]-Table1[[#This Row],[SumOfSFY24 Estimated Payment 5/04/23]]</f>
        <v>1365.1011699237511</v>
      </c>
      <c r="R4006" s="24">
        <f>Table1[[#This Row],[SumOfUnits]]*Table1[[#This Row],[Actuarial Factor 06/20/2023]]</f>
        <v>12.717424375219782</v>
      </c>
      <c r="S4006" s="23"/>
    </row>
    <row r="4007" spans="1:19" x14ac:dyDescent="0.25">
      <c r="A4007" s="192" t="s">
        <v>463</v>
      </c>
      <c r="B4007" s="193" t="s">
        <v>464</v>
      </c>
      <c r="C4007" s="192" t="s">
        <v>78</v>
      </c>
      <c r="D4007" s="192" t="s">
        <v>30</v>
      </c>
      <c r="E4007" s="192" t="s">
        <v>77</v>
      </c>
      <c r="F4007" s="194">
        <v>464.81642093090488</v>
      </c>
      <c r="G4007">
        <v>2</v>
      </c>
      <c r="H4007">
        <v>2</v>
      </c>
      <c r="I4007" s="167">
        <v>590.21708209405324</v>
      </c>
      <c r="J4007" s="22">
        <v>1.2697853507670918</v>
      </c>
      <c r="K4007" s="22" t="s">
        <v>465</v>
      </c>
      <c r="L4007" s="22" t="s">
        <v>58</v>
      </c>
      <c r="M40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07" s="24" t="str">
        <f>IFERROR(IF(Table1[[#This Row],[Medicare Rate in CR]]&gt;0,"Y","N"),"N")</f>
        <v>N</v>
      </c>
      <c r="O4007" s="166">
        <f>Table1[[#This Row],[Medicare Rate in CR]]*Table1[[#This Row],[SumOfUnits]]*Table1[[#This Row],[Actuarial Factor 06/20/2023]]</f>
        <v>0</v>
      </c>
      <c r="P40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856.20563804331334</v>
      </c>
      <c r="Q4007" s="166">
        <f>Table1[[#This Row],[Trended Medicare Pricing for all RHCs]]-Table1[[#This Row],[SumOfSFY24 Estimated Payment 5/04/23]]</f>
        <v>265.9885559492601</v>
      </c>
      <c r="R4007" s="24">
        <f>Table1[[#This Row],[SumOfUnits]]*Table1[[#This Row],[Actuarial Factor 06/20/2023]]</f>
        <v>2.5395707015341835</v>
      </c>
      <c r="S4007" s="23"/>
    </row>
    <row r="4008" spans="1:19" x14ac:dyDescent="0.25">
      <c r="A4008" s="192" t="s">
        <v>463</v>
      </c>
      <c r="B4008" s="193" t="s">
        <v>464</v>
      </c>
      <c r="C4008" s="192" t="s">
        <v>78</v>
      </c>
      <c r="D4008" s="192" t="s">
        <v>32</v>
      </c>
      <c r="E4008" s="192" t="s">
        <v>65</v>
      </c>
      <c r="F4008" s="194">
        <v>464.81642093090488</v>
      </c>
      <c r="G4008">
        <v>2</v>
      </c>
      <c r="H4008">
        <v>2</v>
      </c>
      <c r="I4008" s="167">
        <v>615.81089904309476</v>
      </c>
      <c r="J4008" s="22">
        <v>1.3248475555355548</v>
      </c>
      <c r="K4008" s="22" t="s">
        <v>465</v>
      </c>
      <c r="L4008" s="22" t="s">
        <v>58</v>
      </c>
      <c r="M40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08" s="24" t="str">
        <f>IFERROR(IF(Table1[[#This Row],[Medicare Rate in CR]]&gt;0,"Y","N"),"N")</f>
        <v>N</v>
      </c>
      <c r="O4008" s="166">
        <f>Table1[[#This Row],[Medicare Rate in CR]]*Table1[[#This Row],[SumOfUnits]]*Table1[[#This Row],[Actuarial Factor 06/20/2023]]</f>
        <v>0</v>
      </c>
      <c r="P40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893.33362202688409</v>
      </c>
      <c r="Q4008" s="166">
        <f>Table1[[#This Row],[Trended Medicare Pricing for all RHCs]]-Table1[[#This Row],[SumOfSFY24 Estimated Payment 5/04/23]]</f>
        <v>277.52272298378932</v>
      </c>
      <c r="R4008" s="24">
        <f>Table1[[#This Row],[SumOfUnits]]*Table1[[#This Row],[Actuarial Factor 06/20/2023]]</f>
        <v>2.6496951110711096</v>
      </c>
      <c r="S4008" s="23"/>
    </row>
    <row r="4009" spans="1:19" x14ac:dyDescent="0.25">
      <c r="A4009" s="192" t="s">
        <v>463</v>
      </c>
      <c r="B4009" s="193" t="s">
        <v>464</v>
      </c>
      <c r="C4009" s="192" t="s">
        <v>78</v>
      </c>
      <c r="D4009" s="192" t="s">
        <v>32</v>
      </c>
      <c r="E4009" s="192" t="s">
        <v>66</v>
      </c>
      <c r="F4009" s="194">
        <v>81.642093090488572</v>
      </c>
      <c r="G4009">
        <v>1</v>
      </c>
      <c r="H4009">
        <v>1</v>
      </c>
      <c r="I4009" s="167">
        <v>87.81859165586701</v>
      </c>
      <c r="J4009" s="22">
        <v>1.0756533588443484</v>
      </c>
      <c r="K4009" s="22" t="s">
        <v>465</v>
      </c>
      <c r="L4009" s="22" t="s">
        <v>58</v>
      </c>
      <c r="M40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09" s="24" t="str">
        <f>IFERROR(IF(Table1[[#This Row],[Medicare Rate in CR]]&gt;0,"Y","N"),"N")</f>
        <v>N</v>
      </c>
      <c r="O4009" s="166">
        <f>Table1[[#This Row],[Medicare Rate in CR]]*Table1[[#This Row],[SumOfUnits]]*Table1[[#This Row],[Actuarial Factor 06/20/2023]]</f>
        <v>0</v>
      </c>
      <c r="P40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127.39511542770781</v>
      </c>
      <c r="Q4009" s="166">
        <f>Table1[[#This Row],[Trended Medicare Pricing for all RHCs]]-Table1[[#This Row],[SumOfSFY24 Estimated Payment 5/04/23]]</f>
        <v>39.576523771840797</v>
      </c>
      <c r="R4009" s="24">
        <f>Table1[[#This Row],[SumOfUnits]]*Table1[[#This Row],[Actuarial Factor 06/20/2023]]</f>
        <v>1.0756533588443484</v>
      </c>
      <c r="S4009" s="23"/>
    </row>
    <row r="4010" spans="1:19" x14ac:dyDescent="0.25">
      <c r="A4010" s="192" t="s">
        <v>463</v>
      </c>
      <c r="B4010" s="193" t="s">
        <v>464</v>
      </c>
      <c r="C4010" s="192" t="s">
        <v>78</v>
      </c>
      <c r="D4010" s="192" t="s">
        <v>31</v>
      </c>
      <c r="E4010" s="192" t="s">
        <v>68</v>
      </c>
      <c r="F4010" s="194">
        <v>1399.3350679387106</v>
      </c>
      <c r="G4010">
        <v>6</v>
      </c>
      <c r="H4010">
        <v>6</v>
      </c>
      <c r="I4010" s="167">
        <v>1331.7138047769611</v>
      </c>
      <c r="J4010" s="22">
        <v>0.95167614625612229</v>
      </c>
      <c r="K4010" s="22" t="s">
        <v>465</v>
      </c>
      <c r="L4010" s="22" t="s">
        <v>58</v>
      </c>
      <c r="M40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10" s="24" t="str">
        <f>IFERROR(IF(Table1[[#This Row],[Medicare Rate in CR]]&gt;0,"Y","N"),"N")</f>
        <v>N</v>
      </c>
      <c r="O4010" s="166">
        <f>Table1[[#This Row],[Medicare Rate in CR]]*Table1[[#This Row],[SumOfUnits]]*Table1[[#This Row],[Actuarial Factor 06/20/2023]]</f>
        <v>0</v>
      </c>
      <c r="P40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1931.8669393042881</v>
      </c>
      <c r="Q4010" s="166">
        <f>Table1[[#This Row],[Trended Medicare Pricing for all RHCs]]-Table1[[#This Row],[SumOfSFY24 Estimated Payment 5/04/23]]</f>
        <v>600.15313452732698</v>
      </c>
      <c r="R4010" s="24">
        <f>Table1[[#This Row],[SumOfUnits]]*Table1[[#This Row],[Actuarial Factor 06/20/2023]]</f>
        <v>5.7100568775367337</v>
      </c>
      <c r="S4010" s="23"/>
    </row>
    <row r="4011" spans="1:19" x14ac:dyDescent="0.25">
      <c r="A4011" s="192" t="s">
        <v>463</v>
      </c>
      <c r="B4011" s="193" t="s">
        <v>464</v>
      </c>
      <c r="C4011" s="192" t="s">
        <v>78</v>
      </c>
      <c r="D4011" s="192" t="s">
        <v>31</v>
      </c>
      <c r="E4011" s="192" t="s">
        <v>74</v>
      </c>
      <c r="F4011" s="194">
        <v>7214.4261347210204</v>
      </c>
      <c r="G4011">
        <v>31</v>
      </c>
      <c r="H4011">
        <v>31</v>
      </c>
      <c r="I4011" s="167">
        <v>8285.7184356717225</v>
      </c>
      <c r="J4011" s="22">
        <v>1.1484930722063771</v>
      </c>
      <c r="K4011" s="22" t="s">
        <v>465</v>
      </c>
      <c r="L4011" s="22" t="s">
        <v>58</v>
      </c>
      <c r="M40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11" s="24" t="str">
        <f>IFERROR(IF(Table1[[#This Row],[Medicare Rate in CR]]&gt;0,"Y","N"),"N")</f>
        <v>N</v>
      </c>
      <c r="O4011" s="166">
        <f>Table1[[#This Row],[Medicare Rate in CR]]*Table1[[#This Row],[SumOfUnits]]*Table1[[#This Row],[Actuarial Factor 06/20/2023]]</f>
        <v>0</v>
      </c>
      <c r="P40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12019.778917091817</v>
      </c>
      <c r="Q4011" s="166">
        <f>Table1[[#This Row],[Trended Medicare Pricing for all RHCs]]-Table1[[#This Row],[SumOfSFY24 Estimated Payment 5/04/23]]</f>
        <v>3734.0604814200942</v>
      </c>
      <c r="R4011" s="24">
        <f>Table1[[#This Row],[SumOfUnits]]*Table1[[#This Row],[Actuarial Factor 06/20/2023]]</f>
        <v>35.603285238397689</v>
      </c>
      <c r="S4011" s="23"/>
    </row>
    <row r="4012" spans="1:19" x14ac:dyDescent="0.25">
      <c r="A4012" s="192" t="s">
        <v>463</v>
      </c>
      <c r="B4012" s="193" t="s">
        <v>464</v>
      </c>
      <c r="C4012" s="192" t="s">
        <v>78</v>
      </c>
      <c r="D4012" s="192" t="s">
        <v>31</v>
      </c>
      <c r="E4012" s="192" t="s">
        <v>69</v>
      </c>
      <c r="F4012" s="194">
        <v>4188.2335935241408</v>
      </c>
      <c r="G4012">
        <v>18</v>
      </c>
      <c r="H4012">
        <v>18</v>
      </c>
      <c r="I4012" s="167">
        <v>4483.4797778147713</v>
      </c>
      <c r="J4012" s="22">
        <v>1.0704942018389665</v>
      </c>
      <c r="K4012" s="22" t="s">
        <v>465</v>
      </c>
      <c r="L4012" s="22" t="s">
        <v>58</v>
      </c>
      <c r="M40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12" s="24" t="str">
        <f>IFERROR(IF(Table1[[#This Row],[Medicare Rate in CR]]&gt;0,"Y","N"),"N")</f>
        <v>N</v>
      </c>
      <c r="O4012" s="166">
        <f>Table1[[#This Row],[Medicare Rate in CR]]*Table1[[#This Row],[SumOfUnits]]*Table1[[#This Row],[Actuarial Factor 06/20/2023]]</f>
        <v>0</v>
      </c>
      <c r="P40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6504.0148451793966</v>
      </c>
      <c r="Q4012" s="166">
        <f>Table1[[#This Row],[Trended Medicare Pricing for all RHCs]]-Table1[[#This Row],[SumOfSFY24 Estimated Payment 5/04/23]]</f>
        <v>2020.5350673646253</v>
      </c>
      <c r="R4012" s="24">
        <f>Table1[[#This Row],[SumOfUnits]]*Table1[[#This Row],[Actuarial Factor 06/20/2023]]</f>
        <v>19.268895633101398</v>
      </c>
      <c r="S4012" s="23"/>
    </row>
    <row r="4013" spans="1:19" x14ac:dyDescent="0.25">
      <c r="A4013" s="192" t="s">
        <v>463</v>
      </c>
      <c r="B4013" s="193" t="s">
        <v>464</v>
      </c>
      <c r="C4013" s="192" t="s">
        <v>79</v>
      </c>
      <c r="D4013" s="192" t="s">
        <v>31</v>
      </c>
      <c r="E4013" s="192" t="s">
        <v>69</v>
      </c>
      <c r="F4013" s="194">
        <v>464.81642093090488</v>
      </c>
      <c r="G4013">
        <v>2</v>
      </c>
      <c r="H4013">
        <v>2</v>
      </c>
      <c r="I4013" s="167">
        <v>494.99791999552053</v>
      </c>
      <c r="J4013" s="22">
        <v>1.0649320843789685</v>
      </c>
      <c r="K4013" s="22" t="s">
        <v>465</v>
      </c>
      <c r="L4013" s="22" t="s">
        <v>58</v>
      </c>
      <c r="M40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13" s="24" t="str">
        <f>IFERROR(IF(Table1[[#This Row],[Medicare Rate in CR]]&gt;0,"Y","N"),"N")</f>
        <v>N</v>
      </c>
      <c r="O4013" s="166">
        <f>Table1[[#This Row],[Medicare Rate in CR]]*Table1[[#This Row],[SumOfUnits]]*Table1[[#This Row],[Actuarial Factor 06/20/2023]]</f>
        <v>0</v>
      </c>
      <c r="P40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594.67636896730301</v>
      </c>
      <c r="Q4013" s="166">
        <f>Table1[[#This Row],[Trended Medicare Pricing for all RHCs]]-Table1[[#This Row],[SumOfSFY24 Estimated Payment 5/04/23]]</f>
        <v>99.678448971782473</v>
      </c>
      <c r="R4013" s="24">
        <f>Table1[[#This Row],[SumOfUnits]]*Table1[[#This Row],[Actuarial Factor 06/20/2023]]</f>
        <v>2.1298641687579369</v>
      </c>
      <c r="S4013" s="23"/>
    </row>
    <row r="4014" spans="1:19" x14ac:dyDescent="0.25">
      <c r="A4014" s="192" t="s">
        <v>463</v>
      </c>
      <c r="B4014" s="193" t="s">
        <v>464</v>
      </c>
      <c r="C4014" s="192" t="s">
        <v>55</v>
      </c>
      <c r="D4014" s="192" t="s">
        <v>31</v>
      </c>
      <c r="E4014" s="192" t="s">
        <v>74</v>
      </c>
      <c r="F4014" s="194">
        <v>2882.4120468343449</v>
      </c>
      <c r="G4014">
        <v>12</v>
      </c>
      <c r="H4014">
        <v>12</v>
      </c>
      <c r="I4014" s="167">
        <v>2989.7834614589001</v>
      </c>
      <c r="J4014" s="22">
        <v>1.0372505432533414</v>
      </c>
      <c r="K4014" s="22" t="s">
        <v>465</v>
      </c>
      <c r="L4014" s="22" t="s">
        <v>58</v>
      </c>
      <c r="M40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14" s="24" t="str">
        <f>IFERROR(IF(Table1[[#This Row],[Medicare Rate in CR]]&gt;0,"Y","N"),"N")</f>
        <v>N</v>
      </c>
      <c r="O4014" s="166">
        <f>Table1[[#This Row],[Medicare Rate in CR]]*Table1[[#This Row],[SumOfUnits]]*Table1[[#This Row],[Actuarial Factor 06/20/2023]]</f>
        <v>0</v>
      </c>
      <c r="P40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4336.6712152674754</v>
      </c>
      <c r="Q4014" s="166">
        <f>Table1[[#This Row],[Trended Medicare Pricing for all RHCs]]-Table1[[#This Row],[SumOfSFY24 Estimated Payment 5/04/23]]</f>
        <v>1346.8877538085753</v>
      </c>
      <c r="R4014" s="24">
        <f>Table1[[#This Row],[SumOfUnits]]*Table1[[#This Row],[Actuarial Factor 06/20/2023]]</f>
        <v>12.447006519040098</v>
      </c>
      <c r="S4014" s="23"/>
    </row>
    <row r="4015" spans="1:19" x14ac:dyDescent="0.25">
      <c r="A4015" s="192" t="s">
        <v>463</v>
      </c>
      <c r="B4015" s="193" t="s">
        <v>464</v>
      </c>
      <c r="C4015" s="192" t="s">
        <v>85</v>
      </c>
      <c r="D4015" s="192" t="s">
        <v>30</v>
      </c>
      <c r="E4015" s="192" t="s">
        <v>59</v>
      </c>
      <c r="F4015" s="194">
        <v>929.63284186180977</v>
      </c>
      <c r="G4015">
        <v>4</v>
      </c>
      <c r="H4015">
        <v>4</v>
      </c>
      <c r="I4015" s="167">
        <v>833.88868715021692</v>
      </c>
      <c r="J4015" s="22">
        <v>0.89700863566755829</v>
      </c>
      <c r="K4015" s="22" t="s">
        <v>465</v>
      </c>
      <c r="L4015" s="22" t="s">
        <v>58</v>
      </c>
      <c r="M40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15" s="24" t="str">
        <f>IFERROR(IF(Table1[[#This Row],[Medicare Rate in CR]]&gt;0,"Y","N"),"N")</f>
        <v>N</v>
      </c>
      <c r="O4015" s="166">
        <f>Table1[[#This Row],[Medicare Rate in CR]]*Table1[[#This Row],[SumOfUnits]]*Table1[[#This Row],[Actuarial Factor 06/20/2023]]</f>
        <v>0</v>
      </c>
      <c r="P40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969.42480530793807</v>
      </c>
      <c r="Q4015" s="166">
        <f>Table1[[#This Row],[Trended Medicare Pricing for all RHCs]]-Table1[[#This Row],[SumOfSFY24 Estimated Payment 5/04/23]]</f>
        <v>135.53611815772115</v>
      </c>
      <c r="R4015" s="24">
        <f>Table1[[#This Row],[SumOfUnits]]*Table1[[#This Row],[Actuarial Factor 06/20/2023]]</f>
        <v>3.5880345426702331</v>
      </c>
      <c r="S4015" s="23"/>
    </row>
    <row r="4016" spans="1:19" x14ac:dyDescent="0.25">
      <c r="A4016" s="192" t="s">
        <v>463</v>
      </c>
      <c r="B4016" s="193" t="s">
        <v>464</v>
      </c>
      <c r="C4016" s="192" t="s">
        <v>85</v>
      </c>
      <c r="D4016" s="192" t="s">
        <v>30</v>
      </c>
      <c r="E4016" s="192" t="s">
        <v>60</v>
      </c>
      <c r="F4016" s="194">
        <v>1475.0505926568371</v>
      </c>
      <c r="G4016">
        <v>7</v>
      </c>
      <c r="H4016">
        <v>7</v>
      </c>
      <c r="I4016" s="167">
        <v>1220.5745239427094</v>
      </c>
      <c r="J4016" s="22">
        <v>0.82747976918149668</v>
      </c>
      <c r="K4016" s="22" t="s">
        <v>465</v>
      </c>
      <c r="L4016" s="22" t="s">
        <v>58</v>
      </c>
      <c r="M40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16" s="24" t="str">
        <f>IFERROR(IF(Table1[[#This Row],[Medicare Rate in CR]]&gt;0,"Y","N"),"N")</f>
        <v>N</v>
      </c>
      <c r="O4016" s="166">
        <f>Table1[[#This Row],[Medicare Rate in CR]]*Table1[[#This Row],[SumOfUnits]]*Table1[[#This Row],[Actuarial Factor 06/20/2023]]</f>
        <v>0</v>
      </c>
      <c r="P40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1418.9606340394428</v>
      </c>
      <c r="Q4016" s="166">
        <f>Table1[[#This Row],[Trended Medicare Pricing for all RHCs]]-Table1[[#This Row],[SumOfSFY24 Estimated Payment 5/04/23]]</f>
        <v>198.38611009673332</v>
      </c>
      <c r="R4016" s="24">
        <f>Table1[[#This Row],[SumOfUnits]]*Table1[[#This Row],[Actuarial Factor 06/20/2023]]</f>
        <v>5.7923583842704769</v>
      </c>
      <c r="S4016" s="23"/>
    </row>
    <row r="4017" spans="1:19" x14ac:dyDescent="0.25">
      <c r="A4017" s="192" t="s">
        <v>463</v>
      </c>
      <c r="B4017" s="193" t="s">
        <v>464</v>
      </c>
      <c r="C4017" s="192" t="s">
        <v>85</v>
      </c>
      <c r="D4017" s="192" t="s">
        <v>30</v>
      </c>
      <c r="E4017" s="192" t="s">
        <v>61</v>
      </c>
      <c r="F4017" s="194">
        <v>671.89939288811797</v>
      </c>
      <c r="G4017">
        <v>3</v>
      </c>
      <c r="H4017">
        <v>3</v>
      </c>
      <c r="I4017" s="167">
        <v>555.9831545402476</v>
      </c>
      <c r="J4017" s="22">
        <v>0.82747976918149668</v>
      </c>
      <c r="K4017" s="22" t="s">
        <v>465</v>
      </c>
      <c r="L4017" s="22" t="s">
        <v>58</v>
      </c>
      <c r="M40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17" s="24" t="str">
        <f>IFERROR(IF(Table1[[#This Row],[Medicare Rate in CR]]&gt;0,"Y","N"),"N")</f>
        <v>N</v>
      </c>
      <c r="O4017" s="166">
        <f>Table1[[#This Row],[Medicare Rate in CR]]*Table1[[#This Row],[SumOfUnits]]*Table1[[#This Row],[Actuarial Factor 06/20/2023]]</f>
        <v>0</v>
      </c>
      <c r="P40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646.34989015935662</v>
      </c>
      <c r="Q4017" s="166">
        <f>Table1[[#This Row],[Trended Medicare Pricing for all RHCs]]-Table1[[#This Row],[SumOfSFY24 Estimated Payment 5/04/23]]</f>
        <v>90.366735619109022</v>
      </c>
      <c r="R4017" s="24">
        <f>Table1[[#This Row],[SumOfUnits]]*Table1[[#This Row],[Actuarial Factor 06/20/2023]]</f>
        <v>2.4824393075444902</v>
      </c>
      <c r="S4017" s="23"/>
    </row>
    <row r="4018" spans="1:19" x14ac:dyDescent="0.25">
      <c r="A4018" s="192" t="s">
        <v>463</v>
      </c>
      <c r="B4018" s="193" t="s">
        <v>464</v>
      </c>
      <c r="C4018" s="192" t="s">
        <v>85</v>
      </c>
      <c r="D4018" s="192" t="s">
        <v>30</v>
      </c>
      <c r="E4018" s="192" t="s">
        <v>62</v>
      </c>
      <c r="F4018" s="194">
        <v>3766.9172207767178</v>
      </c>
      <c r="G4018">
        <v>17</v>
      </c>
      <c r="H4018">
        <v>17</v>
      </c>
      <c r="I4018" s="167">
        <v>3437.962107971201</v>
      </c>
      <c r="J4018" s="22">
        <v>0.91267259312438831</v>
      </c>
      <c r="K4018" s="22" t="s">
        <v>465</v>
      </c>
      <c r="L4018" s="22" t="s">
        <v>58</v>
      </c>
      <c r="M40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18" s="24" t="str">
        <f>IFERROR(IF(Table1[[#This Row],[Medicare Rate in CR]]&gt;0,"Y","N"),"N")</f>
        <v>N</v>
      </c>
      <c r="O4018" s="166">
        <f>Table1[[#This Row],[Medicare Rate in CR]]*Table1[[#This Row],[SumOfUnits]]*Table1[[#This Row],[Actuarial Factor 06/20/2023]]</f>
        <v>0</v>
      </c>
      <c r="P40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3996.7513632615937</v>
      </c>
      <c r="Q4018" s="166">
        <f>Table1[[#This Row],[Trended Medicare Pricing for all RHCs]]-Table1[[#This Row],[SumOfSFY24 Estimated Payment 5/04/23]]</f>
        <v>558.7892552903927</v>
      </c>
      <c r="R4018" s="24">
        <f>Table1[[#This Row],[SumOfUnits]]*Table1[[#This Row],[Actuarial Factor 06/20/2023]]</f>
        <v>15.5154340831146</v>
      </c>
      <c r="S4018" s="23"/>
    </row>
    <row r="4019" spans="1:19" x14ac:dyDescent="0.25">
      <c r="A4019" s="192" t="s">
        <v>463</v>
      </c>
      <c r="B4019" s="193" t="s">
        <v>464</v>
      </c>
      <c r="C4019" s="192" t="s">
        <v>85</v>
      </c>
      <c r="D4019" s="192" t="s">
        <v>30</v>
      </c>
      <c r="E4019" s="192" t="s">
        <v>63</v>
      </c>
      <c r="F4019" s="194">
        <v>2793.7843307314256</v>
      </c>
      <c r="G4019">
        <v>12</v>
      </c>
      <c r="H4019">
        <v>12</v>
      </c>
      <c r="I4019" s="167">
        <v>2515.9012244583673</v>
      </c>
      <c r="J4019" s="22">
        <v>0.90053523344076203</v>
      </c>
      <c r="K4019" s="22" t="s">
        <v>465</v>
      </c>
      <c r="L4019" s="22" t="s">
        <v>58</v>
      </c>
      <c r="M40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19" s="24" t="str">
        <f>IFERROR(IF(Table1[[#This Row],[Medicare Rate in CR]]&gt;0,"Y","N"),"N")</f>
        <v>N</v>
      </c>
      <c r="O4019" s="166">
        <f>Table1[[#This Row],[Medicare Rate in CR]]*Table1[[#This Row],[SumOfUnits]]*Table1[[#This Row],[Actuarial Factor 06/20/2023]]</f>
        <v>0</v>
      </c>
      <c r="P40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2924.823291499094</v>
      </c>
      <c r="Q4019" s="166">
        <f>Table1[[#This Row],[Trended Medicare Pricing for all RHCs]]-Table1[[#This Row],[SumOfSFY24 Estimated Payment 5/04/23]]</f>
        <v>408.92206704072669</v>
      </c>
      <c r="R4019" s="24">
        <f>Table1[[#This Row],[SumOfUnits]]*Table1[[#This Row],[Actuarial Factor 06/20/2023]]</f>
        <v>10.806422801289145</v>
      </c>
      <c r="S4019" s="23"/>
    </row>
    <row r="4020" spans="1:19" x14ac:dyDescent="0.25">
      <c r="A4020" s="192" t="s">
        <v>463</v>
      </c>
      <c r="B4020" s="193" t="s">
        <v>464</v>
      </c>
      <c r="C4020" s="192" t="s">
        <v>85</v>
      </c>
      <c r="D4020" s="192" t="s">
        <v>30</v>
      </c>
      <c r="E4020" s="192" t="s">
        <v>64</v>
      </c>
      <c r="F4020" s="194">
        <v>3000.8673026886381</v>
      </c>
      <c r="G4020">
        <v>13</v>
      </c>
      <c r="H4020">
        <v>13</v>
      </c>
      <c r="I4020" s="167">
        <v>2655.474666785693</v>
      </c>
      <c r="J4020" s="22">
        <v>0.88490239618609945</v>
      </c>
      <c r="K4020" s="22" t="s">
        <v>465</v>
      </c>
      <c r="L4020" s="22" t="s">
        <v>58</v>
      </c>
      <c r="M40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20" s="24" t="str">
        <f>IFERROR(IF(Table1[[#This Row],[Medicare Rate in CR]]&gt;0,"Y","N"),"N")</f>
        <v>N</v>
      </c>
      <c r="O4020" s="166">
        <f>Table1[[#This Row],[Medicare Rate in CR]]*Table1[[#This Row],[SumOfUnits]]*Table1[[#This Row],[Actuarial Factor 06/20/2023]]</f>
        <v>0</v>
      </c>
      <c r="P40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3087.0823066881949</v>
      </c>
      <c r="Q4020" s="166">
        <f>Table1[[#This Row],[Trended Medicare Pricing for all RHCs]]-Table1[[#This Row],[SumOfSFY24 Estimated Payment 5/04/23]]</f>
        <v>431.60763990250189</v>
      </c>
      <c r="R4020" s="24">
        <f>Table1[[#This Row],[SumOfUnits]]*Table1[[#This Row],[Actuarial Factor 06/20/2023]]</f>
        <v>11.503731150419293</v>
      </c>
      <c r="S4020" s="23"/>
    </row>
    <row r="4021" spans="1:19" x14ac:dyDescent="0.25">
      <c r="A4021" s="192" t="s">
        <v>463</v>
      </c>
      <c r="B4021" s="193" t="s">
        <v>464</v>
      </c>
      <c r="C4021" s="192" t="s">
        <v>85</v>
      </c>
      <c r="D4021" s="192" t="s">
        <v>30</v>
      </c>
      <c r="E4021" s="192" t="s">
        <v>77</v>
      </c>
      <c r="F4021" s="194">
        <v>232.40821046545244</v>
      </c>
      <c r="G4021">
        <v>1</v>
      </c>
      <c r="H4021">
        <v>1</v>
      </c>
      <c r="I4021" s="167">
        <v>276.16262042696241</v>
      </c>
      <c r="J4021" s="22">
        <v>1.1882653365553713</v>
      </c>
      <c r="K4021" s="22" t="s">
        <v>465</v>
      </c>
      <c r="L4021" s="22" t="s">
        <v>58</v>
      </c>
      <c r="M40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21" s="24" t="str">
        <f>IFERROR(IF(Table1[[#This Row],[Medicare Rate in CR]]&gt;0,"Y","N"),"N")</f>
        <v>N</v>
      </c>
      <c r="O4021" s="166">
        <f>Table1[[#This Row],[Medicare Rate in CR]]*Table1[[#This Row],[SumOfUnits]]*Table1[[#This Row],[Actuarial Factor 06/20/2023]]</f>
        <v>0</v>
      </c>
      <c r="P40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321.04871869128868</v>
      </c>
      <c r="Q4021" s="166">
        <f>Table1[[#This Row],[Trended Medicare Pricing for all RHCs]]-Table1[[#This Row],[SumOfSFY24 Estimated Payment 5/04/23]]</f>
        <v>44.886098264326279</v>
      </c>
      <c r="R4021" s="24">
        <f>Table1[[#This Row],[SumOfUnits]]*Table1[[#This Row],[Actuarial Factor 06/20/2023]]</f>
        <v>1.1882653365553713</v>
      </c>
      <c r="S4021" s="23"/>
    </row>
    <row r="4022" spans="1:19" x14ac:dyDescent="0.25">
      <c r="A4022" s="192" t="s">
        <v>463</v>
      </c>
      <c r="B4022" s="193" t="s">
        <v>464</v>
      </c>
      <c r="C4022" s="192" t="s">
        <v>85</v>
      </c>
      <c r="D4022" s="192" t="s">
        <v>31</v>
      </c>
      <c r="E4022" s="192" t="s">
        <v>67</v>
      </c>
      <c r="F4022" s="194">
        <v>482.34</v>
      </c>
      <c r="G4022">
        <v>2</v>
      </c>
      <c r="H4022">
        <v>2</v>
      </c>
      <c r="I4022" s="167">
        <v>537.80878276578881</v>
      </c>
      <c r="J4022" s="22">
        <v>1.1149993423016726</v>
      </c>
      <c r="K4022" s="22" t="s">
        <v>465</v>
      </c>
      <c r="L4022" s="22" t="s">
        <v>58</v>
      </c>
      <c r="M40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22" s="24" t="str">
        <f>IFERROR(IF(Table1[[#This Row],[Medicare Rate in CR]]&gt;0,"Y","N"),"N")</f>
        <v>N</v>
      </c>
      <c r="O4022" s="166">
        <f>Table1[[#This Row],[Medicare Rate in CR]]*Table1[[#This Row],[SumOfUnits]]*Table1[[#This Row],[Actuarial Factor 06/20/2023]]</f>
        <v>0</v>
      </c>
      <c r="P40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625.22154642410339</v>
      </c>
      <c r="Q4022" s="166">
        <f>Table1[[#This Row],[Trended Medicare Pricing for all RHCs]]-Table1[[#This Row],[SumOfSFY24 Estimated Payment 5/04/23]]</f>
        <v>87.412763658314589</v>
      </c>
      <c r="R4022" s="24">
        <f>Table1[[#This Row],[SumOfUnits]]*Table1[[#This Row],[Actuarial Factor 06/20/2023]]</f>
        <v>2.2299986846033453</v>
      </c>
      <c r="S4022" s="23"/>
    </row>
    <row r="4023" spans="1:19" x14ac:dyDescent="0.25">
      <c r="A4023" s="192" t="s">
        <v>463</v>
      </c>
      <c r="B4023" s="193" t="s">
        <v>464</v>
      </c>
      <c r="C4023" s="192" t="s">
        <v>85</v>
      </c>
      <c r="D4023" s="192" t="s">
        <v>31</v>
      </c>
      <c r="E4023" s="192" t="s">
        <v>74</v>
      </c>
      <c r="F4023" s="194">
        <v>964.68</v>
      </c>
      <c r="G4023">
        <v>4</v>
      </c>
      <c r="H4023">
        <v>4</v>
      </c>
      <c r="I4023" s="167">
        <v>1167.2927558054894</v>
      </c>
      <c r="J4023" s="22">
        <v>1.2100310525827107</v>
      </c>
      <c r="K4023" s="22" t="s">
        <v>465</v>
      </c>
      <c r="L4023" s="22" t="s">
        <v>58</v>
      </c>
      <c r="M40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23" s="24" t="str">
        <f>IFERROR(IF(Table1[[#This Row],[Medicare Rate in CR]]&gt;0,"Y","N"),"N")</f>
        <v>N</v>
      </c>
      <c r="O4023" s="166">
        <f>Table1[[#This Row],[Medicare Rate in CR]]*Table1[[#This Row],[SumOfUnits]]*Table1[[#This Row],[Actuarial Factor 06/20/2023]]</f>
        <v>0</v>
      </c>
      <c r="P40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1357.0187124150971</v>
      </c>
      <c r="Q4023" s="166">
        <f>Table1[[#This Row],[Trended Medicare Pricing for all RHCs]]-Table1[[#This Row],[SumOfSFY24 Estimated Payment 5/04/23]]</f>
        <v>189.72595660960769</v>
      </c>
      <c r="R4023" s="24">
        <f>Table1[[#This Row],[SumOfUnits]]*Table1[[#This Row],[Actuarial Factor 06/20/2023]]</f>
        <v>4.8401242103308428</v>
      </c>
      <c r="S4023" s="23"/>
    </row>
    <row r="4024" spans="1:19" x14ac:dyDescent="0.25">
      <c r="A4024" s="192" t="s">
        <v>463</v>
      </c>
      <c r="B4024" s="193" t="s">
        <v>464</v>
      </c>
      <c r="C4024" s="192" t="s">
        <v>85</v>
      </c>
      <c r="D4024" s="192" t="s">
        <v>31</v>
      </c>
      <c r="E4024" s="192" t="s">
        <v>69</v>
      </c>
      <c r="F4024" s="194">
        <v>3617.5500000000006</v>
      </c>
      <c r="G4024">
        <v>15</v>
      </c>
      <c r="H4024">
        <v>15</v>
      </c>
      <c r="I4024" s="167">
        <v>3621.5715906815431</v>
      </c>
      <c r="J4024" s="22">
        <v>1.0011116890385876</v>
      </c>
      <c r="K4024" s="22" t="s">
        <v>465</v>
      </c>
      <c r="L4024" s="22" t="s">
        <v>58</v>
      </c>
      <c r="M40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24" s="24" t="str">
        <f>IFERROR(IF(Table1[[#This Row],[Medicare Rate in CR]]&gt;0,"Y","N"),"N")</f>
        <v>N</v>
      </c>
      <c r="O4024" s="166">
        <f>Table1[[#This Row],[Medicare Rate in CR]]*Table1[[#This Row],[SumOfUnits]]*Table1[[#This Row],[Actuarial Factor 06/20/2023]]</f>
        <v>0</v>
      </c>
      <c r="P40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4210.2038177342138</v>
      </c>
      <c r="Q4024" s="166">
        <f>Table1[[#This Row],[Trended Medicare Pricing for all RHCs]]-Table1[[#This Row],[SumOfSFY24 Estimated Payment 5/04/23]]</f>
        <v>588.63222705267071</v>
      </c>
      <c r="R4024" s="24">
        <f>Table1[[#This Row],[SumOfUnits]]*Table1[[#This Row],[Actuarial Factor 06/20/2023]]</f>
        <v>15.016675335578814</v>
      </c>
      <c r="S4024" s="23"/>
    </row>
    <row r="4025" spans="1:19" x14ac:dyDescent="0.25">
      <c r="A4025" s="192" t="s">
        <v>466</v>
      </c>
      <c r="B4025" s="193" t="s">
        <v>467</v>
      </c>
      <c r="C4025" s="192" t="s">
        <v>88</v>
      </c>
      <c r="D4025" s="192" t="s">
        <v>30</v>
      </c>
      <c r="E4025" s="192" t="s">
        <v>59</v>
      </c>
      <c r="F4025" s="194">
        <v>330.15322347499279</v>
      </c>
      <c r="G4025">
        <v>5</v>
      </c>
      <c r="H4025">
        <v>5</v>
      </c>
      <c r="I4025" s="167">
        <v>291.85996365433624</v>
      </c>
      <c r="J4025" s="22">
        <v>0.88401367274986775</v>
      </c>
      <c r="K4025" s="22" t="s">
        <v>468</v>
      </c>
      <c r="L4025" s="22" t="s">
        <v>58</v>
      </c>
      <c r="M40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25" s="24" t="str">
        <f>IFERROR(IF(Table1[[#This Row],[Medicare Rate in CR]]&gt;0,"Y","N"),"N")</f>
        <v>N</v>
      </c>
      <c r="O4025" s="166">
        <f>Table1[[#This Row],[Medicare Rate in CR]]*Table1[[#This Row],[SumOfUnits]]*Table1[[#This Row],[Actuarial Factor 06/20/2023]]</f>
        <v>0</v>
      </c>
      <c r="P40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342.82900111526556</v>
      </c>
      <c r="Q4025" s="166">
        <f>Table1[[#This Row],[Trended Medicare Pricing for all RHCs]]-Table1[[#This Row],[SumOfSFY24 Estimated Payment 5/04/23]]</f>
        <v>50.969037460929314</v>
      </c>
      <c r="R4025" s="24">
        <f>Table1[[#This Row],[SumOfUnits]]*Table1[[#This Row],[Actuarial Factor 06/20/2023]]</f>
        <v>4.4200683637493388</v>
      </c>
      <c r="S4025" s="23"/>
    </row>
    <row r="4026" spans="1:19" x14ac:dyDescent="0.25">
      <c r="A4026" s="192" t="s">
        <v>466</v>
      </c>
      <c r="B4026" s="193" t="s">
        <v>467</v>
      </c>
      <c r="C4026" s="192" t="s">
        <v>88</v>
      </c>
      <c r="D4026" s="192" t="s">
        <v>30</v>
      </c>
      <c r="E4026" s="192" t="s">
        <v>64</v>
      </c>
      <c r="F4026" s="194">
        <v>64.671870482798496</v>
      </c>
      <c r="G4026">
        <v>1</v>
      </c>
      <c r="H4026">
        <v>1</v>
      </c>
      <c r="I4026" s="167">
        <v>60.680508483670714</v>
      </c>
      <c r="J4026" s="22">
        <v>0.93828287369252128</v>
      </c>
      <c r="K4026" s="22" t="s">
        <v>468</v>
      </c>
      <c r="L4026" s="22" t="s">
        <v>58</v>
      </c>
      <c r="M40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26" s="24" t="str">
        <f>IFERROR(IF(Table1[[#This Row],[Medicare Rate in CR]]&gt;0,"Y","N"),"N")</f>
        <v>N</v>
      </c>
      <c r="O4026" s="166">
        <f>Table1[[#This Row],[Medicare Rate in CR]]*Table1[[#This Row],[SumOfUnits]]*Table1[[#This Row],[Actuarial Factor 06/20/2023]]</f>
        <v>0</v>
      </c>
      <c r="P40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71.27746419944485</v>
      </c>
      <c r="Q4026" s="166">
        <f>Table1[[#This Row],[Trended Medicare Pricing for all RHCs]]-Table1[[#This Row],[SumOfSFY24 Estimated Payment 5/04/23]]</f>
        <v>10.596955715774136</v>
      </c>
      <c r="R4026" s="24">
        <f>Table1[[#This Row],[SumOfUnits]]*Table1[[#This Row],[Actuarial Factor 06/20/2023]]</f>
        <v>0.93828287369252128</v>
      </c>
      <c r="S4026" s="23"/>
    </row>
    <row r="4027" spans="1:19" x14ac:dyDescent="0.25">
      <c r="A4027" s="192" t="s">
        <v>466</v>
      </c>
      <c r="B4027" s="193" t="s">
        <v>467</v>
      </c>
      <c r="C4027" s="192" t="s">
        <v>88</v>
      </c>
      <c r="D4027" s="192" t="s">
        <v>30</v>
      </c>
      <c r="E4027" s="192" t="s">
        <v>77</v>
      </c>
      <c r="F4027" s="194">
        <v>194.01561144839548</v>
      </c>
      <c r="G4027">
        <v>3</v>
      </c>
      <c r="H4027">
        <v>3</v>
      </c>
      <c r="I4027" s="167">
        <v>275.20481181818644</v>
      </c>
      <c r="J4027" s="22">
        <v>1.4184673581867189</v>
      </c>
      <c r="K4027" s="22" t="s">
        <v>468</v>
      </c>
      <c r="L4027" s="22" t="s">
        <v>58</v>
      </c>
      <c r="M40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27" s="24" t="str">
        <f>IFERROR(IF(Table1[[#This Row],[Medicare Rate in CR]]&gt;0,"Y","N"),"N")</f>
        <v>N</v>
      </c>
      <c r="O4027" s="166">
        <f>Table1[[#This Row],[Medicare Rate in CR]]*Table1[[#This Row],[SumOfUnits]]*Table1[[#This Row],[Actuarial Factor 06/20/2023]]</f>
        <v>0</v>
      </c>
      <c r="P40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323.2652726890783</v>
      </c>
      <c r="Q4027" s="166">
        <f>Table1[[#This Row],[Trended Medicare Pricing for all RHCs]]-Table1[[#This Row],[SumOfSFY24 Estimated Payment 5/04/23]]</f>
        <v>48.060460870891859</v>
      </c>
      <c r="R4027" s="24">
        <f>Table1[[#This Row],[SumOfUnits]]*Table1[[#This Row],[Actuarial Factor 06/20/2023]]</f>
        <v>4.2554020745601564</v>
      </c>
      <c r="S4027" s="23"/>
    </row>
    <row r="4028" spans="1:19" x14ac:dyDescent="0.25">
      <c r="A4028" s="192" t="s">
        <v>466</v>
      </c>
      <c r="B4028" s="193" t="s">
        <v>467</v>
      </c>
      <c r="C4028" s="192" t="s">
        <v>72</v>
      </c>
      <c r="D4028" s="192" t="s">
        <v>30</v>
      </c>
      <c r="E4028" s="192" t="s">
        <v>60</v>
      </c>
      <c r="F4028" s="194">
        <v>198.09193408499567</v>
      </c>
      <c r="G4028">
        <v>3</v>
      </c>
      <c r="H4028">
        <v>3</v>
      </c>
      <c r="I4028" s="167">
        <v>201.85413065731248</v>
      </c>
      <c r="J4028" s="22">
        <v>1.0189921744653296</v>
      </c>
      <c r="K4028" s="22" t="s">
        <v>468</v>
      </c>
      <c r="L4028" s="22" t="s">
        <v>58</v>
      </c>
      <c r="M40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28" s="24" t="str">
        <f>IFERROR(IF(Table1[[#This Row],[Medicare Rate in CR]]&gt;0,"Y","N"),"N")</f>
        <v>N</v>
      </c>
      <c r="O4028" s="166">
        <f>Table1[[#This Row],[Medicare Rate in CR]]*Table1[[#This Row],[SumOfUnits]]*Table1[[#This Row],[Actuarial Factor 06/20/2023]]</f>
        <v>0</v>
      </c>
      <c r="P40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206.36375893611006</v>
      </c>
      <c r="Q4028" s="166">
        <f>Table1[[#This Row],[Trended Medicare Pricing for all RHCs]]-Table1[[#This Row],[SumOfSFY24 Estimated Payment 5/04/23]]</f>
        <v>4.5096282787975781</v>
      </c>
      <c r="R4028" s="24">
        <f>Table1[[#This Row],[SumOfUnits]]*Table1[[#This Row],[Actuarial Factor 06/20/2023]]</f>
        <v>3.0569765233959889</v>
      </c>
      <c r="S4028" s="23"/>
    </row>
    <row r="4029" spans="1:19" x14ac:dyDescent="0.25">
      <c r="A4029" s="192" t="s">
        <v>466</v>
      </c>
      <c r="B4029" s="193" t="s">
        <v>467</v>
      </c>
      <c r="C4029" s="192" t="s">
        <v>72</v>
      </c>
      <c r="D4029" s="192" t="s">
        <v>30</v>
      </c>
      <c r="E4029" s="192" t="s">
        <v>62</v>
      </c>
      <c r="F4029" s="194">
        <v>66.030644694998557</v>
      </c>
      <c r="G4029">
        <v>1</v>
      </c>
      <c r="H4029">
        <v>1</v>
      </c>
      <c r="I4029" s="167">
        <v>77.511446300736608</v>
      </c>
      <c r="J4029" s="22">
        <v>1.1738708089065146</v>
      </c>
      <c r="K4029" s="22" t="s">
        <v>468</v>
      </c>
      <c r="L4029" s="22" t="s">
        <v>58</v>
      </c>
      <c r="M40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29" s="24" t="str">
        <f>IFERROR(IF(Table1[[#This Row],[Medicare Rate in CR]]&gt;0,"Y","N"),"N")</f>
        <v>N</v>
      </c>
      <c r="O4029" s="166">
        <f>Table1[[#This Row],[Medicare Rate in CR]]*Table1[[#This Row],[SumOfUnits]]*Table1[[#This Row],[Actuarial Factor 06/20/2023]]</f>
        <v>0</v>
      </c>
      <c r="P40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79.243131498508106</v>
      </c>
      <c r="Q4029" s="166">
        <f>Table1[[#This Row],[Trended Medicare Pricing for all RHCs]]-Table1[[#This Row],[SumOfSFY24 Estimated Payment 5/04/23]]</f>
        <v>1.7316851977714975</v>
      </c>
      <c r="R4029" s="24">
        <f>Table1[[#This Row],[SumOfUnits]]*Table1[[#This Row],[Actuarial Factor 06/20/2023]]</f>
        <v>1.1738708089065146</v>
      </c>
      <c r="S4029" s="23"/>
    </row>
    <row r="4030" spans="1:19" x14ac:dyDescent="0.25">
      <c r="A4030" s="192" t="s">
        <v>466</v>
      </c>
      <c r="B4030" s="193" t="s">
        <v>467</v>
      </c>
      <c r="C4030" s="192" t="s">
        <v>90</v>
      </c>
      <c r="D4030" s="192" t="s">
        <v>30</v>
      </c>
      <c r="E4030" s="192" t="s">
        <v>64</v>
      </c>
      <c r="F4030" s="194">
        <v>66.030644694998557</v>
      </c>
      <c r="G4030">
        <v>1</v>
      </c>
      <c r="H4030">
        <v>1</v>
      </c>
      <c r="I4030" s="167">
        <v>62.905609354090856</v>
      </c>
      <c r="J4030" s="22">
        <v>0.95267295427233045</v>
      </c>
      <c r="K4030" s="22" t="s">
        <v>468</v>
      </c>
      <c r="L4030" s="22" t="s">
        <v>58</v>
      </c>
      <c r="M40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30" s="24" t="str">
        <f>IFERROR(IF(Table1[[#This Row],[Medicare Rate in CR]]&gt;0,"Y","N"),"N")</f>
        <v>N</v>
      </c>
      <c r="O4030" s="166">
        <f>Table1[[#This Row],[Medicare Rate in CR]]*Table1[[#This Row],[SumOfUnits]]*Table1[[#This Row],[Actuarial Factor 06/20/2023]]</f>
        <v>0</v>
      </c>
      <c r="P40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95.506568383097957</v>
      </c>
      <c r="Q4030" s="166">
        <f>Table1[[#This Row],[Trended Medicare Pricing for all RHCs]]-Table1[[#This Row],[SumOfSFY24 Estimated Payment 5/04/23]]</f>
        <v>32.6009590290071</v>
      </c>
      <c r="R4030" s="24">
        <f>Table1[[#This Row],[SumOfUnits]]*Table1[[#This Row],[Actuarial Factor 06/20/2023]]</f>
        <v>0.95267295427233045</v>
      </c>
      <c r="S4030" s="23"/>
    </row>
    <row r="4031" spans="1:19" x14ac:dyDescent="0.25">
      <c r="A4031" s="192" t="s">
        <v>466</v>
      </c>
      <c r="B4031" s="193" t="s">
        <v>467</v>
      </c>
      <c r="C4031" s="192" t="s">
        <v>78</v>
      </c>
      <c r="D4031" s="192" t="s">
        <v>30</v>
      </c>
      <c r="E4031" s="192" t="s">
        <v>62</v>
      </c>
      <c r="F4031" s="194">
        <v>64.671870482798496</v>
      </c>
      <c r="G4031">
        <v>1</v>
      </c>
      <c r="H4031">
        <v>1</v>
      </c>
      <c r="I4031" s="167">
        <v>61.433185761387008</v>
      </c>
      <c r="J4031" s="22">
        <v>0.94992127648027569</v>
      </c>
      <c r="K4031" s="22" t="s">
        <v>468</v>
      </c>
      <c r="L4031" s="22" t="s">
        <v>58</v>
      </c>
      <c r="M40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31" s="24" t="str">
        <f>IFERROR(IF(Table1[[#This Row],[Medicare Rate in CR]]&gt;0,"Y","N"),"N")</f>
        <v>N</v>
      </c>
      <c r="O4031" s="166">
        <f>Table1[[#This Row],[Medicare Rate in CR]]*Table1[[#This Row],[SumOfUnits]]*Table1[[#This Row],[Actuarial Factor 06/20/2023]]</f>
        <v>0</v>
      </c>
      <c r="P40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89.118803246497436</v>
      </c>
      <c r="Q4031" s="166">
        <f>Table1[[#This Row],[Trended Medicare Pricing for all RHCs]]-Table1[[#This Row],[SumOfSFY24 Estimated Payment 5/04/23]]</f>
        <v>27.685617485110427</v>
      </c>
      <c r="R4031" s="24">
        <f>Table1[[#This Row],[SumOfUnits]]*Table1[[#This Row],[Actuarial Factor 06/20/2023]]</f>
        <v>0.94992127648027569</v>
      </c>
      <c r="S4031" s="23"/>
    </row>
    <row r="4032" spans="1:19" x14ac:dyDescent="0.25">
      <c r="A4032" s="192" t="s">
        <v>466</v>
      </c>
      <c r="B4032" s="193" t="s">
        <v>467</v>
      </c>
      <c r="C4032" s="192" t="s">
        <v>78</v>
      </c>
      <c r="D4032" s="192" t="s">
        <v>30</v>
      </c>
      <c r="E4032" s="192" t="s">
        <v>77</v>
      </c>
      <c r="F4032" s="194">
        <v>198.09193408499567</v>
      </c>
      <c r="G4032">
        <v>3</v>
      </c>
      <c r="H4032">
        <v>3</v>
      </c>
      <c r="I4032" s="167">
        <v>251.53423600624785</v>
      </c>
      <c r="J4032" s="22">
        <v>1.2697853507670918</v>
      </c>
      <c r="K4032" s="22" t="s">
        <v>468</v>
      </c>
      <c r="L4032" s="22" t="s">
        <v>58</v>
      </c>
      <c r="M40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32" s="24" t="str">
        <f>IFERROR(IF(Table1[[#This Row],[Medicare Rate in CR]]&gt;0,"Y","N"),"N")</f>
        <v>N</v>
      </c>
      <c r="O4032" s="166">
        <f>Table1[[#This Row],[Medicare Rate in CR]]*Table1[[#This Row],[SumOfUnits]]*Table1[[#This Row],[Actuarial Factor 06/20/2023]]</f>
        <v>0</v>
      </c>
      <c r="P40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364.89121979554568</v>
      </c>
      <c r="Q4032" s="166">
        <f>Table1[[#This Row],[Trended Medicare Pricing for all RHCs]]-Table1[[#This Row],[SumOfSFY24 Estimated Payment 5/04/23]]</f>
        <v>113.35698378929783</v>
      </c>
      <c r="R4032" s="24">
        <f>Table1[[#This Row],[SumOfUnits]]*Table1[[#This Row],[Actuarial Factor 06/20/2023]]</f>
        <v>3.8093560523012755</v>
      </c>
      <c r="S4032" s="23"/>
    </row>
    <row r="4033" spans="1:19" x14ac:dyDescent="0.25">
      <c r="A4033" s="192" t="s">
        <v>466</v>
      </c>
      <c r="B4033" s="193" t="s">
        <v>467</v>
      </c>
      <c r="C4033" s="192" t="s">
        <v>85</v>
      </c>
      <c r="D4033" s="192" t="s">
        <v>30</v>
      </c>
      <c r="E4033" s="192" t="s">
        <v>56</v>
      </c>
      <c r="F4033" s="194">
        <v>2412.4891587163906</v>
      </c>
      <c r="G4033">
        <v>38</v>
      </c>
      <c r="H4033">
        <v>38</v>
      </c>
      <c r="I4033" s="167">
        <v>2512.4620234202425</v>
      </c>
      <c r="J4033" s="22">
        <v>1.0414397156325645</v>
      </c>
      <c r="K4033" s="22" t="s">
        <v>468</v>
      </c>
      <c r="L4033" s="22" t="s">
        <v>58</v>
      </c>
      <c r="M40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33" s="24" t="str">
        <f>IFERROR(IF(Table1[[#This Row],[Medicare Rate in CR]]&gt;0,"Y","N"),"N")</f>
        <v>N</v>
      </c>
      <c r="O4033" s="166">
        <f>Table1[[#This Row],[Medicare Rate in CR]]*Table1[[#This Row],[SumOfUnits]]*Table1[[#This Row],[Actuarial Factor 06/20/2023]]</f>
        <v>0</v>
      </c>
      <c r="P40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2920.8250998361359</v>
      </c>
      <c r="Q4033" s="166">
        <f>Table1[[#This Row],[Trended Medicare Pricing for all RHCs]]-Table1[[#This Row],[SumOfSFY24 Estimated Payment 5/04/23]]</f>
        <v>408.36307641589337</v>
      </c>
      <c r="R4033" s="24">
        <f>Table1[[#This Row],[SumOfUnits]]*Table1[[#This Row],[Actuarial Factor 06/20/2023]]</f>
        <v>39.574709194037453</v>
      </c>
      <c r="S4033" s="23"/>
    </row>
    <row r="4034" spans="1:19" x14ac:dyDescent="0.25">
      <c r="A4034" s="192" t="s">
        <v>466</v>
      </c>
      <c r="B4034" s="193" t="s">
        <v>467</v>
      </c>
      <c r="C4034" s="192" t="s">
        <v>85</v>
      </c>
      <c r="D4034" s="192" t="s">
        <v>30</v>
      </c>
      <c r="E4034" s="192" t="s">
        <v>59</v>
      </c>
      <c r="F4034" s="194">
        <v>9346.7090681314421</v>
      </c>
      <c r="G4034">
        <v>142</v>
      </c>
      <c r="H4034">
        <v>142</v>
      </c>
      <c r="I4034" s="167">
        <v>8384.0787491861793</v>
      </c>
      <c r="J4034" s="22">
        <v>0.89700863566755829</v>
      </c>
      <c r="K4034" s="22" t="s">
        <v>468</v>
      </c>
      <c r="L4034" s="22" t="s">
        <v>58</v>
      </c>
      <c r="M40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34" s="24" t="str">
        <f>IFERROR(IF(Table1[[#This Row],[Medicare Rate in CR]]&gt;0,"Y","N"),"N")</f>
        <v>N</v>
      </c>
      <c r="O4034" s="166">
        <f>Table1[[#This Row],[Medicare Rate in CR]]*Table1[[#This Row],[SumOfUnits]]*Table1[[#This Row],[Actuarial Factor 06/20/2023]]</f>
        <v>0</v>
      </c>
      <c r="P40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9746.7851937078758</v>
      </c>
      <c r="Q4034" s="166">
        <f>Table1[[#This Row],[Trended Medicare Pricing for all RHCs]]-Table1[[#This Row],[SumOfSFY24 Estimated Payment 5/04/23]]</f>
        <v>1362.7064445216965</v>
      </c>
      <c r="R4034" s="24">
        <f>Table1[[#This Row],[SumOfUnits]]*Table1[[#This Row],[Actuarial Factor 06/20/2023]]</f>
        <v>127.37522626479327</v>
      </c>
      <c r="S4034" s="23"/>
    </row>
    <row r="4035" spans="1:19" x14ac:dyDescent="0.25">
      <c r="A4035" s="192" t="s">
        <v>466</v>
      </c>
      <c r="B4035" s="193" t="s">
        <v>467</v>
      </c>
      <c r="C4035" s="192" t="s">
        <v>85</v>
      </c>
      <c r="D4035" s="192" t="s">
        <v>30</v>
      </c>
      <c r="E4035" s="192" t="s">
        <v>60</v>
      </c>
      <c r="F4035" s="194">
        <v>8195.4996627156324</v>
      </c>
      <c r="G4035">
        <v>123</v>
      </c>
      <c r="H4035">
        <v>123</v>
      </c>
      <c r="I4035" s="167">
        <v>6781.6101692309658</v>
      </c>
      <c r="J4035" s="22">
        <v>0.82747976918149668</v>
      </c>
      <c r="K4035" s="22" t="s">
        <v>468</v>
      </c>
      <c r="L4035" s="22" t="s">
        <v>58</v>
      </c>
      <c r="M40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35" s="24" t="str">
        <f>IFERROR(IF(Table1[[#This Row],[Medicare Rate in CR]]&gt;0,"Y","N"),"N")</f>
        <v>N</v>
      </c>
      <c r="O4035" s="166">
        <f>Table1[[#This Row],[Medicare Rate in CR]]*Table1[[#This Row],[SumOfUnits]]*Table1[[#This Row],[Actuarial Factor 06/20/2023]]</f>
        <v>0</v>
      </c>
      <c r="P40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7883.859343923169</v>
      </c>
      <c r="Q4035" s="166">
        <f>Table1[[#This Row],[Trended Medicare Pricing for all RHCs]]-Table1[[#This Row],[SumOfSFY24 Estimated Payment 5/04/23]]</f>
        <v>1102.2491746922033</v>
      </c>
      <c r="R4035" s="24">
        <f>Table1[[#This Row],[SumOfUnits]]*Table1[[#This Row],[Actuarial Factor 06/20/2023]]</f>
        <v>101.78001160932409</v>
      </c>
      <c r="S4035" s="23"/>
    </row>
    <row r="4036" spans="1:19" x14ac:dyDescent="0.25">
      <c r="A4036" s="192" t="s">
        <v>466</v>
      </c>
      <c r="B4036" s="193" t="s">
        <v>467</v>
      </c>
      <c r="C4036" s="192" t="s">
        <v>85</v>
      </c>
      <c r="D4036" s="192" t="s">
        <v>30</v>
      </c>
      <c r="E4036" s="192" t="s">
        <v>61</v>
      </c>
      <c r="F4036" s="194">
        <v>1424.6699431434899</v>
      </c>
      <c r="G4036">
        <v>23</v>
      </c>
      <c r="H4036">
        <v>23</v>
      </c>
      <c r="I4036" s="167">
        <v>1178.885555712191</v>
      </c>
      <c r="J4036" s="22">
        <v>0.82747976918149668</v>
      </c>
      <c r="K4036" s="22" t="s">
        <v>468</v>
      </c>
      <c r="L4036" s="22" t="s">
        <v>58</v>
      </c>
      <c r="M40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36" s="24" t="str">
        <f>IFERROR(IF(Table1[[#This Row],[Medicare Rate in CR]]&gt;0,"Y","N"),"N")</f>
        <v>N</v>
      </c>
      <c r="O4036" s="166">
        <f>Table1[[#This Row],[Medicare Rate in CR]]*Table1[[#This Row],[SumOfUnits]]*Table1[[#This Row],[Actuarial Factor 06/20/2023]]</f>
        <v>0</v>
      </c>
      <c r="P40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1370.4957483381227</v>
      </c>
      <c r="Q4036" s="166">
        <f>Table1[[#This Row],[Trended Medicare Pricing for all RHCs]]-Table1[[#This Row],[SumOfSFY24 Estimated Payment 5/04/23]]</f>
        <v>191.61019262593163</v>
      </c>
      <c r="R4036" s="24">
        <f>Table1[[#This Row],[SumOfUnits]]*Table1[[#This Row],[Actuarial Factor 06/20/2023]]</f>
        <v>19.032034691174424</v>
      </c>
      <c r="S4036" s="23"/>
    </row>
    <row r="4037" spans="1:19" x14ac:dyDescent="0.25">
      <c r="A4037" s="192" t="s">
        <v>466</v>
      </c>
      <c r="B4037" s="193" t="s">
        <v>467</v>
      </c>
      <c r="C4037" s="192" t="s">
        <v>85</v>
      </c>
      <c r="D4037" s="192" t="s">
        <v>30</v>
      </c>
      <c r="E4037" s="192" t="s">
        <v>62</v>
      </c>
      <c r="F4037" s="194">
        <v>11378.221065818614</v>
      </c>
      <c r="G4037">
        <v>172</v>
      </c>
      <c r="H4037">
        <v>172</v>
      </c>
      <c r="I4037" s="167">
        <v>10384.590525283216</v>
      </c>
      <c r="J4037" s="22">
        <v>0.91267259312438831</v>
      </c>
      <c r="K4037" s="22" t="s">
        <v>468</v>
      </c>
      <c r="L4037" s="22" t="s">
        <v>58</v>
      </c>
      <c r="M40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37" s="24" t="str">
        <f>IFERROR(IF(Table1[[#This Row],[Medicare Rate in CR]]&gt;0,"Y","N"),"N")</f>
        <v>N</v>
      </c>
      <c r="O4037" s="166">
        <f>Table1[[#This Row],[Medicare Rate in CR]]*Table1[[#This Row],[SumOfUnits]]*Table1[[#This Row],[Actuarial Factor 06/20/2023]]</f>
        <v>0</v>
      </c>
      <c r="P40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12072.450200252992</v>
      </c>
      <c r="Q4037" s="166">
        <f>Table1[[#This Row],[Trended Medicare Pricing for all RHCs]]-Table1[[#This Row],[SumOfSFY24 Estimated Payment 5/04/23]]</f>
        <v>1687.8596749697754</v>
      </c>
      <c r="R4037" s="24">
        <f>Table1[[#This Row],[SumOfUnits]]*Table1[[#This Row],[Actuarial Factor 06/20/2023]]</f>
        <v>156.97968601739478</v>
      </c>
      <c r="S4037" s="23"/>
    </row>
    <row r="4038" spans="1:19" x14ac:dyDescent="0.25">
      <c r="A4038" s="192" t="s">
        <v>466</v>
      </c>
      <c r="B4038" s="193" t="s">
        <v>467</v>
      </c>
      <c r="C4038" s="192" t="s">
        <v>85</v>
      </c>
      <c r="D4038" s="192" t="s">
        <v>30</v>
      </c>
      <c r="E4038" s="192" t="s">
        <v>63</v>
      </c>
      <c r="F4038" s="194">
        <v>2056.885419678134</v>
      </c>
      <c r="G4038">
        <v>31</v>
      </c>
      <c r="H4038">
        <v>31</v>
      </c>
      <c r="I4038" s="167">
        <v>1852.2977915707481</v>
      </c>
      <c r="J4038" s="22">
        <v>0.90053523344076203</v>
      </c>
      <c r="K4038" s="22" t="s">
        <v>468</v>
      </c>
      <c r="L4038" s="22" t="s">
        <v>58</v>
      </c>
      <c r="M40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38" s="24" t="str">
        <f>IFERROR(IF(Table1[[#This Row],[Medicare Rate in CR]]&gt;0,"Y","N"),"N")</f>
        <v>N</v>
      </c>
      <c r="O4038" s="166">
        <f>Table1[[#This Row],[Medicare Rate in CR]]*Table1[[#This Row],[SumOfUnits]]*Table1[[#This Row],[Actuarial Factor 06/20/2023]]</f>
        <v>0</v>
      </c>
      <c r="P40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2153.3610584194494</v>
      </c>
      <c r="Q4038" s="166">
        <f>Table1[[#This Row],[Trended Medicare Pricing for all RHCs]]-Table1[[#This Row],[SumOfSFY24 Estimated Payment 5/04/23]]</f>
        <v>301.06326684870123</v>
      </c>
      <c r="R4038" s="24">
        <f>Table1[[#This Row],[SumOfUnits]]*Table1[[#This Row],[Actuarial Factor 06/20/2023]]</f>
        <v>27.916592236663622</v>
      </c>
      <c r="S4038" s="23"/>
    </row>
    <row r="4039" spans="1:19" x14ac:dyDescent="0.25">
      <c r="A4039" s="192" t="s">
        <v>466</v>
      </c>
      <c r="B4039" s="193" t="s">
        <v>467</v>
      </c>
      <c r="C4039" s="192" t="s">
        <v>85</v>
      </c>
      <c r="D4039" s="192" t="s">
        <v>30</v>
      </c>
      <c r="E4039" s="192" t="s">
        <v>64</v>
      </c>
      <c r="F4039" s="194">
        <v>6517.5676977932008</v>
      </c>
      <c r="G4039">
        <v>100</v>
      </c>
      <c r="H4039">
        <v>100</v>
      </c>
      <c r="I4039" s="167">
        <v>5767.4112730823226</v>
      </c>
      <c r="J4039" s="22">
        <v>0.88490239618609945</v>
      </c>
      <c r="K4039" s="22" t="s">
        <v>468</v>
      </c>
      <c r="L4039" s="22" t="s">
        <v>58</v>
      </c>
      <c r="M40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39" s="24" t="str">
        <f>IFERROR(IF(Table1[[#This Row],[Medicare Rate in CR]]&gt;0,"Y","N"),"N")</f>
        <v>N</v>
      </c>
      <c r="O4039" s="166">
        <f>Table1[[#This Row],[Medicare Rate in CR]]*Table1[[#This Row],[SumOfUnits]]*Table1[[#This Row],[Actuarial Factor 06/20/2023]]</f>
        <v>0</v>
      </c>
      <c r="P40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6704.8176053879733</v>
      </c>
      <c r="Q4039" s="166">
        <f>Table1[[#This Row],[Trended Medicare Pricing for all RHCs]]-Table1[[#This Row],[SumOfSFY24 Estimated Payment 5/04/23]]</f>
        <v>937.40633230565072</v>
      </c>
      <c r="R4039" s="24">
        <f>Table1[[#This Row],[SumOfUnits]]*Table1[[#This Row],[Actuarial Factor 06/20/2023]]</f>
        <v>88.490239618609948</v>
      </c>
      <c r="S4039" s="23"/>
    </row>
    <row r="4040" spans="1:19" x14ac:dyDescent="0.25">
      <c r="A4040" s="192" t="s">
        <v>466</v>
      </c>
      <c r="B4040" s="193" t="s">
        <v>467</v>
      </c>
      <c r="C4040" s="192" t="s">
        <v>85</v>
      </c>
      <c r="D4040" s="192" t="s">
        <v>30</v>
      </c>
      <c r="E4040" s="192" t="s">
        <v>77</v>
      </c>
      <c r="F4040" s="194">
        <v>5432.9767755613402</v>
      </c>
      <c r="G4040">
        <v>82</v>
      </c>
      <c r="H4040">
        <v>82</v>
      </c>
      <c r="I4040" s="167">
        <v>6455.8179767099118</v>
      </c>
      <c r="J4040" s="22">
        <v>1.1882653365553713</v>
      </c>
      <c r="K4040" s="22" t="s">
        <v>468</v>
      </c>
      <c r="L4040" s="22" t="s">
        <v>58</v>
      </c>
      <c r="M40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40" s="24" t="str">
        <f>IFERROR(IF(Table1[[#This Row],[Medicare Rate in CR]]&gt;0,"Y","N"),"N")</f>
        <v>N</v>
      </c>
      <c r="O4040" s="166">
        <f>Table1[[#This Row],[Medicare Rate in CR]]*Table1[[#This Row],[SumOfUnits]]*Table1[[#This Row],[Actuarial Factor 06/20/2023]]</f>
        <v>0</v>
      </c>
      <c r="P40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7505.1145094238436</v>
      </c>
      <c r="Q4040" s="166">
        <f>Table1[[#This Row],[Trended Medicare Pricing for all RHCs]]-Table1[[#This Row],[SumOfSFY24 Estimated Payment 5/04/23]]</f>
        <v>1049.2965327139318</v>
      </c>
      <c r="R4040" s="24">
        <f>Table1[[#This Row],[SumOfUnits]]*Table1[[#This Row],[Actuarial Factor 06/20/2023]]</f>
        <v>97.43775759754044</v>
      </c>
      <c r="S4040" s="23"/>
    </row>
    <row r="4041" spans="1:19" x14ac:dyDescent="0.25">
      <c r="A4041" s="192" t="s">
        <v>466</v>
      </c>
      <c r="B4041" s="193" t="s">
        <v>467</v>
      </c>
      <c r="C4041" s="192" t="s">
        <v>85</v>
      </c>
      <c r="D4041" s="192" t="s">
        <v>32</v>
      </c>
      <c r="E4041" s="192" t="s">
        <v>94</v>
      </c>
      <c r="F4041" s="194">
        <v>343.32658764575507</v>
      </c>
      <c r="G4041">
        <v>5</v>
      </c>
      <c r="H4041">
        <v>5</v>
      </c>
      <c r="I4041" s="167">
        <v>351.33622949083224</v>
      </c>
      <c r="J4041" s="22">
        <v>1.0233295122874129</v>
      </c>
      <c r="K4041" s="22" t="s">
        <v>468</v>
      </c>
      <c r="L4041" s="22" t="s">
        <v>58</v>
      </c>
      <c r="M40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41" s="24" t="str">
        <f>IFERROR(IF(Table1[[#This Row],[Medicare Rate in CR]]&gt;0,"Y","N"),"N")</f>
        <v>N</v>
      </c>
      <c r="O4041" s="166">
        <f>Table1[[#This Row],[Medicare Rate in CR]]*Table1[[#This Row],[SumOfUnits]]*Table1[[#This Row],[Actuarial Factor 06/20/2023]]</f>
        <v>0</v>
      </c>
      <c r="P40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408.44067214263623</v>
      </c>
      <c r="Q4041" s="166">
        <f>Table1[[#This Row],[Trended Medicare Pricing for all RHCs]]-Table1[[#This Row],[SumOfSFY24 Estimated Payment 5/04/23]]</f>
        <v>57.104442651803993</v>
      </c>
      <c r="R4041" s="24">
        <f>Table1[[#This Row],[SumOfUnits]]*Table1[[#This Row],[Actuarial Factor 06/20/2023]]</f>
        <v>5.1166475614370643</v>
      </c>
      <c r="S4041" s="23"/>
    </row>
    <row r="4042" spans="1:19" x14ac:dyDescent="0.25">
      <c r="A4042" s="192" t="s">
        <v>466</v>
      </c>
      <c r="B4042" s="193" t="s">
        <v>467</v>
      </c>
      <c r="C4042" s="192" t="s">
        <v>85</v>
      </c>
      <c r="D4042" s="192" t="s">
        <v>32</v>
      </c>
      <c r="E4042" s="192" t="s">
        <v>80</v>
      </c>
      <c r="F4042" s="194">
        <v>66.030644694998557</v>
      </c>
      <c r="G4042">
        <v>1</v>
      </c>
      <c r="H4042">
        <v>1</v>
      </c>
      <c r="I4042" s="167">
        <v>82.224645549824501</v>
      </c>
      <c r="J4042" s="22">
        <v>1.2452497765185768</v>
      </c>
      <c r="K4042" s="22" t="s">
        <v>468</v>
      </c>
      <c r="L4042" s="22" t="s">
        <v>58</v>
      </c>
      <c r="M40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42" s="24" t="str">
        <f>IFERROR(IF(Table1[[#This Row],[Medicare Rate in CR]]&gt;0,"Y","N"),"N")</f>
        <v>N</v>
      </c>
      <c r="O4042" s="166">
        <f>Table1[[#This Row],[Medicare Rate in CR]]*Table1[[#This Row],[SumOfUnits]]*Table1[[#This Row],[Actuarial Factor 06/20/2023]]</f>
        <v>0</v>
      </c>
      <c r="P40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95.589030324971588</v>
      </c>
      <c r="Q4042" s="166">
        <f>Table1[[#This Row],[Trended Medicare Pricing for all RHCs]]-Table1[[#This Row],[SumOfSFY24 Estimated Payment 5/04/23]]</f>
        <v>13.364384775147087</v>
      </c>
      <c r="R4042" s="24">
        <f>Table1[[#This Row],[SumOfUnits]]*Table1[[#This Row],[Actuarial Factor 06/20/2023]]</f>
        <v>1.2452497765185768</v>
      </c>
      <c r="S4042" s="23"/>
    </row>
    <row r="4043" spans="1:19" x14ac:dyDescent="0.25">
      <c r="A4043" s="192" t="s">
        <v>466</v>
      </c>
      <c r="B4043" s="193" t="s">
        <v>467</v>
      </c>
      <c r="C4043" s="192" t="s">
        <v>85</v>
      </c>
      <c r="D4043" s="192" t="s">
        <v>32</v>
      </c>
      <c r="E4043" s="192" t="s">
        <v>65</v>
      </c>
      <c r="F4043" s="194">
        <v>1571.3982846680158</v>
      </c>
      <c r="G4043">
        <v>22</v>
      </c>
      <c r="H4043">
        <v>22</v>
      </c>
      <c r="I4043" s="167">
        <v>1993.143783146297</v>
      </c>
      <c r="J4043" s="22">
        <v>1.2683886717920034</v>
      </c>
      <c r="K4043" s="22" t="s">
        <v>468</v>
      </c>
      <c r="L4043" s="22" t="s">
        <v>58</v>
      </c>
      <c r="M40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43" s="24" t="str">
        <f>IFERROR(IF(Table1[[#This Row],[Medicare Rate in CR]]&gt;0,"Y","N"),"N")</f>
        <v>N</v>
      </c>
      <c r="O4043" s="166">
        <f>Table1[[#This Row],[Medicare Rate in CR]]*Table1[[#This Row],[SumOfUnits]]*Table1[[#This Row],[Actuarial Factor 06/20/2023]]</f>
        <v>0</v>
      </c>
      <c r="P40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2317.0994566799523</v>
      </c>
      <c r="Q4043" s="166">
        <f>Table1[[#This Row],[Trended Medicare Pricing for all RHCs]]-Table1[[#This Row],[SumOfSFY24 Estimated Payment 5/04/23]]</f>
        <v>323.95567353365527</v>
      </c>
      <c r="R4043" s="24">
        <f>Table1[[#This Row],[SumOfUnits]]*Table1[[#This Row],[Actuarial Factor 06/20/2023]]</f>
        <v>27.904550779424074</v>
      </c>
      <c r="S4043" s="23"/>
    </row>
    <row r="4044" spans="1:19" x14ac:dyDescent="0.25">
      <c r="A4044" s="192" t="s">
        <v>466</v>
      </c>
      <c r="B4044" s="193" t="s">
        <v>467</v>
      </c>
      <c r="C4044" s="192" t="s">
        <v>85</v>
      </c>
      <c r="D4044" s="192" t="s">
        <v>32</v>
      </c>
      <c r="E4044" s="192" t="s">
        <v>66</v>
      </c>
      <c r="F4044" s="194">
        <v>790.7005878384889</v>
      </c>
      <c r="G4044">
        <v>11</v>
      </c>
      <c r="H4044">
        <v>11</v>
      </c>
      <c r="I4044" s="167">
        <v>795.57337418992529</v>
      </c>
      <c r="J4044" s="22">
        <v>1.0061626188552066</v>
      </c>
      <c r="K4044" s="22" t="s">
        <v>468</v>
      </c>
      <c r="L4044" s="22" t="s">
        <v>58</v>
      </c>
      <c r="M40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44" s="24" t="str">
        <f>IFERROR(IF(Table1[[#This Row],[Medicare Rate in CR]]&gt;0,"Y","N"),"N")</f>
        <v>N</v>
      </c>
      <c r="O4044" s="166">
        <f>Table1[[#This Row],[Medicare Rate in CR]]*Table1[[#This Row],[SumOfUnits]]*Table1[[#This Row],[Actuarial Factor 06/20/2023]]</f>
        <v>0</v>
      </c>
      <c r="P40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924.88191201868983</v>
      </c>
      <c r="Q4044" s="166">
        <f>Table1[[#This Row],[Trended Medicare Pricing for all RHCs]]-Table1[[#This Row],[SumOfSFY24 Estimated Payment 5/04/23]]</f>
        <v>129.30853782876454</v>
      </c>
      <c r="R4044" s="24">
        <f>Table1[[#This Row],[SumOfUnits]]*Table1[[#This Row],[Actuarial Factor 06/20/2023]]</f>
        <v>11.067788807407274</v>
      </c>
      <c r="S4044" s="23"/>
    </row>
    <row r="4045" spans="1:19" x14ac:dyDescent="0.25">
      <c r="A4045" s="192" t="s">
        <v>466</v>
      </c>
      <c r="B4045" s="193" t="s">
        <v>467</v>
      </c>
      <c r="C4045" s="192" t="s">
        <v>85</v>
      </c>
      <c r="D4045" s="192" t="s">
        <v>32</v>
      </c>
      <c r="E4045" s="192" t="s">
        <v>100</v>
      </c>
      <c r="F4045" s="194">
        <v>29.652115254890621</v>
      </c>
      <c r="G4045">
        <v>1</v>
      </c>
      <c r="H4045">
        <v>1</v>
      </c>
      <c r="I4045" s="167">
        <v>28.645223182485015</v>
      </c>
      <c r="J4045" s="22">
        <v>0.96604316205605145</v>
      </c>
      <c r="K4045" s="22" t="s">
        <v>468</v>
      </c>
      <c r="L4045" s="22" t="s">
        <v>58</v>
      </c>
      <c r="M40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45" s="24" t="str">
        <f>IFERROR(IF(Table1[[#This Row],[Medicare Rate in CR]]&gt;0,"Y","N"),"N")</f>
        <v>N</v>
      </c>
      <c r="O4045" s="166">
        <f>Table1[[#This Row],[Medicare Rate in CR]]*Table1[[#This Row],[SumOfUnits]]*Table1[[#This Row],[Actuarial Factor 06/20/2023]]</f>
        <v>0</v>
      </c>
      <c r="P40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33.30107523293524</v>
      </c>
      <c r="Q4045" s="166">
        <f>Table1[[#This Row],[Trended Medicare Pricing for all RHCs]]-Table1[[#This Row],[SumOfSFY24 Estimated Payment 5/04/23]]</f>
        <v>4.6558520504502248</v>
      </c>
      <c r="R4045" s="24">
        <f>Table1[[#This Row],[SumOfUnits]]*Table1[[#This Row],[Actuarial Factor 06/20/2023]]</f>
        <v>0.96604316205605145</v>
      </c>
      <c r="S4045" s="23"/>
    </row>
    <row r="4046" spans="1:19" x14ac:dyDescent="0.25">
      <c r="A4046" s="192" t="s">
        <v>466</v>
      </c>
      <c r="B4046" s="193" t="s">
        <v>467</v>
      </c>
      <c r="C4046" s="192" t="s">
        <v>85</v>
      </c>
      <c r="D4046" s="192" t="s">
        <v>31</v>
      </c>
      <c r="E4046" s="192" t="s">
        <v>67</v>
      </c>
      <c r="F4046" s="194">
        <v>885.69914233400777</v>
      </c>
      <c r="G4046">
        <v>14</v>
      </c>
      <c r="H4046">
        <v>14</v>
      </c>
      <c r="I4046" s="167">
        <v>987.55396117957423</v>
      </c>
      <c r="J4046" s="22">
        <v>1.1149993423016726</v>
      </c>
      <c r="K4046" s="22" t="s">
        <v>468</v>
      </c>
      <c r="L4046" s="22" t="s">
        <v>58</v>
      </c>
      <c r="M40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46" s="24" t="str">
        <f>IFERROR(IF(Table1[[#This Row],[Medicare Rate in CR]]&gt;0,"Y","N"),"N")</f>
        <v>N</v>
      </c>
      <c r="O4046" s="166">
        <f>Table1[[#This Row],[Medicare Rate in CR]]*Table1[[#This Row],[SumOfUnits]]*Table1[[#This Row],[Actuarial Factor 06/20/2023]]</f>
        <v>0</v>
      </c>
      <c r="P40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1148.0660684093593</v>
      </c>
      <c r="Q4046" s="166">
        <f>Table1[[#This Row],[Trended Medicare Pricing for all RHCs]]-Table1[[#This Row],[SumOfSFY24 Estimated Payment 5/04/23]]</f>
        <v>160.5121072297851</v>
      </c>
      <c r="R4046" s="24">
        <f>Table1[[#This Row],[SumOfUnits]]*Table1[[#This Row],[Actuarial Factor 06/20/2023]]</f>
        <v>15.609990792223417</v>
      </c>
      <c r="S4046" s="23"/>
    </row>
    <row r="4047" spans="1:19" x14ac:dyDescent="0.25">
      <c r="A4047" s="192" t="s">
        <v>466</v>
      </c>
      <c r="B4047" s="193" t="s">
        <v>467</v>
      </c>
      <c r="C4047" s="192" t="s">
        <v>85</v>
      </c>
      <c r="D4047" s="192" t="s">
        <v>31</v>
      </c>
      <c r="E4047" s="192" t="s">
        <v>82</v>
      </c>
      <c r="F4047" s="194">
        <v>1311.1014744145702</v>
      </c>
      <c r="G4047">
        <v>20</v>
      </c>
      <c r="H4047">
        <v>20</v>
      </c>
      <c r="I4047" s="167">
        <v>1456.5648296669251</v>
      </c>
      <c r="J4047" s="22">
        <v>1.1109474423536185</v>
      </c>
      <c r="K4047" s="22" t="s">
        <v>468</v>
      </c>
      <c r="L4047" s="22" t="s">
        <v>58</v>
      </c>
      <c r="M40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47" s="24" t="str">
        <f>IFERROR(IF(Table1[[#This Row],[Medicare Rate in CR]]&gt;0,"Y","N"),"N")</f>
        <v>N</v>
      </c>
      <c r="O4047" s="166">
        <f>Table1[[#This Row],[Medicare Rate in CR]]*Table1[[#This Row],[SumOfUnits]]*Table1[[#This Row],[Actuarial Factor 06/20/2023]]</f>
        <v>0</v>
      </c>
      <c r="P40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1693.3076298754074</v>
      </c>
      <c r="Q4047" s="166">
        <f>Table1[[#This Row],[Trended Medicare Pricing for all RHCs]]-Table1[[#This Row],[SumOfSFY24 Estimated Payment 5/04/23]]</f>
        <v>236.74280020848232</v>
      </c>
      <c r="R4047" s="24">
        <f>Table1[[#This Row],[SumOfUnits]]*Table1[[#This Row],[Actuarial Factor 06/20/2023]]</f>
        <v>22.218948847072369</v>
      </c>
      <c r="S4047" s="23"/>
    </row>
    <row r="4048" spans="1:19" x14ac:dyDescent="0.25">
      <c r="A4048" s="192" t="s">
        <v>466</v>
      </c>
      <c r="B4048" s="193" t="s">
        <v>467</v>
      </c>
      <c r="C4048" s="192" t="s">
        <v>85</v>
      </c>
      <c r="D4048" s="192" t="s">
        <v>31</v>
      </c>
      <c r="E4048" s="192" t="s">
        <v>68</v>
      </c>
      <c r="F4048" s="194">
        <v>344.33844078249979</v>
      </c>
      <c r="G4048">
        <v>6</v>
      </c>
      <c r="H4048">
        <v>6</v>
      </c>
      <c r="I4048" s="167">
        <v>280.81037976052255</v>
      </c>
      <c r="J4048" s="22">
        <v>0.81550691558685273</v>
      </c>
      <c r="K4048" s="22" t="s">
        <v>468</v>
      </c>
      <c r="L4048" s="22" t="s">
        <v>58</v>
      </c>
      <c r="M40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48" s="24" t="str">
        <f>IFERROR(IF(Table1[[#This Row],[Medicare Rate in CR]]&gt;0,"Y","N"),"N")</f>
        <v>N</v>
      </c>
      <c r="O4048" s="166">
        <f>Table1[[#This Row],[Medicare Rate in CR]]*Table1[[#This Row],[SumOfUnits]]*Table1[[#This Row],[Actuarial Factor 06/20/2023]]</f>
        <v>0</v>
      </c>
      <c r="P40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326.45190170178449</v>
      </c>
      <c r="Q4048" s="166">
        <f>Table1[[#This Row],[Trended Medicare Pricing for all RHCs]]-Table1[[#This Row],[SumOfSFY24 Estimated Payment 5/04/23]]</f>
        <v>45.641521941261942</v>
      </c>
      <c r="R4048" s="24">
        <f>Table1[[#This Row],[SumOfUnits]]*Table1[[#This Row],[Actuarial Factor 06/20/2023]]</f>
        <v>4.8930414935211166</v>
      </c>
      <c r="S4048" s="23"/>
    </row>
    <row r="4049" spans="1:19" x14ac:dyDescent="0.25">
      <c r="A4049" s="192" t="s">
        <v>466</v>
      </c>
      <c r="B4049" s="193" t="s">
        <v>467</v>
      </c>
      <c r="C4049" s="192" t="s">
        <v>85</v>
      </c>
      <c r="D4049" s="192" t="s">
        <v>31</v>
      </c>
      <c r="E4049" s="192" t="s">
        <v>74</v>
      </c>
      <c r="F4049" s="194">
        <v>6493.5530500144596</v>
      </c>
      <c r="G4049">
        <v>99</v>
      </c>
      <c r="H4049">
        <v>99</v>
      </c>
      <c r="I4049" s="167">
        <v>7857.4008321106685</v>
      </c>
      <c r="J4049" s="22">
        <v>1.2100310525827107</v>
      </c>
      <c r="K4049" s="22" t="s">
        <v>468</v>
      </c>
      <c r="L4049" s="22" t="s">
        <v>58</v>
      </c>
      <c r="M40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49" s="24" t="str">
        <f>IFERROR(IF(Table1[[#This Row],[Medicare Rate in CR]]&gt;0,"Y","N"),"N")</f>
        <v>N</v>
      </c>
      <c r="O4049" s="166">
        <f>Table1[[#This Row],[Medicare Rate in CR]]*Table1[[#This Row],[SumOfUnits]]*Table1[[#This Row],[Actuarial Factor 06/20/2023]]</f>
        <v>0</v>
      </c>
      <c r="P40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9134.503668501211</v>
      </c>
      <c r="Q4049" s="166">
        <f>Table1[[#This Row],[Trended Medicare Pricing for all RHCs]]-Table1[[#This Row],[SumOfSFY24 Estimated Payment 5/04/23]]</f>
        <v>1277.1028363905425</v>
      </c>
      <c r="R4049" s="24">
        <f>Table1[[#This Row],[SumOfUnits]]*Table1[[#This Row],[Actuarial Factor 06/20/2023]]</f>
        <v>119.79307420568836</v>
      </c>
      <c r="S4049" s="23"/>
    </row>
    <row r="4050" spans="1:19" x14ac:dyDescent="0.25">
      <c r="A4050" s="192" t="s">
        <v>466</v>
      </c>
      <c r="B4050" s="193" t="s">
        <v>467</v>
      </c>
      <c r="C4050" s="192" t="s">
        <v>85</v>
      </c>
      <c r="D4050" s="192" t="s">
        <v>31</v>
      </c>
      <c r="E4050" s="192" t="s">
        <v>69</v>
      </c>
      <c r="F4050" s="194">
        <v>13130.423050978088</v>
      </c>
      <c r="G4050">
        <v>201</v>
      </c>
      <c r="H4050">
        <v>201</v>
      </c>
      <c r="I4050" s="167">
        <v>13145.019998355878</v>
      </c>
      <c r="J4050" s="22">
        <v>1.0011116890385876</v>
      </c>
      <c r="K4050" s="22" t="s">
        <v>468</v>
      </c>
      <c r="L4050" s="22" t="s">
        <v>58</v>
      </c>
      <c r="M40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50" s="24" t="str">
        <f>IFERROR(IF(Table1[[#This Row],[Medicare Rate in CR]]&gt;0,"Y","N"),"N")</f>
        <v>N</v>
      </c>
      <c r="O4050" s="166">
        <f>Table1[[#This Row],[Medicare Rate in CR]]*Table1[[#This Row],[SumOfUnits]]*Table1[[#This Row],[Actuarial Factor 06/20/2023]]</f>
        <v>0</v>
      </c>
      <c r="P40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15281.546145234553</v>
      </c>
      <c r="Q4050" s="166">
        <f>Table1[[#This Row],[Trended Medicare Pricing for all RHCs]]-Table1[[#This Row],[SumOfSFY24 Estimated Payment 5/04/23]]</f>
        <v>2136.5261468786757</v>
      </c>
      <c r="R4050" s="24">
        <f>Table1[[#This Row],[SumOfUnits]]*Table1[[#This Row],[Actuarial Factor 06/20/2023]]</f>
        <v>201.2234494967561</v>
      </c>
      <c r="S4050" s="23"/>
    </row>
    <row r="4051" spans="1:19" x14ac:dyDescent="0.25">
      <c r="A4051" s="192" t="s">
        <v>469</v>
      </c>
      <c r="B4051" s="193" t="s">
        <v>470</v>
      </c>
      <c r="C4051" s="192" t="s">
        <v>88</v>
      </c>
      <c r="D4051" s="192" t="s">
        <v>30</v>
      </c>
      <c r="E4051" s="192" t="s">
        <v>59</v>
      </c>
      <c r="F4051" s="194">
        <v>316.7774886768816</v>
      </c>
      <c r="G4051">
        <v>2</v>
      </c>
      <c r="H4051">
        <v>2</v>
      </c>
      <c r="I4051" s="167">
        <v>280.03563120972973</v>
      </c>
      <c r="J4051" s="22">
        <v>0.88401367274986775</v>
      </c>
      <c r="K4051" s="22" t="s">
        <v>471</v>
      </c>
      <c r="L4051" s="22" t="s">
        <v>58</v>
      </c>
      <c r="M40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51" s="24" t="str">
        <f>IFERROR(IF(Table1[[#This Row],[Medicare Rate in CR]]&gt;0,"Y","N"),"N")</f>
        <v>N</v>
      </c>
      <c r="O4051" s="166">
        <f>Table1[[#This Row],[Medicare Rate in CR]]*Table1[[#This Row],[SumOfUnits]]*Table1[[#This Row],[Actuarial Factor 06/20/2023]]</f>
        <v>0</v>
      </c>
      <c r="P40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328.93972342851748</v>
      </c>
      <c r="Q4051" s="166">
        <f>Table1[[#This Row],[Trended Medicare Pricing for all RHCs]]-Table1[[#This Row],[SumOfSFY24 Estimated Payment 5/04/23]]</f>
        <v>48.904092218787753</v>
      </c>
      <c r="R4051" s="24">
        <f>Table1[[#This Row],[SumOfUnits]]*Table1[[#This Row],[Actuarial Factor 06/20/2023]]</f>
        <v>1.7680273454997355</v>
      </c>
      <c r="S4051" s="23"/>
    </row>
    <row r="4052" spans="1:19" x14ac:dyDescent="0.25">
      <c r="A4052" s="192" t="s">
        <v>469</v>
      </c>
      <c r="B4052" s="193" t="s">
        <v>470</v>
      </c>
      <c r="C4052" s="192" t="s">
        <v>88</v>
      </c>
      <c r="D4052" s="192" t="s">
        <v>30</v>
      </c>
      <c r="E4052" s="192" t="s">
        <v>62</v>
      </c>
      <c r="F4052" s="194">
        <v>33.728437891490799</v>
      </c>
      <c r="G4052">
        <v>1</v>
      </c>
      <c r="H4052">
        <v>1</v>
      </c>
      <c r="I4052" s="167">
        <v>33.533023823027619</v>
      </c>
      <c r="J4052" s="22">
        <v>0.99420625203302171</v>
      </c>
      <c r="K4052" s="22" t="s">
        <v>471</v>
      </c>
      <c r="L4052" s="22" t="s">
        <v>58</v>
      </c>
      <c r="M40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52" s="24" t="str">
        <f>IFERROR(IF(Table1[[#This Row],[Medicare Rate in CR]]&gt;0,"Y","N"),"N")</f>
        <v>N</v>
      </c>
      <c r="O4052" s="166">
        <f>Table1[[#This Row],[Medicare Rate in CR]]*Table1[[#This Row],[SumOfUnits]]*Table1[[#This Row],[Actuarial Factor 06/20/2023]]</f>
        <v>0</v>
      </c>
      <c r="P40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39.389071792108957</v>
      </c>
      <c r="Q4052" s="166">
        <f>Table1[[#This Row],[Trended Medicare Pricing for all RHCs]]-Table1[[#This Row],[SumOfSFY24 Estimated Payment 5/04/23]]</f>
        <v>5.8560479690813381</v>
      </c>
      <c r="R4052" s="24">
        <f>Table1[[#This Row],[SumOfUnits]]*Table1[[#This Row],[Actuarial Factor 06/20/2023]]</f>
        <v>0.99420625203302171</v>
      </c>
      <c r="S4052" s="23"/>
    </row>
    <row r="4053" spans="1:19" x14ac:dyDescent="0.25">
      <c r="A4053" s="192" t="s">
        <v>469</v>
      </c>
      <c r="B4053" s="193" t="s">
        <v>470</v>
      </c>
      <c r="C4053" s="192" t="s">
        <v>72</v>
      </c>
      <c r="D4053" s="192" t="s">
        <v>30</v>
      </c>
      <c r="E4053" s="192" t="s">
        <v>60</v>
      </c>
      <c r="F4053" s="194">
        <v>316.7774886768816</v>
      </c>
      <c r="G4053">
        <v>2</v>
      </c>
      <c r="H4053">
        <v>2</v>
      </c>
      <c r="I4053" s="167">
        <v>322.79378200852193</v>
      </c>
      <c r="J4053" s="22">
        <v>1.0189921744653296</v>
      </c>
      <c r="K4053" s="22" t="s">
        <v>471</v>
      </c>
      <c r="L4053" s="22" t="s">
        <v>58</v>
      </c>
      <c r="M40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53" s="24" t="str">
        <f>IFERROR(IF(Table1[[#This Row],[Medicare Rate in CR]]&gt;0,"Y","N"),"N")</f>
        <v>N</v>
      </c>
      <c r="O4053" s="166">
        <f>Table1[[#This Row],[Medicare Rate in CR]]*Table1[[#This Row],[SumOfUnits]]*Table1[[#This Row],[Actuarial Factor 06/20/2023]]</f>
        <v>0</v>
      </c>
      <c r="P40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330.00532612122061</v>
      </c>
      <c r="Q4053" s="166">
        <f>Table1[[#This Row],[Trended Medicare Pricing for all RHCs]]-Table1[[#This Row],[SumOfSFY24 Estimated Payment 5/04/23]]</f>
        <v>7.2115441126986752</v>
      </c>
      <c r="R4053" s="24">
        <f>Table1[[#This Row],[SumOfUnits]]*Table1[[#This Row],[Actuarial Factor 06/20/2023]]</f>
        <v>2.0379843489306593</v>
      </c>
      <c r="S4053" s="23"/>
    </row>
    <row r="4054" spans="1:19" x14ac:dyDescent="0.25">
      <c r="A4054" s="192" t="s">
        <v>469</v>
      </c>
      <c r="B4054" s="193" t="s">
        <v>470</v>
      </c>
      <c r="C4054" s="192" t="s">
        <v>72</v>
      </c>
      <c r="D4054" s="192" t="s">
        <v>30</v>
      </c>
      <c r="E4054" s="192" t="s">
        <v>61</v>
      </c>
      <c r="F4054" s="194">
        <v>158.3887443384408</v>
      </c>
      <c r="G4054">
        <v>1</v>
      </c>
      <c r="H4054">
        <v>1</v>
      </c>
      <c r="I4054" s="167">
        <v>161.39689100426097</v>
      </c>
      <c r="J4054" s="22">
        <v>1.0189921744653296</v>
      </c>
      <c r="K4054" s="22" t="s">
        <v>471</v>
      </c>
      <c r="L4054" s="22" t="s">
        <v>58</v>
      </c>
      <c r="M40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54" s="24" t="str">
        <f>IFERROR(IF(Table1[[#This Row],[Medicare Rate in CR]]&gt;0,"Y","N"),"N")</f>
        <v>N</v>
      </c>
      <c r="O4054" s="166">
        <f>Table1[[#This Row],[Medicare Rate in CR]]*Table1[[#This Row],[SumOfUnits]]*Table1[[#This Row],[Actuarial Factor 06/20/2023]]</f>
        <v>0</v>
      </c>
      <c r="P40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165.0026630606103</v>
      </c>
      <c r="Q4054" s="166">
        <f>Table1[[#This Row],[Trended Medicare Pricing for all RHCs]]-Table1[[#This Row],[SumOfSFY24 Estimated Payment 5/04/23]]</f>
        <v>3.6057720563493376</v>
      </c>
      <c r="R4054" s="24">
        <f>Table1[[#This Row],[SumOfUnits]]*Table1[[#This Row],[Actuarial Factor 06/20/2023]]</f>
        <v>1.0189921744653296</v>
      </c>
      <c r="S4054" s="23"/>
    </row>
    <row r="4055" spans="1:19" x14ac:dyDescent="0.25">
      <c r="A4055" s="192" t="s">
        <v>469</v>
      </c>
      <c r="B4055" s="193" t="s">
        <v>470</v>
      </c>
      <c r="C4055" s="192" t="s">
        <v>78</v>
      </c>
      <c r="D4055" s="192" t="s">
        <v>30</v>
      </c>
      <c r="E4055" s="192" t="s">
        <v>56</v>
      </c>
      <c r="F4055" s="194">
        <v>1419.745591211333</v>
      </c>
      <c r="G4055">
        <v>9</v>
      </c>
      <c r="H4055">
        <v>9</v>
      </c>
      <c r="I4055" s="167">
        <v>1514.8303322908141</v>
      </c>
      <c r="J4055" s="22">
        <v>1.0669730842399407</v>
      </c>
      <c r="K4055" s="22" t="s">
        <v>471</v>
      </c>
      <c r="L4055" s="22" t="s">
        <v>58</v>
      </c>
      <c r="M40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55" s="24" t="str">
        <f>IFERROR(IF(Table1[[#This Row],[Medicare Rate in CR]]&gt;0,"Y","N"),"N")</f>
        <v>N</v>
      </c>
      <c r="O4055" s="166">
        <f>Table1[[#This Row],[Medicare Rate in CR]]*Table1[[#This Row],[SumOfUnits]]*Table1[[#This Row],[Actuarial Factor 06/20/2023]]</f>
        <v>0</v>
      </c>
      <c r="P40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2197.5071724198897</v>
      </c>
      <c r="Q4055" s="166">
        <f>Table1[[#This Row],[Trended Medicare Pricing for all RHCs]]-Table1[[#This Row],[SumOfSFY24 Estimated Payment 5/04/23]]</f>
        <v>682.67684012907557</v>
      </c>
      <c r="R4055" s="24">
        <f>Table1[[#This Row],[SumOfUnits]]*Table1[[#This Row],[Actuarial Factor 06/20/2023]]</f>
        <v>9.6027577581594663</v>
      </c>
      <c r="S4055" s="23"/>
    </row>
    <row r="4056" spans="1:19" x14ac:dyDescent="0.25">
      <c r="A4056" s="192" t="s">
        <v>469</v>
      </c>
      <c r="B4056" s="193" t="s">
        <v>470</v>
      </c>
      <c r="C4056" s="192" t="s">
        <v>78</v>
      </c>
      <c r="D4056" s="192" t="s">
        <v>30</v>
      </c>
      <c r="E4056" s="192" t="s">
        <v>59</v>
      </c>
      <c r="F4056" s="194">
        <v>14209.85834056087</v>
      </c>
      <c r="G4056">
        <v>90</v>
      </c>
      <c r="H4056">
        <v>90</v>
      </c>
      <c r="I4056" s="167">
        <v>13271.754187070334</v>
      </c>
      <c r="J4056" s="22">
        <v>0.93398216006047052</v>
      </c>
      <c r="K4056" s="22" t="s">
        <v>471</v>
      </c>
      <c r="L4056" s="22" t="s">
        <v>58</v>
      </c>
      <c r="M40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56" s="24" t="str">
        <f>IFERROR(IF(Table1[[#This Row],[Medicare Rate in CR]]&gt;0,"Y","N"),"N")</f>
        <v>N</v>
      </c>
      <c r="O4056" s="166">
        <f>Table1[[#This Row],[Medicare Rate in CR]]*Table1[[#This Row],[SumOfUnits]]*Table1[[#This Row],[Actuarial Factor 06/20/2023]]</f>
        <v>0</v>
      </c>
      <c r="P40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19252.832739740628</v>
      </c>
      <c r="Q4056" s="166">
        <f>Table1[[#This Row],[Trended Medicare Pricing for all RHCs]]-Table1[[#This Row],[SumOfSFY24 Estimated Payment 5/04/23]]</f>
        <v>5981.0785526702948</v>
      </c>
      <c r="R4056" s="24">
        <f>Table1[[#This Row],[SumOfUnits]]*Table1[[#This Row],[Actuarial Factor 06/20/2023]]</f>
        <v>84.058394405442343</v>
      </c>
      <c r="S4056" s="23"/>
    </row>
    <row r="4057" spans="1:19" x14ac:dyDescent="0.25">
      <c r="A4057" s="192" t="s">
        <v>469</v>
      </c>
      <c r="B4057" s="193" t="s">
        <v>470</v>
      </c>
      <c r="C4057" s="192" t="s">
        <v>78</v>
      </c>
      <c r="D4057" s="192" t="s">
        <v>30</v>
      </c>
      <c r="E4057" s="192" t="s">
        <v>60</v>
      </c>
      <c r="F4057" s="194">
        <v>16767.206321672948</v>
      </c>
      <c r="G4057">
        <v>106</v>
      </c>
      <c r="H4057">
        <v>106</v>
      </c>
      <c r="I4057" s="167">
        <v>13741.410041259447</v>
      </c>
      <c r="J4057" s="22">
        <v>0.81954082138880713</v>
      </c>
      <c r="K4057" s="22" t="s">
        <v>471</v>
      </c>
      <c r="L4057" s="22" t="s">
        <v>58</v>
      </c>
      <c r="M40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57" s="24" t="str">
        <f>IFERROR(IF(Table1[[#This Row],[Medicare Rate in CR]]&gt;0,"Y","N"),"N")</f>
        <v>N</v>
      </c>
      <c r="O4057" s="166">
        <f>Table1[[#This Row],[Medicare Rate in CR]]*Table1[[#This Row],[SumOfUnits]]*Table1[[#This Row],[Actuarial Factor 06/20/2023]]</f>
        <v>0</v>
      </c>
      <c r="P40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19934.144756109356</v>
      </c>
      <c r="Q4057" s="166">
        <f>Table1[[#This Row],[Trended Medicare Pricing for all RHCs]]-Table1[[#This Row],[SumOfSFY24 Estimated Payment 5/04/23]]</f>
        <v>6192.7347148499084</v>
      </c>
      <c r="R4057" s="24">
        <f>Table1[[#This Row],[SumOfUnits]]*Table1[[#This Row],[Actuarial Factor 06/20/2023]]</f>
        <v>86.871327067213556</v>
      </c>
      <c r="S4057" s="23"/>
    </row>
    <row r="4058" spans="1:19" x14ac:dyDescent="0.25">
      <c r="A4058" s="192" t="s">
        <v>469</v>
      </c>
      <c r="B4058" s="193" t="s">
        <v>470</v>
      </c>
      <c r="C4058" s="192" t="s">
        <v>78</v>
      </c>
      <c r="D4058" s="192" t="s">
        <v>30</v>
      </c>
      <c r="E4058" s="192" t="s">
        <v>61</v>
      </c>
      <c r="F4058" s="194">
        <v>1900.6649320612896</v>
      </c>
      <c r="G4058">
        <v>12</v>
      </c>
      <c r="H4058">
        <v>12</v>
      </c>
      <c r="I4058" s="167">
        <v>1557.6724996064106</v>
      </c>
      <c r="J4058" s="22">
        <v>0.81954082138880713</v>
      </c>
      <c r="K4058" s="22" t="s">
        <v>471</v>
      </c>
      <c r="L4058" s="22" t="s">
        <v>58</v>
      </c>
      <c r="M40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58" s="24" t="str">
        <f>IFERROR(IF(Table1[[#This Row],[Medicare Rate in CR]]&gt;0,"Y","N"),"N")</f>
        <v>N</v>
      </c>
      <c r="O4058" s="166">
        <f>Table1[[#This Row],[Medicare Rate in CR]]*Table1[[#This Row],[SumOfUnits]]*Table1[[#This Row],[Actuarial Factor 06/20/2023]]</f>
        <v>0</v>
      </c>
      <c r="P40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2259.6566870890761</v>
      </c>
      <c r="Q4058" s="166">
        <f>Table1[[#This Row],[Trended Medicare Pricing for all RHCs]]-Table1[[#This Row],[SumOfSFY24 Estimated Payment 5/04/23]]</f>
        <v>701.98418748266545</v>
      </c>
      <c r="R4058" s="24">
        <f>Table1[[#This Row],[SumOfUnits]]*Table1[[#This Row],[Actuarial Factor 06/20/2023]]</f>
        <v>9.8344898566656855</v>
      </c>
      <c r="S4058" s="23"/>
    </row>
    <row r="4059" spans="1:19" x14ac:dyDescent="0.25">
      <c r="A4059" s="192" t="s">
        <v>469</v>
      </c>
      <c r="B4059" s="193" t="s">
        <v>470</v>
      </c>
      <c r="C4059" s="192" t="s">
        <v>78</v>
      </c>
      <c r="D4059" s="192" t="s">
        <v>30</v>
      </c>
      <c r="E4059" s="192" t="s">
        <v>62</v>
      </c>
      <c r="F4059" s="194">
        <v>36574.63621470557</v>
      </c>
      <c r="G4059">
        <v>233</v>
      </c>
      <c r="H4059">
        <v>233</v>
      </c>
      <c r="I4059" s="167">
        <v>34743.02511987483</v>
      </c>
      <c r="J4059" s="22">
        <v>0.94992127648027569</v>
      </c>
      <c r="K4059" s="22" t="s">
        <v>471</v>
      </c>
      <c r="L4059" s="22" t="s">
        <v>58</v>
      </c>
      <c r="M40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59" s="24" t="str">
        <f>IFERROR(IF(Table1[[#This Row],[Medicare Rate in CR]]&gt;0,"Y","N"),"N")</f>
        <v>N</v>
      </c>
      <c r="O4059" s="166">
        <f>Table1[[#This Row],[Medicare Rate in CR]]*Table1[[#This Row],[SumOfUnits]]*Table1[[#This Row],[Actuarial Factor 06/20/2023]]</f>
        <v>0</v>
      </c>
      <c r="P40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50400.39485942389</v>
      </c>
      <c r="Q4059" s="166">
        <f>Table1[[#This Row],[Trended Medicare Pricing for all RHCs]]-Table1[[#This Row],[SumOfSFY24 Estimated Payment 5/04/23]]</f>
        <v>15657.36973954906</v>
      </c>
      <c r="R4059" s="24">
        <f>Table1[[#This Row],[SumOfUnits]]*Table1[[#This Row],[Actuarial Factor 06/20/2023]]</f>
        <v>221.33165741990425</v>
      </c>
      <c r="S4059" s="23"/>
    </row>
    <row r="4060" spans="1:19" x14ac:dyDescent="0.25">
      <c r="A4060" s="192" t="s">
        <v>469</v>
      </c>
      <c r="B4060" s="193" t="s">
        <v>470</v>
      </c>
      <c r="C4060" s="192" t="s">
        <v>78</v>
      </c>
      <c r="D4060" s="192" t="s">
        <v>30</v>
      </c>
      <c r="E4060" s="192" t="s">
        <v>63</v>
      </c>
      <c r="F4060" s="194">
        <v>5224.6410330538738</v>
      </c>
      <c r="G4060">
        <v>33</v>
      </c>
      <c r="H4060">
        <v>33</v>
      </c>
      <c r="I4060" s="167">
        <v>4892.9057307718522</v>
      </c>
      <c r="J4060" s="22">
        <v>0.93650562781571278</v>
      </c>
      <c r="K4060" s="22" t="s">
        <v>471</v>
      </c>
      <c r="L4060" s="22" t="s">
        <v>58</v>
      </c>
      <c r="M40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60" s="24" t="str">
        <f>IFERROR(IF(Table1[[#This Row],[Medicare Rate in CR]]&gt;0,"Y","N"),"N")</f>
        <v>N</v>
      </c>
      <c r="O4060" s="166">
        <f>Table1[[#This Row],[Medicare Rate in CR]]*Table1[[#This Row],[SumOfUnits]]*Table1[[#This Row],[Actuarial Factor 06/20/2023]]</f>
        <v>0</v>
      </c>
      <c r="P40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7097.9536177397731</v>
      </c>
      <c r="Q4060" s="166">
        <f>Table1[[#This Row],[Trended Medicare Pricing for all RHCs]]-Table1[[#This Row],[SumOfSFY24 Estimated Payment 5/04/23]]</f>
        <v>2205.0478869679209</v>
      </c>
      <c r="R4060" s="24">
        <f>Table1[[#This Row],[SumOfUnits]]*Table1[[#This Row],[Actuarial Factor 06/20/2023]]</f>
        <v>30.904685717918522</v>
      </c>
      <c r="S4060" s="23"/>
    </row>
    <row r="4061" spans="1:19" x14ac:dyDescent="0.25">
      <c r="A4061" s="192" t="s">
        <v>469</v>
      </c>
      <c r="B4061" s="193" t="s">
        <v>470</v>
      </c>
      <c r="C4061" s="192" t="s">
        <v>78</v>
      </c>
      <c r="D4061" s="192" t="s">
        <v>30</v>
      </c>
      <c r="E4061" s="192" t="s">
        <v>64</v>
      </c>
      <c r="F4061" s="194">
        <v>13233.034595740595</v>
      </c>
      <c r="G4061">
        <v>84</v>
      </c>
      <c r="H4061">
        <v>84</v>
      </c>
      <c r="I4061" s="167">
        <v>12020.722623285577</v>
      </c>
      <c r="J4061" s="22">
        <v>0.90838745537284149</v>
      </c>
      <c r="K4061" s="22" t="s">
        <v>471</v>
      </c>
      <c r="L4061" s="22" t="s">
        <v>58</v>
      </c>
      <c r="M40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61" s="24" t="str">
        <f>IFERROR(IF(Table1[[#This Row],[Medicare Rate in CR]]&gt;0,"Y","N"),"N")</f>
        <v>N</v>
      </c>
      <c r="O4061" s="166">
        <f>Table1[[#This Row],[Medicare Rate in CR]]*Table1[[#This Row],[SumOfUnits]]*Table1[[#This Row],[Actuarial Factor 06/20/2023]]</f>
        <v>0</v>
      </c>
      <c r="P40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17438.008481380784</v>
      </c>
      <c r="Q4061" s="166">
        <f>Table1[[#This Row],[Trended Medicare Pricing for all RHCs]]-Table1[[#This Row],[SumOfSFY24 Estimated Payment 5/04/23]]</f>
        <v>5417.285858095207</v>
      </c>
      <c r="R4061" s="24">
        <f>Table1[[#This Row],[SumOfUnits]]*Table1[[#This Row],[Actuarial Factor 06/20/2023]]</f>
        <v>76.304546251318683</v>
      </c>
      <c r="S4061" s="23"/>
    </row>
    <row r="4062" spans="1:19" x14ac:dyDescent="0.25">
      <c r="A4062" s="192" t="s">
        <v>469</v>
      </c>
      <c r="B4062" s="193" t="s">
        <v>470</v>
      </c>
      <c r="C4062" s="192" t="s">
        <v>78</v>
      </c>
      <c r="D4062" s="192" t="s">
        <v>30</v>
      </c>
      <c r="E4062" s="192" t="s">
        <v>77</v>
      </c>
      <c r="F4062" s="194">
        <v>2373.6436349619353</v>
      </c>
      <c r="G4062">
        <v>15</v>
      </c>
      <c r="H4062">
        <v>15</v>
      </c>
      <c r="I4062" s="167">
        <v>3014.0179156162158</v>
      </c>
      <c r="J4062" s="22">
        <v>1.2697853507670918</v>
      </c>
      <c r="K4062" s="22" t="s">
        <v>471</v>
      </c>
      <c r="L4062" s="22" t="s">
        <v>58</v>
      </c>
      <c r="M40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62" s="24" t="str">
        <f>IFERROR(IF(Table1[[#This Row],[Medicare Rate in CR]]&gt;0,"Y","N"),"N")</f>
        <v>N</v>
      </c>
      <c r="O4062" s="166">
        <f>Table1[[#This Row],[Medicare Rate in CR]]*Table1[[#This Row],[SumOfUnits]]*Table1[[#This Row],[Actuarial Factor 06/20/2023]]</f>
        <v>0</v>
      </c>
      <c r="P40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4372.3219994892124</v>
      </c>
      <c r="Q4062" s="166">
        <f>Table1[[#This Row],[Trended Medicare Pricing for all RHCs]]-Table1[[#This Row],[SumOfSFY24 Estimated Payment 5/04/23]]</f>
        <v>1358.3040838729967</v>
      </c>
      <c r="R4062" s="24">
        <f>Table1[[#This Row],[SumOfUnits]]*Table1[[#This Row],[Actuarial Factor 06/20/2023]]</f>
        <v>19.046780261506377</v>
      </c>
      <c r="S4062" s="23"/>
    </row>
    <row r="4063" spans="1:19" x14ac:dyDescent="0.25">
      <c r="A4063" s="192" t="s">
        <v>469</v>
      </c>
      <c r="B4063" s="193" t="s">
        <v>470</v>
      </c>
      <c r="C4063" s="192" t="s">
        <v>78</v>
      </c>
      <c r="D4063" s="192" t="s">
        <v>32</v>
      </c>
      <c r="E4063" s="192" t="s">
        <v>65</v>
      </c>
      <c r="F4063" s="194">
        <v>467.22559506601135</v>
      </c>
      <c r="G4063">
        <v>3</v>
      </c>
      <c r="H4063">
        <v>3</v>
      </c>
      <c r="I4063" s="167">
        <v>619.00268750685007</v>
      </c>
      <c r="J4063" s="22">
        <v>1.3248475555355548</v>
      </c>
      <c r="K4063" s="22" t="s">
        <v>471</v>
      </c>
      <c r="L4063" s="22" t="s">
        <v>58</v>
      </c>
      <c r="M40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63" s="24" t="str">
        <f>IFERROR(IF(Table1[[#This Row],[Medicare Rate in CR]]&gt;0,"Y","N"),"N")</f>
        <v>N</v>
      </c>
      <c r="O4063" s="166">
        <f>Table1[[#This Row],[Medicare Rate in CR]]*Table1[[#This Row],[SumOfUnits]]*Table1[[#This Row],[Actuarial Factor 06/20/2023]]</f>
        <v>0</v>
      </c>
      <c r="P40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897.96382904904101</v>
      </c>
      <c r="Q4063" s="166">
        <f>Table1[[#This Row],[Trended Medicare Pricing for all RHCs]]-Table1[[#This Row],[SumOfSFY24 Estimated Payment 5/04/23]]</f>
        <v>278.96114154219094</v>
      </c>
      <c r="R4063" s="24">
        <f>Table1[[#This Row],[SumOfUnits]]*Table1[[#This Row],[Actuarial Factor 06/20/2023]]</f>
        <v>3.9745426666066646</v>
      </c>
      <c r="S4063" s="23"/>
    </row>
    <row r="4064" spans="1:19" x14ac:dyDescent="0.25">
      <c r="A4064" s="192" t="s">
        <v>469</v>
      </c>
      <c r="B4064" s="193" t="s">
        <v>470</v>
      </c>
      <c r="C4064" s="192" t="s">
        <v>78</v>
      </c>
      <c r="D4064" s="192" t="s">
        <v>32</v>
      </c>
      <c r="E4064" s="192" t="s">
        <v>66</v>
      </c>
      <c r="F4064" s="194">
        <v>2577.7681410812365</v>
      </c>
      <c r="G4064">
        <v>20</v>
      </c>
      <c r="H4064">
        <v>20</v>
      </c>
      <c r="I4064" s="167">
        <v>2772.7849592759844</v>
      </c>
      <c r="J4064" s="22">
        <v>1.0756533588443484</v>
      </c>
      <c r="K4064" s="22" t="s">
        <v>471</v>
      </c>
      <c r="L4064" s="22" t="s">
        <v>58</v>
      </c>
      <c r="M40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64" s="24" t="str">
        <f>IFERROR(IF(Table1[[#This Row],[Medicare Rate in CR]]&gt;0,"Y","N"),"N")</f>
        <v>N</v>
      </c>
      <c r="O4064" s="166">
        <f>Table1[[#This Row],[Medicare Rate in CR]]*Table1[[#This Row],[SumOfUnits]]*Table1[[#This Row],[Actuarial Factor 06/20/2023]]</f>
        <v>0</v>
      </c>
      <c r="P40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4022.3744571924799</v>
      </c>
      <c r="Q4064" s="166">
        <f>Table1[[#This Row],[Trended Medicare Pricing for all RHCs]]-Table1[[#This Row],[SumOfSFY24 Estimated Payment 5/04/23]]</f>
        <v>1249.5894979164955</v>
      </c>
      <c r="R4064" s="24">
        <f>Table1[[#This Row],[SumOfUnits]]*Table1[[#This Row],[Actuarial Factor 06/20/2023]]</f>
        <v>21.51306717688697</v>
      </c>
      <c r="S4064" s="23"/>
    </row>
    <row r="4065" spans="1:19" x14ac:dyDescent="0.25">
      <c r="A4065" s="192" t="s">
        <v>469</v>
      </c>
      <c r="B4065" s="193" t="s">
        <v>470</v>
      </c>
      <c r="C4065" s="192" t="s">
        <v>78</v>
      </c>
      <c r="D4065" s="192" t="s">
        <v>31</v>
      </c>
      <c r="E4065" s="192" t="s">
        <v>82</v>
      </c>
      <c r="F4065" s="194">
        <v>158.3887443384408</v>
      </c>
      <c r="G4065">
        <v>1</v>
      </c>
      <c r="H4065">
        <v>1</v>
      </c>
      <c r="I4065" s="167">
        <v>174.84481448911373</v>
      </c>
      <c r="J4065" s="22">
        <v>1.1038967145008109</v>
      </c>
      <c r="K4065" s="22" t="s">
        <v>471</v>
      </c>
      <c r="L4065" s="22" t="s">
        <v>58</v>
      </c>
      <c r="M40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65" s="24" t="str">
        <f>IFERROR(IF(Table1[[#This Row],[Medicare Rate in CR]]&gt;0,"Y","N"),"N")</f>
        <v>N</v>
      </c>
      <c r="O4065" s="166">
        <f>Table1[[#This Row],[Medicare Rate in CR]]*Table1[[#This Row],[SumOfUnits]]*Table1[[#This Row],[Actuarial Factor 06/20/2023]]</f>
        <v>0</v>
      </c>
      <c r="P40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253.64077131939166</v>
      </c>
      <c r="Q4065" s="166">
        <f>Table1[[#This Row],[Trended Medicare Pricing for all RHCs]]-Table1[[#This Row],[SumOfSFY24 Estimated Payment 5/04/23]]</f>
        <v>78.79595683027793</v>
      </c>
      <c r="R4065" s="24">
        <f>Table1[[#This Row],[SumOfUnits]]*Table1[[#This Row],[Actuarial Factor 06/20/2023]]</f>
        <v>1.1038967145008109</v>
      </c>
      <c r="S4065" s="23"/>
    </row>
    <row r="4066" spans="1:19" x14ac:dyDescent="0.25">
      <c r="A4066" s="192" t="s">
        <v>469</v>
      </c>
      <c r="B4066" s="193" t="s">
        <v>470</v>
      </c>
      <c r="C4066" s="192" t="s">
        <v>78</v>
      </c>
      <c r="D4066" s="192" t="s">
        <v>31</v>
      </c>
      <c r="E4066" s="192" t="s">
        <v>68</v>
      </c>
      <c r="F4066" s="194">
        <v>1695.7598535222126</v>
      </c>
      <c r="G4066">
        <v>12</v>
      </c>
      <c r="H4066">
        <v>12</v>
      </c>
      <c r="I4066" s="167">
        <v>1613.8142023758658</v>
      </c>
      <c r="J4066" s="22">
        <v>0.95167614625612229</v>
      </c>
      <c r="K4066" s="22" t="s">
        <v>471</v>
      </c>
      <c r="L4066" s="22" t="s">
        <v>58</v>
      </c>
      <c r="M40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66" s="24" t="str">
        <f>IFERROR(IF(Table1[[#This Row],[Medicare Rate in CR]]&gt;0,"Y","N"),"N")</f>
        <v>N</v>
      </c>
      <c r="O4066" s="166">
        <f>Table1[[#This Row],[Medicare Rate in CR]]*Table1[[#This Row],[SumOfUnits]]*Table1[[#This Row],[Actuarial Factor 06/20/2023]]</f>
        <v>0</v>
      </c>
      <c r="P40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2341.0993357328834</v>
      </c>
      <c r="Q4066" s="166">
        <f>Table1[[#This Row],[Trended Medicare Pricing for all RHCs]]-Table1[[#This Row],[SumOfSFY24 Estimated Payment 5/04/23]]</f>
        <v>727.28513335701768</v>
      </c>
      <c r="R4066" s="24">
        <f>Table1[[#This Row],[SumOfUnits]]*Table1[[#This Row],[Actuarial Factor 06/20/2023]]</f>
        <v>11.420113755073467</v>
      </c>
      <c r="S4066" s="23"/>
    </row>
    <row r="4067" spans="1:19" x14ac:dyDescent="0.25">
      <c r="A4067" s="192" t="s">
        <v>469</v>
      </c>
      <c r="B4067" s="193" t="s">
        <v>470</v>
      </c>
      <c r="C4067" s="192" t="s">
        <v>78</v>
      </c>
      <c r="D4067" s="192" t="s">
        <v>31</v>
      </c>
      <c r="E4067" s="192" t="s">
        <v>74</v>
      </c>
      <c r="F4067" s="194">
        <v>791.94372169220401</v>
      </c>
      <c r="G4067">
        <v>5</v>
      </c>
      <c r="H4067">
        <v>5</v>
      </c>
      <c r="I4067" s="167">
        <v>909.54187794083145</v>
      </c>
      <c r="J4067" s="22">
        <v>1.1484930722063771</v>
      </c>
      <c r="K4067" s="22" t="s">
        <v>471</v>
      </c>
      <c r="L4067" s="22" t="s">
        <v>58</v>
      </c>
      <c r="M40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67" s="24" t="str">
        <f>IFERROR(IF(Table1[[#This Row],[Medicare Rate in CR]]&gt;0,"Y","N"),"N")</f>
        <v>N</v>
      </c>
      <c r="O4067" s="166">
        <f>Table1[[#This Row],[Medicare Rate in CR]]*Table1[[#This Row],[SumOfUnits]]*Table1[[#This Row],[Actuarial Factor 06/20/2023]]</f>
        <v>0</v>
      </c>
      <c r="P40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1319.4380636468018</v>
      </c>
      <c r="Q4067" s="166">
        <f>Table1[[#This Row],[Trended Medicare Pricing for all RHCs]]-Table1[[#This Row],[SumOfSFY24 Estimated Payment 5/04/23]]</f>
        <v>409.89618570597031</v>
      </c>
      <c r="R4067" s="24">
        <f>Table1[[#This Row],[SumOfUnits]]*Table1[[#This Row],[Actuarial Factor 06/20/2023]]</f>
        <v>5.7424653610318854</v>
      </c>
      <c r="S4067" s="23"/>
    </row>
    <row r="4068" spans="1:19" x14ac:dyDescent="0.25">
      <c r="A4068" s="192" t="s">
        <v>469</v>
      </c>
      <c r="B4068" s="193" t="s">
        <v>470</v>
      </c>
      <c r="C4068" s="192" t="s">
        <v>78</v>
      </c>
      <c r="D4068" s="192" t="s">
        <v>31</v>
      </c>
      <c r="E4068" s="192" t="s">
        <v>69</v>
      </c>
      <c r="F4068" s="194">
        <v>14607.082971957214</v>
      </c>
      <c r="G4068">
        <v>103</v>
      </c>
      <c r="H4068">
        <v>103</v>
      </c>
      <c r="I4068" s="167">
        <v>15636.797627260896</v>
      </c>
      <c r="J4068" s="22">
        <v>1.0704942018389665</v>
      </c>
      <c r="K4068" s="22" t="s">
        <v>471</v>
      </c>
      <c r="L4068" s="22" t="s">
        <v>58</v>
      </c>
      <c r="M40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68" s="24" t="str">
        <f>IFERROR(IF(Table1[[#This Row],[Medicare Rate in CR]]&gt;0,"Y","N"),"N")</f>
        <v>N</v>
      </c>
      <c r="O4068" s="166">
        <f>Table1[[#This Row],[Medicare Rate in CR]]*Table1[[#This Row],[SumOfUnits]]*Table1[[#This Row],[Actuarial Factor 06/20/2023]]</f>
        <v>0</v>
      </c>
      <c r="P40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22683.711968996529</v>
      </c>
      <c r="Q4068" s="166">
        <f>Table1[[#This Row],[Trended Medicare Pricing for all RHCs]]-Table1[[#This Row],[SumOfSFY24 Estimated Payment 5/04/23]]</f>
        <v>7046.9143417356336</v>
      </c>
      <c r="R4068" s="24">
        <f>Table1[[#This Row],[SumOfUnits]]*Table1[[#This Row],[Actuarial Factor 06/20/2023]]</f>
        <v>110.26090278941355</v>
      </c>
      <c r="S4068" s="23"/>
    </row>
    <row r="4069" spans="1:19" x14ac:dyDescent="0.25">
      <c r="A4069" s="192" t="s">
        <v>469</v>
      </c>
      <c r="B4069" s="193" t="s">
        <v>470</v>
      </c>
      <c r="C4069" s="192" t="s">
        <v>79</v>
      </c>
      <c r="D4069" s="192" t="s">
        <v>31</v>
      </c>
      <c r="E4069" s="192" t="s">
        <v>69</v>
      </c>
      <c r="F4069" s="194">
        <v>87.414474318203716</v>
      </c>
      <c r="G4069">
        <v>1</v>
      </c>
      <c r="H4069">
        <v>1</v>
      </c>
      <c r="I4069" s="167">
        <v>93.090478340576496</v>
      </c>
      <c r="J4069" s="22">
        <v>1.0649320843789685</v>
      </c>
      <c r="K4069" s="22" t="s">
        <v>471</v>
      </c>
      <c r="L4069" s="22" t="s">
        <v>58</v>
      </c>
      <c r="M40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69" s="24" t="str">
        <f>IFERROR(IF(Table1[[#This Row],[Medicare Rate in CR]]&gt;0,"Y","N"),"N")</f>
        <v>N</v>
      </c>
      <c r="O4069" s="166">
        <f>Table1[[#This Row],[Medicare Rate in CR]]*Table1[[#This Row],[SumOfUnits]]*Table1[[#This Row],[Actuarial Factor 06/20/2023]]</f>
        <v>0</v>
      </c>
      <c r="P40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111.83624295937317</v>
      </c>
      <c r="Q4069" s="166">
        <f>Table1[[#This Row],[Trended Medicare Pricing for all RHCs]]-Table1[[#This Row],[SumOfSFY24 Estimated Payment 5/04/23]]</f>
        <v>18.74576461879667</v>
      </c>
      <c r="R4069" s="24">
        <f>Table1[[#This Row],[SumOfUnits]]*Table1[[#This Row],[Actuarial Factor 06/20/2023]]</f>
        <v>1.0649320843789685</v>
      </c>
      <c r="S4069" s="23"/>
    </row>
    <row r="4070" spans="1:19" x14ac:dyDescent="0.25">
      <c r="A4070" s="192" t="s">
        <v>469</v>
      </c>
      <c r="B4070" s="193" t="s">
        <v>470</v>
      </c>
      <c r="C4070" s="192" t="s">
        <v>55</v>
      </c>
      <c r="D4070" s="192" t="s">
        <v>30</v>
      </c>
      <c r="E4070" s="192" t="s">
        <v>59</v>
      </c>
      <c r="F4070" s="194">
        <v>158.3887443384408</v>
      </c>
      <c r="G4070">
        <v>1</v>
      </c>
      <c r="H4070">
        <v>1</v>
      </c>
      <c r="I4070" s="167">
        <v>161.98735615756686</v>
      </c>
      <c r="J4070" s="22">
        <v>1.0227201234163246</v>
      </c>
      <c r="K4070" s="22" t="s">
        <v>471</v>
      </c>
      <c r="L4070" s="22" t="s">
        <v>58</v>
      </c>
      <c r="M40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70" s="24" t="str">
        <f>IFERROR(IF(Table1[[#This Row],[Medicare Rate in CR]]&gt;0,"Y","N"),"N")</f>
        <v>N</v>
      </c>
      <c r="O4070" s="166">
        <f>Table1[[#This Row],[Medicare Rate in CR]]*Table1[[#This Row],[SumOfUnits]]*Table1[[#This Row],[Actuarial Factor 06/20/2023]]</f>
        <v>0</v>
      </c>
      <c r="P40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234.9621347972186</v>
      </c>
      <c r="Q4070" s="166">
        <f>Table1[[#This Row],[Trended Medicare Pricing for all RHCs]]-Table1[[#This Row],[SumOfSFY24 Estimated Payment 5/04/23]]</f>
        <v>72.974778639651731</v>
      </c>
      <c r="R4070" s="24">
        <f>Table1[[#This Row],[SumOfUnits]]*Table1[[#This Row],[Actuarial Factor 06/20/2023]]</f>
        <v>1.0227201234163246</v>
      </c>
      <c r="S4070" s="23"/>
    </row>
    <row r="4071" spans="1:19" x14ac:dyDescent="0.25">
      <c r="A4071" s="192" t="s">
        <v>469</v>
      </c>
      <c r="B4071" s="193" t="s">
        <v>470</v>
      </c>
      <c r="C4071" s="192" t="s">
        <v>55</v>
      </c>
      <c r="D4071" s="192" t="s">
        <v>30</v>
      </c>
      <c r="E4071" s="192" t="s">
        <v>62</v>
      </c>
      <c r="F4071" s="194">
        <v>475.1662330153224</v>
      </c>
      <c r="G4071">
        <v>3</v>
      </c>
      <c r="H4071">
        <v>3</v>
      </c>
      <c r="I4071" s="167">
        <v>498.31247672074738</v>
      </c>
      <c r="J4071" s="22">
        <v>1.0487118866981413</v>
      </c>
      <c r="K4071" s="22" t="s">
        <v>471</v>
      </c>
      <c r="L4071" s="22" t="s">
        <v>58</v>
      </c>
      <c r="M40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71" s="24" t="str">
        <f>IFERROR(IF(Table1[[#This Row],[Medicare Rate in CR]]&gt;0,"Y","N"),"N")</f>
        <v>N</v>
      </c>
      <c r="O4071" s="166">
        <f>Table1[[#This Row],[Medicare Rate in CR]]*Table1[[#This Row],[SumOfUnits]]*Table1[[#This Row],[Actuarial Factor 06/20/2023]]</f>
        <v>0</v>
      </c>
      <c r="P40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722.80063150426804</v>
      </c>
      <c r="Q4071" s="166">
        <f>Table1[[#This Row],[Trended Medicare Pricing for all RHCs]]-Table1[[#This Row],[SumOfSFY24 Estimated Payment 5/04/23]]</f>
        <v>224.48815478352066</v>
      </c>
      <c r="R4071" s="24">
        <f>Table1[[#This Row],[SumOfUnits]]*Table1[[#This Row],[Actuarial Factor 06/20/2023]]</f>
        <v>3.1461356600944237</v>
      </c>
      <c r="S4071" s="23"/>
    </row>
    <row r="4072" spans="1:19" x14ac:dyDescent="0.25">
      <c r="A4072" s="192" t="s">
        <v>469</v>
      </c>
      <c r="B4072" s="193" t="s">
        <v>470</v>
      </c>
      <c r="C4072" s="192" t="s">
        <v>55</v>
      </c>
      <c r="D4072" s="192" t="s">
        <v>30</v>
      </c>
      <c r="E4072" s="192" t="s">
        <v>64</v>
      </c>
      <c r="F4072" s="194">
        <v>316.7774886768816</v>
      </c>
      <c r="G4072">
        <v>2</v>
      </c>
      <c r="H4072">
        <v>2</v>
      </c>
      <c r="I4072" s="167">
        <v>310.56844475389772</v>
      </c>
      <c r="J4072" s="22">
        <v>0.98039935240058296</v>
      </c>
      <c r="K4072" s="22" t="s">
        <v>471</v>
      </c>
      <c r="L4072" s="22" t="s">
        <v>58</v>
      </c>
      <c r="M40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72" s="24" t="str">
        <f>IFERROR(IF(Table1[[#This Row],[Medicare Rate in CR]]&gt;0,"Y","N"),"N")</f>
        <v>N</v>
      </c>
      <c r="O4072" s="166">
        <f>Table1[[#This Row],[Medicare Rate in CR]]*Table1[[#This Row],[SumOfUnits]]*Table1[[#This Row],[Actuarial Factor 06/20/2023]]</f>
        <v>0</v>
      </c>
      <c r="P40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450.47852197209374</v>
      </c>
      <c r="Q4072" s="166">
        <f>Table1[[#This Row],[Trended Medicare Pricing for all RHCs]]-Table1[[#This Row],[SumOfSFY24 Estimated Payment 5/04/23]]</f>
        <v>139.91007721819602</v>
      </c>
      <c r="R4072" s="24">
        <f>Table1[[#This Row],[SumOfUnits]]*Table1[[#This Row],[Actuarial Factor 06/20/2023]]</f>
        <v>1.9607987048011659</v>
      </c>
      <c r="S4072" s="23"/>
    </row>
    <row r="4073" spans="1:19" x14ac:dyDescent="0.25">
      <c r="A4073" s="192" t="s">
        <v>469</v>
      </c>
      <c r="B4073" s="193" t="s">
        <v>470</v>
      </c>
      <c r="C4073" s="192" t="s">
        <v>84</v>
      </c>
      <c r="D4073" s="192" t="s">
        <v>30</v>
      </c>
      <c r="E4073" s="192" t="s">
        <v>60</v>
      </c>
      <c r="F4073" s="194">
        <v>158.3887443384408</v>
      </c>
      <c r="G4073">
        <v>1</v>
      </c>
      <c r="H4073">
        <v>1</v>
      </c>
      <c r="I4073" s="167">
        <v>152.49670825447893</v>
      </c>
      <c r="J4073" s="22">
        <v>0.96280015913648564</v>
      </c>
      <c r="K4073" s="22" t="s">
        <v>471</v>
      </c>
      <c r="L4073" s="22" t="s">
        <v>58</v>
      </c>
      <c r="M40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73" s="24" t="str">
        <f>IFERROR(IF(Table1[[#This Row],[Medicare Rate in CR]]&gt;0,"Y","N"),"N")</f>
        <v>N</v>
      </c>
      <c r="O4073" s="166">
        <f>Table1[[#This Row],[Medicare Rate in CR]]*Table1[[#This Row],[SumOfUnits]]*Table1[[#This Row],[Actuarial Factor 06/20/2023]]</f>
        <v>0</v>
      </c>
      <c r="P40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385.52194709956376</v>
      </c>
      <c r="Q4073" s="166">
        <f>Table1[[#This Row],[Trended Medicare Pricing for all RHCs]]-Table1[[#This Row],[SumOfSFY24 Estimated Payment 5/04/23]]</f>
        <v>233.02523884508483</v>
      </c>
      <c r="R4073" s="24">
        <f>Table1[[#This Row],[SumOfUnits]]*Table1[[#This Row],[Actuarial Factor 06/20/2023]]</f>
        <v>0.96280015913648564</v>
      </c>
      <c r="S4073" s="23"/>
    </row>
    <row r="4074" spans="1:19" x14ac:dyDescent="0.25">
      <c r="A4074" s="192" t="s">
        <v>469</v>
      </c>
      <c r="B4074" s="193" t="s">
        <v>470</v>
      </c>
      <c r="C4074" s="192" t="s">
        <v>84</v>
      </c>
      <c r="D4074" s="192" t="s">
        <v>30</v>
      </c>
      <c r="E4074" s="192" t="s">
        <v>62</v>
      </c>
      <c r="F4074" s="194">
        <v>1108.7212103690856</v>
      </c>
      <c r="G4074">
        <v>7</v>
      </c>
      <c r="H4074">
        <v>7</v>
      </c>
      <c r="I4074" s="167">
        <v>1225.1191644798278</v>
      </c>
      <c r="J4074" s="22">
        <v>1.1049839698403479</v>
      </c>
      <c r="K4074" s="22" t="s">
        <v>471</v>
      </c>
      <c r="L4074" s="22" t="s">
        <v>58</v>
      </c>
      <c r="M40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74" s="24" t="str">
        <f>IFERROR(IF(Table1[[#This Row],[Medicare Rate in CR]]&gt;0,"Y","N"),"N")</f>
        <v>N</v>
      </c>
      <c r="O4074" s="166">
        <f>Table1[[#This Row],[Medicare Rate in CR]]*Table1[[#This Row],[SumOfUnits]]*Table1[[#This Row],[Actuarial Factor 06/20/2023]]</f>
        <v>0</v>
      </c>
      <c r="P40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3097.1837433440592</v>
      </c>
      <c r="Q4074" s="166">
        <f>Table1[[#This Row],[Trended Medicare Pricing for all RHCs]]-Table1[[#This Row],[SumOfSFY24 Estimated Payment 5/04/23]]</f>
        <v>1872.0645788642314</v>
      </c>
      <c r="R4074" s="24">
        <f>Table1[[#This Row],[SumOfUnits]]*Table1[[#This Row],[Actuarial Factor 06/20/2023]]</f>
        <v>7.7348877888824354</v>
      </c>
      <c r="S4074" s="23"/>
    </row>
    <row r="4075" spans="1:19" x14ac:dyDescent="0.25">
      <c r="A4075" s="192" t="s">
        <v>469</v>
      </c>
      <c r="B4075" s="193" t="s">
        <v>470</v>
      </c>
      <c r="C4075" s="192" t="s">
        <v>84</v>
      </c>
      <c r="D4075" s="192" t="s">
        <v>30</v>
      </c>
      <c r="E4075" s="192" t="s">
        <v>63</v>
      </c>
      <c r="F4075" s="194">
        <v>316.7774886768816</v>
      </c>
      <c r="G4075">
        <v>2</v>
      </c>
      <c r="H4075">
        <v>2</v>
      </c>
      <c r="I4075" s="167">
        <v>317.7942584592451</v>
      </c>
      <c r="J4075" s="22">
        <v>1.0032097286540478</v>
      </c>
      <c r="K4075" s="22" t="s">
        <v>471</v>
      </c>
      <c r="L4075" s="22" t="s">
        <v>58</v>
      </c>
      <c r="M40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75" s="24" t="str">
        <f>IFERROR(IF(Table1[[#This Row],[Medicare Rate in CR]]&gt;0,"Y","N"),"N")</f>
        <v>N</v>
      </c>
      <c r="O4075" s="166">
        <f>Table1[[#This Row],[Medicare Rate in CR]]*Table1[[#This Row],[SumOfUnits]]*Table1[[#This Row],[Actuarial Factor 06/20/2023]]</f>
        <v>0</v>
      </c>
      <c r="P40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803.40528461650763</v>
      </c>
      <c r="Q4075" s="166">
        <f>Table1[[#This Row],[Trended Medicare Pricing for all RHCs]]-Table1[[#This Row],[SumOfSFY24 Estimated Payment 5/04/23]]</f>
        <v>485.61102615726253</v>
      </c>
      <c r="R4075" s="24">
        <f>Table1[[#This Row],[SumOfUnits]]*Table1[[#This Row],[Actuarial Factor 06/20/2023]]</f>
        <v>2.0064194573080956</v>
      </c>
      <c r="S4075" s="23"/>
    </row>
    <row r="4076" spans="1:19" x14ac:dyDescent="0.25">
      <c r="A4076" s="192" t="s">
        <v>469</v>
      </c>
      <c r="B4076" s="193" t="s">
        <v>470</v>
      </c>
      <c r="C4076" s="192" t="s">
        <v>84</v>
      </c>
      <c r="D4076" s="192" t="s">
        <v>30</v>
      </c>
      <c r="E4076" s="192" t="s">
        <v>64</v>
      </c>
      <c r="F4076" s="194">
        <v>475.1662330153224</v>
      </c>
      <c r="G4076">
        <v>3</v>
      </c>
      <c r="H4076">
        <v>3</v>
      </c>
      <c r="I4076" s="167">
        <v>488.3950947388829</v>
      </c>
      <c r="J4076" s="22">
        <v>1.0278404920307835</v>
      </c>
      <c r="K4076" s="22" t="s">
        <v>471</v>
      </c>
      <c r="L4076" s="22" t="s">
        <v>58</v>
      </c>
      <c r="M40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76" s="24" t="str">
        <f>IFERROR(IF(Table1[[#This Row],[Medicare Rate in CR]]&gt;0,"Y","N"),"N")</f>
        <v>N</v>
      </c>
      <c r="O4076" s="166">
        <f>Table1[[#This Row],[Medicare Rate in CR]]*Table1[[#This Row],[SumOfUnits]]*Table1[[#This Row],[Actuarial Factor 06/20/2023]]</f>
        <v>0</v>
      </c>
      <c r="P40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1234.6956864367592</v>
      </c>
      <c r="Q4076" s="166">
        <f>Table1[[#This Row],[Trended Medicare Pricing for all RHCs]]-Table1[[#This Row],[SumOfSFY24 Estimated Payment 5/04/23]]</f>
        <v>746.30059169787626</v>
      </c>
      <c r="R4076" s="24">
        <f>Table1[[#This Row],[SumOfUnits]]*Table1[[#This Row],[Actuarial Factor 06/20/2023]]</f>
        <v>3.0835214760923506</v>
      </c>
      <c r="S4076" s="23"/>
    </row>
    <row r="4077" spans="1:19" x14ac:dyDescent="0.25">
      <c r="A4077" s="192" t="s">
        <v>472</v>
      </c>
      <c r="B4077" s="193" t="s">
        <v>295</v>
      </c>
      <c r="C4077" s="192" t="s">
        <v>88</v>
      </c>
      <c r="D4077" s="192" t="s">
        <v>30</v>
      </c>
      <c r="E4077" s="192" t="s">
        <v>59</v>
      </c>
      <c r="F4077" s="194">
        <v>165.38</v>
      </c>
      <c r="G4077">
        <v>1</v>
      </c>
      <c r="H4077">
        <v>1</v>
      </c>
      <c r="I4077" s="167">
        <v>146.19818119937312</v>
      </c>
      <c r="J4077" s="22">
        <v>0.88401367274986775</v>
      </c>
      <c r="K4077" s="22" t="s">
        <v>473</v>
      </c>
      <c r="L4077" s="22" t="s">
        <v>58</v>
      </c>
      <c r="M40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77" s="24" t="str">
        <f>IFERROR(IF(Table1[[#This Row],[Medicare Rate in CR]]&gt;0,"Y","N"),"N")</f>
        <v>N</v>
      </c>
      <c r="O4077" s="166">
        <f>Table1[[#This Row],[Medicare Rate in CR]]*Table1[[#This Row],[SumOfUnits]]*Table1[[#This Row],[Actuarial Factor 06/20/2023]]</f>
        <v>0</v>
      </c>
      <c r="P40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171.72953699401663</v>
      </c>
      <c r="Q4077" s="166">
        <f>Table1[[#This Row],[Trended Medicare Pricing for all RHCs]]-Table1[[#This Row],[SumOfSFY24 Estimated Payment 5/04/23]]</f>
        <v>25.531355794643503</v>
      </c>
      <c r="R4077" s="24">
        <f>Table1[[#This Row],[SumOfUnits]]*Table1[[#This Row],[Actuarial Factor 06/20/2023]]</f>
        <v>0.88401367274986775</v>
      </c>
      <c r="S4077" s="23"/>
    </row>
    <row r="4078" spans="1:19" x14ac:dyDescent="0.25">
      <c r="A4078" s="192" t="s">
        <v>472</v>
      </c>
      <c r="B4078" s="193" t="s">
        <v>295</v>
      </c>
      <c r="C4078" s="192" t="s">
        <v>88</v>
      </c>
      <c r="D4078" s="192" t="s">
        <v>31</v>
      </c>
      <c r="E4078" s="192" t="s">
        <v>69</v>
      </c>
      <c r="F4078" s="194">
        <v>330.76</v>
      </c>
      <c r="G4078">
        <v>2</v>
      </c>
      <c r="H4078">
        <v>2</v>
      </c>
      <c r="I4078" s="167">
        <v>349.36417060328444</v>
      </c>
      <c r="J4078" s="22">
        <v>1.0562467366165329</v>
      </c>
      <c r="K4078" s="22" t="s">
        <v>473</v>
      </c>
      <c r="L4078" s="22" t="s">
        <v>58</v>
      </c>
      <c r="M40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78" s="24" t="str">
        <f>IFERROR(IF(Table1[[#This Row],[Medicare Rate in CR]]&gt;0,"Y","N"),"N")</f>
        <v>N</v>
      </c>
      <c r="O4078" s="166">
        <f>Table1[[#This Row],[Medicare Rate in CR]]*Table1[[#This Row],[SumOfUnits]]*Table1[[#This Row],[Actuarial Factor 06/20/2023]]</f>
        <v>0</v>
      </c>
      <c r="P40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410.37546957019134</v>
      </c>
      <c r="Q4078" s="166">
        <f>Table1[[#This Row],[Trended Medicare Pricing for all RHCs]]-Table1[[#This Row],[SumOfSFY24 Estimated Payment 5/04/23]]</f>
        <v>61.011298966906907</v>
      </c>
      <c r="R4078" s="24">
        <f>Table1[[#This Row],[SumOfUnits]]*Table1[[#This Row],[Actuarial Factor 06/20/2023]]</f>
        <v>2.1124934732330658</v>
      </c>
      <c r="S4078" s="23"/>
    </row>
    <row r="4079" spans="1:19" x14ac:dyDescent="0.25">
      <c r="A4079" s="192" t="s">
        <v>472</v>
      </c>
      <c r="B4079" s="193" t="s">
        <v>295</v>
      </c>
      <c r="C4079" s="192" t="s">
        <v>78</v>
      </c>
      <c r="D4079" s="192" t="s">
        <v>30</v>
      </c>
      <c r="E4079" s="192" t="s">
        <v>56</v>
      </c>
      <c r="F4079" s="194">
        <v>661.52</v>
      </c>
      <c r="G4079">
        <v>4</v>
      </c>
      <c r="H4079">
        <v>4</v>
      </c>
      <c r="I4079" s="167">
        <v>705.82403468640564</v>
      </c>
      <c r="J4079" s="22">
        <v>1.0669730842399407</v>
      </c>
      <c r="K4079" s="22" t="s">
        <v>473</v>
      </c>
      <c r="L4079" s="22" t="s">
        <v>58</v>
      </c>
      <c r="M40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79" s="24" t="str">
        <f>IFERROR(IF(Table1[[#This Row],[Medicare Rate in CR]]&gt;0,"Y","N"),"N")</f>
        <v>N</v>
      </c>
      <c r="O4079" s="166">
        <f>Table1[[#This Row],[Medicare Rate in CR]]*Table1[[#This Row],[SumOfUnits]]*Table1[[#This Row],[Actuarial Factor 06/20/2023]]</f>
        <v>0</v>
      </c>
      <c r="P40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1023.912279564754</v>
      </c>
      <c r="Q4079" s="166">
        <f>Table1[[#This Row],[Trended Medicare Pricing for all RHCs]]-Table1[[#This Row],[SumOfSFY24 Estimated Payment 5/04/23]]</f>
        <v>318.08824487834841</v>
      </c>
      <c r="R4079" s="24">
        <f>Table1[[#This Row],[SumOfUnits]]*Table1[[#This Row],[Actuarial Factor 06/20/2023]]</f>
        <v>4.267892336959763</v>
      </c>
      <c r="S4079" s="23"/>
    </row>
    <row r="4080" spans="1:19" x14ac:dyDescent="0.25">
      <c r="A4080" s="192" t="s">
        <v>472</v>
      </c>
      <c r="B4080" s="193" t="s">
        <v>295</v>
      </c>
      <c r="C4080" s="192" t="s">
        <v>78</v>
      </c>
      <c r="D4080" s="192" t="s">
        <v>30</v>
      </c>
      <c r="E4080" s="192" t="s">
        <v>59</v>
      </c>
      <c r="F4080" s="194">
        <v>7504.5500000000038</v>
      </c>
      <c r="G4080">
        <v>46</v>
      </c>
      <c r="H4080">
        <v>46</v>
      </c>
      <c r="I4080" s="167">
        <v>7009.1158192818075</v>
      </c>
      <c r="J4080" s="22">
        <v>0.93398216006047052</v>
      </c>
      <c r="K4080" s="22" t="s">
        <v>473</v>
      </c>
      <c r="L4080" s="22" t="s">
        <v>58</v>
      </c>
      <c r="M40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80" s="24" t="str">
        <f>IFERROR(IF(Table1[[#This Row],[Medicare Rate in CR]]&gt;0,"Y","N"),"N")</f>
        <v>N</v>
      </c>
      <c r="O4080" s="166">
        <f>Table1[[#This Row],[Medicare Rate in CR]]*Table1[[#This Row],[SumOfUnits]]*Table1[[#This Row],[Actuarial Factor 06/20/2023]]</f>
        <v>0</v>
      </c>
      <c r="P40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10167.859698122631</v>
      </c>
      <c r="Q4080" s="166">
        <f>Table1[[#This Row],[Trended Medicare Pricing for all RHCs]]-Table1[[#This Row],[SumOfSFY24 Estimated Payment 5/04/23]]</f>
        <v>3158.7438788408235</v>
      </c>
      <c r="R4080" s="24">
        <f>Table1[[#This Row],[SumOfUnits]]*Table1[[#This Row],[Actuarial Factor 06/20/2023]]</f>
        <v>42.963179362781645</v>
      </c>
      <c r="S4080" s="23"/>
    </row>
    <row r="4081" spans="1:19" x14ac:dyDescent="0.25">
      <c r="A4081" s="192" t="s">
        <v>472</v>
      </c>
      <c r="B4081" s="193" t="s">
        <v>295</v>
      </c>
      <c r="C4081" s="192" t="s">
        <v>78</v>
      </c>
      <c r="D4081" s="192" t="s">
        <v>30</v>
      </c>
      <c r="E4081" s="192" t="s">
        <v>60</v>
      </c>
      <c r="F4081" s="194">
        <v>2991.7599999999998</v>
      </c>
      <c r="G4081">
        <v>22</v>
      </c>
      <c r="H4081">
        <v>22</v>
      </c>
      <c r="I4081" s="167">
        <v>2451.8694477981776</v>
      </c>
      <c r="J4081" s="22">
        <v>0.81954082138880713</v>
      </c>
      <c r="K4081" s="22" t="s">
        <v>473</v>
      </c>
      <c r="L4081" s="22" t="s">
        <v>58</v>
      </c>
      <c r="M40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81" s="24" t="str">
        <f>IFERROR(IF(Table1[[#This Row],[Medicare Rate in CR]]&gt;0,"Y","N"),"N")</f>
        <v>N</v>
      </c>
      <c r="O4081" s="166">
        <f>Table1[[#This Row],[Medicare Rate in CR]]*Table1[[#This Row],[SumOfUnits]]*Table1[[#This Row],[Actuarial Factor 06/20/2023]]</f>
        <v>0</v>
      </c>
      <c r="P40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3556.8344404786526</v>
      </c>
      <c r="Q4081" s="166">
        <f>Table1[[#This Row],[Trended Medicare Pricing for all RHCs]]-Table1[[#This Row],[SumOfSFY24 Estimated Payment 5/04/23]]</f>
        <v>1104.964992680475</v>
      </c>
      <c r="R4081" s="24">
        <f>Table1[[#This Row],[SumOfUnits]]*Table1[[#This Row],[Actuarial Factor 06/20/2023]]</f>
        <v>18.029898070553756</v>
      </c>
      <c r="S4081" s="23"/>
    </row>
    <row r="4082" spans="1:19" x14ac:dyDescent="0.25">
      <c r="A4082" s="192" t="s">
        <v>472</v>
      </c>
      <c r="B4082" s="193" t="s">
        <v>295</v>
      </c>
      <c r="C4082" s="192" t="s">
        <v>78</v>
      </c>
      <c r="D4082" s="192" t="s">
        <v>30</v>
      </c>
      <c r="E4082" s="192" t="s">
        <v>61</v>
      </c>
      <c r="F4082" s="194">
        <v>1474.7399999999998</v>
      </c>
      <c r="G4082">
        <v>9</v>
      </c>
      <c r="H4082">
        <v>9</v>
      </c>
      <c r="I4082" s="167">
        <v>1208.6096309349293</v>
      </c>
      <c r="J4082" s="22">
        <v>0.81954082138880713</v>
      </c>
      <c r="K4082" s="22" t="s">
        <v>473</v>
      </c>
      <c r="L4082" s="22" t="s">
        <v>58</v>
      </c>
      <c r="M40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82" s="24" t="str">
        <f>IFERROR(IF(Table1[[#This Row],[Medicare Rate in CR]]&gt;0,"Y","N"),"N")</f>
        <v>N</v>
      </c>
      <c r="O4082" s="166">
        <f>Table1[[#This Row],[Medicare Rate in CR]]*Table1[[#This Row],[SumOfUnits]]*Table1[[#This Row],[Actuarial Factor 06/20/2023]]</f>
        <v>0</v>
      </c>
      <c r="P40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1753.2843619646924</v>
      </c>
      <c r="Q4082" s="166">
        <f>Table1[[#This Row],[Trended Medicare Pricing for all RHCs]]-Table1[[#This Row],[SumOfSFY24 Estimated Payment 5/04/23]]</f>
        <v>544.67473102976305</v>
      </c>
      <c r="R4082" s="24">
        <f>Table1[[#This Row],[SumOfUnits]]*Table1[[#This Row],[Actuarial Factor 06/20/2023]]</f>
        <v>7.3758673924992646</v>
      </c>
      <c r="S4082" s="23"/>
    </row>
    <row r="4083" spans="1:19" x14ac:dyDescent="0.25">
      <c r="A4083" s="192" t="s">
        <v>472</v>
      </c>
      <c r="B4083" s="193" t="s">
        <v>295</v>
      </c>
      <c r="C4083" s="192" t="s">
        <v>78</v>
      </c>
      <c r="D4083" s="192" t="s">
        <v>30</v>
      </c>
      <c r="E4083" s="192" t="s">
        <v>62</v>
      </c>
      <c r="F4083" s="194">
        <v>10539.500000000002</v>
      </c>
      <c r="G4083">
        <v>65</v>
      </c>
      <c r="H4083">
        <v>65</v>
      </c>
      <c r="I4083" s="167">
        <v>10011.695293463867</v>
      </c>
      <c r="J4083" s="22">
        <v>0.94992127648027569</v>
      </c>
      <c r="K4083" s="22" t="s">
        <v>473</v>
      </c>
      <c r="L4083" s="22" t="s">
        <v>58</v>
      </c>
      <c r="M40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83" s="24" t="str">
        <f>IFERROR(IF(Table1[[#This Row],[Medicare Rate in CR]]&gt;0,"Y","N"),"N")</f>
        <v>N</v>
      </c>
      <c r="O4083" s="166">
        <f>Table1[[#This Row],[Medicare Rate in CR]]*Table1[[#This Row],[SumOfUnits]]*Table1[[#This Row],[Actuarial Factor 06/20/2023]]</f>
        <v>0</v>
      </c>
      <c r="P40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14523.588382468191</v>
      </c>
      <c r="Q4083" s="166">
        <f>Table1[[#This Row],[Trended Medicare Pricing for all RHCs]]-Table1[[#This Row],[SumOfSFY24 Estimated Payment 5/04/23]]</f>
        <v>4511.8930890043248</v>
      </c>
      <c r="R4083" s="24">
        <f>Table1[[#This Row],[SumOfUnits]]*Table1[[#This Row],[Actuarial Factor 06/20/2023]]</f>
        <v>61.744882971217919</v>
      </c>
      <c r="S4083" s="23"/>
    </row>
    <row r="4084" spans="1:19" x14ac:dyDescent="0.25">
      <c r="A4084" s="192" t="s">
        <v>472</v>
      </c>
      <c r="B4084" s="193" t="s">
        <v>295</v>
      </c>
      <c r="C4084" s="192" t="s">
        <v>78</v>
      </c>
      <c r="D4084" s="192" t="s">
        <v>30</v>
      </c>
      <c r="E4084" s="192" t="s">
        <v>63</v>
      </c>
      <c r="F4084" s="194">
        <v>5638.0800000000045</v>
      </c>
      <c r="G4084">
        <v>35</v>
      </c>
      <c r="H4084">
        <v>35</v>
      </c>
      <c r="I4084" s="167">
        <v>5280.0936500752177</v>
      </c>
      <c r="J4084" s="22">
        <v>0.93650562781571278</v>
      </c>
      <c r="K4084" s="22" t="s">
        <v>473</v>
      </c>
      <c r="L4084" s="22" t="s">
        <v>58</v>
      </c>
      <c r="M40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84" s="24" t="str">
        <f>IFERROR(IF(Table1[[#This Row],[Medicare Rate in CR]]&gt;0,"Y","N"),"N")</f>
        <v>N</v>
      </c>
      <c r="O4084" s="166">
        <f>Table1[[#This Row],[Medicare Rate in CR]]*Table1[[#This Row],[SumOfUnits]]*Table1[[#This Row],[Actuarial Factor 06/20/2023]]</f>
        <v>0</v>
      </c>
      <c r="P40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7659.632514449464</v>
      </c>
      <c r="Q4084" s="166">
        <f>Table1[[#This Row],[Trended Medicare Pricing for all RHCs]]-Table1[[#This Row],[SumOfSFY24 Estimated Payment 5/04/23]]</f>
        <v>2379.5388643742463</v>
      </c>
      <c r="R4084" s="24">
        <f>Table1[[#This Row],[SumOfUnits]]*Table1[[#This Row],[Actuarial Factor 06/20/2023]]</f>
        <v>32.777696973549951</v>
      </c>
      <c r="S4084" s="23"/>
    </row>
    <row r="4085" spans="1:19" x14ac:dyDescent="0.25">
      <c r="A4085" s="192" t="s">
        <v>472</v>
      </c>
      <c r="B4085" s="193" t="s">
        <v>295</v>
      </c>
      <c r="C4085" s="192" t="s">
        <v>78</v>
      </c>
      <c r="D4085" s="192" t="s">
        <v>30</v>
      </c>
      <c r="E4085" s="192" t="s">
        <v>64</v>
      </c>
      <c r="F4085" s="194">
        <v>4692.7400000000016</v>
      </c>
      <c r="G4085">
        <v>29</v>
      </c>
      <c r="H4085">
        <v>29</v>
      </c>
      <c r="I4085" s="167">
        <v>4262.8261473263492</v>
      </c>
      <c r="J4085" s="22">
        <v>0.90838745537284149</v>
      </c>
      <c r="K4085" s="22" t="s">
        <v>473</v>
      </c>
      <c r="L4085" s="22" t="s">
        <v>58</v>
      </c>
      <c r="M40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85" s="24" t="str">
        <f>IFERROR(IF(Table1[[#This Row],[Medicare Rate in CR]]&gt;0,"Y","N"),"N")</f>
        <v>N</v>
      </c>
      <c r="O4085" s="166">
        <f>Table1[[#This Row],[Medicare Rate in CR]]*Table1[[#This Row],[SumOfUnits]]*Table1[[#This Row],[Actuarial Factor 06/20/2023]]</f>
        <v>0</v>
      </c>
      <c r="P40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6183.9209539476833</v>
      </c>
      <c r="Q4085" s="166">
        <f>Table1[[#This Row],[Trended Medicare Pricing for all RHCs]]-Table1[[#This Row],[SumOfSFY24 Estimated Payment 5/04/23]]</f>
        <v>1921.0948066213341</v>
      </c>
      <c r="R4085" s="24">
        <f>Table1[[#This Row],[SumOfUnits]]*Table1[[#This Row],[Actuarial Factor 06/20/2023]]</f>
        <v>26.343236205812403</v>
      </c>
      <c r="S4085" s="23"/>
    </row>
    <row r="4086" spans="1:19" x14ac:dyDescent="0.25">
      <c r="A4086" s="192" t="s">
        <v>472</v>
      </c>
      <c r="B4086" s="193" t="s">
        <v>295</v>
      </c>
      <c r="C4086" s="192" t="s">
        <v>78</v>
      </c>
      <c r="D4086" s="192" t="s">
        <v>30</v>
      </c>
      <c r="E4086" s="192" t="s">
        <v>77</v>
      </c>
      <c r="F4086" s="194">
        <v>2315.3200000000006</v>
      </c>
      <c r="G4086">
        <v>14</v>
      </c>
      <c r="H4086">
        <v>14</v>
      </c>
      <c r="I4086" s="167">
        <v>2939.9594183380636</v>
      </c>
      <c r="J4086" s="22">
        <v>1.2697853507670918</v>
      </c>
      <c r="K4086" s="22" t="s">
        <v>473</v>
      </c>
      <c r="L4086" s="22" t="s">
        <v>58</v>
      </c>
      <c r="M40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86" s="24" t="str">
        <f>IFERROR(IF(Table1[[#This Row],[Medicare Rate in CR]]&gt;0,"Y","N"),"N")</f>
        <v>N</v>
      </c>
      <c r="O4086" s="166">
        <f>Table1[[#This Row],[Medicare Rate in CR]]*Table1[[#This Row],[SumOfUnits]]*Table1[[#This Row],[Actuarial Factor 06/20/2023]]</f>
        <v>0</v>
      </c>
      <c r="P40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4264.888133479104</v>
      </c>
      <c r="Q4086" s="166">
        <f>Table1[[#This Row],[Trended Medicare Pricing for all RHCs]]-Table1[[#This Row],[SumOfSFY24 Estimated Payment 5/04/23]]</f>
        <v>1324.9287151410404</v>
      </c>
      <c r="R4086" s="24">
        <f>Table1[[#This Row],[SumOfUnits]]*Table1[[#This Row],[Actuarial Factor 06/20/2023]]</f>
        <v>17.776994910739283</v>
      </c>
      <c r="S4086" s="23"/>
    </row>
    <row r="4087" spans="1:19" x14ac:dyDescent="0.25">
      <c r="A4087" s="192" t="s">
        <v>472</v>
      </c>
      <c r="B4087" s="193" t="s">
        <v>295</v>
      </c>
      <c r="C4087" s="192" t="s">
        <v>78</v>
      </c>
      <c r="D4087" s="192" t="s">
        <v>32</v>
      </c>
      <c r="E4087" s="192" t="s">
        <v>66</v>
      </c>
      <c r="F4087" s="194">
        <v>325.44</v>
      </c>
      <c r="G4087">
        <v>2</v>
      </c>
      <c r="H4087">
        <v>2</v>
      </c>
      <c r="I4087" s="167">
        <v>350.06062910230474</v>
      </c>
      <c r="J4087" s="22">
        <v>1.0756533588443484</v>
      </c>
      <c r="K4087" s="22" t="s">
        <v>473</v>
      </c>
      <c r="L4087" s="22" t="s">
        <v>58</v>
      </c>
      <c r="M40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87" s="24" t="str">
        <f>IFERROR(IF(Table1[[#This Row],[Medicare Rate in CR]]&gt;0,"Y","N"),"N")</f>
        <v>N</v>
      </c>
      <c r="O4087" s="166">
        <f>Table1[[#This Row],[Medicare Rate in CR]]*Table1[[#This Row],[SumOfUnits]]*Table1[[#This Row],[Actuarial Factor 06/20/2023]]</f>
        <v>0</v>
      </c>
      <c r="P40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507.81973851210967</v>
      </c>
      <c r="Q4087" s="166">
        <f>Table1[[#This Row],[Trended Medicare Pricing for all RHCs]]-Table1[[#This Row],[SumOfSFY24 Estimated Payment 5/04/23]]</f>
        <v>157.75910940980492</v>
      </c>
      <c r="R4087" s="24">
        <f>Table1[[#This Row],[SumOfUnits]]*Table1[[#This Row],[Actuarial Factor 06/20/2023]]</f>
        <v>2.1513067176886969</v>
      </c>
      <c r="S4087" s="23"/>
    </row>
    <row r="4088" spans="1:19" x14ac:dyDescent="0.25">
      <c r="A4088" s="192" t="s">
        <v>472</v>
      </c>
      <c r="B4088" s="193" t="s">
        <v>295</v>
      </c>
      <c r="C4088" s="192" t="s">
        <v>78</v>
      </c>
      <c r="D4088" s="192" t="s">
        <v>31</v>
      </c>
      <c r="E4088" s="192" t="s">
        <v>67</v>
      </c>
      <c r="F4088" s="194">
        <v>1323.04</v>
      </c>
      <c r="G4088">
        <v>8</v>
      </c>
      <c r="H4088">
        <v>8</v>
      </c>
      <c r="I4088" s="167">
        <v>1389.9218882855346</v>
      </c>
      <c r="J4088" s="22">
        <v>1.0505516751462802</v>
      </c>
      <c r="K4088" s="22" t="s">
        <v>473</v>
      </c>
      <c r="L4088" s="22" t="s">
        <v>58</v>
      </c>
      <c r="M40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88" s="24" t="str">
        <f>IFERROR(IF(Table1[[#This Row],[Medicare Rate in CR]]&gt;0,"Y","N"),"N")</f>
        <v>N</v>
      </c>
      <c r="O4088" s="166">
        <f>Table1[[#This Row],[Medicare Rate in CR]]*Table1[[#This Row],[SumOfUnits]]*Table1[[#This Row],[Actuarial Factor 06/20/2023]]</f>
        <v>0</v>
      </c>
      <c r="P40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2016.3072084725645</v>
      </c>
      <c r="Q4088" s="166">
        <f>Table1[[#This Row],[Trended Medicare Pricing for all RHCs]]-Table1[[#This Row],[SumOfSFY24 Estimated Payment 5/04/23]]</f>
        <v>626.38532018702995</v>
      </c>
      <c r="R4088" s="24">
        <f>Table1[[#This Row],[SumOfUnits]]*Table1[[#This Row],[Actuarial Factor 06/20/2023]]</f>
        <v>8.4044134011702418</v>
      </c>
      <c r="S4088" s="23"/>
    </row>
    <row r="4089" spans="1:19" x14ac:dyDescent="0.25">
      <c r="A4089" s="192" t="s">
        <v>472</v>
      </c>
      <c r="B4089" s="193" t="s">
        <v>295</v>
      </c>
      <c r="C4089" s="192" t="s">
        <v>78</v>
      </c>
      <c r="D4089" s="192" t="s">
        <v>31</v>
      </c>
      <c r="E4089" s="192" t="s">
        <v>69</v>
      </c>
      <c r="F4089" s="194">
        <v>2375.3400000000011</v>
      </c>
      <c r="G4089">
        <v>14</v>
      </c>
      <c r="H4089">
        <v>14</v>
      </c>
      <c r="I4089" s="167">
        <v>2542.787697396172</v>
      </c>
      <c r="J4089" s="22">
        <v>1.0704942018389665</v>
      </c>
      <c r="K4089" s="22" t="s">
        <v>473</v>
      </c>
      <c r="L4089" s="22" t="s">
        <v>58</v>
      </c>
      <c r="M40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89" s="24" t="str">
        <f>IFERROR(IF(Table1[[#This Row],[Medicare Rate in CR]]&gt;0,"Y","N"),"N")</f>
        <v>N</v>
      </c>
      <c r="O4089" s="166">
        <f>Table1[[#This Row],[Medicare Rate in CR]]*Table1[[#This Row],[SumOfUnits]]*Table1[[#This Row],[Actuarial Factor 06/20/2023]]</f>
        <v>0</v>
      </c>
      <c r="P40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3688.7261126590711</v>
      </c>
      <c r="Q4089" s="166">
        <f>Table1[[#This Row],[Trended Medicare Pricing for all RHCs]]-Table1[[#This Row],[SumOfSFY24 Estimated Payment 5/04/23]]</f>
        <v>1145.9384152628991</v>
      </c>
      <c r="R4089" s="24">
        <f>Table1[[#This Row],[SumOfUnits]]*Table1[[#This Row],[Actuarial Factor 06/20/2023]]</f>
        <v>14.98691882574553</v>
      </c>
      <c r="S4089" s="23"/>
    </row>
    <row r="4090" spans="1:19" x14ac:dyDescent="0.25">
      <c r="A4090" s="192" t="s">
        <v>472</v>
      </c>
      <c r="B4090" s="193" t="s">
        <v>295</v>
      </c>
      <c r="C4090" s="192" t="s">
        <v>55</v>
      </c>
      <c r="D4090" s="192" t="s">
        <v>30</v>
      </c>
      <c r="E4090" s="192" t="s">
        <v>63</v>
      </c>
      <c r="F4090" s="194">
        <v>165.38</v>
      </c>
      <c r="G4090">
        <v>1</v>
      </c>
      <c r="H4090">
        <v>1</v>
      </c>
      <c r="I4090" s="167">
        <v>165.81750521327996</v>
      </c>
      <c r="J4090" s="22">
        <v>1.0026454541859957</v>
      </c>
      <c r="K4090" s="22" t="s">
        <v>473</v>
      </c>
      <c r="L4090" s="22" t="s">
        <v>58</v>
      </c>
      <c r="M40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90" s="24" t="str">
        <f>IFERROR(IF(Table1[[#This Row],[Medicare Rate in CR]]&gt;0,"Y","N"),"N")</f>
        <v>N</v>
      </c>
      <c r="O4090" s="166">
        <f>Table1[[#This Row],[Medicare Rate in CR]]*Table1[[#This Row],[SumOfUnits]]*Table1[[#This Row],[Actuarial Factor 06/20/2023]]</f>
        <v>0</v>
      </c>
      <c r="P40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240.51775358172742</v>
      </c>
      <c r="Q4090" s="166">
        <f>Table1[[#This Row],[Trended Medicare Pricing for all RHCs]]-Table1[[#This Row],[SumOfSFY24 Estimated Payment 5/04/23]]</f>
        <v>74.700248368447461</v>
      </c>
      <c r="R4090" s="24">
        <f>Table1[[#This Row],[SumOfUnits]]*Table1[[#This Row],[Actuarial Factor 06/20/2023]]</f>
        <v>1.0026454541859957</v>
      </c>
      <c r="S4090" s="23"/>
    </row>
    <row r="4091" spans="1:19" x14ac:dyDescent="0.25">
      <c r="A4091" s="192" t="s">
        <v>472</v>
      </c>
      <c r="B4091" s="193" t="s">
        <v>295</v>
      </c>
      <c r="C4091" s="192" t="s">
        <v>85</v>
      </c>
      <c r="D4091" s="192" t="s">
        <v>30</v>
      </c>
      <c r="E4091" s="192" t="s">
        <v>59</v>
      </c>
      <c r="F4091" s="194">
        <v>165.38</v>
      </c>
      <c r="G4091">
        <v>1</v>
      </c>
      <c r="H4091">
        <v>1</v>
      </c>
      <c r="I4091" s="167">
        <v>148.34728816670079</v>
      </c>
      <c r="J4091" s="22">
        <v>0.89700863566755829</v>
      </c>
      <c r="K4091" s="22" t="s">
        <v>473</v>
      </c>
      <c r="L4091" s="22" t="s">
        <v>58</v>
      </c>
      <c r="M40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091" s="24" t="str">
        <f>IFERROR(IF(Table1[[#This Row],[Medicare Rate in CR]]&gt;0,"Y","N"),"N")</f>
        <v>N</v>
      </c>
      <c r="O4091" s="166">
        <f>Table1[[#This Row],[Medicare Rate in CR]]*Table1[[#This Row],[SumOfUnits]]*Table1[[#This Row],[Actuarial Factor 06/20/2023]]</f>
        <v>0</v>
      </c>
      <c r="P40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172.45891827653281</v>
      </c>
      <c r="Q4091" s="166">
        <f>Table1[[#This Row],[Trended Medicare Pricing for all RHCs]]-Table1[[#This Row],[SumOfSFY24 Estimated Payment 5/04/23]]</f>
        <v>24.111630109832021</v>
      </c>
      <c r="R4091" s="24">
        <f>Table1[[#This Row],[SumOfUnits]]*Table1[[#This Row],[Actuarial Factor 06/20/2023]]</f>
        <v>0.89700863566755829</v>
      </c>
      <c r="S4091" s="23"/>
    </row>
    <row r="4092" spans="1:19" x14ac:dyDescent="0.25">
      <c r="A4092" s="192" t="s">
        <v>474</v>
      </c>
      <c r="B4092" s="193" t="s">
        <v>475</v>
      </c>
      <c r="C4092" s="192" t="s">
        <v>88</v>
      </c>
      <c r="D4092" s="192" t="s">
        <v>30</v>
      </c>
      <c r="E4092" s="192" t="s">
        <v>77</v>
      </c>
      <c r="F4092" s="194">
        <v>375.09877613953938</v>
      </c>
      <c r="G4092">
        <v>2</v>
      </c>
      <c r="H4092">
        <v>2</v>
      </c>
      <c r="I4092" s="167">
        <v>532.06537004972392</v>
      </c>
      <c r="J4092" s="22">
        <v>1.4184673581867189</v>
      </c>
      <c r="K4092" s="22" t="s">
        <v>476</v>
      </c>
      <c r="L4092" s="22" t="s">
        <v>58</v>
      </c>
      <c r="M4092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092" s="24" t="str">
        <f>IFERROR(IF(Table1[[#This Row],[Medicare Rate in CR]]&gt;0,"Y","N"),"N")</f>
        <v>Y</v>
      </c>
      <c r="O4092" s="166">
        <f>Table1[[#This Row],[Medicare Rate in CR]]*Table1[[#This Row],[SumOfUnits]]*Table1[[#This Row],[Actuarial Factor 06/20/2023]]</f>
        <v>580.60705905298778</v>
      </c>
      <c r="P40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580.60705905298778</v>
      </c>
      <c r="Q4092" s="166">
        <f>Table1[[#This Row],[Trended Medicare Pricing for all RHCs]]-Table1[[#This Row],[SumOfSFY24 Estimated Payment 5/04/23]]</f>
        <v>48.541689003263855</v>
      </c>
      <c r="R4092" s="24">
        <f>Table1[[#This Row],[SumOfUnits]]*Table1[[#This Row],[Actuarial Factor 06/20/2023]]</f>
        <v>2.8369347163734377</v>
      </c>
      <c r="S4092" s="23"/>
    </row>
    <row r="4093" spans="1:19" x14ac:dyDescent="0.25">
      <c r="A4093" s="192" t="s">
        <v>474</v>
      </c>
      <c r="B4093" s="193" t="s">
        <v>475</v>
      </c>
      <c r="C4093" s="192" t="s">
        <v>123</v>
      </c>
      <c r="D4093" s="192" t="s">
        <v>31</v>
      </c>
      <c r="E4093" s="192" t="s">
        <v>69</v>
      </c>
      <c r="F4093" s="194">
        <v>372.50650477016484</v>
      </c>
      <c r="G4093">
        <v>2</v>
      </c>
      <c r="H4093">
        <v>2</v>
      </c>
      <c r="I4093" s="167">
        <v>372.68857000866541</v>
      </c>
      <c r="J4093" s="22">
        <v>1.000488757206033</v>
      </c>
      <c r="K4093" s="22" t="s">
        <v>476</v>
      </c>
      <c r="L4093" s="22" t="s">
        <v>58</v>
      </c>
      <c r="M4093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093" s="24" t="str">
        <f>IFERROR(IF(Table1[[#This Row],[Medicare Rate in CR]]&gt;0,"Y","N"),"N")</f>
        <v>Y</v>
      </c>
      <c r="O4093" s="166">
        <f>Table1[[#This Row],[Medicare Rate in CR]]*Table1[[#This Row],[SumOfUnits]]*Table1[[#This Row],[Actuarial Factor 06/20/2023]]</f>
        <v>409.52005809957342</v>
      </c>
      <c r="P40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409.52005809957342</v>
      </c>
      <c r="Q4093" s="166">
        <f>Table1[[#This Row],[Trended Medicare Pricing for all RHCs]]-Table1[[#This Row],[SumOfSFY24 Estimated Payment 5/04/23]]</f>
        <v>36.83148809090801</v>
      </c>
      <c r="R4093" s="24">
        <f>Table1[[#This Row],[SumOfUnits]]*Table1[[#This Row],[Actuarial Factor 06/20/2023]]</f>
        <v>2.0009775144120661</v>
      </c>
      <c r="S4093" s="23"/>
    </row>
    <row r="4094" spans="1:19" x14ac:dyDescent="0.25">
      <c r="A4094" s="192" t="s">
        <v>474</v>
      </c>
      <c r="B4094" s="193" t="s">
        <v>475</v>
      </c>
      <c r="C4094" s="192" t="s">
        <v>90</v>
      </c>
      <c r="D4094" s="192" t="s">
        <v>30</v>
      </c>
      <c r="E4094" s="192" t="s">
        <v>60</v>
      </c>
      <c r="F4094" s="194">
        <v>187.54938806976969</v>
      </c>
      <c r="G4094">
        <v>1</v>
      </c>
      <c r="H4094">
        <v>1</v>
      </c>
      <c r="I4094" s="167">
        <v>154.27475658079763</v>
      </c>
      <c r="J4094" s="22">
        <v>0.8225820311576082</v>
      </c>
      <c r="K4094" s="22" t="s">
        <v>476</v>
      </c>
      <c r="L4094" s="22" t="s">
        <v>58</v>
      </c>
      <c r="M4094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094" s="24" t="str">
        <f>IFERROR(IF(Table1[[#This Row],[Medicare Rate in CR]]&gt;0,"Y","N"),"N")</f>
        <v>Y</v>
      </c>
      <c r="O4094" s="166">
        <f>Table1[[#This Row],[Medicare Rate in CR]]*Table1[[#This Row],[SumOfUnits]]*Table1[[#This Row],[Actuarial Factor 06/20/2023]]</f>
        <v>168.3496384967161</v>
      </c>
      <c r="P40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168.3496384967161</v>
      </c>
      <c r="Q4094" s="166">
        <f>Table1[[#This Row],[Trended Medicare Pricing for all RHCs]]-Table1[[#This Row],[SumOfSFY24 Estimated Payment 5/04/23]]</f>
        <v>14.074881915918468</v>
      </c>
      <c r="R4094" s="24">
        <f>Table1[[#This Row],[SumOfUnits]]*Table1[[#This Row],[Actuarial Factor 06/20/2023]]</f>
        <v>0.8225820311576082</v>
      </c>
      <c r="S4094" s="23"/>
    </row>
    <row r="4095" spans="1:19" x14ac:dyDescent="0.25">
      <c r="A4095" s="192" t="s">
        <v>474</v>
      </c>
      <c r="B4095" s="193" t="s">
        <v>475</v>
      </c>
      <c r="C4095" s="192" t="s">
        <v>90</v>
      </c>
      <c r="D4095" s="192" t="s">
        <v>30</v>
      </c>
      <c r="E4095" s="192" t="s">
        <v>62</v>
      </c>
      <c r="F4095" s="194">
        <v>750.19755227907876</v>
      </c>
      <c r="G4095">
        <v>4</v>
      </c>
      <c r="H4095">
        <v>4</v>
      </c>
      <c r="I4095" s="167">
        <v>751.52525758102843</v>
      </c>
      <c r="J4095" s="22">
        <v>1.0017698075632426</v>
      </c>
      <c r="K4095" s="22" t="s">
        <v>476</v>
      </c>
      <c r="L4095" s="22" t="s">
        <v>58</v>
      </c>
      <c r="M4095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095" s="24" t="str">
        <f>IFERROR(IF(Table1[[#This Row],[Medicare Rate in CR]]&gt;0,"Y","N"),"N")</f>
        <v>Y</v>
      </c>
      <c r="O4095" s="166">
        <f>Table1[[#This Row],[Medicare Rate in CR]]*Table1[[#This Row],[SumOfUnits]]*Table1[[#This Row],[Actuarial Factor 06/20/2023]]</f>
        <v>820.08883526357295</v>
      </c>
      <c r="P40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820.08883526357295</v>
      </c>
      <c r="Q4095" s="166">
        <f>Table1[[#This Row],[Trended Medicare Pricing for all RHCs]]-Table1[[#This Row],[SumOfSFY24 Estimated Payment 5/04/23]]</f>
        <v>68.563577682544519</v>
      </c>
      <c r="R4095" s="24">
        <f>Table1[[#This Row],[SumOfUnits]]*Table1[[#This Row],[Actuarial Factor 06/20/2023]]</f>
        <v>4.0070792302529705</v>
      </c>
      <c r="S4095" s="23"/>
    </row>
    <row r="4096" spans="1:19" x14ac:dyDescent="0.25">
      <c r="A4096" s="192" t="s">
        <v>474</v>
      </c>
      <c r="B4096" s="193" t="s">
        <v>475</v>
      </c>
      <c r="C4096" s="192" t="s">
        <v>90</v>
      </c>
      <c r="D4096" s="192" t="s">
        <v>30</v>
      </c>
      <c r="E4096" s="192" t="s">
        <v>64</v>
      </c>
      <c r="F4096" s="194">
        <v>375.09877613953938</v>
      </c>
      <c r="G4096">
        <v>2</v>
      </c>
      <c r="H4096">
        <v>2</v>
      </c>
      <c r="I4096" s="167">
        <v>357.34645920879052</v>
      </c>
      <c r="J4096" s="22">
        <v>0.95267295427233045</v>
      </c>
      <c r="K4096" s="22" t="s">
        <v>476</v>
      </c>
      <c r="L4096" s="22" t="s">
        <v>58</v>
      </c>
      <c r="M4096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096" s="24" t="str">
        <f>IFERROR(IF(Table1[[#This Row],[Medicare Rate in CR]]&gt;0,"Y","N"),"N")</f>
        <v>Y</v>
      </c>
      <c r="O4096" s="166">
        <f>Table1[[#This Row],[Medicare Rate in CR]]*Table1[[#This Row],[SumOfUnits]]*Table1[[#This Row],[Actuarial Factor 06/20/2023]]</f>
        <v>389.94809364275028</v>
      </c>
      <c r="P40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389.94809364275028</v>
      </c>
      <c r="Q4096" s="166">
        <f>Table1[[#This Row],[Trended Medicare Pricing for all RHCs]]-Table1[[#This Row],[SumOfSFY24 Estimated Payment 5/04/23]]</f>
        <v>32.601634433959759</v>
      </c>
      <c r="R4096" s="24">
        <f>Table1[[#This Row],[SumOfUnits]]*Table1[[#This Row],[Actuarial Factor 06/20/2023]]</f>
        <v>1.9053459085446609</v>
      </c>
      <c r="S4096" s="23"/>
    </row>
    <row r="4097" spans="1:19" x14ac:dyDescent="0.25">
      <c r="A4097" s="192" t="s">
        <v>474</v>
      </c>
      <c r="B4097" s="193" t="s">
        <v>475</v>
      </c>
      <c r="C4097" s="192" t="s">
        <v>76</v>
      </c>
      <c r="D4097" s="192" t="s">
        <v>30</v>
      </c>
      <c r="E4097" s="192" t="s">
        <v>59</v>
      </c>
      <c r="F4097" s="194">
        <v>4144.5022646236857</v>
      </c>
      <c r="G4097">
        <v>23</v>
      </c>
      <c r="H4097">
        <v>23</v>
      </c>
      <c r="I4097" s="167">
        <v>4308.8264241082697</v>
      </c>
      <c r="J4097" s="22">
        <v>1.0396487078526193</v>
      </c>
      <c r="K4097" s="22" t="s">
        <v>476</v>
      </c>
      <c r="L4097" s="22" t="s">
        <v>58</v>
      </c>
      <c r="M4097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097" s="24" t="str">
        <f>IFERROR(IF(Table1[[#This Row],[Medicare Rate in CR]]&gt;0,"Y","N"),"N")</f>
        <v>Y</v>
      </c>
      <c r="O4097" s="166">
        <f>Table1[[#This Row],[Medicare Rate in CR]]*Table1[[#This Row],[SumOfUnits]]*Table1[[#This Row],[Actuarial Factor 06/20/2023]]</f>
        <v>4893.8136046296931</v>
      </c>
      <c r="P40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4893.8136046296931</v>
      </c>
      <c r="Q4097" s="166">
        <f>Table1[[#This Row],[Trended Medicare Pricing for all RHCs]]-Table1[[#This Row],[SumOfSFY24 Estimated Payment 5/04/23]]</f>
        <v>584.9871805214234</v>
      </c>
      <c r="R4097" s="24">
        <f>Table1[[#This Row],[SumOfUnits]]*Table1[[#This Row],[Actuarial Factor 06/20/2023]]</f>
        <v>23.911920280610243</v>
      </c>
      <c r="S4097" s="23"/>
    </row>
    <row r="4098" spans="1:19" x14ac:dyDescent="0.25">
      <c r="A4098" s="192" t="s">
        <v>474</v>
      </c>
      <c r="B4098" s="193" t="s">
        <v>475</v>
      </c>
      <c r="C4098" s="192" t="s">
        <v>76</v>
      </c>
      <c r="D4098" s="192" t="s">
        <v>30</v>
      </c>
      <c r="E4098" s="192" t="s">
        <v>60</v>
      </c>
      <c r="F4098" s="194">
        <v>750.19755227907876</v>
      </c>
      <c r="G4098">
        <v>4</v>
      </c>
      <c r="H4098">
        <v>4</v>
      </c>
      <c r="I4098" s="167">
        <v>658.51462154599358</v>
      </c>
      <c r="J4098" s="22">
        <v>0.87778828329344039</v>
      </c>
      <c r="K4098" s="22" t="s">
        <v>476</v>
      </c>
      <c r="L4098" s="22" t="s">
        <v>58</v>
      </c>
      <c r="M4098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098" s="24" t="str">
        <f>IFERROR(IF(Table1[[#This Row],[Medicare Rate in CR]]&gt;0,"Y","N"),"N")</f>
        <v>Y</v>
      </c>
      <c r="O4098" s="166">
        <f>Table1[[#This Row],[Medicare Rate in CR]]*Table1[[#This Row],[SumOfUnits]]*Table1[[#This Row],[Actuarial Factor 06/20/2023]]</f>
        <v>718.59260023534205</v>
      </c>
      <c r="P40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718.59260023534205</v>
      </c>
      <c r="Q4098" s="166">
        <f>Table1[[#This Row],[Trended Medicare Pricing for all RHCs]]-Table1[[#This Row],[SumOfSFY24 Estimated Payment 5/04/23]]</f>
        <v>60.07797868934847</v>
      </c>
      <c r="R4098" s="24">
        <f>Table1[[#This Row],[SumOfUnits]]*Table1[[#This Row],[Actuarial Factor 06/20/2023]]</f>
        <v>3.5111531331737615</v>
      </c>
      <c r="S4098" s="23"/>
    </row>
    <row r="4099" spans="1:19" x14ac:dyDescent="0.25">
      <c r="A4099" s="192" t="s">
        <v>474</v>
      </c>
      <c r="B4099" s="193" t="s">
        <v>475</v>
      </c>
      <c r="C4099" s="192" t="s">
        <v>76</v>
      </c>
      <c r="D4099" s="192" t="s">
        <v>30</v>
      </c>
      <c r="E4099" s="192" t="s">
        <v>62</v>
      </c>
      <c r="F4099" s="194">
        <v>3183.1550544473348</v>
      </c>
      <c r="G4099">
        <v>17</v>
      </c>
      <c r="H4099">
        <v>17</v>
      </c>
      <c r="I4099" s="167">
        <v>3343.197053300582</v>
      </c>
      <c r="J4099" s="22">
        <v>1.0502777892109418</v>
      </c>
      <c r="K4099" s="22" t="s">
        <v>476</v>
      </c>
      <c r="L4099" s="22" t="s">
        <v>58</v>
      </c>
      <c r="M4099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099" s="24" t="str">
        <f>IFERROR(IF(Table1[[#This Row],[Medicare Rate in CR]]&gt;0,"Y","N"),"N")</f>
        <v>Y</v>
      </c>
      <c r="O4099" s="166">
        <f>Table1[[#This Row],[Medicare Rate in CR]]*Table1[[#This Row],[SumOfUnits]]*Table1[[#This Row],[Actuarial Factor 06/20/2023]]</f>
        <v>3654.1474897784929</v>
      </c>
      <c r="P40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3654.1474897784929</v>
      </c>
      <c r="Q4099" s="166">
        <f>Table1[[#This Row],[Trended Medicare Pricing for all RHCs]]-Table1[[#This Row],[SumOfSFY24 Estimated Payment 5/04/23]]</f>
        <v>310.9504364779109</v>
      </c>
      <c r="R4099" s="24">
        <f>Table1[[#This Row],[SumOfUnits]]*Table1[[#This Row],[Actuarial Factor 06/20/2023]]</f>
        <v>17.854722416586011</v>
      </c>
      <c r="S4099" s="23"/>
    </row>
    <row r="4100" spans="1:19" x14ac:dyDescent="0.25">
      <c r="A4100" s="192" t="s">
        <v>474</v>
      </c>
      <c r="B4100" s="193" t="s">
        <v>475</v>
      </c>
      <c r="C4100" s="192" t="s">
        <v>76</v>
      </c>
      <c r="D4100" s="192" t="s">
        <v>30</v>
      </c>
      <c r="E4100" s="192" t="s">
        <v>63</v>
      </c>
      <c r="F4100" s="194">
        <v>2176.804471427195</v>
      </c>
      <c r="G4100">
        <v>12</v>
      </c>
      <c r="H4100">
        <v>12</v>
      </c>
      <c r="I4100" s="167">
        <v>2195.4071657336031</v>
      </c>
      <c r="J4100" s="22">
        <v>1.0085458728841232</v>
      </c>
      <c r="K4100" s="22" t="s">
        <v>476</v>
      </c>
      <c r="L4100" s="22" t="s">
        <v>58</v>
      </c>
      <c r="M4100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00" s="24" t="str">
        <f>IFERROR(IF(Table1[[#This Row],[Medicare Rate in CR]]&gt;0,"Y","N"),"N")</f>
        <v>Y</v>
      </c>
      <c r="O4100" s="166">
        <f>Table1[[#This Row],[Medicare Rate in CR]]*Table1[[#This Row],[SumOfUnits]]*Table1[[#This Row],[Actuarial Factor 06/20/2023]]</f>
        <v>2476.9079801335761</v>
      </c>
      <c r="P41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2476.9079801335761</v>
      </c>
      <c r="Q4100" s="166">
        <f>Table1[[#This Row],[Trended Medicare Pricing for all RHCs]]-Table1[[#This Row],[SumOfSFY24 Estimated Payment 5/04/23]]</f>
        <v>281.50081439997302</v>
      </c>
      <c r="R4100" s="24">
        <f>Table1[[#This Row],[SumOfUnits]]*Table1[[#This Row],[Actuarial Factor 06/20/2023]]</f>
        <v>12.10255047460948</v>
      </c>
      <c r="S4100" s="23"/>
    </row>
    <row r="4101" spans="1:19" x14ac:dyDescent="0.25">
      <c r="A4101" s="192" t="s">
        <v>474</v>
      </c>
      <c r="B4101" s="193" t="s">
        <v>475</v>
      </c>
      <c r="C4101" s="192" t="s">
        <v>76</v>
      </c>
      <c r="D4101" s="192" t="s">
        <v>30</v>
      </c>
      <c r="E4101" s="192" t="s">
        <v>64</v>
      </c>
      <c r="F4101" s="194">
        <v>562.64816420930902</v>
      </c>
      <c r="G4101">
        <v>3</v>
      </c>
      <c r="H4101">
        <v>3</v>
      </c>
      <c r="I4101" s="167">
        <v>530.42497611196291</v>
      </c>
      <c r="J4101" s="22">
        <v>0.94272941751684292</v>
      </c>
      <c r="K4101" s="22" t="s">
        <v>476</v>
      </c>
      <c r="L4101" s="22" t="s">
        <v>58</v>
      </c>
      <c r="M4101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01" s="24" t="str">
        <f>IFERROR(IF(Table1[[#This Row],[Medicare Rate in CR]]&gt;0,"Y","N"),"N")</f>
        <v>Y</v>
      </c>
      <c r="O4101" s="166">
        <f>Table1[[#This Row],[Medicare Rate in CR]]*Table1[[#This Row],[SumOfUnits]]*Table1[[#This Row],[Actuarial Factor 06/20/2023]]</f>
        <v>578.8170077669912</v>
      </c>
      <c r="P41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578.8170077669912</v>
      </c>
      <c r="Q4101" s="166">
        <f>Table1[[#This Row],[Trended Medicare Pricing for all RHCs]]-Table1[[#This Row],[SumOfSFY24 Estimated Payment 5/04/23]]</f>
        <v>48.392031655028291</v>
      </c>
      <c r="R4101" s="24">
        <f>Table1[[#This Row],[SumOfUnits]]*Table1[[#This Row],[Actuarial Factor 06/20/2023]]</f>
        <v>2.8281882525505289</v>
      </c>
      <c r="S4101" s="23"/>
    </row>
    <row r="4102" spans="1:19" x14ac:dyDescent="0.25">
      <c r="A4102" s="192" t="s">
        <v>474</v>
      </c>
      <c r="B4102" s="193" t="s">
        <v>475</v>
      </c>
      <c r="C4102" s="192" t="s">
        <v>76</v>
      </c>
      <c r="D4102" s="192" t="s">
        <v>30</v>
      </c>
      <c r="E4102" s="192" t="s">
        <v>77</v>
      </c>
      <c r="F4102" s="194">
        <v>750.19755227907876</v>
      </c>
      <c r="G4102">
        <v>4</v>
      </c>
      <c r="H4102">
        <v>4</v>
      </c>
      <c r="I4102" s="167">
        <v>1004.3345137645146</v>
      </c>
      <c r="J4102" s="22">
        <v>1.3387600515535873</v>
      </c>
      <c r="K4102" s="22" t="s">
        <v>476</v>
      </c>
      <c r="L4102" s="22" t="s">
        <v>58</v>
      </c>
      <c r="M4102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02" s="24" t="str">
        <f>IFERROR(IF(Table1[[#This Row],[Medicare Rate in CR]]&gt;0,"Y","N"),"N")</f>
        <v>Y</v>
      </c>
      <c r="O4102" s="166">
        <f>Table1[[#This Row],[Medicare Rate in CR]]*Table1[[#This Row],[SumOfUnits]]*Table1[[#This Row],[Actuarial Factor 06/20/2023]]</f>
        <v>1095.9625286038288</v>
      </c>
      <c r="P41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1095.9625286038288</v>
      </c>
      <c r="Q4102" s="166">
        <f>Table1[[#This Row],[Trended Medicare Pricing for all RHCs]]-Table1[[#This Row],[SumOfSFY24 Estimated Payment 5/04/23]]</f>
        <v>91.628014839314233</v>
      </c>
      <c r="R4102" s="24">
        <f>Table1[[#This Row],[SumOfUnits]]*Table1[[#This Row],[Actuarial Factor 06/20/2023]]</f>
        <v>5.3550402062143494</v>
      </c>
      <c r="S4102" s="23"/>
    </row>
    <row r="4103" spans="1:19" x14ac:dyDescent="0.25">
      <c r="A4103" s="192" t="s">
        <v>474</v>
      </c>
      <c r="B4103" s="193" t="s">
        <v>475</v>
      </c>
      <c r="C4103" s="192" t="s">
        <v>76</v>
      </c>
      <c r="D4103" s="192" t="s">
        <v>32</v>
      </c>
      <c r="E4103" s="192" t="s">
        <v>65</v>
      </c>
      <c r="F4103" s="194">
        <v>375.09877613953938</v>
      </c>
      <c r="G4103">
        <v>2</v>
      </c>
      <c r="H4103">
        <v>2</v>
      </c>
      <c r="I4103" s="167">
        <v>478.98961922027644</v>
      </c>
      <c r="J4103" s="22">
        <v>1.2769692936617019</v>
      </c>
      <c r="K4103" s="22" t="s">
        <v>476</v>
      </c>
      <c r="L4103" s="22" t="s">
        <v>58</v>
      </c>
      <c r="M4103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03" s="24" t="str">
        <f>IFERROR(IF(Table1[[#This Row],[Medicare Rate in CR]]&gt;0,"Y","N"),"N")</f>
        <v>Y</v>
      </c>
      <c r="O4103" s="166">
        <f>Table1[[#This Row],[Medicare Rate in CR]]*Table1[[#This Row],[SumOfUnits]]*Table1[[#This Row],[Actuarial Factor 06/20/2023]]</f>
        <v>522.68907128160777</v>
      </c>
      <c r="P41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522.68907128160777</v>
      </c>
      <c r="Q4103" s="166">
        <f>Table1[[#This Row],[Trended Medicare Pricing for all RHCs]]-Table1[[#This Row],[SumOfSFY24 Estimated Payment 5/04/23]]</f>
        <v>43.699452061331328</v>
      </c>
      <c r="R4103" s="24">
        <f>Table1[[#This Row],[SumOfUnits]]*Table1[[#This Row],[Actuarial Factor 06/20/2023]]</f>
        <v>2.5539385873234037</v>
      </c>
      <c r="S4103" s="23"/>
    </row>
    <row r="4104" spans="1:19" x14ac:dyDescent="0.25">
      <c r="A4104" s="192" t="s">
        <v>474</v>
      </c>
      <c r="B4104" s="193" t="s">
        <v>475</v>
      </c>
      <c r="C4104" s="192" t="s">
        <v>76</v>
      </c>
      <c r="D4104" s="192" t="s">
        <v>31</v>
      </c>
      <c r="E4104" s="192" t="s">
        <v>67</v>
      </c>
      <c r="F4104" s="194">
        <v>178.24033921171824</v>
      </c>
      <c r="G4104">
        <v>1</v>
      </c>
      <c r="H4104">
        <v>1</v>
      </c>
      <c r="I4104" s="167">
        <v>193.86607841121574</v>
      </c>
      <c r="J4104" s="22">
        <v>1.0876666823492569</v>
      </c>
      <c r="K4104" s="22" t="s">
        <v>476</v>
      </c>
      <c r="L4104" s="22" t="s">
        <v>58</v>
      </c>
      <c r="M4104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04" s="24" t="str">
        <f>IFERROR(IF(Table1[[#This Row],[Medicare Rate in CR]]&gt;0,"Y","N"),"N")</f>
        <v>Y</v>
      </c>
      <c r="O4104" s="166">
        <f>Table1[[#This Row],[Medicare Rate in CR]]*Table1[[#This Row],[SumOfUnits]]*Table1[[#This Row],[Actuarial Factor 06/20/2023]]</f>
        <v>222.60186320959892</v>
      </c>
      <c r="P41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222.60186320959892</v>
      </c>
      <c r="Q4104" s="166">
        <f>Table1[[#This Row],[Trended Medicare Pricing for all RHCs]]-Table1[[#This Row],[SumOfSFY24 Estimated Payment 5/04/23]]</f>
        <v>28.735784798383179</v>
      </c>
      <c r="R4104" s="24">
        <f>Table1[[#This Row],[SumOfUnits]]*Table1[[#This Row],[Actuarial Factor 06/20/2023]]</f>
        <v>1.0876666823492569</v>
      </c>
      <c r="S4104" s="23"/>
    </row>
    <row r="4105" spans="1:19" x14ac:dyDescent="0.25">
      <c r="A4105" s="192" t="s">
        <v>474</v>
      </c>
      <c r="B4105" s="193" t="s">
        <v>475</v>
      </c>
      <c r="C4105" s="192" t="s">
        <v>79</v>
      </c>
      <c r="D4105" s="192" t="s">
        <v>30</v>
      </c>
      <c r="E4105" s="192" t="s">
        <v>59</v>
      </c>
      <c r="F4105" s="194">
        <v>3375.8889852558536</v>
      </c>
      <c r="G4105">
        <v>18</v>
      </c>
      <c r="H4105">
        <v>18</v>
      </c>
      <c r="I4105" s="167">
        <v>3223.7271091893995</v>
      </c>
      <c r="J4105" s="22">
        <v>0.95492687208287386</v>
      </c>
      <c r="K4105" s="22" t="s">
        <v>476</v>
      </c>
      <c r="L4105" s="22" t="s">
        <v>58</v>
      </c>
      <c r="M4105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05" s="24" t="str">
        <f>IFERROR(IF(Table1[[#This Row],[Medicare Rate in CR]]&gt;0,"Y","N"),"N")</f>
        <v>Y</v>
      </c>
      <c r="O4105" s="166">
        <f>Table1[[#This Row],[Medicare Rate in CR]]*Table1[[#This Row],[SumOfUnits]]*Table1[[#This Row],[Actuarial Factor 06/20/2023]]</f>
        <v>3517.8360055286576</v>
      </c>
      <c r="P41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3517.8360055286576</v>
      </c>
      <c r="Q4105" s="166">
        <f>Table1[[#This Row],[Trended Medicare Pricing for all RHCs]]-Table1[[#This Row],[SumOfSFY24 Estimated Payment 5/04/23]]</f>
        <v>294.10889633925808</v>
      </c>
      <c r="R4105" s="24">
        <f>Table1[[#This Row],[SumOfUnits]]*Table1[[#This Row],[Actuarial Factor 06/20/2023]]</f>
        <v>17.188683697491729</v>
      </c>
      <c r="S4105" s="23"/>
    </row>
    <row r="4106" spans="1:19" x14ac:dyDescent="0.25">
      <c r="A4106" s="192" t="s">
        <v>474</v>
      </c>
      <c r="B4106" s="193" t="s">
        <v>475</v>
      </c>
      <c r="C4106" s="192" t="s">
        <v>79</v>
      </c>
      <c r="D4106" s="192" t="s">
        <v>30</v>
      </c>
      <c r="E4106" s="192" t="s">
        <v>63</v>
      </c>
      <c r="F4106" s="194">
        <v>937.74694034884851</v>
      </c>
      <c r="G4106">
        <v>5</v>
      </c>
      <c r="H4106">
        <v>5</v>
      </c>
      <c r="I4106" s="167">
        <v>889.72967639029378</v>
      </c>
      <c r="J4106" s="22">
        <v>0.94879507264434049</v>
      </c>
      <c r="K4106" s="22" t="s">
        <v>476</v>
      </c>
      <c r="L4106" s="22" t="s">
        <v>58</v>
      </c>
      <c r="M4106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06" s="24" t="str">
        <f>IFERROR(IF(Table1[[#This Row],[Medicare Rate in CR]]&gt;0,"Y","N"),"N")</f>
        <v>Y</v>
      </c>
      <c r="O4106" s="166">
        <f>Table1[[#This Row],[Medicare Rate in CR]]*Table1[[#This Row],[SumOfUnits]]*Table1[[#This Row],[Actuarial Factor 06/20/2023]]</f>
        <v>970.90199783695357</v>
      </c>
      <c r="P41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970.90199783695357</v>
      </c>
      <c r="Q4106" s="166">
        <f>Table1[[#This Row],[Trended Medicare Pricing for all RHCs]]-Table1[[#This Row],[SumOfSFY24 Estimated Payment 5/04/23]]</f>
        <v>81.172321446659794</v>
      </c>
      <c r="R4106" s="24">
        <f>Table1[[#This Row],[SumOfUnits]]*Table1[[#This Row],[Actuarial Factor 06/20/2023]]</f>
        <v>4.7439753632217023</v>
      </c>
      <c r="S4106" s="23"/>
    </row>
    <row r="4107" spans="1:19" x14ac:dyDescent="0.25">
      <c r="A4107" s="192" t="s">
        <v>474</v>
      </c>
      <c r="B4107" s="193" t="s">
        <v>475</v>
      </c>
      <c r="C4107" s="192" t="s">
        <v>55</v>
      </c>
      <c r="D4107" s="192" t="s">
        <v>30</v>
      </c>
      <c r="E4107" s="192" t="s">
        <v>56</v>
      </c>
      <c r="F4107" s="194">
        <v>5800.4047412546952</v>
      </c>
      <c r="G4107">
        <v>31</v>
      </c>
      <c r="H4107">
        <v>31</v>
      </c>
      <c r="I4107" s="167">
        <v>6220.4611759587488</v>
      </c>
      <c r="J4107" s="22">
        <v>1.0724184696485837</v>
      </c>
      <c r="K4107" s="22" t="s">
        <v>476</v>
      </c>
      <c r="L4107" s="22" t="s">
        <v>58</v>
      </c>
      <c r="M4107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07" s="24" t="str">
        <f>IFERROR(IF(Table1[[#This Row],[Medicare Rate in CR]]&gt;0,"Y","N"),"N")</f>
        <v>Y</v>
      </c>
      <c r="O4107" s="166">
        <f>Table1[[#This Row],[Medicare Rate in CR]]*Table1[[#This Row],[SumOfUnits]]*Table1[[#This Row],[Actuarial Factor 06/20/2023]]</f>
        <v>6803.9160839466531</v>
      </c>
      <c r="P41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6803.9160839466531</v>
      </c>
      <c r="Q4107" s="166">
        <f>Table1[[#This Row],[Trended Medicare Pricing for all RHCs]]-Table1[[#This Row],[SumOfSFY24 Estimated Payment 5/04/23]]</f>
        <v>583.45490798790433</v>
      </c>
      <c r="R4107" s="24">
        <f>Table1[[#This Row],[SumOfUnits]]*Table1[[#This Row],[Actuarial Factor 06/20/2023]]</f>
        <v>33.244972559106095</v>
      </c>
      <c r="S4107" s="23"/>
    </row>
    <row r="4108" spans="1:19" x14ac:dyDescent="0.25">
      <c r="A4108" s="192" t="s">
        <v>474</v>
      </c>
      <c r="B4108" s="193" t="s">
        <v>475</v>
      </c>
      <c r="C4108" s="192" t="s">
        <v>55</v>
      </c>
      <c r="D4108" s="192" t="s">
        <v>30</v>
      </c>
      <c r="E4108" s="192" t="s">
        <v>59</v>
      </c>
      <c r="F4108" s="194">
        <v>95093.736147249147</v>
      </c>
      <c r="G4108">
        <v>511</v>
      </c>
      <c r="H4108">
        <v>511</v>
      </c>
      <c r="I4108" s="167">
        <v>97254.277568634046</v>
      </c>
      <c r="J4108" s="22">
        <v>1.0227201234163246</v>
      </c>
      <c r="K4108" s="22" t="s">
        <v>476</v>
      </c>
      <c r="L4108" s="22" t="s">
        <v>58</v>
      </c>
      <c r="M4108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08" s="24" t="str">
        <f>IFERROR(IF(Table1[[#This Row],[Medicare Rate in CR]]&gt;0,"Y","N"),"N")</f>
        <v>Y</v>
      </c>
      <c r="O4108" s="166">
        <f>Table1[[#This Row],[Medicare Rate in CR]]*Table1[[#This Row],[SumOfUnits]]*Table1[[#This Row],[Actuarial Factor 06/20/2023]]</f>
        <v>106957.35913423472</v>
      </c>
      <c r="P41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106957.35913423472</v>
      </c>
      <c r="Q4108" s="166">
        <f>Table1[[#This Row],[Trended Medicare Pricing for all RHCs]]-Table1[[#This Row],[SumOfSFY24 Estimated Payment 5/04/23]]</f>
        <v>9703.0815656006744</v>
      </c>
      <c r="R4108" s="24">
        <f>Table1[[#This Row],[SumOfUnits]]*Table1[[#This Row],[Actuarial Factor 06/20/2023]]</f>
        <v>522.60998306574186</v>
      </c>
      <c r="S4108" s="23"/>
    </row>
    <row r="4109" spans="1:19" x14ac:dyDescent="0.25">
      <c r="A4109" s="192" t="s">
        <v>474</v>
      </c>
      <c r="B4109" s="193" t="s">
        <v>475</v>
      </c>
      <c r="C4109" s="192" t="s">
        <v>55</v>
      </c>
      <c r="D4109" s="192" t="s">
        <v>30</v>
      </c>
      <c r="E4109" s="192" t="s">
        <v>60</v>
      </c>
      <c r="F4109" s="194">
        <v>51658.138190228252</v>
      </c>
      <c r="G4109">
        <v>282</v>
      </c>
      <c r="H4109">
        <v>282</v>
      </c>
      <c r="I4109" s="167">
        <v>46938.971887588705</v>
      </c>
      <c r="J4109" s="22">
        <v>0.90864621784738975</v>
      </c>
      <c r="K4109" s="22" t="s">
        <v>476</v>
      </c>
      <c r="L4109" s="22" t="s">
        <v>58</v>
      </c>
      <c r="M4109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09" s="24" t="str">
        <f>IFERROR(IF(Table1[[#This Row],[Medicare Rate in CR]]&gt;0,"Y","N"),"N")</f>
        <v>Y</v>
      </c>
      <c r="O4109" s="166">
        <f>Table1[[#This Row],[Medicare Rate in CR]]*Table1[[#This Row],[SumOfUnits]]*Table1[[#This Row],[Actuarial Factor 06/20/2023]]</f>
        <v>52441.716854390397</v>
      </c>
      <c r="P41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52441.716854390397</v>
      </c>
      <c r="Q4109" s="166">
        <f>Table1[[#This Row],[Trended Medicare Pricing for all RHCs]]-Table1[[#This Row],[SumOfSFY24 Estimated Payment 5/04/23]]</f>
        <v>5502.7449668016925</v>
      </c>
      <c r="R4109" s="24">
        <f>Table1[[#This Row],[SumOfUnits]]*Table1[[#This Row],[Actuarial Factor 06/20/2023]]</f>
        <v>256.23823343296391</v>
      </c>
      <c r="S4109" s="23"/>
    </row>
    <row r="4110" spans="1:19" x14ac:dyDescent="0.25">
      <c r="A4110" s="192" t="s">
        <v>474</v>
      </c>
      <c r="B4110" s="193" t="s">
        <v>475</v>
      </c>
      <c r="C4110" s="192" t="s">
        <v>55</v>
      </c>
      <c r="D4110" s="192" t="s">
        <v>30</v>
      </c>
      <c r="E4110" s="192" t="s">
        <v>61</v>
      </c>
      <c r="F4110" s="194">
        <v>5533.9789920015392</v>
      </c>
      <c r="G4110">
        <v>30</v>
      </c>
      <c r="H4110">
        <v>30</v>
      </c>
      <c r="I4110" s="167">
        <v>5028.429080729109</v>
      </c>
      <c r="J4110" s="22">
        <v>0.90864621784738975</v>
      </c>
      <c r="K4110" s="22" t="s">
        <v>476</v>
      </c>
      <c r="L4110" s="22" t="s">
        <v>58</v>
      </c>
      <c r="M4110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10" s="24" t="str">
        <f>IFERROR(IF(Table1[[#This Row],[Medicare Rate in CR]]&gt;0,"Y","N"),"N")</f>
        <v>Y</v>
      </c>
      <c r="O4110" s="166">
        <f>Table1[[#This Row],[Medicare Rate in CR]]*Table1[[#This Row],[SumOfUnits]]*Table1[[#This Row],[Actuarial Factor 06/20/2023]]</f>
        <v>5578.9060483394042</v>
      </c>
      <c r="P41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5578.9060483394042</v>
      </c>
      <c r="Q4110" s="166">
        <f>Table1[[#This Row],[Trended Medicare Pricing for all RHCs]]-Table1[[#This Row],[SumOfSFY24 Estimated Payment 5/04/23]]</f>
        <v>550.47696761029511</v>
      </c>
      <c r="R4110" s="24">
        <f>Table1[[#This Row],[SumOfUnits]]*Table1[[#This Row],[Actuarial Factor 06/20/2023]]</f>
        <v>27.259386535421694</v>
      </c>
      <c r="S4110" s="23"/>
    </row>
    <row r="4111" spans="1:19" x14ac:dyDescent="0.25">
      <c r="A4111" s="192" t="s">
        <v>474</v>
      </c>
      <c r="B4111" s="193" t="s">
        <v>475</v>
      </c>
      <c r="C4111" s="192" t="s">
        <v>55</v>
      </c>
      <c r="D4111" s="192" t="s">
        <v>30</v>
      </c>
      <c r="E4111" s="192" t="s">
        <v>62</v>
      </c>
      <c r="F4111" s="194">
        <v>122708.875397515</v>
      </c>
      <c r="G4111">
        <v>667</v>
      </c>
      <c r="H4111">
        <v>667</v>
      </c>
      <c r="I4111" s="167">
        <v>128686.25623273509</v>
      </c>
      <c r="J4111" s="22">
        <v>1.0487118866981413</v>
      </c>
      <c r="K4111" s="22" t="s">
        <v>476</v>
      </c>
      <c r="L4111" s="22" t="s">
        <v>58</v>
      </c>
      <c r="M4111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11" s="24" t="str">
        <f>IFERROR(IF(Table1[[#This Row],[Medicare Rate in CR]]&gt;0,"Y","N"),"N")</f>
        <v>Y</v>
      </c>
      <c r="O4111" s="166">
        <f>Table1[[#This Row],[Medicare Rate in CR]]*Table1[[#This Row],[SumOfUnits]]*Table1[[#This Row],[Actuarial Factor 06/20/2023]]</f>
        <v>143157.79294600495</v>
      </c>
      <c r="P41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143157.79294600495</v>
      </c>
      <c r="Q4111" s="166">
        <f>Table1[[#This Row],[Trended Medicare Pricing for all RHCs]]-Table1[[#This Row],[SumOfSFY24 Estimated Payment 5/04/23]]</f>
        <v>14471.536713269859</v>
      </c>
      <c r="R4111" s="24">
        <f>Table1[[#This Row],[SumOfUnits]]*Table1[[#This Row],[Actuarial Factor 06/20/2023]]</f>
        <v>699.49082842766029</v>
      </c>
      <c r="S4111" s="23"/>
    </row>
    <row r="4112" spans="1:19" x14ac:dyDescent="0.25">
      <c r="A4112" s="192" t="s">
        <v>474</v>
      </c>
      <c r="B4112" s="193" t="s">
        <v>475</v>
      </c>
      <c r="C4112" s="192" t="s">
        <v>55</v>
      </c>
      <c r="D4112" s="192" t="s">
        <v>30</v>
      </c>
      <c r="E4112" s="192" t="s">
        <v>63</v>
      </c>
      <c r="F4112" s="194">
        <v>15105.41582345574</v>
      </c>
      <c r="G4112">
        <v>82</v>
      </c>
      <c r="H4112">
        <v>82</v>
      </c>
      <c r="I4112" s="167">
        <v>15145.376508977106</v>
      </c>
      <c r="J4112" s="22">
        <v>1.0026454541859957</v>
      </c>
      <c r="K4112" s="22" t="s">
        <v>476</v>
      </c>
      <c r="L4112" s="22" t="s">
        <v>58</v>
      </c>
      <c r="M4112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12" s="24" t="str">
        <f>IFERROR(IF(Table1[[#This Row],[Medicare Rate in CR]]&gt;0,"Y","N"),"N")</f>
        <v>Y</v>
      </c>
      <c r="O4112" s="166">
        <f>Table1[[#This Row],[Medicare Rate in CR]]*Table1[[#This Row],[SumOfUnits]]*Table1[[#This Row],[Actuarial Factor 06/20/2023]]</f>
        <v>16826.516329603881</v>
      </c>
      <c r="P41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16826.516329603881</v>
      </c>
      <c r="Q4112" s="166">
        <f>Table1[[#This Row],[Trended Medicare Pricing for all RHCs]]-Table1[[#This Row],[SumOfSFY24 Estimated Payment 5/04/23]]</f>
        <v>1681.139820626775</v>
      </c>
      <c r="R4112" s="24">
        <f>Table1[[#This Row],[SumOfUnits]]*Table1[[#This Row],[Actuarial Factor 06/20/2023]]</f>
        <v>82.216927243251646</v>
      </c>
      <c r="S4112" s="23"/>
    </row>
    <row r="4113" spans="1:19" x14ac:dyDescent="0.25">
      <c r="A4113" s="192" t="s">
        <v>474</v>
      </c>
      <c r="B4113" s="193" t="s">
        <v>475</v>
      </c>
      <c r="C4113" s="192" t="s">
        <v>55</v>
      </c>
      <c r="D4113" s="192" t="s">
        <v>30</v>
      </c>
      <c r="E4113" s="192" t="s">
        <v>64</v>
      </c>
      <c r="F4113" s="194">
        <v>10577.093572323412</v>
      </c>
      <c r="G4113">
        <v>58</v>
      </c>
      <c r="H4113">
        <v>58</v>
      </c>
      <c r="I4113" s="167">
        <v>10369.775688586242</v>
      </c>
      <c r="J4113" s="22">
        <v>0.98039935240058296</v>
      </c>
      <c r="K4113" s="22" t="s">
        <v>476</v>
      </c>
      <c r="L4113" s="22" t="s">
        <v>58</v>
      </c>
      <c r="M4113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13" s="24" t="str">
        <f>IFERROR(IF(Table1[[#This Row],[Medicare Rate in CR]]&gt;0,"Y","N"),"N")</f>
        <v>Y</v>
      </c>
      <c r="O4113" s="166">
        <f>Table1[[#This Row],[Medicare Rate in CR]]*Table1[[#This Row],[SumOfUnits]]*Table1[[#This Row],[Actuarial Factor 06/20/2023]]</f>
        <v>11637.614824813592</v>
      </c>
      <c r="P41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11637.614824813592</v>
      </c>
      <c r="Q4113" s="166">
        <f>Table1[[#This Row],[Trended Medicare Pricing for all RHCs]]-Table1[[#This Row],[SumOfSFY24 Estimated Payment 5/04/23]]</f>
        <v>1267.8391362273505</v>
      </c>
      <c r="R4113" s="24">
        <f>Table1[[#This Row],[SumOfUnits]]*Table1[[#This Row],[Actuarial Factor 06/20/2023]]</f>
        <v>56.863162439233811</v>
      </c>
      <c r="S4113" s="23"/>
    </row>
    <row r="4114" spans="1:19" x14ac:dyDescent="0.25">
      <c r="A4114" s="192" t="s">
        <v>474</v>
      </c>
      <c r="B4114" s="193" t="s">
        <v>475</v>
      </c>
      <c r="C4114" s="192" t="s">
        <v>55</v>
      </c>
      <c r="D4114" s="192" t="s">
        <v>30</v>
      </c>
      <c r="E4114" s="192" t="s">
        <v>77</v>
      </c>
      <c r="F4114" s="194">
        <v>40417.374963862305</v>
      </c>
      <c r="G4114">
        <v>219</v>
      </c>
      <c r="H4114">
        <v>219</v>
      </c>
      <c r="I4114" s="167">
        <v>51196.356685829589</v>
      </c>
      <c r="J4114" s="22">
        <v>1.2666917812352958</v>
      </c>
      <c r="K4114" s="22" t="s">
        <v>476</v>
      </c>
      <c r="L4114" s="22" t="s">
        <v>58</v>
      </c>
      <c r="M4114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14" s="24" t="str">
        <f>IFERROR(IF(Table1[[#This Row],[Medicare Rate in CR]]&gt;0,"Y","N"),"N")</f>
        <v>Y</v>
      </c>
      <c r="O4114" s="166">
        <f>Table1[[#This Row],[Medicare Rate in CR]]*Table1[[#This Row],[SumOfUnits]]*Table1[[#This Row],[Actuarial Factor 06/20/2023]]</f>
        <v>56773.809648527829</v>
      </c>
      <c r="P41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56773.809648527829</v>
      </c>
      <c r="Q4114" s="166">
        <f>Table1[[#This Row],[Trended Medicare Pricing for all RHCs]]-Table1[[#This Row],[SumOfSFY24 Estimated Payment 5/04/23]]</f>
        <v>5577.4529626982403</v>
      </c>
      <c r="R4114" s="24">
        <f>Table1[[#This Row],[SumOfUnits]]*Table1[[#This Row],[Actuarial Factor 06/20/2023]]</f>
        <v>277.40550009052976</v>
      </c>
      <c r="S4114" s="23"/>
    </row>
    <row r="4115" spans="1:19" x14ac:dyDescent="0.25">
      <c r="A4115" s="192" t="s">
        <v>474</v>
      </c>
      <c r="B4115" s="193" t="s">
        <v>475</v>
      </c>
      <c r="C4115" s="192" t="s">
        <v>55</v>
      </c>
      <c r="D4115" s="192" t="s">
        <v>32</v>
      </c>
      <c r="E4115" s="192" t="s">
        <v>81</v>
      </c>
      <c r="F4115" s="194">
        <v>937.74694034884851</v>
      </c>
      <c r="G4115">
        <v>5</v>
      </c>
      <c r="H4115">
        <v>5</v>
      </c>
      <c r="I4115" s="167">
        <v>969.60099930913589</v>
      </c>
      <c r="J4115" s="22">
        <v>1.0339687154281063</v>
      </c>
      <c r="K4115" s="22" t="s">
        <v>476</v>
      </c>
      <c r="L4115" s="22" t="s">
        <v>58</v>
      </c>
      <c r="M4115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15" s="24" t="str">
        <f>IFERROR(IF(Table1[[#This Row],[Medicare Rate in CR]]&gt;0,"Y","N"),"N")</f>
        <v>Y</v>
      </c>
      <c r="O4115" s="166">
        <f>Table1[[#This Row],[Medicare Rate in CR]]*Table1[[#This Row],[SumOfUnits]]*Table1[[#This Row],[Actuarial Factor 06/20/2023]]</f>
        <v>1058.0601864975811</v>
      </c>
      <c r="P41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1058.0601864975811</v>
      </c>
      <c r="Q4115" s="166">
        <f>Table1[[#This Row],[Trended Medicare Pricing for all RHCs]]-Table1[[#This Row],[SumOfSFY24 Estimated Payment 5/04/23]]</f>
        <v>88.459187188445185</v>
      </c>
      <c r="R4115" s="24">
        <f>Table1[[#This Row],[SumOfUnits]]*Table1[[#This Row],[Actuarial Factor 06/20/2023]]</f>
        <v>5.1698435771405311</v>
      </c>
      <c r="S4115" s="23"/>
    </row>
    <row r="4116" spans="1:19" x14ac:dyDescent="0.25">
      <c r="A4116" s="192" t="s">
        <v>474</v>
      </c>
      <c r="B4116" s="193" t="s">
        <v>475</v>
      </c>
      <c r="C4116" s="192" t="s">
        <v>55</v>
      </c>
      <c r="D4116" s="192" t="s">
        <v>32</v>
      </c>
      <c r="E4116" s="192" t="s">
        <v>65</v>
      </c>
      <c r="F4116" s="194">
        <v>187.54938806976969</v>
      </c>
      <c r="G4116">
        <v>1</v>
      </c>
      <c r="H4116">
        <v>1</v>
      </c>
      <c r="I4116" s="167">
        <v>232.83592816318762</v>
      </c>
      <c r="J4116" s="22">
        <v>1.241464611319185</v>
      </c>
      <c r="K4116" s="22" t="s">
        <v>476</v>
      </c>
      <c r="L4116" s="22" t="s">
        <v>58</v>
      </c>
      <c r="M4116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16" s="24" t="str">
        <f>IFERROR(IF(Table1[[#This Row],[Medicare Rate in CR]]&gt;0,"Y","N"),"N")</f>
        <v>Y</v>
      </c>
      <c r="O4116" s="166">
        <f>Table1[[#This Row],[Medicare Rate in CR]]*Table1[[#This Row],[SumOfUnits]]*Table1[[#This Row],[Actuarial Factor 06/20/2023]]</f>
        <v>254.07814735258438</v>
      </c>
      <c r="P41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254.07814735258438</v>
      </c>
      <c r="Q4116" s="166">
        <f>Table1[[#This Row],[Trended Medicare Pricing for all RHCs]]-Table1[[#This Row],[SumOfSFY24 Estimated Payment 5/04/23]]</f>
        <v>21.242219189396764</v>
      </c>
      <c r="R4116" s="24">
        <f>Table1[[#This Row],[SumOfUnits]]*Table1[[#This Row],[Actuarial Factor 06/20/2023]]</f>
        <v>1.241464611319185</v>
      </c>
      <c r="S4116" s="23"/>
    </row>
    <row r="4117" spans="1:19" x14ac:dyDescent="0.25">
      <c r="A4117" s="192" t="s">
        <v>474</v>
      </c>
      <c r="B4117" s="193" t="s">
        <v>475</v>
      </c>
      <c r="C4117" s="192" t="s">
        <v>55</v>
      </c>
      <c r="D4117" s="192" t="s">
        <v>31</v>
      </c>
      <c r="E4117" s="192" t="s">
        <v>67</v>
      </c>
      <c r="F4117" s="194">
        <v>187.54938806976969</v>
      </c>
      <c r="G4117">
        <v>1</v>
      </c>
      <c r="H4117">
        <v>1</v>
      </c>
      <c r="I4117" s="167">
        <v>212.34246457058964</v>
      </c>
      <c r="J4117" s="22">
        <v>1.1321949207938591</v>
      </c>
      <c r="K4117" s="22" t="s">
        <v>476</v>
      </c>
      <c r="L4117" s="22" t="s">
        <v>58</v>
      </c>
      <c r="M4117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17" s="24" t="str">
        <f>IFERROR(IF(Table1[[#This Row],[Medicare Rate in CR]]&gt;0,"Y","N"),"N")</f>
        <v>Y</v>
      </c>
      <c r="O4117" s="166">
        <f>Table1[[#This Row],[Medicare Rate in CR]]*Table1[[#This Row],[SumOfUnits]]*Table1[[#This Row],[Actuarial Factor 06/20/2023]]</f>
        <v>231.71501248967121</v>
      </c>
      <c r="P41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231.71501248967121</v>
      </c>
      <c r="Q4117" s="166">
        <f>Table1[[#This Row],[Trended Medicare Pricing for all RHCs]]-Table1[[#This Row],[SumOfSFY24 Estimated Payment 5/04/23]]</f>
        <v>19.372547919081569</v>
      </c>
      <c r="R4117" s="24">
        <f>Table1[[#This Row],[SumOfUnits]]*Table1[[#This Row],[Actuarial Factor 06/20/2023]]</f>
        <v>1.1321949207938591</v>
      </c>
      <c r="S4117" s="23"/>
    </row>
    <row r="4118" spans="1:19" x14ac:dyDescent="0.25">
      <c r="A4118" s="192" t="s">
        <v>474</v>
      </c>
      <c r="B4118" s="193" t="s">
        <v>475</v>
      </c>
      <c r="C4118" s="192" t="s">
        <v>55</v>
      </c>
      <c r="D4118" s="192" t="s">
        <v>31</v>
      </c>
      <c r="E4118" s="192" t="s">
        <v>74</v>
      </c>
      <c r="F4118" s="194">
        <v>187.54938806976969</v>
      </c>
      <c r="G4118">
        <v>1</v>
      </c>
      <c r="H4118">
        <v>1</v>
      </c>
      <c r="I4118" s="167">
        <v>194.53570466220037</v>
      </c>
      <c r="J4118" s="22">
        <v>1.0372505432533414</v>
      </c>
      <c r="K4118" s="22" t="s">
        <v>476</v>
      </c>
      <c r="L4118" s="22" t="s">
        <v>58</v>
      </c>
      <c r="M4118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18" s="24" t="str">
        <f>IFERROR(IF(Table1[[#This Row],[Medicare Rate in CR]]&gt;0,"Y","N"),"N")</f>
        <v>Y</v>
      </c>
      <c r="O4118" s="166">
        <f>Table1[[#This Row],[Medicare Rate in CR]]*Table1[[#This Row],[SumOfUnits]]*Table1[[#This Row],[Actuarial Factor 06/20/2023]]</f>
        <v>212.28369618222885</v>
      </c>
      <c r="P41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212.28369618222885</v>
      </c>
      <c r="Q4118" s="166">
        <f>Table1[[#This Row],[Trended Medicare Pricing for all RHCs]]-Table1[[#This Row],[SumOfSFY24 Estimated Payment 5/04/23]]</f>
        <v>17.747991520028478</v>
      </c>
      <c r="R4118" s="24">
        <f>Table1[[#This Row],[SumOfUnits]]*Table1[[#This Row],[Actuarial Factor 06/20/2023]]</f>
        <v>1.0372505432533414</v>
      </c>
      <c r="S4118" s="23"/>
    </row>
    <row r="4119" spans="1:19" x14ac:dyDescent="0.25">
      <c r="A4119" s="192" t="s">
        <v>474</v>
      </c>
      <c r="B4119" s="193" t="s">
        <v>475</v>
      </c>
      <c r="C4119" s="192" t="s">
        <v>55</v>
      </c>
      <c r="D4119" s="192" t="s">
        <v>31</v>
      </c>
      <c r="E4119" s="192" t="s">
        <v>69</v>
      </c>
      <c r="F4119" s="194">
        <v>4107.9406379493103</v>
      </c>
      <c r="G4119">
        <v>22</v>
      </c>
      <c r="H4119">
        <v>22</v>
      </c>
      <c r="I4119" s="167">
        <v>4302.8537173511886</v>
      </c>
      <c r="J4119" s="22">
        <v>1.0474478812087167</v>
      </c>
      <c r="K4119" s="22" t="s">
        <v>476</v>
      </c>
      <c r="L4119" s="22" t="s">
        <v>58</v>
      </c>
      <c r="M4119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19" s="24" t="str">
        <f>IFERROR(IF(Table1[[#This Row],[Medicare Rate in CR]]&gt;0,"Y","N"),"N")</f>
        <v>Y</v>
      </c>
      <c r="O4119" s="166">
        <f>Table1[[#This Row],[Medicare Rate in CR]]*Table1[[#This Row],[SumOfUnits]]*Table1[[#This Row],[Actuarial Factor 06/20/2023]]</f>
        <v>4716.1550340998701</v>
      </c>
      <c r="P41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4716.1550340998701</v>
      </c>
      <c r="Q4119" s="166">
        <f>Table1[[#This Row],[Trended Medicare Pricing for all RHCs]]-Table1[[#This Row],[SumOfSFY24 Estimated Payment 5/04/23]]</f>
        <v>413.30131674868153</v>
      </c>
      <c r="R4119" s="24">
        <f>Table1[[#This Row],[SumOfUnits]]*Table1[[#This Row],[Actuarial Factor 06/20/2023]]</f>
        <v>23.043853386591767</v>
      </c>
      <c r="S4119" s="23"/>
    </row>
    <row r="4120" spans="1:19" x14ac:dyDescent="0.25">
      <c r="A4120" s="192" t="s">
        <v>474</v>
      </c>
      <c r="B4120" s="193" t="s">
        <v>475</v>
      </c>
      <c r="C4120" s="192" t="s">
        <v>84</v>
      </c>
      <c r="D4120" s="192" t="s">
        <v>30</v>
      </c>
      <c r="E4120" s="192" t="s">
        <v>59</v>
      </c>
      <c r="F4120" s="194">
        <v>745.01300954032968</v>
      </c>
      <c r="G4120">
        <v>4</v>
      </c>
      <c r="H4120">
        <v>4</v>
      </c>
      <c r="I4120" s="167">
        <v>809.08651478691502</v>
      </c>
      <c r="J4120" s="22">
        <v>1.0860032032005971</v>
      </c>
      <c r="K4120" s="22" t="s">
        <v>476</v>
      </c>
      <c r="L4120" s="22" t="s">
        <v>58</v>
      </c>
      <c r="M4120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20" s="24" t="str">
        <f>IFERROR(IF(Table1[[#This Row],[Medicare Rate in CR]]&gt;0,"Y","N"),"N")</f>
        <v>Y</v>
      </c>
      <c r="O4120" s="166">
        <f>Table1[[#This Row],[Medicare Rate in CR]]*Table1[[#This Row],[SumOfUnits]]*Table1[[#This Row],[Actuarial Factor 06/20/2023]]</f>
        <v>889.04566226813677</v>
      </c>
      <c r="P41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889.04566226813677</v>
      </c>
      <c r="Q4120" s="166">
        <f>Table1[[#This Row],[Trended Medicare Pricing for all RHCs]]-Table1[[#This Row],[SumOfSFY24 Estimated Payment 5/04/23]]</f>
        <v>79.959147481221748</v>
      </c>
      <c r="R4120" s="24">
        <f>Table1[[#This Row],[SumOfUnits]]*Table1[[#This Row],[Actuarial Factor 06/20/2023]]</f>
        <v>4.3440128128023883</v>
      </c>
      <c r="S4120" s="23"/>
    </row>
    <row r="4121" spans="1:19" x14ac:dyDescent="0.25">
      <c r="A4121" s="192" t="s">
        <v>474</v>
      </c>
      <c r="B4121" s="193" t="s">
        <v>475</v>
      </c>
      <c r="C4121" s="192" t="s">
        <v>84</v>
      </c>
      <c r="D4121" s="192" t="s">
        <v>30</v>
      </c>
      <c r="E4121" s="192" t="s">
        <v>60</v>
      </c>
      <c r="F4121" s="194">
        <v>184.95711670039512</v>
      </c>
      <c r="G4121">
        <v>1</v>
      </c>
      <c r="H4121">
        <v>1</v>
      </c>
      <c r="I4121" s="167">
        <v>178.07674139256596</v>
      </c>
      <c r="J4121" s="22">
        <v>0.96280015913648564</v>
      </c>
      <c r="K4121" s="22" t="s">
        <v>476</v>
      </c>
      <c r="L4121" s="22" t="s">
        <v>58</v>
      </c>
      <c r="M4121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21" s="24" t="str">
        <f>IFERROR(IF(Table1[[#This Row],[Medicare Rate in CR]]&gt;0,"Y","N"),"N")</f>
        <v>Y</v>
      </c>
      <c r="O4121" s="166">
        <f>Table1[[#This Row],[Medicare Rate in CR]]*Table1[[#This Row],[SumOfUnits]]*Table1[[#This Row],[Actuarial Factor 06/20/2023]]</f>
        <v>197.04668056887314</v>
      </c>
      <c r="P41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197.04668056887314</v>
      </c>
      <c r="Q4121" s="166">
        <f>Table1[[#This Row],[Trended Medicare Pricing for all RHCs]]-Table1[[#This Row],[SumOfSFY24 Estimated Payment 5/04/23]]</f>
        <v>18.969939176307179</v>
      </c>
      <c r="R4121" s="24">
        <f>Table1[[#This Row],[SumOfUnits]]*Table1[[#This Row],[Actuarial Factor 06/20/2023]]</f>
        <v>0.96280015913648564</v>
      </c>
      <c r="S4121" s="23"/>
    </row>
    <row r="4122" spans="1:19" x14ac:dyDescent="0.25">
      <c r="A4122" s="192" t="s">
        <v>474</v>
      </c>
      <c r="B4122" s="193" t="s">
        <v>475</v>
      </c>
      <c r="C4122" s="192" t="s">
        <v>84</v>
      </c>
      <c r="D4122" s="192" t="s">
        <v>30</v>
      </c>
      <c r="E4122" s="192" t="s">
        <v>77</v>
      </c>
      <c r="F4122" s="194">
        <v>935.15466897947408</v>
      </c>
      <c r="G4122">
        <v>5</v>
      </c>
      <c r="H4122">
        <v>5</v>
      </c>
      <c r="I4122" s="167">
        <v>1335.3726890986106</v>
      </c>
      <c r="J4122" s="22">
        <v>1.4279698678678372</v>
      </c>
      <c r="K4122" s="22" t="s">
        <v>476</v>
      </c>
      <c r="L4122" s="22" t="s">
        <v>58</v>
      </c>
      <c r="M4122" s="22" t="str">
        <f>IFERROR(IFERROR(INDEX(FreeStand_Medicare!E:E,MATCH(Table1[[#This Row],[Medicare Number]],FreeStand_Medicare!A:A,0)),INDEX(HospBased_Medicare_CR!F:F,MATCH(Table1[[#This Row],[Medicare Number]],HospBased_Medicare_CR!G:G,0))),0)</f>
        <v>204.66</v>
      </c>
      <c r="N4122" s="24" t="str">
        <f>IFERROR(IF(Table1[[#This Row],[Medicare Rate in CR]]&gt;0,"Y","N"),"N")</f>
        <v>Y</v>
      </c>
      <c r="O4122" s="166">
        <f>Table1[[#This Row],[Medicare Rate in CR]]*Table1[[#This Row],[SumOfUnits]]*Table1[[#This Row],[Actuarial Factor 06/20/2023]]</f>
        <v>1461.2415657891577</v>
      </c>
      <c r="P41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1461.2415657891577</v>
      </c>
      <c r="Q4122" s="166">
        <f>Table1[[#This Row],[Trended Medicare Pricing for all RHCs]]-Table1[[#This Row],[SumOfSFY24 Estimated Payment 5/04/23]]</f>
        <v>125.86887669054704</v>
      </c>
      <c r="R4122" s="24">
        <f>Table1[[#This Row],[SumOfUnits]]*Table1[[#This Row],[Actuarial Factor 06/20/2023]]</f>
        <v>7.139849339339186</v>
      </c>
      <c r="S4122" s="23"/>
    </row>
    <row r="4123" spans="1:19" x14ac:dyDescent="0.25">
      <c r="A4123" s="192" t="s">
        <v>477</v>
      </c>
      <c r="B4123" s="193" t="s">
        <v>478</v>
      </c>
      <c r="C4123" s="192" t="s">
        <v>76</v>
      </c>
      <c r="D4123" s="192" t="s">
        <v>30</v>
      </c>
      <c r="E4123" s="192" t="s">
        <v>59</v>
      </c>
      <c r="F4123" s="194">
        <v>225.66252288715427</v>
      </c>
      <c r="G4123">
        <v>1</v>
      </c>
      <c r="H4123">
        <v>1</v>
      </c>
      <c r="I4123" s="167">
        <v>234.60975033039207</v>
      </c>
      <c r="J4123" s="22">
        <v>1.0396487078526193</v>
      </c>
      <c r="K4123" s="22" t="s">
        <v>479</v>
      </c>
      <c r="L4123" s="22" t="s">
        <v>58</v>
      </c>
      <c r="M4123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23" s="24" t="str">
        <f>IFERROR(IF(Table1[[#This Row],[Medicare Rate in CR]]&gt;0,"Y","N"),"N")</f>
        <v>Y</v>
      </c>
      <c r="O4123" s="166">
        <f>Table1[[#This Row],[Medicare Rate in CR]]*Table1[[#This Row],[SumOfUnits]]*Table1[[#This Row],[Actuarial Factor 06/20/2023]]</f>
        <v>301.47733230310257</v>
      </c>
      <c r="P41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301.47733230310257</v>
      </c>
      <c r="Q4123" s="166">
        <f>Table1[[#This Row],[Trended Medicare Pricing for all RHCs]]-Table1[[#This Row],[SumOfSFY24 Estimated Payment 5/04/23]]</f>
        <v>66.867581972710497</v>
      </c>
      <c r="R4123" s="24">
        <f>Table1[[#This Row],[SumOfUnits]]*Table1[[#This Row],[Actuarial Factor 06/20/2023]]</f>
        <v>1.0396487078526193</v>
      </c>
      <c r="S4123" s="23"/>
    </row>
    <row r="4124" spans="1:19" x14ac:dyDescent="0.25">
      <c r="A4124" s="192" t="s">
        <v>477</v>
      </c>
      <c r="B4124" s="193" t="s">
        <v>478</v>
      </c>
      <c r="C4124" s="192" t="s">
        <v>76</v>
      </c>
      <c r="D4124" s="192" t="s">
        <v>30</v>
      </c>
      <c r="E4124" s="192" t="s">
        <v>62</v>
      </c>
      <c r="F4124" s="194">
        <v>1353.9751373229255</v>
      </c>
      <c r="G4124">
        <v>6</v>
      </c>
      <c r="H4124">
        <v>6</v>
      </c>
      <c r="I4124" s="167">
        <v>1422.0500138741036</v>
      </c>
      <c r="J4124" s="22">
        <v>1.0502777892109418</v>
      </c>
      <c r="K4124" s="22" t="s">
        <v>479</v>
      </c>
      <c r="L4124" s="22" t="s">
        <v>58</v>
      </c>
      <c r="M4124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24" s="24" t="str">
        <f>IFERROR(IF(Table1[[#This Row],[Medicare Rate in CR]]&gt;0,"Y","N"),"N")</f>
        <v>Y</v>
      </c>
      <c r="O4124" s="166">
        <f>Table1[[#This Row],[Medicare Rate in CR]]*Table1[[#This Row],[SumOfUnits]]*Table1[[#This Row],[Actuarial Factor 06/20/2023]]</f>
        <v>1827.3573198923336</v>
      </c>
      <c r="P41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1827.3573198923336</v>
      </c>
      <c r="Q4124" s="166">
        <f>Table1[[#This Row],[Trended Medicare Pricing for all RHCs]]-Table1[[#This Row],[SumOfSFY24 Estimated Payment 5/04/23]]</f>
        <v>405.30730601823007</v>
      </c>
      <c r="R4124" s="24">
        <f>Table1[[#This Row],[SumOfUnits]]*Table1[[#This Row],[Actuarial Factor 06/20/2023]]</f>
        <v>6.301666735265651</v>
      </c>
      <c r="S4124" s="23"/>
    </row>
    <row r="4125" spans="1:19" x14ac:dyDescent="0.25">
      <c r="A4125" s="192" t="s">
        <v>477</v>
      </c>
      <c r="B4125" s="193" t="s">
        <v>478</v>
      </c>
      <c r="C4125" s="192" t="s">
        <v>76</v>
      </c>
      <c r="D4125" s="192" t="s">
        <v>30</v>
      </c>
      <c r="E4125" s="192" t="s">
        <v>63</v>
      </c>
      <c r="F4125" s="194">
        <v>222.54023320805629</v>
      </c>
      <c r="G4125">
        <v>1</v>
      </c>
      <c r="H4125">
        <v>1</v>
      </c>
      <c r="I4125" s="167">
        <v>224.44203375265548</v>
      </c>
      <c r="J4125" s="22">
        <v>1.0085458728841232</v>
      </c>
      <c r="K4125" s="22" t="s">
        <v>479</v>
      </c>
      <c r="L4125" s="22" t="s">
        <v>58</v>
      </c>
      <c r="M4125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25" s="24" t="str">
        <f>IFERROR(IF(Table1[[#This Row],[Medicare Rate in CR]]&gt;0,"Y","N"),"N")</f>
        <v>Y</v>
      </c>
      <c r="O4125" s="166">
        <f>Table1[[#This Row],[Medicare Rate in CR]]*Table1[[#This Row],[SumOfUnits]]*Table1[[#This Row],[Actuarial Factor 06/20/2023]]</f>
        <v>292.45813221893809</v>
      </c>
      <c r="P41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292.45813221893809</v>
      </c>
      <c r="Q4125" s="166">
        <f>Table1[[#This Row],[Trended Medicare Pricing for all RHCs]]-Table1[[#This Row],[SumOfSFY24 Estimated Payment 5/04/23]]</f>
        <v>68.016098466282614</v>
      </c>
      <c r="R4125" s="24">
        <f>Table1[[#This Row],[SumOfUnits]]*Table1[[#This Row],[Actuarial Factor 06/20/2023]]</f>
        <v>1.0085458728841232</v>
      </c>
      <c r="S4125" s="23"/>
    </row>
    <row r="4126" spans="1:19" x14ac:dyDescent="0.25">
      <c r="A4126" s="192" t="s">
        <v>477</v>
      </c>
      <c r="B4126" s="193" t="s">
        <v>478</v>
      </c>
      <c r="C4126" s="192" t="s">
        <v>76</v>
      </c>
      <c r="D4126" s="192" t="s">
        <v>30</v>
      </c>
      <c r="E4126" s="192" t="s">
        <v>64</v>
      </c>
      <c r="F4126" s="194">
        <v>1337.5734798111205</v>
      </c>
      <c r="G4126">
        <v>6</v>
      </c>
      <c r="H4126">
        <v>6</v>
      </c>
      <c r="I4126" s="167">
        <v>1260.9698675083143</v>
      </c>
      <c r="J4126" s="22">
        <v>0.94272941751684292</v>
      </c>
      <c r="K4126" s="22" t="s">
        <v>479</v>
      </c>
      <c r="L4126" s="22" t="s">
        <v>58</v>
      </c>
      <c r="M4126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26" s="24" t="str">
        <f>IFERROR(IF(Table1[[#This Row],[Medicare Rate in CR]]&gt;0,"Y","N"),"N")</f>
        <v>Y</v>
      </c>
      <c r="O4126" s="166">
        <f>Table1[[#This Row],[Medicare Rate in CR]]*Table1[[#This Row],[SumOfUnits]]*Table1[[#This Row],[Actuarial Factor 06/20/2023]]</f>
        <v>1640.2360589492048</v>
      </c>
      <c r="P41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1640.2360589492048</v>
      </c>
      <c r="Q4126" s="166">
        <f>Table1[[#This Row],[Trended Medicare Pricing for all RHCs]]-Table1[[#This Row],[SumOfSFY24 Estimated Payment 5/04/23]]</f>
        <v>379.26619144089045</v>
      </c>
      <c r="R4126" s="24">
        <f>Table1[[#This Row],[SumOfUnits]]*Table1[[#This Row],[Actuarial Factor 06/20/2023]]</f>
        <v>5.6563765051010577</v>
      </c>
      <c r="S4126" s="23"/>
    </row>
    <row r="4127" spans="1:19" x14ac:dyDescent="0.25">
      <c r="A4127" s="192" t="s">
        <v>477</v>
      </c>
      <c r="B4127" s="193" t="s">
        <v>478</v>
      </c>
      <c r="C4127" s="192" t="s">
        <v>76</v>
      </c>
      <c r="D4127" s="192" t="s">
        <v>32</v>
      </c>
      <c r="E4127" s="192" t="s">
        <v>66</v>
      </c>
      <c r="F4127" s="194">
        <v>451.32</v>
      </c>
      <c r="G4127">
        <v>2</v>
      </c>
      <c r="H4127">
        <v>2</v>
      </c>
      <c r="I4127" s="167">
        <v>480.0975504071269</v>
      </c>
      <c r="J4127" s="22">
        <v>1.0637630736664161</v>
      </c>
      <c r="K4127" s="22" t="s">
        <v>479</v>
      </c>
      <c r="L4127" s="22" t="s">
        <v>58</v>
      </c>
      <c r="M4127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27" s="24" t="str">
        <f>IFERROR(IF(Table1[[#This Row],[Medicare Rate in CR]]&gt;0,"Y","N"),"N")</f>
        <v>Y</v>
      </c>
      <c r="O4127" s="166">
        <f>Table1[[#This Row],[Medicare Rate in CR]]*Table1[[#This Row],[SumOfUnits]]*Table1[[#This Row],[Actuarial Factor 06/20/2023]]</f>
        <v>616.94003220357467</v>
      </c>
      <c r="P41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616.94003220357467</v>
      </c>
      <c r="Q4127" s="166">
        <f>Table1[[#This Row],[Trended Medicare Pricing for all RHCs]]-Table1[[#This Row],[SumOfSFY24 Estimated Payment 5/04/23]]</f>
        <v>136.84248179644777</v>
      </c>
      <c r="R4127" s="24">
        <f>Table1[[#This Row],[SumOfUnits]]*Table1[[#This Row],[Actuarial Factor 06/20/2023]]</f>
        <v>2.1275261473328322</v>
      </c>
      <c r="S4127" s="23"/>
    </row>
    <row r="4128" spans="1:19" x14ac:dyDescent="0.25">
      <c r="A4128" s="192" t="s">
        <v>477</v>
      </c>
      <c r="B4128" s="193" t="s">
        <v>478</v>
      </c>
      <c r="C4128" s="192" t="s">
        <v>55</v>
      </c>
      <c r="D4128" s="192" t="s">
        <v>30</v>
      </c>
      <c r="E4128" s="192" t="s">
        <v>56</v>
      </c>
      <c r="F4128" s="194">
        <v>4011.5518762648176</v>
      </c>
      <c r="G4128">
        <v>18</v>
      </c>
      <c r="H4128">
        <v>18</v>
      </c>
      <c r="I4128" s="167">
        <v>4302.0623240598197</v>
      </c>
      <c r="J4128" s="22">
        <v>1.0724184696485837</v>
      </c>
      <c r="K4128" s="22" t="s">
        <v>479</v>
      </c>
      <c r="L4128" s="22" t="s">
        <v>58</v>
      </c>
      <c r="M4128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28" s="24" t="str">
        <f>IFERROR(IF(Table1[[#This Row],[Medicare Rate in CR]]&gt;0,"Y","N"),"N")</f>
        <v>Y</v>
      </c>
      <c r="O4128" s="166">
        <f>Table1[[#This Row],[Medicare Rate in CR]]*Table1[[#This Row],[SumOfUnits]]*Table1[[#This Row],[Actuarial Factor 06/20/2023]]</f>
        <v>5597.6383409165337</v>
      </c>
      <c r="P41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5597.6383409165337</v>
      </c>
      <c r="Q4128" s="166">
        <f>Table1[[#This Row],[Trended Medicare Pricing for all RHCs]]-Table1[[#This Row],[SumOfSFY24 Estimated Payment 5/04/23]]</f>
        <v>1295.576016856714</v>
      </c>
      <c r="R4128" s="24">
        <f>Table1[[#This Row],[SumOfUnits]]*Table1[[#This Row],[Actuarial Factor 06/20/2023]]</f>
        <v>19.303532453674507</v>
      </c>
      <c r="S4128" s="23"/>
    </row>
    <row r="4129" spans="1:19" x14ac:dyDescent="0.25">
      <c r="A4129" s="192" t="s">
        <v>477</v>
      </c>
      <c r="B4129" s="193" t="s">
        <v>478</v>
      </c>
      <c r="C4129" s="192" t="s">
        <v>55</v>
      </c>
      <c r="D4129" s="192" t="s">
        <v>30</v>
      </c>
      <c r="E4129" s="192" t="s">
        <v>59</v>
      </c>
      <c r="F4129" s="194">
        <v>32432.280410523163</v>
      </c>
      <c r="G4129">
        <v>144</v>
      </c>
      <c r="H4129">
        <v>144</v>
      </c>
      <c r="I4129" s="167">
        <v>33169.145824123094</v>
      </c>
      <c r="J4129" s="22">
        <v>1.0227201234163246</v>
      </c>
      <c r="K4129" s="22" t="s">
        <v>479</v>
      </c>
      <c r="L4129" s="22" t="s">
        <v>58</v>
      </c>
      <c r="M4129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29" s="24" t="str">
        <f>IFERROR(IF(Table1[[#This Row],[Medicare Rate in CR]]&gt;0,"Y","N"),"N")</f>
        <v>Y</v>
      </c>
      <c r="O4129" s="166">
        <f>Table1[[#This Row],[Medicare Rate in CR]]*Table1[[#This Row],[SumOfUnits]]*Table1[[#This Row],[Actuarial Factor 06/20/2023]]</f>
        <v>42705.846919910276</v>
      </c>
      <c r="P41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42705.846919910276</v>
      </c>
      <c r="Q4129" s="166">
        <f>Table1[[#This Row],[Trended Medicare Pricing for all RHCs]]-Table1[[#This Row],[SumOfSFY24 Estimated Payment 5/04/23]]</f>
        <v>9536.7010957871826</v>
      </c>
      <c r="R4129" s="24">
        <f>Table1[[#This Row],[SumOfUnits]]*Table1[[#This Row],[Actuarial Factor 06/20/2023]]</f>
        <v>147.27169777195073</v>
      </c>
      <c r="S4129" s="23"/>
    </row>
    <row r="4130" spans="1:19" x14ac:dyDescent="0.25">
      <c r="A4130" s="192" t="s">
        <v>477</v>
      </c>
      <c r="B4130" s="193" t="s">
        <v>478</v>
      </c>
      <c r="C4130" s="192" t="s">
        <v>55</v>
      </c>
      <c r="D4130" s="192" t="s">
        <v>30</v>
      </c>
      <c r="E4130" s="192" t="s">
        <v>60</v>
      </c>
      <c r="F4130" s="194">
        <v>18333.952292570099</v>
      </c>
      <c r="G4130">
        <v>82</v>
      </c>
      <c r="H4130">
        <v>82</v>
      </c>
      <c r="I4130" s="167">
        <v>16659.0764088383</v>
      </c>
      <c r="J4130" s="22">
        <v>0.90864621784738975</v>
      </c>
      <c r="K4130" s="22" t="s">
        <v>479</v>
      </c>
      <c r="L4130" s="22" t="s">
        <v>58</v>
      </c>
      <c r="M4130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30" s="24" t="str">
        <f>IFERROR(IF(Table1[[#This Row],[Medicare Rate in CR]]&gt;0,"Y","N"),"N")</f>
        <v>Y</v>
      </c>
      <c r="O4130" s="166">
        <f>Table1[[#This Row],[Medicare Rate in CR]]*Table1[[#This Row],[SumOfUnits]]*Table1[[#This Row],[Actuarial Factor 06/20/2023]]</f>
        <v>21606.116880613659</v>
      </c>
      <c r="P41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21606.116880613659</v>
      </c>
      <c r="Q4130" s="166">
        <f>Table1[[#This Row],[Trended Medicare Pricing for all RHCs]]-Table1[[#This Row],[SumOfSFY24 Estimated Payment 5/04/23]]</f>
        <v>4947.040471775359</v>
      </c>
      <c r="R4130" s="24">
        <f>Table1[[#This Row],[SumOfUnits]]*Table1[[#This Row],[Actuarial Factor 06/20/2023]]</f>
        <v>74.508989863485965</v>
      </c>
      <c r="S4130" s="23"/>
    </row>
    <row r="4131" spans="1:19" x14ac:dyDescent="0.25">
      <c r="A4131" s="192" t="s">
        <v>477</v>
      </c>
      <c r="B4131" s="193" t="s">
        <v>478</v>
      </c>
      <c r="C4131" s="192" t="s">
        <v>55</v>
      </c>
      <c r="D4131" s="192" t="s">
        <v>30</v>
      </c>
      <c r="E4131" s="192" t="s">
        <v>61</v>
      </c>
      <c r="F4131" s="194">
        <v>6752.3079888214334</v>
      </c>
      <c r="G4131">
        <v>30</v>
      </c>
      <c r="H4131">
        <v>30</v>
      </c>
      <c r="I4131" s="167">
        <v>6135.4591157833102</v>
      </c>
      <c r="J4131" s="22">
        <v>0.90864621784738975</v>
      </c>
      <c r="K4131" s="22" t="s">
        <v>479</v>
      </c>
      <c r="L4131" s="22" t="s">
        <v>58</v>
      </c>
      <c r="M4131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31" s="24" t="str">
        <f>IFERROR(IF(Table1[[#This Row],[Medicare Rate in CR]]&gt;0,"Y","N"),"N")</f>
        <v>Y</v>
      </c>
      <c r="O4131" s="166">
        <f>Table1[[#This Row],[Medicare Rate in CR]]*Table1[[#This Row],[SumOfUnits]]*Table1[[#This Row],[Actuarial Factor 06/20/2023]]</f>
        <v>7904.6769075415841</v>
      </c>
      <c r="P41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7904.6769075415841</v>
      </c>
      <c r="Q4131" s="166">
        <f>Table1[[#This Row],[Trended Medicare Pricing for all RHCs]]-Table1[[#This Row],[SumOfSFY24 Estimated Payment 5/04/23]]</f>
        <v>1769.217791758274</v>
      </c>
      <c r="R4131" s="24">
        <f>Table1[[#This Row],[SumOfUnits]]*Table1[[#This Row],[Actuarial Factor 06/20/2023]]</f>
        <v>27.259386535421694</v>
      </c>
      <c r="S4131" s="23"/>
    </row>
    <row r="4132" spans="1:19" x14ac:dyDescent="0.25">
      <c r="A4132" s="192" t="s">
        <v>477</v>
      </c>
      <c r="B4132" s="193" t="s">
        <v>478</v>
      </c>
      <c r="C4132" s="192" t="s">
        <v>55</v>
      </c>
      <c r="D4132" s="192" t="s">
        <v>30</v>
      </c>
      <c r="E4132" s="192" t="s">
        <v>62</v>
      </c>
      <c r="F4132" s="194">
        <v>62283.14865182629</v>
      </c>
      <c r="G4132">
        <v>278</v>
      </c>
      <c r="H4132">
        <v>278</v>
      </c>
      <c r="I4132" s="167">
        <v>65317.078332157544</v>
      </c>
      <c r="J4132" s="22">
        <v>1.0487118866981413</v>
      </c>
      <c r="K4132" s="22" t="s">
        <v>479</v>
      </c>
      <c r="L4132" s="22" t="s">
        <v>58</v>
      </c>
      <c r="M4132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32" s="24" t="str">
        <f>IFERROR(IF(Table1[[#This Row],[Medicare Rate in CR]]&gt;0,"Y","N"),"N")</f>
        <v>Y</v>
      </c>
      <c r="O4132" s="166">
        <f>Table1[[#This Row],[Medicare Rate in CR]]*Table1[[#This Row],[SumOfUnits]]*Table1[[#This Row],[Actuarial Factor 06/20/2023]]</f>
        <v>84541.321467514106</v>
      </c>
      <c r="P41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84541.321467514106</v>
      </c>
      <c r="Q4132" s="166">
        <f>Table1[[#This Row],[Trended Medicare Pricing for all RHCs]]-Table1[[#This Row],[SumOfSFY24 Estimated Payment 5/04/23]]</f>
        <v>19224.243135356563</v>
      </c>
      <c r="R4132" s="24">
        <f>Table1[[#This Row],[SumOfUnits]]*Table1[[#This Row],[Actuarial Factor 06/20/2023]]</f>
        <v>291.5419045020833</v>
      </c>
      <c r="S4132" s="23"/>
    </row>
    <row r="4133" spans="1:19" x14ac:dyDescent="0.25">
      <c r="A4133" s="192" t="s">
        <v>477</v>
      </c>
      <c r="B4133" s="193" t="s">
        <v>478</v>
      </c>
      <c r="C4133" s="192" t="s">
        <v>55</v>
      </c>
      <c r="D4133" s="192" t="s">
        <v>30</v>
      </c>
      <c r="E4133" s="192" t="s">
        <v>63</v>
      </c>
      <c r="F4133" s="194">
        <v>4490.6042208730851</v>
      </c>
      <c r="G4133">
        <v>20</v>
      </c>
      <c r="H4133">
        <v>20</v>
      </c>
      <c r="I4133" s="167">
        <v>4502.4839086068441</v>
      </c>
      <c r="J4133" s="22">
        <v>1.0026454541859957</v>
      </c>
      <c r="K4133" s="22" t="s">
        <v>479</v>
      </c>
      <c r="L4133" s="22" t="s">
        <v>58</v>
      </c>
      <c r="M4133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33" s="24" t="str">
        <f>IFERROR(IF(Table1[[#This Row],[Medicare Rate in CR]]&gt;0,"Y","N"),"N")</f>
        <v>Y</v>
      </c>
      <c r="O4133" s="166">
        <f>Table1[[#This Row],[Medicare Rate in CR]]*Table1[[#This Row],[SumOfUnits]]*Table1[[#This Row],[Actuarial Factor 06/20/2023]]</f>
        <v>5814.9425760971008</v>
      </c>
      <c r="P41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5814.9425760971008</v>
      </c>
      <c r="Q4133" s="166">
        <f>Table1[[#This Row],[Trended Medicare Pricing for all RHCs]]-Table1[[#This Row],[SumOfSFY24 Estimated Payment 5/04/23]]</f>
        <v>1312.4586674902566</v>
      </c>
      <c r="R4133" s="24">
        <f>Table1[[#This Row],[SumOfUnits]]*Table1[[#This Row],[Actuarial Factor 06/20/2023]]</f>
        <v>20.052909083719914</v>
      </c>
      <c r="S4133" s="23"/>
    </row>
    <row r="4134" spans="1:19" x14ac:dyDescent="0.25">
      <c r="A4134" s="192" t="s">
        <v>477</v>
      </c>
      <c r="B4134" s="193" t="s">
        <v>478</v>
      </c>
      <c r="C4134" s="192" t="s">
        <v>55</v>
      </c>
      <c r="D4134" s="192" t="s">
        <v>30</v>
      </c>
      <c r="E4134" s="192" t="s">
        <v>64</v>
      </c>
      <c r="F4134" s="194">
        <v>5188.0576100992594</v>
      </c>
      <c r="G4134">
        <v>23</v>
      </c>
      <c r="H4134">
        <v>23</v>
      </c>
      <c r="I4134" s="167">
        <v>5086.3683211582302</v>
      </c>
      <c r="J4134" s="22">
        <v>0.98039935240058296</v>
      </c>
      <c r="K4134" s="22" t="s">
        <v>479</v>
      </c>
      <c r="L4134" s="22" t="s">
        <v>58</v>
      </c>
      <c r="M4134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34" s="24" t="str">
        <f>IFERROR(IF(Table1[[#This Row],[Medicare Rate in CR]]&gt;0,"Y","N"),"N")</f>
        <v>Y</v>
      </c>
      <c r="O4134" s="166">
        <f>Table1[[#This Row],[Medicare Rate in CR]]*Table1[[#This Row],[SumOfUnits]]*Table1[[#This Row],[Actuarial Factor 06/20/2023]]</f>
        <v>6538.8126968097849</v>
      </c>
      <c r="P41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6538.8126968097849</v>
      </c>
      <c r="Q4134" s="166">
        <f>Table1[[#This Row],[Trended Medicare Pricing for all RHCs]]-Table1[[#This Row],[SumOfSFY24 Estimated Payment 5/04/23]]</f>
        <v>1452.4443756515548</v>
      </c>
      <c r="R4134" s="24">
        <f>Table1[[#This Row],[SumOfUnits]]*Table1[[#This Row],[Actuarial Factor 06/20/2023]]</f>
        <v>22.549185105213407</v>
      </c>
      <c r="S4134" s="23"/>
    </row>
    <row r="4135" spans="1:19" x14ac:dyDescent="0.25">
      <c r="A4135" s="192" t="s">
        <v>477</v>
      </c>
      <c r="B4135" s="193" t="s">
        <v>478</v>
      </c>
      <c r="C4135" s="192" t="s">
        <v>55</v>
      </c>
      <c r="D4135" s="192" t="s">
        <v>30</v>
      </c>
      <c r="E4135" s="192" t="s">
        <v>77</v>
      </c>
      <c r="F4135" s="194">
        <v>22082.914137033793</v>
      </c>
      <c r="G4135">
        <v>98</v>
      </c>
      <c r="H4135">
        <v>98</v>
      </c>
      <c r="I4135" s="167">
        <v>27972.245843105429</v>
      </c>
      <c r="J4135" s="22">
        <v>1.2666917812352958</v>
      </c>
      <c r="K4135" s="22" t="s">
        <v>479</v>
      </c>
      <c r="L4135" s="22" t="s">
        <v>58</v>
      </c>
      <c r="M4135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35" s="24" t="str">
        <f>IFERROR(IF(Table1[[#This Row],[Medicare Rate in CR]]&gt;0,"Y","N"),"N")</f>
        <v>Y</v>
      </c>
      <c r="O4135" s="166">
        <f>Table1[[#This Row],[Medicare Rate in CR]]*Table1[[#This Row],[SumOfUnits]]*Table1[[#This Row],[Actuarial Factor 06/20/2023]]</f>
        <v>35996.897706815886</v>
      </c>
      <c r="P41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35996.897706815886</v>
      </c>
      <c r="Q4135" s="166">
        <f>Table1[[#This Row],[Trended Medicare Pricing for all RHCs]]-Table1[[#This Row],[SumOfSFY24 Estimated Payment 5/04/23]]</f>
        <v>8024.6518637104564</v>
      </c>
      <c r="R4135" s="24">
        <f>Table1[[#This Row],[SumOfUnits]]*Table1[[#This Row],[Actuarial Factor 06/20/2023]]</f>
        <v>124.13579456105899</v>
      </c>
      <c r="S4135" s="23"/>
    </row>
    <row r="4136" spans="1:19" x14ac:dyDescent="0.25">
      <c r="A4136" s="192" t="s">
        <v>477</v>
      </c>
      <c r="B4136" s="193" t="s">
        <v>478</v>
      </c>
      <c r="C4136" s="192" t="s">
        <v>55</v>
      </c>
      <c r="D4136" s="192" t="s">
        <v>32</v>
      </c>
      <c r="E4136" s="192" t="s">
        <v>65</v>
      </c>
      <c r="F4136" s="194">
        <v>225.66</v>
      </c>
      <c r="G4136">
        <v>1</v>
      </c>
      <c r="H4136">
        <v>1</v>
      </c>
      <c r="I4136" s="167">
        <v>280.14890419028728</v>
      </c>
      <c r="J4136" s="22">
        <v>1.241464611319185</v>
      </c>
      <c r="K4136" s="22" t="s">
        <v>479</v>
      </c>
      <c r="L4136" s="22" t="s">
        <v>58</v>
      </c>
      <c r="M4136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36" s="24" t="str">
        <f>IFERROR(IF(Table1[[#This Row],[Medicare Rate in CR]]&gt;0,"Y","N"),"N")</f>
        <v>Y</v>
      </c>
      <c r="O4136" s="166">
        <f>Table1[[#This Row],[Medicare Rate in CR]]*Table1[[#This Row],[SumOfUnits]]*Table1[[#This Row],[Actuarial Factor 06/20/2023]]</f>
        <v>359.99990799033725</v>
      </c>
      <c r="P41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359.99990799033725</v>
      </c>
      <c r="Q4136" s="166">
        <f>Table1[[#This Row],[Trended Medicare Pricing for all RHCs]]-Table1[[#This Row],[SumOfSFY24 Estimated Payment 5/04/23]]</f>
        <v>79.851003800049966</v>
      </c>
      <c r="R4136" s="24">
        <f>Table1[[#This Row],[SumOfUnits]]*Table1[[#This Row],[Actuarial Factor 06/20/2023]]</f>
        <v>1.241464611319185</v>
      </c>
      <c r="S4136" s="23"/>
    </row>
    <row r="4137" spans="1:19" x14ac:dyDescent="0.25">
      <c r="A4137" s="192" t="s">
        <v>477</v>
      </c>
      <c r="B4137" s="193" t="s">
        <v>478</v>
      </c>
      <c r="C4137" s="192" t="s">
        <v>55</v>
      </c>
      <c r="D4137" s="192" t="s">
        <v>31</v>
      </c>
      <c r="E4137" s="192" t="s">
        <v>67</v>
      </c>
      <c r="F4137" s="194">
        <v>673.86527898236488</v>
      </c>
      <c r="G4137">
        <v>3</v>
      </c>
      <c r="H4137">
        <v>3</v>
      </c>
      <c r="I4137" s="167">
        <v>762.94684616317033</v>
      </c>
      <c r="J4137" s="22">
        <v>1.1321949207938591</v>
      </c>
      <c r="K4137" s="22" t="s">
        <v>479</v>
      </c>
      <c r="L4137" s="22" t="s">
        <v>58</v>
      </c>
      <c r="M4137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37" s="24" t="str">
        <f>IFERROR(IF(Table1[[#This Row],[Medicare Rate in CR]]&gt;0,"Y","N"),"N")</f>
        <v>Y</v>
      </c>
      <c r="O4137" s="166">
        <f>Table1[[#This Row],[Medicare Rate in CR]]*Table1[[#This Row],[SumOfUnits]]*Table1[[#This Row],[Actuarial Factor 06/20/2023]]</f>
        <v>984.94164939540985</v>
      </c>
      <c r="P41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984.94164939540985</v>
      </c>
      <c r="Q4137" s="166">
        <f>Table1[[#This Row],[Trended Medicare Pricing for all RHCs]]-Table1[[#This Row],[SumOfSFY24 Estimated Payment 5/04/23]]</f>
        <v>221.99480323223952</v>
      </c>
      <c r="R4137" s="24">
        <f>Table1[[#This Row],[SumOfUnits]]*Table1[[#This Row],[Actuarial Factor 06/20/2023]]</f>
        <v>3.3965847623815772</v>
      </c>
      <c r="S4137" s="23"/>
    </row>
    <row r="4138" spans="1:19" x14ac:dyDescent="0.25">
      <c r="A4138" s="192" t="s">
        <v>477</v>
      </c>
      <c r="B4138" s="193" t="s">
        <v>478</v>
      </c>
      <c r="C4138" s="192" t="s">
        <v>55</v>
      </c>
      <c r="D4138" s="192" t="s">
        <v>31</v>
      </c>
      <c r="E4138" s="192" t="s">
        <v>82</v>
      </c>
      <c r="F4138" s="194">
        <v>1118.94</v>
      </c>
      <c r="G4138">
        <v>5</v>
      </c>
      <c r="H4138">
        <v>5</v>
      </c>
      <c r="I4138" s="167">
        <v>1289.140795024513</v>
      </c>
      <c r="J4138" s="22">
        <v>1.1521089558193585</v>
      </c>
      <c r="K4138" s="22" t="s">
        <v>479</v>
      </c>
      <c r="L4138" s="22" t="s">
        <v>58</v>
      </c>
      <c r="M4138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38" s="24" t="str">
        <f>IFERROR(IF(Table1[[#This Row],[Medicare Rate in CR]]&gt;0,"Y","N"),"N")</f>
        <v>Y</v>
      </c>
      <c r="O4138" s="166">
        <f>Table1[[#This Row],[Medicare Rate in CR]]*Table1[[#This Row],[SumOfUnits]]*Table1[[#This Row],[Actuarial Factor 06/20/2023]]</f>
        <v>1670.4427750424879</v>
      </c>
      <c r="P41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1670.4427750424879</v>
      </c>
      <c r="Q4138" s="166">
        <f>Table1[[#This Row],[Trended Medicare Pricing for all RHCs]]-Table1[[#This Row],[SumOfSFY24 Estimated Payment 5/04/23]]</f>
        <v>381.30198001797498</v>
      </c>
      <c r="R4138" s="24">
        <f>Table1[[#This Row],[SumOfUnits]]*Table1[[#This Row],[Actuarial Factor 06/20/2023]]</f>
        <v>5.7605447790967919</v>
      </c>
      <c r="S4138" s="23"/>
    </row>
    <row r="4139" spans="1:19" x14ac:dyDescent="0.25">
      <c r="A4139" s="192" t="s">
        <v>477</v>
      </c>
      <c r="B4139" s="193" t="s">
        <v>478</v>
      </c>
      <c r="C4139" s="192" t="s">
        <v>55</v>
      </c>
      <c r="D4139" s="192" t="s">
        <v>31</v>
      </c>
      <c r="E4139" s="192" t="s">
        <v>74</v>
      </c>
      <c r="F4139" s="194">
        <v>3153.0153705309826</v>
      </c>
      <c r="G4139">
        <v>14</v>
      </c>
      <c r="H4139">
        <v>14</v>
      </c>
      <c r="I4139" s="167">
        <v>3270.4669059693974</v>
      </c>
      <c r="J4139" s="22">
        <v>1.0372505432533414</v>
      </c>
      <c r="K4139" s="22" t="s">
        <v>479</v>
      </c>
      <c r="L4139" s="22" t="s">
        <v>58</v>
      </c>
      <c r="M4139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39" s="24" t="str">
        <f>IFERROR(IF(Table1[[#This Row],[Medicare Rate in CR]]&gt;0,"Y","N"),"N")</f>
        <v>Y</v>
      </c>
      <c r="O4139" s="166">
        <f>Table1[[#This Row],[Medicare Rate in CR]]*Table1[[#This Row],[SumOfUnits]]*Table1[[#This Row],[Actuarial Factor 06/20/2023]]</f>
        <v>4210.9467754564557</v>
      </c>
      <c r="P41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4210.9467754564557</v>
      </c>
      <c r="Q4139" s="166">
        <f>Table1[[#This Row],[Trended Medicare Pricing for all RHCs]]-Table1[[#This Row],[SumOfSFY24 Estimated Payment 5/04/23]]</f>
        <v>940.47986948705829</v>
      </c>
      <c r="R4139" s="24">
        <f>Table1[[#This Row],[SumOfUnits]]*Table1[[#This Row],[Actuarial Factor 06/20/2023]]</f>
        <v>14.52150760554678</v>
      </c>
      <c r="S4139" s="23"/>
    </row>
    <row r="4140" spans="1:19" x14ac:dyDescent="0.25">
      <c r="A4140" s="192" t="s">
        <v>477</v>
      </c>
      <c r="B4140" s="193" t="s">
        <v>478</v>
      </c>
      <c r="C4140" s="192" t="s">
        <v>55</v>
      </c>
      <c r="D4140" s="192" t="s">
        <v>31</v>
      </c>
      <c r="E4140" s="192" t="s">
        <v>69</v>
      </c>
      <c r="F4140" s="194">
        <v>7891.9409655969957</v>
      </c>
      <c r="G4140">
        <v>35</v>
      </c>
      <c r="H4140">
        <v>35</v>
      </c>
      <c r="I4140" s="167">
        <v>8266.3968430388468</v>
      </c>
      <c r="J4140" s="22">
        <v>1.0474478812087167</v>
      </c>
      <c r="K4140" s="22" t="s">
        <v>479</v>
      </c>
      <c r="L4140" s="22" t="s">
        <v>58</v>
      </c>
      <c r="M4140" s="22" t="str">
        <f>IFERROR(IFERROR(INDEX(FreeStand_Medicare!E:E,MATCH(Table1[[#This Row],[Medicare Number]],FreeStand_Medicare!A:A,0)),INDEX(HospBased_Medicare_CR!F:F,MATCH(Table1[[#This Row],[Medicare Number]],HospBased_Medicare_CR!G:G,0))),0)</f>
        <v>289.98</v>
      </c>
      <c r="N4140" s="24" t="str">
        <f>IFERROR(IF(Table1[[#This Row],[Medicare Rate in CR]]&gt;0,"Y","N"),"N")</f>
        <v>Y</v>
      </c>
      <c r="O4140" s="166">
        <f>Table1[[#This Row],[Medicare Rate in CR]]*Table1[[#This Row],[SumOfUnits]]*Table1[[#This Row],[Actuarial Factor 06/20/2023]]</f>
        <v>10630.86278075163</v>
      </c>
      <c r="P41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10630.86278075163</v>
      </c>
      <c r="Q4140" s="166">
        <f>Table1[[#This Row],[Trended Medicare Pricing for all RHCs]]-Table1[[#This Row],[SumOfSFY24 Estimated Payment 5/04/23]]</f>
        <v>2364.4659377127828</v>
      </c>
      <c r="R4140" s="24">
        <f>Table1[[#This Row],[SumOfUnits]]*Table1[[#This Row],[Actuarial Factor 06/20/2023]]</f>
        <v>36.660675842305082</v>
      </c>
      <c r="S4140" s="23"/>
    </row>
    <row r="4141" spans="1:19" x14ac:dyDescent="0.25">
      <c r="A4141" s="192" t="s">
        <v>480</v>
      </c>
      <c r="B4141" s="193" t="s">
        <v>481</v>
      </c>
      <c r="C4141" s="192" t="s">
        <v>88</v>
      </c>
      <c r="D4141" s="192" t="s">
        <v>30</v>
      </c>
      <c r="E4141" s="192" t="s">
        <v>62</v>
      </c>
      <c r="F4141" s="194">
        <v>112.5180688060133</v>
      </c>
      <c r="G4141">
        <v>1</v>
      </c>
      <c r="H4141">
        <v>1</v>
      </c>
      <c r="I4141" s="167">
        <v>111.86616747362014</v>
      </c>
      <c r="J4141" s="22">
        <v>0.99420625203302171</v>
      </c>
      <c r="K4141" s="22" t="s">
        <v>482</v>
      </c>
      <c r="L4141" s="22" t="s">
        <v>58</v>
      </c>
      <c r="M41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41" s="24" t="str">
        <f>IFERROR(IF(Table1[[#This Row],[Medicare Rate in CR]]&gt;0,"Y","N"),"N")</f>
        <v>N</v>
      </c>
      <c r="O4141" s="166">
        <f>Table1[[#This Row],[Medicare Rate in CR]]*Table1[[#This Row],[SumOfUnits]]*Table1[[#This Row],[Actuarial Factor 06/20/2023]]</f>
        <v>0</v>
      </c>
      <c r="P41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131.40194349847548</v>
      </c>
      <c r="Q4141" s="166">
        <f>Table1[[#This Row],[Trended Medicare Pricing for all RHCs]]-Table1[[#This Row],[SumOfSFY24 Estimated Payment 5/04/23]]</f>
        <v>19.535776024855338</v>
      </c>
      <c r="R4141" s="24">
        <f>Table1[[#This Row],[SumOfUnits]]*Table1[[#This Row],[Actuarial Factor 06/20/2023]]</f>
        <v>0.99420625203302171</v>
      </c>
      <c r="S4141" s="23"/>
    </row>
    <row r="4142" spans="1:19" x14ac:dyDescent="0.25">
      <c r="A4142" s="192" t="s">
        <v>480</v>
      </c>
      <c r="B4142" s="193" t="s">
        <v>481</v>
      </c>
      <c r="C4142" s="192" t="s">
        <v>88</v>
      </c>
      <c r="D4142" s="192" t="s">
        <v>31</v>
      </c>
      <c r="E4142" s="192" t="s">
        <v>68</v>
      </c>
      <c r="F4142" s="194">
        <v>112.5180688060133</v>
      </c>
      <c r="G4142">
        <v>1</v>
      </c>
      <c r="H4142">
        <v>1</v>
      </c>
      <c r="I4142" s="167">
        <v>112.88525524011472</v>
      </c>
      <c r="J4142" s="22">
        <v>1.0032633552814922</v>
      </c>
      <c r="K4142" s="22" t="s">
        <v>482</v>
      </c>
      <c r="L4142" s="22" t="s">
        <v>58</v>
      </c>
      <c r="M41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42" s="24" t="str">
        <f>IFERROR(IF(Table1[[#This Row],[Medicare Rate in CR]]&gt;0,"Y","N"),"N")</f>
        <v>N</v>
      </c>
      <c r="O4142" s="166">
        <f>Table1[[#This Row],[Medicare Rate in CR]]*Table1[[#This Row],[SumOfUnits]]*Table1[[#This Row],[Actuarial Factor 06/20/2023]]</f>
        <v>0</v>
      </c>
      <c r="P41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132.59899991094699</v>
      </c>
      <c r="Q4142" s="166">
        <f>Table1[[#This Row],[Trended Medicare Pricing for all RHCs]]-Table1[[#This Row],[SumOfSFY24 Estimated Payment 5/04/23]]</f>
        <v>19.71374467083227</v>
      </c>
      <c r="R4142" s="24">
        <f>Table1[[#This Row],[SumOfUnits]]*Table1[[#This Row],[Actuarial Factor 06/20/2023]]</f>
        <v>1.0032633552814922</v>
      </c>
      <c r="S4142" s="23"/>
    </row>
    <row r="4143" spans="1:19" x14ac:dyDescent="0.25">
      <c r="A4143" s="192" t="s">
        <v>480</v>
      </c>
      <c r="B4143" s="193" t="s">
        <v>481</v>
      </c>
      <c r="C4143" s="192" t="s">
        <v>72</v>
      </c>
      <c r="D4143" s="192" t="s">
        <v>30</v>
      </c>
      <c r="E4143" s="192" t="s">
        <v>59</v>
      </c>
      <c r="F4143" s="194">
        <v>467.04</v>
      </c>
      <c r="G4143">
        <v>4</v>
      </c>
      <c r="H4143">
        <v>4</v>
      </c>
      <c r="I4143" s="167">
        <v>538.65709109745421</v>
      </c>
      <c r="J4143" s="22">
        <v>1.1533425211918769</v>
      </c>
      <c r="K4143" s="22" t="s">
        <v>482</v>
      </c>
      <c r="L4143" s="22" t="s">
        <v>58</v>
      </c>
      <c r="M41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43" s="24" t="str">
        <f>IFERROR(IF(Table1[[#This Row],[Medicare Rate in CR]]&gt;0,"Y","N"),"N")</f>
        <v>N</v>
      </c>
      <c r="O4143" s="166">
        <f>Table1[[#This Row],[Medicare Rate in CR]]*Table1[[#This Row],[SumOfUnits]]*Table1[[#This Row],[Actuarial Factor 06/20/2023]]</f>
        <v>0</v>
      </c>
      <c r="P41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550.69124290142145</v>
      </c>
      <c r="Q4143" s="166">
        <f>Table1[[#This Row],[Trended Medicare Pricing for all RHCs]]-Table1[[#This Row],[SumOfSFY24 Estimated Payment 5/04/23]]</f>
        <v>12.034151803967234</v>
      </c>
      <c r="R4143" s="24">
        <f>Table1[[#This Row],[SumOfUnits]]*Table1[[#This Row],[Actuarial Factor 06/20/2023]]</f>
        <v>4.6133700847675074</v>
      </c>
      <c r="S4143" s="23"/>
    </row>
    <row r="4144" spans="1:19" x14ac:dyDescent="0.25">
      <c r="A4144" s="192" t="s">
        <v>480</v>
      </c>
      <c r="B4144" s="193" t="s">
        <v>481</v>
      </c>
      <c r="C4144" s="192" t="s">
        <v>72</v>
      </c>
      <c r="D4144" s="192" t="s">
        <v>30</v>
      </c>
      <c r="E4144" s="192" t="s">
        <v>77</v>
      </c>
      <c r="F4144" s="194">
        <v>413.28</v>
      </c>
      <c r="G4144">
        <v>4</v>
      </c>
      <c r="H4144">
        <v>4</v>
      </c>
      <c r="I4144" s="167">
        <v>639.57744623268968</v>
      </c>
      <c r="J4144" s="22">
        <v>1.5475644750113475</v>
      </c>
      <c r="K4144" s="22" t="s">
        <v>482</v>
      </c>
      <c r="L4144" s="22" t="s">
        <v>58</v>
      </c>
      <c r="M41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44" s="24" t="str">
        <f>IFERROR(IF(Table1[[#This Row],[Medicare Rate in CR]]&gt;0,"Y","N"),"N")</f>
        <v>N</v>
      </c>
      <c r="O4144" s="166">
        <f>Table1[[#This Row],[Medicare Rate in CR]]*Table1[[#This Row],[SumOfUnits]]*Table1[[#This Row],[Actuarial Factor 06/20/2023]]</f>
        <v>0</v>
      </c>
      <c r="P41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653.86626226345345</v>
      </c>
      <c r="Q4144" s="166">
        <f>Table1[[#This Row],[Trended Medicare Pricing for all RHCs]]-Table1[[#This Row],[SumOfSFY24 Estimated Payment 5/04/23]]</f>
        <v>14.288816030763769</v>
      </c>
      <c r="R4144" s="24">
        <f>Table1[[#This Row],[SumOfUnits]]*Table1[[#This Row],[Actuarial Factor 06/20/2023]]</f>
        <v>6.1902579000453901</v>
      </c>
      <c r="S4144" s="23"/>
    </row>
    <row r="4145" spans="1:19" x14ac:dyDescent="0.25">
      <c r="A4145" s="192" t="s">
        <v>480</v>
      </c>
      <c r="B4145" s="193" t="s">
        <v>481</v>
      </c>
      <c r="C4145" s="192" t="s">
        <v>72</v>
      </c>
      <c r="D4145" s="192" t="s">
        <v>31</v>
      </c>
      <c r="E4145" s="192" t="s">
        <v>74</v>
      </c>
      <c r="F4145" s="194">
        <v>787.62648164209304</v>
      </c>
      <c r="G4145">
        <v>7</v>
      </c>
      <c r="H4145">
        <v>7</v>
      </c>
      <c r="I4145" s="167">
        <v>786.21900011512093</v>
      </c>
      <c r="J4145" s="22">
        <v>0.99821300888203035</v>
      </c>
      <c r="K4145" s="22" t="s">
        <v>482</v>
      </c>
      <c r="L4145" s="22" t="s">
        <v>58</v>
      </c>
      <c r="M41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45" s="24" t="str">
        <f>IFERROR(IF(Table1[[#This Row],[Medicare Rate in CR]]&gt;0,"Y","N"),"N")</f>
        <v>N</v>
      </c>
      <c r="O4145" s="166">
        <f>Table1[[#This Row],[Medicare Rate in CR]]*Table1[[#This Row],[SumOfUnits]]*Table1[[#This Row],[Actuarial Factor 06/20/2023]]</f>
        <v>0</v>
      </c>
      <c r="P41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803.78393883944364</v>
      </c>
      <c r="Q4145" s="166">
        <f>Table1[[#This Row],[Trended Medicare Pricing for all RHCs]]-Table1[[#This Row],[SumOfSFY24 Estimated Payment 5/04/23]]</f>
        <v>17.564938724322701</v>
      </c>
      <c r="R4145" s="24">
        <f>Table1[[#This Row],[SumOfUnits]]*Table1[[#This Row],[Actuarial Factor 06/20/2023]]</f>
        <v>6.9874910621742128</v>
      </c>
      <c r="S4145" s="23"/>
    </row>
    <row r="4146" spans="1:19" x14ac:dyDescent="0.25">
      <c r="A4146" s="192" t="s">
        <v>480</v>
      </c>
      <c r="B4146" s="193" t="s">
        <v>481</v>
      </c>
      <c r="C4146" s="192" t="s">
        <v>72</v>
      </c>
      <c r="D4146" s="192" t="s">
        <v>31</v>
      </c>
      <c r="E4146" s="192" t="s">
        <v>69</v>
      </c>
      <c r="F4146" s="194">
        <v>1015.0236099065239</v>
      </c>
      <c r="G4146">
        <v>9</v>
      </c>
      <c r="H4146">
        <v>9</v>
      </c>
      <c r="I4146" s="167">
        <v>1052.8783557974584</v>
      </c>
      <c r="J4146" s="22">
        <v>1.0372944486428455</v>
      </c>
      <c r="K4146" s="22" t="s">
        <v>482</v>
      </c>
      <c r="L4146" s="22" t="s">
        <v>58</v>
      </c>
      <c r="M41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46" s="24" t="str">
        <f>IFERROR(IF(Table1[[#This Row],[Medicare Rate in CR]]&gt;0,"Y","N"),"N")</f>
        <v>N</v>
      </c>
      <c r="O4146" s="166">
        <f>Table1[[#This Row],[Medicare Rate in CR]]*Table1[[#This Row],[SumOfUnits]]*Table1[[#This Row],[Actuarial Factor 06/20/2023]]</f>
        <v>0</v>
      </c>
      <c r="P41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1076.4007379849152</v>
      </c>
      <c r="Q4146" s="166">
        <f>Table1[[#This Row],[Trended Medicare Pricing for all RHCs]]-Table1[[#This Row],[SumOfSFY24 Estimated Payment 5/04/23]]</f>
        <v>23.522382187456742</v>
      </c>
      <c r="R4146" s="24">
        <f>Table1[[#This Row],[SumOfUnits]]*Table1[[#This Row],[Actuarial Factor 06/20/2023]]</f>
        <v>9.3356500377856086</v>
      </c>
      <c r="S4146" s="23"/>
    </row>
    <row r="4147" spans="1:19" x14ac:dyDescent="0.25">
      <c r="A4147" s="192" t="s">
        <v>480</v>
      </c>
      <c r="B4147" s="193" t="s">
        <v>481</v>
      </c>
      <c r="C4147" s="192" t="s">
        <v>75</v>
      </c>
      <c r="D4147" s="192" t="s">
        <v>30</v>
      </c>
      <c r="E4147" s="192" t="s">
        <v>61</v>
      </c>
      <c r="F4147" s="194">
        <v>255.41100510744917</v>
      </c>
      <c r="G4147">
        <v>3</v>
      </c>
      <c r="H4147">
        <v>3</v>
      </c>
      <c r="I4147" s="167">
        <v>222.94623200217723</v>
      </c>
      <c r="J4147" s="22">
        <v>0.87289203497079426</v>
      </c>
      <c r="K4147" s="22" t="s">
        <v>482</v>
      </c>
      <c r="L4147" s="22" t="s">
        <v>58</v>
      </c>
      <c r="M41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47" s="24" t="str">
        <f>IFERROR(IF(Table1[[#This Row],[Medicare Rate in CR]]&gt;0,"Y","N"),"N")</f>
        <v>N</v>
      </c>
      <c r="O4147" s="166">
        <f>Table1[[#This Row],[Medicare Rate in CR]]*Table1[[#This Row],[SumOfUnits]]*Table1[[#This Row],[Actuarial Factor 06/20/2023]]</f>
        <v>0</v>
      </c>
      <c r="P41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415.76190488357162</v>
      </c>
      <c r="Q4147" s="166">
        <f>Table1[[#This Row],[Trended Medicare Pricing for all RHCs]]-Table1[[#This Row],[SumOfSFY24 Estimated Payment 5/04/23]]</f>
        <v>192.81567288139439</v>
      </c>
      <c r="R4147" s="24">
        <f>Table1[[#This Row],[SumOfUnits]]*Table1[[#This Row],[Actuarial Factor 06/20/2023]]</f>
        <v>2.6186761049123826</v>
      </c>
      <c r="S4147" s="23"/>
    </row>
    <row r="4148" spans="1:19" x14ac:dyDescent="0.25">
      <c r="A4148" s="192" t="s">
        <v>480</v>
      </c>
      <c r="B4148" s="193" t="s">
        <v>481</v>
      </c>
      <c r="C4148" s="192" t="s">
        <v>75</v>
      </c>
      <c r="D4148" s="192" t="s">
        <v>30</v>
      </c>
      <c r="E4148" s="192" t="s">
        <v>64</v>
      </c>
      <c r="F4148" s="194">
        <v>433.72843789149078</v>
      </c>
      <c r="G4148">
        <v>4</v>
      </c>
      <c r="H4148">
        <v>4</v>
      </c>
      <c r="I4148" s="167">
        <v>447.01117146606771</v>
      </c>
      <c r="J4148" s="22">
        <v>1.0306245392604392</v>
      </c>
      <c r="K4148" s="22" t="s">
        <v>482</v>
      </c>
      <c r="L4148" s="22" t="s">
        <v>58</v>
      </c>
      <c r="M41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48" s="24" t="str">
        <f>IFERROR(IF(Table1[[#This Row],[Medicare Rate in CR]]&gt;0,"Y","N"),"N")</f>
        <v>N</v>
      </c>
      <c r="O4148" s="166">
        <f>Table1[[#This Row],[Medicare Rate in CR]]*Table1[[#This Row],[SumOfUnits]]*Table1[[#This Row],[Actuarial Factor 06/20/2023]]</f>
        <v>0</v>
      </c>
      <c r="P41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833.61003450892235</v>
      </c>
      <c r="Q4148" s="166">
        <f>Table1[[#This Row],[Trended Medicare Pricing for all RHCs]]-Table1[[#This Row],[SumOfSFY24 Estimated Payment 5/04/23]]</f>
        <v>386.59886304285465</v>
      </c>
      <c r="R4148" s="24">
        <f>Table1[[#This Row],[SumOfUnits]]*Table1[[#This Row],[Actuarial Factor 06/20/2023]]</f>
        <v>4.1224981570417567</v>
      </c>
      <c r="S4148" s="23"/>
    </row>
    <row r="4149" spans="1:19" x14ac:dyDescent="0.25">
      <c r="A4149" s="192" t="s">
        <v>480</v>
      </c>
      <c r="B4149" s="193" t="s">
        <v>481</v>
      </c>
      <c r="C4149" s="192" t="s">
        <v>90</v>
      </c>
      <c r="D4149" s="192" t="s">
        <v>30</v>
      </c>
      <c r="E4149" s="192" t="s">
        <v>59</v>
      </c>
      <c r="F4149" s="194">
        <v>112.5180688060133</v>
      </c>
      <c r="G4149">
        <v>1</v>
      </c>
      <c r="H4149">
        <v>1</v>
      </c>
      <c r="I4149" s="167">
        <v>109.96074981375817</v>
      </c>
      <c r="J4149" s="22">
        <v>0.97727192601693091</v>
      </c>
      <c r="K4149" s="22" t="s">
        <v>482</v>
      </c>
      <c r="L4149" s="22" t="s">
        <v>58</v>
      </c>
      <c r="M41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49" s="24" t="str">
        <f>IFERROR(IF(Table1[[#This Row],[Medicare Rate in CR]]&gt;0,"Y","N"),"N")</f>
        <v>N</v>
      </c>
      <c r="O4149" s="166">
        <f>Table1[[#This Row],[Medicare Rate in CR]]*Table1[[#This Row],[SumOfUnits]]*Table1[[#This Row],[Actuarial Factor 06/20/2023]]</f>
        <v>0</v>
      </c>
      <c r="P41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166.94813037148427</v>
      </c>
      <c r="Q4149" s="166">
        <f>Table1[[#This Row],[Trended Medicare Pricing for all RHCs]]-Table1[[#This Row],[SumOfSFY24 Estimated Payment 5/04/23]]</f>
        <v>56.987380557726098</v>
      </c>
      <c r="R4149" s="24">
        <f>Table1[[#This Row],[SumOfUnits]]*Table1[[#This Row],[Actuarial Factor 06/20/2023]]</f>
        <v>0.97727192601693091</v>
      </c>
      <c r="S4149" s="23"/>
    </row>
    <row r="4150" spans="1:19" x14ac:dyDescent="0.25">
      <c r="A4150" s="192" t="s">
        <v>480</v>
      </c>
      <c r="B4150" s="193" t="s">
        <v>481</v>
      </c>
      <c r="C4150" s="192" t="s">
        <v>78</v>
      </c>
      <c r="D4150" s="192" t="s">
        <v>30</v>
      </c>
      <c r="E4150" s="192" t="s">
        <v>56</v>
      </c>
      <c r="F4150" s="194">
        <v>4463.3145263563647</v>
      </c>
      <c r="G4150">
        <v>39</v>
      </c>
      <c r="H4150">
        <v>39</v>
      </c>
      <c r="I4150" s="167">
        <v>4762.2364661193806</v>
      </c>
      <c r="J4150" s="22">
        <v>1.0669730842399407</v>
      </c>
      <c r="K4150" s="22" t="s">
        <v>482</v>
      </c>
      <c r="L4150" s="22" t="s">
        <v>58</v>
      </c>
      <c r="M41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50" s="24" t="str">
        <f>IFERROR(IF(Table1[[#This Row],[Medicare Rate in CR]]&gt;0,"Y","N"),"N")</f>
        <v>N</v>
      </c>
      <c r="O4150" s="166">
        <f>Table1[[#This Row],[Medicare Rate in CR]]*Table1[[#This Row],[SumOfUnits]]*Table1[[#This Row],[Actuarial Factor 06/20/2023]]</f>
        <v>0</v>
      </c>
      <c r="P41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6908.3966487725629</v>
      </c>
      <c r="Q4150" s="166">
        <f>Table1[[#This Row],[Trended Medicare Pricing for all RHCs]]-Table1[[#This Row],[SumOfSFY24 Estimated Payment 5/04/23]]</f>
        <v>2146.1601826531823</v>
      </c>
      <c r="R4150" s="24">
        <f>Table1[[#This Row],[SumOfUnits]]*Table1[[#This Row],[Actuarial Factor 06/20/2023]]</f>
        <v>41.611950285357686</v>
      </c>
      <c r="S4150" s="23"/>
    </row>
    <row r="4151" spans="1:19" x14ac:dyDescent="0.25">
      <c r="A4151" s="192" t="s">
        <v>480</v>
      </c>
      <c r="B4151" s="193" t="s">
        <v>481</v>
      </c>
      <c r="C4151" s="192" t="s">
        <v>78</v>
      </c>
      <c r="D4151" s="192" t="s">
        <v>30</v>
      </c>
      <c r="E4151" s="192" t="s">
        <v>59</v>
      </c>
      <c r="F4151" s="194">
        <v>22062.7313635926</v>
      </c>
      <c r="G4151">
        <v>194</v>
      </c>
      <c r="H4151">
        <v>194</v>
      </c>
      <c r="I4151" s="167">
        <v>20606.197495802106</v>
      </c>
      <c r="J4151" s="22">
        <v>0.93398216006047052</v>
      </c>
      <c r="K4151" s="22" t="s">
        <v>482</v>
      </c>
      <c r="L4151" s="22" t="s">
        <v>58</v>
      </c>
      <c r="M41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51" s="24" t="str">
        <f>IFERROR(IF(Table1[[#This Row],[Medicare Rate in CR]]&gt;0,"Y","N"),"N")</f>
        <v>N</v>
      </c>
      <c r="O4151" s="166">
        <f>Table1[[#This Row],[Medicare Rate in CR]]*Table1[[#This Row],[SumOfUnits]]*Table1[[#This Row],[Actuarial Factor 06/20/2023]]</f>
        <v>0</v>
      </c>
      <c r="P41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29892.632744452265</v>
      </c>
      <c r="Q4151" s="166">
        <f>Table1[[#This Row],[Trended Medicare Pricing for all RHCs]]-Table1[[#This Row],[SumOfSFY24 Estimated Payment 5/04/23]]</f>
        <v>9286.4352486501593</v>
      </c>
      <c r="R4151" s="24">
        <f>Table1[[#This Row],[SumOfUnits]]*Table1[[#This Row],[Actuarial Factor 06/20/2023]]</f>
        <v>181.19253905173127</v>
      </c>
      <c r="S4151" s="23"/>
    </row>
    <row r="4152" spans="1:19" x14ac:dyDescent="0.25">
      <c r="A4152" s="192" t="s">
        <v>480</v>
      </c>
      <c r="B4152" s="193" t="s">
        <v>481</v>
      </c>
      <c r="C4152" s="192" t="s">
        <v>78</v>
      </c>
      <c r="D4152" s="192" t="s">
        <v>30</v>
      </c>
      <c r="E4152" s="192" t="s">
        <v>60</v>
      </c>
      <c r="F4152" s="194">
        <v>20525.065948732805</v>
      </c>
      <c r="G4152">
        <v>181</v>
      </c>
      <c r="H4152">
        <v>181</v>
      </c>
      <c r="I4152" s="167">
        <v>16821.129406683918</v>
      </c>
      <c r="J4152" s="22">
        <v>0.81954082138880713</v>
      </c>
      <c r="K4152" s="22" t="s">
        <v>482</v>
      </c>
      <c r="L4152" s="22" t="s">
        <v>58</v>
      </c>
      <c r="M41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52" s="24" t="str">
        <f>IFERROR(IF(Table1[[#This Row],[Medicare Rate in CR]]&gt;0,"Y","N"),"N")</f>
        <v>N</v>
      </c>
      <c r="O4152" s="166">
        <f>Table1[[#This Row],[Medicare Rate in CR]]*Table1[[#This Row],[SumOfUnits]]*Table1[[#This Row],[Actuarial Factor 06/20/2023]]</f>
        <v>0</v>
      </c>
      <c r="P41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24401.777368354578</v>
      </c>
      <c r="Q4152" s="166">
        <f>Table1[[#This Row],[Trended Medicare Pricing for all RHCs]]-Table1[[#This Row],[SumOfSFY24 Estimated Payment 5/04/23]]</f>
        <v>7580.6479616706602</v>
      </c>
      <c r="R4152" s="24">
        <f>Table1[[#This Row],[SumOfUnits]]*Table1[[#This Row],[Actuarial Factor 06/20/2023]]</f>
        <v>148.33688867137408</v>
      </c>
      <c r="S4152" s="23"/>
    </row>
    <row r="4153" spans="1:19" x14ac:dyDescent="0.25">
      <c r="A4153" s="192" t="s">
        <v>480</v>
      </c>
      <c r="B4153" s="193" t="s">
        <v>481</v>
      </c>
      <c r="C4153" s="192" t="s">
        <v>78</v>
      </c>
      <c r="D4153" s="192" t="s">
        <v>30</v>
      </c>
      <c r="E4153" s="192" t="s">
        <v>61</v>
      </c>
      <c r="F4153" s="194">
        <v>5228.1623552086357</v>
      </c>
      <c r="G4153">
        <v>46</v>
      </c>
      <c r="H4153">
        <v>46</v>
      </c>
      <c r="I4153" s="167">
        <v>4284.6924709417253</v>
      </c>
      <c r="J4153" s="22">
        <v>0.81954082138880713</v>
      </c>
      <c r="K4153" s="22" t="s">
        <v>482</v>
      </c>
      <c r="L4153" s="22" t="s">
        <v>58</v>
      </c>
      <c r="M41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53" s="24" t="str">
        <f>IFERROR(IF(Table1[[#This Row],[Medicare Rate in CR]]&gt;0,"Y","N"),"N")</f>
        <v>N</v>
      </c>
      <c r="O4153" s="166">
        <f>Table1[[#This Row],[Medicare Rate in CR]]*Table1[[#This Row],[SumOfUnits]]*Table1[[#This Row],[Actuarial Factor 06/20/2023]]</f>
        <v>0</v>
      </c>
      <c r="P41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6215.6416040792246</v>
      </c>
      <c r="Q4153" s="166">
        <f>Table1[[#This Row],[Trended Medicare Pricing for all RHCs]]-Table1[[#This Row],[SumOfSFY24 Estimated Payment 5/04/23]]</f>
        <v>1930.9491331374993</v>
      </c>
      <c r="R4153" s="24">
        <f>Table1[[#This Row],[SumOfUnits]]*Table1[[#This Row],[Actuarial Factor 06/20/2023]]</f>
        <v>37.698877783885131</v>
      </c>
      <c r="S4153" s="23"/>
    </row>
    <row r="4154" spans="1:19" x14ac:dyDescent="0.25">
      <c r="A4154" s="192" t="s">
        <v>480</v>
      </c>
      <c r="B4154" s="193" t="s">
        <v>481</v>
      </c>
      <c r="C4154" s="192" t="s">
        <v>78</v>
      </c>
      <c r="D4154" s="192" t="s">
        <v>30</v>
      </c>
      <c r="E4154" s="192" t="s">
        <v>62</v>
      </c>
      <c r="F4154" s="194">
        <v>44364.865954514949</v>
      </c>
      <c r="G4154">
        <v>392</v>
      </c>
      <c r="H4154">
        <v>392</v>
      </c>
      <c r="I4154" s="167">
        <v>42143.130098389163</v>
      </c>
      <c r="J4154" s="22">
        <v>0.94992127648027569</v>
      </c>
      <c r="K4154" s="22" t="s">
        <v>482</v>
      </c>
      <c r="L4154" s="22" t="s">
        <v>58</v>
      </c>
      <c r="M41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54" s="24" t="str">
        <f>IFERROR(IF(Table1[[#This Row],[Medicare Rate in CR]]&gt;0,"Y","N"),"N")</f>
        <v>N</v>
      </c>
      <c r="O4154" s="166">
        <f>Table1[[#This Row],[Medicare Rate in CR]]*Table1[[#This Row],[SumOfUnits]]*Table1[[#This Row],[Actuarial Factor 06/20/2023]]</f>
        <v>0</v>
      </c>
      <c r="P41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61135.447769510116</v>
      </c>
      <c r="Q4154" s="166">
        <f>Table1[[#This Row],[Trended Medicare Pricing for all RHCs]]-Table1[[#This Row],[SumOfSFY24 Estimated Payment 5/04/23]]</f>
        <v>18992.317671120953</v>
      </c>
      <c r="R4154" s="24">
        <f>Table1[[#This Row],[SumOfUnits]]*Table1[[#This Row],[Actuarial Factor 06/20/2023]]</f>
        <v>372.36914038026805</v>
      </c>
      <c r="S4154" s="23"/>
    </row>
    <row r="4155" spans="1:19" x14ac:dyDescent="0.25">
      <c r="A4155" s="192" t="s">
        <v>480</v>
      </c>
      <c r="B4155" s="193" t="s">
        <v>481</v>
      </c>
      <c r="C4155" s="192" t="s">
        <v>78</v>
      </c>
      <c r="D4155" s="192" t="s">
        <v>30</v>
      </c>
      <c r="E4155" s="192" t="s">
        <v>63</v>
      </c>
      <c r="F4155" s="194">
        <v>11857.590328611363</v>
      </c>
      <c r="G4155">
        <v>105</v>
      </c>
      <c r="H4155">
        <v>105</v>
      </c>
      <c r="I4155" s="167">
        <v>11104.700075077708</v>
      </c>
      <c r="J4155" s="22">
        <v>0.93650562781571278</v>
      </c>
      <c r="K4155" s="22" t="s">
        <v>482</v>
      </c>
      <c r="L4155" s="22" t="s">
        <v>58</v>
      </c>
      <c r="M41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55" s="24" t="str">
        <f>IFERROR(IF(Table1[[#This Row],[Medicare Rate in CR]]&gt;0,"Y","N"),"N")</f>
        <v>N</v>
      </c>
      <c r="O4155" s="166">
        <f>Table1[[#This Row],[Medicare Rate in CR]]*Table1[[#This Row],[SumOfUnits]]*Table1[[#This Row],[Actuarial Factor 06/20/2023]]</f>
        <v>0</v>
      </c>
      <c r="P41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16109.16915404766</v>
      </c>
      <c r="Q4155" s="166">
        <f>Table1[[#This Row],[Trended Medicare Pricing for all RHCs]]-Table1[[#This Row],[SumOfSFY24 Estimated Payment 5/04/23]]</f>
        <v>5004.4690789699525</v>
      </c>
      <c r="R4155" s="24">
        <f>Table1[[#This Row],[SumOfUnits]]*Table1[[#This Row],[Actuarial Factor 06/20/2023]]</f>
        <v>98.333090920649838</v>
      </c>
      <c r="S4155" s="23"/>
    </row>
    <row r="4156" spans="1:19" x14ac:dyDescent="0.25">
      <c r="A4156" s="192" t="s">
        <v>480</v>
      </c>
      <c r="B4156" s="193" t="s">
        <v>481</v>
      </c>
      <c r="C4156" s="192" t="s">
        <v>78</v>
      </c>
      <c r="D4156" s="192" t="s">
        <v>30</v>
      </c>
      <c r="E4156" s="192" t="s">
        <v>64</v>
      </c>
      <c r="F4156" s="194">
        <v>13160.497403873973</v>
      </c>
      <c r="G4156">
        <v>115</v>
      </c>
      <c r="H4156">
        <v>115</v>
      </c>
      <c r="I4156" s="167">
        <v>11954.830748145965</v>
      </c>
      <c r="J4156" s="22">
        <v>0.90838745537284149</v>
      </c>
      <c r="K4156" s="22" t="s">
        <v>482</v>
      </c>
      <c r="L4156" s="22" t="s">
        <v>58</v>
      </c>
      <c r="M41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56" s="24" t="str">
        <f>IFERROR(IF(Table1[[#This Row],[Medicare Rate in CR]]&gt;0,"Y","N"),"N")</f>
        <v>N</v>
      </c>
      <c r="O4156" s="166">
        <f>Table1[[#This Row],[Medicare Rate in CR]]*Table1[[#This Row],[SumOfUnits]]*Table1[[#This Row],[Actuarial Factor 06/20/2023]]</f>
        <v>0</v>
      </c>
      <c r="P41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17342.421625785861</v>
      </c>
      <c r="Q4156" s="166">
        <f>Table1[[#This Row],[Trended Medicare Pricing for all RHCs]]-Table1[[#This Row],[SumOfSFY24 Estimated Payment 5/04/23]]</f>
        <v>5387.5908776398956</v>
      </c>
      <c r="R4156" s="24">
        <f>Table1[[#This Row],[SumOfUnits]]*Table1[[#This Row],[Actuarial Factor 06/20/2023]]</f>
        <v>104.46455736787676</v>
      </c>
      <c r="S4156" s="23"/>
    </row>
    <row r="4157" spans="1:19" x14ac:dyDescent="0.25">
      <c r="A4157" s="192" t="s">
        <v>480</v>
      </c>
      <c r="B4157" s="193" t="s">
        <v>481</v>
      </c>
      <c r="C4157" s="192" t="s">
        <v>78</v>
      </c>
      <c r="D4157" s="192" t="s">
        <v>30</v>
      </c>
      <c r="E4157" s="192" t="s">
        <v>77</v>
      </c>
      <c r="F4157" s="194">
        <v>8147.6502534451274</v>
      </c>
      <c r="G4157">
        <v>72</v>
      </c>
      <c r="H4157">
        <v>72</v>
      </c>
      <c r="I4157" s="167">
        <v>10345.766934998404</v>
      </c>
      <c r="J4157" s="22">
        <v>1.2697853507670918</v>
      </c>
      <c r="K4157" s="22" t="s">
        <v>482</v>
      </c>
      <c r="L4157" s="22" t="s">
        <v>58</v>
      </c>
      <c r="M41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57" s="24" t="str">
        <f>IFERROR(IF(Table1[[#This Row],[Medicare Rate in CR]]&gt;0,"Y","N"),"N")</f>
        <v>N</v>
      </c>
      <c r="O4157" s="166">
        <f>Table1[[#This Row],[Medicare Rate in CR]]*Table1[[#This Row],[SumOfUnits]]*Table1[[#This Row],[Actuarial Factor 06/20/2023]]</f>
        <v>0</v>
      </c>
      <c r="P41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15008.213500361129</v>
      </c>
      <c r="Q4157" s="166">
        <f>Table1[[#This Row],[Trended Medicare Pricing for all RHCs]]-Table1[[#This Row],[SumOfSFY24 Estimated Payment 5/04/23]]</f>
        <v>4662.4465653627249</v>
      </c>
      <c r="R4157" s="24">
        <f>Table1[[#This Row],[SumOfUnits]]*Table1[[#This Row],[Actuarial Factor 06/20/2023]]</f>
        <v>91.424545255230612</v>
      </c>
      <c r="S4157" s="23"/>
    </row>
    <row r="4158" spans="1:19" x14ac:dyDescent="0.25">
      <c r="A4158" s="192" t="s">
        <v>480</v>
      </c>
      <c r="B4158" s="193" t="s">
        <v>481</v>
      </c>
      <c r="C4158" s="192" t="s">
        <v>78</v>
      </c>
      <c r="D4158" s="192" t="s">
        <v>32</v>
      </c>
      <c r="E4158" s="192" t="s">
        <v>94</v>
      </c>
      <c r="F4158" s="194">
        <v>1012.6626192541196</v>
      </c>
      <c r="G4158">
        <v>9</v>
      </c>
      <c r="H4158">
        <v>9</v>
      </c>
      <c r="I4158" s="167">
        <v>1073.2708819416869</v>
      </c>
      <c r="J4158" s="22">
        <v>1.0598503998619091</v>
      </c>
      <c r="K4158" s="22" t="s">
        <v>482</v>
      </c>
      <c r="L4158" s="22" t="s">
        <v>58</v>
      </c>
      <c r="M41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58" s="24" t="str">
        <f>IFERROR(IF(Table1[[#This Row],[Medicare Rate in CR]]&gt;0,"Y","N"),"N")</f>
        <v>N</v>
      </c>
      <c r="O4158" s="166">
        <f>Table1[[#This Row],[Medicare Rate in CR]]*Table1[[#This Row],[SumOfUnits]]*Table1[[#This Row],[Actuarial Factor 06/20/2023]]</f>
        <v>0</v>
      </c>
      <c r="P41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1556.9535483552052</v>
      </c>
      <c r="Q4158" s="166">
        <f>Table1[[#This Row],[Trended Medicare Pricing for all RHCs]]-Table1[[#This Row],[SumOfSFY24 Estimated Payment 5/04/23]]</f>
        <v>483.68266641351829</v>
      </c>
      <c r="R4158" s="24">
        <f>Table1[[#This Row],[SumOfUnits]]*Table1[[#This Row],[Actuarial Factor 06/20/2023]]</f>
        <v>9.5386535987571826</v>
      </c>
      <c r="S4158" s="23"/>
    </row>
    <row r="4159" spans="1:19" x14ac:dyDescent="0.25">
      <c r="A4159" s="192" t="s">
        <v>480</v>
      </c>
      <c r="B4159" s="193" t="s">
        <v>481</v>
      </c>
      <c r="C4159" s="192" t="s">
        <v>78</v>
      </c>
      <c r="D4159" s="192" t="s">
        <v>32</v>
      </c>
      <c r="E4159" s="192" t="s">
        <v>81</v>
      </c>
      <c r="F4159" s="194">
        <v>112.5180688060133</v>
      </c>
      <c r="G4159">
        <v>1</v>
      </c>
      <c r="H4159">
        <v>1</v>
      </c>
      <c r="I4159" s="167">
        <v>117.68189164141805</v>
      </c>
      <c r="J4159" s="22">
        <v>1.0458932764328495</v>
      </c>
      <c r="K4159" s="22" t="s">
        <v>482</v>
      </c>
      <c r="L4159" s="22" t="s">
        <v>58</v>
      </c>
      <c r="M41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59" s="24" t="str">
        <f>IFERROR(IF(Table1[[#This Row],[Medicare Rate in CR]]&gt;0,"Y","N"),"N")</f>
        <v>N</v>
      </c>
      <c r="O4159" s="166">
        <f>Table1[[#This Row],[Medicare Rate in CR]]*Table1[[#This Row],[SumOfUnits]]*Table1[[#This Row],[Actuarial Factor 06/20/2023]]</f>
        <v>0</v>
      </c>
      <c r="P41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170.71667726304122</v>
      </c>
      <c r="Q4159" s="166">
        <f>Table1[[#This Row],[Trended Medicare Pricing for all RHCs]]-Table1[[#This Row],[SumOfSFY24 Estimated Payment 5/04/23]]</f>
        <v>53.034785621623172</v>
      </c>
      <c r="R4159" s="24">
        <f>Table1[[#This Row],[SumOfUnits]]*Table1[[#This Row],[Actuarial Factor 06/20/2023]]</f>
        <v>1.0458932764328495</v>
      </c>
      <c r="S4159" s="23"/>
    </row>
    <row r="4160" spans="1:19" x14ac:dyDescent="0.25">
      <c r="A4160" s="192" t="s">
        <v>480</v>
      </c>
      <c r="B4160" s="193" t="s">
        <v>481</v>
      </c>
      <c r="C4160" s="192" t="s">
        <v>78</v>
      </c>
      <c r="D4160" s="192" t="s">
        <v>32</v>
      </c>
      <c r="E4160" s="192" t="s">
        <v>65</v>
      </c>
      <c r="F4160" s="194">
        <v>4316.6811217114755</v>
      </c>
      <c r="G4160">
        <v>39</v>
      </c>
      <c r="H4160">
        <v>39</v>
      </c>
      <c r="I4160" s="167">
        <v>5718.9444321259252</v>
      </c>
      <c r="J4160" s="22">
        <v>1.3248475555355548</v>
      </c>
      <c r="K4160" s="22" t="s">
        <v>482</v>
      </c>
      <c r="L4160" s="22" t="s">
        <v>58</v>
      </c>
      <c r="M41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60" s="24" t="str">
        <f>IFERROR(IF(Table1[[#This Row],[Medicare Rate in CR]]&gt;0,"Y","N"),"N")</f>
        <v>N</v>
      </c>
      <c r="O4160" s="166">
        <f>Table1[[#This Row],[Medicare Rate in CR]]*Table1[[#This Row],[SumOfUnits]]*Table1[[#This Row],[Actuarial Factor 06/20/2023]]</f>
        <v>0</v>
      </c>
      <c r="P41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8296.256775676211</v>
      </c>
      <c r="Q4160" s="166">
        <f>Table1[[#This Row],[Trended Medicare Pricing for all RHCs]]-Table1[[#This Row],[SumOfSFY24 Estimated Payment 5/04/23]]</f>
        <v>2577.3123435502857</v>
      </c>
      <c r="R4160" s="24">
        <f>Table1[[#This Row],[SumOfUnits]]*Table1[[#This Row],[Actuarial Factor 06/20/2023]]</f>
        <v>51.669054665886634</v>
      </c>
      <c r="S4160" s="23"/>
    </row>
    <row r="4161" spans="1:19" x14ac:dyDescent="0.25">
      <c r="A4161" s="192" t="s">
        <v>480</v>
      </c>
      <c r="B4161" s="193" t="s">
        <v>481</v>
      </c>
      <c r="C4161" s="192" t="s">
        <v>78</v>
      </c>
      <c r="D4161" s="192" t="s">
        <v>32</v>
      </c>
      <c r="E4161" s="192" t="s">
        <v>66</v>
      </c>
      <c r="F4161" s="194">
        <v>3656.0663004721969</v>
      </c>
      <c r="G4161">
        <v>33</v>
      </c>
      <c r="H4161">
        <v>33</v>
      </c>
      <c r="I4161" s="167">
        <v>3932.6599962605492</v>
      </c>
      <c r="J4161" s="22">
        <v>1.0756533588443484</v>
      </c>
      <c r="K4161" s="22" t="s">
        <v>482</v>
      </c>
      <c r="L4161" s="22" t="s">
        <v>58</v>
      </c>
      <c r="M41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61" s="24" t="str">
        <f>IFERROR(IF(Table1[[#This Row],[Medicare Rate in CR]]&gt;0,"Y","N"),"N")</f>
        <v>N</v>
      </c>
      <c r="O4161" s="166">
        <f>Table1[[#This Row],[Medicare Rate in CR]]*Table1[[#This Row],[SumOfUnits]]*Table1[[#This Row],[Actuarial Factor 06/20/2023]]</f>
        <v>0</v>
      </c>
      <c r="P41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5704.9613836305534</v>
      </c>
      <c r="Q4161" s="166">
        <f>Table1[[#This Row],[Trended Medicare Pricing for all RHCs]]-Table1[[#This Row],[SumOfSFY24 Estimated Payment 5/04/23]]</f>
        <v>1772.3013873700042</v>
      </c>
      <c r="R4161" s="24">
        <f>Table1[[#This Row],[SumOfUnits]]*Table1[[#This Row],[Actuarial Factor 06/20/2023]]</f>
        <v>35.496560841863499</v>
      </c>
      <c r="S4161" s="23"/>
    </row>
    <row r="4162" spans="1:19" x14ac:dyDescent="0.25">
      <c r="A4162" s="192" t="s">
        <v>480</v>
      </c>
      <c r="B4162" s="193" t="s">
        <v>481</v>
      </c>
      <c r="C4162" s="192" t="s">
        <v>78</v>
      </c>
      <c r="D4162" s="192" t="s">
        <v>32</v>
      </c>
      <c r="E4162" s="192" t="s">
        <v>100</v>
      </c>
      <c r="F4162" s="194">
        <v>677.46940348848409</v>
      </c>
      <c r="G4162">
        <v>6</v>
      </c>
      <c r="H4162">
        <v>6</v>
      </c>
      <c r="I4162" s="167">
        <v>829.17655649787059</v>
      </c>
      <c r="J4162" s="22">
        <v>1.2239321100380369</v>
      </c>
      <c r="K4162" s="22" t="s">
        <v>482</v>
      </c>
      <c r="L4162" s="22" t="s">
        <v>58</v>
      </c>
      <c r="M41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62" s="24" t="str">
        <f>IFERROR(IF(Table1[[#This Row],[Medicare Rate in CR]]&gt;0,"Y","N"),"N")</f>
        <v>N</v>
      </c>
      <c r="O4162" s="166">
        <f>Table1[[#This Row],[Medicare Rate in CR]]*Table1[[#This Row],[SumOfUnits]]*Table1[[#This Row],[Actuarial Factor 06/20/2023]]</f>
        <v>0</v>
      </c>
      <c r="P41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1202.8551259275216</v>
      </c>
      <c r="Q4162" s="166">
        <f>Table1[[#This Row],[Trended Medicare Pricing for all RHCs]]-Table1[[#This Row],[SumOfSFY24 Estimated Payment 5/04/23]]</f>
        <v>373.67856942965102</v>
      </c>
      <c r="R4162" s="24">
        <f>Table1[[#This Row],[SumOfUnits]]*Table1[[#This Row],[Actuarial Factor 06/20/2023]]</f>
        <v>7.3435926602282215</v>
      </c>
      <c r="S4162" s="23"/>
    </row>
    <row r="4163" spans="1:19" x14ac:dyDescent="0.25">
      <c r="A4163" s="192" t="s">
        <v>480</v>
      </c>
      <c r="B4163" s="193" t="s">
        <v>481</v>
      </c>
      <c r="C4163" s="192" t="s">
        <v>78</v>
      </c>
      <c r="D4163" s="192" t="s">
        <v>31</v>
      </c>
      <c r="E4163" s="192" t="s">
        <v>67</v>
      </c>
      <c r="F4163" s="194">
        <v>1012.6626192541196</v>
      </c>
      <c r="G4163">
        <v>9</v>
      </c>
      <c r="H4163">
        <v>9</v>
      </c>
      <c r="I4163" s="167">
        <v>1063.8544110154351</v>
      </c>
      <c r="J4163" s="22">
        <v>1.0505516751462802</v>
      </c>
      <c r="K4163" s="22" t="s">
        <v>482</v>
      </c>
      <c r="L4163" s="22" t="s">
        <v>58</v>
      </c>
      <c r="M41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63" s="24" t="str">
        <f>IFERROR(IF(Table1[[#This Row],[Medicare Rate in CR]]&gt;0,"Y","N"),"N")</f>
        <v>N</v>
      </c>
      <c r="O4163" s="166">
        <f>Table1[[#This Row],[Medicare Rate in CR]]*Table1[[#This Row],[SumOfUnits]]*Table1[[#This Row],[Actuarial Factor 06/20/2023]]</f>
        <v>0</v>
      </c>
      <c r="P41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1543.2934294902568</v>
      </c>
      <c r="Q4163" s="166">
        <f>Table1[[#This Row],[Trended Medicare Pricing for all RHCs]]-Table1[[#This Row],[SumOfSFY24 Estimated Payment 5/04/23]]</f>
        <v>479.43901847482175</v>
      </c>
      <c r="R4163" s="24">
        <f>Table1[[#This Row],[SumOfUnits]]*Table1[[#This Row],[Actuarial Factor 06/20/2023]]</f>
        <v>9.4549650763165225</v>
      </c>
      <c r="S4163" s="23"/>
    </row>
    <row r="4164" spans="1:19" x14ac:dyDescent="0.25">
      <c r="A4164" s="192" t="s">
        <v>480</v>
      </c>
      <c r="B4164" s="193" t="s">
        <v>481</v>
      </c>
      <c r="C4164" s="192" t="s">
        <v>78</v>
      </c>
      <c r="D4164" s="192" t="s">
        <v>31</v>
      </c>
      <c r="E4164" s="192" t="s">
        <v>82</v>
      </c>
      <c r="F4164" s="194">
        <v>1127.5416787125373</v>
      </c>
      <c r="G4164">
        <v>10</v>
      </c>
      <c r="H4164">
        <v>10</v>
      </c>
      <c r="I4164" s="167">
        <v>1244.689554593499</v>
      </c>
      <c r="J4164" s="22">
        <v>1.1038967145008109</v>
      </c>
      <c r="K4164" s="22" t="s">
        <v>482</v>
      </c>
      <c r="L4164" s="22" t="s">
        <v>58</v>
      </c>
      <c r="M41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64" s="24" t="str">
        <f>IFERROR(IF(Table1[[#This Row],[Medicare Rate in CR]]&gt;0,"Y","N"),"N")</f>
        <v>N</v>
      </c>
      <c r="O4164" s="166">
        <f>Table1[[#This Row],[Medicare Rate in CR]]*Table1[[#This Row],[SumOfUnits]]*Table1[[#This Row],[Actuarial Factor 06/20/2023]]</f>
        <v>0</v>
      </c>
      <c r="P41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1805.6241450611717</v>
      </c>
      <c r="Q4164" s="166">
        <f>Table1[[#This Row],[Trended Medicare Pricing for all RHCs]]-Table1[[#This Row],[SumOfSFY24 Estimated Payment 5/04/23]]</f>
        <v>560.93459046767271</v>
      </c>
      <c r="R4164" s="24">
        <f>Table1[[#This Row],[SumOfUnits]]*Table1[[#This Row],[Actuarial Factor 06/20/2023]]</f>
        <v>11.03896714500811</v>
      </c>
      <c r="S4164" s="23"/>
    </row>
    <row r="4165" spans="1:19" x14ac:dyDescent="0.25">
      <c r="A4165" s="192" t="s">
        <v>480</v>
      </c>
      <c r="B4165" s="193" t="s">
        <v>481</v>
      </c>
      <c r="C4165" s="192" t="s">
        <v>78</v>
      </c>
      <c r="D4165" s="192" t="s">
        <v>31</v>
      </c>
      <c r="E4165" s="192" t="s">
        <v>68</v>
      </c>
      <c r="F4165" s="194">
        <v>6772.3330442324423</v>
      </c>
      <c r="G4165">
        <v>60</v>
      </c>
      <c r="H4165">
        <v>60</v>
      </c>
      <c r="I4165" s="167">
        <v>6445.0678126981238</v>
      </c>
      <c r="J4165" s="22">
        <v>0.95167614625612229</v>
      </c>
      <c r="K4165" s="22" t="s">
        <v>482</v>
      </c>
      <c r="L4165" s="22" t="s">
        <v>58</v>
      </c>
      <c r="M41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65" s="24" t="str">
        <f>IFERROR(IF(Table1[[#This Row],[Medicare Rate in CR]]&gt;0,"Y","N"),"N")</f>
        <v>N</v>
      </c>
      <c r="O4165" s="166">
        <f>Table1[[#This Row],[Medicare Rate in CR]]*Table1[[#This Row],[SumOfUnits]]*Table1[[#This Row],[Actuarial Factor 06/20/2023]]</f>
        <v>0</v>
      </c>
      <c r="P41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9349.6165499395993</v>
      </c>
      <c r="Q4165" s="166">
        <f>Table1[[#This Row],[Trended Medicare Pricing for all RHCs]]-Table1[[#This Row],[SumOfSFY24 Estimated Payment 5/04/23]]</f>
        <v>2904.5487372414755</v>
      </c>
      <c r="R4165" s="24">
        <f>Table1[[#This Row],[SumOfUnits]]*Table1[[#This Row],[Actuarial Factor 06/20/2023]]</f>
        <v>57.100568775367336</v>
      </c>
      <c r="S4165" s="23"/>
    </row>
    <row r="4166" spans="1:19" x14ac:dyDescent="0.25">
      <c r="A4166" s="192" t="s">
        <v>480</v>
      </c>
      <c r="B4166" s="193" t="s">
        <v>481</v>
      </c>
      <c r="C4166" s="192" t="s">
        <v>78</v>
      </c>
      <c r="D4166" s="192" t="s">
        <v>31</v>
      </c>
      <c r="E4166" s="192" t="s">
        <v>74</v>
      </c>
      <c r="F4166" s="194">
        <v>59765.799363978294</v>
      </c>
      <c r="G4166">
        <v>531</v>
      </c>
      <c r="H4166">
        <v>531</v>
      </c>
      <c r="I4166" s="167">
        <v>68640.606524405375</v>
      </c>
      <c r="J4166" s="22">
        <v>1.1484930722063771</v>
      </c>
      <c r="K4166" s="22" t="s">
        <v>482</v>
      </c>
      <c r="L4166" s="22" t="s">
        <v>58</v>
      </c>
      <c r="M41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66" s="24" t="str">
        <f>IFERROR(IF(Table1[[#This Row],[Medicare Rate in CR]]&gt;0,"Y","N"),"N")</f>
        <v>N</v>
      </c>
      <c r="O4166" s="166">
        <f>Table1[[#This Row],[Medicare Rate in CR]]*Table1[[#This Row],[SumOfUnits]]*Table1[[#This Row],[Actuarial Factor 06/20/2023]]</f>
        <v>0</v>
      </c>
      <c r="P41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99574.336439729188</v>
      </c>
      <c r="Q4166" s="166">
        <f>Table1[[#This Row],[Trended Medicare Pricing for all RHCs]]-Table1[[#This Row],[SumOfSFY24 Estimated Payment 5/04/23]]</f>
        <v>30933.729915323813</v>
      </c>
      <c r="R4166" s="24">
        <f>Table1[[#This Row],[SumOfUnits]]*Table1[[#This Row],[Actuarial Factor 06/20/2023]]</f>
        <v>609.84982134158622</v>
      </c>
      <c r="S4166" s="23"/>
    </row>
    <row r="4167" spans="1:19" x14ac:dyDescent="0.25">
      <c r="A4167" s="192" t="s">
        <v>480</v>
      </c>
      <c r="B4167" s="193" t="s">
        <v>481</v>
      </c>
      <c r="C4167" s="192" t="s">
        <v>78</v>
      </c>
      <c r="D4167" s="192" t="s">
        <v>31</v>
      </c>
      <c r="E4167" s="192" t="s">
        <v>69</v>
      </c>
      <c r="F4167" s="194">
        <v>58974.694034885157</v>
      </c>
      <c r="G4167">
        <v>523</v>
      </c>
      <c r="H4167">
        <v>523</v>
      </c>
      <c r="I4167" s="167">
        <v>63132.068019571641</v>
      </c>
      <c r="J4167" s="22">
        <v>1.0704942018389665</v>
      </c>
      <c r="K4167" s="22" t="s">
        <v>482</v>
      </c>
      <c r="L4167" s="22" t="s">
        <v>58</v>
      </c>
      <c r="M41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67" s="24" t="str">
        <f>IFERROR(IF(Table1[[#This Row],[Medicare Rate in CR]]&gt;0,"Y","N"),"N")</f>
        <v>N</v>
      </c>
      <c r="O4167" s="166">
        <f>Table1[[#This Row],[Medicare Rate in CR]]*Table1[[#This Row],[SumOfUnits]]*Table1[[#This Row],[Actuarial Factor 06/20/2023]]</f>
        <v>0</v>
      </c>
      <c r="P41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91583.307599147884</v>
      </c>
      <c r="Q4167" s="166">
        <f>Table1[[#This Row],[Trended Medicare Pricing for all RHCs]]-Table1[[#This Row],[SumOfSFY24 Estimated Payment 5/04/23]]</f>
        <v>28451.239579576242</v>
      </c>
      <c r="R4167" s="24">
        <f>Table1[[#This Row],[SumOfUnits]]*Table1[[#This Row],[Actuarial Factor 06/20/2023]]</f>
        <v>559.86846756177943</v>
      </c>
      <c r="S4167" s="23"/>
    </row>
    <row r="4168" spans="1:19" x14ac:dyDescent="0.25">
      <c r="A4168" s="192" t="s">
        <v>480</v>
      </c>
      <c r="B4168" s="193" t="s">
        <v>481</v>
      </c>
      <c r="C4168" s="192" t="s">
        <v>79</v>
      </c>
      <c r="D4168" s="192" t="s">
        <v>30</v>
      </c>
      <c r="E4168" s="192" t="s">
        <v>63</v>
      </c>
      <c r="F4168" s="194">
        <v>452.4332658764576</v>
      </c>
      <c r="G4168">
        <v>4</v>
      </c>
      <c r="H4168">
        <v>4</v>
      </c>
      <c r="I4168" s="167">
        <v>429.26645336396979</v>
      </c>
      <c r="J4168" s="22">
        <v>0.94879507264434049</v>
      </c>
      <c r="K4168" s="22" t="s">
        <v>482</v>
      </c>
      <c r="L4168" s="22" t="s">
        <v>58</v>
      </c>
      <c r="M41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68" s="24" t="str">
        <f>IFERROR(IF(Table1[[#This Row],[Medicare Rate in CR]]&gt;0,"Y","N"),"N")</f>
        <v>N</v>
      </c>
      <c r="O4168" s="166">
        <f>Table1[[#This Row],[Medicare Rate in CR]]*Table1[[#This Row],[SumOfUnits]]*Table1[[#This Row],[Actuarial Factor 06/20/2023]]</f>
        <v>0</v>
      </c>
      <c r="P41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515.70846157953099</v>
      </c>
      <c r="Q4168" s="166">
        <f>Table1[[#This Row],[Trended Medicare Pricing for all RHCs]]-Table1[[#This Row],[SumOfSFY24 Estimated Payment 5/04/23]]</f>
        <v>86.442008215561202</v>
      </c>
      <c r="R4168" s="24">
        <f>Table1[[#This Row],[SumOfUnits]]*Table1[[#This Row],[Actuarial Factor 06/20/2023]]</f>
        <v>3.7951802905773619</v>
      </c>
      <c r="S4168" s="23"/>
    </row>
    <row r="4169" spans="1:19" x14ac:dyDescent="0.25">
      <c r="A4169" s="192" t="s">
        <v>480</v>
      </c>
      <c r="B4169" s="193" t="s">
        <v>481</v>
      </c>
      <c r="C4169" s="192" t="s">
        <v>79</v>
      </c>
      <c r="D4169" s="192" t="s">
        <v>30</v>
      </c>
      <c r="E4169" s="192" t="s">
        <v>64</v>
      </c>
      <c r="F4169" s="194">
        <v>229.27806880601332</v>
      </c>
      <c r="G4169">
        <v>2</v>
      </c>
      <c r="H4169">
        <v>2</v>
      </c>
      <c r="I4169" s="167">
        <v>219.37217874921492</v>
      </c>
      <c r="J4169" s="22">
        <v>0.95679530053448103</v>
      </c>
      <c r="K4169" s="22" t="s">
        <v>482</v>
      </c>
      <c r="L4169" s="22" t="s">
        <v>58</v>
      </c>
      <c r="M41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69" s="24" t="str">
        <f>IFERROR(IF(Table1[[#This Row],[Medicare Rate in CR]]&gt;0,"Y","N"),"N")</f>
        <v>N</v>
      </c>
      <c r="O4169" s="166">
        <f>Table1[[#This Row],[Medicare Rate in CR]]*Table1[[#This Row],[SumOfUnits]]*Table1[[#This Row],[Actuarial Factor 06/20/2023]]</f>
        <v>0</v>
      </c>
      <c r="P41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263.54747250697505</v>
      </c>
      <c r="Q4169" s="166">
        <f>Table1[[#This Row],[Trended Medicare Pricing for all RHCs]]-Table1[[#This Row],[SumOfSFY24 Estimated Payment 5/04/23]]</f>
        <v>44.17529375776013</v>
      </c>
      <c r="R4169" s="24">
        <f>Table1[[#This Row],[SumOfUnits]]*Table1[[#This Row],[Actuarial Factor 06/20/2023]]</f>
        <v>1.9135906010689621</v>
      </c>
      <c r="S4169" s="23"/>
    </row>
    <row r="4170" spans="1:19" x14ac:dyDescent="0.25">
      <c r="A4170" s="192" t="s">
        <v>480</v>
      </c>
      <c r="B4170" s="193" t="s">
        <v>481</v>
      </c>
      <c r="C4170" s="192" t="s">
        <v>79</v>
      </c>
      <c r="D4170" s="192" t="s">
        <v>31</v>
      </c>
      <c r="E4170" s="192" t="s">
        <v>74</v>
      </c>
      <c r="F4170" s="194">
        <v>457.15524718126625</v>
      </c>
      <c r="G4170">
        <v>4</v>
      </c>
      <c r="H4170">
        <v>4</v>
      </c>
      <c r="I4170" s="167">
        <v>532.36633274367091</v>
      </c>
      <c r="J4170" s="22">
        <v>1.1645197906534861</v>
      </c>
      <c r="K4170" s="22" t="s">
        <v>482</v>
      </c>
      <c r="L4170" s="22" t="s">
        <v>58</v>
      </c>
      <c r="M41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70" s="24" t="str">
        <f>IFERROR(IF(Table1[[#This Row],[Medicare Rate in CR]]&gt;0,"Y","N"),"N")</f>
        <v>N</v>
      </c>
      <c r="O4170" s="166">
        <f>Table1[[#This Row],[Medicare Rate in CR]]*Table1[[#This Row],[SumOfUnits]]*Table1[[#This Row],[Actuarial Factor 06/20/2023]]</f>
        <v>0</v>
      </c>
      <c r="P41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639.56971318043145</v>
      </c>
      <c r="Q4170" s="166">
        <f>Table1[[#This Row],[Trended Medicare Pricing for all RHCs]]-Table1[[#This Row],[SumOfSFY24 Estimated Payment 5/04/23]]</f>
        <v>107.20338043676054</v>
      </c>
      <c r="R4170" s="24">
        <f>Table1[[#This Row],[SumOfUnits]]*Table1[[#This Row],[Actuarial Factor 06/20/2023]]</f>
        <v>4.6580791626139444</v>
      </c>
      <c r="S4170" s="23"/>
    </row>
    <row r="4171" spans="1:19" x14ac:dyDescent="0.25">
      <c r="A4171" s="192" t="s">
        <v>480</v>
      </c>
      <c r="B4171" s="193" t="s">
        <v>481</v>
      </c>
      <c r="C4171" s="192" t="s">
        <v>79</v>
      </c>
      <c r="D4171" s="192" t="s">
        <v>31</v>
      </c>
      <c r="E4171" s="192" t="s">
        <v>69</v>
      </c>
      <c r="F4171" s="194">
        <v>211.36166522116218</v>
      </c>
      <c r="G4171">
        <v>2</v>
      </c>
      <c r="H4171">
        <v>2</v>
      </c>
      <c r="I4171" s="167">
        <v>225.08581870178196</v>
      </c>
      <c r="J4171" s="22">
        <v>1.0649320843789685</v>
      </c>
      <c r="K4171" s="22" t="s">
        <v>482</v>
      </c>
      <c r="L4171" s="22" t="s">
        <v>58</v>
      </c>
      <c r="M41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71" s="24" t="str">
        <f>IFERROR(IF(Table1[[#This Row],[Medicare Rate in CR]]&gt;0,"Y","N"),"N")</f>
        <v>N</v>
      </c>
      <c r="O4171" s="166">
        <f>Table1[[#This Row],[Medicare Rate in CR]]*Table1[[#This Row],[SumOfUnits]]*Table1[[#This Row],[Actuarial Factor 06/20/2023]]</f>
        <v>0</v>
      </c>
      <c r="P41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270.41167642243761</v>
      </c>
      <c r="Q4171" s="166">
        <f>Table1[[#This Row],[Trended Medicare Pricing for all RHCs]]-Table1[[#This Row],[SumOfSFY24 Estimated Payment 5/04/23]]</f>
        <v>45.325857720655648</v>
      </c>
      <c r="R4171" s="24">
        <f>Table1[[#This Row],[SumOfUnits]]*Table1[[#This Row],[Actuarial Factor 06/20/2023]]</f>
        <v>2.1298641687579369</v>
      </c>
      <c r="S4171" s="23"/>
    </row>
    <row r="4172" spans="1:19" x14ac:dyDescent="0.25">
      <c r="A4172" s="192" t="s">
        <v>480</v>
      </c>
      <c r="B4172" s="193" t="s">
        <v>481</v>
      </c>
      <c r="C4172" s="192" t="s">
        <v>55</v>
      </c>
      <c r="D4172" s="192" t="s">
        <v>30</v>
      </c>
      <c r="E4172" s="192" t="s">
        <v>60</v>
      </c>
      <c r="F4172" s="194">
        <v>817.32</v>
      </c>
      <c r="G4172">
        <v>7</v>
      </c>
      <c r="H4172">
        <v>7</v>
      </c>
      <c r="I4172" s="167">
        <v>742.65472677102866</v>
      </c>
      <c r="J4172" s="22">
        <v>0.90864621784738975</v>
      </c>
      <c r="K4172" s="22" t="s">
        <v>482</v>
      </c>
      <c r="L4172" s="22" t="s">
        <v>58</v>
      </c>
      <c r="M41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72" s="24" t="str">
        <f>IFERROR(IF(Table1[[#This Row],[Medicare Rate in CR]]&gt;0,"Y","N"),"N")</f>
        <v>N</v>
      </c>
      <c r="O4172" s="166">
        <f>Table1[[#This Row],[Medicare Rate in CR]]*Table1[[#This Row],[SumOfUnits]]*Table1[[#This Row],[Actuarial Factor 06/20/2023]]</f>
        <v>0</v>
      </c>
      <c r="P41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1077.2182728239115</v>
      </c>
      <c r="Q4172" s="166">
        <f>Table1[[#This Row],[Trended Medicare Pricing for all RHCs]]-Table1[[#This Row],[SumOfSFY24 Estimated Payment 5/04/23]]</f>
        <v>334.56354605288288</v>
      </c>
      <c r="R4172" s="24">
        <f>Table1[[#This Row],[SumOfUnits]]*Table1[[#This Row],[Actuarial Factor 06/20/2023]]</f>
        <v>6.360523524931728</v>
      </c>
      <c r="S4172" s="23"/>
    </row>
    <row r="4173" spans="1:19" x14ac:dyDescent="0.25">
      <c r="A4173" s="192" t="s">
        <v>480</v>
      </c>
      <c r="B4173" s="193" t="s">
        <v>481</v>
      </c>
      <c r="C4173" s="192" t="s">
        <v>55</v>
      </c>
      <c r="D4173" s="192" t="s">
        <v>30</v>
      </c>
      <c r="E4173" s="192" t="s">
        <v>62</v>
      </c>
      <c r="F4173" s="194">
        <v>1258.9084128360801</v>
      </c>
      <c r="G4173">
        <v>11</v>
      </c>
      <c r="H4173">
        <v>11</v>
      </c>
      <c r="I4173" s="167">
        <v>1320.2322168054882</v>
      </c>
      <c r="J4173" s="22">
        <v>1.0487118866981413</v>
      </c>
      <c r="K4173" s="22" t="s">
        <v>482</v>
      </c>
      <c r="L4173" s="22" t="s">
        <v>58</v>
      </c>
      <c r="M41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73" s="24" t="str">
        <f>IFERROR(IF(Table1[[#This Row],[Medicare Rate in CR]]&gt;0,"Y","N"),"N")</f>
        <v>N</v>
      </c>
      <c r="O4173" s="166">
        <f>Table1[[#This Row],[Medicare Rate in CR]]*Table1[[#This Row],[SumOfUnits]]*Table1[[#This Row],[Actuarial Factor 06/20/2023]]</f>
        <v>0</v>
      </c>
      <c r="P41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1914.9925490909457</v>
      </c>
      <c r="Q4173" s="166">
        <f>Table1[[#This Row],[Trended Medicare Pricing for all RHCs]]-Table1[[#This Row],[SumOfSFY24 Estimated Payment 5/04/23]]</f>
        <v>594.76033228545748</v>
      </c>
      <c r="R4173" s="24">
        <f>Table1[[#This Row],[SumOfUnits]]*Table1[[#This Row],[Actuarial Factor 06/20/2023]]</f>
        <v>11.535830753679555</v>
      </c>
      <c r="S4173" s="23"/>
    </row>
    <row r="4174" spans="1:19" x14ac:dyDescent="0.25">
      <c r="A4174" s="192" t="s">
        <v>480</v>
      </c>
      <c r="B4174" s="193" t="s">
        <v>481</v>
      </c>
      <c r="C4174" s="192" t="s">
        <v>55</v>
      </c>
      <c r="D4174" s="192" t="s">
        <v>31</v>
      </c>
      <c r="E4174" s="192" t="s">
        <v>74</v>
      </c>
      <c r="F4174" s="194">
        <v>928.04613761202654</v>
      </c>
      <c r="G4174">
        <v>8</v>
      </c>
      <c r="H4174">
        <v>8</v>
      </c>
      <c r="I4174" s="167">
        <v>962.61636040223982</v>
      </c>
      <c r="J4174" s="22">
        <v>1.0372505432533414</v>
      </c>
      <c r="K4174" s="22" t="s">
        <v>482</v>
      </c>
      <c r="L4174" s="22" t="s">
        <v>58</v>
      </c>
      <c r="M41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74" s="24" t="str">
        <f>IFERROR(IF(Table1[[#This Row],[Medicare Rate in CR]]&gt;0,"Y","N"),"N")</f>
        <v>N</v>
      </c>
      <c r="O4174" s="166">
        <f>Table1[[#This Row],[Medicare Rate in CR]]*Table1[[#This Row],[SumOfUnits]]*Table1[[#This Row],[Actuarial Factor 06/20/2023]]</f>
        <v>0</v>
      </c>
      <c r="P41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1396.2719090916753</v>
      </c>
      <c r="Q4174" s="166">
        <f>Table1[[#This Row],[Trended Medicare Pricing for all RHCs]]-Table1[[#This Row],[SumOfSFY24 Estimated Payment 5/04/23]]</f>
        <v>433.65554868943548</v>
      </c>
      <c r="R4174" s="24">
        <f>Table1[[#This Row],[SumOfUnits]]*Table1[[#This Row],[Actuarial Factor 06/20/2023]]</f>
        <v>8.2980043460267314</v>
      </c>
      <c r="S4174" s="23"/>
    </row>
    <row r="4175" spans="1:19" x14ac:dyDescent="0.25">
      <c r="A4175" s="192" t="s">
        <v>480</v>
      </c>
      <c r="B4175" s="193" t="s">
        <v>481</v>
      </c>
      <c r="C4175" s="192" t="s">
        <v>84</v>
      </c>
      <c r="D4175" s="192" t="s">
        <v>30</v>
      </c>
      <c r="E4175" s="192" t="s">
        <v>59</v>
      </c>
      <c r="F4175" s="194">
        <v>1868.16</v>
      </c>
      <c r="G4175">
        <v>16</v>
      </c>
      <c r="H4175">
        <v>16</v>
      </c>
      <c r="I4175" s="167">
        <v>2028.8277440912275</v>
      </c>
      <c r="J4175" s="22">
        <v>1.0860032032005971</v>
      </c>
      <c r="K4175" s="22" t="s">
        <v>482</v>
      </c>
      <c r="L4175" s="22" t="s">
        <v>58</v>
      </c>
      <c r="M41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75" s="24" t="str">
        <f>IFERROR(IF(Table1[[#This Row],[Medicare Rate in CR]]&gt;0,"Y","N"),"N")</f>
        <v>N</v>
      </c>
      <c r="O4175" s="166">
        <f>Table1[[#This Row],[Medicare Rate in CR]]*Table1[[#This Row],[SumOfUnits]]*Table1[[#This Row],[Actuarial Factor 06/20/2023]]</f>
        <v>0</v>
      </c>
      <c r="P41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5129.0131517228538</v>
      </c>
      <c r="Q4175" s="166">
        <f>Table1[[#This Row],[Trended Medicare Pricing for all RHCs]]-Table1[[#This Row],[SumOfSFY24 Estimated Payment 5/04/23]]</f>
        <v>3100.1854076316263</v>
      </c>
      <c r="R4175" s="24">
        <f>Table1[[#This Row],[SumOfUnits]]*Table1[[#This Row],[Actuarial Factor 06/20/2023]]</f>
        <v>17.376051251209553</v>
      </c>
      <c r="S4175" s="23"/>
    </row>
    <row r="4176" spans="1:19" x14ac:dyDescent="0.25">
      <c r="A4176" s="192" t="s">
        <v>480</v>
      </c>
      <c r="B4176" s="193" t="s">
        <v>481</v>
      </c>
      <c r="C4176" s="192" t="s">
        <v>84</v>
      </c>
      <c r="D4176" s="192" t="s">
        <v>30</v>
      </c>
      <c r="E4176" s="192" t="s">
        <v>60</v>
      </c>
      <c r="F4176" s="194">
        <v>233.52</v>
      </c>
      <c r="G4176">
        <v>2</v>
      </c>
      <c r="H4176">
        <v>2</v>
      </c>
      <c r="I4176" s="167">
        <v>224.83309316155214</v>
      </c>
      <c r="J4176" s="22">
        <v>0.96280015913648564</v>
      </c>
      <c r="K4176" s="22" t="s">
        <v>482</v>
      </c>
      <c r="L4176" s="22" t="s">
        <v>58</v>
      </c>
      <c r="M41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76" s="24" t="str">
        <f>IFERROR(IF(Table1[[#This Row],[Medicare Rate in CR]]&gt;0,"Y","N"),"N")</f>
        <v>N</v>
      </c>
      <c r="O4176" s="166">
        <f>Table1[[#This Row],[Medicare Rate in CR]]*Table1[[#This Row],[SumOfUnits]]*Table1[[#This Row],[Actuarial Factor 06/20/2023]]</f>
        <v>0</v>
      </c>
      <c r="P41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568.39319904148419</v>
      </c>
      <c r="Q4176" s="166">
        <f>Table1[[#This Row],[Trended Medicare Pricing for all RHCs]]-Table1[[#This Row],[SumOfSFY24 Estimated Payment 5/04/23]]</f>
        <v>343.56010587993205</v>
      </c>
      <c r="R4176" s="24">
        <f>Table1[[#This Row],[SumOfUnits]]*Table1[[#This Row],[Actuarial Factor 06/20/2023]]</f>
        <v>1.9256003182729713</v>
      </c>
      <c r="S4176" s="23"/>
    </row>
    <row r="4177" spans="1:19" x14ac:dyDescent="0.25">
      <c r="A4177" s="192" t="s">
        <v>480</v>
      </c>
      <c r="B4177" s="193" t="s">
        <v>481</v>
      </c>
      <c r="C4177" s="192" t="s">
        <v>84</v>
      </c>
      <c r="D4177" s="192" t="s">
        <v>30</v>
      </c>
      <c r="E4177" s="192" t="s">
        <v>61</v>
      </c>
      <c r="F4177" s="194">
        <v>467.04</v>
      </c>
      <c r="G4177">
        <v>4</v>
      </c>
      <c r="H4177">
        <v>4</v>
      </c>
      <c r="I4177" s="167">
        <v>449.66618632310428</v>
      </c>
      <c r="J4177" s="22">
        <v>0.96280015913648564</v>
      </c>
      <c r="K4177" s="22" t="s">
        <v>482</v>
      </c>
      <c r="L4177" s="22" t="s">
        <v>58</v>
      </c>
      <c r="M41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77" s="24" t="str">
        <f>IFERROR(IF(Table1[[#This Row],[Medicare Rate in CR]]&gt;0,"Y","N"),"N")</f>
        <v>N</v>
      </c>
      <c r="O4177" s="166">
        <f>Table1[[#This Row],[Medicare Rate in CR]]*Table1[[#This Row],[SumOfUnits]]*Table1[[#This Row],[Actuarial Factor 06/20/2023]]</f>
        <v>0</v>
      </c>
      <c r="P41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1136.7863980829684</v>
      </c>
      <c r="Q4177" s="166">
        <f>Table1[[#This Row],[Trended Medicare Pricing for all RHCs]]-Table1[[#This Row],[SumOfSFY24 Estimated Payment 5/04/23]]</f>
        <v>687.12021175986411</v>
      </c>
      <c r="R4177" s="24">
        <f>Table1[[#This Row],[SumOfUnits]]*Table1[[#This Row],[Actuarial Factor 06/20/2023]]</f>
        <v>3.8512006365459426</v>
      </c>
      <c r="S4177" s="23"/>
    </row>
    <row r="4178" spans="1:19" x14ac:dyDescent="0.25">
      <c r="A4178" s="192" t="s">
        <v>480</v>
      </c>
      <c r="B4178" s="193" t="s">
        <v>481</v>
      </c>
      <c r="C4178" s="192" t="s">
        <v>84</v>
      </c>
      <c r="D4178" s="192" t="s">
        <v>30</v>
      </c>
      <c r="E4178" s="192" t="s">
        <v>62</v>
      </c>
      <c r="F4178" s="194">
        <v>700.56000000000006</v>
      </c>
      <c r="G4178">
        <v>6</v>
      </c>
      <c r="H4178">
        <v>6</v>
      </c>
      <c r="I4178" s="167">
        <v>774.10756991135418</v>
      </c>
      <c r="J4178" s="22">
        <v>1.1049839698403479</v>
      </c>
      <c r="K4178" s="22" t="s">
        <v>482</v>
      </c>
      <c r="L4178" s="22" t="s">
        <v>58</v>
      </c>
      <c r="M41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78" s="24" t="str">
        <f>IFERROR(IF(Table1[[#This Row],[Medicare Rate in CR]]&gt;0,"Y","N"),"N")</f>
        <v>N</v>
      </c>
      <c r="O4178" s="166">
        <f>Table1[[#This Row],[Medicare Rate in CR]]*Table1[[#This Row],[SumOfUnits]]*Table1[[#This Row],[Actuarial Factor 06/20/2023]]</f>
        <v>0</v>
      </c>
      <c r="P41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1956.9960626213824</v>
      </c>
      <c r="Q4178" s="166">
        <f>Table1[[#This Row],[Trended Medicare Pricing for all RHCs]]-Table1[[#This Row],[SumOfSFY24 Estimated Payment 5/04/23]]</f>
        <v>1182.8884927100282</v>
      </c>
      <c r="R4178" s="24">
        <f>Table1[[#This Row],[SumOfUnits]]*Table1[[#This Row],[Actuarial Factor 06/20/2023]]</f>
        <v>6.6299038190420871</v>
      </c>
      <c r="S4178" s="23"/>
    </row>
    <row r="4179" spans="1:19" x14ac:dyDescent="0.25">
      <c r="A4179" s="192" t="s">
        <v>480</v>
      </c>
      <c r="B4179" s="193" t="s">
        <v>481</v>
      </c>
      <c r="C4179" s="192" t="s">
        <v>84</v>
      </c>
      <c r="D4179" s="192" t="s">
        <v>30</v>
      </c>
      <c r="E4179" s="192" t="s">
        <v>63</v>
      </c>
      <c r="F4179" s="194">
        <v>583.80000000000007</v>
      </c>
      <c r="G4179">
        <v>5</v>
      </c>
      <c r="H4179">
        <v>5</v>
      </c>
      <c r="I4179" s="167">
        <v>585.67383958823314</v>
      </c>
      <c r="J4179" s="22">
        <v>1.0032097286540478</v>
      </c>
      <c r="K4179" s="22" t="s">
        <v>482</v>
      </c>
      <c r="L4179" s="22" t="s">
        <v>58</v>
      </c>
      <c r="M41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79" s="24" t="str">
        <f>IFERROR(IF(Table1[[#This Row],[Medicare Rate in CR]]&gt;0,"Y","N"),"N")</f>
        <v>N</v>
      </c>
      <c r="O4179" s="166">
        <f>Table1[[#This Row],[Medicare Rate in CR]]*Table1[[#This Row],[SumOfUnits]]*Table1[[#This Row],[Actuarial Factor 06/20/2023]]</f>
        <v>0</v>
      </c>
      <c r="P41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1480.6229038501335</v>
      </c>
      <c r="Q4179" s="166">
        <f>Table1[[#This Row],[Trended Medicare Pricing for all RHCs]]-Table1[[#This Row],[SumOfSFY24 Estimated Payment 5/04/23]]</f>
        <v>894.94906426190039</v>
      </c>
      <c r="R4179" s="24">
        <f>Table1[[#This Row],[SumOfUnits]]*Table1[[#This Row],[Actuarial Factor 06/20/2023]]</f>
        <v>5.0160486432702385</v>
      </c>
      <c r="S4179" s="23"/>
    </row>
    <row r="4180" spans="1:19" x14ac:dyDescent="0.25">
      <c r="A4180" s="192" t="s">
        <v>480</v>
      </c>
      <c r="B4180" s="193" t="s">
        <v>481</v>
      </c>
      <c r="C4180" s="192" t="s">
        <v>84</v>
      </c>
      <c r="D4180" s="192" t="s">
        <v>30</v>
      </c>
      <c r="E4180" s="192" t="s">
        <v>64</v>
      </c>
      <c r="F4180" s="194">
        <v>1520.33</v>
      </c>
      <c r="G4180">
        <v>13</v>
      </c>
      <c r="H4180">
        <v>13</v>
      </c>
      <c r="I4180" s="167">
        <v>1562.6567352491611</v>
      </c>
      <c r="J4180" s="22">
        <v>1.0278404920307835</v>
      </c>
      <c r="K4180" s="22" t="s">
        <v>482</v>
      </c>
      <c r="L4180" s="22" t="s">
        <v>58</v>
      </c>
      <c r="M41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80" s="24" t="str">
        <f>IFERROR(IF(Table1[[#This Row],[Medicare Rate in CR]]&gt;0,"Y","N"),"N")</f>
        <v>N</v>
      </c>
      <c r="O4180" s="166">
        <f>Table1[[#This Row],[Medicare Rate in CR]]*Table1[[#This Row],[SumOfUnits]]*Table1[[#This Row],[Actuarial Factor 06/20/2023]]</f>
        <v>0</v>
      </c>
      <c r="P41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3950.501450930893</v>
      </c>
      <c r="Q4180" s="166">
        <f>Table1[[#This Row],[Trended Medicare Pricing for all RHCs]]-Table1[[#This Row],[SumOfSFY24 Estimated Payment 5/04/23]]</f>
        <v>2387.8447156817319</v>
      </c>
      <c r="R4180" s="24">
        <f>Table1[[#This Row],[SumOfUnits]]*Table1[[#This Row],[Actuarial Factor 06/20/2023]]</f>
        <v>13.361926396400186</v>
      </c>
      <c r="S4180" s="23"/>
    </row>
    <row r="4181" spans="1:19" x14ac:dyDescent="0.25">
      <c r="A4181" s="192" t="s">
        <v>480</v>
      </c>
      <c r="B4181" s="193" t="s">
        <v>481</v>
      </c>
      <c r="C4181" s="192" t="s">
        <v>84</v>
      </c>
      <c r="D4181" s="192" t="s">
        <v>30</v>
      </c>
      <c r="E4181" s="192" t="s">
        <v>77</v>
      </c>
      <c r="F4181" s="194">
        <v>467.04</v>
      </c>
      <c r="G4181">
        <v>4</v>
      </c>
      <c r="H4181">
        <v>4</v>
      </c>
      <c r="I4181" s="167">
        <v>666.91904708899472</v>
      </c>
      <c r="J4181" s="22">
        <v>1.4279698678678372</v>
      </c>
      <c r="K4181" s="22" t="s">
        <v>482</v>
      </c>
      <c r="L4181" s="22" t="s">
        <v>58</v>
      </c>
      <c r="M41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81" s="24" t="str">
        <f>IFERROR(IF(Table1[[#This Row],[Medicare Rate in CR]]&gt;0,"Y","N"),"N")</f>
        <v>N</v>
      </c>
      <c r="O4181" s="166">
        <f>Table1[[#This Row],[Medicare Rate in CR]]*Table1[[#This Row],[SumOfUnits]]*Table1[[#This Row],[Actuarial Factor 06/20/2023]]</f>
        <v>0</v>
      </c>
      <c r="P41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1686.0162592000299</v>
      </c>
      <c r="Q4181" s="166">
        <f>Table1[[#This Row],[Trended Medicare Pricing for all RHCs]]-Table1[[#This Row],[SumOfSFY24 Estimated Payment 5/04/23]]</f>
        <v>1019.0972121110352</v>
      </c>
      <c r="R4181" s="24">
        <f>Table1[[#This Row],[SumOfUnits]]*Table1[[#This Row],[Actuarial Factor 06/20/2023]]</f>
        <v>5.7118794714713488</v>
      </c>
      <c r="S4181" s="23"/>
    </row>
    <row r="4182" spans="1:19" x14ac:dyDescent="0.25">
      <c r="A4182" s="192" t="s">
        <v>480</v>
      </c>
      <c r="B4182" s="193" t="s">
        <v>481</v>
      </c>
      <c r="C4182" s="192" t="s">
        <v>84</v>
      </c>
      <c r="D4182" s="192" t="s">
        <v>31</v>
      </c>
      <c r="E4182" s="192" t="s">
        <v>69</v>
      </c>
      <c r="F4182" s="194">
        <v>3505.2500000000027</v>
      </c>
      <c r="G4182">
        <v>30</v>
      </c>
      <c r="H4182">
        <v>30</v>
      </c>
      <c r="I4182" s="167">
        <v>3712.134110372202</v>
      </c>
      <c r="J4182" s="22">
        <v>1.0590212139996289</v>
      </c>
      <c r="K4182" s="22" t="s">
        <v>482</v>
      </c>
      <c r="L4182" s="22" t="s">
        <v>58</v>
      </c>
      <c r="M41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82" s="24" t="str">
        <f>IFERROR(IF(Table1[[#This Row],[Medicare Rate in CR]]&gt;0,"Y","N"),"N")</f>
        <v>N</v>
      </c>
      <c r="O4182" s="166">
        <f>Table1[[#This Row],[Medicare Rate in CR]]*Table1[[#This Row],[SumOfUnits]]*Table1[[#This Row],[Actuarial Factor 06/20/2023]]</f>
        <v>0</v>
      </c>
      <c r="P41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9384.5249940558351</v>
      </c>
      <c r="Q4182" s="166">
        <f>Table1[[#This Row],[Trended Medicare Pricing for all RHCs]]-Table1[[#This Row],[SumOfSFY24 Estimated Payment 5/04/23]]</f>
        <v>5672.3908836836326</v>
      </c>
      <c r="R4182" s="24">
        <f>Table1[[#This Row],[SumOfUnits]]*Table1[[#This Row],[Actuarial Factor 06/20/2023]]</f>
        <v>31.770636419988868</v>
      </c>
      <c r="S4182" s="23"/>
    </row>
    <row r="4183" spans="1:19" x14ac:dyDescent="0.25">
      <c r="A4183" s="192" t="s">
        <v>480</v>
      </c>
      <c r="B4183" s="193" t="s">
        <v>481</v>
      </c>
      <c r="C4183" s="192" t="s">
        <v>85</v>
      </c>
      <c r="D4183" s="192" t="s">
        <v>31</v>
      </c>
      <c r="E4183" s="192" t="s">
        <v>74</v>
      </c>
      <c r="F4183" s="194">
        <v>1285.0180688060136</v>
      </c>
      <c r="G4183">
        <v>11</v>
      </c>
      <c r="H4183">
        <v>11</v>
      </c>
      <c r="I4183" s="167">
        <v>1554.9117663851428</v>
      </c>
      <c r="J4183" s="22">
        <v>1.2100310525827107</v>
      </c>
      <c r="K4183" s="22" t="s">
        <v>482</v>
      </c>
      <c r="L4183" s="22" t="s">
        <v>58</v>
      </c>
      <c r="M41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83" s="24" t="str">
        <f>IFERROR(IF(Table1[[#This Row],[Medicare Rate in CR]]&gt;0,"Y","N"),"N")</f>
        <v>N</v>
      </c>
      <c r="O4183" s="166">
        <f>Table1[[#This Row],[Medicare Rate in CR]]*Table1[[#This Row],[SumOfUnits]]*Table1[[#This Row],[Actuarial Factor 06/20/2023]]</f>
        <v>0</v>
      </c>
      <c r="P41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1807.6393883580783</v>
      </c>
      <c r="Q4183" s="166">
        <f>Table1[[#This Row],[Trended Medicare Pricing for all RHCs]]-Table1[[#This Row],[SumOfSFY24 Estimated Payment 5/04/23]]</f>
        <v>252.72762197293559</v>
      </c>
      <c r="R4183" s="24">
        <f>Table1[[#This Row],[SumOfUnits]]*Table1[[#This Row],[Actuarial Factor 06/20/2023]]</f>
        <v>13.310341578409817</v>
      </c>
      <c r="S4183" s="23"/>
    </row>
    <row r="4184" spans="1:19" x14ac:dyDescent="0.25">
      <c r="A4184" s="192" t="s">
        <v>483</v>
      </c>
      <c r="B4184" s="193" t="s">
        <v>484</v>
      </c>
      <c r="C4184" s="192" t="s">
        <v>88</v>
      </c>
      <c r="D4184" s="192" t="s">
        <v>30</v>
      </c>
      <c r="E4184" s="192" t="s">
        <v>59</v>
      </c>
      <c r="F4184" s="194">
        <v>184.49455526645465</v>
      </c>
      <c r="G4184">
        <v>1</v>
      </c>
      <c r="H4184">
        <v>1</v>
      </c>
      <c r="I4184" s="167">
        <v>163.09570940345205</v>
      </c>
      <c r="J4184" s="22">
        <v>0.88401367274986775</v>
      </c>
      <c r="K4184" s="22" t="s">
        <v>485</v>
      </c>
      <c r="L4184" s="22" t="s">
        <v>58</v>
      </c>
      <c r="M41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84" s="24" t="str">
        <f>IFERROR(IF(Table1[[#This Row],[Medicare Rate in CR]]&gt;0,"Y","N"),"N")</f>
        <v>N</v>
      </c>
      <c r="O4184" s="166">
        <f>Table1[[#This Row],[Medicare Rate in CR]]*Table1[[#This Row],[SumOfUnits]]*Table1[[#This Row],[Actuarial Factor 06/20/2023]]</f>
        <v>0</v>
      </c>
      <c r="P41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191.5779692455271</v>
      </c>
      <c r="Q4184" s="166">
        <f>Table1[[#This Row],[Trended Medicare Pricing for all RHCs]]-Table1[[#This Row],[SumOfSFY24 Estimated Payment 5/04/23]]</f>
        <v>28.482259842075052</v>
      </c>
      <c r="R4184" s="24">
        <f>Table1[[#This Row],[SumOfUnits]]*Table1[[#This Row],[Actuarial Factor 06/20/2023]]</f>
        <v>0.88401367274986775</v>
      </c>
      <c r="S4184" s="23"/>
    </row>
    <row r="4185" spans="1:19" x14ac:dyDescent="0.25">
      <c r="A4185" s="192" t="s">
        <v>483</v>
      </c>
      <c r="B4185" s="193" t="s">
        <v>484</v>
      </c>
      <c r="C4185" s="192" t="s">
        <v>88</v>
      </c>
      <c r="D4185" s="192" t="s">
        <v>30</v>
      </c>
      <c r="E4185" s="192" t="s">
        <v>77</v>
      </c>
      <c r="F4185" s="194">
        <v>1660.4509973980919</v>
      </c>
      <c r="G4185">
        <v>9</v>
      </c>
      <c r="H4185">
        <v>9</v>
      </c>
      <c r="I4185" s="167">
        <v>2355.2955396777738</v>
      </c>
      <c r="J4185" s="22">
        <v>1.4184673581867189</v>
      </c>
      <c r="K4185" s="22" t="s">
        <v>485</v>
      </c>
      <c r="L4185" s="22" t="s">
        <v>58</v>
      </c>
      <c r="M41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85" s="24" t="str">
        <f>IFERROR(IF(Table1[[#This Row],[Medicare Rate in CR]]&gt;0,"Y","N"),"N")</f>
        <v>N</v>
      </c>
      <c r="O4185" s="166">
        <f>Table1[[#This Row],[Medicare Rate in CR]]*Table1[[#This Row],[SumOfUnits]]*Table1[[#This Row],[Actuarial Factor 06/20/2023]]</f>
        <v>0</v>
      </c>
      <c r="P41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2766.613163000628</v>
      </c>
      <c r="Q4185" s="166">
        <f>Table1[[#This Row],[Trended Medicare Pricing for all RHCs]]-Table1[[#This Row],[SumOfSFY24 Estimated Payment 5/04/23]]</f>
        <v>411.31762332285416</v>
      </c>
      <c r="R4185" s="24">
        <f>Table1[[#This Row],[SumOfUnits]]*Table1[[#This Row],[Actuarial Factor 06/20/2023]]</f>
        <v>12.76620622368047</v>
      </c>
      <c r="S4185" s="23"/>
    </row>
    <row r="4186" spans="1:19" x14ac:dyDescent="0.25">
      <c r="A4186" s="192" t="s">
        <v>483</v>
      </c>
      <c r="B4186" s="193" t="s">
        <v>484</v>
      </c>
      <c r="C4186" s="192" t="s">
        <v>76</v>
      </c>
      <c r="D4186" s="192" t="s">
        <v>30</v>
      </c>
      <c r="E4186" s="192" t="s">
        <v>59</v>
      </c>
      <c r="F4186" s="194">
        <v>177.78741447431821</v>
      </c>
      <c r="G4186">
        <v>1</v>
      </c>
      <c r="H4186">
        <v>1</v>
      </c>
      <c r="I4186" s="167">
        <v>184.83645573068299</v>
      </c>
      <c r="J4186" s="22">
        <v>1.0396487078526193</v>
      </c>
      <c r="K4186" s="22" t="s">
        <v>485</v>
      </c>
      <c r="L4186" s="22" t="s">
        <v>58</v>
      </c>
      <c r="M41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86" s="24" t="str">
        <f>IFERROR(IF(Table1[[#This Row],[Medicare Rate in CR]]&gt;0,"Y","N"),"N")</f>
        <v>N</v>
      </c>
      <c r="O4186" s="166">
        <f>Table1[[#This Row],[Medicare Rate in CR]]*Table1[[#This Row],[SumOfUnits]]*Table1[[#This Row],[Actuarial Factor 06/20/2023]]</f>
        <v>0</v>
      </c>
      <c r="P41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265.92796141624558</v>
      </c>
      <c r="Q4186" s="166">
        <f>Table1[[#This Row],[Trended Medicare Pricing for all RHCs]]-Table1[[#This Row],[SumOfSFY24 Estimated Payment 5/04/23]]</f>
        <v>81.091505685562595</v>
      </c>
      <c r="R4186" s="24">
        <f>Table1[[#This Row],[SumOfUnits]]*Table1[[#This Row],[Actuarial Factor 06/20/2023]]</f>
        <v>1.0396487078526193</v>
      </c>
      <c r="S4186" s="23"/>
    </row>
    <row r="4187" spans="1:19" x14ac:dyDescent="0.25">
      <c r="A4187" s="192" t="s">
        <v>483</v>
      </c>
      <c r="B4187" s="193" t="s">
        <v>484</v>
      </c>
      <c r="C4187" s="192" t="s">
        <v>78</v>
      </c>
      <c r="D4187" s="192" t="s">
        <v>30</v>
      </c>
      <c r="E4187" s="192" t="s">
        <v>56</v>
      </c>
      <c r="F4187" s="194">
        <v>4605.6567408692326</v>
      </c>
      <c r="G4187">
        <v>25</v>
      </c>
      <c r="H4187">
        <v>25</v>
      </c>
      <c r="I4187" s="167">
        <v>4914.1117777557183</v>
      </c>
      <c r="J4187" s="22">
        <v>1.0669730842399407</v>
      </c>
      <c r="K4187" s="22" t="s">
        <v>485</v>
      </c>
      <c r="L4187" s="22" t="s">
        <v>58</v>
      </c>
      <c r="M41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87" s="24" t="str">
        <f>IFERROR(IF(Table1[[#This Row],[Medicare Rate in CR]]&gt;0,"Y","N"),"N")</f>
        <v>N</v>
      </c>
      <c r="O4187" s="166">
        <f>Table1[[#This Row],[Medicare Rate in CR]]*Table1[[#This Row],[SumOfUnits]]*Table1[[#This Row],[Actuarial Factor 06/20/2023]]</f>
        <v>0</v>
      </c>
      <c r="P41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7128.7164294899494</v>
      </c>
      <c r="Q4187" s="166">
        <f>Table1[[#This Row],[Trended Medicare Pricing for all RHCs]]-Table1[[#This Row],[SumOfSFY24 Estimated Payment 5/04/23]]</f>
        <v>2214.6046517342311</v>
      </c>
      <c r="R4187" s="24">
        <f>Table1[[#This Row],[SumOfUnits]]*Table1[[#This Row],[Actuarial Factor 06/20/2023]]</f>
        <v>26.674327105998518</v>
      </c>
      <c r="S4187" s="23"/>
    </row>
    <row r="4188" spans="1:19" x14ac:dyDescent="0.25">
      <c r="A4188" s="192" t="s">
        <v>483</v>
      </c>
      <c r="B4188" s="193" t="s">
        <v>484</v>
      </c>
      <c r="C4188" s="192" t="s">
        <v>78</v>
      </c>
      <c r="D4188" s="192" t="s">
        <v>30</v>
      </c>
      <c r="E4188" s="192" t="s">
        <v>59</v>
      </c>
      <c r="F4188" s="194">
        <v>34493.77469403483</v>
      </c>
      <c r="G4188">
        <v>187</v>
      </c>
      <c r="H4188">
        <v>187</v>
      </c>
      <c r="I4188" s="167">
        <v>32216.570197373847</v>
      </c>
      <c r="J4188" s="22">
        <v>0.93398216006047052</v>
      </c>
      <c r="K4188" s="22" t="s">
        <v>485</v>
      </c>
      <c r="L4188" s="22" t="s">
        <v>58</v>
      </c>
      <c r="M41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88" s="24" t="str">
        <f>IFERROR(IF(Table1[[#This Row],[Medicare Rate in CR]]&gt;0,"Y","N"),"N")</f>
        <v>N</v>
      </c>
      <c r="O4188" s="166">
        <f>Table1[[#This Row],[Medicare Rate in CR]]*Table1[[#This Row],[SumOfUnits]]*Table1[[#This Row],[Actuarial Factor 06/20/2023]]</f>
        <v>0</v>
      </c>
      <c r="P41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46735.362086680601</v>
      </c>
      <c r="Q4188" s="166">
        <f>Table1[[#This Row],[Trended Medicare Pricing for all RHCs]]-Table1[[#This Row],[SumOfSFY24 Estimated Payment 5/04/23]]</f>
        <v>14518.791889306754</v>
      </c>
      <c r="R4188" s="24">
        <f>Table1[[#This Row],[SumOfUnits]]*Table1[[#This Row],[Actuarial Factor 06/20/2023]]</f>
        <v>174.65466393130799</v>
      </c>
      <c r="S4188" s="23"/>
    </row>
    <row r="4189" spans="1:19" x14ac:dyDescent="0.25">
      <c r="A4189" s="192" t="s">
        <v>483</v>
      </c>
      <c r="B4189" s="193" t="s">
        <v>484</v>
      </c>
      <c r="C4189" s="192" t="s">
        <v>78</v>
      </c>
      <c r="D4189" s="192" t="s">
        <v>30</v>
      </c>
      <c r="E4189" s="192" t="s">
        <v>60</v>
      </c>
      <c r="F4189" s="194">
        <v>16973.499084513805</v>
      </c>
      <c r="G4189">
        <v>92</v>
      </c>
      <c r="H4189">
        <v>92</v>
      </c>
      <c r="I4189" s="167">
        <v>13910.475381564609</v>
      </c>
      <c r="J4189" s="22">
        <v>0.81954082138880713</v>
      </c>
      <c r="K4189" s="22" t="s">
        <v>485</v>
      </c>
      <c r="L4189" s="22" t="s">
        <v>58</v>
      </c>
      <c r="M41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89" s="24" t="str">
        <f>IFERROR(IF(Table1[[#This Row],[Medicare Rate in CR]]&gt;0,"Y","N"),"N")</f>
        <v>N</v>
      </c>
      <c r="O4189" s="166">
        <f>Table1[[#This Row],[Medicare Rate in CR]]*Table1[[#This Row],[SumOfUnits]]*Table1[[#This Row],[Actuarial Factor 06/20/2023]]</f>
        <v>0</v>
      </c>
      <c r="P41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20179.40146242733</v>
      </c>
      <c r="Q4189" s="166">
        <f>Table1[[#This Row],[Trended Medicare Pricing for all RHCs]]-Table1[[#This Row],[SumOfSFY24 Estimated Payment 5/04/23]]</f>
        <v>6268.9260808627205</v>
      </c>
      <c r="R4189" s="24">
        <f>Table1[[#This Row],[SumOfUnits]]*Table1[[#This Row],[Actuarial Factor 06/20/2023]]</f>
        <v>75.397755567770261</v>
      </c>
      <c r="S4189" s="23"/>
    </row>
    <row r="4190" spans="1:19" x14ac:dyDescent="0.25">
      <c r="A4190" s="192" t="s">
        <v>483</v>
      </c>
      <c r="B4190" s="193" t="s">
        <v>484</v>
      </c>
      <c r="C4190" s="192" t="s">
        <v>78</v>
      </c>
      <c r="D4190" s="192" t="s">
        <v>30</v>
      </c>
      <c r="E4190" s="192" t="s">
        <v>61</v>
      </c>
      <c r="F4190" s="194">
        <v>4157.8587260287195</v>
      </c>
      <c r="G4190">
        <v>23</v>
      </c>
      <c r="H4190">
        <v>23</v>
      </c>
      <c r="I4190" s="167">
        <v>3407.5349555481957</v>
      </c>
      <c r="J4190" s="22">
        <v>0.81954082138880713</v>
      </c>
      <c r="K4190" s="22" t="s">
        <v>485</v>
      </c>
      <c r="L4190" s="22" t="s">
        <v>58</v>
      </c>
      <c r="M41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90" s="24" t="str">
        <f>IFERROR(IF(Table1[[#This Row],[Medicare Rate in CR]]&gt;0,"Y","N"),"N")</f>
        <v>N</v>
      </c>
      <c r="O4190" s="166">
        <f>Table1[[#This Row],[Medicare Rate in CR]]*Table1[[#This Row],[SumOfUnits]]*Table1[[#This Row],[Actuarial Factor 06/20/2023]]</f>
        <v>0</v>
      </c>
      <c r="P41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4943.1823125463416</v>
      </c>
      <c r="Q4190" s="166">
        <f>Table1[[#This Row],[Trended Medicare Pricing for all RHCs]]-Table1[[#This Row],[SumOfSFY24 Estimated Payment 5/04/23]]</f>
        <v>1535.6473569981458</v>
      </c>
      <c r="R4190" s="24">
        <f>Table1[[#This Row],[SumOfUnits]]*Table1[[#This Row],[Actuarial Factor 06/20/2023]]</f>
        <v>18.849438891942565</v>
      </c>
      <c r="S4190" s="23"/>
    </row>
    <row r="4191" spans="1:19" x14ac:dyDescent="0.25">
      <c r="A4191" s="192" t="s">
        <v>483</v>
      </c>
      <c r="B4191" s="193" t="s">
        <v>484</v>
      </c>
      <c r="C4191" s="192" t="s">
        <v>78</v>
      </c>
      <c r="D4191" s="192" t="s">
        <v>30</v>
      </c>
      <c r="E4191" s="192" t="s">
        <v>62</v>
      </c>
      <c r="F4191" s="194">
        <v>53010.725643249723</v>
      </c>
      <c r="G4191">
        <v>288</v>
      </c>
      <c r="H4191">
        <v>288</v>
      </c>
      <c r="I4191" s="167">
        <v>50356.016170181458</v>
      </c>
      <c r="J4191" s="22">
        <v>0.94992127648027569</v>
      </c>
      <c r="K4191" s="22" t="s">
        <v>485</v>
      </c>
      <c r="L4191" s="22" t="s">
        <v>58</v>
      </c>
      <c r="M41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91" s="24" t="str">
        <f>IFERROR(IF(Table1[[#This Row],[Medicare Rate in CR]]&gt;0,"Y","N"),"N")</f>
        <v>N</v>
      </c>
      <c r="O4191" s="166">
        <f>Table1[[#This Row],[Medicare Rate in CR]]*Table1[[#This Row],[SumOfUnits]]*Table1[[#This Row],[Actuarial Factor 06/20/2023]]</f>
        <v>0</v>
      </c>
      <c r="P41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73049.571526022133</v>
      </c>
      <c r="Q4191" s="166">
        <f>Table1[[#This Row],[Trended Medicare Pricing for all RHCs]]-Table1[[#This Row],[SumOfSFY24 Estimated Payment 5/04/23]]</f>
        <v>22693.555355840675</v>
      </c>
      <c r="R4191" s="24">
        <f>Table1[[#This Row],[SumOfUnits]]*Table1[[#This Row],[Actuarial Factor 06/20/2023]]</f>
        <v>273.5773276263194</v>
      </c>
      <c r="S4191" s="23"/>
    </row>
    <row r="4192" spans="1:19" x14ac:dyDescent="0.25">
      <c r="A4192" s="192" t="s">
        <v>483</v>
      </c>
      <c r="B4192" s="193" t="s">
        <v>484</v>
      </c>
      <c r="C4192" s="192" t="s">
        <v>78</v>
      </c>
      <c r="D4192" s="192" t="s">
        <v>30</v>
      </c>
      <c r="E4192" s="192" t="s">
        <v>63</v>
      </c>
      <c r="F4192" s="194">
        <v>12946.073046159767</v>
      </c>
      <c r="G4192">
        <v>71</v>
      </c>
      <c r="H4192">
        <v>71</v>
      </c>
      <c r="I4192" s="167">
        <v>12124.07026584193</v>
      </c>
      <c r="J4192" s="22">
        <v>0.93650562781571278</v>
      </c>
      <c r="K4192" s="22" t="s">
        <v>485</v>
      </c>
      <c r="L4192" s="22" t="s">
        <v>58</v>
      </c>
      <c r="M41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92" s="24" t="str">
        <f>IFERROR(IF(Table1[[#This Row],[Medicare Rate in CR]]&gt;0,"Y","N"),"N")</f>
        <v>N</v>
      </c>
      <c r="O4192" s="166">
        <f>Table1[[#This Row],[Medicare Rate in CR]]*Table1[[#This Row],[SumOfUnits]]*Table1[[#This Row],[Actuarial Factor 06/20/2023]]</f>
        <v>0</v>
      </c>
      <c r="P41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17587.931004668808</v>
      </c>
      <c r="Q4192" s="166">
        <f>Table1[[#This Row],[Trended Medicare Pricing for all RHCs]]-Table1[[#This Row],[SumOfSFY24 Estimated Payment 5/04/23]]</f>
        <v>5463.8607388268774</v>
      </c>
      <c r="R4192" s="24">
        <f>Table1[[#This Row],[SumOfUnits]]*Table1[[#This Row],[Actuarial Factor 06/20/2023]]</f>
        <v>66.491899574915607</v>
      </c>
      <c r="S4192" s="23"/>
    </row>
    <row r="4193" spans="1:19" x14ac:dyDescent="0.25">
      <c r="A4193" s="192" t="s">
        <v>483</v>
      </c>
      <c r="B4193" s="193" t="s">
        <v>484</v>
      </c>
      <c r="C4193" s="192" t="s">
        <v>78</v>
      </c>
      <c r="D4193" s="192" t="s">
        <v>30</v>
      </c>
      <c r="E4193" s="192" t="s">
        <v>64</v>
      </c>
      <c r="F4193" s="194">
        <v>16726.375638431124</v>
      </c>
      <c r="G4193">
        <v>91</v>
      </c>
      <c r="H4193">
        <v>91</v>
      </c>
      <c r="I4193" s="167">
        <v>15194.029803804735</v>
      </c>
      <c r="J4193" s="22">
        <v>0.90838745537284149</v>
      </c>
      <c r="K4193" s="22" t="s">
        <v>485</v>
      </c>
      <c r="L4193" s="22" t="s">
        <v>58</v>
      </c>
      <c r="M41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93" s="24" t="str">
        <f>IFERROR(IF(Table1[[#This Row],[Medicare Rate in CR]]&gt;0,"Y","N"),"N")</f>
        <v>N</v>
      </c>
      <c r="O4193" s="166">
        <f>Table1[[#This Row],[Medicare Rate in CR]]*Table1[[#This Row],[SumOfUnits]]*Table1[[#This Row],[Actuarial Factor 06/20/2023]]</f>
        <v>0</v>
      </c>
      <c r="P41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22041.405403686174</v>
      </c>
      <c r="Q4193" s="166">
        <f>Table1[[#This Row],[Trended Medicare Pricing for all RHCs]]-Table1[[#This Row],[SumOfSFY24 Estimated Payment 5/04/23]]</f>
        <v>6847.3755998814395</v>
      </c>
      <c r="R4193" s="24">
        <f>Table1[[#This Row],[SumOfUnits]]*Table1[[#This Row],[Actuarial Factor 06/20/2023]]</f>
        <v>82.66325843892858</v>
      </c>
      <c r="S4193" s="23"/>
    </row>
    <row r="4194" spans="1:19" x14ac:dyDescent="0.25">
      <c r="A4194" s="192" t="s">
        <v>483</v>
      </c>
      <c r="B4194" s="193" t="s">
        <v>484</v>
      </c>
      <c r="C4194" s="192" t="s">
        <v>78</v>
      </c>
      <c r="D4194" s="192" t="s">
        <v>30</v>
      </c>
      <c r="E4194" s="192" t="s">
        <v>77</v>
      </c>
      <c r="F4194" s="194">
        <v>30434.89447817281</v>
      </c>
      <c r="G4194">
        <v>165</v>
      </c>
      <c r="H4194">
        <v>165</v>
      </c>
      <c r="I4194" s="167">
        <v>38645.783160526087</v>
      </c>
      <c r="J4194" s="22">
        <v>1.2697853507670918</v>
      </c>
      <c r="K4194" s="22" t="s">
        <v>485</v>
      </c>
      <c r="L4194" s="22" t="s">
        <v>58</v>
      </c>
      <c r="M41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94" s="24" t="str">
        <f>IFERROR(IF(Table1[[#This Row],[Medicare Rate in CR]]&gt;0,"Y","N"),"N")</f>
        <v>N</v>
      </c>
      <c r="O4194" s="166">
        <f>Table1[[#This Row],[Medicare Rate in CR]]*Table1[[#This Row],[SumOfUnits]]*Table1[[#This Row],[Actuarial Factor 06/20/2023]]</f>
        <v>0</v>
      </c>
      <c r="P41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56061.978604965152</v>
      </c>
      <c r="Q4194" s="166">
        <f>Table1[[#This Row],[Trended Medicare Pricing for all RHCs]]-Table1[[#This Row],[SumOfSFY24 Estimated Payment 5/04/23]]</f>
        <v>17416.195444439065</v>
      </c>
      <c r="R4194" s="24">
        <f>Table1[[#This Row],[SumOfUnits]]*Table1[[#This Row],[Actuarial Factor 06/20/2023]]</f>
        <v>209.51458287657013</v>
      </c>
      <c r="S4194" s="23"/>
    </row>
    <row r="4195" spans="1:19" x14ac:dyDescent="0.25">
      <c r="A4195" s="192" t="s">
        <v>483</v>
      </c>
      <c r="B4195" s="193" t="s">
        <v>484</v>
      </c>
      <c r="C4195" s="192" t="s">
        <v>78</v>
      </c>
      <c r="D4195" s="192" t="s">
        <v>32</v>
      </c>
      <c r="E4195" s="192" t="s">
        <v>65</v>
      </c>
      <c r="F4195" s="194">
        <v>553.48366579936396</v>
      </c>
      <c r="G4195">
        <v>3</v>
      </c>
      <c r="H4195">
        <v>3</v>
      </c>
      <c r="I4195" s="167">
        <v>733.28148166314531</v>
      </c>
      <c r="J4195" s="22">
        <v>1.3248475555355548</v>
      </c>
      <c r="K4195" s="22" t="s">
        <v>485</v>
      </c>
      <c r="L4195" s="22" t="s">
        <v>58</v>
      </c>
      <c r="M41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95" s="24" t="str">
        <f>IFERROR(IF(Table1[[#This Row],[Medicare Rate in CR]]&gt;0,"Y","N"),"N")</f>
        <v>N</v>
      </c>
      <c r="O4195" s="166">
        <f>Table1[[#This Row],[Medicare Rate in CR]]*Table1[[#This Row],[SumOfUnits]]*Table1[[#This Row],[Actuarial Factor 06/20/2023]]</f>
        <v>0</v>
      </c>
      <c r="P41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1063.7437612703507</v>
      </c>
      <c r="Q4195" s="166">
        <f>Table1[[#This Row],[Trended Medicare Pricing for all RHCs]]-Table1[[#This Row],[SumOfSFY24 Estimated Payment 5/04/23]]</f>
        <v>330.46227960720535</v>
      </c>
      <c r="R4195" s="24">
        <f>Table1[[#This Row],[SumOfUnits]]*Table1[[#This Row],[Actuarial Factor 06/20/2023]]</f>
        <v>3.9745426666066646</v>
      </c>
      <c r="S4195" s="23"/>
    </row>
    <row r="4196" spans="1:19" x14ac:dyDescent="0.25">
      <c r="A4196" s="192" t="s">
        <v>483</v>
      </c>
      <c r="B4196" s="193" t="s">
        <v>484</v>
      </c>
      <c r="C4196" s="192" t="s">
        <v>78</v>
      </c>
      <c r="D4196" s="192" t="s">
        <v>32</v>
      </c>
      <c r="E4196" s="192" t="s">
        <v>66</v>
      </c>
      <c r="F4196" s="194">
        <v>184.49455526645465</v>
      </c>
      <c r="G4196">
        <v>1</v>
      </c>
      <c r="H4196">
        <v>1</v>
      </c>
      <c r="I4196" s="167">
        <v>198.45218806085623</v>
      </c>
      <c r="J4196" s="22">
        <v>1.0756533588443484</v>
      </c>
      <c r="K4196" s="22" t="s">
        <v>485</v>
      </c>
      <c r="L4196" s="22" t="s">
        <v>58</v>
      </c>
      <c r="M41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96" s="24" t="str">
        <f>IFERROR(IF(Table1[[#This Row],[Medicare Rate in CR]]&gt;0,"Y","N"),"N")</f>
        <v>N</v>
      </c>
      <c r="O4196" s="166">
        <f>Table1[[#This Row],[Medicare Rate in CR]]*Table1[[#This Row],[SumOfUnits]]*Table1[[#This Row],[Actuarial Factor 06/20/2023]]</f>
        <v>0</v>
      </c>
      <c r="P41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287.88709689134396</v>
      </c>
      <c r="Q4196" s="166">
        <f>Table1[[#This Row],[Trended Medicare Pricing for all RHCs]]-Table1[[#This Row],[SumOfSFY24 Estimated Payment 5/04/23]]</f>
        <v>89.434908830487728</v>
      </c>
      <c r="R4196" s="24">
        <f>Table1[[#This Row],[SumOfUnits]]*Table1[[#This Row],[Actuarial Factor 06/20/2023]]</f>
        <v>1.0756533588443484</v>
      </c>
      <c r="S4196" s="23"/>
    </row>
    <row r="4197" spans="1:19" x14ac:dyDescent="0.25">
      <c r="A4197" s="192" t="s">
        <v>483</v>
      </c>
      <c r="B4197" s="193" t="s">
        <v>484</v>
      </c>
      <c r="C4197" s="192" t="s">
        <v>78</v>
      </c>
      <c r="D4197" s="192" t="s">
        <v>32</v>
      </c>
      <c r="E4197" s="192" t="s">
        <v>100</v>
      </c>
      <c r="F4197" s="194">
        <v>553.48366579936396</v>
      </c>
      <c r="G4197">
        <v>3</v>
      </c>
      <c r="H4197">
        <v>3</v>
      </c>
      <c r="I4197" s="167">
        <v>677.42643095340316</v>
      </c>
      <c r="J4197" s="22">
        <v>1.2239321100380369</v>
      </c>
      <c r="K4197" s="22" t="s">
        <v>485</v>
      </c>
      <c r="L4197" s="22" t="s">
        <v>58</v>
      </c>
      <c r="M41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97" s="24" t="str">
        <f>IFERROR(IF(Table1[[#This Row],[Medicare Rate in CR]]&gt;0,"Y","N"),"N")</f>
        <v>N</v>
      </c>
      <c r="O4197" s="166">
        <f>Table1[[#This Row],[Medicare Rate in CR]]*Table1[[#This Row],[SumOfUnits]]*Table1[[#This Row],[Actuarial Factor 06/20/2023]]</f>
        <v>0</v>
      </c>
      <c r="P41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982.71694794735777</v>
      </c>
      <c r="Q4197" s="166">
        <f>Table1[[#This Row],[Trended Medicare Pricing for all RHCs]]-Table1[[#This Row],[SumOfSFY24 Estimated Payment 5/04/23]]</f>
        <v>305.29051699395461</v>
      </c>
      <c r="R4197" s="24">
        <f>Table1[[#This Row],[SumOfUnits]]*Table1[[#This Row],[Actuarial Factor 06/20/2023]]</f>
        <v>3.6717963301141108</v>
      </c>
      <c r="S4197" s="23"/>
    </row>
    <row r="4198" spans="1:19" x14ac:dyDescent="0.25">
      <c r="A4198" s="192" t="s">
        <v>483</v>
      </c>
      <c r="B4198" s="193" t="s">
        <v>484</v>
      </c>
      <c r="C4198" s="192" t="s">
        <v>78</v>
      </c>
      <c r="D4198" s="192" t="s">
        <v>31</v>
      </c>
      <c r="E4198" s="192" t="s">
        <v>68</v>
      </c>
      <c r="F4198" s="194">
        <v>2582.9237737303656</v>
      </c>
      <c r="G4198">
        <v>14</v>
      </c>
      <c r="H4198">
        <v>14</v>
      </c>
      <c r="I4198" s="167">
        <v>2458.1069430570346</v>
      </c>
      <c r="J4198" s="22">
        <v>0.95167614625612229</v>
      </c>
      <c r="K4198" s="22" t="s">
        <v>485</v>
      </c>
      <c r="L4198" s="22" t="s">
        <v>58</v>
      </c>
      <c r="M41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98" s="24" t="str">
        <f>IFERROR(IF(Table1[[#This Row],[Medicare Rate in CR]]&gt;0,"Y","N"),"N")</f>
        <v>N</v>
      </c>
      <c r="O4198" s="166">
        <f>Table1[[#This Row],[Medicare Rate in CR]]*Table1[[#This Row],[SumOfUnits]]*Table1[[#This Row],[Actuarial Factor 06/20/2023]]</f>
        <v>0</v>
      </c>
      <c r="P41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3565.8829393613923</v>
      </c>
      <c r="Q4198" s="166">
        <f>Table1[[#This Row],[Trended Medicare Pricing for all RHCs]]-Table1[[#This Row],[SumOfSFY24 Estimated Payment 5/04/23]]</f>
        <v>1107.7759963043577</v>
      </c>
      <c r="R4198" s="24">
        <f>Table1[[#This Row],[SumOfUnits]]*Table1[[#This Row],[Actuarial Factor 06/20/2023]]</f>
        <v>13.323466047585711</v>
      </c>
      <c r="S4198" s="23"/>
    </row>
    <row r="4199" spans="1:19" x14ac:dyDescent="0.25">
      <c r="A4199" s="192" t="s">
        <v>483</v>
      </c>
      <c r="B4199" s="193" t="s">
        <v>484</v>
      </c>
      <c r="C4199" s="192" t="s">
        <v>78</v>
      </c>
      <c r="D4199" s="192" t="s">
        <v>31</v>
      </c>
      <c r="E4199" s="192" t="s">
        <v>69</v>
      </c>
      <c r="F4199" s="194">
        <v>24565.028428254744</v>
      </c>
      <c r="G4199">
        <v>133</v>
      </c>
      <c r="H4199">
        <v>133</v>
      </c>
      <c r="I4199" s="167">
        <v>26296.720500456082</v>
      </c>
      <c r="J4199" s="22">
        <v>1.0704942018389665</v>
      </c>
      <c r="K4199" s="22" t="s">
        <v>485</v>
      </c>
      <c r="L4199" s="22" t="s">
        <v>58</v>
      </c>
      <c r="M41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199" s="24" t="str">
        <f>IFERROR(IF(Table1[[#This Row],[Medicare Rate in CR]]&gt;0,"Y","N"),"N")</f>
        <v>N</v>
      </c>
      <c r="O4199" s="166">
        <f>Table1[[#This Row],[Medicare Rate in CR]]*Table1[[#This Row],[SumOfUnits]]*Table1[[#This Row],[Actuarial Factor 06/20/2023]]</f>
        <v>0</v>
      </c>
      <c r="P41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38147.659628312431</v>
      </c>
      <c r="Q4199" s="166">
        <f>Table1[[#This Row],[Trended Medicare Pricing for all RHCs]]-Table1[[#This Row],[SumOfSFY24 Estimated Payment 5/04/23]]</f>
        <v>11850.939127856349</v>
      </c>
      <c r="R4199" s="24">
        <f>Table1[[#This Row],[SumOfUnits]]*Table1[[#This Row],[Actuarial Factor 06/20/2023]]</f>
        <v>142.37572884458254</v>
      </c>
      <c r="S4199" s="23"/>
    </row>
    <row r="4200" spans="1:19" x14ac:dyDescent="0.25">
      <c r="A4200" s="192" t="s">
        <v>483</v>
      </c>
      <c r="B4200" s="193" t="s">
        <v>484</v>
      </c>
      <c r="C4200" s="192" t="s">
        <v>55</v>
      </c>
      <c r="D4200" s="192" t="s">
        <v>30</v>
      </c>
      <c r="E4200" s="192" t="s">
        <v>59</v>
      </c>
      <c r="F4200" s="194">
        <v>902.35135395586394</v>
      </c>
      <c r="G4200">
        <v>5</v>
      </c>
      <c r="H4200">
        <v>5</v>
      </c>
      <c r="I4200" s="167">
        <v>922.85288808262874</v>
      </c>
      <c r="J4200" s="22">
        <v>1.0227201234163246</v>
      </c>
      <c r="K4200" s="22" t="s">
        <v>485</v>
      </c>
      <c r="L4200" s="22" t="s">
        <v>58</v>
      </c>
      <c r="M42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00" s="24" t="str">
        <f>IFERROR(IF(Table1[[#This Row],[Medicare Rate in CR]]&gt;0,"Y","N"),"N")</f>
        <v>N</v>
      </c>
      <c r="O4200" s="166">
        <f>Table1[[#This Row],[Medicare Rate in CR]]*Table1[[#This Row],[SumOfUnits]]*Table1[[#This Row],[Actuarial Factor 06/20/2023]]</f>
        <v>0</v>
      </c>
      <c r="P42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1338.5951214411753</v>
      </c>
      <c r="Q4200" s="166">
        <f>Table1[[#This Row],[Trended Medicare Pricing for all RHCs]]-Table1[[#This Row],[SumOfSFY24 Estimated Payment 5/04/23]]</f>
        <v>415.74223335854651</v>
      </c>
      <c r="R4200" s="24">
        <f>Table1[[#This Row],[SumOfUnits]]*Table1[[#This Row],[Actuarial Factor 06/20/2023]]</f>
        <v>5.1136006170816231</v>
      </c>
      <c r="S4200" s="23"/>
    </row>
    <row r="4201" spans="1:19" x14ac:dyDescent="0.25">
      <c r="A4201" s="192" t="s">
        <v>483</v>
      </c>
      <c r="B4201" s="193" t="s">
        <v>484</v>
      </c>
      <c r="C4201" s="192" t="s">
        <v>55</v>
      </c>
      <c r="D4201" s="192" t="s">
        <v>30</v>
      </c>
      <c r="E4201" s="192" t="s">
        <v>61</v>
      </c>
      <c r="F4201" s="194">
        <v>184.49455526645465</v>
      </c>
      <c r="G4201">
        <v>1</v>
      </c>
      <c r="H4201">
        <v>1</v>
      </c>
      <c r="I4201" s="167">
        <v>167.64027985630025</v>
      </c>
      <c r="J4201" s="22">
        <v>0.90864621784738975</v>
      </c>
      <c r="K4201" s="22" t="s">
        <v>485</v>
      </c>
      <c r="L4201" s="22" t="s">
        <v>58</v>
      </c>
      <c r="M42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01" s="24" t="str">
        <f>IFERROR(IF(Table1[[#This Row],[Medicare Rate in CR]]&gt;0,"Y","N"),"N")</f>
        <v>N</v>
      </c>
      <c r="O4201" s="166">
        <f>Table1[[#This Row],[Medicare Rate in CR]]*Table1[[#This Row],[SumOfUnits]]*Table1[[#This Row],[Actuarial Factor 06/20/2023]]</f>
        <v>0</v>
      </c>
      <c r="P42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243.16168229034645</v>
      </c>
      <c r="Q4201" s="166">
        <f>Table1[[#This Row],[Trended Medicare Pricing for all RHCs]]-Table1[[#This Row],[SumOfSFY24 Estimated Payment 5/04/23]]</f>
        <v>75.521402434046195</v>
      </c>
      <c r="R4201" s="24">
        <f>Table1[[#This Row],[SumOfUnits]]*Table1[[#This Row],[Actuarial Factor 06/20/2023]]</f>
        <v>0.90864621784738975</v>
      </c>
      <c r="S4201" s="23"/>
    </row>
    <row r="4202" spans="1:19" x14ac:dyDescent="0.25">
      <c r="A4202" s="192" t="s">
        <v>483</v>
      </c>
      <c r="B4202" s="193" t="s">
        <v>484</v>
      </c>
      <c r="C4202" s="192" t="s">
        <v>55</v>
      </c>
      <c r="D4202" s="192" t="s">
        <v>31</v>
      </c>
      <c r="E4202" s="192" t="s">
        <v>69</v>
      </c>
      <c r="F4202" s="194">
        <v>368.98911053290931</v>
      </c>
      <c r="G4202">
        <v>2</v>
      </c>
      <c r="H4202">
        <v>2</v>
      </c>
      <c r="I4202" s="167">
        <v>386.4968620167848</v>
      </c>
      <c r="J4202" s="22">
        <v>1.0474478812087167</v>
      </c>
      <c r="K4202" s="22" t="s">
        <v>485</v>
      </c>
      <c r="L4202" s="22" t="s">
        <v>58</v>
      </c>
      <c r="M42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02" s="24" t="str">
        <f>IFERROR(IF(Table1[[#This Row],[Medicare Rate in CR]]&gt;0,"Y","N"),"N")</f>
        <v>N</v>
      </c>
      <c r="O4202" s="166">
        <f>Table1[[#This Row],[Medicare Rate in CR]]*Table1[[#This Row],[SumOfUnits]]*Table1[[#This Row],[Actuarial Factor 06/20/2023]]</f>
        <v>0</v>
      </c>
      <c r="P42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560.61244498339636</v>
      </c>
      <c r="Q4202" s="166">
        <f>Table1[[#This Row],[Trended Medicare Pricing for all RHCs]]-Table1[[#This Row],[SumOfSFY24 Estimated Payment 5/04/23]]</f>
        <v>174.11558296661156</v>
      </c>
      <c r="R4202" s="24">
        <f>Table1[[#This Row],[SumOfUnits]]*Table1[[#This Row],[Actuarial Factor 06/20/2023]]</f>
        <v>2.0948957624174334</v>
      </c>
      <c r="S4202" s="23"/>
    </row>
    <row r="4203" spans="1:19" x14ac:dyDescent="0.25">
      <c r="A4203" s="192" t="s">
        <v>483</v>
      </c>
      <c r="B4203" s="193" t="s">
        <v>484</v>
      </c>
      <c r="C4203" s="192" t="s">
        <v>83</v>
      </c>
      <c r="D4203" s="192" t="s">
        <v>31</v>
      </c>
      <c r="E4203" s="192" t="s">
        <v>82</v>
      </c>
      <c r="F4203" s="194">
        <v>184.49455526645465</v>
      </c>
      <c r="G4203">
        <v>1</v>
      </c>
      <c r="H4203">
        <v>1</v>
      </c>
      <c r="I4203" s="167">
        <v>221.81223342996984</v>
      </c>
      <c r="J4203" s="22">
        <v>1.2022698074185412</v>
      </c>
      <c r="K4203" s="22" t="s">
        <v>485</v>
      </c>
      <c r="L4203" s="22" t="s">
        <v>58</v>
      </c>
      <c r="M42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03" s="24" t="str">
        <f>IFERROR(IF(Table1[[#This Row],[Medicare Rate in CR]]&gt;0,"Y","N"),"N")</f>
        <v>N</v>
      </c>
      <c r="O4203" s="166">
        <f>Table1[[#This Row],[Medicare Rate in CR]]*Table1[[#This Row],[SumOfUnits]]*Table1[[#This Row],[Actuarial Factor 06/20/2023]]</f>
        <v>0</v>
      </c>
      <c r="P42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227.38076461815311</v>
      </c>
      <c r="Q4203" s="166">
        <f>Table1[[#This Row],[Trended Medicare Pricing for all RHCs]]-Table1[[#This Row],[SumOfSFY24 Estimated Payment 5/04/23]]</f>
        <v>5.5685311881832718</v>
      </c>
      <c r="R4203" s="24">
        <f>Table1[[#This Row],[SumOfUnits]]*Table1[[#This Row],[Actuarial Factor 06/20/2023]]</f>
        <v>1.2022698074185412</v>
      </c>
      <c r="S4203" s="23"/>
    </row>
    <row r="4204" spans="1:19" x14ac:dyDescent="0.25">
      <c r="A4204" s="192" t="s">
        <v>483</v>
      </c>
      <c r="B4204" s="193" t="s">
        <v>484</v>
      </c>
      <c r="C4204" s="192" t="s">
        <v>85</v>
      </c>
      <c r="D4204" s="192" t="s">
        <v>30</v>
      </c>
      <c r="E4204" s="192" t="s">
        <v>56</v>
      </c>
      <c r="F4204" s="194">
        <v>1106.9673315987279</v>
      </c>
      <c r="G4204">
        <v>6</v>
      </c>
      <c r="H4204">
        <v>6</v>
      </c>
      <c r="I4204" s="167">
        <v>1152.8397430347179</v>
      </c>
      <c r="J4204" s="22">
        <v>1.0414397156325645</v>
      </c>
      <c r="K4204" s="22" t="s">
        <v>485</v>
      </c>
      <c r="L4204" s="22" t="s">
        <v>58</v>
      </c>
      <c r="M42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04" s="24" t="str">
        <f>IFERROR(IF(Table1[[#This Row],[Medicare Rate in CR]]&gt;0,"Y","N"),"N")</f>
        <v>N</v>
      </c>
      <c r="O4204" s="166">
        <f>Table1[[#This Row],[Medicare Rate in CR]]*Table1[[#This Row],[SumOfUnits]]*Table1[[#This Row],[Actuarial Factor 06/20/2023]]</f>
        <v>0</v>
      </c>
      <c r="P42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1340.2165788601969</v>
      </c>
      <c r="Q4204" s="166">
        <f>Table1[[#This Row],[Trended Medicare Pricing for all RHCs]]-Table1[[#This Row],[SumOfSFY24 Estimated Payment 5/04/23]]</f>
        <v>187.37683582547902</v>
      </c>
      <c r="R4204" s="24">
        <f>Table1[[#This Row],[SumOfUnits]]*Table1[[#This Row],[Actuarial Factor 06/20/2023]]</f>
        <v>6.2486382937953877</v>
      </c>
      <c r="S4204" s="23"/>
    </row>
    <row r="4205" spans="1:19" x14ac:dyDescent="0.25">
      <c r="A4205" s="192" t="s">
        <v>483</v>
      </c>
      <c r="B4205" s="193" t="s">
        <v>484</v>
      </c>
      <c r="C4205" s="192" t="s">
        <v>85</v>
      </c>
      <c r="D4205" s="192" t="s">
        <v>30</v>
      </c>
      <c r="E4205" s="192" t="s">
        <v>59</v>
      </c>
      <c r="F4205" s="194">
        <v>11091.596800616746</v>
      </c>
      <c r="G4205">
        <v>61</v>
      </c>
      <c r="H4205">
        <v>61</v>
      </c>
      <c r="I4205" s="167">
        <v>9949.2581134958818</v>
      </c>
      <c r="J4205" s="22">
        <v>0.89700863566755829</v>
      </c>
      <c r="K4205" s="22" t="s">
        <v>485</v>
      </c>
      <c r="L4205" s="22" t="s">
        <v>58</v>
      </c>
      <c r="M42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05" s="24" t="str">
        <f>IFERROR(IF(Table1[[#This Row],[Medicare Rate in CR]]&gt;0,"Y","N"),"N")</f>
        <v>N</v>
      </c>
      <c r="O4205" s="166">
        <f>Table1[[#This Row],[Medicare Rate in CR]]*Table1[[#This Row],[SumOfUnits]]*Table1[[#This Row],[Actuarial Factor 06/20/2023]]</f>
        <v>0</v>
      </c>
      <c r="P42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11566.361024270263</v>
      </c>
      <c r="Q4205" s="166">
        <f>Table1[[#This Row],[Trended Medicare Pricing for all RHCs]]-Table1[[#This Row],[SumOfSFY24 Estimated Payment 5/04/23]]</f>
        <v>1617.1029107743816</v>
      </c>
      <c r="R4205" s="24">
        <f>Table1[[#This Row],[SumOfUnits]]*Table1[[#This Row],[Actuarial Factor 06/20/2023]]</f>
        <v>54.717526775721055</v>
      </c>
      <c r="S4205" s="23"/>
    </row>
    <row r="4206" spans="1:19" x14ac:dyDescent="0.25">
      <c r="A4206" s="192" t="s">
        <v>483</v>
      </c>
      <c r="B4206" s="193" t="s">
        <v>484</v>
      </c>
      <c r="C4206" s="192" t="s">
        <v>85</v>
      </c>
      <c r="D4206" s="192" t="s">
        <v>30</v>
      </c>
      <c r="E4206" s="192" t="s">
        <v>60</v>
      </c>
      <c r="F4206" s="194">
        <v>5903.8257685265535</v>
      </c>
      <c r="G4206">
        <v>32</v>
      </c>
      <c r="H4206">
        <v>32</v>
      </c>
      <c r="I4206" s="167">
        <v>4885.2963842281251</v>
      </c>
      <c r="J4206" s="22">
        <v>0.82747976918149668</v>
      </c>
      <c r="K4206" s="22" t="s">
        <v>485</v>
      </c>
      <c r="L4206" s="22" t="s">
        <v>58</v>
      </c>
      <c r="M42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06" s="24" t="str">
        <f>IFERROR(IF(Table1[[#This Row],[Medicare Rate in CR]]&gt;0,"Y","N"),"N")</f>
        <v>N</v>
      </c>
      <c r="O4206" s="166">
        <f>Table1[[#This Row],[Medicare Rate in CR]]*Table1[[#This Row],[SumOfUnits]]*Table1[[#This Row],[Actuarial Factor 06/20/2023]]</f>
        <v>0</v>
      </c>
      <c r="P42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5679.3281515027829</v>
      </c>
      <c r="Q4206" s="166">
        <f>Table1[[#This Row],[Trended Medicare Pricing for all RHCs]]-Table1[[#This Row],[SumOfSFY24 Estimated Payment 5/04/23]]</f>
        <v>794.0317672746578</v>
      </c>
      <c r="R4206" s="24">
        <f>Table1[[#This Row],[SumOfUnits]]*Table1[[#This Row],[Actuarial Factor 06/20/2023]]</f>
        <v>26.479352613807894</v>
      </c>
      <c r="S4206" s="23"/>
    </row>
    <row r="4207" spans="1:19" x14ac:dyDescent="0.25">
      <c r="A4207" s="192" t="s">
        <v>483</v>
      </c>
      <c r="B4207" s="193" t="s">
        <v>484</v>
      </c>
      <c r="C4207" s="192" t="s">
        <v>85</v>
      </c>
      <c r="D4207" s="192" t="s">
        <v>30</v>
      </c>
      <c r="E4207" s="192" t="s">
        <v>61</v>
      </c>
      <c r="F4207" s="194">
        <v>1475.9564421316372</v>
      </c>
      <c r="G4207">
        <v>8</v>
      </c>
      <c r="H4207">
        <v>8</v>
      </c>
      <c r="I4207" s="167">
        <v>1221.3240960570301</v>
      </c>
      <c r="J4207" s="22">
        <v>0.82747976918149668</v>
      </c>
      <c r="K4207" s="22" t="s">
        <v>485</v>
      </c>
      <c r="L4207" s="22" t="s">
        <v>58</v>
      </c>
      <c r="M42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07" s="24" t="str">
        <f>IFERROR(IF(Table1[[#This Row],[Medicare Rate in CR]]&gt;0,"Y","N"),"N")</f>
        <v>N</v>
      </c>
      <c r="O4207" s="166">
        <f>Table1[[#This Row],[Medicare Rate in CR]]*Table1[[#This Row],[SumOfUnits]]*Table1[[#This Row],[Actuarial Factor 06/20/2023]]</f>
        <v>0</v>
      </c>
      <c r="P42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1419.8320378756944</v>
      </c>
      <c r="Q4207" s="166">
        <f>Table1[[#This Row],[Trended Medicare Pricing for all RHCs]]-Table1[[#This Row],[SumOfSFY24 Estimated Payment 5/04/23]]</f>
        <v>198.50794181866422</v>
      </c>
      <c r="R4207" s="24">
        <f>Table1[[#This Row],[SumOfUnits]]*Table1[[#This Row],[Actuarial Factor 06/20/2023]]</f>
        <v>6.6198381534519735</v>
      </c>
      <c r="S4207" s="23"/>
    </row>
    <row r="4208" spans="1:19" x14ac:dyDescent="0.25">
      <c r="A4208" s="192" t="s">
        <v>483</v>
      </c>
      <c r="B4208" s="193" t="s">
        <v>484</v>
      </c>
      <c r="C4208" s="192" t="s">
        <v>85</v>
      </c>
      <c r="D4208" s="192" t="s">
        <v>30</v>
      </c>
      <c r="E4208" s="192" t="s">
        <v>62</v>
      </c>
      <c r="F4208" s="194">
        <v>22056.037390382538</v>
      </c>
      <c r="G4208">
        <v>122</v>
      </c>
      <c r="H4208">
        <v>122</v>
      </c>
      <c r="I4208" s="167">
        <v>20129.940839128896</v>
      </c>
      <c r="J4208" s="22">
        <v>0.91267259312438831</v>
      </c>
      <c r="K4208" s="22" t="s">
        <v>485</v>
      </c>
      <c r="L4208" s="22" t="s">
        <v>58</v>
      </c>
      <c r="M42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08" s="24" t="str">
        <f>IFERROR(IF(Table1[[#This Row],[Medicare Rate in CR]]&gt;0,"Y","N"),"N")</f>
        <v>N</v>
      </c>
      <c r="O4208" s="166">
        <f>Table1[[#This Row],[Medicare Rate in CR]]*Table1[[#This Row],[SumOfUnits]]*Table1[[#This Row],[Actuarial Factor 06/20/2023]]</f>
        <v>0</v>
      </c>
      <c r="P42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23401.761265670586</v>
      </c>
      <c r="Q4208" s="166">
        <f>Table1[[#This Row],[Trended Medicare Pricing for all RHCs]]-Table1[[#This Row],[SumOfSFY24 Estimated Payment 5/04/23]]</f>
        <v>3271.8204265416898</v>
      </c>
      <c r="R4208" s="24">
        <f>Table1[[#This Row],[SumOfUnits]]*Table1[[#This Row],[Actuarial Factor 06/20/2023]]</f>
        <v>111.34605636117537</v>
      </c>
      <c r="S4208" s="23"/>
    </row>
    <row r="4209" spans="1:19" x14ac:dyDescent="0.25">
      <c r="A4209" s="192" t="s">
        <v>483</v>
      </c>
      <c r="B4209" s="193" t="s">
        <v>484</v>
      </c>
      <c r="C4209" s="192" t="s">
        <v>85</v>
      </c>
      <c r="D4209" s="192" t="s">
        <v>30</v>
      </c>
      <c r="E4209" s="192" t="s">
        <v>63</v>
      </c>
      <c r="F4209" s="194">
        <v>6272.8148790594632</v>
      </c>
      <c r="G4209">
        <v>34</v>
      </c>
      <c r="H4209">
        <v>34</v>
      </c>
      <c r="I4209" s="167">
        <v>5648.8908114444994</v>
      </c>
      <c r="J4209" s="22">
        <v>0.90053523344076203</v>
      </c>
      <c r="K4209" s="22" t="s">
        <v>485</v>
      </c>
      <c r="L4209" s="22" t="s">
        <v>58</v>
      </c>
      <c r="M42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09" s="24" t="str">
        <f>IFERROR(IF(Table1[[#This Row],[Medicare Rate in CR]]&gt;0,"Y","N"),"N")</f>
        <v>N</v>
      </c>
      <c r="O4209" s="166">
        <f>Table1[[#This Row],[Medicare Rate in CR]]*Table1[[#This Row],[SumOfUnits]]*Table1[[#This Row],[Actuarial Factor 06/20/2023]]</f>
        <v>0</v>
      </c>
      <c r="P42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6567.0334176195684</v>
      </c>
      <c r="Q4209" s="166">
        <f>Table1[[#This Row],[Trended Medicare Pricing for all RHCs]]-Table1[[#This Row],[SumOfSFY24 Estimated Payment 5/04/23]]</f>
        <v>918.14260617506898</v>
      </c>
      <c r="R4209" s="24">
        <f>Table1[[#This Row],[SumOfUnits]]*Table1[[#This Row],[Actuarial Factor 06/20/2023]]</f>
        <v>30.618197936985908</v>
      </c>
      <c r="S4209" s="23"/>
    </row>
    <row r="4210" spans="1:19" x14ac:dyDescent="0.25">
      <c r="A4210" s="192" t="s">
        <v>483</v>
      </c>
      <c r="B4210" s="193" t="s">
        <v>484</v>
      </c>
      <c r="C4210" s="192" t="s">
        <v>85</v>
      </c>
      <c r="D4210" s="192" t="s">
        <v>30</v>
      </c>
      <c r="E4210" s="192" t="s">
        <v>64</v>
      </c>
      <c r="F4210" s="194">
        <v>4523.2340753589697</v>
      </c>
      <c r="G4210">
        <v>25</v>
      </c>
      <c r="H4210">
        <v>25</v>
      </c>
      <c r="I4210" s="167">
        <v>4002.620671795768</v>
      </c>
      <c r="J4210" s="22">
        <v>0.88490239618609945</v>
      </c>
      <c r="K4210" s="22" t="s">
        <v>485</v>
      </c>
      <c r="L4210" s="22" t="s">
        <v>58</v>
      </c>
      <c r="M42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10" s="24" t="str">
        <f>IFERROR(IF(Table1[[#This Row],[Medicare Rate in CR]]&gt;0,"Y","N"),"N")</f>
        <v>N</v>
      </c>
      <c r="O4210" s="166">
        <f>Table1[[#This Row],[Medicare Rate in CR]]*Table1[[#This Row],[SumOfUnits]]*Table1[[#This Row],[Actuarial Factor 06/20/2023]]</f>
        <v>0</v>
      </c>
      <c r="P42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4653.1867205654435</v>
      </c>
      <c r="Q4210" s="166">
        <f>Table1[[#This Row],[Trended Medicare Pricing for all RHCs]]-Table1[[#This Row],[SumOfSFY24 Estimated Payment 5/04/23]]</f>
        <v>650.56604876967549</v>
      </c>
      <c r="R4210" s="24">
        <f>Table1[[#This Row],[SumOfUnits]]*Table1[[#This Row],[Actuarial Factor 06/20/2023]]</f>
        <v>22.122559904652487</v>
      </c>
      <c r="S4210" s="23"/>
    </row>
    <row r="4211" spans="1:19" x14ac:dyDescent="0.25">
      <c r="A4211" s="192" t="s">
        <v>483</v>
      </c>
      <c r="B4211" s="193" t="s">
        <v>484</v>
      </c>
      <c r="C4211" s="192" t="s">
        <v>85</v>
      </c>
      <c r="D4211" s="192" t="s">
        <v>30</v>
      </c>
      <c r="E4211" s="192" t="s">
        <v>77</v>
      </c>
      <c r="F4211" s="194">
        <v>9145.3792040088683</v>
      </c>
      <c r="G4211">
        <v>50</v>
      </c>
      <c r="H4211">
        <v>50</v>
      </c>
      <c r="I4211" s="167">
        <v>10867.137097778092</v>
      </c>
      <c r="J4211" s="22">
        <v>1.1882653365553713</v>
      </c>
      <c r="K4211" s="22" t="s">
        <v>485</v>
      </c>
      <c r="L4211" s="22" t="s">
        <v>58</v>
      </c>
      <c r="M42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11" s="24" t="str">
        <f>IFERROR(IF(Table1[[#This Row],[Medicare Rate in CR]]&gt;0,"Y","N"),"N")</f>
        <v>N</v>
      </c>
      <c r="O4211" s="166">
        <f>Table1[[#This Row],[Medicare Rate in CR]]*Table1[[#This Row],[SumOfUnits]]*Table1[[#This Row],[Actuarial Factor 06/20/2023]]</f>
        <v>0</v>
      </c>
      <c r="P42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12633.427491708428</v>
      </c>
      <c r="Q4211" s="166">
        <f>Table1[[#This Row],[Trended Medicare Pricing for all RHCs]]-Table1[[#This Row],[SumOfSFY24 Estimated Payment 5/04/23]]</f>
        <v>1766.290393930336</v>
      </c>
      <c r="R4211" s="24">
        <f>Table1[[#This Row],[SumOfUnits]]*Table1[[#This Row],[Actuarial Factor 06/20/2023]]</f>
        <v>59.41326682776856</v>
      </c>
      <c r="S4211" s="23"/>
    </row>
    <row r="4212" spans="1:19" x14ac:dyDescent="0.25">
      <c r="A4212" s="192" t="s">
        <v>483</v>
      </c>
      <c r="B4212" s="193" t="s">
        <v>484</v>
      </c>
      <c r="C4212" s="192" t="s">
        <v>85</v>
      </c>
      <c r="D4212" s="192" t="s">
        <v>32</v>
      </c>
      <c r="E4212" s="192" t="s">
        <v>65</v>
      </c>
      <c r="F4212" s="194">
        <v>184.49455526645465</v>
      </c>
      <c r="G4212">
        <v>1</v>
      </c>
      <c r="H4212">
        <v>1</v>
      </c>
      <c r="I4212" s="167">
        <v>234.01080390727478</v>
      </c>
      <c r="J4212" s="22">
        <v>1.2683886717920034</v>
      </c>
      <c r="K4212" s="22" t="s">
        <v>485</v>
      </c>
      <c r="L4212" s="22" t="s">
        <v>58</v>
      </c>
      <c r="M42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12" s="24" t="str">
        <f>IFERROR(IF(Table1[[#This Row],[Medicare Rate in CR]]&gt;0,"Y","N"),"N")</f>
        <v>N</v>
      </c>
      <c r="O4212" s="166">
        <f>Table1[[#This Row],[Medicare Rate in CR]]*Table1[[#This Row],[SumOfUnits]]*Table1[[#This Row],[Actuarial Factor 06/20/2023]]</f>
        <v>0</v>
      </c>
      <c r="P42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272.04575564280088</v>
      </c>
      <c r="Q4212" s="166">
        <f>Table1[[#This Row],[Trended Medicare Pricing for all RHCs]]-Table1[[#This Row],[SumOfSFY24 Estimated Payment 5/04/23]]</f>
        <v>38.034951735526107</v>
      </c>
      <c r="R4212" s="24">
        <f>Table1[[#This Row],[SumOfUnits]]*Table1[[#This Row],[Actuarial Factor 06/20/2023]]</f>
        <v>1.2683886717920034</v>
      </c>
      <c r="S4212" s="23"/>
    </row>
    <row r="4213" spans="1:19" x14ac:dyDescent="0.25">
      <c r="A4213" s="192" t="s">
        <v>483</v>
      </c>
      <c r="B4213" s="193" t="s">
        <v>484</v>
      </c>
      <c r="C4213" s="192" t="s">
        <v>85</v>
      </c>
      <c r="D4213" s="192" t="s">
        <v>31</v>
      </c>
      <c r="E4213" s="192" t="s">
        <v>67</v>
      </c>
      <c r="F4213" s="194">
        <v>184.49455526645465</v>
      </c>
      <c r="G4213">
        <v>1</v>
      </c>
      <c r="H4213">
        <v>1</v>
      </c>
      <c r="I4213" s="167">
        <v>205.71130778033654</v>
      </c>
      <c r="J4213" s="22">
        <v>1.1149993423016726</v>
      </c>
      <c r="K4213" s="22" t="s">
        <v>485</v>
      </c>
      <c r="L4213" s="22" t="s">
        <v>58</v>
      </c>
      <c r="M42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13" s="24" t="str">
        <f>IFERROR(IF(Table1[[#This Row],[Medicare Rate in CR]]&gt;0,"Y","N"),"N")</f>
        <v>N</v>
      </c>
      <c r="O4213" s="166">
        <f>Table1[[#This Row],[Medicare Rate in CR]]*Table1[[#This Row],[SumOfUnits]]*Table1[[#This Row],[Actuarial Factor 06/20/2023]]</f>
        <v>0</v>
      </c>
      <c r="P42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239.14660022084004</v>
      </c>
      <c r="Q4213" s="166">
        <f>Table1[[#This Row],[Trended Medicare Pricing for all RHCs]]-Table1[[#This Row],[SumOfSFY24 Estimated Payment 5/04/23]]</f>
        <v>33.435292440503503</v>
      </c>
      <c r="R4213" s="24">
        <f>Table1[[#This Row],[SumOfUnits]]*Table1[[#This Row],[Actuarial Factor 06/20/2023]]</f>
        <v>1.1149993423016726</v>
      </c>
      <c r="S4213" s="23"/>
    </row>
    <row r="4214" spans="1:19" x14ac:dyDescent="0.25">
      <c r="A4214" s="192" t="s">
        <v>483</v>
      </c>
      <c r="B4214" s="193" t="s">
        <v>484</v>
      </c>
      <c r="C4214" s="192" t="s">
        <v>85</v>
      </c>
      <c r="D4214" s="192" t="s">
        <v>31</v>
      </c>
      <c r="E4214" s="192" t="s">
        <v>82</v>
      </c>
      <c r="F4214" s="194">
        <v>184.49455526645465</v>
      </c>
      <c r="G4214">
        <v>1</v>
      </c>
      <c r="H4214">
        <v>1</v>
      </c>
      <c r="I4214" s="167">
        <v>204.96375430143613</v>
      </c>
      <c r="J4214" s="22">
        <v>1.1109474423536185</v>
      </c>
      <c r="K4214" s="22" t="s">
        <v>485</v>
      </c>
      <c r="L4214" s="22" t="s">
        <v>58</v>
      </c>
      <c r="M42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14" s="24" t="str">
        <f>IFERROR(IF(Table1[[#This Row],[Medicare Rate in CR]]&gt;0,"Y","N"),"N")</f>
        <v>N</v>
      </c>
      <c r="O4214" s="166">
        <f>Table1[[#This Row],[Medicare Rate in CR]]*Table1[[#This Row],[SumOfUnits]]*Table1[[#This Row],[Actuarial Factor 06/20/2023]]</f>
        <v>0</v>
      </c>
      <c r="P42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238.27754311896601</v>
      </c>
      <c r="Q4214" s="166">
        <f>Table1[[#This Row],[Trended Medicare Pricing for all RHCs]]-Table1[[#This Row],[SumOfSFY24 Estimated Payment 5/04/23]]</f>
        <v>33.313788817529883</v>
      </c>
      <c r="R4214" s="24">
        <f>Table1[[#This Row],[SumOfUnits]]*Table1[[#This Row],[Actuarial Factor 06/20/2023]]</f>
        <v>1.1109474423536185</v>
      </c>
      <c r="S4214" s="23"/>
    </row>
    <row r="4215" spans="1:19" x14ac:dyDescent="0.25">
      <c r="A4215" s="192" t="s">
        <v>483</v>
      </c>
      <c r="B4215" s="193" t="s">
        <v>484</v>
      </c>
      <c r="C4215" s="192" t="s">
        <v>85</v>
      </c>
      <c r="D4215" s="192" t="s">
        <v>31</v>
      </c>
      <c r="E4215" s="192" t="s">
        <v>69</v>
      </c>
      <c r="F4215" s="194">
        <v>2398.4292184639107</v>
      </c>
      <c r="G4215">
        <v>13</v>
      </c>
      <c r="H4215">
        <v>13</v>
      </c>
      <c r="I4215" s="167">
        <v>2401.0955259359052</v>
      </c>
      <c r="J4215" s="22">
        <v>1.0011116890385876</v>
      </c>
      <c r="K4215" s="22" t="s">
        <v>485</v>
      </c>
      <c r="L4215" s="22" t="s">
        <v>58</v>
      </c>
      <c r="M42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15" s="24" t="str">
        <f>IFERROR(IF(Table1[[#This Row],[Medicare Rate in CR]]&gt;0,"Y","N"),"N")</f>
        <v>N</v>
      </c>
      <c r="O4215" s="166">
        <f>Table1[[#This Row],[Medicare Rate in CR]]*Table1[[#This Row],[SumOfUnits]]*Table1[[#This Row],[Actuarial Factor 06/20/2023]]</f>
        <v>0</v>
      </c>
      <c r="P42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2791.3576459598462</v>
      </c>
      <c r="Q4215" s="166">
        <f>Table1[[#This Row],[Trended Medicare Pricing for all RHCs]]-Table1[[#This Row],[SumOfSFY24 Estimated Payment 5/04/23]]</f>
        <v>390.26212002394095</v>
      </c>
      <c r="R4215" s="24">
        <f>Table1[[#This Row],[SumOfUnits]]*Table1[[#This Row],[Actuarial Factor 06/20/2023]]</f>
        <v>13.014451957501638</v>
      </c>
      <c r="S4215" s="23"/>
    </row>
    <row r="4216" spans="1:19" x14ac:dyDescent="0.25">
      <c r="A4216" s="192" t="s">
        <v>486</v>
      </c>
      <c r="B4216" s="193" t="s">
        <v>322</v>
      </c>
      <c r="C4216" s="192" t="s">
        <v>88</v>
      </c>
      <c r="D4216" s="192" t="s">
        <v>32</v>
      </c>
      <c r="E4216" s="192" t="s">
        <v>66</v>
      </c>
      <c r="F4216" s="194">
        <v>131.98419581767371</v>
      </c>
      <c r="G4216">
        <v>1</v>
      </c>
      <c r="H4216">
        <v>1</v>
      </c>
      <c r="I4216" s="167">
        <v>139.66543566988562</v>
      </c>
      <c r="J4216" s="22">
        <v>1.0581981789912405</v>
      </c>
      <c r="K4216" s="22" t="s">
        <v>487</v>
      </c>
      <c r="L4216" s="22" t="s">
        <v>58</v>
      </c>
      <c r="M42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16" s="24" t="str">
        <f>IFERROR(IF(Table1[[#This Row],[Medicare Rate in CR]]&gt;0,"Y","N"),"N")</f>
        <v>N</v>
      </c>
      <c r="O4216" s="166">
        <f>Table1[[#This Row],[Medicare Rate in CR]]*Table1[[#This Row],[SumOfUnits]]*Table1[[#This Row],[Actuarial Factor 06/20/2023]]</f>
        <v>0</v>
      </c>
      <c r="P42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164.0559438215495</v>
      </c>
      <c r="Q4216" s="166">
        <f>Table1[[#This Row],[Trended Medicare Pricing for all RHCs]]-Table1[[#This Row],[SumOfSFY24 Estimated Payment 5/04/23]]</f>
        <v>24.39050815166388</v>
      </c>
      <c r="R4216" s="24">
        <f>Table1[[#This Row],[SumOfUnits]]*Table1[[#This Row],[Actuarial Factor 06/20/2023]]</f>
        <v>1.0581981789912405</v>
      </c>
      <c r="S4216" s="23"/>
    </row>
    <row r="4217" spans="1:19" x14ac:dyDescent="0.25">
      <c r="A4217" s="192" t="s">
        <v>486</v>
      </c>
      <c r="B4217" s="193" t="s">
        <v>322</v>
      </c>
      <c r="C4217" s="192" t="s">
        <v>88</v>
      </c>
      <c r="D4217" s="192" t="s">
        <v>31</v>
      </c>
      <c r="E4217" s="192" t="s">
        <v>67</v>
      </c>
      <c r="F4217" s="194">
        <v>131.98419581767371</v>
      </c>
      <c r="G4217">
        <v>1</v>
      </c>
      <c r="H4217">
        <v>1</v>
      </c>
      <c r="I4217" s="167">
        <v>142.39132347183559</v>
      </c>
      <c r="J4217" s="22">
        <v>1.0788513169299341</v>
      </c>
      <c r="K4217" s="22" t="s">
        <v>487</v>
      </c>
      <c r="L4217" s="22" t="s">
        <v>58</v>
      </c>
      <c r="M42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17" s="24" t="str">
        <f>IFERROR(IF(Table1[[#This Row],[Medicare Rate in CR]]&gt;0,"Y","N"),"N")</f>
        <v>N</v>
      </c>
      <c r="O4217" s="166">
        <f>Table1[[#This Row],[Medicare Rate in CR]]*Table1[[#This Row],[SumOfUnits]]*Table1[[#This Row],[Actuarial Factor 06/20/2023]]</f>
        <v>0</v>
      </c>
      <c r="P42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167.25786771886618</v>
      </c>
      <c r="Q4217" s="166">
        <f>Table1[[#This Row],[Trended Medicare Pricing for all RHCs]]-Table1[[#This Row],[SumOfSFY24 Estimated Payment 5/04/23]]</f>
        <v>24.866544247030589</v>
      </c>
      <c r="R4217" s="24">
        <f>Table1[[#This Row],[SumOfUnits]]*Table1[[#This Row],[Actuarial Factor 06/20/2023]]</f>
        <v>1.0788513169299341</v>
      </c>
      <c r="S4217" s="23"/>
    </row>
    <row r="4218" spans="1:19" x14ac:dyDescent="0.25">
      <c r="A4218" s="192" t="s">
        <v>486</v>
      </c>
      <c r="B4218" s="193" t="s">
        <v>322</v>
      </c>
      <c r="C4218" s="192" t="s">
        <v>88</v>
      </c>
      <c r="D4218" s="192" t="s">
        <v>31</v>
      </c>
      <c r="E4218" s="192" t="s">
        <v>68</v>
      </c>
      <c r="F4218" s="194">
        <v>263.96839163534742</v>
      </c>
      <c r="G4218">
        <v>2</v>
      </c>
      <c r="H4218">
        <v>2</v>
      </c>
      <c r="I4218" s="167">
        <v>264.82981428033764</v>
      </c>
      <c r="J4218" s="22">
        <v>1.0032633552814922</v>
      </c>
      <c r="K4218" s="22" t="s">
        <v>487</v>
      </c>
      <c r="L4218" s="22" t="s">
        <v>58</v>
      </c>
      <c r="M42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18" s="24" t="str">
        <f>IFERROR(IF(Table1[[#This Row],[Medicare Rate in CR]]&gt;0,"Y","N"),"N")</f>
        <v>N</v>
      </c>
      <c r="O4218" s="166">
        <f>Table1[[#This Row],[Medicare Rate in CR]]*Table1[[#This Row],[SumOfUnits]]*Table1[[#This Row],[Actuarial Factor 06/20/2023]]</f>
        <v>0</v>
      </c>
      <c r="P42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311.07843487158789</v>
      </c>
      <c r="Q4218" s="166">
        <f>Table1[[#This Row],[Trended Medicare Pricing for all RHCs]]-Table1[[#This Row],[SumOfSFY24 Estimated Payment 5/04/23]]</f>
        <v>46.248620591250244</v>
      </c>
      <c r="R4218" s="24">
        <f>Table1[[#This Row],[SumOfUnits]]*Table1[[#This Row],[Actuarial Factor 06/20/2023]]</f>
        <v>2.0065267105629845</v>
      </c>
      <c r="S4218" s="23"/>
    </row>
    <row r="4219" spans="1:19" x14ac:dyDescent="0.25">
      <c r="A4219" s="192" t="s">
        <v>486</v>
      </c>
      <c r="B4219" s="193" t="s">
        <v>322</v>
      </c>
      <c r="C4219" s="192" t="s">
        <v>88</v>
      </c>
      <c r="D4219" s="192" t="s">
        <v>31</v>
      </c>
      <c r="E4219" s="192" t="s">
        <v>74</v>
      </c>
      <c r="F4219" s="194">
        <v>1186.0364267129228</v>
      </c>
      <c r="G4219">
        <v>9</v>
      </c>
      <c r="H4219">
        <v>9</v>
      </c>
      <c r="I4219" s="167">
        <v>1128.8694118590383</v>
      </c>
      <c r="J4219" s="22">
        <v>0.9517999501816975</v>
      </c>
      <c r="K4219" s="22" t="s">
        <v>487</v>
      </c>
      <c r="L4219" s="22" t="s">
        <v>58</v>
      </c>
      <c r="M42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19" s="24" t="str">
        <f>IFERROR(IF(Table1[[#This Row],[Medicare Rate in CR]]&gt;0,"Y","N"),"N")</f>
        <v>N</v>
      </c>
      <c r="O4219" s="166">
        <f>Table1[[#This Row],[Medicare Rate in CR]]*Table1[[#This Row],[SumOfUnits]]*Table1[[#This Row],[Actuarial Factor 06/20/2023]]</f>
        <v>0</v>
      </c>
      <c r="P42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1326.00980282299</v>
      </c>
      <c r="Q4219" s="166">
        <f>Table1[[#This Row],[Trended Medicare Pricing for all RHCs]]-Table1[[#This Row],[SumOfSFY24 Estimated Payment 5/04/23]]</f>
        <v>197.14039096395163</v>
      </c>
      <c r="R4219" s="24">
        <f>Table1[[#This Row],[SumOfUnits]]*Table1[[#This Row],[Actuarial Factor 06/20/2023]]</f>
        <v>8.5661995516352771</v>
      </c>
      <c r="S4219" s="23"/>
    </row>
    <row r="4220" spans="1:19" x14ac:dyDescent="0.25">
      <c r="A4220" s="192" t="s">
        <v>486</v>
      </c>
      <c r="B4220" s="193" t="s">
        <v>322</v>
      </c>
      <c r="C4220" s="192" t="s">
        <v>88</v>
      </c>
      <c r="D4220" s="192" t="s">
        <v>31</v>
      </c>
      <c r="E4220" s="192" t="s">
        <v>69</v>
      </c>
      <c r="F4220" s="194">
        <v>2074.0194661270116</v>
      </c>
      <c r="G4220">
        <v>16</v>
      </c>
      <c r="H4220">
        <v>16</v>
      </c>
      <c r="I4220" s="167">
        <v>2190.67629277582</v>
      </c>
      <c r="J4220" s="22">
        <v>1.0562467366165329</v>
      </c>
      <c r="K4220" s="22" t="s">
        <v>487</v>
      </c>
      <c r="L4220" s="22" t="s">
        <v>58</v>
      </c>
      <c r="M42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20" s="24" t="str">
        <f>IFERROR(IF(Table1[[#This Row],[Medicare Rate in CR]]&gt;0,"Y","N"),"N")</f>
        <v>N</v>
      </c>
      <c r="O4220" s="166">
        <f>Table1[[#This Row],[Medicare Rate in CR]]*Table1[[#This Row],[SumOfUnits]]*Table1[[#This Row],[Actuarial Factor 06/20/2023]]</f>
        <v>0</v>
      </c>
      <c r="P42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2573.2455929060043</v>
      </c>
      <c r="Q4220" s="166">
        <f>Table1[[#This Row],[Trended Medicare Pricing for all RHCs]]-Table1[[#This Row],[SumOfSFY24 Estimated Payment 5/04/23]]</f>
        <v>382.56930013018427</v>
      </c>
      <c r="R4220" s="24">
        <f>Table1[[#This Row],[SumOfUnits]]*Table1[[#This Row],[Actuarial Factor 06/20/2023]]</f>
        <v>16.899947785864526</v>
      </c>
      <c r="S4220" s="23"/>
    </row>
    <row r="4221" spans="1:19" x14ac:dyDescent="0.25">
      <c r="A4221" s="192" t="s">
        <v>486</v>
      </c>
      <c r="B4221" s="193" t="s">
        <v>322</v>
      </c>
      <c r="C4221" s="192" t="s">
        <v>72</v>
      </c>
      <c r="D4221" s="192" t="s">
        <v>30</v>
      </c>
      <c r="E4221" s="192" t="s">
        <v>59</v>
      </c>
      <c r="F4221" s="194">
        <v>131.98419581767371</v>
      </c>
      <c r="G4221">
        <v>1</v>
      </c>
      <c r="H4221">
        <v>1</v>
      </c>
      <c r="I4221" s="167">
        <v>152.22298516183815</v>
      </c>
      <c r="J4221" s="22">
        <v>1.1533425211918769</v>
      </c>
      <c r="K4221" s="22" t="s">
        <v>487</v>
      </c>
      <c r="L4221" s="22" t="s">
        <v>58</v>
      </c>
      <c r="M42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21" s="24" t="str">
        <f>IFERROR(IF(Table1[[#This Row],[Medicare Rate in CR]]&gt;0,"Y","N"),"N")</f>
        <v>N</v>
      </c>
      <c r="O4221" s="166">
        <f>Table1[[#This Row],[Medicare Rate in CR]]*Table1[[#This Row],[SumOfUnits]]*Table1[[#This Row],[Actuarial Factor 06/20/2023]]</f>
        <v>0</v>
      </c>
      <c r="P42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155.6238027538954</v>
      </c>
      <c r="Q4221" s="166">
        <f>Table1[[#This Row],[Trended Medicare Pricing for all RHCs]]-Table1[[#This Row],[SumOfSFY24 Estimated Payment 5/04/23]]</f>
        <v>3.4008175920572512</v>
      </c>
      <c r="R4221" s="24">
        <f>Table1[[#This Row],[SumOfUnits]]*Table1[[#This Row],[Actuarial Factor 06/20/2023]]</f>
        <v>1.1533425211918769</v>
      </c>
      <c r="S4221" s="23"/>
    </row>
    <row r="4222" spans="1:19" x14ac:dyDescent="0.25">
      <c r="A4222" s="192" t="s">
        <v>486</v>
      </c>
      <c r="B4222" s="193" t="s">
        <v>322</v>
      </c>
      <c r="C4222" s="192" t="s">
        <v>72</v>
      </c>
      <c r="D4222" s="192" t="s">
        <v>30</v>
      </c>
      <c r="E4222" s="192" t="s">
        <v>77</v>
      </c>
      <c r="F4222" s="194">
        <v>131.98419581767371</v>
      </c>
      <c r="G4222">
        <v>1</v>
      </c>
      <c r="H4222">
        <v>1</v>
      </c>
      <c r="I4222" s="167">
        <v>204.25405271037309</v>
      </c>
      <c r="J4222" s="22">
        <v>1.5475644750113475</v>
      </c>
      <c r="K4222" s="22" t="s">
        <v>487</v>
      </c>
      <c r="L4222" s="22" t="s">
        <v>58</v>
      </c>
      <c r="M42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22" s="24" t="str">
        <f>IFERROR(IF(Table1[[#This Row],[Medicare Rate in CR]]&gt;0,"Y","N"),"N")</f>
        <v>N</v>
      </c>
      <c r="O4222" s="166">
        <f>Table1[[#This Row],[Medicare Rate in CR]]*Table1[[#This Row],[SumOfUnits]]*Table1[[#This Row],[Actuarial Factor 06/20/2023]]</f>
        <v>0</v>
      </c>
      <c r="P42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208.8172977089383</v>
      </c>
      <c r="Q4222" s="166">
        <f>Table1[[#This Row],[Trended Medicare Pricing for all RHCs]]-Table1[[#This Row],[SumOfSFY24 Estimated Payment 5/04/23]]</f>
        <v>4.5632449985652102</v>
      </c>
      <c r="R4222" s="24">
        <f>Table1[[#This Row],[SumOfUnits]]*Table1[[#This Row],[Actuarial Factor 06/20/2023]]</f>
        <v>1.5475644750113475</v>
      </c>
      <c r="S4222" s="23"/>
    </row>
    <row r="4223" spans="1:19" x14ac:dyDescent="0.25">
      <c r="A4223" s="192" t="s">
        <v>486</v>
      </c>
      <c r="B4223" s="193" t="s">
        <v>322</v>
      </c>
      <c r="C4223" s="192" t="s">
        <v>123</v>
      </c>
      <c r="D4223" s="192" t="s">
        <v>30</v>
      </c>
      <c r="E4223" s="192" t="s">
        <v>63</v>
      </c>
      <c r="F4223" s="194">
        <v>791.90517490604225</v>
      </c>
      <c r="G4223">
        <v>6</v>
      </c>
      <c r="H4223">
        <v>6</v>
      </c>
      <c r="I4223" s="167">
        <v>799.73545607390543</v>
      </c>
      <c r="J4223" s="22">
        <v>1.0098879025115504</v>
      </c>
      <c r="K4223" s="22" t="s">
        <v>487</v>
      </c>
      <c r="L4223" s="22" t="s">
        <v>58</v>
      </c>
      <c r="M42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23" s="24" t="str">
        <f>IFERROR(IF(Table1[[#This Row],[Medicare Rate in CR]]&gt;0,"Y","N"),"N")</f>
        <v>N</v>
      </c>
      <c r="O4223" s="166">
        <f>Table1[[#This Row],[Medicare Rate in CR]]*Table1[[#This Row],[SumOfUnits]]*Table1[[#This Row],[Actuarial Factor 06/20/2023]]</f>
        <v>0</v>
      </c>
      <c r="P42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930.07203594964176</v>
      </c>
      <c r="Q4223" s="166">
        <f>Table1[[#This Row],[Trended Medicare Pricing for all RHCs]]-Table1[[#This Row],[SumOfSFY24 Estimated Payment 5/04/23]]</f>
        <v>130.33657987573633</v>
      </c>
      <c r="R4223" s="24">
        <f>Table1[[#This Row],[SumOfUnits]]*Table1[[#This Row],[Actuarial Factor 06/20/2023]]</f>
        <v>6.0593274150693022</v>
      </c>
      <c r="S4223" s="23"/>
    </row>
    <row r="4224" spans="1:19" x14ac:dyDescent="0.25">
      <c r="A4224" s="192" t="s">
        <v>486</v>
      </c>
      <c r="B4224" s="193" t="s">
        <v>322</v>
      </c>
      <c r="C4224" s="192" t="s">
        <v>75</v>
      </c>
      <c r="D4224" s="192" t="s">
        <v>30</v>
      </c>
      <c r="E4224" s="192" t="s">
        <v>60</v>
      </c>
      <c r="F4224" s="194">
        <v>254.37024188108313</v>
      </c>
      <c r="G4224">
        <v>2</v>
      </c>
      <c r="H4224">
        <v>2</v>
      </c>
      <c r="I4224" s="167">
        <v>222.03775807159181</v>
      </c>
      <c r="J4224" s="22">
        <v>0.87289203497079426</v>
      </c>
      <c r="K4224" s="22" t="s">
        <v>487</v>
      </c>
      <c r="L4224" s="22" t="s">
        <v>58</v>
      </c>
      <c r="M42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24" s="24" t="str">
        <f>IFERROR(IF(Table1[[#This Row],[Medicare Rate in CR]]&gt;0,"Y","N"),"N")</f>
        <v>N</v>
      </c>
      <c r="O4224" s="166">
        <f>Table1[[#This Row],[Medicare Rate in CR]]*Table1[[#This Row],[SumOfUnits]]*Table1[[#This Row],[Actuarial Factor 06/20/2023]]</f>
        <v>0</v>
      </c>
      <c r="P42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414.06773473086156</v>
      </c>
      <c r="Q4224" s="166">
        <f>Table1[[#This Row],[Trended Medicare Pricing for all RHCs]]-Table1[[#This Row],[SumOfSFY24 Estimated Payment 5/04/23]]</f>
        <v>192.02997665926975</v>
      </c>
      <c r="R4224" s="24">
        <f>Table1[[#This Row],[SumOfUnits]]*Table1[[#This Row],[Actuarial Factor 06/20/2023]]</f>
        <v>1.7457840699415885</v>
      </c>
      <c r="S4224" s="23"/>
    </row>
    <row r="4225" spans="1:19" x14ac:dyDescent="0.25">
      <c r="A4225" s="192" t="s">
        <v>486</v>
      </c>
      <c r="B4225" s="193" t="s">
        <v>322</v>
      </c>
      <c r="C4225" s="192" t="s">
        <v>75</v>
      </c>
      <c r="D4225" s="192" t="s">
        <v>30</v>
      </c>
      <c r="E4225" s="192" t="s">
        <v>62</v>
      </c>
      <c r="F4225" s="194">
        <v>914.29122096945162</v>
      </c>
      <c r="G4225">
        <v>7</v>
      </c>
      <c r="H4225">
        <v>7</v>
      </c>
      <c r="I4225" s="167">
        <v>937.48281386026429</v>
      </c>
      <c r="J4225" s="22">
        <v>1.0253656519486449</v>
      </c>
      <c r="K4225" s="22" t="s">
        <v>487</v>
      </c>
      <c r="L4225" s="22" t="s">
        <v>58</v>
      </c>
      <c r="M42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25" s="24" t="str">
        <f>IFERROR(IF(Table1[[#This Row],[Medicare Rate in CR]]&gt;0,"Y","N"),"N")</f>
        <v>N</v>
      </c>
      <c r="O4225" s="166">
        <f>Table1[[#This Row],[Medicare Rate in CR]]*Table1[[#This Row],[SumOfUnits]]*Table1[[#This Row],[Actuarial Factor 06/20/2023]]</f>
        <v>0</v>
      </c>
      <c r="P42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1748.2674498950396</v>
      </c>
      <c r="Q4225" s="166">
        <f>Table1[[#This Row],[Trended Medicare Pricing for all RHCs]]-Table1[[#This Row],[SumOfSFY24 Estimated Payment 5/04/23]]</f>
        <v>810.7846360347753</v>
      </c>
      <c r="R4225" s="24">
        <f>Table1[[#This Row],[SumOfUnits]]*Table1[[#This Row],[Actuarial Factor 06/20/2023]]</f>
        <v>7.1775595636405143</v>
      </c>
      <c r="S4225" s="23"/>
    </row>
    <row r="4226" spans="1:19" x14ac:dyDescent="0.25">
      <c r="A4226" s="192" t="s">
        <v>486</v>
      </c>
      <c r="B4226" s="193" t="s">
        <v>322</v>
      </c>
      <c r="C4226" s="192" t="s">
        <v>75</v>
      </c>
      <c r="D4226" s="192" t="s">
        <v>30</v>
      </c>
      <c r="E4226" s="192" t="s">
        <v>64</v>
      </c>
      <c r="F4226" s="194">
        <v>791.90517490604225</v>
      </c>
      <c r="G4226">
        <v>6</v>
      </c>
      <c r="H4226">
        <v>6</v>
      </c>
      <c r="I4226" s="167">
        <v>816.15690602549728</v>
      </c>
      <c r="J4226" s="22">
        <v>1.0306245392604392</v>
      </c>
      <c r="K4226" s="22" t="s">
        <v>487</v>
      </c>
      <c r="L4226" s="22" t="s">
        <v>58</v>
      </c>
      <c r="M42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26" s="24" t="str">
        <f>IFERROR(IF(Table1[[#This Row],[Medicare Rate in CR]]&gt;0,"Y","N"),"N")</f>
        <v>N</v>
      </c>
      <c r="O4226" s="166">
        <f>Table1[[#This Row],[Medicare Rate in CR]]*Table1[[#This Row],[SumOfUnits]]*Table1[[#This Row],[Actuarial Factor 06/20/2023]]</f>
        <v>0</v>
      </c>
      <c r="P42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1522.01249101949</v>
      </c>
      <c r="Q4226" s="166">
        <f>Table1[[#This Row],[Trended Medicare Pricing for all RHCs]]-Table1[[#This Row],[SumOfSFY24 Estimated Payment 5/04/23]]</f>
        <v>705.85558499399269</v>
      </c>
      <c r="R4226" s="24">
        <f>Table1[[#This Row],[SumOfUnits]]*Table1[[#This Row],[Actuarial Factor 06/20/2023]]</f>
        <v>6.1837472355626346</v>
      </c>
      <c r="S4226" s="23"/>
    </row>
    <row r="4227" spans="1:19" x14ac:dyDescent="0.25">
      <c r="A4227" s="192" t="s">
        <v>486</v>
      </c>
      <c r="B4227" s="193" t="s">
        <v>322</v>
      </c>
      <c r="C4227" s="192" t="s">
        <v>75</v>
      </c>
      <c r="D4227" s="192" t="s">
        <v>30</v>
      </c>
      <c r="E4227" s="192" t="s">
        <v>77</v>
      </c>
      <c r="F4227" s="194">
        <v>1312.5566155921751</v>
      </c>
      <c r="G4227">
        <v>10</v>
      </c>
      <c r="H4227">
        <v>10</v>
      </c>
      <c r="I4227" s="167">
        <v>1711.0762472773943</v>
      </c>
      <c r="J4227" s="22">
        <v>1.3036209081963466</v>
      </c>
      <c r="K4227" s="22" t="s">
        <v>487</v>
      </c>
      <c r="L4227" s="22" t="s">
        <v>58</v>
      </c>
      <c r="M42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27" s="24" t="str">
        <f>IFERROR(IF(Table1[[#This Row],[Medicare Rate in CR]]&gt;0,"Y","N"),"N")</f>
        <v>N</v>
      </c>
      <c r="O4227" s="166">
        <f>Table1[[#This Row],[Medicare Rate in CR]]*Table1[[#This Row],[SumOfUnits]]*Table1[[#This Row],[Actuarial Factor 06/20/2023]]</f>
        <v>0</v>
      </c>
      <c r="P42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3190.9053298650738</v>
      </c>
      <c r="Q4227" s="166">
        <f>Table1[[#This Row],[Trended Medicare Pricing for all RHCs]]-Table1[[#This Row],[SumOfSFY24 Estimated Payment 5/04/23]]</f>
        <v>1479.8290825876795</v>
      </c>
      <c r="R4227" s="24">
        <f>Table1[[#This Row],[SumOfUnits]]*Table1[[#This Row],[Actuarial Factor 06/20/2023]]</f>
        <v>13.036209081963467</v>
      </c>
      <c r="S4227" s="23"/>
    </row>
    <row r="4228" spans="1:19" x14ac:dyDescent="0.25">
      <c r="A4228" s="192" t="s">
        <v>486</v>
      </c>
      <c r="B4228" s="193" t="s">
        <v>322</v>
      </c>
      <c r="C4228" s="192" t="s">
        <v>75</v>
      </c>
      <c r="D4228" s="192" t="s">
        <v>31</v>
      </c>
      <c r="E4228" s="192" t="s">
        <v>69</v>
      </c>
      <c r="F4228" s="194">
        <v>940.08865760817196</v>
      </c>
      <c r="G4228">
        <v>7</v>
      </c>
      <c r="H4228">
        <v>7</v>
      </c>
      <c r="I4228" s="167">
        <v>1048.1450801912881</v>
      </c>
      <c r="J4228" s="22">
        <v>1.1149428000312647</v>
      </c>
      <c r="K4228" s="22" t="s">
        <v>487</v>
      </c>
      <c r="L4228" s="22" t="s">
        <v>58</v>
      </c>
      <c r="M42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28" s="24" t="str">
        <f>IFERROR(IF(Table1[[#This Row],[Medicare Rate in CR]]&gt;0,"Y","N"),"N")</f>
        <v>N</v>
      </c>
      <c r="O4228" s="166">
        <f>Table1[[#This Row],[Medicare Rate in CR]]*Table1[[#This Row],[SumOfUnits]]*Table1[[#This Row],[Actuarial Factor 06/20/2023]]</f>
        <v>0</v>
      </c>
      <c r="P42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1954.6362870596447</v>
      </c>
      <c r="Q4228" s="166">
        <f>Table1[[#This Row],[Trended Medicare Pricing for all RHCs]]-Table1[[#This Row],[SumOfSFY24 Estimated Payment 5/04/23]]</f>
        <v>906.49120686835658</v>
      </c>
      <c r="R4228" s="24">
        <f>Table1[[#This Row],[SumOfUnits]]*Table1[[#This Row],[Actuarial Factor 06/20/2023]]</f>
        <v>7.8045996002188529</v>
      </c>
      <c r="S4228" s="23"/>
    </row>
    <row r="4229" spans="1:19" x14ac:dyDescent="0.25">
      <c r="A4229" s="192" t="s">
        <v>486</v>
      </c>
      <c r="B4229" s="193" t="s">
        <v>322</v>
      </c>
      <c r="C4229" s="192" t="s">
        <v>90</v>
      </c>
      <c r="D4229" s="192" t="s">
        <v>32</v>
      </c>
      <c r="E4229" s="192" t="s">
        <v>66</v>
      </c>
      <c r="F4229" s="194">
        <v>395.95258745302112</v>
      </c>
      <c r="G4229">
        <v>3</v>
      </c>
      <c r="H4229">
        <v>3</v>
      </c>
      <c r="I4229" s="167">
        <v>426.71901871695633</v>
      </c>
      <c r="J4229" s="22">
        <v>1.0777023114354205</v>
      </c>
      <c r="K4229" s="22" t="s">
        <v>487</v>
      </c>
      <c r="L4229" s="22" t="s">
        <v>58</v>
      </c>
      <c r="M42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29" s="24" t="str">
        <f>IFERROR(IF(Table1[[#This Row],[Medicare Rate in CR]]&gt;0,"Y","N"),"N")</f>
        <v>N</v>
      </c>
      <c r="O4229" s="166">
        <f>Table1[[#This Row],[Medicare Rate in CR]]*Table1[[#This Row],[SumOfUnits]]*Table1[[#This Row],[Actuarial Factor 06/20/2023]]</f>
        <v>0</v>
      </c>
      <c r="P42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647.86701154193838</v>
      </c>
      <c r="Q4229" s="166">
        <f>Table1[[#This Row],[Trended Medicare Pricing for all RHCs]]-Table1[[#This Row],[SumOfSFY24 Estimated Payment 5/04/23]]</f>
        <v>221.14799282498205</v>
      </c>
      <c r="R4229" s="24">
        <f>Table1[[#This Row],[SumOfUnits]]*Table1[[#This Row],[Actuarial Factor 06/20/2023]]</f>
        <v>3.2331069343062615</v>
      </c>
      <c r="S4229" s="23"/>
    </row>
    <row r="4230" spans="1:19" x14ac:dyDescent="0.25">
      <c r="A4230" s="192" t="s">
        <v>486</v>
      </c>
      <c r="B4230" s="193" t="s">
        <v>322</v>
      </c>
      <c r="C4230" s="192" t="s">
        <v>90</v>
      </c>
      <c r="D4230" s="192" t="s">
        <v>31</v>
      </c>
      <c r="E4230" s="192" t="s">
        <v>69</v>
      </c>
      <c r="F4230" s="194">
        <v>131.98419581767371</v>
      </c>
      <c r="G4230">
        <v>1</v>
      </c>
      <c r="H4230">
        <v>1</v>
      </c>
      <c r="I4230" s="167">
        <v>140.88738673992052</v>
      </c>
      <c r="J4230" s="22">
        <v>1.0674564925526833</v>
      </c>
      <c r="K4230" s="22" t="s">
        <v>487</v>
      </c>
      <c r="L4230" s="22" t="s">
        <v>58</v>
      </c>
      <c r="M42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30" s="24" t="str">
        <f>IFERROR(IF(Table1[[#This Row],[Medicare Rate in CR]]&gt;0,"Y","N"),"N")</f>
        <v>N</v>
      </c>
      <c r="O4230" s="166">
        <f>Table1[[#This Row],[Medicare Rate in CR]]*Table1[[#This Row],[SumOfUnits]]*Table1[[#This Row],[Actuarial Factor 06/20/2023]]</f>
        <v>0</v>
      </c>
      <c r="P42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213.90255931313291</v>
      </c>
      <c r="Q4230" s="166">
        <f>Table1[[#This Row],[Trended Medicare Pricing for all RHCs]]-Table1[[#This Row],[SumOfSFY24 Estimated Payment 5/04/23]]</f>
        <v>73.015172573212396</v>
      </c>
      <c r="R4230" s="24">
        <f>Table1[[#This Row],[SumOfUnits]]*Table1[[#This Row],[Actuarial Factor 06/20/2023]]</f>
        <v>1.0674564925526833</v>
      </c>
      <c r="S4230" s="23"/>
    </row>
    <row r="4231" spans="1:19" x14ac:dyDescent="0.25">
      <c r="A4231" s="192" t="s">
        <v>486</v>
      </c>
      <c r="B4231" s="193" t="s">
        <v>322</v>
      </c>
      <c r="C4231" s="192" t="s">
        <v>95</v>
      </c>
      <c r="D4231" s="192" t="s">
        <v>30</v>
      </c>
      <c r="E4231" s="192" t="s">
        <v>64</v>
      </c>
      <c r="F4231" s="194">
        <v>131.98419581767371</v>
      </c>
      <c r="G4231">
        <v>1</v>
      </c>
      <c r="H4231">
        <v>1</v>
      </c>
      <c r="I4231" s="167">
        <v>134.99732692204392</v>
      </c>
      <c r="J4231" s="22">
        <v>1.0228294841340901</v>
      </c>
      <c r="K4231" s="22" t="s">
        <v>487</v>
      </c>
      <c r="L4231" s="22" t="s">
        <v>58</v>
      </c>
      <c r="M42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31" s="24" t="str">
        <f>IFERROR(IF(Table1[[#This Row],[Medicare Rate in CR]]&gt;0,"Y","N"),"N")</f>
        <v>N</v>
      </c>
      <c r="O4231" s="166">
        <f>Table1[[#This Row],[Medicare Rate in CR]]*Table1[[#This Row],[SumOfUnits]]*Table1[[#This Row],[Actuarial Factor 06/20/2023]]</f>
        <v>0</v>
      </c>
      <c r="P42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160.27004317330255</v>
      </c>
      <c r="Q4231" s="166">
        <f>Table1[[#This Row],[Trended Medicare Pricing for all RHCs]]-Table1[[#This Row],[SumOfSFY24 Estimated Payment 5/04/23]]</f>
        <v>25.272716251258629</v>
      </c>
      <c r="R4231" s="24">
        <f>Table1[[#This Row],[SumOfUnits]]*Table1[[#This Row],[Actuarial Factor 06/20/2023]]</f>
        <v>1.0228294841340901</v>
      </c>
      <c r="S4231" s="23"/>
    </row>
    <row r="4232" spans="1:19" x14ac:dyDescent="0.25">
      <c r="A4232" s="192" t="s">
        <v>486</v>
      </c>
      <c r="B4232" s="193" t="s">
        <v>322</v>
      </c>
      <c r="C4232" s="192" t="s">
        <v>95</v>
      </c>
      <c r="D4232" s="192" t="s">
        <v>30</v>
      </c>
      <c r="E4232" s="192" t="s">
        <v>77</v>
      </c>
      <c r="F4232" s="194">
        <v>395.95258745302112</v>
      </c>
      <c r="G4232">
        <v>3</v>
      </c>
      <c r="H4232">
        <v>3</v>
      </c>
      <c r="I4232" s="167">
        <v>511.4821488719632</v>
      </c>
      <c r="J4232" s="22">
        <v>1.291776250692261</v>
      </c>
      <c r="K4232" s="22" t="s">
        <v>487</v>
      </c>
      <c r="L4232" s="22" t="s">
        <v>58</v>
      </c>
      <c r="M42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32" s="24" t="str">
        <f>IFERROR(IF(Table1[[#This Row],[Medicare Rate in CR]]&gt;0,"Y","N"),"N")</f>
        <v>N</v>
      </c>
      <c r="O4232" s="166">
        <f>Table1[[#This Row],[Medicare Rate in CR]]*Table1[[#This Row],[SumOfUnits]]*Table1[[#This Row],[Actuarial Factor 06/20/2023]]</f>
        <v>0</v>
      </c>
      <c r="P42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607.23621682835881</v>
      </c>
      <c r="Q4232" s="166">
        <f>Table1[[#This Row],[Trended Medicare Pricing for all RHCs]]-Table1[[#This Row],[SumOfSFY24 Estimated Payment 5/04/23]]</f>
        <v>95.754067956395602</v>
      </c>
      <c r="R4232" s="24">
        <f>Table1[[#This Row],[SumOfUnits]]*Table1[[#This Row],[Actuarial Factor 06/20/2023]]</f>
        <v>3.8753287520767827</v>
      </c>
      <c r="S4232" s="23"/>
    </row>
    <row r="4233" spans="1:19" x14ac:dyDescent="0.25">
      <c r="A4233" s="192" t="s">
        <v>486</v>
      </c>
      <c r="B4233" s="193" t="s">
        <v>322</v>
      </c>
      <c r="C4233" s="192" t="s">
        <v>78</v>
      </c>
      <c r="D4233" s="192" t="s">
        <v>30</v>
      </c>
      <c r="E4233" s="192" t="s">
        <v>56</v>
      </c>
      <c r="F4233" s="194">
        <v>10587.000096366963</v>
      </c>
      <c r="G4233">
        <v>81</v>
      </c>
      <c r="H4233">
        <v>81</v>
      </c>
      <c r="I4233" s="167">
        <v>11296.044145669208</v>
      </c>
      <c r="J4233" s="22">
        <v>1.0669730842399407</v>
      </c>
      <c r="K4233" s="22" t="s">
        <v>487</v>
      </c>
      <c r="L4233" s="22" t="s">
        <v>58</v>
      </c>
      <c r="M42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33" s="24" t="str">
        <f>IFERROR(IF(Table1[[#This Row],[Medicare Rate in CR]]&gt;0,"Y","N"),"N")</f>
        <v>N</v>
      </c>
      <c r="O4233" s="166">
        <f>Table1[[#This Row],[Medicare Rate in CR]]*Table1[[#This Row],[SumOfUnits]]*Table1[[#This Row],[Actuarial Factor 06/20/2023]]</f>
        <v>0</v>
      </c>
      <c r="P42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16386.744773284809</v>
      </c>
      <c r="Q4233" s="166">
        <f>Table1[[#This Row],[Trended Medicare Pricing for all RHCs]]-Table1[[#This Row],[SumOfSFY24 Estimated Payment 5/04/23]]</f>
        <v>5090.7006276156008</v>
      </c>
      <c r="R4233" s="24">
        <f>Table1[[#This Row],[SumOfUnits]]*Table1[[#This Row],[Actuarial Factor 06/20/2023]]</f>
        <v>86.4248198234352</v>
      </c>
      <c r="S4233" s="23"/>
    </row>
    <row r="4234" spans="1:19" x14ac:dyDescent="0.25">
      <c r="A4234" s="192" t="s">
        <v>486</v>
      </c>
      <c r="B4234" s="193" t="s">
        <v>322</v>
      </c>
      <c r="C4234" s="192" t="s">
        <v>78</v>
      </c>
      <c r="D4234" s="192" t="s">
        <v>30</v>
      </c>
      <c r="E4234" s="192" t="s">
        <v>59</v>
      </c>
      <c r="F4234" s="194">
        <v>94360.277536860289</v>
      </c>
      <c r="G4234">
        <v>723</v>
      </c>
      <c r="H4234">
        <v>723</v>
      </c>
      <c r="I4234" s="167">
        <v>88130.815837782269</v>
      </c>
      <c r="J4234" s="22">
        <v>0.93398216006047052</v>
      </c>
      <c r="K4234" s="22" t="s">
        <v>487</v>
      </c>
      <c r="L4234" s="22" t="s">
        <v>58</v>
      </c>
      <c r="M42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34" s="24" t="str">
        <f>IFERROR(IF(Table1[[#This Row],[Medicare Rate in CR]]&gt;0,"Y","N"),"N")</f>
        <v>N</v>
      </c>
      <c r="O4234" s="166">
        <f>Table1[[#This Row],[Medicare Rate in CR]]*Table1[[#This Row],[SumOfUnits]]*Table1[[#This Row],[Actuarial Factor 06/20/2023]]</f>
        <v>0</v>
      </c>
      <c r="P42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127848.04726075615</v>
      </c>
      <c r="Q4234" s="166">
        <f>Table1[[#This Row],[Trended Medicare Pricing for all RHCs]]-Table1[[#This Row],[SumOfSFY24 Estimated Payment 5/04/23]]</f>
        <v>39717.231422973884</v>
      </c>
      <c r="R4234" s="24">
        <f>Table1[[#This Row],[SumOfUnits]]*Table1[[#This Row],[Actuarial Factor 06/20/2023]]</f>
        <v>675.26910172372015</v>
      </c>
      <c r="S4234" s="23"/>
    </row>
    <row r="4235" spans="1:19" x14ac:dyDescent="0.25">
      <c r="A4235" s="192" t="s">
        <v>486</v>
      </c>
      <c r="B4235" s="193" t="s">
        <v>322</v>
      </c>
      <c r="C4235" s="192" t="s">
        <v>78</v>
      </c>
      <c r="D4235" s="192" t="s">
        <v>30</v>
      </c>
      <c r="E4235" s="192" t="s">
        <v>60</v>
      </c>
      <c r="F4235" s="194">
        <v>47811.76640647609</v>
      </c>
      <c r="G4235">
        <v>368</v>
      </c>
      <c r="H4235">
        <v>368</v>
      </c>
      <c r="I4235" s="167">
        <v>39183.69431281319</v>
      </c>
      <c r="J4235" s="22">
        <v>0.81954082138880713</v>
      </c>
      <c r="K4235" s="22" t="s">
        <v>487</v>
      </c>
      <c r="L4235" s="22" t="s">
        <v>58</v>
      </c>
      <c r="M42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35" s="24" t="str">
        <f>IFERROR(IF(Table1[[#This Row],[Medicare Rate in CR]]&gt;0,"Y","N"),"N")</f>
        <v>N</v>
      </c>
      <c r="O4235" s="166">
        <f>Table1[[#This Row],[Medicare Rate in CR]]*Table1[[#This Row],[SumOfUnits]]*Table1[[#This Row],[Actuarial Factor 06/20/2023]]</f>
        <v>0</v>
      </c>
      <c r="P42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56842.306005386272</v>
      </c>
      <c r="Q4235" s="166">
        <f>Table1[[#This Row],[Trended Medicare Pricing for all RHCs]]-Table1[[#This Row],[SumOfSFY24 Estimated Payment 5/04/23]]</f>
        <v>17658.611692573082</v>
      </c>
      <c r="R4235" s="24">
        <f>Table1[[#This Row],[SumOfUnits]]*Table1[[#This Row],[Actuarial Factor 06/20/2023]]</f>
        <v>301.59102227108104</v>
      </c>
      <c r="S4235" s="23"/>
    </row>
    <row r="4236" spans="1:19" x14ac:dyDescent="0.25">
      <c r="A4236" s="192" t="s">
        <v>486</v>
      </c>
      <c r="B4236" s="193" t="s">
        <v>322</v>
      </c>
      <c r="C4236" s="192" t="s">
        <v>78</v>
      </c>
      <c r="D4236" s="192" t="s">
        <v>30</v>
      </c>
      <c r="E4236" s="192" t="s">
        <v>61</v>
      </c>
      <c r="F4236" s="194">
        <v>15323.272622145103</v>
      </c>
      <c r="G4236">
        <v>118</v>
      </c>
      <c r="H4236">
        <v>118</v>
      </c>
      <c r="I4236" s="167">
        <v>12558.047431117418</v>
      </c>
      <c r="J4236" s="22">
        <v>0.81954082138880713</v>
      </c>
      <c r="K4236" s="22" t="s">
        <v>487</v>
      </c>
      <c r="L4236" s="22" t="s">
        <v>58</v>
      </c>
      <c r="M42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36" s="24" t="str">
        <f>IFERROR(IF(Table1[[#This Row],[Medicare Rate in CR]]&gt;0,"Y","N"),"N")</f>
        <v>N</v>
      </c>
      <c r="O4236" s="166">
        <f>Table1[[#This Row],[Medicare Rate in CR]]*Table1[[#This Row],[SumOfUnits]]*Table1[[#This Row],[Actuarial Factor 06/20/2023]]</f>
        <v>0</v>
      </c>
      <c r="P42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18217.4852940374</v>
      </c>
      <c r="Q4236" s="166">
        <f>Table1[[#This Row],[Trended Medicare Pricing for all RHCs]]-Table1[[#This Row],[SumOfSFY24 Estimated Payment 5/04/23]]</f>
        <v>5659.4378629199819</v>
      </c>
      <c r="R4236" s="24">
        <f>Table1[[#This Row],[SumOfUnits]]*Table1[[#This Row],[Actuarial Factor 06/20/2023]]</f>
        <v>96.70581692387924</v>
      </c>
      <c r="S4236" s="23"/>
    </row>
    <row r="4237" spans="1:19" x14ac:dyDescent="0.25">
      <c r="A4237" s="192" t="s">
        <v>486</v>
      </c>
      <c r="B4237" s="193" t="s">
        <v>322</v>
      </c>
      <c r="C4237" s="192" t="s">
        <v>78</v>
      </c>
      <c r="D4237" s="192" t="s">
        <v>30</v>
      </c>
      <c r="E4237" s="192" t="s">
        <v>62</v>
      </c>
      <c r="F4237" s="194">
        <v>95316.632938228577</v>
      </c>
      <c r="G4237">
        <v>732</v>
      </c>
      <c r="H4237">
        <v>732</v>
      </c>
      <c r="I4237" s="167">
        <v>90543.297630483983</v>
      </c>
      <c r="J4237" s="22">
        <v>0.94992127648027569</v>
      </c>
      <c r="K4237" s="22" t="s">
        <v>487</v>
      </c>
      <c r="L4237" s="22" t="s">
        <v>58</v>
      </c>
      <c r="M42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37" s="24" t="str">
        <f>IFERROR(IF(Table1[[#This Row],[Medicare Rate in CR]]&gt;0,"Y","N"),"N")</f>
        <v>N</v>
      </c>
      <c r="O4237" s="166">
        <f>Table1[[#This Row],[Medicare Rate in CR]]*Table1[[#This Row],[SumOfUnits]]*Table1[[#This Row],[Actuarial Factor 06/20/2023]]</f>
        <v>0</v>
      </c>
      <c r="P42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131347.74351702086</v>
      </c>
      <c r="Q4237" s="166">
        <f>Table1[[#This Row],[Trended Medicare Pricing for all RHCs]]-Table1[[#This Row],[SumOfSFY24 Estimated Payment 5/04/23]]</f>
        <v>40804.44588653688</v>
      </c>
      <c r="R4237" s="24">
        <f>Table1[[#This Row],[SumOfUnits]]*Table1[[#This Row],[Actuarial Factor 06/20/2023]]</f>
        <v>695.34237438356183</v>
      </c>
      <c r="S4237" s="23"/>
    </row>
    <row r="4238" spans="1:19" x14ac:dyDescent="0.25">
      <c r="A4238" s="192" t="s">
        <v>486</v>
      </c>
      <c r="B4238" s="193" t="s">
        <v>322</v>
      </c>
      <c r="C4238" s="192" t="s">
        <v>78</v>
      </c>
      <c r="D4238" s="192" t="s">
        <v>30</v>
      </c>
      <c r="E4238" s="192" t="s">
        <v>63</v>
      </c>
      <c r="F4238" s="194">
        <v>56239.298448492256</v>
      </c>
      <c r="G4238">
        <v>431</v>
      </c>
      <c r="H4238">
        <v>431</v>
      </c>
      <c r="I4238" s="167">
        <v>52668.419501420482</v>
      </c>
      <c r="J4238" s="22">
        <v>0.93650562781571278</v>
      </c>
      <c r="K4238" s="22" t="s">
        <v>487</v>
      </c>
      <c r="L4238" s="22" t="s">
        <v>58</v>
      </c>
      <c r="M42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38" s="24" t="str">
        <f>IFERROR(IF(Table1[[#This Row],[Medicare Rate in CR]]&gt;0,"Y","N"),"N")</f>
        <v>N</v>
      </c>
      <c r="O4238" s="166">
        <f>Table1[[#This Row],[Medicare Rate in CR]]*Table1[[#This Row],[SumOfUnits]]*Table1[[#This Row],[Actuarial Factor 06/20/2023]]</f>
        <v>0</v>
      </c>
      <c r="P42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76404.087736587331</v>
      </c>
      <c r="Q4238" s="166">
        <f>Table1[[#This Row],[Trended Medicare Pricing for all RHCs]]-Table1[[#This Row],[SumOfSFY24 Estimated Payment 5/04/23]]</f>
        <v>23735.66823516685</v>
      </c>
      <c r="R4238" s="24">
        <f>Table1[[#This Row],[SumOfUnits]]*Table1[[#This Row],[Actuarial Factor 06/20/2023]]</f>
        <v>403.6339255885722</v>
      </c>
      <c r="S4238" s="23"/>
    </row>
    <row r="4239" spans="1:19" x14ac:dyDescent="0.25">
      <c r="A4239" s="192" t="s">
        <v>486</v>
      </c>
      <c r="B4239" s="193" t="s">
        <v>322</v>
      </c>
      <c r="C4239" s="192" t="s">
        <v>78</v>
      </c>
      <c r="D4239" s="192" t="s">
        <v>30</v>
      </c>
      <c r="E4239" s="192" t="s">
        <v>64</v>
      </c>
      <c r="F4239" s="194">
        <v>36440.724679579798</v>
      </c>
      <c r="G4239">
        <v>278</v>
      </c>
      <c r="H4239">
        <v>278</v>
      </c>
      <c r="I4239" s="167">
        <v>33102.297163625801</v>
      </c>
      <c r="J4239" s="22">
        <v>0.90838745537284149</v>
      </c>
      <c r="K4239" s="22" t="s">
        <v>487</v>
      </c>
      <c r="L4239" s="22" t="s">
        <v>58</v>
      </c>
      <c r="M42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39" s="24" t="str">
        <f>IFERROR(IF(Table1[[#This Row],[Medicare Rate in CR]]&gt;0,"Y","N"),"N")</f>
        <v>N</v>
      </c>
      <c r="O4239" s="166">
        <f>Table1[[#This Row],[Medicare Rate in CR]]*Table1[[#This Row],[SumOfUnits]]*Table1[[#This Row],[Actuarial Factor 06/20/2023]]</f>
        <v>0</v>
      </c>
      <c r="P42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48020.252757044276</v>
      </c>
      <c r="Q4239" s="166">
        <f>Table1[[#This Row],[Trended Medicare Pricing for all RHCs]]-Table1[[#This Row],[SumOfSFY24 Estimated Payment 5/04/23]]</f>
        <v>14917.955593418475</v>
      </c>
      <c r="R4239" s="24">
        <f>Table1[[#This Row],[SumOfUnits]]*Table1[[#This Row],[Actuarial Factor 06/20/2023]]</f>
        <v>252.53171259364993</v>
      </c>
      <c r="S4239" s="23"/>
    </row>
    <row r="4240" spans="1:19" x14ac:dyDescent="0.25">
      <c r="A4240" s="192" t="s">
        <v>486</v>
      </c>
      <c r="B4240" s="193" t="s">
        <v>322</v>
      </c>
      <c r="C4240" s="192" t="s">
        <v>78</v>
      </c>
      <c r="D4240" s="192" t="s">
        <v>30</v>
      </c>
      <c r="E4240" s="192" t="s">
        <v>77</v>
      </c>
      <c r="F4240" s="194">
        <v>48512.797533005949</v>
      </c>
      <c r="G4240">
        <v>374</v>
      </c>
      <c r="H4240">
        <v>374</v>
      </c>
      <c r="I4240" s="167">
        <v>61600.839632140865</v>
      </c>
      <c r="J4240" s="22">
        <v>1.2697853507670918</v>
      </c>
      <c r="K4240" s="22" t="s">
        <v>487</v>
      </c>
      <c r="L4240" s="22" t="s">
        <v>58</v>
      </c>
      <c r="M42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40" s="24" t="str">
        <f>IFERROR(IF(Table1[[#This Row],[Medicare Rate in CR]]&gt;0,"Y","N"),"N")</f>
        <v>N</v>
      </c>
      <c r="O4240" s="166">
        <f>Table1[[#This Row],[Medicare Rate in CR]]*Table1[[#This Row],[SumOfUnits]]*Table1[[#This Row],[Actuarial Factor 06/20/2023]]</f>
        <v>0</v>
      </c>
      <c r="P42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89362.012387225695</v>
      </c>
      <c r="Q4240" s="166">
        <f>Table1[[#This Row],[Trended Medicare Pricing for all RHCs]]-Table1[[#This Row],[SumOfSFY24 Estimated Payment 5/04/23]]</f>
        <v>27761.17275508483</v>
      </c>
      <c r="R4240" s="24">
        <f>Table1[[#This Row],[SumOfUnits]]*Table1[[#This Row],[Actuarial Factor 06/20/2023]]</f>
        <v>474.89972118689229</v>
      </c>
      <c r="S4240" s="23"/>
    </row>
    <row r="4241" spans="1:19" x14ac:dyDescent="0.25">
      <c r="A4241" s="192" t="s">
        <v>486</v>
      </c>
      <c r="B4241" s="193" t="s">
        <v>322</v>
      </c>
      <c r="C4241" s="192" t="s">
        <v>78</v>
      </c>
      <c r="D4241" s="192" t="s">
        <v>32</v>
      </c>
      <c r="E4241" s="192" t="s">
        <v>80</v>
      </c>
      <c r="F4241" s="194">
        <v>108.8079406379493</v>
      </c>
      <c r="G4241">
        <v>1</v>
      </c>
      <c r="H4241">
        <v>1</v>
      </c>
      <c r="I4241" s="167">
        <v>140.59709585280211</v>
      </c>
      <c r="J4241" s="22">
        <v>1.2921584125981116</v>
      </c>
      <c r="K4241" s="22" t="s">
        <v>487</v>
      </c>
      <c r="L4241" s="22" t="s">
        <v>58</v>
      </c>
      <c r="M42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41" s="24" t="str">
        <f>IFERROR(IF(Table1[[#This Row],[Medicare Rate in CR]]&gt;0,"Y","N"),"N")</f>
        <v>N</v>
      </c>
      <c r="O4241" s="166">
        <f>Table1[[#This Row],[Medicare Rate in CR]]*Table1[[#This Row],[SumOfUnits]]*Table1[[#This Row],[Actuarial Factor 06/20/2023]]</f>
        <v>0</v>
      </c>
      <c r="P42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203.95889887596022</v>
      </c>
      <c r="Q4241" s="166">
        <f>Table1[[#This Row],[Trended Medicare Pricing for all RHCs]]-Table1[[#This Row],[SumOfSFY24 Estimated Payment 5/04/23]]</f>
        <v>63.361803023158103</v>
      </c>
      <c r="R4241" s="24">
        <f>Table1[[#This Row],[SumOfUnits]]*Table1[[#This Row],[Actuarial Factor 06/20/2023]]</f>
        <v>1.2921584125981116</v>
      </c>
      <c r="S4241" s="23"/>
    </row>
    <row r="4242" spans="1:19" x14ac:dyDescent="0.25">
      <c r="A4242" s="192" t="s">
        <v>486</v>
      </c>
      <c r="B4242" s="193" t="s">
        <v>322</v>
      </c>
      <c r="C4242" s="192" t="s">
        <v>78</v>
      </c>
      <c r="D4242" s="192" t="s">
        <v>32</v>
      </c>
      <c r="E4242" s="192" t="s">
        <v>81</v>
      </c>
      <c r="F4242" s="194">
        <v>3469.1336609810178</v>
      </c>
      <c r="G4242">
        <v>27</v>
      </c>
      <c r="H4242">
        <v>27</v>
      </c>
      <c r="I4242" s="167">
        <v>3628.3435710669228</v>
      </c>
      <c r="J4242" s="22">
        <v>1.0458932764328495</v>
      </c>
      <c r="K4242" s="22" t="s">
        <v>487</v>
      </c>
      <c r="L4242" s="22" t="s">
        <v>58</v>
      </c>
      <c r="M42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42" s="24" t="str">
        <f>IFERROR(IF(Table1[[#This Row],[Medicare Rate in CR]]&gt;0,"Y","N"),"N")</f>
        <v>N</v>
      </c>
      <c r="O4242" s="166">
        <f>Table1[[#This Row],[Medicare Rate in CR]]*Table1[[#This Row],[SumOfUnits]]*Table1[[#This Row],[Actuarial Factor 06/20/2023]]</f>
        <v>0</v>
      </c>
      <c r="P42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5263.5010347102407</v>
      </c>
      <c r="Q4242" s="166">
        <f>Table1[[#This Row],[Trended Medicare Pricing for all RHCs]]-Table1[[#This Row],[SumOfSFY24 Estimated Payment 5/04/23]]</f>
        <v>1635.1574636433179</v>
      </c>
      <c r="R4242" s="24">
        <f>Table1[[#This Row],[SumOfUnits]]*Table1[[#This Row],[Actuarial Factor 06/20/2023]]</f>
        <v>28.239118463686935</v>
      </c>
      <c r="S4242" s="23"/>
    </row>
    <row r="4243" spans="1:19" x14ac:dyDescent="0.25">
      <c r="A4243" s="192" t="s">
        <v>486</v>
      </c>
      <c r="B4243" s="193" t="s">
        <v>322</v>
      </c>
      <c r="C4243" s="192" t="s">
        <v>78</v>
      </c>
      <c r="D4243" s="192" t="s">
        <v>32</v>
      </c>
      <c r="E4243" s="192" t="s">
        <v>65</v>
      </c>
      <c r="F4243" s="194">
        <v>7571.6584754746136</v>
      </c>
      <c r="G4243">
        <v>58</v>
      </c>
      <c r="H4243">
        <v>58</v>
      </c>
      <c r="I4243" s="167">
        <v>10031.293222582608</v>
      </c>
      <c r="J4243" s="22">
        <v>1.3248475555355548</v>
      </c>
      <c r="K4243" s="22" t="s">
        <v>487</v>
      </c>
      <c r="L4243" s="22" t="s">
        <v>58</v>
      </c>
      <c r="M42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43" s="24" t="str">
        <f>IFERROR(IF(Table1[[#This Row],[Medicare Rate in CR]]&gt;0,"Y","N"),"N")</f>
        <v>N</v>
      </c>
      <c r="O4243" s="166">
        <f>Table1[[#This Row],[Medicare Rate in CR]]*Table1[[#This Row],[SumOfUnits]]*Table1[[#This Row],[Actuarial Factor 06/20/2023]]</f>
        <v>0</v>
      </c>
      <c r="P42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14552.018358344027</v>
      </c>
      <c r="Q4243" s="166">
        <f>Table1[[#This Row],[Trended Medicare Pricing for all RHCs]]-Table1[[#This Row],[SumOfSFY24 Estimated Payment 5/04/23]]</f>
        <v>4520.7251357614186</v>
      </c>
      <c r="R4243" s="24">
        <f>Table1[[#This Row],[SumOfUnits]]*Table1[[#This Row],[Actuarial Factor 06/20/2023]]</f>
        <v>76.841158221062173</v>
      </c>
      <c r="S4243" s="23"/>
    </row>
    <row r="4244" spans="1:19" x14ac:dyDescent="0.25">
      <c r="A4244" s="192" t="s">
        <v>486</v>
      </c>
      <c r="B4244" s="193" t="s">
        <v>322</v>
      </c>
      <c r="C4244" s="192" t="s">
        <v>78</v>
      </c>
      <c r="D4244" s="192" t="s">
        <v>32</v>
      </c>
      <c r="E4244" s="192" t="s">
        <v>66</v>
      </c>
      <c r="F4244" s="194">
        <v>9391.1824226655062</v>
      </c>
      <c r="G4244">
        <v>73</v>
      </c>
      <c r="H4244">
        <v>73</v>
      </c>
      <c r="I4244" s="167">
        <v>10101.656916460157</v>
      </c>
      <c r="J4244" s="22">
        <v>1.0756533588443484</v>
      </c>
      <c r="K4244" s="22" t="s">
        <v>487</v>
      </c>
      <c r="L4244" s="22" t="s">
        <v>58</v>
      </c>
      <c r="M42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44" s="24" t="str">
        <f>IFERROR(IF(Table1[[#This Row],[Medicare Rate in CR]]&gt;0,"Y","N"),"N")</f>
        <v>N</v>
      </c>
      <c r="O4244" s="166">
        <f>Table1[[#This Row],[Medicare Rate in CR]]*Table1[[#This Row],[SumOfUnits]]*Table1[[#This Row],[Actuarial Factor 06/20/2023]]</f>
        <v>0</v>
      </c>
      <c r="P42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14654.092312553828</v>
      </c>
      <c r="Q4244" s="166">
        <f>Table1[[#This Row],[Trended Medicare Pricing for all RHCs]]-Table1[[#This Row],[SumOfSFY24 Estimated Payment 5/04/23]]</f>
        <v>4552.4353960936714</v>
      </c>
      <c r="R4244" s="24">
        <f>Table1[[#This Row],[SumOfUnits]]*Table1[[#This Row],[Actuarial Factor 06/20/2023]]</f>
        <v>78.522695195637439</v>
      </c>
      <c r="S4244" s="23"/>
    </row>
    <row r="4245" spans="1:19" x14ac:dyDescent="0.25">
      <c r="A4245" s="192" t="s">
        <v>486</v>
      </c>
      <c r="B4245" s="193" t="s">
        <v>322</v>
      </c>
      <c r="C4245" s="192" t="s">
        <v>78</v>
      </c>
      <c r="D4245" s="192" t="s">
        <v>32</v>
      </c>
      <c r="E4245" s="192" t="s">
        <v>100</v>
      </c>
      <c r="F4245" s="194">
        <v>131.98419581767371</v>
      </c>
      <c r="G4245">
        <v>1</v>
      </c>
      <c r="H4245">
        <v>1</v>
      </c>
      <c r="I4245" s="167">
        <v>161.53969527879883</v>
      </c>
      <c r="J4245" s="22">
        <v>1.2239321100380369</v>
      </c>
      <c r="K4245" s="22" t="s">
        <v>487</v>
      </c>
      <c r="L4245" s="22" t="s">
        <v>58</v>
      </c>
      <c r="M42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45" s="24" t="str">
        <f>IFERROR(IF(Table1[[#This Row],[Medicare Rate in CR]]&gt;0,"Y","N"),"N")</f>
        <v>N</v>
      </c>
      <c r="O4245" s="166">
        <f>Table1[[#This Row],[Medicare Rate in CR]]*Table1[[#This Row],[SumOfUnits]]*Table1[[#This Row],[Actuarial Factor 06/20/2023]]</f>
        <v>0</v>
      </c>
      <c r="P42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234.33953720008728</v>
      </c>
      <c r="Q4245" s="166">
        <f>Table1[[#This Row],[Trended Medicare Pricing for all RHCs]]-Table1[[#This Row],[SumOfSFY24 Estimated Payment 5/04/23]]</f>
        <v>72.799841921288447</v>
      </c>
      <c r="R4245" s="24">
        <f>Table1[[#This Row],[SumOfUnits]]*Table1[[#This Row],[Actuarial Factor 06/20/2023]]</f>
        <v>1.2239321100380369</v>
      </c>
      <c r="S4245" s="23"/>
    </row>
    <row r="4246" spans="1:19" x14ac:dyDescent="0.25">
      <c r="A4246" s="192" t="s">
        <v>486</v>
      </c>
      <c r="B4246" s="193" t="s">
        <v>322</v>
      </c>
      <c r="C4246" s="192" t="s">
        <v>78</v>
      </c>
      <c r="D4246" s="192" t="s">
        <v>31</v>
      </c>
      <c r="E4246" s="192" t="s">
        <v>82</v>
      </c>
      <c r="F4246" s="194">
        <v>1319.8419581767371</v>
      </c>
      <c r="G4246">
        <v>10</v>
      </c>
      <c r="H4246">
        <v>10</v>
      </c>
      <c r="I4246" s="167">
        <v>1456.9692012916169</v>
      </c>
      <c r="J4246" s="22">
        <v>1.1038967145008109</v>
      </c>
      <c r="K4246" s="22" t="s">
        <v>487</v>
      </c>
      <c r="L4246" s="22" t="s">
        <v>58</v>
      </c>
      <c r="M42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46" s="24" t="str">
        <f>IFERROR(IF(Table1[[#This Row],[Medicare Rate in CR]]&gt;0,"Y","N"),"N")</f>
        <v>N</v>
      </c>
      <c r="O4246" s="166">
        <f>Table1[[#This Row],[Medicare Rate in CR]]*Table1[[#This Row],[SumOfUnits]]*Table1[[#This Row],[Actuarial Factor 06/20/2023]]</f>
        <v>0</v>
      </c>
      <c r="P42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2113.5702141581819</v>
      </c>
      <c r="Q4246" s="166">
        <f>Table1[[#This Row],[Trended Medicare Pricing for all RHCs]]-Table1[[#This Row],[SumOfSFY24 Estimated Payment 5/04/23]]</f>
        <v>656.60101286656504</v>
      </c>
      <c r="R4246" s="24">
        <f>Table1[[#This Row],[SumOfUnits]]*Table1[[#This Row],[Actuarial Factor 06/20/2023]]</f>
        <v>11.03896714500811</v>
      </c>
      <c r="S4246" s="23"/>
    </row>
    <row r="4247" spans="1:19" x14ac:dyDescent="0.25">
      <c r="A4247" s="192" t="s">
        <v>486</v>
      </c>
      <c r="B4247" s="193" t="s">
        <v>322</v>
      </c>
      <c r="C4247" s="192" t="s">
        <v>78</v>
      </c>
      <c r="D4247" s="192" t="s">
        <v>31</v>
      </c>
      <c r="E4247" s="192" t="s">
        <v>68</v>
      </c>
      <c r="F4247" s="194">
        <v>9099.6241688349292</v>
      </c>
      <c r="G4247">
        <v>69</v>
      </c>
      <c r="H4247">
        <v>69</v>
      </c>
      <c r="I4247" s="167">
        <v>8659.8952613758956</v>
      </c>
      <c r="J4247" s="22">
        <v>0.95167614625612229</v>
      </c>
      <c r="K4247" s="22" t="s">
        <v>487</v>
      </c>
      <c r="L4247" s="22" t="s">
        <v>58</v>
      </c>
      <c r="M42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47" s="24" t="str">
        <f>IFERROR(IF(Table1[[#This Row],[Medicare Rate in CR]]&gt;0,"Y","N"),"N")</f>
        <v>N</v>
      </c>
      <c r="O4247" s="166">
        <f>Table1[[#This Row],[Medicare Rate in CR]]*Table1[[#This Row],[SumOfUnits]]*Table1[[#This Row],[Actuarial Factor 06/20/2023]]</f>
        <v>0</v>
      </c>
      <c r="P42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12562.583111535669</v>
      </c>
      <c r="Q4247" s="166">
        <f>Table1[[#This Row],[Trended Medicare Pricing for all RHCs]]-Table1[[#This Row],[SumOfSFY24 Estimated Payment 5/04/23]]</f>
        <v>3902.687850159773</v>
      </c>
      <c r="R4247" s="24">
        <f>Table1[[#This Row],[SumOfUnits]]*Table1[[#This Row],[Actuarial Factor 06/20/2023]]</f>
        <v>65.665654091672437</v>
      </c>
      <c r="S4247" s="23"/>
    </row>
    <row r="4248" spans="1:19" x14ac:dyDescent="0.25">
      <c r="A4248" s="192" t="s">
        <v>486</v>
      </c>
      <c r="B4248" s="193" t="s">
        <v>322</v>
      </c>
      <c r="C4248" s="192" t="s">
        <v>78</v>
      </c>
      <c r="D4248" s="192" t="s">
        <v>31</v>
      </c>
      <c r="E4248" s="192" t="s">
        <v>74</v>
      </c>
      <c r="F4248" s="194">
        <v>16385.535318492795</v>
      </c>
      <c r="G4248">
        <v>124</v>
      </c>
      <c r="H4248">
        <v>124</v>
      </c>
      <c r="I4248" s="167">
        <v>18818.673797681888</v>
      </c>
      <c r="J4248" s="22">
        <v>1.1484930722063771</v>
      </c>
      <c r="K4248" s="22" t="s">
        <v>487</v>
      </c>
      <c r="L4248" s="22" t="s">
        <v>58</v>
      </c>
      <c r="M42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48" s="24" t="str">
        <f>IFERROR(IF(Table1[[#This Row],[Medicare Rate in CR]]&gt;0,"Y","N"),"N")</f>
        <v>N</v>
      </c>
      <c r="O4248" s="166">
        <f>Table1[[#This Row],[Medicare Rate in CR]]*Table1[[#This Row],[SumOfUnits]]*Table1[[#This Row],[Actuarial Factor 06/20/2023]]</f>
        <v>0</v>
      </c>
      <c r="P42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27299.539601440396</v>
      </c>
      <c r="Q4248" s="166">
        <f>Table1[[#This Row],[Trended Medicare Pricing for all RHCs]]-Table1[[#This Row],[SumOfSFY24 Estimated Payment 5/04/23]]</f>
        <v>8480.8658037585083</v>
      </c>
      <c r="R4248" s="24">
        <f>Table1[[#This Row],[SumOfUnits]]*Table1[[#This Row],[Actuarial Factor 06/20/2023]]</f>
        <v>142.41314095359076</v>
      </c>
      <c r="S4248" s="23"/>
    </row>
    <row r="4249" spans="1:19" x14ac:dyDescent="0.25">
      <c r="A4249" s="192" t="s">
        <v>486</v>
      </c>
      <c r="B4249" s="193" t="s">
        <v>322</v>
      </c>
      <c r="C4249" s="192" t="s">
        <v>78</v>
      </c>
      <c r="D4249" s="192" t="s">
        <v>31</v>
      </c>
      <c r="E4249" s="192" t="s">
        <v>69</v>
      </c>
      <c r="F4249" s="194">
        <v>99752.365809000301</v>
      </c>
      <c r="G4249">
        <v>758</v>
      </c>
      <c r="H4249">
        <v>758</v>
      </c>
      <c r="I4249" s="167">
        <v>106784.32921825438</v>
      </c>
      <c r="J4249" s="22">
        <v>1.0704942018389665</v>
      </c>
      <c r="K4249" s="22" t="s">
        <v>487</v>
      </c>
      <c r="L4249" s="22" t="s">
        <v>58</v>
      </c>
      <c r="M42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49" s="24" t="str">
        <f>IFERROR(IF(Table1[[#This Row],[Medicare Rate in CR]]&gt;0,"Y","N"),"N")</f>
        <v>N</v>
      </c>
      <c r="O4249" s="166">
        <f>Table1[[#This Row],[Medicare Rate in CR]]*Table1[[#This Row],[SumOfUnits]]*Table1[[#This Row],[Actuarial Factor 06/20/2023]]</f>
        <v>0</v>
      </c>
      <c r="P42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154907.99488038727</v>
      </c>
      <c r="Q4249" s="166">
        <f>Table1[[#This Row],[Trended Medicare Pricing for all RHCs]]-Table1[[#This Row],[SumOfSFY24 Estimated Payment 5/04/23]]</f>
        <v>48123.665662132888</v>
      </c>
      <c r="R4249" s="24">
        <f>Table1[[#This Row],[SumOfUnits]]*Table1[[#This Row],[Actuarial Factor 06/20/2023]]</f>
        <v>811.43460499393655</v>
      </c>
      <c r="S4249" s="23"/>
    </row>
    <row r="4250" spans="1:19" x14ac:dyDescent="0.25">
      <c r="A4250" s="192" t="s">
        <v>486</v>
      </c>
      <c r="B4250" s="193" t="s">
        <v>322</v>
      </c>
      <c r="C4250" s="192" t="s">
        <v>79</v>
      </c>
      <c r="D4250" s="192" t="s">
        <v>32</v>
      </c>
      <c r="E4250" s="192" t="s">
        <v>65</v>
      </c>
      <c r="F4250" s="194">
        <v>131.98419581767371</v>
      </c>
      <c r="G4250">
        <v>1</v>
      </c>
      <c r="H4250">
        <v>1</v>
      </c>
      <c r="I4250" s="167">
        <v>180.41693216269539</v>
      </c>
      <c r="J4250" s="22">
        <v>1.3669586047402817</v>
      </c>
      <c r="K4250" s="22" t="s">
        <v>487</v>
      </c>
      <c r="L4250" s="22" t="s">
        <v>58</v>
      </c>
      <c r="M42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50" s="24" t="str">
        <f>IFERROR(IF(Table1[[#This Row],[Medicare Rate in CR]]&gt;0,"Y","N"),"N")</f>
        <v>N</v>
      </c>
      <c r="O4250" s="166">
        <f>Table1[[#This Row],[Medicare Rate in CR]]*Table1[[#This Row],[SumOfUnits]]*Table1[[#This Row],[Actuarial Factor 06/20/2023]]</f>
        <v>0</v>
      </c>
      <c r="P42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216.74775142429453</v>
      </c>
      <c r="Q4250" s="166">
        <f>Table1[[#This Row],[Trended Medicare Pricing for all RHCs]]-Table1[[#This Row],[SumOfSFY24 Estimated Payment 5/04/23]]</f>
        <v>36.330819261599146</v>
      </c>
      <c r="R4250" s="24">
        <f>Table1[[#This Row],[SumOfUnits]]*Table1[[#This Row],[Actuarial Factor 06/20/2023]]</f>
        <v>1.3669586047402817</v>
      </c>
      <c r="S4250" s="23"/>
    </row>
    <row r="4251" spans="1:19" x14ac:dyDescent="0.25">
      <c r="A4251" s="192" t="s">
        <v>486</v>
      </c>
      <c r="B4251" s="193" t="s">
        <v>322</v>
      </c>
      <c r="C4251" s="192" t="s">
        <v>79</v>
      </c>
      <c r="D4251" s="192" t="s">
        <v>31</v>
      </c>
      <c r="E4251" s="192" t="s">
        <v>74</v>
      </c>
      <c r="F4251" s="194">
        <v>131.98419581767371</v>
      </c>
      <c r="G4251">
        <v>1</v>
      </c>
      <c r="H4251">
        <v>1</v>
      </c>
      <c r="I4251" s="167">
        <v>153.69820808316609</v>
      </c>
      <c r="J4251" s="22">
        <v>1.1645197906534861</v>
      </c>
      <c r="K4251" s="22" t="s">
        <v>487</v>
      </c>
      <c r="L4251" s="22" t="s">
        <v>58</v>
      </c>
      <c r="M42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51" s="24" t="str">
        <f>IFERROR(IF(Table1[[#This Row],[Medicare Rate in CR]]&gt;0,"Y","N"),"N")</f>
        <v>N</v>
      </c>
      <c r="O4251" s="166">
        <f>Table1[[#This Row],[Medicare Rate in CR]]*Table1[[#This Row],[SumOfUnits]]*Table1[[#This Row],[Actuarial Factor 06/20/2023]]</f>
        <v>0</v>
      </c>
      <c r="P42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184.64863913065599</v>
      </c>
      <c r="Q4251" s="166">
        <f>Table1[[#This Row],[Trended Medicare Pricing for all RHCs]]-Table1[[#This Row],[SumOfSFY24 Estimated Payment 5/04/23]]</f>
        <v>30.9504310474899</v>
      </c>
      <c r="R4251" s="24">
        <f>Table1[[#This Row],[SumOfUnits]]*Table1[[#This Row],[Actuarial Factor 06/20/2023]]</f>
        <v>1.1645197906534861</v>
      </c>
      <c r="S4251" s="23"/>
    </row>
    <row r="4252" spans="1:19" x14ac:dyDescent="0.25">
      <c r="A4252" s="192" t="s">
        <v>486</v>
      </c>
      <c r="B4252" s="193" t="s">
        <v>322</v>
      </c>
      <c r="C4252" s="192" t="s">
        <v>55</v>
      </c>
      <c r="D4252" s="192" t="s">
        <v>30</v>
      </c>
      <c r="E4252" s="192" t="s">
        <v>64</v>
      </c>
      <c r="F4252" s="194">
        <v>923.88937072371596</v>
      </c>
      <c r="G4252">
        <v>7</v>
      </c>
      <c r="H4252">
        <v>7</v>
      </c>
      <c r="I4252" s="167">
        <v>905.78054074731324</v>
      </c>
      <c r="J4252" s="22">
        <v>0.98039935240058296</v>
      </c>
      <c r="K4252" s="22" t="s">
        <v>487</v>
      </c>
      <c r="L4252" s="22" t="s">
        <v>58</v>
      </c>
      <c r="M42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52" s="24" t="str">
        <f>IFERROR(IF(Table1[[#This Row],[Medicare Rate in CR]]&gt;0,"Y","N"),"N")</f>
        <v>N</v>
      </c>
      <c r="O4252" s="166">
        <f>Table1[[#This Row],[Medicare Rate in CR]]*Table1[[#This Row],[SumOfUnits]]*Table1[[#This Row],[Actuarial Factor 06/20/2023]]</f>
        <v>0</v>
      </c>
      <c r="P42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1313.8317369952715</v>
      </c>
      <c r="Q4252" s="166">
        <f>Table1[[#This Row],[Trended Medicare Pricing for all RHCs]]-Table1[[#This Row],[SumOfSFY24 Estimated Payment 5/04/23]]</f>
        <v>408.05119624795827</v>
      </c>
      <c r="R4252" s="24">
        <f>Table1[[#This Row],[SumOfUnits]]*Table1[[#This Row],[Actuarial Factor 06/20/2023]]</f>
        <v>6.8627954668040809</v>
      </c>
      <c r="S4252" s="23"/>
    </row>
    <row r="4253" spans="1:19" x14ac:dyDescent="0.25">
      <c r="A4253" s="192" t="s">
        <v>486</v>
      </c>
      <c r="B4253" s="193" t="s">
        <v>322</v>
      </c>
      <c r="C4253" s="192" t="s">
        <v>55</v>
      </c>
      <c r="D4253" s="192" t="s">
        <v>31</v>
      </c>
      <c r="E4253" s="192" t="s">
        <v>74</v>
      </c>
      <c r="F4253" s="194">
        <v>395.95258745302112</v>
      </c>
      <c r="G4253">
        <v>3</v>
      </c>
      <c r="H4253">
        <v>3</v>
      </c>
      <c r="I4253" s="167">
        <v>410.70203643821236</v>
      </c>
      <c r="J4253" s="22">
        <v>1.0372505432533414</v>
      </c>
      <c r="K4253" s="22" t="s">
        <v>487</v>
      </c>
      <c r="L4253" s="22" t="s">
        <v>58</v>
      </c>
      <c r="M42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53" s="24" t="str">
        <f>IFERROR(IF(Table1[[#This Row],[Medicare Rate in CR]]&gt;0,"Y","N"),"N")</f>
        <v>N</v>
      </c>
      <c r="O4253" s="166">
        <f>Table1[[#This Row],[Medicare Rate in CR]]*Table1[[#This Row],[SumOfUnits]]*Table1[[#This Row],[Actuarial Factor 06/20/2023]]</f>
        <v>0</v>
      </c>
      <c r="P42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595.72197198663707</v>
      </c>
      <c r="Q4253" s="166">
        <f>Table1[[#This Row],[Trended Medicare Pricing for all RHCs]]-Table1[[#This Row],[SumOfSFY24 Estimated Payment 5/04/23]]</f>
        <v>185.01993554842471</v>
      </c>
      <c r="R4253" s="24">
        <f>Table1[[#This Row],[SumOfUnits]]*Table1[[#This Row],[Actuarial Factor 06/20/2023]]</f>
        <v>3.1117516297600245</v>
      </c>
      <c r="S4253" s="23"/>
    </row>
    <row r="4254" spans="1:19" x14ac:dyDescent="0.25">
      <c r="A4254" s="192" t="s">
        <v>486</v>
      </c>
      <c r="B4254" s="193" t="s">
        <v>322</v>
      </c>
      <c r="C4254" s="192" t="s">
        <v>55</v>
      </c>
      <c r="D4254" s="192" t="s">
        <v>31</v>
      </c>
      <c r="E4254" s="192" t="s">
        <v>69</v>
      </c>
      <c r="F4254" s="194">
        <v>131.98419581767371</v>
      </c>
      <c r="G4254">
        <v>1</v>
      </c>
      <c r="H4254">
        <v>1</v>
      </c>
      <c r="I4254" s="167">
        <v>138.24656626225868</v>
      </c>
      <c r="J4254" s="22">
        <v>1.0474478812087167</v>
      </c>
      <c r="K4254" s="22" t="s">
        <v>487</v>
      </c>
      <c r="L4254" s="22" t="s">
        <v>58</v>
      </c>
      <c r="M42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54" s="24" t="str">
        <f>IFERROR(IF(Table1[[#This Row],[Medicare Rate in CR]]&gt;0,"Y","N"),"N")</f>
        <v>N</v>
      </c>
      <c r="O4254" s="166">
        <f>Table1[[#This Row],[Medicare Rate in CR]]*Table1[[#This Row],[SumOfUnits]]*Table1[[#This Row],[Actuarial Factor 06/20/2023]]</f>
        <v>0</v>
      </c>
      <c r="P42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200.52619604316004</v>
      </c>
      <c r="Q4254" s="166">
        <f>Table1[[#This Row],[Trended Medicare Pricing for all RHCs]]-Table1[[#This Row],[SumOfSFY24 Estimated Payment 5/04/23]]</f>
        <v>62.279629780901359</v>
      </c>
      <c r="R4254" s="24">
        <f>Table1[[#This Row],[SumOfUnits]]*Table1[[#This Row],[Actuarial Factor 06/20/2023]]</f>
        <v>1.0474478812087167</v>
      </c>
      <c r="S4254" s="23"/>
    </row>
    <row r="4255" spans="1:19" x14ac:dyDescent="0.25">
      <c r="A4255" s="192" t="s">
        <v>486</v>
      </c>
      <c r="B4255" s="193" t="s">
        <v>322</v>
      </c>
      <c r="C4255" s="192" t="s">
        <v>83</v>
      </c>
      <c r="D4255" s="192" t="s">
        <v>30</v>
      </c>
      <c r="E4255" s="192" t="s">
        <v>56</v>
      </c>
      <c r="F4255" s="194">
        <v>780.48568950563742</v>
      </c>
      <c r="G4255">
        <v>6</v>
      </c>
      <c r="H4255">
        <v>6</v>
      </c>
      <c r="I4255" s="167">
        <v>863.11560879458284</v>
      </c>
      <c r="J4255" s="22">
        <v>1.1058698710302857</v>
      </c>
      <c r="K4255" s="22" t="s">
        <v>487</v>
      </c>
      <c r="L4255" s="22" t="s">
        <v>58</v>
      </c>
      <c r="M42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55" s="24" t="str">
        <f>IFERROR(IF(Table1[[#This Row],[Medicare Rate in CR]]&gt;0,"Y","N"),"N")</f>
        <v>N</v>
      </c>
      <c r="O4255" s="166">
        <f>Table1[[#This Row],[Medicare Rate in CR]]*Table1[[#This Row],[SumOfUnits]]*Table1[[#This Row],[Actuarial Factor 06/20/2023]]</f>
        <v>0</v>
      </c>
      <c r="P42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884.78387348972137</v>
      </c>
      <c r="Q4255" s="166">
        <f>Table1[[#This Row],[Trended Medicare Pricing for all RHCs]]-Table1[[#This Row],[SumOfSFY24 Estimated Payment 5/04/23]]</f>
        <v>21.668264695138532</v>
      </c>
      <c r="R4255" s="24">
        <f>Table1[[#This Row],[SumOfUnits]]*Table1[[#This Row],[Actuarial Factor 06/20/2023]]</f>
        <v>6.6352192261817144</v>
      </c>
      <c r="S4255" s="23"/>
    </row>
    <row r="4256" spans="1:19" x14ac:dyDescent="0.25">
      <c r="A4256" s="192" t="s">
        <v>486</v>
      </c>
      <c r="B4256" s="193" t="s">
        <v>322</v>
      </c>
      <c r="C4256" s="192" t="s">
        <v>83</v>
      </c>
      <c r="D4256" s="192" t="s">
        <v>30</v>
      </c>
      <c r="E4256" s="192" t="s">
        <v>59</v>
      </c>
      <c r="F4256" s="194">
        <v>11867.639973017242</v>
      </c>
      <c r="G4256">
        <v>90</v>
      </c>
      <c r="H4256">
        <v>90</v>
      </c>
      <c r="I4256" s="167">
        <v>10844.860521313198</v>
      </c>
      <c r="J4256" s="22">
        <v>0.91381778904403255</v>
      </c>
      <c r="K4256" s="22" t="s">
        <v>487</v>
      </c>
      <c r="L4256" s="22" t="s">
        <v>58</v>
      </c>
      <c r="M42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56" s="24" t="str">
        <f>IFERROR(IF(Table1[[#This Row],[Medicare Rate in CR]]&gt;0,"Y","N"),"N")</f>
        <v>N</v>
      </c>
      <c r="O4256" s="166">
        <f>Table1[[#This Row],[Medicare Rate in CR]]*Table1[[#This Row],[SumOfUnits]]*Table1[[#This Row],[Actuarial Factor 06/20/2023]]</f>
        <v>0</v>
      </c>
      <c r="P42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11117.11757003678</v>
      </c>
      <c r="Q4256" s="166">
        <f>Table1[[#This Row],[Trended Medicare Pricing for all RHCs]]-Table1[[#This Row],[SumOfSFY24 Estimated Payment 5/04/23]]</f>
        <v>272.25704872358256</v>
      </c>
      <c r="R4256" s="24">
        <f>Table1[[#This Row],[SumOfUnits]]*Table1[[#This Row],[Actuarial Factor 06/20/2023]]</f>
        <v>82.24360101396293</v>
      </c>
      <c r="S4256" s="23"/>
    </row>
    <row r="4257" spans="1:19" x14ac:dyDescent="0.25">
      <c r="A4257" s="192" t="s">
        <v>486</v>
      </c>
      <c r="B4257" s="193" t="s">
        <v>322</v>
      </c>
      <c r="C4257" s="192" t="s">
        <v>83</v>
      </c>
      <c r="D4257" s="192" t="s">
        <v>30</v>
      </c>
      <c r="E4257" s="192" t="s">
        <v>60</v>
      </c>
      <c r="F4257" s="194">
        <v>11188.002312807168</v>
      </c>
      <c r="G4257">
        <v>86</v>
      </c>
      <c r="H4257">
        <v>86</v>
      </c>
      <c r="I4257" s="167">
        <v>9183.5061632732723</v>
      </c>
      <c r="J4257" s="22">
        <v>0.8208352042223569</v>
      </c>
      <c r="K4257" s="22" t="s">
        <v>487</v>
      </c>
      <c r="L4257" s="22" t="s">
        <v>58</v>
      </c>
      <c r="M42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57" s="24" t="str">
        <f>IFERROR(IF(Table1[[#This Row],[Medicare Rate in CR]]&gt;0,"Y","N"),"N")</f>
        <v>N</v>
      </c>
      <c r="O4257" s="166">
        <f>Table1[[#This Row],[Medicare Rate in CR]]*Table1[[#This Row],[SumOfUnits]]*Table1[[#This Row],[Actuarial Factor 06/20/2023]]</f>
        <v>0</v>
      </c>
      <c r="P42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9414.0553971738718</v>
      </c>
      <c r="Q4257" s="166">
        <f>Table1[[#This Row],[Trended Medicare Pricing for all RHCs]]-Table1[[#This Row],[SumOfSFY24 Estimated Payment 5/04/23]]</f>
        <v>230.54923390059957</v>
      </c>
      <c r="R4257" s="24">
        <f>Table1[[#This Row],[SumOfUnits]]*Table1[[#This Row],[Actuarial Factor 06/20/2023]]</f>
        <v>70.591827563122692</v>
      </c>
      <c r="S4257" s="23"/>
    </row>
    <row r="4258" spans="1:19" x14ac:dyDescent="0.25">
      <c r="A4258" s="192" t="s">
        <v>486</v>
      </c>
      <c r="B4258" s="193" t="s">
        <v>322</v>
      </c>
      <c r="C4258" s="192" t="s">
        <v>83</v>
      </c>
      <c r="D4258" s="192" t="s">
        <v>30</v>
      </c>
      <c r="E4258" s="192" t="s">
        <v>61</v>
      </c>
      <c r="F4258" s="194">
        <v>1844.1360701551509</v>
      </c>
      <c r="G4258">
        <v>14</v>
      </c>
      <c r="H4258">
        <v>14</v>
      </c>
      <c r="I4258" s="167">
        <v>1513.7318077596181</v>
      </c>
      <c r="J4258" s="22">
        <v>0.8208352042223569</v>
      </c>
      <c r="K4258" s="22" t="s">
        <v>487</v>
      </c>
      <c r="L4258" s="22" t="s">
        <v>58</v>
      </c>
      <c r="M42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58" s="24" t="str">
        <f>IFERROR(IF(Table1[[#This Row],[Medicare Rate in CR]]&gt;0,"Y","N"),"N")</f>
        <v>N</v>
      </c>
      <c r="O4258" s="166">
        <f>Table1[[#This Row],[Medicare Rate in CR]]*Table1[[#This Row],[SumOfUnits]]*Table1[[#This Row],[Actuarial Factor 06/20/2023]]</f>
        <v>0</v>
      </c>
      <c r="P42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1551.7336016720162</v>
      </c>
      <c r="Q4258" s="166">
        <f>Table1[[#This Row],[Trended Medicare Pricing for all RHCs]]-Table1[[#This Row],[SumOfSFY24 Estimated Payment 5/04/23]]</f>
        <v>38.001793912398171</v>
      </c>
      <c r="R4258" s="24">
        <f>Table1[[#This Row],[SumOfUnits]]*Table1[[#This Row],[Actuarial Factor 06/20/2023]]</f>
        <v>11.491692859112996</v>
      </c>
      <c r="S4258" s="23"/>
    </row>
    <row r="4259" spans="1:19" x14ac:dyDescent="0.25">
      <c r="A4259" s="192" t="s">
        <v>486</v>
      </c>
      <c r="B4259" s="193" t="s">
        <v>322</v>
      </c>
      <c r="C4259" s="192" t="s">
        <v>83</v>
      </c>
      <c r="D4259" s="192" t="s">
        <v>30</v>
      </c>
      <c r="E4259" s="192" t="s">
        <v>62</v>
      </c>
      <c r="F4259" s="194">
        <v>16927.310397995545</v>
      </c>
      <c r="G4259">
        <v>133</v>
      </c>
      <c r="H4259">
        <v>133</v>
      </c>
      <c r="I4259" s="167">
        <v>16129.836030889921</v>
      </c>
      <c r="J4259" s="22">
        <v>0.95288830012829107</v>
      </c>
      <c r="K4259" s="22" t="s">
        <v>487</v>
      </c>
      <c r="L4259" s="22" t="s">
        <v>58</v>
      </c>
      <c r="M42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59" s="24" t="str">
        <f>IFERROR(IF(Table1[[#This Row],[Medicare Rate in CR]]&gt;0,"Y","N"),"N")</f>
        <v>N</v>
      </c>
      <c r="O4259" s="166">
        <f>Table1[[#This Row],[Medicare Rate in CR]]*Table1[[#This Row],[SumOfUnits]]*Table1[[#This Row],[Actuarial Factor 06/20/2023]]</f>
        <v>0</v>
      </c>
      <c r="P42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16534.770842687172</v>
      </c>
      <c r="Q4259" s="166">
        <f>Table1[[#This Row],[Trended Medicare Pricing for all RHCs]]-Table1[[#This Row],[SumOfSFY24 Estimated Payment 5/04/23]]</f>
        <v>404.93481179725131</v>
      </c>
      <c r="R4259" s="24">
        <f>Table1[[#This Row],[SumOfUnits]]*Table1[[#This Row],[Actuarial Factor 06/20/2023]]</f>
        <v>126.73414391706271</v>
      </c>
      <c r="S4259" s="23"/>
    </row>
    <row r="4260" spans="1:19" x14ac:dyDescent="0.25">
      <c r="A4260" s="192" t="s">
        <v>486</v>
      </c>
      <c r="B4260" s="193" t="s">
        <v>322</v>
      </c>
      <c r="C4260" s="192" t="s">
        <v>83</v>
      </c>
      <c r="D4260" s="192" t="s">
        <v>30</v>
      </c>
      <c r="E4260" s="192" t="s">
        <v>63</v>
      </c>
      <c r="F4260" s="194">
        <v>9533.9789920015519</v>
      </c>
      <c r="G4260">
        <v>75</v>
      </c>
      <c r="H4260">
        <v>75</v>
      </c>
      <c r="I4260" s="167">
        <v>8845.9249188576505</v>
      </c>
      <c r="J4260" s="22">
        <v>0.92783138354708572</v>
      </c>
      <c r="K4260" s="22" t="s">
        <v>487</v>
      </c>
      <c r="L4260" s="22" t="s">
        <v>58</v>
      </c>
      <c r="M42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60" s="24" t="str">
        <f>IFERROR(IF(Table1[[#This Row],[Medicare Rate in CR]]&gt;0,"Y","N"),"N")</f>
        <v>N</v>
      </c>
      <c r="O4260" s="166">
        <f>Table1[[#This Row],[Medicare Rate in CR]]*Table1[[#This Row],[SumOfUnits]]*Table1[[#This Row],[Actuarial Factor 06/20/2023]]</f>
        <v>0</v>
      </c>
      <c r="P42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9067.9992744388474</v>
      </c>
      <c r="Q4260" s="166">
        <f>Table1[[#This Row],[Trended Medicare Pricing for all RHCs]]-Table1[[#This Row],[SumOfSFY24 Estimated Payment 5/04/23]]</f>
        <v>222.07435558119687</v>
      </c>
      <c r="R4260" s="24">
        <f>Table1[[#This Row],[SumOfUnits]]*Table1[[#This Row],[Actuarial Factor 06/20/2023]]</f>
        <v>69.587353766031427</v>
      </c>
      <c r="S4260" s="23"/>
    </row>
    <row r="4261" spans="1:19" x14ac:dyDescent="0.25">
      <c r="A4261" s="192" t="s">
        <v>486</v>
      </c>
      <c r="B4261" s="193" t="s">
        <v>322</v>
      </c>
      <c r="C4261" s="192" t="s">
        <v>83</v>
      </c>
      <c r="D4261" s="192" t="s">
        <v>30</v>
      </c>
      <c r="E4261" s="192" t="s">
        <v>64</v>
      </c>
      <c r="F4261" s="194">
        <v>13405.589283993431</v>
      </c>
      <c r="G4261">
        <v>104</v>
      </c>
      <c r="H4261">
        <v>104</v>
      </c>
      <c r="I4261" s="167">
        <v>12965.067880107938</v>
      </c>
      <c r="J4261" s="22">
        <v>0.96713897505337676</v>
      </c>
      <c r="K4261" s="22" t="s">
        <v>487</v>
      </c>
      <c r="L4261" s="22" t="s">
        <v>58</v>
      </c>
      <c r="M42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61" s="24" t="str">
        <f>IFERROR(IF(Table1[[#This Row],[Medicare Rate in CR]]&gt;0,"Y","N"),"N")</f>
        <v>N</v>
      </c>
      <c r="O4261" s="166">
        <f>Table1[[#This Row],[Medicare Rate in CR]]*Table1[[#This Row],[SumOfUnits]]*Table1[[#This Row],[Actuarial Factor 06/20/2023]]</f>
        <v>0</v>
      </c>
      <c r="P42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13290.552113916385</v>
      </c>
      <c r="Q4261" s="166">
        <f>Table1[[#This Row],[Trended Medicare Pricing for all RHCs]]-Table1[[#This Row],[SumOfSFY24 Estimated Payment 5/04/23]]</f>
        <v>325.48423380844724</v>
      </c>
      <c r="R4261" s="24">
        <f>Table1[[#This Row],[SumOfUnits]]*Table1[[#This Row],[Actuarial Factor 06/20/2023]]</f>
        <v>100.58245340555118</v>
      </c>
      <c r="S4261" s="23"/>
    </row>
    <row r="4262" spans="1:19" x14ac:dyDescent="0.25">
      <c r="A4262" s="192" t="s">
        <v>486</v>
      </c>
      <c r="B4262" s="193" t="s">
        <v>322</v>
      </c>
      <c r="C4262" s="192" t="s">
        <v>83</v>
      </c>
      <c r="D4262" s="192" t="s">
        <v>30</v>
      </c>
      <c r="E4262" s="192" t="s">
        <v>77</v>
      </c>
      <c r="F4262" s="194">
        <v>4342.2376409366898</v>
      </c>
      <c r="G4262">
        <v>33</v>
      </c>
      <c r="H4262">
        <v>33</v>
      </c>
      <c r="I4262" s="167">
        <v>4749.6156093575273</v>
      </c>
      <c r="J4262" s="22">
        <v>1.0938175203909291</v>
      </c>
      <c r="K4262" s="22" t="s">
        <v>487</v>
      </c>
      <c r="L4262" s="22" t="s">
        <v>58</v>
      </c>
      <c r="M42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62" s="24" t="str">
        <f>IFERROR(IF(Table1[[#This Row],[Medicare Rate in CR]]&gt;0,"Y","N"),"N")</f>
        <v>N</v>
      </c>
      <c r="O4262" s="166">
        <f>Table1[[#This Row],[Medicare Rate in CR]]*Table1[[#This Row],[SumOfUnits]]*Table1[[#This Row],[Actuarial Factor 06/20/2023]]</f>
        <v>0</v>
      </c>
      <c r="P42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4868.8533188544643</v>
      </c>
      <c r="Q4262" s="166">
        <f>Table1[[#This Row],[Trended Medicare Pricing for all RHCs]]-Table1[[#This Row],[SumOfSFY24 Estimated Payment 5/04/23]]</f>
        <v>119.23770949693699</v>
      </c>
      <c r="R4262" s="24">
        <f>Table1[[#This Row],[SumOfUnits]]*Table1[[#This Row],[Actuarial Factor 06/20/2023]]</f>
        <v>36.095978172900658</v>
      </c>
      <c r="S4262" s="23"/>
    </row>
    <row r="4263" spans="1:19" x14ac:dyDescent="0.25">
      <c r="A4263" s="192" t="s">
        <v>486</v>
      </c>
      <c r="B4263" s="193" t="s">
        <v>322</v>
      </c>
      <c r="C4263" s="192" t="s">
        <v>83</v>
      </c>
      <c r="D4263" s="192" t="s">
        <v>32</v>
      </c>
      <c r="E4263" s="192" t="s">
        <v>81</v>
      </c>
      <c r="F4263" s="194">
        <v>659.92097908836854</v>
      </c>
      <c r="G4263">
        <v>5</v>
      </c>
      <c r="H4263">
        <v>5</v>
      </c>
      <c r="I4263" s="167">
        <v>695.04845157955913</v>
      </c>
      <c r="J4263" s="22">
        <v>1.0532298163027285</v>
      </c>
      <c r="K4263" s="22" t="s">
        <v>487</v>
      </c>
      <c r="L4263" s="22" t="s">
        <v>58</v>
      </c>
      <c r="M42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63" s="24" t="str">
        <f>IFERROR(IF(Table1[[#This Row],[Medicare Rate in CR]]&gt;0,"Y","N"),"N")</f>
        <v>N</v>
      </c>
      <c r="O4263" s="166">
        <f>Table1[[#This Row],[Medicare Rate in CR]]*Table1[[#This Row],[SumOfUnits]]*Table1[[#This Row],[Actuarial Factor 06/20/2023]]</f>
        <v>0</v>
      </c>
      <c r="P42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712.49743949185665</v>
      </c>
      <c r="Q4263" s="166">
        <f>Table1[[#This Row],[Trended Medicare Pricing for all RHCs]]-Table1[[#This Row],[SumOfSFY24 Estimated Payment 5/04/23]]</f>
        <v>17.448987912297525</v>
      </c>
      <c r="R4263" s="24">
        <f>Table1[[#This Row],[SumOfUnits]]*Table1[[#This Row],[Actuarial Factor 06/20/2023]]</f>
        <v>5.2661490815136425</v>
      </c>
      <c r="S4263" s="23"/>
    </row>
    <row r="4264" spans="1:19" x14ac:dyDescent="0.25">
      <c r="A4264" s="192" t="s">
        <v>486</v>
      </c>
      <c r="B4264" s="193" t="s">
        <v>322</v>
      </c>
      <c r="C4264" s="192" t="s">
        <v>83</v>
      </c>
      <c r="D4264" s="192" t="s">
        <v>32</v>
      </c>
      <c r="E4264" s="192" t="s">
        <v>65</v>
      </c>
      <c r="F4264" s="194">
        <v>3288.4937843307334</v>
      </c>
      <c r="G4264">
        <v>26</v>
      </c>
      <c r="H4264">
        <v>26</v>
      </c>
      <c r="I4264" s="167">
        <v>3846.0957498837561</v>
      </c>
      <c r="J4264" s="22">
        <v>1.1695615081317554</v>
      </c>
      <c r="K4264" s="22" t="s">
        <v>487</v>
      </c>
      <c r="L4264" s="22" t="s">
        <v>58</v>
      </c>
      <c r="M42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64" s="24" t="str">
        <f>IFERROR(IF(Table1[[#This Row],[Medicare Rate in CR]]&gt;0,"Y","N"),"N")</f>
        <v>N</v>
      </c>
      <c r="O4264" s="166">
        <f>Table1[[#This Row],[Medicare Rate in CR]]*Table1[[#This Row],[SumOfUnits]]*Table1[[#This Row],[Actuarial Factor 06/20/2023]]</f>
        <v>0</v>
      </c>
      <c r="P42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3942.6508577999684</v>
      </c>
      <c r="Q4264" s="166">
        <f>Table1[[#This Row],[Trended Medicare Pricing for all RHCs]]-Table1[[#This Row],[SumOfSFY24 Estimated Payment 5/04/23]]</f>
        <v>96.555107916212364</v>
      </c>
      <c r="R4264" s="24">
        <f>Table1[[#This Row],[SumOfUnits]]*Table1[[#This Row],[Actuarial Factor 06/20/2023]]</f>
        <v>30.408599211425642</v>
      </c>
      <c r="S4264" s="23"/>
    </row>
    <row r="4265" spans="1:19" x14ac:dyDescent="0.25">
      <c r="A4265" s="192" t="s">
        <v>486</v>
      </c>
      <c r="B4265" s="193" t="s">
        <v>322</v>
      </c>
      <c r="C4265" s="192" t="s">
        <v>83</v>
      </c>
      <c r="D4265" s="192" t="s">
        <v>32</v>
      </c>
      <c r="E4265" s="192" t="s">
        <v>66</v>
      </c>
      <c r="F4265" s="194">
        <v>1054.0522308952491</v>
      </c>
      <c r="G4265">
        <v>8</v>
      </c>
      <c r="H4265">
        <v>8</v>
      </c>
      <c r="I4265" s="167">
        <v>1017.6177170679829</v>
      </c>
      <c r="J4265" s="22">
        <v>0.96543386299147538</v>
      </c>
      <c r="K4265" s="22" t="s">
        <v>487</v>
      </c>
      <c r="L4265" s="22" t="s">
        <v>58</v>
      </c>
      <c r="M42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65" s="24" t="str">
        <f>IFERROR(IF(Table1[[#This Row],[Medicare Rate in CR]]&gt;0,"Y","N"),"N")</f>
        <v>N</v>
      </c>
      <c r="O4265" s="166">
        <f>Table1[[#This Row],[Medicare Rate in CR]]*Table1[[#This Row],[SumOfUnits]]*Table1[[#This Row],[Actuarial Factor 06/20/2023]]</f>
        <v>0</v>
      </c>
      <c r="P42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1043.1647119632396</v>
      </c>
      <c r="Q4265" s="166">
        <f>Table1[[#This Row],[Trended Medicare Pricing for all RHCs]]-Table1[[#This Row],[SumOfSFY24 Estimated Payment 5/04/23]]</f>
        <v>25.546994895256717</v>
      </c>
      <c r="R4265" s="24">
        <f>Table1[[#This Row],[SumOfUnits]]*Table1[[#This Row],[Actuarial Factor 06/20/2023]]</f>
        <v>7.723470903931803</v>
      </c>
      <c r="S4265" s="23"/>
    </row>
    <row r="4266" spans="1:19" x14ac:dyDescent="0.25">
      <c r="A4266" s="192" t="s">
        <v>486</v>
      </c>
      <c r="B4266" s="193" t="s">
        <v>322</v>
      </c>
      <c r="C4266" s="192" t="s">
        <v>83</v>
      </c>
      <c r="D4266" s="192" t="s">
        <v>31</v>
      </c>
      <c r="E4266" s="192" t="s">
        <v>67</v>
      </c>
      <c r="F4266" s="194">
        <v>1222.2125855256818</v>
      </c>
      <c r="G4266">
        <v>10</v>
      </c>
      <c r="H4266">
        <v>10</v>
      </c>
      <c r="I4266" s="167">
        <v>1386.3952358697632</v>
      </c>
      <c r="J4266" s="22">
        <v>1.134332318524985</v>
      </c>
      <c r="K4266" s="22" t="s">
        <v>487</v>
      </c>
      <c r="L4266" s="22" t="s">
        <v>58</v>
      </c>
      <c r="M42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66" s="24" t="str">
        <f>IFERROR(IF(Table1[[#This Row],[Medicare Rate in CR]]&gt;0,"Y","N"),"N")</f>
        <v>N</v>
      </c>
      <c r="O4266" s="166">
        <f>Table1[[#This Row],[Medicare Rate in CR]]*Table1[[#This Row],[SumOfUnits]]*Table1[[#This Row],[Actuarial Factor 06/20/2023]]</f>
        <v>0</v>
      </c>
      <c r="P42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1421.2002824206645</v>
      </c>
      <c r="Q4266" s="166">
        <f>Table1[[#This Row],[Trended Medicare Pricing for all RHCs]]-Table1[[#This Row],[SumOfSFY24 Estimated Payment 5/04/23]]</f>
        <v>34.805046550901352</v>
      </c>
      <c r="R4266" s="24">
        <f>Table1[[#This Row],[SumOfUnits]]*Table1[[#This Row],[Actuarial Factor 06/20/2023]]</f>
        <v>11.343323185249849</v>
      </c>
      <c r="S4266" s="23"/>
    </row>
    <row r="4267" spans="1:19" x14ac:dyDescent="0.25">
      <c r="A4267" s="192" t="s">
        <v>486</v>
      </c>
      <c r="B4267" s="193" t="s">
        <v>322</v>
      </c>
      <c r="C4267" s="192" t="s">
        <v>83</v>
      </c>
      <c r="D4267" s="192" t="s">
        <v>31</v>
      </c>
      <c r="E4267" s="192" t="s">
        <v>68</v>
      </c>
      <c r="F4267" s="194">
        <v>2627.6380456779425</v>
      </c>
      <c r="G4267">
        <v>24</v>
      </c>
      <c r="H4267">
        <v>24</v>
      </c>
      <c r="I4267" s="167">
        <v>2723.6160778311955</v>
      </c>
      <c r="J4267" s="22">
        <v>1.0365263519879087</v>
      </c>
      <c r="K4267" s="22" t="s">
        <v>487</v>
      </c>
      <c r="L4267" s="22" t="s">
        <v>58</v>
      </c>
      <c r="M42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67" s="24" t="str">
        <f>IFERROR(IF(Table1[[#This Row],[Medicare Rate in CR]]&gt;0,"Y","N"),"N")</f>
        <v>N</v>
      </c>
      <c r="O4267" s="166">
        <f>Table1[[#This Row],[Medicare Rate in CR]]*Table1[[#This Row],[SumOfUnits]]*Table1[[#This Row],[Actuarial Factor 06/20/2023]]</f>
        <v>0</v>
      </c>
      <c r="P42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2791.9916621689672</v>
      </c>
      <c r="Q4267" s="166">
        <f>Table1[[#This Row],[Trended Medicare Pricing for all RHCs]]-Table1[[#This Row],[SumOfSFY24 Estimated Payment 5/04/23]]</f>
        <v>68.37558433777167</v>
      </c>
      <c r="R4267" s="24">
        <f>Table1[[#This Row],[SumOfUnits]]*Table1[[#This Row],[Actuarial Factor 06/20/2023]]</f>
        <v>24.87663244770981</v>
      </c>
      <c r="S4267" s="23"/>
    </row>
    <row r="4268" spans="1:19" x14ac:dyDescent="0.25">
      <c r="A4268" s="192" t="s">
        <v>486</v>
      </c>
      <c r="B4268" s="193" t="s">
        <v>322</v>
      </c>
      <c r="C4268" s="192" t="s">
        <v>83</v>
      </c>
      <c r="D4268" s="192" t="s">
        <v>31</v>
      </c>
      <c r="E4268" s="192" t="s">
        <v>74</v>
      </c>
      <c r="F4268" s="194">
        <v>3292.3195528572824</v>
      </c>
      <c r="G4268">
        <v>25</v>
      </c>
      <c r="H4268">
        <v>25</v>
      </c>
      <c r="I4268" s="167">
        <v>4140.275153008829</v>
      </c>
      <c r="J4268" s="22">
        <v>1.2575556796774594</v>
      </c>
      <c r="K4268" s="22" t="s">
        <v>487</v>
      </c>
      <c r="L4268" s="22" t="s">
        <v>58</v>
      </c>
      <c r="M42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68" s="24" t="str">
        <f>IFERROR(IF(Table1[[#This Row],[Medicare Rate in CR]]&gt;0,"Y","N"),"N")</f>
        <v>N</v>
      </c>
      <c r="O4268" s="166">
        <f>Table1[[#This Row],[Medicare Rate in CR]]*Table1[[#This Row],[SumOfUnits]]*Table1[[#This Row],[Actuarial Factor 06/20/2023]]</f>
        <v>0</v>
      </c>
      <c r="P42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4244.2155487240589</v>
      </c>
      <c r="Q4268" s="166">
        <f>Table1[[#This Row],[Trended Medicare Pricing for all RHCs]]-Table1[[#This Row],[SumOfSFY24 Estimated Payment 5/04/23]]</f>
        <v>103.9403957152299</v>
      </c>
      <c r="R4268" s="24">
        <f>Table1[[#This Row],[SumOfUnits]]*Table1[[#This Row],[Actuarial Factor 06/20/2023]]</f>
        <v>31.438891991936487</v>
      </c>
      <c r="S4268" s="23"/>
    </row>
    <row r="4269" spans="1:19" x14ac:dyDescent="0.25">
      <c r="A4269" s="192" t="s">
        <v>486</v>
      </c>
      <c r="B4269" s="193" t="s">
        <v>322</v>
      </c>
      <c r="C4269" s="192" t="s">
        <v>83</v>
      </c>
      <c r="D4269" s="192" t="s">
        <v>31</v>
      </c>
      <c r="E4269" s="192" t="s">
        <v>69</v>
      </c>
      <c r="F4269" s="194">
        <v>37592.30027946418</v>
      </c>
      <c r="G4269">
        <v>286</v>
      </c>
      <c r="H4269">
        <v>286</v>
      </c>
      <c r="I4269" s="167">
        <v>43524.227822152119</v>
      </c>
      <c r="J4269" s="22">
        <v>1.1577963438946144</v>
      </c>
      <c r="K4269" s="22" t="s">
        <v>487</v>
      </c>
      <c r="L4269" s="22" t="s">
        <v>58</v>
      </c>
      <c r="M42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69" s="24" t="str">
        <f>IFERROR(IF(Table1[[#This Row],[Medicare Rate in CR]]&gt;0,"Y","N"),"N")</f>
        <v>N</v>
      </c>
      <c r="O4269" s="166">
        <f>Table1[[#This Row],[Medicare Rate in CR]]*Table1[[#This Row],[SumOfUnits]]*Table1[[#This Row],[Actuarial Factor 06/20/2023]]</f>
        <v>0</v>
      </c>
      <c r="P42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44616.890820587541</v>
      </c>
      <c r="Q4269" s="166">
        <f>Table1[[#This Row],[Trended Medicare Pricing for all RHCs]]-Table1[[#This Row],[SumOfSFY24 Estimated Payment 5/04/23]]</f>
        <v>1092.6629984354222</v>
      </c>
      <c r="R4269" s="24">
        <f>Table1[[#This Row],[SumOfUnits]]*Table1[[#This Row],[Actuarial Factor 06/20/2023]]</f>
        <v>331.12975435385971</v>
      </c>
      <c r="S4269" s="23"/>
    </row>
    <row r="4270" spans="1:19" x14ac:dyDescent="0.25">
      <c r="A4270" s="192" t="s">
        <v>486</v>
      </c>
      <c r="B4270" s="193" t="s">
        <v>322</v>
      </c>
      <c r="C4270" s="192" t="s">
        <v>85</v>
      </c>
      <c r="D4270" s="192" t="s">
        <v>30</v>
      </c>
      <c r="E4270" s="192" t="s">
        <v>59</v>
      </c>
      <c r="F4270" s="194">
        <v>131.98419581767371</v>
      </c>
      <c r="G4270">
        <v>1</v>
      </c>
      <c r="H4270">
        <v>1</v>
      </c>
      <c r="I4270" s="167">
        <v>118.39096342009134</v>
      </c>
      <c r="J4270" s="22">
        <v>0.89700863566755829</v>
      </c>
      <c r="K4270" s="22" t="s">
        <v>487</v>
      </c>
      <c r="L4270" s="22" t="s">
        <v>58</v>
      </c>
      <c r="M42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70" s="24" t="str">
        <f>IFERROR(IF(Table1[[#This Row],[Medicare Rate in CR]]&gt;0,"Y","N"),"N")</f>
        <v>N</v>
      </c>
      <c r="O4270" s="166">
        <f>Table1[[#This Row],[Medicare Rate in CR]]*Table1[[#This Row],[SumOfUnits]]*Table1[[#This Row],[Actuarial Factor 06/20/2023]]</f>
        <v>0</v>
      </c>
      <c r="P42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137.63364155468673</v>
      </c>
      <c r="Q4270" s="166">
        <f>Table1[[#This Row],[Trended Medicare Pricing for all RHCs]]-Table1[[#This Row],[SumOfSFY24 Estimated Payment 5/04/23]]</f>
        <v>19.242678134595394</v>
      </c>
      <c r="R4270" s="24">
        <f>Table1[[#This Row],[SumOfUnits]]*Table1[[#This Row],[Actuarial Factor 06/20/2023]]</f>
        <v>0.89700863566755829</v>
      </c>
      <c r="S4270" s="23"/>
    </row>
    <row r="4271" spans="1:19" x14ac:dyDescent="0.25">
      <c r="A4271" s="192" t="s">
        <v>486</v>
      </c>
      <c r="B4271" s="193" t="s">
        <v>322</v>
      </c>
      <c r="C4271" s="192" t="s">
        <v>85</v>
      </c>
      <c r="D4271" s="192" t="s">
        <v>30</v>
      </c>
      <c r="E4271" s="192" t="s">
        <v>60</v>
      </c>
      <c r="F4271" s="194">
        <v>395.95258745302112</v>
      </c>
      <c r="G4271">
        <v>3</v>
      </c>
      <c r="H4271">
        <v>3</v>
      </c>
      <c r="I4271" s="167">
        <v>327.64275567244232</v>
      </c>
      <c r="J4271" s="22">
        <v>0.82747976918149668</v>
      </c>
      <c r="K4271" s="22" t="s">
        <v>487</v>
      </c>
      <c r="L4271" s="22" t="s">
        <v>58</v>
      </c>
      <c r="M42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71" s="24" t="str">
        <f>IFERROR(IF(Table1[[#This Row],[Medicare Rate in CR]]&gt;0,"Y","N"),"N")</f>
        <v>N</v>
      </c>
      <c r="O4271" s="166">
        <f>Table1[[#This Row],[Medicare Rate in CR]]*Table1[[#This Row],[SumOfUnits]]*Table1[[#This Row],[Actuarial Factor 06/20/2023]]</f>
        <v>0</v>
      </c>
      <c r="P42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380.89617897777845</v>
      </c>
      <c r="Q4271" s="166">
        <f>Table1[[#This Row],[Trended Medicare Pricing for all RHCs]]-Table1[[#This Row],[SumOfSFY24 Estimated Payment 5/04/23]]</f>
        <v>53.253423305336128</v>
      </c>
      <c r="R4271" s="24">
        <f>Table1[[#This Row],[SumOfUnits]]*Table1[[#This Row],[Actuarial Factor 06/20/2023]]</f>
        <v>2.4824393075444902</v>
      </c>
      <c r="S4271" s="23"/>
    </row>
    <row r="4272" spans="1:19" x14ac:dyDescent="0.25">
      <c r="A4272" s="192" t="s">
        <v>486</v>
      </c>
      <c r="B4272" s="193" t="s">
        <v>322</v>
      </c>
      <c r="C4272" s="192" t="s">
        <v>85</v>
      </c>
      <c r="D4272" s="192" t="s">
        <v>30</v>
      </c>
      <c r="E4272" s="192" t="s">
        <v>61</v>
      </c>
      <c r="F4272" s="194">
        <v>131.98419581767371</v>
      </c>
      <c r="G4272">
        <v>1</v>
      </c>
      <c r="H4272">
        <v>1</v>
      </c>
      <c r="I4272" s="167">
        <v>109.2142518908141</v>
      </c>
      <c r="J4272" s="22">
        <v>0.82747976918149668</v>
      </c>
      <c r="K4272" s="22" t="s">
        <v>487</v>
      </c>
      <c r="L4272" s="22" t="s">
        <v>58</v>
      </c>
      <c r="M42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72" s="24" t="str">
        <f>IFERROR(IF(Table1[[#This Row],[Medicare Rate in CR]]&gt;0,"Y","N"),"N")</f>
        <v>N</v>
      </c>
      <c r="O4272" s="166">
        <f>Table1[[#This Row],[Medicare Rate in CR]]*Table1[[#This Row],[SumOfUnits]]*Table1[[#This Row],[Actuarial Factor 06/20/2023]]</f>
        <v>0</v>
      </c>
      <c r="P42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126.96539299259281</v>
      </c>
      <c r="Q4272" s="166">
        <f>Table1[[#This Row],[Trended Medicare Pricing for all RHCs]]-Table1[[#This Row],[SumOfSFY24 Estimated Payment 5/04/23]]</f>
        <v>17.751141101778714</v>
      </c>
      <c r="R4272" s="24">
        <f>Table1[[#This Row],[SumOfUnits]]*Table1[[#This Row],[Actuarial Factor 06/20/2023]]</f>
        <v>0.82747976918149668</v>
      </c>
      <c r="S4272" s="23"/>
    </row>
    <row r="4273" spans="1:19" x14ac:dyDescent="0.25">
      <c r="A4273" s="192" t="s">
        <v>486</v>
      </c>
      <c r="B4273" s="193" t="s">
        <v>322</v>
      </c>
      <c r="C4273" s="192" t="s">
        <v>85</v>
      </c>
      <c r="D4273" s="192" t="s">
        <v>30</v>
      </c>
      <c r="E4273" s="192" t="s">
        <v>62</v>
      </c>
      <c r="F4273" s="194">
        <v>1360.1715331984196</v>
      </c>
      <c r="G4273">
        <v>11</v>
      </c>
      <c r="H4273">
        <v>11</v>
      </c>
      <c r="I4273" s="167">
        <v>1241.3912802981768</v>
      </c>
      <c r="J4273" s="22">
        <v>0.91267259312438831</v>
      </c>
      <c r="K4273" s="22" t="s">
        <v>487</v>
      </c>
      <c r="L4273" s="22" t="s">
        <v>58</v>
      </c>
      <c r="M42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73" s="24" t="str">
        <f>IFERROR(IF(Table1[[#This Row],[Medicare Rate in CR]]&gt;0,"Y","N"),"N")</f>
        <v>N</v>
      </c>
      <c r="O4273" s="166">
        <f>Table1[[#This Row],[Medicare Rate in CR]]*Table1[[#This Row],[SumOfUnits]]*Table1[[#This Row],[Actuarial Factor 06/20/2023]]</f>
        <v>0</v>
      </c>
      <c r="P42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1443.160842398195</v>
      </c>
      <c r="Q4273" s="166">
        <f>Table1[[#This Row],[Trended Medicare Pricing for all RHCs]]-Table1[[#This Row],[SumOfSFY24 Estimated Payment 5/04/23]]</f>
        <v>201.76956210001822</v>
      </c>
      <c r="R4273" s="24">
        <f>Table1[[#This Row],[SumOfUnits]]*Table1[[#This Row],[Actuarial Factor 06/20/2023]]</f>
        <v>10.039398524368272</v>
      </c>
      <c r="S4273" s="23"/>
    </row>
    <row r="4274" spans="1:19" x14ac:dyDescent="0.25">
      <c r="A4274" s="192" t="s">
        <v>486</v>
      </c>
      <c r="B4274" s="193" t="s">
        <v>322</v>
      </c>
      <c r="C4274" s="192" t="s">
        <v>85</v>
      </c>
      <c r="D4274" s="192" t="s">
        <v>30</v>
      </c>
      <c r="E4274" s="192" t="s">
        <v>64</v>
      </c>
      <c r="F4274" s="194">
        <v>263.96839163534742</v>
      </c>
      <c r="G4274">
        <v>2</v>
      </c>
      <c r="H4274">
        <v>2</v>
      </c>
      <c r="I4274" s="167">
        <v>233.58626227550965</v>
      </c>
      <c r="J4274" s="22">
        <v>0.88490239618609945</v>
      </c>
      <c r="K4274" s="22" t="s">
        <v>487</v>
      </c>
      <c r="L4274" s="22" t="s">
        <v>58</v>
      </c>
      <c r="M42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74" s="24" t="str">
        <f>IFERROR(IF(Table1[[#This Row],[Medicare Rate in CR]]&gt;0,"Y","N"),"N")</f>
        <v>N</v>
      </c>
      <c r="O4274" s="166">
        <f>Table1[[#This Row],[Medicare Rate in CR]]*Table1[[#This Row],[SumOfUnits]]*Table1[[#This Row],[Actuarial Factor 06/20/2023]]</f>
        <v>0</v>
      </c>
      <c r="P42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271.55221112653516</v>
      </c>
      <c r="Q4274" s="166">
        <f>Table1[[#This Row],[Trended Medicare Pricing for all RHCs]]-Table1[[#This Row],[SumOfSFY24 Estimated Payment 5/04/23]]</f>
        <v>37.965948851025502</v>
      </c>
      <c r="R4274" s="24">
        <f>Table1[[#This Row],[SumOfUnits]]*Table1[[#This Row],[Actuarial Factor 06/20/2023]]</f>
        <v>1.7698047923721989</v>
      </c>
      <c r="S4274" s="23"/>
    </row>
    <row r="4275" spans="1:19" x14ac:dyDescent="0.25">
      <c r="A4275" s="192" t="s">
        <v>486</v>
      </c>
      <c r="B4275" s="193" t="s">
        <v>322</v>
      </c>
      <c r="C4275" s="192" t="s">
        <v>85</v>
      </c>
      <c r="D4275" s="192" t="s">
        <v>30</v>
      </c>
      <c r="E4275" s="192" t="s">
        <v>77</v>
      </c>
      <c r="F4275" s="194">
        <v>130.1628601715332</v>
      </c>
      <c r="G4275">
        <v>1</v>
      </c>
      <c r="H4275">
        <v>1</v>
      </c>
      <c r="I4275" s="167">
        <v>154.66801484873662</v>
      </c>
      <c r="J4275" s="22">
        <v>1.1882653365553713</v>
      </c>
      <c r="K4275" s="22" t="s">
        <v>487</v>
      </c>
      <c r="L4275" s="22" t="s">
        <v>58</v>
      </c>
      <c r="M42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75" s="24" t="str">
        <f>IFERROR(IF(Table1[[#This Row],[Medicare Rate in CR]]&gt;0,"Y","N"),"N")</f>
        <v>N</v>
      </c>
      <c r="O4275" s="166">
        <f>Table1[[#This Row],[Medicare Rate in CR]]*Table1[[#This Row],[SumOfUnits]]*Table1[[#This Row],[Actuarial Factor 06/20/2023]]</f>
        <v>0</v>
      </c>
      <c r="P42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179.80698442439922</v>
      </c>
      <c r="Q4275" s="166">
        <f>Table1[[#This Row],[Trended Medicare Pricing for all RHCs]]-Table1[[#This Row],[SumOfSFY24 Estimated Payment 5/04/23]]</f>
        <v>25.1389695756626</v>
      </c>
      <c r="R4275" s="24">
        <f>Table1[[#This Row],[SumOfUnits]]*Table1[[#This Row],[Actuarial Factor 06/20/2023]]</f>
        <v>1.1882653365553713</v>
      </c>
      <c r="S4275" s="23"/>
    </row>
    <row r="4276" spans="1:19" x14ac:dyDescent="0.25">
      <c r="A4276" s="192" t="s">
        <v>486</v>
      </c>
      <c r="B4276" s="193" t="s">
        <v>322</v>
      </c>
      <c r="C4276" s="192" t="s">
        <v>85</v>
      </c>
      <c r="D4276" s="192" t="s">
        <v>32</v>
      </c>
      <c r="E4276" s="192" t="s">
        <v>65</v>
      </c>
      <c r="F4276" s="194">
        <v>659.92097908836854</v>
      </c>
      <c r="G4276">
        <v>5</v>
      </c>
      <c r="H4276">
        <v>5</v>
      </c>
      <c r="I4276" s="167">
        <v>837.0362941535742</v>
      </c>
      <c r="J4276" s="22">
        <v>1.2683886717920034</v>
      </c>
      <c r="K4276" s="22" t="s">
        <v>487</v>
      </c>
      <c r="L4276" s="22" t="s">
        <v>58</v>
      </c>
      <c r="M42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76" s="24" t="str">
        <f>IFERROR(IF(Table1[[#This Row],[Medicare Rate in CR]]&gt;0,"Y","N"),"N")</f>
        <v>N</v>
      </c>
      <c r="O4276" s="166">
        <f>Table1[[#This Row],[Medicare Rate in CR]]*Table1[[#This Row],[SumOfUnits]]*Table1[[#This Row],[Actuarial Factor 06/20/2023]]</f>
        <v>0</v>
      </c>
      <c r="P42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973.08400869255706</v>
      </c>
      <c r="Q4276" s="166">
        <f>Table1[[#This Row],[Trended Medicare Pricing for all RHCs]]-Table1[[#This Row],[SumOfSFY24 Estimated Payment 5/04/23]]</f>
        <v>136.04771453898286</v>
      </c>
      <c r="R4276" s="24">
        <f>Table1[[#This Row],[SumOfUnits]]*Table1[[#This Row],[Actuarial Factor 06/20/2023]]</f>
        <v>6.3419433589600169</v>
      </c>
      <c r="S4276" s="23"/>
    </row>
    <row r="4277" spans="1:19" x14ac:dyDescent="0.25">
      <c r="A4277" s="192" t="s">
        <v>486</v>
      </c>
      <c r="B4277" s="193" t="s">
        <v>322</v>
      </c>
      <c r="C4277" s="192" t="s">
        <v>85</v>
      </c>
      <c r="D4277" s="192" t="s">
        <v>32</v>
      </c>
      <c r="E4277" s="192" t="s">
        <v>66</v>
      </c>
      <c r="F4277" s="194">
        <v>391.15351257588895</v>
      </c>
      <c r="G4277">
        <v>3</v>
      </c>
      <c r="H4277">
        <v>3</v>
      </c>
      <c r="I4277" s="167">
        <v>393.56404258776945</v>
      </c>
      <c r="J4277" s="22">
        <v>1.0061626188552066</v>
      </c>
      <c r="K4277" s="22" t="s">
        <v>487</v>
      </c>
      <c r="L4277" s="22" t="s">
        <v>58</v>
      </c>
      <c r="M42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277" s="24" t="str">
        <f>IFERROR(IF(Table1[[#This Row],[Medicare Rate in CR]]&gt;0,"Y","N"),"N")</f>
        <v>N</v>
      </c>
      <c r="O4277" s="166">
        <f>Table1[[#This Row],[Medicare Rate in CR]]*Table1[[#This Row],[SumOfUnits]]*Table1[[#This Row],[Actuarial Factor 06/20/2023]]</f>
        <v>0</v>
      </c>
      <c r="P42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457.53198387391529</v>
      </c>
      <c r="Q4277" s="166">
        <f>Table1[[#This Row],[Trended Medicare Pricing for all RHCs]]-Table1[[#This Row],[SumOfSFY24 Estimated Payment 5/04/23]]</f>
        <v>63.967941286145845</v>
      </c>
      <c r="R4277" s="24">
        <f>Table1[[#This Row],[SumOfUnits]]*Table1[[#This Row],[Actuarial Factor 06/20/2023]]</f>
        <v>3.0184878565656197</v>
      </c>
      <c r="S4277" s="23"/>
    </row>
    <row r="4278" spans="1:19" x14ac:dyDescent="0.25">
      <c r="A4278" s="192" t="s">
        <v>488</v>
      </c>
      <c r="B4278" s="193" t="s">
        <v>149</v>
      </c>
      <c r="C4278" s="192" t="s">
        <v>72</v>
      </c>
      <c r="D4278" s="192" t="s">
        <v>30</v>
      </c>
      <c r="E4278" s="192" t="s">
        <v>56</v>
      </c>
      <c r="F4278" s="194">
        <v>5281.8926472005396</v>
      </c>
      <c r="G4278">
        <v>14</v>
      </c>
      <c r="H4278">
        <v>14</v>
      </c>
      <c r="I4278" s="167">
        <v>6011.4914175695139</v>
      </c>
      <c r="J4278" s="22">
        <v>1.1381320710400409</v>
      </c>
      <c r="K4278" s="22" t="s">
        <v>489</v>
      </c>
      <c r="L4278" s="22" t="s">
        <v>58</v>
      </c>
      <c r="M4278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78" s="24" t="str">
        <f>IFERROR(IF(Table1[[#This Row],[Medicare Rate in CR]]&gt;0,"Y","N"),"N")</f>
        <v>Y</v>
      </c>
      <c r="O4278" s="166">
        <f>Table1[[#This Row],[Medicare Rate in CR]]*Table1[[#This Row],[SumOfUnits]]*Table1[[#This Row],[Actuarial Factor 06/20/2023]]</f>
        <v>4124.3174737520585</v>
      </c>
      <c r="P42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4124.3174737520585</v>
      </c>
      <c r="Q4278" s="166">
        <f>Table1[[#This Row],[Trended Medicare Pricing for all RHCs]]-Table1[[#This Row],[SumOfSFY24 Estimated Payment 5/04/23]]</f>
        <v>-1887.1739438174554</v>
      </c>
      <c r="R4278" s="24">
        <f>Table1[[#This Row],[SumOfUnits]]*Table1[[#This Row],[Actuarial Factor 06/20/2023]]</f>
        <v>15.933848994560572</v>
      </c>
      <c r="S4278" s="23"/>
    </row>
    <row r="4279" spans="1:19" x14ac:dyDescent="0.25">
      <c r="A4279" s="192" t="s">
        <v>488</v>
      </c>
      <c r="B4279" s="193" t="s">
        <v>149</v>
      </c>
      <c r="C4279" s="192" t="s">
        <v>72</v>
      </c>
      <c r="D4279" s="192" t="s">
        <v>30</v>
      </c>
      <c r="E4279" s="192" t="s">
        <v>59</v>
      </c>
      <c r="F4279" s="194">
        <v>123047.63419099894</v>
      </c>
      <c r="G4279">
        <v>328</v>
      </c>
      <c r="H4279">
        <v>328</v>
      </c>
      <c r="I4279" s="167">
        <v>141916.06864454251</v>
      </c>
      <c r="J4279" s="22">
        <v>1.1533425211918769</v>
      </c>
      <c r="K4279" s="22" t="s">
        <v>489</v>
      </c>
      <c r="L4279" s="22" t="s">
        <v>58</v>
      </c>
      <c r="M4279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79" s="24" t="str">
        <f>IFERROR(IF(Table1[[#This Row],[Medicare Rate in CR]]&gt;0,"Y","N"),"N")</f>
        <v>Y</v>
      </c>
      <c r="O4279" s="166">
        <f>Table1[[#This Row],[Medicare Rate in CR]]*Table1[[#This Row],[SumOfUnits]]*Table1[[#This Row],[Actuarial Factor 06/20/2023]]</f>
        <v>97918.226444780157</v>
      </c>
      <c r="P42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97918.226444780157</v>
      </c>
      <c r="Q4279" s="166">
        <f>Table1[[#This Row],[Trended Medicare Pricing for all RHCs]]-Table1[[#This Row],[SumOfSFY24 Estimated Payment 5/04/23]]</f>
        <v>-43997.842199762352</v>
      </c>
      <c r="R4279" s="24">
        <f>Table1[[#This Row],[SumOfUnits]]*Table1[[#This Row],[Actuarial Factor 06/20/2023]]</f>
        <v>378.29634695093563</v>
      </c>
      <c r="S4279" s="23"/>
    </row>
    <row r="4280" spans="1:19" x14ac:dyDescent="0.25">
      <c r="A4280" s="192" t="s">
        <v>488</v>
      </c>
      <c r="B4280" s="193" t="s">
        <v>149</v>
      </c>
      <c r="C4280" s="192" t="s">
        <v>72</v>
      </c>
      <c r="D4280" s="192" t="s">
        <v>30</v>
      </c>
      <c r="E4280" s="192" t="s">
        <v>60</v>
      </c>
      <c r="F4280" s="194">
        <v>48365.94391442612</v>
      </c>
      <c r="G4280">
        <v>130</v>
      </c>
      <c r="H4280">
        <v>130</v>
      </c>
      <c r="I4280" s="167">
        <v>49284.518359429247</v>
      </c>
      <c r="J4280" s="22">
        <v>1.0189921744653296</v>
      </c>
      <c r="K4280" s="22" t="s">
        <v>489</v>
      </c>
      <c r="L4280" s="22" t="s">
        <v>58</v>
      </c>
      <c r="M4280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80" s="24" t="str">
        <f>IFERROR(IF(Table1[[#This Row],[Medicare Rate in CR]]&gt;0,"Y","N"),"N")</f>
        <v>Y</v>
      </c>
      <c r="O4280" s="166">
        <f>Table1[[#This Row],[Medicare Rate in CR]]*Table1[[#This Row],[SumOfUnits]]*Table1[[#This Row],[Actuarial Factor 06/20/2023]]</f>
        <v>34288.271477018767</v>
      </c>
      <c r="P42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34288.271477018767</v>
      </c>
      <c r="Q4280" s="166">
        <f>Table1[[#This Row],[Trended Medicare Pricing for all RHCs]]-Table1[[#This Row],[SumOfSFY24 Estimated Payment 5/04/23]]</f>
        <v>-14996.24688241048</v>
      </c>
      <c r="R4280" s="24">
        <f>Table1[[#This Row],[SumOfUnits]]*Table1[[#This Row],[Actuarial Factor 06/20/2023]]</f>
        <v>132.46898268049284</v>
      </c>
      <c r="S4280" s="23"/>
    </row>
    <row r="4281" spans="1:19" x14ac:dyDescent="0.25">
      <c r="A4281" s="192" t="s">
        <v>488</v>
      </c>
      <c r="B4281" s="193" t="s">
        <v>149</v>
      </c>
      <c r="C4281" s="192" t="s">
        <v>72</v>
      </c>
      <c r="D4281" s="192" t="s">
        <v>30</v>
      </c>
      <c r="E4281" s="192" t="s">
        <v>61</v>
      </c>
      <c r="F4281" s="194">
        <v>18021.933121326023</v>
      </c>
      <c r="G4281">
        <v>48</v>
      </c>
      <c r="H4281">
        <v>48</v>
      </c>
      <c r="I4281" s="167">
        <v>18364.208819368749</v>
      </c>
      <c r="J4281" s="22">
        <v>1.0189921744653296</v>
      </c>
      <c r="K4281" s="22" t="s">
        <v>489</v>
      </c>
      <c r="L4281" s="22" t="s">
        <v>58</v>
      </c>
      <c r="M4281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81" s="24" t="str">
        <f>IFERROR(IF(Table1[[#This Row],[Medicare Rate in CR]]&gt;0,"Y","N"),"N")</f>
        <v>Y</v>
      </c>
      <c r="O4281" s="166">
        <f>Table1[[#This Row],[Medicare Rate in CR]]*Table1[[#This Row],[SumOfUnits]]*Table1[[#This Row],[Actuarial Factor 06/20/2023]]</f>
        <v>12660.284853053085</v>
      </c>
      <c r="P42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12660.284853053085</v>
      </c>
      <c r="Q4281" s="166">
        <f>Table1[[#This Row],[Trended Medicare Pricing for all RHCs]]-Table1[[#This Row],[SumOfSFY24 Estimated Payment 5/04/23]]</f>
        <v>-5703.9239663156641</v>
      </c>
      <c r="R4281" s="24">
        <f>Table1[[#This Row],[SumOfUnits]]*Table1[[#This Row],[Actuarial Factor 06/20/2023]]</f>
        <v>48.911624374335823</v>
      </c>
      <c r="S4281" s="23"/>
    </row>
    <row r="4282" spans="1:19" x14ac:dyDescent="0.25">
      <c r="A4282" s="192" t="s">
        <v>488</v>
      </c>
      <c r="B4282" s="193" t="s">
        <v>149</v>
      </c>
      <c r="C4282" s="192" t="s">
        <v>72</v>
      </c>
      <c r="D4282" s="192" t="s">
        <v>30</v>
      </c>
      <c r="E4282" s="192" t="s">
        <v>62</v>
      </c>
      <c r="F4282" s="194">
        <v>154957.7045388844</v>
      </c>
      <c r="G4282">
        <v>414</v>
      </c>
      <c r="H4282">
        <v>414</v>
      </c>
      <c r="I4282" s="167">
        <v>181900.32597335693</v>
      </c>
      <c r="J4282" s="22">
        <v>1.1738708089065146</v>
      </c>
      <c r="K4282" s="22" t="s">
        <v>489</v>
      </c>
      <c r="L4282" s="22" t="s">
        <v>58</v>
      </c>
      <c r="M4282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82" s="24" t="str">
        <f>IFERROR(IF(Table1[[#This Row],[Medicare Rate in CR]]&gt;0,"Y","N"),"N")</f>
        <v>Y</v>
      </c>
      <c r="O4282" s="166">
        <f>Table1[[#This Row],[Medicare Rate in CR]]*Table1[[#This Row],[SumOfUnits]]*Table1[[#This Row],[Actuarial Factor 06/20/2023]]</f>
        <v>125791.71415342797</v>
      </c>
      <c r="P42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125791.71415342797</v>
      </c>
      <c r="Q4282" s="166">
        <f>Table1[[#This Row],[Trended Medicare Pricing for all RHCs]]-Table1[[#This Row],[SumOfSFY24 Estimated Payment 5/04/23]]</f>
        <v>-56108.611819928963</v>
      </c>
      <c r="R4282" s="24">
        <f>Table1[[#This Row],[SumOfUnits]]*Table1[[#This Row],[Actuarial Factor 06/20/2023]]</f>
        <v>485.98251488729704</v>
      </c>
      <c r="S4282" s="23"/>
    </row>
    <row r="4283" spans="1:19" x14ac:dyDescent="0.25">
      <c r="A4283" s="192" t="s">
        <v>488</v>
      </c>
      <c r="B4283" s="193" t="s">
        <v>149</v>
      </c>
      <c r="C4283" s="192" t="s">
        <v>72</v>
      </c>
      <c r="D4283" s="192" t="s">
        <v>30</v>
      </c>
      <c r="E4283" s="192" t="s">
        <v>63</v>
      </c>
      <c r="F4283" s="194">
        <v>58157.984003083773</v>
      </c>
      <c r="G4283">
        <v>157</v>
      </c>
      <c r="H4283">
        <v>157</v>
      </c>
      <c r="I4283" s="167">
        <v>60483.69972773621</v>
      </c>
      <c r="J4283" s="22">
        <v>1.03998962076349</v>
      </c>
      <c r="K4283" s="22" t="s">
        <v>489</v>
      </c>
      <c r="L4283" s="22" t="s">
        <v>58</v>
      </c>
      <c r="M4283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83" s="24" t="str">
        <f>IFERROR(IF(Table1[[#This Row],[Medicare Rate in CR]]&gt;0,"Y","N"),"N")</f>
        <v>Y</v>
      </c>
      <c r="O4283" s="166">
        <f>Table1[[#This Row],[Medicare Rate in CR]]*Table1[[#This Row],[SumOfUnits]]*Table1[[#This Row],[Actuarial Factor 06/20/2023]]</f>
        <v>42262.973409832215</v>
      </c>
      <c r="P42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42262.973409832215</v>
      </c>
      <c r="Q4283" s="166">
        <f>Table1[[#This Row],[Trended Medicare Pricing for all RHCs]]-Table1[[#This Row],[SumOfSFY24 Estimated Payment 5/04/23]]</f>
        <v>-18220.726317903995</v>
      </c>
      <c r="R4283" s="24">
        <f>Table1[[#This Row],[SumOfUnits]]*Table1[[#This Row],[Actuarial Factor 06/20/2023]]</f>
        <v>163.27837045986794</v>
      </c>
      <c r="S4283" s="23"/>
    </row>
    <row r="4284" spans="1:19" x14ac:dyDescent="0.25">
      <c r="A4284" s="192" t="s">
        <v>488</v>
      </c>
      <c r="B4284" s="193" t="s">
        <v>149</v>
      </c>
      <c r="C4284" s="192" t="s">
        <v>72</v>
      </c>
      <c r="D4284" s="192" t="s">
        <v>30</v>
      </c>
      <c r="E4284" s="192" t="s">
        <v>64</v>
      </c>
      <c r="F4284" s="194">
        <v>77586.315890912549</v>
      </c>
      <c r="G4284">
        <v>206</v>
      </c>
      <c r="H4284">
        <v>206</v>
      </c>
      <c r="I4284" s="167">
        <v>85492.281062823167</v>
      </c>
      <c r="J4284" s="22">
        <v>1.101898963510866</v>
      </c>
      <c r="K4284" s="22" t="s">
        <v>489</v>
      </c>
      <c r="L4284" s="22" t="s">
        <v>58</v>
      </c>
      <c r="M4284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84" s="24" t="str">
        <f>IFERROR(IF(Table1[[#This Row],[Medicare Rate in CR]]&gt;0,"Y","N"),"N")</f>
        <v>Y</v>
      </c>
      <c r="O4284" s="166">
        <f>Table1[[#This Row],[Medicare Rate in CR]]*Table1[[#This Row],[SumOfUnits]]*Table1[[#This Row],[Actuarial Factor 06/20/2023]]</f>
        <v>58754.398709321424</v>
      </c>
      <c r="P42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58754.398709321424</v>
      </c>
      <c r="Q4284" s="166">
        <f>Table1[[#This Row],[Trended Medicare Pricing for all RHCs]]-Table1[[#This Row],[SumOfSFY24 Estimated Payment 5/04/23]]</f>
        <v>-26737.882353501744</v>
      </c>
      <c r="R4284" s="24">
        <f>Table1[[#This Row],[SumOfUnits]]*Table1[[#This Row],[Actuarial Factor 06/20/2023]]</f>
        <v>226.99118648323841</v>
      </c>
      <c r="S4284" s="23"/>
    </row>
    <row r="4285" spans="1:19" x14ac:dyDescent="0.25">
      <c r="A4285" s="192" t="s">
        <v>488</v>
      </c>
      <c r="B4285" s="193" t="s">
        <v>149</v>
      </c>
      <c r="C4285" s="192" t="s">
        <v>72</v>
      </c>
      <c r="D4285" s="192" t="s">
        <v>30</v>
      </c>
      <c r="E4285" s="192" t="s">
        <v>77</v>
      </c>
      <c r="F4285" s="194">
        <v>13074.616941312528</v>
      </c>
      <c r="G4285">
        <v>35</v>
      </c>
      <c r="H4285">
        <v>35</v>
      </c>
      <c r="I4285" s="167">
        <v>20233.812702756793</v>
      </c>
      <c r="J4285" s="22">
        <v>1.5475644750113475</v>
      </c>
      <c r="K4285" s="22" t="s">
        <v>489</v>
      </c>
      <c r="L4285" s="22" t="s">
        <v>58</v>
      </c>
      <c r="M4285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85" s="24" t="str">
        <f>IFERROR(IF(Table1[[#This Row],[Medicare Rate in CR]]&gt;0,"Y","N"),"N")</f>
        <v>Y</v>
      </c>
      <c r="O4285" s="166">
        <f>Table1[[#This Row],[Medicare Rate in CR]]*Table1[[#This Row],[SumOfUnits]]*Table1[[#This Row],[Actuarial Factor 06/20/2023]]</f>
        <v>14020.005604917802</v>
      </c>
      <c r="P42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14020.005604917802</v>
      </c>
      <c r="Q4285" s="166">
        <f>Table1[[#This Row],[Trended Medicare Pricing for all RHCs]]-Table1[[#This Row],[SumOfSFY24 Estimated Payment 5/04/23]]</f>
        <v>-6213.8070978389915</v>
      </c>
      <c r="R4285" s="24">
        <f>Table1[[#This Row],[SumOfUnits]]*Table1[[#This Row],[Actuarial Factor 06/20/2023]]</f>
        <v>54.16475662539716</v>
      </c>
      <c r="S4285" s="23"/>
    </row>
    <row r="4286" spans="1:19" x14ac:dyDescent="0.25">
      <c r="A4286" s="192" t="s">
        <v>488</v>
      </c>
      <c r="B4286" s="193" t="s">
        <v>149</v>
      </c>
      <c r="C4286" s="192" t="s">
        <v>72</v>
      </c>
      <c r="D4286" s="192" t="s">
        <v>32</v>
      </c>
      <c r="E4286" s="192" t="s">
        <v>94</v>
      </c>
      <c r="F4286" s="194">
        <v>372.13067360508825</v>
      </c>
      <c r="G4286">
        <v>1</v>
      </c>
      <c r="H4286">
        <v>1</v>
      </c>
      <c r="I4286" s="167">
        <v>406.67856147974942</v>
      </c>
      <c r="J4286" s="22">
        <v>1.0928380548154544</v>
      </c>
      <c r="K4286" s="22" t="s">
        <v>489</v>
      </c>
      <c r="L4286" s="22" t="s">
        <v>58</v>
      </c>
      <c r="M4286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86" s="24" t="str">
        <f>IFERROR(IF(Table1[[#This Row],[Medicare Rate in CR]]&gt;0,"Y","N"),"N")</f>
        <v>Y</v>
      </c>
      <c r="O4286" s="166">
        <f>Table1[[#This Row],[Medicare Rate in CR]]*Table1[[#This Row],[SumOfUnits]]*Table1[[#This Row],[Actuarial Factor 06/20/2023]]</f>
        <v>282.87020210843218</v>
      </c>
      <c r="P42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282.87020210843218</v>
      </c>
      <c r="Q4286" s="166">
        <f>Table1[[#This Row],[Trended Medicare Pricing for all RHCs]]-Table1[[#This Row],[SumOfSFY24 Estimated Payment 5/04/23]]</f>
        <v>-123.80835937131724</v>
      </c>
      <c r="R4286" s="24">
        <f>Table1[[#This Row],[SumOfUnits]]*Table1[[#This Row],[Actuarial Factor 06/20/2023]]</f>
        <v>1.0928380548154544</v>
      </c>
      <c r="S4286" s="23"/>
    </row>
    <row r="4287" spans="1:19" x14ac:dyDescent="0.25">
      <c r="A4287" s="192" t="s">
        <v>488</v>
      </c>
      <c r="B4287" s="193" t="s">
        <v>149</v>
      </c>
      <c r="C4287" s="192" t="s">
        <v>72</v>
      </c>
      <c r="D4287" s="192" t="s">
        <v>32</v>
      </c>
      <c r="E4287" s="192" t="s">
        <v>81</v>
      </c>
      <c r="F4287" s="194">
        <v>4163.6889274356754</v>
      </c>
      <c r="G4287">
        <v>11</v>
      </c>
      <c r="H4287">
        <v>11</v>
      </c>
      <c r="I4287" s="167">
        <v>4495.5215853307664</v>
      </c>
      <c r="J4287" s="22">
        <v>1.0796967937994972</v>
      </c>
      <c r="K4287" s="22" t="s">
        <v>489</v>
      </c>
      <c r="L4287" s="22" t="s">
        <v>58</v>
      </c>
      <c r="M4287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87" s="24" t="str">
        <f>IFERROR(IF(Table1[[#This Row],[Medicare Rate in CR]]&gt;0,"Y","N"),"N")</f>
        <v>Y</v>
      </c>
      <c r="O4287" s="166">
        <f>Table1[[#This Row],[Medicare Rate in CR]]*Table1[[#This Row],[SumOfUnits]]*Table1[[#This Row],[Actuarial Factor 06/20/2023]]</f>
        <v>3074.1558991776801</v>
      </c>
      <c r="P42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3074.1558991776801</v>
      </c>
      <c r="Q4287" s="166">
        <f>Table1[[#This Row],[Trended Medicare Pricing for all RHCs]]-Table1[[#This Row],[SumOfSFY24 Estimated Payment 5/04/23]]</f>
        <v>-1421.3656861530862</v>
      </c>
      <c r="R4287" s="24">
        <f>Table1[[#This Row],[SumOfUnits]]*Table1[[#This Row],[Actuarial Factor 06/20/2023]]</f>
        <v>11.87666473179447</v>
      </c>
      <c r="S4287" s="23"/>
    </row>
    <row r="4288" spans="1:19" x14ac:dyDescent="0.25">
      <c r="A4288" s="192" t="s">
        <v>488</v>
      </c>
      <c r="B4288" s="193" t="s">
        <v>149</v>
      </c>
      <c r="C4288" s="192" t="s">
        <v>72</v>
      </c>
      <c r="D4288" s="192" t="s">
        <v>32</v>
      </c>
      <c r="E4288" s="192" t="s">
        <v>65</v>
      </c>
      <c r="F4288" s="194">
        <v>9792.4833766984739</v>
      </c>
      <c r="G4288">
        <v>26</v>
      </c>
      <c r="H4288">
        <v>26</v>
      </c>
      <c r="I4288" s="167">
        <v>11986.103715434503</v>
      </c>
      <c r="J4288" s="22">
        <v>1.2240106267584603</v>
      </c>
      <c r="K4288" s="22" t="s">
        <v>489</v>
      </c>
      <c r="L4288" s="22" t="s">
        <v>58</v>
      </c>
      <c r="M4288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88" s="24" t="str">
        <f>IFERROR(IF(Table1[[#This Row],[Medicare Rate in CR]]&gt;0,"Y","N"),"N")</f>
        <v>Y</v>
      </c>
      <c r="O4288" s="166">
        <f>Table1[[#This Row],[Medicare Rate in CR]]*Table1[[#This Row],[SumOfUnits]]*Table1[[#This Row],[Actuarial Factor 06/20/2023]]</f>
        <v>8237.3956763841561</v>
      </c>
      <c r="P42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8237.3956763841561</v>
      </c>
      <c r="Q4288" s="166">
        <f>Table1[[#This Row],[Trended Medicare Pricing for all RHCs]]-Table1[[#This Row],[SumOfSFY24 Estimated Payment 5/04/23]]</f>
        <v>-3748.708039050347</v>
      </c>
      <c r="R4288" s="24">
        <f>Table1[[#This Row],[SumOfUnits]]*Table1[[#This Row],[Actuarial Factor 06/20/2023]]</f>
        <v>31.824276295719969</v>
      </c>
      <c r="S4288" s="23"/>
    </row>
    <row r="4289" spans="1:19" x14ac:dyDescent="0.25">
      <c r="A4289" s="192" t="s">
        <v>488</v>
      </c>
      <c r="B4289" s="193" t="s">
        <v>149</v>
      </c>
      <c r="C4289" s="192" t="s">
        <v>72</v>
      </c>
      <c r="D4289" s="192" t="s">
        <v>32</v>
      </c>
      <c r="E4289" s="192" t="s">
        <v>66</v>
      </c>
      <c r="F4289" s="194">
        <v>9533.4778837814447</v>
      </c>
      <c r="G4289">
        <v>26</v>
      </c>
      <c r="H4289">
        <v>26</v>
      </c>
      <c r="I4289" s="167">
        <v>10203.28498812798</v>
      </c>
      <c r="J4289" s="22">
        <v>1.0702584211671613</v>
      </c>
      <c r="K4289" s="22" t="s">
        <v>489</v>
      </c>
      <c r="L4289" s="22" t="s">
        <v>58</v>
      </c>
      <c r="M4289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89" s="24" t="str">
        <f>IFERROR(IF(Table1[[#This Row],[Medicare Rate in CR]]&gt;0,"Y","N"),"N")</f>
        <v>Y</v>
      </c>
      <c r="O4289" s="166">
        <f>Table1[[#This Row],[Medicare Rate in CR]]*Table1[[#This Row],[SumOfUnits]]*Table1[[#This Row],[Actuarial Factor 06/20/2023]]</f>
        <v>7202.6679331076084</v>
      </c>
      <c r="P42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7202.6679331076084</v>
      </c>
      <c r="Q4289" s="166">
        <f>Table1[[#This Row],[Trended Medicare Pricing for all RHCs]]-Table1[[#This Row],[SumOfSFY24 Estimated Payment 5/04/23]]</f>
        <v>-3000.6170550203715</v>
      </c>
      <c r="R4289" s="24">
        <f>Table1[[#This Row],[SumOfUnits]]*Table1[[#This Row],[Actuarial Factor 06/20/2023]]</f>
        <v>27.826718950346194</v>
      </c>
      <c r="S4289" s="23"/>
    </row>
    <row r="4290" spans="1:19" x14ac:dyDescent="0.25">
      <c r="A4290" s="192" t="s">
        <v>488</v>
      </c>
      <c r="B4290" s="193" t="s">
        <v>149</v>
      </c>
      <c r="C4290" s="192" t="s">
        <v>72</v>
      </c>
      <c r="D4290" s="192" t="s">
        <v>31</v>
      </c>
      <c r="E4290" s="192" t="s">
        <v>67</v>
      </c>
      <c r="F4290" s="194">
        <v>1434.4415534354823</v>
      </c>
      <c r="G4290">
        <v>4</v>
      </c>
      <c r="H4290">
        <v>4</v>
      </c>
      <c r="I4290" s="167">
        <v>1611.1918311126933</v>
      </c>
      <c r="J4290" s="22">
        <v>1.1232188772375526</v>
      </c>
      <c r="K4290" s="22" t="s">
        <v>489</v>
      </c>
      <c r="L4290" s="22" t="s">
        <v>58</v>
      </c>
      <c r="M4290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90" s="24" t="str">
        <f>IFERROR(IF(Table1[[#This Row],[Medicare Rate in CR]]&gt;0,"Y","N"),"N")</f>
        <v>Y</v>
      </c>
      <c r="O4290" s="166">
        <f>Table1[[#This Row],[Medicare Rate in CR]]*Table1[[#This Row],[SumOfUnits]]*Table1[[#This Row],[Actuarial Factor 06/20/2023]]</f>
        <v>1162.9358967366725</v>
      </c>
      <c r="P42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1162.9358967366725</v>
      </c>
      <c r="Q4290" s="166">
        <f>Table1[[#This Row],[Trended Medicare Pricing for all RHCs]]-Table1[[#This Row],[SumOfSFY24 Estimated Payment 5/04/23]]</f>
        <v>-448.25593437602083</v>
      </c>
      <c r="R4290" s="24">
        <f>Table1[[#This Row],[SumOfUnits]]*Table1[[#This Row],[Actuarial Factor 06/20/2023]]</f>
        <v>4.4928755089502106</v>
      </c>
      <c r="S4290" s="23"/>
    </row>
    <row r="4291" spans="1:19" x14ac:dyDescent="0.25">
      <c r="A4291" s="192" t="s">
        <v>488</v>
      </c>
      <c r="B4291" s="193" t="s">
        <v>149</v>
      </c>
      <c r="C4291" s="192" t="s">
        <v>72</v>
      </c>
      <c r="D4291" s="192" t="s">
        <v>31</v>
      </c>
      <c r="E4291" s="192" t="s">
        <v>82</v>
      </c>
      <c r="F4291" s="194">
        <v>717.22077671774116</v>
      </c>
      <c r="G4291">
        <v>2</v>
      </c>
      <c r="H4291">
        <v>2</v>
      </c>
      <c r="I4291" s="167">
        <v>852.92281254518912</v>
      </c>
      <c r="J4291" s="22">
        <v>1.1892053886788794</v>
      </c>
      <c r="K4291" s="22" t="s">
        <v>489</v>
      </c>
      <c r="L4291" s="22" t="s">
        <v>58</v>
      </c>
      <c r="M4291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91" s="24" t="str">
        <f>IFERROR(IF(Table1[[#This Row],[Medicare Rate in CR]]&gt;0,"Y","N"),"N")</f>
        <v>Y</v>
      </c>
      <c r="O4291" s="166">
        <f>Table1[[#This Row],[Medicare Rate in CR]]*Table1[[#This Row],[SumOfUnits]]*Table1[[#This Row],[Actuarial Factor 06/20/2023]]</f>
        <v>615.62784561128217</v>
      </c>
      <c r="P42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615.62784561128217</v>
      </c>
      <c r="Q4291" s="166">
        <f>Table1[[#This Row],[Trended Medicare Pricing for all RHCs]]-Table1[[#This Row],[SumOfSFY24 Estimated Payment 5/04/23]]</f>
        <v>-237.29496693390695</v>
      </c>
      <c r="R4291" s="24">
        <f>Table1[[#This Row],[SumOfUnits]]*Table1[[#This Row],[Actuarial Factor 06/20/2023]]</f>
        <v>2.3784107773577587</v>
      </c>
      <c r="S4291" s="23"/>
    </row>
    <row r="4292" spans="1:19" x14ac:dyDescent="0.25">
      <c r="A4292" s="192" t="s">
        <v>488</v>
      </c>
      <c r="B4292" s="193" t="s">
        <v>149</v>
      </c>
      <c r="C4292" s="192" t="s">
        <v>72</v>
      </c>
      <c r="D4292" s="192" t="s">
        <v>31</v>
      </c>
      <c r="E4292" s="192" t="s">
        <v>68</v>
      </c>
      <c r="F4292" s="194">
        <v>1793.0519417943528</v>
      </c>
      <c r="G4292">
        <v>5</v>
      </c>
      <c r="H4292">
        <v>5</v>
      </c>
      <c r="I4292" s="167">
        <v>1789.1804756200524</v>
      </c>
      <c r="J4292" s="22">
        <v>0.99784085107404852</v>
      </c>
      <c r="K4292" s="22" t="s">
        <v>489</v>
      </c>
      <c r="L4292" s="22" t="s">
        <v>58</v>
      </c>
      <c r="M4292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92" s="24" t="str">
        <f>IFERROR(IF(Table1[[#This Row],[Medicare Rate in CR]]&gt;0,"Y","N"),"N")</f>
        <v>Y</v>
      </c>
      <c r="O4292" s="166">
        <f>Table1[[#This Row],[Medicare Rate in CR]]*Table1[[#This Row],[SumOfUnits]]*Table1[[#This Row],[Actuarial Factor 06/20/2023]]</f>
        <v>1291.4056294600334</v>
      </c>
      <c r="P42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1291.4056294600334</v>
      </c>
      <c r="Q4292" s="166">
        <f>Table1[[#This Row],[Trended Medicare Pricing for all RHCs]]-Table1[[#This Row],[SumOfSFY24 Estimated Payment 5/04/23]]</f>
        <v>-497.77484616001902</v>
      </c>
      <c r="R4292" s="24">
        <f>Table1[[#This Row],[SumOfUnits]]*Table1[[#This Row],[Actuarial Factor 06/20/2023]]</f>
        <v>4.9892042553702423</v>
      </c>
      <c r="S4292" s="23"/>
    </row>
    <row r="4293" spans="1:19" x14ac:dyDescent="0.25">
      <c r="A4293" s="192" t="s">
        <v>488</v>
      </c>
      <c r="B4293" s="193" t="s">
        <v>149</v>
      </c>
      <c r="C4293" s="192" t="s">
        <v>72</v>
      </c>
      <c r="D4293" s="192" t="s">
        <v>31</v>
      </c>
      <c r="E4293" s="192" t="s">
        <v>69</v>
      </c>
      <c r="F4293" s="194">
        <v>12551.363592560476</v>
      </c>
      <c r="G4293">
        <v>35</v>
      </c>
      <c r="H4293">
        <v>35</v>
      </c>
      <c r="I4293" s="167">
        <v>13019.459777460903</v>
      </c>
      <c r="J4293" s="22">
        <v>1.0372944486428455</v>
      </c>
      <c r="K4293" s="22" t="s">
        <v>489</v>
      </c>
      <c r="L4293" s="22" t="s">
        <v>58</v>
      </c>
      <c r="M4293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93" s="24" t="str">
        <f>IFERROR(IF(Table1[[#This Row],[Medicare Rate in CR]]&gt;0,"Y","N"),"N")</f>
        <v>Y</v>
      </c>
      <c r="O4293" s="166">
        <f>Table1[[#This Row],[Medicare Rate in CR]]*Table1[[#This Row],[SumOfUnits]]*Table1[[#This Row],[Actuarial Factor 06/20/2023]]</f>
        <v>9397.2653280349932</v>
      </c>
      <c r="P42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9397.2653280349932</v>
      </c>
      <c r="Q4293" s="166">
        <f>Table1[[#This Row],[Trended Medicare Pricing for all RHCs]]-Table1[[#This Row],[SumOfSFY24 Estimated Payment 5/04/23]]</f>
        <v>-3622.1944494259096</v>
      </c>
      <c r="R4293" s="24">
        <f>Table1[[#This Row],[SumOfUnits]]*Table1[[#This Row],[Actuarial Factor 06/20/2023]]</f>
        <v>36.305305702499595</v>
      </c>
      <c r="S4293" s="23"/>
    </row>
    <row r="4294" spans="1:19" x14ac:dyDescent="0.25">
      <c r="A4294" s="192" t="s">
        <v>488</v>
      </c>
      <c r="B4294" s="193" t="s">
        <v>149</v>
      </c>
      <c r="C4294" s="192" t="s">
        <v>123</v>
      </c>
      <c r="D4294" s="192" t="s">
        <v>32</v>
      </c>
      <c r="E4294" s="192" t="s">
        <v>65</v>
      </c>
      <c r="F4294" s="194">
        <v>358.61038835887058</v>
      </c>
      <c r="G4294">
        <v>1</v>
      </c>
      <c r="H4294">
        <v>1</v>
      </c>
      <c r="I4294" s="167">
        <v>428.06451705765733</v>
      </c>
      <c r="J4294" s="22">
        <v>1.1936757298544354</v>
      </c>
      <c r="K4294" s="22" t="s">
        <v>489</v>
      </c>
      <c r="L4294" s="22" t="s">
        <v>58</v>
      </c>
      <c r="M4294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94" s="24" t="str">
        <f>IFERROR(IF(Table1[[#This Row],[Medicare Rate in CR]]&gt;0,"Y","N"),"N")</f>
        <v>Y</v>
      </c>
      <c r="O4294" s="166">
        <f>Table1[[#This Row],[Medicare Rate in CR]]*Table1[[#This Row],[SumOfUnits]]*Table1[[#This Row],[Actuarial Factor 06/20/2023]]</f>
        <v>308.97102591552203</v>
      </c>
      <c r="P42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308.97102591552203</v>
      </c>
      <c r="Q4294" s="166">
        <f>Table1[[#This Row],[Trended Medicare Pricing for all RHCs]]-Table1[[#This Row],[SumOfSFY24 Estimated Payment 5/04/23]]</f>
        <v>-119.09349114213529</v>
      </c>
      <c r="R4294" s="24">
        <f>Table1[[#This Row],[SumOfUnits]]*Table1[[#This Row],[Actuarial Factor 06/20/2023]]</f>
        <v>1.1936757298544354</v>
      </c>
      <c r="S4294" s="23"/>
    </row>
    <row r="4295" spans="1:19" x14ac:dyDescent="0.25">
      <c r="A4295" s="192" t="s">
        <v>488</v>
      </c>
      <c r="B4295" s="193" t="s">
        <v>149</v>
      </c>
      <c r="C4295" s="192" t="s">
        <v>75</v>
      </c>
      <c r="D4295" s="192" t="s">
        <v>32</v>
      </c>
      <c r="E4295" s="192" t="s">
        <v>65</v>
      </c>
      <c r="F4295" s="194">
        <v>366.13664835694317</v>
      </c>
      <c r="G4295">
        <v>1</v>
      </c>
      <c r="H4295">
        <v>1</v>
      </c>
      <c r="I4295" s="167">
        <v>454.63006498122542</v>
      </c>
      <c r="J4295" s="22">
        <v>1.2416950529847284</v>
      </c>
      <c r="K4295" s="22" t="s">
        <v>489</v>
      </c>
      <c r="L4295" s="22" t="s">
        <v>58</v>
      </c>
      <c r="M4295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95" s="24" t="str">
        <f>IFERROR(IF(Table1[[#This Row],[Medicare Rate in CR]]&gt;0,"Y","N"),"N")</f>
        <v>Y</v>
      </c>
      <c r="O4295" s="166">
        <f>Table1[[#This Row],[Medicare Rate in CR]]*Table1[[#This Row],[SumOfUnits]]*Table1[[#This Row],[Actuarial Factor 06/20/2023]]</f>
        <v>321.40034751456704</v>
      </c>
      <c r="P42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321.40034751456704</v>
      </c>
      <c r="Q4295" s="166">
        <f>Table1[[#This Row],[Trended Medicare Pricing for all RHCs]]-Table1[[#This Row],[SumOfSFY24 Estimated Payment 5/04/23]]</f>
        <v>-133.22971746665837</v>
      </c>
      <c r="R4295" s="24">
        <f>Table1[[#This Row],[SumOfUnits]]*Table1[[#This Row],[Actuarial Factor 06/20/2023]]</f>
        <v>1.2416950529847284</v>
      </c>
      <c r="S4295" s="23"/>
    </row>
    <row r="4296" spans="1:19" x14ac:dyDescent="0.25">
      <c r="A4296" s="192" t="s">
        <v>488</v>
      </c>
      <c r="B4296" s="193" t="s">
        <v>149</v>
      </c>
      <c r="C4296" s="192" t="s">
        <v>75</v>
      </c>
      <c r="D4296" s="192" t="s">
        <v>31</v>
      </c>
      <c r="E4296" s="192" t="s">
        <v>69</v>
      </c>
      <c r="F4296" s="194">
        <v>379.9363978028332</v>
      </c>
      <c r="G4296">
        <v>1</v>
      </c>
      <c r="H4296">
        <v>1</v>
      </c>
      <c r="I4296" s="167">
        <v>423.60735120008326</v>
      </c>
      <c r="J4296" s="22">
        <v>1.1149428000312647</v>
      </c>
      <c r="K4296" s="22" t="s">
        <v>489</v>
      </c>
      <c r="L4296" s="22" t="s">
        <v>58</v>
      </c>
      <c r="M4296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96" s="24" t="str">
        <f>IFERROR(IF(Table1[[#This Row],[Medicare Rate in CR]]&gt;0,"Y","N"),"N")</f>
        <v>Y</v>
      </c>
      <c r="O4296" s="166">
        <f>Table1[[#This Row],[Medicare Rate in CR]]*Table1[[#This Row],[SumOfUnits]]*Table1[[#This Row],[Actuarial Factor 06/20/2023]]</f>
        <v>288.59179436009254</v>
      </c>
      <c r="P42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288.59179436009254</v>
      </c>
      <c r="Q4296" s="166">
        <f>Table1[[#This Row],[Trended Medicare Pricing for all RHCs]]-Table1[[#This Row],[SumOfSFY24 Estimated Payment 5/04/23]]</f>
        <v>-135.01555683999072</v>
      </c>
      <c r="R4296" s="24">
        <f>Table1[[#This Row],[SumOfUnits]]*Table1[[#This Row],[Actuarial Factor 06/20/2023]]</f>
        <v>1.1149428000312647</v>
      </c>
      <c r="S4296" s="23"/>
    </row>
    <row r="4297" spans="1:19" x14ac:dyDescent="0.25">
      <c r="A4297" s="192" t="s">
        <v>488</v>
      </c>
      <c r="B4297" s="193" t="s">
        <v>149</v>
      </c>
      <c r="C4297" s="192" t="s">
        <v>78</v>
      </c>
      <c r="D4297" s="192" t="s">
        <v>30</v>
      </c>
      <c r="E4297" s="192" t="s">
        <v>56</v>
      </c>
      <c r="F4297" s="194">
        <v>372.13067360508825</v>
      </c>
      <c r="G4297">
        <v>1</v>
      </c>
      <c r="H4297">
        <v>1</v>
      </c>
      <c r="I4297" s="167">
        <v>397.05341255670771</v>
      </c>
      <c r="J4297" s="22">
        <v>1.0669730842399407</v>
      </c>
      <c r="K4297" s="22" t="s">
        <v>489</v>
      </c>
      <c r="L4297" s="22" t="s">
        <v>58</v>
      </c>
      <c r="M4297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97" s="24" t="str">
        <f>IFERROR(IF(Table1[[#This Row],[Medicare Rate in CR]]&gt;0,"Y","N"),"N")</f>
        <v>Y</v>
      </c>
      <c r="O4297" s="166">
        <f>Table1[[#This Row],[Medicare Rate in CR]]*Table1[[#This Row],[SumOfUnits]]*Table1[[#This Row],[Actuarial Factor 06/20/2023]]</f>
        <v>276.17531312466622</v>
      </c>
      <c r="P42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276.17531312466622</v>
      </c>
      <c r="Q4297" s="166">
        <f>Table1[[#This Row],[Trended Medicare Pricing for all RHCs]]-Table1[[#This Row],[SumOfSFY24 Estimated Payment 5/04/23]]</f>
        <v>-120.87809943204149</v>
      </c>
      <c r="R4297" s="24">
        <f>Table1[[#This Row],[SumOfUnits]]*Table1[[#This Row],[Actuarial Factor 06/20/2023]]</f>
        <v>1.0669730842399407</v>
      </c>
      <c r="S4297" s="23"/>
    </row>
    <row r="4298" spans="1:19" x14ac:dyDescent="0.25">
      <c r="A4298" s="192" t="s">
        <v>488</v>
      </c>
      <c r="B4298" s="193" t="s">
        <v>149</v>
      </c>
      <c r="C4298" s="192" t="s">
        <v>78</v>
      </c>
      <c r="D4298" s="192" t="s">
        <v>30</v>
      </c>
      <c r="E4298" s="192" t="s">
        <v>59</v>
      </c>
      <c r="F4298" s="194">
        <v>3595.6731232533489</v>
      </c>
      <c r="G4298">
        <v>10</v>
      </c>
      <c r="H4298">
        <v>10</v>
      </c>
      <c r="I4298" s="167">
        <v>3358.2945505275411</v>
      </c>
      <c r="J4298" s="22">
        <v>0.93398216006047052</v>
      </c>
      <c r="K4298" s="22" t="s">
        <v>489</v>
      </c>
      <c r="L4298" s="22" t="s">
        <v>58</v>
      </c>
      <c r="M4298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98" s="24" t="str">
        <f>IFERROR(IF(Table1[[#This Row],[Medicare Rate in CR]]&gt;0,"Y","N"),"N")</f>
        <v>Y</v>
      </c>
      <c r="O4298" s="166">
        <f>Table1[[#This Row],[Medicare Rate in CR]]*Table1[[#This Row],[SumOfUnits]]*Table1[[#This Row],[Actuarial Factor 06/20/2023]]</f>
        <v>2417.5194231005216</v>
      </c>
      <c r="P42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2417.5194231005216</v>
      </c>
      <c r="Q4298" s="166">
        <f>Table1[[#This Row],[Trended Medicare Pricing for all RHCs]]-Table1[[#This Row],[SumOfSFY24 Estimated Payment 5/04/23]]</f>
        <v>-940.77512742701947</v>
      </c>
      <c r="R4298" s="24">
        <f>Table1[[#This Row],[SumOfUnits]]*Table1[[#This Row],[Actuarial Factor 06/20/2023]]</f>
        <v>9.3398216006047043</v>
      </c>
      <c r="S4298" s="23"/>
    </row>
    <row r="4299" spans="1:19" x14ac:dyDescent="0.25">
      <c r="A4299" s="192" t="s">
        <v>488</v>
      </c>
      <c r="B4299" s="193" t="s">
        <v>149</v>
      </c>
      <c r="C4299" s="192" t="s">
        <v>78</v>
      </c>
      <c r="D4299" s="192" t="s">
        <v>30</v>
      </c>
      <c r="E4299" s="192" t="s">
        <v>60</v>
      </c>
      <c r="F4299" s="194">
        <v>1089.3514503228294</v>
      </c>
      <c r="G4299">
        <v>3</v>
      </c>
      <c r="H4299">
        <v>3</v>
      </c>
      <c r="I4299" s="167">
        <v>892.76798237865989</v>
      </c>
      <c r="J4299" s="22">
        <v>0.81954082138880713</v>
      </c>
      <c r="K4299" s="22" t="s">
        <v>489</v>
      </c>
      <c r="L4299" s="22" t="s">
        <v>58</v>
      </c>
      <c r="M4299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299" s="24" t="str">
        <f>IFERROR(IF(Table1[[#This Row],[Medicare Rate in CR]]&gt;0,"Y","N"),"N")</f>
        <v>Y</v>
      </c>
      <c r="O4299" s="166">
        <f>Table1[[#This Row],[Medicare Rate in CR]]*Table1[[#This Row],[SumOfUnits]]*Table1[[#This Row],[Actuarial Factor 06/20/2023]]</f>
        <v>636.38983862483644</v>
      </c>
      <c r="P42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636.38983862483644</v>
      </c>
      <c r="Q4299" s="166">
        <f>Table1[[#This Row],[Trended Medicare Pricing for all RHCs]]-Table1[[#This Row],[SumOfSFY24 Estimated Payment 5/04/23]]</f>
        <v>-256.37814375382345</v>
      </c>
      <c r="R4299" s="24">
        <f>Table1[[#This Row],[SumOfUnits]]*Table1[[#This Row],[Actuarial Factor 06/20/2023]]</f>
        <v>2.4586224641664214</v>
      </c>
      <c r="S4299" s="23"/>
    </row>
    <row r="4300" spans="1:19" x14ac:dyDescent="0.25">
      <c r="A4300" s="192" t="s">
        <v>488</v>
      </c>
      <c r="B4300" s="193" t="s">
        <v>149</v>
      </c>
      <c r="C4300" s="192" t="s">
        <v>78</v>
      </c>
      <c r="D4300" s="192" t="s">
        <v>30</v>
      </c>
      <c r="E4300" s="192" t="s">
        <v>61</v>
      </c>
      <c r="F4300" s="194">
        <v>379.9363978028332</v>
      </c>
      <c r="G4300">
        <v>1</v>
      </c>
      <c r="H4300">
        <v>1</v>
      </c>
      <c r="I4300" s="167">
        <v>311.3733875308385</v>
      </c>
      <c r="J4300" s="22">
        <v>0.81954082138880713</v>
      </c>
      <c r="K4300" s="22" t="s">
        <v>489</v>
      </c>
      <c r="L4300" s="22" t="s">
        <v>58</v>
      </c>
      <c r="M4300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00" s="24" t="str">
        <f>IFERROR(IF(Table1[[#This Row],[Medicare Rate in CR]]&gt;0,"Y","N"),"N")</f>
        <v>Y</v>
      </c>
      <c r="O4300" s="166">
        <f>Table1[[#This Row],[Medicare Rate in CR]]*Table1[[#This Row],[SumOfUnits]]*Table1[[#This Row],[Actuarial Factor 06/20/2023]]</f>
        <v>212.12994620827882</v>
      </c>
      <c r="P43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212.12994620827882</v>
      </c>
      <c r="Q4300" s="166">
        <f>Table1[[#This Row],[Trended Medicare Pricing for all RHCs]]-Table1[[#This Row],[SumOfSFY24 Estimated Payment 5/04/23]]</f>
        <v>-99.243441322559676</v>
      </c>
      <c r="R4300" s="24">
        <f>Table1[[#This Row],[SumOfUnits]]*Table1[[#This Row],[Actuarial Factor 06/20/2023]]</f>
        <v>0.81954082138880713</v>
      </c>
      <c r="S4300" s="23"/>
    </row>
    <row r="4301" spans="1:19" x14ac:dyDescent="0.25">
      <c r="A4301" s="192" t="s">
        <v>488</v>
      </c>
      <c r="B4301" s="193" t="s">
        <v>149</v>
      </c>
      <c r="C4301" s="192" t="s">
        <v>78</v>
      </c>
      <c r="D4301" s="192" t="s">
        <v>30</v>
      </c>
      <c r="E4301" s="192" t="s">
        <v>62</v>
      </c>
      <c r="F4301" s="194">
        <v>2229.1606437313289</v>
      </c>
      <c r="G4301">
        <v>6</v>
      </c>
      <c r="H4301">
        <v>6</v>
      </c>
      <c r="I4301" s="167">
        <v>2117.5271241728569</v>
      </c>
      <c r="J4301" s="22">
        <v>0.94992127648027569</v>
      </c>
      <c r="K4301" s="22" t="s">
        <v>489</v>
      </c>
      <c r="L4301" s="22" t="s">
        <v>58</v>
      </c>
      <c r="M4301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01" s="24" t="str">
        <f>IFERROR(IF(Table1[[#This Row],[Medicare Rate in CR]]&gt;0,"Y","N"),"N")</f>
        <v>Y</v>
      </c>
      <c r="O4301" s="166">
        <f>Table1[[#This Row],[Medicare Rate in CR]]*Table1[[#This Row],[SumOfUnits]]*Table1[[#This Row],[Actuarial Factor 06/20/2023]]</f>
        <v>1475.2657392249273</v>
      </c>
      <c r="P43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1475.2657392249273</v>
      </c>
      <c r="Q4301" s="166">
        <f>Table1[[#This Row],[Trended Medicare Pricing for all RHCs]]-Table1[[#This Row],[SumOfSFY24 Estimated Payment 5/04/23]]</f>
        <v>-642.26138494792963</v>
      </c>
      <c r="R4301" s="24">
        <f>Table1[[#This Row],[SumOfUnits]]*Table1[[#This Row],[Actuarial Factor 06/20/2023]]</f>
        <v>5.6995276588816539</v>
      </c>
      <c r="S4301" s="23"/>
    </row>
    <row r="4302" spans="1:19" x14ac:dyDescent="0.25">
      <c r="A4302" s="192" t="s">
        <v>488</v>
      </c>
      <c r="B4302" s="193" t="s">
        <v>149</v>
      </c>
      <c r="C4302" s="192" t="s">
        <v>78</v>
      </c>
      <c r="D4302" s="192" t="s">
        <v>30</v>
      </c>
      <c r="E4302" s="192" t="s">
        <v>63</v>
      </c>
      <c r="F4302" s="194">
        <v>5746.2465066975028</v>
      </c>
      <c r="G4302">
        <v>16</v>
      </c>
      <c r="H4302">
        <v>16</v>
      </c>
      <c r="I4302" s="167">
        <v>5381.3921923385915</v>
      </c>
      <c r="J4302" s="22">
        <v>0.93650562781571278</v>
      </c>
      <c r="K4302" s="22" t="s">
        <v>489</v>
      </c>
      <c r="L4302" s="22" t="s">
        <v>58</v>
      </c>
      <c r="M4302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02" s="24" t="str">
        <f>IFERROR(IF(Table1[[#This Row],[Medicare Rate in CR]]&gt;0,"Y","N"),"N")</f>
        <v>Y</v>
      </c>
      <c r="O4302" s="166">
        <f>Table1[[#This Row],[Medicare Rate in CR]]*Table1[[#This Row],[SumOfUnits]]*Table1[[#This Row],[Actuarial Factor 06/20/2023]]</f>
        <v>3878.481867261105</v>
      </c>
      <c r="P43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3878.481867261105</v>
      </c>
      <c r="Q4302" s="166">
        <f>Table1[[#This Row],[Trended Medicare Pricing for all RHCs]]-Table1[[#This Row],[SumOfSFY24 Estimated Payment 5/04/23]]</f>
        <v>-1502.9103250774865</v>
      </c>
      <c r="R4302" s="24">
        <f>Table1[[#This Row],[SumOfUnits]]*Table1[[#This Row],[Actuarial Factor 06/20/2023]]</f>
        <v>14.984090045051405</v>
      </c>
      <c r="S4302" s="23"/>
    </row>
    <row r="4303" spans="1:19" x14ac:dyDescent="0.25">
      <c r="A4303" s="192" t="s">
        <v>488</v>
      </c>
      <c r="B4303" s="193" t="s">
        <v>149</v>
      </c>
      <c r="C4303" s="192" t="s">
        <v>78</v>
      </c>
      <c r="D4303" s="192" t="s">
        <v>30</v>
      </c>
      <c r="E4303" s="192" t="s">
        <v>64</v>
      </c>
      <c r="F4303" s="194">
        <v>358.61038835887058</v>
      </c>
      <c r="G4303">
        <v>1</v>
      </c>
      <c r="H4303">
        <v>1</v>
      </c>
      <c r="I4303" s="167">
        <v>325.75717815158089</v>
      </c>
      <c r="J4303" s="22">
        <v>0.90838745537284149</v>
      </c>
      <c r="K4303" s="22" t="s">
        <v>489</v>
      </c>
      <c r="L4303" s="22" t="s">
        <v>58</v>
      </c>
      <c r="M4303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03" s="24" t="str">
        <f>IFERROR(IF(Table1[[#This Row],[Medicare Rate in CR]]&gt;0,"Y","N"),"N")</f>
        <v>Y</v>
      </c>
      <c r="O4303" s="166">
        <f>Table1[[#This Row],[Medicare Rate in CR]]*Table1[[#This Row],[SumOfUnits]]*Table1[[#This Row],[Actuarial Factor 06/20/2023]]</f>
        <v>235.12700894870628</v>
      </c>
      <c r="P43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235.12700894870628</v>
      </c>
      <c r="Q4303" s="166">
        <f>Table1[[#This Row],[Trended Medicare Pricing for all RHCs]]-Table1[[#This Row],[SumOfSFY24 Estimated Payment 5/04/23]]</f>
        <v>-90.630169202874612</v>
      </c>
      <c r="R4303" s="24">
        <f>Table1[[#This Row],[SumOfUnits]]*Table1[[#This Row],[Actuarial Factor 06/20/2023]]</f>
        <v>0.90838745537284149</v>
      </c>
      <c r="S4303" s="23"/>
    </row>
    <row r="4304" spans="1:19" x14ac:dyDescent="0.25">
      <c r="A4304" s="192" t="s">
        <v>488</v>
      </c>
      <c r="B4304" s="193" t="s">
        <v>149</v>
      </c>
      <c r="C4304" s="192" t="s">
        <v>79</v>
      </c>
      <c r="D4304" s="192" t="s">
        <v>30</v>
      </c>
      <c r="E4304" s="192" t="s">
        <v>59</v>
      </c>
      <c r="F4304" s="194">
        <v>1482.8081333718803</v>
      </c>
      <c r="G4304">
        <v>4</v>
      </c>
      <c r="H4304">
        <v>4</v>
      </c>
      <c r="I4304" s="167">
        <v>1415.9733326998546</v>
      </c>
      <c r="J4304" s="22">
        <v>0.95492687208287386</v>
      </c>
      <c r="K4304" s="22" t="s">
        <v>489</v>
      </c>
      <c r="L4304" s="22" t="s">
        <v>58</v>
      </c>
      <c r="M4304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04" s="24" t="str">
        <f>IFERROR(IF(Table1[[#This Row],[Medicare Rate in CR]]&gt;0,"Y","N"),"N")</f>
        <v>Y</v>
      </c>
      <c r="O4304" s="166">
        <f>Table1[[#This Row],[Medicare Rate in CR]]*Table1[[#This Row],[SumOfUnits]]*Table1[[#This Row],[Actuarial Factor 06/20/2023]]</f>
        <v>988.69308627972418</v>
      </c>
      <c r="P43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988.69308627972418</v>
      </c>
      <c r="Q4304" s="166">
        <f>Table1[[#This Row],[Trended Medicare Pricing for all RHCs]]-Table1[[#This Row],[SumOfSFY24 Estimated Payment 5/04/23]]</f>
        <v>-427.28024642013042</v>
      </c>
      <c r="R4304" s="24">
        <f>Table1[[#This Row],[SumOfUnits]]*Table1[[#This Row],[Actuarial Factor 06/20/2023]]</f>
        <v>3.8197074883314954</v>
      </c>
      <c r="S4304" s="23"/>
    </row>
    <row r="4305" spans="1:19" x14ac:dyDescent="0.25">
      <c r="A4305" s="192" t="s">
        <v>488</v>
      </c>
      <c r="B4305" s="193" t="s">
        <v>149</v>
      </c>
      <c r="C4305" s="192" t="s">
        <v>79</v>
      </c>
      <c r="D4305" s="192" t="s">
        <v>30</v>
      </c>
      <c r="E4305" s="192" t="s">
        <v>60</v>
      </c>
      <c r="F4305" s="194">
        <v>1102.8717355690471</v>
      </c>
      <c r="G4305">
        <v>3</v>
      </c>
      <c r="H4305">
        <v>3</v>
      </c>
      <c r="I4305" s="167">
        <v>930.49020675841871</v>
      </c>
      <c r="J4305" s="22">
        <v>0.84369757311652838</v>
      </c>
      <c r="K4305" s="22" t="s">
        <v>489</v>
      </c>
      <c r="L4305" s="22" t="s">
        <v>58</v>
      </c>
      <c r="M4305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05" s="24" t="str">
        <f>IFERROR(IF(Table1[[#This Row],[Medicare Rate in CR]]&gt;0,"Y","N"),"N")</f>
        <v>Y</v>
      </c>
      <c r="O4305" s="166">
        <f>Table1[[#This Row],[Medicare Rate in CR]]*Table1[[#This Row],[SumOfUnits]]*Table1[[#This Row],[Actuarial Factor 06/20/2023]]</f>
        <v>655.14803947644657</v>
      </c>
      <c r="P43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655.14803947644657</v>
      </c>
      <c r="Q4305" s="166">
        <f>Table1[[#This Row],[Trended Medicare Pricing for all RHCs]]-Table1[[#This Row],[SumOfSFY24 Estimated Payment 5/04/23]]</f>
        <v>-275.34216728197214</v>
      </c>
      <c r="R4305" s="24">
        <f>Table1[[#This Row],[SumOfUnits]]*Table1[[#This Row],[Actuarial Factor 06/20/2023]]</f>
        <v>2.5310927193495854</v>
      </c>
      <c r="S4305" s="23"/>
    </row>
    <row r="4306" spans="1:19" x14ac:dyDescent="0.25">
      <c r="A4306" s="192" t="s">
        <v>488</v>
      </c>
      <c r="B4306" s="193" t="s">
        <v>149</v>
      </c>
      <c r="C4306" s="192" t="s">
        <v>79</v>
      </c>
      <c r="D4306" s="192" t="s">
        <v>30</v>
      </c>
      <c r="E4306" s="192" t="s">
        <v>61</v>
      </c>
      <c r="F4306" s="194">
        <v>752.0670714079215</v>
      </c>
      <c r="G4306">
        <v>2</v>
      </c>
      <c r="H4306">
        <v>2</v>
      </c>
      <c r="I4306" s="167">
        <v>634.51716296771826</v>
      </c>
      <c r="J4306" s="22">
        <v>0.84369757311652838</v>
      </c>
      <c r="K4306" s="22" t="s">
        <v>489</v>
      </c>
      <c r="L4306" s="22" t="s">
        <v>58</v>
      </c>
      <c r="M4306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06" s="24" t="str">
        <f>IFERROR(IF(Table1[[#This Row],[Medicare Rate in CR]]&gt;0,"Y","N"),"N")</f>
        <v>Y</v>
      </c>
      <c r="O4306" s="166">
        <f>Table1[[#This Row],[Medicare Rate in CR]]*Table1[[#This Row],[SumOfUnits]]*Table1[[#This Row],[Actuarial Factor 06/20/2023]]</f>
        <v>436.76535965096434</v>
      </c>
      <c r="P43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436.76535965096434</v>
      </c>
      <c r="Q4306" s="166">
        <f>Table1[[#This Row],[Trended Medicare Pricing for all RHCs]]-Table1[[#This Row],[SumOfSFY24 Estimated Payment 5/04/23]]</f>
        <v>-197.75180331675392</v>
      </c>
      <c r="R4306" s="24">
        <f>Table1[[#This Row],[SumOfUnits]]*Table1[[#This Row],[Actuarial Factor 06/20/2023]]</f>
        <v>1.6873951462330568</v>
      </c>
      <c r="S4306" s="23"/>
    </row>
    <row r="4307" spans="1:19" x14ac:dyDescent="0.25">
      <c r="A4307" s="192" t="s">
        <v>488</v>
      </c>
      <c r="B4307" s="193" t="s">
        <v>149</v>
      </c>
      <c r="C4307" s="192" t="s">
        <v>79</v>
      </c>
      <c r="D4307" s="192" t="s">
        <v>30</v>
      </c>
      <c r="E4307" s="192" t="s">
        <v>62</v>
      </c>
      <c r="F4307" s="194">
        <v>1504.134142815843</v>
      </c>
      <c r="G4307">
        <v>4</v>
      </c>
      <c r="H4307">
        <v>4</v>
      </c>
      <c r="I4307" s="167">
        <v>1524.805856635571</v>
      </c>
      <c r="J4307" s="22">
        <v>1.0137432648001921</v>
      </c>
      <c r="K4307" s="22" t="s">
        <v>489</v>
      </c>
      <c r="L4307" s="22" t="s">
        <v>58</v>
      </c>
      <c r="M4307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07" s="24" t="str">
        <f>IFERROR(IF(Table1[[#This Row],[Medicare Rate in CR]]&gt;0,"Y","N"),"N")</f>
        <v>Y</v>
      </c>
      <c r="O4307" s="166">
        <f>Table1[[#This Row],[Medicare Rate in CR]]*Table1[[#This Row],[SumOfUnits]]*Table1[[#This Row],[Actuarial Factor 06/20/2023]]</f>
        <v>1049.5892266435267</v>
      </c>
      <c r="P43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1049.5892266435267</v>
      </c>
      <c r="Q4307" s="166">
        <f>Table1[[#This Row],[Trended Medicare Pricing for all RHCs]]-Table1[[#This Row],[SumOfSFY24 Estimated Payment 5/04/23]]</f>
        <v>-475.21662999204432</v>
      </c>
      <c r="R4307" s="24">
        <f>Table1[[#This Row],[SumOfUnits]]*Table1[[#This Row],[Actuarial Factor 06/20/2023]]</f>
        <v>4.0549730592007682</v>
      </c>
      <c r="S4307" s="23"/>
    </row>
    <row r="4308" spans="1:19" x14ac:dyDescent="0.25">
      <c r="A4308" s="192" t="s">
        <v>488</v>
      </c>
      <c r="B4308" s="193" t="s">
        <v>149</v>
      </c>
      <c r="C4308" s="192" t="s">
        <v>79</v>
      </c>
      <c r="D4308" s="192" t="s">
        <v>30</v>
      </c>
      <c r="E4308" s="192" t="s">
        <v>63</v>
      </c>
      <c r="F4308" s="194">
        <v>752.0670714079215</v>
      </c>
      <c r="G4308">
        <v>2</v>
      </c>
      <c r="H4308">
        <v>2</v>
      </c>
      <c r="I4308" s="167">
        <v>713.55753164989528</v>
      </c>
      <c r="J4308" s="22">
        <v>0.94879507264434049</v>
      </c>
      <c r="K4308" s="22" t="s">
        <v>489</v>
      </c>
      <c r="L4308" s="22" t="s">
        <v>58</v>
      </c>
      <c r="M4308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08" s="24" t="str">
        <f>IFERROR(IF(Table1[[#This Row],[Medicare Rate in CR]]&gt;0,"Y","N"),"N")</f>
        <v>Y</v>
      </c>
      <c r="O4308" s="166">
        <f>Table1[[#This Row],[Medicare Rate in CR]]*Table1[[#This Row],[SumOfUnits]]*Table1[[#This Row],[Actuarial Factor 06/20/2023]]</f>
        <v>491.17223320652215</v>
      </c>
      <c r="P43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491.17223320652215</v>
      </c>
      <c r="Q4308" s="166">
        <f>Table1[[#This Row],[Trended Medicare Pricing for all RHCs]]-Table1[[#This Row],[SumOfSFY24 Estimated Payment 5/04/23]]</f>
        <v>-222.38529844337313</v>
      </c>
      <c r="R4308" s="24">
        <f>Table1[[#This Row],[SumOfUnits]]*Table1[[#This Row],[Actuarial Factor 06/20/2023]]</f>
        <v>1.897590145288681</v>
      </c>
      <c r="S4308" s="23"/>
    </row>
    <row r="4309" spans="1:19" x14ac:dyDescent="0.25">
      <c r="A4309" s="192" t="s">
        <v>488</v>
      </c>
      <c r="B4309" s="193" t="s">
        <v>149</v>
      </c>
      <c r="C4309" s="192" t="s">
        <v>79</v>
      </c>
      <c r="D4309" s="192" t="s">
        <v>30</v>
      </c>
      <c r="E4309" s="192" t="s">
        <v>64</v>
      </c>
      <c r="F4309" s="194">
        <v>759.8727956056664</v>
      </c>
      <c r="G4309">
        <v>2</v>
      </c>
      <c r="H4309">
        <v>2</v>
      </c>
      <c r="I4309" s="167">
        <v>727.04271983949991</v>
      </c>
      <c r="J4309" s="22">
        <v>0.95679530053448103</v>
      </c>
      <c r="K4309" s="22" t="s">
        <v>489</v>
      </c>
      <c r="L4309" s="22" t="s">
        <v>58</v>
      </c>
      <c r="M4309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09" s="24" t="str">
        <f>IFERROR(IF(Table1[[#This Row],[Medicare Rate in CR]]&gt;0,"Y","N"),"N")</f>
        <v>Y</v>
      </c>
      <c r="O4309" s="166">
        <f>Table1[[#This Row],[Medicare Rate in CR]]*Table1[[#This Row],[SumOfUnits]]*Table1[[#This Row],[Actuarial Factor 06/20/2023]]</f>
        <v>495.31379118069009</v>
      </c>
      <c r="P43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495.31379118069009</v>
      </c>
      <c r="Q4309" s="166">
        <f>Table1[[#This Row],[Trended Medicare Pricing for all RHCs]]-Table1[[#This Row],[SumOfSFY24 Estimated Payment 5/04/23]]</f>
        <v>-231.72892865880982</v>
      </c>
      <c r="R4309" s="24">
        <f>Table1[[#This Row],[SumOfUnits]]*Table1[[#This Row],[Actuarial Factor 06/20/2023]]</f>
        <v>1.9135906010689621</v>
      </c>
      <c r="S4309" s="23"/>
    </row>
    <row r="4310" spans="1:19" x14ac:dyDescent="0.25">
      <c r="A4310" s="192" t="s">
        <v>488</v>
      </c>
      <c r="B4310" s="193" t="s">
        <v>149</v>
      </c>
      <c r="C4310" s="192" t="s">
        <v>55</v>
      </c>
      <c r="D4310" s="192" t="s">
        <v>30</v>
      </c>
      <c r="E4310" s="192" t="s">
        <v>59</v>
      </c>
      <c r="F4310" s="194">
        <v>295.86585718415728</v>
      </c>
      <c r="G4310">
        <v>1</v>
      </c>
      <c r="H4310">
        <v>1</v>
      </c>
      <c r="I4310" s="167">
        <v>302.58796597405797</v>
      </c>
      <c r="J4310" s="22">
        <v>1.0227201234163246</v>
      </c>
      <c r="K4310" s="22" t="s">
        <v>489</v>
      </c>
      <c r="L4310" s="22" t="s">
        <v>58</v>
      </c>
      <c r="M4310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10" s="24" t="str">
        <f>IFERROR(IF(Table1[[#This Row],[Medicare Rate in CR]]&gt;0,"Y","N"),"N")</f>
        <v>Y</v>
      </c>
      <c r="O4310" s="166">
        <f>Table1[[#This Row],[Medicare Rate in CR]]*Table1[[#This Row],[SumOfUnits]]*Table1[[#This Row],[Actuarial Factor 06/20/2023]]</f>
        <v>264.7208767450814</v>
      </c>
      <c r="P43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264.7208767450814</v>
      </c>
      <c r="Q4310" s="166">
        <f>Table1[[#This Row],[Trended Medicare Pricing for all RHCs]]-Table1[[#This Row],[SumOfSFY24 Estimated Payment 5/04/23]]</f>
        <v>-37.867089228976567</v>
      </c>
      <c r="R4310" s="24">
        <f>Table1[[#This Row],[SumOfUnits]]*Table1[[#This Row],[Actuarial Factor 06/20/2023]]</f>
        <v>1.0227201234163246</v>
      </c>
      <c r="S4310" s="23"/>
    </row>
    <row r="4311" spans="1:19" x14ac:dyDescent="0.25">
      <c r="A4311" s="192" t="s">
        <v>488</v>
      </c>
      <c r="B4311" s="193" t="s">
        <v>149</v>
      </c>
      <c r="C4311" s="192" t="s">
        <v>55</v>
      </c>
      <c r="D4311" s="192" t="s">
        <v>30</v>
      </c>
      <c r="E4311" s="192" t="s">
        <v>62</v>
      </c>
      <c r="F4311" s="194">
        <v>744.2613472101765</v>
      </c>
      <c r="G4311">
        <v>2</v>
      </c>
      <c r="H4311">
        <v>2</v>
      </c>
      <c r="I4311" s="167">
        <v>780.5157216292846</v>
      </c>
      <c r="J4311" s="22">
        <v>1.0487118866981413</v>
      </c>
      <c r="K4311" s="22" t="s">
        <v>489</v>
      </c>
      <c r="L4311" s="22" t="s">
        <v>58</v>
      </c>
      <c r="M4311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11" s="24" t="str">
        <f>IFERROR(IF(Table1[[#This Row],[Medicare Rate in CR]]&gt;0,"Y","N"),"N")</f>
        <v>Y</v>
      </c>
      <c r="O4311" s="166">
        <f>Table1[[#This Row],[Medicare Rate in CR]]*Table1[[#This Row],[SumOfUnits]]*Table1[[#This Row],[Actuarial Factor 06/20/2023]]</f>
        <v>542.89716950589377</v>
      </c>
      <c r="P43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542.89716950589377</v>
      </c>
      <c r="Q4311" s="166">
        <f>Table1[[#This Row],[Trended Medicare Pricing for all RHCs]]-Table1[[#This Row],[SumOfSFY24 Estimated Payment 5/04/23]]</f>
        <v>-237.61855212339083</v>
      </c>
      <c r="R4311" s="24">
        <f>Table1[[#This Row],[SumOfUnits]]*Table1[[#This Row],[Actuarial Factor 06/20/2023]]</f>
        <v>2.0974237733962826</v>
      </c>
      <c r="S4311" s="23"/>
    </row>
    <row r="4312" spans="1:19" x14ac:dyDescent="0.25">
      <c r="A4312" s="192" t="s">
        <v>488</v>
      </c>
      <c r="B4312" s="193" t="s">
        <v>149</v>
      </c>
      <c r="C4312" s="192" t="s">
        <v>84</v>
      </c>
      <c r="D4312" s="192" t="s">
        <v>30</v>
      </c>
      <c r="E4312" s="192" t="s">
        <v>59</v>
      </c>
      <c r="F4312" s="194">
        <v>1504.134142815843</v>
      </c>
      <c r="G4312">
        <v>4</v>
      </c>
      <c r="H4312">
        <v>4</v>
      </c>
      <c r="I4312" s="167">
        <v>1633.4944971413897</v>
      </c>
      <c r="J4312" s="22">
        <v>1.0860032032005971</v>
      </c>
      <c r="K4312" s="22" t="s">
        <v>489</v>
      </c>
      <c r="L4312" s="22" t="s">
        <v>58</v>
      </c>
      <c r="M4312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12" s="24" t="str">
        <f>IFERROR(IF(Table1[[#This Row],[Medicare Rate in CR]]&gt;0,"Y","N"),"N")</f>
        <v>Y</v>
      </c>
      <c r="O4312" s="166">
        <f>Table1[[#This Row],[Medicare Rate in CR]]*Table1[[#This Row],[SumOfUnits]]*Table1[[#This Row],[Actuarial Factor 06/20/2023]]</f>
        <v>1124.4042764657702</v>
      </c>
      <c r="P43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1124.4042764657702</v>
      </c>
      <c r="Q4312" s="166">
        <f>Table1[[#This Row],[Trended Medicare Pricing for all RHCs]]-Table1[[#This Row],[SumOfSFY24 Estimated Payment 5/04/23]]</f>
        <v>-509.09022067561955</v>
      </c>
      <c r="R4312" s="24">
        <f>Table1[[#This Row],[SumOfUnits]]*Table1[[#This Row],[Actuarial Factor 06/20/2023]]</f>
        <v>4.3440128128023883</v>
      </c>
      <c r="S4312" s="23"/>
    </row>
    <row r="4313" spans="1:19" x14ac:dyDescent="0.25">
      <c r="A4313" s="192" t="s">
        <v>488</v>
      </c>
      <c r="B4313" s="193" t="s">
        <v>149</v>
      </c>
      <c r="C4313" s="192" t="s">
        <v>84</v>
      </c>
      <c r="D4313" s="192" t="s">
        <v>30</v>
      </c>
      <c r="E4313" s="192" t="s">
        <v>60</v>
      </c>
      <c r="F4313" s="194">
        <v>759.8727956056664</v>
      </c>
      <c r="G4313">
        <v>2</v>
      </c>
      <c r="H4313">
        <v>2</v>
      </c>
      <c r="I4313" s="167">
        <v>731.60564853262179</v>
      </c>
      <c r="J4313" s="22">
        <v>0.96280015913648564</v>
      </c>
      <c r="K4313" s="22" t="s">
        <v>489</v>
      </c>
      <c r="L4313" s="22" t="s">
        <v>58</v>
      </c>
      <c r="M4313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13" s="24" t="str">
        <f>IFERROR(IF(Table1[[#This Row],[Medicare Rate in CR]]&gt;0,"Y","N"),"N")</f>
        <v>Y</v>
      </c>
      <c r="O4313" s="166">
        <f>Table1[[#This Row],[Medicare Rate in CR]]*Table1[[#This Row],[SumOfUnits]]*Table1[[#This Row],[Actuarial Factor 06/20/2023]]</f>
        <v>498.42238638177582</v>
      </c>
      <c r="P43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498.42238638177582</v>
      </c>
      <c r="Q4313" s="166">
        <f>Table1[[#This Row],[Trended Medicare Pricing for all RHCs]]-Table1[[#This Row],[SumOfSFY24 Estimated Payment 5/04/23]]</f>
        <v>-233.18326215084596</v>
      </c>
      <c r="R4313" s="24">
        <f>Table1[[#This Row],[SumOfUnits]]*Table1[[#This Row],[Actuarial Factor 06/20/2023]]</f>
        <v>1.9256003182729713</v>
      </c>
      <c r="S4313" s="23"/>
    </row>
    <row r="4314" spans="1:19" x14ac:dyDescent="0.25">
      <c r="A4314" s="192" t="s">
        <v>488</v>
      </c>
      <c r="B4314" s="193" t="s">
        <v>149</v>
      </c>
      <c r="C4314" s="192" t="s">
        <v>84</v>
      </c>
      <c r="D4314" s="192" t="s">
        <v>30</v>
      </c>
      <c r="E4314" s="192" t="s">
        <v>61</v>
      </c>
      <c r="F4314" s="194">
        <v>379.9363978028332</v>
      </c>
      <c r="G4314">
        <v>1</v>
      </c>
      <c r="H4314">
        <v>1</v>
      </c>
      <c r="I4314" s="167">
        <v>365.80282426631089</v>
      </c>
      <c r="J4314" s="22">
        <v>0.96280015913648564</v>
      </c>
      <c r="K4314" s="22" t="s">
        <v>489</v>
      </c>
      <c r="L4314" s="22" t="s">
        <v>58</v>
      </c>
      <c r="M4314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14" s="24" t="str">
        <f>IFERROR(IF(Table1[[#This Row],[Medicare Rate in CR]]&gt;0,"Y","N"),"N")</f>
        <v>Y</v>
      </c>
      <c r="O4314" s="166">
        <f>Table1[[#This Row],[Medicare Rate in CR]]*Table1[[#This Row],[SumOfUnits]]*Table1[[#This Row],[Actuarial Factor 06/20/2023]]</f>
        <v>249.21119319088791</v>
      </c>
      <c r="P43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249.21119319088791</v>
      </c>
      <c r="Q4314" s="166">
        <f>Table1[[#This Row],[Trended Medicare Pricing for all RHCs]]-Table1[[#This Row],[SumOfSFY24 Estimated Payment 5/04/23]]</f>
        <v>-116.59163107542298</v>
      </c>
      <c r="R4314" s="24">
        <f>Table1[[#This Row],[SumOfUnits]]*Table1[[#This Row],[Actuarial Factor 06/20/2023]]</f>
        <v>0.96280015913648564</v>
      </c>
      <c r="S4314" s="23"/>
    </row>
    <row r="4315" spans="1:19" x14ac:dyDescent="0.25">
      <c r="A4315" s="192" t="s">
        <v>488</v>
      </c>
      <c r="B4315" s="193" t="s">
        <v>149</v>
      </c>
      <c r="C4315" s="192" t="s">
        <v>84</v>
      </c>
      <c r="D4315" s="192" t="s">
        <v>31</v>
      </c>
      <c r="E4315" s="192" t="s">
        <v>68</v>
      </c>
      <c r="F4315" s="194">
        <v>372.13067360508825</v>
      </c>
      <c r="G4315">
        <v>1</v>
      </c>
      <c r="H4315">
        <v>1</v>
      </c>
      <c r="I4315" s="167">
        <v>429.25663110046668</v>
      </c>
      <c r="J4315" s="22">
        <v>1.1535104777629848</v>
      </c>
      <c r="K4315" s="22" t="s">
        <v>489</v>
      </c>
      <c r="L4315" s="22" t="s">
        <v>58</v>
      </c>
      <c r="M4315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15" s="24" t="str">
        <f>IFERROR(IF(Table1[[#This Row],[Medicare Rate in CR]]&gt;0,"Y","N"),"N")</f>
        <v>Y</v>
      </c>
      <c r="O4315" s="166">
        <f>Table1[[#This Row],[Medicare Rate in CR]]*Table1[[#This Row],[SumOfUnits]]*Table1[[#This Row],[Actuarial Factor 06/20/2023]]</f>
        <v>298.57465206417095</v>
      </c>
      <c r="P43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298.57465206417095</v>
      </c>
      <c r="Q4315" s="166">
        <f>Table1[[#This Row],[Trended Medicare Pricing for all RHCs]]-Table1[[#This Row],[SumOfSFY24 Estimated Payment 5/04/23]]</f>
        <v>-130.68197903629573</v>
      </c>
      <c r="R4315" s="24">
        <f>Table1[[#This Row],[SumOfUnits]]*Table1[[#This Row],[Actuarial Factor 06/20/2023]]</f>
        <v>1.1535104777629848</v>
      </c>
      <c r="S4315" s="23"/>
    </row>
    <row r="4316" spans="1:19" x14ac:dyDescent="0.25">
      <c r="A4316" s="192" t="s">
        <v>488</v>
      </c>
      <c r="B4316" s="193" t="s">
        <v>149</v>
      </c>
      <c r="C4316" s="192" t="s">
        <v>85</v>
      </c>
      <c r="D4316" s="192" t="s">
        <v>30</v>
      </c>
      <c r="E4316" s="192" t="s">
        <v>59</v>
      </c>
      <c r="F4316" s="194">
        <v>717.22077671774116</v>
      </c>
      <c r="G4316">
        <v>2</v>
      </c>
      <c r="H4316">
        <v>2</v>
      </c>
      <c r="I4316" s="167">
        <v>643.35323039600746</v>
      </c>
      <c r="J4316" s="22">
        <v>0.89700863566755829</v>
      </c>
      <c r="K4316" s="22" t="s">
        <v>489</v>
      </c>
      <c r="L4316" s="22" t="s">
        <v>58</v>
      </c>
      <c r="M4316" s="22" t="str">
        <f>IFERROR(IFERROR(INDEX(FreeStand_Medicare!E:E,MATCH(Table1[[#This Row],[Medicare Number]],FreeStand_Medicare!A:A,0)),INDEX(HospBased_Medicare_CR!F:F,MATCH(Table1[[#This Row],[Medicare Number]],HospBased_Medicare_CR!G:G,0))),0)</f>
        <v>258.84</v>
      </c>
      <c r="N4316" s="24" t="str">
        <f>IFERROR(IF(Table1[[#This Row],[Medicare Rate in CR]]&gt;0,"Y","N"),"N")</f>
        <v>Y</v>
      </c>
      <c r="O4316" s="166">
        <f>Table1[[#This Row],[Medicare Rate in CR]]*Table1[[#This Row],[SumOfUnits]]*Table1[[#This Row],[Actuarial Factor 06/20/2023]]</f>
        <v>464.36343051238151</v>
      </c>
      <c r="P43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464.36343051238151</v>
      </c>
      <c r="Q4316" s="166">
        <f>Table1[[#This Row],[Trended Medicare Pricing for all RHCs]]-Table1[[#This Row],[SumOfSFY24 Estimated Payment 5/04/23]]</f>
        <v>-178.98979988362595</v>
      </c>
      <c r="R4316" s="24">
        <f>Table1[[#This Row],[SumOfUnits]]*Table1[[#This Row],[Actuarial Factor 06/20/2023]]</f>
        <v>1.7940172713351166</v>
      </c>
      <c r="S4316" s="23"/>
    </row>
    <row r="4317" spans="1:19" x14ac:dyDescent="0.25">
      <c r="A4317" s="192" t="s">
        <v>490</v>
      </c>
      <c r="B4317" s="193" t="s">
        <v>491</v>
      </c>
      <c r="C4317" s="192" t="s">
        <v>72</v>
      </c>
      <c r="D4317" s="192" t="s">
        <v>31</v>
      </c>
      <c r="E4317" s="192" t="s">
        <v>74</v>
      </c>
      <c r="F4317" s="194">
        <v>370.49243519321573</v>
      </c>
      <c r="G4317">
        <v>2</v>
      </c>
      <c r="H4317">
        <v>2</v>
      </c>
      <c r="I4317" s="167">
        <v>369.83036850225051</v>
      </c>
      <c r="J4317" s="22">
        <v>0.99821300888203035</v>
      </c>
      <c r="K4317" s="22" t="s">
        <v>492</v>
      </c>
      <c r="L4317" s="22" t="s">
        <v>58</v>
      </c>
      <c r="M4317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17" s="24" t="str">
        <f>IFERROR(IF(Table1[[#This Row],[Medicare Rate in CR]]&gt;0,"Y","N"),"N")</f>
        <v>Y</v>
      </c>
      <c r="O4317" s="166">
        <f>Table1[[#This Row],[Medicare Rate in CR]]*Table1[[#This Row],[SumOfUnits]]*Table1[[#This Row],[Actuarial Factor 06/20/2023]]</f>
        <v>635.64207979589924</v>
      </c>
      <c r="P43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635.64207979589924</v>
      </c>
      <c r="Q4317" s="166">
        <f>Table1[[#This Row],[Trended Medicare Pricing for all RHCs]]-Table1[[#This Row],[SumOfSFY24 Estimated Payment 5/04/23]]</f>
        <v>265.81171129364873</v>
      </c>
      <c r="R4317" s="24">
        <f>Table1[[#This Row],[SumOfUnits]]*Table1[[#This Row],[Actuarial Factor 06/20/2023]]</f>
        <v>1.9964260177640607</v>
      </c>
      <c r="S4317" s="23"/>
    </row>
    <row r="4318" spans="1:19" x14ac:dyDescent="0.25">
      <c r="A4318" s="192" t="s">
        <v>490</v>
      </c>
      <c r="B4318" s="193" t="s">
        <v>491</v>
      </c>
      <c r="C4318" s="192" t="s">
        <v>75</v>
      </c>
      <c r="D4318" s="192" t="s">
        <v>30</v>
      </c>
      <c r="E4318" s="192" t="s">
        <v>62</v>
      </c>
      <c r="F4318" s="194">
        <v>181.43972246313965</v>
      </c>
      <c r="G4318">
        <v>1</v>
      </c>
      <c r="H4318">
        <v>1</v>
      </c>
      <c r="I4318" s="167">
        <v>186.04205931279839</v>
      </c>
      <c r="J4318" s="22">
        <v>1.0253656519486449</v>
      </c>
      <c r="K4318" s="22" t="s">
        <v>492</v>
      </c>
      <c r="L4318" s="22" t="s">
        <v>58</v>
      </c>
      <c r="M4318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18" s="24" t="str">
        <f>IFERROR(IF(Table1[[#This Row],[Medicare Rate in CR]]&gt;0,"Y","N"),"N")</f>
        <v>Y</v>
      </c>
      <c r="O4318" s="166">
        <f>Table1[[#This Row],[Medicare Rate in CR]]*Table1[[#This Row],[SumOfUnits]]*Table1[[#This Row],[Actuarial Factor 06/20/2023]]</f>
        <v>326.46616992392904</v>
      </c>
      <c r="P43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326.46616992392904</v>
      </c>
      <c r="Q4318" s="166">
        <f>Table1[[#This Row],[Trended Medicare Pricing for all RHCs]]-Table1[[#This Row],[SumOfSFY24 Estimated Payment 5/04/23]]</f>
        <v>140.42411061113066</v>
      </c>
      <c r="R4318" s="24">
        <f>Table1[[#This Row],[SumOfUnits]]*Table1[[#This Row],[Actuarial Factor 06/20/2023]]</f>
        <v>1.0253656519486449</v>
      </c>
      <c r="S4318" s="23"/>
    </row>
    <row r="4319" spans="1:19" x14ac:dyDescent="0.25">
      <c r="A4319" s="192" t="s">
        <v>490</v>
      </c>
      <c r="B4319" s="193" t="s">
        <v>491</v>
      </c>
      <c r="C4319" s="192" t="s">
        <v>75</v>
      </c>
      <c r="D4319" s="192" t="s">
        <v>31</v>
      </c>
      <c r="E4319" s="192" t="s">
        <v>74</v>
      </c>
      <c r="F4319" s="194">
        <v>551.93215765635534</v>
      </c>
      <c r="G4319">
        <v>3</v>
      </c>
      <c r="H4319">
        <v>3</v>
      </c>
      <c r="I4319" s="167">
        <v>653.5509125960034</v>
      </c>
      <c r="J4319" s="22">
        <v>1.1841145755506386</v>
      </c>
      <c r="K4319" s="22" t="s">
        <v>492</v>
      </c>
      <c r="L4319" s="22" t="s">
        <v>58</v>
      </c>
      <c r="M4319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19" s="24" t="str">
        <f>IFERROR(IF(Table1[[#This Row],[Medicare Rate in CR]]&gt;0,"Y","N"),"N")</f>
        <v>Y</v>
      </c>
      <c r="O4319" s="166">
        <f>Table1[[#This Row],[Medicare Rate in CR]]*Table1[[#This Row],[SumOfUnits]]*Table1[[#This Row],[Actuarial Factor 06/20/2023]]</f>
        <v>1131.0307191287034</v>
      </c>
      <c r="P43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1131.0307191287034</v>
      </c>
      <c r="Q4319" s="166">
        <f>Table1[[#This Row],[Trended Medicare Pricing for all RHCs]]-Table1[[#This Row],[SumOfSFY24 Estimated Payment 5/04/23]]</f>
        <v>477.47980653269997</v>
      </c>
      <c r="R4319" s="24">
        <f>Table1[[#This Row],[SumOfUnits]]*Table1[[#This Row],[Actuarial Factor 06/20/2023]]</f>
        <v>3.552343726651916</v>
      </c>
      <c r="S4319" s="23"/>
    </row>
    <row r="4320" spans="1:19" x14ac:dyDescent="0.25">
      <c r="A4320" s="192" t="s">
        <v>490</v>
      </c>
      <c r="B4320" s="193" t="s">
        <v>491</v>
      </c>
      <c r="C4320" s="192" t="s">
        <v>78</v>
      </c>
      <c r="D4320" s="192" t="s">
        <v>30</v>
      </c>
      <c r="E4320" s="192" t="s">
        <v>59</v>
      </c>
      <c r="F4320" s="194">
        <v>858.90912595162388</v>
      </c>
      <c r="G4320">
        <v>6</v>
      </c>
      <c r="H4320">
        <v>6</v>
      </c>
      <c r="I4320" s="167">
        <v>802.20580075194846</v>
      </c>
      <c r="J4320" s="22">
        <v>0.93398216006047052</v>
      </c>
      <c r="K4320" s="22" t="s">
        <v>492</v>
      </c>
      <c r="L4320" s="22" t="s">
        <v>58</v>
      </c>
      <c r="M4320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20" s="24" t="str">
        <f>IFERROR(IF(Table1[[#This Row],[Medicare Rate in CR]]&gt;0,"Y","N"),"N")</f>
        <v>Y</v>
      </c>
      <c r="O4320" s="166">
        <f>Table1[[#This Row],[Medicare Rate in CR]]*Table1[[#This Row],[SumOfUnits]]*Table1[[#This Row],[Actuarial Factor 06/20/2023]]</f>
        <v>1784.2234796499192</v>
      </c>
      <c r="P43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1784.2234796499192</v>
      </c>
      <c r="Q4320" s="166">
        <f>Table1[[#This Row],[Trended Medicare Pricing for all RHCs]]-Table1[[#This Row],[SumOfSFY24 Estimated Payment 5/04/23]]</f>
        <v>982.01767889797077</v>
      </c>
      <c r="R4320" s="24">
        <f>Table1[[#This Row],[SumOfUnits]]*Table1[[#This Row],[Actuarial Factor 06/20/2023]]</f>
        <v>5.6038929603628231</v>
      </c>
      <c r="S4320" s="23"/>
    </row>
    <row r="4321" spans="1:19" x14ac:dyDescent="0.25">
      <c r="A4321" s="192" t="s">
        <v>490</v>
      </c>
      <c r="B4321" s="193" t="s">
        <v>491</v>
      </c>
      <c r="C4321" s="192" t="s">
        <v>78</v>
      </c>
      <c r="D4321" s="192" t="s">
        <v>30</v>
      </c>
      <c r="E4321" s="192" t="s">
        <v>60</v>
      </c>
      <c r="F4321" s="194">
        <v>246.11159294593813</v>
      </c>
      <c r="G4321">
        <v>2</v>
      </c>
      <c r="H4321">
        <v>2</v>
      </c>
      <c r="I4321" s="167">
        <v>201.69849703622188</v>
      </c>
      <c r="J4321" s="22">
        <v>0.81954082138880713</v>
      </c>
      <c r="K4321" s="22" t="s">
        <v>492</v>
      </c>
      <c r="L4321" s="22" t="s">
        <v>58</v>
      </c>
      <c r="M4321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21" s="24" t="str">
        <f>IFERROR(IF(Table1[[#This Row],[Medicare Rate in CR]]&gt;0,"Y","N"),"N")</f>
        <v>Y</v>
      </c>
      <c r="O4321" s="166">
        <f>Table1[[#This Row],[Medicare Rate in CR]]*Table1[[#This Row],[SumOfUnits]]*Table1[[#This Row],[Actuarial Factor 06/20/2023]]</f>
        <v>521.86720424396458</v>
      </c>
      <c r="P43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521.86720424396458</v>
      </c>
      <c r="Q4321" s="166">
        <f>Table1[[#This Row],[Trended Medicare Pricing for all RHCs]]-Table1[[#This Row],[SumOfSFY24 Estimated Payment 5/04/23]]</f>
        <v>320.16870720774273</v>
      </c>
      <c r="R4321" s="24">
        <f>Table1[[#This Row],[SumOfUnits]]*Table1[[#This Row],[Actuarial Factor 06/20/2023]]</f>
        <v>1.6390816427776143</v>
      </c>
      <c r="S4321" s="23"/>
    </row>
    <row r="4322" spans="1:19" x14ac:dyDescent="0.25">
      <c r="A4322" s="192" t="s">
        <v>490</v>
      </c>
      <c r="B4322" s="193" t="s">
        <v>491</v>
      </c>
      <c r="C4322" s="192" t="s">
        <v>78</v>
      </c>
      <c r="D4322" s="192" t="s">
        <v>30</v>
      </c>
      <c r="E4322" s="192" t="s">
        <v>62</v>
      </c>
      <c r="F4322" s="194">
        <v>608.99103787221748</v>
      </c>
      <c r="G4322">
        <v>4</v>
      </c>
      <c r="H4322">
        <v>4</v>
      </c>
      <c r="I4322" s="167">
        <v>578.49354406062469</v>
      </c>
      <c r="J4322" s="22">
        <v>0.94992127648027569</v>
      </c>
      <c r="K4322" s="22" t="s">
        <v>492</v>
      </c>
      <c r="L4322" s="22" t="s">
        <v>58</v>
      </c>
      <c r="M4322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22" s="24" t="str">
        <f>IFERROR(IF(Table1[[#This Row],[Medicare Rate in CR]]&gt;0,"Y","N"),"N")</f>
        <v>Y</v>
      </c>
      <c r="O4322" s="166">
        <f>Table1[[#This Row],[Medicare Rate in CR]]*Table1[[#This Row],[SumOfUnits]]*Table1[[#This Row],[Actuarial Factor 06/20/2023]]</f>
        <v>1209.7817408742198</v>
      </c>
      <c r="P43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1209.7817408742198</v>
      </c>
      <c r="Q4322" s="166">
        <f>Table1[[#This Row],[Trended Medicare Pricing for all RHCs]]-Table1[[#This Row],[SumOfSFY24 Estimated Payment 5/04/23]]</f>
        <v>631.28819681359516</v>
      </c>
      <c r="R4322" s="24">
        <f>Table1[[#This Row],[SumOfUnits]]*Table1[[#This Row],[Actuarial Factor 06/20/2023]]</f>
        <v>3.7996851059211028</v>
      </c>
      <c r="S4322" s="23"/>
    </row>
    <row r="4323" spans="1:19" x14ac:dyDescent="0.25">
      <c r="A4323" s="192" t="s">
        <v>490</v>
      </c>
      <c r="B4323" s="193" t="s">
        <v>491</v>
      </c>
      <c r="C4323" s="192" t="s">
        <v>79</v>
      </c>
      <c r="D4323" s="192" t="s">
        <v>30</v>
      </c>
      <c r="E4323" s="192" t="s">
        <v>62</v>
      </c>
      <c r="F4323" s="194">
        <v>427.5513154090778</v>
      </c>
      <c r="G4323">
        <v>3</v>
      </c>
      <c r="H4323">
        <v>3</v>
      </c>
      <c r="I4323" s="167">
        <v>433.42726635241519</v>
      </c>
      <c r="J4323" s="22">
        <v>1.0137432648001921</v>
      </c>
      <c r="K4323" s="22" t="s">
        <v>492</v>
      </c>
      <c r="L4323" s="22" t="s">
        <v>58</v>
      </c>
      <c r="M4323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23" s="24" t="str">
        <f>IFERROR(IF(Table1[[#This Row],[Medicare Rate in CR]]&gt;0,"Y","N"),"N")</f>
        <v>Y</v>
      </c>
      <c r="O4323" s="166">
        <f>Table1[[#This Row],[Medicare Rate in CR]]*Table1[[#This Row],[SumOfUnits]]*Table1[[#This Row],[Actuarial Factor 06/20/2023]]</f>
        <v>968.29715423919936</v>
      </c>
      <c r="P43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968.29715423919936</v>
      </c>
      <c r="Q4323" s="166">
        <f>Table1[[#This Row],[Trended Medicare Pricing for all RHCs]]-Table1[[#This Row],[SumOfSFY24 Estimated Payment 5/04/23]]</f>
        <v>534.86988788678423</v>
      </c>
      <c r="R4323" s="24">
        <f>Table1[[#This Row],[SumOfUnits]]*Table1[[#This Row],[Actuarial Factor 06/20/2023]]</f>
        <v>3.0412297944005759</v>
      </c>
      <c r="S4323" s="23"/>
    </row>
    <row r="4324" spans="1:19" x14ac:dyDescent="0.25">
      <c r="A4324" s="192" t="s">
        <v>490</v>
      </c>
      <c r="B4324" s="193" t="s">
        <v>491</v>
      </c>
      <c r="C4324" s="192" t="s">
        <v>84</v>
      </c>
      <c r="D4324" s="192" t="s">
        <v>31</v>
      </c>
      <c r="E4324" s="192" t="s">
        <v>74</v>
      </c>
      <c r="F4324" s="194">
        <v>1995.8369470945356</v>
      </c>
      <c r="G4324">
        <v>11</v>
      </c>
      <c r="H4324">
        <v>11</v>
      </c>
      <c r="I4324" s="167">
        <v>2130.1349973545407</v>
      </c>
      <c r="J4324" s="22">
        <v>1.0672890891490465</v>
      </c>
      <c r="K4324" s="22" t="s">
        <v>492</v>
      </c>
      <c r="L4324" s="22" t="s">
        <v>58</v>
      </c>
      <c r="M4324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24" s="24" t="str">
        <f>IFERROR(IF(Table1[[#This Row],[Medicare Rate in CR]]&gt;0,"Y","N"),"N")</f>
        <v>Y</v>
      </c>
      <c r="O4324" s="166">
        <f>Table1[[#This Row],[Medicare Rate in CR]]*Table1[[#This Row],[SumOfUnits]]*Table1[[#This Row],[Actuarial Factor 06/20/2023]]</f>
        <v>3737.955904035814</v>
      </c>
      <c r="P43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3737.955904035814</v>
      </c>
      <c r="Q4324" s="166">
        <f>Table1[[#This Row],[Trended Medicare Pricing for all RHCs]]-Table1[[#This Row],[SumOfSFY24 Estimated Payment 5/04/23]]</f>
        <v>1607.8209066812733</v>
      </c>
      <c r="R4324" s="24">
        <f>Table1[[#This Row],[SumOfUnits]]*Table1[[#This Row],[Actuarial Factor 06/20/2023]]</f>
        <v>11.740179980639512</v>
      </c>
      <c r="S4324" s="23"/>
    </row>
    <row r="4325" spans="1:19" x14ac:dyDescent="0.25">
      <c r="A4325" s="192" t="s">
        <v>490</v>
      </c>
      <c r="B4325" s="193" t="s">
        <v>491</v>
      </c>
      <c r="C4325" s="192" t="s">
        <v>85</v>
      </c>
      <c r="D4325" s="192" t="s">
        <v>30</v>
      </c>
      <c r="E4325" s="192" t="s">
        <v>56</v>
      </c>
      <c r="F4325" s="194">
        <v>7806.3216729305132</v>
      </c>
      <c r="G4325">
        <v>50</v>
      </c>
      <c r="H4325">
        <v>50</v>
      </c>
      <c r="I4325" s="167">
        <v>8129.813423193079</v>
      </c>
      <c r="J4325" s="22">
        <v>1.0414397156325645</v>
      </c>
      <c r="K4325" s="22" t="s">
        <v>492</v>
      </c>
      <c r="L4325" s="22" t="s">
        <v>58</v>
      </c>
      <c r="M4325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25" s="24" t="str">
        <f>IFERROR(IF(Table1[[#This Row],[Medicare Rate in CR]]&gt;0,"Y","N"),"N")</f>
        <v>Y</v>
      </c>
      <c r="O4325" s="166">
        <f>Table1[[#This Row],[Medicare Rate in CR]]*Table1[[#This Row],[SumOfUnits]]*Table1[[#This Row],[Actuarial Factor 06/20/2023]]</f>
        <v>16579.199553012611</v>
      </c>
      <c r="P43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16579.199553012611</v>
      </c>
      <c r="Q4325" s="166">
        <f>Table1[[#This Row],[Trended Medicare Pricing for all RHCs]]-Table1[[#This Row],[SumOfSFY24 Estimated Payment 5/04/23]]</f>
        <v>8449.3861298195334</v>
      </c>
      <c r="R4325" s="24">
        <f>Table1[[#This Row],[SumOfUnits]]*Table1[[#This Row],[Actuarial Factor 06/20/2023]]</f>
        <v>52.071985781628229</v>
      </c>
      <c r="S4325" s="23"/>
    </row>
    <row r="4326" spans="1:19" x14ac:dyDescent="0.25">
      <c r="A4326" s="192" t="s">
        <v>490</v>
      </c>
      <c r="B4326" s="193" t="s">
        <v>491</v>
      </c>
      <c r="C4326" s="192" t="s">
        <v>85</v>
      </c>
      <c r="D4326" s="192" t="s">
        <v>30</v>
      </c>
      <c r="E4326" s="192" t="s">
        <v>59</v>
      </c>
      <c r="F4326" s="194">
        <v>25565.33680254404</v>
      </c>
      <c r="G4326">
        <v>177</v>
      </c>
      <c r="H4326">
        <v>177</v>
      </c>
      <c r="I4326" s="167">
        <v>22932.327885631646</v>
      </c>
      <c r="J4326" s="22">
        <v>0.89700863566755829</v>
      </c>
      <c r="K4326" s="22" t="s">
        <v>492</v>
      </c>
      <c r="L4326" s="22" t="s">
        <v>58</v>
      </c>
      <c r="M4326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26" s="24" t="str">
        <f>IFERROR(IF(Table1[[#This Row],[Medicare Rate in CR]]&gt;0,"Y","N"),"N")</f>
        <v>Y</v>
      </c>
      <c r="O4326" s="166">
        <f>Table1[[#This Row],[Medicare Rate in CR]]*Table1[[#This Row],[SumOfUnits]]*Table1[[#This Row],[Actuarial Factor 06/20/2023]]</f>
        <v>50550.948573304318</v>
      </c>
      <c r="P43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50550.948573304318</v>
      </c>
      <c r="Q4326" s="166">
        <f>Table1[[#This Row],[Trended Medicare Pricing for all RHCs]]-Table1[[#This Row],[SumOfSFY24 Estimated Payment 5/04/23]]</f>
        <v>27618.620687672672</v>
      </c>
      <c r="R4326" s="24">
        <f>Table1[[#This Row],[SumOfUnits]]*Table1[[#This Row],[Actuarial Factor 06/20/2023]]</f>
        <v>158.77052851315781</v>
      </c>
      <c r="S4326" s="23"/>
    </row>
    <row r="4327" spans="1:19" x14ac:dyDescent="0.25">
      <c r="A4327" s="192" t="s">
        <v>490</v>
      </c>
      <c r="B4327" s="193" t="s">
        <v>491</v>
      </c>
      <c r="C4327" s="192" t="s">
        <v>85</v>
      </c>
      <c r="D4327" s="192" t="s">
        <v>30</v>
      </c>
      <c r="E4327" s="192" t="s">
        <v>60</v>
      </c>
      <c r="F4327" s="194">
        <v>24228.042786932605</v>
      </c>
      <c r="G4327">
        <v>161</v>
      </c>
      <c r="H4327">
        <v>161</v>
      </c>
      <c r="I4327" s="167">
        <v>20048.215253050417</v>
      </c>
      <c r="J4327" s="22">
        <v>0.82747976918149668</v>
      </c>
      <c r="K4327" s="22" t="s">
        <v>492</v>
      </c>
      <c r="L4327" s="22" t="s">
        <v>58</v>
      </c>
      <c r="M4327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27" s="24" t="str">
        <f>IFERROR(IF(Table1[[#This Row],[Medicare Rate in CR]]&gt;0,"Y","N"),"N")</f>
        <v>Y</v>
      </c>
      <c r="O4327" s="166">
        <f>Table1[[#This Row],[Medicare Rate in CR]]*Table1[[#This Row],[SumOfUnits]]*Table1[[#This Row],[Actuarial Factor 06/20/2023]]</f>
        <v>42417.266677261177</v>
      </c>
      <c r="P43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42417.266677261177</v>
      </c>
      <c r="Q4327" s="166">
        <f>Table1[[#This Row],[Trended Medicare Pricing for all RHCs]]-Table1[[#This Row],[SumOfSFY24 Estimated Payment 5/04/23]]</f>
        <v>22369.05142421076</v>
      </c>
      <c r="R4327" s="24">
        <f>Table1[[#This Row],[SumOfUnits]]*Table1[[#This Row],[Actuarial Factor 06/20/2023]]</f>
        <v>133.22424283822096</v>
      </c>
      <c r="S4327" s="23"/>
    </row>
    <row r="4328" spans="1:19" x14ac:dyDescent="0.25">
      <c r="A4328" s="192" t="s">
        <v>490</v>
      </c>
      <c r="B4328" s="193" t="s">
        <v>491</v>
      </c>
      <c r="C4328" s="192" t="s">
        <v>85</v>
      </c>
      <c r="D4328" s="192" t="s">
        <v>30</v>
      </c>
      <c r="E4328" s="192" t="s">
        <v>61</v>
      </c>
      <c r="F4328" s="194">
        <v>677.46940348848409</v>
      </c>
      <c r="G4328">
        <v>5</v>
      </c>
      <c r="H4328">
        <v>5</v>
      </c>
      <c r="I4328" s="167">
        <v>560.59222562617708</v>
      </c>
      <c r="J4328" s="22">
        <v>0.82747976918149668</v>
      </c>
      <c r="K4328" s="22" t="s">
        <v>492</v>
      </c>
      <c r="L4328" s="22" t="s">
        <v>58</v>
      </c>
      <c r="M4328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28" s="24" t="str">
        <f>IFERROR(IF(Table1[[#This Row],[Medicare Rate in CR]]&gt;0,"Y","N"),"N")</f>
        <v>Y</v>
      </c>
      <c r="O4328" s="166">
        <f>Table1[[#This Row],[Medicare Rate in CR]]*Table1[[#This Row],[SumOfUnits]]*Table1[[#This Row],[Actuarial Factor 06/20/2023]]</f>
        <v>1317.3064185484834</v>
      </c>
      <c r="P43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1317.3064185484834</v>
      </c>
      <c r="Q4328" s="166">
        <f>Table1[[#This Row],[Trended Medicare Pricing for all RHCs]]-Table1[[#This Row],[SumOfSFY24 Estimated Payment 5/04/23]]</f>
        <v>756.71419292230632</v>
      </c>
      <c r="R4328" s="24">
        <f>Table1[[#This Row],[SumOfUnits]]*Table1[[#This Row],[Actuarial Factor 06/20/2023]]</f>
        <v>4.1373988459074837</v>
      </c>
      <c r="S4328" s="23"/>
    </row>
    <row r="4329" spans="1:19" x14ac:dyDescent="0.25">
      <c r="A4329" s="192" t="s">
        <v>490</v>
      </c>
      <c r="B4329" s="193" t="s">
        <v>491</v>
      </c>
      <c r="C4329" s="192" t="s">
        <v>85</v>
      </c>
      <c r="D4329" s="192" t="s">
        <v>30</v>
      </c>
      <c r="E4329" s="192" t="s">
        <v>62</v>
      </c>
      <c r="F4329" s="194">
        <v>45189.418907198604</v>
      </c>
      <c r="G4329">
        <v>314</v>
      </c>
      <c r="H4329">
        <v>314</v>
      </c>
      <c r="I4329" s="167">
        <v>41243.144135817209</v>
      </c>
      <c r="J4329" s="22">
        <v>0.91267259312438831</v>
      </c>
      <c r="K4329" s="22" t="s">
        <v>492</v>
      </c>
      <c r="L4329" s="22" t="s">
        <v>58</v>
      </c>
      <c r="M4329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29" s="24" t="str">
        <f>IFERROR(IF(Table1[[#This Row],[Medicare Rate in CR]]&gt;0,"Y","N"),"N")</f>
        <v>Y</v>
      </c>
      <c r="O4329" s="166">
        <f>Table1[[#This Row],[Medicare Rate in CR]]*Table1[[#This Row],[SumOfUnits]]*Table1[[#This Row],[Actuarial Factor 06/20/2023]]</f>
        <v>91243.949654410433</v>
      </c>
      <c r="P43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91243.949654410433</v>
      </c>
      <c r="Q4329" s="166">
        <f>Table1[[#This Row],[Trended Medicare Pricing for all RHCs]]-Table1[[#This Row],[SumOfSFY24 Estimated Payment 5/04/23]]</f>
        <v>50000.805518593224</v>
      </c>
      <c r="R4329" s="24">
        <f>Table1[[#This Row],[SumOfUnits]]*Table1[[#This Row],[Actuarial Factor 06/20/2023]]</f>
        <v>286.57919424105791</v>
      </c>
      <c r="S4329" s="23"/>
    </row>
    <row r="4330" spans="1:19" x14ac:dyDescent="0.25">
      <c r="A4330" s="192" t="s">
        <v>490</v>
      </c>
      <c r="B4330" s="193" t="s">
        <v>491</v>
      </c>
      <c r="C4330" s="192" t="s">
        <v>85</v>
      </c>
      <c r="D4330" s="192" t="s">
        <v>30</v>
      </c>
      <c r="E4330" s="192" t="s">
        <v>63</v>
      </c>
      <c r="F4330" s="194">
        <v>1354.9388069769684</v>
      </c>
      <c r="G4330">
        <v>10</v>
      </c>
      <c r="H4330">
        <v>10</v>
      </c>
      <c r="I4330" s="167">
        <v>1220.1701348389518</v>
      </c>
      <c r="J4330" s="22">
        <v>0.90053523344076203</v>
      </c>
      <c r="K4330" s="22" t="s">
        <v>492</v>
      </c>
      <c r="L4330" s="22" t="s">
        <v>58</v>
      </c>
      <c r="M4330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30" s="24" t="str">
        <f>IFERROR(IF(Table1[[#This Row],[Medicare Rate in CR]]&gt;0,"Y","N"),"N")</f>
        <v>Y</v>
      </c>
      <c r="O4330" s="166">
        <f>Table1[[#This Row],[Medicare Rate in CR]]*Table1[[#This Row],[SumOfUnits]]*Table1[[#This Row],[Actuarial Factor 06/20/2023]]</f>
        <v>2867.214129752042</v>
      </c>
      <c r="P43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2867.214129752042</v>
      </c>
      <c r="Q4330" s="166">
        <f>Table1[[#This Row],[Trended Medicare Pricing for all RHCs]]-Table1[[#This Row],[SumOfSFY24 Estimated Payment 5/04/23]]</f>
        <v>1647.0439949130903</v>
      </c>
      <c r="R4330" s="24">
        <f>Table1[[#This Row],[SumOfUnits]]*Table1[[#This Row],[Actuarial Factor 06/20/2023]]</f>
        <v>9.0053523344076201</v>
      </c>
      <c r="S4330" s="23"/>
    </row>
    <row r="4331" spans="1:19" x14ac:dyDescent="0.25">
      <c r="A4331" s="192" t="s">
        <v>490</v>
      </c>
      <c r="B4331" s="193" t="s">
        <v>491</v>
      </c>
      <c r="C4331" s="192" t="s">
        <v>85</v>
      </c>
      <c r="D4331" s="192" t="s">
        <v>30</v>
      </c>
      <c r="E4331" s="192" t="s">
        <v>64</v>
      </c>
      <c r="F4331" s="194">
        <v>5162.5325238508249</v>
      </c>
      <c r="G4331">
        <v>33</v>
      </c>
      <c r="H4331">
        <v>33</v>
      </c>
      <c r="I4331" s="167">
        <v>4568.3374007442662</v>
      </c>
      <c r="J4331" s="22">
        <v>0.88490239618609945</v>
      </c>
      <c r="K4331" s="22" t="s">
        <v>492</v>
      </c>
      <c r="L4331" s="22" t="s">
        <v>58</v>
      </c>
      <c r="M4331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31" s="24" t="str">
        <f>IFERROR(IF(Table1[[#This Row],[Medicare Rate in CR]]&gt;0,"Y","N"),"N")</f>
        <v>Y</v>
      </c>
      <c r="O4331" s="166">
        <f>Table1[[#This Row],[Medicare Rate in CR]]*Table1[[#This Row],[SumOfUnits]]*Table1[[#This Row],[Actuarial Factor 06/20/2023]]</f>
        <v>9297.5544394158424</v>
      </c>
      <c r="P43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9297.5544394158424</v>
      </c>
      <c r="Q4331" s="166">
        <f>Table1[[#This Row],[Trended Medicare Pricing for all RHCs]]-Table1[[#This Row],[SumOfSFY24 Estimated Payment 5/04/23]]</f>
        <v>4729.2170386715761</v>
      </c>
      <c r="R4331" s="24">
        <f>Table1[[#This Row],[SumOfUnits]]*Table1[[#This Row],[Actuarial Factor 06/20/2023]]</f>
        <v>29.201779074141282</v>
      </c>
      <c r="S4331" s="23"/>
    </row>
    <row r="4332" spans="1:19" x14ac:dyDescent="0.25">
      <c r="A4332" s="192" t="s">
        <v>490</v>
      </c>
      <c r="B4332" s="193" t="s">
        <v>491</v>
      </c>
      <c r="C4332" s="192" t="s">
        <v>85</v>
      </c>
      <c r="D4332" s="192" t="s">
        <v>30</v>
      </c>
      <c r="E4332" s="192" t="s">
        <v>77</v>
      </c>
      <c r="F4332" s="194">
        <v>8917.9628023513487</v>
      </c>
      <c r="G4332">
        <v>60</v>
      </c>
      <c r="H4332">
        <v>60</v>
      </c>
      <c r="I4332" s="167">
        <v>10596.906070724308</v>
      </c>
      <c r="J4332" s="22">
        <v>1.1882653365553713</v>
      </c>
      <c r="K4332" s="22" t="s">
        <v>492</v>
      </c>
      <c r="L4332" s="22" t="s">
        <v>58</v>
      </c>
      <c r="M4332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32" s="24" t="str">
        <f>IFERROR(IF(Table1[[#This Row],[Medicare Rate in CR]]&gt;0,"Y","N"),"N")</f>
        <v>Y</v>
      </c>
      <c r="O4332" s="166">
        <f>Table1[[#This Row],[Medicare Rate in CR]]*Table1[[#This Row],[SumOfUnits]]*Table1[[#This Row],[Actuarial Factor 06/20/2023]]</f>
        <v>22699.908030351875</v>
      </c>
      <c r="P43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22699.908030351875</v>
      </c>
      <c r="Q4332" s="166">
        <f>Table1[[#This Row],[Trended Medicare Pricing for all RHCs]]-Table1[[#This Row],[SumOfSFY24 Estimated Payment 5/04/23]]</f>
        <v>12103.001959627567</v>
      </c>
      <c r="R4332" s="24">
        <f>Table1[[#This Row],[SumOfUnits]]*Table1[[#This Row],[Actuarial Factor 06/20/2023]]</f>
        <v>71.295920193322274</v>
      </c>
      <c r="S4332" s="23"/>
    </row>
    <row r="4333" spans="1:19" x14ac:dyDescent="0.25">
      <c r="A4333" s="192" t="s">
        <v>490</v>
      </c>
      <c r="B4333" s="193" t="s">
        <v>491</v>
      </c>
      <c r="C4333" s="192" t="s">
        <v>85</v>
      </c>
      <c r="D4333" s="192" t="s">
        <v>32</v>
      </c>
      <c r="E4333" s="192" t="s">
        <v>94</v>
      </c>
      <c r="F4333" s="194">
        <v>64.671870482798496</v>
      </c>
      <c r="G4333">
        <v>1</v>
      </c>
      <c r="H4333">
        <v>1</v>
      </c>
      <c r="I4333" s="167">
        <v>66.180633679876919</v>
      </c>
      <c r="J4333" s="22">
        <v>1.0233295122874129</v>
      </c>
      <c r="K4333" s="22" t="s">
        <v>492</v>
      </c>
      <c r="L4333" s="22" t="s">
        <v>58</v>
      </c>
      <c r="M4333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33" s="24" t="str">
        <f>IFERROR(IF(Table1[[#This Row],[Medicare Rate in CR]]&gt;0,"Y","N"),"N")</f>
        <v>Y</v>
      </c>
      <c r="O4333" s="166">
        <f>Table1[[#This Row],[Medicare Rate in CR]]*Table1[[#This Row],[SumOfUnits]]*Table1[[#This Row],[Actuarial Factor 06/20/2023]]</f>
        <v>325.81788341718936</v>
      </c>
      <c r="P43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325.81788341718936</v>
      </c>
      <c r="Q4333" s="166">
        <f>Table1[[#This Row],[Trended Medicare Pricing for all RHCs]]-Table1[[#This Row],[SumOfSFY24 Estimated Payment 5/04/23]]</f>
        <v>259.63724973731246</v>
      </c>
      <c r="R4333" s="24">
        <f>Table1[[#This Row],[SumOfUnits]]*Table1[[#This Row],[Actuarial Factor 06/20/2023]]</f>
        <v>1.0233295122874129</v>
      </c>
      <c r="S4333" s="23"/>
    </row>
    <row r="4334" spans="1:19" x14ac:dyDescent="0.25">
      <c r="A4334" s="192" t="s">
        <v>490</v>
      </c>
      <c r="B4334" s="193" t="s">
        <v>491</v>
      </c>
      <c r="C4334" s="192" t="s">
        <v>85</v>
      </c>
      <c r="D4334" s="192" t="s">
        <v>32</v>
      </c>
      <c r="E4334" s="192" t="s">
        <v>80</v>
      </c>
      <c r="F4334" s="194">
        <v>64.671870482798496</v>
      </c>
      <c r="G4334">
        <v>1</v>
      </c>
      <c r="H4334">
        <v>1</v>
      </c>
      <c r="I4334" s="167">
        <v>80.532632265743175</v>
      </c>
      <c r="J4334" s="22">
        <v>1.2452497765185768</v>
      </c>
      <c r="K4334" s="22" t="s">
        <v>492</v>
      </c>
      <c r="L4334" s="22" t="s">
        <v>58</v>
      </c>
      <c r="M4334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34" s="24" t="str">
        <f>IFERROR(IF(Table1[[#This Row],[Medicare Rate in CR]]&gt;0,"Y","N"),"N")</f>
        <v>Y</v>
      </c>
      <c r="O4334" s="166">
        <f>Table1[[#This Row],[Medicare Rate in CR]]*Table1[[#This Row],[SumOfUnits]]*Table1[[#This Row],[Actuarial Factor 06/20/2023]]</f>
        <v>396.47507634574964</v>
      </c>
      <c r="P43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396.47507634574964</v>
      </c>
      <c r="Q4334" s="166">
        <f>Table1[[#This Row],[Trended Medicare Pricing for all RHCs]]-Table1[[#This Row],[SumOfSFY24 Estimated Payment 5/04/23]]</f>
        <v>315.94244408000645</v>
      </c>
      <c r="R4334" s="24">
        <f>Table1[[#This Row],[SumOfUnits]]*Table1[[#This Row],[Actuarial Factor 06/20/2023]]</f>
        <v>1.2452497765185768</v>
      </c>
      <c r="S4334" s="23"/>
    </row>
    <row r="4335" spans="1:19" x14ac:dyDescent="0.25">
      <c r="A4335" s="192" t="s">
        <v>490</v>
      </c>
      <c r="B4335" s="193" t="s">
        <v>491</v>
      </c>
      <c r="C4335" s="192" t="s">
        <v>85</v>
      </c>
      <c r="D4335" s="192" t="s">
        <v>32</v>
      </c>
      <c r="E4335" s="192" t="s">
        <v>81</v>
      </c>
      <c r="F4335" s="194">
        <v>733.37188011949502</v>
      </c>
      <c r="G4335">
        <v>4</v>
      </c>
      <c r="H4335">
        <v>4</v>
      </c>
      <c r="I4335" s="167">
        <v>785.00307155616906</v>
      </c>
      <c r="J4335" s="22">
        <v>1.0704024695196404</v>
      </c>
      <c r="K4335" s="22" t="s">
        <v>492</v>
      </c>
      <c r="L4335" s="22" t="s">
        <v>58</v>
      </c>
      <c r="M4335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35" s="24" t="str">
        <f>IFERROR(IF(Table1[[#This Row],[Medicare Rate in CR]]&gt;0,"Y","N"),"N")</f>
        <v>Y</v>
      </c>
      <c r="O4335" s="166">
        <f>Table1[[#This Row],[Medicare Rate in CR]]*Table1[[#This Row],[SumOfUnits]]*Table1[[#This Row],[Actuarial Factor 06/20/2023]]</f>
        <v>1363.2217690814332</v>
      </c>
      <c r="P43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1363.2217690814332</v>
      </c>
      <c r="Q4335" s="166">
        <f>Table1[[#This Row],[Trended Medicare Pricing for all RHCs]]-Table1[[#This Row],[SumOfSFY24 Estimated Payment 5/04/23]]</f>
        <v>578.21869752526413</v>
      </c>
      <c r="R4335" s="24">
        <f>Table1[[#This Row],[SumOfUnits]]*Table1[[#This Row],[Actuarial Factor 06/20/2023]]</f>
        <v>4.2816098780785614</v>
      </c>
      <c r="S4335" s="23"/>
    </row>
    <row r="4336" spans="1:19" x14ac:dyDescent="0.25">
      <c r="A4336" s="192" t="s">
        <v>490</v>
      </c>
      <c r="B4336" s="193" t="s">
        <v>491</v>
      </c>
      <c r="C4336" s="192" t="s">
        <v>85</v>
      </c>
      <c r="D4336" s="192" t="s">
        <v>32</v>
      </c>
      <c r="E4336" s="192" t="s">
        <v>65</v>
      </c>
      <c r="F4336" s="194">
        <v>2964.4694998554501</v>
      </c>
      <c r="G4336">
        <v>20</v>
      </c>
      <c r="H4336">
        <v>20</v>
      </c>
      <c r="I4336" s="167">
        <v>3760.099531489559</v>
      </c>
      <c r="J4336" s="22">
        <v>1.2683886717920034</v>
      </c>
      <c r="K4336" s="22" t="s">
        <v>492</v>
      </c>
      <c r="L4336" s="22" t="s">
        <v>58</v>
      </c>
      <c r="M4336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36" s="24" t="str">
        <f>IFERROR(IF(Table1[[#This Row],[Medicare Rate in CR]]&gt;0,"Y","N"),"N")</f>
        <v>Y</v>
      </c>
      <c r="O4336" s="166">
        <f>Table1[[#This Row],[Medicare Rate in CR]]*Table1[[#This Row],[SumOfUnits]]*Table1[[#This Row],[Actuarial Factor 06/20/2023]]</f>
        <v>8076.8453842371182</v>
      </c>
      <c r="P43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8076.8453842371182</v>
      </c>
      <c r="Q4336" s="166">
        <f>Table1[[#This Row],[Trended Medicare Pricing for all RHCs]]-Table1[[#This Row],[SumOfSFY24 Estimated Payment 5/04/23]]</f>
        <v>4316.7458527475592</v>
      </c>
      <c r="R4336" s="24">
        <f>Table1[[#This Row],[SumOfUnits]]*Table1[[#This Row],[Actuarial Factor 06/20/2023]]</f>
        <v>25.367773435840068</v>
      </c>
      <c r="S4336" s="23"/>
    </row>
    <row r="4337" spans="1:19" x14ac:dyDescent="0.25">
      <c r="A4337" s="192" t="s">
        <v>490</v>
      </c>
      <c r="B4337" s="193" t="s">
        <v>491</v>
      </c>
      <c r="C4337" s="192" t="s">
        <v>85</v>
      </c>
      <c r="D4337" s="192" t="s">
        <v>32</v>
      </c>
      <c r="E4337" s="192" t="s">
        <v>66</v>
      </c>
      <c r="F4337" s="194">
        <v>3318.9746554880994</v>
      </c>
      <c r="G4337">
        <v>23</v>
      </c>
      <c r="H4337">
        <v>23</v>
      </c>
      <c r="I4337" s="167">
        <v>3339.4282312799633</v>
      </c>
      <c r="J4337" s="22">
        <v>1.0061626188552066</v>
      </c>
      <c r="K4337" s="22" t="s">
        <v>492</v>
      </c>
      <c r="L4337" s="22" t="s">
        <v>58</v>
      </c>
      <c r="M4337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37" s="24" t="str">
        <f>IFERROR(IF(Table1[[#This Row],[Medicare Rate in CR]]&gt;0,"Y","N"),"N")</f>
        <v>Y</v>
      </c>
      <c r="O4337" s="166">
        <f>Table1[[#This Row],[Medicare Rate in CR]]*Table1[[#This Row],[SumOfUnits]]*Table1[[#This Row],[Actuarial Factor 06/20/2023]]</f>
        <v>7368.0986729981123</v>
      </c>
      <c r="P43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7368.0986729981123</v>
      </c>
      <c r="Q4337" s="166">
        <f>Table1[[#This Row],[Trended Medicare Pricing for all RHCs]]-Table1[[#This Row],[SumOfSFY24 Estimated Payment 5/04/23]]</f>
        <v>4028.670441718149</v>
      </c>
      <c r="R4337" s="24">
        <f>Table1[[#This Row],[SumOfUnits]]*Table1[[#This Row],[Actuarial Factor 06/20/2023]]</f>
        <v>23.141740233669754</v>
      </c>
      <c r="S4337" s="23"/>
    </row>
    <row r="4338" spans="1:19" x14ac:dyDescent="0.25">
      <c r="A4338" s="192" t="s">
        <v>490</v>
      </c>
      <c r="B4338" s="193" t="s">
        <v>491</v>
      </c>
      <c r="C4338" s="192" t="s">
        <v>85</v>
      </c>
      <c r="D4338" s="192" t="s">
        <v>31</v>
      </c>
      <c r="E4338" s="192" t="s">
        <v>67</v>
      </c>
      <c r="F4338" s="194">
        <v>2008.4128360797915</v>
      </c>
      <c r="G4338">
        <v>13</v>
      </c>
      <c r="H4338">
        <v>13</v>
      </c>
      <c r="I4338" s="167">
        <v>2239.3789912992047</v>
      </c>
      <c r="J4338" s="22">
        <v>1.1149993423016726</v>
      </c>
      <c r="K4338" s="22" t="s">
        <v>492</v>
      </c>
      <c r="L4338" s="22" t="s">
        <v>58</v>
      </c>
      <c r="M4338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38" s="24" t="str">
        <f>IFERROR(IF(Table1[[#This Row],[Medicare Rate in CR]]&gt;0,"Y","N"),"N")</f>
        <v>Y</v>
      </c>
      <c r="O4338" s="166">
        <f>Table1[[#This Row],[Medicare Rate in CR]]*Table1[[#This Row],[SumOfUnits]]*Table1[[#This Row],[Actuarial Factor 06/20/2023]]</f>
        <v>4615.0603277405835</v>
      </c>
      <c r="P43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4615.0603277405835</v>
      </c>
      <c r="Q4338" s="166">
        <f>Table1[[#This Row],[Trended Medicare Pricing for all RHCs]]-Table1[[#This Row],[SumOfSFY24 Estimated Payment 5/04/23]]</f>
        <v>2375.6813364413788</v>
      </c>
      <c r="R4338" s="24">
        <f>Table1[[#This Row],[SumOfUnits]]*Table1[[#This Row],[Actuarial Factor 06/20/2023]]</f>
        <v>14.494991449921745</v>
      </c>
      <c r="S4338" s="23"/>
    </row>
    <row r="4339" spans="1:19" x14ac:dyDescent="0.25">
      <c r="A4339" s="192" t="s">
        <v>490</v>
      </c>
      <c r="B4339" s="193" t="s">
        <v>491</v>
      </c>
      <c r="C4339" s="192" t="s">
        <v>85</v>
      </c>
      <c r="D4339" s="192" t="s">
        <v>31</v>
      </c>
      <c r="E4339" s="192" t="s">
        <v>82</v>
      </c>
      <c r="F4339" s="194">
        <v>181.43972246313965</v>
      </c>
      <c r="G4339">
        <v>1</v>
      </c>
      <c r="H4339">
        <v>1</v>
      </c>
      <c r="I4339" s="167">
        <v>201.56999561177537</v>
      </c>
      <c r="J4339" s="22">
        <v>1.1109474423536185</v>
      </c>
      <c r="K4339" s="22" t="s">
        <v>492</v>
      </c>
      <c r="L4339" s="22" t="s">
        <v>58</v>
      </c>
      <c r="M4339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39" s="24" t="str">
        <f>IFERROR(IF(Table1[[#This Row],[Medicare Rate in CR]]&gt;0,"Y","N"),"N")</f>
        <v>Y</v>
      </c>
      <c r="O4339" s="166">
        <f>Table1[[#This Row],[Medicare Rate in CR]]*Table1[[#This Row],[SumOfUnits]]*Table1[[#This Row],[Actuarial Factor 06/20/2023]]</f>
        <v>353.71455617096859</v>
      </c>
      <c r="P43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353.71455617096859</v>
      </c>
      <c r="Q4339" s="166">
        <f>Table1[[#This Row],[Trended Medicare Pricing for all RHCs]]-Table1[[#This Row],[SumOfSFY24 Estimated Payment 5/04/23]]</f>
        <v>152.14456055919322</v>
      </c>
      <c r="R4339" s="24">
        <f>Table1[[#This Row],[SumOfUnits]]*Table1[[#This Row],[Actuarial Factor 06/20/2023]]</f>
        <v>1.1109474423536185</v>
      </c>
      <c r="S4339" s="23"/>
    </row>
    <row r="4340" spans="1:19" x14ac:dyDescent="0.25">
      <c r="A4340" s="192" t="s">
        <v>490</v>
      </c>
      <c r="B4340" s="193" t="s">
        <v>491</v>
      </c>
      <c r="C4340" s="192" t="s">
        <v>85</v>
      </c>
      <c r="D4340" s="192" t="s">
        <v>31</v>
      </c>
      <c r="E4340" s="192" t="s">
        <v>68</v>
      </c>
      <c r="F4340" s="194">
        <v>129.34374096559699</v>
      </c>
      <c r="G4340">
        <v>2</v>
      </c>
      <c r="H4340">
        <v>2</v>
      </c>
      <c r="I4340" s="167">
        <v>105.48071524531885</v>
      </c>
      <c r="J4340" s="22">
        <v>0.81550691558685273</v>
      </c>
      <c r="K4340" s="22" t="s">
        <v>492</v>
      </c>
      <c r="L4340" s="22" t="s">
        <v>58</v>
      </c>
      <c r="M4340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40" s="24" t="str">
        <f>IFERROR(IF(Table1[[#This Row],[Medicare Rate in CR]]&gt;0,"Y","N"),"N")</f>
        <v>Y</v>
      </c>
      <c r="O4340" s="166">
        <f>Table1[[#This Row],[Medicare Rate in CR]]*Table1[[#This Row],[SumOfUnits]]*Table1[[#This Row],[Actuarial Factor 06/20/2023]]</f>
        <v>519.29849370739601</v>
      </c>
      <c r="P43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519.29849370739601</v>
      </c>
      <c r="Q4340" s="166">
        <f>Table1[[#This Row],[Trended Medicare Pricing for all RHCs]]-Table1[[#This Row],[SumOfSFY24 Estimated Payment 5/04/23]]</f>
        <v>413.81777846207717</v>
      </c>
      <c r="R4340" s="24">
        <f>Table1[[#This Row],[SumOfUnits]]*Table1[[#This Row],[Actuarial Factor 06/20/2023]]</f>
        <v>1.6310138311737055</v>
      </c>
      <c r="S4340" s="23"/>
    </row>
    <row r="4341" spans="1:19" x14ac:dyDescent="0.25">
      <c r="A4341" s="192" t="s">
        <v>490</v>
      </c>
      <c r="B4341" s="193" t="s">
        <v>491</v>
      </c>
      <c r="C4341" s="192" t="s">
        <v>85</v>
      </c>
      <c r="D4341" s="192" t="s">
        <v>31</v>
      </c>
      <c r="E4341" s="192" t="s">
        <v>74</v>
      </c>
      <c r="F4341" s="194">
        <v>9263.3130962705909</v>
      </c>
      <c r="G4341">
        <v>62</v>
      </c>
      <c r="H4341">
        <v>62</v>
      </c>
      <c r="I4341" s="167">
        <v>11208.896496283513</v>
      </c>
      <c r="J4341" s="22">
        <v>1.2100310525827107</v>
      </c>
      <c r="K4341" s="22" t="s">
        <v>492</v>
      </c>
      <c r="L4341" s="22" t="s">
        <v>58</v>
      </c>
      <c r="M4341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41" s="24" t="str">
        <f>IFERROR(IF(Table1[[#This Row],[Medicare Rate in CR]]&gt;0,"Y","N"),"N")</f>
        <v>Y</v>
      </c>
      <c r="O4341" s="166">
        <f>Table1[[#This Row],[Medicare Rate in CR]]*Table1[[#This Row],[SumOfUnits]]*Table1[[#This Row],[Actuarial Factor 06/20/2023]]</f>
        <v>23886.230783572173</v>
      </c>
      <c r="P43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23886.230783572173</v>
      </c>
      <c r="Q4341" s="166">
        <f>Table1[[#This Row],[Trended Medicare Pricing for all RHCs]]-Table1[[#This Row],[SumOfSFY24 Estimated Payment 5/04/23]]</f>
        <v>12677.334287288661</v>
      </c>
      <c r="R4341" s="24">
        <f>Table1[[#This Row],[SumOfUnits]]*Table1[[#This Row],[Actuarial Factor 06/20/2023]]</f>
        <v>75.021925260128057</v>
      </c>
      <c r="S4341" s="23"/>
    </row>
    <row r="4342" spans="1:19" x14ac:dyDescent="0.25">
      <c r="A4342" s="192" t="s">
        <v>490</v>
      </c>
      <c r="B4342" s="193" t="s">
        <v>491</v>
      </c>
      <c r="C4342" s="192" t="s">
        <v>85</v>
      </c>
      <c r="D4342" s="192" t="s">
        <v>31</v>
      </c>
      <c r="E4342" s="192" t="s">
        <v>69</v>
      </c>
      <c r="F4342" s="194">
        <v>15364.382769586569</v>
      </c>
      <c r="G4342">
        <v>100</v>
      </c>
      <c r="H4342">
        <v>100</v>
      </c>
      <c r="I4342" s="167">
        <v>15381.463185496183</v>
      </c>
      <c r="J4342" s="22">
        <v>1.0011116890385876</v>
      </c>
      <c r="K4342" s="22" t="s">
        <v>492</v>
      </c>
      <c r="L4342" s="22" t="s">
        <v>58</v>
      </c>
      <c r="M4342" s="22" t="str">
        <f>IFERROR(IFERROR(INDEX(FreeStand_Medicare!E:E,MATCH(Table1[[#This Row],[Medicare Number]],FreeStand_Medicare!A:A,0)),INDEX(HospBased_Medicare_CR!F:F,MATCH(Table1[[#This Row],[Medicare Number]],HospBased_Medicare_CR!G:G,0))),0)</f>
        <v>318.39</v>
      </c>
      <c r="N4342" s="24" t="str">
        <f>IFERROR(IF(Table1[[#This Row],[Medicare Rate in CR]]&gt;0,"Y","N"),"N")</f>
        <v>Y</v>
      </c>
      <c r="O4342" s="166">
        <f>Table1[[#This Row],[Medicare Rate in CR]]*Table1[[#This Row],[SumOfUnits]]*Table1[[#This Row],[Actuarial Factor 06/20/2023]]</f>
        <v>31874.395067299592</v>
      </c>
      <c r="P43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31874.395067299592</v>
      </c>
      <c r="Q4342" s="166">
        <f>Table1[[#This Row],[Trended Medicare Pricing for all RHCs]]-Table1[[#This Row],[SumOfSFY24 Estimated Payment 5/04/23]]</f>
        <v>16492.931881803408</v>
      </c>
      <c r="R4342" s="24">
        <f>Table1[[#This Row],[SumOfUnits]]*Table1[[#This Row],[Actuarial Factor 06/20/2023]]</f>
        <v>100.11116890385875</v>
      </c>
      <c r="S4342" s="23"/>
    </row>
    <row r="4343" spans="1:19" x14ac:dyDescent="0.25">
      <c r="A4343" s="192" t="s">
        <v>493</v>
      </c>
      <c r="B4343" s="193" t="s">
        <v>494</v>
      </c>
      <c r="C4343" s="192" t="s">
        <v>88</v>
      </c>
      <c r="D4343" s="192" t="s">
        <v>30</v>
      </c>
      <c r="E4343" s="192" t="s">
        <v>56</v>
      </c>
      <c r="F4343" s="194">
        <v>212.20969451671968</v>
      </c>
      <c r="G4343">
        <v>1</v>
      </c>
      <c r="H4343">
        <v>1</v>
      </c>
      <c r="I4343" s="167">
        <v>219.05959655799532</v>
      </c>
      <c r="J4343" s="22">
        <v>1.0322789307853037</v>
      </c>
      <c r="K4343" s="22" t="s">
        <v>495</v>
      </c>
      <c r="L4343" s="22" t="s">
        <v>58</v>
      </c>
      <c r="M4343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43" s="24" t="str">
        <f>IFERROR(IF(Table1[[#This Row],[Medicare Rate in CR]]&gt;0,"Y","N"),"N")</f>
        <v>Y</v>
      </c>
      <c r="O4343" s="166">
        <f>Table1[[#This Row],[Medicare Rate in CR]]*Table1[[#This Row],[SumOfUnits]]*Table1[[#This Row],[Actuarial Factor 06/20/2023]]</f>
        <v>271.18999790660712</v>
      </c>
      <c r="P43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271.18999790660712</v>
      </c>
      <c r="Q4343" s="166">
        <f>Table1[[#This Row],[Trended Medicare Pricing for all RHCs]]-Table1[[#This Row],[SumOfSFY24 Estimated Payment 5/04/23]]</f>
        <v>52.130401348611798</v>
      </c>
      <c r="R4343" s="24">
        <f>Table1[[#This Row],[SumOfUnits]]*Table1[[#This Row],[Actuarial Factor 06/20/2023]]</f>
        <v>1.0322789307853037</v>
      </c>
      <c r="S4343" s="23"/>
    </row>
    <row r="4344" spans="1:19" x14ac:dyDescent="0.25">
      <c r="A4344" s="192" t="s">
        <v>493</v>
      </c>
      <c r="B4344" s="193" t="s">
        <v>494</v>
      </c>
      <c r="C4344" s="192" t="s">
        <v>90</v>
      </c>
      <c r="D4344" s="192" t="s">
        <v>30</v>
      </c>
      <c r="E4344" s="192" t="s">
        <v>59</v>
      </c>
      <c r="F4344" s="194">
        <v>212.20969451671968</v>
      </c>
      <c r="G4344">
        <v>1</v>
      </c>
      <c r="H4344">
        <v>1</v>
      </c>
      <c r="I4344" s="167">
        <v>207.38657687981919</v>
      </c>
      <c r="J4344" s="22">
        <v>0.97727192601693091</v>
      </c>
      <c r="K4344" s="22" t="s">
        <v>495</v>
      </c>
      <c r="L4344" s="22" t="s">
        <v>58</v>
      </c>
      <c r="M4344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44" s="24" t="str">
        <f>IFERROR(IF(Table1[[#This Row],[Medicare Rate in CR]]&gt;0,"Y","N"),"N")</f>
        <v>Y</v>
      </c>
      <c r="O4344" s="166">
        <f>Table1[[#This Row],[Medicare Rate in CR]]*Table1[[#This Row],[SumOfUnits]]*Table1[[#This Row],[Actuarial Factor 06/20/2023]]</f>
        <v>256.73910768390789</v>
      </c>
      <c r="P43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256.73910768390789</v>
      </c>
      <c r="Q4344" s="166">
        <f>Table1[[#This Row],[Trended Medicare Pricing for all RHCs]]-Table1[[#This Row],[SumOfSFY24 Estimated Payment 5/04/23]]</f>
        <v>49.352530804088701</v>
      </c>
      <c r="R4344" s="24">
        <f>Table1[[#This Row],[SumOfUnits]]*Table1[[#This Row],[Actuarial Factor 06/20/2023]]</f>
        <v>0.97727192601693091</v>
      </c>
      <c r="S4344" s="23"/>
    </row>
    <row r="4345" spans="1:19" x14ac:dyDescent="0.25">
      <c r="A4345" s="192" t="s">
        <v>493</v>
      </c>
      <c r="B4345" s="193" t="s">
        <v>494</v>
      </c>
      <c r="C4345" s="192" t="s">
        <v>90</v>
      </c>
      <c r="D4345" s="192" t="s">
        <v>30</v>
      </c>
      <c r="E4345" s="192" t="s">
        <v>60</v>
      </c>
      <c r="F4345" s="194">
        <v>636.62908355015907</v>
      </c>
      <c r="G4345">
        <v>3</v>
      </c>
      <c r="H4345">
        <v>3</v>
      </c>
      <c r="I4345" s="167">
        <v>523.67964464069655</v>
      </c>
      <c r="J4345" s="22">
        <v>0.8225820311576082</v>
      </c>
      <c r="K4345" s="22" t="s">
        <v>495</v>
      </c>
      <c r="L4345" s="22" t="s">
        <v>58</v>
      </c>
      <c r="M4345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45" s="24" t="str">
        <f>IFERROR(IF(Table1[[#This Row],[Medicare Rate in CR]]&gt;0,"Y","N"),"N")</f>
        <v>Y</v>
      </c>
      <c r="O4345" s="166">
        <f>Table1[[#This Row],[Medicare Rate in CR]]*Table1[[#This Row],[SumOfUnits]]*Table1[[#This Row],[Actuarial Factor 06/20/2023]]</f>
        <v>648.30157621624562</v>
      </c>
      <c r="P43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648.30157621624562</v>
      </c>
      <c r="Q4345" s="166">
        <f>Table1[[#This Row],[Trended Medicare Pricing for all RHCs]]-Table1[[#This Row],[SumOfSFY24 Estimated Payment 5/04/23]]</f>
        <v>124.62193157554907</v>
      </c>
      <c r="R4345" s="24">
        <f>Table1[[#This Row],[SumOfUnits]]*Table1[[#This Row],[Actuarial Factor 06/20/2023]]</f>
        <v>2.4677460934728246</v>
      </c>
      <c r="S4345" s="23"/>
    </row>
    <row r="4346" spans="1:19" x14ac:dyDescent="0.25">
      <c r="A4346" s="192" t="s">
        <v>493</v>
      </c>
      <c r="B4346" s="193" t="s">
        <v>494</v>
      </c>
      <c r="C4346" s="192" t="s">
        <v>76</v>
      </c>
      <c r="D4346" s="192" t="s">
        <v>30</v>
      </c>
      <c r="E4346" s="192" t="s">
        <v>59</v>
      </c>
      <c r="F4346" s="194">
        <v>1069.0487780668786</v>
      </c>
      <c r="G4346">
        <v>5</v>
      </c>
      <c r="H4346">
        <v>5</v>
      </c>
      <c r="I4346" s="167">
        <v>1111.4351807486519</v>
      </c>
      <c r="J4346" s="22">
        <v>1.0396487078526193</v>
      </c>
      <c r="K4346" s="22" t="s">
        <v>495</v>
      </c>
      <c r="L4346" s="22" t="s">
        <v>58</v>
      </c>
      <c r="M4346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46" s="24" t="str">
        <f>IFERROR(IF(Table1[[#This Row],[Medicare Rate in CR]]&gt;0,"Y","N"),"N")</f>
        <v>Y</v>
      </c>
      <c r="O4346" s="166">
        <f>Table1[[#This Row],[Medicare Rate in CR]]*Table1[[#This Row],[SumOfUnits]]*Table1[[#This Row],[Actuarial Factor 06/20/2023]]</f>
        <v>1365.6305601998081</v>
      </c>
      <c r="P43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1365.6305601998081</v>
      </c>
      <c r="Q4346" s="166">
        <f>Table1[[#This Row],[Trended Medicare Pricing for all RHCs]]-Table1[[#This Row],[SumOfSFY24 Estimated Payment 5/04/23]]</f>
        <v>254.19537945115621</v>
      </c>
      <c r="R4346" s="24">
        <f>Table1[[#This Row],[SumOfUnits]]*Table1[[#This Row],[Actuarial Factor 06/20/2023]]</f>
        <v>5.1982435392630961</v>
      </c>
      <c r="S4346" s="23"/>
    </row>
    <row r="4347" spans="1:19" x14ac:dyDescent="0.25">
      <c r="A4347" s="192" t="s">
        <v>493</v>
      </c>
      <c r="B4347" s="193" t="s">
        <v>494</v>
      </c>
      <c r="C4347" s="192" t="s">
        <v>76</v>
      </c>
      <c r="D4347" s="192" t="s">
        <v>30</v>
      </c>
      <c r="E4347" s="192" t="s">
        <v>61</v>
      </c>
      <c r="F4347" s="194">
        <v>220.21</v>
      </c>
      <c r="G4347">
        <v>1</v>
      </c>
      <c r="H4347">
        <v>1</v>
      </c>
      <c r="I4347" s="167">
        <v>193.29775786404852</v>
      </c>
      <c r="J4347" s="22">
        <v>0.87778828329344039</v>
      </c>
      <c r="K4347" s="22" t="s">
        <v>495</v>
      </c>
      <c r="L4347" s="22" t="s">
        <v>58</v>
      </c>
      <c r="M4347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47" s="24" t="str">
        <f>IFERROR(IF(Table1[[#This Row],[Medicare Rate in CR]]&gt;0,"Y","N"),"N")</f>
        <v>Y</v>
      </c>
      <c r="O4347" s="166">
        <f>Table1[[#This Row],[Medicare Rate in CR]]*Table1[[#This Row],[SumOfUnits]]*Table1[[#This Row],[Actuarial Factor 06/20/2023]]</f>
        <v>230.60375990401971</v>
      </c>
      <c r="P43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230.60375990401971</v>
      </c>
      <c r="Q4347" s="166">
        <f>Table1[[#This Row],[Trended Medicare Pricing for all RHCs]]-Table1[[#This Row],[SumOfSFY24 Estimated Payment 5/04/23]]</f>
        <v>37.30600203997119</v>
      </c>
      <c r="R4347" s="24">
        <f>Table1[[#This Row],[SumOfUnits]]*Table1[[#This Row],[Actuarial Factor 06/20/2023]]</f>
        <v>0.87778828329344039</v>
      </c>
      <c r="S4347" s="23"/>
    </row>
    <row r="4348" spans="1:19" x14ac:dyDescent="0.25">
      <c r="A4348" s="192" t="s">
        <v>493</v>
      </c>
      <c r="B4348" s="193" t="s">
        <v>494</v>
      </c>
      <c r="C4348" s="192" t="s">
        <v>76</v>
      </c>
      <c r="D4348" s="192" t="s">
        <v>30</v>
      </c>
      <c r="E4348" s="192" t="s">
        <v>62</v>
      </c>
      <c r="F4348" s="194">
        <v>1718.1399575985356</v>
      </c>
      <c r="G4348">
        <v>8</v>
      </c>
      <c r="H4348">
        <v>8</v>
      </c>
      <c r="I4348" s="167">
        <v>1804.5242362215713</v>
      </c>
      <c r="J4348" s="22">
        <v>1.0502777892109418</v>
      </c>
      <c r="K4348" s="22" t="s">
        <v>495</v>
      </c>
      <c r="L4348" s="22" t="s">
        <v>58</v>
      </c>
      <c r="M4348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48" s="24" t="str">
        <f>IFERROR(IF(Table1[[#This Row],[Medicare Rate in CR]]&gt;0,"Y","N"),"N")</f>
        <v>Y</v>
      </c>
      <c r="O4348" s="166">
        <f>Table1[[#This Row],[Medicare Rate in CR]]*Table1[[#This Row],[SumOfUnits]]*Table1[[#This Row],[Actuarial Factor 06/20/2023]]</f>
        <v>2207.3478240288518</v>
      </c>
      <c r="P43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2207.3478240288518</v>
      </c>
      <c r="Q4348" s="166">
        <f>Table1[[#This Row],[Trended Medicare Pricing for all RHCs]]-Table1[[#This Row],[SumOfSFY24 Estimated Payment 5/04/23]]</f>
        <v>402.82358780728055</v>
      </c>
      <c r="R4348" s="24">
        <f>Table1[[#This Row],[SumOfUnits]]*Table1[[#This Row],[Actuarial Factor 06/20/2023]]</f>
        <v>8.4022223136875347</v>
      </c>
      <c r="S4348" s="23"/>
    </row>
    <row r="4349" spans="1:19" x14ac:dyDescent="0.25">
      <c r="A4349" s="192" t="s">
        <v>493</v>
      </c>
      <c r="B4349" s="193" t="s">
        <v>494</v>
      </c>
      <c r="C4349" s="192" t="s">
        <v>76</v>
      </c>
      <c r="D4349" s="192" t="s">
        <v>30</v>
      </c>
      <c r="E4349" s="192" t="s">
        <v>63</v>
      </c>
      <c r="F4349" s="194">
        <v>1758.141485014937</v>
      </c>
      <c r="G4349">
        <v>8</v>
      </c>
      <c r="H4349">
        <v>8</v>
      </c>
      <c r="I4349" s="167">
        <v>1773.1663386581783</v>
      </c>
      <c r="J4349" s="22">
        <v>1.0085458728841232</v>
      </c>
      <c r="K4349" s="22" t="s">
        <v>495</v>
      </c>
      <c r="L4349" s="22" t="s">
        <v>58</v>
      </c>
      <c r="M4349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49" s="24" t="str">
        <f>IFERROR(IF(Table1[[#This Row],[Medicare Rate in CR]]&gt;0,"Y","N"),"N")</f>
        <v>Y</v>
      </c>
      <c r="O4349" s="166">
        <f>Table1[[#This Row],[Medicare Rate in CR]]*Table1[[#This Row],[SumOfUnits]]*Table1[[#This Row],[Actuarial Factor 06/20/2023]]</f>
        <v>2119.6406901231039</v>
      </c>
      <c r="P43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2119.6406901231039</v>
      </c>
      <c r="Q4349" s="166">
        <f>Table1[[#This Row],[Trended Medicare Pricing for all RHCs]]-Table1[[#This Row],[SumOfSFY24 Estimated Payment 5/04/23]]</f>
        <v>346.47435146492558</v>
      </c>
      <c r="R4349" s="24">
        <f>Table1[[#This Row],[SumOfUnits]]*Table1[[#This Row],[Actuarial Factor 06/20/2023]]</f>
        <v>8.0683669830729858</v>
      </c>
      <c r="S4349" s="23"/>
    </row>
    <row r="4350" spans="1:19" x14ac:dyDescent="0.25">
      <c r="A4350" s="192" t="s">
        <v>493</v>
      </c>
      <c r="B4350" s="193" t="s">
        <v>494</v>
      </c>
      <c r="C4350" s="192" t="s">
        <v>76</v>
      </c>
      <c r="D4350" s="192" t="s">
        <v>30</v>
      </c>
      <c r="E4350" s="192" t="s">
        <v>77</v>
      </c>
      <c r="F4350" s="194">
        <v>1758.31</v>
      </c>
      <c r="G4350">
        <v>8</v>
      </c>
      <c r="H4350">
        <v>8</v>
      </c>
      <c r="I4350" s="167">
        <v>2353.9551862471881</v>
      </c>
      <c r="J4350" s="22">
        <v>1.3387600515535873</v>
      </c>
      <c r="K4350" s="22" t="s">
        <v>495</v>
      </c>
      <c r="L4350" s="22" t="s">
        <v>58</v>
      </c>
      <c r="M4350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50" s="24" t="str">
        <f>IFERROR(IF(Table1[[#This Row],[Medicare Rate in CR]]&gt;0,"Y","N"),"N")</f>
        <v>Y</v>
      </c>
      <c r="O4350" s="166">
        <f>Table1[[#This Row],[Medicare Rate in CR]]*Table1[[#This Row],[SumOfUnits]]*Table1[[#This Row],[Actuarial Factor 06/20/2023]]</f>
        <v>2813.6452251491432</v>
      </c>
      <c r="P43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2813.6452251491432</v>
      </c>
      <c r="Q4350" s="166">
        <f>Table1[[#This Row],[Trended Medicare Pricing for all RHCs]]-Table1[[#This Row],[SumOfSFY24 Estimated Payment 5/04/23]]</f>
        <v>459.69003890195518</v>
      </c>
      <c r="R4350" s="24">
        <f>Table1[[#This Row],[SumOfUnits]]*Table1[[#This Row],[Actuarial Factor 06/20/2023]]</f>
        <v>10.710080412428699</v>
      </c>
      <c r="S4350" s="23"/>
    </row>
    <row r="4351" spans="1:19" x14ac:dyDescent="0.25">
      <c r="A4351" s="192" t="s">
        <v>493</v>
      </c>
      <c r="B4351" s="193" t="s">
        <v>494</v>
      </c>
      <c r="C4351" s="192" t="s">
        <v>78</v>
      </c>
      <c r="D4351" s="192" t="s">
        <v>30</v>
      </c>
      <c r="E4351" s="192" t="s">
        <v>59</v>
      </c>
      <c r="F4351" s="194">
        <v>424.41938903343936</v>
      </c>
      <c r="G4351">
        <v>2</v>
      </c>
      <c r="H4351">
        <v>2</v>
      </c>
      <c r="I4351" s="167">
        <v>396.40013774099685</v>
      </c>
      <c r="J4351" s="22">
        <v>0.93398216006047052</v>
      </c>
      <c r="K4351" s="22" t="s">
        <v>495</v>
      </c>
      <c r="L4351" s="22" t="s">
        <v>58</v>
      </c>
      <c r="M4351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51" s="24" t="str">
        <f>IFERROR(IF(Table1[[#This Row],[Medicare Rate in CR]]&gt;0,"Y","N"),"N")</f>
        <v>Y</v>
      </c>
      <c r="O4351" s="166">
        <f>Table1[[#This Row],[Medicare Rate in CR]]*Table1[[#This Row],[SumOfUnits]]*Table1[[#This Row],[Actuarial Factor 06/20/2023]]</f>
        <v>490.73290653897237</v>
      </c>
      <c r="P43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490.73290653897237</v>
      </c>
      <c r="Q4351" s="166">
        <f>Table1[[#This Row],[Trended Medicare Pricing for all RHCs]]-Table1[[#This Row],[SumOfSFY24 Estimated Payment 5/04/23]]</f>
        <v>94.332768797975518</v>
      </c>
      <c r="R4351" s="24">
        <f>Table1[[#This Row],[SumOfUnits]]*Table1[[#This Row],[Actuarial Factor 06/20/2023]]</f>
        <v>1.867964320120941</v>
      </c>
      <c r="S4351" s="23"/>
    </row>
    <row r="4352" spans="1:19" x14ac:dyDescent="0.25">
      <c r="A4352" s="192" t="s">
        <v>493</v>
      </c>
      <c r="B4352" s="193" t="s">
        <v>494</v>
      </c>
      <c r="C4352" s="192" t="s">
        <v>78</v>
      </c>
      <c r="D4352" s="192" t="s">
        <v>30</v>
      </c>
      <c r="E4352" s="192" t="s">
        <v>63</v>
      </c>
      <c r="F4352" s="194">
        <v>212.20969451671968</v>
      </c>
      <c r="G4352">
        <v>1</v>
      </c>
      <c r="H4352">
        <v>1</v>
      </c>
      <c r="I4352" s="167">
        <v>198.73557319196118</v>
      </c>
      <c r="J4352" s="22">
        <v>0.93650562781571278</v>
      </c>
      <c r="K4352" s="22" t="s">
        <v>495</v>
      </c>
      <c r="L4352" s="22" t="s">
        <v>58</v>
      </c>
      <c r="M4352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52" s="24" t="str">
        <f>IFERROR(IF(Table1[[#This Row],[Medicare Rate in CR]]&gt;0,"Y","N"),"N")</f>
        <v>Y</v>
      </c>
      <c r="O4352" s="166">
        <f>Table1[[#This Row],[Medicare Rate in CR]]*Table1[[#This Row],[SumOfUnits]]*Table1[[#This Row],[Actuarial Factor 06/20/2023]]</f>
        <v>246.0293934834659</v>
      </c>
      <c r="P43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246.0293934834659</v>
      </c>
      <c r="Q4352" s="166">
        <f>Table1[[#This Row],[Trended Medicare Pricing for all RHCs]]-Table1[[#This Row],[SumOfSFY24 Estimated Payment 5/04/23]]</f>
        <v>47.293820291504716</v>
      </c>
      <c r="R4352" s="24">
        <f>Table1[[#This Row],[SumOfUnits]]*Table1[[#This Row],[Actuarial Factor 06/20/2023]]</f>
        <v>0.93650562781571278</v>
      </c>
      <c r="S4352" s="23"/>
    </row>
    <row r="4353" spans="1:19" x14ac:dyDescent="0.25">
      <c r="A4353" s="192" t="s">
        <v>493</v>
      </c>
      <c r="B4353" s="193" t="s">
        <v>494</v>
      </c>
      <c r="C4353" s="192" t="s">
        <v>79</v>
      </c>
      <c r="D4353" s="192" t="s">
        <v>30</v>
      </c>
      <c r="E4353" s="192" t="s">
        <v>62</v>
      </c>
      <c r="F4353" s="194">
        <v>1061.0484725835984</v>
      </c>
      <c r="G4353">
        <v>5</v>
      </c>
      <c r="H4353">
        <v>5</v>
      </c>
      <c r="I4353" s="167">
        <v>1075.630742708154</v>
      </c>
      <c r="J4353" s="22">
        <v>1.0137432648001921</v>
      </c>
      <c r="K4353" s="22" t="s">
        <v>495</v>
      </c>
      <c r="L4353" s="22" t="s">
        <v>58</v>
      </c>
      <c r="M4353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53" s="24" t="str">
        <f>IFERROR(IF(Table1[[#This Row],[Medicare Rate in CR]]&gt;0,"Y","N"),"N")</f>
        <v>Y</v>
      </c>
      <c r="O4353" s="166">
        <f>Table1[[#This Row],[Medicare Rate in CR]]*Table1[[#This Row],[SumOfUnits]]*Table1[[#This Row],[Actuarial Factor 06/20/2023]]</f>
        <v>1331.6024654782923</v>
      </c>
      <c r="P43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1331.6024654782923</v>
      </c>
      <c r="Q4353" s="166">
        <f>Table1[[#This Row],[Trended Medicare Pricing for all RHCs]]-Table1[[#This Row],[SumOfSFY24 Estimated Payment 5/04/23]]</f>
        <v>255.97172277013829</v>
      </c>
      <c r="R4353" s="24">
        <f>Table1[[#This Row],[SumOfUnits]]*Table1[[#This Row],[Actuarial Factor 06/20/2023]]</f>
        <v>5.0687163240009605</v>
      </c>
      <c r="S4353" s="23"/>
    </row>
    <row r="4354" spans="1:19" x14ac:dyDescent="0.25">
      <c r="A4354" s="192" t="s">
        <v>493</v>
      </c>
      <c r="B4354" s="193" t="s">
        <v>494</v>
      </c>
      <c r="C4354" s="192" t="s">
        <v>79</v>
      </c>
      <c r="D4354" s="192" t="s">
        <v>30</v>
      </c>
      <c r="E4354" s="192" t="s">
        <v>63</v>
      </c>
      <c r="F4354" s="194">
        <v>424.41938903343936</v>
      </c>
      <c r="G4354">
        <v>2</v>
      </c>
      <c r="H4354">
        <v>2</v>
      </c>
      <c r="I4354" s="167">
        <v>402.6870250496487</v>
      </c>
      <c r="J4354" s="22">
        <v>0.94879507264434049</v>
      </c>
      <c r="K4354" s="22" t="s">
        <v>495</v>
      </c>
      <c r="L4354" s="22" t="s">
        <v>58</v>
      </c>
      <c r="M4354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54" s="24" t="str">
        <f>IFERROR(IF(Table1[[#This Row],[Medicare Rate in CR]]&gt;0,"Y","N"),"N")</f>
        <v>Y</v>
      </c>
      <c r="O4354" s="166">
        <f>Table1[[#This Row],[Medicare Rate in CR]]*Table1[[#This Row],[SumOfUnits]]*Table1[[#This Row],[Actuarial Factor 06/20/2023]]</f>
        <v>498.51590706878932</v>
      </c>
      <c r="P43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498.51590706878932</v>
      </c>
      <c r="Q4354" s="166">
        <f>Table1[[#This Row],[Trended Medicare Pricing for all RHCs]]-Table1[[#This Row],[SumOfSFY24 Estimated Payment 5/04/23]]</f>
        <v>95.828882019140622</v>
      </c>
      <c r="R4354" s="24">
        <f>Table1[[#This Row],[SumOfUnits]]*Table1[[#This Row],[Actuarial Factor 06/20/2023]]</f>
        <v>1.897590145288681</v>
      </c>
      <c r="S4354" s="23"/>
    </row>
    <row r="4355" spans="1:19" x14ac:dyDescent="0.25">
      <c r="A4355" s="192" t="s">
        <v>493</v>
      </c>
      <c r="B4355" s="193" t="s">
        <v>494</v>
      </c>
      <c r="C4355" s="192" t="s">
        <v>55</v>
      </c>
      <c r="D4355" s="192" t="s">
        <v>30</v>
      </c>
      <c r="E4355" s="192" t="s">
        <v>56</v>
      </c>
      <c r="F4355" s="194">
        <v>2122.0969451671972</v>
      </c>
      <c r="G4355">
        <v>10</v>
      </c>
      <c r="H4355">
        <v>10</v>
      </c>
      <c r="I4355" s="167">
        <v>2275.7759583821398</v>
      </c>
      <c r="J4355" s="22">
        <v>1.0724184696485837</v>
      </c>
      <c r="K4355" s="22" t="s">
        <v>495</v>
      </c>
      <c r="L4355" s="22" t="s">
        <v>58</v>
      </c>
      <c r="M4355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55" s="24" t="str">
        <f>IFERROR(IF(Table1[[#This Row],[Medicare Rate in CR]]&gt;0,"Y","N"),"N")</f>
        <v>Y</v>
      </c>
      <c r="O4355" s="166">
        <f>Table1[[#This Row],[Medicare Rate in CR]]*Table1[[#This Row],[SumOfUnits]]*Table1[[#This Row],[Actuarial Factor 06/20/2023]]</f>
        <v>2817.3505616137941</v>
      </c>
      <c r="P43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2817.3505616137941</v>
      </c>
      <c r="Q4355" s="166">
        <f>Table1[[#This Row],[Trended Medicare Pricing for all RHCs]]-Table1[[#This Row],[SumOfSFY24 Estimated Payment 5/04/23]]</f>
        <v>541.57460323165424</v>
      </c>
      <c r="R4355" s="24">
        <f>Table1[[#This Row],[SumOfUnits]]*Table1[[#This Row],[Actuarial Factor 06/20/2023]]</f>
        <v>10.724184696485837</v>
      </c>
      <c r="S4355" s="23"/>
    </row>
    <row r="4356" spans="1:19" x14ac:dyDescent="0.25">
      <c r="A4356" s="192" t="s">
        <v>493</v>
      </c>
      <c r="B4356" s="193" t="s">
        <v>494</v>
      </c>
      <c r="C4356" s="192" t="s">
        <v>55</v>
      </c>
      <c r="D4356" s="192" t="s">
        <v>30</v>
      </c>
      <c r="E4356" s="192" t="s">
        <v>59</v>
      </c>
      <c r="F4356" s="194">
        <v>133396.45154765347</v>
      </c>
      <c r="G4356">
        <v>633</v>
      </c>
      <c r="H4356">
        <v>633</v>
      </c>
      <c r="I4356" s="167">
        <v>136427.23539011591</v>
      </c>
      <c r="J4356" s="22">
        <v>1.0227201234163246</v>
      </c>
      <c r="K4356" s="22" t="s">
        <v>495</v>
      </c>
      <c r="L4356" s="22" t="s">
        <v>58</v>
      </c>
      <c r="M4356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56" s="24" t="str">
        <f>IFERROR(IF(Table1[[#This Row],[Medicare Rate in CR]]&gt;0,"Y","N"),"N")</f>
        <v>Y</v>
      </c>
      <c r="O4356" s="166">
        <f>Table1[[#This Row],[Medicare Rate in CR]]*Table1[[#This Row],[SumOfUnits]]*Table1[[#This Row],[Actuarial Factor 06/20/2023]]</f>
        <v>170073.68269317076</v>
      </c>
      <c r="P43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170073.68269317076</v>
      </c>
      <c r="Q4356" s="166">
        <f>Table1[[#This Row],[Trended Medicare Pricing for all RHCs]]-Table1[[#This Row],[SumOfSFY24 Estimated Payment 5/04/23]]</f>
        <v>33646.447303054854</v>
      </c>
      <c r="R4356" s="24">
        <f>Table1[[#This Row],[SumOfUnits]]*Table1[[#This Row],[Actuarial Factor 06/20/2023]]</f>
        <v>647.3818381225334</v>
      </c>
      <c r="S4356" s="23"/>
    </row>
    <row r="4357" spans="1:19" x14ac:dyDescent="0.25">
      <c r="A4357" s="192" t="s">
        <v>493</v>
      </c>
      <c r="B4357" s="193" t="s">
        <v>494</v>
      </c>
      <c r="C4357" s="192" t="s">
        <v>55</v>
      </c>
      <c r="D4357" s="192" t="s">
        <v>30</v>
      </c>
      <c r="E4357" s="192" t="s">
        <v>60</v>
      </c>
      <c r="F4357" s="194">
        <v>32863.924871350093</v>
      </c>
      <c r="G4357">
        <v>153</v>
      </c>
      <c r="H4357">
        <v>153</v>
      </c>
      <c r="I4357" s="167">
        <v>29861.681037973027</v>
      </c>
      <c r="J4357" s="22">
        <v>0.90864621784738975</v>
      </c>
      <c r="K4357" s="22" t="s">
        <v>495</v>
      </c>
      <c r="L4357" s="22" t="s">
        <v>58</v>
      </c>
      <c r="M4357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57" s="24" t="str">
        <f>IFERROR(IF(Table1[[#This Row],[Medicare Rate in CR]]&gt;0,"Y","N"),"N")</f>
        <v>Y</v>
      </c>
      <c r="O4357" s="166">
        <f>Table1[[#This Row],[Medicare Rate in CR]]*Table1[[#This Row],[SumOfUnits]]*Table1[[#This Row],[Actuarial Factor 06/20/2023]]</f>
        <v>36522.698527275228</v>
      </c>
      <c r="P43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36522.698527275228</v>
      </c>
      <c r="Q4357" s="166">
        <f>Table1[[#This Row],[Trended Medicare Pricing for all RHCs]]-Table1[[#This Row],[SumOfSFY24 Estimated Payment 5/04/23]]</f>
        <v>6661.0174893022013</v>
      </c>
      <c r="R4357" s="24">
        <f>Table1[[#This Row],[SumOfUnits]]*Table1[[#This Row],[Actuarial Factor 06/20/2023]]</f>
        <v>139.02287133065064</v>
      </c>
      <c r="S4357" s="23"/>
    </row>
    <row r="4358" spans="1:19" x14ac:dyDescent="0.25">
      <c r="A4358" s="192" t="s">
        <v>493</v>
      </c>
      <c r="B4358" s="193" t="s">
        <v>494</v>
      </c>
      <c r="C4358" s="192" t="s">
        <v>55</v>
      </c>
      <c r="D4358" s="192" t="s">
        <v>30</v>
      </c>
      <c r="E4358" s="192" t="s">
        <v>61</v>
      </c>
      <c r="F4358" s="194">
        <v>7676.9352905463975</v>
      </c>
      <c r="G4358">
        <v>36</v>
      </c>
      <c r="H4358">
        <v>36</v>
      </c>
      <c r="I4358" s="167">
        <v>6975.6182164141364</v>
      </c>
      <c r="J4358" s="22">
        <v>0.90864621784738975</v>
      </c>
      <c r="K4358" s="22" t="s">
        <v>495</v>
      </c>
      <c r="L4358" s="22" t="s">
        <v>58</v>
      </c>
      <c r="M4358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58" s="24" t="str">
        <f>IFERROR(IF(Table1[[#This Row],[Medicare Rate in CR]]&gt;0,"Y","N"),"N")</f>
        <v>Y</v>
      </c>
      <c r="O4358" s="166">
        <f>Table1[[#This Row],[Medicare Rate in CR]]*Table1[[#This Row],[SumOfUnits]]*Table1[[#This Row],[Actuarial Factor 06/20/2023]]</f>
        <v>8593.5761240647589</v>
      </c>
      <c r="P43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8593.5761240647589</v>
      </c>
      <c r="Q4358" s="166">
        <f>Table1[[#This Row],[Trended Medicare Pricing for all RHCs]]-Table1[[#This Row],[SumOfSFY24 Estimated Payment 5/04/23]]</f>
        <v>1617.9579076506225</v>
      </c>
      <c r="R4358" s="24">
        <f>Table1[[#This Row],[SumOfUnits]]*Table1[[#This Row],[Actuarial Factor 06/20/2023]]</f>
        <v>32.711263842506028</v>
      </c>
      <c r="S4358" s="23"/>
    </row>
    <row r="4359" spans="1:19" x14ac:dyDescent="0.25">
      <c r="A4359" s="192" t="s">
        <v>493</v>
      </c>
      <c r="B4359" s="193" t="s">
        <v>494</v>
      </c>
      <c r="C4359" s="192" t="s">
        <v>55</v>
      </c>
      <c r="D4359" s="192" t="s">
        <v>30</v>
      </c>
      <c r="E4359" s="192" t="s">
        <v>62</v>
      </c>
      <c r="F4359" s="194">
        <v>142652.52179435309</v>
      </c>
      <c r="G4359">
        <v>674</v>
      </c>
      <c r="H4359">
        <v>674</v>
      </c>
      <c r="I4359" s="167">
        <v>149601.39527320376</v>
      </c>
      <c r="J4359" s="22">
        <v>1.0487118866981413</v>
      </c>
      <c r="K4359" s="22" t="s">
        <v>495</v>
      </c>
      <c r="L4359" s="22" t="s">
        <v>58</v>
      </c>
      <c r="M4359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59" s="24" t="str">
        <f>IFERROR(IF(Table1[[#This Row],[Medicare Rate in CR]]&gt;0,"Y","N"),"N")</f>
        <v>Y</v>
      </c>
      <c r="O4359" s="166">
        <f>Table1[[#This Row],[Medicare Rate in CR]]*Table1[[#This Row],[SumOfUnits]]*Table1[[#This Row],[Actuarial Factor 06/20/2023]]</f>
        <v>185691.78523451189</v>
      </c>
      <c r="P43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185691.78523451189</v>
      </c>
      <c r="Q4359" s="166">
        <f>Table1[[#This Row],[Trended Medicare Pricing for all RHCs]]-Table1[[#This Row],[SumOfSFY24 Estimated Payment 5/04/23]]</f>
        <v>36090.38996130813</v>
      </c>
      <c r="R4359" s="24">
        <f>Table1[[#This Row],[SumOfUnits]]*Table1[[#This Row],[Actuarial Factor 06/20/2023]]</f>
        <v>706.83181163454719</v>
      </c>
      <c r="S4359" s="23"/>
    </row>
    <row r="4360" spans="1:19" x14ac:dyDescent="0.25">
      <c r="A4360" s="192" t="s">
        <v>493</v>
      </c>
      <c r="B4360" s="193" t="s">
        <v>494</v>
      </c>
      <c r="C4360" s="192" t="s">
        <v>55</v>
      </c>
      <c r="D4360" s="192" t="s">
        <v>30</v>
      </c>
      <c r="E4360" s="192" t="s">
        <v>63</v>
      </c>
      <c r="F4360" s="194">
        <v>61623.318993928944</v>
      </c>
      <c r="G4360">
        <v>301</v>
      </c>
      <c r="H4360">
        <v>301</v>
      </c>
      <c r="I4360" s="167">
        <v>61786.340661116381</v>
      </c>
      <c r="J4360" s="22">
        <v>1.0026454541859957</v>
      </c>
      <c r="K4360" s="22" t="s">
        <v>495</v>
      </c>
      <c r="L4360" s="22" t="s">
        <v>58</v>
      </c>
      <c r="M4360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60" s="24" t="str">
        <f>IFERROR(IF(Table1[[#This Row],[Medicare Rate in CR]]&gt;0,"Y","N"),"N")</f>
        <v>Y</v>
      </c>
      <c r="O4360" s="166">
        <f>Table1[[#This Row],[Medicare Rate in CR]]*Table1[[#This Row],[SumOfUnits]]*Table1[[#This Row],[Actuarial Factor 06/20/2023]]</f>
        <v>79284.901168030075</v>
      </c>
      <c r="P43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79284.901168030075</v>
      </c>
      <c r="Q4360" s="166">
        <f>Table1[[#This Row],[Trended Medicare Pricing for all RHCs]]-Table1[[#This Row],[SumOfSFY24 Estimated Payment 5/04/23]]</f>
        <v>17498.560506913695</v>
      </c>
      <c r="R4360" s="24">
        <f>Table1[[#This Row],[SumOfUnits]]*Table1[[#This Row],[Actuarial Factor 06/20/2023]]</f>
        <v>301.79628170998473</v>
      </c>
      <c r="S4360" s="23"/>
    </row>
    <row r="4361" spans="1:19" x14ac:dyDescent="0.25">
      <c r="A4361" s="192" t="s">
        <v>493</v>
      </c>
      <c r="B4361" s="193" t="s">
        <v>494</v>
      </c>
      <c r="C4361" s="192" t="s">
        <v>55</v>
      </c>
      <c r="D4361" s="192" t="s">
        <v>30</v>
      </c>
      <c r="E4361" s="192" t="s">
        <v>64</v>
      </c>
      <c r="F4361" s="194">
        <v>29935.429326394915</v>
      </c>
      <c r="G4361">
        <v>140</v>
      </c>
      <c r="H4361">
        <v>140</v>
      </c>
      <c r="I4361" s="167">
        <v>29348.675525430994</v>
      </c>
      <c r="J4361" s="22">
        <v>0.98039935240058296</v>
      </c>
      <c r="K4361" s="22" t="s">
        <v>495</v>
      </c>
      <c r="L4361" s="22" t="s">
        <v>58</v>
      </c>
      <c r="M4361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61" s="24" t="str">
        <f>IFERROR(IF(Table1[[#This Row],[Medicare Rate in CR]]&gt;0,"Y","N"),"N")</f>
        <v>Y</v>
      </c>
      <c r="O4361" s="166">
        <f>Table1[[#This Row],[Medicare Rate in CR]]*Table1[[#This Row],[SumOfUnits]]*Table1[[#This Row],[Actuarial Factor 06/20/2023]]</f>
        <v>36058.499941681992</v>
      </c>
      <c r="P43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36058.499941681992</v>
      </c>
      <c r="Q4361" s="166">
        <f>Table1[[#This Row],[Trended Medicare Pricing for all RHCs]]-Table1[[#This Row],[SumOfSFY24 Estimated Payment 5/04/23]]</f>
        <v>6709.8244162509982</v>
      </c>
      <c r="R4361" s="24">
        <f>Table1[[#This Row],[SumOfUnits]]*Table1[[#This Row],[Actuarial Factor 06/20/2023]]</f>
        <v>137.2559093360816</v>
      </c>
      <c r="S4361" s="23"/>
    </row>
    <row r="4362" spans="1:19" x14ac:dyDescent="0.25">
      <c r="A4362" s="192" t="s">
        <v>493</v>
      </c>
      <c r="B4362" s="193" t="s">
        <v>494</v>
      </c>
      <c r="C4362" s="192" t="s">
        <v>55</v>
      </c>
      <c r="D4362" s="192" t="s">
        <v>30</v>
      </c>
      <c r="E4362" s="192" t="s">
        <v>77</v>
      </c>
      <c r="F4362" s="194">
        <v>80425.41643635025</v>
      </c>
      <c r="G4362">
        <v>375</v>
      </c>
      <c r="H4362">
        <v>375</v>
      </c>
      <c r="I4362" s="167">
        <v>101874.21400235093</v>
      </c>
      <c r="J4362" s="22">
        <v>1.2666917812352958</v>
      </c>
      <c r="K4362" s="22" t="s">
        <v>495</v>
      </c>
      <c r="L4362" s="22" t="s">
        <v>58</v>
      </c>
      <c r="M4362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62" s="24" t="str">
        <f>IFERROR(IF(Table1[[#This Row],[Medicare Rate in CR]]&gt;0,"Y","N"),"N")</f>
        <v>Y</v>
      </c>
      <c r="O4362" s="166">
        <f>Table1[[#This Row],[Medicare Rate in CR]]*Table1[[#This Row],[SumOfUnits]]*Table1[[#This Row],[Actuarial Factor 06/20/2023]]</f>
        <v>124789.72419312168</v>
      </c>
      <c r="P43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124789.72419312168</v>
      </c>
      <c r="Q4362" s="166">
        <f>Table1[[#This Row],[Trended Medicare Pricing for all RHCs]]-Table1[[#This Row],[SumOfSFY24 Estimated Payment 5/04/23]]</f>
        <v>22915.510190770758</v>
      </c>
      <c r="R4362" s="24">
        <f>Table1[[#This Row],[SumOfUnits]]*Table1[[#This Row],[Actuarial Factor 06/20/2023]]</f>
        <v>475.00941796323593</v>
      </c>
      <c r="S4362" s="23"/>
    </row>
    <row r="4363" spans="1:19" x14ac:dyDescent="0.25">
      <c r="A4363" s="192" t="s">
        <v>493</v>
      </c>
      <c r="B4363" s="193" t="s">
        <v>494</v>
      </c>
      <c r="C4363" s="192" t="s">
        <v>55</v>
      </c>
      <c r="D4363" s="192" t="s">
        <v>32</v>
      </c>
      <c r="E4363" s="192" t="s">
        <v>94</v>
      </c>
      <c r="F4363" s="194">
        <v>212.20969451671968</v>
      </c>
      <c r="G4363">
        <v>1</v>
      </c>
      <c r="H4363">
        <v>1</v>
      </c>
      <c r="I4363" s="167">
        <v>237.25809544010906</v>
      </c>
      <c r="J4363" s="22">
        <v>1.1180360820952779</v>
      </c>
      <c r="K4363" s="22" t="s">
        <v>495</v>
      </c>
      <c r="L4363" s="22" t="s">
        <v>58</v>
      </c>
      <c r="M4363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63" s="24" t="str">
        <f>IFERROR(IF(Table1[[#This Row],[Medicare Rate in CR]]&gt;0,"Y","N"),"N")</f>
        <v>Y</v>
      </c>
      <c r="O4363" s="166">
        <f>Table1[[#This Row],[Medicare Rate in CR]]*Table1[[#This Row],[SumOfUnits]]*Table1[[#This Row],[Actuarial Factor 06/20/2023]]</f>
        <v>293.71925912725044</v>
      </c>
      <c r="P43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293.71925912725044</v>
      </c>
      <c r="Q4363" s="166">
        <f>Table1[[#This Row],[Trended Medicare Pricing for all RHCs]]-Table1[[#This Row],[SumOfSFY24 Estimated Payment 5/04/23]]</f>
        <v>56.461163687141379</v>
      </c>
      <c r="R4363" s="24">
        <f>Table1[[#This Row],[SumOfUnits]]*Table1[[#This Row],[Actuarial Factor 06/20/2023]]</f>
        <v>1.1180360820952779</v>
      </c>
      <c r="S4363" s="23"/>
    </row>
    <row r="4364" spans="1:19" x14ac:dyDescent="0.25">
      <c r="A4364" s="192" t="s">
        <v>493</v>
      </c>
      <c r="B4364" s="193" t="s">
        <v>494</v>
      </c>
      <c r="C4364" s="192" t="s">
        <v>55</v>
      </c>
      <c r="D4364" s="192" t="s">
        <v>32</v>
      </c>
      <c r="E4364" s="192" t="s">
        <v>104</v>
      </c>
      <c r="F4364" s="194">
        <v>212.20969451671968</v>
      </c>
      <c r="G4364">
        <v>1</v>
      </c>
      <c r="H4364">
        <v>1</v>
      </c>
      <c r="I4364" s="167">
        <v>170.95997186685707</v>
      </c>
      <c r="J4364" s="22">
        <v>0.80561810456490435</v>
      </c>
      <c r="K4364" s="22" t="s">
        <v>495</v>
      </c>
      <c r="L4364" s="22" t="s">
        <v>58</v>
      </c>
      <c r="M4364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64" s="24" t="str">
        <f>IFERROR(IF(Table1[[#This Row],[Medicare Rate in CR]]&gt;0,"Y","N"),"N")</f>
        <v>Y</v>
      </c>
      <c r="O4364" s="166">
        <f>Table1[[#This Row],[Medicare Rate in CR]]*Table1[[#This Row],[SumOfUnits]]*Table1[[#This Row],[Actuarial Factor 06/20/2023]]</f>
        <v>211.643932250246</v>
      </c>
      <c r="P43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211.643932250246</v>
      </c>
      <c r="Q4364" s="166">
        <f>Table1[[#This Row],[Trended Medicare Pricing for all RHCs]]-Table1[[#This Row],[SumOfSFY24 Estimated Payment 5/04/23]]</f>
        <v>40.683960383388921</v>
      </c>
      <c r="R4364" s="24">
        <f>Table1[[#This Row],[SumOfUnits]]*Table1[[#This Row],[Actuarial Factor 06/20/2023]]</f>
        <v>0.80561810456490435</v>
      </c>
      <c r="S4364" s="23"/>
    </row>
    <row r="4365" spans="1:19" x14ac:dyDescent="0.25">
      <c r="A4365" s="192" t="s">
        <v>493</v>
      </c>
      <c r="B4365" s="193" t="s">
        <v>494</v>
      </c>
      <c r="C4365" s="192" t="s">
        <v>55</v>
      </c>
      <c r="D4365" s="192" t="s">
        <v>32</v>
      </c>
      <c r="E4365" s="192" t="s">
        <v>81</v>
      </c>
      <c r="F4365" s="194">
        <v>2550.9781246988537</v>
      </c>
      <c r="G4365">
        <v>12</v>
      </c>
      <c r="H4365">
        <v>12</v>
      </c>
      <c r="I4365" s="167">
        <v>2637.6315746800733</v>
      </c>
      <c r="J4365" s="22">
        <v>1.0339687154281063</v>
      </c>
      <c r="K4365" s="22" t="s">
        <v>495</v>
      </c>
      <c r="L4365" s="22" t="s">
        <v>58</v>
      </c>
      <c r="M4365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65" s="24" t="str">
        <f>IFERROR(IF(Table1[[#This Row],[Medicare Rate in CR]]&gt;0,"Y","N"),"N")</f>
        <v>Y</v>
      </c>
      <c r="O4365" s="166">
        <f>Table1[[#This Row],[Medicare Rate in CR]]*Table1[[#This Row],[SumOfUnits]]*Table1[[#This Row],[Actuarial Factor 06/20/2023]]</f>
        <v>3259.6070547614131</v>
      </c>
      <c r="P43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3259.6070547614131</v>
      </c>
      <c r="Q4365" s="166">
        <f>Table1[[#This Row],[Trended Medicare Pricing for all RHCs]]-Table1[[#This Row],[SumOfSFY24 Estimated Payment 5/04/23]]</f>
        <v>621.97548008133981</v>
      </c>
      <c r="R4365" s="24">
        <f>Table1[[#This Row],[SumOfUnits]]*Table1[[#This Row],[Actuarial Factor 06/20/2023]]</f>
        <v>12.407624585137276</v>
      </c>
      <c r="S4365" s="23"/>
    </row>
    <row r="4366" spans="1:19" x14ac:dyDescent="0.25">
      <c r="A4366" s="192" t="s">
        <v>493</v>
      </c>
      <c r="B4366" s="193" t="s">
        <v>494</v>
      </c>
      <c r="C4366" s="192" t="s">
        <v>55</v>
      </c>
      <c r="D4366" s="192" t="s">
        <v>32</v>
      </c>
      <c r="E4366" s="192" t="s">
        <v>65</v>
      </c>
      <c r="F4366" s="194">
        <v>5530.8374289293606</v>
      </c>
      <c r="G4366">
        <v>26</v>
      </c>
      <c r="H4366">
        <v>26</v>
      </c>
      <c r="I4366" s="167">
        <v>6866.3389389753893</v>
      </c>
      <c r="J4366" s="22">
        <v>1.241464611319185</v>
      </c>
      <c r="K4366" s="22" t="s">
        <v>495</v>
      </c>
      <c r="L4366" s="22" t="s">
        <v>58</v>
      </c>
      <c r="M4366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66" s="24" t="str">
        <f>IFERROR(IF(Table1[[#This Row],[Medicare Rate in CR]]&gt;0,"Y","N"),"N")</f>
        <v>Y</v>
      </c>
      <c r="O4366" s="166">
        <f>Table1[[#This Row],[Medicare Rate in CR]]*Table1[[#This Row],[SumOfUnits]]*Table1[[#This Row],[Actuarial Factor 06/20/2023]]</f>
        <v>8479.7743690312382</v>
      </c>
      <c r="P43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8479.7743690312382</v>
      </c>
      <c r="Q4366" s="166">
        <f>Table1[[#This Row],[Trended Medicare Pricing for all RHCs]]-Table1[[#This Row],[SumOfSFY24 Estimated Payment 5/04/23]]</f>
        <v>1613.4354300558489</v>
      </c>
      <c r="R4366" s="24">
        <f>Table1[[#This Row],[SumOfUnits]]*Table1[[#This Row],[Actuarial Factor 06/20/2023]]</f>
        <v>32.278079894298806</v>
      </c>
      <c r="S4366" s="23"/>
    </row>
    <row r="4367" spans="1:19" x14ac:dyDescent="0.25">
      <c r="A4367" s="192" t="s">
        <v>493</v>
      </c>
      <c r="B4367" s="193" t="s">
        <v>494</v>
      </c>
      <c r="C4367" s="192" t="s">
        <v>55</v>
      </c>
      <c r="D4367" s="192" t="s">
        <v>32</v>
      </c>
      <c r="E4367" s="192" t="s">
        <v>66</v>
      </c>
      <c r="F4367" s="194">
        <v>8921.7307506986563</v>
      </c>
      <c r="G4367">
        <v>42</v>
      </c>
      <c r="H4367">
        <v>42</v>
      </c>
      <c r="I4367" s="167">
        <v>9526.8918626124669</v>
      </c>
      <c r="J4367" s="22">
        <v>1.0678300129004028</v>
      </c>
      <c r="K4367" s="22" t="s">
        <v>495</v>
      </c>
      <c r="L4367" s="22" t="s">
        <v>58</v>
      </c>
      <c r="M4367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67" s="24" t="str">
        <f>IFERROR(IF(Table1[[#This Row],[Medicare Rate in CR]]&gt;0,"Y","N"),"N")</f>
        <v>Y</v>
      </c>
      <c r="O4367" s="166">
        <f>Table1[[#This Row],[Medicare Rate in CR]]*Table1[[#This Row],[SumOfUnits]]*Table1[[#This Row],[Actuarial Factor 06/20/2023]]</f>
        <v>11782.244152940722</v>
      </c>
      <c r="P43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11782.244152940722</v>
      </c>
      <c r="Q4367" s="166">
        <f>Table1[[#This Row],[Trended Medicare Pricing for all RHCs]]-Table1[[#This Row],[SumOfSFY24 Estimated Payment 5/04/23]]</f>
        <v>2255.3522903282555</v>
      </c>
      <c r="R4367" s="24">
        <f>Table1[[#This Row],[SumOfUnits]]*Table1[[#This Row],[Actuarial Factor 06/20/2023]]</f>
        <v>44.848860541816919</v>
      </c>
      <c r="S4367" s="23"/>
    </row>
    <row r="4368" spans="1:19" x14ac:dyDescent="0.25">
      <c r="A4368" s="192" t="s">
        <v>493</v>
      </c>
      <c r="B4368" s="193" t="s">
        <v>494</v>
      </c>
      <c r="C4368" s="192" t="s">
        <v>55</v>
      </c>
      <c r="D4368" s="192" t="s">
        <v>31</v>
      </c>
      <c r="E4368" s="192" t="s">
        <v>67</v>
      </c>
      <c r="F4368" s="194">
        <v>428.88117953165658</v>
      </c>
      <c r="G4368">
        <v>2</v>
      </c>
      <c r="H4368">
        <v>2</v>
      </c>
      <c r="I4368" s="167">
        <v>485.57709308982078</v>
      </c>
      <c r="J4368" s="22">
        <v>1.1321949207938591</v>
      </c>
      <c r="K4368" s="22" t="s">
        <v>495</v>
      </c>
      <c r="L4368" s="22" t="s">
        <v>58</v>
      </c>
      <c r="M4368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68" s="24" t="str">
        <f>IFERROR(IF(Table1[[#This Row],[Medicare Rate in CR]]&gt;0,"Y","N"),"N")</f>
        <v>Y</v>
      </c>
      <c r="O4368" s="166">
        <f>Table1[[#This Row],[Medicare Rate in CR]]*Table1[[#This Row],[SumOfUnits]]*Table1[[#This Row],[Actuarial Factor 06/20/2023]]</f>
        <v>594.87785528350935</v>
      </c>
      <c r="P43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594.87785528350935</v>
      </c>
      <c r="Q4368" s="166">
        <f>Table1[[#This Row],[Trended Medicare Pricing for all RHCs]]-Table1[[#This Row],[SumOfSFY24 Estimated Payment 5/04/23]]</f>
        <v>109.30076219368857</v>
      </c>
      <c r="R4368" s="24">
        <f>Table1[[#This Row],[SumOfUnits]]*Table1[[#This Row],[Actuarial Factor 06/20/2023]]</f>
        <v>2.2643898415877182</v>
      </c>
      <c r="S4368" s="23"/>
    </row>
    <row r="4369" spans="1:19" x14ac:dyDescent="0.25">
      <c r="A4369" s="192" t="s">
        <v>493</v>
      </c>
      <c r="B4369" s="193" t="s">
        <v>494</v>
      </c>
      <c r="C4369" s="192" t="s">
        <v>55</v>
      </c>
      <c r="D4369" s="192" t="s">
        <v>31</v>
      </c>
      <c r="E4369" s="192" t="s">
        <v>82</v>
      </c>
      <c r="F4369" s="194">
        <v>1065.5102630818155</v>
      </c>
      <c r="G4369">
        <v>5</v>
      </c>
      <c r="H4369">
        <v>5</v>
      </c>
      <c r="I4369" s="167">
        <v>1227.5839166140004</v>
      </c>
      <c r="J4369" s="22">
        <v>1.1521089558193585</v>
      </c>
      <c r="K4369" s="22" t="s">
        <v>495</v>
      </c>
      <c r="L4369" s="22" t="s">
        <v>58</v>
      </c>
      <c r="M4369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69" s="24" t="str">
        <f>IFERROR(IF(Table1[[#This Row],[Medicare Rate in CR]]&gt;0,"Y","N"),"N")</f>
        <v>Y</v>
      </c>
      <c r="O4369" s="166">
        <f>Table1[[#This Row],[Medicare Rate in CR]]*Table1[[#This Row],[SumOfUnits]]*Table1[[#This Row],[Actuarial Factor 06/20/2023]]</f>
        <v>1513.3527189165181</v>
      </c>
      <c r="P43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1513.3527189165181</v>
      </c>
      <c r="Q4369" s="166">
        <f>Table1[[#This Row],[Trended Medicare Pricing for all RHCs]]-Table1[[#This Row],[SumOfSFY24 Estimated Payment 5/04/23]]</f>
        <v>285.76880230251777</v>
      </c>
      <c r="R4369" s="24">
        <f>Table1[[#This Row],[SumOfUnits]]*Table1[[#This Row],[Actuarial Factor 06/20/2023]]</f>
        <v>5.7605447790967919</v>
      </c>
      <c r="S4369" s="23"/>
    </row>
    <row r="4370" spans="1:19" x14ac:dyDescent="0.25">
      <c r="A4370" s="192" t="s">
        <v>493</v>
      </c>
      <c r="B4370" s="193" t="s">
        <v>494</v>
      </c>
      <c r="C4370" s="192" t="s">
        <v>55</v>
      </c>
      <c r="D4370" s="192" t="s">
        <v>31</v>
      </c>
      <c r="E4370" s="192" t="s">
        <v>68</v>
      </c>
      <c r="F4370" s="194">
        <v>4673.0750698660486</v>
      </c>
      <c r="G4370">
        <v>22</v>
      </c>
      <c r="H4370">
        <v>22</v>
      </c>
      <c r="I4370" s="167">
        <v>5036.906089619747</v>
      </c>
      <c r="J4370" s="22">
        <v>1.0778568746091484</v>
      </c>
      <c r="K4370" s="22" t="s">
        <v>495</v>
      </c>
      <c r="L4370" s="22" t="s">
        <v>58</v>
      </c>
      <c r="M4370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70" s="24" t="str">
        <f>IFERROR(IF(Table1[[#This Row],[Medicare Rate in CR]]&gt;0,"Y","N"),"N")</f>
        <v>Y</v>
      </c>
      <c r="O4370" s="166">
        <f>Table1[[#This Row],[Medicare Rate in CR]]*Table1[[#This Row],[SumOfUnits]]*Table1[[#This Row],[Actuarial Factor 06/20/2023]]</f>
        <v>6229.6031496285259</v>
      </c>
      <c r="P43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6229.6031496285259</v>
      </c>
      <c r="Q4370" s="166">
        <f>Table1[[#This Row],[Trended Medicare Pricing for all RHCs]]-Table1[[#This Row],[SumOfSFY24 Estimated Payment 5/04/23]]</f>
        <v>1192.6970600087789</v>
      </c>
      <c r="R4370" s="24">
        <f>Table1[[#This Row],[SumOfUnits]]*Table1[[#This Row],[Actuarial Factor 06/20/2023]]</f>
        <v>23.712851241401264</v>
      </c>
      <c r="S4370" s="23"/>
    </row>
    <row r="4371" spans="1:19" x14ac:dyDescent="0.25">
      <c r="A4371" s="192" t="s">
        <v>493</v>
      </c>
      <c r="B4371" s="193" t="s">
        <v>494</v>
      </c>
      <c r="C4371" s="192" t="s">
        <v>55</v>
      </c>
      <c r="D4371" s="192" t="s">
        <v>31</v>
      </c>
      <c r="E4371" s="192" t="s">
        <v>74</v>
      </c>
      <c r="F4371" s="194">
        <v>18086.903729401558</v>
      </c>
      <c r="G4371">
        <v>85</v>
      </c>
      <c r="H4371">
        <v>85</v>
      </c>
      <c r="I4371" s="167">
        <v>18760.650719092653</v>
      </c>
      <c r="J4371" s="22">
        <v>1.0372505432533414</v>
      </c>
      <c r="K4371" s="22" t="s">
        <v>495</v>
      </c>
      <c r="L4371" s="22" t="s">
        <v>58</v>
      </c>
      <c r="M4371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71" s="24" t="str">
        <f>IFERROR(IF(Table1[[#This Row],[Medicare Rate in CR]]&gt;0,"Y","N"),"N")</f>
        <v>Y</v>
      </c>
      <c r="O4371" s="166">
        <f>Table1[[#This Row],[Medicare Rate in CR]]*Table1[[#This Row],[SumOfUnits]]*Table1[[#This Row],[Actuarial Factor 06/20/2023]]</f>
        <v>23162.167668537251</v>
      </c>
      <c r="P43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23162.167668537251</v>
      </c>
      <c r="Q4371" s="166">
        <f>Table1[[#This Row],[Trended Medicare Pricing for all RHCs]]-Table1[[#This Row],[SumOfSFY24 Estimated Payment 5/04/23]]</f>
        <v>4401.5169494445981</v>
      </c>
      <c r="R4371" s="24">
        <f>Table1[[#This Row],[SumOfUnits]]*Table1[[#This Row],[Actuarial Factor 06/20/2023]]</f>
        <v>88.166296176534019</v>
      </c>
      <c r="S4371" s="23"/>
    </row>
    <row r="4372" spans="1:19" x14ac:dyDescent="0.25">
      <c r="A4372" s="192" t="s">
        <v>493</v>
      </c>
      <c r="B4372" s="193" t="s">
        <v>494</v>
      </c>
      <c r="C4372" s="192" t="s">
        <v>55</v>
      </c>
      <c r="D4372" s="192" t="s">
        <v>31</v>
      </c>
      <c r="E4372" s="192" t="s">
        <v>69</v>
      </c>
      <c r="F4372" s="194">
        <v>34223.764093668797</v>
      </c>
      <c r="G4372">
        <v>161</v>
      </c>
      <c r="H4372">
        <v>161</v>
      </c>
      <c r="I4372" s="167">
        <v>35847.609186900336</v>
      </c>
      <c r="J4372" s="22">
        <v>1.0474478812087167</v>
      </c>
      <c r="K4372" s="22" t="s">
        <v>495</v>
      </c>
      <c r="L4372" s="22" t="s">
        <v>58</v>
      </c>
      <c r="M4372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72" s="24" t="str">
        <f>IFERROR(IF(Table1[[#This Row],[Medicare Rate in CR]]&gt;0,"Y","N"),"N")</f>
        <v>Y</v>
      </c>
      <c r="O4372" s="166">
        <f>Table1[[#This Row],[Medicare Rate in CR]]*Table1[[#This Row],[SumOfUnits]]*Table1[[#This Row],[Actuarial Factor 06/20/2023]]</f>
        <v>44303.180292447054</v>
      </c>
      <c r="P43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44303.180292447054</v>
      </c>
      <c r="Q4372" s="166">
        <f>Table1[[#This Row],[Trended Medicare Pricing for all RHCs]]-Table1[[#This Row],[SumOfSFY24 Estimated Payment 5/04/23]]</f>
        <v>8455.5711055467182</v>
      </c>
      <c r="R4372" s="24">
        <f>Table1[[#This Row],[SumOfUnits]]*Table1[[#This Row],[Actuarial Factor 06/20/2023]]</f>
        <v>168.63910887460338</v>
      </c>
      <c r="S4372" s="23"/>
    </row>
    <row r="4373" spans="1:19" x14ac:dyDescent="0.25">
      <c r="A4373" s="192" t="s">
        <v>493</v>
      </c>
      <c r="B4373" s="193" t="s">
        <v>494</v>
      </c>
      <c r="C4373" s="192" t="s">
        <v>85</v>
      </c>
      <c r="D4373" s="192" t="s">
        <v>30</v>
      </c>
      <c r="E4373" s="192" t="s">
        <v>62</v>
      </c>
      <c r="F4373" s="194">
        <v>636.62908355015907</v>
      </c>
      <c r="G4373">
        <v>3</v>
      </c>
      <c r="H4373">
        <v>3</v>
      </c>
      <c r="I4373" s="167">
        <v>581.03391654212658</v>
      </c>
      <c r="J4373" s="22">
        <v>0.91267259312438831</v>
      </c>
      <c r="K4373" s="22" t="s">
        <v>495</v>
      </c>
      <c r="L4373" s="22" t="s">
        <v>58</v>
      </c>
      <c r="M4373" s="22" t="str">
        <f>IFERROR(IFERROR(INDEX(FreeStand_Medicare!E:E,MATCH(Table1[[#This Row],[Medicare Number]],FreeStand_Medicare!A:A,0)),INDEX(HospBased_Medicare_CR!F:F,MATCH(Table1[[#This Row],[Medicare Number]],HospBased_Medicare_CR!G:G,0))),0)</f>
        <v>262.71</v>
      </c>
      <c r="N4373" s="24" t="str">
        <f>IFERROR(IF(Table1[[#This Row],[Medicare Rate in CR]]&gt;0,"Y","N"),"N")</f>
        <v>Y</v>
      </c>
      <c r="O4373" s="166">
        <f>Table1[[#This Row],[Medicare Rate in CR]]*Table1[[#This Row],[SumOfUnits]]*Table1[[#This Row],[Actuarial Factor 06/20/2023]]</f>
        <v>719.30465081912405</v>
      </c>
      <c r="P43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719.30465081912405</v>
      </c>
      <c r="Q4373" s="166">
        <f>Table1[[#This Row],[Trended Medicare Pricing for all RHCs]]-Table1[[#This Row],[SumOfSFY24 Estimated Payment 5/04/23]]</f>
        <v>138.27073427699747</v>
      </c>
      <c r="R4373" s="24">
        <f>Table1[[#This Row],[SumOfUnits]]*Table1[[#This Row],[Actuarial Factor 06/20/2023]]</f>
        <v>2.7380177793731648</v>
      </c>
      <c r="S4373" s="23"/>
    </row>
    <row r="4374" spans="1:19" x14ac:dyDescent="0.25">
      <c r="A4374" s="192" t="s">
        <v>496</v>
      </c>
      <c r="B4374" s="193" t="s">
        <v>109</v>
      </c>
      <c r="C4374" s="192" t="s">
        <v>72</v>
      </c>
      <c r="D4374" s="192" t="s">
        <v>30</v>
      </c>
      <c r="E4374" s="192" t="s">
        <v>62</v>
      </c>
      <c r="F4374" s="194">
        <v>170.50207188975619</v>
      </c>
      <c r="G4374">
        <v>1</v>
      </c>
      <c r="H4374">
        <v>1</v>
      </c>
      <c r="I4374" s="167">
        <v>200.14740504946482</v>
      </c>
      <c r="J4374" s="22">
        <v>1.1738708089065146</v>
      </c>
      <c r="K4374" s="22" t="s">
        <v>497</v>
      </c>
      <c r="L4374" s="22" t="s">
        <v>58</v>
      </c>
      <c r="M43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74" s="24" t="str">
        <f>IFERROR(IF(Table1[[#This Row],[Medicare Rate in CR]]&gt;0,"Y","N"),"N")</f>
        <v>N</v>
      </c>
      <c r="O4374" s="166">
        <f>Table1[[#This Row],[Medicare Rate in CR]]*Table1[[#This Row],[SumOfUnits]]*Table1[[#This Row],[Actuarial Factor 06/20/2023]]</f>
        <v>0</v>
      </c>
      <c r="P43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204.61890332794866</v>
      </c>
      <c r="Q4374" s="166">
        <f>Table1[[#This Row],[Trended Medicare Pricing for all RHCs]]-Table1[[#This Row],[SumOfSFY24 Estimated Payment 5/04/23]]</f>
        <v>4.4714982784838355</v>
      </c>
      <c r="R4374" s="24">
        <f>Table1[[#This Row],[SumOfUnits]]*Table1[[#This Row],[Actuarial Factor 06/20/2023]]</f>
        <v>1.1738708089065146</v>
      </c>
      <c r="S4374" s="23"/>
    </row>
    <row r="4375" spans="1:19" x14ac:dyDescent="0.25">
      <c r="A4375" s="192" t="s">
        <v>496</v>
      </c>
      <c r="B4375" s="193" t="s">
        <v>109</v>
      </c>
      <c r="C4375" s="192" t="s">
        <v>72</v>
      </c>
      <c r="D4375" s="192" t="s">
        <v>30</v>
      </c>
      <c r="E4375" s="192" t="s">
        <v>63</v>
      </c>
      <c r="F4375" s="194">
        <v>501.96999999999991</v>
      </c>
      <c r="G4375">
        <v>4</v>
      </c>
      <c r="H4375">
        <v>4</v>
      </c>
      <c r="I4375" s="167">
        <v>522.04358993464894</v>
      </c>
      <c r="J4375" s="22">
        <v>1.03998962076349</v>
      </c>
      <c r="K4375" s="22" t="s">
        <v>497</v>
      </c>
      <c r="L4375" s="22" t="s">
        <v>58</v>
      </c>
      <c r="M43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75" s="24" t="str">
        <f>IFERROR(IF(Table1[[#This Row],[Medicare Rate in CR]]&gt;0,"Y","N"),"N")</f>
        <v>N</v>
      </c>
      <c r="O4375" s="166">
        <f>Table1[[#This Row],[Medicare Rate in CR]]*Table1[[#This Row],[SumOfUnits]]*Table1[[#This Row],[Actuarial Factor 06/20/2023]]</f>
        <v>0</v>
      </c>
      <c r="P43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533.70657908561691</v>
      </c>
      <c r="Q4375" s="166">
        <f>Table1[[#This Row],[Trended Medicare Pricing for all RHCs]]-Table1[[#This Row],[SumOfSFY24 Estimated Payment 5/04/23]]</f>
        <v>11.662989150967974</v>
      </c>
      <c r="R4375" s="24">
        <f>Table1[[#This Row],[SumOfUnits]]*Table1[[#This Row],[Actuarial Factor 06/20/2023]]</f>
        <v>4.15995848305396</v>
      </c>
      <c r="S4375" s="23"/>
    </row>
    <row r="4376" spans="1:19" x14ac:dyDescent="0.25">
      <c r="A4376" s="192" t="s">
        <v>496</v>
      </c>
      <c r="B4376" s="193" t="s">
        <v>109</v>
      </c>
      <c r="C4376" s="192" t="s">
        <v>72</v>
      </c>
      <c r="D4376" s="192" t="s">
        <v>31</v>
      </c>
      <c r="E4376" s="192" t="s">
        <v>69</v>
      </c>
      <c r="F4376" s="194">
        <v>747.84619832321482</v>
      </c>
      <c r="G4376">
        <v>4</v>
      </c>
      <c r="H4376">
        <v>4</v>
      </c>
      <c r="I4376" s="167">
        <v>775.73670995932719</v>
      </c>
      <c r="J4376" s="22">
        <v>1.0372944486428455</v>
      </c>
      <c r="K4376" s="22" t="s">
        <v>497</v>
      </c>
      <c r="L4376" s="22" t="s">
        <v>58</v>
      </c>
      <c r="M43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76" s="24" t="str">
        <f>IFERROR(IF(Table1[[#This Row],[Medicare Rate in CR]]&gt;0,"Y","N"),"N")</f>
        <v>N</v>
      </c>
      <c r="O4376" s="166">
        <f>Table1[[#This Row],[Medicare Rate in CR]]*Table1[[#This Row],[SumOfUnits]]*Table1[[#This Row],[Actuarial Factor 06/20/2023]]</f>
        <v>0</v>
      </c>
      <c r="P43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793.06746357205861</v>
      </c>
      <c r="Q4376" s="166">
        <f>Table1[[#This Row],[Trended Medicare Pricing for all RHCs]]-Table1[[#This Row],[SumOfSFY24 Estimated Payment 5/04/23]]</f>
        <v>17.330753612731428</v>
      </c>
      <c r="R4376" s="24">
        <f>Table1[[#This Row],[SumOfUnits]]*Table1[[#This Row],[Actuarial Factor 06/20/2023]]</f>
        <v>4.1491777945713819</v>
      </c>
      <c r="S4376" s="23"/>
    </row>
    <row r="4377" spans="1:19" x14ac:dyDescent="0.25">
      <c r="A4377" s="192" t="s">
        <v>496</v>
      </c>
      <c r="B4377" s="193" t="s">
        <v>109</v>
      </c>
      <c r="C4377" s="192" t="s">
        <v>75</v>
      </c>
      <c r="D4377" s="192" t="s">
        <v>30</v>
      </c>
      <c r="E4377" s="192" t="s">
        <v>59</v>
      </c>
      <c r="F4377" s="194">
        <v>500.69384215091071</v>
      </c>
      <c r="G4377">
        <v>3</v>
      </c>
      <c r="H4377">
        <v>3</v>
      </c>
      <c r="I4377" s="167">
        <v>507.89516830067902</v>
      </c>
      <c r="J4377" s="22">
        <v>1.0143826936613249</v>
      </c>
      <c r="K4377" s="22" t="s">
        <v>497</v>
      </c>
      <c r="L4377" s="22" t="s">
        <v>58</v>
      </c>
      <c r="M43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77" s="24" t="str">
        <f>IFERROR(IF(Table1[[#This Row],[Medicare Rate in CR]]&gt;0,"Y","N"),"N")</f>
        <v>N</v>
      </c>
      <c r="O4377" s="166">
        <f>Table1[[#This Row],[Medicare Rate in CR]]*Table1[[#This Row],[SumOfUnits]]*Table1[[#This Row],[Actuarial Factor 06/20/2023]]</f>
        <v>0</v>
      </c>
      <c r="P43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947.14972644969544</v>
      </c>
      <c r="Q4377" s="166">
        <f>Table1[[#This Row],[Trended Medicare Pricing for all RHCs]]-Table1[[#This Row],[SumOfSFY24 Estimated Payment 5/04/23]]</f>
        <v>439.25455814901642</v>
      </c>
      <c r="R4377" s="24">
        <f>Table1[[#This Row],[SumOfUnits]]*Table1[[#This Row],[Actuarial Factor 06/20/2023]]</f>
        <v>3.0431480809839746</v>
      </c>
      <c r="S4377" s="23"/>
    </row>
    <row r="4378" spans="1:19" x14ac:dyDescent="0.25">
      <c r="A4378" s="192" t="s">
        <v>496</v>
      </c>
      <c r="B4378" s="193" t="s">
        <v>109</v>
      </c>
      <c r="C4378" s="192" t="s">
        <v>75</v>
      </c>
      <c r="D4378" s="192" t="s">
        <v>30</v>
      </c>
      <c r="E4378" s="192" t="s">
        <v>60</v>
      </c>
      <c r="F4378" s="194">
        <v>682.00828755902478</v>
      </c>
      <c r="G4378">
        <v>4</v>
      </c>
      <c r="H4378">
        <v>4</v>
      </c>
      <c r="I4378" s="167">
        <v>595.31960199434377</v>
      </c>
      <c r="J4378" s="22">
        <v>0.87289203497079426</v>
      </c>
      <c r="K4378" s="22" t="s">
        <v>497</v>
      </c>
      <c r="L4378" s="22" t="s">
        <v>58</v>
      </c>
      <c r="M43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78" s="24" t="str">
        <f>IFERROR(IF(Table1[[#This Row],[Medicare Rate in CR]]&gt;0,"Y","N"),"N")</f>
        <v>N</v>
      </c>
      <c r="O4378" s="166">
        <f>Table1[[#This Row],[Medicare Rate in CR]]*Table1[[#This Row],[SumOfUnits]]*Table1[[#This Row],[Actuarial Factor 06/20/2023]]</f>
        <v>0</v>
      </c>
      <c r="P43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1110.183426366591</v>
      </c>
      <c r="Q4378" s="166">
        <f>Table1[[#This Row],[Trended Medicare Pricing for all RHCs]]-Table1[[#This Row],[SumOfSFY24 Estimated Payment 5/04/23]]</f>
        <v>514.86382437224722</v>
      </c>
      <c r="R4378" s="24">
        <f>Table1[[#This Row],[SumOfUnits]]*Table1[[#This Row],[Actuarial Factor 06/20/2023]]</f>
        <v>3.491568139883177</v>
      </c>
      <c r="S4378" s="23"/>
    </row>
    <row r="4379" spans="1:19" x14ac:dyDescent="0.25">
      <c r="A4379" s="192" t="s">
        <v>496</v>
      </c>
      <c r="B4379" s="193" t="s">
        <v>109</v>
      </c>
      <c r="C4379" s="192" t="s">
        <v>75</v>
      </c>
      <c r="D4379" s="192" t="s">
        <v>30</v>
      </c>
      <c r="E4379" s="192" t="s">
        <v>62</v>
      </c>
      <c r="F4379" s="194">
        <v>679.65693360316084</v>
      </c>
      <c r="G4379">
        <v>4</v>
      </c>
      <c r="H4379">
        <v>4</v>
      </c>
      <c r="I4379" s="167">
        <v>696.89687482542195</v>
      </c>
      <c r="J4379" s="22">
        <v>1.0253656519486449</v>
      </c>
      <c r="K4379" s="22" t="s">
        <v>497</v>
      </c>
      <c r="L4379" s="22" t="s">
        <v>58</v>
      </c>
      <c r="M43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79" s="24" t="str">
        <f>IFERROR(IF(Table1[[#This Row],[Medicare Rate in CR]]&gt;0,"Y","N"),"N")</f>
        <v>N</v>
      </c>
      <c r="O4379" s="166">
        <f>Table1[[#This Row],[Medicare Rate in CR]]*Table1[[#This Row],[SumOfUnits]]*Table1[[#This Row],[Actuarial Factor 06/20/2023]]</f>
        <v>0</v>
      </c>
      <c r="P43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1299.6100879695327</v>
      </c>
      <c r="Q4379" s="166">
        <f>Table1[[#This Row],[Trended Medicare Pricing for all RHCs]]-Table1[[#This Row],[SumOfSFY24 Estimated Payment 5/04/23]]</f>
        <v>602.7132131441108</v>
      </c>
      <c r="R4379" s="24">
        <f>Table1[[#This Row],[SumOfUnits]]*Table1[[#This Row],[Actuarial Factor 06/20/2023]]</f>
        <v>4.1014626077945797</v>
      </c>
      <c r="S4379" s="23"/>
    </row>
    <row r="4380" spans="1:19" x14ac:dyDescent="0.25">
      <c r="A4380" s="192" t="s">
        <v>496</v>
      </c>
      <c r="B4380" s="193" t="s">
        <v>109</v>
      </c>
      <c r="C4380" s="192" t="s">
        <v>75</v>
      </c>
      <c r="D4380" s="192" t="s">
        <v>32</v>
      </c>
      <c r="E4380" s="192" t="s">
        <v>81</v>
      </c>
      <c r="F4380" s="194">
        <v>170.50207188975619</v>
      </c>
      <c r="G4380">
        <v>1</v>
      </c>
      <c r="H4380">
        <v>1</v>
      </c>
      <c r="I4380" s="167">
        <v>175.74865418818675</v>
      </c>
      <c r="J4380" s="22">
        <v>1.0307713697568608</v>
      </c>
      <c r="K4380" s="22" t="s">
        <v>497</v>
      </c>
      <c r="L4380" s="22" t="s">
        <v>58</v>
      </c>
      <c r="M43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80" s="24" t="str">
        <f>IFERROR(IF(Table1[[#This Row],[Medicare Rate in CR]]&gt;0,"Y","N"),"N")</f>
        <v>N</v>
      </c>
      <c r="O4380" s="166">
        <f>Table1[[#This Row],[Medicare Rate in CR]]*Table1[[#This Row],[SumOfUnits]]*Table1[[#This Row],[Actuarial Factor 06/20/2023]]</f>
        <v>0</v>
      </c>
      <c r="P43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327.74536976830825</v>
      </c>
      <c r="Q4380" s="166">
        <f>Table1[[#This Row],[Trended Medicare Pricing for all RHCs]]-Table1[[#This Row],[SumOfSFY24 Estimated Payment 5/04/23]]</f>
        <v>151.9967155801215</v>
      </c>
      <c r="R4380" s="24">
        <f>Table1[[#This Row],[SumOfUnits]]*Table1[[#This Row],[Actuarial Factor 06/20/2023]]</f>
        <v>1.0307713697568608</v>
      </c>
      <c r="S4380" s="23"/>
    </row>
    <row r="4381" spans="1:19" x14ac:dyDescent="0.25">
      <c r="A4381" s="192" t="s">
        <v>496</v>
      </c>
      <c r="B4381" s="193" t="s">
        <v>109</v>
      </c>
      <c r="C4381" s="192" t="s">
        <v>75</v>
      </c>
      <c r="D4381" s="192" t="s">
        <v>31</v>
      </c>
      <c r="E4381" s="192" t="s">
        <v>68</v>
      </c>
      <c r="F4381" s="194">
        <v>168.15071793389228</v>
      </c>
      <c r="G4381">
        <v>1</v>
      </c>
      <c r="H4381">
        <v>1</v>
      </c>
      <c r="I4381" s="167">
        <v>157.07377773487644</v>
      </c>
      <c r="J4381" s="22">
        <v>0.93412493068646496</v>
      </c>
      <c r="K4381" s="22" t="s">
        <v>497</v>
      </c>
      <c r="L4381" s="22" t="s">
        <v>58</v>
      </c>
      <c r="M43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81" s="24" t="str">
        <f>IFERROR(IF(Table1[[#This Row],[Medicare Rate in CR]]&gt;0,"Y","N"),"N")</f>
        <v>N</v>
      </c>
      <c r="O4381" s="166">
        <f>Table1[[#This Row],[Medicare Rate in CR]]*Table1[[#This Row],[SumOfUnits]]*Table1[[#This Row],[Actuarial Factor 06/20/2023]]</f>
        <v>0</v>
      </c>
      <c r="P43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292.91947413434292</v>
      </c>
      <c r="Q4381" s="166">
        <f>Table1[[#This Row],[Trended Medicare Pricing for all RHCs]]-Table1[[#This Row],[SumOfSFY24 Estimated Payment 5/04/23]]</f>
        <v>135.84569639946648</v>
      </c>
      <c r="R4381" s="24">
        <f>Table1[[#This Row],[SumOfUnits]]*Table1[[#This Row],[Actuarial Factor 06/20/2023]]</f>
        <v>0.93412493068646496</v>
      </c>
      <c r="S4381" s="23"/>
    </row>
    <row r="4382" spans="1:19" x14ac:dyDescent="0.25">
      <c r="A4382" s="192" t="s">
        <v>496</v>
      </c>
      <c r="B4382" s="193" t="s">
        <v>109</v>
      </c>
      <c r="C4382" s="192" t="s">
        <v>95</v>
      </c>
      <c r="D4382" s="192" t="s">
        <v>30</v>
      </c>
      <c r="E4382" s="192" t="s">
        <v>60</v>
      </c>
      <c r="F4382" s="194">
        <v>162.04105232726221</v>
      </c>
      <c r="G4382">
        <v>1</v>
      </c>
      <c r="H4382">
        <v>1</v>
      </c>
      <c r="I4382" s="167">
        <v>151.04843172776106</v>
      </c>
      <c r="J4382" s="22">
        <v>0.93216150820040233</v>
      </c>
      <c r="K4382" s="22" t="s">
        <v>497</v>
      </c>
      <c r="L4382" s="22" t="s">
        <v>58</v>
      </c>
      <c r="M43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82" s="24" t="str">
        <f>IFERROR(IF(Table1[[#This Row],[Medicare Rate in CR]]&gt;0,"Y","N"),"N")</f>
        <v>N</v>
      </c>
      <c r="O4382" s="166">
        <f>Table1[[#This Row],[Medicare Rate in CR]]*Table1[[#This Row],[SumOfUnits]]*Table1[[#This Row],[Actuarial Factor 06/20/2023]]</f>
        <v>0</v>
      </c>
      <c r="P43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179.32605945781032</v>
      </c>
      <c r="Q4382" s="166">
        <f>Table1[[#This Row],[Trended Medicare Pricing for all RHCs]]-Table1[[#This Row],[SumOfSFY24 Estimated Payment 5/04/23]]</f>
        <v>28.277627730049261</v>
      </c>
      <c r="R4382" s="24">
        <f>Table1[[#This Row],[SumOfUnits]]*Table1[[#This Row],[Actuarial Factor 06/20/2023]]</f>
        <v>0.93216150820040233</v>
      </c>
      <c r="S4382" s="23"/>
    </row>
    <row r="4383" spans="1:19" x14ac:dyDescent="0.25">
      <c r="A4383" s="192" t="s">
        <v>496</v>
      </c>
      <c r="B4383" s="193" t="s">
        <v>109</v>
      </c>
      <c r="C4383" s="192" t="s">
        <v>95</v>
      </c>
      <c r="D4383" s="192" t="s">
        <v>30</v>
      </c>
      <c r="E4383" s="192" t="s">
        <v>62</v>
      </c>
      <c r="F4383" s="194">
        <v>212.31</v>
      </c>
      <c r="G4383">
        <v>1</v>
      </c>
      <c r="H4383">
        <v>1</v>
      </c>
      <c r="I4383" s="167">
        <v>228.04565658765281</v>
      </c>
      <c r="J4383" s="22">
        <v>1.0741164174445519</v>
      </c>
      <c r="K4383" s="22" t="s">
        <v>497</v>
      </c>
      <c r="L4383" s="22" t="s">
        <v>58</v>
      </c>
      <c r="M43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83" s="24" t="str">
        <f>IFERROR(IF(Table1[[#This Row],[Medicare Rate in CR]]&gt;0,"Y","N"),"N")</f>
        <v>N</v>
      </c>
      <c r="O4383" s="166">
        <f>Table1[[#This Row],[Medicare Rate in CR]]*Table1[[#This Row],[SumOfUnits]]*Table1[[#This Row],[Actuarial Factor 06/20/2023]]</f>
        <v>0</v>
      </c>
      <c r="P43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270.73785874214315</v>
      </c>
      <c r="Q4383" s="166">
        <f>Table1[[#This Row],[Trended Medicare Pricing for all RHCs]]-Table1[[#This Row],[SumOfSFY24 Estimated Payment 5/04/23]]</f>
        <v>42.692202154490332</v>
      </c>
      <c r="R4383" s="24">
        <f>Table1[[#This Row],[SumOfUnits]]*Table1[[#This Row],[Actuarial Factor 06/20/2023]]</f>
        <v>1.0741164174445519</v>
      </c>
      <c r="S4383" s="23"/>
    </row>
    <row r="4384" spans="1:19" x14ac:dyDescent="0.25">
      <c r="A4384" s="192" t="s">
        <v>496</v>
      </c>
      <c r="B4384" s="193" t="s">
        <v>109</v>
      </c>
      <c r="C4384" s="192" t="s">
        <v>78</v>
      </c>
      <c r="D4384" s="192" t="s">
        <v>30</v>
      </c>
      <c r="E4384" s="192" t="s">
        <v>59</v>
      </c>
      <c r="F4384" s="194">
        <v>341.00414377951239</v>
      </c>
      <c r="G4384">
        <v>2</v>
      </c>
      <c r="H4384">
        <v>2</v>
      </c>
      <c r="I4384" s="167">
        <v>318.49178679676027</v>
      </c>
      <c r="J4384" s="22">
        <v>0.93398216006047052</v>
      </c>
      <c r="K4384" s="22" t="s">
        <v>497</v>
      </c>
      <c r="L4384" s="22" t="s">
        <v>58</v>
      </c>
      <c r="M43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84" s="24" t="str">
        <f>IFERROR(IF(Table1[[#This Row],[Medicare Rate in CR]]&gt;0,"Y","N"),"N")</f>
        <v>N</v>
      </c>
      <c r="O4384" s="166">
        <f>Table1[[#This Row],[Medicare Rate in CR]]*Table1[[#This Row],[SumOfUnits]]*Table1[[#This Row],[Actuarial Factor 06/20/2023]]</f>
        <v>0</v>
      </c>
      <c r="P43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462.02401082390253</v>
      </c>
      <c r="Q4384" s="166">
        <f>Table1[[#This Row],[Trended Medicare Pricing for all RHCs]]-Table1[[#This Row],[SumOfSFY24 Estimated Payment 5/04/23]]</f>
        <v>143.53222402714226</v>
      </c>
      <c r="R4384" s="24">
        <f>Table1[[#This Row],[SumOfUnits]]*Table1[[#This Row],[Actuarial Factor 06/20/2023]]</f>
        <v>1.867964320120941</v>
      </c>
      <c r="S4384" s="23"/>
    </row>
    <row r="4385" spans="1:19" x14ac:dyDescent="0.25">
      <c r="A4385" s="192" t="s">
        <v>496</v>
      </c>
      <c r="B4385" s="193" t="s">
        <v>109</v>
      </c>
      <c r="C4385" s="192" t="s">
        <v>78</v>
      </c>
      <c r="D4385" s="192" t="s">
        <v>31</v>
      </c>
      <c r="E4385" s="192" t="s">
        <v>69</v>
      </c>
      <c r="F4385" s="194">
        <v>511.50621566926861</v>
      </c>
      <c r="G4385">
        <v>3</v>
      </c>
      <c r="H4385">
        <v>3</v>
      </c>
      <c r="I4385" s="167">
        <v>547.56443807854396</v>
      </c>
      <c r="J4385" s="22">
        <v>1.0704942018389665</v>
      </c>
      <c r="K4385" s="22" t="s">
        <v>497</v>
      </c>
      <c r="L4385" s="22" t="s">
        <v>58</v>
      </c>
      <c r="M43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85" s="24" t="str">
        <f>IFERROR(IF(Table1[[#This Row],[Medicare Rate in CR]]&gt;0,"Y","N"),"N")</f>
        <v>N</v>
      </c>
      <c r="O4385" s="166">
        <f>Table1[[#This Row],[Medicare Rate in CR]]*Table1[[#This Row],[SumOfUnits]]*Table1[[#This Row],[Actuarial Factor 06/20/2023]]</f>
        <v>0</v>
      </c>
      <c r="P43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794.33105767033464</v>
      </c>
      <c r="Q4385" s="166">
        <f>Table1[[#This Row],[Trended Medicare Pricing for all RHCs]]-Table1[[#This Row],[SumOfSFY24 Estimated Payment 5/04/23]]</f>
        <v>246.76661959179069</v>
      </c>
      <c r="R4385" s="24">
        <f>Table1[[#This Row],[SumOfUnits]]*Table1[[#This Row],[Actuarial Factor 06/20/2023]]</f>
        <v>3.2114826055168995</v>
      </c>
      <c r="S4385" s="23"/>
    </row>
    <row r="4386" spans="1:19" x14ac:dyDescent="0.25">
      <c r="A4386" s="192" t="s">
        <v>496</v>
      </c>
      <c r="B4386" s="193" t="s">
        <v>109</v>
      </c>
      <c r="C4386" s="192" t="s">
        <v>79</v>
      </c>
      <c r="D4386" s="192" t="s">
        <v>30</v>
      </c>
      <c r="E4386" s="192" t="s">
        <v>56</v>
      </c>
      <c r="F4386" s="194">
        <v>2728.0331502360996</v>
      </c>
      <c r="G4386">
        <v>16</v>
      </c>
      <c r="H4386">
        <v>16</v>
      </c>
      <c r="I4386" s="167">
        <v>2987.3071527289217</v>
      </c>
      <c r="J4386" s="22">
        <v>1.0950406348509303</v>
      </c>
      <c r="K4386" s="22" t="s">
        <v>497</v>
      </c>
      <c r="L4386" s="22" t="s">
        <v>58</v>
      </c>
      <c r="M43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86" s="24" t="str">
        <f>IFERROR(IF(Table1[[#This Row],[Medicare Rate in CR]]&gt;0,"Y","N"),"N")</f>
        <v>N</v>
      </c>
      <c r="O4386" s="166">
        <f>Table1[[#This Row],[Medicare Rate in CR]]*Table1[[#This Row],[SumOfUnits]]*Table1[[#This Row],[Actuarial Factor 06/20/2023]]</f>
        <v>0</v>
      </c>
      <c r="P43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3588.8655261237536</v>
      </c>
      <c r="Q4386" s="166">
        <f>Table1[[#This Row],[Trended Medicare Pricing for all RHCs]]-Table1[[#This Row],[SumOfSFY24 Estimated Payment 5/04/23]]</f>
        <v>601.55837339483196</v>
      </c>
      <c r="R4386" s="24">
        <f>Table1[[#This Row],[SumOfUnits]]*Table1[[#This Row],[Actuarial Factor 06/20/2023]]</f>
        <v>17.520650157614885</v>
      </c>
      <c r="S4386" s="23"/>
    </row>
    <row r="4387" spans="1:19" x14ac:dyDescent="0.25">
      <c r="A4387" s="192" t="s">
        <v>496</v>
      </c>
      <c r="B4387" s="193" t="s">
        <v>109</v>
      </c>
      <c r="C4387" s="192" t="s">
        <v>79</v>
      </c>
      <c r="D4387" s="192" t="s">
        <v>30</v>
      </c>
      <c r="E4387" s="192" t="s">
        <v>59</v>
      </c>
      <c r="F4387" s="194">
        <v>96929.343740966273</v>
      </c>
      <c r="G4387">
        <v>572</v>
      </c>
      <c r="H4387">
        <v>572</v>
      </c>
      <c r="I4387" s="167">
        <v>92560.435031606612</v>
      </c>
      <c r="J4387" s="22">
        <v>0.95492687208287386</v>
      </c>
      <c r="K4387" s="22" t="s">
        <v>497</v>
      </c>
      <c r="L4387" s="22" t="s">
        <v>58</v>
      </c>
      <c r="M43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87" s="24" t="str">
        <f>IFERROR(IF(Table1[[#This Row],[Medicare Rate in CR]]&gt;0,"Y","N"),"N")</f>
        <v>N</v>
      </c>
      <c r="O4387" s="166">
        <f>Table1[[#This Row],[Medicare Rate in CR]]*Table1[[#This Row],[SumOfUnits]]*Table1[[#This Row],[Actuarial Factor 06/20/2023]]</f>
        <v>0</v>
      </c>
      <c r="P43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111199.46406063258</v>
      </c>
      <c r="Q4387" s="166">
        <f>Table1[[#This Row],[Trended Medicare Pricing for all RHCs]]-Table1[[#This Row],[SumOfSFY24 Estimated Payment 5/04/23]]</f>
        <v>18639.029029025973</v>
      </c>
      <c r="R4387" s="24">
        <f>Table1[[#This Row],[SumOfUnits]]*Table1[[#This Row],[Actuarial Factor 06/20/2023]]</f>
        <v>546.21817083140388</v>
      </c>
      <c r="S4387" s="23"/>
    </row>
    <row r="4388" spans="1:19" x14ac:dyDescent="0.25">
      <c r="A4388" s="192" t="s">
        <v>496</v>
      </c>
      <c r="B4388" s="193" t="s">
        <v>109</v>
      </c>
      <c r="C4388" s="192" t="s">
        <v>79</v>
      </c>
      <c r="D4388" s="192" t="s">
        <v>30</v>
      </c>
      <c r="E4388" s="192" t="s">
        <v>60</v>
      </c>
      <c r="F4388" s="194">
        <v>22753.329478654745</v>
      </c>
      <c r="G4388">
        <v>137</v>
      </c>
      <c r="H4388">
        <v>137</v>
      </c>
      <c r="I4388" s="167">
        <v>19196.928861461773</v>
      </c>
      <c r="J4388" s="22">
        <v>0.84369757311652838</v>
      </c>
      <c r="K4388" s="22" t="s">
        <v>497</v>
      </c>
      <c r="L4388" s="22" t="s">
        <v>58</v>
      </c>
      <c r="M43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88" s="24" t="str">
        <f>IFERROR(IF(Table1[[#This Row],[Medicare Rate in CR]]&gt;0,"Y","N"),"N")</f>
        <v>N</v>
      </c>
      <c r="O4388" s="166">
        <f>Table1[[#This Row],[Medicare Rate in CR]]*Table1[[#This Row],[SumOfUnits]]*Table1[[#This Row],[Actuarial Factor 06/20/2023]]</f>
        <v>0</v>
      </c>
      <c r="P43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23062.642264761471</v>
      </c>
      <c r="Q4388" s="166">
        <f>Table1[[#This Row],[Trended Medicare Pricing for all RHCs]]-Table1[[#This Row],[SumOfSFY24 Estimated Payment 5/04/23]]</f>
        <v>3865.7134032996983</v>
      </c>
      <c r="R4388" s="24">
        <f>Table1[[#This Row],[SumOfUnits]]*Table1[[#This Row],[Actuarial Factor 06/20/2023]]</f>
        <v>115.58656751696439</v>
      </c>
      <c r="S4388" s="23"/>
    </row>
    <row r="4389" spans="1:19" x14ac:dyDescent="0.25">
      <c r="A4389" s="192" t="s">
        <v>496</v>
      </c>
      <c r="B4389" s="193" t="s">
        <v>109</v>
      </c>
      <c r="C4389" s="192" t="s">
        <v>79</v>
      </c>
      <c r="D4389" s="192" t="s">
        <v>30</v>
      </c>
      <c r="E4389" s="192" t="s">
        <v>61</v>
      </c>
      <c r="F4389" s="194">
        <v>7324.5350293919191</v>
      </c>
      <c r="G4389">
        <v>43</v>
      </c>
      <c r="H4389">
        <v>43</v>
      </c>
      <c r="I4389" s="167">
        <v>6179.6924285049618</v>
      </c>
      <c r="J4389" s="22">
        <v>0.84369757311652838</v>
      </c>
      <c r="K4389" s="22" t="s">
        <v>497</v>
      </c>
      <c r="L4389" s="22" t="s">
        <v>58</v>
      </c>
      <c r="M43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89" s="24" t="str">
        <f>IFERROR(IF(Table1[[#This Row],[Medicare Rate in CR]]&gt;0,"Y","N"),"N")</f>
        <v>N</v>
      </c>
      <c r="O4389" s="166">
        <f>Table1[[#This Row],[Medicare Rate in CR]]*Table1[[#This Row],[SumOfUnits]]*Table1[[#This Row],[Actuarial Factor 06/20/2023]]</f>
        <v>0</v>
      </c>
      <c r="P43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7424.1060543270996</v>
      </c>
      <c r="Q4389" s="166">
        <f>Table1[[#This Row],[Trended Medicare Pricing for all RHCs]]-Table1[[#This Row],[SumOfSFY24 Estimated Payment 5/04/23]]</f>
        <v>1244.4136258221379</v>
      </c>
      <c r="R4389" s="24">
        <f>Table1[[#This Row],[SumOfUnits]]*Table1[[#This Row],[Actuarial Factor 06/20/2023]]</f>
        <v>36.27899564401072</v>
      </c>
      <c r="S4389" s="23"/>
    </row>
    <row r="4390" spans="1:19" x14ac:dyDescent="0.25">
      <c r="A4390" s="192" t="s">
        <v>496</v>
      </c>
      <c r="B4390" s="193" t="s">
        <v>109</v>
      </c>
      <c r="C4390" s="192" t="s">
        <v>79</v>
      </c>
      <c r="D4390" s="192" t="s">
        <v>30</v>
      </c>
      <c r="E4390" s="192" t="s">
        <v>62</v>
      </c>
      <c r="F4390" s="194">
        <v>96598.390671678426</v>
      </c>
      <c r="G4390">
        <v>575</v>
      </c>
      <c r="H4390">
        <v>575</v>
      </c>
      <c r="I4390" s="167">
        <v>97925.967933951702</v>
      </c>
      <c r="J4390" s="22">
        <v>1.0137432648001921</v>
      </c>
      <c r="K4390" s="22" t="s">
        <v>497</v>
      </c>
      <c r="L4390" s="22" t="s">
        <v>58</v>
      </c>
      <c r="M43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90" s="24" t="str">
        <f>IFERROR(IF(Table1[[#This Row],[Medicare Rate in CR]]&gt;0,"Y","N"),"N")</f>
        <v>N</v>
      </c>
      <c r="O4390" s="166">
        <f>Table1[[#This Row],[Medicare Rate in CR]]*Table1[[#This Row],[SumOfUnits]]*Table1[[#This Row],[Actuarial Factor 06/20/2023]]</f>
        <v>0</v>
      </c>
      <c r="P43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117645.46210436184</v>
      </c>
      <c r="Q4390" s="166">
        <f>Table1[[#This Row],[Trended Medicare Pricing for all RHCs]]-Table1[[#This Row],[SumOfSFY24 Estimated Payment 5/04/23]]</f>
        <v>19719.494170410137</v>
      </c>
      <c r="R4390" s="24">
        <f>Table1[[#This Row],[SumOfUnits]]*Table1[[#This Row],[Actuarial Factor 06/20/2023]]</f>
        <v>582.90237726011048</v>
      </c>
      <c r="S4390" s="23"/>
    </row>
    <row r="4391" spans="1:19" x14ac:dyDescent="0.25">
      <c r="A4391" s="192" t="s">
        <v>496</v>
      </c>
      <c r="B4391" s="193" t="s">
        <v>109</v>
      </c>
      <c r="C4391" s="192" t="s">
        <v>79</v>
      </c>
      <c r="D4391" s="192" t="s">
        <v>30</v>
      </c>
      <c r="E4391" s="192" t="s">
        <v>63</v>
      </c>
      <c r="F4391" s="194">
        <v>20876.939385178775</v>
      </c>
      <c r="G4391">
        <v>126</v>
      </c>
      <c r="H4391">
        <v>126</v>
      </c>
      <c r="I4391" s="167">
        <v>19807.93722055219</v>
      </c>
      <c r="J4391" s="22">
        <v>0.94879507264434049</v>
      </c>
      <c r="K4391" s="22" t="s">
        <v>497</v>
      </c>
      <c r="L4391" s="22" t="s">
        <v>58</v>
      </c>
      <c r="M43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91" s="24" t="str">
        <f>IFERROR(IF(Table1[[#This Row],[Medicare Rate in CR]]&gt;0,"Y","N"),"N")</f>
        <v>N</v>
      </c>
      <c r="O4391" s="166">
        <f>Table1[[#This Row],[Medicare Rate in CR]]*Table1[[#This Row],[SumOfUnits]]*Table1[[#This Row],[Actuarial Factor 06/20/2023]]</f>
        <v>0</v>
      </c>
      <c r="P43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23796.690263176995</v>
      </c>
      <c r="Q4391" s="166">
        <f>Table1[[#This Row],[Trended Medicare Pricing for all RHCs]]-Table1[[#This Row],[SumOfSFY24 Estimated Payment 5/04/23]]</f>
        <v>3988.7530426248049</v>
      </c>
      <c r="R4391" s="24">
        <f>Table1[[#This Row],[SumOfUnits]]*Table1[[#This Row],[Actuarial Factor 06/20/2023]]</f>
        <v>119.54817915318691</v>
      </c>
      <c r="S4391" s="23"/>
    </row>
    <row r="4392" spans="1:19" x14ac:dyDescent="0.25">
      <c r="A4392" s="192" t="s">
        <v>496</v>
      </c>
      <c r="B4392" s="193" t="s">
        <v>109</v>
      </c>
      <c r="C4392" s="192" t="s">
        <v>79</v>
      </c>
      <c r="D4392" s="192" t="s">
        <v>30</v>
      </c>
      <c r="E4392" s="192" t="s">
        <v>64</v>
      </c>
      <c r="F4392" s="194">
        <v>27634.210272718577</v>
      </c>
      <c r="G4392">
        <v>165</v>
      </c>
      <c r="H4392">
        <v>165</v>
      </c>
      <c r="I4392" s="167">
        <v>26440.282522918813</v>
      </c>
      <c r="J4392" s="22">
        <v>0.95679530053448103</v>
      </c>
      <c r="K4392" s="22" t="s">
        <v>497</v>
      </c>
      <c r="L4392" s="22" t="s">
        <v>58</v>
      </c>
      <c r="M43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92" s="24" t="str">
        <f>IFERROR(IF(Table1[[#This Row],[Medicare Rate in CR]]&gt;0,"Y","N"),"N")</f>
        <v>N</v>
      </c>
      <c r="O4392" s="166">
        <f>Table1[[#This Row],[Medicare Rate in CR]]*Table1[[#This Row],[SumOfUnits]]*Table1[[#This Row],[Actuarial Factor 06/20/2023]]</f>
        <v>0</v>
      </c>
      <c r="P43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31764.600556990805</v>
      </c>
      <c r="Q4392" s="166">
        <f>Table1[[#This Row],[Trended Medicare Pricing for all RHCs]]-Table1[[#This Row],[SumOfSFY24 Estimated Payment 5/04/23]]</f>
        <v>5324.3180340719919</v>
      </c>
      <c r="R4392" s="24">
        <f>Table1[[#This Row],[SumOfUnits]]*Table1[[#This Row],[Actuarial Factor 06/20/2023]]</f>
        <v>157.87122458818936</v>
      </c>
      <c r="S4392" s="23"/>
    </row>
    <row r="4393" spans="1:19" x14ac:dyDescent="0.25">
      <c r="A4393" s="192" t="s">
        <v>496</v>
      </c>
      <c r="B4393" s="193" t="s">
        <v>109</v>
      </c>
      <c r="C4393" s="192" t="s">
        <v>79</v>
      </c>
      <c r="D4393" s="192" t="s">
        <v>30</v>
      </c>
      <c r="E4393" s="192" t="s">
        <v>77</v>
      </c>
      <c r="F4393" s="194">
        <v>42066.348655680995</v>
      </c>
      <c r="G4393">
        <v>247</v>
      </c>
      <c r="H4393">
        <v>247</v>
      </c>
      <c r="I4393" s="167">
        <v>53763.607380848953</v>
      </c>
      <c r="J4393" s="22">
        <v>1.2780668895442215</v>
      </c>
      <c r="K4393" s="22" t="s">
        <v>497</v>
      </c>
      <c r="L4393" s="22" t="s">
        <v>58</v>
      </c>
      <c r="M43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93" s="24" t="str">
        <f>IFERROR(IF(Table1[[#This Row],[Medicare Rate in CR]]&gt;0,"Y","N"),"N")</f>
        <v>N</v>
      </c>
      <c r="O4393" s="166">
        <f>Table1[[#This Row],[Medicare Rate in CR]]*Table1[[#This Row],[SumOfUnits]]*Table1[[#This Row],[Actuarial Factor 06/20/2023]]</f>
        <v>0</v>
      </c>
      <c r="P43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64590.06296453988</v>
      </c>
      <c r="Q4393" s="166">
        <f>Table1[[#This Row],[Trended Medicare Pricing for all RHCs]]-Table1[[#This Row],[SumOfSFY24 Estimated Payment 5/04/23]]</f>
        <v>10826.455583690928</v>
      </c>
      <c r="R4393" s="24">
        <f>Table1[[#This Row],[SumOfUnits]]*Table1[[#This Row],[Actuarial Factor 06/20/2023]]</f>
        <v>315.68252171742273</v>
      </c>
      <c r="S4393" s="23"/>
    </row>
    <row r="4394" spans="1:19" x14ac:dyDescent="0.25">
      <c r="A4394" s="192" t="s">
        <v>496</v>
      </c>
      <c r="B4394" s="193" t="s">
        <v>109</v>
      </c>
      <c r="C4394" s="192" t="s">
        <v>79</v>
      </c>
      <c r="D4394" s="192" t="s">
        <v>32</v>
      </c>
      <c r="E4394" s="192" t="s">
        <v>94</v>
      </c>
      <c r="F4394" s="194">
        <v>168.15071793389228</v>
      </c>
      <c r="G4394">
        <v>1</v>
      </c>
      <c r="H4394">
        <v>1</v>
      </c>
      <c r="I4394" s="167">
        <v>201.72092108328445</v>
      </c>
      <c r="J4394" s="22">
        <v>1.1996435314810261</v>
      </c>
      <c r="K4394" s="22" t="s">
        <v>497</v>
      </c>
      <c r="L4394" s="22" t="s">
        <v>58</v>
      </c>
      <c r="M43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94" s="24" t="str">
        <f>IFERROR(IF(Table1[[#This Row],[Medicare Rate in CR]]&gt;0,"Y","N"),"N")</f>
        <v>N</v>
      </c>
      <c r="O4394" s="166">
        <f>Table1[[#This Row],[Medicare Rate in CR]]*Table1[[#This Row],[SumOfUnits]]*Table1[[#This Row],[Actuarial Factor 06/20/2023]]</f>
        <v>0</v>
      </c>
      <c r="P43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242.34175548784739</v>
      </c>
      <c r="Q4394" s="166">
        <f>Table1[[#This Row],[Trended Medicare Pricing for all RHCs]]-Table1[[#This Row],[SumOfSFY24 Estimated Payment 5/04/23]]</f>
        <v>40.620834404562942</v>
      </c>
      <c r="R4394" s="24">
        <f>Table1[[#This Row],[SumOfUnits]]*Table1[[#This Row],[Actuarial Factor 06/20/2023]]</f>
        <v>1.1996435314810261</v>
      </c>
      <c r="S4394" s="23"/>
    </row>
    <row r="4395" spans="1:19" x14ac:dyDescent="0.25">
      <c r="A4395" s="192" t="s">
        <v>496</v>
      </c>
      <c r="B4395" s="193" t="s">
        <v>109</v>
      </c>
      <c r="C4395" s="192" t="s">
        <v>79</v>
      </c>
      <c r="D4395" s="192" t="s">
        <v>32</v>
      </c>
      <c r="E4395" s="192" t="s">
        <v>81</v>
      </c>
      <c r="F4395" s="194">
        <v>2046.0248626770747</v>
      </c>
      <c r="G4395">
        <v>12</v>
      </c>
      <c r="H4395">
        <v>12</v>
      </c>
      <c r="I4395" s="167">
        <v>2266.0866481373519</v>
      </c>
      <c r="J4395" s="22">
        <v>1.1075557728914116</v>
      </c>
      <c r="K4395" s="22" t="s">
        <v>497</v>
      </c>
      <c r="L4395" s="22" t="s">
        <v>58</v>
      </c>
      <c r="M43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95" s="24" t="str">
        <f>IFERROR(IF(Table1[[#This Row],[Medicare Rate in CR]]&gt;0,"Y","N"),"N")</f>
        <v>N</v>
      </c>
      <c r="O4395" s="166">
        <f>Table1[[#This Row],[Medicare Rate in CR]]*Table1[[#This Row],[SumOfUnits]]*Table1[[#This Row],[Actuarial Factor 06/20/2023]]</f>
        <v>0</v>
      </c>
      <c r="P43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2722.4118026431338</v>
      </c>
      <c r="Q4395" s="166">
        <f>Table1[[#This Row],[Trended Medicare Pricing for all RHCs]]-Table1[[#This Row],[SumOfSFY24 Estimated Payment 5/04/23]]</f>
        <v>456.32515450578194</v>
      </c>
      <c r="R4395" s="24">
        <f>Table1[[#This Row],[SumOfUnits]]*Table1[[#This Row],[Actuarial Factor 06/20/2023]]</f>
        <v>13.290669274696938</v>
      </c>
      <c r="S4395" s="23"/>
    </row>
    <row r="4396" spans="1:19" x14ac:dyDescent="0.25">
      <c r="A4396" s="192" t="s">
        <v>496</v>
      </c>
      <c r="B4396" s="193" t="s">
        <v>109</v>
      </c>
      <c r="C4396" s="192" t="s">
        <v>79</v>
      </c>
      <c r="D4396" s="192" t="s">
        <v>32</v>
      </c>
      <c r="E4396" s="192" t="s">
        <v>65</v>
      </c>
      <c r="F4396" s="194">
        <v>7041.505251999617</v>
      </c>
      <c r="G4396">
        <v>42</v>
      </c>
      <c r="H4396">
        <v>42</v>
      </c>
      <c r="I4396" s="167">
        <v>9625.446194544762</v>
      </c>
      <c r="J4396" s="22">
        <v>1.3669586047402817</v>
      </c>
      <c r="K4396" s="22" t="s">
        <v>497</v>
      </c>
      <c r="L4396" s="22" t="s">
        <v>58</v>
      </c>
      <c r="M43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96" s="24" t="str">
        <f>IFERROR(IF(Table1[[#This Row],[Medicare Rate in CR]]&gt;0,"Y","N"),"N")</f>
        <v>N</v>
      </c>
      <c r="O4396" s="166">
        <f>Table1[[#This Row],[Medicare Rate in CR]]*Table1[[#This Row],[SumOfUnits]]*Table1[[#This Row],[Actuarial Factor 06/20/2023]]</f>
        <v>0</v>
      </c>
      <c r="P43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11563.736253101473</v>
      </c>
      <c r="Q4396" s="166">
        <f>Table1[[#This Row],[Trended Medicare Pricing for all RHCs]]-Table1[[#This Row],[SumOfSFY24 Estimated Payment 5/04/23]]</f>
        <v>1938.2900585567113</v>
      </c>
      <c r="R4396" s="24">
        <f>Table1[[#This Row],[SumOfUnits]]*Table1[[#This Row],[Actuarial Factor 06/20/2023]]</f>
        <v>57.412261399091832</v>
      </c>
      <c r="S4396" s="23"/>
    </row>
    <row r="4397" spans="1:19" x14ac:dyDescent="0.25">
      <c r="A4397" s="192" t="s">
        <v>496</v>
      </c>
      <c r="B4397" s="193" t="s">
        <v>109</v>
      </c>
      <c r="C4397" s="192" t="s">
        <v>79</v>
      </c>
      <c r="D4397" s="192" t="s">
        <v>32</v>
      </c>
      <c r="E4397" s="192" t="s">
        <v>66</v>
      </c>
      <c r="F4397" s="194">
        <v>6555.1122675146971</v>
      </c>
      <c r="G4397">
        <v>40</v>
      </c>
      <c r="H4397">
        <v>40</v>
      </c>
      <c r="I4397" s="167">
        <v>7420.6526212168174</v>
      </c>
      <c r="J4397" s="22">
        <v>1.1320405079851181</v>
      </c>
      <c r="K4397" s="22" t="s">
        <v>497</v>
      </c>
      <c r="L4397" s="22" t="s">
        <v>58</v>
      </c>
      <c r="M43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97" s="24" t="str">
        <f>IFERROR(IF(Table1[[#This Row],[Medicare Rate in CR]]&gt;0,"Y","N"),"N")</f>
        <v>N</v>
      </c>
      <c r="O4397" s="166">
        <f>Table1[[#This Row],[Medicare Rate in CR]]*Table1[[#This Row],[SumOfUnits]]*Table1[[#This Row],[Actuarial Factor 06/20/2023]]</f>
        <v>0</v>
      </c>
      <c r="P43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8914.9602006263995</v>
      </c>
      <c r="Q4397" s="166">
        <f>Table1[[#This Row],[Trended Medicare Pricing for all RHCs]]-Table1[[#This Row],[SumOfSFY24 Estimated Payment 5/04/23]]</f>
        <v>1494.3075794095821</v>
      </c>
      <c r="R4397" s="24">
        <f>Table1[[#This Row],[SumOfUnits]]*Table1[[#This Row],[Actuarial Factor 06/20/2023]]</f>
        <v>45.281620319404723</v>
      </c>
      <c r="S4397" s="23"/>
    </row>
    <row r="4398" spans="1:19" x14ac:dyDescent="0.25">
      <c r="A4398" s="192" t="s">
        <v>496</v>
      </c>
      <c r="B4398" s="193" t="s">
        <v>109</v>
      </c>
      <c r="C4398" s="192" t="s">
        <v>79</v>
      </c>
      <c r="D4398" s="192" t="s">
        <v>31</v>
      </c>
      <c r="E4398" s="192" t="s">
        <v>67</v>
      </c>
      <c r="F4398" s="194">
        <v>913.64556230124322</v>
      </c>
      <c r="G4398">
        <v>5</v>
      </c>
      <c r="H4398">
        <v>5</v>
      </c>
      <c r="I4398" s="167">
        <v>1021.5242219794206</v>
      </c>
      <c r="J4398" s="22">
        <v>1.1180749561202468</v>
      </c>
      <c r="K4398" s="22" t="s">
        <v>497</v>
      </c>
      <c r="L4398" s="22" t="s">
        <v>58</v>
      </c>
      <c r="M43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98" s="24" t="str">
        <f>IFERROR(IF(Table1[[#This Row],[Medicare Rate in CR]]&gt;0,"Y","N"),"N")</f>
        <v>N</v>
      </c>
      <c r="O4398" s="166">
        <f>Table1[[#This Row],[Medicare Rate in CR]]*Table1[[#This Row],[SumOfUnits]]*Table1[[#This Row],[Actuarial Factor 06/20/2023]]</f>
        <v>0</v>
      </c>
      <c r="P43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1227.2300359249357</v>
      </c>
      <c r="Q4398" s="166">
        <f>Table1[[#This Row],[Trended Medicare Pricing for all RHCs]]-Table1[[#This Row],[SumOfSFY24 Estimated Payment 5/04/23]]</f>
        <v>205.70581394551505</v>
      </c>
      <c r="R4398" s="24">
        <f>Table1[[#This Row],[SumOfUnits]]*Table1[[#This Row],[Actuarial Factor 06/20/2023]]</f>
        <v>5.5903747806012341</v>
      </c>
      <c r="S4398" s="23"/>
    </row>
    <row r="4399" spans="1:19" x14ac:dyDescent="0.25">
      <c r="A4399" s="192" t="s">
        <v>496</v>
      </c>
      <c r="B4399" s="193" t="s">
        <v>109</v>
      </c>
      <c r="C4399" s="192" t="s">
        <v>79</v>
      </c>
      <c r="D4399" s="192" t="s">
        <v>31</v>
      </c>
      <c r="E4399" s="192" t="s">
        <v>82</v>
      </c>
      <c r="F4399" s="194">
        <v>1339.0960778645083</v>
      </c>
      <c r="G4399">
        <v>8</v>
      </c>
      <c r="H4399">
        <v>8</v>
      </c>
      <c r="I4399" s="167">
        <v>1475.831009414889</v>
      </c>
      <c r="J4399" s="22">
        <v>1.1021098738250623</v>
      </c>
      <c r="K4399" s="22" t="s">
        <v>497</v>
      </c>
      <c r="L4399" s="22" t="s">
        <v>58</v>
      </c>
      <c r="M43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399" s="24" t="str">
        <f>IFERROR(IF(Table1[[#This Row],[Medicare Rate in CR]]&gt;0,"Y","N"),"N")</f>
        <v>N</v>
      </c>
      <c r="O4399" s="166">
        <f>Table1[[#This Row],[Medicare Rate in CR]]*Table1[[#This Row],[SumOfUnits]]*Table1[[#This Row],[Actuarial Factor 06/20/2023]]</f>
        <v>0</v>
      </c>
      <c r="P43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1773.0212399602365</v>
      </c>
      <c r="Q4399" s="166">
        <f>Table1[[#This Row],[Trended Medicare Pricing for all RHCs]]-Table1[[#This Row],[SumOfSFY24 Estimated Payment 5/04/23]]</f>
        <v>297.1902305453475</v>
      </c>
      <c r="R4399" s="24">
        <f>Table1[[#This Row],[SumOfUnits]]*Table1[[#This Row],[Actuarial Factor 06/20/2023]]</f>
        <v>8.8168789906004985</v>
      </c>
      <c r="S4399" s="23"/>
    </row>
    <row r="4400" spans="1:19" x14ac:dyDescent="0.25">
      <c r="A4400" s="192" t="s">
        <v>496</v>
      </c>
      <c r="B4400" s="193" t="s">
        <v>109</v>
      </c>
      <c r="C4400" s="192" t="s">
        <v>79</v>
      </c>
      <c r="D4400" s="192" t="s">
        <v>31</v>
      </c>
      <c r="E4400" s="192" t="s">
        <v>68</v>
      </c>
      <c r="F4400" s="194">
        <v>5795.8080370049156</v>
      </c>
      <c r="G4400">
        <v>31</v>
      </c>
      <c r="H4400">
        <v>31</v>
      </c>
      <c r="I4400" s="167">
        <v>4866.8019446016851</v>
      </c>
      <c r="J4400" s="22">
        <v>0.83971068633195955</v>
      </c>
      <c r="K4400" s="22" t="s">
        <v>497</v>
      </c>
      <c r="L4400" s="22" t="s">
        <v>58</v>
      </c>
      <c r="M44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00" s="24" t="str">
        <f>IFERROR(IF(Table1[[#This Row],[Medicare Rate in CR]]&gt;0,"Y","N"),"N")</f>
        <v>N</v>
      </c>
      <c r="O4400" s="166">
        <f>Table1[[#This Row],[Medicare Rate in CR]]*Table1[[#This Row],[SumOfUnits]]*Table1[[#This Row],[Actuarial Factor 06/20/2023]]</f>
        <v>0</v>
      </c>
      <c r="P44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5846.8369097892983</v>
      </c>
      <c r="Q4400" s="166">
        <f>Table1[[#This Row],[Trended Medicare Pricing for all RHCs]]-Table1[[#This Row],[SumOfSFY24 Estimated Payment 5/04/23]]</f>
        <v>980.03496518761312</v>
      </c>
      <c r="R4400" s="24">
        <f>Table1[[#This Row],[SumOfUnits]]*Table1[[#This Row],[Actuarial Factor 06/20/2023]]</f>
        <v>26.031031276290747</v>
      </c>
      <c r="S4400" s="23"/>
    </row>
    <row r="4401" spans="1:19" x14ac:dyDescent="0.25">
      <c r="A4401" s="192" t="s">
        <v>496</v>
      </c>
      <c r="B4401" s="193" t="s">
        <v>109</v>
      </c>
      <c r="C4401" s="192" t="s">
        <v>79</v>
      </c>
      <c r="D4401" s="192" t="s">
        <v>31</v>
      </c>
      <c r="E4401" s="192" t="s">
        <v>74</v>
      </c>
      <c r="F4401" s="194">
        <v>17221.769297484781</v>
      </c>
      <c r="G4401">
        <v>97</v>
      </c>
      <c r="H4401">
        <v>97</v>
      </c>
      <c r="I4401" s="167">
        <v>20055.091176989612</v>
      </c>
      <c r="J4401" s="22">
        <v>1.1645197906534861</v>
      </c>
      <c r="K4401" s="22" t="s">
        <v>497</v>
      </c>
      <c r="L4401" s="22" t="s">
        <v>58</v>
      </c>
      <c r="M44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01" s="24" t="str">
        <f>IFERROR(IF(Table1[[#This Row],[Medicare Rate in CR]]&gt;0,"Y","N"),"N")</f>
        <v>N</v>
      </c>
      <c r="O4401" s="166">
        <f>Table1[[#This Row],[Medicare Rate in CR]]*Table1[[#This Row],[SumOfUnits]]*Table1[[#This Row],[Actuarial Factor 06/20/2023]]</f>
        <v>0</v>
      </c>
      <c r="P44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24093.613970233055</v>
      </c>
      <c r="Q4401" s="166">
        <f>Table1[[#This Row],[Trended Medicare Pricing for all RHCs]]-Table1[[#This Row],[SumOfSFY24 Estimated Payment 5/04/23]]</f>
        <v>4038.5227932434427</v>
      </c>
      <c r="R4401" s="24">
        <f>Table1[[#This Row],[SumOfUnits]]*Table1[[#This Row],[Actuarial Factor 06/20/2023]]</f>
        <v>112.95841969338815</v>
      </c>
      <c r="S4401" s="23"/>
    </row>
    <row r="4402" spans="1:19" x14ac:dyDescent="0.25">
      <c r="A4402" s="192" t="s">
        <v>496</v>
      </c>
      <c r="B4402" s="193" t="s">
        <v>109</v>
      </c>
      <c r="C4402" s="192" t="s">
        <v>79</v>
      </c>
      <c r="D4402" s="192" t="s">
        <v>31</v>
      </c>
      <c r="E4402" s="192" t="s">
        <v>69</v>
      </c>
      <c r="F4402" s="194">
        <v>51124.313385371737</v>
      </c>
      <c r="G4402">
        <v>288</v>
      </c>
      <c r="H4402">
        <v>288</v>
      </c>
      <c r="I4402" s="167">
        <v>54443.921615927524</v>
      </c>
      <c r="J4402" s="22">
        <v>1.0649320843789685</v>
      </c>
      <c r="K4402" s="22" t="s">
        <v>497</v>
      </c>
      <c r="L4402" s="22" t="s">
        <v>58</v>
      </c>
      <c r="M44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02" s="24" t="str">
        <f>IFERROR(IF(Table1[[#This Row],[Medicare Rate in CR]]&gt;0,"Y","N"),"N")</f>
        <v>N</v>
      </c>
      <c r="O4402" s="166">
        <f>Table1[[#This Row],[Medicare Rate in CR]]*Table1[[#This Row],[SumOfUnits]]*Table1[[#This Row],[Actuarial Factor 06/20/2023]]</f>
        <v>0</v>
      </c>
      <c r="P44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65407.373063695355</v>
      </c>
      <c r="Q4402" s="166">
        <f>Table1[[#This Row],[Trended Medicare Pricing for all RHCs]]-Table1[[#This Row],[SumOfSFY24 Estimated Payment 5/04/23]]</f>
        <v>10963.451447767831</v>
      </c>
      <c r="R4402" s="24">
        <f>Table1[[#This Row],[SumOfUnits]]*Table1[[#This Row],[Actuarial Factor 06/20/2023]]</f>
        <v>306.70044030114292</v>
      </c>
      <c r="S4402" s="23"/>
    </row>
    <row r="4403" spans="1:19" x14ac:dyDescent="0.25">
      <c r="A4403" s="192" t="s">
        <v>496</v>
      </c>
      <c r="B4403" s="193" t="s">
        <v>109</v>
      </c>
      <c r="C4403" s="192" t="s">
        <v>55</v>
      </c>
      <c r="D4403" s="192" t="s">
        <v>30</v>
      </c>
      <c r="E4403" s="192" t="s">
        <v>60</v>
      </c>
      <c r="F4403" s="194">
        <v>168.15071793389228</v>
      </c>
      <c r="G4403">
        <v>1</v>
      </c>
      <c r="H4403">
        <v>1</v>
      </c>
      <c r="I4403" s="167">
        <v>152.78951387895447</v>
      </c>
      <c r="J4403" s="22">
        <v>0.90864621784738975</v>
      </c>
      <c r="K4403" s="22" t="s">
        <v>497</v>
      </c>
      <c r="L4403" s="22" t="s">
        <v>58</v>
      </c>
      <c r="M44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03" s="24" t="str">
        <f>IFERROR(IF(Table1[[#This Row],[Medicare Rate in CR]]&gt;0,"Y","N"),"N")</f>
        <v>N</v>
      </c>
      <c r="O4403" s="166">
        <f>Table1[[#This Row],[Medicare Rate in CR]]*Table1[[#This Row],[SumOfUnits]]*Table1[[#This Row],[Actuarial Factor 06/20/2023]]</f>
        <v>0</v>
      </c>
      <c r="P44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221.62069439980442</v>
      </c>
      <c r="Q4403" s="166">
        <f>Table1[[#This Row],[Trended Medicare Pricing for all RHCs]]-Table1[[#This Row],[SumOfSFY24 Estimated Payment 5/04/23]]</f>
        <v>68.831180520849955</v>
      </c>
      <c r="R4403" s="24">
        <f>Table1[[#This Row],[SumOfUnits]]*Table1[[#This Row],[Actuarial Factor 06/20/2023]]</f>
        <v>0.90864621784738975</v>
      </c>
      <c r="S4403" s="23"/>
    </row>
    <row r="4404" spans="1:19" x14ac:dyDescent="0.25">
      <c r="A4404" s="192" t="s">
        <v>496</v>
      </c>
      <c r="B4404" s="193" t="s">
        <v>109</v>
      </c>
      <c r="C4404" s="192" t="s">
        <v>55</v>
      </c>
      <c r="D4404" s="192" t="s">
        <v>30</v>
      </c>
      <c r="E4404" s="192" t="s">
        <v>61</v>
      </c>
      <c r="F4404" s="194">
        <v>170.50207188975619</v>
      </c>
      <c r="G4404">
        <v>1</v>
      </c>
      <c r="H4404">
        <v>1</v>
      </c>
      <c r="I4404" s="167">
        <v>154.92606275777072</v>
      </c>
      <c r="J4404" s="22">
        <v>0.90864621784738975</v>
      </c>
      <c r="K4404" s="22" t="s">
        <v>497</v>
      </c>
      <c r="L4404" s="22" t="s">
        <v>58</v>
      </c>
      <c r="M44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04" s="24" t="str">
        <f>IFERROR(IF(Table1[[#This Row],[Medicare Rate in CR]]&gt;0,"Y","N"),"N")</f>
        <v>N</v>
      </c>
      <c r="O4404" s="166">
        <f>Table1[[#This Row],[Medicare Rate in CR]]*Table1[[#This Row],[SumOfUnits]]*Table1[[#This Row],[Actuarial Factor 06/20/2023]]</f>
        <v>0</v>
      </c>
      <c r="P44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224.71975161990599</v>
      </c>
      <c r="Q4404" s="166">
        <f>Table1[[#This Row],[Trended Medicare Pricing for all RHCs]]-Table1[[#This Row],[SumOfSFY24 Estimated Payment 5/04/23]]</f>
        <v>69.793688862135269</v>
      </c>
      <c r="R4404" s="24">
        <f>Table1[[#This Row],[SumOfUnits]]*Table1[[#This Row],[Actuarial Factor 06/20/2023]]</f>
        <v>0.90864621784738975</v>
      </c>
      <c r="S4404" s="23"/>
    </row>
    <row r="4405" spans="1:19" x14ac:dyDescent="0.25">
      <c r="A4405" s="192" t="s">
        <v>496</v>
      </c>
      <c r="B4405" s="193" t="s">
        <v>109</v>
      </c>
      <c r="C4405" s="192" t="s">
        <v>55</v>
      </c>
      <c r="D4405" s="192" t="s">
        <v>30</v>
      </c>
      <c r="E4405" s="192" t="s">
        <v>62</v>
      </c>
      <c r="F4405" s="194">
        <v>170.50207188975619</v>
      </c>
      <c r="G4405">
        <v>1</v>
      </c>
      <c r="H4405">
        <v>1</v>
      </c>
      <c r="I4405" s="167">
        <v>178.80754949744835</v>
      </c>
      <c r="J4405" s="22">
        <v>1.0487118866981413</v>
      </c>
      <c r="K4405" s="22" t="s">
        <v>497</v>
      </c>
      <c r="L4405" s="22" t="s">
        <v>58</v>
      </c>
      <c r="M44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05" s="24" t="str">
        <f>IFERROR(IF(Table1[[#This Row],[Medicare Rate in CR]]&gt;0,"Y","N"),"N")</f>
        <v>N</v>
      </c>
      <c r="O4405" s="166">
        <f>Table1[[#This Row],[Medicare Rate in CR]]*Table1[[#This Row],[SumOfUnits]]*Table1[[#This Row],[Actuarial Factor 06/20/2023]]</f>
        <v>0</v>
      </c>
      <c r="P44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259.35977069045617</v>
      </c>
      <c r="Q4405" s="166">
        <f>Table1[[#This Row],[Trended Medicare Pricing for all RHCs]]-Table1[[#This Row],[SumOfSFY24 Estimated Payment 5/04/23]]</f>
        <v>80.552221193007824</v>
      </c>
      <c r="R4405" s="24">
        <f>Table1[[#This Row],[SumOfUnits]]*Table1[[#This Row],[Actuarial Factor 06/20/2023]]</f>
        <v>1.0487118866981413</v>
      </c>
      <c r="S4405" s="23"/>
    </row>
    <row r="4406" spans="1:19" x14ac:dyDescent="0.25">
      <c r="A4406" s="192" t="s">
        <v>496</v>
      </c>
      <c r="B4406" s="193" t="s">
        <v>109</v>
      </c>
      <c r="C4406" s="192" t="s">
        <v>55</v>
      </c>
      <c r="D4406" s="192" t="s">
        <v>30</v>
      </c>
      <c r="E4406" s="192" t="s">
        <v>63</v>
      </c>
      <c r="F4406" s="194">
        <v>341.00414377951239</v>
      </c>
      <c r="G4406">
        <v>2</v>
      </c>
      <c r="H4406">
        <v>2</v>
      </c>
      <c r="I4406" s="167">
        <v>341.90625461911577</v>
      </c>
      <c r="J4406" s="22">
        <v>1.0026454541859957</v>
      </c>
      <c r="K4406" s="22" t="s">
        <v>497</v>
      </c>
      <c r="L4406" s="22" t="s">
        <v>58</v>
      </c>
      <c r="M44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06" s="24" t="str">
        <f>IFERROR(IF(Table1[[#This Row],[Medicare Rate in CR]]&gt;0,"Y","N"),"N")</f>
        <v>N</v>
      </c>
      <c r="O4406" s="166">
        <f>Table1[[#This Row],[Medicare Rate in CR]]*Table1[[#This Row],[SumOfUnits]]*Table1[[#This Row],[Actuarial Factor 06/20/2023]]</f>
        <v>0</v>
      </c>
      <c r="P44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495.93391355610544</v>
      </c>
      <c r="Q4406" s="166">
        <f>Table1[[#This Row],[Trended Medicare Pricing for all RHCs]]-Table1[[#This Row],[SumOfSFY24 Estimated Payment 5/04/23]]</f>
        <v>154.02765893698967</v>
      </c>
      <c r="R4406" s="24">
        <f>Table1[[#This Row],[SumOfUnits]]*Table1[[#This Row],[Actuarial Factor 06/20/2023]]</f>
        <v>2.0052909083719914</v>
      </c>
      <c r="S4406" s="23"/>
    </row>
    <row r="4407" spans="1:19" x14ac:dyDescent="0.25">
      <c r="A4407" s="192" t="s">
        <v>496</v>
      </c>
      <c r="B4407" s="193" t="s">
        <v>109</v>
      </c>
      <c r="C4407" s="192" t="s">
        <v>84</v>
      </c>
      <c r="D4407" s="192" t="s">
        <v>30</v>
      </c>
      <c r="E4407" s="192" t="s">
        <v>59</v>
      </c>
      <c r="F4407" s="194">
        <v>341.00414377951239</v>
      </c>
      <c r="G4407">
        <v>2</v>
      </c>
      <c r="H4407">
        <v>2</v>
      </c>
      <c r="I4407" s="167">
        <v>370.3315924492274</v>
      </c>
      <c r="J4407" s="22">
        <v>1.0860032032005971</v>
      </c>
      <c r="K4407" s="22" t="s">
        <v>497</v>
      </c>
      <c r="L4407" s="22" t="s">
        <v>58</v>
      </c>
      <c r="M44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07" s="24" t="str">
        <f>IFERROR(IF(Table1[[#This Row],[Medicare Rate in CR]]&gt;0,"Y","N"),"N")</f>
        <v>N</v>
      </c>
      <c r="O4407" s="166">
        <f>Table1[[#This Row],[Medicare Rate in CR]]*Table1[[#This Row],[SumOfUnits]]*Table1[[#This Row],[Actuarial Factor 06/20/2023]]</f>
        <v>0</v>
      </c>
      <c r="P44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936.22320263634265</v>
      </c>
      <c r="Q4407" s="166">
        <f>Table1[[#This Row],[Trended Medicare Pricing for all RHCs]]-Table1[[#This Row],[SumOfSFY24 Estimated Payment 5/04/23]]</f>
        <v>565.89161018711525</v>
      </c>
      <c r="R4407" s="24">
        <f>Table1[[#This Row],[SumOfUnits]]*Table1[[#This Row],[Actuarial Factor 06/20/2023]]</f>
        <v>2.1720064064011941</v>
      </c>
      <c r="S4407" s="23"/>
    </row>
    <row r="4408" spans="1:19" x14ac:dyDescent="0.25">
      <c r="A4408" s="192" t="s">
        <v>496</v>
      </c>
      <c r="B4408" s="193" t="s">
        <v>109</v>
      </c>
      <c r="C4408" s="192" t="s">
        <v>84</v>
      </c>
      <c r="D4408" s="192" t="s">
        <v>30</v>
      </c>
      <c r="E4408" s="192" t="s">
        <v>62</v>
      </c>
      <c r="F4408" s="194">
        <v>511.50621566926861</v>
      </c>
      <c r="G4408">
        <v>3</v>
      </c>
      <c r="H4408">
        <v>3</v>
      </c>
      <c r="I4408" s="167">
        <v>565.2061687882416</v>
      </c>
      <c r="J4408" s="22">
        <v>1.1049839698403479</v>
      </c>
      <c r="K4408" s="22" t="s">
        <v>497</v>
      </c>
      <c r="L4408" s="22" t="s">
        <v>58</v>
      </c>
      <c r="M44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08" s="24" t="str">
        <f>IFERROR(IF(Table1[[#This Row],[Medicare Rate in CR]]&gt;0,"Y","N"),"N")</f>
        <v>N</v>
      </c>
      <c r="O4408" s="166">
        <f>Table1[[#This Row],[Medicare Rate in CR]]*Table1[[#This Row],[SumOfUnits]]*Table1[[#This Row],[Actuarial Factor 06/20/2023]]</f>
        <v>0</v>
      </c>
      <c r="P44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1428.8792538413873</v>
      </c>
      <c r="Q4408" s="166">
        <f>Table1[[#This Row],[Trended Medicare Pricing for all RHCs]]-Table1[[#This Row],[SumOfSFY24 Estimated Payment 5/04/23]]</f>
        <v>863.67308505314566</v>
      </c>
      <c r="R4408" s="24">
        <f>Table1[[#This Row],[SumOfUnits]]*Table1[[#This Row],[Actuarial Factor 06/20/2023]]</f>
        <v>3.3149519095210436</v>
      </c>
      <c r="S4408" s="23"/>
    </row>
    <row r="4409" spans="1:19" x14ac:dyDescent="0.25">
      <c r="A4409" s="192" t="s">
        <v>496</v>
      </c>
      <c r="B4409" s="193" t="s">
        <v>109</v>
      </c>
      <c r="C4409" s="192" t="s">
        <v>84</v>
      </c>
      <c r="D4409" s="192" t="s">
        <v>30</v>
      </c>
      <c r="E4409" s="192" t="s">
        <v>63</v>
      </c>
      <c r="F4409" s="194">
        <v>170.50207188975619</v>
      </c>
      <c r="G4409">
        <v>1</v>
      </c>
      <c r="H4409">
        <v>1</v>
      </c>
      <c r="I4409" s="167">
        <v>171.04933727547527</v>
      </c>
      <c r="J4409" s="22">
        <v>1.0032097286540478</v>
      </c>
      <c r="K4409" s="22" t="s">
        <v>497</v>
      </c>
      <c r="L4409" s="22" t="s">
        <v>58</v>
      </c>
      <c r="M44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09" s="24" t="str">
        <f>IFERROR(IF(Table1[[#This Row],[Medicare Rate in CR]]&gt;0,"Y","N"),"N")</f>
        <v>N</v>
      </c>
      <c r="O4409" s="166">
        <f>Table1[[#This Row],[Medicare Rate in CR]]*Table1[[#This Row],[SumOfUnits]]*Table1[[#This Row],[Actuarial Factor 06/20/2023]]</f>
        <v>0</v>
      </c>
      <c r="P44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432.4242425383265</v>
      </c>
      <c r="Q4409" s="166">
        <f>Table1[[#This Row],[Trended Medicare Pricing for all RHCs]]-Table1[[#This Row],[SumOfSFY24 Estimated Payment 5/04/23]]</f>
        <v>261.37490526285126</v>
      </c>
      <c r="R4409" s="24">
        <f>Table1[[#This Row],[SumOfUnits]]*Table1[[#This Row],[Actuarial Factor 06/20/2023]]</f>
        <v>1.0032097286540478</v>
      </c>
      <c r="S4409" s="23"/>
    </row>
    <row r="4410" spans="1:19" x14ac:dyDescent="0.25">
      <c r="A4410" s="192" t="s">
        <v>496</v>
      </c>
      <c r="B4410" s="193" t="s">
        <v>109</v>
      </c>
      <c r="C4410" s="192" t="s">
        <v>84</v>
      </c>
      <c r="D4410" s="192" t="s">
        <v>30</v>
      </c>
      <c r="E4410" s="192" t="s">
        <v>77</v>
      </c>
      <c r="F4410" s="194">
        <v>168.15071793389228</v>
      </c>
      <c r="G4410">
        <v>1</v>
      </c>
      <c r="H4410">
        <v>1</v>
      </c>
      <c r="I4410" s="167">
        <v>240.11415846994211</v>
      </c>
      <c r="J4410" s="22">
        <v>1.4279698678678372</v>
      </c>
      <c r="K4410" s="22" t="s">
        <v>497</v>
      </c>
      <c r="L4410" s="22" t="s">
        <v>58</v>
      </c>
      <c r="M44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10" s="24" t="str">
        <f>IFERROR(IF(Table1[[#This Row],[Medicare Rate in CR]]&gt;0,"Y","N"),"N")</f>
        <v>N</v>
      </c>
      <c r="O4410" s="166">
        <f>Table1[[#This Row],[Medicare Rate in CR]]*Table1[[#This Row],[SumOfUnits]]*Table1[[#This Row],[Actuarial Factor 06/20/2023]]</f>
        <v>0</v>
      </c>
      <c r="P44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607.0247611183205</v>
      </c>
      <c r="Q4410" s="166">
        <f>Table1[[#This Row],[Trended Medicare Pricing for all RHCs]]-Table1[[#This Row],[SumOfSFY24 Estimated Payment 5/04/23]]</f>
        <v>366.91060264837836</v>
      </c>
      <c r="R4410" s="24">
        <f>Table1[[#This Row],[SumOfUnits]]*Table1[[#This Row],[Actuarial Factor 06/20/2023]]</f>
        <v>1.4279698678678372</v>
      </c>
      <c r="S4410" s="23"/>
    </row>
    <row r="4411" spans="1:19" x14ac:dyDescent="0.25">
      <c r="A4411" s="192" t="s">
        <v>496</v>
      </c>
      <c r="B4411" s="193" t="s">
        <v>109</v>
      </c>
      <c r="C4411" s="192" t="s">
        <v>85</v>
      </c>
      <c r="D4411" s="192" t="s">
        <v>32</v>
      </c>
      <c r="E4411" s="192" t="s">
        <v>66</v>
      </c>
      <c r="F4411" s="194">
        <v>511.50621566926861</v>
      </c>
      <c r="G4411">
        <v>3</v>
      </c>
      <c r="H4411">
        <v>3</v>
      </c>
      <c r="I4411" s="167">
        <v>514.65843351850742</v>
      </c>
      <c r="J4411" s="22">
        <v>1.0061626188552066</v>
      </c>
      <c r="K4411" s="22" t="s">
        <v>497</v>
      </c>
      <c r="L4411" s="22" t="s">
        <v>58</v>
      </c>
      <c r="M44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11" s="24" t="str">
        <f>IFERROR(IF(Table1[[#This Row],[Medicare Rate in CR]]&gt;0,"Y","N"),"N")</f>
        <v>N</v>
      </c>
      <c r="O4411" s="166">
        <f>Table1[[#This Row],[Medicare Rate in CR]]*Table1[[#This Row],[SumOfUnits]]*Table1[[#This Row],[Actuarial Factor 06/20/2023]]</f>
        <v>0</v>
      </c>
      <c r="P44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598.30845459580075</v>
      </c>
      <c r="Q4411" s="166">
        <f>Table1[[#This Row],[Trended Medicare Pricing for all RHCs]]-Table1[[#This Row],[SumOfSFY24 Estimated Payment 5/04/23]]</f>
        <v>83.650021077293331</v>
      </c>
      <c r="R4411" s="24">
        <f>Table1[[#This Row],[SumOfUnits]]*Table1[[#This Row],[Actuarial Factor 06/20/2023]]</f>
        <v>3.0184878565656197</v>
      </c>
      <c r="S4411" s="23"/>
    </row>
    <row r="4412" spans="1:19" x14ac:dyDescent="0.25">
      <c r="A4412" s="192" t="s">
        <v>498</v>
      </c>
      <c r="B4412" s="193" t="s">
        <v>499</v>
      </c>
      <c r="C4412" s="192" t="s">
        <v>72</v>
      </c>
      <c r="D4412" s="192" t="s">
        <v>30</v>
      </c>
      <c r="E4412" s="192" t="s">
        <v>56</v>
      </c>
      <c r="F4412" s="194">
        <v>3941.0719909415056</v>
      </c>
      <c r="G4412">
        <v>30</v>
      </c>
      <c r="H4412">
        <v>30</v>
      </c>
      <c r="I4412" s="167">
        <v>4485.4604271681528</v>
      </c>
      <c r="J4412" s="22">
        <v>1.1381320710400409</v>
      </c>
      <c r="K4412" s="22" t="s">
        <v>500</v>
      </c>
      <c r="L4412" s="22" t="s">
        <v>99</v>
      </c>
      <c r="M4412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12" s="24" t="str">
        <f>IFERROR(IF(Table1[[#This Row],[Medicare Rate in CR]]&gt;0,"Y","N"),"N")</f>
        <v>Y</v>
      </c>
      <c r="O4412" s="166">
        <f>Table1[[#This Row],[Medicare Rate in CR]]*Table1[[#This Row],[SumOfUnits]]*Table1[[#This Row],[Actuarial Factor 06/20/2023]]</f>
        <v>6333.0220960952029</v>
      </c>
      <c r="P44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6333.0220960952029</v>
      </c>
      <c r="Q4412" s="166">
        <f>Table1[[#This Row],[Trended Medicare Pricing for all RHCs]]-Table1[[#This Row],[SumOfSFY24 Estimated Payment 5/04/23]]</f>
        <v>1847.5616689270501</v>
      </c>
      <c r="R4412" s="24">
        <f>Table1[[#This Row],[SumOfUnits]]*Table1[[#This Row],[Actuarial Factor 06/20/2023]]</f>
        <v>34.143962131201228</v>
      </c>
      <c r="S4412" s="23"/>
    </row>
    <row r="4413" spans="1:19" x14ac:dyDescent="0.25">
      <c r="A4413" s="192" t="s">
        <v>498</v>
      </c>
      <c r="B4413" s="193" t="s">
        <v>499</v>
      </c>
      <c r="C4413" s="192" t="s">
        <v>72</v>
      </c>
      <c r="D4413" s="192" t="s">
        <v>30</v>
      </c>
      <c r="E4413" s="192" t="s">
        <v>59</v>
      </c>
      <c r="F4413" s="194">
        <v>101534.24128842705</v>
      </c>
      <c r="G4413">
        <v>656</v>
      </c>
      <c r="H4413">
        <v>656</v>
      </c>
      <c r="I4413" s="167">
        <v>117103.7578348988</v>
      </c>
      <c r="J4413" s="22">
        <v>1.1533425211918769</v>
      </c>
      <c r="K4413" s="22" t="s">
        <v>500</v>
      </c>
      <c r="L4413" s="22" t="s">
        <v>99</v>
      </c>
      <c r="M4413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13" s="24" t="str">
        <f>IFERROR(IF(Table1[[#This Row],[Medicare Rate in CR]]&gt;0,"Y","N"),"N")</f>
        <v>Y</v>
      </c>
      <c r="O4413" s="166">
        <f>Table1[[#This Row],[Medicare Rate in CR]]*Table1[[#This Row],[SumOfUnits]]*Table1[[#This Row],[Actuarial Factor 06/20/2023]]</f>
        <v>140332.81286491908</v>
      </c>
      <c r="P44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140332.81286491908</v>
      </c>
      <c r="Q4413" s="166">
        <f>Table1[[#This Row],[Trended Medicare Pricing for all RHCs]]-Table1[[#This Row],[SumOfSFY24 Estimated Payment 5/04/23]]</f>
        <v>23229.055030020274</v>
      </c>
      <c r="R4413" s="24">
        <f>Table1[[#This Row],[SumOfUnits]]*Table1[[#This Row],[Actuarial Factor 06/20/2023]]</f>
        <v>756.59269390187126</v>
      </c>
      <c r="S4413" s="23"/>
    </row>
    <row r="4414" spans="1:19" x14ac:dyDescent="0.25">
      <c r="A4414" s="192" t="s">
        <v>498</v>
      </c>
      <c r="B4414" s="193" t="s">
        <v>499</v>
      </c>
      <c r="C4414" s="192" t="s">
        <v>72</v>
      </c>
      <c r="D4414" s="192" t="s">
        <v>30</v>
      </c>
      <c r="E4414" s="192" t="s">
        <v>60</v>
      </c>
      <c r="F4414" s="194">
        <v>22910.742790787317</v>
      </c>
      <c r="G4414">
        <v>150</v>
      </c>
      <c r="H4414">
        <v>150</v>
      </c>
      <c r="I4414" s="167">
        <v>23345.867615000243</v>
      </c>
      <c r="J4414" s="22">
        <v>1.0189921744653296</v>
      </c>
      <c r="K4414" s="22" t="s">
        <v>500</v>
      </c>
      <c r="L4414" s="22" t="s">
        <v>99</v>
      </c>
      <c r="M4414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14" s="24" t="str">
        <f>IFERROR(IF(Table1[[#This Row],[Medicare Rate in CR]]&gt;0,"Y","N"),"N")</f>
        <v>Y</v>
      </c>
      <c r="O4414" s="166">
        <f>Table1[[#This Row],[Medicare Rate in CR]]*Table1[[#This Row],[SumOfUnits]]*Table1[[#This Row],[Actuarial Factor 06/20/2023]]</f>
        <v>28350.400277974401</v>
      </c>
      <c r="P44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28350.400277974401</v>
      </c>
      <c r="Q4414" s="166">
        <f>Table1[[#This Row],[Trended Medicare Pricing for all RHCs]]-Table1[[#This Row],[SumOfSFY24 Estimated Payment 5/04/23]]</f>
        <v>5004.5326629741576</v>
      </c>
      <c r="R4414" s="24">
        <f>Table1[[#This Row],[SumOfUnits]]*Table1[[#This Row],[Actuarial Factor 06/20/2023]]</f>
        <v>152.84882616979945</v>
      </c>
      <c r="S4414" s="23"/>
    </row>
    <row r="4415" spans="1:19" x14ac:dyDescent="0.25">
      <c r="A4415" s="192" t="s">
        <v>498</v>
      </c>
      <c r="B4415" s="193" t="s">
        <v>499</v>
      </c>
      <c r="C4415" s="192" t="s">
        <v>72</v>
      </c>
      <c r="D4415" s="192" t="s">
        <v>30</v>
      </c>
      <c r="E4415" s="192" t="s">
        <v>61</v>
      </c>
      <c r="F4415" s="194">
        <v>1414.5003122289679</v>
      </c>
      <c r="G4415">
        <v>9</v>
      </c>
      <c r="H4415">
        <v>9</v>
      </c>
      <c r="I4415" s="167">
        <v>1441.3647489400837</v>
      </c>
      <c r="J4415" s="22">
        <v>1.0189921744653296</v>
      </c>
      <c r="K4415" s="22" t="s">
        <v>500</v>
      </c>
      <c r="L4415" s="22" t="s">
        <v>99</v>
      </c>
      <c r="M4415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15" s="24" t="str">
        <f>IFERROR(IF(Table1[[#This Row],[Medicare Rate in CR]]&gt;0,"Y","N"),"N")</f>
        <v>Y</v>
      </c>
      <c r="O4415" s="166">
        <f>Table1[[#This Row],[Medicare Rate in CR]]*Table1[[#This Row],[SumOfUnits]]*Table1[[#This Row],[Actuarial Factor 06/20/2023]]</f>
        <v>1701.024016678464</v>
      </c>
      <c r="P44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1701.024016678464</v>
      </c>
      <c r="Q4415" s="166">
        <f>Table1[[#This Row],[Trended Medicare Pricing for all RHCs]]-Table1[[#This Row],[SumOfSFY24 Estimated Payment 5/04/23]]</f>
        <v>259.65926773838032</v>
      </c>
      <c r="R4415" s="24">
        <f>Table1[[#This Row],[SumOfUnits]]*Table1[[#This Row],[Actuarial Factor 06/20/2023]]</f>
        <v>9.1709295701879672</v>
      </c>
      <c r="S4415" s="23"/>
    </row>
    <row r="4416" spans="1:19" x14ac:dyDescent="0.25">
      <c r="A4416" s="192" t="s">
        <v>498</v>
      </c>
      <c r="B4416" s="193" t="s">
        <v>499</v>
      </c>
      <c r="C4416" s="192" t="s">
        <v>72</v>
      </c>
      <c r="D4416" s="192" t="s">
        <v>30</v>
      </c>
      <c r="E4416" s="192" t="s">
        <v>62</v>
      </c>
      <c r="F4416" s="194">
        <v>75530.924544665642</v>
      </c>
      <c r="G4416">
        <v>497</v>
      </c>
      <c r="H4416">
        <v>497</v>
      </c>
      <c r="I4416" s="167">
        <v>88663.547492703583</v>
      </c>
      <c r="J4416" s="22">
        <v>1.1738708089065146</v>
      </c>
      <c r="K4416" s="22" t="s">
        <v>500</v>
      </c>
      <c r="L4416" s="22" t="s">
        <v>99</v>
      </c>
      <c r="M4416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16" s="24" t="str">
        <f>IFERROR(IF(Table1[[#This Row],[Medicare Rate in CR]]&gt;0,"Y","N"),"N")</f>
        <v>Y</v>
      </c>
      <c r="O4416" s="166">
        <f>Table1[[#This Row],[Medicare Rate in CR]]*Table1[[#This Row],[SumOfUnits]]*Table1[[#This Row],[Actuarial Factor 06/20/2023]]</f>
        <v>108211.59014508223</v>
      </c>
      <c r="P44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108211.59014508223</v>
      </c>
      <c r="Q4416" s="166">
        <f>Table1[[#This Row],[Trended Medicare Pricing for all RHCs]]-Table1[[#This Row],[SumOfSFY24 Estimated Payment 5/04/23]]</f>
        <v>19548.042652378645</v>
      </c>
      <c r="R4416" s="24">
        <f>Table1[[#This Row],[SumOfUnits]]*Table1[[#This Row],[Actuarial Factor 06/20/2023]]</f>
        <v>583.41379202653775</v>
      </c>
      <c r="S4416" s="23"/>
    </row>
    <row r="4417" spans="1:19" x14ac:dyDescent="0.25">
      <c r="A4417" s="192" t="s">
        <v>498</v>
      </c>
      <c r="B4417" s="193" t="s">
        <v>499</v>
      </c>
      <c r="C4417" s="192" t="s">
        <v>72</v>
      </c>
      <c r="D4417" s="192" t="s">
        <v>30</v>
      </c>
      <c r="E4417" s="192" t="s">
        <v>63</v>
      </c>
      <c r="F4417" s="194">
        <v>4156.5314108123739</v>
      </c>
      <c r="G4417">
        <v>30</v>
      </c>
      <c r="H4417">
        <v>30</v>
      </c>
      <c r="I4417" s="167">
        <v>4322.7495256222946</v>
      </c>
      <c r="J4417" s="22">
        <v>1.03998962076349</v>
      </c>
      <c r="K4417" s="22" t="s">
        <v>500</v>
      </c>
      <c r="L4417" s="22" t="s">
        <v>99</v>
      </c>
      <c r="M4417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17" s="24" t="str">
        <f>IFERROR(IF(Table1[[#This Row],[Medicare Rate in CR]]&gt;0,"Y","N"),"N")</f>
        <v>Y</v>
      </c>
      <c r="O4417" s="166">
        <f>Table1[[#This Row],[Medicare Rate in CR]]*Table1[[#This Row],[SumOfUnits]]*Table1[[#This Row],[Actuarial Factor 06/20/2023]]</f>
        <v>5786.9182457763636</v>
      </c>
      <c r="P44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5786.9182457763636</v>
      </c>
      <c r="Q4417" s="166">
        <f>Table1[[#This Row],[Trended Medicare Pricing for all RHCs]]-Table1[[#This Row],[SumOfSFY24 Estimated Payment 5/04/23]]</f>
        <v>1464.168720154069</v>
      </c>
      <c r="R4417" s="24">
        <f>Table1[[#This Row],[SumOfUnits]]*Table1[[#This Row],[Actuarial Factor 06/20/2023]]</f>
        <v>31.199688622904699</v>
      </c>
      <c r="S4417" s="23"/>
    </row>
    <row r="4418" spans="1:19" x14ac:dyDescent="0.25">
      <c r="A4418" s="192" t="s">
        <v>498</v>
      </c>
      <c r="B4418" s="193" t="s">
        <v>499</v>
      </c>
      <c r="C4418" s="192" t="s">
        <v>72</v>
      </c>
      <c r="D4418" s="192" t="s">
        <v>30</v>
      </c>
      <c r="E4418" s="192" t="s">
        <v>64</v>
      </c>
      <c r="F4418" s="194">
        <v>1784.8946757251613</v>
      </c>
      <c r="G4418">
        <v>20</v>
      </c>
      <c r="H4418">
        <v>20</v>
      </c>
      <c r="I4418" s="167">
        <v>1966.7735931576185</v>
      </c>
      <c r="J4418" s="22">
        <v>1.101898963510866</v>
      </c>
      <c r="K4418" s="22" t="s">
        <v>500</v>
      </c>
      <c r="L4418" s="22" t="s">
        <v>99</v>
      </c>
      <c r="M4418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18" s="24" t="str">
        <f>IFERROR(IF(Table1[[#This Row],[Medicare Rate in CR]]&gt;0,"Y","N"),"N")</f>
        <v>Y</v>
      </c>
      <c r="O4418" s="166">
        <f>Table1[[#This Row],[Medicare Rate in CR]]*Table1[[#This Row],[SumOfUnits]]*Table1[[#This Row],[Actuarial Factor 06/20/2023]]</f>
        <v>4087.6043950399085</v>
      </c>
      <c r="P44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4087.6043950399085</v>
      </c>
      <c r="Q4418" s="166">
        <f>Table1[[#This Row],[Trended Medicare Pricing for all RHCs]]-Table1[[#This Row],[SumOfSFY24 Estimated Payment 5/04/23]]</f>
        <v>2120.83080188229</v>
      </c>
      <c r="R4418" s="24">
        <f>Table1[[#This Row],[SumOfUnits]]*Table1[[#This Row],[Actuarial Factor 06/20/2023]]</f>
        <v>22.037979270217321</v>
      </c>
      <c r="S4418" s="23"/>
    </row>
    <row r="4419" spans="1:19" x14ac:dyDescent="0.25">
      <c r="A4419" s="192" t="s">
        <v>498</v>
      </c>
      <c r="B4419" s="193" t="s">
        <v>499</v>
      </c>
      <c r="C4419" s="192" t="s">
        <v>72</v>
      </c>
      <c r="D4419" s="192" t="s">
        <v>30</v>
      </c>
      <c r="E4419" s="192" t="s">
        <v>77</v>
      </c>
      <c r="F4419" s="194">
        <v>41047.78501590051</v>
      </c>
      <c r="G4419">
        <v>268</v>
      </c>
      <c r="H4419">
        <v>268</v>
      </c>
      <c r="I4419" s="167">
        <v>63524.093868510732</v>
      </c>
      <c r="J4419" s="22">
        <v>1.5475644750113475</v>
      </c>
      <c r="K4419" s="22" t="s">
        <v>500</v>
      </c>
      <c r="L4419" s="22" t="s">
        <v>99</v>
      </c>
      <c r="M4419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19" s="24" t="str">
        <f>IFERROR(IF(Table1[[#This Row],[Medicare Rate in CR]]&gt;0,"Y","N"),"N")</f>
        <v>Y</v>
      </c>
      <c r="O4419" s="166">
        <f>Table1[[#This Row],[Medicare Rate in CR]]*Table1[[#This Row],[SumOfUnits]]*Table1[[#This Row],[Actuarial Factor 06/20/2023]]</f>
        <v>76927.325365128068</v>
      </c>
      <c r="P44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76927.325365128068</v>
      </c>
      <c r="Q4419" s="166">
        <f>Table1[[#This Row],[Trended Medicare Pricing for all RHCs]]-Table1[[#This Row],[SumOfSFY24 Estimated Payment 5/04/23]]</f>
        <v>13403.231496617336</v>
      </c>
      <c r="R4419" s="24">
        <f>Table1[[#This Row],[SumOfUnits]]*Table1[[#This Row],[Actuarial Factor 06/20/2023]]</f>
        <v>414.74727930304113</v>
      </c>
      <c r="S4419" s="23"/>
    </row>
    <row r="4420" spans="1:19" x14ac:dyDescent="0.25">
      <c r="A4420" s="192" t="s">
        <v>498</v>
      </c>
      <c r="B4420" s="193" t="s">
        <v>499</v>
      </c>
      <c r="C4420" s="192" t="s">
        <v>72</v>
      </c>
      <c r="D4420" s="192" t="s">
        <v>32</v>
      </c>
      <c r="E4420" s="192" t="s">
        <v>94</v>
      </c>
      <c r="F4420" s="194">
        <v>156.54813529921941</v>
      </c>
      <c r="G4420">
        <v>1</v>
      </c>
      <c r="H4420">
        <v>1</v>
      </c>
      <c r="I4420" s="167">
        <v>171.0817596653855</v>
      </c>
      <c r="J4420" s="22">
        <v>1.0928380548154544</v>
      </c>
      <c r="K4420" s="22" t="s">
        <v>500</v>
      </c>
      <c r="L4420" s="22" t="s">
        <v>99</v>
      </c>
      <c r="M4420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20" s="24" t="str">
        <f>IFERROR(IF(Table1[[#This Row],[Medicare Rate in CR]]&gt;0,"Y","N"),"N")</f>
        <v>Y</v>
      </c>
      <c r="O4420" s="166">
        <f>Table1[[#This Row],[Medicare Rate in CR]]*Table1[[#This Row],[SumOfUnits]]*Table1[[#This Row],[Actuarial Factor 06/20/2023]]</f>
        <v>202.69960240717046</v>
      </c>
      <c r="P44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202.69960240717046</v>
      </c>
      <c r="Q4420" s="166">
        <f>Table1[[#This Row],[Trended Medicare Pricing for all RHCs]]-Table1[[#This Row],[SumOfSFY24 Estimated Payment 5/04/23]]</f>
        <v>31.617842741784955</v>
      </c>
      <c r="R4420" s="24">
        <f>Table1[[#This Row],[SumOfUnits]]*Table1[[#This Row],[Actuarial Factor 06/20/2023]]</f>
        <v>1.0928380548154544</v>
      </c>
      <c r="S4420" s="23"/>
    </row>
    <row r="4421" spans="1:19" x14ac:dyDescent="0.25">
      <c r="A4421" s="192" t="s">
        <v>498</v>
      </c>
      <c r="B4421" s="193" t="s">
        <v>499</v>
      </c>
      <c r="C4421" s="192" t="s">
        <v>72</v>
      </c>
      <c r="D4421" s="192" t="s">
        <v>32</v>
      </c>
      <c r="E4421" s="192" t="s">
        <v>104</v>
      </c>
      <c r="F4421" s="194">
        <v>629.48829141370334</v>
      </c>
      <c r="G4421">
        <v>4</v>
      </c>
      <c r="H4421">
        <v>4</v>
      </c>
      <c r="I4421" s="167">
        <v>641.65645406757585</v>
      </c>
      <c r="J4421" s="22">
        <v>1.0193302446127239</v>
      </c>
      <c r="K4421" s="22" t="s">
        <v>500</v>
      </c>
      <c r="L4421" s="22" t="s">
        <v>99</v>
      </c>
      <c r="M4421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21" s="24" t="str">
        <f>IFERROR(IF(Table1[[#This Row],[Medicare Rate in CR]]&gt;0,"Y","N"),"N")</f>
        <v>Y</v>
      </c>
      <c r="O4421" s="166">
        <f>Table1[[#This Row],[Medicare Rate in CR]]*Table1[[#This Row],[SumOfUnits]]*Table1[[#This Row],[Actuarial Factor 06/20/2023]]</f>
        <v>756.26149508307208</v>
      </c>
      <c r="P44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756.26149508307208</v>
      </c>
      <c r="Q4421" s="166">
        <f>Table1[[#This Row],[Trended Medicare Pricing for all RHCs]]-Table1[[#This Row],[SumOfSFY24 Estimated Payment 5/04/23]]</f>
        <v>114.60504101549623</v>
      </c>
      <c r="R4421" s="24">
        <f>Table1[[#This Row],[SumOfUnits]]*Table1[[#This Row],[Actuarial Factor 06/20/2023]]</f>
        <v>4.0773209784508957</v>
      </c>
      <c r="S4421" s="23"/>
    </row>
    <row r="4422" spans="1:19" x14ac:dyDescent="0.25">
      <c r="A4422" s="192" t="s">
        <v>498</v>
      </c>
      <c r="B4422" s="193" t="s">
        <v>499</v>
      </c>
      <c r="C4422" s="192" t="s">
        <v>72</v>
      </c>
      <c r="D4422" s="192" t="s">
        <v>32</v>
      </c>
      <c r="E4422" s="192" t="s">
        <v>81</v>
      </c>
      <c r="F4422" s="194">
        <v>4276.2359063313106</v>
      </c>
      <c r="G4422">
        <v>27</v>
      </c>
      <c r="H4422">
        <v>27</v>
      </c>
      <c r="I4422" s="167">
        <v>4617.0381975962036</v>
      </c>
      <c r="J4422" s="22">
        <v>1.0796967937994972</v>
      </c>
      <c r="K4422" s="22" t="s">
        <v>500</v>
      </c>
      <c r="L4422" s="22" t="s">
        <v>99</v>
      </c>
      <c r="M4422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22" s="24" t="str">
        <f>IFERROR(IF(Table1[[#This Row],[Medicare Rate in CR]]&gt;0,"Y","N"),"N")</f>
        <v>Y</v>
      </c>
      <c r="O4422" s="166">
        <f>Table1[[#This Row],[Medicare Rate in CR]]*Table1[[#This Row],[SumOfUnits]]*Table1[[#This Row],[Actuarial Factor 06/20/2023]]</f>
        <v>5407.0783554761301</v>
      </c>
      <c r="P44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5407.0783554761301</v>
      </c>
      <c r="Q4422" s="166">
        <f>Table1[[#This Row],[Trended Medicare Pricing for all RHCs]]-Table1[[#This Row],[SumOfSFY24 Estimated Payment 5/04/23]]</f>
        <v>790.04015787992648</v>
      </c>
      <c r="R4422" s="24">
        <f>Table1[[#This Row],[SumOfUnits]]*Table1[[#This Row],[Actuarial Factor 06/20/2023]]</f>
        <v>29.151813432586426</v>
      </c>
      <c r="S4422" s="23"/>
    </row>
    <row r="4423" spans="1:19" x14ac:dyDescent="0.25">
      <c r="A4423" s="192" t="s">
        <v>498</v>
      </c>
      <c r="B4423" s="193" t="s">
        <v>499</v>
      </c>
      <c r="C4423" s="192" t="s">
        <v>72</v>
      </c>
      <c r="D4423" s="192" t="s">
        <v>32</v>
      </c>
      <c r="E4423" s="192" t="s">
        <v>65</v>
      </c>
      <c r="F4423" s="194">
        <v>6632.9960489544137</v>
      </c>
      <c r="G4423">
        <v>46</v>
      </c>
      <c r="H4423">
        <v>46</v>
      </c>
      <c r="I4423" s="167">
        <v>8118.8576511670826</v>
      </c>
      <c r="J4423" s="22">
        <v>1.2240106267584603</v>
      </c>
      <c r="K4423" s="22" t="s">
        <v>500</v>
      </c>
      <c r="L4423" s="22" t="s">
        <v>99</v>
      </c>
      <c r="M4423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23" s="24" t="str">
        <f>IFERROR(IF(Table1[[#This Row],[Medicare Rate in CR]]&gt;0,"Y","N"),"N")</f>
        <v>Y</v>
      </c>
      <c r="O4423" s="166">
        <f>Table1[[#This Row],[Medicare Rate in CR]]*Table1[[#This Row],[SumOfUnits]]*Table1[[#This Row],[Actuarial Factor 06/20/2023]]</f>
        <v>10443.356588353323</v>
      </c>
      <c r="P44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10443.356588353323</v>
      </c>
      <c r="Q4423" s="166">
        <f>Table1[[#This Row],[Trended Medicare Pricing for all RHCs]]-Table1[[#This Row],[SumOfSFY24 Estimated Payment 5/04/23]]</f>
        <v>2324.4989371862403</v>
      </c>
      <c r="R4423" s="24">
        <f>Table1[[#This Row],[SumOfUnits]]*Table1[[#This Row],[Actuarial Factor 06/20/2023]]</f>
        <v>56.30448883088917</v>
      </c>
      <c r="S4423" s="23"/>
    </row>
    <row r="4424" spans="1:19" x14ac:dyDescent="0.25">
      <c r="A4424" s="192" t="s">
        <v>498</v>
      </c>
      <c r="B4424" s="193" t="s">
        <v>499</v>
      </c>
      <c r="C4424" s="192" t="s">
        <v>72</v>
      </c>
      <c r="D4424" s="192" t="s">
        <v>32</v>
      </c>
      <c r="E4424" s="192" t="s">
        <v>66</v>
      </c>
      <c r="F4424" s="194">
        <v>5969.9335067938655</v>
      </c>
      <c r="G4424">
        <v>39</v>
      </c>
      <c r="H4424">
        <v>39</v>
      </c>
      <c r="I4424" s="167">
        <v>6389.3716094541369</v>
      </c>
      <c r="J4424" s="22">
        <v>1.0702584211671613</v>
      </c>
      <c r="K4424" s="22" t="s">
        <v>500</v>
      </c>
      <c r="L4424" s="22" t="s">
        <v>99</v>
      </c>
      <c r="M4424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24" s="24" t="str">
        <f>IFERROR(IF(Table1[[#This Row],[Medicare Rate in CR]]&gt;0,"Y","N"),"N")</f>
        <v>Y</v>
      </c>
      <c r="O4424" s="166">
        <f>Table1[[#This Row],[Medicare Rate in CR]]*Table1[[#This Row],[SumOfUnits]]*Table1[[#This Row],[Actuarial Factor 06/20/2023]]</f>
        <v>7741.949746365317</v>
      </c>
      <c r="P44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7741.949746365317</v>
      </c>
      <c r="Q4424" s="166">
        <f>Table1[[#This Row],[Trended Medicare Pricing for all RHCs]]-Table1[[#This Row],[SumOfSFY24 Estimated Payment 5/04/23]]</f>
        <v>1352.5781369111801</v>
      </c>
      <c r="R4424" s="24">
        <f>Table1[[#This Row],[SumOfUnits]]*Table1[[#This Row],[Actuarial Factor 06/20/2023]]</f>
        <v>41.740078425519293</v>
      </c>
      <c r="S4424" s="23"/>
    </row>
    <row r="4425" spans="1:19" x14ac:dyDescent="0.25">
      <c r="A4425" s="192" t="s">
        <v>498</v>
      </c>
      <c r="B4425" s="193" t="s">
        <v>499</v>
      </c>
      <c r="C4425" s="192" t="s">
        <v>72</v>
      </c>
      <c r="D4425" s="192" t="s">
        <v>31</v>
      </c>
      <c r="E4425" s="192" t="s">
        <v>67</v>
      </c>
      <c r="F4425" s="194">
        <v>1778.3752529632839</v>
      </c>
      <c r="G4425">
        <v>12</v>
      </c>
      <c r="H4425">
        <v>12</v>
      </c>
      <c r="I4425" s="167">
        <v>1997.5046549404683</v>
      </c>
      <c r="J4425" s="22">
        <v>1.1232188772375526</v>
      </c>
      <c r="K4425" s="22" t="s">
        <v>500</v>
      </c>
      <c r="L4425" s="22" t="s">
        <v>99</v>
      </c>
      <c r="M4425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25" s="24" t="str">
        <f>IFERROR(IF(Table1[[#This Row],[Medicare Rate in CR]]&gt;0,"Y","N"),"N")</f>
        <v>Y</v>
      </c>
      <c r="O4425" s="166">
        <f>Table1[[#This Row],[Medicare Rate in CR]]*Table1[[#This Row],[SumOfUnits]]*Table1[[#This Row],[Actuarial Factor 06/20/2023]]</f>
        <v>2500.0156482002549</v>
      </c>
      <c r="P44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2500.0156482002549</v>
      </c>
      <c r="Q4425" s="166">
        <f>Table1[[#This Row],[Trended Medicare Pricing for all RHCs]]-Table1[[#This Row],[SumOfSFY24 Estimated Payment 5/04/23]]</f>
        <v>502.51099325978657</v>
      </c>
      <c r="R4425" s="24">
        <f>Table1[[#This Row],[SumOfUnits]]*Table1[[#This Row],[Actuarial Factor 06/20/2023]]</f>
        <v>13.478626526850633</v>
      </c>
      <c r="S4425" s="23"/>
    </row>
    <row r="4426" spans="1:19" x14ac:dyDescent="0.25">
      <c r="A4426" s="192" t="s">
        <v>498</v>
      </c>
      <c r="B4426" s="193" t="s">
        <v>499</v>
      </c>
      <c r="C4426" s="192" t="s">
        <v>72</v>
      </c>
      <c r="D4426" s="192" t="s">
        <v>31</v>
      </c>
      <c r="E4426" s="192" t="s">
        <v>82</v>
      </c>
      <c r="F4426" s="194">
        <v>952.4718126626193</v>
      </c>
      <c r="G4426">
        <v>6</v>
      </c>
      <c r="H4426">
        <v>6</v>
      </c>
      <c r="I4426" s="167">
        <v>1132.684612183127</v>
      </c>
      <c r="J4426" s="22">
        <v>1.1892053886788794</v>
      </c>
      <c r="K4426" s="22" t="s">
        <v>500</v>
      </c>
      <c r="L4426" s="22" t="s">
        <v>99</v>
      </c>
      <c r="M4426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26" s="24" t="str">
        <f>IFERROR(IF(Table1[[#This Row],[Medicare Rate in CR]]&gt;0,"Y","N"),"N")</f>
        <v>Y</v>
      </c>
      <c r="O4426" s="166">
        <f>Table1[[#This Row],[Medicare Rate in CR]]*Table1[[#This Row],[SumOfUnits]]*Table1[[#This Row],[Actuarial Factor 06/20/2023]]</f>
        <v>1323.4428929529511</v>
      </c>
      <c r="P44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1323.4428929529511</v>
      </c>
      <c r="Q4426" s="166">
        <f>Table1[[#This Row],[Trended Medicare Pricing for all RHCs]]-Table1[[#This Row],[SumOfSFY24 Estimated Payment 5/04/23]]</f>
        <v>190.75828076982407</v>
      </c>
      <c r="R4426" s="24">
        <f>Table1[[#This Row],[SumOfUnits]]*Table1[[#This Row],[Actuarial Factor 06/20/2023]]</f>
        <v>7.1352323320732758</v>
      </c>
      <c r="S4426" s="23"/>
    </row>
    <row r="4427" spans="1:19" x14ac:dyDescent="0.25">
      <c r="A4427" s="192" t="s">
        <v>498</v>
      </c>
      <c r="B4427" s="193" t="s">
        <v>499</v>
      </c>
      <c r="C4427" s="192" t="s">
        <v>72</v>
      </c>
      <c r="D4427" s="192" t="s">
        <v>31</v>
      </c>
      <c r="E4427" s="192" t="s">
        <v>74</v>
      </c>
      <c r="F4427" s="194">
        <v>316.39202081526452</v>
      </c>
      <c r="G4427">
        <v>2</v>
      </c>
      <c r="H4427">
        <v>2</v>
      </c>
      <c r="I4427" s="167">
        <v>315.82663108427118</v>
      </c>
      <c r="J4427" s="22">
        <v>0.99821300888203035</v>
      </c>
      <c r="K4427" s="22" t="s">
        <v>500</v>
      </c>
      <c r="L4427" s="22" t="s">
        <v>99</v>
      </c>
      <c r="M4427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27" s="24" t="str">
        <f>IFERROR(IF(Table1[[#This Row],[Medicare Rate in CR]]&gt;0,"Y","N"),"N")</f>
        <v>Y</v>
      </c>
      <c r="O4427" s="166">
        <f>Table1[[#This Row],[Medicare Rate in CR]]*Table1[[#This Row],[SumOfUnits]]*Table1[[#This Row],[Actuarial Factor 06/20/2023]]</f>
        <v>370.29709777487795</v>
      </c>
      <c r="P44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370.29709777487795</v>
      </c>
      <c r="Q4427" s="166">
        <f>Table1[[#This Row],[Trended Medicare Pricing for all RHCs]]-Table1[[#This Row],[SumOfSFY24 Estimated Payment 5/04/23]]</f>
        <v>54.47046669060677</v>
      </c>
      <c r="R4427" s="24">
        <f>Table1[[#This Row],[SumOfUnits]]*Table1[[#This Row],[Actuarial Factor 06/20/2023]]</f>
        <v>1.9964260177640607</v>
      </c>
      <c r="S4427" s="23"/>
    </row>
    <row r="4428" spans="1:19" x14ac:dyDescent="0.25">
      <c r="A4428" s="192" t="s">
        <v>498</v>
      </c>
      <c r="B4428" s="193" t="s">
        <v>499</v>
      </c>
      <c r="C4428" s="192" t="s">
        <v>72</v>
      </c>
      <c r="D4428" s="192" t="s">
        <v>31</v>
      </c>
      <c r="E4428" s="192" t="s">
        <v>69</v>
      </c>
      <c r="F4428" s="194">
        <v>10001.310590729498</v>
      </c>
      <c r="G4428">
        <v>63</v>
      </c>
      <c r="H4428">
        <v>63</v>
      </c>
      <c r="I4428" s="167">
        <v>10374.303954916606</v>
      </c>
      <c r="J4428" s="22">
        <v>1.0372944486428455</v>
      </c>
      <c r="K4428" s="22" t="s">
        <v>500</v>
      </c>
      <c r="L4428" s="22" t="s">
        <v>99</v>
      </c>
      <c r="M4428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28" s="24" t="str">
        <f>IFERROR(IF(Table1[[#This Row],[Medicare Rate in CR]]&gt;0,"Y","N"),"N")</f>
        <v>Y</v>
      </c>
      <c r="O4428" s="166">
        <f>Table1[[#This Row],[Medicare Rate in CR]]*Table1[[#This Row],[SumOfUnits]]*Table1[[#This Row],[Actuarial Factor 06/20/2023]]</f>
        <v>12121.034583059323</v>
      </c>
      <c r="P44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12121.034583059323</v>
      </c>
      <c r="Q4428" s="166">
        <f>Table1[[#This Row],[Trended Medicare Pricing for all RHCs]]-Table1[[#This Row],[SumOfSFY24 Estimated Payment 5/04/23]]</f>
        <v>1746.7306281427173</v>
      </c>
      <c r="R4428" s="24">
        <f>Table1[[#This Row],[SumOfUnits]]*Table1[[#This Row],[Actuarial Factor 06/20/2023]]</f>
        <v>65.349550264499271</v>
      </c>
      <c r="S4428" s="23"/>
    </row>
    <row r="4429" spans="1:19" x14ac:dyDescent="0.25">
      <c r="A4429" s="192" t="s">
        <v>498</v>
      </c>
      <c r="B4429" s="193" t="s">
        <v>499</v>
      </c>
      <c r="C4429" s="192" t="s">
        <v>78</v>
      </c>
      <c r="D4429" s="192" t="s">
        <v>30</v>
      </c>
      <c r="E4429" s="192" t="s">
        <v>60</v>
      </c>
      <c r="F4429" s="194">
        <v>156.54813529921941</v>
      </c>
      <c r="G4429">
        <v>1</v>
      </c>
      <c r="H4429">
        <v>1</v>
      </c>
      <c r="I4429" s="167">
        <v>128.29758739000837</v>
      </c>
      <c r="J4429" s="22">
        <v>0.81954082138880713</v>
      </c>
      <c r="K4429" s="22" t="s">
        <v>500</v>
      </c>
      <c r="L4429" s="22" t="s">
        <v>99</v>
      </c>
      <c r="M4429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29" s="24" t="str">
        <f>IFERROR(IF(Table1[[#This Row],[Medicare Rate in CR]]&gt;0,"Y","N"),"N")</f>
        <v>Y</v>
      </c>
      <c r="O4429" s="166">
        <f>Table1[[#This Row],[Medicare Rate in CR]]*Table1[[#This Row],[SumOfUnits]]*Table1[[#This Row],[Actuarial Factor 06/20/2023]]</f>
        <v>152.00843155119594</v>
      </c>
      <c r="P44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152.00843155119594</v>
      </c>
      <c r="Q4429" s="166">
        <f>Table1[[#This Row],[Trended Medicare Pricing for all RHCs]]-Table1[[#This Row],[SumOfSFY24 Estimated Payment 5/04/23]]</f>
        <v>23.710844161187566</v>
      </c>
      <c r="R4429" s="24">
        <f>Table1[[#This Row],[SumOfUnits]]*Table1[[#This Row],[Actuarial Factor 06/20/2023]]</f>
        <v>0.81954082138880713</v>
      </c>
      <c r="S4429" s="23"/>
    </row>
    <row r="4430" spans="1:19" x14ac:dyDescent="0.25">
      <c r="A4430" s="192" t="s">
        <v>498</v>
      </c>
      <c r="B4430" s="193" t="s">
        <v>499</v>
      </c>
      <c r="C4430" s="192" t="s">
        <v>79</v>
      </c>
      <c r="D4430" s="192" t="s">
        <v>30</v>
      </c>
      <c r="E4430" s="192" t="s">
        <v>56</v>
      </c>
      <c r="F4430" s="194">
        <v>1051.6334200636022</v>
      </c>
      <c r="G4430">
        <v>6</v>
      </c>
      <c r="H4430">
        <v>6</v>
      </c>
      <c r="I4430" s="167">
        <v>1151.581327936902</v>
      </c>
      <c r="J4430" s="22">
        <v>1.0950406348509303</v>
      </c>
      <c r="K4430" s="22" t="s">
        <v>500</v>
      </c>
      <c r="L4430" s="22" t="s">
        <v>99</v>
      </c>
      <c r="M4430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30" s="24" t="str">
        <f>IFERROR(IF(Table1[[#This Row],[Medicare Rate in CR]]&gt;0,"Y","N"),"N")</f>
        <v>Y</v>
      </c>
      <c r="O4430" s="166">
        <f>Table1[[#This Row],[Medicare Rate in CR]]*Table1[[#This Row],[SumOfUnits]]*Table1[[#This Row],[Actuarial Factor 06/20/2023]]</f>
        <v>1218.6488217129031</v>
      </c>
      <c r="P44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1218.6488217129031</v>
      </c>
      <c r="Q4430" s="166">
        <f>Table1[[#This Row],[Trended Medicare Pricing for all RHCs]]-Table1[[#This Row],[SumOfSFY24 Estimated Payment 5/04/23]]</f>
        <v>67.067493776001129</v>
      </c>
      <c r="R4430" s="24">
        <f>Table1[[#This Row],[SumOfUnits]]*Table1[[#This Row],[Actuarial Factor 06/20/2023]]</f>
        <v>6.5702438091055821</v>
      </c>
      <c r="S4430" s="23"/>
    </row>
    <row r="4431" spans="1:19" x14ac:dyDescent="0.25">
      <c r="A4431" s="192" t="s">
        <v>498</v>
      </c>
      <c r="B4431" s="193" t="s">
        <v>499</v>
      </c>
      <c r="C4431" s="192" t="s">
        <v>79</v>
      </c>
      <c r="D4431" s="192" t="s">
        <v>30</v>
      </c>
      <c r="E4431" s="192" t="s">
        <v>59</v>
      </c>
      <c r="F4431" s="194">
        <v>16114.782692493021</v>
      </c>
      <c r="G4431">
        <v>98</v>
      </c>
      <c r="H4431">
        <v>98</v>
      </c>
      <c r="I4431" s="167">
        <v>15388.439030837593</v>
      </c>
      <c r="J4431" s="22">
        <v>0.95492687208287386</v>
      </c>
      <c r="K4431" s="22" t="s">
        <v>500</v>
      </c>
      <c r="L4431" s="22" t="s">
        <v>99</v>
      </c>
      <c r="M4431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31" s="24" t="str">
        <f>IFERROR(IF(Table1[[#This Row],[Medicare Rate in CR]]&gt;0,"Y","N"),"N")</f>
        <v>Y</v>
      </c>
      <c r="O4431" s="166">
        <f>Table1[[#This Row],[Medicare Rate in CR]]*Table1[[#This Row],[SumOfUnits]]*Table1[[#This Row],[Actuarial Factor 06/20/2023]]</f>
        <v>17357.74395092528</v>
      </c>
      <c r="P44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17357.74395092528</v>
      </c>
      <c r="Q4431" s="166">
        <f>Table1[[#This Row],[Trended Medicare Pricing for all RHCs]]-Table1[[#This Row],[SumOfSFY24 Estimated Payment 5/04/23]]</f>
        <v>1969.3049200876867</v>
      </c>
      <c r="R4431" s="24">
        <f>Table1[[#This Row],[SumOfUnits]]*Table1[[#This Row],[Actuarial Factor 06/20/2023]]</f>
        <v>93.582833464121634</v>
      </c>
      <c r="S4431" s="23"/>
    </row>
    <row r="4432" spans="1:19" x14ac:dyDescent="0.25">
      <c r="A4432" s="192" t="s">
        <v>498</v>
      </c>
      <c r="B4432" s="193" t="s">
        <v>499</v>
      </c>
      <c r="C4432" s="192" t="s">
        <v>79</v>
      </c>
      <c r="D4432" s="192" t="s">
        <v>30</v>
      </c>
      <c r="E4432" s="192" t="s">
        <v>60</v>
      </c>
      <c r="F4432" s="194">
        <v>6349.995181651725</v>
      </c>
      <c r="G4432">
        <v>35</v>
      </c>
      <c r="H4432">
        <v>35</v>
      </c>
      <c r="I4432" s="167">
        <v>5357.4755240612094</v>
      </c>
      <c r="J4432" s="22">
        <v>0.84369757311652838</v>
      </c>
      <c r="K4432" s="22" t="s">
        <v>500</v>
      </c>
      <c r="L4432" s="22" t="s">
        <v>99</v>
      </c>
      <c r="M4432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32" s="24" t="str">
        <f>IFERROR(IF(Table1[[#This Row],[Medicare Rate in CR]]&gt;0,"Y","N"),"N")</f>
        <v>Y</v>
      </c>
      <c r="O4432" s="166">
        <f>Table1[[#This Row],[Medicare Rate in CR]]*Table1[[#This Row],[SumOfUnits]]*Table1[[#This Row],[Actuarial Factor 06/20/2023]]</f>
        <v>5477.1159051578779</v>
      </c>
      <c r="P44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5477.1159051578779</v>
      </c>
      <c r="Q4432" s="166">
        <f>Table1[[#This Row],[Trended Medicare Pricing for all RHCs]]-Table1[[#This Row],[SumOfSFY24 Estimated Payment 5/04/23]]</f>
        <v>119.64038109666853</v>
      </c>
      <c r="R4432" s="24">
        <f>Table1[[#This Row],[SumOfUnits]]*Table1[[#This Row],[Actuarial Factor 06/20/2023]]</f>
        <v>29.529415059078492</v>
      </c>
      <c r="S4432" s="23"/>
    </row>
    <row r="4433" spans="1:19" x14ac:dyDescent="0.25">
      <c r="A4433" s="192" t="s">
        <v>498</v>
      </c>
      <c r="B4433" s="193" t="s">
        <v>499</v>
      </c>
      <c r="C4433" s="192" t="s">
        <v>79</v>
      </c>
      <c r="D4433" s="192" t="s">
        <v>30</v>
      </c>
      <c r="E4433" s="192" t="s">
        <v>61</v>
      </c>
      <c r="F4433" s="194">
        <v>575.39751373229251</v>
      </c>
      <c r="G4433">
        <v>3</v>
      </c>
      <c r="H4433">
        <v>3</v>
      </c>
      <c r="I4433" s="167">
        <v>485.46148591321952</v>
      </c>
      <c r="J4433" s="22">
        <v>0.84369757311652838</v>
      </c>
      <c r="K4433" s="22" t="s">
        <v>500</v>
      </c>
      <c r="L4433" s="22" t="s">
        <v>99</v>
      </c>
      <c r="M4433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33" s="24" t="str">
        <f>IFERROR(IF(Table1[[#This Row],[Medicare Rate in CR]]&gt;0,"Y","N"),"N")</f>
        <v>Y</v>
      </c>
      <c r="O4433" s="166">
        <f>Table1[[#This Row],[Medicare Rate in CR]]*Table1[[#This Row],[SumOfUnits]]*Table1[[#This Row],[Actuarial Factor 06/20/2023]]</f>
        <v>469.46707758496098</v>
      </c>
      <c r="P44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469.46707758496098</v>
      </c>
      <c r="Q4433" s="166">
        <f>Table1[[#This Row],[Trended Medicare Pricing for all RHCs]]-Table1[[#This Row],[SumOfSFY24 Estimated Payment 5/04/23]]</f>
        <v>-15.994408328258544</v>
      </c>
      <c r="R4433" s="24">
        <f>Table1[[#This Row],[SumOfUnits]]*Table1[[#This Row],[Actuarial Factor 06/20/2023]]</f>
        <v>2.5310927193495854</v>
      </c>
      <c r="S4433" s="23"/>
    </row>
    <row r="4434" spans="1:19" x14ac:dyDescent="0.25">
      <c r="A4434" s="192" t="s">
        <v>498</v>
      </c>
      <c r="B4434" s="193" t="s">
        <v>499</v>
      </c>
      <c r="C4434" s="192" t="s">
        <v>79</v>
      </c>
      <c r="D4434" s="192" t="s">
        <v>30</v>
      </c>
      <c r="E4434" s="192" t="s">
        <v>62</v>
      </c>
      <c r="F4434" s="194">
        <v>13348.549677170664</v>
      </c>
      <c r="G4434">
        <v>79</v>
      </c>
      <c r="H4434">
        <v>79</v>
      </c>
      <c r="I4434" s="167">
        <v>13532.002330082538</v>
      </c>
      <c r="J4434" s="22">
        <v>1.0137432648001921</v>
      </c>
      <c r="K4434" s="22" t="s">
        <v>500</v>
      </c>
      <c r="L4434" s="22" t="s">
        <v>99</v>
      </c>
      <c r="M4434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34" s="24" t="str">
        <f>IFERROR(IF(Table1[[#This Row],[Medicare Rate in CR]]&gt;0,"Y","N"),"N")</f>
        <v>Y</v>
      </c>
      <c r="O4434" s="166">
        <f>Table1[[#This Row],[Medicare Rate in CR]]*Table1[[#This Row],[SumOfUnits]]*Table1[[#This Row],[Actuarial Factor 06/20/2023]]</f>
        <v>14854.298959656031</v>
      </c>
      <c r="P44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14854.298959656031</v>
      </c>
      <c r="Q4434" s="166">
        <f>Table1[[#This Row],[Trended Medicare Pricing for all RHCs]]-Table1[[#This Row],[SumOfSFY24 Estimated Payment 5/04/23]]</f>
        <v>1322.2966295734932</v>
      </c>
      <c r="R4434" s="24">
        <f>Table1[[#This Row],[SumOfUnits]]*Table1[[#This Row],[Actuarial Factor 06/20/2023]]</f>
        <v>80.08571791921517</v>
      </c>
      <c r="S4434" s="23"/>
    </row>
    <row r="4435" spans="1:19" x14ac:dyDescent="0.25">
      <c r="A4435" s="192" t="s">
        <v>498</v>
      </c>
      <c r="B4435" s="193" t="s">
        <v>499</v>
      </c>
      <c r="C4435" s="192" t="s">
        <v>79</v>
      </c>
      <c r="D4435" s="192" t="s">
        <v>30</v>
      </c>
      <c r="E4435" s="192" t="s">
        <v>63</v>
      </c>
      <c r="F4435" s="194">
        <v>544.63717837525292</v>
      </c>
      <c r="G4435">
        <v>4</v>
      </c>
      <c r="H4435">
        <v>4</v>
      </c>
      <c r="I4435" s="167">
        <v>516.74907122135676</v>
      </c>
      <c r="J4435" s="22">
        <v>0.94879507264434049</v>
      </c>
      <c r="K4435" s="22" t="s">
        <v>500</v>
      </c>
      <c r="L4435" s="22" t="s">
        <v>99</v>
      </c>
      <c r="M4435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35" s="24" t="str">
        <f>IFERROR(IF(Table1[[#This Row],[Medicare Rate in CR]]&gt;0,"Y","N"),"N")</f>
        <v>Y</v>
      </c>
      <c r="O4435" s="166">
        <f>Table1[[#This Row],[Medicare Rate in CR]]*Table1[[#This Row],[SumOfUnits]]*Table1[[#This Row],[Actuarial Factor 06/20/2023]]</f>
        <v>703.93004029628901</v>
      </c>
      <c r="P44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703.93004029628901</v>
      </c>
      <c r="Q4435" s="166">
        <f>Table1[[#This Row],[Trended Medicare Pricing for all RHCs]]-Table1[[#This Row],[SumOfSFY24 Estimated Payment 5/04/23]]</f>
        <v>187.18096907493225</v>
      </c>
      <c r="R4435" s="24">
        <f>Table1[[#This Row],[SumOfUnits]]*Table1[[#This Row],[Actuarial Factor 06/20/2023]]</f>
        <v>3.7951802905773619</v>
      </c>
      <c r="S4435" s="23"/>
    </row>
    <row r="4436" spans="1:19" x14ac:dyDescent="0.25">
      <c r="A4436" s="192" t="s">
        <v>498</v>
      </c>
      <c r="B4436" s="193" t="s">
        <v>499</v>
      </c>
      <c r="C4436" s="192" t="s">
        <v>79</v>
      </c>
      <c r="D4436" s="192" t="s">
        <v>30</v>
      </c>
      <c r="E4436" s="192" t="s">
        <v>64</v>
      </c>
      <c r="F4436" s="194">
        <v>383.59834248819504</v>
      </c>
      <c r="G4436">
        <v>2</v>
      </c>
      <c r="H4436">
        <v>2</v>
      </c>
      <c r="I4436" s="167">
        <v>367.02509138552136</v>
      </c>
      <c r="J4436" s="22">
        <v>0.95679530053448103</v>
      </c>
      <c r="K4436" s="22" t="s">
        <v>500</v>
      </c>
      <c r="L4436" s="22" t="s">
        <v>99</v>
      </c>
      <c r="M4436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36" s="24" t="str">
        <f>IFERROR(IF(Table1[[#This Row],[Medicare Rate in CR]]&gt;0,"Y","N"),"N")</f>
        <v>Y</v>
      </c>
      <c r="O4436" s="166">
        <f>Table1[[#This Row],[Medicare Rate in CR]]*Table1[[#This Row],[SumOfUnits]]*Table1[[#This Row],[Actuarial Factor 06/20/2023]]</f>
        <v>354.93278468627108</v>
      </c>
      <c r="P44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354.93278468627108</v>
      </c>
      <c r="Q4436" s="166">
        <f>Table1[[#This Row],[Trended Medicare Pricing for all RHCs]]-Table1[[#This Row],[SumOfSFY24 Estimated Payment 5/04/23]]</f>
        <v>-12.092306699250287</v>
      </c>
      <c r="R4436" s="24">
        <f>Table1[[#This Row],[SumOfUnits]]*Table1[[#This Row],[Actuarial Factor 06/20/2023]]</f>
        <v>1.9135906010689621</v>
      </c>
      <c r="S4436" s="23"/>
    </row>
    <row r="4437" spans="1:19" x14ac:dyDescent="0.25">
      <c r="A4437" s="192" t="s">
        <v>498</v>
      </c>
      <c r="B4437" s="193" t="s">
        <v>499</v>
      </c>
      <c r="C4437" s="192" t="s">
        <v>79</v>
      </c>
      <c r="D4437" s="192" t="s">
        <v>30</v>
      </c>
      <c r="E4437" s="192" t="s">
        <v>77</v>
      </c>
      <c r="F4437" s="194">
        <v>7205.4350968487979</v>
      </c>
      <c r="G4437">
        <v>43</v>
      </c>
      <c r="H4437">
        <v>43</v>
      </c>
      <c r="I4437" s="167">
        <v>9209.0280220423101</v>
      </c>
      <c r="J4437" s="22">
        <v>1.2780668895442215</v>
      </c>
      <c r="K4437" s="22" t="s">
        <v>500</v>
      </c>
      <c r="L4437" s="22" t="s">
        <v>99</v>
      </c>
      <c r="M4437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37" s="24" t="str">
        <f>IFERROR(IF(Table1[[#This Row],[Medicare Rate in CR]]&gt;0,"Y","N"),"N")</f>
        <v>Y</v>
      </c>
      <c r="O4437" s="166">
        <f>Table1[[#This Row],[Medicare Rate in CR]]*Table1[[#This Row],[SumOfUnits]]*Table1[[#This Row],[Actuarial Factor 06/20/2023]]</f>
        <v>10193.401406924475</v>
      </c>
      <c r="P44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10193.401406924475</v>
      </c>
      <c r="Q4437" s="166">
        <f>Table1[[#This Row],[Trended Medicare Pricing for all RHCs]]-Table1[[#This Row],[SumOfSFY24 Estimated Payment 5/04/23]]</f>
        <v>984.37338488216483</v>
      </c>
      <c r="R4437" s="24">
        <f>Table1[[#This Row],[SumOfUnits]]*Table1[[#This Row],[Actuarial Factor 06/20/2023]]</f>
        <v>54.956876250401528</v>
      </c>
      <c r="S4437" s="23"/>
    </row>
    <row r="4438" spans="1:19" x14ac:dyDescent="0.25">
      <c r="A4438" s="192" t="s">
        <v>498</v>
      </c>
      <c r="B4438" s="193" t="s">
        <v>499</v>
      </c>
      <c r="C4438" s="192" t="s">
        <v>55</v>
      </c>
      <c r="D4438" s="192" t="s">
        <v>30</v>
      </c>
      <c r="E4438" s="192" t="s">
        <v>77</v>
      </c>
      <c r="F4438" s="194">
        <v>632.78404163052903</v>
      </c>
      <c r="G4438">
        <v>4</v>
      </c>
      <c r="H4438">
        <v>4</v>
      </c>
      <c r="I4438" s="167">
        <v>801.54234483024436</v>
      </c>
      <c r="J4438" s="22">
        <v>1.2666917812352958</v>
      </c>
      <c r="K4438" s="22" t="s">
        <v>500</v>
      </c>
      <c r="L4438" s="22" t="s">
        <v>99</v>
      </c>
      <c r="M4438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38" s="24" t="str">
        <f>IFERROR(IF(Table1[[#This Row],[Medicare Rate in CR]]&gt;0,"Y","N"),"N")</f>
        <v>Y</v>
      </c>
      <c r="O4438" s="166">
        <f>Table1[[#This Row],[Medicare Rate in CR]]*Table1[[#This Row],[SumOfUnits]]*Table1[[#This Row],[Actuarial Factor 06/20/2023]]</f>
        <v>939.78396633409056</v>
      </c>
      <c r="P44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939.78396633409056</v>
      </c>
      <c r="Q4438" s="166">
        <f>Table1[[#This Row],[Trended Medicare Pricing for all RHCs]]-Table1[[#This Row],[SumOfSFY24 Estimated Payment 5/04/23]]</f>
        <v>138.2416215038462</v>
      </c>
      <c r="R4438" s="24">
        <f>Table1[[#This Row],[SumOfUnits]]*Table1[[#This Row],[Actuarial Factor 06/20/2023]]</f>
        <v>5.0667671249411832</v>
      </c>
      <c r="S4438" s="23"/>
    </row>
    <row r="4439" spans="1:19" x14ac:dyDescent="0.25">
      <c r="A4439" s="192" t="s">
        <v>498</v>
      </c>
      <c r="B4439" s="193" t="s">
        <v>499</v>
      </c>
      <c r="C4439" s="192" t="s">
        <v>84</v>
      </c>
      <c r="D4439" s="192" t="s">
        <v>30</v>
      </c>
      <c r="E4439" s="192" t="s">
        <v>56</v>
      </c>
      <c r="F4439" s="194">
        <v>632.78404163052903</v>
      </c>
      <c r="G4439">
        <v>4</v>
      </c>
      <c r="H4439">
        <v>4</v>
      </c>
      <c r="I4439" s="167">
        <v>632.37562320419386</v>
      </c>
      <c r="J4439" s="22">
        <v>0.99935456901649611</v>
      </c>
      <c r="K4439" s="22" t="s">
        <v>500</v>
      </c>
      <c r="L4439" s="22" t="s">
        <v>99</v>
      </c>
      <c r="M4439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39" s="24" t="str">
        <f>IFERROR(IF(Table1[[#This Row],[Medicare Rate in CR]]&gt;0,"Y","N"),"N")</f>
        <v>Y</v>
      </c>
      <c r="O4439" s="166">
        <f>Table1[[#This Row],[Medicare Rate in CR]]*Table1[[#This Row],[SumOfUnits]]*Table1[[#This Row],[Actuarial Factor 06/20/2023]]</f>
        <v>741.4411418447188</v>
      </c>
      <c r="P44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741.4411418447188</v>
      </c>
      <c r="Q4439" s="166">
        <f>Table1[[#This Row],[Trended Medicare Pricing for all RHCs]]-Table1[[#This Row],[SumOfSFY24 Estimated Payment 5/04/23]]</f>
        <v>109.06551864052494</v>
      </c>
      <c r="R4439" s="24">
        <f>Table1[[#This Row],[SumOfUnits]]*Table1[[#This Row],[Actuarial Factor 06/20/2023]]</f>
        <v>3.9974182760659844</v>
      </c>
      <c r="S4439" s="23"/>
    </row>
    <row r="4440" spans="1:19" x14ac:dyDescent="0.25">
      <c r="A4440" s="192" t="s">
        <v>498</v>
      </c>
      <c r="B4440" s="193" t="s">
        <v>499</v>
      </c>
      <c r="C4440" s="192" t="s">
        <v>84</v>
      </c>
      <c r="D4440" s="192" t="s">
        <v>30</v>
      </c>
      <c r="E4440" s="192" t="s">
        <v>59</v>
      </c>
      <c r="F4440" s="194">
        <v>156.54813529921941</v>
      </c>
      <c r="G4440">
        <v>1</v>
      </c>
      <c r="H4440">
        <v>1</v>
      </c>
      <c r="I4440" s="167">
        <v>170.01177639003274</v>
      </c>
      <c r="J4440" s="22">
        <v>1.0860032032005971</v>
      </c>
      <c r="K4440" s="22" t="s">
        <v>500</v>
      </c>
      <c r="L4440" s="22" t="s">
        <v>99</v>
      </c>
      <c r="M4440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40" s="24" t="str">
        <f>IFERROR(IF(Table1[[#This Row],[Medicare Rate in CR]]&gt;0,"Y","N"),"N")</f>
        <v>Y</v>
      </c>
      <c r="O4440" s="166">
        <f>Table1[[#This Row],[Medicare Rate in CR]]*Table1[[#This Row],[SumOfUnits]]*Table1[[#This Row],[Actuarial Factor 06/20/2023]]</f>
        <v>201.43187412964673</v>
      </c>
      <c r="P44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201.43187412964673</v>
      </c>
      <c r="Q4440" s="166">
        <f>Table1[[#This Row],[Trended Medicare Pricing for all RHCs]]-Table1[[#This Row],[SumOfSFY24 Estimated Payment 5/04/23]]</f>
        <v>31.420097739613993</v>
      </c>
      <c r="R4440" s="24">
        <f>Table1[[#This Row],[SumOfUnits]]*Table1[[#This Row],[Actuarial Factor 06/20/2023]]</f>
        <v>1.0860032032005971</v>
      </c>
      <c r="S4440" s="23"/>
    </row>
    <row r="4441" spans="1:19" x14ac:dyDescent="0.25">
      <c r="A4441" s="192" t="s">
        <v>498</v>
      </c>
      <c r="B4441" s="193" t="s">
        <v>499</v>
      </c>
      <c r="C4441" s="192" t="s">
        <v>84</v>
      </c>
      <c r="D4441" s="192" t="s">
        <v>30</v>
      </c>
      <c r="E4441" s="192" t="s">
        <v>60</v>
      </c>
      <c r="F4441" s="194">
        <v>159.84388551604511</v>
      </c>
      <c r="G4441">
        <v>1</v>
      </c>
      <c r="H4441">
        <v>1</v>
      </c>
      <c r="I4441" s="167">
        <v>153.89771841184242</v>
      </c>
      <c r="J4441" s="22">
        <v>0.96280015913648564</v>
      </c>
      <c r="K4441" s="22" t="s">
        <v>500</v>
      </c>
      <c r="L4441" s="22" t="s">
        <v>99</v>
      </c>
      <c r="M4441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41" s="24" t="str">
        <f>IFERROR(IF(Table1[[#This Row],[Medicare Rate in CR]]&gt;0,"Y","N"),"N")</f>
        <v>Y</v>
      </c>
      <c r="O4441" s="166">
        <f>Table1[[#This Row],[Medicare Rate in CR]]*Table1[[#This Row],[SumOfUnits]]*Table1[[#This Row],[Actuarial Factor 06/20/2023]]</f>
        <v>178.58017351663534</v>
      </c>
      <c r="P44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178.58017351663534</v>
      </c>
      <c r="Q4441" s="166">
        <f>Table1[[#This Row],[Trended Medicare Pricing for all RHCs]]-Table1[[#This Row],[SumOfSFY24 Estimated Payment 5/04/23]]</f>
        <v>24.682455104792922</v>
      </c>
      <c r="R4441" s="24">
        <f>Table1[[#This Row],[SumOfUnits]]*Table1[[#This Row],[Actuarial Factor 06/20/2023]]</f>
        <v>0.96280015913648564</v>
      </c>
      <c r="S4441" s="23"/>
    </row>
    <row r="4442" spans="1:19" x14ac:dyDescent="0.25">
      <c r="A4442" s="192" t="s">
        <v>498</v>
      </c>
      <c r="B4442" s="193" t="s">
        <v>499</v>
      </c>
      <c r="C4442" s="192" t="s">
        <v>84</v>
      </c>
      <c r="D4442" s="192" t="s">
        <v>30</v>
      </c>
      <c r="E4442" s="192" t="s">
        <v>62</v>
      </c>
      <c r="F4442" s="194">
        <v>156.54813529921941</v>
      </c>
      <c r="G4442">
        <v>1</v>
      </c>
      <c r="H4442">
        <v>1</v>
      </c>
      <c r="I4442" s="167">
        <v>172.98318001403536</v>
      </c>
      <c r="J4442" s="22">
        <v>1.1049839698403479</v>
      </c>
      <c r="K4442" s="22" t="s">
        <v>500</v>
      </c>
      <c r="L4442" s="22" t="s">
        <v>99</v>
      </c>
      <c r="M4442" s="22" t="str">
        <f>IFERROR(IFERROR(INDEX(FreeStand_Medicare!E:E,MATCH(Table1[[#This Row],[Medicare Number]],FreeStand_Medicare!A:A,0)),INDEX(HospBased_Medicare_CR!F:F,MATCH(Table1[[#This Row],[Medicare Number]],HospBased_Medicare_CR!G:G,0))),0)</f>
        <v>185.48</v>
      </c>
      <c r="N4442" s="24" t="str">
        <f>IFERROR(IF(Table1[[#This Row],[Medicare Rate in CR]]&gt;0,"Y","N"),"N")</f>
        <v>Y</v>
      </c>
      <c r="O4442" s="166">
        <f>Table1[[#This Row],[Medicare Rate in CR]]*Table1[[#This Row],[SumOfUnits]]*Table1[[#This Row],[Actuarial Factor 06/20/2023]]</f>
        <v>204.95242672598772</v>
      </c>
      <c r="P44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204.95242672598772</v>
      </c>
      <c r="Q4442" s="166">
        <f>Table1[[#This Row],[Trended Medicare Pricing for all RHCs]]-Table1[[#This Row],[SumOfSFY24 Estimated Payment 5/04/23]]</f>
        <v>31.969246711952366</v>
      </c>
      <c r="R4442" s="24">
        <f>Table1[[#This Row],[SumOfUnits]]*Table1[[#This Row],[Actuarial Factor 06/20/2023]]</f>
        <v>1.1049839698403479</v>
      </c>
      <c r="S4442" s="23"/>
    </row>
    <row r="4443" spans="1:19" x14ac:dyDescent="0.25">
      <c r="A4443" s="192" t="s">
        <v>501</v>
      </c>
      <c r="B4443" s="193" t="s">
        <v>502</v>
      </c>
      <c r="C4443" s="192" t="s">
        <v>88</v>
      </c>
      <c r="D4443" s="192" t="s">
        <v>30</v>
      </c>
      <c r="E4443" s="192" t="s">
        <v>59</v>
      </c>
      <c r="F4443" s="194">
        <v>171.55247181266262</v>
      </c>
      <c r="G4443">
        <v>2</v>
      </c>
      <c r="H4443">
        <v>2</v>
      </c>
      <c r="I4443" s="167">
        <v>151.65473067643003</v>
      </c>
      <c r="J4443" s="22">
        <v>0.88401367274986775</v>
      </c>
      <c r="K4443" s="22" t="s">
        <v>503</v>
      </c>
      <c r="L4443" s="22" t="s">
        <v>58</v>
      </c>
      <c r="M4443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43" s="24" t="str">
        <f>IFERROR(IF(Table1[[#This Row],[Medicare Rate in CR]]&gt;0,"Y","N"),"N")</f>
        <v>Y</v>
      </c>
      <c r="O4443" s="166">
        <f>Table1[[#This Row],[Medicare Rate in CR]]*Table1[[#This Row],[SumOfUnits]]*Table1[[#This Row],[Actuarial Factor 06/20/2023]]</f>
        <v>184.68813651090235</v>
      </c>
      <c r="P44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184.68813651090235</v>
      </c>
      <c r="Q4443" s="166">
        <f>Table1[[#This Row],[Trended Medicare Pricing for all RHCs]]-Table1[[#This Row],[SumOfSFY24 Estimated Payment 5/04/23]]</f>
        <v>33.033405834472319</v>
      </c>
      <c r="R4443" s="24">
        <f>Table1[[#This Row],[SumOfUnits]]*Table1[[#This Row],[Actuarial Factor 06/20/2023]]</f>
        <v>1.7680273454997355</v>
      </c>
      <c r="S4443" s="23"/>
    </row>
    <row r="4444" spans="1:19" x14ac:dyDescent="0.25">
      <c r="A4444" s="192" t="s">
        <v>501</v>
      </c>
      <c r="B4444" s="193" t="s">
        <v>502</v>
      </c>
      <c r="C4444" s="192" t="s">
        <v>123</v>
      </c>
      <c r="D4444" s="192" t="s">
        <v>30</v>
      </c>
      <c r="E4444" s="192" t="s">
        <v>56</v>
      </c>
      <c r="F4444" s="194">
        <v>171.55247181266262</v>
      </c>
      <c r="G4444">
        <v>2</v>
      </c>
      <c r="H4444">
        <v>2</v>
      </c>
      <c r="I4444" s="167">
        <v>182.02760509749271</v>
      </c>
      <c r="J4444" s="22">
        <v>1.061060812322594</v>
      </c>
      <c r="K4444" s="22" t="s">
        <v>503</v>
      </c>
      <c r="L4444" s="22" t="s">
        <v>58</v>
      </c>
      <c r="M4444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44" s="24" t="str">
        <f>IFERROR(IF(Table1[[#This Row],[Medicare Rate in CR]]&gt;0,"Y","N"),"N")</f>
        <v>Y</v>
      </c>
      <c r="O4444" s="166">
        <f>Table1[[#This Row],[Medicare Rate in CR]]*Table1[[#This Row],[SumOfUnits]]*Table1[[#This Row],[Actuarial Factor 06/20/2023]]</f>
        <v>221.67682491043632</v>
      </c>
      <c r="P44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221.67682491043632</v>
      </c>
      <c r="Q4444" s="166">
        <f>Table1[[#This Row],[Trended Medicare Pricing for all RHCs]]-Table1[[#This Row],[SumOfSFY24 Estimated Payment 5/04/23]]</f>
        <v>39.649219812943613</v>
      </c>
      <c r="R4444" s="24">
        <f>Table1[[#This Row],[SumOfUnits]]*Table1[[#This Row],[Actuarial Factor 06/20/2023]]</f>
        <v>2.1221216246451879</v>
      </c>
      <c r="S4444" s="23"/>
    </row>
    <row r="4445" spans="1:19" x14ac:dyDescent="0.25">
      <c r="A4445" s="192" t="s">
        <v>501</v>
      </c>
      <c r="B4445" s="193" t="s">
        <v>502</v>
      </c>
      <c r="C4445" s="192" t="s">
        <v>123</v>
      </c>
      <c r="D4445" s="192" t="s">
        <v>30</v>
      </c>
      <c r="E4445" s="192" t="s">
        <v>59</v>
      </c>
      <c r="F4445" s="194">
        <v>9344.9070058784</v>
      </c>
      <c r="G4445">
        <v>109</v>
      </c>
      <c r="H4445">
        <v>109</v>
      </c>
      <c r="I4445" s="167">
        <v>9347.2467567200347</v>
      </c>
      <c r="J4445" s="22">
        <v>1.0002503771134548</v>
      </c>
      <c r="K4445" s="22" t="s">
        <v>503</v>
      </c>
      <c r="L4445" s="22" t="s">
        <v>58</v>
      </c>
      <c r="M4445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45" s="24" t="str">
        <f>IFERROR(IF(Table1[[#This Row],[Medicare Rate in CR]]&gt;0,"Y","N"),"N")</f>
        <v>Y</v>
      </c>
      <c r="O4445" s="166">
        <f>Table1[[#This Row],[Medicare Rate in CR]]*Table1[[#This Row],[SumOfUnits]]*Table1[[#This Row],[Actuarial Factor 06/20/2023]]</f>
        <v>11388.990828866592</v>
      </c>
      <c r="P44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11388.990828866592</v>
      </c>
      <c r="Q4445" s="166">
        <f>Table1[[#This Row],[Trended Medicare Pricing for all RHCs]]-Table1[[#This Row],[SumOfSFY24 Estimated Payment 5/04/23]]</f>
        <v>2041.7440721465573</v>
      </c>
      <c r="R4445" s="24">
        <f>Table1[[#This Row],[SumOfUnits]]*Table1[[#This Row],[Actuarial Factor 06/20/2023]]</f>
        <v>109.02729110536657</v>
      </c>
      <c r="S4445" s="23"/>
    </row>
    <row r="4446" spans="1:19" x14ac:dyDescent="0.25">
      <c r="A4446" s="192" t="s">
        <v>501</v>
      </c>
      <c r="B4446" s="193" t="s">
        <v>502</v>
      </c>
      <c r="C4446" s="192" t="s">
        <v>123</v>
      </c>
      <c r="D4446" s="192" t="s">
        <v>30</v>
      </c>
      <c r="E4446" s="192" t="s">
        <v>60</v>
      </c>
      <c r="F4446" s="194">
        <v>5734.4897369181926</v>
      </c>
      <c r="G4446">
        <v>67</v>
      </c>
      <c r="H4446">
        <v>67</v>
      </c>
      <c r="I4446" s="167">
        <v>4626.6303081245633</v>
      </c>
      <c r="J4446" s="22">
        <v>0.80680767084448379</v>
      </c>
      <c r="K4446" s="22" t="s">
        <v>503</v>
      </c>
      <c r="L4446" s="22" t="s">
        <v>58</v>
      </c>
      <c r="M4446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46" s="24" t="str">
        <f>IFERROR(IF(Table1[[#This Row],[Medicare Rate in CR]]&gt;0,"Y","N"),"N")</f>
        <v>Y</v>
      </c>
      <c r="O4446" s="166">
        <f>Table1[[#This Row],[Medicare Rate in CR]]*Table1[[#This Row],[SumOfUnits]]*Table1[[#This Row],[Actuarial Factor 06/20/2023]]</f>
        <v>5646.7016628597894</v>
      </c>
      <c r="P44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5646.7016628597894</v>
      </c>
      <c r="Q4446" s="166">
        <f>Table1[[#This Row],[Trended Medicare Pricing for all RHCs]]-Table1[[#This Row],[SumOfSFY24 Estimated Payment 5/04/23]]</f>
        <v>1020.0713547352261</v>
      </c>
      <c r="R4446" s="24">
        <f>Table1[[#This Row],[SumOfUnits]]*Table1[[#This Row],[Actuarial Factor 06/20/2023]]</f>
        <v>54.056113946580417</v>
      </c>
      <c r="S4446" s="23"/>
    </row>
    <row r="4447" spans="1:19" x14ac:dyDescent="0.25">
      <c r="A4447" s="192" t="s">
        <v>501</v>
      </c>
      <c r="B4447" s="193" t="s">
        <v>502</v>
      </c>
      <c r="C4447" s="192" t="s">
        <v>123</v>
      </c>
      <c r="D4447" s="192" t="s">
        <v>30</v>
      </c>
      <c r="E4447" s="192" t="s">
        <v>61</v>
      </c>
      <c r="F4447" s="194">
        <v>1879.2618290450032</v>
      </c>
      <c r="G4447">
        <v>22</v>
      </c>
      <c r="H4447">
        <v>22</v>
      </c>
      <c r="I4447" s="167">
        <v>1516.2028591987435</v>
      </c>
      <c r="J4447" s="22">
        <v>0.80680767084448379</v>
      </c>
      <c r="K4447" s="22" t="s">
        <v>503</v>
      </c>
      <c r="L4447" s="22" t="s">
        <v>58</v>
      </c>
      <c r="M4447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47" s="24" t="str">
        <f>IFERROR(IF(Table1[[#This Row],[Medicare Rate in CR]]&gt;0,"Y","N"),"N")</f>
        <v>Y</v>
      </c>
      <c r="O4447" s="166">
        <f>Table1[[#This Row],[Medicare Rate in CR]]*Table1[[#This Row],[SumOfUnits]]*Table1[[#This Row],[Actuarial Factor 06/20/2023]]</f>
        <v>1854.140844521125</v>
      </c>
      <c r="P44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1854.140844521125</v>
      </c>
      <c r="Q4447" s="166">
        <f>Table1[[#This Row],[Trended Medicare Pricing for all RHCs]]-Table1[[#This Row],[SumOfSFY24 Estimated Payment 5/04/23]]</f>
        <v>337.93798532238156</v>
      </c>
      <c r="R4447" s="24">
        <f>Table1[[#This Row],[SumOfUnits]]*Table1[[#This Row],[Actuarial Factor 06/20/2023]]</f>
        <v>17.749768758578643</v>
      </c>
      <c r="S4447" s="23"/>
    </row>
    <row r="4448" spans="1:19" x14ac:dyDescent="0.25">
      <c r="A4448" s="192" t="s">
        <v>501</v>
      </c>
      <c r="B4448" s="193" t="s">
        <v>502</v>
      </c>
      <c r="C4448" s="192" t="s">
        <v>123</v>
      </c>
      <c r="D4448" s="192" t="s">
        <v>30</v>
      </c>
      <c r="E4448" s="192" t="s">
        <v>62</v>
      </c>
      <c r="F4448" s="194">
        <v>8007.3913462465262</v>
      </c>
      <c r="G4448">
        <v>94</v>
      </c>
      <c r="H4448">
        <v>94</v>
      </c>
      <c r="I4448" s="167">
        <v>7965.2539519839984</v>
      </c>
      <c r="J4448" s="22">
        <v>0.99473768766375081</v>
      </c>
      <c r="K4448" s="22" t="s">
        <v>503</v>
      </c>
      <c r="L4448" s="22" t="s">
        <v>58</v>
      </c>
      <c r="M4448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48" s="24" t="str">
        <f>IFERROR(IF(Table1[[#This Row],[Medicare Rate in CR]]&gt;0,"Y","N"),"N")</f>
        <v>Y</v>
      </c>
      <c r="O4448" s="166">
        <f>Table1[[#This Row],[Medicare Rate in CR]]*Table1[[#This Row],[SumOfUnits]]*Table1[[#This Row],[Actuarial Factor 06/20/2023]]</f>
        <v>9767.5680922154079</v>
      </c>
      <c r="P44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9767.5680922154079</v>
      </c>
      <c r="Q4448" s="166">
        <f>Table1[[#This Row],[Trended Medicare Pricing for all RHCs]]-Table1[[#This Row],[SumOfSFY24 Estimated Payment 5/04/23]]</f>
        <v>1802.3141402314095</v>
      </c>
      <c r="R4448" s="24">
        <f>Table1[[#This Row],[SumOfUnits]]*Table1[[#This Row],[Actuarial Factor 06/20/2023]]</f>
        <v>93.50534264039257</v>
      </c>
      <c r="S4448" s="23"/>
    </row>
    <row r="4449" spans="1:19" x14ac:dyDescent="0.25">
      <c r="A4449" s="192" t="s">
        <v>501</v>
      </c>
      <c r="B4449" s="193" t="s">
        <v>502</v>
      </c>
      <c r="C4449" s="192" t="s">
        <v>123</v>
      </c>
      <c r="D4449" s="192" t="s">
        <v>30</v>
      </c>
      <c r="E4449" s="192" t="s">
        <v>63</v>
      </c>
      <c r="F4449" s="194">
        <v>6254.6111592946045</v>
      </c>
      <c r="G4449">
        <v>73</v>
      </c>
      <c r="H4449">
        <v>73</v>
      </c>
      <c r="I4449" s="167">
        <v>6316.456144685365</v>
      </c>
      <c r="J4449" s="22">
        <v>1.0098879025115504</v>
      </c>
      <c r="K4449" s="22" t="s">
        <v>503</v>
      </c>
      <c r="L4449" s="22" t="s">
        <v>58</v>
      </c>
      <c r="M4449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49" s="24" t="str">
        <f>IFERROR(IF(Table1[[#This Row],[Medicare Rate in CR]]&gt;0,"Y","N"),"N")</f>
        <v>Y</v>
      </c>
      <c r="O4449" s="166">
        <f>Table1[[#This Row],[Medicare Rate in CR]]*Table1[[#This Row],[SumOfUnits]]*Table1[[#This Row],[Actuarial Factor 06/20/2023]]</f>
        <v>7700.9809916340282</v>
      </c>
      <c r="P44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7700.9809916340282</v>
      </c>
      <c r="Q4449" s="166">
        <f>Table1[[#This Row],[Trended Medicare Pricing for all RHCs]]-Table1[[#This Row],[SumOfSFY24 Estimated Payment 5/04/23]]</f>
        <v>1384.5248469486633</v>
      </c>
      <c r="R4449" s="24">
        <f>Table1[[#This Row],[SumOfUnits]]*Table1[[#This Row],[Actuarial Factor 06/20/2023]]</f>
        <v>73.72181688334318</v>
      </c>
      <c r="S4449" s="23"/>
    </row>
    <row r="4450" spans="1:19" x14ac:dyDescent="0.25">
      <c r="A4450" s="192" t="s">
        <v>501</v>
      </c>
      <c r="B4450" s="193" t="s">
        <v>502</v>
      </c>
      <c r="C4450" s="192" t="s">
        <v>123</v>
      </c>
      <c r="D4450" s="192" t="s">
        <v>30</v>
      </c>
      <c r="E4450" s="192" t="s">
        <v>64</v>
      </c>
      <c r="F4450" s="194">
        <v>7800.9347595644404</v>
      </c>
      <c r="G4450">
        <v>91</v>
      </c>
      <c r="H4450">
        <v>91</v>
      </c>
      <c r="I4450" s="167">
        <v>7608.1133613506072</v>
      </c>
      <c r="J4450" s="22">
        <v>0.97528227011802371</v>
      </c>
      <c r="K4450" s="22" t="s">
        <v>503</v>
      </c>
      <c r="L4450" s="22" t="s">
        <v>58</v>
      </c>
      <c r="M4450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50" s="24" t="str">
        <f>IFERROR(IF(Table1[[#This Row],[Medicare Rate in CR]]&gt;0,"Y","N"),"N")</f>
        <v>Y</v>
      </c>
      <c r="O4450" s="166">
        <f>Table1[[#This Row],[Medicare Rate in CR]]*Table1[[#This Row],[SumOfUnits]]*Table1[[#This Row],[Actuarial Factor 06/20/2023]]</f>
        <v>9270.8967202241165</v>
      </c>
      <c r="P44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9270.8967202241165</v>
      </c>
      <c r="Q4450" s="166">
        <f>Table1[[#This Row],[Trended Medicare Pricing for all RHCs]]-Table1[[#This Row],[SumOfSFY24 Estimated Payment 5/04/23]]</f>
        <v>1662.7833588735093</v>
      </c>
      <c r="R4450" s="24">
        <f>Table1[[#This Row],[SumOfUnits]]*Table1[[#This Row],[Actuarial Factor 06/20/2023]]</f>
        <v>88.750686580740151</v>
      </c>
      <c r="S4450" s="23"/>
    </row>
    <row r="4451" spans="1:19" x14ac:dyDescent="0.25">
      <c r="A4451" s="192" t="s">
        <v>501</v>
      </c>
      <c r="B4451" s="193" t="s">
        <v>502</v>
      </c>
      <c r="C4451" s="192" t="s">
        <v>123</v>
      </c>
      <c r="D4451" s="192" t="s">
        <v>30</v>
      </c>
      <c r="E4451" s="192" t="s">
        <v>77</v>
      </c>
      <c r="F4451" s="194">
        <v>3428.6980822973883</v>
      </c>
      <c r="G4451">
        <v>40</v>
      </c>
      <c r="H4451">
        <v>40</v>
      </c>
      <c r="I4451" s="167">
        <v>4349.9989550753317</v>
      </c>
      <c r="J4451" s="22">
        <v>1.2687028284976987</v>
      </c>
      <c r="K4451" s="22" t="s">
        <v>503</v>
      </c>
      <c r="L4451" s="22" t="s">
        <v>58</v>
      </c>
      <c r="M4451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51" s="24" t="str">
        <f>IFERROR(IF(Table1[[#This Row],[Medicare Rate in CR]]&gt;0,"Y","N"),"N")</f>
        <v>Y</v>
      </c>
      <c r="O4451" s="166">
        <f>Table1[[#This Row],[Medicare Rate in CR]]*Table1[[#This Row],[SumOfUnits]]*Table1[[#This Row],[Actuarial Factor 06/20/2023]]</f>
        <v>5301.1478985947833</v>
      </c>
      <c r="P44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5301.1478985947833</v>
      </c>
      <c r="Q4451" s="166">
        <f>Table1[[#This Row],[Trended Medicare Pricing for all RHCs]]-Table1[[#This Row],[SumOfSFY24 Estimated Payment 5/04/23]]</f>
        <v>951.14894351945168</v>
      </c>
      <c r="R4451" s="24">
        <f>Table1[[#This Row],[SumOfUnits]]*Table1[[#This Row],[Actuarial Factor 06/20/2023]]</f>
        <v>50.748113139907943</v>
      </c>
      <c r="S4451" s="23"/>
    </row>
    <row r="4452" spans="1:19" x14ac:dyDescent="0.25">
      <c r="A4452" s="192" t="s">
        <v>501</v>
      </c>
      <c r="B4452" s="193" t="s">
        <v>502</v>
      </c>
      <c r="C4452" s="192" t="s">
        <v>123</v>
      </c>
      <c r="D4452" s="192" t="s">
        <v>32</v>
      </c>
      <c r="E4452" s="192" t="s">
        <v>94</v>
      </c>
      <c r="F4452" s="194">
        <v>85.776235906331308</v>
      </c>
      <c r="G4452">
        <v>1</v>
      </c>
      <c r="H4452">
        <v>1</v>
      </c>
      <c r="I4452" s="167">
        <v>110.05053172102043</v>
      </c>
      <c r="J4452" s="22">
        <v>1.2829955821469825</v>
      </c>
      <c r="K4452" s="22" t="s">
        <v>503</v>
      </c>
      <c r="L4452" s="22" t="s">
        <v>58</v>
      </c>
      <c r="M4452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52" s="24" t="str">
        <f>IFERROR(IF(Table1[[#This Row],[Medicare Rate in CR]]&gt;0,"Y","N"),"N")</f>
        <v>Y</v>
      </c>
      <c r="O4452" s="166">
        <f>Table1[[#This Row],[Medicare Rate in CR]]*Table1[[#This Row],[SumOfUnits]]*Table1[[#This Row],[Actuarial Factor 06/20/2023]]</f>
        <v>134.02171851107377</v>
      </c>
      <c r="P44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134.02171851107377</v>
      </c>
      <c r="Q4452" s="166">
        <f>Table1[[#This Row],[Trended Medicare Pricing for all RHCs]]-Table1[[#This Row],[SumOfSFY24 Estimated Payment 5/04/23]]</f>
        <v>23.971186790053338</v>
      </c>
      <c r="R4452" s="24">
        <f>Table1[[#This Row],[SumOfUnits]]*Table1[[#This Row],[Actuarial Factor 06/20/2023]]</f>
        <v>1.2829955821469825</v>
      </c>
      <c r="S4452" s="23"/>
    </row>
    <row r="4453" spans="1:19" x14ac:dyDescent="0.25">
      <c r="A4453" s="192" t="s">
        <v>501</v>
      </c>
      <c r="B4453" s="193" t="s">
        <v>502</v>
      </c>
      <c r="C4453" s="192" t="s">
        <v>123</v>
      </c>
      <c r="D4453" s="192" t="s">
        <v>32</v>
      </c>
      <c r="E4453" s="192" t="s">
        <v>81</v>
      </c>
      <c r="F4453" s="194">
        <v>1112.7397128264431</v>
      </c>
      <c r="G4453">
        <v>13</v>
      </c>
      <c r="H4453">
        <v>13</v>
      </c>
      <c r="I4453" s="167">
        <v>1075.960328509696</v>
      </c>
      <c r="J4453" s="22">
        <v>0.96694700126831568</v>
      </c>
      <c r="K4453" s="22" t="s">
        <v>503</v>
      </c>
      <c r="L4453" s="22" t="s">
        <v>58</v>
      </c>
      <c r="M4453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53" s="24" t="str">
        <f>IFERROR(IF(Table1[[#This Row],[Medicare Rate in CR]]&gt;0,"Y","N"),"N")</f>
        <v>Y</v>
      </c>
      <c r="O4453" s="166">
        <f>Table1[[#This Row],[Medicare Rate in CR]]*Table1[[#This Row],[SumOfUnits]]*Table1[[#This Row],[Actuarial Factor 06/20/2023]]</f>
        <v>1313.0946887823472</v>
      </c>
      <c r="P44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1313.0946887823472</v>
      </c>
      <c r="Q4453" s="166">
        <f>Table1[[#This Row],[Trended Medicare Pricing for all RHCs]]-Table1[[#This Row],[SumOfSFY24 Estimated Payment 5/04/23]]</f>
        <v>237.13436027265129</v>
      </c>
      <c r="R4453" s="24">
        <f>Table1[[#This Row],[SumOfUnits]]*Table1[[#This Row],[Actuarial Factor 06/20/2023]]</f>
        <v>12.570311016488104</v>
      </c>
      <c r="S4453" s="23"/>
    </row>
    <row r="4454" spans="1:19" x14ac:dyDescent="0.25">
      <c r="A4454" s="192" t="s">
        <v>501</v>
      </c>
      <c r="B4454" s="193" t="s">
        <v>502</v>
      </c>
      <c r="C4454" s="192" t="s">
        <v>123</v>
      </c>
      <c r="D4454" s="192" t="s">
        <v>32</v>
      </c>
      <c r="E4454" s="192" t="s">
        <v>65</v>
      </c>
      <c r="F4454" s="194">
        <v>1541.6208923580996</v>
      </c>
      <c r="G4454">
        <v>18</v>
      </c>
      <c r="H4454">
        <v>18</v>
      </c>
      <c r="I4454" s="167">
        <v>1840.1954438444004</v>
      </c>
      <c r="J4454" s="22">
        <v>1.1936757298544354</v>
      </c>
      <c r="K4454" s="22" t="s">
        <v>503</v>
      </c>
      <c r="L4454" s="22" t="s">
        <v>58</v>
      </c>
      <c r="M4454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54" s="24" t="str">
        <f>IFERROR(IF(Table1[[#This Row],[Medicare Rate in CR]]&gt;0,"Y","N"),"N")</f>
        <v>Y</v>
      </c>
      <c r="O4454" s="166">
        <f>Table1[[#This Row],[Medicare Rate in CR]]*Table1[[#This Row],[SumOfUnits]]*Table1[[#This Row],[Actuarial Factor 06/20/2023]]</f>
        <v>2244.4446013306979</v>
      </c>
      <c r="P44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2244.4446013306979</v>
      </c>
      <c r="Q4454" s="166">
        <f>Table1[[#This Row],[Trended Medicare Pricing for all RHCs]]-Table1[[#This Row],[SumOfSFY24 Estimated Payment 5/04/23]]</f>
        <v>404.24915748629746</v>
      </c>
      <c r="R4454" s="24">
        <f>Table1[[#This Row],[SumOfUnits]]*Table1[[#This Row],[Actuarial Factor 06/20/2023]]</f>
        <v>21.486163137379837</v>
      </c>
      <c r="S4454" s="23"/>
    </row>
    <row r="4455" spans="1:19" x14ac:dyDescent="0.25">
      <c r="A4455" s="192" t="s">
        <v>501</v>
      </c>
      <c r="B4455" s="193" t="s">
        <v>502</v>
      </c>
      <c r="C4455" s="192" t="s">
        <v>123</v>
      </c>
      <c r="D4455" s="192" t="s">
        <v>32</v>
      </c>
      <c r="E4455" s="192" t="s">
        <v>66</v>
      </c>
      <c r="F4455" s="194">
        <v>771.98612315698176</v>
      </c>
      <c r="G4455">
        <v>9</v>
      </c>
      <c r="H4455">
        <v>9</v>
      </c>
      <c r="I4455" s="167">
        <v>810.7777356738261</v>
      </c>
      <c r="J4455" s="22">
        <v>1.0502491059790153</v>
      </c>
      <c r="K4455" s="22" t="s">
        <v>503</v>
      </c>
      <c r="L4455" s="22" t="s">
        <v>58</v>
      </c>
      <c r="M4455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55" s="24" t="str">
        <f>IFERROR(IF(Table1[[#This Row],[Medicare Rate in CR]]&gt;0,"Y","N"),"N")</f>
        <v>Y</v>
      </c>
      <c r="O4455" s="166">
        <f>Table1[[#This Row],[Medicare Rate in CR]]*Table1[[#This Row],[SumOfUnits]]*Table1[[#This Row],[Actuarial Factor 06/20/2023]]</f>
        <v>987.38119449511146</v>
      </c>
      <c r="P44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987.38119449511146</v>
      </c>
      <c r="Q4455" s="166">
        <f>Table1[[#This Row],[Trended Medicare Pricing for all RHCs]]-Table1[[#This Row],[SumOfSFY24 Estimated Payment 5/04/23]]</f>
        <v>176.60345882128536</v>
      </c>
      <c r="R4455" s="24">
        <f>Table1[[#This Row],[SumOfUnits]]*Table1[[#This Row],[Actuarial Factor 06/20/2023]]</f>
        <v>9.4522419538111375</v>
      </c>
      <c r="S4455" s="23"/>
    </row>
    <row r="4456" spans="1:19" x14ac:dyDescent="0.25">
      <c r="A4456" s="192" t="s">
        <v>501</v>
      </c>
      <c r="B4456" s="193" t="s">
        <v>502</v>
      </c>
      <c r="C4456" s="192" t="s">
        <v>123</v>
      </c>
      <c r="D4456" s="192" t="s">
        <v>31</v>
      </c>
      <c r="E4456" s="192" t="s">
        <v>67</v>
      </c>
      <c r="F4456" s="194">
        <v>171.55247181266262</v>
      </c>
      <c r="G4456">
        <v>2</v>
      </c>
      <c r="H4456">
        <v>2</v>
      </c>
      <c r="I4456" s="167">
        <v>190.87686916863967</v>
      </c>
      <c r="J4456" s="22">
        <v>1.1126442373682586</v>
      </c>
      <c r="K4456" s="22" t="s">
        <v>503</v>
      </c>
      <c r="L4456" s="22" t="s">
        <v>58</v>
      </c>
      <c r="M4456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56" s="24" t="str">
        <f>IFERROR(IF(Table1[[#This Row],[Medicare Rate in CR]]&gt;0,"Y","N"),"N")</f>
        <v>Y</v>
      </c>
      <c r="O4456" s="166">
        <f>Table1[[#This Row],[Medicare Rate in CR]]*Table1[[#This Row],[SumOfUnits]]*Table1[[#This Row],[Actuarial Factor 06/20/2023]]</f>
        <v>232.45363407097656</v>
      </c>
      <c r="P44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232.45363407097656</v>
      </c>
      <c r="Q4456" s="166">
        <f>Table1[[#This Row],[Trended Medicare Pricing for all RHCs]]-Table1[[#This Row],[SumOfSFY24 Estimated Payment 5/04/23]]</f>
        <v>41.57676490233689</v>
      </c>
      <c r="R4456" s="24">
        <f>Table1[[#This Row],[SumOfUnits]]*Table1[[#This Row],[Actuarial Factor 06/20/2023]]</f>
        <v>2.2252884747365171</v>
      </c>
      <c r="S4456" s="23"/>
    </row>
    <row r="4457" spans="1:19" x14ac:dyDescent="0.25">
      <c r="A4457" s="192" t="s">
        <v>501</v>
      </c>
      <c r="B4457" s="193" t="s">
        <v>502</v>
      </c>
      <c r="C4457" s="192" t="s">
        <v>123</v>
      </c>
      <c r="D4457" s="192" t="s">
        <v>31</v>
      </c>
      <c r="E4457" s="192" t="s">
        <v>82</v>
      </c>
      <c r="F4457" s="194">
        <v>3858.7549388069765</v>
      </c>
      <c r="G4457">
        <v>45</v>
      </c>
      <c r="H4457">
        <v>45</v>
      </c>
      <c r="I4457" s="167">
        <v>4135.9967416197305</v>
      </c>
      <c r="J4457" s="22">
        <v>1.0718474759888406</v>
      </c>
      <c r="K4457" s="22" t="s">
        <v>503</v>
      </c>
      <c r="L4457" s="22" t="s">
        <v>58</v>
      </c>
      <c r="M4457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57" s="24" t="str">
        <f>IFERROR(IF(Table1[[#This Row],[Medicare Rate in CR]]&gt;0,"Y","N"),"N")</f>
        <v>Y</v>
      </c>
      <c r="O4457" s="166">
        <f>Table1[[#This Row],[Medicare Rate in CR]]*Table1[[#This Row],[SumOfUnits]]*Table1[[#This Row],[Actuarial Factor 06/20/2023]]</f>
        <v>5038.4334303807427</v>
      </c>
      <c r="P44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5038.4334303807427</v>
      </c>
      <c r="Q4457" s="166">
        <f>Table1[[#This Row],[Trended Medicare Pricing for all RHCs]]-Table1[[#This Row],[SumOfSFY24 Estimated Payment 5/04/23]]</f>
        <v>902.43668876101219</v>
      </c>
      <c r="R4457" s="24">
        <f>Table1[[#This Row],[SumOfUnits]]*Table1[[#This Row],[Actuarial Factor 06/20/2023]]</f>
        <v>48.233136419497825</v>
      </c>
      <c r="S4457" s="23"/>
    </row>
    <row r="4458" spans="1:19" x14ac:dyDescent="0.25">
      <c r="A4458" s="192" t="s">
        <v>501</v>
      </c>
      <c r="B4458" s="193" t="s">
        <v>502</v>
      </c>
      <c r="C4458" s="192" t="s">
        <v>123</v>
      </c>
      <c r="D4458" s="192" t="s">
        <v>31</v>
      </c>
      <c r="E4458" s="192" t="s">
        <v>68</v>
      </c>
      <c r="F4458" s="194">
        <v>2829.4401079310014</v>
      </c>
      <c r="G4458">
        <v>33</v>
      </c>
      <c r="H4458">
        <v>33</v>
      </c>
      <c r="I4458" s="167">
        <v>3099.9206033227138</v>
      </c>
      <c r="J4458" s="22">
        <v>1.0955950594725605</v>
      </c>
      <c r="K4458" s="22" t="s">
        <v>503</v>
      </c>
      <c r="L4458" s="22" t="s">
        <v>58</v>
      </c>
      <c r="M4458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58" s="24" t="str">
        <f>IFERROR(IF(Table1[[#This Row],[Medicare Rate in CR]]&gt;0,"Y","N"),"N")</f>
        <v>Y</v>
      </c>
      <c r="O4458" s="166">
        <f>Table1[[#This Row],[Medicare Rate in CR]]*Table1[[#This Row],[SumOfUnits]]*Table1[[#This Row],[Actuarial Factor 06/20/2023]]</f>
        <v>3776.7133771126209</v>
      </c>
      <c r="P44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3776.7133771126209</v>
      </c>
      <c r="Q4458" s="166">
        <f>Table1[[#This Row],[Trended Medicare Pricing for all RHCs]]-Table1[[#This Row],[SumOfSFY24 Estimated Payment 5/04/23]]</f>
        <v>676.79277378990719</v>
      </c>
      <c r="R4458" s="24">
        <f>Table1[[#This Row],[SumOfUnits]]*Table1[[#This Row],[Actuarial Factor 06/20/2023]]</f>
        <v>36.154636962594495</v>
      </c>
      <c r="S4458" s="23"/>
    </row>
    <row r="4459" spans="1:19" x14ac:dyDescent="0.25">
      <c r="A4459" s="192" t="s">
        <v>501</v>
      </c>
      <c r="B4459" s="193" t="s">
        <v>502</v>
      </c>
      <c r="C4459" s="192" t="s">
        <v>123</v>
      </c>
      <c r="D4459" s="192" t="s">
        <v>31</v>
      </c>
      <c r="E4459" s="192" t="s">
        <v>69</v>
      </c>
      <c r="F4459" s="194">
        <v>20308.981401175639</v>
      </c>
      <c r="G4459">
        <v>237</v>
      </c>
      <c r="H4459">
        <v>237</v>
      </c>
      <c r="I4459" s="167">
        <v>20318.907562182656</v>
      </c>
      <c r="J4459" s="22">
        <v>1.000488757206033</v>
      </c>
      <c r="K4459" s="22" t="s">
        <v>503</v>
      </c>
      <c r="L4459" s="22" t="s">
        <v>58</v>
      </c>
      <c r="M4459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59" s="24" t="str">
        <f>IFERROR(IF(Table1[[#This Row],[Medicare Rate in CR]]&gt;0,"Y","N"),"N")</f>
        <v>Y</v>
      </c>
      <c r="O4459" s="166">
        <f>Table1[[#This Row],[Medicare Rate in CR]]*Table1[[#This Row],[SumOfUnits]]*Table1[[#This Row],[Actuarial Factor 06/20/2023]]</f>
        <v>24769.1201719249</v>
      </c>
      <c r="P44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24769.1201719249</v>
      </c>
      <c r="Q4459" s="166">
        <f>Table1[[#This Row],[Trended Medicare Pricing for all RHCs]]-Table1[[#This Row],[SumOfSFY24 Estimated Payment 5/04/23]]</f>
        <v>4450.2126097422442</v>
      </c>
      <c r="R4459" s="24">
        <f>Table1[[#This Row],[SumOfUnits]]*Table1[[#This Row],[Actuarial Factor 06/20/2023]]</f>
        <v>237.11583545782983</v>
      </c>
      <c r="S4459" s="23"/>
    </row>
    <row r="4460" spans="1:19" x14ac:dyDescent="0.25">
      <c r="A4460" s="192" t="s">
        <v>501</v>
      </c>
      <c r="B4460" s="193" t="s">
        <v>502</v>
      </c>
      <c r="C4460" s="192" t="s">
        <v>55</v>
      </c>
      <c r="D4460" s="192" t="s">
        <v>30</v>
      </c>
      <c r="E4460" s="192" t="s">
        <v>59</v>
      </c>
      <c r="F4460" s="194">
        <v>514.65741543798788</v>
      </c>
      <c r="G4460">
        <v>6</v>
      </c>
      <c r="H4460">
        <v>6</v>
      </c>
      <c r="I4460" s="167">
        <v>526.3504954338656</v>
      </c>
      <c r="J4460" s="22">
        <v>1.0227201234163246</v>
      </c>
      <c r="K4460" s="22" t="s">
        <v>503</v>
      </c>
      <c r="L4460" s="22" t="s">
        <v>58</v>
      </c>
      <c r="M4460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60" s="24" t="str">
        <f>IFERROR(IF(Table1[[#This Row],[Medicare Rate in CR]]&gt;0,"Y","N"),"N")</f>
        <v>Y</v>
      </c>
      <c r="O4460" s="166">
        <f>Table1[[#This Row],[Medicare Rate in CR]]*Table1[[#This Row],[SumOfUnits]]*Table1[[#This Row],[Actuarial Factor 06/20/2023]]</f>
        <v>641.00006455241555</v>
      </c>
      <c r="P44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641.00006455241555</v>
      </c>
      <c r="Q4460" s="166">
        <f>Table1[[#This Row],[Trended Medicare Pricing for all RHCs]]-Table1[[#This Row],[SumOfSFY24 Estimated Payment 5/04/23]]</f>
        <v>114.64956911854995</v>
      </c>
      <c r="R4460" s="24">
        <f>Table1[[#This Row],[SumOfUnits]]*Table1[[#This Row],[Actuarial Factor 06/20/2023]]</f>
        <v>6.136320740497947</v>
      </c>
      <c r="S4460" s="23"/>
    </row>
    <row r="4461" spans="1:19" x14ac:dyDescent="0.25">
      <c r="A4461" s="192" t="s">
        <v>501</v>
      </c>
      <c r="B4461" s="193" t="s">
        <v>502</v>
      </c>
      <c r="C4461" s="192" t="s">
        <v>55</v>
      </c>
      <c r="D4461" s="192" t="s">
        <v>30</v>
      </c>
      <c r="E4461" s="192" t="s">
        <v>60</v>
      </c>
      <c r="F4461" s="194">
        <v>511.5447624554302</v>
      </c>
      <c r="G4461">
        <v>6</v>
      </c>
      <c r="H4461">
        <v>6</v>
      </c>
      <c r="I4461" s="167">
        <v>464.81321366476806</v>
      </c>
      <c r="J4461" s="22">
        <v>0.90864621784738975</v>
      </c>
      <c r="K4461" s="22" t="s">
        <v>503</v>
      </c>
      <c r="L4461" s="22" t="s">
        <v>58</v>
      </c>
      <c r="M4461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61" s="24" t="str">
        <f>IFERROR(IF(Table1[[#This Row],[Medicare Rate in CR]]&gt;0,"Y","N"),"N")</f>
        <v>Y</v>
      </c>
      <c r="O4461" s="166">
        <f>Table1[[#This Row],[Medicare Rate in CR]]*Table1[[#This Row],[SumOfUnits]]*Table1[[#This Row],[Actuarial Factor 06/20/2023]]</f>
        <v>569.50310349802999</v>
      </c>
      <c r="P44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569.50310349802999</v>
      </c>
      <c r="Q4461" s="166">
        <f>Table1[[#This Row],[Trended Medicare Pricing for all RHCs]]-Table1[[#This Row],[SumOfSFY24 Estimated Payment 5/04/23]]</f>
        <v>104.68988983326193</v>
      </c>
      <c r="R4461" s="24">
        <f>Table1[[#This Row],[SumOfUnits]]*Table1[[#This Row],[Actuarial Factor 06/20/2023]]</f>
        <v>5.451877307084338</v>
      </c>
      <c r="S4461" s="23"/>
    </row>
    <row r="4462" spans="1:19" x14ac:dyDescent="0.25">
      <c r="A4462" s="192" t="s">
        <v>501</v>
      </c>
      <c r="B4462" s="193" t="s">
        <v>502</v>
      </c>
      <c r="C4462" s="192" t="s">
        <v>55</v>
      </c>
      <c r="D4462" s="192" t="s">
        <v>30</v>
      </c>
      <c r="E4462" s="192" t="s">
        <v>61</v>
      </c>
      <c r="F4462" s="194">
        <v>171.55247181266262</v>
      </c>
      <c r="G4462">
        <v>2</v>
      </c>
      <c r="H4462">
        <v>2</v>
      </c>
      <c r="I4462" s="167">
        <v>155.88050467494682</v>
      </c>
      <c r="J4462" s="22">
        <v>0.90864621784738975</v>
      </c>
      <c r="K4462" s="22" t="s">
        <v>503</v>
      </c>
      <c r="L4462" s="22" t="s">
        <v>58</v>
      </c>
      <c r="M4462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62" s="24" t="str">
        <f>IFERROR(IF(Table1[[#This Row],[Medicare Rate in CR]]&gt;0,"Y","N"),"N")</f>
        <v>Y</v>
      </c>
      <c r="O4462" s="166">
        <f>Table1[[#This Row],[Medicare Rate in CR]]*Table1[[#This Row],[SumOfUnits]]*Table1[[#This Row],[Actuarial Factor 06/20/2023]]</f>
        <v>189.83436783267666</v>
      </c>
      <c r="P44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189.83436783267666</v>
      </c>
      <c r="Q4462" s="166">
        <f>Table1[[#This Row],[Trended Medicare Pricing for all RHCs]]-Table1[[#This Row],[SumOfSFY24 Estimated Payment 5/04/23]]</f>
        <v>33.953863157729842</v>
      </c>
      <c r="R4462" s="24">
        <f>Table1[[#This Row],[SumOfUnits]]*Table1[[#This Row],[Actuarial Factor 06/20/2023]]</f>
        <v>1.8172924356947795</v>
      </c>
      <c r="S4462" s="23"/>
    </row>
    <row r="4463" spans="1:19" x14ac:dyDescent="0.25">
      <c r="A4463" s="192" t="s">
        <v>501</v>
      </c>
      <c r="B4463" s="193" t="s">
        <v>502</v>
      </c>
      <c r="C4463" s="192" t="s">
        <v>55</v>
      </c>
      <c r="D4463" s="192" t="s">
        <v>30</v>
      </c>
      <c r="E4463" s="192" t="s">
        <v>63</v>
      </c>
      <c r="F4463" s="194">
        <v>343.10494362532523</v>
      </c>
      <c r="G4463">
        <v>4</v>
      </c>
      <c r="H4463">
        <v>4</v>
      </c>
      <c r="I4463" s="167">
        <v>344.01261203467465</v>
      </c>
      <c r="J4463" s="22">
        <v>1.0026454541859957</v>
      </c>
      <c r="K4463" s="22" t="s">
        <v>503</v>
      </c>
      <c r="L4463" s="22" t="s">
        <v>58</v>
      </c>
      <c r="M4463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63" s="24" t="str">
        <f>IFERROR(IF(Table1[[#This Row],[Medicare Rate in CR]]&gt;0,"Y","N"),"N")</f>
        <v>Y</v>
      </c>
      <c r="O4463" s="166">
        <f>Table1[[#This Row],[Medicare Rate in CR]]*Table1[[#This Row],[SumOfUnits]]*Table1[[#This Row],[Actuarial Factor 06/20/2023]]</f>
        <v>418.94537657707644</v>
      </c>
      <c r="P44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418.94537657707644</v>
      </c>
      <c r="Q4463" s="166">
        <f>Table1[[#This Row],[Trended Medicare Pricing for all RHCs]]-Table1[[#This Row],[SumOfSFY24 Estimated Payment 5/04/23]]</f>
        <v>74.932764542401799</v>
      </c>
      <c r="R4463" s="24">
        <f>Table1[[#This Row],[SumOfUnits]]*Table1[[#This Row],[Actuarial Factor 06/20/2023]]</f>
        <v>4.0105818167439828</v>
      </c>
      <c r="S4463" s="23"/>
    </row>
    <row r="4464" spans="1:19" x14ac:dyDescent="0.25">
      <c r="A4464" s="192" t="s">
        <v>501</v>
      </c>
      <c r="B4464" s="193" t="s">
        <v>502</v>
      </c>
      <c r="C4464" s="192" t="s">
        <v>55</v>
      </c>
      <c r="D4464" s="192" t="s">
        <v>30</v>
      </c>
      <c r="E4464" s="192" t="s">
        <v>77</v>
      </c>
      <c r="F4464" s="194">
        <v>771.98612315698176</v>
      </c>
      <c r="G4464">
        <v>9</v>
      </c>
      <c r="H4464">
        <v>9</v>
      </c>
      <c r="I4464" s="167">
        <v>977.86847743064766</v>
      </c>
      <c r="J4464" s="22">
        <v>1.2666917812352958</v>
      </c>
      <c r="K4464" s="22" t="s">
        <v>503</v>
      </c>
      <c r="L4464" s="22" t="s">
        <v>58</v>
      </c>
      <c r="M4464" s="22" t="str">
        <f>IFERROR(IFERROR(INDEX(FreeStand_Medicare!E:E,MATCH(Table1[[#This Row],[Medicare Number]],FreeStand_Medicare!A:A,0)),INDEX(HospBased_Medicare_CR!F:F,MATCH(Table1[[#This Row],[Medicare Number]],HospBased_Medicare_CR!G:G,0))),0)</f>
        <v>104.46</v>
      </c>
      <c r="N4464" s="24" t="str">
        <f>IFERROR(IF(Table1[[#This Row],[Medicare Rate in CR]]&gt;0,"Y","N"),"N")</f>
        <v>Y</v>
      </c>
      <c r="O4464" s="166">
        <f>Table1[[#This Row],[Medicare Rate in CR]]*Table1[[#This Row],[SumOfUnits]]*Table1[[#This Row],[Actuarial Factor 06/20/2023]]</f>
        <v>1190.8676112105509</v>
      </c>
      <c r="P44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1190.8676112105509</v>
      </c>
      <c r="Q4464" s="166">
        <f>Table1[[#This Row],[Trended Medicare Pricing for all RHCs]]-Table1[[#This Row],[SumOfSFY24 Estimated Payment 5/04/23]]</f>
        <v>212.99913377990322</v>
      </c>
      <c r="R4464" s="24">
        <f>Table1[[#This Row],[SumOfUnits]]*Table1[[#This Row],[Actuarial Factor 06/20/2023]]</f>
        <v>11.400226031117661</v>
      </c>
      <c r="S4464" s="23"/>
    </row>
    <row r="4465" spans="1:19" x14ac:dyDescent="0.25">
      <c r="A4465" s="192" t="s">
        <v>504</v>
      </c>
      <c r="B4465" s="193" t="s">
        <v>505</v>
      </c>
      <c r="C4465" s="192" t="s">
        <v>88</v>
      </c>
      <c r="D4465" s="192" t="s">
        <v>30</v>
      </c>
      <c r="E4465" s="192" t="s">
        <v>59</v>
      </c>
      <c r="F4465" s="194">
        <v>207.7671774115833</v>
      </c>
      <c r="G4465">
        <v>1</v>
      </c>
      <c r="H4465">
        <v>1</v>
      </c>
      <c r="I4465" s="167">
        <v>183.66902558048713</v>
      </c>
      <c r="J4465" s="22">
        <v>0.88401367274986775</v>
      </c>
      <c r="K4465" s="22" t="s">
        <v>506</v>
      </c>
      <c r="L4465" s="22" t="s">
        <v>58</v>
      </c>
      <c r="M44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65" s="24" t="str">
        <f>IFERROR(IF(Table1[[#This Row],[Medicare Rate in CR]]&gt;0,"Y","N"),"N")</f>
        <v>N</v>
      </c>
      <c r="O4465" s="166">
        <f>Table1[[#This Row],[Medicare Rate in CR]]*Table1[[#This Row],[SumOfUnits]]*Table1[[#This Row],[Actuarial Factor 06/20/2023]]</f>
        <v>0</v>
      </c>
      <c r="P44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215.74411161836323</v>
      </c>
      <c r="Q4465" s="166">
        <f>Table1[[#This Row],[Trended Medicare Pricing for all RHCs]]-Table1[[#This Row],[SumOfSFY24 Estimated Payment 5/04/23]]</f>
        <v>32.075086037876105</v>
      </c>
      <c r="R4465" s="24">
        <f>Table1[[#This Row],[SumOfUnits]]*Table1[[#This Row],[Actuarial Factor 06/20/2023]]</f>
        <v>0.88401367274986775</v>
      </c>
      <c r="S4465" s="23"/>
    </row>
    <row r="4466" spans="1:19" x14ac:dyDescent="0.25">
      <c r="A4466" s="192" t="s">
        <v>504</v>
      </c>
      <c r="B4466" s="193" t="s">
        <v>505</v>
      </c>
      <c r="C4466" s="192" t="s">
        <v>88</v>
      </c>
      <c r="D4466" s="192" t="s">
        <v>30</v>
      </c>
      <c r="E4466" s="192" t="s">
        <v>62</v>
      </c>
      <c r="F4466" s="194">
        <v>614.76341909993243</v>
      </c>
      <c r="G4466">
        <v>3</v>
      </c>
      <c r="H4466">
        <v>3</v>
      </c>
      <c r="I4466" s="167">
        <v>611.20163479034954</v>
      </c>
      <c r="J4466" s="22">
        <v>0.99420625203302171</v>
      </c>
      <c r="K4466" s="22" t="s">
        <v>506</v>
      </c>
      <c r="L4466" s="22" t="s">
        <v>58</v>
      </c>
      <c r="M44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66" s="24" t="str">
        <f>IFERROR(IF(Table1[[#This Row],[Medicare Rate in CR]]&gt;0,"Y","N"),"N")</f>
        <v>N</v>
      </c>
      <c r="O4466" s="166">
        <f>Table1[[#This Row],[Medicare Rate in CR]]*Table1[[#This Row],[SumOfUnits]]*Table1[[#This Row],[Actuarial Factor 06/20/2023]]</f>
        <v>0</v>
      </c>
      <c r="P44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717.9389845445138</v>
      </c>
      <c r="Q4466" s="166">
        <f>Table1[[#This Row],[Trended Medicare Pricing for all RHCs]]-Table1[[#This Row],[SumOfSFY24 Estimated Payment 5/04/23]]</f>
        <v>106.73734975416426</v>
      </c>
      <c r="R4466" s="24">
        <f>Table1[[#This Row],[SumOfUnits]]*Table1[[#This Row],[Actuarial Factor 06/20/2023]]</f>
        <v>2.9826187560990651</v>
      </c>
      <c r="S4466" s="23"/>
    </row>
    <row r="4467" spans="1:19" x14ac:dyDescent="0.25">
      <c r="A4467" s="192" t="s">
        <v>504</v>
      </c>
      <c r="B4467" s="193" t="s">
        <v>505</v>
      </c>
      <c r="C4467" s="192" t="s">
        <v>72</v>
      </c>
      <c r="D4467" s="192" t="s">
        <v>31</v>
      </c>
      <c r="E4467" s="192" t="s">
        <v>69</v>
      </c>
      <c r="F4467" s="194">
        <v>610.49436253252384</v>
      </c>
      <c r="G4467">
        <v>3</v>
      </c>
      <c r="H4467">
        <v>3</v>
      </c>
      <c r="I4467" s="167">
        <v>633.26241318273969</v>
      </c>
      <c r="J4467" s="22">
        <v>1.0372944486428455</v>
      </c>
      <c r="K4467" s="22" t="s">
        <v>506</v>
      </c>
      <c r="L4467" s="22" t="s">
        <v>58</v>
      </c>
      <c r="M44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67" s="24" t="str">
        <f>IFERROR(IF(Table1[[#This Row],[Medicare Rate in CR]]&gt;0,"Y","N"),"N")</f>
        <v>N</v>
      </c>
      <c r="O4467" s="166">
        <f>Table1[[#This Row],[Medicare Rate in CR]]*Table1[[#This Row],[SumOfUnits]]*Table1[[#This Row],[Actuarial Factor 06/20/2023]]</f>
        <v>0</v>
      </c>
      <c r="P44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647.41014489914801</v>
      </c>
      <c r="Q4467" s="166">
        <f>Table1[[#This Row],[Trended Medicare Pricing for all RHCs]]-Table1[[#This Row],[SumOfSFY24 Estimated Payment 5/04/23]]</f>
        <v>14.147731716408316</v>
      </c>
      <c r="R4467" s="24">
        <f>Table1[[#This Row],[SumOfUnits]]*Table1[[#This Row],[Actuarial Factor 06/20/2023]]</f>
        <v>3.1118833459285362</v>
      </c>
      <c r="S4467" s="23"/>
    </row>
    <row r="4468" spans="1:19" x14ac:dyDescent="0.25">
      <c r="A4468" s="192" t="s">
        <v>504</v>
      </c>
      <c r="B4468" s="193" t="s">
        <v>505</v>
      </c>
      <c r="C4468" s="192" t="s">
        <v>75</v>
      </c>
      <c r="D4468" s="192" t="s">
        <v>31</v>
      </c>
      <c r="E4468" s="192" t="s">
        <v>69</v>
      </c>
      <c r="F4468" s="194">
        <v>619.03247566734126</v>
      </c>
      <c r="G4468">
        <v>3</v>
      </c>
      <c r="H4468">
        <v>3</v>
      </c>
      <c r="I4468" s="167">
        <v>690.18580173083114</v>
      </c>
      <c r="J4468" s="22">
        <v>1.1149428000312647</v>
      </c>
      <c r="K4468" s="22" t="s">
        <v>506</v>
      </c>
      <c r="L4468" s="22" t="s">
        <v>58</v>
      </c>
      <c r="M44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68" s="24" t="str">
        <f>IFERROR(IF(Table1[[#This Row],[Medicare Rate in CR]]&gt;0,"Y","N"),"N")</f>
        <v>N</v>
      </c>
      <c r="O4468" s="166">
        <f>Table1[[#This Row],[Medicare Rate in CR]]*Table1[[#This Row],[SumOfUnits]]*Table1[[#This Row],[Actuarial Factor 06/20/2023]]</f>
        <v>0</v>
      </c>
      <c r="P44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1287.0949245215461</v>
      </c>
      <c r="Q4468" s="166">
        <f>Table1[[#This Row],[Trended Medicare Pricing for all RHCs]]-Table1[[#This Row],[SumOfSFY24 Estimated Payment 5/04/23]]</f>
        <v>596.90912279071495</v>
      </c>
      <c r="R4468" s="24">
        <f>Table1[[#This Row],[SumOfUnits]]*Table1[[#This Row],[Actuarial Factor 06/20/2023]]</f>
        <v>3.3448284000937942</v>
      </c>
      <c r="S4468" s="23"/>
    </row>
    <row r="4469" spans="1:19" x14ac:dyDescent="0.25">
      <c r="A4469" s="192" t="s">
        <v>504</v>
      </c>
      <c r="B4469" s="193" t="s">
        <v>505</v>
      </c>
      <c r="C4469" s="192" t="s">
        <v>95</v>
      </c>
      <c r="D4469" s="192" t="s">
        <v>30</v>
      </c>
      <c r="E4469" s="192" t="s">
        <v>59</v>
      </c>
      <c r="F4469" s="194">
        <v>872.48723137708396</v>
      </c>
      <c r="G4469">
        <v>5</v>
      </c>
      <c r="H4469">
        <v>5</v>
      </c>
      <c r="I4469" s="167">
        <v>896.40019392275121</v>
      </c>
      <c r="J4469" s="22">
        <v>1.0274078080293787</v>
      </c>
      <c r="K4469" s="22" t="s">
        <v>506</v>
      </c>
      <c r="L4469" s="22" t="s">
        <v>58</v>
      </c>
      <c r="M44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69" s="24" t="str">
        <f>IFERROR(IF(Table1[[#This Row],[Medicare Rate in CR]]&gt;0,"Y","N"),"N")</f>
        <v>N</v>
      </c>
      <c r="O4469" s="166">
        <f>Table1[[#This Row],[Medicare Rate in CR]]*Table1[[#This Row],[SumOfUnits]]*Table1[[#This Row],[Actuarial Factor 06/20/2023]]</f>
        <v>0</v>
      </c>
      <c r="P44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1064.2143889524427</v>
      </c>
      <c r="Q4469" s="166">
        <f>Table1[[#This Row],[Trended Medicare Pricing for all RHCs]]-Table1[[#This Row],[SumOfSFY24 Estimated Payment 5/04/23]]</f>
        <v>167.81419502969152</v>
      </c>
      <c r="R4469" s="24">
        <f>Table1[[#This Row],[SumOfUnits]]*Table1[[#This Row],[Actuarial Factor 06/20/2023]]</f>
        <v>5.1370390401468935</v>
      </c>
      <c r="S4469" s="23"/>
    </row>
    <row r="4470" spans="1:19" x14ac:dyDescent="0.25">
      <c r="A4470" s="192" t="s">
        <v>504</v>
      </c>
      <c r="B4470" s="193" t="s">
        <v>505</v>
      </c>
      <c r="C4470" s="192" t="s">
        <v>95</v>
      </c>
      <c r="D4470" s="192" t="s">
        <v>30</v>
      </c>
      <c r="E4470" s="192" t="s">
        <v>60</v>
      </c>
      <c r="F4470" s="194">
        <v>207.7671774115833</v>
      </c>
      <c r="G4470">
        <v>1</v>
      </c>
      <c r="H4470">
        <v>1</v>
      </c>
      <c r="I4470" s="167">
        <v>193.67256545052206</v>
      </c>
      <c r="J4470" s="22">
        <v>0.93216150820040233</v>
      </c>
      <c r="K4470" s="22" t="s">
        <v>506</v>
      </c>
      <c r="L4470" s="22" t="s">
        <v>58</v>
      </c>
      <c r="M44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70" s="24" t="str">
        <f>IFERROR(IF(Table1[[#This Row],[Medicare Rate in CR]]&gt;0,"Y","N"),"N")</f>
        <v>N</v>
      </c>
      <c r="O4470" s="166">
        <f>Table1[[#This Row],[Medicare Rate in CR]]*Table1[[#This Row],[SumOfUnits]]*Table1[[#This Row],[Actuarial Factor 06/20/2023]]</f>
        <v>0</v>
      </c>
      <c r="P44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229.92981515970209</v>
      </c>
      <c r="Q4470" s="166">
        <f>Table1[[#This Row],[Trended Medicare Pricing for all RHCs]]-Table1[[#This Row],[SumOfSFY24 Estimated Payment 5/04/23]]</f>
        <v>36.25724970918003</v>
      </c>
      <c r="R4470" s="24">
        <f>Table1[[#This Row],[SumOfUnits]]*Table1[[#This Row],[Actuarial Factor 06/20/2023]]</f>
        <v>0.93216150820040233</v>
      </c>
      <c r="S4470" s="23"/>
    </row>
    <row r="4471" spans="1:19" x14ac:dyDescent="0.25">
      <c r="A4471" s="192" t="s">
        <v>504</v>
      </c>
      <c r="B4471" s="193" t="s">
        <v>505</v>
      </c>
      <c r="C4471" s="192" t="s">
        <v>95</v>
      </c>
      <c r="D4471" s="192" t="s">
        <v>30</v>
      </c>
      <c r="E4471" s="192" t="s">
        <v>62</v>
      </c>
      <c r="F4471" s="194">
        <v>196.10677459766791</v>
      </c>
      <c r="G4471">
        <v>1</v>
      </c>
      <c r="H4471">
        <v>1</v>
      </c>
      <c r="I4471" s="167">
        <v>210.64150616745331</v>
      </c>
      <c r="J4471" s="22">
        <v>1.0741164174445519</v>
      </c>
      <c r="K4471" s="22" t="s">
        <v>506</v>
      </c>
      <c r="L4471" s="22" t="s">
        <v>58</v>
      </c>
      <c r="M44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71" s="24" t="str">
        <f>IFERROR(IF(Table1[[#This Row],[Medicare Rate in CR]]&gt;0,"Y","N"),"N")</f>
        <v>N</v>
      </c>
      <c r="O4471" s="166">
        <f>Table1[[#This Row],[Medicare Rate in CR]]*Table1[[#This Row],[SumOfUnits]]*Table1[[#This Row],[Actuarial Factor 06/20/2023]]</f>
        <v>0</v>
      </c>
      <c r="P44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250.07549450991812</v>
      </c>
      <c r="Q4471" s="166">
        <f>Table1[[#This Row],[Trended Medicare Pricing for all RHCs]]-Table1[[#This Row],[SumOfSFY24 Estimated Payment 5/04/23]]</f>
        <v>39.433988342464801</v>
      </c>
      <c r="R4471" s="24">
        <f>Table1[[#This Row],[SumOfUnits]]*Table1[[#This Row],[Actuarial Factor 06/20/2023]]</f>
        <v>1.0741164174445519</v>
      </c>
      <c r="S4471" s="23"/>
    </row>
    <row r="4472" spans="1:19" x14ac:dyDescent="0.25">
      <c r="A4472" s="192" t="s">
        <v>504</v>
      </c>
      <c r="B4472" s="193" t="s">
        <v>505</v>
      </c>
      <c r="C4472" s="192" t="s">
        <v>95</v>
      </c>
      <c r="D4472" s="192" t="s">
        <v>30</v>
      </c>
      <c r="E4472" s="192" t="s">
        <v>63</v>
      </c>
      <c r="F4472" s="194">
        <v>1384.4078249975908</v>
      </c>
      <c r="G4472">
        <v>7</v>
      </c>
      <c r="H4472">
        <v>7</v>
      </c>
      <c r="I4472" s="167">
        <v>1399.6592678794821</v>
      </c>
      <c r="J4472" s="22">
        <v>1.0110165824018784</v>
      </c>
      <c r="K4472" s="22" t="s">
        <v>506</v>
      </c>
      <c r="L4472" s="22" t="s">
        <v>58</v>
      </c>
      <c r="M44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72" s="24" t="str">
        <f>IFERROR(IF(Table1[[#This Row],[Medicare Rate in CR]]&gt;0,"Y","N"),"N")</f>
        <v>N</v>
      </c>
      <c r="O4472" s="166">
        <f>Table1[[#This Row],[Medicare Rate in CR]]*Table1[[#This Row],[SumOfUnits]]*Table1[[#This Row],[Actuarial Factor 06/20/2023]]</f>
        <v>0</v>
      </c>
      <c r="P44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1661.6880971317032</v>
      </c>
      <c r="Q4472" s="166">
        <f>Table1[[#This Row],[Trended Medicare Pricing for all RHCs]]-Table1[[#This Row],[SumOfSFY24 Estimated Payment 5/04/23]]</f>
        <v>262.02882925222116</v>
      </c>
      <c r="R4472" s="24">
        <f>Table1[[#This Row],[SumOfUnits]]*Table1[[#This Row],[Actuarial Factor 06/20/2023]]</f>
        <v>7.0771160768131489</v>
      </c>
      <c r="S4472" s="23"/>
    </row>
    <row r="4473" spans="1:19" x14ac:dyDescent="0.25">
      <c r="A4473" s="192" t="s">
        <v>504</v>
      </c>
      <c r="B4473" s="193" t="s">
        <v>505</v>
      </c>
      <c r="C4473" s="192" t="s">
        <v>95</v>
      </c>
      <c r="D4473" s="192" t="s">
        <v>30</v>
      </c>
      <c r="E4473" s="192" t="s">
        <v>64</v>
      </c>
      <c r="F4473" s="194">
        <v>196.10677459766791</v>
      </c>
      <c r="G4473">
        <v>1</v>
      </c>
      <c r="H4473">
        <v>1</v>
      </c>
      <c r="I4473" s="167">
        <v>200.58379109693297</v>
      </c>
      <c r="J4473" s="22">
        <v>1.0228294841340901</v>
      </c>
      <c r="K4473" s="22" t="s">
        <v>506</v>
      </c>
      <c r="L4473" s="22" t="s">
        <v>58</v>
      </c>
      <c r="M44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73" s="24" t="str">
        <f>IFERROR(IF(Table1[[#This Row],[Medicare Rate in CR]]&gt;0,"Y","N"),"N")</f>
        <v>N</v>
      </c>
      <c r="O4473" s="166">
        <f>Table1[[#This Row],[Medicare Rate in CR]]*Table1[[#This Row],[SumOfUnits]]*Table1[[#This Row],[Actuarial Factor 06/20/2023]]</f>
        <v>0</v>
      </c>
      <c r="P44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238.13488453393012</v>
      </c>
      <c r="Q4473" s="166">
        <f>Table1[[#This Row],[Trended Medicare Pricing for all RHCs]]-Table1[[#This Row],[SumOfSFY24 Estimated Payment 5/04/23]]</f>
        <v>37.551093436997149</v>
      </c>
      <c r="R4473" s="24">
        <f>Table1[[#This Row],[SumOfUnits]]*Table1[[#This Row],[Actuarial Factor 06/20/2023]]</f>
        <v>1.0228294841340901</v>
      </c>
      <c r="S4473" s="23"/>
    </row>
    <row r="4474" spans="1:19" x14ac:dyDescent="0.25">
      <c r="A4474" s="192" t="s">
        <v>504</v>
      </c>
      <c r="B4474" s="193" t="s">
        <v>505</v>
      </c>
      <c r="C4474" s="192" t="s">
        <v>95</v>
      </c>
      <c r="D4474" s="192" t="s">
        <v>30</v>
      </c>
      <c r="E4474" s="192" t="s">
        <v>77</v>
      </c>
      <c r="F4474" s="194">
        <v>207.7671774115833</v>
      </c>
      <c r="G4474">
        <v>1</v>
      </c>
      <c r="H4474">
        <v>1</v>
      </c>
      <c r="I4474" s="167">
        <v>268.38870545364892</v>
      </c>
      <c r="J4474" s="22">
        <v>1.291776250692261</v>
      </c>
      <c r="K4474" s="22" t="s">
        <v>506</v>
      </c>
      <c r="L4474" s="22" t="s">
        <v>58</v>
      </c>
      <c r="M44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74" s="24" t="str">
        <f>IFERROR(IF(Table1[[#This Row],[Medicare Rate in CR]]&gt;0,"Y","N"),"N")</f>
        <v>N</v>
      </c>
      <c r="O4474" s="166">
        <f>Table1[[#This Row],[Medicare Rate in CR]]*Table1[[#This Row],[SumOfUnits]]*Table1[[#This Row],[Actuarial Factor 06/20/2023]]</f>
        <v>0</v>
      </c>
      <c r="P44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318.63348994400837</v>
      </c>
      <c r="Q4474" s="166">
        <f>Table1[[#This Row],[Trended Medicare Pricing for all RHCs]]-Table1[[#This Row],[SumOfSFY24 Estimated Payment 5/04/23]]</f>
        <v>50.24478449035945</v>
      </c>
      <c r="R4474" s="24">
        <f>Table1[[#This Row],[SumOfUnits]]*Table1[[#This Row],[Actuarial Factor 06/20/2023]]</f>
        <v>1.291776250692261</v>
      </c>
      <c r="S4474" s="23"/>
    </row>
    <row r="4475" spans="1:19" x14ac:dyDescent="0.25">
      <c r="A4475" s="192" t="s">
        <v>504</v>
      </c>
      <c r="B4475" s="193" t="s">
        <v>505</v>
      </c>
      <c r="C4475" s="192" t="s">
        <v>95</v>
      </c>
      <c r="D4475" s="192" t="s">
        <v>31</v>
      </c>
      <c r="E4475" s="192" t="s">
        <v>69</v>
      </c>
      <c r="F4475" s="194">
        <v>3514.9657897272818</v>
      </c>
      <c r="G4475">
        <v>17</v>
      </c>
      <c r="H4475">
        <v>17</v>
      </c>
      <c r="I4475" s="167">
        <v>3878.8740281294454</v>
      </c>
      <c r="J4475" s="22">
        <v>1.1035310896810744</v>
      </c>
      <c r="K4475" s="22" t="s">
        <v>506</v>
      </c>
      <c r="L4475" s="22" t="s">
        <v>58</v>
      </c>
      <c r="M44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75" s="24" t="str">
        <f>IFERROR(IF(Table1[[#This Row],[Medicare Rate in CR]]&gt;0,"Y","N"),"N")</f>
        <v>N</v>
      </c>
      <c r="O4475" s="166">
        <f>Table1[[#This Row],[Medicare Rate in CR]]*Table1[[#This Row],[SumOfUnits]]*Table1[[#This Row],[Actuarial Factor 06/20/2023]]</f>
        <v>0</v>
      </c>
      <c r="P44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4605.0342042038992</v>
      </c>
      <c r="Q4475" s="166">
        <f>Table1[[#This Row],[Trended Medicare Pricing for all RHCs]]-Table1[[#This Row],[SumOfSFY24 Estimated Payment 5/04/23]]</f>
        <v>726.16017607445383</v>
      </c>
      <c r="R4475" s="24">
        <f>Table1[[#This Row],[SumOfUnits]]*Table1[[#This Row],[Actuarial Factor 06/20/2023]]</f>
        <v>18.760028524578264</v>
      </c>
      <c r="S4475" s="23"/>
    </row>
    <row r="4476" spans="1:19" x14ac:dyDescent="0.25">
      <c r="A4476" s="192" t="s">
        <v>504</v>
      </c>
      <c r="B4476" s="193" t="s">
        <v>505</v>
      </c>
      <c r="C4476" s="192" t="s">
        <v>79</v>
      </c>
      <c r="D4476" s="192" t="s">
        <v>30</v>
      </c>
      <c r="E4476" s="192" t="s">
        <v>56</v>
      </c>
      <c r="F4476" s="194">
        <v>4569.0854774983145</v>
      </c>
      <c r="G4476">
        <v>23</v>
      </c>
      <c r="H4476">
        <v>23</v>
      </c>
      <c r="I4476" s="167">
        <v>5003.3342619679206</v>
      </c>
      <c r="J4476" s="22">
        <v>1.0950406348509303</v>
      </c>
      <c r="K4476" s="22" t="s">
        <v>506</v>
      </c>
      <c r="L4476" s="22" t="s">
        <v>58</v>
      </c>
      <c r="M44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76" s="24" t="str">
        <f>IFERROR(IF(Table1[[#This Row],[Medicare Rate in CR]]&gt;0,"Y","N"),"N")</f>
        <v>N</v>
      </c>
      <c r="O4476" s="166">
        <f>Table1[[#This Row],[Medicare Rate in CR]]*Table1[[#This Row],[SumOfUnits]]*Table1[[#This Row],[Actuarial Factor 06/20/2023]]</f>
        <v>0</v>
      </c>
      <c r="P44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6010.8629378962023</v>
      </c>
      <c r="Q4476" s="166">
        <f>Table1[[#This Row],[Trended Medicare Pricing for all RHCs]]-Table1[[#This Row],[SumOfSFY24 Estimated Payment 5/04/23]]</f>
        <v>1007.5286759282817</v>
      </c>
      <c r="R4476" s="24">
        <f>Table1[[#This Row],[SumOfUnits]]*Table1[[#This Row],[Actuarial Factor 06/20/2023]]</f>
        <v>25.185934601571397</v>
      </c>
      <c r="S4476" s="23"/>
    </row>
    <row r="4477" spans="1:19" x14ac:dyDescent="0.25">
      <c r="A4477" s="192" t="s">
        <v>504</v>
      </c>
      <c r="B4477" s="193" t="s">
        <v>505</v>
      </c>
      <c r="C4477" s="192" t="s">
        <v>79</v>
      </c>
      <c r="D4477" s="192" t="s">
        <v>30</v>
      </c>
      <c r="E4477" s="192" t="s">
        <v>59</v>
      </c>
      <c r="F4477" s="194">
        <v>30731.049436253314</v>
      </c>
      <c r="G4477">
        <v>149</v>
      </c>
      <c r="H4477">
        <v>149</v>
      </c>
      <c r="I4477" s="167">
        <v>29345.904913985541</v>
      </c>
      <c r="J4477" s="22">
        <v>0.95492687208287386</v>
      </c>
      <c r="K4477" s="22" t="s">
        <v>506</v>
      </c>
      <c r="L4477" s="22" t="s">
        <v>58</v>
      </c>
      <c r="M44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77" s="24" t="str">
        <f>IFERROR(IF(Table1[[#This Row],[Medicare Rate in CR]]&gt;0,"Y","N"),"N")</f>
        <v>N</v>
      </c>
      <c r="O4477" s="166">
        <f>Table1[[#This Row],[Medicare Rate in CR]]*Table1[[#This Row],[SumOfUnits]]*Table1[[#This Row],[Actuarial Factor 06/20/2023]]</f>
        <v>0</v>
      </c>
      <c r="P44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35255.332342541122</v>
      </c>
      <c r="Q4477" s="166">
        <f>Table1[[#This Row],[Trended Medicare Pricing for all RHCs]]-Table1[[#This Row],[SumOfSFY24 Estimated Payment 5/04/23]]</f>
        <v>5909.4274285555803</v>
      </c>
      <c r="R4477" s="24">
        <f>Table1[[#This Row],[SumOfUnits]]*Table1[[#This Row],[Actuarial Factor 06/20/2023]]</f>
        <v>142.28410394034822</v>
      </c>
      <c r="S4477" s="23"/>
    </row>
    <row r="4478" spans="1:19" x14ac:dyDescent="0.25">
      <c r="A4478" s="192" t="s">
        <v>504</v>
      </c>
      <c r="B4478" s="193" t="s">
        <v>505</v>
      </c>
      <c r="C4478" s="192" t="s">
        <v>79</v>
      </c>
      <c r="D4478" s="192" t="s">
        <v>30</v>
      </c>
      <c r="E4478" s="192" t="s">
        <v>60</v>
      </c>
      <c r="F4478" s="194">
        <v>35803.613761202694</v>
      </c>
      <c r="G4478">
        <v>183</v>
      </c>
      <c r="H4478">
        <v>181</v>
      </c>
      <c r="I4478" s="167">
        <v>30207.422039128251</v>
      </c>
      <c r="J4478" s="22">
        <v>0.84369757311652838</v>
      </c>
      <c r="K4478" s="22" t="s">
        <v>506</v>
      </c>
      <c r="L4478" s="22" t="s">
        <v>58</v>
      </c>
      <c r="M44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78" s="24" t="str">
        <f>IFERROR(IF(Table1[[#This Row],[Medicare Rate in CR]]&gt;0,"Y","N"),"N")</f>
        <v>N</v>
      </c>
      <c r="O4478" s="166">
        <f>Table1[[#This Row],[Medicare Rate in CR]]*Table1[[#This Row],[SumOfUnits]]*Table1[[#This Row],[Actuarial Factor 06/20/2023]]</f>
        <v>0</v>
      </c>
      <c r="P44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36290.334420504703</v>
      </c>
      <c r="Q4478" s="166">
        <f>Table1[[#This Row],[Trended Medicare Pricing for all RHCs]]-Table1[[#This Row],[SumOfSFY24 Estimated Payment 5/04/23]]</f>
        <v>6082.9123813764527</v>
      </c>
      <c r="R4478" s="24">
        <f>Table1[[#This Row],[SumOfUnits]]*Table1[[#This Row],[Actuarial Factor 06/20/2023]]</f>
        <v>154.39665588032469</v>
      </c>
      <c r="S4478" s="23"/>
    </row>
    <row r="4479" spans="1:19" x14ac:dyDescent="0.25">
      <c r="A4479" s="192" t="s">
        <v>504</v>
      </c>
      <c r="B4479" s="193" t="s">
        <v>505</v>
      </c>
      <c r="C4479" s="192" t="s">
        <v>79</v>
      </c>
      <c r="D4479" s="192" t="s">
        <v>30</v>
      </c>
      <c r="E4479" s="192" t="s">
        <v>61</v>
      </c>
      <c r="F4479" s="194">
        <v>1450.1011853136747</v>
      </c>
      <c r="G4479">
        <v>7</v>
      </c>
      <c r="H4479">
        <v>7</v>
      </c>
      <c r="I4479" s="167">
        <v>1223.4468508225486</v>
      </c>
      <c r="J4479" s="22">
        <v>0.84369757311652838</v>
      </c>
      <c r="K4479" s="22" t="s">
        <v>506</v>
      </c>
      <c r="L4479" s="22" t="s">
        <v>58</v>
      </c>
      <c r="M44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79" s="24" t="str">
        <f>IFERROR(IF(Table1[[#This Row],[Medicare Rate in CR]]&gt;0,"Y","N"),"N")</f>
        <v>N</v>
      </c>
      <c r="O4479" s="166">
        <f>Table1[[#This Row],[Medicare Rate in CR]]*Table1[[#This Row],[SumOfUnits]]*Table1[[#This Row],[Actuarial Factor 06/20/2023]]</f>
        <v>0</v>
      </c>
      <c r="P44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1469.8141173567333</v>
      </c>
      <c r="Q4479" s="166">
        <f>Table1[[#This Row],[Trended Medicare Pricing for all RHCs]]-Table1[[#This Row],[SumOfSFY24 Estimated Payment 5/04/23]]</f>
        <v>246.36726653418464</v>
      </c>
      <c r="R4479" s="24">
        <f>Table1[[#This Row],[SumOfUnits]]*Table1[[#This Row],[Actuarial Factor 06/20/2023]]</f>
        <v>5.9058830118156989</v>
      </c>
      <c r="S4479" s="23"/>
    </row>
    <row r="4480" spans="1:19" x14ac:dyDescent="0.25">
      <c r="A4480" s="192" t="s">
        <v>504</v>
      </c>
      <c r="B4480" s="193" t="s">
        <v>505</v>
      </c>
      <c r="C4480" s="192" t="s">
        <v>79</v>
      </c>
      <c r="D4480" s="192" t="s">
        <v>30</v>
      </c>
      <c r="E4480" s="192" t="s">
        <v>62</v>
      </c>
      <c r="F4480" s="194">
        <v>85871.745205743762</v>
      </c>
      <c r="G4480">
        <v>428</v>
      </c>
      <c r="H4480">
        <v>428</v>
      </c>
      <c r="I4480" s="167">
        <v>87051.903338960925</v>
      </c>
      <c r="J4480" s="22">
        <v>1.0137432648001921</v>
      </c>
      <c r="K4480" s="22" t="s">
        <v>506</v>
      </c>
      <c r="L4480" s="22" t="s">
        <v>58</v>
      </c>
      <c r="M44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80" s="24" t="str">
        <f>IFERROR(IF(Table1[[#This Row],[Medicare Rate in CR]]&gt;0,"Y","N"),"N")</f>
        <v>N</v>
      </c>
      <c r="O4480" s="166">
        <f>Table1[[#This Row],[Medicare Rate in CR]]*Table1[[#This Row],[SumOfUnits]]*Table1[[#This Row],[Actuarial Factor 06/20/2023]]</f>
        <v>0</v>
      </c>
      <c r="P44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104581.67135282992</v>
      </c>
      <c r="Q4480" s="166">
        <f>Table1[[#This Row],[Trended Medicare Pricing for all RHCs]]-Table1[[#This Row],[SumOfSFY24 Estimated Payment 5/04/23]]</f>
        <v>17529.76801386899</v>
      </c>
      <c r="R4480" s="24">
        <f>Table1[[#This Row],[SumOfUnits]]*Table1[[#This Row],[Actuarial Factor 06/20/2023]]</f>
        <v>433.88211733448219</v>
      </c>
      <c r="S4480" s="23"/>
    </row>
    <row r="4481" spans="1:19" x14ac:dyDescent="0.25">
      <c r="A4481" s="192" t="s">
        <v>504</v>
      </c>
      <c r="B4481" s="193" t="s">
        <v>505</v>
      </c>
      <c r="C4481" s="192" t="s">
        <v>79</v>
      </c>
      <c r="D4481" s="192" t="s">
        <v>30</v>
      </c>
      <c r="E4481" s="192" t="s">
        <v>63</v>
      </c>
      <c r="F4481" s="194">
        <v>15692.117182229906</v>
      </c>
      <c r="G4481">
        <v>76</v>
      </c>
      <c r="H4481">
        <v>76</v>
      </c>
      <c r="I4481" s="167">
        <v>14888.603461857327</v>
      </c>
      <c r="J4481" s="22">
        <v>0.94879507264434049</v>
      </c>
      <c r="K4481" s="22" t="s">
        <v>506</v>
      </c>
      <c r="L4481" s="22" t="s">
        <v>58</v>
      </c>
      <c r="M44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81" s="24" t="str">
        <f>IFERROR(IF(Table1[[#This Row],[Medicare Rate in CR]]&gt;0,"Y","N"),"N")</f>
        <v>N</v>
      </c>
      <c r="O4481" s="166">
        <f>Table1[[#This Row],[Medicare Rate in CR]]*Table1[[#This Row],[SumOfUnits]]*Table1[[#This Row],[Actuarial Factor 06/20/2023]]</f>
        <v>0</v>
      </c>
      <c r="P44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17886.743131711453</v>
      </c>
      <c r="Q4481" s="166">
        <f>Table1[[#This Row],[Trended Medicare Pricing for all RHCs]]-Table1[[#This Row],[SumOfSFY24 Estimated Payment 5/04/23]]</f>
        <v>2998.1396698541266</v>
      </c>
      <c r="R4481" s="24">
        <f>Table1[[#This Row],[SumOfUnits]]*Table1[[#This Row],[Actuarial Factor 06/20/2023]]</f>
        <v>72.108425520969874</v>
      </c>
      <c r="S4481" s="23"/>
    </row>
    <row r="4482" spans="1:19" x14ac:dyDescent="0.25">
      <c r="A4482" s="192" t="s">
        <v>504</v>
      </c>
      <c r="B4482" s="193" t="s">
        <v>505</v>
      </c>
      <c r="C4482" s="192" t="s">
        <v>79</v>
      </c>
      <c r="D4482" s="192" t="s">
        <v>30</v>
      </c>
      <c r="E4482" s="192" t="s">
        <v>64</v>
      </c>
      <c r="F4482" s="194">
        <v>20216.03546304327</v>
      </c>
      <c r="G4482">
        <v>98</v>
      </c>
      <c r="H4482">
        <v>98</v>
      </c>
      <c r="I4482" s="167">
        <v>19342.607726478211</v>
      </c>
      <c r="J4482" s="22">
        <v>0.95679530053448103</v>
      </c>
      <c r="K4482" s="22" t="s">
        <v>506</v>
      </c>
      <c r="L4482" s="22" t="s">
        <v>58</v>
      </c>
      <c r="M44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82" s="24" t="str">
        <f>IFERROR(IF(Table1[[#This Row],[Medicare Rate in CR]]&gt;0,"Y","N"),"N")</f>
        <v>N</v>
      </c>
      <c r="O4482" s="166">
        <f>Table1[[#This Row],[Medicare Rate in CR]]*Table1[[#This Row],[SumOfUnits]]*Table1[[#This Row],[Actuarial Factor 06/20/2023]]</f>
        <v>0</v>
      </c>
      <c r="P44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23237.656694082783</v>
      </c>
      <c r="Q4482" s="166">
        <f>Table1[[#This Row],[Trended Medicare Pricing for all RHCs]]-Table1[[#This Row],[SumOfSFY24 Estimated Payment 5/04/23]]</f>
        <v>3895.0489676045727</v>
      </c>
      <c r="R4482" s="24">
        <f>Table1[[#This Row],[SumOfUnits]]*Table1[[#This Row],[Actuarial Factor 06/20/2023]]</f>
        <v>93.765939452379143</v>
      </c>
      <c r="S4482" s="23"/>
    </row>
    <row r="4483" spans="1:19" x14ac:dyDescent="0.25">
      <c r="A4483" s="192" t="s">
        <v>504</v>
      </c>
      <c r="B4483" s="193" t="s">
        <v>505</v>
      </c>
      <c r="C4483" s="192" t="s">
        <v>79</v>
      </c>
      <c r="D4483" s="192" t="s">
        <v>30</v>
      </c>
      <c r="E4483" s="192" t="s">
        <v>77</v>
      </c>
      <c r="F4483" s="194">
        <v>7685.4967717066593</v>
      </c>
      <c r="G4483">
        <v>39</v>
      </c>
      <c r="H4483">
        <v>39</v>
      </c>
      <c r="I4483" s="167">
        <v>9822.578953617287</v>
      </c>
      <c r="J4483" s="22">
        <v>1.2780668895442215</v>
      </c>
      <c r="K4483" s="22" t="s">
        <v>506</v>
      </c>
      <c r="L4483" s="22" t="s">
        <v>58</v>
      </c>
      <c r="M44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83" s="24" t="str">
        <f>IFERROR(IF(Table1[[#This Row],[Medicare Rate in CR]]&gt;0,"Y","N"),"N")</f>
        <v>N</v>
      </c>
      <c r="O4483" s="166">
        <f>Table1[[#This Row],[Medicare Rate in CR]]*Table1[[#This Row],[SumOfUnits]]*Table1[[#This Row],[Actuarial Factor 06/20/2023]]</f>
        <v>0</v>
      </c>
      <c r="P44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11800.565921740921</v>
      </c>
      <c r="Q4483" s="166">
        <f>Table1[[#This Row],[Trended Medicare Pricing for all RHCs]]-Table1[[#This Row],[SumOfSFY24 Estimated Payment 5/04/23]]</f>
        <v>1977.9869681236341</v>
      </c>
      <c r="R4483" s="24">
        <f>Table1[[#This Row],[SumOfUnits]]*Table1[[#This Row],[Actuarial Factor 06/20/2023]]</f>
        <v>49.844608692224639</v>
      </c>
      <c r="S4483" s="23"/>
    </row>
    <row r="4484" spans="1:19" x14ac:dyDescent="0.25">
      <c r="A4484" s="192" t="s">
        <v>504</v>
      </c>
      <c r="B4484" s="193" t="s">
        <v>505</v>
      </c>
      <c r="C4484" s="192" t="s">
        <v>79</v>
      </c>
      <c r="D4484" s="192" t="s">
        <v>32</v>
      </c>
      <c r="E4484" s="192" t="s">
        <v>65</v>
      </c>
      <c r="F4484" s="194">
        <v>2980.7073335260675</v>
      </c>
      <c r="G4484">
        <v>15</v>
      </c>
      <c r="H4484">
        <v>15</v>
      </c>
      <c r="I4484" s="167">
        <v>4074.5035377759186</v>
      </c>
      <c r="J4484" s="22">
        <v>1.3669586047402817</v>
      </c>
      <c r="K4484" s="22" t="s">
        <v>506</v>
      </c>
      <c r="L4484" s="22" t="s">
        <v>58</v>
      </c>
      <c r="M44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84" s="24" t="str">
        <f>IFERROR(IF(Table1[[#This Row],[Medicare Rate in CR]]&gt;0,"Y","N"),"N")</f>
        <v>N</v>
      </c>
      <c r="O4484" s="166">
        <f>Table1[[#This Row],[Medicare Rate in CR]]*Table1[[#This Row],[SumOfUnits]]*Table1[[#This Row],[Actuarial Factor 06/20/2023]]</f>
        <v>0</v>
      </c>
      <c r="P44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4894.9922238278104</v>
      </c>
      <c r="Q4484" s="166">
        <f>Table1[[#This Row],[Trended Medicare Pricing for all RHCs]]-Table1[[#This Row],[SumOfSFY24 Estimated Payment 5/04/23]]</f>
        <v>820.48868605189182</v>
      </c>
      <c r="R4484" s="24">
        <f>Table1[[#This Row],[SumOfUnits]]*Table1[[#This Row],[Actuarial Factor 06/20/2023]]</f>
        <v>20.504379071104225</v>
      </c>
      <c r="S4484" s="23"/>
    </row>
    <row r="4485" spans="1:19" x14ac:dyDescent="0.25">
      <c r="A4485" s="192" t="s">
        <v>504</v>
      </c>
      <c r="B4485" s="193" t="s">
        <v>505</v>
      </c>
      <c r="C4485" s="192" t="s">
        <v>79</v>
      </c>
      <c r="D4485" s="192" t="s">
        <v>32</v>
      </c>
      <c r="E4485" s="192" t="s">
        <v>66</v>
      </c>
      <c r="F4485" s="194">
        <v>2060.5955478461983</v>
      </c>
      <c r="G4485">
        <v>10</v>
      </c>
      <c r="H4485">
        <v>10</v>
      </c>
      <c r="I4485" s="167">
        <v>2332.6776307356831</v>
      </c>
      <c r="J4485" s="22">
        <v>1.1320405079851181</v>
      </c>
      <c r="K4485" s="22" t="s">
        <v>506</v>
      </c>
      <c r="L4485" s="22" t="s">
        <v>58</v>
      </c>
      <c r="M44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85" s="24" t="str">
        <f>IFERROR(IF(Table1[[#This Row],[Medicare Rate in CR]]&gt;0,"Y","N"),"N")</f>
        <v>N</v>
      </c>
      <c r="O4485" s="166">
        <f>Table1[[#This Row],[Medicare Rate in CR]]*Table1[[#This Row],[SumOfUnits]]*Table1[[#This Row],[Actuarial Factor 06/20/2023]]</f>
        <v>0</v>
      </c>
      <c r="P44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2802.4123079743458</v>
      </c>
      <c r="Q4485" s="166">
        <f>Table1[[#This Row],[Trended Medicare Pricing for all RHCs]]-Table1[[#This Row],[SumOfSFY24 Estimated Payment 5/04/23]]</f>
        <v>469.7346772386627</v>
      </c>
      <c r="R4485" s="24">
        <f>Table1[[#This Row],[SumOfUnits]]*Table1[[#This Row],[Actuarial Factor 06/20/2023]]</f>
        <v>11.320405079851181</v>
      </c>
      <c r="S4485" s="23"/>
    </row>
    <row r="4486" spans="1:19" x14ac:dyDescent="0.25">
      <c r="A4486" s="192" t="s">
        <v>504</v>
      </c>
      <c r="B4486" s="193" t="s">
        <v>505</v>
      </c>
      <c r="C4486" s="192" t="s">
        <v>79</v>
      </c>
      <c r="D4486" s="192" t="s">
        <v>31</v>
      </c>
      <c r="E4486" s="192" t="s">
        <v>67</v>
      </c>
      <c r="F4486" s="194">
        <v>1246.6030644694999</v>
      </c>
      <c r="G4486">
        <v>6</v>
      </c>
      <c r="H4486">
        <v>6</v>
      </c>
      <c r="I4486" s="167">
        <v>1393.7956666061013</v>
      </c>
      <c r="J4486" s="22">
        <v>1.1180749561202468</v>
      </c>
      <c r="K4486" s="22" t="s">
        <v>506</v>
      </c>
      <c r="L4486" s="22" t="s">
        <v>58</v>
      </c>
      <c r="M44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86" s="24" t="str">
        <f>IFERROR(IF(Table1[[#This Row],[Medicare Rate in CR]]&gt;0,"Y","N"),"N")</f>
        <v>N</v>
      </c>
      <c r="O4486" s="166">
        <f>Table1[[#This Row],[Medicare Rate in CR]]*Table1[[#This Row],[SumOfUnits]]*Table1[[#This Row],[Actuarial Factor 06/20/2023]]</f>
        <v>0</v>
      </c>
      <c r="P44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1674.4663212063167</v>
      </c>
      <c r="Q4486" s="166">
        <f>Table1[[#This Row],[Trended Medicare Pricing for all RHCs]]-Table1[[#This Row],[SumOfSFY24 Estimated Payment 5/04/23]]</f>
        <v>280.67065460021536</v>
      </c>
      <c r="R4486" s="24">
        <f>Table1[[#This Row],[SumOfUnits]]*Table1[[#This Row],[Actuarial Factor 06/20/2023]]</f>
        <v>6.7084497367214801</v>
      </c>
      <c r="S4486" s="23"/>
    </row>
    <row r="4487" spans="1:19" x14ac:dyDescent="0.25">
      <c r="A4487" s="192" t="s">
        <v>504</v>
      </c>
      <c r="B4487" s="193" t="s">
        <v>505</v>
      </c>
      <c r="C4487" s="192" t="s">
        <v>79</v>
      </c>
      <c r="D4487" s="192" t="s">
        <v>31</v>
      </c>
      <c r="E4487" s="192" t="s">
        <v>82</v>
      </c>
      <c r="F4487" s="194">
        <v>1038.8358870579166</v>
      </c>
      <c r="G4487">
        <v>5</v>
      </c>
      <c r="H4487">
        <v>5</v>
      </c>
      <c r="I4487" s="167">
        <v>1144.9112884103472</v>
      </c>
      <c r="J4487" s="22">
        <v>1.1021098738250623</v>
      </c>
      <c r="K4487" s="22" t="s">
        <v>506</v>
      </c>
      <c r="L4487" s="22" t="s">
        <v>58</v>
      </c>
      <c r="M44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87" s="24" t="str">
        <f>IFERROR(IF(Table1[[#This Row],[Medicare Rate in CR]]&gt;0,"Y","N"),"N")</f>
        <v>N</v>
      </c>
      <c r="O4487" s="166">
        <f>Table1[[#This Row],[Medicare Rate in CR]]*Table1[[#This Row],[SumOfUnits]]*Table1[[#This Row],[Actuarial Factor 06/20/2023]]</f>
        <v>0</v>
      </c>
      <c r="P44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1375.4637348530741</v>
      </c>
      <c r="Q4487" s="166">
        <f>Table1[[#This Row],[Trended Medicare Pricing for all RHCs]]-Table1[[#This Row],[SumOfSFY24 Estimated Payment 5/04/23]]</f>
        <v>230.55244644272693</v>
      </c>
      <c r="R4487" s="24">
        <f>Table1[[#This Row],[SumOfUnits]]*Table1[[#This Row],[Actuarial Factor 06/20/2023]]</f>
        <v>5.5105493691253118</v>
      </c>
      <c r="S4487" s="23"/>
    </row>
    <row r="4488" spans="1:19" x14ac:dyDescent="0.25">
      <c r="A4488" s="192" t="s">
        <v>504</v>
      </c>
      <c r="B4488" s="193" t="s">
        <v>505</v>
      </c>
      <c r="C4488" s="192" t="s">
        <v>79</v>
      </c>
      <c r="D4488" s="192" t="s">
        <v>31</v>
      </c>
      <c r="E4488" s="192" t="s">
        <v>68</v>
      </c>
      <c r="F4488" s="194">
        <v>3926.2310879830397</v>
      </c>
      <c r="G4488">
        <v>19</v>
      </c>
      <c r="H4488">
        <v>19</v>
      </c>
      <c r="I4488" s="167">
        <v>3296.8982015881147</v>
      </c>
      <c r="J4488" s="22">
        <v>0.83971068633195955</v>
      </c>
      <c r="K4488" s="22" t="s">
        <v>506</v>
      </c>
      <c r="L4488" s="22" t="s">
        <v>58</v>
      </c>
      <c r="M44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88" s="24" t="str">
        <f>IFERROR(IF(Table1[[#This Row],[Medicare Rate in CR]]&gt;0,"Y","N"),"N")</f>
        <v>N</v>
      </c>
      <c r="O4488" s="166">
        <f>Table1[[#This Row],[Medicare Rate in CR]]*Table1[[#This Row],[SumOfUnits]]*Table1[[#This Row],[Actuarial Factor 06/20/2023]]</f>
        <v>0</v>
      </c>
      <c r="P44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3960.7993734458391</v>
      </c>
      <c r="Q4488" s="166">
        <f>Table1[[#This Row],[Trended Medicare Pricing for all RHCs]]-Table1[[#This Row],[SumOfSFY24 Estimated Payment 5/04/23]]</f>
        <v>663.90117185772442</v>
      </c>
      <c r="R4488" s="24">
        <f>Table1[[#This Row],[SumOfUnits]]*Table1[[#This Row],[Actuarial Factor 06/20/2023]]</f>
        <v>15.954503040307232</v>
      </c>
      <c r="S4488" s="23"/>
    </row>
    <row r="4489" spans="1:19" x14ac:dyDescent="0.25">
      <c r="A4489" s="192" t="s">
        <v>504</v>
      </c>
      <c r="B4489" s="193" t="s">
        <v>505</v>
      </c>
      <c r="C4489" s="192" t="s">
        <v>79</v>
      </c>
      <c r="D4489" s="192" t="s">
        <v>31</v>
      </c>
      <c r="E4489" s="192" t="s">
        <v>74</v>
      </c>
      <c r="F4489" s="194">
        <v>10744.126433458601</v>
      </c>
      <c r="G4489">
        <v>52</v>
      </c>
      <c r="H4489">
        <v>52</v>
      </c>
      <c r="I4489" s="167">
        <v>12511.747865045796</v>
      </c>
      <c r="J4489" s="22">
        <v>1.1645197906534861</v>
      </c>
      <c r="K4489" s="22" t="s">
        <v>506</v>
      </c>
      <c r="L4489" s="22" t="s">
        <v>58</v>
      </c>
      <c r="M44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89" s="24" t="str">
        <f>IFERROR(IF(Table1[[#This Row],[Medicare Rate in CR]]&gt;0,"Y","N"),"N")</f>
        <v>N</v>
      </c>
      <c r="O4489" s="166">
        <f>Table1[[#This Row],[Medicare Rate in CR]]*Table1[[#This Row],[SumOfUnits]]*Table1[[#This Row],[Actuarial Factor 06/20/2023]]</f>
        <v>0</v>
      </c>
      <c r="P44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15031.256676567795</v>
      </c>
      <c r="Q4489" s="166">
        <f>Table1[[#This Row],[Trended Medicare Pricing for all RHCs]]-Table1[[#This Row],[SumOfSFY24 Estimated Payment 5/04/23]]</f>
        <v>2519.5088115219987</v>
      </c>
      <c r="R4489" s="24">
        <f>Table1[[#This Row],[SumOfUnits]]*Table1[[#This Row],[Actuarial Factor 06/20/2023]]</f>
        <v>60.555029113981277</v>
      </c>
      <c r="S4489" s="23"/>
    </row>
    <row r="4490" spans="1:19" x14ac:dyDescent="0.25">
      <c r="A4490" s="192" t="s">
        <v>504</v>
      </c>
      <c r="B4490" s="193" t="s">
        <v>505</v>
      </c>
      <c r="C4490" s="192" t="s">
        <v>79</v>
      </c>
      <c r="D4490" s="192" t="s">
        <v>31</v>
      </c>
      <c r="E4490" s="192" t="s">
        <v>69</v>
      </c>
      <c r="F4490" s="194">
        <v>27520.294882914171</v>
      </c>
      <c r="G4490">
        <v>135</v>
      </c>
      <c r="H4490">
        <v>135</v>
      </c>
      <c r="I4490" s="167">
        <v>29307.244992385647</v>
      </c>
      <c r="J4490" s="22">
        <v>1.0649320843789685</v>
      </c>
      <c r="K4490" s="22" t="s">
        <v>506</v>
      </c>
      <c r="L4490" s="22" t="s">
        <v>58</v>
      </c>
      <c r="M44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490" s="24" t="str">
        <f>IFERROR(IF(Table1[[#This Row],[Medicare Rate in CR]]&gt;0,"Y","N"),"N")</f>
        <v>N</v>
      </c>
      <c r="O4490" s="166">
        <f>Table1[[#This Row],[Medicare Rate in CR]]*Table1[[#This Row],[SumOfUnits]]*Table1[[#This Row],[Actuarial Factor 06/20/2023]]</f>
        <v>0</v>
      </c>
      <c r="P44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35208.887416465885</v>
      </c>
      <c r="Q4490" s="166">
        <f>Table1[[#This Row],[Trended Medicare Pricing for all RHCs]]-Table1[[#This Row],[SumOfSFY24 Estimated Payment 5/04/23]]</f>
        <v>5901.6424240802371</v>
      </c>
      <c r="R4490" s="24">
        <f>Table1[[#This Row],[SumOfUnits]]*Table1[[#This Row],[Actuarial Factor 06/20/2023]]</f>
        <v>143.76583139116073</v>
      </c>
      <c r="S4490" s="23"/>
    </row>
    <row r="4491" spans="1:19" x14ac:dyDescent="0.25">
      <c r="A4491" s="192" t="s">
        <v>507</v>
      </c>
      <c r="B4491" s="193" t="s">
        <v>508</v>
      </c>
      <c r="C4491" s="192" t="s">
        <v>88</v>
      </c>
      <c r="D4491" s="192" t="s">
        <v>30</v>
      </c>
      <c r="E4491" s="192" t="s">
        <v>59</v>
      </c>
      <c r="F4491" s="194">
        <v>218.18444637178374</v>
      </c>
      <c r="G4491">
        <v>1</v>
      </c>
      <c r="H4491">
        <v>1</v>
      </c>
      <c r="I4491" s="167">
        <v>192.8780337740171</v>
      </c>
      <c r="J4491" s="22">
        <v>0.88401367274986775</v>
      </c>
      <c r="K4491" s="22" t="s">
        <v>509</v>
      </c>
      <c r="L4491" s="22" t="s">
        <v>58</v>
      </c>
      <c r="M4491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491" s="24" t="str">
        <f>IFERROR(IF(Table1[[#This Row],[Medicare Rate in CR]]&gt;0,"Y","N"),"N")</f>
        <v>Y</v>
      </c>
      <c r="O4491" s="166">
        <f>Table1[[#This Row],[Medicare Rate in CR]]*Table1[[#This Row],[SumOfUnits]]*Table1[[#This Row],[Actuarial Factor 06/20/2023]]</f>
        <v>207.57525049839646</v>
      </c>
      <c r="P44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207.57525049839646</v>
      </c>
      <c r="Q4491" s="166">
        <f>Table1[[#This Row],[Trended Medicare Pricing for all RHCs]]-Table1[[#This Row],[SumOfSFY24 Estimated Payment 5/04/23]]</f>
        <v>14.697216724379359</v>
      </c>
      <c r="R4491" s="24">
        <f>Table1[[#This Row],[SumOfUnits]]*Table1[[#This Row],[Actuarial Factor 06/20/2023]]</f>
        <v>0.88401367274986775</v>
      </c>
      <c r="S4491" s="23"/>
    </row>
    <row r="4492" spans="1:19" x14ac:dyDescent="0.25">
      <c r="A4492" s="192" t="s">
        <v>507</v>
      </c>
      <c r="B4492" s="193" t="s">
        <v>508</v>
      </c>
      <c r="C4492" s="192" t="s">
        <v>72</v>
      </c>
      <c r="D4492" s="192" t="s">
        <v>30</v>
      </c>
      <c r="E4492" s="192" t="s">
        <v>60</v>
      </c>
      <c r="F4492" s="194">
        <v>884.91856991423333</v>
      </c>
      <c r="G4492">
        <v>4</v>
      </c>
      <c r="H4492">
        <v>4</v>
      </c>
      <c r="I4492" s="167">
        <v>901.72509778165443</v>
      </c>
      <c r="J4492" s="22">
        <v>1.0189921744653296</v>
      </c>
      <c r="K4492" s="22" t="s">
        <v>509</v>
      </c>
      <c r="L4492" s="22" t="s">
        <v>58</v>
      </c>
      <c r="M4492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492" s="24" t="str">
        <f>IFERROR(IF(Table1[[#This Row],[Medicare Rate in CR]]&gt;0,"Y","N"),"N")</f>
        <v>Y</v>
      </c>
      <c r="O4492" s="166">
        <f>Table1[[#This Row],[Medicare Rate in CR]]*Table1[[#This Row],[SumOfUnits]]*Table1[[#This Row],[Actuarial Factor 06/20/2023]]</f>
        <v>957.07820994481619</v>
      </c>
      <c r="P44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957.07820994481619</v>
      </c>
      <c r="Q4492" s="166">
        <f>Table1[[#This Row],[Trended Medicare Pricing for all RHCs]]-Table1[[#This Row],[SumOfSFY24 Estimated Payment 5/04/23]]</f>
        <v>55.353112163161768</v>
      </c>
      <c r="R4492" s="24">
        <f>Table1[[#This Row],[SumOfUnits]]*Table1[[#This Row],[Actuarial Factor 06/20/2023]]</f>
        <v>4.0759686978613185</v>
      </c>
      <c r="S4492" s="23"/>
    </row>
    <row r="4493" spans="1:19" x14ac:dyDescent="0.25">
      <c r="A4493" s="192" t="s">
        <v>507</v>
      </c>
      <c r="B4493" s="193" t="s">
        <v>508</v>
      </c>
      <c r="C4493" s="192" t="s">
        <v>123</v>
      </c>
      <c r="D4493" s="192" t="s">
        <v>30</v>
      </c>
      <c r="E4493" s="192" t="s">
        <v>62</v>
      </c>
      <c r="F4493" s="194">
        <v>663.68892743567494</v>
      </c>
      <c r="G4493">
        <v>3</v>
      </c>
      <c r="H4493">
        <v>3</v>
      </c>
      <c r="I4493" s="167">
        <v>660.19638900539815</v>
      </c>
      <c r="J4493" s="22">
        <v>0.99473768766375081</v>
      </c>
      <c r="K4493" s="22" t="s">
        <v>509</v>
      </c>
      <c r="L4493" s="22" t="s">
        <v>58</v>
      </c>
      <c r="M4493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493" s="24" t="str">
        <f>IFERROR(IF(Table1[[#This Row],[Medicare Rate in CR]]&gt;0,"Y","N"),"N")</f>
        <v>Y</v>
      </c>
      <c r="O4493" s="166">
        <f>Table1[[#This Row],[Medicare Rate in CR]]*Table1[[#This Row],[SumOfUnits]]*Table1[[#This Row],[Actuarial Factor 06/20/2023]]</f>
        <v>700.72306932097604</v>
      </c>
      <c r="P44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700.72306932097604</v>
      </c>
      <c r="Q4493" s="166">
        <f>Table1[[#This Row],[Trended Medicare Pricing for all RHCs]]-Table1[[#This Row],[SumOfSFY24 Estimated Payment 5/04/23]]</f>
        <v>40.526680315577892</v>
      </c>
      <c r="R4493" s="24">
        <f>Table1[[#This Row],[SumOfUnits]]*Table1[[#This Row],[Actuarial Factor 06/20/2023]]</f>
        <v>2.9842130629912527</v>
      </c>
      <c r="S4493" s="23"/>
    </row>
    <row r="4494" spans="1:19" x14ac:dyDescent="0.25">
      <c r="A4494" s="192" t="s">
        <v>507</v>
      </c>
      <c r="B4494" s="193" t="s">
        <v>508</v>
      </c>
      <c r="C4494" s="192" t="s">
        <v>123</v>
      </c>
      <c r="D4494" s="192" t="s">
        <v>30</v>
      </c>
      <c r="E4494" s="192" t="s">
        <v>63</v>
      </c>
      <c r="F4494" s="194">
        <v>218.18444637178374</v>
      </c>
      <c r="G4494">
        <v>1</v>
      </c>
      <c r="H4494">
        <v>1</v>
      </c>
      <c r="I4494" s="167">
        <v>220.34183290704453</v>
      </c>
      <c r="J4494" s="22">
        <v>1.0098879025115504</v>
      </c>
      <c r="K4494" s="22" t="s">
        <v>509</v>
      </c>
      <c r="L4494" s="22" t="s">
        <v>58</v>
      </c>
      <c r="M4494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494" s="24" t="str">
        <f>IFERROR(IF(Table1[[#This Row],[Medicare Rate in CR]]&gt;0,"Y","N"),"N")</f>
        <v>Y</v>
      </c>
      <c r="O4494" s="166">
        <f>Table1[[#This Row],[Medicare Rate in CR]]*Table1[[#This Row],[SumOfUnits]]*Table1[[#This Row],[Actuarial Factor 06/20/2023]]</f>
        <v>237.13177838873713</v>
      </c>
      <c r="P44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237.13177838873713</v>
      </c>
      <c r="Q4494" s="166">
        <f>Table1[[#This Row],[Trended Medicare Pricing for all RHCs]]-Table1[[#This Row],[SumOfSFY24 Estimated Payment 5/04/23]]</f>
        <v>16.789945481692598</v>
      </c>
      <c r="R4494" s="24">
        <f>Table1[[#This Row],[SumOfUnits]]*Table1[[#This Row],[Actuarial Factor 06/20/2023]]</f>
        <v>1.0098879025115504</v>
      </c>
      <c r="S4494" s="23"/>
    </row>
    <row r="4495" spans="1:19" x14ac:dyDescent="0.25">
      <c r="A4495" s="192" t="s">
        <v>507</v>
      </c>
      <c r="B4495" s="193" t="s">
        <v>508</v>
      </c>
      <c r="C4495" s="192" t="s">
        <v>123</v>
      </c>
      <c r="D4495" s="192" t="s">
        <v>30</v>
      </c>
      <c r="E4495" s="192" t="s">
        <v>64</v>
      </c>
      <c r="F4495" s="194">
        <v>442.45928495711667</v>
      </c>
      <c r="G4495">
        <v>2</v>
      </c>
      <c r="H4495">
        <v>2</v>
      </c>
      <c r="I4495" s="167">
        <v>431.5226958677743</v>
      </c>
      <c r="J4495" s="22">
        <v>0.97528227011802371</v>
      </c>
      <c r="K4495" s="22" t="s">
        <v>509</v>
      </c>
      <c r="L4495" s="22" t="s">
        <v>58</v>
      </c>
      <c r="M4495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495" s="24" t="str">
        <f>IFERROR(IF(Table1[[#This Row],[Medicare Rate in CR]]&gt;0,"Y","N"),"N")</f>
        <v>Y</v>
      </c>
      <c r="O4495" s="166">
        <f>Table1[[#This Row],[Medicare Rate in CR]]*Table1[[#This Row],[SumOfUnits]]*Table1[[#This Row],[Actuarial Factor 06/20/2023]]</f>
        <v>458.01205969282631</v>
      </c>
      <c r="P44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458.01205969282631</v>
      </c>
      <c r="Q4495" s="166">
        <f>Table1[[#This Row],[Trended Medicare Pricing for all RHCs]]-Table1[[#This Row],[SumOfSFY24 Estimated Payment 5/04/23]]</f>
        <v>26.48936382505201</v>
      </c>
      <c r="R4495" s="24">
        <f>Table1[[#This Row],[SumOfUnits]]*Table1[[#This Row],[Actuarial Factor 06/20/2023]]</f>
        <v>1.9505645402360474</v>
      </c>
      <c r="S4495" s="23"/>
    </row>
    <row r="4496" spans="1:19" x14ac:dyDescent="0.25">
      <c r="A4496" s="192" t="s">
        <v>507</v>
      </c>
      <c r="B4496" s="193" t="s">
        <v>508</v>
      </c>
      <c r="C4496" s="192" t="s">
        <v>123</v>
      </c>
      <c r="D4496" s="192" t="s">
        <v>30</v>
      </c>
      <c r="E4496" s="192" t="s">
        <v>77</v>
      </c>
      <c r="F4496" s="194">
        <v>218.18444637178374</v>
      </c>
      <c r="G4496">
        <v>1</v>
      </c>
      <c r="H4496">
        <v>1</v>
      </c>
      <c r="I4496" s="167">
        <v>276.81122424608645</v>
      </c>
      <c r="J4496" s="22">
        <v>1.2687028284976987</v>
      </c>
      <c r="K4496" s="22" t="s">
        <v>509</v>
      </c>
      <c r="L4496" s="22" t="s">
        <v>58</v>
      </c>
      <c r="M4496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496" s="24" t="str">
        <f>IFERROR(IF(Table1[[#This Row],[Medicare Rate in CR]]&gt;0,"Y","N"),"N")</f>
        <v>Y</v>
      </c>
      <c r="O4496" s="166">
        <f>Table1[[#This Row],[Medicare Rate in CR]]*Table1[[#This Row],[SumOfUnits]]*Table1[[#This Row],[Actuarial Factor 06/20/2023]]</f>
        <v>297.90411115954464</v>
      </c>
      <c r="P44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297.90411115954464</v>
      </c>
      <c r="Q4496" s="166">
        <f>Table1[[#This Row],[Trended Medicare Pricing for all RHCs]]-Table1[[#This Row],[SumOfSFY24 Estimated Payment 5/04/23]]</f>
        <v>21.092886913458187</v>
      </c>
      <c r="R4496" s="24">
        <f>Table1[[#This Row],[SumOfUnits]]*Table1[[#This Row],[Actuarial Factor 06/20/2023]]</f>
        <v>1.2687028284976987</v>
      </c>
      <c r="S4496" s="23"/>
    </row>
    <row r="4497" spans="1:19" x14ac:dyDescent="0.25">
      <c r="A4497" s="192" t="s">
        <v>507</v>
      </c>
      <c r="B4497" s="193" t="s">
        <v>508</v>
      </c>
      <c r="C4497" s="192" t="s">
        <v>75</v>
      </c>
      <c r="D4497" s="192" t="s">
        <v>32</v>
      </c>
      <c r="E4497" s="192" t="s">
        <v>66</v>
      </c>
      <c r="F4497" s="194">
        <v>213.19263756384311</v>
      </c>
      <c r="G4497">
        <v>1</v>
      </c>
      <c r="H4497">
        <v>1</v>
      </c>
      <c r="I4497" s="167">
        <v>235.52689366647851</v>
      </c>
      <c r="J4497" s="22">
        <v>1.1047609165018522</v>
      </c>
      <c r="K4497" s="22" t="s">
        <v>509</v>
      </c>
      <c r="L4497" s="22" t="s">
        <v>58</v>
      </c>
      <c r="M4497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497" s="24" t="str">
        <f>IFERROR(IF(Table1[[#This Row],[Medicare Rate in CR]]&gt;0,"Y","N"),"N")</f>
        <v>Y</v>
      </c>
      <c r="O4497" s="166">
        <f>Table1[[#This Row],[Medicare Rate in CR]]*Table1[[#This Row],[SumOfUnits]]*Table1[[#This Row],[Actuarial Factor 06/20/2023]]</f>
        <v>259.40891080379993</v>
      </c>
      <c r="P44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259.40891080379993</v>
      </c>
      <c r="Q4497" s="166">
        <f>Table1[[#This Row],[Trended Medicare Pricing for all RHCs]]-Table1[[#This Row],[SumOfSFY24 Estimated Payment 5/04/23]]</f>
        <v>23.882017137321412</v>
      </c>
      <c r="R4497" s="24">
        <f>Table1[[#This Row],[SumOfUnits]]*Table1[[#This Row],[Actuarial Factor 06/20/2023]]</f>
        <v>1.1047609165018522</v>
      </c>
      <c r="S4497" s="23"/>
    </row>
    <row r="4498" spans="1:19" x14ac:dyDescent="0.25">
      <c r="A4498" s="192" t="s">
        <v>507</v>
      </c>
      <c r="B4498" s="193" t="s">
        <v>508</v>
      </c>
      <c r="C4498" s="192" t="s">
        <v>75</v>
      </c>
      <c r="D4498" s="192" t="s">
        <v>31</v>
      </c>
      <c r="E4498" s="192" t="s">
        <v>69</v>
      </c>
      <c r="F4498" s="194">
        <v>221.22964247855833</v>
      </c>
      <c r="G4498">
        <v>1</v>
      </c>
      <c r="H4498">
        <v>1</v>
      </c>
      <c r="I4498" s="167">
        <v>246.65839703495945</v>
      </c>
      <c r="J4498" s="22">
        <v>1.1149428000312647</v>
      </c>
      <c r="K4498" s="22" t="s">
        <v>509</v>
      </c>
      <c r="L4498" s="22" t="s">
        <v>58</v>
      </c>
      <c r="M4498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498" s="24" t="str">
        <f>IFERROR(IF(Table1[[#This Row],[Medicare Rate in CR]]&gt;0,"Y","N"),"N")</f>
        <v>Y</v>
      </c>
      <c r="O4498" s="166">
        <f>Table1[[#This Row],[Medicare Rate in CR]]*Table1[[#This Row],[SumOfUnits]]*Table1[[#This Row],[Actuarial Factor 06/20/2023]]</f>
        <v>261.79971887534128</v>
      </c>
      <c r="P44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261.79971887534128</v>
      </c>
      <c r="Q4498" s="166">
        <f>Table1[[#This Row],[Trended Medicare Pricing for all RHCs]]-Table1[[#This Row],[SumOfSFY24 Estimated Payment 5/04/23]]</f>
        <v>15.141321840381835</v>
      </c>
      <c r="R4498" s="24">
        <f>Table1[[#This Row],[SumOfUnits]]*Table1[[#This Row],[Actuarial Factor 06/20/2023]]</f>
        <v>1.1149428000312647</v>
      </c>
      <c r="S4498" s="23"/>
    </row>
    <row r="4499" spans="1:19" x14ac:dyDescent="0.25">
      <c r="A4499" s="192" t="s">
        <v>507</v>
      </c>
      <c r="B4499" s="193" t="s">
        <v>508</v>
      </c>
      <c r="C4499" s="192" t="s">
        <v>90</v>
      </c>
      <c r="D4499" s="192" t="s">
        <v>30</v>
      </c>
      <c r="E4499" s="192" t="s">
        <v>62</v>
      </c>
      <c r="F4499" s="194">
        <v>1106.1482123927917</v>
      </c>
      <c r="G4499">
        <v>5</v>
      </c>
      <c r="H4499">
        <v>5</v>
      </c>
      <c r="I4499" s="167">
        <v>1108.1058818651518</v>
      </c>
      <c r="J4499" s="22">
        <v>1.0017698075632426</v>
      </c>
      <c r="K4499" s="22" t="s">
        <v>509</v>
      </c>
      <c r="L4499" s="22" t="s">
        <v>58</v>
      </c>
      <c r="M4499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499" s="24" t="str">
        <f>IFERROR(IF(Table1[[#This Row],[Medicare Rate in CR]]&gt;0,"Y","N"),"N")</f>
        <v>Y</v>
      </c>
      <c r="O4499" s="166">
        <f>Table1[[#This Row],[Medicare Rate in CR]]*Table1[[#This Row],[SumOfUnits]]*Table1[[#This Row],[Actuarial Factor 06/20/2023]]</f>
        <v>1176.127842569625</v>
      </c>
      <c r="P44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1176.127842569625</v>
      </c>
      <c r="Q4499" s="166">
        <f>Table1[[#This Row],[Trended Medicare Pricing for all RHCs]]-Table1[[#This Row],[SumOfSFY24 Estimated Payment 5/04/23]]</f>
        <v>68.021960704473258</v>
      </c>
      <c r="R4499" s="24">
        <f>Table1[[#This Row],[SumOfUnits]]*Table1[[#This Row],[Actuarial Factor 06/20/2023]]</f>
        <v>5.0088490378162129</v>
      </c>
      <c r="S4499" s="23"/>
    </row>
    <row r="4500" spans="1:19" x14ac:dyDescent="0.25">
      <c r="A4500" s="192" t="s">
        <v>507</v>
      </c>
      <c r="B4500" s="193" t="s">
        <v>508</v>
      </c>
      <c r="C4500" s="192" t="s">
        <v>76</v>
      </c>
      <c r="D4500" s="192" t="s">
        <v>30</v>
      </c>
      <c r="E4500" s="192" t="s">
        <v>56</v>
      </c>
      <c r="F4500" s="194">
        <v>15381.487905945833</v>
      </c>
      <c r="G4500">
        <v>73</v>
      </c>
      <c r="H4500">
        <v>73</v>
      </c>
      <c r="I4500" s="167">
        <v>16441.710674819602</v>
      </c>
      <c r="J4500" s="22">
        <v>1.0689284921820816</v>
      </c>
      <c r="K4500" s="22" t="s">
        <v>509</v>
      </c>
      <c r="L4500" s="22" t="s">
        <v>58</v>
      </c>
      <c r="M4500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00" s="24" t="str">
        <f>IFERROR(IF(Table1[[#This Row],[Medicare Rate in CR]]&gt;0,"Y","N"),"N")</f>
        <v>Y</v>
      </c>
      <c r="O4500" s="166">
        <f>Table1[[#This Row],[Medicare Rate in CR]]*Table1[[#This Row],[SumOfUnits]]*Table1[[#This Row],[Actuarial Factor 06/20/2023]]</f>
        <v>18322.642245197047</v>
      </c>
      <c r="P45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18322.642245197047</v>
      </c>
      <c r="Q4500" s="166">
        <f>Table1[[#This Row],[Trended Medicare Pricing for all RHCs]]-Table1[[#This Row],[SumOfSFY24 Estimated Payment 5/04/23]]</f>
        <v>1880.9315703774446</v>
      </c>
      <c r="R4500" s="24">
        <f>Table1[[#This Row],[SumOfUnits]]*Table1[[#This Row],[Actuarial Factor 06/20/2023]]</f>
        <v>78.031779929291957</v>
      </c>
      <c r="S4500" s="23"/>
    </row>
    <row r="4501" spans="1:19" x14ac:dyDescent="0.25">
      <c r="A4501" s="192" t="s">
        <v>507</v>
      </c>
      <c r="B4501" s="193" t="s">
        <v>508</v>
      </c>
      <c r="C4501" s="192" t="s">
        <v>76</v>
      </c>
      <c r="D4501" s="192" t="s">
        <v>30</v>
      </c>
      <c r="E4501" s="192" t="s">
        <v>59</v>
      </c>
      <c r="F4501" s="194">
        <v>390339.28881179803</v>
      </c>
      <c r="G4501">
        <v>1778</v>
      </c>
      <c r="H4501">
        <v>1778</v>
      </c>
      <c r="I4501" s="167">
        <v>405815.73723729618</v>
      </c>
      <c r="J4501" s="22">
        <v>1.0396487078526193</v>
      </c>
      <c r="K4501" s="22" t="s">
        <v>509</v>
      </c>
      <c r="L4501" s="22" t="s">
        <v>58</v>
      </c>
      <c r="M4501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01" s="24" t="str">
        <f>IFERROR(IF(Table1[[#This Row],[Medicare Rate in CR]]&gt;0,"Y","N"),"N")</f>
        <v>Y</v>
      </c>
      <c r="O4501" s="166">
        <f>Table1[[#This Row],[Medicare Rate in CR]]*Table1[[#This Row],[SumOfUnits]]*Table1[[#This Row],[Actuarial Factor 06/20/2023]]</f>
        <v>434045.20547557314</v>
      </c>
      <c r="P45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434045.20547557314</v>
      </c>
      <c r="Q4501" s="166">
        <f>Table1[[#This Row],[Trended Medicare Pricing for all RHCs]]-Table1[[#This Row],[SumOfSFY24 Estimated Payment 5/04/23]]</f>
        <v>28229.468238276953</v>
      </c>
      <c r="R4501" s="24">
        <f>Table1[[#This Row],[SumOfUnits]]*Table1[[#This Row],[Actuarial Factor 06/20/2023]]</f>
        <v>1848.4954025619572</v>
      </c>
      <c r="S4501" s="23"/>
    </row>
    <row r="4502" spans="1:19" x14ac:dyDescent="0.25">
      <c r="A4502" s="192" t="s">
        <v>507</v>
      </c>
      <c r="B4502" s="193" t="s">
        <v>508</v>
      </c>
      <c r="C4502" s="192" t="s">
        <v>76</v>
      </c>
      <c r="D4502" s="192" t="s">
        <v>30</v>
      </c>
      <c r="E4502" s="192" t="s">
        <v>60</v>
      </c>
      <c r="F4502" s="194">
        <v>156190.30548327972</v>
      </c>
      <c r="G4502">
        <v>719</v>
      </c>
      <c r="H4502">
        <v>719</v>
      </c>
      <c r="I4502" s="167">
        <v>137102.02011724614</v>
      </c>
      <c r="J4502" s="22">
        <v>0.87778828329344039</v>
      </c>
      <c r="K4502" s="22" t="s">
        <v>509</v>
      </c>
      <c r="L4502" s="22" t="s">
        <v>58</v>
      </c>
      <c r="M4502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02" s="24" t="str">
        <f>IFERROR(IF(Table1[[#This Row],[Medicare Rate in CR]]&gt;0,"Y","N"),"N")</f>
        <v>Y</v>
      </c>
      <c r="O4502" s="166">
        <f>Table1[[#This Row],[Medicare Rate in CR]]*Table1[[#This Row],[SumOfUnits]]*Table1[[#This Row],[Actuarial Factor 06/20/2023]]</f>
        <v>148195.58262929544</v>
      </c>
      <c r="P45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148195.58262929544</v>
      </c>
      <c r="Q4502" s="166">
        <f>Table1[[#This Row],[Trended Medicare Pricing for all RHCs]]-Table1[[#This Row],[SumOfSFY24 Estimated Payment 5/04/23]]</f>
        <v>11093.562512049306</v>
      </c>
      <c r="R4502" s="24">
        <f>Table1[[#This Row],[SumOfUnits]]*Table1[[#This Row],[Actuarial Factor 06/20/2023]]</f>
        <v>631.12977568798362</v>
      </c>
      <c r="S4502" s="23"/>
    </row>
    <row r="4503" spans="1:19" x14ac:dyDescent="0.25">
      <c r="A4503" s="192" t="s">
        <v>507</v>
      </c>
      <c r="B4503" s="193" t="s">
        <v>508</v>
      </c>
      <c r="C4503" s="192" t="s">
        <v>76</v>
      </c>
      <c r="D4503" s="192" t="s">
        <v>30</v>
      </c>
      <c r="E4503" s="192" t="s">
        <v>61</v>
      </c>
      <c r="F4503" s="194">
        <v>48459.458417654634</v>
      </c>
      <c r="G4503">
        <v>220</v>
      </c>
      <c r="H4503">
        <v>220</v>
      </c>
      <c r="I4503" s="167">
        <v>42537.14481376292</v>
      </c>
      <c r="J4503" s="22">
        <v>0.87778828329344039</v>
      </c>
      <c r="K4503" s="22" t="s">
        <v>509</v>
      </c>
      <c r="L4503" s="22" t="s">
        <v>58</v>
      </c>
      <c r="M4503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03" s="24" t="str">
        <f>IFERROR(IF(Table1[[#This Row],[Medicare Rate in CR]]&gt;0,"Y","N"),"N")</f>
        <v>Y</v>
      </c>
      <c r="O4503" s="166">
        <f>Table1[[#This Row],[Medicare Rate in CR]]*Table1[[#This Row],[SumOfUnits]]*Table1[[#This Row],[Actuarial Factor 06/20/2023]]</f>
        <v>45344.962696029201</v>
      </c>
      <c r="P45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45344.962696029201</v>
      </c>
      <c r="Q4503" s="166">
        <f>Table1[[#This Row],[Trended Medicare Pricing for all RHCs]]-Table1[[#This Row],[SumOfSFY24 Estimated Payment 5/04/23]]</f>
        <v>2807.8178822662812</v>
      </c>
      <c r="R4503" s="24">
        <f>Table1[[#This Row],[SumOfUnits]]*Table1[[#This Row],[Actuarial Factor 06/20/2023]]</f>
        <v>193.11342232455689</v>
      </c>
      <c r="S4503" s="23"/>
    </row>
    <row r="4504" spans="1:19" x14ac:dyDescent="0.25">
      <c r="A4504" s="192" t="s">
        <v>507</v>
      </c>
      <c r="B4504" s="193" t="s">
        <v>508</v>
      </c>
      <c r="C4504" s="192" t="s">
        <v>76</v>
      </c>
      <c r="D4504" s="192" t="s">
        <v>30</v>
      </c>
      <c r="E4504" s="192" t="s">
        <v>62</v>
      </c>
      <c r="F4504" s="194">
        <v>402786.72063217073</v>
      </c>
      <c r="G4504">
        <v>1866</v>
      </c>
      <c r="H4504">
        <v>1866</v>
      </c>
      <c r="I4504" s="167">
        <v>423037.94646908151</v>
      </c>
      <c r="J4504" s="22">
        <v>1.0502777892109418</v>
      </c>
      <c r="K4504" s="22" t="s">
        <v>509</v>
      </c>
      <c r="L4504" s="22" t="s">
        <v>58</v>
      </c>
      <c r="M4504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04" s="24" t="str">
        <f>IFERROR(IF(Table1[[#This Row],[Medicare Rate in CR]]&gt;0,"Y","N"),"N")</f>
        <v>Y</v>
      </c>
      <c r="O4504" s="166">
        <f>Table1[[#This Row],[Medicare Rate in CR]]*Table1[[#This Row],[SumOfUnits]]*Table1[[#This Row],[Actuarial Factor 06/20/2023]]</f>
        <v>460184.94785950327</v>
      </c>
      <c r="P45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460184.94785950327</v>
      </c>
      <c r="Q4504" s="166">
        <f>Table1[[#This Row],[Trended Medicare Pricing for all RHCs]]-Table1[[#This Row],[SumOfSFY24 Estimated Payment 5/04/23]]</f>
        <v>37147.001390421763</v>
      </c>
      <c r="R4504" s="24">
        <f>Table1[[#This Row],[SumOfUnits]]*Table1[[#This Row],[Actuarial Factor 06/20/2023]]</f>
        <v>1959.8183546676175</v>
      </c>
      <c r="S4504" s="23"/>
    </row>
    <row r="4505" spans="1:19" x14ac:dyDescent="0.25">
      <c r="A4505" s="192" t="s">
        <v>507</v>
      </c>
      <c r="B4505" s="193" t="s">
        <v>508</v>
      </c>
      <c r="C4505" s="192" t="s">
        <v>76</v>
      </c>
      <c r="D4505" s="192" t="s">
        <v>30</v>
      </c>
      <c r="E4505" s="192" t="s">
        <v>63</v>
      </c>
      <c r="F4505" s="194">
        <v>243559.89206899345</v>
      </c>
      <c r="G4505">
        <v>1122</v>
      </c>
      <c r="H4505">
        <v>1122</v>
      </c>
      <c r="I4505" s="167">
        <v>245641.32394628585</v>
      </c>
      <c r="J4505" s="22">
        <v>1.0085458728841232</v>
      </c>
      <c r="K4505" s="22" t="s">
        <v>509</v>
      </c>
      <c r="L4505" s="22" t="s">
        <v>58</v>
      </c>
      <c r="M4505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05" s="24" t="str">
        <f>IFERROR(IF(Table1[[#This Row],[Medicare Rate in CR]]&gt;0,"Y","N"),"N")</f>
        <v>Y</v>
      </c>
      <c r="O4505" s="166">
        <f>Table1[[#This Row],[Medicare Rate in CR]]*Table1[[#This Row],[SumOfUnits]]*Table1[[#This Row],[Actuarial Factor 06/20/2023]]</f>
        <v>265708.28849417536</v>
      </c>
      <c r="P45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265708.28849417536</v>
      </c>
      <c r="Q4505" s="166">
        <f>Table1[[#This Row],[Trended Medicare Pricing for all RHCs]]-Table1[[#This Row],[SumOfSFY24 Estimated Payment 5/04/23]]</f>
        <v>20066.964547889511</v>
      </c>
      <c r="R4505" s="24">
        <f>Table1[[#This Row],[SumOfUnits]]*Table1[[#This Row],[Actuarial Factor 06/20/2023]]</f>
        <v>1131.5884693759863</v>
      </c>
      <c r="S4505" s="23"/>
    </row>
    <row r="4506" spans="1:19" x14ac:dyDescent="0.25">
      <c r="A4506" s="192" t="s">
        <v>507</v>
      </c>
      <c r="B4506" s="193" t="s">
        <v>508</v>
      </c>
      <c r="C4506" s="192" t="s">
        <v>76</v>
      </c>
      <c r="D4506" s="192" t="s">
        <v>30</v>
      </c>
      <c r="E4506" s="192" t="s">
        <v>64</v>
      </c>
      <c r="F4506" s="194">
        <v>92180.071311554915</v>
      </c>
      <c r="G4506">
        <v>419</v>
      </c>
      <c r="H4506">
        <v>419</v>
      </c>
      <c r="I4506" s="167">
        <v>86900.8649342032</v>
      </c>
      <c r="J4506" s="22">
        <v>0.94272941751684292</v>
      </c>
      <c r="K4506" s="22" t="s">
        <v>509</v>
      </c>
      <c r="L4506" s="22" t="s">
        <v>58</v>
      </c>
      <c r="M4506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06" s="24" t="str">
        <f>IFERROR(IF(Table1[[#This Row],[Medicare Rate in CR]]&gt;0,"Y","N"),"N")</f>
        <v>Y</v>
      </c>
      <c r="O4506" s="166">
        <f>Table1[[#This Row],[Medicare Rate in CR]]*Table1[[#This Row],[SumOfUnits]]*Table1[[#This Row],[Actuarial Factor 06/20/2023]]</f>
        <v>92750.801406867424</v>
      </c>
      <c r="P45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92750.801406867424</v>
      </c>
      <c r="Q4506" s="166">
        <f>Table1[[#This Row],[Trended Medicare Pricing for all RHCs]]-Table1[[#This Row],[SumOfSFY24 Estimated Payment 5/04/23]]</f>
        <v>5849.9364726642234</v>
      </c>
      <c r="R4506" s="24">
        <f>Table1[[#This Row],[SumOfUnits]]*Table1[[#This Row],[Actuarial Factor 06/20/2023]]</f>
        <v>395.0036259395572</v>
      </c>
      <c r="S4506" s="23"/>
    </row>
    <row r="4507" spans="1:19" x14ac:dyDescent="0.25">
      <c r="A4507" s="192" t="s">
        <v>507</v>
      </c>
      <c r="B4507" s="193" t="s">
        <v>508</v>
      </c>
      <c r="C4507" s="192" t="s">
        <v>76</v>
      </c>
      <c r="D4507" s="192" t="s">
        <v>30</v>
      </c>
      <c r="E4507" s="192" t="s">
        <v>77</v>
      </c>
      <c r="F4507" s="194">
        <v>200103.05483280023</v>
      </c>
      <c r="G4507">
        <v>908</v>
      </c>
      <c r="H4507">
        <v>908</v>
      </c>
      <c r="I4507" s="167">
        <v>267889.97600398998</v>
      </c>
      <c r="J4507" s="22">
        <v>1.3387600515535873</v>
      </c>
      <c r="K4507" s="22" t="s">
        <v>509</v>
      </c>
      <c r="L4507" s="22" t="s">
        <v>58</v>
      </c>
      <c r="M4507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07" s="24" t="str">
        <f>IFERROR(IF(Table1[[#This Row],[Medicare Rate in CR]]&gt;0,"Y","N"),"N")</f>
        <v>Y</v>
      </c>
      <c r="O4507" s="166">
        <f>Table1[[#This Row],[Medicare Rate in CR]]*Table1[[#This Row],[SumOfUnits]]*Table1[[#This Row],[Actuarial Factor 06/20/2023]]</f>
        <v>285433.65691641043</v>
      </c>
      <c r="P45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285433.65691641043</v>
      </c>
      <c r="Q4507" s="166">
        <f>Table1[[#This Row],[Trended Medicare Pricing for all RHCs]]-Table1[[#This Row],[SumOfSFY24 Estimated Payment 5/04/23]]</f>
        <v>17543.680912420445</v>
      </c>
      <c r="R4507" s="24">
        <f>Table1[[#This Row],[SumOfUnits]]*Table1[[#This Row],[Actuarial Factor 06/20/2023]]</f>
        <v>1215.5941268106574</v>
      </c>
      <c r="S4507" s="23"/>
    </row>
    <row r="4508" spans="1:19" x14ac:dyDescent="0.25">
      <c r="A4508" s="192" t="s">
        <v>507</v>
      </c>
      <c r="B4508" s="193" t="s">
        <v>508</v>
      </c>
      <c r="C4508" s="192" t="s">
        <v>76</v>
      </c>
      <c r="D4508" s="192" t="s">
        <v>32</v>
      </c>
      <c r="E4508" s="192" t="s">
        <v>81</v>
      </c>
      <c r="F4508" s="194">
        <v>1690.295846583791</v>
      </c>
      <c r="G4508">
        <v>8</v>
      </c>
      <c r="H4508">
        <v>8</v>
      </c>
      <c r="I4508" s="167">
        <v>1732.6697577618243</v>
      </c>
      <c r="J4508" s="22">
        <v>1.0250689317279422</v>
      </c>
      <c r="K4508" s="22" t="s">
        <v>509</v>
      </c>
      <c r="L4508" s="22" t="s">
        <v>58</v>
      </c>
      <c r="M4508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08" s="24" t="str">
        <f>IFERROR(IF(Table1[[#This Row],[Medicare Rate in CR]]&gt;0,"Y","N"),"N")</f>
        <v>Y</v>
      </c>
      <c r="O4508" s="166">
        <f>Table1[[#This Row],[Medicare Rate in CR]]*Table1[[#This Row],[SumOfUnits]]*Table1[[#This Row],[Actuarial Factor 06/20/2023]]</f>
        <v>1925.5714868723048</v>
      </c>
      <c r="P45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1925.5714868723048</v>
      </c>
      <c r="Q4508" s="166">
        <f>Table1[[#This Row],[Trended Medicare Pricing for all RHCs]]-Table1[[#This Row],[SumOfSFY24 Estimated Payment 5/04/23]]</f>
        <v>192.90172911048057</v>
      </c>
      <c r="R4508" s="24">
        <f>Table1[[#This Row],[SumOfUnits]]*Table1[[#This Row],[Actuarial Factor 06/20/2023]]</f>
        <v>8.2005514538235378</v>
      </c>
      <c r="S4508" s="23"/>
    </row>
    <row r="4509" spans="1:19" x14ac:dyDescent="0.25">
      <c r="A4509" s="192" t="s">
        <v>507</v>
      </c>
      <c r="B4509" s="193" t="s">
        <v>508</v>
      </c>
      <c r="C4509" s="192" t="s">
        <v>76</v>
      </c>
      <c r="D4509" s="192" t="s">
        <v>32</v>
      </c>
      <c r="E4509" s="192" t="s">
        <v>65</v>
      </c>
      <c r="F4509" s="194">
        <v>6983.7910764190001</v>
      </c>
      <c r="G4509">
        <v>32</v>
      </c>
      <c r="H4509">
        <v>32</v>
      </c>
      <c r="I4509" s="167">
        <v>8918.0867579356673</v>
      </c>
      <c r="J4509" s="22">
        <v>1.2769692936617019</v>
      </c>
      <c r="K4509" s="22" t="s">
        <v>509</v>
      </c>
      <c r="L4509" s="22" t="s">
        <v>58</v>
      </c>
      <c r="M4509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09" s="24" t="str">
        <f>IFERROR(IF(Table1[[#This Row],[Medicare Rate in CR]]&gt;0,"Y","N"),"N")</f>
        <v>Y</v>
      </c>
      <c r="O4509" s="166">
        <f>Table1[[#This Row],[Medicare Rate in CR]]*Table1[[#This Row],[SumOfUnits]]*Table1[[#This Row],[Actuarial Factor 06/20/2023]]</f>
        <v>9595.0451150305344</v>
      </c>
      <c r="P45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9595.0451150305344</v>
      </c>
      <c r="Q4509" s="166">
        <f>Table1[[#This Row],[Trended Medicare Pricing for all RHCs]]-Table1[[#This Row],[SumOfSFY24 Estimated Payment 5/04/23]]</f>
        <v>676.9583570948671</v>
      </c>
      <c r="R4509" s="24">
        <f>Table1[[#This Row],[SumOfUnits]]*Table1[[#This Row],[Actuarial Factor 06/20/2023]]</f>
        <v>40.86301739717446</v>
      </c>
      <c r="S4509" s="23"/>
    </row>
    <row r="4510" spans="1:19" x14ac:dyDescent="0.25">
      <c r="A4510" s="192" t="s">
        <v>507</v>
      </c>
      <c r="B4510" s="193" t="s">
        <v>508</v>
      </c>
      <c r="C4510" s="192" t="s">
        <v>76</v>
      </c>
      <c r="D4510" s="192" t="s">
        <v>32</v>
      </c>
      <c r="E4510" s="192" t="s">
        <v>66</v>
      </c>
      <c r="F4510" s="194">
        <v>14611.756769779309</v>
      </c>
      <c r="G4510">
        <v>70</v>
      </c>
      <c r="H4510">
        <v>70</v>
      </c>
      <c r="I4510" s="167">
        <v>15543.447293086501</v>
      </c>
      <c r="J4510" s="22">
        <v>1.0637630736664161</v>
      </c>
      <c r="K4510" s="22" t="s">
        <v>509</v>
      </c>
      <c r="L4510" s="22" t="s">
        <v>58</v>
      </c>
      <c r="M4510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10" s="24" t="str">
        <f>IFERROR(IF(Table1[[#This Row],[Medicare Rate in CR]]&gt;0,"Y","N"),"N")</f>
        <v>Y</v>
      </c>
      <c r="O4510" s="166">
        <f>Table1[[#This Row],[Medicare Rate in CR]]*Table1[[#This Row],[SumOfUnits]]*Table1[[#This Row],[Actuarial Factor 06/20/2023]]</f>
        <v>17484.754512932781</v>
      </c>
      <c r="P45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17484.754512932781</v>
      </c>
      <c r="Q4510" s="166">
        <f>Table1[[#This Row],[Trended Medicare Pricing for all RHCs]]-Table1[[#This Row],[SumOfSFY24 Estimated Payment 5/04/23]]</f>
        <v>1941.3072198462796</v>
      </c>
      <c r="R4510" s="24">
        <f>Table1[[#This Row],[SumOfUnits]]*Table1[[#This Row],[Actuarial Factor 06/20/2023]]</f>
        <v>74.46341515664912</v>
      </c>
      <c r="S4510" s="23"/>
    </row>
    <row r="4511" spans="1:19" x14ac:dyDescent="0.25">
      <c r="A4511" s="192" t="s">
        <v>507</v>
      </c>
      <c r="B4511" s="193" t="s">
        <v>508</v>
      </c>
      <c r="C4511" s="192" t="s">
        <v>76</v>
      </c>
      <c r="D4511" s="192" t="s">
        <v>31</v>
      </c>
      <c r="E4511" s="192" t="s">
        <v>67</v>
      </c>
      <c r="F4511" s="194">
        <v>7173.5472679965278</v>
      </c>
      <c r="G4511">
        <v>33</v>
      </c>
      <c r="H4511">
        <v>33</v>
      </c>
      <c r="I4511" s="167">
        <v>7802.4283576573589</v>
      </c>
      <c r="J4511" s="22">
        <v>1.0876666823492569</v>
      </c>
      <c r="K4511" s="22" t="s">
        <v>509</v>
      </c>
      <c r="L4511" s="22" t="s">
        <v>58</v>
      </c>
      <c r="M4511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11" s="24" t="str">
        <f>IFERROR(IF(Table1[[#This Row],[Medicare Rate in CR]]&gt;0,"Y","N"),"N")</f>
        <v>Y</v>
      </c>
      <c r="O4511" s="166">
        <f>Table1[[#This Row],[Medicare Rate in CR]]*Table1[[#This Row],[SumOfUnits]]*Table1[[#This Row],[Actuarial Factor 06/20/2023]]</f>
        <v>8428.0354515201579</v>
      </c>
      <c r="P45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8428.0354515201579</v>
      </c>
      <c r="Q4511" s="166">
        <f>Table1[[#This Row],[Trended Medicare Pricing for all RHCs]]-Table1[[#This Row],[SumOfSFY24 Estimated Payment 5/04/23]]</f>
        <v>625.60709386279905</v>
      </c>
      <c r="R4511" s="24">
        <f>Table1[[#This Row],[SumOfUnits]]*Table1[[#This Row],[Actuarial Factor 06/20/2023]]</f>
        <v>35.893000517525479</v>
      </c>
      <c r="S4511" s="23"/>
    </row>
    <row r="4512" spans="1:19" x14ac:dyDescent="0.25">
      <c r="A4512" s="192" t="s">
        <v>507</v>
      </c>
      <c r="B4512" s="193" t="s">
        <v>508</v>
      </c>
      <c r="C4512" s="192" t="s">
        <v>76</v>
      </c>
      <c r="D4512" s="192" t="s">
        <v>31</v>
      </c>
      <c r="E4512" s="192" t="s">
        <v>82</v>
      </c>
      <c r="F4512" s="194">
        <v>1327.3778548713501</v>
      </c>
      <c r="G4512">
        <v>6</v>
      </c>
      <c r="H4512">
        <v>6</v>
      </c>
      <c r="I4512" s="167">
        <v>1519.6839959988504</v>
      </c>
      <c r="J4512" s="22">
        <v>1.1448767134555959</v>
      </c>
      <c r="K4512" s="22" t="s">
        <v>509</v>
      </c>
      <c r="L4512" s="22" t="s">
        <v>58</v>
      </c>
      <c r="M4512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12" s="24" t="str">
        <f>IFERROR(IF(Table1[[#This Row],[Medicare Rate in CR]]&gt;0,"Y","N"),"N")</f>
        <v>Y</v>
      </c>
      <c r="O4512" s="166">
        <f>Table1[[#This Row],[Medicare Rate in CR]]*Table1[[#This Row],[SumOfUnits]]*Table1[[#This Row],[Actuarial Factor 06/20/2023]]</f>
        <v>1612.9710065190511</v>
      </c>
      <c r="P45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1612.9710065190511</v>
      </c>
      <c r="Q4512" s="166">
        <f>Table1[[#This Row],[Trended Medicare Pricing for all RHCs]]-Table1[[#This Row],[SumOfSFY24 Estimated Payment 5/04/23]]</f>
        <v>93.287010520200738</v>
      </c>
      <c r="R4512" s="24">
        <f>Table1[[#This Row],[SumOfUnits]]*Table1[[#This Row],[Actuarial Factor 06/20/2023]]</f>
        <v>6.8692602807335756</v>
      </c>
      <c r="S4512" s="23"/>
    </row>
    <row r="4513" spans="1:19" x14ac:dyDescent="0.25">
      <c r="A4513" s="192" t="s">
        <v>507</v>
      </c>
      <c r="B4513" s="193" t="s">
        <v>508</v>
      </c>
      <c r="C4513" s="192" t="s">
        <v>76</v>
      </c>
      <c r="D4513" s="192" t="s">
        <v>31</v>
      </c>
      <c r="E4513" s="192" t="s">
        <v>68</v>
      </c>
      <c r="F4513" s="194">
        <v>3754.8135299219416</v>
      </c>
      <c r="G4513">
        <v>17</v>
      </c>
      <c r="H4513">
        <v>17</v>
      </c>
      <c r="I4513" s="167">
        <v>4097.145667001284</v>
      </c>
      <c r="J4513" s="22">
        <v>1.0911715413698477</v>
      </c>
      <c r="K4513" s="22" t="s">
        <v>509</v>
      </c>
      <c r="L4513" s="22" t="s">
        <v>58</v>
      </c>
      <c r="M4513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13" s="24" t="str">
        <f>IFERROR(IF(Table1[[#This Row],[Medicare Rate in CR]]&gt;0,"Y","N"),"N")</f>
        <v>Y</v>
      </c>
      <c r="O4513" s="166">
        <f>Table1[[#This Row],[Medicare Rate in CR]]*Table1[[#This Row],[SumOfUnits]]*Table1[[#This Row],[Actuarial Factor 06/20/2023]]</f>
        <v>4355.7058236939174</v>
      </c>
      <c r="P45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4355.7058236939174</v>
      </c>
      <c r="Q4513" s="166">
        <f>Table1[[#This Row],[Trended Medicare Pricing for all RHCs]]-Table1[[#This Row],[SumOfSFY24 Estimated Payment 5/04/23]]</f>
        <v>258.56015669263343</v>
      </c>
      <c r="R4513" s="24">
        <f>Table1[[#This Row],[SumOfUnits]]*Table1[[#This Row],[Actuarial Factor 06/20/2023]]</f>
        <v>18.54991620328741</v>
      </c>
      <c r="S4513" s="23"/>
    </row>
    <row r="4514" spans="1:19" x14ac:dyDescent="0.25">
      <c r="A4514" s="192" t="s">
        <v>507</v>
      </c>
      <c r="B4514" s="193" t="s">
        <v>508</v>
      </c>
      <c r="C4514" s="192" t="s">
        <v>76</v>
      </c>
      <c r="D4514" s="192" t="s">
        <v>31</v>
      </c>
      <c r="E4514" s="192" t="s">
        <v>74</v>
      </c>
      <c r="F4514" s="194">
        <v>4754.986990459669</v>
      </c>
      <c r="G4514">
        <v>22</v>
      </c>
      <c r="H4514">
        <v>22</v>
      </c>
      <c r="I4514" s="167">
        <v>5735.3291075115321</v>
      </c>
      <c r="J4514" s="22">
        <v>1.2061713563083991</v>
      </c>
      <c r="K4514" s="22" t="s">
        <v>509</v>
      </c>
      <c r="L4514" s="22" t="s">
        <v>58</v>
      </c>
      <c r="M4514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14" s="24" t="str">
        <f>IFERROR(IF(Table1[[#This Row],[Medicare Rate in CR]]&gt;0,"Y","N"),"N")</f>
        <v>Y</v>
      </c>
      <c r="O4514" s="166">
        <f>Table1[[#This Row],[Medicare Rate in CR]]*Table1[[#This Row],[SumOfUnits]]*Table1[[#This Row],[Actuarial Factor 06/20/2023]]</f>
        <v>6230.8641158450537</v>
      </c>
      <c r="P45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6230.8641158450537</v>
      </c>
      <c r="Q4514" s="166">
        <f>Table1[[#This Row],[Trended Medicare Pricing for all RHCs]]-Table1[[#This Row],[SumOfSFY24 Estimated Payment 5/04/23]]</f>
        <v>495.53500833352155</v>
      </c>
      <c r="R4514" s="24">
        <f>Table1[[#This Row],[SumOfUnits]]*Table1[[#This Row],[Actuarial Factor 06/20/2023]]</f>
        <v>26.53576983878478</v>
      </c>
      <c r="S4514" s="23"/>
    </row>
    <row r="4515" spans="1:19" x14ac:dyDescent="0.25">
      <c r="A4515" s="192" t="s">
        <v>507</v>
      </c>
      <c r="B4515" s="193" t="s">
        <v>508</v>
      </c>
      <c r="C4515" s="192" t="s">
        <v>76</v>
      </c>
      <c r="D4515" s="192" t="s">
        <v>31</v>
      </c>
      <c r="E4515" s="192" t="s">
        <v>69</v>
      </c>
      <c r="F4515" s="194">
        <v>31789.82364845341</v>
      </c>
      <c r="G4515">
        <v>144</v>
      </c>
      <c r="H4515">
        <v>144</v>
      </c>
      <c r="I4515" s="167">
        <v>33254.085715828463</v>
      </c>
      <c r="J4515" s="22">
        <v>1.0460607169000855</v>
      </c>
      <c r="K4515" s="22" t="s">
        <v>509</v>
      </c>
      <c r="L4515" s="22" t="s">
        <v>58</v>
      </c>
      <c r="M4515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15" s="24" t="str">
        <f>IFERROR(IF(Table1[[#This Row],[Medicare Rate in CR]]&gt;0,"Y","N"),"N")</f>
        <v>Y</v>
      </c>
      <c r="O4515" s="166">
        <f>Table1[[#This Row],[Medicare Rate in CR]]*Table1[[#This Row],[SumOfUnits]]*Table1[[#This Row],[Actuarial Factor 06/20/2023]]</f>
        <v>35370.074438684504</v>
      </c>
      <c r="P45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35370.074438684504</v>
      </c>
      <c r="Q4515" s="166">
        <f>Table1[[#This Row],[Trended Medicare Pricing for all RHCs]]-Table1[[#This Row],[SumOfSFY24 Estimated Payment 5/04/23]]</f>
        <v>2115.9887228560401</v>
      </c>
      <c r="R4515" s="24">
        <f>Table1[[#This Row],[SumOfUnits]]*Table1[[#This Row],[Actuarial Factor 06/20/2023]]</f>
        <v>150.6327432336123</v>
      </c>
      <c r="S4515" s="23"/>
    </row>
    <row r="4516" spans="1:19" x14ac:dyDescent="0.25">
      <c r="A4516" s="192" t="s">
        <v>507</v>
      </c>
      <c r="B4516" s="193" t="s">
        <v>508</v>
      </c>
      <c r="C4516" s="192" t="s">
        <v>78</v>
      </c>
      <c r="D4516" s="192" t="s">
        <v>30</v>
      </c>
      <c r="E4516" s="192" t="s">
        <v>62</v>
      </c>
      <c r="F4516" s="194">
        <v>221.22964247855833</v>
      </c>
      <c r="G4516">
        <v>1</v>
      </c>
      <c r="H4516">
        <v>1</v>
      </c>
      <c r="I4516" s="167">
        <v>210.15074437850714</v>
      </c>
      <c r="J4516" s="22">
        <v>0.94992127648027569</v>
      </c>
      <c r="K4516" s="22" t="s">
        <v>509</v>
      </c>
      <c r="L4516" s="22" t="s">
        <v>58</v>
      </c>
      <c r="M4516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16" s="24" t="str">
        <f>IFERROR(IF(Table1[[#This Row],[Medicare Rate in CR]]&gt;0,"Y","N"),"N")</f>
        <v>Y</v>
      </c>
      <c r="O4516" s="166">
        <f>Table1[[#This Row],[Medicare Rate in CR]]*Table1[[#This Row],[SumOfUnits]]*Table1[[#This Row],[Actuarial Factor 06/20/2023]]</f>
        <v>223.05101493033354</v>
      </c>
      <c r="P45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223.05101493033354</v>
      </c>
      <c r="Q4516" s="166">
        <f>Table1[[#This Row],[Trended Medicare Pricing for all RHCs]]-Table1[[#This Row],[SumOfSFY24 Estimated Payment 5/04/23]]</f>
        <v>12.900270551826395</v>
      </c>
      <c r="R4516" s="24">
        <f>Table1[[#This Row],[SumOfUnits]]*Table1[[#This Row],[Actuarial Factor 06/20/2023]]</f>
        <v>0.94992127648027569</v>
      </c>
      <c r="S4516" s="23"/>
    </row>
    <row r="4517" spans="1:19" x14ac:dyDescent="0.25">
      <c r="A4517" s="192" t="s">
        <v>507</v>
      </c>
      <c r="B4517" s="193" t="s">
        <v>508</v>
      </c>
      <c r="C4517" s="192" t="s">
        <v>78</v>
      </c>
      <c r="D4517" s="192" t="s">
        <v>30</v>
      </c>
      <c r="E4517" s="192" t="s">
        <v>63</v>
      </c>
      <c r="F4517" s="194">
        <v>1769.84</v>
      </c>
      <c r="G4517">
        <v>8</v>
      </c>
      <c r="H4517">
        <v>8</v>
      </c>
      <c r="I4517" s="167">
        <v>1657.465120333361</v>
      </c>
      <c r="J4517" s="22">
        <v>0.93650562781571278</v>
      </c>
      <c r="K4517" s="22" t="s">
        <v>509</v>
      </c>
      <c r="L4517" s="22" t="s">
        <v>58</v>
      </c>
      <c r="M4517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17" s="24" t="str">
        <f>IFERROR(IF(Table1[[#This Row],[Medicare Rate in CR]]&gt;0,"Y","N"),"N")</f>
        <v>Y</v>
      </c>
      <c r="O4517" s="166">
        <f>Table1[[#This Row],[Medicare Rate in CR]]*Table1[[#This Row],[SumOfUnits]]*Table1[[#This Row],[Actuarial Factor 06/20/2023]]</f>
        <v>1759.2070917392602</v>
      </c>
      <c r="P45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1759.2070917392602</v>
      </c>
      <c r="Q4517" s="166">
        <f>Table1[[#This Row],[Trended Medicare Pricing for all RHCs]]-Table1[[#This Row],[SumOfSFY24 Estimated Payment 5/04/23]]</f>
        <v>101.74197140589922</v>
      </c>
      <c r="R4517" s="24">
        <f>Table1[[#This Row],[SumOfUnits]]*Table1[[#This Row],[Actuarial Factor 06/20/2023]]</f>
        <v>7.4920450225257023</v>
      </c>
      <c r="S4517" s="23"/>
    </row>
    <row r="4518" spans="1:19" x14ac:dyDescent="0.25">
      <c r="A4518" s="192" t="s">
        <v>507</v>
      </c>
      <c r="B4518" s="193" t="s">
        <v>508</v>
      </c>
      <c r="C4518" s="192" t="s">
        <v>55</v>
      </c>
      <c r="D4518" s="192" t="s">
        <v>30</v>
      </c>
      <c r="E4518" s="192" t="s">
        <v>56</v>
      </c>
      <c r="F4518" s="194">
        <v>1103.1030162860172</v>
      </c>
      <c r="G4518">
        <v>5</v>
      </c>
      <c r="H4518">
        <v>5</v>
      </c>
      <c r="I4518" s="167">
        <v>1182.9880485901872</v>
      </c>
      <c r="J4518" s="22">
        <v>1.0724184696485837</v>
      </c>
      <c r="K4518" s="22" t="s">
        <v>509</v>
      </c>
      <c r="L4518" s="22" t="s">
        <v>58</v>
      </c>
      <c r="M4518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18" s="24" t="str">
        <f>IFERROR(IF(Table1[[#This Row],[Medicare Rate in CR]]&gt;0,"Y","N"),"N")</f>
        <v>Y</v>
      </c>
      <c r="O4518" s="166">
        <f>Table1[[#This Row],[Medicare Rate in CR]]*Table1[[#This Row],[SumOfUnits]]*Table1[[#This Row],[Actuarial Factor 06/20/2023]]</f>
        <v>1259.0729042909197</v>
      </c>
      <c r="P45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1259.0729042909197</v>
      </c>
      <c r="Q4518" s="166">
        <f>Table1[[#This Row],[Trended Medicare Pricing for all RHCs]]-Table1[[#This Row],[SumOfSFY24 Estimated Payment 5/04/23]]</f>
        <v>76.084855700732533</v>
      </c>
      <c r="R4518" s="24">
        <f>Table1[[#This Row],[SumOfUnits]]*Table1[[#This Row],[Actuarial Factor 06/20/2023]]</f>
        <v>5.3620923482429186</v>
      </c>
      <c r="S4518" s="23"/>
    </row>
    <row r="4519" spans="1:19" x14ac:dyDescent="0.25">
      <c r="A4519" s="192" t="s">
        <v>507</v>
      </c>
      <c r="B4519" s="193" t="s">
        <v>508</v>
      </c>
      <c r="C4519" s="192" t="s">
        <v>55</v>
      </c>
      <c r="D4519" s="192" t="s">
        <v>30</v>
      </c>
      <c r="E4519" s="192" t="s">
        <v>59</v>
      </c>
      <c r="F4519" s="194">
        <v>97491.50043365192</v>
      </c>
      <c r="G4519">
        <v>442</v>
      </c>
      <c r="H4519">
        <v>442</v>
      </c>
      <c r="I4519" s="167">
        <v>99706.519355547149</v>
      </c>
      <c r="J4519" s="22">
        <v>1.0227201234163246</v>
      </c>
      <c r="K4519" s="22" t="s">
        <v>509</v>
      </c>
      <c r="L4519" s="22" t="s">
        <v>58</v>
      </c>
      <c r="M4519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19" s="24" t="str">
        <f>IFERROR(IF(Table1[[#This Row],[Medicare Rate in CR]]&gt;0,"Y","N"),"N")</f>
        <v>Y</v>
      </c>
      <c r="O4519" s="166">
        <f>Table1[[#This Row],[Medicare Rate in CR]]*Table1[[#This Row],[SumOfUnits]]*Table1[[#This Row],[Actuarial Factor 06/20/2023]]</f>
        <v>106144.05118328914</v>
      </c>
      <c r="P45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106144.05118328914</v>
      </c>
      <c r="Q4519" s="166">
        <f>Table1[[#This Row],[Trended Medicare Pricing for all RHCs]]-Table1[[#This Row],[SumOfSFY24 Estimated Payment 5/04/23]]</f>
        <v>6437.5318277419865</v>
      </c>
      <c r="R4519" s="24">
        <f>Table1[[#This Row],[SumOfUnits]]*Table1[[#This Row],[Actuarial Factor 06/20/2023]]</f>
        <v>452.04229455001547</v>
      </c>
      <c r="S4519" s="23"/>
    </row>
    <row r="4520" spans="1:19" x14ac:dyDescent="0.25">
      <c r="A4520" s="192" t="s">
        <v>507</v>
      </c>
      <c r="B4520" s="193" t="s">
        <v>508</v>
      </c>
      <c r="C4520" s="192" t="s">
        <v>55</v>
      </c>
      <c r="D4520" s="192" t="s">
        <v>30</v>
      </c>
      <c r="E4520" s="192" t="s">
        <v>60</v>
      </c>
      <c r="F4520" s="194">
        <v>17585.458224920498</v>
      </c>
      <c r="G4520">
        <v>83</v>
      </c>
      <c r="H4520">
        <v>83</v>
      </c>
      <c r="I4520" s="167">
        <v>15978.960105187283</v>
      </c>
      <c r="J4520" s="22">
        <v>0.90864621784738975</v>
      </c>
      <c r="K4520" s="22" t="s">
        <v>509</v>
      </c>
      <c r="L4520" s="22" t="s">
        <v>58</v>
      </c>
      <c r="M4520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20" s="24" t="str">
        <f>IFERROR(IF(Table1[[#This Row],[Medicare Rate in CR]]&gt;0,"Y","N"),"N")</f>
        <v>Y</v>
      </c>
      <c r="O4520" s="166">
        <f>Table1[[#This Row],[Medicare Rate in CR]]*Table1[[#This Row],[SumOfUnits]]*Table1[[#This Row],[Actuarial Factor 06/20/2023]]</f>
        <v>17708.815128257884</v>
      </c>
      <c r="P45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17708.815128257884</v>
      </c>
      <c r="Q4520" s="166">
        <f>Table1[[#This Row],[Trended Medicare Pricing for all RHCs]]-Table1[[#This Row],[SumOfSFY24 Estimated Payment 5/04/23]]</f>
        <v>1729.8550230706005</v>
      </c>
      <c r="R4520" s="24">
        <f>Table1[[#This Row],[SumOfUnits]]*Table1[[#This Row],[Actuarial Factor 06/20/2023]]</f>
        <v>75.417636081333356</v>
      </c>
      <c r="S4520" s="23"/>
    </row>
    <row r="4521" spans="1:19" x14ac:dyDescent="0.25">
      <c r="A4521" s="192" t="s">
        <v>507</v>
      </c>
      <c r="B4521" s="193" t="s">
        <v>508</v>
      </c>
      <c r="C4521" s="192" t="s">
        <v>55</v>
      </c>
      <c r="D4521" s="192" t="s">
        <v>30</v>
      </c>
      <c r="E4521" s="192" t="s">
        <v>61</v>
      </c>
      <c r="F4521" s="194">
        <v>3923.1087983039406</v>
      </c>
      <c r="G4521">
        <v>18</v>
      </c>
      <c r="H4521">
        <v>18</v>
      </c>
      <c r="I4521" s="167">
        <v>3564.7179717826939</v>
      </c>
      <c r="J4521" s="22">
        <v>0.90864621784738975</v>
      </c>
      <c r="K4521" s="22" t="s">
        <v>509</v>
      </c>
      <c r="L4521" s="22" t="s">
        <v>58</v>
      </c>
      <c r="M4521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21" s="24" t="str">
        <f>IFERROR(IF(Table1[[#This Row],[Medicare Rate in CR]]&gt;0,"Y","N"),"N")</f>
        <v>Y</v>
      </c>
      <c r="O4521" s="166">
        <f>Table1[[#This Row],[Medicare Rate in CR]]*Table1[[#This Row],[SumOfUnits]]*Table1[[#This Row],[Actuarial Factor 06/20/2023]]</f>
        <v>3840.4659314294204</v>
      </c>
      <c r="P45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3840.4659314294204</v>
      </c>
      <c r="Q4521" s="166">
        <f>Table1[[#This Row],[Trended Medicare Pricing for all RHCs]]-Table1[[#This Row],[SumOfSFY24 Estimated Payment 5/04/23]]</f>
        <v>275.74795964672649</v>
      </c>
      <c r="R4521" s="24">
        <f>Table1[[#This Row],[SumOfUnits]]*Table1[[#This Row],[Actuarial Factor 06/20/2023]]</f>
        <v>16.355631921253014</v>
      </c>
      <c r="S4521" s="23"/>
    </row>
    <row r="4522" spans="1:19" x14ac:dyDescent="0.25">
      <c r="A4522" s="192" t="s">
        <v>507</v>
      </c>
      <c r="B4522" s="193" t="s">
        <v>508</v>
      </c>
      <c r="C4522" s="192" t="s">
        <v>55</v>
      </c>
      <c r="D4522" s="192" t="s">
        <v>30</v>
      </c>
      <c r="E4522" s="192" t="s">
        <v>62</v>
      </c>
      <c r="F4522" s="194">
        <v>47598.332851498715</v>
      </c>
      <c r="G4522">
        <v>217</v>
      </c>
      <c r="H4522">
        <v>217</v>
      </c>
      <c r="I4522" s="167">
        <v>49916.937448381337</v>
      </c>
      <c r="J4522" s="22">
        <v>1.0487118866981413</v>
      </c>
      <c r="K4522" s="22" t="s">
        <v>509</v>
      </c>
      <c r="L4522" s="22" t="s">
        <v>58</v>
      </c>
      <c r="M4522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22" s="24" t="str">
        <f>IFERROR(IF(Table1[[#This Row],[Medicare Rate in CR]]&gt;0,"Y","N"),"N")</f>
        <v>Y</v>
      </c>
      <c r="O4522" s="166">
        <f>Table1[[#This Row],[Medicare Rate in CR]]*Table1[[#This Row],[SumOfUnits]]*Table1[[#This Row],[Actuarial Factor 06/20/2023]]</f>
        <v>53435.824271083155</v>
      </c>
      <c r="P45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53435.824271083155</v>
      </c>
      <c r="Q4522" s="166">
        <f>Table1[[#This Row],[Trended Medicare Pricing for all RHCs]]-Table1[[#This Row],[SumOfSFY24 Estimated Payment 5/04/23]]</f>
        <v>3518.8868227018174</v>
      </c>
      <c r="R4522" s="24">
        <f>Table1[[#This Row],[SumOfUnits]]*Table1[[#This Row],[Actuarial Factor 06/20/2023]]</f>
        <v>227.57047941349666</v>
      </c>
      <c r="S4522" s="23"/>
    </row>
    <row r="4523" spans="1:19" x14ac:dyDescent="0.25">
      <c r="A4523" s="192" t="s">
        <v>507</v>
      </c>
      <c r="B4523" s="193" t="s">
        <v>508</v>
      </c>
      <c r="C4523" s="192" t="s">
        <v>55</v>
      </c>
      <c r="D4523" s="192" t="s">
        <v>30</v>
      </c>
      <c r="E4523" s="192" t="s">
        <v>63</v>
      </c>
      <c r="F4523" s="194">
        <v>77344.54081141029</v>
      </c>
      <c r="G4523">
        <v>351</v>
      </c>
      <c r="H4523">
        <v>351</v>
      </c>
      <c r="I4523" s="167">
        <v>77549.152250663756</v>
      </c>
      <c r="J4523" s="22">
        <v>1.0026454541859957</v>
      </c>
      <c r="K4523" s="22" t="s">
        <v>509</v>
      </c>
      <c r="L4523" s="22" t="s">
        <v>58</v>
      </c>
      <c r="M4523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23" s="24" t="str">
        <f>IFERROR(IF(Table1[[#This Row],[Medicare Rate in CR]]&gt;0,"Y","N"),"N")</f>
        <v>Y</v>
      </c>
      <c r="O4523" s="166">
        <f>Table1[[#This Row],[Medicare Rate in CR]]*Table1[[#This Row],[SumOfUnits]]*Table1[[#This Row],[Actuarial Factor 06/20/2023]]</f>
        <v>82636.343863192189</v>
      </c>
      <c r="P45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82636.343863192189</v>
      </c>
      <c r="Q4523" s="166">
        <f>Table1[[#This Row],[Trended Medicare Pricing for all RHCs]]-Table1[[#This Row],[SumOfSFY24 Estimated Payment 5/04/23]]</f>
        <v>5087.1916125284333</v>
      </c>
      <c r="R4523" s="24">
        <f>Table1[[#This Row],[SumOfUnits]]*Table1[[#This Row],[Actuarial Factor 06/20/2023]]</f>
        <v>351.92855441928447</v>
      </c>
      <c r="S4523" s="23"/>
    </row>
    <row r="4524" spans="1:19" x14ac:dyDescent="0.25">
      <c r="A4524" s="192" t="s">
        <v>507</v>
      </c>
      <c r="B4524" s="193" t="s">
        <v>508</v>
      </c>
      <c r="C4524" s="192" t="s">
        <v>55</v>
      </c>
      <c r="D4524" s="192" t="s">
        <v>30</v>
      </c>
      <c r="E4524" s="192" t="s">
        <v>64</v>
      </c>
      <c r="F4524" s="194">
        <v>8397.5908258648888</v>
      </c>
      <c r="G4524">
        <v>38</v>
      </c>
      <c r="H4524">
        <v>38</v>
      </c>
      <c r="I4524" s="167">
        <v>8232.9926074030136</v>
      </c>
      <c r="J4524" s="22">
        <v>0.98039935240058296</v>
      </c>
      <c r="K4524" s="22" t="s">
        <v>509</v>
      </c>
      <c r="L4524" s="22" t="s">
        <v>58</v>
      </c>
      <c r="M4524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24" s="24" t="str">
        <f>IFERROR(IF(Table1[[#This Row],[Medicare Rate in CR]]&gt;0,"Y","N"),"N")</f>
        <v>Y</v>
      </c>
      <c r="O4524" s="166">
        <f>Table1[[#This Row],[Medicare Rate in CR]]*Table1[[#This Row],[SumOfUnits]]*Table1[[#This Row],[Actuarial Factor 06/20/2023]]</f>
        <v>8747.8877336128735</v>
      </c>
      <c r="P45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8747.8877336128735</v>
      </c>
      <c r="Q4524" s="166">
        <f>Table1[[#This Row],[Trended Medicare Pricing for all RHCs]]-Table1[[#This Row],[SumOfSFY24 Estimated Payment 5/04/23]]</f>
        <v>514.89512620985988</v>
      </c>
      <c r="R4524" s="24">
        <f>Table1[[#This Row],[SumOfUnits]]*Table1[[#This Row],[Actuarial Factor 06/20/2023]]</f>
        <v>37.255175391222153</v>
      </c>
      <c r="S4524" s="23"/>
    </row>
    <row r="4525" spans="1:19" x14ac:dyDescent="0.25">
      <c r="A4525" s="192" t="s">
        <v>507</v>
      </c>
      <c r="B4525" s="193" t="s">
        <v>508</v>
      </c>
      <c r="C4525" s="192" t="s">
        <v>55</v>
      </c>
      <c r="D4525" s="192" t="s">
        <v>30</v>
      </c>
      <c r="E4525" s="192" t="s">
        <v>77</v>
      </c>
      <c r="F4525" s="194">
        <v>70500.269827503522</v>
      </c>
      <c r="G4525">
        <v>319</v>
      </c>
      <c r="H4525">
        <v>319</v>
      </c>
      <c r="I4525" s="167">
        <v>89302.112365369423</v>
      </c>
      <c r="J4525" s="22">
        <v>1.2666917812352958</v>
      </c>
      <c r="K4525" s="22" t="s">
        <v>509</v>
      </c>
      <c r="L4525" s="22" t="s">
        <v>58</v>
      </c>
      <c r="M4525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25" s="24" t="str">
        <f>IFERROR(IF(Table1[[#This Row],[Medicare Rate in CR]]&gt;0,"Y","N"),"N")</f>
        <v>Y</v>
      </c>
      <c r="O4525" s="166">
        <f>Table1[[#This Row],[Medicare Rate in CR]]*Table1[[#This Row],[SumOfUnits]]*Table1[[#This Row],[Actuarial Factor 06/20/2023]]</f>
        <v>94880.775191443274</v>
      </c>
      <c r="P45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94880.775191443274</v>
      </c>
      <c r="Q4525" s="166">
        <f>Table1[[#This Row],[Trended Medicare Pricing for all RHCs]]-Table1[[#This Row],[SumOfSFY24 Estimated Payment 5/04/23]]</f>
        <v>5578.6628260738507</v>
      </c>
      <c r="R4525" s="24">
        <f>Table1[[#This Row],[SumOfUnits]]*Table1[[#This Row],[Actuarial Factor 06/20/2023]]</f>
        <v>404.07467821405936</v>
      </c>
      <c r="S4525" s="23"/>
    </row>
    <row r="4526" spans="1:19" x14ac:dyDescent="0.25">
      <c r="A4526" s="192" t="s">
        <v>507</v>
      </c>
      <c r="B4526" s="193" t="s">
        <v>508</v>
      </c>
      <c r="C4526" s="192" t="s">
        <v>55</v>
      </c>
      <c r="D4526" s="192" t="s">
        <v>32</v>
      </c>
      <c r="E4526" s="192" t="s">
        <v>66</v>
      </c>
      <c r="F4526" s="194">
        <v>3097.2149946998161</v>
      </c>
      <c r="G4526">
        <v>14</v>
      </c>
      <c r="H4526">
        <v>14</v>
      </c>
      <c r="I4526" s="167">
        <v>3307.2991277456258</v>
      </c>
      <c r="J4526" s="22">
        <v>1.0678300129004028</v>
      </c>
      <c r="K4526" s="22" t="s">
        <v>509</v>
      </c>
      <c r="L4526" s="22" t="s">
        <v>58</v>
      </c>
      <c r="M4526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26" s="24" t="str">
        <f>IFERROR(IF(Table1[[#This Row],[Medicare Rate in CR]]&gt;0,"Y","N"),"N")</f>
        <v>Y</v>
      </c>
      <c r="O4526" s="166">
        <f>Table1[[#This Row],[Medicare Rate in CR]]*Table1[[#This Row],[SumOfUnits]]*Table1[[#This Row],[Actuarial Factor 06/20/2023]]</f>
        <v>3510.3203146080104</v>
      </c>
      <c r="P45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3510.3203146080104</v>
      </c>
      <c r="Q4526" s="166">
        <f>Table1[[#This Row],[Trended Medicare Pricing for all RHCs]]-Table1[[#This Row],[SumOfSFY24 Estimated Payment 5/04/23]]</f>
        <v>203.02118686238464</v>
      </c>
      <c r="R4526" s="24">
        <f>Table1[[#This Row],[SumOfUnits]]*Table1[[#This Row],[Actuarial Factor 06/20/2023]]</f>
        <v>14.949620180605638</v>
      </c>
      <c r="S4526" s="23"/>
    </row>
    <row r="4527" spans="1:19" x14ac:dyDescent="0.25">
      <c r="A4527" s="192" t="s">
        <v>507</v>
      </c>
      <c r="B4527" s="193" t="s">
        <v>508</v>
      </c>
      <c r="C4527" s="192" t="s">
        <v>55</v>
      </c>
      <c r="D4527" s="192" t="s">
        <v>31</v>
      </c>
      <c r="E4527" s="192" t="s">
        <v>69</v>
      </c>
      <c r="F4527" s="194">
        <v>2869.8949600077094</v>
      </c>
      <c r="G4527">
        <v>13</v>
      </c>
      <c r="H4527">
        <v>13</v>
      </c>
      <c r="I4527" s="167">
        <v>3006.0653951516501</v>
      </c>
      <c r="J4527" s="22">
        <v>1.0474478812087167</v>
      </c>
      <c r="K4527" s="22" t="s">
        <v>509</v>
      </c>
      <c r="L4527" s="22" t="s">
        <v>58</v>
      </c>
      <c r="M4527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27" s="24" t="str">
        <f>IFERROR(IF(Table1[[#This Row],[Medicare Rate in CR]]&gt;0,"Y","N"),"N")</f>
        <v>Y</v>
      </c>
      <c r="O4527" s="166">
        <f>Table1[[#This Row],[Medicare Rate in CR]]*Table1[[#This Row],[SumOfUnits]]*Table1[[#This Row],[Actuarial Factor 06/20/2023]]</f>
        <v>3197.3660808260443</v>
      </c>
      <c r="P45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3197.3660808260443</v>
      </c>
      <c r="Q4527" s="166">
        <f>Table1[[#This Row],[Trended Medicare Pricing for all RHCs]]-Table1[[#This Row],[SumOfSFY24 Estimated Payment 5/04/23]]</f>
        <v>191.30068567439412</v>
      </c>
      <c r="R4527" s="24">
        <f>Table1[[#This Row],[SumOfUnits]]*Table1[[#This Row],[Actuarial Factor 06/20/2023]]</f>
        <v>13.616822455713317</v>
      </c>
      <c r="S4527" s="23"/>
    </row>
    <row r="4528" spans="1:19" x14ac:dyDescent="0.25">
      <c r="A4528" s="192" t="s">
        <v>507</v>
      </c>
      <c r="B4528" s="193" t="s">
        <v>508</v>
      </c>
      <c r="C4528" s="192" t="s">
        <v>83</v>
      </c>
      <c r="D4528" s="192" t="s">
        <v>30</v>
      </c>
      <c r="E4528" s="192" t="s">
        <v>62</v>
      </c>
      <c r="F4528" s="194">
        <v>33.728437891490799</v>
      </c>
      <c r="G4528">
        <v>1</v>
      </c>
      <c r="H4528">
        <v>1</v>
      </c>
      <c r="I4528" s="167">
        <v>32.139433848405311</v>
      </c>
      <c r="J4528" s="22">
        <v>0.95288830012829107</v>
      </c>
      <c r="K4528" s="22" t="s">
        <v>509</v>
      </c>
      <c r="L4528" s="22" t="s">
        <v>58</v>
      </c>
      <c r="M4528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28" s="24" t="str">
        <f>IFERROR(IF(Table1[[#This Row],[Medicare Rate in CR]]&gt;0,"Y","N"),"N")</f>
        <v>Y</v>
      </c>
      <c r="O4528" s="166">
        <f>Table1[[#This Row],[Medicare Rate in CR]]*Table1[[#This Row],[SumOfUnits]]*Table1[[#This Row],[Actuarial Factor 06/20/2023]]</f>
        <v>223.74770175312403</v>
      </c>
      <c r="P45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223.74770175312403</v>
      </c>
      <c r="Q4528" s="166">
        <f>Table1[[#This Row],[Trended Medicare Pricing for all RHCs]]-Table1[[#This Row],[SumOfSFY24 Estimated Payment 5/04/23]]</f>
        <v>191.60826790471873</v>
      </c>
      <c r="R4528" s="24">
        <f>Table1[[#This Row],[SumOfUnits]]*Table1[[#This Row],[Actuarial Factor 06/20/2023]]</f>
        <v>0.95288830012829107</v>
      </c>
      <c r="S4528" s="23"/>
    </row>
    <row r="4529" spans="1:19" x14ac:dyDescent="0.25">
      <c r="A4529" s="192" t="s">
        <v>507</v>
      </c>
      <c r="B4529" s="193" t="s">
        <v>508</v>
      </c>
      <c r="C4529" s="192" t="s">
        <v>85</v>
      </c>
      <c r="D4529" s="192" t="s">
        <v>30</v>
      </c>
      <c r="E4529" s="192" t="s">
        <v>61</v>
      </c>
      <c r="F4529" s="194">
        <v>442.45928495711667</v>
      </c>
      <c r="G4529">
        <v>2</v>
      </c>
      <c r="H4529">
        <v>2</v>
      </c>
      <c r="I4529" s="167">
        <v>366.12610698852495</v>
      </c>
      <c r="J4529" s="22">
        <v>0.82747976918149668</v>
      </c>
      <c r="K4529" s="22" t="s">
        <v>509</v>
      </c>
      <c r="L4529" s="22" t="s">
        <v>58</v>
      </c>
      <c r="M4529" s="22" t="str">
        <f>IFERROR(IFERROR(INDEX(FreeStand_Medicare!E:E,MATCH(Table1[[#This Row],[Medicare Number]],FreeStand_Medicare!A:A,0)),INDEX(HospBased_Medicare_CR!F:F,MATCH(Table1[[#This Row],[Medicare Number]],HospBased_Medicare_CR!G:G,0))),0)</f>
        <v>234.81</v>
      </c>
      <c r="N4529" s="24" t="str">
        <f>IFERROR(IF(Table1[[#This Row],[Medicare Rate in CR]]&gt;0,"Y","N"),"N")</f>
        <v>Y</v>
      </c>
      <c r="O4529" s="166">
        <f>Table1[[#This Row],[Medicare Rate in CR]]*Table1[[#This Row],[SumOfUnits]]*Table1[[#This Row],[Actuarial Factor 06/20/2023]]</f>
        <v>388.6010492030145</v>
      </c>
      <c r="P45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388.6010492030145</v>
      </c>
      <c r="Q4529" s="166">
        <f>Table1[[#This Row],[Trended Medicare Pricing for all RHCs]]-Table1[[#This Row],[SumOfSFY24 Estimated Payment 5/04/23]]</f>
        <v>22.474942214489545</v>
      </c>
      <c r="R4529" s="24">
        <f>Table1[[#This Row],[SumOfUnits]]*Table1[[#This Row],[Actuarial Factor 06/20/2023]]</f>
        <v>1.6549595383629934</v>
      </c>
      <c r="S4529" s="23"/>
    </row>
    <row r="4530" spans="1:19" x14ac:dyDescent="0.25">
      <c r="A4530" s="192" t="s">
        <v>510</v>
      </c>
      <c r="B4530" s="193" t="s">
        <v>511</v>
      </c>
      <c r="C4530" s="192" t="s">
        <v>72</v>
      </c>
      <c r="D4530" s="192" t="s">
        <v>30</v>
      </c>
      <c r="E4530" s="192" t="s">
        <v>62</v>
      </c>
      <c r="F4530" s="194">
        <v>283.00086730268868</v>
      </c>
      <c r="G4530">
        <v>3</v>
      </c>
      <c r="H4530">
        <v>3</v>
      </c>
      <c r="I4530" s="167">
        <v>332.20645702185237</v>
      </c>
      <c r="J4530" s="22">
        <v>1.1738708089065146</v>
      </c>
      <c r="K4530" s="22" t="s">
        <v>512</v>
      </c>
      <c r="L4530" s="22" t="s">
        <v>58</v>
      </c>
      <c r="M45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30" s="24" t="str">
        <f>IFERROR(IF(Table1[[#This Row],[Medicare Rate in CR]]&gt;0,"Y","N"),"N")</f>
        <v>N</v>
      </c>
      <c r="O4530" s="166">
        <f>Table1[[#This Row],[Medicare Rate in CR]]*Table1[[#This Row],[SumOfUnits]]*Table1[[#This Row],[Actuarial Factor 06/20/2023]]</f>
        <v>0</v>
      </c>
      <c r="P45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339.62828994697725</v>
      </c>
      <c r="Q4530" s="166">
        <f>Table1[[#This Row],[Trended Medicare Pricing for all RHCs]]-Table1[[#This Row],[SumOfSFY24 Estimated Payment 5/04/23]]</f>
        <v>7.4218329251248747</v>
      </c>
      <c r="R4530" s="24">
        <f>Table1[[#This Row],[SumOfUnits]]*Table1[[#This Row],[Actuarial Factor 06/20/2023]]</f>
        <v>3.5216124267195439</v>
      </c>
      <c r="S4530" s="23"/>
    </row>
    <row r="4531" spans="1:19" x14ac:dyDescent="0.25">
      <c r="A4531" s="192" t="s">
        <v>510</v>
      </c>
      <c r="B4531" s="193" t="s">
        <v>511</v>
      </c>
      <c r="C4531" s="192" t="s">
        <v>78</v>
      </c>
      <c r="D4531" s="192" t="s">
        <v>30</v>
      </c>
      <c r="E4531" s="192" t="s">
        <v>56</v>
      </c>
      <c r="F4531" s="194">
        <v>1605.6471041726895</v>
      </c>
      <c r="G4531">
        <v>17</v>
      </c>
      <c r="H4531">
        <v>17</v>
      </c>
      <c r="I4531" s="167">
        <v>1713.182242940064</v>
      </c>
      <c r="J4531" s="22">
        <v>1.0669730842399407</v>
      </c>
      <c r="K4531" s="22" t="s">
        <v>512</v>
      </c>
      <c r="L4531" s="22" t="s">
        <v>58</v>
      </c>
      <c r="M45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31" s="24" t="str">
        <f>IFERROR(IF(Table1[[#This Row],[Medicare Rate in CR]]&gt;0,"Y","N"),"N")</f>
        <v>N</v>
      </c>
      <c r="O4531" s="166">
        <f>Table1[[#This Row],[Medicare Rate in CR]]*Table1[[#This Row],[SumOfUnits]]*Table1[[#This Row],[Actuarial Factor 06/20/2023]]</f>
        <v>0</v>
      </c>
      <c r="P45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2485.248800656072</v>
      </c>
      <c r="Q4531" s="166">
        <f>Table1[[#This Row],[Trended Medicare Pricing for all RHCs]]-Table1[[#This Row],[SumOfSFY24 Estimated Payment 5/04/23]]</f>
        <v>772.06655771600799</v>
      </c>
      <c r="R4531" s="24">
        <f>Table1[[#This Row],[SumOfUnits]]*Table1[[#This Row],[Actuarial Factor 06/20/2023]]</f>
        <v>18.138542432078992</v>
      </c>
      <c r="S4531" s="23"/>
    </row>
    <row r="4532" spans="1:19" x14ac:dyDescent="0.25">
      <c r="A4532" s="192" t="s">
        <v>510</v>
      </c>
      <c r="B4532" s="193" t="s">
        <v>511</v>
      </c>
      <c r="C4532" s="192" t="s">
        <v>78</v>
      </c>
      <c r="D4532" s="192" t="s">
        <v>30</v>
      </c>
      <c r="E4532" s="192" t="s">
        <v>59</v>
      </c>
      <c r="F4532" s="194">
        <v>6434.4415534354785</v>
      </c>
      <c r="G4532">
        <v>68</v>
      </c>
      <c r="H4532">
        <v>68</v>
      </c>
      <c r="I4532" s="167">
        <v>6009.6536208605175</v>
      </c>
      <c r="J4532" s="22">
        <v>0.93398216006047052</v>
      </c>
      <c r="K4532" s="22" t="s">
        <v>512</v>
      </c>
      <c r="L4532" s="22" t="s">
        <v>58</v>
      </c>
      <c r="M45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32" s="24" t="str">
        <f>IFERROR(IF(Table1[[#This Row],[Medicare Rate in CR]]&gt;0,"Y","N"),"N")</f>
        <v>N</v>
      </c>
      <c r="O4532" s="166">
        <f>Table1[[#This Row],[Medicare Rate in CR]]*Table1[[#This Row],[SumOfUnits]]*Table1[[#This Row],[Actuarial Factor 06/20/2023]]</f>
        <v>0</v>
      </c>
      <c r="P45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8717.9776203905822</v>
      </c>
      <c r="Q4532" s="166">
        <f>Table1[[#This Row],[Trended Medicare Pricing for all RHCs]]-Table1[[#This Row],[SumOfSFY24 Estimated Payment 5/04/23]]</f>
        <v>2708.3239995300646</v>
      </c>
      <c r="R4532" s="24">
        <f>Table1[[#This Row],[SumOfUnits]]*Table1[[#This Row],[Actuarial Factor 06/20/2023]]</f>
        <v>63.510786884111994</v>
      </c>
      <c r="S4532" s="23"/>
    </row>
    <row r="4533" spans="1:19" x14ac:dyDescent="0.25">
      <c r="A4533" s="192" t="s">
        <v>510</v>
      </c>
      <c r="B4533" s="193" t="s">
        <v>511</v>
      </c>
      <c r="C4533" s="192" t="s">
        <v>78</v>
      </c>
      <c r="D4533" s="192" t="s">
        <v>30</v>
      </c>
      <c r="E4533" s="192" t="s">
        <v>60</v>
      </c>
      <c r="F4533" s="194">
        <v>6711.4676688831032</v>
      </c>
      <c r="G4533">
        <v>72</v>
      </c>
      <c r="H4533">
        <v>72</v>
      </c>
      <c r="I4533" s="167">
        <v>5500.3217260808806</v>
      </c>
      <c r="J4533" s="22">
        <v>0.81954082138880713</v>
      </c>
      <c r="K4533" s="22" t="s">
        <v>512</v>
      </c>
      <c r="L4533" s="22" t="s">
        <v>58</v>
      </c>
      <c r="M45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33" s="24" t="str">
        <f>IFERROR(IF(Table1[[#This Row],[Medicare Rate in CR]]&gt;0,"Y","N"),"N")</f>
        <v>N</v>
      </c>
      <c r="O4533" s="166">
        <f>Table1[[#This Row],[Medicare Rate in CR]]*Table1[[#This Row],[SumOfUnits]]*Table1[[#This Row],[Actuarial Factor 06/20/2023]]</f>
        <v>0</v>
      </c>
      <c r="P45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7979.1090698593462</v>
      </c>
      <c r="Q4533" s="166">
        <f>Table1[[#This Row],[Trended Medicare Pricing for all RHCs]]-Table1[[#This Row],[SumOfSFY24 Estimated Payment 5/04/23]]</f>
        <v>2478.7873437784656</v>
      </c>
      <c r="R4533" s="24">
        <f>Table1[[#This Row],[SumOfUnits]]*Table1[[#This Row],[Actuarial Factor 06/20/2023]]</f>
        <v>59.006939139994117</v>
      </c>
      <c r="S4533" s="23"/>
    </row>
    <row r="4534" spans="1:19" x14ac:dyDescent="0.25">
      <c r="A4534" s="192" t="s">
        <v>510</v>
      </c>
      <c r="B4534" s="193" t="s">
        <v>511</v>
      </c>
      <c r="C4534" s="192" t="s">
        <v>78</v>
      </c>
      <c r="D4534" s="192" t="s">
        <v>30</v>
      </c>
      <c r="E4534" s="192" t="s">
        <v>61</v>
      </c>
      <c r="F4534" s="194">
        <v>571.92830297773924</v>
      </c>
      <c r="G4534">
        <v>6</v>
      </c>
      <c r="H4534">
        <v>6</v>
      </c>
      <c r="I4534" s="167">
        <v>468.71859119788297</v>
      </c>
      <c r="J4534" s="22">
        <v>0.81954082138880713</v>
      </c>
      <c r="K4534" s="22" t="s">
        <v>512</v>
      </c>
      <c r="L4534" s="22" t="s">
        <v>58</v>
      </c>
      <c r="M45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34" s="24" t="str">
        <f>IFERROR(IF(Table1[[#This Row],[Medicare Rate in CR]]&gt;0,"Y","N"),"N")</f>
        <v>N</v>
      </c>
      <c r="O4534" s="166">
        <f>Table1[[#This Row],[Medicare Rate in CR]]*Table1[[#This Row],[SumOfUnits]]*Table1[[#This Row],[Actuarial Factor 06/20/2023]]</f>
        <v>0</v>
      </c>
      <c r="P45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679.95236433261107</v>
      </c>
      <c r="Q4534" s="166">
        <f>Table1[[#This Row],[Trended Medicare Pricing for all RHCs]]-Table1[[#This Row],[SumOfSFY24 Estimated Payment 5/04/23]]</f>
        <v>211.2337731347281</v>
      </c>
      <c r="R4534" s="24">
        <f>Table1[[#This Row],[SumOfUnits]]*Table1[[#This Row],[Actuarial Factor 06/20/2023]]</f>
        <v>4.9172449283328428</v>
      </c>
      <c r="S4534" s="23"/>
    </row>
    <row r="4535" spans="1:19" x14ac:dyDescent="0.25">
      <c r="A4535" s="192" t="s">
        <v>510</v>
      </c>
      <c r="B4535" s="193" t="s">
        <v>511</v>
      </c>
      <c r="C4535" s="192" t="s">
        <v>78</v>
      </c>
      <c r="D4535" s="192" t="s">
        <v>30</v>
      </c>
      <c r="E4535" s="192" t="s">
        <v>62</v>
      </c>
      <c r="F4535" s="194">
        <v>18539.818830105021</v>
      </c>
      <c r="G4535">
        <v>196</v>
      </c>
      <c r="H4535">
        <v>196</v>
      </c>
      <c r="I4535" s="167">
        <v>17611.368368806412</v>
      </c>
      <c r="J4535" s="22">
        <v>0.94992127648027569</v>
      </c>
      <c r="K4535" s="22" t="s">
        <v>512</v>
      </c>
      <c r="L4535" s="22" t="s">
        <v>58</v>
      </c>
      <c r="M45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35" s="24" t="str">
        <f>IFERROR(IF(Table1[[#This Row],[Medicare Rate in CR]]&gt;0,"Y","N"),"N")</f>
        <v>N</v>
      </c>
      <c r="O4535" s="166">
        <f>Table1[[#This Row],[Medicare Rate in CR]]*Table1[[#This Row],[SumOfUnits]]*Table1[[#This Row],[Actuarial Factor 06/20/2023]]</f>
        <v>0</v>
      </c>
      <c r="P45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25548.14719616474</v>
      </c>
      <c r="Q4535" s="166">
        <f>Table1[[#This Row],[Trended Medicare Pricing for all RHCs]]-Table1[[#This Row],[SumOfSFY24 Estimated Payment 5/04/23]]</f>
        <v>7936.7788273583283</v>
      </c>
      <c r="R4535" s="24">
        <f>Table1[[#This Row],[SumOfUnits]]*Table1[[#This Row],[Actuarial Factor 06/20/2023]]</f>
        <v>186.18457019013402</v>
      </c>
      <c r="S4535" s="23"/>
    </row>
    <row r="4536" spans="1:19" x14ac:dyDescent="0.25">
      <c r="A4536" s="192" t="s">
        <v>510</v>
      </c>
      <c r="B4536" s="193" t="s">
        <v>511</v>
      </c>
      <c r="C4536" s="192" t="s">
        <v>78</v>
      </c>
      <c r="D4536" s="192" t="s">
        <v>30</v>
      </c>
      <c r="E4536" s="192" t="s">
        <v>63</v>
      </c>
      <c r="F4536" s="194">
        <v>1162.3590633130966</v>
      </c>
      <c r="G4536">
        <v>13</v>
      </c>
      <c r="H4536">
        <v>13</v>
      </c>
      <c r="I4536" s="167">
        <v>1088.5558043353153</v>
      </c>
      <c r="J4536" s="22">
        <v>0.93650562781571278</v>
      </c>
      <c r="K4536" s="22" t="s">
        <v>512</v>
      </c>
      <c r="L4536" s="22" t="s">
        <v>58</v>
      </c>
      <c r="M45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36" s="24" t="str">
        <f>IFERROR(IF(Table1[[#This Row],[Medicare Rate in CR]]&gt;0,"Y","N"),"N")</f>
        <v>N</v>
      </c>
      <c r="O4536" s="166">
        <f>Table1[[#This Row],[Medicare Rate in CR]]*Table1[[#This Row],[SumOfUnits]]*Table1[[#This Row],[Actuarial Factor 06/20/2023]]</f>
        <v>0</v>
      </c>
      <c r="P45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1579.1268082074059</v>
      </c>
      <c r="Q4536" s="166">
        <f>Table1[[#This Row],[Trended Medicare Pricing for all RHCs]]-Table1[[#This Row],[SumOfSFY24 Estimated Payment 5/04/23]]</f>
        <v>490.57100387209061</v>
      </c>
      <c r="R4536" s="24">
        <f>Table1[[#This Row],[SumOfUnits]]*Table1[[#This Row],[Actuarial Factor 06/20/2023]]</f>
        <v>12.174573161604267</v>
      </c>
      <c r="S4536" s="23"/>
    </row>
    <row r="4537" spans="1:19" x14ac:dyDescent="0.25">
      <c r="A4537" s="192" t="s">
        <v>510</v>
      </c>
      <c r="B4537" s="193" t="s">
        <v>511</v>
      </c>
      <c r="C4537" s="192" t="s">
        <v>78</v>
      </c>
      <c r="D4537" s="192" t="s">
        <v>30</v>
      </c>
      <c r="E4537" s="192" t="s">
        <v>64</v>
      </c>
      <c r="F4537" s="194">
        <v>1234.2391828081336</v>
      </c>
      <c r="G4537">
        <v>13</v>
      </c>
      <c r="H4537">
        <v>13</v>
      </c>
      <c r="I4537" s="167">
        <v>1121.1673905925359</v>
      </c>
      <c r="J4537" s="22">
        <v>0.90838745537284149</v>
      </c>
      <c r="K4537" s="22" t="s">
        <v>512</v>
      </c>
      <c r="L4537" s="22" t="s">
        <v>58</v>
      </c>
      <c r="M45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37" s="24" t="str">
        <f>IFERROR(IF(Table1[[#This Row],[Medicare Rate in CR]]&gt;0,"Y","N"),"N")</f>
        <v>N</v>
      </c>
      <c r="O4537" s="166">
        <f>Table1[[#This Row],[Medicare Rate in CR]]*Table1[[#This Row],[SumOfUnits]]*Table1[[#This Row],[Actuarial Factor 06/20/2023]]</f>
        <v>0</v>
      </c>
      <c r="P45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1626.4352051787403</v>
      </c>
      <c r="Q4537" s="166">
        <f>Table1[[#This Row],[Trended Medicare Pricing for all RHCs]]-Table1[[#This Row],[SumOfSFY24 Estimated Payment 5/04/23]]</f>
        <v>505.26781458620439</v>
      </c>
      <c r="R4537" s="24">
        <f>Table1[[#This Row],[SumOfUnits]]*Table1[[#This Row],[Actuarial Factor 06/20/2023]]</f>
        <v>11.809036919846939</v>
      </c>
      <c r="S4537" s="23"/>
    </row>
    <row r="4538" spans="1:19" x14ac:dyDescent="0.25">
      <c r="A4538" s="192" t="s">
        <v>510</v>
      </c>
      <c r="B4538" s="193" t="s">
        <v>511</v>
      </c>
      <c r="C4538" s="192" t="s">
        <v>78</v>
      </c>
      <c r="D4538" s="192" t="s">
        <v>30</v>
      </c>
      <c r="E4538" s="192" t="s">
        <v>77</v>
      </c>
      <c r="F4538" s="194">
        <v>1798.2653946227231</v>
      </c>
      <c r="G4538">
        <v>19</v>
      </c>
      <c r="H4538">
        <v>19</v>
      </c>
      <c r="I4538" s="167">
        <v>2283.4110548833373</v>
      </c>
      <c r="J4538" s="22">
        <v>1.2697853507670918</v>
      </c>
      <c r="K4538" s="22" t="s">
        <v>512</v>
      </c>
      <c r="L4538" s="22" t="s">
        <v>58</v>
      </c>
      <c r="M45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38" s="24" t="str">
        <f>IFERROR(IF(Table1[[#This Row],[Medicare Rate in CR]]&gt;0,"Y","N"),"N")</f>
        <v>N</v>
      </c>
      <c r="O4538" s="166">
        <f>Table1[[#This Row],[Medicare Rate in CR]]*Table1[[#This Row],[SumOfUnits]]*Table1[[#This Row],[Actuarial Factor 06/20/2023]]</f>
        <v>0</v>
      </c>
      <c r="P45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3312.4582098252376</v>
      </c>
      <c r="Q4538" s="166">
        <f>Table1[[#This Row],[Trended Medicare Pricing for all RHCs]]-Table1[[#This Row],[SumOfSFY24 Estimated Payment 5/04/23]]</f>
        <v>1029.0471549419003</v>
      </c>
      <c r="R4538" s="24">
        <f>Table1[[#This Row],[SumOfUnits]]*Table1[[#This Row],[Actuarial Factor 06/20/2023]]</f>
        <v>24.125921664574744</v>
      </c>
      <c r="S4538" s="23"/>
    </row>
    <row r="4539" spans="1:19" x14ac:dyDescent="0.25">
      <c r="A4539" s="192" t="s">
        <v>510</v>
      </c>
      <c r="B4539" s="193" t="s">
        <v>511</v>
      </c>
      <c r="C4539" s="192" t="s">
        <v>78</v>
      </c>
      <c r="D4539" s="192" t="s">
        <v>32</v>
      </c>
      <c r="E4539" s="192" t="s">
        <v>65</v>
      </c>
      <c r="F4539" s="194">
        <v>188.66724486845911</v>
      </c>
      <c r="G4539">
        <v>2</v>
      </c>
      <c r="H4539">
        <v>2</v>
      </c>
      <c r="I4539" s="167">
        <v>249.95533817360598</v>
      </c>
      <c r="J4539" s="22">
        <v>1.3248475555355548</v>
      </c>
      <c r="K4539" s="22" t="s">
        <v>512</v>
      </c>
      <c r="L4539" s="22" t="s">
        <v>58</v>
      </c>
      <c r="M45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39" s="24" t="str">
        <f>IFERROR(IF(Table1[[#This Row],[Medicare Rate in CR]]&gt;0,"Y","N"),"N")</f>
        <v>N</v>
      </c>
      <c r="O4539" s="166">
        <f>Table1[[#This Row],[Medicare Rate in CR]]*Table1[[#This Row],[SumOfUnits]]*Table1[[#This Row],[Actuarial Factor 06/20/2023]]</f>
        <v>0</v>
      </c>
      <c r="P45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362.60077231915949</v>
      </c>
      <c r="Q4539" s="166">
        <f>Table1[[#This Row],[Trended Medicare Pricing for all RHCs]]-Table1[[#This Row],[SumOfSFY24 Estimated Payment 5/04/23]]</f>
        <v>112.64543414555351</v>
      </c>
      <c r="R4539" s="24">
        <f>Table1[[#This Row],[SumOfUnits]]*Table1[[#This Row],[Actuarial Factor 06/20/2023]]</f>
        <v>2.6496951110711096</v>
      </c>
      <c r="S4539" s="23"/>
    </row>
    <row r="4540" spans="1:19" x14ac:dyDescent="0.25">
      <c r="A4540" s="192" t="s">
        <v>510</v>
      </c>
      <c r="B4540" s="193" t="s">
        <v>511</v>
      </c>
      <c r="C4540" s="192" t="s">
        <v>78</v>
      </c>
      <c r="D4540" s="192" t="s">
        <v>32</v>
      </c>
      <c r="E4540" s="192" t="s">
        <v>66</v>
      </c>
      <c r="F4540" s="194">
        <v>94.333622434229554</v>
      </c>
      <c r="G4540">
        <v>1</v>
      </c>
      <c r="H4540">
        <v>1</v>
      </c>
      <c r="I4540" s="167">
        <v>101.4702778233336</v>
      </c>
      <c r="J4540" s="22">
        <v>1.0756533588443484</v>
      </c>
      <c r="K4540" s="22" t="s">
        <v>512</v>
      </c>
      <c r="L4540" s="22" t="s">
        <v>58</v>
      </c>
      <c r="M45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40" s="24" t="str">
        <f>IFERROR(IF(Table1[[#This Row],[Medicare Rate in CR]]&gt;0,"Y","N"),"N")</f>
        <v>N</v>
      </c>
      <c r="O4540" s="166">
        <f>Table1[[#This Row],[Medicare Rate in CR]]*Table1[[#This Row],[SumOfUnits]]*Table1[[#This Row],[Actuarial Factor 06/20/2023]]</f>
        <v>0</v>
      </c>
      <c r="P45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147.199101147525</v>
      </c>
      <c r="Q4540" s="166">
        <f>Table1[[#This Row],[Trended Medicare Pricing for all RHCs]]-Table1[[#This Row],[SumOfSFY24 Estimated Payment 5/04/23]]</f>
        <v>45.728823324191396</v>
      </c>
      <c r="R4540" s="24">
        <f>Table1[[#This Row],[SumOfUnits]]*Table1[[#This Row],[Actuarial Factor 06/20/2023]]</f>
        <v>1.0756533588443484</v>
      </c>
      <c r="S4540" s="23"/>
    </row>
    <row r="4541" spans="1:19" x14ac:dyDescent="0.25">
      <c r="A4541" s="192" t="s">
        <v>510</v>
      </c>
      <c r="B4541" s="193" t="s">
        <v>511</v>
      </c>
      <c r="C4541" s="192" t="s">
        <v>78</v>
      </c>
      <c r="D4541" s="192" t="s">
        <v>31</v>
      </c>
      <c r="E4541" s="192" t="s">
        <v>67</v>
      </c>
      <c r="F4541" s="194">
        <v>475.61915775272246</v>
      </c>
      <c r="G4541">
        <v>5</v>
      </c>
      <c r="H4541">
        <v>5</v>
      </c>
      <c r="I4541" s="167">
        <v>499.66250290878548</v>
      </c>
      <c r="J4541" s="22">
        <v>1.0505516751462802</v>
      </c>
      <c r="K4541" s="22" t="s">
        <v>512</v>
      </c>
      <c r="L4541" s="22" t="s">
        <v>58</v>
      </c>
      <c r="M45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41" s="24" t="str">
        <f>IFERROR(IF(Table1[[#This Row],[Medicare Rate in CR]]&gt;0,"Y","N"),"N")</f>
        <v>N</v>
      </c>
      <c r="O4541" s="166">
        <f>Table1[[#This Row],[Medicare Rate in CR]]*Table1[[#This Row],[SumOfUnits]]*Table1[[#This Row],[Actuarial Factor 06/20/2023]]</f>
        <v>0</v>
      </c>
      <c r="P45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724.84152880068939</v>
      </c>
      <c r="Q4541" s="166">
        <f>Table1[[#This Row],[Trended Medicare Pricing for all RHCs]]-Table1[[#This Row],[SumOfSFY24 Estimated Payment 5/04/23]]</f>
        <v>225.1790258919039</v>
      </c>
      <c r="R4541" s="24">
        <f>Table1[[#This Row],[SumOfUnits]]*Table1[[#This Row],[Actuarial Factor 06/20/2023]]</f>
        <v>5.2527583757314016</v>
      </c>
      <c r="S4541" s="23"/>
    </row>
    <row r="4542" spans="1:19" x14ac:dyDescent="0.25">
      <c r="A4542" s="192" t="s">
        <v>510</v>
      </c>
      <c r="B4542" s="193" t="s">
        <v>511</v>
      </c>
      <c r="C4542" s="192" t="s">
        <v>78</v>
      </c>
      <c r="D4542" s="192" t="s">
        <v>31</v>
      </c>
      <c r="E4542" s="192" t="s">
        <v>68</v>
      </c>
      <c r="F4542" s="194">
        <v>1509.3379589476726</v>
      </c>
      <c r="G4542">
        <v>16</v>
      </c>
      <c r="H4542">
        <v>16</v>
      </c>
      <c r="I4542" s="167">
        <v>1436.4009321694025</v>
      </c>
      <c r="J4542" s="22">
        <v>0.95167614625612229</v>
      </c>
      <c r="K4542" s="22" t="s">
        <v>512</v>
      </c>
      <c r="L4542" s="22" t="s">
        <v>58</v>
      </c>
      <c r="M45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42" s="24" t="str">
        <f>IFERROR(IF(Table1[[#This Row],[Medicare Rate in CR]]&gt;0,"Y","N"),"N")</f>
        <v>N</v>
      </c>
      <c r="O4542" s="166">
        <f>Table1[[#This Row],[Medicare Rate in CR]]*Table1[[#This Row],[SumOfUnits]]*Table1[[#This Row],[Actuarial Factor 06/20/2023]]</f>
        <v>0</v>
      </c>
      <c r="P45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2083.7326026733526</v>
      </c>
      <c r="Q4542" s="166">
        <f>Table1[[#This Row],[Trended Medicare Pricing for all RHCs]]-Table1[[#This Row],[SumOfSFY24 Estimated Payment 5/04/23]]</f>
        <v>647.33167050395014</v>
      </c>
      <c r="R4542" s="24">
        <f>Table1[[#This Row],[SumOfUnits]]*Table1[[#This Row],[Actuarial Factor 06/20/2023]]</f>
        <v>15.226818340097957</v>
      </c>
      <c r="S4542" s="23"/>
    </row>
    <row r="4543" spans="1:19" x14ac:dyDescent="0.25">
      <c r="A4543" s="192" t="s">
        <v>510</v>
      </c>
      <c r="B4543" s="193" t="s">
        <v>511</v>
      </c>
      <c r="C4543" s="192" t="s">
        <v>78</v>
      </c>
      <c r="D4543" s="192" t="s">
        <v>31</v>
      </c>
      <c r="E4543" s="192" t="s">
        <v>69</v>
      </c>
      <c r="F4543" s="194">
        <v>2745.5526645465934</v>
      </c>
      <c r="G4543">
        <v>29</v>
      </c>
      <c r="H4543">
        <v>29</v>
      </c>
      <c r="I4543" s="167">
        <v>2939.0982082406531</v>
      </c>
      <c r="J4543" s="22">
        <v>1.0704942018389665</v>
      </c>
      <c r="K4543" s="22" t="s">
        <v>512</v>
      </c>
      <c r="L4543" s="22" t="s">
        <v>58</v>
      </c>
      <c r="M45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43" s="24" t="str">
        <f>IFERROR(IF(Table1[[#This Row],[Medicare Rate in CR]]&gt;0,"Y","N"),"N")</f>
        <v>N</v>
      </c>
      <c r="O4543" s="166">
        <f>Table1[[#This Row],[Medicare Rate in CR]]*Table1[[#This Row],[SumOfUnits]]*Table1[[#This Row],[Actuarial Factor 06/20/2023]]</f>
        <v>0</v>
      </c>
      <c r="P45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4263.6388085047638</v>
      </c>
      <c r="Q4543" s="166">
        <f>Table1[[#This Row],[Trended Medicare Pricing for all RHCs]]-Table1[[#This Row],[SumOfSFY24 Estimated Payment 5/04/23]]</f>
        <v>1324.5406002641107</v>
      </c>
      <c r="R4543" s="24">
        <f>Table1[[#This Row],[SumOfUnits]]*Table1[[#This Row],[Actuarial Factor 06/20/2023]]</f>
        <v>31.044331853330029</v>
      </c>
      <c r="S4543" s="23"/>
    </row>
    <row r="4544" spans="1:19" x14ac:dyDescent="0.25">
      <c r="A4544" s="192" t="s">
        <v>510</v>
      </c>
      <c r="B4544" s="193" t="s">
        <v>511</v>
      </c>
      <c r="C4544" s="192" t="s">
        <v>79</v>
      </c>
      <c r="D4544" s="192" t="s">
        <v>30</v>
      </c>
      <c r="E4544" s="192" t="s">
        <v>60</v>
      </c>
      <c r="F4544" s="194">
        <v>96.309145225016863</v>
      </c>
      <c r="G4544">
        <v>1</v>
      </c>
      <c r="H4544">
        <v>1</v>
      </c>
      <c r="I4544" s="167">
        <v>81.255792095274018</v>
      </c>
      <c r="J4544" s="22">
        <v>0.84369757311652838</v>
      </c>
      <c r="K4544" s="22" t="s">
        <v>512</v>
      </c>
      <c r="L4544" s="22" t="s">
        <v>58</v>
      </c>
      <c r="M45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44" s="24" t="str">
        <f>IFERROR(IF(Table1[[#This Row],[Medicare Rate in CR]]&gt;0,"Y","N"),"N")</f>
        <v>N</v>
      </c>
      <c r="O4544" s="166">
        <f>Table1[[#This Row],[Medicare Rate in CR]]*Table1[[#This Row],[SumOfUnits]]*Table1[[#This Row],[Actuarial Factor 06/20/2023]]</f>
        <v>0</v>
      </c>
      <c r="P45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97.618388782758743</v>
      </c>
      <c r="Q4544" s="166">
        <f>Table1[[#This Row],[Trended Medicare Pricing for all RHCs]]-Table1[[#This Row],[SumOfSFY24 Estimated Payment 5/04/23]]</f>
        <v>16.362596687484725</v>
      </c>
      <c r="R4544" s="24">
        <f>Table1[[#This Row],[SumOfUnits]]*Table1[[#This Row],[Actuarial Factor 06/20/2023]]</f>
        <v>0.84369757311652838</v>
      </c>
      <c r="S4544" s="23"/>
    </row>
    <row r="4545" spans="1:19" x14ac:dyDescent="0.25">
      <c r="A4545" s="192" t="s">
        <v>510</v>
      </c>
      <c r="B4545" s="193" t="s">
        <v>511</v>
      </c>
      <c r="C4545" s="192" t="s">
        <v>55</v>
      </c>
      <c r="D4545" s="192" t="s">
        <v>30</v>
      </c>
      <c r="E4545" s="192" t="s">
        <v>60</v>
      </c>
      <c r="F4545" s="194">
        <v>94.333622434229554</v>
      </c>
      <c r="G4545">
        <v>1</v>
      </c>
      <c r="H4545">
        <v>1</v>
      </c>
      <c r="I4545" s="167">
        <v>85.71588924070636</v>
      </c>
      <c r="J4545" s="22">
        <v>0.90864621784738975</v>
      </c>
      <c r="K4545" s="22" t="s">
        <v>512</v>
      </c>
      <c r="L4545" s="22" t="s">
        <v>58</v>
      </c>
      <c r="M45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45" s="24" t="str">
        <f>IFERROR(IF(Table1[[#This Row],[Medicare Rate in CR]]&gt;0,"Y","N"),"N")</f>
        <v>N</v>
      </c>
      <c r="O4545" s="166">
        <f>Table1[[#This Row],[Medicare Rate in CR]]*Table1[[#This Row],[SumOfUnits]]*Table1[[#This Row],[Actuarial Factor 06/20/2023]]</f>
        <v>0</v>
      </c>
      <c r="P45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124.33061937530434</v>
      </c>
      <c r="Q4545" s="166">
        <f>Table1[[#This Row],[Trended Medicare Pricing for all RHCs]]-Table1[[#This Row],[SumOfSFY24 Estimated Payment 5/04/23]]</f>
        <v>38.614730134597977</v>
      </c>
      <c r="R4545" s="24">
        <f>Table1[[#This Row],[SumOfUnits]]*Table1[[#This Row],[Actuarial Factor 06/20/2023]]</f>
        <v>0.90864621784738975</v>
      </c>
      <c r="S4545" s="23"/>
    </row>
    <row r="4546" spans="1:19" x14ac:dyDescent="0.25">
      <c r="A4546" s="192" t="s">
        <v>510</v>
      </c>
      <c r="B4546" s="193" t="s">
        <v>511</v>
      </c>
      <c r="C4546" s="192" t="s">
        <v>55</v>
      </c>
      <c r="D4546" s="192" t="s">
        <v>30</v>
      </c>
      <c r="E4546" s="192" t="s">
        <v>62</v>
      </c>
      <c r="F4546" s="194">
        <v>94.333622434229554</v>
      </c>
      <c r="G4546">
        <v>1</v>
      </c>
      <c r="H4546">
        <v>1</v>
      </c>
      <c r="I4546" s="167">
        <v>98.928791162070979</v>
      </c>
      <c r="J4546" s="22">
        <v>1.0487118866981413</v>
      </c>
      <c r="K4546" s="22" t="s">
        <v>512</v>
      </c>
      <c r="L4546" s="22" t="s">
        <v>58</v>
      </c>
      <c r="M45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46" s="24" t="str">
        <f>IFERROR(IF(Table1[[#This Row],[Medicare Rate in CR]]&gt;0,"Y","N"),"N")</f>
        <v>N</v>
      </c>
      <c r="O4546" s="166">
        <f>Table1[[#This Row],[Medicare Rate in CR]]*Table1[[#This Row],[SumOfUnits]]*Table1[[#This Row],[Actuarial Factor 06/20/2023]]</f>
        <v>0</v>
      </c>
      <c r="P45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143.49589076408046</v>
      </c>
      <c r="Q4546" s="166">
        <f>Table1[[#This Row],[Trended Medicare Pricing for all RHCs]]-Table1[[#This Row],[SumOfSFY24 Estimated Payment 5/04/23]]</f>
        <v>44.567099602009478</v>
      </c>
      <c r="R4546" s="24">
        <f>Table1[[#This Row],[SumOfUnits]]*Table1[[#This Row],[Actuarial Factor 06/20/2023]]</f>
        <v>1.0487118866981413</v>
      </c>
      <c r="S4546" s="23"/>
    </row>
    <row r="4547" spans="1:19" x14ac:dyDescent="0.25">
      <c r="A4547" s="192" t="s">
        <v>510</v>
      </c>
      <c r="B4547" s="193" t="s">
        <v>511</v>
      </c>
      <c r="C4547" s="192" t="s">
        <v>85</v>
      </c>
      <c r="D4547" s="192" t="s">
        <v>30</v>
      </c>
      <c r="E4547" s="192" t="s">
        <v>59</v>
      </c>
      <c r="F4547" s="194">
        <v>250.4095596029681</v>
      </c>
      <c r="G4547">
        <v>3</v>
      </c>
      <c r="H4547">
        <v>3</v>
      </c>
      <c r="I4547" s="167">
        <v>224.61953741757253</v>
      </c>
      <c r="J4547" s="22">
        <v>0.89700863566755829</v>
      </c>
      <c r="K4547" s="22" t="s">
        <v>512</v>
      </c>
      <c r="L4547" s="22" t="s">
        <v>58</v>
      </c>
      <c r="M45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47" s="24" t="str">
        <f>IFERROR(IF(Table1[[#This Row],[Medicare Rate in CR]]&gt;0,"Y","N"),"N")</f>
        <v>N</v>
      </c>
      <c r="O4547" s="166">
        <f>Table1[[#This Row],[Medicare Rate in CR]]*Table1[[#This Row],[SumOfUnits]]*Table1[[#This Row],[Actuarial Factor 06/20/2023]]</f>
        <v>0</v>
      </c>
      <c r="P45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261.12807942454253</v>
      </c>
      <c r="Q4547" s="166">
        <f>Table1[[#This Row],[Trended Medicare Pricing for all RHCs]]-Table1[[#This Row],[SumOfSFY24 Estimated Payment 5/04/23]]</f>
        <v>36.508542006970004</v>
      </c>
      <c r="R4547" s="24">
        <f>Table1[[#This Row],[SumOfUnits]]*Table1[[#This Row],[Actuarial Factor 06/20/2023]]</f>
        <v>2.691025907002675</v>
      </c>
      <c r="S4547" s="23"/>
    </row>
    <row r="4548" spans="1:19" x14ac:dyDescent="0.25">
      <c r="A4548" s="192" t="s">
        <v>510</v>
      </c>
      <c r="B4548" s="193" t="s">
        <v>511</v>
      </c>
      <c r="C4548" s="192" t="s">
        <v>85</v>
      </c>
      <c r="D4548" s="192" t="s">
        <v>30</v>
      </c>
      <c r="E4548" s="192" t="s">
        <v>60</v>
      </c>
      <c r="F4548" s="194">
        <v>1611.5736725450515</v>
      </c>
      <c r="G4548">
        <v>17</v>
      </c>
      <c r="H4548">
        <v>17</v>
      </c>
      <c r="I4548" s="167">
        <v>1333.5446105765561</v>
      </c>
      <c r="J4548" s="22">
        <v>0.82747976918149668</v>
      </c>
      <c r="K4548" s="22" t="s">
        <v>512</v>
      </c>
      <c r="L4548" s="22" t="s">
        <v>58</v>
      </c>
      <c r="M45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48" s="24" t="str">
        <f>IFERROR(IF(Table1[[#This Row],[Medicare Rate in CR]]&gt;0,"Y","N"),"N")</f>
        <v>N</v>
      </c>
      <c r="O4548" s="166">
        <f>Table1[[#This Row],[Medicare Rate in CR]]*Table1[[#This Row],[SumOfUnits]]*Table1[[#This Row],[Actuarial Factor 06/20/2023]]</f>
        <v>0</v>
      </c>
      <c r="P45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1550.2923164668714</v>
      </c>
      <c r="Q4548" s="166">
        <f>Table1[[#This Row],[Trended Medicare Pricing for all RHCs]]-Table1[[#This Row],[SumOfSFY24 Estimated Payment 5/04/23]]</f>
        <v>216.74770589031527</v>
      </c>
      <c r="R4548" s="24">
        <f>Table1[[#This Row],[SumOfUnits]]*Table1[[#This Row],[Actuarial Factor 06/20/2023]]</f>
        <v>14.067156076085444</v>
      </c>
      <c r="S4548" s="23"/>
    </row>
    <row r="4549" spans="1:19" x14ac:dyDescent="0.25">
      <c r="A4549" s="192" t="s">
        <v>510</v>
      </c>
      <c r="B4549" s="193" t="s">
        <v>511</v>
      </c>
      <c r="C4549" s="192" t="s">
        <v>85</v>
      </c>
      <c r="D4549" s="192" t="s">
        <v>30</v>
      </c>
      <c r="E4549" s="192" t="s">
        <v>61</v>
      </c>
      <c r="F4549" s="194">
        <v>94.333622434229554</v>
      </c>
      <c r="G4549">
        <v>1</v>
      </c>
      <c r="H4549">
        <v>1</v>
      </c>
      <c r="I4549" s="167">
        <v>78.059164117930735</v>
      </c>
      <c r="J4549" s="22">
        <v>0.82747976918149668</v>
      </c>
      <c r="K4549" s="22" t="s">
        <v>512</v>
      </c>
      <c r="L4549" s="22" t="s">
        <v>58</v>
      </c>
      <c r="M45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49" s="24" t="str">
        <f>IFERROR(IF(Table1[[#This Row],[Medicare Rate in CR]]&gt;0,"Y","N"),"N")</f>
        <v>N</v>
      </c>
      <c r="O4549" s="166">
        <f>Table1[[#This Row],[Medicare Rate in CR]]*Table1[[#This Row],[SumOfUnits]]*Table1[[#This Row],[Actuarial Factor 06/20/2023]]</f>
        <v>0</v>
      </c>
      <c r="P45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90.746512266683055</v>
      </c>
      <c r="Q4549" s="166">
        <f>Table1[[#This Row],[Trended Medicare Pricing for all RHCs]]-Table1[[#This Row],[SumOfSFY24 Estimated Payment 5/04/23]]</f>
        <v>12.687348148752321</v>
      </c>
      <c r="R4549" s="24">
        <f>Table1[[#This Row],[SumOfUnits]]*Table1[[#This Row],[Actuarial Factor 06/20/2023]]</f>
        <v>0.82747976918149668</v>
      </c>
      <c r="S4549" s="23"/>
    </row>
    <row r="4550" spans="1:19" x14ac:dyDescent="0.25">
      <c r="A4550" s="192" t="s">
        <v>510</v>
      </c>
      <c r="B4550" s="193" t="s">
        <v>511</v>
      </c>
      <c r="C4550" s="192" t="s">
        <v>85</v>
      </c>
      <c r="D4550" s="192" t="s">
        <v>30</v>
      </c>
      <c r="E4550" s="192" t="s">
        <v>62</v>
      </c>
      <c r="F4550" s="194">
        <v>2987.7132119109579</v>
      </c>
      <c r="G4550">
        <v>32</v>
      </c>
      <c r="H4550">
        <v>32</v>
      </c>
      <c r="I4550" s="167">
        <v>2726.8039646267689</v>
      </c>
      <c r="J4550" s="22">
        <v>0.91267259312438831</v>
      </c>
      <c r="K4550" s="22" t="s">
        <v>512</v>
      </c>
      <c r="L4550" s="22" t="s">
        <v>58</v>
      </c>
      <c r="M45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50" s="24" t="str">
        <f>IFERROR(IF(Table1[[#This Row],[Medicare Rate in CR]]&gt;0,"Y","N"),"N")</f>
        <v>N</v>
      </c>
      <c r="O4550" s="166">
        <f>Table1[[#This Row],[Medicare Rate in CR]]*Table1[[#This Row],[SumOfUnits]]*Table1[[#This Row],[Actuarial Factor 06/20/2023]]</f>
        <v>0</v>
      </c>
      <c r="P45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3170.0051136981438</v>
      </c>
      <c r="Q4550" s="166">
        <f>Table1[[#This Row],[Trended Medicare Pricing for all RHCs]]-Table1[[#This Row],[SumOfSFY24 Estimated Payment 5/04/23]]</f>
        <v>443.20114907137486</v>
      </c>
      <c r="R4550" s="24">
        <f>Table1[[#This Row],[SumOfUnits]]*Table1[[#This Row],[Actuarial Factor 06/20/2023]]</f>
        <v>29.205522979980426</v>
      </c>
      <c r="S4550" s="23"/>
    </row>
    <row r="4551" spans="1:19" x14ac:dyDescent="0.25">
      <c r="A4551" s="192" t="s">
        <v>510</v>
      </c>
      <c r="B4551" s="193" t="s">
        <v>511</v>
      </c>
      <c r="C4551" s="192" t="s">
        <v>85</v>
      </c>
      <c r="D4551" s="192" t="s">
        <v>30</v>
      </c>
      <c r="E4551" s="192" t="s">
        <v>63</v>
      </c>
      <c r="F4551" s="194">
        <v>92.811024380842255</v>
      </c>
      <c r="G4551">
        <v>1</v>
      </c>
      <c r="H4551">
        <v>1</v>
      </c>
      <c r="I4551" s="167">
        <v>83.579597506678041</v>
      </c>
      <c r="J4551" s="22">
        <v>0.90053523344076203</v>
      </c>
      <c r="K4551" s="22" t="s">
        <v>512</v>
      </c>
      <c r="L4551" s="22" t="s">
        <v>58</v>
      </c>
      <c r="M45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51" s="24" t="str">
        <f>IFERROR(IF(Table1[[#This Row],[Medicare Rate in CR]]&gt;0,"Y","N"),"N")</f>
        <v>N</v>
      </c>
      <c r="O4551" s="166">
        <f>Table1[[#This Row],[Medicare Rate in CR]]*Table1[[#This Row],[SumOfUnits]]*Table1[[#This Row],[Actuarial Factor 06/20/2023]]</f>
        <v>0</v>
      </c>
      <c r="P45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97.164209431266073</v>
      </c>
      <c r="Q4551" s="166">
        <f>Table1[[#This Row],[Trended Medicare Pricing for all RHCs]]-Table1[[#This Row],[SumOfSFY24 Estimated Payment 5/04/23]]</f>
        <v>13.584611924588032</v>
      </c>
      <c r="R4551" s="24">
        <f>Table1[[#This Row],[SumOfUnits]]*Table1[[#This Row],[Actuarial Factor 06/20/2023]]</f>
        <v>0.90053523344076203</v>
      </c>
      <c r="S4551" s="23"/>
    </row>
    <row r="4552" spans="1:19" x14ac:dyDescent="0.25">
      <c r="A4552" s="192" t="s">
        <v>510</v>
      </c>
      <c r="B4552" s="193" t="s">
        <v>511</v>
      </c>
      <c r="C4552" s="192" t="s">
        <v>85</v>
      </c>
      <c r="D4552" s="192" t="s">
        <v>30</v>
      </c>
      <c r="E4552" s="192" t="s">
        <v>64</v>
      </c>
      <c r="F4552" s="194">
        <v>283.00086730268868</v>
      </c>
      <c r="G4552">
        <v>3</v>
      </c>
      <c r="H4552">
        <v>3</v>
      </c>
      <c r="I4552" s="167">
        <v>250.42814559889356</v>
      </c>
      <c r="J4552" s="22">
        <v>0.88490239618609945</v>
      </c>
      <c r="K4552" s="22" t="s">
        <v>512</v>
      </c>
      <c r="L4552" s="22" t="s">
        <v>58</v>
      </c>
      <c r="M45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52" s="24" t="str">
        <f>IFERROR(IF(Table1[[#This Row],[Medicare Rate in CR]]&gt;0,"Y","N"),"N")</f>
        <v>N</v>
      </c>
      <c r="O4552" s="166">
        <f>Table1[[#This Row],[Medicare Rate in CR]]*Table1[[#This Row],[SumOfUnits]]*Table1[[#This Row],[Actuarial Factor 06/20/2023]]</f>
        <v>0</v>
      </c>
      <c r="P45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291.13149036773359</v>
      </c>
      <c r="Q4552" s="166">
        <f>Table1[[#This Row],[Trended Medicare Pricing for all RHCs]]-Table1[[#This Row],[SumOfSFY24 Estimated Payment 5/04/23]]</f>
        <v>40.703344768840026</v>
      </c>
      <c r="R4552" s="24">
        <f>Table1[[#This Row],[SumOfUnits]]*Table1[[#This Row],[Actuarial Factor 06/20/2023]]</f>
        <v>2.6547071885582985</v>
      </c>
      <c r="S4552" s="23"/>
    </row>
    <row r="4553" spans="1:19" x14ac:dyDescent="0.25">
      <c r="A4553" s="192" t="s">
        <v>510</v>
      </c>
      <c r="B4553" s="193" t="s">
        <v>511</v>
      </c>
      <c r="C4553" s="192" t="s">
        <v>85</v>
      </c>
      <c r="D4553" s="192" t="s">
        <v>31</v>
      </c>
      <c r="E4553" s="192" t="s">
        <v>68</v>
      </c>
      <c r="F4553" s="194">
        <v>188.66724486845911</v>
      </c>
      <c r="G4553">
        <v>2</v>
      </c>
      <c r="H4553">
        <v>2</v>
      </c>
      <c r="I4553" s="167">
        <v>153.85944293494654</v>
      </c>
      <c r="J4553" s="22">
        <v>0.81550691558685273</v>
      </c>
      <c r="K4553" s="22" t="s">
        <v>512</v>
      </c>
      <c r="L4553" s="22" t="s">
        <v>58</v>
      </c>
      <c r="M45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53" s="24" t="str">
        <f>IFERROR(IF(Table1[[#This Row],[Medicare Rate in CR]]&gt;0,"Y","N"),"N")</f>
        <v>N</v>
      </c>
      <c r="O4553" s="166">
        <f>Table1[[#This Row],[Medicare Rate in CR]]*Table1[[#This Row],[SumOfUnits]]*Table1[[#This Row],[Actuarial Factor 06/20/2023]]</f>
        <v>0</v>
      </c>
      <c r="P45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178.8669912548286</v>
      </c>
      <c r="Q4553" s="166">
        <f>Table1[[#This Row],[Trended Medicare Pricing for all RHCs]]-Table1[[#This Row],[SumOfSFY24 Estimated Payment 5/04/23]]</f>
        <v>25.007548319882062</v>
      </c>
      <c r="R4553" s="24">
        <f>Table1[[#This Row],[SumOfUnits]]*Table1[[#This Row],[Actuarial Factor 06/20/2023]]</f>
        <v>1.6310138311737055</v>
      </c>
      <c r="S4553" s="23"/>
    </row>
    <row r="4554" spans="1:19" x14ac:dyDescent="0.25">
      <c r="A4554" s="192" t="s">
        <v>510</v>
      </c>
      <c r="B4554" s="193" t="s">
        <v>511</v>
      </c>
      <c r="C4554" s="192" t="s">
        <v>85</v>
      </c>
      <c r="D4554" s="192" t="s">
        <v>31</v>
      </c>
      <c r="E4554" s="192" t="s">
        <v>69</v>
      </c>
      <c r="F4554" s="194">
        <v>473.64363496193505</v>
      </c>
      <c r="G4554">
        <v>5</v>
      </c>
      <c r="H4554">
        <v>5</v>
      </c>
      <c r="I4554" s="167">
        <v>474.17017939911904</v>
      </c>
      <c r="J4554" s="22">
        <v>1.0011116890385876</v>
      </c>
      <c r="K4554" s="22" t="s">
        <v>512</v>
      </c>
      <c r="L4554" s="22" t="s">
        <v>58</v>
      </c>
      <c r="M45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54" s="24" t="str">
        <f>IFERROR(IF(Table1[[#This Row],[Medicare Rate in CR]]&gt;0,"Y","N"),"N")</f>
        <v>N</v>
      </c>
      <c r="O4554" s="166">
        <f>Table1[[#This Row],[Medicare Rate in CR]]*Table1[[#This Row],[SumOfUnits]]*Table1[[#This Row],[Actuarial Factor 06/20/2023]]</f>
        <v>0</v>
      </c>
      <c r="P45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551.23944110302523</v>
      </c>
      <c r="Q4554" s="166">
        <f>Table1[[#This Row],[Trended Medicare Pricing for all RHCs]]-Table1[[#This Row],[SumOfSFY24 Estimated Payment 5/04/23]]</f>
        <v>77.069261703906193</v>
      </c>
      <c r="R4554" s="24">
        <f>Table1[[#This Row],[SumOfUnits]]*Table1[[#This Row],[Actuarial Factor 06/20/2023]]</f>
        <v>5.0055584451929382</v>
      </c>
      <c r="S4554" s="23"/>
    </row>
    <row r="4555" spans="1:19" x14ac:dyDescent="0.25">
      <c r="A4555" s="192" t="s">
        <v>513</v>
      </c>
      <c r="B4555" s="193" t="s">
        <v>514</v>
      </c>
      <c r="C4555" s="192" t="s">
        <v>55</v>
      </c>
      <c r="D4555" s="192" t="s">
        <v>30</v>
      </c>
      <c r="E4555" s="192" t="s">
        <v>56</v>
      </c>
      <c r="F4555" s="194">
        <v>389.91037872217407</v>
      </c>
      <c r="G4555">
        <v>4</v>
      </c>
      <c r="H4555">
        <v>4</v>
      </c>
      <c r="I4555" s="167">
        <v>418.14709164933362</v>
      </c>
      <c r="J4555" s="22">
        <v>1.0724184696485837</v>
      </c>
      <c r="K4555" s="22" t="s">
        <v>515</v>
      </c>
      <c r="L4555" s="22" t="s">
        <v>58</v>
      </c>
      <c r="M45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55" s="24" t="str">
        <f>IFERROR(IF(Table1[[#This Row],[Medicare Rate in CR]]&gt;0,"Y","N"),"N")</f>
        <v>N</v>
      </c>
      <c r="O4555" s="166">
        <f>Table1[[#This Row],[Medicare Rate in CR]]*Table1[[#This Row],[SumOfUnits]]*Table1[[#This Row],[Actuarial Factor 06/20/2023]]</f>
        <v>0</v>
      </c>
      <c r="P45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606.52100042677432</v>
      </c>
      <c r="Q4555" s="166">
        <f>Table1[[#This Row],[Trended Medicare Pricing for all RHCs]]-Table1[[#This Row],[SumOfSFY24 Estimated Payment 5/04/23]]</f>
        <v>188.3739087774407</v>
      </c>
      <c r="R4555" s="24">
        <f>Table1[[#This Row],[SumOfUnits]]*Table1[[#This Row],[Actuarial Factor 06/20/2023]]</f>
        <v>4.2896738785943347</v>
      </c>
      <c r="S4555" s="23"/>
    </row>
    <row r="4556" spans="1:19" x14ac:dyDescent="0.25">
      <c r="A4556" s="192" t="s">
        <v>513</v>
      </c>
      <c r="B4556" s="193" t="s">
        <v>514</v>
      </c>
      <c r="C4556" s="192" t="s">
        <v>55</v>
      </c>
      <c r="D4556" s="192" t="s">
        <v>30</v>
      </c>
      <c r="E4556" s="192" t="s">
        <v>59</v>
      </c>
      <c r="F4556" s="194">
        <v>4757.9647296906596</v>
      </c>
      <c r="G4556">
        <v>49</v>
      </c>
      <c r="H4556">
        <v>49</v>
      </c>
      <c r="I4556" s="167">
        <v>4866.0662755597505</v>
      </c>
      <c r="J4556" s="22">
        <v>1.0227201234163246</v>
      </c>
      <c r="K4556" s="22" t="s">
        <v>515</v>
      </c>
      <c r="L4556" s="22" t="s">
        <v>58</v>
      </c>
      <c r="M45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56" s="24" t="str">
        <f>IFERROR(IF(Table1[[#This Row],[Medicare Rate in CR]]&gt;0,"Y","N"),"N")</f>
        <v>N</v>
      </c>
      <c r="O4556" s="166">
        <f>Table1[[#This Row],[Medicare Rate in CR]]*Table1[[#This Row],[SumOfUnits]]*Table1[[#This Row],[Actuarial Factor 06/20/2023]]</f>
        <v>0</v>
      </c>
      <c r="P45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7058.2133525170266</v>
      </c>
      <c r="Q4556" s="166">
        <f>Table1[[#This Row],[Trended Medicare Pricing for all RHCs]]-Table1[[#This Row],[SumOfSFY24 Estimated Payment 5/04/23]]</f>
        <v>2192.1470769572761</v>
      </c>
      <c r="R4556" s="24">
        <f>Table1[[#This Row],[SumOfUnits]]*Table1[[#This Row],[Actuarial Factor 06/20/2023]]</f>
        <v>50.113286047399903</v>
      </c>
      <c r="S4556" s="23"/>
    </row>
    <row r="4557" spans="1:19" x14ac:dyDescent="0.25">
      <c r="A4557" s="192" t="s">
        <v>513</v>
      </c>
      <c r="B4557" s="193" t="s">
        <v>514</v>
      </c>
      <c r="C4557" s="192" t="s">
        <v>55</v>
      </c>
      <c r="D4557" s="192" t="s">
        <v>30</v>
      </c>
      <c r="E4557" s="192" t="s">
        <v>60</v>
      </c>
      <c r="F4557" s="194">
        <v>3616.5751180495313</v>
      </c>
      <c r="G4557">
        <v>37</v>
      </c>
      <c r="H4557">
        <v>37</v>
      </c>
      <c r="I4557" s="167">
        <v>3286.1873025766836</v>
      </c>
      <c r="J4557" s="22">
        <v>0.90864621784738975</v>
      </c>
      <c r="K4557" s="22" t="s">
        <v>515</v>
      </c>
      <c r="L4557" s="22" t="s">
        <v>58</v>
      </c>
      <c r="M45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57" s="24" t="str">
        <f>IFERROR(IF(Table1[[#This Row],[Medicare Rate in CR]]&gt;0,"Y","N"),"N")</f>
        <v>N</v>
      </c>
      <c r="O4557" s="166">
        <f>Table1[[#This Row],[Medicare Rate in CR]]*Table1[[#This Row],[SumOfUnits]]*Table1[[#This Row],[Actuarial Factor 06/20/2023]]</f>
        <v>0</v>
      </c>
      <c r="P45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4766.6040255998259</v>
      </c>
      <c r="Q4557" s="166">
        <f>Table1[[#This Row],[Trended Medicare Pricing for all RHCs]]-Table1[[#This Row],[SumOfSFY24 Estimated Payment 5/04/23]]</f>
        <v>1480.4167230231424</v>
      </c>
      <c r="R4557" s="24">
        <f>Table1[[#This Row],[SumOfUnits]]*Table1[[#This Row],[Actuarial Factor 06/20/2023]]</f>
        <v>33.619910060353419</v>
      </c>
      <c r="S4557" s="23"/>
    </row>
    <row r="4558" spans="1:19" x14ac:dyDescent="0.25">
      <c r="A4558" s="192" t="s">
        <v>513</v>
      </c>
      <c r="B4558" s="193" t="s">
        <v>514</v>
      </c>
      <c r="C4558" s="192" t="s">
        <v>55</v>
      </c>
      <c r="D4558" s="192" t="s">
        <v>30</v>
      </c>
      <c r="E4558" s="192" t="s">
        <v>61</v>
      </c>
      <c r="F4558" s="194">
        <v>690.53676399730182</v>
      </c>
      <c r="G4558">
        <v>7</v>
      </c>
      <c r="H4558">
        <v>7</v>
      </c>
      <c r="I4558" s="167">
        <v>627.45361889072387</v>
      </c>
      <c r="J4558" s="22">
        <v>0.90864621784738975</v>
      </c>
      <c r="K4558" s="22" t="s">
        <v>515</v>
      </c>
      <c r="L4558" s="22" t="s">
        <v>58</v>
      </c>
      <c r="M45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58" s="24" t="str">
        <f>IFERROR(IF(Table1[[#This Row],[Medicare Rate in CR]]&gt;0,"Y","N"),"N")</f>
        <v>N</v>
      </c>
      <c r="O4558" s="166">
        <f>Table1[[#This Row],[Medicare Rate in CR]]*Table1[[#This Row],[SumOfUnits]]*Table1[[#This Row],[Actuarial Factor 06/20/2023]]</f>
        <v>0</v>
      </c>
      <c r="P45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910.1194394295826</v>
      </c>
      <c r="Q4558" s="166">
        <f>Table1[[#This Row],[Trended Medicare Pricing for all RHCs]]-Table1[[#This Row],[SumOfSFY24 Estimated Payment 5/04/23]]</f>
        <v>282.66582053885872</v>
      </c>
      <c r="R4558" s="24">
        <f>Table1[[#This Row],[SumOfUnits]]*Table1[[#This Row],[Actuarial Factor 06/20/2023]]</f>
        <v>6.360523524931728</v>
      </c>
      <c r="S4558" s="23"/>
    </row>
    <row r="4559" spans="1:19" x14ac:dyDescent="0.25">
      <c r="A4559" s="192" t="s">
        <v>513</v>
      </c>
      <c r="B4559" s="193" t="s">
        <v>514</v>
      </c>
      <c r="C4559" s="192" t="s">
        <v>55</v>
      </c>
      <c r="D4559" s="192" t="s">
        <v>30</v>
      </c>
      <c r="E4559" s="192" t="s">
        <v>62</v>
      </c>
      <c r="F4559" s="194">
        <v>4802.2260769008353</v>
      </c>
      <c r="G4559">
        <v>49</v>
      </c>
      <c r="H4559">
        <v>49</v>
      </c>
      <c r="I4559" s="167">
        <v>5036.1515694576883</v>
      </c>
      <c r="J4559" s="22">
        <v>1.0487118866981413</v>
      </c>
      <c r="K4559" s="22" t="s">
        <v>515</v>
      </c>
      <c r="L4559" s="22" t="s">
        <v>58</v>
      </c>
      <c r="M45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59" s="24" t="str">
        <f>IFERROR(IF(Table1[[#This Row],[Medicare Rate in CR]]&gt;0,"Y","N"),"N")</f>
        <v>N</v>
      </c>
      <c r="O4559" s="166">
        <f>Table1[[#This Row],[Medicare Rate in CR]]*Table1[[#This Row],[SumOfUnits]]*Table1[[#This Row],[Actuarial Factor 06/20/2023]]</f>
        <v>0</v>
      </c>
      <c r="P45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7304.9215197458243</v>
      </c>
      <c r="Q4559" s="166">
        <f>Table1[[#This Row],[Trended Medicare Pricing for all RHCs]]-Table1[[#This Row],[SumOfSFY24 Estimated Payment 5/04/23]]</f>
        <v>2268.769950288136</v>
      </c>
      <c r="R4559" s="24">
        <f>Table1[[#This Row],[SumOfUnits]]*Table1[[#This Row],[Actuarial Factor 06/20/2023]]</f>
        <v>51.386882448208922</v>
      </c>
      <c r="S4559" s="23"/>
    </row>
    <row r="4560" spans="1:19" x14ac:dyDescent="0.25">
      <c r="A4560" s="192" t="s">
        <v>513</v>
      </c>
      <c r="B4560" s="193" t="s">
        <v>514</v>
      </c>
      <c r="C4560" s="192" t="s">
        <v>55</v>
      </c>
      <c r="D4560" s="192" t="s">
        <v>30</v>
      </c>
      <c r="E4560" s="192" t="s">
        <v>63</v>
      </c>
      <c r="F4560" s="194">
        <v>1177.9319649224244</v>
      </c>
      <c r="G4560">
        <v>12</v>
      </c>
      <c r="H4560">
        <v>12</v>
      </c>
      <c r="I4560" s="167">
        <v>1181.0481299698465</v>
      </c>
      <c r="J4560" s="22">
        <v>1.0026454541859957</v>
      </c>
      <c r="K4560" s="22" t="s">
        <v>515</v>
      </c>
      <c r="L4560" s="22" t="s">
        <v>58</v>
      </c>
      <c r="M45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60" s="24" t="str">
        <f>IFERROR(IF(Table1[[#This Row],[Medicare Rate in CR]]&gt;0,"Y","N"),"N")</f>
        <v>N</v>
      </c>
      <c r="O4560" s="166">
        <f>Table1[[#This Row],[Medicare Rate in CR]]*Table1[[#This Row],[SumOfUnits]]*Table1[[#This Row],[Actuarial Factor 06/20/2023]]</f>
        <v>0</v>
      </c>
      <c r="P45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1713.1064824963821</v>
      </c>
      <c r="Q4560" s="166">
        <f>Table1[[#This Row],[Trended Medicare Pricing for all RHCs]]-Table1[[#This Row],[SumOfSFY24 Estimated Payment 5/04/23]]</f>
        <v>532.0583525265356</v>
      </c>
      <c r="R4560" s="24">
        <f>Table1[[#This Row],[SumOfUnits]]*Table1[[#This Row],[Actuarial Factor 06/20/2023]]</f>
        <v>12.031745450231949</v>
      </c>
      <c r="S4560" s="23"/>
    </row>
    <row r="4561" spans="1:19" x14ac:dyDescent="0.25">
      <c r="A4561" s="192" t="s">
        <v>513</v>
      </c>
      <c r="B4561" s="193" t="s">
        <v>514</v>
      </c>
      <c r="C4561" s="192" t="s">
        <v>55</v>
      </c>
      <c r="D4561" s="192" t="s">
        <v>30</v>
      </c>
      <c r="E4561" s="192" t="s">
        <v>64</v>
      </c>
      <c r="F4561" s="194">
        <v>199.05560373903828</v>
      </c>
      <c r="G4561">
        <v>2</v>
      </c>
      <c r="H4561">
        <v>2</v>
      </c>
      <c r="I4561" s="167">
        <v>195.15398499746019</v>
      </c>
      <c r="J4561" s="22">
        <v>0.98039935240058296</v>
      </c>
      <c r="K4561" s="22" t="s">
        <v>515</v>
      </c>
      <c r="L4561" s="22" t="s">
        <v>58</v>
      </c>
      <c r="M45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61" s="24" t="str">
        <f>IFERROR(IF(Table1[[#This Row],[Medicare Rate in CR]]&gt;0,"Y","N"),"N")</f>
        <v>N</v>
      </c>
      <c r="O4561" s="166">
        <f>Table1[[#This Row],[Medicare Rate in CR]]*Table1[[#This Row],[SumOfUnits]]*Table1[[#This Row],[Actuarial Factor 06/20/2023]]</f>
        <v>0</v>
      </c>
      <c r="P45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283.0702223733137</v>
      </c>
      <c r="Q4561" s="166">
        <f>Table1[[#This Row],[Trended Medicare Pricing for all RHCs]]-Table1[[#This Row],[SumOfSFY24 Estimated Payment 5/04/23]]</f>
        <v>87.916237375853513</v>
      </c>
      <c r="R4561" s="24">
        <f>Table1[[#This Row],[SumOfUnits]]*Table1[[#This Row],[Actuarial Factor 06/20/2023]]</f>
        <v>1.9607987048011659</v>
      </c>
      <c r="S4561" s="23"/>
    </row>
    <row r="4562" spans="1:19" x14ac:dyDescent="0.25">
      <c r="A4562" s="192" t="s">
        <v>513</v>
      </c>
      <c r="B4562" s="193" t="s">
        <v>514</v>
      </c>
      <c r="C4562" s="192" t="s">
        <v>55</v>
      </c>
      <c r="D4562" s="192" t="s">
        <v>30</v>
      </c>
      <c r="E4562" s="192" t="s">
        <v>77</v>
      </c>
      <c r="F4562" s="194">
        <v>788.0119495037103</v>
      </c>
      <c r="G4562">
        <v>8</v>
      </c>
      <c r="H4562">
        <v>8</v>
      </c>
      <c r="I4562" s="167">
        <v>998.16825995155273</v>
      </c>
      <c r="J4562" s="22">
        <v>1.2666917812352958</v>
      </c>
      <c r="K4562" s="22" t="s">
        <v>515</v>
      </c>
      <c r="L4562" s="22" t="s">
        <v>58</v>
      </c>
      <c r="M45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62" s="24" t="str">
        <f>IFERROR(IF(Table1[[#This Row],[Medicare Rate in CR]]&gt;0,"Y","N"),"N")</f>
        <v>N</v>
      </c>
      <c r="O4562" s="166">
        <f>Table1[[#This Row],[Medicare Rate in CR]]*Table1[[#This Row],[SumOfUnits]]*Table1[[#This Row],[Actuarial Factor 06/20/2023]]</f>
        <v>0</v>
      </c>
      <c r="P45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1447.8398240965814</v>
      </c>
      <c r="Q4562" s="166">
        <f>Table1[[#This Row],[Trended Medicare Pricing for all RHCs]]-Table1[[#This Row],[SumOfSFY24 Estimated Payment 5/04/23]]</f>
        <v>449.6715641450287</v>
      </c>
      <c r="R4562" s="24">
        <f>Table1[[#This Row],[SumOfUnits]]*Table1[[#This Row],[Actuarial Factor 06/20/2023]]</f>
        <v>10.133534249882366</v>
      </c>
      <c r="S4562" s="23"/>
    </row>
    <row r="4563" spans="1:19" x14ac:dyDescent="0.25">
      <c r="A4563" s="192" t="s">
        <v>513</v>
      </c>
      <c r="B4563" s="193" t="s">
        <v>514</v>
      </c>
      <c r="C4563" s="192" t="s">
        <v>55</v>
      </c>
      <c r="D4563" s="192" t="s">
        <v>32</v>
      </c>
      <c r="E4563" s="192" t="s">
        <v>65</v>
      </c>
      <c r="F4563" s="194">
        <v>194.96964440589764</v>
      </c>
      <c r="G4563">
        <v>2</v>
      </c>
      <c r="H4563">
        <v>2</v>
      </c>
      <c r="I4563" s="167">
        <v>242.04791381140743</v>
      </c>
      <c r="J4563" s="22">
        <v>1.241464611319185</v>
      </c>
      <c r="K4563" s="22" t="s">
        <v>515</v>
      </c>
      <c r="L4563" s="22" t="s">
        <v>58</v>
      </c>
      <c r="M45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63" s="24" t="str">
        <f>IFERROR(IF(Table1[[#This Row],[Medicare Rate in CR]]&gt;0,"Y","N"),"N")</f>
        <v>N</v>
      </c>
      <c r="O4563" s="166">
        <f>Table1[[#This Row],[Medicare Rate in CR]]*Table1[[#This Row],[SumOfUnits]]*Table1[[#This Row],[Actuarial Factor 06/20/2023]]</f>
        <v>0</v>
      </c>
      <c r="P45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351.08971404546759</v>
      </c>
      <c r="Q4563" s="166">
        <f>Table1[[#This Row],[Trended Medicare Pricing for all RHCs]]-Table1[[#This Row],[SumOfSFY24 Estimated Payment 5/04/23]]</f>
        <v>109.04180023406016</v>
      </c>
      <c r="R4563" s="24">
        <f>Table1[[#This Row],[SumOfUnits]]*Table1[[#This Row],[Actuarial Factor 06/20/2023]]</f>
        <v>2.4829292226383699</v>
      </c>
      <c r="S4563" s="23"/>
    </row>
    <row r="4564" spans="1:19" x14ac:dyDescent="0.25">
      <c r="A4564" s="192" t="s">
        <v>513</v>
      </c>
      <c r="B4564" s="193" t="s">
        <v>514</v>
      </c>
      <c r="C4564" s="192" t="s">
        <v>55</v>
      </c>
      <c r="D4564" s="192" t="s">
        <v>32</v>
      </c>
      <c r="E4564" s="192" t="s">
        <v>66</v>
      </c>
      <c r="F4564" s="194">
        <v>197.01262407246796</v>
      </c>
      <c r="G4564">
        <v>2</v>
      </c>
      <c r="H4564">
        <v>2</v>
      </c>
      <c r="I4564" s="167">
        <v>210.37599290484567</v>
      </c>
      <c r="J4564" s="22">
        <v>1.0678300129004028</v>
      </c>
      <c r="K4564" s="22" t="s">
        <v>515</v>
      </c>
      <c r="L4564" s="22" t="s">
        <v>58</v>
      </c>
      <c r="M45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64" s="24" t="str">
        <f>IFERROR(IF(Table1[[#This Row],[Medicare Rate in CR]]&gt;0,"Y","N"),"N")</f>
        <v>N</v>
      </c>
      <c r="O4564" s="166">
        <f>Table1[[#This Row],[Medicare Rate in CR]]*Table1[[#This Row],[SumOfUnits]]*Table1[[#This Row],[Actuarial Factor 06/20/2023]]</f>
        <v>0</v>
      </c>
      <c r="P45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305.14969547947663</v>
      </c>
      <c r="Q4564" s="166">
        <f>Table1[[#This Row],[Trended Medicare Pricing for all RHCs]]-Table1[[#This Row],[SumOfSFY24 Estimated Payment 5/04/23]]</f>
        <v>94.77370257463096</v>
      </c>
      <c r="R4564" s="24">
        <f>Table1[[#This Row],[SumOfUnits]]*Table1[[#This Row],[Actuarial Factor 06/20/2023]]</f>
        <v>2.1356600258008056</v>
      </c>
      <c r="S4564" s="23"/>
    </row>
    <row r="4565" spans="1:19" x14ac:dyDescent="0.25">
      <c r="A4565" s="192" t="s">
        <v>513</v>
      </c>
      <c r="B4565" s="193" t="s">
        <v>514</v>
      </c>
      <c r="C4565" s="192" t="s">
        <v>55</v>
      </c>
      <c r="D4565" s="192" t="s">
        <v>31</v>
      </c>
      <c r="E4565" s="192" t="s">
        <v>82</v>
      </c>
      <c r="F4565" s="194">
        <v>99.527801869519138</v>
      </c>
      <c r="G4565">
        <v>1</v>
      </c>
      <c r="H4565">
        <v>1</v>
      </c>
      <c r="I4565" s="167">
        <v>114.66687188688769</v>
      </c>
      <c r="J4565" s="22">
        <v>1.1521089558193585</v>
      </c>
      <c r="K4565" s="22" t="s">
        <v>515</v>
      </c>
      <c r="L4565" s="22" t="s">
        <v>58</v>
      </c>
      <c r="M45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65" s="24" t="str">
        <f>IFERROR(IF(Table1[[#This Row],[Medicare Rate in CR]]&gt;0,"Y","N"),"N")</f>
        <v>N</v>
      </c>
      <c r="O4565" s="166">
        <f>Table1[[#This Row],[Medicare Rate in CR]]*Table1[[#This Row],[SumOfUnits]]*Table1[[#This Row],[Actuarial Factor 06/20/2023]]</f>
        <v>0</v>
      </c>
      <c r="P45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166.32392581835316</v>
      </c>
      <c r="Q4565" s="166">
        <f>Table1[[#This Row],[Trended Medicare Pricing for all RHCs]]-Table1[[#This Row],[SumOfSFY24 Estimated Payment 5/04/23]]</f>
        <v>51.65705393146547</v>
      </c>
      <c r="R4565" s="24">
        <f>Table1[[#This Row],[SumOfUnits]]*Table1[[#This Row],[Actuarial Factor 06/20/2023]]</f>
        <v>1.1521089558193585</v>
      </c>
      <c r="S4565" s="23"/>
    </row>
    <row r="4566" spans="1:19" x14ac:dyDescent="0.25">
      <c r="A4566" s="192" t="s">
        <v>513</v>
      </c>
      <c r="B4566" s="193" t="s">
        <v>514</v>
      </c>
      <c r="C4566" s="192" t="s">
        <v>55</v>
      </c>
      <c r="D4566" s="192" t="s">
        <v>31</v>
      </c>
      <c r="E4566" s="192" t="s">
        <v>68</v>
      </c>
      <c r="F4566" s="194">
        <v>99.527801869519138</v>
      </c>
      <c r="G4566">
        <v>1</v>
      </c>
      <c r="H4566">
        <v>1</v>
      </c>
      <c r="I4566" s="167">
        <v>107.27672545979846</v>
      </c>
      <c r="J4566" s="22">
        <v>1.0778568746091484</v>
      </c>
      <c r="K4566" s="22" t="s">
        <v>515</v>
      </c>
      <c r="L4566" s="22" t="s">
        <v>58</v>
      </c>
      <c r="M45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66" s="24" t="str">
        <f>IFERROR(IF(Table1[[#This Row],[Medicare Rate in CR]]&gt;0,"Y","N"),"N")</f>
        <v>N</v>
      </c>
      <c r="O4566" s="166">
        <f>Table1[[#This Row],[Medicare Rate in CR]]*Table1[[#This Row],[SumOfUnits]]*Table1[[#This Row],[Actuarial Factor 06/20/2023]]</f>
        <v>0</v>
      </c>
      <c r="P45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155.60454239139045</v>
      </c>
      <c r="Q4566" s="166">
        <f>Table1[[#This Row],[Trended Medicare Pricing for all RHCs]]-Table1[[#This Row],[SumOfSFY24 Estimated Payment 5/04/23]]</f>
        <v>48.327816931591997</v>
      </c>
      <c r="R4566" s="24">
        <f>Table1[[#This Row],[SumOfUnits]]*Table1[[#This Row],[Actuarial Factor 06/20/2023]]</f>
        <v>1.0778568746091484</v>
      </c>
      <c r="S4566" s="23"/>
    </row>
    <row r="4567" spans="1:19" x14ac:dyDescent="0.25">
      <c r="A4567" s="192" t="s">
        <v>513</v>
      </c>
      <c r="B4567" s="193" t="s">
        <v>514</v>
      </c>
      <c r="C4567" s="192" t="s">
        <v>55</v>
      </c>
      <c r="D4567" s="192" t="s">
        <v>31</v>
      </c>
      <c r="E4567" s="192" t="s">
        <v>69</v>
      </c>
      <c r="F4567" s="194">
        <v>3237.2651055218257</v>
      </c>
      <c r="G4567">
        <v>33</v>
      </c>
      <c r="H4567">
        <v>33</v>
      </c>
      <c r="I4567" s="167">
        <v>3390.8664756897488</v>
      </c>
      <c r="J4567" s="22">
        <v>1.0474478812087167</v>
      </c>
      <c r="K4567" s="22" t="s">
        <v>515</v>
      </c>
      <c r="L4567" s="22" t="s">
        <v>58</v>
      </c>
      <c r="M45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67" s="24" t="str">
        <f>IFERROR(IF(Table1[[#This Row],[Medicare Rate in CR]]&gt;0,"Y","N"),"N")</f>
        <v>N</v>
      </c>
      <c r="O4567" s="166">
        <f>Table1[[#This Row],[Medicare Rate in CR]]*Table1[[#This Row],[SumOfUnits]]*Table1[[#This Row],[Actuarial Factor 06/20/2023]]</f>
        <v>0</v>
      </c>
      <c r="P45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4918.4408267358904</v>
      </c>
      <c r="Q4567" s="166">
        <f>Table1[[#This Row],[Trended Medicare Pricing for all RHCs]]-Table1[[#This Row],[SumOfSFY24 Estimated Payment 5/04/23]]</f>
        <v>1527.5743510461416</v>
      </c>
      <c r="R4567" s="24">
        <f>Table1[[#This Row],[SumOfUnits]]*Table1[[#This Row],[Actuarial Factor 06/20/2023]]</f>
        <v>34.565780079887652</v>
      </c>
      <c r="S4567" s="23"/>
    </row>
    <row r="4568" spans="1:19" x14ac:dyDescent="0.25">
      <c r="A4568" s="192" t="s">
        <v>516</v>
      </c>
      <c r="B4568" s="193" t="s">
        <v>517</v>
      </c>
      <c r="C4568" s="192" t="s">
        <v>78</v>
      </c>
      <c r="D4568" s="192" t="s">
        <v>30</v>
      </c>
      <c r="E4568" s="192" t="s">
        <v>60</v>
      </c>
      <c r="F4568" s="194">
        <v>372.47759468054352</v>
      </c>
      <c r="G4568">
        <v>2</v>
      </c>
      <c r="H4568">
        <v>2</v>
      </c>
      <c r="I4568" s="167">
        <v>305.26059389341981</v>
      </c>
      <c r="J4568" s="22">
        <v>0.81954082138880713</v>
      </c>
      <c r="K4568" s="22" t="s">
        <v>518</v>
      </c>
      <c r="L4568" s="22" t="s">
        <v>58</v>
      </c>
      <c r="M45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68" s="24" t="str">
        <f>IFERROR(IF(Table1[[#This Row],[Medicare Rate in CR]]&gt;0,"Y","N"),"N")</f>
        <v>N</v>
      </c>
      <c r="O4568" s="166">
        <f>Table1[[#This Row],[Medicare Rate in CR]]*Table1[[#This Row],[SumOfUnits]]*Table1[[#This Row],[Actuarial Factor 06/20/2023]]</f>
        <v>0</v>
      </c>
      <c r="P45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442.83001880712538</v>
      </c>
      <c r="Q4568" s="166">
        <f>Table1[[#This Row],[Trended Medicare Pricing for all RHCs]]-Table1[[#This Row],[SumOfSFY24 Estimated Payment 5/04/23]]</f>
        <v>137.56942491370557</v>
      </c>
      <c r="R4568" s="24">
        <f>Table1[[#This Row],[SumOfUnits]]*Table1[[#This Row],[Actuarial Factor 06/20/2023]]</f>
        <v>1.6390816427776143</v>
      </c>
      <c r="S4568" s="23"/>
    </row>
    <row r="4569" spans="1:19" x14ac:dyDescent="0.25">
      <c r="A4569" s="192" t="s">
        <v>516</v>
      </c>
      <c r="B4569" s="193" t="s">
        <v>517</v>
      </c>
      <c r="C4569" s="192" t="s">
        <v>78</v>
      </c>
      <c r="D4569" s="192" t="s">
        <v>30</v>
      </c>
      <c r="E4569" s="192" t="s">
        <v>61</v>
      </c>
      <c r="F4569" s="194">
        <v>558.71639202081531</v>
      </c>
      <c r="G4569">
        <v>3</v>
      </c>
      <c r="H4569">
        <v>3</v>
      </c>
      <c r="I4569" s="167">
        <v>457.89089084012971</v>
      </c>
      <c r="J4569" s="22">
        <v>0.81954082138880713</v>
      </c>
      <c r="K4569" s="22" t="s">
        <v>518</v>
      </c>
      <c r="L4569" s="22" t="s">
        <v>58</v>
      </c>
      <c r="M45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69" s="24" t="str">
        <f>IFERROR(IF(Table1[[#This Row],[Medicare Rate in CR]]&gt;0,"Y","N"),"N")</f>
        <v>N</v>
      </c>
      <c r="O4569" s="166">
        <f>Table1[[#This Row],[Medicare Rate in CR]]*Table1[[#This Row],[SumOfUnits]]*Table1[[#This Row],[Actuarial Factor 06/20/2023]]</f>
        <v>0</v>
      </c>
      <c r="P45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664.24502821068802</v>
      </c>
      <c r="Q4569" s="166">
        <f>Table1[[#This Row],[Trended Medicare Pricing for all RHCs]]-Table1[[#This Row],[SumOfSFY24 Estimated Payment 5/04/23]]</f>
        <v>206.35413737055831</v>
      </c>
      <c r="R4569" s="24">
        <f>Table1[[#This Row],[SumOfUnits]]*Table1[[#This Row],[Actuarial Factor 06/20/2023]]</f>
        <v>2.4586224641664214</v>
      </c>
      <c r="S4569" s="23"/>
    </row>
    <row r="4570" spans="1:19" x14ac:dyDescent="0.25">
      <c r="A4570" s="192" t="s">
        <v>516</v>
      </c>
      <c r="B4570" s="193" t="s">
        <v>517</v>
      </c>
      <c r="C4570" s="192" t="s">
        <v>78</v>
      </c>
      <c r="D4570" s="192" t="s">
        <v>30</v>
      </c>
      <c r="E4570" s="192" t="s">
        <v>63</v>
      </c>
      <c r="F4570" s="194">
        <v>1247.9811120747809</v>
      </c>
      <c r="G4570">
        <v>8</v>
      </c>
      <c r="H4570">
        <v>8</v>
      </c>
      <c r="I4570" s="167">
        <v>1168.741334865744</v>
      </c>
      <c r="J4570" s="22">
        <v>0.93650562781571278</v>
      </c>
      <c r="K4570" s="22" t="s">
        <v>518</v>
      </c>
      <c r="L4570" s="22" t="s">
        <v>58</v>
      </c>
      <c r="M45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70" s="24" t="str">
        <f>IFERROR(IF(Table1[[#This Row],[Medicare Rate in CR]]&gt;0,"Y","N"),"N")</f>
        <v>N</v>
      </c>
      <c r="O4570" s="166">
        <f>Table1[[#This Row],[Medicare Rate in CR]]*Table1[[#This Row],[SumOfUnits]]*Table1[[#This Row],[Actuarial Factor 06/20/2023]]</f>
        <v>0</v>
      </c>
      <c r="P45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1695.4489300376697</v>
      </c>
      <c r="Q4570" s="166">
        <f>Table1[[#This Row],[Trended Medicare Pricing for all RHCs]]-Table1[[#This Row],[SumOfSFY24 Estimated Payment 5/04/23]]</f>
        <v>526.70759517192573</v>
      </c>
      <c r="R4570" s="24">
        <f>Table1[[#This Row],[SumOfUnits]]*Table1[[#This Row],[Actuarial Factor 06/20/2023]]</f>
        <v>7.4920450225257023</v>
      </c>
      <c r="S4570" s="23"/>
    </row>
    <row r="4571" spans="1:19" x14ac:dyDescent="0.25">
      <c r="A4571" s="192" t="s">
        <v>516</v>
      </c>
      <c r="B4571" s="193" t="s">
        <v>517</v>
      </c>
      <c r="C4571" s="192" t="s">
        <v>78</v>
      </c>
      <c r="D4571" s="192" t="s">
        <v>30</v>
      </c>
      <c r="E4571" s="192" t="s">
        <v>64</v>
      </c>
      <c r="F4571" s="194">
        <v>3718.0109858340575</v>
      </c>
      <c r="G4571">
        <v>20</v>
      </c>
      <c r="H4571">
        <v>20</v>
      </c>
      <c r="I4571" s="167">
        <v>3377.3945384700692</v>
      </c>
      <c r="J4571" s="22">
        <v>0.90838745537284149</v>
      </c>
      <c r="K4571" s="22" t="s">
        <v>518</v>
      </c>
      <c r="L4571" s="22" t="s">
        <v>58</v>
      </c>
      <c r="M45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71" s="24" t="str">
        <f>IFERROR(IF(Table1[[#This Row],[Medicare Rate in CR]]&gt;0,"Y","N"),"N")</f>
        <v>N</v>
      </c>
      <c r="O4571" s="166">
        <f>Table1[[#This Row],[Medicare Rate in CR]]*Table1[[#This Row],[SumOfUnits]]*Table1[[#This Row],[Actuarial Factor 06/20/2023]]</f>
        <v>0</v>
      </c>
      <c r="P45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4899.4587474070386</v>
      </c>
      <c r="Q4571" s="166">
        <f>Table1[[#This Row],[Trended Medicare Pricing for all RHCs]]-Table1[[#This Row],[SumOfSFY24 Estimated Payment 5/04/23]]</f>
        <v>1522.0642089369694</v>
      </c>
      <c r="R4571" s="24">
        <f>Table1[[#This Row],[SumOfUnits]]*Table1[[#This Row],[Actuarial Factor 06/20/2023]]</f>
        <v>18.167749107456828</v>
      </c>
      <c r="S4571" s="23"/>
    </row>
    <row r="4572" spans="1:19" x14ac:dyDescent="0.25">
      <c r="A4572" s="192" t="s">
        <v>516</v>
      </c>
      <c r="B4572" s="193" t="s">
        <v>517</v>
      </c>
      <c r="C4572" s="192" t="s">
        <v>78</v>
      </c>
      <c r="D4572" s="192" t="s">
        <v>31</v>
      </c>
      <c r="E4572" s="192" t="s">
        <v>67</v>
      </c>
      <c r="F4572" s="194">
        <v>24.091741351064854</v>
      </c>
      <c r="G4572">
        <v>1</v>
      </c>
      <c r="H4572">
        <v>1</v>
      </c>
      <c r="I4572" s="167">
        <v>25.309619233552091</v>
      </c>
      <c r="J4572" s="22">
        <v>1.0505516751462802</v>
      </c>
      <c r="K4572" s="22" t="s">
        <v>518</v>
      </c>
      <c r="L4572" s="22" t="s">
        <v>58</v>
      </c>
      <c r="M45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72" s="24" t="str">
        <f>IFERROR(IF(Table1[[#This Row],[Medicare Rate in CR]]&gt;0,"Y","N"),"N")</f>
        <v>N</v>
      </c>
      <c r="O4572" s="166">
        <f>Table1[[#This Row],[Medicare Rate in CR]]*Table1[[#This Row],[SumOfUnits]]*Table1[[#This Row],[Actuarial Factor 06/20/2023]]</f>
        <v>0</v>
      </c>
      <c r="P45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36.715709087260123</v>
      </c>
      <c r="Q4572" s="166">
        <f>Table1[[#This Row],[Trended Medicare Pricing for all RHCs]]-Table1[[#This Row],[SumOfSFY24 Estimated Payment 5/04/23]]</f>
        <v>11.406089853708032</v>
      </c>
      <c r="R4572" s="24">
        <f>Table1[[#This Row],[SumOfUnits]]*Table1[[#This Row],[Actuarial Factor 06/20/2023]]</f>
        <v>1.0505516751462802</v>
      </c>
      <c r="S4572" s="23"/>
    </row>
    <row r="4573" spans="1:19" x14ac:dyDescent="0.25">
      <c r="A4573" s="192" t="s">
        <v>516</v>
      </c>
      <c r="B4573" s="193" t="s">
        <v>517</v>
      </c>
      <c r="C4573" s="192" t="s">
        <v>78</v>
      </c>
      <c r="D4573" s="192" t="s">
        <v>31</v>
      </c>
      <c r="E4573" s="192" t="s">
        <v>68</v>
      </c>
      <c r="F4573" s="194">
        <v>1296.9066204105234</v>
      </c>
      <c r="G4573">
        <v>7</v>
      </c>
      <c r="H4573">
        <v>7</v>
      </c>
      <c r="I4573" s="167">
        <v>1234.2350945663386</v>
      </c>
      <c r="J4573" s="22">
        <v>0.95167614625612229</v>
      </c>
      <c r="K4573" s="22" t="s">
        <v>518</v>
      </c>
      <c r="L4573" s="22" t="s">
        <v>58</v>
      </c>
      <c r="M45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73" s="24" t="str">
        <f>IFERROR(IF(Table1[[#This Row],[Medicare Rate in CR]]&gt;0,"Y","N"),"N")</f>
        <v>N</v>
      </c>
      <c r="O4573" s="166">
        <f>Table1[[#This Row],[Medicare Rate in CR]]*Table1[[#This Row],[SumOfUnits]]*Table1[[#This Row],[Actuarial Factor 06/20/2023]]</f>
        <v>0</v>
      </c>
      <c r="P45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1790.4582545955907</v>
      </c>
      <c r="Q4573" s="166">
        <f>Table1[[#This Row],[Trended Medicare Pricing for all RHCs]]-Table1[[#This Row],[SumOfSFY24 Estimated Payment 5/04/23]]</f>
        <v>556.22316002925209</v>
      </c>
      <c r="R4573" s="24">
        <f>Table1[[#This Row],[SumOfUnits]]*Table1[[#This Row],[Actuarial Factor 06/20/2023]]</f>
        <v>6.6617330237928556</v>
      </c>
      <c r="S4573" s="23"/>
    </row>
    <row r="4574" spans="1:19" x14ac:dyDescent="0.25">
      <c r="A4574" s="192" t="s">
        <v>516</v>
      </c>
      <c r="B4574" s="193" t="s">
        <v>517</v>
      </c>
      <c r="C4574" s="192" t="s">
        <v>78</v>
      </c>
      <c r="D4574" s="192" t="s">
        <v>31</v>
      </c>
      <c r="E4574" s="192" t="s">
        <v>69</v>
      </c>
      <c r="F4574" s="194">
        <v>2400.8094825093958</v>
      </c>
      <c r="G4574">
        <v>13</v>
      </c>
      <c r="H4574">
        <v>13</v>
      </c>
      <c r="I4574" s="167">
        <v>2570.0526307463178</v>
      </c>
      <c r="J4574" s="22">
        <v>1.0704942018389665</v>
      </c>
      <c r="K4574" s="22" t="s">
        <v>518</v>
      </c>
      <c r="L4574" s="22" t="s">
        <v>58</v>
      </c>
      <c r="M45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74" s="24" t="str">
        <f>IFERROR(IF(Table1[[#This Row],[Medicare Rate in CR]]&gt;0,"Y","N"),"N")</f>
        <v>N</v>
      </c>
      <c r="O4574" s="166">
        <f>Table1[[#This Row],[Medicare Rate in CR]]*Table1[[#This Row],[SumOfUnits]]*Table1[[#This Row],[Actuarial Factor 06/20/2023]]</f>
        <v>0</v>
      </c>
      <c r="P45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3728.2783221146933</v>
      </c>
      <c r="Q4574" s="166">
        <f>Table1[[#This Row],[Trended Medicare Pricing for all RHCs]]-Table1[[#This Row],[SumOfSFY24 Estimated Payment 5/04/23]]</f>
        <v>1158.2256913683755</v>
      </c>
      <c r="R4574" s="24">
        <f>Table1[[#This Row],[SumOfUnits]]*Table1[[#This Row],[Actuarial Factor 06/20/2023]]</f>
        <v>13.916424623906565</v>
      </c>
      <c r="S4574" s="23"/>
    </row>
    <row r="4575" spans="1:19" x14ac:dyDescent="0.25">
      <c r="A4575" s="192" t="s">
        <v>516</v>
      </c>
      <c r="B4575" s="193" t="s">
        <v>517</v>
      </c>
      <c r="C4575" s="192" t="s">
        <v>83</v>
      </c>
      <c r="D4575" s="192" t="s">
        <v>31</v>
      </c>
      <c r="E4575" s="192" t="s">
        <v>82</v>
      </c>
      <c r="F4575" s="194">
        <v>744.95518936108704</v>
      </c>
      <c r="G4575">
        <v>4</v>
      </c>
      <c r="H4575">
        <v>4</v>
      </c>
      <c r="I4575" s="167">
        <v>895.63713204859698</v>
      </c>
      <c r="J4575" s="22">
        <v>1.2022698074185412</v>
      </c>
      <c r="K4575" s="22" t="s">
        <v>518</v>
      </c>
      <c r="L4575" s="22" t="s">
        <v>58</v>
      </c>
      <c r="M45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75" s="24" t="str">
        <f>IFERROR(IF(Table1[[#This Row],[Medicare Rate in CR]]&gt;0,"Y","N"),"N")</f>
        <v>N</v>
      </c>
      <c r="O4575" s="166">
        <f>Table1[[#This Row],[Medicare Rate in CR]]*Table1[[#This Row],[SumOfUnits]]*Table1[[#This Row],[Actuarial Factor 06/20/2023]]</f>
        <v>0</v>
      </c>
      <c r="P45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918.12184006485813</v>
      </c>
      <c r="Q4575" s="166">
        <f>Table1[[#This Row],[Trended Medicare Pricing for all RHCs]]-Table1[[#This Row],[SumOfSFY24 Estimated Payment 5/04/23]]</f>
        <v>22.484708016261152</v>
      </c>
      <c r="R4575" s="24">
        <f>Table1[[#This Row],[SumOfUnits]]*Table1[[#This Row],[Actuarial Factor 06/20/2023]]</f>
        <v>4.8090792296741647</v>
      </c>
      <c r="S4575" s="23"/>
    </row>
    <row r="4576" spans="1:19" x14ac:dyDescent="0.25">
      <c r="A4576" s="192" t="s">
        <v>516</v>
      </c>
      <c r="B4576" s="193" t="s">
        <v>517</v>
      </c>
      <c r="C4576" s="192" t="s">
        <v>85</v>
      </c>
      <c r="D4576" s="192" t="s">
        <v>30</v>
      </c>
      <c r="E4576" s="192" t="s">
        <v>61</v>
      </c>
      <c r="F4576" s="194">
        <v>1054.1004143779512</v>
      </c>
      <c r="G4576">
        <v>6</v>
      </c>
      <c r="H4576">
        <v>6</v>
      </c>
      <c r="I4576" s="167">
        <v>872.24676758358703</v>
      </c>
      <c r="J4576" s="22">
        <v>0.82747976918149668</v>
      </c>
      <c r="K4576" s="22" t="s">
        <v>518</v>
      </c>
      <c r="L4576" s="22" t="s">
        <v>58</v>
      </c>
      <c r="M45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76" s="24" t="str">
        <f>IFERROR(IF(Table1[[#This Row],[Medicare Rate in CR]]&gt;0,"Y","N"),"N")</f>
        <v>N</v>
      </c>
      <c r="O4576" s="166">
        <f>Table1[[#This Row],[Medicare Rate in CR]]*Table1[[#This Row],[SumOfUnits]]*Table1[[#This Row],[Actuarial Factor 06/20/2023]]</f>
        <v>0</v>
      </c>
      <c r="P45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1014.0174172825475</v>
      </c>
      <c r="Q4576" s="166">
        <f>Table1[[#This Row],[Trended Medicare Pricing for all RHCs]]-Table1[[#This Row],[SumOfSFY24 Estimated Payment 5/04/23]]</f>
        <v>141.77064969896048</v>
      </c>
      <c r="R4576" s="24">
        <f>Table1[[#This Row],[SumOfUnits]]*Table1[[#This Row],[Actuarial Factor 06/20/2023]]</f>
        <v>4.9648786150889803</v>
      </c>
      <c r="S4576" s="23"/>
    </row>
    <row r="4577" spans="1:19" x14ac:dyDescent="0.25">
      <c r="A4577" s="192" t="s">
        <v>516</v>
      </c>
      <c r="B4577" s="193" t="s">
        <v>517</v>
      </c>
      <c r="C4577" s="192" t="s">
        <v>85</v>
      </c>
      <c r="D4577" s="192" t="s">
        <v>30</v>
      </c>
      <c r="E4577" s="192" t="s">
        <v>63</v>
      </c>
      <c r="F4577" s="194">
        <v>3431.3096270598448</v>
      </c>
      <c r="G4577">
        <v>23</v>
      </c>
      <c r="H4577">
        <v>23</v>
      </c>
      <c r="I4577" s="167">
        <v>3090.0152160118714</v>
      </c>
      <c r="J4577" s="22">
        <v>0.90053523344076203</v>
      </c>
      <c r="K4577" s="22" t="s">
        <v>518</v>
      </c>
      <c r="L4577" s="22" t="s">
        <v>58</v>
      </c>
      <c r="M45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77" s="24" t="str">
        <f>IFERROR(IF(Table1[[#This Row],[Medicare Rate in CR]]&gt;0,"Y","N"),"N")</f>
        <v>N</v>
      </c>
      <c r="O4577" s="166">
        <f>Table1[[#This Row],[Medicare Rate in CR]]*Table1[[#This Row],[SumOfUnits]]*Table1[[#This Row],[Actuarial Factor 06/20/2023]]</f>
        <v>0</v>
      </c>
      <c r="P45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3592.250914709025</v>
      </c>
      <c r="Q4577" s="166">
        <f>Table1[[#This Row],[Trended Medicare Pricing for all RHCs]]-Table1[[#This Row],[SumOfSFY24 Estimated Payment 5/04/23]]</f>
        <v>502.23569869715357</v>
      </c>
      <c r="R4577" s="24">
        <f>Table1[[#This Row],[SumOfUnits]]*Table1[[#This Row],[Actuarial Factor 06/20/2023]]</f>
        <v>20.712310369137526</v>
      </c>
      <c r="S4577" s="23"/>
    </row>
    <row r="4578" spans="1:19" x14ac:dyDescent="0.25">
      <c r="A4578" s="192" t="s">
        <v>516</v>
      </c>
      <c r="B4578" s="193" t="s">
        <v>517</v>
      </c>
      <c r="C4578" s="192" t="s">
        <v>85</v>
      </c>
      <c r="D4578" s="192" t="s">
        <v>30</v>
      </c>
      <c r="E4578" s="192" t="s">
        <v>64</v>
      </c>
      <c r="F4578" s="194">
        <v>2755.0448106389135</v>
      </c>
      <c r="G4578">
        <v>17</v>
      </c>
      <c r="H4578">
        <v>17</v>
      </c>
      <c r="I4578" s="167">
        <v>2437.945754534453</v>
      </c>
      <c r="J4578" s="22">
        <v>0.88490239618609945</v>
      </c>
      <c r="K4578" s="22" t="s">
        <v>518</v>
      </c>
      <c r="L4578" s="22" t="s">
        <v>58</v>
      </c>
      <c r="M45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78" s="24" t="str">
        <f>IFERROR(IF(Table1[[#This Row],[Medicare Rate in CR]]&gt;0,"Y","N"),"N")</f>
        <v>N</v>
      </c>
      <c r="O4578" s="166">
        <f>Table1[[#This Row],[Medicare Rate in CR]]*Table1[[#This Row],[SumOfUnits]]*Table1[[#This Row],[Actuarial Factor 06/20/2023]]</f>
        <v>0</v>
      </c>
      <c r="P45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2834.1973273647877</v>
      </c>
      <c r="Q4578" s="166">
        <f>Table1[[#This Row],[Trended Medicare Pricing for all RHCs]]-Table1[[#This Row],[SumOfSFY24 Estimated Payment 5/04/23]]</f>
        <v>396.25157283033468</v>
      </c>
      <c r="R4578" s="24">
        <f>Table1[[#This Row],[SumOfUnits]]*Table1[[#This Row],[Actuarial Factor 06/20/2023]]</f>
        <v>15.043340735163691</v>
      </c>
      <c r="S4578" s="23"/>
    </row>
    <row r="4579" spans="1:19" x14ac:dyDescent="0.25">
      <c r="A4579" s="192" t="s">
        <v>516</v>
      </c>
      <c r="B4579" s="193" t="s">
        <v>517</v>
      </c>
      <c r="C4579" s="192" t="s">
        <v>85</v>
      </c>
      <c r="D4579" s="192" t="s">
        <v>31</v>
      </c>
      <c r="E4579" s="192" t="s">
        <v>82</v>
      </c>
      <c r="F4579" s="194">
        <v>358.94767273778552</v>
      </c>
      <c r="G4579">
        <v>2</v>
      </c>
      <c r="H4579">
        <v>2</v>
      </c>
      <c r="I4579" s="167">
        <v>398.77199896682652</v>
      </c>
      <c r="J4579" s="22">
        <v>1.1109474423536185</v>
      </c>
      <c r="K4579" s="22" t="s">
        <v>518</v>
      </c>
      <c r="L4579" s="22" t="s">
        <v>58</v>
      </c>
      <c r="M45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79" s="24" t="str">
        <f>IFERROR(IF(Table1[[#This Row],[Medicare Rate in CR]]&gt;0,"Y","N"),"N")</f>
        <v>N</v>
      </c>
      <c r="O4579" s="166">
        <f>Table1[[#This Row],[Medicare Rate in CR]]*Table1[[#This Row],[SumOfUnits]]*Table1[[#This Row],[Actuarial Factor 06/20/2023]]</f>
        <v>0</v>
      </c>
      <c r="P45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463.58641557039681</v>
      </c>
      <c r="Q4579" s="166">
        <f>Table1[[#This Row],[Trended Medicare Pricing for all RHCs]]-Table1[[#This Row],[SumOfSFY24 Estimated Payment 5/04/23]]</f>
        <v>64.814416603570294</v>
      </c>
      <c r="R4579" s="24">
        <f>Table1[[#This Row],[SumOfUnits]]*Table1[[#This Row],[Actuarial Factor 06/20/2023]]</f>
        <v>2.2218948847072371</v>
      </c>
      <c r="S4579" s="23"/>
    </row>
    <row r="4580" spans="1:19" x14ac:dyDescent="0.25">
      <c r="A4580" s="192" t="s">
        <v>516</v>
      </c>
      <c r="B4580" s="193" t="s">
        <v>517</v>
      </c>
      <c r="C4580" s="192" t="s">
        <v>85</v>
      </c>
      <c r="D4580" s="192" t="s">
        <v>31</v>
      </c>
      <c r="E4580" s="192" t="s">
        <v>69</v>
      </c>
      <c r="F4580" s="194">
        <v>2153.6860364267131</v>
      </c>
      <c r="G4580">
        <v>12</v>
      </c>
      <c r="H4580">
        <v>12</v>
      </c>
      <c r="I4580" s="167">
        <v>2156.0802655859679</v>
      </c>
      <c r="J4580" s="22">
        <v>1.0011116890385876</v>
      </c>
      <c r="K4580" s="22" t="s">
        <v>518</v>
      </c>
      <c r="L4580" s="22" t="s">
        <v>58</v>
      </c>
      <c r="M45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80" s="24" t="str">
        <f>IFERROR(IF(Table1[[#This Row],[Medicare Rate in CR]]&gt;0,"Y","N"),"N")</f>
        <v>N</v>
      </c>
      <c r="O4580" s="166">
        <f>Table1[[#This Row],[Medicare Rate in CR]]*Table1[[#This Row],[SumOfUnits]]*Table1[[#This Row],[Actuarial Factor 06/20/2023]]</f>
        <v>0</v>
      </c>
      <c r="P45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2506.5188242773738</v>
      </c>
      <c r="Q4580" s="166">
        <f>Table1[[#This Row],[Trended Medicare Pricing for all RHCs]]-Table1[[#This Row],[SumOfSFY24 Estimated Payment 5/04/23]]</f>
        <v>350.43855869140589</v>
      </c>
      <c r="R4580" s="24">
        <f>Table1[[#This Row],[SumOfUnits]]*Table1[[#This Row],[Actuarial Factor 06/20/2023]]</f>
        <v>12.01334026846305</v>
      </c>
      <c r="S4580" s="23"/>
    </row>
    <row r="4581" spans="1:19" x14ac:dyDescent="0.25">
      <c r="A4581" s="192" t="s">
        <v>519</v>
      </c>
      <c r="B4581" s="193" t="s">
        <v>322</v>
      </c>
      <c r="C4581" s="192" t="s">
        <v>88</v>
      </c>
      <c r="D4581" s="192" t="s">
        <v>30</v>
      </c>
      <c r="E4581" s="192" t="s">
        <v>56</v>
      </c>
      <c r="F4581" s="194">
        <v>623.57135973788183</v>
      </c>
      <c r="G4581">
        <v>4</v>
      </c>
      <c r="H4581">
        <v>4</v>
      </c>
      <c r="I4581" s="167">
        <v>643.69957649855871</v>
      </c>
      <c r="J4581" s="22">
        <v>1.0322789307853037</v>
      </c>
      <c r="K4581" s="22" t="s">
        <v>520</v>
      </c>
      <c r="L4581" s="22" t="s">
        <v>58</v>
      </c>
      <c r="M45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81" s="24" t="str">
        <f>IFERROR(IF(Table1[[#This Row],[Medicare Rate in CR]]&gt;0,"Y","N"),"N")</f>
        <v>N</v>
      </c>
      <c r="O4581" s="166">
        <f>Table1[[#This Row],[Medicare Rate in CR]]*Table1[[#This Row],[SumOfUnits]]*Table1[[#This Row],[Actuarial Factor 06/20/2023]]</f>
        <v>0</v>
      </c>
      <c r="P45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756.11221239882332</v>
      </c>
      <c r="Q4581" s="166">
        <f>Table1[[#This Row],[Trended Medicare Pricing for all RHCs]]-Table1[[#This Row],[SumOfSFY24 Estimated Payment 5/04/23]]</f>
        <v>112.4126359002646</v>
      </c>
      <c r="R4581" s="24">
        <f>Table1[[#This Row],[SumOfUnits]]*Table1[[#This Row],[Actuarial Factor 06/20/2023]]</f>
        <v>4.129115723141215</v>
      </c>
      <c r="S4581" s="23"/>
    </row>
    <row r="4582" spans="1:19" x14ac:dyDescent="0.25">
      <c r="A4582" s="192" t="s">
        <v>519</v>
      </c>
      <c r="B4582" s="193" t="s">
        <v>322</v>
      </c>
      <c r="C4582" s="192" t="s">
        <v>88</v>
      </c>
      <c r="D4582" s="192" t="s">
        <v>30</v>
      </c>
      <c r="E4582" s="192" t="s">
        <v>59</v>
      </c>
      <c r="F4582" s="194">
        <v>578.39452635636508</v>
      </c>
      <c r="G4582">
        <v>4</v>
      </c>
      <c r="H4582">
        <v>4</v>
      </c>
      <c r="I4582" s="167">
        <v>511.30866954271045</v>
      </c>
      <c r="J4582" s="22">
        <v>0.88401367274986775</v>
      </c>
      <c r="K4582" s="22" t="s">
        <v>520</v>
      </c>
      <c r="L4582" s="22" t="s">
        <v>58</v>
      </c>
      <c r="M45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82" s="24" t="str">
        <f>IFERROR(IF(Table1[[#This Row],[Medicare Rate in CR]]&gt;0,"Y","N"),"N")</f>
        <v>N</v>
      </c>
      <c r="O4582" s="166">
        <f>Table1[[#This Row],[Medicare Rate in CR]]*Table1[[#This Row],[SumOfUnits]]*Table1[[#This Row],[Actuarial Factor 06/20/2023]]</f>
        <v>0</v>
      </c>
      <c r="P45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600.60118642551765</v>
      </c>
      <c r="Q4582" s="166">
        <f>Table1[[#This Row],[Trended Medicare Pricing for all RHCs]]-Table1[[#This Row],[SumOfSFY24 Estimated Payment 5/04/23]]</f>
        <v>89.292516882807206</v>
      </c>
      <c r="R4582" s="24">
        <f>Table1[[#This Row],[SumOfUnits]]*Table1[[#This Row],[Actuarial Factor 06/20/2023]]</f>
        <v>3.536054690999471</v>
      </c>
      <c r="S4582" s="23"/>
    </row>
    <row r="4583" spans="1:19" x14ac:dyDescent="0.25">
      <c r="A4583" s="192" t="s">
        <v>519</v>
      </c>
      <c r="B4583" s="193" t="s">
        <v>322</v>
      </c>
      <c r="C4583" s="192" t="s">
        <v>88</v>
      </c>
      <c r="D4583" s="192" t="s">
        <v>30</v>
      </c>
      <c r="E4583" s="192" t="s">
        <v>60</v>
      </c>
      <c r="F4583" s="194">
        <v>600.9829430471234</v>
      </c>
      <c r="G4583">
        <v>4</v>
      </c>
      <c r="H4583">
        <v>4</v>
      </c>
      <c r="I4583" s="167">
        <v>456.43019717707807</v>
      </c>
      <c r="J4583" s="22">
        <v>0.75947279778502652</v>
      </c>
      <c r="K4583" s="22" t="s">
        <v>520</v>
      </c>
      <c r="L4583" s="22" t="s">
        <v>58</v>
      </c>
      <c r="M45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83" s="24" t="str">
        <f>IFERROR(IF(Table1[[#This Row],[Medicare Rate in CR]]&gt;0,"Y","N"),"N")</f>
        <v>N</v>
      </c>
      <c r="O4583" s="166">
        <f>Table1[[#This Row],[Medicare Rate in CR]]*Table1[[#This Row],[SumOfUnits]]*Table1[[#This Row],[Actuarial Factor 06/20/2023]]</f>
        <v>0</v>
      </c>
      <c r="P45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536.13899836698806</v>
      </c>
      <c r="Q4583" s="166">
        <f>Table1[[#This Row],[Trended Medicare Pricing for all RHCs]]-Table1[[#This Row],[SumOfSFY24 Estimated Payment 5/04/23]]</f>
        <v>79.708801189909991</v>
      </c>
      <c r="R4583" s="24">
        <f>Table1[[#This Row],[SumOfUnits]]*Table1[[#This Row],[Actuarial Factor 06/20/2023]]</f>
        <v>3.0378911911401061</v>
      </c>
      <c r="S4583" s="23"/>
    </row>
    <row r="4584" spans="1:19" x14ac:dyDescent="0.25">
      <c r="A4584" s="192" t="s">
        <v>519</v>
      </c>
      <c r="B4584" s="193" t="s">
        <v>322</v>
      </c>
      <c r="C4584" s="192" t="s">
        <v>88</v>
      </c>
      <c r="D4584" s="192" t="s">
        <v>30</v>
      </c>
      <c r="E4584" s="192" t="s">
        <v>61</v>
      </c>
      <c r="F4584" s="194">
        <v>311.78567986894092</v>
      </c>
      <c r="G4584">
        <v>2</v>
      </c>
      <c r="H4584">
        <v>2</v>
      </c>
      <c r="I4584" s="167">
        <v>236.79274259937117</v>
      </c>
      <c r="J4584" s="22">
        <v>0.75947279778502652</v>
      </c>
      <c r="K4584" s="22" t="s">
        <v>520</v>
      </c>
      <c r="L4584" s="22" t="s">
        <v>58</v>
      </c>
      <c r="M45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84" s="24" t="str">
        <f>IFERROR(IF(Table1[[#This Row],[Medicare Rate in CR]]&gt;0,"Y","N"),"N")</f>
        <v>N</v>
      </c>
      <c r="O4584" s="166">
        <f>Table1[[#This Row],[Medicare Rate in CR]]*Table1[[#This Row],[SumOfUnits]]*Table1[[#This Row],[Actuarial Factor 06/20/2023]]</f>
        <v>0</v>
      </c>
      <c r="P45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278.14510219302048</v>
      </c>
      <c r="Q4584" s="166">
        <f>Table1[[#This Row],[Trended Medicare Pricing for all RHCs]]-Table1[[#This Row],[SumOfSFY24 Estimated Payment 5/04/23]]</f>
        <v>41.352359593649311</v>
      </c>
      <c r="R4584" s="24">
        <f>Table1[[#This Row],[SumOfUnits]]*Table1[[#This Row],[Actuarial Factor 06/20/2023]]</f>
        <v>1.518945595570053</v>
      </c>
      <c r="S4584" s="23"/>
    </row>
    <row r="4585" spans="1:19" x14ac:dyDescent="0.25">
      <c r="A4585" s="192" t="s">
        <v>519</v>
      </c>
      <c r="B4585" s="193" t="s">
        <v>322</v>
      </c>
      <c r="C4585" s="192" t="s">
        <v>88</v>
      </c>
      <c r="D4585" s="192" t="s">
        <v>30</v>
      </c>
      <c r="E4585" s="192" t="s">
        <v>62</v>
      </c>
      <c r="F4585" s="194">
        <v>768.1699913269731</v>
      </c>
      <c r="G4585">
        <v>5</v>
      </c>
      <c r="H4585">
        <v>5</v>
      </c>
      <c r="I4585" s="167">
        <v>763.71940800142875</v>
      </c>
      <c r="J4585" s="22">
        <v>0.99420625203302171</v>
      </c>
      <c r="K4585" s="22" t="s">
        <v>520</v>
      </c>
      <c r="L4585" s="22" t="s">
        <v>58</v>
      </c>
      <c r="M45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85" s="24" t="str">
        <f>IFERROR(IF(Table1[[#This Row],[Medicare Rate in CR]]&gt;0,"Y","N"),"N")</f>
        <v>N</v>
      </c>
      <c r="O4585" s="166">
        <f>Table1[[#This Row],[Medicare Rate in CR]]*Table1[[#This Row],[SumOfUnits]]*Table1[[#This Row],[Actuarial Factor 06/20/2023]]</f>
        <v>0</v>
      </c>
      <c r="P45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897.09173707553759</v>
      </c>
      <c r="Q4585" s="166">
        <f>Table1[[#This Row],[Trended Medicare Pricing for all RHCs]]-Table1[[#This Row],[SumOfSFY24 Estimated Payment 5/04/23]]</f>
        <v>133.37232907410885</v>
      </c>
      <c r="R4585" s="24">
        <f>Table1[[#This Row],[SumOfUnits]]*Table1[[#This Row],[Actuarial Factor 06/20/2023]]</f>
        <v>4.971031260165109</v>
      </c>
      <c r="S4585" s="23"/>
    </row>
    <row r="4586" spans="1:19" x14ac:dyDescent="0.25">
      <c r="A4586" s="192" t="s">
        <v>519</v>
      </c>
      <c r="B4586" s="193" t="s">
        <v>322</v>
      </c>
      <c r="C4586" s="192" t="s">
        <v>88</v>
      </c>
      <c r="D4586" s="192" t="s">
        <v>30</v>
      </c>
      <c r="E4586" s="192" t="s">
        <v>63</v>
      </c>
      <c r="F4586" s="194">
        <v>311.78567986894092</v>
      </c>
      <c r="G4586">
        <v>2</v>
      </c>
      <c r="H4586">
        <v>2</v>
      </c>
      <c r="I4586" s="167">
        <v>288.23224200816935</v>
      </c>
      <c r="J4586" s="22">
        <v>0.92445631925535443</v>
      </c>
      <c r="K4586" s="22" t="s">
        <v>520</v>
      </c>
      <c r="L4586" s="22" t="s">
        <v>58</v>
      </c>
      <c r="M45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86" s="24" t="str">
        <f>IFERROR(IF(Table1[[#This Row],[Medicare Rate in CR]]&gt;0,"Y","N"),"N")</f>
        <v>N</v>
      </c>
      <c r="O4586" s="166">
        <f>Table1[[#This Row],[Medicare Rate in CR]]*Table1[[#This Row],[SumOfUnits]]*Table1[[#This Row],[Actuarial Factor 06/20/2023]]</f>
        <v>0</v>
      </c>
      <c r="P45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338.56775139568225</v>
      </c>
      <c r="Q4586" s="166">
        <f>Table1[[#This Row],[Trended Medicare Pricing for all RHCs]]-Table1[[#This Row],[SumOfSFY24 Estimated Payment 5/04/23]]</f>
        <v>50.3355093875129</v>
      </c>
      <c r="R4586" s="24">
        <f>Table1[[#This Row],[SumOfUnits]]*Table1[[#This Row],[Actuarial Factor 06/20/2023]]</f>
        <v>1.8489126385107089</v>
      </c>
      <c r="S4586" s="23"/>
    </row>
    <row r="4587" spans="1:19" x14ac:dyDescent="0.25">
      <c r="A4587" s="192" t="s">
        <v>519</v>
      </c>
      <c r="B4587" s="193" t="s">
        <v>322</v>
      </c>
      <c r="C4587" s="192" t="s">
        <v>75</v>
      </c>
      <c r="D4587" s="192" t="s">
        <v>31</v>
      </c>
      <c r="E4587" s="192" t="s">
        <v>69</v>
      </c>
      <c r="F4587" s="194">
        <v>155.89283993447046</v>
      </c>
      <c r="G4587">
        <v>1</v>
      </c>
      <c r="H4587">
        <v>1</v>
      </c>
      <c r="I4587" s="167">
        <v>173.81159946136424</v>
      </c>
      <c r="J4587" s="22">
        <v>1.1149428000312647</v>
      </c>
      <c r="K4587" s="22" t="s">
        <v>520</v>
      </c>
      <c r="L4587" s="22" t="s">
        <v>58</v>
      </c>
      <c r="M45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87" s="24" t="str">
        <f>IFERROR(IF(Table1[[#This Row],[Medicare Rate in CR]]&gt;0,"Y","N"),"N")</f>
        <v>N</v>
      </c>
      <c r="O4587" s="166">
        <f>Table1[[#This Row],[Medicare Rate in CR]]*Table1[[#This Row],[SumOfUnits]]*Table1[[#This Row],[Actuarial Factor 06/20/2023]]</f>
        <v>0</v>
      </c>
      <c r="P45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324.13304783824043</v>
      </c>
      <c r="Q4587" s="166">
        <f>Table1[[#This Row],[Trended Medicare Pricing for all RHCs]]-Table1[[#This Row],[SumOfSFY24 Estimated Payment 5/04/23]]</f>
        <v>150.32144837687619</v>
      </c>
      <c r="R4587" s="24">
        <f>Table1[[#This Row],[SumOfUnits]]*Table1[[#This Row],[Actuarial Factor 06/20/2023]]</f>
        <v>1.1149428000312647</v>
      </c>
      <c r="S4587" s="23"/>
    </row>
    <row r="4588" spans="1:19" x14ac:dyDescent="0.25">
      <c r="A4588" s="192" t="s">
        <v>519</v>
      </c>
      <c r="B4588" s="193" t="s">
        <v>322</v>
      </c>
      <c r="C4588" s="192" t="s">
        <v>76</v>
      </c>
      <c r="D4588" s="192" t="s">
        <v>30</v>
      </c>
      <c r="E4588" s="192" t="s">
        <v>59</v>
      </c>
      <c r="F4588" s="194">
        <v>161.55921750024092</v>
      </c>
      <c r="G4588">
        <v>2</v>
      </c>
      <c r="H4588">
        <v>2</v>
      </c>
      <c r="I4588" s="167">
        <v>167.96483171580576</v>
      </c>
      <c r="J4588" s="22">
        <v>1.0396487078526193</v>
      </c>
      <c r="K4588" s="22" t="s">
        <v>520</v>
      </c>
      <c r="L4588" s="22" t="s">
        <v>58</v>
      </c>
      <c r="M45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88" s="24" t="str">
        <f>IFERROR(IF(Table1[[#This Row],[Medicare Rate in CR]]&gt;0,"Y","N"),"N")</f>
        <v>N</v>
      </c>
      <c r="O4588" s="166">
        <f>Table1[[#This Row],[Medicare Rate in CR]]*Table1[[#This Row],[SumOfUnits]]*Table1[[#This Row],[Actuarial Factor 06/20/2023]]</f>
        <v>0</v>
      </c>
      <c r="P45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241.6544134177114</v>
      </c>
      <c r="Q4588" s="166">
        <f>Table1[[#This Row],[Trended Medicare Pricing for all RHCs]]-Table1[[#This Row],[SumOfSFY24 Estimated Payment 5/04/23]]</f>
        <v>73.689581701905638</v>
      </c>
      <c r="R4588" s="24">
        <f>Table1[[#This Row],[SumOfUnits]]*Table1[[#This Row],[Actuarial Factor 06/20/2023]]</f>
        <v>2.0792974157052386</v>
      </c>
      <c r="S4588" s="23"/>
    </row>
    <row r="4589" spans="1:19" x14ac:dyDescent="0.25">
      <c r="A4589" s="192" t="s">
        <v>519</v>
      </c>
      <c r="B4589" s="193" t="s">
        <v>322</v>
      </c>
      <c r="C4589" s="192" t="s">
        <v>78</v>
      </c>
      <c r="D4589" s="192" t="s">
        <v>30</v>
      </c>
      <c r="E4589" s="192" t="s">
        <v>56</v>
      </c>
      <c r="F4589" s="194">
        <v>2015.3127108027365</v>
      </c>
      <c r="G4589">
        <v>13</v>
      </c>
      <c r="H4589">
        <v>13</v>
      </c>
      <c r="I4589" s="167">
        <v>2150.2844187531514</v>
      </c>
      <c r="J4589" s="22">
        <v>1.0669730842399407</v>
      </c>
      <c r="K4589" s="22" t="s">
        <v>520</v>
      </c>
      <c r="L4589" s="22" t="s">
        <v>58</v>
      </c>
      <c r="M45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89" s="24" t="str">
        <f>IFERROR(IF(Table1[[#This Row],[Medicare Rate in CR]]&gt;0,"Y","N"),"N")</f>
        <v>N</v>
      </c>
      <c r="O4589" s="166">
        <f>Table1[[#This Row],[Medicare Rate in CR]]*Table1[[#This Row],[SumOfUnits]]*Table1[[#This Row],[Actuarial Factor 06/20/2023]]</f>
        <v>0</v>
      </c>
      <c r="P45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3119.336424830472</v>
      </c>
      <c r="Q4589" s="166">
        <f>Table1[[#This Row],[Trended Medicare Pricing for all RHCs]]-Table1[[#This Row],[SumOfSFY24 Estimated Payment 5/04/23]]</f>
        <v>969.05200607732058</v>
      </c>
      <c r="R4589" s="24">
        <f>Table1[[#This Row],[SumOfUnits]]*Table1[[#This Row],[Actuarial Factor 06/20/2023]]</f>
        <v>13.870650095119229</v>
      </c>
      <c r="S4589" s="23"/>
    </row>
    <row r="4590" spans="1:19" x14ac:dyDescent="0.25">
      <c r="A4590" s="192" t="s">
        <v>519</v>
      </c>
      <c r="B4590" s="193" t="s">
        <v>322</v>
      </c>
      <c r="C4590" s="192" t="s">
        <v>78</v>
      </c>
      <c r="D4590" s="192" t="s">
        <v>30</v>
      </c>
      <c r="E4590" s="192" t="s">
        <v>59</v>
      </c>
      <c r="F4590" s="194">
        <v>8912.2964247855853</v>
      </c>
      <c r="G4590">
        <v>58</v>
      </c>
      <c r="H4590">
        <v>58</v>
      </c>
      <c r="I4590" s="167">
        <v>8323.9258659204497</v>
      </c>
      <c r="J4590" s="22">
        <v>0.93398216006047052</v>
      </c>
      <c r="K4590" s="22" t="s">
        <v>520</v>
      </c>
      <c r="L4590" s="22" t="s">
        <v>58</v>
      </c>
      <c r="M45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90" s="24" t="str">
        <f>IFERROR(IF(Table1[[#This Row],[Medicare Rate in CR]]&gt;0,"Y","N"),"N")</f>
        <v>N</v>
      </c>
      <c r="O4590" s="166">
        <f>Table1[[#This Row],[Medicare Rate in CR]]*Table1[[#This Row],[SumOfUnits]]*Table1[[#This Row],[Actuarial Factor 06/20/2023]]</f>
        <v>0</v>
      </c>
      <c r="P45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12075.204993677133</v>
      </c>
      <c r="Q4590" s="166">
        <f>Table1[[#This Row],[Trended Medicare Pricing for all RHCs]]-Table1[[#This Row],[SumOfSFY24 Estimated Payment 5/04/23]]</f>
        <v>3751.279127756683</v>
      </c>
      <c r="R4590" s="24">
        <f>Table1[[#This Row],[SumOfUnits]]*Table1[[#This Row],[Actuarial Factor 06/20/2023]]</f>
        <v>54.170965283507293</v>
      </c>
      <c r="S4590" s="23"/>
    </row>
    <row r="4591" spans="1:19" x14ac:dyDescent="0.25">
      <c r="A4591" s="192" t="s">
        <v>519</v>
      </c>
      <c r="B4591" s="193" t="s">
        <v>322</v>
      </c>
      <c r="C4591" s="192" t="s">
        <v>78</v>
      </c>
      <c r="D4591" s="192" t="s">
        <v>30</v>
      </c>
      <c r="E4591" s="192" t="s">
        <v>60</v>
      </c>
      <c r="F4591" s="194">
        <v>15151.035944878136</v>
      </c>
      <c r="G4591">
        <v>99</v>
      </c>
      <c r="H4591">
        <v>99</v>
      </c>
      <c r="I4591" s="167">
        <v>12416.89244315677</v>
      </c>
      <c r="J4591" s="22">
        <v>0.81954082138880713</v>
      </c>
      <c r="K4591" s="22" t="s">
        <v>520</v>
      </c>
      <c r="L4591" s="22" t="s">
        <v>58</v>
      </c>
      <c r="M45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91" s="24" t="str">
        <f>IFERROR(IF(Table1[[#This Row],[Medicare Rate in CR]]&gt;0,"Y","N"),"N")</f>
        <v>N</v>
      </c>
      <c r="O4591" s="166">
        <f>Table1[[#This Row],[Medicare Rate in CR]]*Table1[[#This Row],[SumOfUnits]]*Table1[[#This Row],[Actuarial Factor 06/20/2023]]</f>
        <v>0</v>
      </c>
      <c r="P45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18012.71708214315</v>
      </c>
      <c r="Q4591" s="166">
        <f>Table1[[#This Row],[Trended Medicare Pricing for all RHCs]]-Table1[[#This Row],[SumOfSFY24 Estimated Payment 5/04/23]]</f>
        <v>5595.8246389863798</v>
      </c>
      <c r="R4591" s="24">
        <f>Table1[[#This Row],[SumOfUnits]]*Table1[[#This Row],[Actuarial Factor 06/20/2023]]</f>
        <v>81.134541317491909</v>
      </c>
      <c r="S4591" s="23"/>
    </row>
    <row r="4592" spans="1:19" x14ac:dyDescent="0.25">
      <c r="A4592" s="192" t="s">
        <v>519</v>
      </c>
      <c r="B4592" s="193" t="s">
        <v>322</v>
      </c>
      <c r="C4592" s="192" t="s">
        <v>78</v>
      </c>
      <c r="D4592" s="192" t="s">
        <v>30</v>
      </c>
      <c r="E4592" s="192" t="s">
        <v>61</v>
      </c>
      <c r="F4592" s="194">
        <v>2026.6069191481158</v>
      </c>
      <c r="G4592">
        <v>13</v>
      </c>
      <c r="H4592">
        <v>13</v>
      </c>
      <c r="I4592" s="167">
        <v>1660.8870991508866</v>
      </c>
      <c r="J4592" s="22">
        <v>0.81954082138880713</v>
      </c>
      <c r="K4592" s="22" t="s">
        <v>520</v>
      </c>
      <c r="L4592" s="22" t="s">
        <v>58</v>
      </c>
      <c r="M45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92" s="24" t="str">
        <f>IFERROR(IF(Table1[[#This Row],[Medicare Rate in CR]]&gt;0,"Y","N"),"N")</f>
        <v>N</v>
      </c>
      <c r="O4592" s="166">
        <f>Table1[[#This Row],[Medicare Rate in CR]]*Table1[[#This Row],[SumOfUnits]]*Table1[[#This Row],[Actuarial Factor 06/20/2023]]</f>
        <v>0</v>
      </c>
      <c r="P45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2409.386209902651</v>
      </c>
      <c r="Q4592" s="166">
        <f>Table1[[#This Row],[Trended Medicare Pricing for all RHCs]]-Table1[[#This Row],[SumOfSFY24 Estimated Payment 5/04/23]]</f>
        <v>748.49911075176442</v>
      </c>
      <c r="R4592" s="24">
        <f>Table1[[#This Row],[SumOfUnits]]*Table1[[#This Row],[Actuarial Factor 06/20/2023]]</f>
        <v>10.654030678054493</v>
      </c>
      <c r="S4592" s="23"/>
    </row>
    <row r="4593" spans="1:19" x14ac:dyDescent="0.25">
      <c r="A4593" s="192" t="s">
        <v>519</v>
      </c>
      <c r="B4593" s="193" t="s">
        <v>322</v>
      </c>
      <c r="C4593" s="192" t="s">
        <v>78</v>
      </c>
      <c r="D4593" s="192" t="s">
        <v>30</v>
      </c>
      <c r="E4593" s="192" t="s">
        <v>62</v>
      </c>
      <c r="F4593" s="194">
        <v>23841.601618965018</v>
      </c>
      <c r="G4593">
        <v>157</v>
      </c>
      <c r="H4593">
        <v>157</v>
      </c>
      <c r="I4593" s="167">
        <v>22647.644643221458</v>
      </c>
      <c r="J4593" s="22">
        <v>0.94992127648027569</v>
      </c>
      <c r="K4593" s="22" t="s">
        <v>520</v>
      </c>
      <c r="L4593" s="22" t="s">
        <v>58</v>
      </c>
      <c r="M45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93" s="24" t="str">
        <f>IFERROR(IF(Table1[[#This Row],[Medicare Rate in CR]]&gt;0,"Y","N"),"N")</f>
        <v>N</v>
      </c>
      <c r="O4593" s="166">
        <f>Table1[[#This Row],[Medicare Rate in CR]]*Table1[[#This Row],[SumOfUnits]]*Table1[[#This Row],[Actuarial Factor 06/20/2023]]</f>
        <v>0</v>
      </c>
      <c r="P45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32854.083048781744</v>
      </c>
      <c r="Q4593" s="166">
        <f>Table1[[#This Row],[Trended Medicare Pricing for all RHCs]]-Table1[[#This Row],[SumOfSFY24 Estimated Payment 5/04/23]]</f>
        <v>10206.438405560286</v>
      </c>
      <c r="R4593" s="24">
        <f>Table1[[#This Row],[SumOfUnits]]*Table1[[#This Row],[Actuarial Factor 06/20/2023]]</f>
        <v>149.1376404074033</v>
      </c>
      <c r="S4593" s="23"/>
    </row>
    <row r="4594" spans="1:19" x14ac:dyDescent="0.25">
      <c r="A4594" s="192" t="s">
        <v>519</v>
      </c>
      <c r="B4594" s="193" t="s">
        <v>322</v>
      </c>
      <c r="C4594" s="192" t="s">
        <v>78</v>
      </c>
      <c r="D4594" s="192" t="s">
        <v>30</v>
      </c>
      <c r="E4594" s="192" t="s">
        <v>63</v>
      </c>
      <c r="F4594" s="194">
        <v>4633.6898911053295</v>
      </c>
      <c r="G4594">
        <v>31</v>
      </c>
      <c r="H4594">
        <v>31</v>
      </c>
      <c r="I4594" s="167">
        <v>4339.4766605729183</v>
      </c>
      <c r="J4594" s="22">
        <v>0.93650562781571278</v>
      </c>
      <c r="K4594" s="22" t="s">
        <v>520</v>
      </c>
      <c r="L4594" s="22" t="s">
        <v>58</v>
      </c>
      <c r="M45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94" s="24" t="str">
        <f>IFERROR(IF(Table1[[#This Row],[Medicare Rate in CR]]&gt;0,"Y","N"),"N")</f>
        <v>N</v>
      </c>
      <c r="O4594" s="166">
        <f>Table1[[#This Row],[Medicare Rate in CR]]*Table1[[#This Row],[SumOfUnits]]*Table1[[#This Row],[Actuarial Factor 06/20/2023]]</f>
        <v>0</v>
      </c>
      <c r="P45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6295.1149596646646</v>
      </c>
      <c r="Q4594" s="166">
        <f>Table1[[#This Row],[Trended Medicare Pricing for all RHCs]]-Table1[[#This Row],[SumOfSFY24 Estimated Payment 5/04/23]]</f>
        <v>1955.6382990917464</v>
      </c>
      <c r="R4594" s="24">
        <f>Table1[[#This Row],[SumOfUnits]]*Table1[[#This Row],[Actuarial Factor 06/20/2023]]</f>
        <v>29.031674462287096</v>
      </c>
      <c r="S4594" s="23"/>
    </row>
    <row r="4595" spans="1:19" x14ac:dyDescent="0.25">
      <c r="A4595" s="192" t="s">
        <v>519</v>
      </c>
      <c r="B4595" s="193" t="s">
        <v>322</v>
      </c>
      <c r="C4595" s="192" t="s">
        <v>78</v>
      </c>
      <c r="D4595" s="192" t="s">
        <v>30</v>
      </c>
      <c r="E4595" s="192" t="s">
        <v>64</v>
      </c>
      <c r="F4595" s="194">
        <v>1247.1427194757637</v>
      </c>
      <c r="G4595">
        <v>8</v>
      </c>
      <c r="H4595">
        <v>8</v>
      </c>
      <c r="I4595" s="167">
        <v>1132.8888014313545</v>
      </c>
      <c r="J4595" s="22">
        <v>0.90838745537284149</v>
      </c>
      <c r="K4595" s="22" t="s">
        <v>520</v>
      </c>
      <c r="L4595" s="22" t="s">
        <v>58</v>
      </c>
      <c r="M45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95" s="24" t="str">
        <f>IFERROR(IF(Table1[[#This Row],[Medicare Rate in CR]]&gt;0,"Y","N"),"N")</f>
        <v>N</v>
      </c>
      <c r="O4595" s="166">
        <f>Table1[[#This Row],[Medicare Rate in CR]]*Table1[[#This Row],[SumOfUnits]]*Table1[[#This Row],[Actuarial Factor 06/20/2023]]</f>
        <v>0</v>
      </c>
      <c r="P45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1643.4390133545587</v>
      </c>
      <c r="Q4595" s="166">
        <f>Table1[[#This Row],[Trended Medicare Pricing for all RHCs]]-Table1[[#This Row],[SumOfSFY24 Estimated Payment 5/04/23]]</f>
        <v>510.55021192320419</v>
      </c>
      <c r="R4595" s="24">
        <f>Table1[[#This Row],[SumOfUnits]]*Table1[[#This Row],[Actuarial Factor 06/20/2023]]</f>
        <v>7.2670996429827319</v>
      </c>
      <c r="S4595" s="23"/>
    </row>
    <row r="4596" spans="1:19" x14ac:dyDescent="0.25">
      <c r="A4596" s="192" t="s">
        <v>519</v>
      </c>
      <c r="B4596" s="193" t="s">
        <v>322</v>
      </c>
      <c r="C4596" s="192" t="s">
        <v>78</v>
      </c>
      <c r="D4596" s="192" t="s">
        <v>30</v>
      </c>
      <c r="E4596" s="192" t="s">
        <v>77</v>
      </c>
      <c r="F4596" s="194">
        <v>1848.1256625228868</v>
      </c>
      <c r="G4596">
        <v>12</v>
      </c>
      <c r="H4596">
        <v>12</v>
      </c>
      <c r="I4596" s="167">
        <v>2346.7228926482876</v>
      </c>
      <c r="J4596" s="22">
        <v>1.2697853507670918</v>
      </c>
      <c r="K4596" s="22" t="s">
        <v>520</v>
      </c>
      <c r="L4596" s="22" t="s">
        <v>58</v>
      </c>
      <c r="M45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96" s="24" t="str">
        <f>IFERROR(IF(Table1[[#This Row],[Medicare Rate in CR]]&gt;0,"Y","N"),"N")</f>
        <v>N</v>
      </c>
      <c r="O4596" s="166">
        <f>Table1[[#This Row],[Medicare Rate in CR]]*Table1[[#This Row],[SumOfUnits]]*Table1[[#This Row],[Actuarial Factor 06/20/2023]]</f>
        <v>0</v>
      </c>
      <c r="P45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3404.3023026070114</v>
      </c>
      <c r="Q4596" s="166">
        <f>Table1[[#This Row],[Trended Medicare Pricing for all RHCs]]-Table1[[#This Row],[SumOfSFY24 Estimated Payment 5/04/23]]</f>
        <v>1057.5794099587238</v>
      </c>
      <c r="R4596" s="24">
        <f>Table1[[#This Row],[SumOfUnits]]*Table1[[#This Row],[Actuarial Factor 06/20/2023]]</f>
        <v>15.237424209205102</v>
      </c>
      <c r="S4596" s="23"/>
    </row>
    <row r="4597" spans="1:19" x14ac:dyDescent="0.25">
      <c r="A4597" s="192" t="s">
        <v>519</v>
      </c>
      <c r="B4597" s="193" t="s">
        <v>322</v>
      </c>
      <c r="C4597" s="192" t="s">
        <v>78</v>
      </c>
      <c r="D4597" s="192" t="s">
        <v>32</v>
      </c>
      <c r="E4597" s="192" t="s">
        <v>94</v>
      </c>
      <c r="F4597" s="194">
        <v>451.13231184350002</v>
      </c>
      <c r="G4597">
        <v>3</v>
      </c>
      <c r="H4597">
        <v>3</v>
      </c>
      <c r="I4597" s="167">
        <v>478.13276109796095</v>
      </c>
      <c r="J4597" s="22">
        <v>1.0598503998619091</v>
      </c>
      <c r="K4597" s="22" t="s">
        <v>520</v>
      </c>
      <c r="L4597" s="22" t="s">
        <v>58</v>
      </c>
      <c r="M45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97" s="24" t="str">
        <f>IFERROR(IF(Table1[[#This Row],[Medicare Rate in CR]]&gt;0,"Y","N"),"N")</f>
        <v>N</v>
      </c>
      <c r="O4597" s="166">
        <f>Table1[[#This Row],[Medicare Rate in CR]]*Table1[[#This Row],[SumOfUnits]]*Table1[[#This Row],[Actuarial Factor 06/20/2023]]</f>
        <v>0</v>
      </c>
      <c r="P45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693.60914518576158</v>
      </c>
      <c r="Q4597" s="166">
        <f>Table1[[#This Row],[Trended Medicare Pricing for all RHCs]]-Table1[[#This Row],[SumOfSFY24 Estimated Payment 5/04/23]]</f>
        <v>215.47638408780062</v>
      </c>
      <c r="R4597" s="24">
        <f>Table1[[#This Row],[SumOfUnits]]*Table1[[#This Row],[Actuarial Factor 06/20/2023]]</f>
        <v>3.1795511995857275</v>
      </c>
      <c r="S4597" s="23"/>
    </row>
    <row r="4598" spans="1:19" x14ac:dyDescent="0.25">
      <c r="A4598" s="192" t="s">
        <v>519</v>
      </c>
      <c r="B4598" s="193" t="s">
        <v>322</v>
      </c>
      <c r="C4598" s="192" t="s">
        <v>78</v>
      </c>
      <c r="D4598" s="192" t="s">
        <v>32</v>
      </c>
      <c r="E4598" s="192" t="s">
        <v>81</v>
      </c>
      <c r="F4598" s="194">
        <v>139.3466319745591</v>
      </c>
      <c r="G4598">
        <v>1</v>
      </c>
      <c r="H4598">
        <v>1</v>
      </c>
      <c r="I4598" s="167">
        <v>145.74170547575409</v>
      </c>
      <c r="J4598" s="22">
        <v>1.0458932764328495</v>
      </c>
      <c r="K4598" s="22" t="s">
        <v>520</v>
      </c>
      <c r="L4598" s="22" t="s">
        <v>58</v>
      </c>
      <c r="M45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98" s="24" t="str">
        <f>IFERROR(IF(Table1[[#This Row],[Medicare Rate in CR]]&gt;0,"Y","N"),"N")</f>
        <v>N</v>
      </c>
      <c r="O4598" s="166">
        <f>Table1[[#This Row],[Medicare Rate in CR]]*Table1[[#This Row],[SumOfUnits]]*Table1[[#This Row],[Actuarial Factor 06/20/2023]]</f>
        <v>0</v>
      </c>
      <c r="P45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211.42198982730181</v>
      </c>
      <c r="Q4598" s="166">
        <f>Table1[[#This Row],[Trended Medicare Pricing for all RHCs]]-Table1[[#This Row],[SumOfSFY24 Estimated Payment 5/04/23]]</f>
        <v>65.680284351547726</v>
      </c>
      <c r="R4598" s="24">
        <f>Table1[[#This Row],[SumOfUnits]]*Table1[[#This Row],[Actuarial Factor 06/20/2023]]</f>
        <v>1.0458932764328495</v>
      </c>
      <c r="S4598" s="23"/>
    </row>
    <row r="4599" spans="1:19" x14ac:dyDescent="0.25">
      <c r="A4599" s="192" t="s">
        <v>519</v>
      </c>
      <c r="B4599" s="193" t="s">
        <v>322</v>
      </c>
      <c r="C4599" s="192" t="s">
        <v>78</v>
      </c>
      <c r="D4599" s="192" t="s">
        <v>32</v>
      </c>
      <c r="E4599" s="192" t="s">
        <v>65</v>
      </c>
      <c r="F4599" s="194">
        <v>289.57309434325907</v>
      </c>
      <c r="G4599">
        <v>2</v>
      </c>
      <c r="H4599">
        <v>2</v>
      </c>
      <c r="I4599" s="167">
        <v>383.64020618953339</v>
      </c>
      <c r="J4599" s="22">
        <v>1.3248475555355548</v>
      </c>
      <c r="K4599" s="22" t="s">
        <v>520</v>
      </c>
      <c r="L4599" s="22" t="s">
        <v>58</v>
      </c>
      <c r="M45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599" s="24" t="str">
        <f>IFERROR(IF(Table1[[#This Row],[Medicare Rate in CR]]&gt;0,"Y","N"),"N")</f>
        <v>N</v>
      </c>
      <c r="O4599" s="166">
        <f>Table1[[#This Row],[Medicare Rate in CR]]*Table1[[#This Row],[SumOfUnits]]*Table1[[#This Row],[Actuarial Factor 06/20/2023]]</f>
        <v>0</v>
      </c>
      <c r="P45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556.53236323518342</v>
      </c>
      <c r="Q4599" s="166">
        <f>Table1[[#This Row],[Trended Medicare Pricing for all RHCs]]-Table1[[#This Row],[SumOfSFY24 Estimated Payment 5/04/23]]</f>
        <v>172.89215704565004</v>
      </c>
      <c r="R4599" s="24">
        <f>Table1[[#This Row],[SumOfUnits]]*Table1[[#This Row],[Actuarial Factor 06/20/2023]]</f>
        <v>2.6496951110711096</v>
      </c>
      <c r="S4599" s="23"/>
    </row>
    <row r="4600" spans="1:19" x14ac:dyDescent="0.25">
      <c r="A4600" s="192" t="s">
        <v>519</v>
      </c>
      <c r="B4600" s="193" t="s">
        <v>322</v>
      </c>
      <c r="C4600" s="192" t="s">
        <v>78</v>
      </c>
      <c r="D4600" s="192" t="s">
        <v>32</v>
      </c>
      <c r="E4600" s="192" t="s">
        <v>66</v>
      </c>
      <c r="F4600" s="194">
        <v>311.78567986894092</v>
      </c>
      <c r="G4600">
        <v>2</v>
      </c>
      <c r="H4600">
        <v>2</v>
      </c>
      <c r="I4600" s="167">
        <v>335.37331379059503</v>
      </c>
      <c r="J4600" s="22">
        <v>1.0756533588443484</v>
      </c>
      <c r="K4600" s="22" t="s">
        <v>520</v>
      </c>
      <c r="L4600" s="22" t="s">
        <v>58</v>
      </c>
      <c r="M46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00" s="24" t="str">
        <f>IFERROR(IF(Table1[[#This Row],[Medicare Rate in CR]]&gt;0,"Y","N"),"N")</f>
        <v>N</v>
      </c>
      <c r="O4600" s="166">
        <f>Table1[[#This Row],[Medicare Rate in CR]]*Table1[[#This Row],[SumOfUnits]]*Table1[[#This Row],[Actuarial Factor 06/20/2023]]</f>
        <v>0</v>
      </c>
      <c r="P46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486.51340469169713</v>
      </c>
      <c r="Q4600" s="166">
        <f>Table1[[#This Row],[Trended Medicare Pricing for all RHCs]]-Table1[[#This Row],[SumOfSFY24 Estimated Payment 5/04/23]]</f>
        <v>151.1400909011021</v>
      </c>
      <c r="R4600" s="24">
        <f>Table1[[#This Row],[SumOfUnits]]*Table1[[#This Row],[Actuarial Factor 06/20/2023]]</f>
        <v>2.1513067176886969</v>
      </c>
      <c r="S4600" s="23"/>
    </row>
    <row r="4601" spans="1:19" x14ac:dyDescent="0.25">
      <c r="A4601" s="192" t="s">
        <v>519</v>
      </c>
      <c r="B4601" s="193" t="s">
        <v>322</v>
      </c>
      <c r="C4601" s="192" t="s">
        <v>78</v>
      </c>
      <c r="D4601" s="192" t="s">
        <v>31</v>
      </c>
      <c r="E4601" s="192" t="s">
        <v>67</v>
      </c>
      <c r="F4601" s="194">
        <v>467.6785198034114</v>
      </c>
      <c r="G4601">
        <v>3</v>
      </c>
      <c r="H4601">
        <v>3</v>
      </c>
      <c r="I4601" s="167">
        <v>491.32045240940664</v>
      </c>
      <c r="J4601" s="22">
        <v>1.0505516751462802</v>
      </c>
      <c r="K4601" s="22" t="s">
        <v>520</v>
      </c>
      <c r="L4601" s="22" t="s">
        <v>58</v>
      </c>
      <c r="M46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01" s="24" t="str">
        <f>IFERROR(IF(Table1[[#This Row],[Medicare Rate in CR]]&gt;0,"Y","N"),"N")</f>
        <v>N</v>
      </c>
      <c r="O4601" s="166">
        <f>Table1[[#This Row],[Medicare Rate in CR]]*Table1[[#This Row],[SumOfUnits]]*Table1[[#This Row],[Actuarial Factor 06/20/2023]]</f>
        <v>0</v>
      </c>
      <c r="P46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712.74003108552836</v>
      </c>
      <c r="Q4601" s="166">
        <f>Table1[[#This Row],[Trended Medicare Pricing for all RHCs]]-Table1[[#This Row],[SumOfSFY24 Estimated Payment 5/04/23]]</f>
        <v>221.41957867612172</v>
      </c>
      <c r="R4601" s="24">
        <f>Table1[[#This Row],[SumOfUnits]]*Table1[[#This Row],[Actuarial Factor 06/20/2023]]</f>
        <v>3.1516550254388407</v>
      </c>
      <c r="S4601" s="23"/>
    </row>
    <row r="4602" spans="1:19" x14ac:dyDescent="0.25">
      <c r="A4602" s="192" t="s">
        <v>519</v>
      </c>
      <c r="B4602" s="193" t="s">
        <v>322</v>
      </c>
      <c r="C4602" s="192" t="s">
        <v>78</v>
      </c>
      <c r="D4602" s="192" t="s">
        <v>31</v>
      </c>
      <c r="E4602" s="192" t="s">
        <v>68</v>
      </c>
      <c r="F4602" s="194">
        <v>1558.9283993447045</v>
      </c>
      <c r="G4602">
        <v>10</v>
      </c>
      <c r="H4602">
        <v>10</v>
      </c>
      <c r="I4602" s="167">
        <v>1483.5949713775935</v>
      </c>
      <c r="J4602" s="22">
        <v>0.95167614625612229</v>
      </c>
      <c r="K4602" s="22" t="s">
        <v>520</v>
      </c>
      <c r="L4602" s="22" t="s">
        <v>58</v>
      </c>
      <c r="M46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02" s="24" t="str">
        <f>IFERROR(IF(Table1[[#This Row],[Medicare Rate in CR]]&gt;0,"Y","N"),"N")</f>
        <v>N</v>
      </c>
      <c r="O4602" s="166">
        <f>Table1[[#This Row],[Medicare Rate in CR]]*Table1[[#This Row],[SumOfUnits]]*Table1[[#This Row],[Actuarial Factor 06/20/2023]]</f>
        <v>0</v>
      </c>
      <c r="P46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2152.1952135973297</v>
      </c>
      <c r="Q4602" s="166">
        <f>Table1[[#This Row],[Trended Medicare Pricing for all RHCs]]-Table1[[#This Row],[SumOfSFY24 Estimated Payment 5/04/23]]</f>
        <v>668.60024221973617</v>
      </c>
      <c r="R4602" s="24">
        <f>Table1[[#This Row],[SumOfUnits]]*Table1[[#This Row],[Actuarial Factor 06/20/2023]]</f>
        <v>9.5167614625612238</v>
      </c>
      <c r="S4602" s="23"/>
    </row>
    <row r="4603" spans="1:19" x14ac:dyDescent="0.25">
      <c r="A4603" s="192" t="s">
        <v>519</v>
      </c>
      <c r="B4603" s="193" t="s">
        <v>322</v>
      </c>
      <c r="C4603" s="192" t="s">
        <v>78</v>
      </c>
      <c r="D4603" s="192" t="s">
        <v>31</v>
      </c>
      <c r="E4603" s="192" t="s">
        <v>69</v>
      </c>
      <c r="F4603" s="194">
        <v>3986.238797340271</v>
      </c>
      <c r="G4603">
        <v>26</v>
      </c>
      <c r="H4603">
        <v>26</v>
      </c>
      <c r="I4603" s="167">
        <v>4267.2455196982955</v>
      </c>
      <c r="J4603" s="22">
        <v>1.0704942018389665</v>
      </c>
      <c r="K4603" s="22" t="s">
        <v>520</v>
      </c>
      <c r="L4603" s="22" t="s">
        <v>58</v>
      </c>
      <c r="M46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03" s="24" t="str">
        <f>IFERROR(IF(Table1[[#This Row],[Medicare Rate in CR]]&gt;0,"Y","N"),"N")</f>
        <v>N</v>
      </c>
      <c r="O4603" s="166">
        <f>Table1[[#This Row],[Medicare Rate in CR]]*Table1[[#This Row],[SumOfUnits]]*Table1[[#This Row],[Actuarial Factor 06/20/2023]]</f>
        <v>0</v>
      </c>
      <c r="P46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6190.3319705994691</v>
      </c>
      <c r="Q4603" s="166">
        <f>Table1[[#This Row],[Trended Medicare Pricing for all RHCs]]-Table1[[#This Row],[SumOfSFY24 Estimated Payment 5/04/23]]</f>
        <v>1923.0864509011735</v>
      </c>
      <c r="R4603" s="24">
        <f>Table1[[#This Row],[SumOfUnits]]*Table1[[#This Row],[Actuarial Factor 06/20/2023]]</f>
        <v>27.83284924781313</v>
      </c>
      <c r="S4603" s="23"/>
    </row>
    <row r="4604" spans="1:19" x14ac:dyDescent="0.25">
      <c r="A4604" s="192" t="s">
        <v>519</v>
      </c>
      <c r="B4604" s="193" t="s">
        <v>322</v>
      </c>
      <c r="C4604" s="192" t="s">
        <v>83</v>
      </c>
      <c r="D4604" s="192" t="s">
        <v>30</v>
      </c>
      <c r="E4604" s="192" t="s">
        <v>56</v>
      </c>
      <c r="F4604" s="194">
        <v>467.6785198034114</v>
      </c>
      <c r="G4604">
        <v>3</v>
      </c>
      <c r="H4604">
        <v>3</v>
      </c>
      <c r="I4604" s="167">
        <v>517.19158437863348</v>
      </c>
      <c r="J4604" s="22">
        <v>1.1058698710302857</v>
      </c>
      <c r="K4604" s="22" t="s">
        <v>520</v>
      </c>
      <c r="L4604" s="22" t="s">
        <v>58</v>
      </c>
      <c r="M46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04" s="24" t="str">
        <f>IFERROR(IF(Table1[[#This Row],[Medicare Rate in CR]]&gt;0,"Y","N"),"N")</f>
        <v>N</v>
      </c>
      <c r="O4604" s="166">
        <f>Table1[[#This Row],[Medicare Rate in CR]]*Table1[[#This Row],[SumOfUnits]]*Table1[[#This Row],[Actuarial Factor 06/20/2023]]</f>
        <v>0</v>
      </c>
      <c r="P46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530.17552770467921</v>
      </c>
      <c r="Q4604" s="166">
        <f>Table1[[#This Row],[Trended Medicare Pricing for all RHCs]]-Table1[[#This Row],[SumOfSFY24 Estimated Payment 5/04/23]]</f>
        <v>12.983943326045733</v>
      </c>
      <c r="R4604" s="24">
        <f>Table1[[#This Row],[SumOfUnits]]*Table1[[#This Row],[Actuarial Factor 06/20/2023]]</f>
        <v>3.3176096130908572</v>
      </c>
      <c r="S4604" s="23"/>
    </row>
    <row r="4605" spans="1:19" x14ac:dyDescent="0.25">
      <c r="A4605" s="192" t="s">
        <v>519</v>
      </c>
      <c r="B4605" s="193" t="s">
        <v>322</v>
      </c>
      <c r="C4605" s="192" t="s">
        <v>83</v>
      </c>
      <c r="D4605" s="192" t="s">
        <v>30</v>
      </c>
      <c r="E4605" s="192" t="s">
        <v>59</v>
      </c>
      <c r="F4605" s="194">
        <v>2582.4130288137226</v>
      </c>
      <c r="G4605">
        <v>17</v>
      </c>
      <c r="H4605">
        <v>17</v>
      </c>
      <c r="I4605" s="167">
        <v>2359.8549643890597</v>
      </c>
      <c r="J4605" s="22">
        <v>0.91381778904403255</v>
      </c>
      <c r="K4605" s="22" t="s">
        <v>520</v>
      </c>
      <c r="L4605" s="22" t="s">
        <v>58</v>
      </c>
      <c r="M46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05" s="24" t="str">
        <f>IFERROR(IF(Table1[[#This Row],[Medicare Rate in CR]]&gt;0,"Y","N"),"N")</f>
        <v>N</v>
      </c>
      <c r="O4605" s="166">
        <f>Table1[[#This Row],[Medicare Rate in CR]]*Table1[[#This Row],[SumOfUnits]]*Table1[[#This Row],[Actuarial Factor 06/20/2023]]</f>
        <v>0</v>
      </c>
      <c r="P46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2419.0984324592664</v>
      </c>
      <c r="Q4605" s="166">
        <f>Table1[[#This Row],[Trended Medicare Pricing for all RHCs]]-Table1[[#This Row],[SumOfSFY24 Estimated Payment 5/04/23]]</f>
        <v>59.243468070206745</v>
      </c>
      <c r="R4605" s="24">
        <f>Table1[[#This Row],[SumOfUnits]]*Table1[[#This Row],[Actuarial Factor 06/20/2023]]</f>
        <v>15.534902413748553</v>
      </c>
      <c r="S4605" s="23"/>
    </row>
    <row r="4606" spans="1:19" x14ac:dyDescent="0.25">
      <c r="A4606" s="192" t="s">
        <v>519</v>
      </c>
      <c r="B4606" s="193" t="s">
        <v>322</v>
      </c>
      <c r="C4606" s="192" t="s">
        <v>83</v>
      </c>
      <c r="D4606" s="192" t="s">
        <v>30</v>
      </c>
      <c r="E4606" s="192" t="s">
        <v>60</v>
      </c>
      <c r="F4606" s="194">
        <v>289.19726317818254</v>
      </c>
      <c r="G4606">
        <v>2</v>
      </c>
      <c r="H4606">
        <v>2</v>
      </c>
      <c r="I4606" s="167">
        <v>237.38329458141015</v>
      </c>
      <c r="J4606" s="22">
        <v>0.8208352042223569</v>
      </c>
      <c r="K4606" s="22" t="s">
        <v>520</v>
      </c>
      <c r="L4606" s="22" t="s">
        <v>58</v>
      </c>
      <c r="M46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06" s="24" t="str">
        <f>IFERROR(IF(Table1[[#This Row],[Medicare Rate in CR]]&gt;0,"Y","N"),"N")</f>
        <v>N</v>
      </c>
      <c r="O4606" s="166">
        <f>Table1[[#This Row],[Medicare Rate in CR]]*Table1[[#This Row],[SumOfUnits]]*Table1[[#This Row],[Actuarial Factor 06/20/2023]]</f>
        <v>0</v>
      </c>
      <c r="P46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243.34273270161475</v>
      </c>
      <c r="Q4606" s="166">
        <f>Table1[[#This Row],[Trended Medicare Pricing for all RHCs]]-Table1[[#This Row],[SumOfSFY24 Estimated Payment 5/04/23]]</f>
        <v>5.9594381202045952</v>
      </c>
      <c r="R4606" s="24">
        <f>Table1[[#This Row],[SumOfUnits]]*Table1[[#This Row],[Actuarial Factor 06/20/2023]]</f>
        <v>1.6416704084447138</v>
      </c>
      <c r="S4606" s="23"/>
    </row>
    <row r="4607" spans="1:19" x14ac:dyDescent="0.25">
      <c r="A4607" s="192" t="s">
        <v>519</v>
      </c>
      <c r="B4607" s="193" t="s">
        <v>322</v>
      </c>
      <c r="C4607" s="192" t="s">
        <v>83</v>
      </c>
      <c r="D4607" s="192" t="s">
        <v>30</v>
      </c>
      <c r="E4607" s="192" t="s">
        <v>62</v>
      </c>
      <c r="F4607" s="194">
        <v>2293.2157656355398</v>
      </c>
      <c r="G4607">
        <v>15</v>
      </c>
      <c r="H4607">
        <v>15</v>
      </c>
      <c r="I4607" s="167">
        <v>2185.1784727438471</v>
      </c>
      <c r="J4607" s="22">
        <v>0.95288830012829107</v>
      </c>
      <c r="K4607" s="22" t="s">
        <v>520</v>
      </c>
      <c r="L4607" s="22" t="s">
        <v>58</v>
      </c>
      <c r="M46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07" s="24" t="str">
        <f>IFERROR(IF(Table1[[#This Row],[Medicare Rate in CR]]&gt;0,"Y","N"),"N")</f>
        <v>N</v>
      </c>
      <c r="O4607" s="166">
        <f>Table1[[#This Row],[Medicare Rate in CR]]*Table1[[#This Row],[SumOfUnits]]*Table1[[#This Row],[Actuarial Factor 06/20/2023]]</f>
        <v>0</v>
      </c>
      <c r="P46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2240.0367386251223</v>
      </c>
      <c r="Q4607" s="166">
        <f>Table1[[#This Row],[Trended Medicare Pricing for all RHCs]]-Table1[[#This Row],[SumOfSFY24 Estimated Payment 5/04/23]]</f>
        <v>54.858265881275202</v>
      </c>
      <c r="R4607" s="24">
        <f>Table1[[#This Row],[SumOfUnits]]*Table1[[#This Row],[Actuarial Factor 06/20/2023]]</f>
        <v>14.293324501924365</v>
      </c>
      <c r="S4607" s="23"/>
    </row>
    <row r="4608" spans="1:19" x14ac:dyDescent="0.25">
      <c r="A4608" s="192" t="s">
        <v>519</v>
      </c>
      <c r="B4608" s="193" t="s">
        <v>322</v>
      </c>
      <c r="C4608" s="192" t="s">
        <v>83</v>
      </c>
      <c r="D4608" s="192" t="s">
        <v>30</v>
      </c>
      <c r="E4608" s="192" t="s">
        <v>63</v>
      </c>
      <c r="F4608" s="194">
        <v>901.4744145706851</v>
      </c>
      <c r="G4608">
        <v>6</v>
      </c>
      <c r="H4608">
        <v>6</v>
      </c>
      <c r="I4608" s="167">
        <v>836.41625330341788</v>
      </c>
      <c r="J4608" s="22">
        <v>0.92783138354708572</v>
      </c>
      <c r="K4608" s="22" t="s">
        <v>520</v>
      </c>
      <c r="L4608" s="22" t="s">
        <v>58</v>
      </c>
      <c r="M46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08" s="24" t="str">
        <f>IFERROR(IF(Table1[[#This Row],[Medicare Rate in CR]]&gt;0,"Y","N"),"N")</f>
        <v>N</v>
      </c>
      <c r="O4608" s="166">
        <f>Table1[[#This Row],[Medicare Rate in CR]]*Table1[[#This Row],[SumOfUnits]]*Table1[[#This Row],[Actuarial Factor 06/20/2023]]</f>
        <v>0</v>
      </c>
      <c r="P46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857.4142384947711</v>
      </c>
      <c r="Q4608" s="166">
        <f>Table1[[#This Row],[Trended Medicare Pricing for all RHCs]]-Table1[[#This Row],[SumOfSFY24 Estimated Payment 5/04/23]]</f>
        <v>20.997985191353223</v>
      </c>
      <c r="R4608" s="24">
        <f>Table1[[#This Row],[SumOfUnits]]*Table1[[#This Row],[Actuarial Factor 06/20/2023]]</f>
        <v>5.5669883012825139</v>
      </c>
      <c r="S4608" s="23"/>
    </row>
    <row r="4609" spans="1:19" x14ac:dyDescent="0.25">
      <c r="A4609" s="192" t="s">
        <v>519</v>
      </c>
      <c r="B4609" s="193" t="s">
        <v>322</v>
      </c>
      <c r="C4609" s="192" t="s">
        <v>83</v>
      </c>
      <c r="D4609" s="192" t="s">
        <v>30</v>
      </c>
      <c r="E4609" s="192" t="s">
        <v>77</v>
      </c>
      <c r="F4609" s="194">
        <v>456.38431145803213</v>
      </c>
      <c r="G4609">
        <v>3</v>
      </c>
      <c r="H4609">
        <v>3</v>
      </c>
      <c r="I4609" s="167">
        <v>499.20115590434619</v>
      </c>
      <c r="J4609" s="22">
        <v>1.0938175203909291</v>
      </c>
      <c r="K4609" s="22" t="s">
        <v>520</v>
      </c>
      <c r="L4609" s="22" t="s">
        <v>58</v>
      </c>
      <c r="M46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09" s="24" t="str">
        <f>IFERROR(IF(Table1[[#This Row],[Medicare Rate in CR]]&gt;0,"Y","N"),"N")</f>
        <v>N</v>
      </c>
      <c r="O4609" s="166">
        <f>Table1[[#This Row],[Medicare Rate in CR]]*Table1[[#This Row],[SumOfUnits]]*Table1[[#This Row],[Actuarial Factor 06/20/2023]]</f>
        <v>0</v>
      </c>
      <c r="P46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511.73345478996259</v>
      </c>
      <c r="Q4609" s="166">
        <f>Table1[[#This Row],[Trended Medicare Pricing for all RHCs]]-Table1[[#This Row],[SumOfSFY24 Estimated Payment 5/04/23]]</f>
        <v>12.532298885616399</v>
      </c>
      <c r="R4609" s="24">
        <f>Table1[[#This Row],[SumOfUnits]]*Table1[[#This Row],[Actuarial Factor 06/20/2023]]</f>
        <v>3.2814525611727872</v>
      </c>
      <c r="S4609" s="23"/>
    </row>
    <row r="4610" spans="1:19" x14ac:dyDescent="0.25">
      <c r="A4610" s="192" t="s">
        <v>519</v>
      </c>
      <c r="B4610" s="193" t="s">
        <v>322</v>
      </c>
      <c r="C4610" s="192" t="s">
        <v>83</v>
      </c>
      <c r="D4610" s="192" t="s">
        <v>31</v>
      </c>
      <c r="E4610" s="192" t="s">
        <v>69</v>
      </c>
      <c r="F4610" s="194">
        <v>311.78567986894092</v>
      </c>
      <c r="G4610">
        <v>2</v>
      </c>
      <c r="H4610">
        <v>2</v>
      </c>
      <c r="I4610" s="167">
        <v>360.98432023095648</v>
      </c>
      <c r="J4610" s="22">
        <v>1.1577963438946144</v>
      </c>
      <c r="K4610" s="22" t="s">
        <v>520</v>
      </c>
      <c r="L4610" s="22" t="s">
        <v>58</v>
      </c>
      <c r="M46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10" s="24" t="str">
        <f>IFERROR(IF(Table1[[#This Row],[Medicare Rate in CR]]&gt;0,"Y","N"),"N")</f>
        <v>N</v>
      </c>
      <c r="O4610" s="166">
        <f>Table1[[#This Row],[Medicare Rate in CR]]*Table1[[#This Row],[SumOfUnits]]*Table1[[#This Row],[Actuarial Factor 06/20/2023]]</f>
        <v>0</v>
      </c>
      <c r="P46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370.04672591781804</v>
      </c>
      <c r="Q4610" s="166">
        <f>Table1[[#This Row],[Trended Medicare Pricing for all RHCs]]-Table1[[#This Row],[SumOfSFY24 Estimated Payment 5/04/23]]</f>
        <v>9.0624056868615526</v>
      </c>
      <c r="R4610" s="24">
        <f>Table1[[#This Row],[SumOfUnits]]*Table1[[#This Row],[Actuarial Factor 06/20/2023]]</f>
        <v>2.3155926877892288</v>
      </c>
      <c r="S4610" s="23"/>
    </row>
    <row r="4611" spans="1:19" x14ac:dyDescent="0.25">
      <c r="A4611" s="192" t="s">
        <v>521</v>
      </c>
      <c r="B4611" s="193" t="s">
        <v>522</v>
      </c>
      <c r="C4611" s="192" t="s">
        <v>76</v>
      </c>
      <c r="D4611" s="192" t="s">
        <v>30</v>
      </c>
      <c r="E4611" s="192" t="s">
        <v>56</v>
      </c>
      <c r="F4611" s="194">
        <v>445.79358196010412</v>
      </c>
      <c r="G4611">
        <v>3</v>
      </c>
      <c r="H4611">
        <v>3</v>
      </c>
      <c r="I4611" s="167">
        <v>476.52146138906335</v>
      </c>
      <c r="J4611" s="22">
        <v>1.0689284921820816</v>
      </c>
      <c r="K4611" s="22" t="s">
        <v>523</v>
      </c>
      <c r="L4611" s="22" t="s">
        <v>58</v>
      </c>
      <c r="M46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11" s="24" t="str">
        <f>IFERROR(IF(Table1[[#This Row],[Medicare Rate in CR]]&gt;0,"Y","N"),"N")</f>
        <v>N</v>
      </c>
      <c r="O4611" s="166">
        <f>Table1[[#This Row],[Medicare Rate in CR]]*Table1[[#This Row],[SumOfUnits]]*Table1[[#This Row],[Actuarial Factor 06/20/2023]]</f>
        <v>0</v>
      </c>
      <c r="P46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685.58110085665385</v>
      </c>
      <c r="Q4611" s="166">
        <f>Table1[[#This Row],[Trended Medicare Pricing for all RHCs]]-Table1[[#This Row],[SumOfSFY24 Estimated Payment 5/04/23]]</f>
        <v>209.0596394675905</v>
      </c>
      <c r="R4611" s="24">
        <f>Table1[[#This Row],[SumOfUnits]]*Table1[[#This Row],[Actuarial Factor 06/20/2023]]</f>
        <v>3.2067854765462451</v>
      </c>
      <c r="S4611" s="23"/>
    </row>
    <row r="4612" spans="1:19" x14ac:dyDescent="0.25">
      <c r="A4612" s="192" t="s">
        <v>521</v>
      </c>
      <c r="B4612" s="193" t="s">
        <v>522</v>
      </c>
      <c r="C4612" s="192" t="s">
        <v>76</v>
      </c>
      <c r="D4612" s="192" t="s">
        <v>30</v>
      </c>
      <c r="E4612" s="192" t="s">
        <v>59</v>
      </c>
      <c r="F4612" s="194">
        <v>660.68227811506222</v>
      </c>
      <c r="G4612">
        <v>5</v>
      </c>
      <c r="H4612">
        <v>5</v>
      </c>
      <c r="I4612" s="167">
        <v>686.87747674344928</v>
      </c>
      <c r="J4612" s="22">
        <v>1.0396487078526193</v>
      </c>
      <c r="K4612" s="22" t="s">
        <v>523</v>
      </c>
      <c r="L4612" s="22" t="s">
        <v>58</v>
      </c>
      <c r="M46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12" s="24" t="str">
        <f>IFERROR(IF(Table1[[#This Row],[Medicare Rate in CR]]&gt;0,"Y","N"),"N")</f>
        <v>N</v>
      </c>
      <c r="O4612" s="166">
        <f>Table1[[#This Row],[Medicare Rate in CR]]*Table1[[#This Row],[SumOfUnits]]*Table1[[#This Row],[Actuarial Factor 06/20/2023]]</f>
        <v>0</v>
      </c>
      <c r="P46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988.22457080255754</v>
      </c>
      <c r="Q4612" s="166">
        <f>Table1[[#This Row],[Trended Medicare Pricing for all RHCs]]-Table1[[#This Row],[SumOfSFY24 Estimated Payment 5/04/23]]</f>
        <v>301.34709405910826</v>
      </c>
      <c r="R4612" s="24">
        <f>Table1[[#This Row],[SumOfUnits]]*Table1[[#This Row],[Actuarial Factor 06/20/2023]]</f>
        <v>5.1982435392630961</v>
      </c>
      <c r="S4612" s="23"/>
    </row>
    <row r="4613" spans="1:19" x14ac:dyDescent="0.25">
      <c r="A4613" s="192" t="s">
        <v>521</v>
      </c>
      <c r="B4613" s="193" t="s">
        <v>522</v>
      </c>
      <c r="C4613" s="192" t="s">
        <v>76</v>
      </c>
      <c r="D4613" s="192" t="s">
        <v>30</v>
      </c>
      <c r="E4613" s="192" t="s">
        <v>60</v>
      </c>
      <c r="F4613" s="194">
        <v>738.88407054061861</v>
      </c>
      <c r="G4613">
        <v>5</v>
      </c>
      <c r="H4613">
        <v>5</v>
      </c>
      <c r="I4613" s="167">
        <v>648.58377983271896</v>
      </c>
      <c r="J4613" s="22">
        <v>0.87778828329344039</v>
      </c>
      <c r="K4613" s="22" t="s">
        <v>523</v>
      </c>
      <c r="L4613" s="22" t="s">
        <v>58</v>
      </c>
      <c r="M46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13" s="24" t="str">
        <f>IFERROR(IF(Table1[[#This Row],[Medicare Rate in CR]]&gt;0,"Y","N"),"N")</f>
        <v>N</v>
      </c>
      <c r="O4613" s="166">
        <f>Table1[[#This Row],[Medicare Rate in CR]]*Table1[[#This Row],[SumOfUnits]]*Table1[[#This Row],[Actuarial Factor 06/20/2023]]</f>
        <v>0</v>
      </c>
      <c r="P46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933.1306516170489</v>
      </c>
      <c r="Q4613" s="166">
        <f>Table1[[#This Row],[Trended Medicare Pricing for all RHCs]]-Table1[[#This Row],[SumOfSFY24 Estimated Payment 5/04/23]]</f>
        <v>284.54687178432994</v>
      </c>
      <c r="R4613" s="24">
        <f>Table1[[#This Row],[SumOfUnits]]*Table1[[#This Row],[Actuarial Factor 06/20/2023]]</f>
        <v>4.388941416467202</v>
      </c>
      <c r="S4613" s="23"/>
    </row>
    <row r="4614" spans="1:19" x14ac:dyDescent="0.25">
      <c r="A4614" s="192" t="s">
        <v>521</v>
      </c>
      <c r="B4614" s="193" t="s">
        <v>522</v>
      </c>
      <c r="C4614" s="192" t="s">
        <v>76</v>
      </c>
      <c r="D4614" s="192" t="s">
        <v>30</v>
      </c>
      <c r="E4614" s="192" t="s">
        <v>61</v>
      </c>
      <c r="F4614" s="194">
        <v>148.59786065336803</v>
      </c>
      <c r="G4614">
        <v>1</v>
      </c>
      <c r="H4614">
        <v>1</v>
      </c>
      <c r="I4614" s="167">
        <v>130.43746100399778</v>
      </c>
      <c r="J4614" s="22">
        <v>0.87778828329344039</v>
      </c>
      <c r="K4614" s="22" t="s">
        <v>523</v>
      </c>
      <c r="L4614" s="22" t="s">
        <v>58</v>
      </c>
      <c r="M46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14" s="24" t="str">
        <f>IFERROR(IF(Table1[[#This Row],[Medicare Rate in CR]]&gt;0,"Y","N"),"N")</f>
        <v>N</v>
      </c>
      <c r="O4614" s="166">
        <f>Table1[[#This Row],[Medicare Rate in CR]]*Table1[[#This Row],[SumOfUnits]]*Table1[[#This Row],[Actuarial Factor 06/20/2023]]</f>
        <v>0</v>
      </c>
      <c r="P46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187.66302329257496</v>
      </c>
      <c r="Q4614" s="166">
        <f>Table1[[#This Row],[Trended Medicare Pricing for all RHCs]]-Table1[[#This Row],[SumOfSFY24 Estimated Payment 5/04/23]]</f>
        <v>57.22556228857718</v>
      </c>
      <c r="R4614" s="24">
        <f>Table1[[#This Row],[SumOfUnits]]*Table1[[#This Row],[Actuarial Factor 06/20/2023]]</f>
        <v>0.87778828329344039</v>
      </c>
      <c r="S4614" s="23"/>
    </row>
    <row r="4615" spans="1:19" x14ac:dyDescent="0.25">
      <c r="A4615" s="192" t="s">
        <v>521</v>
      </c>
      <c r="B4615" s="193" t="s">
        <v>522</v>
      </c>
      <c r="C4615" s="192" t="s">
        <v>76</v>
      </c>
      <c r="D4615" s="192" t="s">
        <v>30</v>
      </c>
      <c r="E4615" s="192" t="s">
        <v>62</v>
      </c>
      <c r="F4615" s="194">
        <v>1481.8733738074591</v>
      </c>
      <c r="G4615">
        <v>10</v>
      </c>
      <c r="H4615">
        <v>10</v>
      </c>
      <c r="I4615" s="167">
        <v>1556.3786909330577</v>
      </c>
      <c r="J4615" s="22">
        <v>1.0502777892109418</v>
      </c>
      <c r="K4615" s="22" t="s">
        <v>523</v>
      </c>
      <c r="L4615" s="22" t="s">
        <v>58</v>
      </c>
      <c r="M46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15" s="24" t="str">
        <f>IFERROR(IF(Table1[[#This Row],[Medicare Rate in CR]]&gt;0,"Y","N"),"N")</f>
        <v>N</v>
      </c>
      <c r="O4615" s="166">
        <f>Table1[[#This Row],[Medicare Rate in CR]]*Table1[[#This Row],[SumOfUnits]]*Table1[[#This Row],[Actuarial Factor 06/20/2023]]</f>
        <v>0</v>
      </c>
      <c r="P46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2239.193620302728</v>
      </c>
      <c r="Q4615" s="166">
        <f>Table1[[#This Row],[Trended Medicare Pricing for all RHCs]]-Table1[[#This Row],[SumOfSFY24 Estimated Payment 5/04/23]]</f>
        <v>682.81492936967038</v>
      </c>
      <c r="R4615" s="24">
        <f>Table1[[#This Row],[SumOfUnits]]*Table1[[#This Row],[Actuarial Factor 06/20/2023]]</f>
        <v>10.502777892109417</v>
      </c>
      <c r="S4615" s="23"/>
    </row>
    <row r="4616" spans="1:19" x14ac:dyDescent="0.25">
      <c r="A4616" s="192" t="s">
        <v>521</v>
      </c>
      <c r="B4616" s="193" t="s">
        <v>522</v>
      </c>
      <c r="C4616" s="192" t="s">
        <v>76</v>
      </c>
      <c r="D4616" s="192" t="s">
        <v>30</v>
      </c>
      <c r="E4616" s="192" t="s">
        <v>63</v>
      </c>
      <c r="F4616" s="194">
        <v>445.79358196010412</v>
      </c>
      <c r="G4616">
        <v>3</v>
      </c>
      <c r="H4616">
        <v>3</v>
      </c>
      <c r="I4616" s="167">
        <v>449.60327724409314</v>
      </c>
      <c r="J4616" s="22">
        <v>1.0085458728841232</v>
      </c>
      <c r="K4616" s="22" t="s">
        <v>523</v>
      </c>
      <c r="L4616" s="22" t="s">
        <v>58</v>
      </c>
      <c r="M46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16" s="24" t="str">
        <f>IFERROR(IF(Table1[[#This Row],[Medicare Rate in CR]]&gt;0,"Y","N"),"N")</f>
        <v>N</v>
      </c>
      <c r="O4616" s="166">
        <f>Table1[[#This Row],[Medicare Rate in CR]]*Table1[[#This Row],[SumOfUnits]]*Table1[[#This Row],[Actuarial Factor 06/20/2023]]</f>
        <v>0</v>
      </c>
      <c r="P46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646.85336283332219</v>
      </c>
      <c r="Q4616" s="166">
        <f>Table1[[#This Row],[Trended Medicare Pricing for all RHCs]]-Table1[[#This Row],[SumOfSFY24 Estimated Payment 5/04/23]]</f>
        <v>197.25008558922906</v>
      </c>
      <c r="R4616" s="24">
        <f>Table1[[#This Row],[SumOfUnits]]*Table1[[#This Row],[Actuarial Factor 06/20/2023]]</f>
        <v>3.0256376186523699</v>
      </c>
      <c r="S4616" s="23"/>
    </row>
    <row r="4617" spans="1:19" x14ac:dyDescent="0.25">
      <c r="A4617" s="192" t="s">
        <v>521</v>
      </c>
      <c r="B4617" s="193" t="s">
        <v>522</v>
      </c>
      <c r="C4617" s="192" t="s">
        <v>76</v>
      </c>
      <c r="D4617" s="192" t="s">
        <v>30</v>
      </c>
      <c r="E4617" s="192" t="s">
        <v>64</v>
      </c>
      <c r="F4617" s="194">
        <v>1040.1850245735761</v>
      </c>
      <c r="G4617">
        <v>7</v>
      </c>
      <c r="H4617">
        <v>7</v>
      </c>
      <c r="I4617" s="167">
        <v>980.61302232599041</v>
      </c>
      <c r="J4617" s="22">
        <v>0.94272941751684292</v>
      </c>
      <c r="K4617" s="22" t="s">
        <v>523</v>
      </c>
      <c r="L4617" s="22" t="s">
        <v>58</v>
      </c>
      <c r="M46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17" s="24" t="str">
        <f>IFERROR(IF(Table1[[#This Row],[Medicare Rate in CR]]&gt;0,"Y","N"),"N")</f>
        <v>N</v>
      </c>
      <c r="O4617" s="166">
        <f>Table1[[#This Row],[Medicare Rate in CR]]*Table1[[#This Row],[SumOfUnits]]*Table1[[#This Row],[Actuarial Factor 06/20/2023]]</f>
        <v>0</v>
      </c>
      <c r="P46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1410.8278636619928</v>
      </c>
      <c r="Q4617" s="166">
        <f>Table1[[#This Row],[Trended Medicare Pricing for all RHCs]]-Table1[[#This Row],[SumOfSFY24 Estimated Payment 5/04/23]]</f>
        <v>430.21484133600234</v>
      </c>
      <c r="R4617" s="24">
        <f>Table1[[#This Row],[SumOfUnits]]*Table1[[#This Row],[Actuarial Factor 06/20/2023]]</f>
        <v>6.5991059226179001</v>
      </c>
      <c r="S4617" s="23"/>
    </row>
    <row r="4618" spans="1:19" x14ac:dyDescent="0.25">
      <c r="A4618" s="192" t="s">
        <v>521</v>
      </c>
      <c r="B4618" s="193" t="s">
        <v>522</v>
      </c>
      <c r="C4618" s="192" t="s">
        <v>76</v>
      </c>
      <c r="D4618" s="192" t="s">
        <v>30</v>
      </c>
      <c r="E4618" s="192" t="s">
        <v>77</v>
      </c>
      <c r="F4618" s="194">
        <v>445.79358196010412</v>
      </c>
      <c r="G4618">
        <v>3</v>
      </c>
      <c r="H4618">
        <v>3</v>
      </c>
      <c r="I4618" s="167">
        <v>596.81063876716735</v>
      </c>
      <c r="J4618" s="22">
        <v>1.3387600515535873</v>
      </c>
      <c r="K4618" s="22" t="s">
        <v>523</v>
      </c>
      <c r="L4618" s="22" t="s">
        <v>58</v>
      </c>
      <c r="M46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18" s="24" t="str">
        <f>IFERROR(IF(Table1[[#This Row],[Medicare Rate in CR]]&gt;0,"Y","N"),"N")</f>
        <v>N</v>
      </c>
      <c r="O4618" s="166">
        <f>Table1[[#This Row],[Medicare Rate in CR]]*Table1[[#This Row],[SumOfUnits]]*Table1[[#This Row],[Actuarial Factor 06/20/2023]]</f>
        <v>0</v>
      </c>
      <c r="P46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858.64358246582856</v>
      </c>
      <c r="Q4618" s="166">
        <f>Table1[[#This Row],[Trended Medicare Pricing for all RHCs]]-Table1[[#This Row],[SumOfSFY24 Estimated Payment 5/04/23]]</f>
        <v>261.83294369866121</v>
      </c>
      <c r="R4618" s="24">
        <f>Table1[[#This Row],[SumOfUnits]]*Table1[[#This Row],[Actuarial Factor 06/20/2023]]</f>
        <v>4.0162801546607625</v>
      </c>
      <c r="S4618" s="23"/>
    </row>
    <row r="4619" spans="1:19" x14ac:dyDescent="0.25">
      <c r="A4619" s="192" t="s">
        <v>521</v>
      </c>
      <c r="B4619" s="193" t="s">
        <v>522</v>
      </c>
      <c r="C4619" s="192" t="s">
        <v>76</v>
      </c>
      <c r="D4619" s="192" t="s">
        <v>32</v>
      </c>
      <c r="E4619" s="192" t="s">
        <v>65</v>
      </c>
      <c r="F4619" s="194">
        <v>148.59786065336803</v>
      </c>
      <c r="G4619">
        <v>1</v>
      </c>
      <c r="H4619">
        <v>1</v>
      </c>
      <c r="I4619" s="167">
        <v>189.75490515817137</v>
      </c>
      <c r="J4619" s="22">
        <v>1.2769692936617019</v>
      </c>
      <c r="K4619" s="22" t="s">
        <v>523</v>
      </c>
      <c r="L4619" s="22" t="s">
        <v>58</v>
      </c>
      <c r="M46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19" s="24" t="str">
        <f>IFERROR(IF(Table1[[#This Row],[Medicare Rate in CR]]&gt;0,"Y","N"),"N")</f>
        <v>N</v>
      </c>
      <c r="O4619" s="166">
        <f>Table1[[#This Row],[Medicare Rate in CR]]*Table1[[#This Row],[SumOfUnits]]*Table1[[#This Row],[Actuarial Factor 06/20/2023]]</f>
        <v>0</v>
      </c>
      <c r="P46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273.00423446211403</v>
      </c>
      <c r="Q4619" s="166">
        <f>Table1[[#This Row],[Trended Medicare Pricing for all RHCs]]-Table1[[#This Row],[SumOfSFY24 Estimated Payment 5/04/23]]</f>
        <v>83.249329303942659</v>
      </c>
      <c r="R4619" s="24">
        <f>Table1[[#This Row],[SumOfUnits]]*Table1[[#This Row],[Actuarial Factor 06/20/2023]]</f>
        <v>1.2769692936617019</v>
      </c>
      <c r="S4619" s="23"/>
    </row>
    <row r="4620" spans="1:19" x14ac:dyDescent="0.25">
      <c r="A4620" s="192" t="s">
        <v>521</v>
      </c>
      <c r="B4620" s="193" t="s">
        <v>522</v>
      </c>
      <c r="C4620" s="192" t="s">
        <v>76</v>
      </c>
      <c r="D4620" s="192" t="s">
        <v>32</v>
      </c>
      <c r="E4620" s="192" t="s">
        <v>66</v>
      </c>
      <c r="F4620" s="194">
        <v>443.74096559699331</v>
      </c>
      <c r="G4620">
        <v>3</v>
      </c>
      <c r="H4620">
        <v>3</v>
      </c>
      <c r="I4620" s="167">
        <v>472.03525347516097</v>
      </c>
      <c r="J4620" s="22">
        <v>1.0637630736664161</v>
      </c>
      <c r="K4620" s="22" t="s">
        <v>523</v>
      </c>
      <c r="L4620" s="22" t="s">
        <v>58</v>
      </c>
      <c r="M46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20" s="24" t="str">
        <f>IFERROR(IF(Table1[[#This Row],[Medicare Rate in CR]]&gt;0,"Y","N"),"N")</f>
        <v>N</v>
      </c>
      <c r="O4620" s="166">
        <f>Table1[[#This Row],[Medicare Rate in CR]]*Table1[[#This Row],[SumOfUnits]]*Table1[[#This Row],[Actuarial Factor 06/20/2023]]</f>
        <v>0</v>
      </c>
      <c r="P46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679.12670245176469</v>
      </c>
      <c r="Q4620" s="166">
        <f>Table1[[#This Row],[Trended Medicare Pricing for all RHCs]]-Table1[[#This Row],[SumOfSFY24 Estimated Payment 5/04/23]]</f>
        <v>207.09144897660371</v>
      </c>
      <c r="R4620" s="24">
        <f>Table1[[#This Row],[SumOfUnits]]*Table1[[#This Row],[Actuarial Factor 06/20/2023]]</f>
        <v>3.1912892209992485</v>
      </c>
      <c r="S4620" s="23"/>
    </row>
    <row r="4621" spans="1:19" x14ac:dyDescent="0.25">
      <c r="A4621" s="192" t="s">
        <v>521</v>
      </c>
      <c r="B4621" s="193" t="s">
        <v>522</v>
      </c>
      <c r="C4621" s="192" t="s">
        <v>76</v>
      </c>
      <c r="D4621" s="192" t="s">
        <v>31</v>
      </c>
      <c r="E4621" s="192" t="s">
        <v>69</v>
      </c>
      <c r="F4621" s="194">
        <v>295.1431049436253</v>
      </c>
      <c r="G4621">
        <v>2</v>
      </c>
      <c r="H4621">
        <v>2</v>
      </c>
      <c r="I4621" s="167">
        <v>308.73760794544586</v>
      </c>
      <c r="J4621" s="22">
        <v>1.0460607169000855</v>
      </c>
      <c r="K4621" s="22" t="s">
        <v>523</v>
      </c>
      <c r="L4621" s="22" t="s">
        <v>58</v>
      </c>
      <c r="M46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21" s="24" t="str">
        <f>IFERROR(IF(Table1[[#This Row],[Medicare Rate in CR]]&gt;0,"Y","N"),"N")</f>
        <v>N</v>
      </c>
      <c r="O4621" s="166">
        <f>Table1[[#This Row],[Medicare Rate in CR]]*Table1[[#This Row],[SumOfUnits]]*Table1[[#This Row],[Actuarial Factor 06/20/2023]]</f>
        <v>0</v>
      </c>
      <c r="P46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444.18706455336724</v>
      </c>
      <c r="Q4621" s="166">
        <f>Table1[[#This Row],[Trended Medicare Pricing for all RHCs]]-Table1[[#This Row],[SumOfSFY24 Estimated Payment 5/04/23]]</f>
        <v>135.44945660792138</v>
      </c>
      <c r="R4621" s="24">
        <f>Table1[[#This Row],[SumOfUnits]]*Table1[[#This Row],[Actuarial Factor 06/20/2023]]</f>
        <v>2.092121433800171</v>
      </c>
      <c r="S4621" s="23"/>
    </row>
    <row r="4622" spans="1:19" x14ac:dyDescent="0.25">
      <c r="A4622" s="192" t="s">
        <v>521</v>
      </c>
      <c r="B4622" s="193" t="s">
        <v>522</v>
      </c>
      <c r="C4622" s="192" t="s">
        <v>78</v>
      </c>
      <c r="D4622" s="192" t="s">
        <v>30</v>
      </c>
      <c r="E4622" s="192" t="s">
        <v>60</v>
      </c>
      <c r="F4622" s="194">
        <v>148.59786065336803</v>
      </c>
      <c r="G4622">
        <v>1</v>
      </c>
      <c r="H4622">
        <v>1</v>
      </c>
      <c r="I4622" s="167">
        <v>121.78201277648074</v>
      </c>
      <c r="J4622" s="22">
        <v>0.81954082138880713</v>
      </c>
      <c r="K4622" s="22" t="s">
        <v>523</v>
      </c>
      <c r="L4622" s="22" t="s">
        <v>58</v>
      </c>
      <c r="M46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22" s="24" t="str">
        <f>IFERROR(IF(Table1[[#This Row],[Medicare Rate in CR]]&gt;0,"Y","N"),"N")</f>
        <v>N</v>
      </c>
      <c r="O4622" s="166">
        <f>Table1[[#This Row],[Medicare Rate in CR]]*Table1[[#This Row],[SumOfUnits]]*Table1[[#This Row],[Actuarial Factor 06/20/2023]]</f>
        <v>0</v>
      </c>
      <c r="P46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176.66456819843407</v>
      </c>
      <c r="Q4622" s="166">
        <f>Table1[[#This Row],[Trended Medicare Pricing for all RHCs]]-Table1[[#This Row],[SumOfSFY24 Estimated Payment 5/04/23]]</f>
        <v>54.882555421953327</v>
      </c>
      <c r="R4622" s="24">
        <f>Table1[[#This Row],[SumOfUnits]]*Table1[[#This Row],[Actuarial Factor 06/20/2023]]</f>
        <v>0.81954082138880713</v>
      </c>
      <c r="S4622" s="23"/>
    </row>
    <row r="4623" spans="1:19" x14ac:dyDescent="0.25">
      <c r="A4623" s="192" t="s">
        <v>521</v>
      </c>
      <c r="B4623" s="193" t="s">
        <v>522</v>
      </c>
      <c r="C4623" s="192" t="s">
        <v>79</v>
      </c>
      <c r="D4623" s="192" t="s">
        <v>30</v>
      </c>
      <c r="E4623" s="192" t="s">
        <v>59</v>
      </c>
      <c r="F4623" s="194">
        <v>148.59786065336803</v>
      </c>
      <c r="G4623">
        <v>1</v>
      </c>
      <c r="H4623">
        <v>1</v>
      </c>
      <c r="I4623" s="167">
        <v>141.9000902719275</v>
      </c>
      <c r="J4623" s="22">
        <v>0.95492687208287386</v>
      </c>
      <c r="K4623" s="22" t="s">
        <v>523</v>
      </c>
      <c r="L4623" s="22" t="s">
        <v>58</v>
      </c>
      <c r="M46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23" s="24" t="str">
        <f>IFERROR(IF(Table1[[#This Row],[Medicare Rate in CR]]&gt;0,"Y","N"),"N")</f>
        <v>N</v>
      </c>
      <c r="O4623" s="166">
        <f>Table1[[#This Row],[Medicare Rate in CR]]*Table1[[#This Row],[SumOfUnits]]*Table1[[#This Row],[Actuarial Factor 06/20/2023]]</f>
        <v>0</v>
      </c>
      <c r="P46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170.47471722670269</v>
      </c>
      <c r="Q4623" s="166">
        <f>Table1[[#This Row],[Trended Medicare Pricing for all RHCs]]-Table1[[#This Row],[SumOfSFY24 Estimated Payment 5/04/23]]</f>
        <v>28.574626954775198</v>
      </c>
      <c r="R4623" s="24">
        <f>Table1[[#This Row],[SumOfUnits]]*Table1[[#This Row],[Actuarial Factor 06/20/2023]]</f>
        <v>0.95492687208287386</v>
      </c>
      <c r="S4623" s="23"/>
    </row>
    <row r="4624" spans="1:19" x14ac:dyDescent="0.25">
      <c r="A4624" s="192" t="s">
        <v>521</v>
      </c>
      <c r="B4624" s="193" t="s">
        <v>522</v>
      </c>
      <c r="C4624" s="192" t="s">
        <v>55</v>
      </c>
      <c r="D4624" s="192" t="s">
        <v>30</v>
      </c>
      <c r="E4624" s="192" t="s">
        <v>56</v>
      </c>
      <c r="F4624" s="194">
        <v>887.48193119398672</v>
      </c>
      <c r="G4624">
        <v>6</v>
      </c>
      <c r="H4624">
        <v>6</v>
      </c>
      <c r="I4624" s="167">
        <v>951.75201449182487</v>
      </c>
      <c r="J4624" s="22">
        <v>1.0724184696485837</v>
      </c>
      <c r="K4624" s="22" t="s">
        <v>523</v>
      </c>
      <c r="L4624" s="22" t="s">
        <v>58</v>
      </c>
      <c r="M46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24" s="24" t="str">
        <f>IFERROR(IF(Table1[[#This Row],[Medicare Rate in CR]]&gt;0,"Y","N"),"N")</f>
        <v>N</v>
      </c>
      <c r="O4624" s="166">
        <f>Table1[[#This Row],[Medicare Rate in CR]]*Table1[[#This Row],[SumOfUnits]]*Table1[[#This Row],[Actuarial Factor 06/20/2023]]</f>
        <v>0</v>
      </c>
      <c r="P46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1380.5132105806417</v>
      </c>
      <c r="Q4624" s="166">
        <f>Table1[[#This Row],[Trended Medicare Pricing for all RHCs]]-Table1[[#This Row],[SumOfSFY24 Estimated Payment 5/04/23]]</f>
        <v>428.76119608881686</v>
      </c>
      <c r="R4624" s="24">
        <f>Table1[[#This Row],[SumOfUnits]]*Table1[[#This Row],[Actuarial Factor 06/20/2023]]</f>
        <v>6.4345108178915016</v>
      </c>
      <c r="S4624" s="23"/>
    </row>
    <row r="4625" spans="1:19" x14ac:dyDescent="0.25">
      <c r="A4625" s="192" t="s">
        <v>521</v>
      </c>
      <c r="B4625" s="193" t="s">
        <v>522</v>
      </c>
      <c r="C4625" s="192" t="s">
        <v>55</v>
      </c>
      <c r="D4625" s="192" t="s">
        <v>30</v>
      </c>
      <c r="E4625" s="192" t="s">
        <v>59</v>
      </c>
      <c r="F4625" s="194">
        <v>32982.39375542065</v>
      </c>
      <c r="G4625">
        <v>225</v>
      </c>
      <c r="H4625">
        <v>225</v>
      </c>
      <c r="I4625" s="167">
        <v>33731.757812109623</v>
      </c>
      <c r="J4625" s="22">
        <v>1.0227201234163246</v>
      </c>
      <c r="K4625" s="22" t="s">
        <v>523</v>
      </c>
      <c r="L4625" s="22" t="s">
        <v>58</v>
      </c>
      <c r="M46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25" s="24" t="str">
        <f>IFERROR(IF(Table1[[#This Row],[Medicare Rate in CR]]&gt;0,"Y","N"),"N")</f>
        <v>N</v>
      </c>
      <c r="O4625" s="166">
        <f>Table1[[#This Row],[Medicare Rate in CR]]*Table1[[#This Row],[SumOfUnits]]*Table1[[#This Row],[Actuarial Factor 06/20/2023]]</f>
        <v>0</v>
      </c>
      <c r="P46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48927.805317636223</v>
      </c>
      <c r="Q4625" s="166">
        <f>Table1[[#This Row],[Trended Medicare Pricing for all RHCs]]-Table1[[#This Row],[SumOfSFY24 Estimated Payment 5/04/23]]</f>
        <v>15196.0475055266</v>
      </c>
      <c r="R4625" s="24">
        <f>Table1[[#This Row],[SumOfUnits]]*Table1[[#This Row],[Actuarial Factor 06/20/2023]]</f>
        <v>230.11202776867302</v>
      </c>
      <c r="S4625" s="23"/>
    </row>
    <row r="4626" spans="1:19" x14ac:dyDescent="0.25">
      <c r="A4626" s="192" t="s">
        <v>521</v>
      </c>
      <c r="B4626" s="193" t="s">
        <v>522</v>
      </c>
      <c r="C4626" s="192" t="s">
        <v>55</v>
      </c>
      <c r="D4626" s="192" t="s">
        <v>30</v>
      </c>
      <c r="E4626" s="192" t="s">
        <v>60</v>
      </c>
      <c r="F4626" s="194">
        <v>14522.251132311849</v>
      </c>
      <c r="G4626">
        <v>101</v>
      </c>
      <c r="H4626">
        <v>101</v>
      </c>
      <c r="I4626" s="167">
        <v>13195.588566005135</v>
      </c>
      <c r="J4626" s="22">
        <v>0.90864621784738975</v>
      </c>
      <c r="K4626" s="22" t="s">
        <v>523</v>
      </c>
      <c r="L4626" s="22" t="s">
        <v>58</v>
      </c>
      <c r="M46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26" s="24" t="str">
        <f>IFERROR(IF(Table1[[#This Row],[Medicare Rate in CR]]&gt;0,"Y","N"),"N")</f>
        <v>N</v>
      </c>
      <c r="O4626" s="166">
        <f>Table1[[#This Row],[Medicare Rate in CR]]*Table1[[#This Row],[SumOfUnits]]*Table1[[#This Row],[Actuarial Factor 06/20/2023]]</f>
        <v>0</v>
      </c>
      <c r="P46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19140.15842297272</v>
      </c>
      <c r="Q4626" s="166">
        <f>Table1[[#This Row],[Trended Medicare Pricing for all RHCs]]-Table1[[#This Row],[SumOfSFY24 Estimated Payment 5/04/23]]</f>
        <v>5944.5698569675842</v>
      </c>
      <c r="R4626" s="24">
        <f>Table1[[#This Row],[SumOfUnits]]*Table1[[#This Row],[Actuarial Factor 06/20/2023]]</f>
        <v>91.773268002586363</v>
      </c>
      <c r="S4626" s="23"/>
    </row>
    <row r="4627" spans="1:19" x14ac:dyDescent="0.25">
      <c r="A4627" s="192" t="s">
        <v>521</v>
      </c>
      <c r="B4627" s="193" t="s">
        <v>522</v>
      </c>
      <c r="C4627" s="192" t="s">
        <v>55</v>
      </c>
      <c r="D4627" s="192" t="s">
        <v>30</v>
      </c>
      <c r="E4627" s="192" t="s">
        <v>61</v>
      </c>
      <c r="F4627" s="194">
        <v>2526.1636311072571</v>
      </c>
      <c r="G4627">
        <v>17</v>
      </c>
      <c r="H4627">
        <v>17</v>
      </c>
      <c r="I4627" s="167">
        <v>2295.3890290692379</v>
      </c>
      <c r="J4627" s="22">
        <v>0.90864621784738975</v>
      </c>
      <c r="K4627" s="22" t="s">
        <v>523</v>
      </c>
      <c r="L4627" s="22" t="s">
        <v>58</v>
      </c>
      <c r="M46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27" s="24" t="str">
        <f>IFERROR(IF(Table1[[#This Row],[Medicare Rate in CR]]&gt;0,"Y","N"),"N")</f>
        <v>N</v>
      </c>
      <c r="O4627" s="166">
        <f>Table1[[#This Row],[Medicare Rate in CR]]*Table1[[#This Row],[SumOfUnits]]*Table1[[#This Row],[Actuarial Factor 06/20/2023]]</f>
        <v>0</v>
      </c>
      <c r="P46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3329.4543429402684</v>
      </c>
      <c r="Q4627" s="166">
        <f>Table1[[#This Row],[Trended Medicare Pricing for all RHCs]]-Table1[[#This Row],[SumOfSFY24 Estimated Payment 5/04/23]]</f>
        <v>1034.0653138710304</v>
      </c>
      <c r="R4627" s="24">
        <f>Table1[[#This Row],[SumOfUnits]]*Table1[[#This Row],[Actuarial Factor 06/20/2023]]</f>
        <v>15.446985703405625</v>
      </c>
      <c r="S4627" s="23"/>
    </row>
    <row r="4628" spans="1:19" x14ac:dyDescent="0.25">
      <c r="A4628" s="192" t="s">
        <v>521</v>
      </c>
      <c r="B4628" s="193" t="s">
        <v>522</v>
      </c>
      <c r="C4628" s="192" t="s">
        <v>55</v>
      </c>
      <c r="D4628" s="192" t="s">
        <v>30</v>
      </c>
      <c r="E4628" s="192" t="s">
        <v>62</v>
      </c>
      <c r="F4628" s="194">
        <v>41173.86527898239</v>
      </c>
      <c r="G4628">
        <v>280</v>
      </c>
      <c r="H4628">
        <v>280</v>
      </c>
      <c r="I4628" s="167">
        <v>43179.521939376711</v>
      </c>
      <c r="J4628" s="22">
        <v>1.0487118866981413</v>
      </c>
      <c r="K4628" s="22" t="s">
        <v>523</v>
      </c>
      <c r="L4628" s="22" t="s">
        <v>58</v>
      </c>
      <c r="M46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28" s="24" t="str">
        <f>IFERROR(IF(Table1[[#This Row],[Medicare Rate in CR]]&gt;0,"Y","N"),"N")</f>
        <v>N</v>
      </c>
      <c r="O4628" s="166">
        <f>Table1[[#This Row],[Medicare Rate in CR]]*Table1[[#This Row],[SumOfUnits]]*Table1[[#This Row],[Actuarial Factor 06/20/2023]]</f>
        <v>0</v>
      </c>
      <c r="P46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62631.756546051656</v>
      </c>
      <c r="Q4628" s="166">
        <f>Table1[[#This Row],[Trended Medicare Pricing for all RHCs]]-Table1[[#This Row],[SumOfSFY24 Estimated Payment 5/04/23]]</f>
        <v>19452.234606674945</v>
      </c>
      <c r="R4628" s="24">
        <f>Table1[[#This Row],[SumOfUnits]]*Table1[[#This Row],[Actuarial Factor 06/20/2023]]</f>
        <v>293.63932827547956</v>
      </c>
      <c r="S4628" s="23"/>
    </row>
    <row r="4629" spans="1:19" x14ac:dyDescent="0.25">
      <c r="A4629" s="192" t="s">
        <v>521</v>
      </c>
      <c r="B4629" s="193" t="s">
        <v>522</v>
      </c>
      <c r="C4629" s="192" t="s">
        <v>55</v>
      </c>
      <c r="D4629" s="192" t="s">
        <v>30</v>
      </c>
      <c r="E4629" s="192" t="s">
        <v>63</v>
      </c>
      <c r="F4629" s="194">
        <v>4440.2813915389806</v>
      </c>
      <c r="G4629">
        <v>31</v>
      </c>
      <c r="H4629">
        <v>31</v>
      </c>
      <c r="I4629" s="167">
        <v>4452.0279525332262</v>
      </c>
      <c r="J4629" s="22">
        <v>1.0026454541859957</v>
      </c>
      <c r="K4629" s="22" t="s">
        <v>523</v>
      </c>
      <c r="L4629" s="22" t="s">
        <v>58</v>
      </c>
      <c r="M46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29" s="24" t="str">
        <f>IFERROR(IF(Table1[[#This Row],[Medicare Rate in CR]]&gt;0,"Y","N"),"N")</f>
        <v>N</v>
      </c>
      <c r="O4629" s="166">
        <f>Table1[[#This Row],[Medicare Rate in CR]]*Table1[[#This Row],[SumOfUnits]]*Table1[[#This Row],[Actuarial Factor 06/20/2023]]</f>
        <v>0</v>
      </c>
      <c r="P46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6457.6521076532981</v>
      </c>
      <c r="Q4629" s="166">
        <f>Table1[[#This Row],[Trended Medicare Pricing for all RHCs]]-Table1[[#This Row],[SumOfSFY24 Estimated Payment 5/04/23]]</f>
        <v>2005.6241551200719</v>
      </c>
      <c r="R4629" s="24">
        <f>Table1[[#This Row],[SumOfUnits]]*Table1[[#This Row],[Actuarial Factor 06/20/2023]]</f>
        <v>31.082009079765868</v>
      </c>
      <c r="S4629" s="23"/>
    </row>
    <row r="4630" spans="1:19" x14ac:dyDescent="0.25">
      <c r="A4630" s="192" t="s">
        <v>521</v>
      </c>
      <c r="B4630" s="193" t="s">
        <v>522</v>
      </c>
      <c r="C4630" s="192" t="s">
        <v>55</v>
      </c>
      <c r="D4630" s="192" t="s">
        <v>30</v>
      </c>
      <c r="E4630" s="192" t="s">
        <v>64</v>
      </c>
      <c r="F4630" s="194">
        <v>11675.281873373813</v>
      </c>
      <c r="G4630">
        <v>79</v>
      </c>
      <c r="H4630">
        <v>79</v>
      </c>
      <c r="I4630" s="167">
        <v>11446.438787749952</v>
      </c>
      <c r="J4630" s="22">
        <v>0.98039935240058296</v>
      </c>
      <c r="K4630" s="22" t="s">
        <v>523</v>
      </c>
      <c r="L4630" s="22" t="s">
        <v>58</v>
      </c>
      <c r="M46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30" s="24" t="str">
        <f>IFERROR(IF(Table1[[#This Row],[Medicare Rate in CR]]&gt;0,"Y","N"),"N")</f>
        <v>N</v>
      </c>
      <c r="O4630" s="166">
        <f>Table1[[#This Row],[Medicare Rate in CR]]*Table1[[#This Row],[SumOfUnits]]*Table1[[#This Row],[Actuarial Factor 06/20/2023]]</f>
        <v>0</v>
      </c>
      <c r="P46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16603.022341937169</v>
      </c>
      <c r="Q4630" s="166">
        <f>Table1[[#This Row],[Trended Medicare Pricing for all RHCs]]-Table1[[#This Row],[SumOfSFY24 Estimated Payment 5/04/23]]</f>
        <v>5156.5835541872166</v>
      </c>
      <c r="R4630" s="24">
        <f>Table1[[#This Row],[SumOfUnits]]*Table1[[#This Row],[Actuarial Factor 06/20/2023]]</f>
        <v>77.451548839646051</v>
      </c>
      <c r="S4630" s="23"/>
    </row>
    <row r="4631" spans="1:19" x14ac:dyDescent="0.25">
      <c r="A4631" s="192" t="s">
        <v>521</v>
      </c>
      <c r="B4631" s="193" t="s">
        <v>522</v>
      </c>
      <c r="C4631" s="192" t="s">
        <v>55</v>
      </c>
      <c r="D4631" s="192" t="s">
        <v>30</v>
      </c>
      <c r="E4631" s="192" t="s">
        <v>77</v>
      </c>
      <c r="F4631" s="194">
        <v>6735.8774212200087</v>
      </c>
      <c r="G4631">
        <v>46</v>
      </c>
      <c r="H4631">
        <v>46</v>
      </c>
      <c r="I4631" s="167">
        <v>8532.2805688677836</v>
      </c>
      <c r="J4631" s="22">
        <v>1.2666917812352958</v>
      </c>
      <c r="K4631" s="22" t="s">
        <v>523</v>
      </c>
      <c r="L4631" s="22" t="s">
        <v>58</v>
      </c>
      <c r="M46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31" s="24" t="str">
        <f>IFERROR(IF(Table1[[#This Row],[Medicare Rate in CR]]&gt;0,"Y","N"),"N")</f>
        <v>N</v>
      </c>
      <c r="O4631" s="166">
        <f>Table1[[#This Row],[Medicare Rate in CR]]*Table1[[#This Row],[SumOfUnits]]*Table1[[#This Row],[Actuarial Factor 06/20/2023]]</f>
        <v>0</v>
      </c>
      <c r="P46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12376.045295781892</v>
      </c>
      <c r="Q4631" s="166">
        <f>Table1[[#This Row],[Trended Medicare Pricing for all RHCs]]-Table1[[#This Row],[SumOfSFY24 Estimated Payment 5/04/23]]</f>
        <v>3843.7647269141089</v>
      </c>
      <c r="R4631" s="24">
        <f>Table1[[#This Row],[SumOfUnits]]*Table1[[#This Row],[Actuarial Factor 06/20/2023]]</f>
        <v>58.267821936823609</v>
      </c>
      <c r="S4631" s="23"/>
    </row>
    <row r="4632" spans="1:19" x14ac:dyDescent="0.25">
      <c r="A4632" s="192" t="s">
        <v>521</v>
      </c>
      <c r="B4632" s="193" t="s">
        <v>522</v>
      </c>
      <c r="C4632" s="192" t="s">
        <v>55</v>
      </c>
      <c r="D4632" s="192" t="s">
        <v>32</v>
      </c>
      <c r="E4632" s="192" t="s">
        <v>65</v>
      </c>
      <c r="F4632" s="194">
        <v>502.21644020429801</v>
      </c>
      <c r="G4632">
        <v>4</v>
      </c>
      <c r="H4632">
        <v>4</v>
      </c>
      <c r="I4632" s="167">
        <v>623.48393773633347</v>
      </c>
      <c r="J4632" s="22">
        <v>1.241464611319185</v>
      </c>
      <c r="K4632" s="22" t="s">
        <v>523</v>
      </c>
      <c r="L4632" s="22" t="s">
        <v>58</v>
      </c>
      <c r="M46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32" s="24" t="str">
        <f>IFERROR(IF(Table1[[#This Row],[Medicare Rate in CR]]&gt;0,"Y","N"),"N")</f>
        <v>N</v>
      </c>
      <c r="O4632" s="166">
        <f>Table1[[#This Row],[Medicare Rate in CR]]*Table1[[#This Row],[SumOfUnits]]*Table1[[#This Row],[Actuarial Factor 06/20/2023]]</f>
        <v>0</v>
      </c>
      <c r="P46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904.36142978843145</v>
      </c>
      <c r="Q4632" s="166">
        <f>Table1[[#This Row],[Trended Medicare Pricing for all RHCs]]-Table1[[#This Row],[SumOfSFY24 Estimated Payment 5/04/23]]</f>
        <v>280.87749205209798</v>
      </c>
      <c r="R4632" s="24">
        <f>Table1[[#This Row],[SumOfUnits]]*Table1[[#This Row],[Actuarial Factor 06/20/2023]]</f>
        <v>4.9658584452767398</v>
      </c>
      <c r="S4632" s="23"/>
    </row>
    <row r="4633" spans="1:19" x14ac:dyDescent="0.25">
      <c r="A4633" s="192" t="s">
        <v>521</v>
      </c>
      <c r="B4633" s="193" t="s">
        <v>522</v>
      </c>
      <c r="C4633" s="192" t="s">
        <v>55</v>
      </c>
      <c r="D4633" s="192" t="s">
        <v>32</v>
      </c>
      <c r="E4633" s="192" t="s">
        <v>66</v>
      </c>
      <c r="F4633" s="194">
        <v>891.58716392020813</v>
      </c>
      <c r="G4633">
        <v>6</v>
      </c>
      <c r="H4633">
        <v>6</v>
      </c>
      <c r="I4633" s="167">
        <v>952.06353275074935</v>
      </c>
      <c r="J4633" s="22">
        <v>1.0678300129004028</v>
      </c>
      <c r="K4633" s="22" t="s">
        <v>523</v>
      </c>
      <c r="L4633" s="22" t="s">
        <v>58</v>
      </c>
      <c r="M46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33" s="24" t="str">
        <f>IFERROR(IF(Table1[[#This Row],[Medicare Rate in CR]]&gt;0,"Y","N"),"N")</f>
        <v>N</v>
      </c>
      <c r="O4633" s="166">
        <f>Table1[[#This Row],[Medicare Rate in CR]]*Table1[[#This Row],[SumOfUnits]]*Table1[[#This Row],[Actuarial Factor 06/20/2023]]</f>
        <v>0</v>
      </c>
      <c r="P46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1380.9650668049881</v>
      </c>
      <c r="Q4633" s="166">
        <f>Table1[[#This Row],[Trended Medicare Pricing for all RHCs]]-Table1[[#This Row],[SumOfSFY24 Estimated Payment 5/04/23]]</f>
        <v>428.90153405423871</v>
      </c>
      <c r="R4633" s="24">
        <f>Table1[[#This Row],[SumOfUnits]]*Table1[[#This Row],[Actuarial Factor 06/20/2023]]</f>
        <v>6.4069800774024168</v>
      </c>
      <c r="S4633" s="23"/>
    </row>
    <row r="4634" spans="1:19" x14ac:dyDescent="0.25">
      <c r="A4634" s="192" t="s">
        <v>521</v>
      </c>
      <c r="B4634" s="193" t="s">
        <v>522</v>
      </c>
      <c r="C4634" s="192" t="s">
        <v>55</v>
      </c>
      <c r="D4634" s="192" t="s">
        <v>31</v>
      </c>
      <c r="E4634" s="192" t="s">
        <v>68</v>
      </c>
      <c r="F4634" s="194">
        <v>148.59786065336803</v>
      </c>
      <c r="G4634">
        <v>1</v>
      </c>
      <c r="H4634">
        <v>1</v>
      </c>
      <c r="I4634" s="167">
        <v>160.16722565744502</v>
      </c>
      <c r="J4634" s="22">
        <v>1.0778568746091484</v>
      </c>
      <c r="K4634" s="22" t="s">
        <v>523</v>
      </c>
      <c r="L4634" s="22" t="s">
        <v>58</v>
      </c>
      <c r="M46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34" s="24" t="str">
        <f>IFERROR(IF(Table1[[#This Row],[Medicare Rate in CR]]&gt;0,"Y","N"),"N")</f>
        <v>N</v>
      </c>
      <c r="O4634" s="166">
        <f>Table1[[#This Row],[Medicare Rate in CR]]*Table1[[#This Row],[SumOfUnits]]*Table1[[#This Row],[Actuarial Factor 06/20/2023]]</f>
        <v>0</v>
      </c>
      <c r="P46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232.32204140929909</v>
      </c>
      <c r="Q4634" s="166">
        <f>Table1[[#This Row],[Trended Medicare Pricing for all RHCs]]-Table1[[#This Row],[SumOfSFY24 Estimated Payment 5/04/23]]</f>
        <v>72.154815751854073</v>
      </c>
      <c r="R4634" s="24">
        <f>Table1[[#This Row],[SumOfUnits]]*Table1[[#This Row],[Actuarial Factor 06/20/2023]]</f>
        <v>1.0778568746091484</v>
      </c>
      <c r="S4634" s="23"/>
    </row>
    <row r="4635" spans="1:19" x14ac:dyDescent="0.25">
      <c r="A4635" s="192" t="s">
        <v>521</v>
      </c>
      <c r="B4635" s="193" t="s">
        <v>522</v>
      </c>
      <c r="C4635" s="192" t="s">
        <v>55</v>
      </c>
      <c r="D4635" s="192" t="s">
        <v>31</v>
      </c>
      <c r="E4635" s="192" t="s">
        <v>69</v>
      </c>
      <c r="F4635" s="194">
        <v>742.98930326684012</v>
      </c>
      <c r="G4635">
        <v>5</v>
      </c>
      <c r="H4635">
        <v>5</v>
      </c>
      <c r="I4635" s="167">
        <v>778.24257146759237</v>
      </c>
      <c r="J4635" s="22">
        <v>1.0474478812087167</v>
      </c>
      <c r="K4635" s="22" t="s">
        <v>523</v>
      </c>
      <c r="L4635" s="22" t="s">
        <v>58</v>
      </c>
      <c r="M46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35" s="24" t="str">
        <f>IFERROR(IF(Table1[[#This Row],[Medicare Rate in CR]]&gt;0,"Y","N"),"N")</f>
        <v>N</v>
      </c>
      <c r="O4635" s="166">
        <f>Table1[[#This Row],[Medicare Rate in CR]]*Table1[[#This Row],[SumOfUnits]]*Table1[[#This Row],[Actuarial Factor 06/20/2023]]</f>
        <v>0</v>
      </c>
      <c r="P46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1128.8383261483382</v>
      </c>
      <c r="Q4635" s="166">
        <f>Table1[[#This Row],[Trended Medicare Pricing for all RHCs]]-Table1[[#This Row],[SumOfSFY24 Estimated Payment 5/04/23]]</f>
        <v>350.59575468074581</v>
      </c>
      <c r="R4635" s="24">
        <f>Table1[[#This Row],[SumOfUnits]]*Table1[[#This Row],[Actuarial Factor 06/20/2023]]</f>
        <v>5.2372394060435834</v>
      </c>
      <c r="S4635" s="23"/>
    </row>
    <row r="4636" spans="1:19" x14ac:dyDescent="0.25">
      <c r="A4636" s="192" t="s">
        <v>524</v>
      </c>
      <c r="B4636" s="193" t="s">
        <v>525</v>
      </c>
      <c r="C4636" s="192" t="s">
        <v>72</v>
      </c>
      <c r="D4636" s="192" t="s">
        <v>30</v>
      </c>
      <c r="E4636" s="192" t="s">
        <v>77</v>
      </c>
      <c r="F4636" s="194">
        <v>152.09598149754265</v>
      </c>
      <c r="G4636">
        <v>1</v>
      </c>
      <c r="H4636">
        <v>1</v>
      </c>
      <c r="I4636" s="167">
        <v>235.37833775758023</v>
      </c>
      <c r="J4636" s="22">
        <v>1.5475644750113475</v>
      </c>
      <c r="K4636" s="22" t="s">
        <v>526</v>
      </c>
      <c r="L4636" s="22" t="s">
        <v>58</v>
      </c>
      <c r="M46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36" s="24" t="str">
        <f>IFERROR(IF(Table1[[#This Row],[Medicare Rate in CR]]&gt;0,"Y","N"),"N")</f>
        <v>N</v>
      </c>
      <c r="O4636" s="166">
        <f>Table1[[#This Row],[Medicare Rate in CR]]*Table1[[#This Row],[SumOfUnits]]*Table1[[#This Row],[Actuarial Factor 06/20/2023]]</f>
        <v>0</v>
      </c>
      <c r="P46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240.63693120182342</v>
      </c>
      <c r="Q4636" s="166">
        <f>Table1[[#This Row],[Trended Medicare Pricing for all RHCs]]-Table1[[#This Row],[SumOfSFY24 Estimated Payment 5/04/23]]</f>
        <v>5.2585934442431892</v>
      </c>
      <c r="R4636" s="24">
        <f>Table1[[#This Row],[SumOfUnits]]*Table1[[#This Row],[Actuarial Factor 06/20/2023]]</f>
        <v>1.5475644750113475</v>
      </c>
      <c r="S4636" s="23"/>
    </row>
    <row r="4637" spans="1:19" x14ac:dyDescent="0.25">
      <c r="A4637" s="192" t="s">
        <v>524</v>
      </c>
      <c r="B4637" s="193" t="s">
        <v>525</v>
      </c>
      <c r="C4637" s="192" t="s">
        <v>78</v>
      </c>
      <c r="D4637" s="192" t="s">
        <v>30</v>
      </c>
      <c r="E4637" s="192" t="s">
        <v>59</v>
      </c>
      <c r="F4637" s="194">
        <v>152.09598149754265</v>
      </c>
      <c r="G4637">
        <v>1</v>
      </c>
      <c r="H4637">
        <v>1</v>
      </c>
      <c r="I4637" s="167">
        <v>142.05493333559224</v>
      </c>
      <c r="J4637" s="22">
        <v>0.93398216006047052</v>
      </c>
      <c r="K4637" s="22" t="s">
        <v>526</v>
      </c>
      <c r="L4637" s="22" t="s">
        <v>58</v>
      </c>
      <c r="M46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37" s="24" t="str">
        <f>IFERROR(IF(Table1[[#This Row],[Medicare Rate in CR]]&gt;0,"Y","N"),"N")</f>
        <v>N</v>
      </c>
      <c r="O4637" s="166">
        <f>Table1[[#This Row],[Medicare Rate in CR]]*Table1[[#This Row],[SumOfUnits]]*Table1[[#This Row],[Actuarial Factor 06/20/2023]]</f>
        <v>0</v>
      </c>
      <c r="P46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206.07372867330733</v>
      </c>
      <c r="Q4637" s="166">
        <f>Table1[[#This Row],[Trended Medicare Pricing for all RHCs]]-Table1[[#This Row],[SumOfSFY24 Estimated Payment 5/04/23]]</f>
        <v>64.01879533771509</v>
      </c>
      <c r="R4637" s="24">
        <f>Table1[[#This Row],[SumOfUnits]]*Table1[[#This Row],[Actuarial Factor 06/20/2023]]</f>
        <v>0.93398216006047052</v>
      </c>
      <c r="S4637" s="23"/>
    </row>
    <row r="4638" spans="1:19" x14ac:dyDescent="0.25">
      <c r="A4638" s="192" t="s">
        <v>524</v>
      </c>
      <c r="B4638" s="193" t="s">
        <v>525</v>
      </c>
      <c r="C4638" s="192" t="s">
        <v>78</v>
      </c>
      <c r="D4638" s="192" t="s">
        <v>30</v>
      </c>
      <c r="E4638" s="192" t="s">
        <v>62</v>
      </c>
      <c r="F4638" s="194">
        <v>152.09598149754265</v>
      </c>
      <c r="G4638">
        <v>1</v>
      </c>
      <c r="H4638">
        <v>1</v>
      </c>
      <c r="I4638" s="167">
        <v>144.4792088916661</v>
      </c>
      <c r="J4638" s="22">
        <v>0.94992127648027569</v>
      </c>
      <c r="K4638" s="22" t="s">
        <v>526</v>
      </c>
      <c r="L4638" s="22" t="s">
        <v>58</v>
      </c>
      <c r="M46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38" s="24" t="str">
        <f>IFERROR(IF(Table1[[#This Row],[Medicare Rate in CR]]&gt;0,"Y","N"),"N")</f>
        <v>N</v>
      </c>
      <c r="O4638" s="166">
        <f>Table1[[#This Row],[Medicare Rate in CR]]*Table1[[#This Row],[SumOfUnits]]*Table1[[#This Row],[Actuarial Factor 06/20/2023]]</f>
        <v>0</v>
      </c>
      <c r="P46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209.59053369683642</v>
      </c>
      <c r="Q4638" s="166">
        <f>Table1[[#This Row],[Trended Medicare Pricing for all RHCs]]-Table1[[#This Row],[SumOfSFY24 Estimated Payment 5/04/23]]</f>
        <v>65.111324805170312</v>
      </c>
      <c r="R4638" s="24">
        <f>Table1[[#This Row],[SumOfUnits]]*Table1[[#This Row],[Actuarial Factor 06/20/2023]]</f>
        <v>0.94992127648027569</v>
      </c>
      <c r="S4638" s="23"/>
    </row>
    <row r="4639" spans="1:19" x14ac:dyDescent="0.25">
      <c r="A4639" s="192" t="s">
        <v>524</v>
      </c>
      <c r="B4639" s="193" t="s">
        <v>525</v>
      </c>
      <c r="C4639" s="192" t="s">
        <v>83</v>
      </c>
      <c r="D4639" s="192" t="s">
        <v>30</v>
      </c>
      <c r="E4639" s="192" t="s">
        <v>59</v>
      </c>
      <c r="F4639" s="194">
        <v>910.48472583598345</v>
      </c>
      <c r="G4639">
        <v>6</v>
      </c>
      <c r="H4639">
        <v>6</v>
      </c>
      <c r="I4639" s="167">
        <v>832.01713912180048</v>
      </c>
      <c r="J4639" s="22">
        <v>0.91381778904403255</v>
      </c>
      <c r="K4639" s="22" t="s">
        <v>526</v>
      </c>
      <c r="L4639" s="22" t="s">
        <v>58</v>
      </c>
      <c r="M46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39" s="24" t="str">
        <f>IFERROR(IF(Table1[[#This Row],[Medicare Rate in CR]]&gt;0,"Y","N"),"N")</f>
        <v>N</v>
      </c>
      <c r="O4639" s="166">
        <f>Table1[[#This Row],[Medicare Rate in CR]]*Table1[[#This Row],[SumOfUnits]]*Table1[[#This Row],[Actuarial Factor 06/20/2023]]</f>
        <v>0</v>
      </c>
      <c r="P46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852.90468583939628</v>
      </c>
      <c r="Q4639" s="166">
        <f>Table1[[#This Row],[Trended Medicare Pricing for all RHCs]]-Table1[[#This Row],[SumOfSFY24 Estimated Payment 5/04/23]]</f>
        <v>20.887546717595797</v>
      </c>
      <c r="R4639" s="24">
        <f>Table1[[#This Row],[SumOfUnits]]*Table1[[#This Row],[Actuarial Factor 06/20/2023]]</f>
        <v>5.4829067342641951</v>
      </c>
      <c r="S4639" s="23"/>
    </row>
    <row r="4640" spans="1:19" x14ac:dyDescent="0.25">
      <c r="A4640" s="192" t="s">
        <v>524</v>
      </c>
      <c r="B4640" s="193" t="s">
        <v>525</v>
      </c>
      <c r="C4640" s="192" t="s">
        <v>83</v>
      </c>
      <c r="D4640" s="192" t="s">
        <v>30</v>
      </c>
      <c r="E4640" s="192" t="s">
        <v>60</v>
      </c>
      <c r="F4640" s="194">
        <v>1554.6882528669173</v>
      </c>
      <c r="G4640">
        <v>11</v>
      </c>
      <c r="H4640">
        <v>11</v>
      </c>
      <c r="I4640" s="167">
        <v>1276.1428495441153</v>
      </c>
      <c r="J4640" s="22">
        <v>0.8208352042223569</v>
      </c>
      <c r="K4640" s="22" t="s">
        <v>526</v>
      </c>
      <c r="L4640" s="22" t="s">
        <v>58</v>
      </c>
      <c r="M46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40" s="24" t="str">
        <f>IFERROR(IF(Table1[[#This Row],[Medicare Rate in CR]]&gt;0,"Y","N"),"N")</f>
        <v>N</v>
      </c>
      <c r="O4640" s="166">
        <f>Table1[[#This Row],[Medicare Rate in CR]]*Table1[[#This Row],[SumOfUnits]]*Table1[[#This Row],[Actuarial Factor 06/20/2023]]</f>
        <v>0</v>
      </c>
      <c r="P46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1308.1800422109798</v>
      </c>
      <c r="Q4640" s="166">
        <f>Table1[[#This Row],[Trended Medicare Pricing for all RHCs]]-Table1[[#This Row],[SumOfSFY24 Estimated Payment 5/04/23]]</f>
        <v>32.037192666864485</v>
      </c>
      <c r="R4640" s="24">
        <f>Table1[[#This Row],[SumOfUnits]]*Table1[[#This Row],[Actuarial Factor 06/20/2023]]</f>
        <v>9.0291872464459253</v>
      </c>
      <c r="S4640" s="23"/>
    </row>
    <row r="4641" spans="1:19" x14ac:dyDescent="0.25">
      <c r="A4641" s="192" t="s">
        <v>524</v>
      </c>
      <c r="B4641" s="193" t="s">
        <v>525</v>
      </c>
      <c r="C4641" s="192" t="s">
        <v>83</v>
      </c>
      <c r="D4641" s="192" t="s">
        <v>30</v>
      </c>
      <c r="E4641" s="192" t="s">
        <v>62</v>
      </c>
      <c r="F4641" s="194">
        <v>3035.9256047027084</v>
      </c>
      <c r="G4641">
        <v>22</v>
      </c>
      <c r="H4641">
        <v>22</v>
      </c>
      <c r="I4641" s="167">
        <v>2892.8979887811179</v>
      </c>
      <c r="J4641" s="22">
        <v>0.95288830012829107</v>
      </c>
      <c r="K4641" s="22" t="s">
        <v>526</v>
      </c>
      <c r="L4641" s="22" t="s">
        <v>58</v>
      </c>
      <c r="M46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41" s="24" t="str">
        <f>IFERROR(IF(Table1[[#This Row],[Medicare Rate in CR]]&gt;0,"Y","N"),"N")</f>
        <v>N</v>
      </c>
      <c r="O4641" s="166">
        <f>Table1[[#This Row],[Medicare Rate in CR]]*Table1[[#This Row],[SumOfUnits]]*Table1[[#This Row],[Actuarial Factor 06/20/2023]]</f>
        <v>0</v>
      </c>
      <c r="P46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2965.523345938645</v>
      </c>
      <c r="Q4641" s="166">
        <f>Table1[[#This Row],[Trended Medicare Pricing for all RHCs]]-Table1[[#This Row],[SumOfSFY24 Estimated Payment 5/04/23]]</f>
        <v>72.625357157527105</v>
      </c>
      <c r="R4641" s="24">
        <f>Table1[[#This Row],[SumOfUnits]]*Table1[[#This Row],[Actuarial Factor 06/20/2023]]</f>
        <v>20.963542602822404</v>
      </c>
      <c r="S4641" s="23"/>
    </row>
    <row r="4642" spans="1:19" x14ac:dyDescent="0.25">
      <c r="A4642" s="192" t="s">
        <v>524</v>
      </c>
      <c r="B4642" s="193" t="s">
        <v>525</v>
      </c>
      <c r="C4642" s="192" t="s">
        <v>83</v>
      </c>
      <c r="D4642" s="192" t="s">
        <v>30</v>
      </c>
      <c r="E4642" s="192" t="s">
        <v>63</v>
      </c>
      <c r="F4642" s="194">
        <v>90.806591500433655</v>
      </c>
      <c r="G4642">
        <v>1</v>
      </c>
      <c r="H4642">
        <v>1</v>
      </c>
      <c r="I4642" s="167">
        <v>84.253205427042388</v>
      </c>
      <c r="J4642" s="22">
        <v>0.92783138354708572</v>
      </c>
      <c r="K4642" s="22" t="s">
        <v>526</v>
      </c>
      <c r="L4642" s="22" t="s">
        <v>58</v>
      </c>
      <c r="M46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42" s="24" t="str">
        <f>IFERROR(IF(Table1[[#This Row],[Medicare Rate in CR]]&gt;0,"Y","N"),"N")</f>
        <v>N</v>
      </c>
      <c r="O4642" s="166">
        <f>Table1[[#This Row],[Medicare Rate in CR]]*Table1[[#This Row],[SumOfUnits]]*Table1[[#This Row],[Actuarial Factor 06/20/2023]]</f>
        <v>0</v>
      </c>
      <c r="P46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86.368357485474831</v>
      </c>
      <c r="Q4642" s="166">
        <f>Table1[[#This Row],[Trended Medicare Pricing for all RHCs]]-Table1[[#This Row],[SumOfSFY24 Estimated Payment 5/04/23]]</f>
        <v>2.115152058432443</v>
      </c>
      <c r="R4642" s="24">
        <f>Table1[[#This Row],[SumOfUnits]]*Table1[[#This Row],[Actuarial Factor 06/20/2023]]</f>
        <v>0.92783138354708572</v>
      </c>
      <c r="S4642" s="23"/>
    </row>
    <row r="4643" spans="1:19" x14ac:dyDescent="0.25">
      <c r="A4643" s="192" t="s">
        <v>524</v>
      </c>
      <c r="B4643" s="193" t="s">
        <v>525</v>
      </c>
      <c r="C4643" s="192" t="s">
        <v>83</v>
      </c>
      <c r="D4643" s="192" t="s">
        <v>30</v>
      </c>
      <c r="E4643" s="192" t="s">
        <v>77</v>
      </c>
      <c r="F4643" s="194">
        <v>1216.7678519803412</v>
      </c>
      <c r="G4643">
        <v>8</v>
      </c>
      <c r="H4643">
        <v>8</v>
      </c>
      <c r="I4643" s="167">
        <v>1330.9219947445338</v>
      </c>
      <c r="J4643" s="22">
        <v>1.0938175203909291</v>
      </c>
      <c r="K4643" s="22" t="s">
        <v>526</v>
      </c>
      <c r="L4643" s="22" t="s">
        <v>58</v>
      </c>
      <c r="M46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43" s="24" t="str">
        <f>IFERROR(IF(Table1[[#This Row],[Medicare Rate in CR]]&gt;0,"Y","N"),"N")</f>
        <v>N</v>
      </c>
      <c r="O4643" s="166">
        <f>Table1[[#This Row],[Medicare Rate in CR]]*Table1[[#This Row],[SumOfUnits]]*Table1[[#This Row],[Actuarial Factor 06/20/2023]]</f>
        <v>0</v>
      </c>
      <c r="P46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1364.3344018159135</v>
      </c>
      <c r="Q4643" s="166">
        <f>Table1[[#This Row],[Trended Medicare Pricing for all RHCs]]-Table1[[#This Row],[SumOfSFY24 Estimated Payment 5/04/23]]</f>
        <v>33.412407071379675</v>
      </c>
      <c r="R4643" s="24">
        <f>Table1[[#This Row],[SumOfUnits]]*Table1[[#This Row],[Actuarial Factor 06/20/2023]]</f>
        <v>8.7505401631274324</v>
      </c>
      <c r="S4643" s="23"/>
    </row>
    <row r="4644" spans="1:19" x14ac:dyDescent="0.25">
      <c r="A4644" s="192" t="s">
        <v>524</v>
      </c>
      <c r="B4644" s="193" t="s">
        <v>525</v>
      </c>
      <c r="C4644" s="192" t="s">
        <v>83</v>
      </c>
      <c r="D4644" s="192" t="s">
        <v>32</v>
      </c>
      <c r="E4644" s="192" t="s">
        <v>65</v>
      </c>
      <c r="F4644" s="194">
        <v>250.14936879637662</v>
      </c>
      <c r="G4644">
        <v>2</v>
      </c>
      <c r="H4644">
        <v>2</v>
      </c>
      <c r="I4644" s="167">
        <v>292.56507302769694</v>
      </c>
      <c r="J4644" s="22">
        <v>1.1695615081317554</v>
      </c>
      <c r="K4644" s="22" t="s">
        <v>526</v>
      </c>
      <c r="L4644" s="22" t="s">
        <v>58</v>
      </c>
      <c r="M46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44" s="24" t="str">
        <f>IFERROR(IF(Table1[[#This Row],[Medicare Rate in CR]]&gt;0,"Y","N"),"N")</f>
        <v>N</v>
      </c>
      <c r="O4644" s="166">
        <f>Table1[[#This Row],[Medicare Rate in CR]]*Table1[[#This Row],[SumOfUnits]]*Table1[[#This Row],[Actuarial Factor 06/20/2023]]</f>
        <v>0</v>
      </c>
      <c r="P46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299.90983354218952</v>
      </c>
      <c r="Q4644" s="166">
        <f>Table1[[#This Row],[Trended Medicare Pricing for all RHCs]]-Table1[[#This Row],[SumOfSFY24 Estimated Payment 5/04/23]]</f>
        <v>7.3447605144925774</v>
      </c>
      <c r="R4644" s="24">
        <f>Table1[[#This Row],[SumOfUnits]]*Table1[[#This Row],[Actuarial Factor 06/20/2023]]</f>
        <v>2.3391230162635108</v>
      </c>
      <c r="S4644" s="23"/>
    </row>
    <row r="4645" spans="1:19" x14ac:dyDescent="0.25">
      <c r="A4645" s="192" t="s">
        <v>524</v>
      </c>
      <c r="B4645" s="193" t="s">
        <v>525</v>
      </c>
      <c r="C4645" s="192" t="s">
        <v>83</v>
      </c>
      <c r="D4645" s="192" t="s">
        <v>32</v>
      </c>
      <c r="E4645" s="192" t="s">
        <v>66</v>
      </c>
      <c r="F4645" s="194">
        <v>150.00481834827022</v>
      </c>
      <c r="G4645">
        <v>1</v>
      </c>
      <c r="H4645">
        <v>1</v>
      </c>
      <c r="I4645" s="167">
        <v>144.81973124530506</v>
      </c>
      <c r="J4645" s="22">
        <v>0.96543386299147538</v>
      </c>
      <c r="K4645" s="22" t="s">
        <v>526</v>
      </c>
      <c r="L4645" s="22" t="s">
        <v>58</v>
      </c>
      <c r="M46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45" s="24" t="str">
        <f>IFERROR(IF(Table1[[#This Row],[Medicare Rate in CR]]&gt;0,"Y","N"),"N")</f>
        <v>N</v>
      </c>
      <c r="O4645" s="166">
        <f>Table1[[#This Row],[Medicare Rate in CR]]*Table1[[#This Row],[SumOfUnits]]*Table1[[#This Row],[Actuarial Factor 06/20/2023]]</f>
        <v>0</v>
      </c>
      <c r="P46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148.45538820449801</v>
      </c>
      <c r="Q4645" s="166">
        <f>Table1[[#This Row],[Trended Medicare Pricing for all RHCs]]-Table1[[#This Row],[SumOfSFY24 Estimated Payment 5/04/23]]</f>
        <v>3.6356569591929428</v>
      </c>
      <c r="R4645" s="24">
        <f>Table1[[#This Row],[SumOfUnits]]*Table1[[#This Row],[Actuarial Factor 06/20/2023]]</f>
        <v>0.96543386299147538</v>
      </c>
      <c r="S4645" s="23"/>
    </row>
    <row r="4646" spans="1:19" x14ac:dyDescent="0.25">
      <c r="A4646" s="192" t="s">
        <v>524</v>
      </c>
      <c r="B4646" s="193" t="s">
        <v>525</v>
      </c>
      <c r="C4646" s="192" t="s">
        <v>83</v>
      </c>
      <c r="D4646" s="192" t="s">
        <v>31</v>
      </c>
      <c r="E4646" s="192" t="s">
        <v>68</v>
      </c>
      <c r="F4646" s="194">
        <v>125.19032475667341</v>
      </c>
      <c r="G4646">
        <v>1</v>
      </c>
      <c r="H4646">
        <v>1</v>
      </c>
      <c r="I4646" s="167">
        <v>129.76307062421625</v>
      </c>
      <c r="J4646" s="22">
        <v>1.0365263519879087</v>
      </c>
      <c r="K4646" s="22" t="s">
        <v>526</v>
      </c>
      <c r="L4646" s="22" t="s">
        <v>58</v>
      </c>
      <c r="M46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46" s="24" t="str">
        <f>IFERROR(IF(Table1[[#This Row],[Medicare Rate in CR]]&gt;0,"Y","N"),"N")</f>
        <v>N</v>
      </c>
      <c r="O4646" s="166">
        <f>Table1[[#This Row],[Medicare Rate in CR]]*Table1[[#This Row],[SumOfUnits]]*Table1[[#This Row],[Actuarial Factor 06/20/2023]]</f>
        <v>0</v>
      </c>
      <c r="P46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133.02073452611964</v>
      </c>
      <c r="Q4646" s="166">
        <f>Table1[[#This Row],[Trended Medicare Pricing for all RHCs]]-Table1[[#This Row],[SumOfSFY24 Estimated Payment 5/04/23]]</f>
        <v>3.2576639019033848</v>
      </c>
      <c r="R4646" s="24">
        <f>Table1[[#This Row],[SumOfUnits]]*Table1[[#This Row],[Actuarial Factor 06/20/2023]]</f>
        <v>1.0365263519879087</v>
      </c>
      <c r="S4646" s="23"/>
    </row>
    <row r="4647" spans="1:19" x14ac:dyDescent="0.25">
      <c r="A4647" s="192" t="s">
        <v>527</v>
      </c>
      <c r="B4647" s="193" t="s">
        <v>528</v>
      </c>
      <c r="C4647" s="192" t="s">
        <v>75</v>
      </c>
      <c r="D4647" s="192" t="s">
        <v>31</v>
      </c>
      <c r="E4647" s="192" t="s">
        <v>74</v>
      </c>
      <c r="F4647" s="194">
        <v>425.70106967331594</v>
      </c>
      <c r="G4647">
        <v>5</v>
      </c>
      <c r="H4647">
        <v>5</v>
      </c>
      <c r="I4647" s="167">
        <v>504.07884142767131</v>
      </c>
      <c r="J4647" s="22">
        <v>1.1841145755506386</v>
      </c>
      <c r="K4647" s="22" t="s">
        <v>529</v>
      </c>
      <c r="L4647" s="22" t="s">
        <v>99</v>
      </c>
      <c r="M46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47" s="24" t="str">
        <f>IFERROR(IF(Table1[[#This Row],[Medicare Rate in CR]]&gt;0,"Y","N"),"N")</f>
        <v>N</v>
      </c>
      <c r="O4647" s="166">
        <f>Table1[[#This Row],[Medicare Rate in CR]]*Table1[[#This Row],[SumOfUnits]]*Table1[[#This Row],[Actuarial Factor 06/20/2023]]</f>
        <v>0</v>
      </c>
      <c r="P46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940.03283859682267</v>
      </c>
      <c r="Q4647" s="166">
        <f>Table1[[#This Row],[Trended Medicare Pricing for all RHCs]]-Table1[[#This Row],[SumOfSFY24 Estimated Payment 5/04/23]]</f>
        <v>435.95399716915136</v>
      </c>
      <c r="R4647" s="24">
        <f>Table1[[#This Row],[SumOfUnits]]*Table1[[#This Row],[Actuarial Factor 06/20/2023]]</f>
        <v>5.9205728777531927</v>
      </c>
      <c r="S4647" s="23"/>
    </row>
    <row r="4648" spans="1:19" x14ac:dyDescent="0.25">
      <c r="A4648" s="192" t="s">
        <v>527</v>
      </c>
      <c r="B4648" s="193" t="s">
        <v>528</v>
      </c>
      <c r="C4648" s="192" t="s">
        <v>79</v>
      </c>
      <c r="D4648" s="192" t="s">
        <v>30</v>
      </c>
      <c r="E4648" s="192" t="s">
        <v>56</v>
      </c>
      <c r="F4648" s="194">
        <v>681.12171147730544</v>
      </c>
      <c r="G4648">
        <v>8</v>
      </c>
      <c r="H4648">
        <v>8</v>
      </c>
      <c r="I4648" s="167">
        <v>745.85595134686071</v>
      </c>
      <c r="J4648" s="22">
        <v>1.0950406348509303</v>
      </c>
      <c r="K4648" s="22" t="s">
        <v>529</v>
      </c>
      <c r="L4648" s="22" t="s">
        <v>99</v>
      </c>
      <c r="M46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48" s="24" t="str">
        <f>IFERROR(IF(Table1[[#This Row],[Medicare Rate in CR]]&gt;0,"Y","N"),"N")</f>
        <v>N</v>
      </c>
      <c r="O4648" s="166">
        <f>Table1[[#This Row],[Medicare Rate in CR]]*Table1[[#This Row],[SumOfUnits]]*Table1[[#This Row],[Actuarial Factor 06/20/2023]]</f>
        <v>0</v>
      </c>
      <c r="P46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896.0500458741692</v>
      </c>
      <c r="Q4648" s="166">
        <f>Table1[[#This Row],[Trended Medicare Pricing for all RHCs]]-Table1[[#This Row],[SumOfSFY24 Estimated Payment 5/04/23]]</f>
        <v>150.19409452730849</v>
      </c>
      <c r="R4648" s="24">
        <f>Table1[[#This Row],[SumOfUnits]]*Table1[[#This Row],[Actuarial Factor 06/20/2023]]</f>
        <v>8.7603250788074423</v>
      </c>
      <c r="S4648" s="23"/>
    </row>
    <row r="4649" spans="1:19" x14ac:dyDescent="0.25">
      <c r="A4649" s="192" t="s">
        <v>527</v>
      </c>
      <c r="B4649" s="193" t="s">
        <v>528</v>
      </c>
      <c r="C4649" s="192" t="s">
        <v>79</v>
      </c>
      <c r="D4649" s="192" t="s">
        <v>30</v>
      </c>
      <c r="E4649" s="192" t="s">
        <v>59</v>
      </c>
      <c r="F4649" s="194">
        <v>7627.6669557675514</v>
      </c>
      <c r="G4649">
        <v>89</v>
      </c>
      <c r="H4649">
        <v>89</v>
      </c>
      <c r="I4649" s="167">
        <v>7283.8641473610041</v>
      </c>
      <c r="J4649" s="22">
        <v>0.95492687208287386</v>
      </c>
      <c r="K4649" s="22" t="s">
        <v>529</v>
      </c>
      <c r="L4649" s="22" t="s">
        <v>99</v>
      </c>
      <c r="M46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49" s="24" t="str">
        <f>IFERROR(IF(Table1[[#This Row],[Medicare Rate in CR]]&gt;0,"Y","N"),"N")</f>
        <v>N</v>
      </c>
      <c r="O4649" s="166">
        <f>Table1[[#This Row],[Medicare Rate in CR]]*Table1[[#This Row],[SumOfUnits]]*Table1[[#This Row],[Actuarial Factor 06/20/2023]]</f>
        <v>0</v>
      </c>
      <c r="P46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8750.626433426145</v>
      </c>
      <c r="Q4649" s="166">
        <f>Table1[[#This Row],[Trended Medicare Pricing for all RHCs]]-Table1[[#This Row],[SumOfSFY24 Estimated Payment 5/04/23]]</f>
        <v>1466.7622860651409</v>
      </c>
      <c r="R4649" s="24">
        <f>Table1[[#This Row],[SumOfUnits]]*Table1[[#This Row],[Actuarial Factor 06/20/2023]]</f>
        <v>84.988491615375779</v>
      </c>
      <c r="S4649" s="23"/>
    </row>
    <row r="4650" spans="1:19" x14ac:dyDescent="0.25">
      <c r="A4650" s="192" t="s">
        <v>527</v>
      </c>
      <c r="B4650" s="193" t="s">
        <v>528</v>
      </c>
      <c r="C4650" s="192" t="s">
        <v>79</v>
      </c>
      <c r="D4650" s="192" t="s">
        <v>30</v>
      </c>
      <c r="E4650" s="192" t="s">
        <v>60</v>
      </c>
      <c r="F4650" s="194">
        <v>1144.1360701551507</v>
      </c>
      <c r="G4650">
        <v>14</v>
      </c>
      <c r="H4650">
        <v>14</v>
      </c>
      <c r="I4650" s="167">
        <v>965.3048257049827</v>
      </c>
      <c r="J4650" s="22">
        <v>0.84369757311652838</v>
      </c>
      <c r="K4650" s="22" t="s">
        <v>529</v>
      </c>
      <c r="L4650" s="22" t="s">
        <v>99</v>
      </c>
      <c r="M46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50" s="24" t="str">
        <f>IFERROR(IF(Table1[[#This Row],[Medicare Rate in CR]]&gt;0,"Y","N"),"N")</f>
        <v>N</v>
      </c>
      <c r="O4650" s="166">
        <f>Table1[[#This Row],[Medicare Rate in CR]]*Table1[[#This Row],[SumOfUnits]]*Table1[[#This Row],[Actuarial Factor 06/20/2023]]</f>
        <v>0</v>
      </c>
      <c r="P46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1159.6896582960374</v>
      </c>
      <c r="Q4650" s="166">
        <f>Table1[[#This Row],[Trended Medicare Pricing for all RHCs]]-Table1[[#This Row],[SumOfSFY24 Estimated Payment 5/04/23]]</f>
        <v>194.38483259105465</v>
      </c>
      <c r="R4650" s="24">
        <f>Table1[[#This Row],[SumOfUnits]]*Table1[[#This Row],[Actuarial Factor 06/20/2023]]</f>
        <v>11.811766023631398</v>
      </c>
      <c r="S4650" s="23"/>
    </row>
    <row r="4651" spans="1:19" x14ac:dyDescent="0.25">
      <c r="A4651" s="192" t="s">
        <v>527</v>
      </c>
      <c r="B4651" s="193" t="s">
        <v>528</v>
      </c>
      <c r="C4651" s="192" t="s">
        <v>79</v>
      </c>
      <c r="D4651" s="192" t="s">
        <v>30</v>
      </c>
      <c r="E4651" s="192" t="s">
        <v>61</v>
      </c>
      <c r="F4651" s="194">
        <v>507.74790401850242</v>
      </c>
      <c r="G4651">
        <v>6</v>
      </c>
      <c r="H4651">
        <v>6</v>
      </c>
      <c r="I4651" s="167">
        <v>428.38567437541451</v>
      </c>
      <c r="J4651" s="22">
        <v>0.84369757311652838</v>
      </c>
      <c r="K4651" s="22" t="s">
        <v>529</v>
      </c>
      <c r="L4651" s="22" t="s">
        <v>99</v>
      </c>
      <c r="M46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51" s="24" t="str">
        <f>IFERROR(IF(Table1[[#This Row],[Medicare Rate in CR]]&gt;0,"Y","N"),"N")</f>
        <v>N</v>
      </c>
      <c r="O4651" s="166">
        <f>Table1[[#This Row],[Medicare Rate in CR]]*Table1[[#This Row],[SumOfUnits]]*Table1[[#This Row],[Actuarial Factor 06/20/2023]]</f>
        <v>0</v>
      </c>
      <c r="P46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514.65031884878681</v>
      </c>
      <c r="Q4651" s="166">
        <f>Table1[[#This Row],[Trended Medicare Pricing for all RHCs]]-Table1[[#This Row],[SumOfSFY24 Estimated Payment 5/04/23]]</f>
        <v>86.2646444733723</v>
      </c>
      <c r="R4651" s="24">
        <f>Table1[[#This Row],[SumOfUnits]]*Table1[[#This Row],[Actuarial Factor 06/20/2023]]</f>
        <v>5.0621854386991707</v>
      </c>
      <c r="S4651" s="23"/>
    </row>
    <row r="4652" spans="1:19" x14ac:dyDescent="0.25">
      <c r="A4652" s="192" t="s">
        <v>527</v>
      </c>
      <c r="B4652" s="193" t="s">
        <v>528</v>
      </c>
      <c r="C4652" s="192" t="s">
        <v>79</v>
      </c>
      <c r="D4652" s="192" t="s">
        <v>30</v>
      </c>
      <c r="E4652" s="192" t="s">
        <v>62</v>
      </c>
      <c r="F4652" s="194">
        <v>11319.39867013585</v>
      </c>
      <c r="G4652">
        <v>133</v>
      </c>
      <c r="H4652">
        <v>133</v>
      </c>
      <c r="I4652" s="167">
        <v>11474.964163438468</v>
      </c>
      <c r="J4652" s="22">
        <v>1.0137432648001921</v>
      </c>
      <c r="K4652" s="22" t="s">
        <v>529</v>
      </c>
      <c r="L4652" s="22" t="s">
        <v>99</v>
      </c>
      <c r="M46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52" s="24" t="str">
        <f>IFERROR(IF(Table1[[#This Row],[Medicare Rate in CR]]&gt;0,"Y","N"),"N")</f>
        <v>N</v>
      </c>
      <c r="O4652" s="166">
        <f>Table1[[#This Row],[Medicare Rate in CR]]*Table1[[#This Row],[SumOfUnits]]*Table1[[#This Row],[Actuarial Factor 06/20/2023]]</f>
        <v>0</v>
      </c>
      <c r="P46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13785.694337473713</v>
      </c>
      <c r="Q4652" s="166">
        <f>Table1[[#This Row],[Trended Medicare Pricing for all RHCs]]-Table1[[#This Row],[SumOfSFY24 Estimated Payment 5/04/23]]</f>
        <v>2310.730174035245</v>
      </c>
      <c r="R4652" s="24">
        <f>Table1[[#This Row],[SumOfUnits]]*Table1[[#This Row],[Actuarial Factor 06/20/2023]]</f>
        <v>134.82785421842556</v>
      </c>
      <c r="S4652" s="23"/>
    </row>
    <row r="4653" spans="1:19" x14ac:dyDescent="0.25">
      <c r="A4653" s="192" t="s">
        <v>527</v>
      </c>
      <c r="B4653" s="193" t="s">
        <v>528</v>
      </c>
      <c r="C4653" s="192" t="s">
        <v>79</v>
      </c>
      <c r="D4653" s="192" t="s">
        <v>30</v>
      </c>
      <c r="E4653" s="192" t="s">
        <v>63</v>
      </c>
      <c r="F4653" s="194">
        <v>1249.638623879734</v>
      </c>
      <c r="G4653">
        <v>15</v>
      </c>
      <c r="H4653">
        <v>15</v>
      </c>
      <c r="I4653" s="167">
        <v>1185.6509689231459</v>
      </c>
      <c r="J4653" s="22">
        <v>0.94879507264434049</v>
      </c>
      <c r="K4653" s="22" t="s">
        <v>529</v>
      </c>
      <c r="L4653" s="22" t="s">
        <v>99</v>
      </c>
      <c r="M46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53" s="24" t="str">
        <f>IFERROR(IF(Table1[[#This Row],[Medicare Rate in CR]]&gt;0,"Y","N"),"N")</f>
        <v>N</v>
      </c>
      <c r="O4653" s="166">
        <f>Table1[[#This Row],[Medicare Rate in CR]]*Table1[[#This Row],[SumOfUnits]]*Table1[[#This Row],[Actuarial Factor 06/20/2023]]</f>
        <v>0</v>
      </c>
      <c r="P46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1424.4072239094694</v>
      </c>
      <c r="Q4653" s="166">
        <f>Table1[[#This Row],[Trended Medicare Pricing for all RHCs]]-Table1[[#This Row],[SumOfSFY24 Estimated Payment 5/04/23]]</f>
        <v>238.75625498632348</v>
      </c>
      <c r="R4653" s="24">
        <f>Table1[[#This Row],[SumOfUnits]]*Table1[[#This Row],[Actuarial Factor 06/20/2023]]</f>
        <v>14.231926089665107</v>
      </c>
      <c r="S4653" s="23"/>
    </row>
    <row r="4654" spans="1:19" x14ac:dyDescent="0.25">
      <c r="A4654" s="192" t="s">
        <v>527</v>
      </c>
      <c r="B4654" s="193" t="s">
        <v>528</v>
      </c>
      <c r="C4654" s="192" t="s">
        <v>79</v>
      </c>
      <c r="D4654" s="192" t="s">
        <v>30</v>
      </c>
      <c r="E4654" s="192" t="s">
        <v>64</v>
      </c>
      <c r="F4654" s="194">
        <v>2472.6510552182722</v>
      </c>
      <c r="G4654">
        <v>29</v>
      </c>
      <c r="H4654">
        <v>29</v>
      </c>
      <c r="I4654" s="167">
        <v>2365.8209094944682</v>
      </c>
      <c r="J4654" s="22">
        <v>0.95679530053448103</v>
      </c>
      <c r="K4654" s="22" t="s">
        <v>529</v>
      </c>
      <c r="L4654" s="22" t="s">
        <v>99</v>
      </c>
      <c r="M46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54" s="24" t="str">
        <f>IFERROR(IF(Table1[[#This Row],[Medicare Rate in CR]]&gt;0,"Y","N"),"N")</f>
        <v>N</v>
      </c>
      <c r="O4654" s="166">
        <f>Table1[[#This Row],[Medicare Rate in CR]]*Table1[[#This Row],[SumOfUnits]]*Table1[[#This Row],[Actuarial Factor 06/20/2023]]</f>
        <v>0</v>
      </c>
      <c r="P46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2842.2296968395835</v>
      </c>
      <c r="Q4654" s="166">
        <f>Table1[[#This Row],[Trended Medicare Pricing for all RHCs]]-Table1[[#This Row],[SumOfSFY24 Estimated Payment 5/04/23]]</f>
        <v>476.40878734511534</v>
      </c>
      <c r="R4654" s="24">
        <f>Table1[[#This Row],[SumOfUnits]]*Table1[[#This Row],[Actuarial Factor 06/20/2023]]</f>
        <v>27.747063715499952</v>
      </c>
      <c r="S4654" s="23"/>
    </row>
    <row r="4655" spans="1:19" x14ac:dyDescent="0.25">
      <c r="A4655" s="192" t="s">
        <v>527</v>
      </c>
      <c r="B4655" s="193" t="s">
        <v>528</v>
      </c>
      <c r="C4655" s="192" t="s">
        <v>79</v>
      </c>
      <c r="D4655" s="192" t="s">
        <v>30</v>
      </c>
      <c r="E4655" s="192" t="s">
        <v>77</v>
      </c>
      <c r="F4655" s="194">
        <v>2896.5596993350691</v>
      </c>
      <c r="G4655">
        <v>34</v>
      </c>
      <c r="H4655">
        <v>34</v>
      </c>
      <c r="I4655" s="167">
        <v>3701.9970453083174</v>
      </c>
      <c r="J4655" s="22">
        <v>1.2780668895442215</v>
      </c>
      <c r="K4655" s="22" t="s">
        <v>529</v>
      </c>
      <c r="L4655" s="22" t="s">
        <v>99</v>
      </c>
      <c r="M46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55" s="24" t="str">
        <f>IFERROR(IF(Table1[[#This Row],[Medicare Rate in CR]]&gt;0,"Y","N"),"N")</f>
        <v>N</v>
      </c>
      <c r="O4655" s="166">
        <f>Table1[[#This Row],[Medicare Rate in CR]]*Table1[[#This Row],[SumOfUnits]]*Table1[[#This Row],[Actuarial Factor 06/20/2023]]</f>
        <v>0</v>
      </c>
      <c r="P46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4447.4735587809273</v>
      </c>
      <c r="Q4655" s="166">
        <f>Table1[[#This Row],[Trended Medicare Pricing for all RHCs]]-Table1[[#This Row],[SumOfSFY24 Estimated Payment 5/04/23]]</f>
        <v>745.47651347260989</v>
      </c>
      <c r="R4655" s="24">
        <f>Table1[[#This Row],[SumOfUnits]]*Table1[[#This Row],[Actuarial Factor 06/20/2023]]</f>
        <v>43.45427424450353</v>
      </c>
      <c r="S4655" s="23"/>
    </row>
    <row r="4656" spans="1:19" x14ac:dyDescent="0.25">
      <c r="A4656" s="192" t="s">
        <v>527</v>
      </c>
      <c r="B4656" s="193" t="s">
        <v>528</v>
      </c>
      <c r="C4656" s="192" t="s">
        <v>79</v>
      </c>
      <c r="D4656" s="192" t="s">
        <v>32</v>
      </c>
      <c r="E4656" s="192" t="s">
        <v>81</v>
      </c>
      <c r="F4656" s="194">
        <v>82.046834345186468</v>
      </c>
      <c r="G4656">
        <v>1</v>
      </c>
      <c r="H4656">
        <v>1</v>
      </c>
      <c r="I4656" s="167">
        <v>90.871445026476607</v>
      </c>
      <c r="J4656" s="22">
        <v>1.1075557728914116</v>
      </c>
      <c r="K4656" s="22" t="s">
        <v>529</v>
      </c>
      <c r="L4656" s="22" t="s">
        <v>99</v>
      </c>
      <c r="M46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56" s="24" t="str">
        <f>IFERROR(IF(Table1[[#This Row],[Medicare Rate in CR]]&gt;0,"Y","N"),"N")</f>
        <v>N</v>
      </c>
      <c r="O4656" s="166">
        <f>Table1[[#This Row],[Medicare Rate in CR]]*Table1[[#This Row],[SumOfUnits]]*Table1[[#This Row],[Actuarial Factor 06/20/2023]]</f>
        <v>0</v>
      </c>
      <c r="P46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109.17035968887711</v>
      </c>
      <c r="Q4656" s="166">
        <f>Table1[[#This Row],[Trended Medicare Pricing for all RHCs]]-Table1[[#This Row],[SumOfSFY24 Estimated Payment 5/04/23]]</f>
        <v>18.298914662400506</v>
      </c>
      <c r="R4656" s="24">
        <f>Table1[[#This Row],[SumOfUnits]]*Table1[[#This Row],[Actuarial Factor 06/20/2023]]</f>
        <v>1.1075557728914116</v>
      </c>
      <c r="S4656" s="23"/>
    </row>
    <row r="4657" spans="1:19" x14ac:dyDescent="0.25">
      <c r="A4657" s="192" t="s">
        <v>527</v>
      </c>
      <c r="B4657" s="193" t="s">
        <v>528</v>
      </c>
      <c r="C4657" s="192" t="s">
        <v>79</v>
      </c>
      <c r="D4657" s="192" t="s">
        <v>32</v>
      </c>
      <c r="E4657" s="192" t="s">
        <v>65</v>
      </c>
      <c r="F4657" s="194">
        <v>82.046834345186468</v>
      </c>
      <c r="G4657">
        <v>1</v>
      </c>
      <c r="H4657">
        <v>1</v>
      </c>
      <c r="I4657" s="167">
        <v>112.15462619985313</v>
      </c>
      <c r="J4657" s="22">
        <v>1.3669586047402817</v>
      </c>
      <c r="K4657" s="22" t="s">
        <v>529</v>
      </c>
      <c r="L4657" s="22" t="s">
        <v>99</v>
      </c>
      <c r="M46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57" s="24" t="str">
        <f>IFERROR(IF(Table1[[#This Row],[Medicare Rate in CR]]&gt;0,"Y","N"),"N")</f>
        <v>N</v>
      </c>
      <c r="O4657" s="166">
        <f>Table1[[#This Row],[Medicare Rate in CR]]*Table1[[#This Row],[SumOfUnits]]*Table1[[#This Row],[Actuarial Factor 06/20/2023]]</f>
        <v>0</v>
      </c>
      <c r="P46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134.73936591898683</v>
      </c>
      <c r="Q4657" s="166">
        <f>Table1[[#This Row],[Trended Medicare Pricing for all RHCs]]-Table1[[#This Row],[SumOfSFY24 Estimated Payment 5/04/23]]</f>
        <v>22.584739719133708</v>
      </c>
      <c r="R4657" s="24">
        <f>Table1[[#This Row],[SumOfUnits]]*Table1[[#This Row],[Actuarial Factor 06/20/2023]]</f>
        <v>1.3669586047402817</v>
      </c>
      <c r="S4657" s="23"/>
    </row>
    <row r="4658" spans="1:19" x14ac:dyDescent="0.25">
      <c r="A4658" s="192" t="s">
        <v>527</v>
      </c>
      <c r="B4658" s="193" t="s">
        <v>528</v>
      </c>
      <c r="C4658" s="192" t="s">
        <v>55</v>
      </c>
      <c r="D4658" s="192" t="s">
        <v>30</v>
      </c>
      <c r="E4658" s="192" t="s">
        <v>59</v>
      </c>
      <c r="F4658" s="194">
        <v>85.140213934663194</v>
      </c>
      <c r="G4658">
        <v>1</v>
      </c>
      <c r="H4658">
        <v>1</v>
      </c>
      <c r="I4658" s="167">
        <v>87.074610102951013</v>
      </c>
      <c r="J4658" s="22">
        <v>1.0227201234163246</v>
      </c>
      <c r="K4658" s="22" t="s">
        <v>529</v>
      </c>
      <c r="L4658" s="22" t="s">
        <v>99</v>
      </c>
      <c r="M46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58" s="24" t="str">
        <f>IFERROR(IF(Table1[[#This Row],[Medicare Rate in CR]]&gt;0,"Y","N"),"N")</f>
        <v>N</v>
      </c>
      <c r="O4658" s="166">
        <f>Table1[[#This Row],[Medicare Rate in CR]]*Table1[[#This Row],[SumOfUnits]]*Table1[[#This Row],[Actuarial Factor 06/20/2023]]</f>
        <v>0</v>
      </c>
      <c r="P46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126.30143957978984</v>
      </c>
      <c r="Q4658" s="166">
        <f>Table1[[#This Row],[Trended Medicare Pricing for all RHCs]]-Table1[[#This Row],[SumOfSFY24 Estimated Payment 5/04/23]]</f>
        <v>39.22682947683883</v>
      </c>
      <c r="R4658" s="24">
        <f>Table1[[#This Row],[SumOfUnits]]*Table1[[#This Row],[Actuarial Factor 06/20/2023]]</f>
        <v>1.0227201234163246</v>
      </c>
      <c r="S4658" s="23"/>
    </row>
    <row r="4659" spans="1:19" x14ac:dyDescent="0.25">
      <c r="A4659" s="192" t="s">
        <v>527</v>
      </c>
      <c r="B4659" s="193" t="s">
        <v>528</v>
      </c>
      <c r="C4659" s="192" t="s">
        <v>55</v>
      </c>
      <c r="D4659" s="192" t="s">
        <v>30</v>
      </c>
      <c r="E4659" s="192" t="s">
        <v>62</v>
      </c>
      <c r="F4659" s="194">
        <v>427.49349522983516</v>
      </c>
      <c r="G4659">
        <v>5</v>
      </c>
      <c r="H4659">
        <v>5</v>
      </c>
      <c r="I4659" s="167">
        <v>448.3175099336633</v>
      </c>
      <c r="J4659" s="22">
        <v>1.0487118866981413</v>
      </c>
      <c r="K4659" s="22" t="s">
        <v>529</v>
      </c>
      <c r="L4659" s="22" t="s">
        <v>99</v>
      </c>
      <c r="M46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59" s="24" t="str">
        <f>IFERROR(IF(Table1[[#This Row],[Medicare Rate in CR]]&gt;0,"Y","N"),"N")</f>
        <v>N</v>
      </c>
      <c r="O4659" s="166">
        <f>Table1[[#This Row],[Medicare Rate in CR]]*Table1[[#This Row],[SumOfUnits]]*Table1[[#This Row],[Actuarial Factor 06/20/2023]]</f>
        <v>0</v>
      </c>
      <c r="P46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650.28309430844547</v>
      </c>
      <c r="Q4659" s="166">
        <f>Table1[[#This Row],[Trended Medicare Pricing for all RHCs]]-Table1[[#This Row],[SumOfSFY24 Estimated Payment 5/04/23]]</f>
        <v>201.96558437478217</v>
      </c>
      <c r="R4659" s="24">
        <f>Table1[[#This Row],[SumOfUnits]]*Table1[[#This Row],[Actuarial Factor 06/20/2023]]</f>
        <v>5.2435594334907067</v>
      </c>
      <c r="S4659" s="23"/>
    </row>
    <row r="4660" spans="1:19" x14ac:dyDescent="0.25">
      <c r="A4660" s="192" t="s">
        <v>527</v>
      </c>
      <c r="B4660" s="193" t="s">
        <v>528</v>
      </c>
      <c r="C4660" s="192" t="s">
        <v>55</v>
      </c>
      <c r="D4660" s="192" t="s">
        <v>30</v>
      </c>
      <c r="E4660" s="192" t="s">
        <v>63</v>
      </c>
      <c r="F4660" s="194">
        <v>31.45417750795027</v>
      </c>
      <c r="G4660">
        <v>1</v>
      </c>
      <c r="H4660">
        <v>1</v>
      </c>
      <c r="I4660" s="167">
        <v>31.537388093505729</v>
      </c>
      <c r="J4660" s="22">
        <v>1.0026454541859957</v>
      </c>
      <c r="K4660" s="22" t="s">
        <v>529</v>
      </c>
      <c r="L4660" s="22" t="s">
        <v>99</v>
      </c>
      <c r="M46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60" s="24" t="str">
        <f>IFERROR(IF(Table1[[#This Row],[Medicare Rate in CR]]&gt;0,"Y","N"),"N")</f>
        <v>N</v>
      </c>
      <c r="O4660" s="166">
        <f>Table1[[#This Row],[Medicare Rate in CR]]*Table1[[#This Row],[SumOfUnits]]*Table1[[#This Row],[Actuarial Factor 06/20/2023]]</f>
        <v>0</v>
      </c>
      <c r="P46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45.744879156930082</v>
      </c>
      <c r="Q4660" s="166">
        <f>Table1[[#This Row],[Trended Medicare Pricing for all RHCs]]-Table1[[#This Row],[SumOfSFY24 Estimated Payment 5/04/23]]</f>
        <v>14.207491063424353</v>
      </c>
      <c r="R4660" s="24">
        <f>Table1[[#This Row],[SumOfUnits]]*Table1[[#This Row],[Actuarial Factor 06/20/2023]]</f>
        <v>1.0026454541859957</v>
      </c>
      <c r="S4660" s="23"/>
    </row>
    <row r="4661" spans="1:19" x14ac:dyDescent="0.25">
      <c r="A4661" s="192" t="s">
        <v>527</v>
      </c>
      <c r="B4661" s="193" t="s">
        <v>528</v>
      </c>
      <c r="C4661" s="192" t="s">
        <v>55</v>
      </c>
      <c r="D4661" s="192" t="s">
        <v>31</v>
      </c>
      <c r="E4661" s="192" t="s">
        <v>74</v>
      </c>
      <c r="F4661" s="194">
        <v>85.140213934663194</v>
      </c>
      <c r="G4661">
        <v>1</v>
      </c>
      <c r="H4661">
        <v>1</v>
      </c>
      <c r="I4661" s="167">
        <v>88.31173315643511</v>
      </c>
      <c r="J4661" s="22">
        <v>1.0372505432533414</v>
      </c>
      <c r="K4661" s="22" t="s">
        <v>529</v>
      </c>
      <c r="L4661" s="22" t="s">
        <v>99</v>
      </c>
      <c r="M46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61" s="24" t="str">
        <f>IFERROR(IF(Table1[[#This Row],[Medicare Rate in CR]]&gt;0,"Y","N"),"N")</f>
        <v>N</v>
      </c>
      <c r="O4661" s="166">
        <f>Table1[[#This Row],[Medicare Rate in CR]]*Table1[[#This Row],[SumOfUnits]]*Table1[[#This Row],[Actuarial Factor 06/20/2023]]</f>
        <v>0</v>
      </c>
      <c r="P46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128.09588255699808</v>
      </c>
      <c r="Q4661" s="166">
        <f>Table1[[#This Row],[Trended Medicare Pricing for all RHCs]]-Table1[[#This Row],[SumOfSFY24 Estimated Payment 5/04/23]]</f>
        <v>39.784149400562967</v>
      </c>
      <c r="R4661" s="24">
        <f>Table1[[#This Row],[SumOfUnits]]*Table1[[#This Row],[Actuarial Factor 06/20/2023]]</f>
        <v>1.0372505432533414</v>
      </c>
      <c r="S4661" s="23"/>
    </row>
    <row r="4662" spans="1:19" x14ac:dyDescent="0.25">
      <c r="A4662" s="192" t="s">
        <v>527</v>
      </c>
      <c r="B4662" s="193" t="s">
        <v>528</v>
      </c>
      <c r="C4662" s="192" t="s">
        <v>55</v>
      </c>
      <c r="D4662" s="192" t="s">
        <v>31</v>
      </c>
      <c r="E4662" s="192" t="s">
        <v>69</v>
      </c>
      <c r="F4662" s="194">
        <v>259.00549291702805</v>
      </c>
      <c r="G4662">
        <v>3</v>
      </c>
      <c r="H4662">
        <v>3</v>
      </c>
      <c r="I4662" s="167">
        <v>271.29475477736031</v>
      </c>
      <c r="J4662" s="22">
        <v>1.0474478812087167</v>
      </c>
      <c r="K4662" s="22" t="s">
        <v>529</v>
      </c>
      <c r="L4662" s="22" t="s">
        <v>99</v>
      </c>
      <c r="M46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62" s="24" t="str">
        <f>IFERROR(IF(Table1[[#This Row],[Medicare Rate in CR]]&gt;0,"Y","N"),"N")</f>
        <v>N</v>
      </c>
      <c r="O4662" s="166">
        <f>Table1[[#This Row],[Medicare Rate in CR]]*Table1[[#This Row],[SumOfUnits]]*Table1[[#This Row],[Actuarial Factor 06/20/2023]]</f>
        <v>0</v>
      </c>
      <c r="P46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393.51216202190511</v>
      </c>
      <c r="Q4662" s="166">
        <f>Table1[[#This Row],[Trended Medicare Pricing for all RHCs]]-Table1[[#This Row],[SumOfSFY24 Estimated Payment 5/04/23]]</f>
        <v>122.2174072445448</v>
      </c>
      <c r="R4662" s="24">
        <f>Table1[[#This Row],[SumOfUnits]]*Table1[[#This Row],[Actuarial Factor 06/20/2023]]</f>
        <v>3.14234364362615</v>
      </c>
      <c r="S4662" s="23"/>
    </row>
    <row r="4663" spans="1:19" x14ac:dyDescent="0.25">
      <c r="A4663" s="192" t="s">
        <v>527</v>
      </c>
      <c r="B4663" s="193" t="s">
        <v>528</v>
      </c>
      <c r="C4663" s="192" t="s">
        <v>84</v>
      </c>
      <c r="D4663" s="192" t="s">
        <v>30</v>
      </c>
      <c r="E4663" s="192" t="s">
        <v>56</v>
      </c>
      <c r="F4663" s="194">
        <v>1025.8938036041243</v>
      </c>
      <c r="G4663">
        <v>12</v>
      </c>
      <c r="H4663">
        <v>12</v>
      </c>
      <c r="I4663" s="167">
        <v>1025.2316599574935</v>
      </c>
      <c r="J4663" s="22">
        <v>0.99935456901649611</v>
      </c>
      <c r="K4663" s="22" t="s">
        <v>529</v>
      </c>
      <c r="L4663" s="22" t="s">
        <v>99</v>
      </c>
      <c r="M46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63" s="24" t="str">
        <f>IFERROR(IF(Table1[[#This Row],[Medicare Rate in CR]]&gt;0,"Y","N"),"N")</f>
        <v>N</v>
      </c>
      <c r="O4663" s="166">
        <f>Table1[[#This Row],[Medicare Rate in CR]]*Table1[[#This Row],[SumOfUnits]]*Table1[[#This Row],[Actuarial Factor 06/20/2023]]</f>
        <v>0</v>
      </c>
      <c r="P46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2591.854672137305</v>
      </c>
      <c r="Q4663" s="166">
        <f>Table1[[#This Row],[Trended Medicare Pricing for all RHCs]]-Table1[[#This Row],[SumOfSFY24 Estimated Payment 5/04/23]]</f>
        <v>1566.6230121798114</v>
      </c>
      <c r="R4663" s="24">
        <f>Table1[[#This Row],[SumOfUnits]]*Table1[[#This Row],[Actuarial Factor 06/20/2023]]</f>
        <v>11.992254828197954</v>
      </c>
      <c r="S4663" s="23"/>
    </row>
    <row r="4664" spans="1:19" x14ac:dyDescent="0.25">
      <c r="A4664" s="192" t="s">
        <v>527</v>
      </c>
      <c r="B4664" s="193" t="s">
        <v>528</v>
      </c>
      <c r="C4664" s="192" t="s">
        <v>84</v>
      </c>
      <c r="D4664" s="192" t="s">
        <v>30</v>
      </c>
      <c r="E4664" s="192" t="s">
        <v>59</v>
      </c>
      <c r="F4664" s="194">
        <v>15323.446082682818</v>
      </c>
      <c r="G4664">
        <v>181</v>
      </c>
      <c r="H4664">
        <v>181</v>
      </c>
      <c r="I4664" s="167">
        <v>16641.311529865183</v>
      </c>
      <c r="J4664" s="22">
        <v>1.0860032032005971</v>
      </c>
      <c r="K4664" s="22" t="s">
        <v>529</v>
      </c>
      <c r="L4664" s="22" t="s">
        <v>99</v>
      </c>
      <c r="M46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64" s="24" t="str">
        <f>IFERROR(IF(Table1[[#This Row],[Medicare Rate in CR]]&gt;0,"Y","N"),"N")</f>
        <v>N</v>
      </c>
      <c r="O4664" s="166">
        <f>Table1[[#This Row],[Medicare Rate in CR]]*Table1[[#This Row],[SumOfUnits]]*Table1[[#This Row],[Actuarial Factor 06/20/2023]]</f>
        <v>0</v>
      </c>
      <c r="P46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42070.356119281118</v>
      </c>
      <c r="Q4664" s="166">
        <f>Table1[[#This Row],[Trended Medicare Pricing for all RHCs]]-Table1[[#This Row],[SumOfSFY24 Estimated Payment 5/04/23]]</f>
        <v>25429.044589415935</v>
      </c>
      <c r="R4664" s="24">
        <f>Table1[[#This Row],[SumOfUnits]]*Table1[[#This Row],[Actuarial Factor 06/20/2023]]</f>
        <v>196.56657977930806</v>
      </c>
      <c r="S4664" s="23"/>
    </row>
    <row r="4665" spans="1:19" x14ac:dyDescent="0.25">
      <c r="A4665" s="192" t="s">
        <v>527</v>
      </c>
      <c r="B4665" s="193" t="s">
        <v>528</v>
      </c>
      <c r="C4665" s="192" t="s">
        <v>84</v>
      </c>
      <c r="D4665" s="192" t="s">
        <v>30</v>
      </c>
      <c r="E4665" s="192" t="s">
        <v>60</v>
      </c>
      <c r="F4665" s="194">
        <v>7584.9667533969305</v>
      </c>
      <c r="G4665">
        <v>90</v>
      </c>
      <c r="H4665">
        <v>90</v>
      </c>
      <c r="I4665" s="167">
        <v>7302.8071972155176</v>
      </c>
      <c r="J4665" s="22">
        <v>0.96280015913648564</v>
      </c>
      <c r="K4665" s="22" t="s">
        <v>529</v>
      </c>
      <c r="L4665" s="22" t="s">
        <v>99</v>
      </c>
      <c r="M46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65" s="24" t="str">
        <f>IFERROR(IF(Table1[[#This Row],[Medicare Rate in CR]]&gt;0,"Y","N"),"N")</f>
        <v>N</v>
      </c>
      <c r="O4665" s="166">
        <f>Table1[[#This Row],[Medicare Rate in CR]]*Table1[[#This Row],[SumOfUnits]]*Table1[[#This Row],[Actuarial Factor 06/20/2023]]</f>
        <v>0</v>
      </c>
      <c r="P46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18461.98834184045</v>
      </c>
      <c r="Q4665" s="166">
        <f>Table1[[#This Row],[Trended Medicare Pricing for all RHCs]]-Table1[[#This Row],[SumOfSFY24 Estimated Payment 5/04/23]]</f>
        <v>11159.181144624932</v>
      </c>
      <c r="R4665" s="24">
        <f>Table1[[#This Row],[SumOfUnits]]*Table1[[#This Row],[Actuarial Factor 06/20/2023]]</f>
        <v>86.652014322283705</v>
      </c>
      <c r="S4665" s="23"/>
    </row>
    <row r="4666" spans="1:19" x14ac:dyDescent="0.25">
      <c r="A4666" s="192" t="s">
        <v>527</v>
      </c>
      <c r="B4666" s="193" t="s">
        <v>528</v>
      </c>
      <c r="C4666" s="192" t="s">
        <v>84</v>
      </c>
      <c r="D4666" s="192" t="s">
        <v>30</v>
      </c>
      <c r="E4666" s="192" t="s">
        <v>61</v>
      </c>
      <c r="F4666" s="194">
        <v>1022.3185891876263</v>
      </c>
      <c r="G4666">
        <v>12</v>
      </c>
      <c r="H4666">
        <v>12</v>
      </c>
      <c r="I4666" s="167">
        <v>984.28850035803418</v>
      </c>
      <c r="J4666" s="22">
        <v>0.96280015913648564</v>
      </c>
      <c r="K4666" s="22" t="s">
        <v>529</v>
      </c>
      <c r="L4666" s="22" t="s">
        <v>99</v>
      </c>
      <c r="M46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66" s="24" t="str">
        <f>IFERROR(IF(Table1[[#This Row],[Medicare Rate in CR]]&gt;0,"Y","N"),"N")</f>
        <v>N</v>
      </c>
      <c r="O4666" s="166">
        <f>Table1[[#This Row],[Medicare Rate in CR]]*Table1[[#This Row],[SumOfUnits]]*Table1[[#This Row],[Actuarial Factor 06/20/2023]]</f>
        <v>0</v>
      </c>
      <c r="P46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2488.3476076906982</v>
      </c>
      <c r="Q4666" s="166">
        <f>Table1[[#This Row],[Trended Medicare Pricing for all RHCs]]-Table1[[#This Row],[SumOfSFY24 Estimated Payment 5/04/23]]</f>
        <v>1504.0591073326641</v>
      </c>
      <c r="R4666" s="24">
        <f>Table1[[#This Row],[SumOfUnits]]*Table1[[#This Row],[Actuarial Factor 06/20/2023]]</f>
        <v>11.553601909637827</v>
      </c>
      <c r="S4666" s="23"/>
    </row>
    <row r="4667" spans="1:19" x14ac:dyDescent="0.25">
      <c r="A4667" s="192" t="s">
        <v>527</v>
      </c>
      <c r="B4667" s="193" t="s">
        <v>528</v>
      </c>
      <c r="C4667" s="192" t="s">
        <v>84</v>
      </c>
      <c r="D4667" s="192" t="s">
        <v>30</v>
      </c>
      <c r="E4667" s="192" t="s">
        <v>62</v>
      </c>
      <c r="F4667" s="194">
        <v>23442.719475763726</v>
      </c>
      <c r="G4667">
        <v>277</v>
      </c>
      <c r="H4667">
        <v>277</v>
      </c>
      <c r="I4667" s="167">
        <v>25903.829230183041</v>
      </c>
      <c r="J4667" s="22">
        <v>1.1049839698403479</v>
      </c>
      <c r="K4667" s="22" t="s">
        <v>529</v>
      </c>
      <c r="L4667" s="22" t="s">
        <v>99</v>
      </c>
      <c r="M46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67" s="24" t="str">
        <f>IFERROR(IF(Table1[[#This Row],[Medicare Rate in CR]]&gt;0,"Y","N"),"N")</f>
        <v>N</v>
      </c>
      <c r="O4667" s="166">
        <f>Table1[[#This Row],[Medicare Rate in CR]]*Table1[[#This Row],[SumOfUnits]]*Table1[[#This Row],[Actuarial Factor 06/20/2023]]</f>
        <v>0</v>
      </c>
      <c r="P46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65486.624573494359</v>
      </c>
      <c r="Q4667" s="166">
        <f>Table1[[#This Row],[Trended Medicare Pricing for all RHCs]]-Table1[[#This Row],[SumOfSFY24 Estimated Payment 5/04/23]]</f>
        <v>39582.795343311314</v>
      </c>
      <c r="R4667" s="24">
        <f>Table1[[#This Row],[SumOfUnits]]*Table1[[#This Row],[Actuarial Factor 06/20/2023]]</f>
        <v>306.08055964577636</v>
      </c>
      <c r="S4667" s="23"/>
    </row>
    <row r="4668" spans="1:19" x14ac:dyDescent="0.25">
      <c r="A4668" s="192" t="s">
        <v>527</v>
      </c>
      <c r="B4668" s="193" t="s">
        <v>528</v>
      </c>
      <c r="C4668" s="192" t="s">
        <v>84</v>
      </c>
      <c r="D4668" s="192" t="s">
        <v>30</v>
      </c>
      <c r="E4668" s="192" t="s">
        <v>63</v>
      </c>
      <c r="F4668" s="194">
        <v>3018.8011949503725</v>
      </c>
      <c r="G4668">
        <v>36</v>
      </c>
      <c r="H4668">
        <v>36</v>
      </c>
      <c r="I4668" s="167">
        <v>3028.4907276466784</v>
      </c>
      <c r="J4668" s="22">
        <v>1.0032097286540478</v>
      </c>
      <c r="K4668" s="22" t="s">
        <v>529</v>
      </c>
      <c r="L4668" s="22" t="s">
        <v>99</v>
      </c>
      <c r="M46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68" s="24" t="str">
        <f>IFERROR(IF(Table1[[#This Row],[Medicare Rate in CR]]&gt;0,"Y","N"),"N")</f>
        <v>N</v>
      </c>
      <c r="O4668" s="166">
        <f>Table1[[#This Row],[Medicare Rate in CR]]*Table1[[#This Row],[SumOfUnits]]*Table1[[#This Row],[Actuarial Factor 06/20/2023]]</f>
        <v>0</v>
      </c>
      <c r="P46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7656.2284882043041</v>
      </c>
      <c r="Q4668" s="166">
        <f>Table1[[#This Row],[Trended Medicare Pricing for all RHCs]]-Table1[[#This Row],[SumOfSFY24 Estimated Payment 5/04/23]]</f>
        <v>4627.7377605576257</v>
      </c>
      <c r="R4668" s="24">
        <f>Table1[[#This Row],[SumOfUnits]]*Table1[[#This Row],[Actuarial Factor 06/20/2023]]</f>
        <v>36.115550231545718</v>
      </c>
      <c r="S4668" s="23"/>
    </row>
    <row r="4669" spans="1:19" x14ac:dyDescent="0.25">
      <c r="A4669" s="192" t="s">
        <v>527</v>
      </c>
      <c r="B4669" s="193" t="s">
        <v>528</v>
      </c>
      <c r="C4669" s="192" t="s">
        <v>84</v>
      </c>
      <c r="D4669" s="192" t="s">
        <v>30</v>
      </c>
      <c r="E4669" s="192" t="s">
        <v>64</v>
      </c>
      <c r="F4669" s="194">
        <v>9167.9579840030801</v>
      </c>
      <c r="G4669">
        <v>109</v>
      </c>
      <c r="H4669">
        <v>109</v>
      </c>
      <c r="I4669" s="167">
        <v>9423.1984451952758</v>
      </c>
      <c r="J4669" s="22">
        <v>1.0278404920307835</v>
      </c>
      <c r="K4669" s="22" t="s">
        <v>529</v>
      </c>
      <c r="L4669" s="22" t="s">
        <v>99</v>
      </c>
      <c r="M46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69" s="24" t="str">
        <f>IFERROR(IF(Table1[[#This Row],[Medicare Rate in CR]]&gt;0,"Y","N"),"N")</f>
        <v>N</v>
      </c>
      <c r="O4669" s="166">
        <f>Table1[[#This Row],[Medicare Rate in CR]]*Table1[[#This Row],[SumOfUnits]]*Table1[[#This Row],[Actuarial Factor 06/20/2023]]</f>
        <v>0</v>
      </c>
      <c r="P46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23822.480196981993</v>
      </c>
      <c r="Q4669" s="166">
        <f>Table1[[#This Row],[Trended Medicare Pricing for all RHCs]]-Table1[[#This Row],[SumOfSFY24 Estimated Payment 5/04/23]]</f>
        <v>14399.281751786717</v>
      </c>
      <c r="R4669" s="24">
        <f>Table1[[#This Row],[SumOfUnits]]*Table1[[#This Row],[Actuarial Factor 06/20/2023]]</f>
        <v>112.0346136313554</v>
      </c>
      <c r="S4669" s="23"/>
    </row>
    <row r="4670" spans="1:19" x14ac:dyDescent="0.25">
      <c r="A4670" s="192" t="s">
        <v>527</v>
      </c>
      <c r="B4670" s="193" t="s">
        <v>528</v>
      </c>
      <c r="C4670" s="192" t="s">
        <v>84</v>
      </c>
      <c r="D4670" s="192" t="s">
        <v>30</v>
      </c>
      <c r="E4670" s="192" t="s">
        <v>77</v>
      </c>
      <c r="F4670" s="194">
        <v>5213.2697311361626</v>
      </c>
      <c r="G4670">
        <v>61</v>
      </c>
      <c r="H4670">
        <v>61</v>
      </c>
      <c r="I4670" s="167">
        <v>7444.3920891299013</v>
      </c>
      <c r="J4670" s="22">
        <v>1.4279698678678372</v>
      </c>
      <c r="K4670" s="22" t="s">
        <v>529</v>
      </c>
      <c r="L4670" s="22" t="s">
        <v>99</v>
      </c>
      <c r="M46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70" s="24" t="str">
        <f>IFERROR(IF(Table1[[#This Row],[Medicare Rate in CR]]&gt;0,"Y","N"),"N")</f>
        <v>N</v>
      </c>
      <c r="O4670" s="166">
        <f>Table1[[#This Row],[Medicare Rate in CR]]*Table1[[#This Row],[SumOfUnits]]*Table1[[#This Row],[Actuarial Factor 06/20/2023]]</f>
        <v>0</v>
      </c>
      <c r="P46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18819.924482466038</v>
      </c>
      <c r="Q4670" s="166">
        <f>Table1[[#This Row],[Trended Medicare Pricing for all RHCs]]-Table1[[#This Row],[SumOfSFY24 Estimated Payment 5/04/23]]</f>
        <v>11375.532393336136</v>
      </c>
      <c r="R4670" s="24">
        <f>Table1[[#This Row],[SumOfUnits]]*Table1[[#This Row],[Actuarial Factor 06/20/2023]]</f>
        <v>87.106161939938062</v>
      </c>
      <c r="S4670" s="23"/>
    </row>
    <row r="4671" spans="1:19" x14ac:dyDescent="0.25">
      <c r="A4671" s="192" t="s">
        <v>527</v>
      </c>
      <c r="B4671" s="193" t="s">
        <v>528</v>
      </c>
      <c r="C4671" s="192" t="s">
        <v>84</v>
      </c>
      <c r="D4671" s="192" t="s">
        <v>32</v>
      </c>
      <c r="E4671" s="192" t="s">
        <v>81</v>
      </c>
      <c r="F4671" s="194">
        <v>252.93437409655968</v>
      </c>
      <c r="G4671">
        <v>3</v>
      </c>
      <c r="H4671">
        <v>3</v>
      </c>
      <c r="I4671" s="167">
        <v>294.11858829485527</v>
      </c>
      <c r="J4671" s="22">
        <v>1.1628256908354149</v>
      </c>
      <c r="K4671" s="22" t="s">
        <v>529</v>
      </c>
      <c r="L4671" s="22" t="s">
        <v>99</v>
      </c>
      <c r="M46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71" s="24" t="str">
        <f>IFERROR(IF(Table1[[#This Row],[Medicare Rate in CR]]&gt;0,"Y","N"),"N")</f>
        <v>N</v>
      </c>
      <c r="O4671" s="166">
        <f>Table1[[#This Row],[Medicare Rate in CR]]*Table1[[#This Row],[SumOfUnits]]*Table1[[#This Row],[Actuarial Factor 06/20/2023]]</f>
        <v>0</v>
      </c>
      <c r="P46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743.55159619832159</v>
      </c>
      <c r="Q4671" s="166">
        <f>Table1[[#This Row],[Trended Medicare Pricing for all RHCs]]-Table1[[#This Row],[SumOfSFY24 Estimated Payment 5/04/23]]</f>
        <v>449.43300790346632</v>
      </c>
      <c r="R4671" s="24">
        <f>Table1[[#This Row],[SumOfUnits]]*Table1[[#This Row],[Actuarial Factor 06/20/2023]]</f>
        <v>3.4884770725062446</v>
      </c>
      <c r="S4671" s="23"/>
    </row>
    <row r="4672" spans="1:19" x14ac:dyDescent="0.25">
      <c r="A4672" s="192" t="s">
        <v>527</v>
      </c>
      <c r="B4672" s="193" t="s">
        <v>528</v>
      </c>
      <c r="C4672" s="192" t="s">
        <v>84</v>
      </c>
      <c r="D4672" s="192" t="s">
        <v>32</v>
      </c>
      <c r="E4672" s="192" t="s">
        <v>65</v>
      </c>
      <c r="F4672" s="194">
        <v>769.63476920111771</v>
      </c>
      <c r="G4672">
        <v>9</v>
      </c>
      <c r="H4672">
        <v>9</v>
      </c>
      <c r="I4672" s="167">
        <v>929.36422214839001</v>
      </c>
      <c r="J4672" s="22">
        <v>1.2075392892047636</v>
      </c>
      <c r="K4672" s="22" t="s">
        <v>529</v>
      </c>
      <c r="L4672" s="22" t="s">
        <v>99</v>
      </c>
      <c r="M46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72" s="24" t="str">
        <f>IFERROR(IF(Table1[[#This Row],[Medicare Rate in CR]]&gt;0,"Y","N"),"N")</f>
        <v>N</v>
      </c>
      <c r="O4672" s="166">
        <f>Table1[[#This Row],[Medicare Rate in CR]]*Table1[[#This Row],[SumOfUnits]]*Table1[[#This Row],[Actuarial Factor 06/20/2023]]</f>
        <v>0</v>
      </c>
      <c r="P46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2349.4953339544995</v>
      </c>
      <c r="Q4672" s="166">
        <f>Table1[[#This Row],[Trended Medicare Pricing for all RHCs]]-Table1[[#This Row],[SumOfSFY24 Estimated Payment 5/04/23]]</f>
        <v>1420.1311118061094</v>
      </c>
      <c r="R4672" s="24">
        <f>Table1[[#This Row],[SumOfUnits]]*Table1[[#This Row],[Actuarial Factor 06/20/2023]]</f>
        <v>10.867853602842873</v>
      </c>
      <c r="S4672" s="23"/>
    </row>
    <row r="4673" spans="1:19" x14ac:dyDescent="0.25">
      <c r="A4673" s="192" t="s">
        <v>527</v>
      </c>
      <c r="B4673" s="193" t="s">
        <v>528</v>
      </c>
      <c r="C4673" s="192" t="s">
        <v>84</v>
      </c>
      <c r="D4673" s="192" t="s">
        <v>32</v>
      </c>
      <c r="E4673" s="192" t="s">
        <v>66</v>
      </c>
      <c r="F4673" s="194">
        <v>492.28100607111884</v>
      </c>
      <c r="G4673">
        <v>6</v>
      </c>
      <c r="H4673">
        <v>6</v>
      </c>
      <c r="I4673" s="167">
        <v>531.38572541910867</v>
      </c>
      <c r="J4673" s="22">
        <v>1.0794357671040034</v>
      </c>
      <c r="K4673" s="22" t="s">
        <v>529</v>
      </c>
      <c r="L4673" s="22" t="s">
        <v>99</v>
      </c>
      <c r="M46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73" s="24" t="str">
        <f>IFERROR(IF(Table1[[#This Row],[Medicare Rate in CR]]&gt;0,"Y","N"),"N")</f>
        <v>N</v>
      </c>
      <c r="O4673" s="166">
        <f>Table1[[#This Row],[Medicare Rate in CR]]*Table1[[#This Row],[SumOfUnits]]*Table1[[#This Row],[Actuarial Factor 06/20/2023]]</f>
        <v>0</v>
      </c>
      <c r="P46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1343.3788956455853</v>
      </c>
      <c r="Q4673" s="166">
        <f>Table1[[#This Row],[Trended Medicare Pricing for all RHCs]]-Table1[[#This Row],[SumOfSFY24 Estimated Payment 5/04/23]]</f>
        <v>811.99317022647665</v>
      </c>
      <c r="R4673" s="24">
        <f>Table1[[#This Row],[SumOfUnits]]*Table1[[#This Row],[Actuarial Factor 06/20/2023]]</f>
        <v>6.4766146026240197</v>
      </c>
      <c r="S4673" s="23"/>
    </row>
    <row r="4674" spans="1:19" x14ac:dyDescent="0.25">
      <c r="A4674" s="192" t="s">
        <v>527</v>
      </c>
      <c r="B4674" s="193" t="s">
        <v>528</v>
      </c>
      <c r="C4674" s="192" t="s">
        <v>84</v>
      </c>
      <c r="D4674" s="192" t="s">
        <v>31</v>
      </c>
      <c r="E4674" s="192" t="s">
        <v>68</v>
      </c>
      <c r="F4674" s="194">
        <v>170.28042786932639</v>
      </c>
      <c r="G4674">
        <v>2</v>
      </c>
      <c r="H4674">
        <v>2</v>
      </c>
      <c r="I4674" s="167">
        <v>196.42025770523216</v>
      </c>
      <c r="J4674" s="22">
        <v>1.1535104777629848</v>
      </c>
      <c r="K4674" s="22" t="s">
        <v>529</v>
      </c>
      <c r="L4674" s="22" t="s">
        <v>99</v>
      </c>
      <c r="M46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74" s="24" t="str">
        <f>IFERROR(IF(Table1[[#This Row],[Medicare Rate in CR]]&gt;0,"Y","N"),"N")</f>
        <v>N</v>
      </c>
      <c r="O4674" s="166">
        <f>Table1[[#This Row],[Medicare Rate in CR]]*Table1[[#This Row],[SumOfUnits]]*Table1[[#This Row],[Actuarial Factor 06/20/2023]]</f>
        <v>0</v>
      </c>
      <c r="P46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496.56363777999854</v>
      </c>
      <c r="Q4674" s="166">
        <f>Table1[[#This Row],[Trended Medicare Pricing for all RHCs]]-Table1[[#This Row],[SumOfSFY24 Estimated Payment 5/04/23]]</f>
        <v>300.14338007476636</v>
      </c>
      <c r="R4674" s="24">
        <f>Table1[[#This Row],[SumOfUnits]]*Table1[[#This Row],[Actuarial Factor 06/20/2023]]</f>
        <v>2.3070209555259695</v>
      </c>
      <c r="S4674" s="23"/>
    </row>
    <row r="4675" spans="1:19" x14ac:dyDescent="0.25">
      <c r="A4675" s="192" t="s">
        <v>527</v>
      </c>
      <c r="B4675" s="193" t="s">
        <v>528</v>
      </c>
      <c r="C4675" s="192" t="s">
        <v>84</v>
      </c>
      <c r="D4675" s="192" t="s">
        <v>31</v>
      </c>
      <c r="E4675" s="192" t="s">
        <v>74</v>
      </c>
      <c r="F4675" s="194">
        <v>3410.9858340560877</v>
      </c>
      <c r="G4675">
        <v>40</v>
      </c>
      <c r="H4675">
        <v>40</v>
      </c>
      <c r="I4675" s="167">
        <v>3640.5079639300225</v>
      </c>
      <c r="J4675" s="22">
        <v>1.0672890891490465</v>
      </c>
      <c r="K4675" s="22" t="s">
        <v>529</v>
      </c>
      <c r="L4675" s="22" t="s">
        <v>99</v>
      </c>
      <c r="M46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75" s="24" t="str">
        <f>IFERROR(IF(Table1[[#This Row],[Medicare Rate in CR]]&gt;0,"Y","N"),"N")</f>
        <v>N</v>
      </c>
      <c r="O4675" s="166">
        <f>Table1[[#This Row],[Medicare Rate in CR]]*Table1[[#This Row],[SumOfUnits]]*Table1[[#This Row],[Actuarial Factor 06/20/2023]]</f>
        <v>0</v>
      </c>
      <c r="P46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9203.4492727783127</v>
      </c>
      <c r="Q4675" s="166">
        <f>Table1[[#This Row],[Trended Medicare Pricing for all RHCs]]-Table1[[#This Row],[SumOfSFY24 Estimated Payment 5/04/23]]</f>
        <v>5562.9413088482906</v>
      </c>
      <c r="R4675" s="24">
        <f>Table1[[#This Row],[SumOfUnits]]*Table1[[#This Row],[Actuarial Factor 06/20/2023]]</f>
        <v>42.691563565961857</v>
      </c>
      <c r="S4675" s="23"/>
    </row>
    <row r="4676" spans="1:19" x14ac:dyDescent="0.25">
      <c r="A4676" s="192" t="s">
        <v>527</v>
      </c>
      <c r="B4676" s="193" t="s">
        <v>528</v>
      </c>
      <c r="C4676" s="192" t="s">
        <v>84</v>
      </c>
      <c r="D4676" s="192" t="s">
        <v>31</v>
      </c>
      <c r="E4676" s="192" t="s">
        <v>69</v>
      </c>
      <c r="F4676" s="194">
        <v>3152.4718126626208</v>
      </c>
      <c r="G4676">
        <v>37</v>
      </c>
      <c r="H4676">
        <v>37</v>
      </c>
      <c r="I4676" s="167">
        <v>3338.5345261455795</v>
      </c>
      <c r="J4676" s="22">
        <v>1.0590212139996289</v>
      </c>
      <c r="K4676" s="22" t="s">
        <v>529</v>
      </c>
      <c r="L4676" s="22" t="s">
        <v>99</v>
      </c>
      <c r="M46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676" s="24" t="str">
        <f>IFERROR(IF(Table1[[#This Row],[Medicare Rate in CR]]&gt;0,"Y","N"),"N")</f>
        <v>N</v>
      </c>
      <c r="O4676" s="166">
        <f>Table1[[#This Row],[Medicare Rate in CR]]*Table1[[#This Row],[SumOfUnits]]*Table1[[#This Row],[Actuarial Factor 06/20/2023]]</f>
        <v>0</v>
      </c>
      <c r="P46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8440.0400881503028</v>
      </c>
      <c r="Q4676" s="166">
        <f>Table1[[#This Row],[Trended Medicare Pricing for all RHCs]]-Table1[[#This Row],[SumOfSFY24 Estimated Payment 5/04/23]]</f>
        <v>5101.5055620047233</v>
      </c>
      <c r="R4676" s="24">
        <f>Table1[[#This Row],[SumOfUnits]]*Table1[[#This Row],[Actuarial Factor 06/20/2023]]</f>
        <v>39.183784917986266</v>
      </c>
      <c r="S4676" s="23"/>
    </row>
    <row r="4677" spans="1:19" x14ac:dyDescent="0.25">
      <c r="A4677" s="192" t="s">
        <v>530</v>
      </c>
      <c r="B4677" s="193" t="s">
        <v>531</v>
      </c>
      <c r="C4677" s="192" t="s">
        <v>88</v>
      </c>
      <c r="D4677" s="192" t="s">
        <v>30</v>
      </c>
      <c r="E4677" s="192" t="s">
        <v>59</v>
      </c>
      <c r="F4677" s="194">
        <v>177.76814108123736</v>
      </c>
      <c r="G4677">
        <v>1</v>
      </c>
      <c r="H4677">
        <v>1</v>
      </c>
      <c r="I4677" s="167">
        <v>157.14946729514128</v>
      </c>
      <c r="J4677" s="22">
        <v>0.88401367274986775</v>
      </c>
      <c r="K4677" s="22" t="s">
        <v>532</v>
      </c>
      <c r="L4677" s="22" t="s">
        <v>58</v>
      </c>
      <c r="M4677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77" s="24" t="str">
        <f>IFERROR(IF(Table1[[#This Row],[Medicare Rate in CR]]&gt;0,"Y","N"),"N")</f>
        <v>Y</v>
      </c>
      <c r="O4677" s="166">
        <f>Table1[[#This Row],[Medicare Rate in CR]]*Table1[[#This Row],[SumOfUnits]]*Table1[[#This Row],[Actuarial Factor 06/20/2023]]</f>
        <v>270.80874851019445</v>
      </c>
      <c r="P46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270.80874851019445</v>
      </c>
      <c r="Q4677" s="166">
        <f>Table1[[#This Row],[Trended Medicare Pricing for all RHCs]]-Table1[[#This Row],[SumOfSFY24 Estimated Payment 5/04/23]]</f>
        <v>113.65928121505317</v>
      </c>
      <c r="R4677" s="24">
        <f>Table1[[#This Row],[SumOfUnits]]*Table1[[#This Row],[Actuarial Factor 06/20/2023]]</f>
        <v>0.88401367274986775</v>
      </c>
      <c r="S4677" s="23"/>
    </row>
    <row r="4678" spans="1:19" x14ac:dyDescent="0.25">
      <c r="A4678" s="192" t="s">
        <v>530</v>
      </c>
      <c r="B4678" s="193" t="s">
        <v>531</v>
      </c>
      <c r="C4678" s="192" t="s">
        <v>88</v>
      </c>
      <c r="D4678" s="192" t="s">
        <v>30</v>
      </c>
      <c r="E4678" s="192" t="s">
        <v>60</v>
      </c>
      <c r="F4678" s="194">
        <v>1599.9132697311366</v>
      </c>
      <c r="G4678">
        <v>9</v>
      </c>
      <c r="H4678">
        <v>9</v>
      </c>
      <c r="I4678" s="167">
        <v>1215.090607176096</v>
      </c>
      <c r="J4678" s="22">
        <v>0.75947279778502652</v>
      </c>
      <c r="K4678" s="22" t="s">
        <v>532</v>
      </c>
      <c r="L4678" s="22" t="s">
        <v>58</v>
      </c>
      <c r="M4678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78" s="24" t="str">
        <f>IFERROR(IF(Table1[[#This Row],[Medicare Rate in CR]]&gt;0,"Y","N"),"N")</f>
        <v>Y</v>
      </c>
      <c r="O4678" s="166">
        <f>Table1[[#This Row],[Medicare Rate in CR]]*Table1[[#This Row],[SumOfUnits]]*Table1[[#This Row],[Actuarial Factor 06/20/2023]]</f>
        <v>2093.9120718611853</v>
      </c>
      <c r="P46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2093.9120718611853</v>
      </c>
      <c r="Q4678" s="166">
        <f>Table1[[#This Row],[Trended Medicare Pricing for all RHCs]]-Table1[[#This Row],[SumOfSFY24 Estimated Payment 5/04/23]]</f>
        <v>878.82146468508927</v>
      </c>
      <c r="R4678" s="24">
        <f>Table1[[#This Row],[SumOfUnits]]*Table1[[#This Row],[Actuarial Factor 06/20/2023]]</f>
        <v>6.8352551800652384</v>
      </c>
      <c r="S4678" s="23"/>
    </row>
    <row r="4679" spans="1:19" x14ac:dyDescent="0.25">
      <c r="A4679" s="192" t="s">
        <v>530</v>
      </c>
      <c r="B4679" s="193" t="s">
        <v>531</v>
      </c>
      <c r="C4679" s="192" t="s">
        <v>88</v>
      </c>
      <c r="D4679" s="192" t="s">
        <v>30</v>
      </c>
      <c r="E4679" s="192" t="s">
        <v>61</v>
      </c>
      <c r="F4679" s="194">
        <v>177.76814108123736</v>
      </c>
      <c r="G4679">
        <v>1</v>
      </c>
      <c r="H4679">
        <v>1</v>
      </c>
      <c r="I4679" s="167">
        <v>135.01006746401066</v>
      </c>
      <c r="J4679" s="22">
        <v>0.75947279778502652</v>
      </c>
      <c r="K4679" s="22" t="s">
        <v>532</v>
      </c>
      <c r="L4679" s="22" t="s">
        <v>58</v>
      </c>
      <c r="M4679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79" s="24" t="str">
        <f>IFERROR(IF(Table1[[#This Row],[Medicare Rate in CR]]&gt;0,"Y","N"),"N")</f>
        <v>Y</v>
      </c>
      <c r="O4679" s="166">
        <f>Table1[[#This Row],[Medicare Rate in CR]]*Table1[[#This Row],[SumOfUnits]]*Table1[[#This Row],[Actuarial Factor 06/20/2023]]</f>
        <v>232.656896873465</v>
      </c>
      <c r="P46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232.656896873465</v>
      </c>
      <c r="Q4679" s="166">
        <f>Table1[[#This Row],[Trended Medicare Pricing for all RHCs]]-Table1[[#This Row],[SumOfSFY24 Estimated Payment 5/04/23]]</f>
        <v>97.646829409454341</v>
      </c>
      <c r="R4679" s="24">
        <f>Table1[[#This Row],[SumOfUnits]]*Table1[[#This Row],[Actuarial Factor 06/20/2023]]</f>
        <v>0.75947279778502652</v>
      </c>
      <c r="S4679" s="23"/>
    </row>
    <row r="4680" spans="1:19" x14ac:dyDescent="0.25">
      <c r="A4680" s="192" t="s">
        <v>530</v>
      </c>
      <c r="B4680" s="193" t="s">
        <v>531</v>
      </c>
      <c r="C4680" s="192" t="s">
        <v>72</v>
      </c>
      <c r="D4680" s="192" t="s">
        <v>30</v>
      </c>
      <c r="E4680" s="192" t="s">
        <v>59</v>
      </c>
      <c r="F4680" s="194">
        <v>368.94</v>
      </c>
      <c r="G4680">
        <v>2</v>
      </c>
      <c r="H4680">
        <v>2</v>
      </c>
      <c r="I4680" s="167">
        <v>425.51418976853103</v>
      </c>
      <c r="J4680" s="22">
        <v>1.1533425211918769</v>
      </c>
      <c r="K4680" s="22" t="s">
        <v>532</v>
      </c>
      <c r="L4680" s="22" t="s">
        <v>58</v>
      </c>
      <c r="M4680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80" s="24" t="str">
        <f>IFERROR(IF(Table1[[#This Row],[Medicare Rate in CR]]&gt;0,"Y","N"),"N")</f>
        <v>Y</v>
      </c>
      <c r="O4680" s="166">
        <f>Table1[[#This Row],[Medicare Rate in CR]]*Table1[[#This Row],[SumOfUnits]]*Table1[[#This Row],[Actuarial Factor 06/20/2023]]</f>
        <v>706.62989588383903</v>
      </c>
      <c r="P46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706.62989588383903</v>
      </c>
      <c r="Q4680" s="166">
        <f>Table1[[#This Row],[Trended Medicare Pricing for all RHCs]]-Table1[[#This Row],[SumOfSFY24 Estimated Payment 5/04/23]]</f>
        <v>281.115706115308</v>
      </c>
      <c r="R4680" s="24">
        <f>Table1[[#This Row],[SumOfUnits]]*Table1[[#This Row],[Actuarial Factor 06/20/2023]]</f>
        <v>2.3066850423837537</v>
      </c>
      <c r="S4680" s="23"/>
    </row>
    <row r="4681" spans="1:19" x14ac:dyDescent="0.25">
      <c r="A4681" s="192" t="s">
        <v>530</v>
      </c>
      <c r="B4681" s="193" t="s">
        <v>531</v>
      </c>
      <c r="C4681" s="192" t="s">
        <v>72</v>
      </c>
      <c r="D4681" s="192" t="s">
        <v>30</v>
      </c>
      <c r="E4681" s="192" t="s">
        <v>60</v>
      </c>
      <c r="F4681" s="194">
        <v>737.88</v>
      </c>
      <c r="G4681">
        <v>4</v>
      </c>
      <c r="H4681">
        <v>4</v>
      </c>
      <c r="I4681" s="167">
        <v>751.89394569447745</v>
      </c>
      <c r="J4681" s="22">
        <v>1.0189921744653296</v>
      </c>
      <c r="K4681" s="22" t="s">
        <v>532</v>
      </c>
      <c r="L4681" s="22" t="s">
        <v>58</v>
      </c>
      <c r="M4681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81" s="24" t="str">
        <f>IFERROR(IF(Table1[[#This Row],[Medicare Rate in CR]]&gt;0,"Y","N"),"N")</f>
        <v>Y</v>
      </c>
      <c r="O4681" s="166">
        <f>Table1[[#This Row],[Medicare Rate in CR]]*Table1[[#This Row],[SumOfUnits]]*Table1[[#This Row],[Actuarial Factor 06/20/2023]]</f>
        <v>1248.6322509028362</v>
      </c>
      <c r="P46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1248.6322509028362</v>
      </c>
      <c r="Q4681" s="166">
        <f>Table1[[#This Row],[Trended Medicare Pricing for all RHCs]]-Table1[[#This Row],[SumOfSFY24 Estimated Payment 5/04/23]]</f>
        <v>496.73830520835872</v>
      </c>
      <c r="R4681" s="24">
        <f>Table1[[#This Row],[SumOfUnits]]*Table1[[#This Row],[Actuarial Factor 06/20/2023]]</f>
        <v>4.0759686978613185</v>
      </c>
      <c r="S4681" s="23"/>
    </row>
    <row r="4682" spans="1:19" x14ac:dyDescent="0.25">
      <c r="A4682" s="192" t="s">
        <v>530</v>
      </c>
      <c r="B4682" s="193" t="s">
        <v>531</v>
      </c>
      <c r="C4682" s="192" t="s">
        <v>72</v>
      </c>
      <c r="D4682" s="192" t="s">
        <v>30</v>
      </c>
      <c r="E4682" s="192" t="s">
        <v>62</v>
      </c>
      <c r="F4682" s="194">
        <v>2582.5799999999995</v>
      </c>
      <c r="G4682">
        <v>14</v>
      </c>
      <c r="H4682">
        <v>14</v>
      </c>
      <c r="I4682" s="167">
        <v>3031.6152736657859</v>
      </c>
      <c r="J4682" s="22">
        <v>1.1738708089065146</v>
      </c>
      <c r="K4682" s="22" t="s">
        <v>532</v>
      </c>
      <c r="L4682" s="22" t="s">
        <v>58</v>
      </c>
      <c r="M4682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82" s="24" t="str">
        <f>IFERROR(IF(Table1[[#This Row],[Medicare Rate in CR]]&gt;0,"Y","N"),"N")</f>
        <v>Y</v>
      </c>
      <c r="O4682" s="166">
        <f>Table1[[#This Row],[Medicare Rate in CR]]*Table1[[#This Row],[SumOfUnits]]*Table1[[#This Row],[Actuarial Factor 06/20/2023]]</f>
        <v>5034.450170405903</v>
      </c>
      <c r="P46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5034.450170405903</v>
      </c>
      <c r="Q4682" s="166">
        <f>Table1[[#This Row],[Trended Medicare Pricing for all RHCs]]-Table1[[#This Row],[SumOfSFY24 Estimated Payment 5/04/23]]</f>
        <v>2002.8348967401171</v>
      </c>
      <c r="R4682" s="24">
        <f>Table1[[#This Row],[SumOfUnits]]*Table1[[#This Row],[Actuarial Factor 06/20/2023]]</f>
        <v>16.434191324691206</v>
      </c>
      <c r="S4682" s="23"/>
    </row>
    <row r="4683" spans="1:19" x14ac:dyDescent="0.25">
      <c r="A4683" s="192" t="s">
        <v>530</v>
      </c>
      <c r="B4683" s="193" t="s">
        <v>531</v>
      </c>
      <c r="C4683" s="192" t="s">
        <v>75</v>
      </c>
      <c r="D4683" s="192" t="s">
        <v>30</v>
      </c>
      <c r="E4683" s="192" t="s">
        <v>60</v>
      </c>
      <c r="F4683" s="194">
        <v>685.24621759660795</v>
      </c>
      <c r="G4683">
        <v>4</v>
      </c>
      <c r="H4683">
        <v>4</v>
      </c>
      <c r="I4683" s="167">
        <v>598.14596533394285</v>
      </c>
      <c r="J4683" s="22">
        <v>0.87289203497079426</v>
      </c>
      <c r="K4683" s="22" t="s">
        <v>532</v>
      </c>
      <c r="L4683" s="22" t="s">
        <v>58</v>
      </c>
      <c r="M4683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83" s="24" t="str">
        <f>IFERROR(IF(Table1[[#This Row],[Medicare Rate in CR]]&gt;0,"Y","N"),"N")</f>
        <v>Y</v>
      </c>
      <c r="O4683" s="166">
        <f>Table1[[#This Row],[Medicare Rate in CR]]*Table1[[#This Row],[SumOfUnits]]*Table1[[#This Row],[Actuarial Factor 06/20/2023]]</f>
        <v>1069.6069839718123</v>
      </c>
      <c r="P46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1069.6069839718123</v>
      </c>
      <c r="Q4683" s="166">
        <f>Table1[[#This Row],[Trended Medicare Pricing for all RHCs]]-Table1[[#This Row],[SumOfSFY24 Estimated Payment 5/04/23]]</f>
        <v>471.46101863786942</v>
      </c>
      <c r="R4683" s="24">
        <f>Table1[[#This Row],[SumOfUnits]]*Table1[[#This Row],[Actuarial Factor 06/20/2023]]</f>
        <v>3.491568139883177</v>
      </c>
      <c r="S4683" s="23"/>
    </row>
    <row r="4684" spans="1:19" x14ac:dyDescent="0.25">
      <c r="A4684" s="192" t="s">
        <v>530</v>
      </c>
      <c r="B4684" s="193" t="s">
        <v>531</v>
      </c>
      <c r="C4684" s="192" t="s">
        <v>75</v>
      </c>
      <c r="D4684" s="192" t="s">
        <v>30</v>
      </c>
      <c r="E4684" s="192" t="s">
        <v>62</v>
      </c>
      <c r="F4684" s="194">
        <v>177.77</v>
      </c>
      <c r="G4684">
        <v>1</v>
      </c>
      <c r="H4684">
        <v>1</v>
      </c>
      <c r="I4684" s="167">
        <v>182.27925194691062</v>
      </c>
      <c r="J4684" s="22">
        <v>1.0253656519486449</v>
      </c>
      <c r="K4684" s="22" t="s">
        <v>532</v>
      </c>
      <c r="L4684" s="22" t="s">
        <v>58</v>
      </c>
      <c r="M4684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84" s="24" t="str">
        <f>IFERROR(IF(Table1[[#This Row],[Medicare Rate in CR]]&gt;0,"Y","N"),"N")</f>
        <v>Y</v>
      </c>
      <c r="O4684" s="166">
        <f>Table1[[#This Row],[Medicare Rate in CR]]*Table1[[#This Row],[SumOfUnits]]*Table1[[#This Row],[Actuarial Factor 06/20/2023]]</f>
        <v>314.11051381794789</v>
      </c>
      <c r="P46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314.11051381794789</v>
      </c>
      <c r="Q4684" s="166">
        <f>Table1[[#This Row],[Trended Medicare Pricing for all RHCs]]-Table1[[#This Row],[SumOfSFY24 Estimated Payment 5/04/23]]</f>
        <v>131.83126187103727</v>
      </c>
      <c r="R4684" s="24">
        <f>Table1[[#This Row],[SumOfUnits]]*Table1[[#This Row],[Actuarial Factor 06/20/2023]]</f>
        <v>1.0253656519486449</v>
      </c>
      <c r="S4684" s="23"/>
    </row>
    <row r="4685" spans="1:19" x14ac:dyDescent="0.25">
      <c r="A4685" s="192" t="s">
        <v>530</v>
      </c>
      <c r="B4685" s="193" t="s">
        <v>531</v>
      </c>
      <c r="C4685" s="192" t="s">
        <v>78</v>
      </c>
      <c r="D4685" s="192" t="s">
        <v>30</v>
      </c>
      <c r="E4685" s="192" t="s">
        <v>56</v>
      </c>
      <c r="F4685" s="194">
        <v>18223.316455622979</v>
      </c>
      <c r="G4685">
        <v>102</v>
      </c>
      <c r="H4685">
        <v>102</v>
      </c>
      <c r="I4685" s="167">
        <v>19443.788163736514</v>
      </c>
      <c r="J4685" s="22">
        <v>1.0669730842399407</v>
      </c>
      <c r="K4685" s="22" t="s">
        <v>532</v>
      </c>
      <c r="L4685" s="22" t="s">
        <v>58</v>
      </c>
      <c r="M4685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85" s="24" t="str">
        <f>IFERROR(IF(Table1[[#This Row],[Medicare Rate in CR]]&gt;0,"Y","N"),"N")</f>
        <v>Y</v>
      </c>
      <c r="O4685" s="166">
        <f>Table1[[#This Row],[Medicare Rate in CR]]*Table1[[#This Row],[SumOfUnits]]*Table1[[#This Row],[Actuarial Factor 06/20/2023]]</f>
        <v>33339.366531858468</v>
      </c>
      <c r="P46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33339.366531858468</v>
      </c>
      <c r="Q4685" s="166">
        <f>Table1[[#This Row],[Trended Medicare Pricing for all RHCs]]-Table1[[#This Row],[SumOfSFY24 Estimated Payment 5/04/23]]</f>
        <v>13895.578368121955</v>
      </c>
      <c r="R4685" s="24">
        <f>Table1[[#This Row],[SumOfUnits]]*Table1[[#This Row],[Actuarial Factor 06/20/2023]]</f>
        <v>108.83125459247395</v>
      </c>
      <c r="S4685" s="23"/>
    </row>
    <row r="4686" spans="1:19" x14ac:dyDescent="0.25">
      <c r="A4686" s="192" t="s">
        <v>530</v>
      </c>
      <c r="B4686" s="193" t="s">
        <v>531</v>
      </c>
      <c r="C4686" s="192" t="s">
        <v>78</v>
      </c>
      <c r="D4686" s="192" t="s">
        <v>30</v>
      </c>
      <c r="E4686" s="192" t="s">
        <v>59</v>
      </c>
      <c r="F4686" s="194">
        <v>126496.87872217351</v>
      </c>
      <c r="G4686">
        <v>711</v>
      </c>
      <c r="H4686">
        <v>711</v>
      </c>
      <c r="I4686" s="167">
        <v>118145.82802984299</v>
      </c>
      <c r="J4686" s="22">
        <v>0.93398216006047052</v>
      </c>
      <c r="K4686" s="22" t="s">
        <v>532</v>
      </c>
      <c r="L4686" s="22" t="s">
        <v>58</v>
      </c>
      <c r="M4686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86" s="24" t="str">
        <f>IFERROR(IF(Table1[[#This Row],[Medicare Rate in CR]]&gt;0,"Y","N"),"N")</f>
        <v>Y</v>
      </c>
      <c r="O4686" s="166">
        <f>Table1[[#This Row],[Medicare Rate in CR]]*Table1[[#This Row],[SumOfUnits]]*Table1[[#This Row],[Actuarial Factor 06/20/2023]]</f>
        <v>203428.54348308934</v>
      </c>
      <c r="P46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203428.54348308934</v>
      </c>
      <c r="Q4686" s="166">
        <f>Table1[[#This Row],[Trended Medicare Pricing for all RHCs]]-Table1[[#This Row],[SumOfSFY24 Estimated Payment 5/04/23]]</f>
        <v>85282.715453246346</v>
      </c>
      <c r="R4686" s="24">
        <f>Table1[[#This Row],[SumOfUnits]]*Table1[[#This Row],[Actuarial Factor 06/20/2023]]</f>
        <v>664.0613158029945</v>
      </c>
      <c r="S4686" s="23"/>
    </row>
    <row r="4687" spans="1:19" x14ac:dyDescent="0.25">
      <c r="A4687" s="192" t="s">
        <v>530</v>
      </c>
      <c r="B4687" s="193" t="s">
        <v>531</v>
      </c>
      <c r="C4687" s="192" t="s">
        <v>78</v>
      </c>
      <c r="D4687" s="192" t="s">
        <v>30</v>
      </c>
      <c r="E4687" s="192" t="s">
        <v>60</v>
      </c>
      <c r="F4687" s="194">
        <v>94451.35820179194</v>
      </c>
      <c r="G4687">
        <v>533</v>
      </c>
      <c r="H4687">
        <v>533</v>
      </c>
      <c r="I4687" s="167">
        <v>77406.743681985012</v>
      </c>
      <c r="J4687" s="22">
        <v>0.81954082138880713</v>
      </c>
      <c r="K4687" s="22" t="s">
        <v>532</v>
      </c>
      <c r="L4687" s="22" t="s">
        <v>58</v>
      </c>
      <c r="M4687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87" s="24" t="str">
        <f>IFERROR(IF(Table1[[#This Row],[Medicare Rate in CR]]&gt;0,"Y","N"),"N")</f>
        <v>Y</v>
      </c>
      <c r="O4687" s="166">
        <f>Table1[[#This Row],[Medicare Rate in CR]]*Table1[[#This Row],[SumOfUnits]]*Table1[[#This Row],[Actuarial Factor 06/20/2023]]</f>
        <v>133813.98607452374</v>
      </c>
      <c r="P46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133813.98607452374</v>
      </c>
      <c r="Q4687" s="166">
        <f>Table1[[#This Row],[Trended Medicare Pricing for all RHCs]]-Table1[[#This Row],[SumOfSFY24 Estimated Payment 5/04/23]]</f>
        <v>56407.242392538727</v>
      </c>
      <c r="R4687" s="24">
        <f>Table1[[#This Row],[SumOfUnits]]*Table1[[#This Row],[Actuarial Factor 06/20/2023]]</f>
        <v>436.81525780023418</v>
      </c>
      <c r="S4687" s="23"/>
    </row>
    <row r="4688" spans="1:19" x14ac:dyDescent="0.25">
      <c r="A4688" s="192" t="s">
        <v>530</v>
      </c>
      <c r="B4688" s="193" t="s">
        <v>531</v>
      </c>
      <c r="C4688" s="192" t="s">
        <v>78</v>
      </c>
      <c r="D4688" s="192" t="s">
        <v>30</v>
      </c>
      <c r="E4688" s="192" t="s">
        <v>61</v>
      </c>
      <c r="F4688" s="194">
        <v>16905.426753396918</v>
      </c>
      <c r="G4688">
        <v>94</v>
      </c>
      <c r="H4688">
        <v>94</v>
      </c>
      <c r="I4688" s="167">
        <v>13854.687327407224</v>
      </c>
      <c r="J4688" s="22">
        <v>0.81954082138880713</v>
      </c>
      <c r="K4688" s="22" t="s">
        <v>532</v>
      </c>
      <c r="L4688" s="22" t="s">
        <v>58</v>
      </c>
      <c r="M4688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88" s="24" t="str">
        <f>IFERROR(IF(Table1[[#This Row],[Medicare Rate in CR]]&gt;0,"Y","N"),"N")</f>
        <v>Y</v>
      </c>
      <c r="O4688" s="166">
        <f>Table1[[#This Row],[Medicare Rate in CR]]*Table1[[#This Row],[SumOfUnits]]*Table1[[#This Row],[Actuarial Factor 06/20/2023]]</f>
        <v>23599.464711079232</v>
      </c>
      <c r="P46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23599.464711079232</v>
      </c>
      <c r="Q4688" s="166">
        <f>Table1[[#This Row],[Trended Medicare Pricing for all RHCs]]-Table1[[#This Row],[SumOfSFY24 Estimated Payment 5/04/23]]</f>
        <v>9744.777383672008</v>
      </c>
      <c r="R4688" s="24">
        <f>Table1[[#This Row],[SumOfUnits]]*Table1[[#This Row],[Actuarial Factor 06/20/2023]]</f>
        <v>77.036837210547873</v>
      </c>
      <c r="S4688" s="23"/>
    </row>
    <row r="4689" spans="1:19" x14ac:dyDescent="0.25">
      <c r="A4689" s="192" t="s">
        <v>530</v>
      </c>
      <c r="B4689" s="193" t="s">
        <v>531</v>
      </c>
      <c r="C4689" s="192" t="s">
        <v>78</v>
      </c>
      <c r="D4689" s="192" t="s">
        <v>30</v>
      </c>
      <c r="E4689" s="192" t="s">
        <v>62</v>
      </c>
      <c r="F4689" s="194">
        <v>240284.59618001242</v>
      </c>
      <c r="G4689">
        <v>1352</v>
      </c>
      <c r="H4689">
        <v>1352</v>
      </c>
      <c r="I4689" s="167">
        <v>228251.45032186498</v>
      </c>
      <c r="J4689" s="22">
        <v>0.94992127648027569</v>
      </c>
      <c r="K4689" s="22" t="s">
        <v>532</v>
      </c>
      <c r="L4689" s="22" t="s">
        <v>58</v>
      </c>
      <c r="M4689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89" s="24" t="str">
        <f>IFERROR(IF(Table1[[#This Row],[Medicare Rate in CR]]&gt;0,"Y","N"),"N")</f>
        <v>Y</v>
      </c>
      <c r="O4689" s="166">
        <f>Table1[[#This Row],[Medicare Rate in CR]]*Table1[[#This Row],[SumOfUnits]]*Table1[[#This Row],[Actuarial Factor 06/20/2023]]</f>
        <v>393430.49094758026</v>
      </c>
      <c r="P46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393430.49094758026</v>
      </c>
      <c r="Q4689" s="166">
        <f>Table1[[#This Row],[Trended Medicare Pricing for all RHCs]]-Table1[[#This Row],[SumOfSFY24 Estimated Payment 5/04/23]]</f>
        <v>165179.04062571528</v>
      </c>
      <c r="R4689" s="24">
        <f>Table1[[#This Row],[SumOfUnits]]*Table1[[#This Row],[Actuarial Factor 06/20/2023]]</f>
        <v>1284.2935658013328</v>
      </c>
      <c r="S4689" s="23"/>
    </row>
    <row r="4690" spans="1:19" x14ac:dyDescent="0.25">
      <c r="A4690" s="192" t="s">
        <v>530</v>
      </c>
      <c r="B4690" s="193" t="s">
        <v>531</v>
      </c>
      <c r="C4690" s="192" t="s">
        <v>78</v>
      </c>
      <c r="D4690" s="192" t="s">
        <v>30</v>
      </c>
      <c r="E4690" s="192" t="s">
        <v>63</v>
      </c>
      <c r="F4690" s="194">
        <v>76666.753725546616</v>
      </c>
      <c r="G4690">
        <v>430</v>
      </c>
      <c r="H4690">
        <v>430</v>
      </c>
      <c r="I4690" s="167">
        <v>71798.846330335669</v>
      </c>
      <c r="J4690" s="22">
        <v>0.93650562781571278</v>
      </c>
      <c r="K4690" s="22" t="s">
        <v>532</v>
      </c>
      <c r="L4690" s="22" t="s">
        <v>58</v>
      </c>
      <c r="M4690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90" s="24" t="str">
        <f>IFERROR(IF(Table1[[#This Row],[Medicare Rate in CR]]&gt;0,"Y","N"),"N")</f>
        <v>Y</v>
      </c>
      <c r="O4690" s="166">
        <f>Table1[[#This Row],[Medicare Rate in CR]]*Table1[[#This Row],[SumOfUnits]]*Table1[[#This Row],[Actuarial Factor 06/20/2023]]</f>
        <v>123362.32763077813</v>
      </c>
      <c r="P46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123362.32763077813</v>
      </c>
      <c r="Q4690" s="166">
        <f>Table1[[#This Row],[Trended Medicare Pricing for all RHCs]]-Table1[[#This Row],[SumOfSFY24 Estimated Payment 5/04/23]]</f>
        <v>51563.481300442465</v>
      </c>
      <c r="R4690" s="24">
        <f>Table1[[#This Row],[SumOfUnits]]*Table1[[#This Row],[Actuarial Factor 06/20/2023]]</f>
        <v>402.69741996075652</v>
      </c>
      <c r="S4690" s="23"/>
    </row>
    <row r="4691" spans="1:19" x14ac:dyDescent="0.25">
      <c r="A4691" s="192" t="s">
        <v>530</v>
      </c>
      <c r="B4691" s="193" t="s">
        <v>531</v>
      </c>
      <c r="C4691" s="192" t="s">
        <v>78</v>
      </c>
      <c r="D4691" s="192" t="s">
        <v>30</v>
      </c>
      <c r="E4691" s="192" t="s">
        <v>64</v>
      </c>
      <c r="F4691" s="194">
        <v>35907.197246795702</v>
      </c>
      <c r="G4691">
        <v>200</v>
      </c>
      <c r="H4691">
        <v>200</v>
      </c>
      <c r="I4691" s="167">
        <v>32617.647536587447</v>
      </c>
      <c r="J4691" s="22">
        <v>0.90838745537284149</v>
      </c>
      <c r="K4691" s="22" t="s">
        <v>532</v>
      </c>
      <c r="L4691" s="22" t="s">
        <v>58</v>
      </c>
      <c r="M4691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91" s="24" t="str">
        <f>IFERROR(IF(Table1[[#This Row],[Medicare Rate in CR]]&gt;0,"Y","N"),"N")</f>
        <v>Y</v>
      </c>
      <c r="O4691" s="166">
        <f>Table1[[#This Row],[Medicare Rate in CR]]*Table1[[#This Row],[SumOfUnits]]*Table1[[#This Row],[Actuarial Factor 06/20/2023]]</f>
        <v>55655.082615783249</v>
      </c>
      <c r="P46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55655.082615783249</v>
      </c>
      <c r="Q4691" s="166">
        <f>Table1[[#This Row],[Trended Medicare Pricing for all RHCs]]-Table1[[#This Row],[SumOfSFY24 Estimated Payment 5/04/23]]</f>
        <v>23037.435079195802</v>
      </c>
      <c r="R4691" s="24">
        <f>Table1[[#This Row],[SumOfUnits]]*Table1[[#This Row],[Actuarial Factor 06/20/2023]]</f>
        <v>181.67749107456831</v>
      </c>
      <c r="S4691" s="23"/>
    </row>
    <row r="4692" spans="1:19" x14ac:dyDescent="0.25">
      <c r="A4692" s="192" t="s">
        <v>530</v>
      </c>
      <c r="B4692" s="193" t="s">
        <v>531</v>
      </c>
      <c r="C4692" s="192" t="s">
        <v>78</v>
      </c>
      <c r="D4692" s="192" t="s">
        <v>30</v>
      </c>
      <c r="E4692" s="192" t="s">
        <v>77</v>
      </c>
      <c r="F4692" s="194">
        <v>61652.559736918047</v>
      </c>
      <c r="G4692">
        <v>350</v>
      </c>
      <c r="H4692">
        <v>350</v>
      </c>
      <c r="I4692" s="167">
        <v>78285.517191231556</v>
      </c>
      <c r="J4692" s="22">
        <v>1.2697853507670918</v>
      </c>
      <c r="K4692" s="22" t="s">
        <v>532</v>
      </c>
      <c r="L4692" s="22" t="s">
        <v>58</v>
      </c>
      <c r="M4692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92" s="24" t="str">
        <f>IFERROR(IF(Table1[[#This Row],[Medicare Rate in CR]]&gt;0,"Y","N"),"N")</f>
        <v>Y</v>
      </c>
      <c r="O4692" s="166">
        <f>Table1[[#This Row],[Medicare Rate in CR]]*Table1[[#This Row],[SumOfUnits]]*Table1[[#This Row],[Actuarial Factor 06/20/2023]]</f>
        <v>136145.11552389679</v>
      </c>
      <c r="P46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136145.11552389679</v>
      </c>
      <c r="Q4692" s="166">
        <f>Table1[[#This Row],[Trended Medicare Pricing for all RHCs]]-Table1[[#This Row],[SumOfSFY24 Estimated Payment 5/04/23]]</f>
        <v>57859.598332665235</v>
      </c>
      <c r="R4692" s="24">
        <f>Table1[[#This Row],[SumOfUnits]]*Table1[[#This Row],[Actuarial Factor 06/20/2023]]</f>
        <v>444.42487276848209</v>
      </c>
      <c r="S4692" s="23"/>
    </row>
    <row r="4693" spans="1:19" x14ac:dyDescent="0.25">
      <c r="A4693" s="192" t="s">
        <v>530</v>
      </c>
      <c r="B4693" s="193" t="s">
        <v>531</v>
      </c>
      <c r="C4693" s="192" t="s">
        <v>78</v>
      </c>
      <c r="D4693" s="192" t="s">
        <v>32</v>
      </c>
      <c r="E4693" s="192" t="s">
        <v>94</v>
      </c>
      <c r="F4693" s="194">
        <v>177.76814108123736</v>
      </c>
      <c r="G4693">
        <v>1</v>
      </c>
      <c r="H4693">
        <v>1</v>
      </c>
      <c r="I4693" s="167">
        <v>188.40763540765769</v>
      </c>
      <c r="J4693" s="22">
        <v>1.0598503998619091</v>
      </c>
      <c r="K4693" s="22" t="s">
        <v>532</v>
      </c>
      <c r="L4693" s="22" t="s">
        <v>58</v>
      </c>
      <c r="M4693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93" s="24" t="str">
        <f>IFERROR(IF(Table1[[#This Row],[Medicare Rate in CR]]&gt;0,"Y","N"),"N")</f>
        <v>Y</v>
      </c>
      <c r="O4693" s="166">
        <f>Table1[[#This Row],[Medicare Rate in CR]]*Table1[[#This Row],[SumOfUnits]]*Table1[[#This Row],[Actuarial Factor 06/20/2023]]</f>
        <v>324.67457149369721</v>
      </c>
      <c r="P46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324.67457149369721</v>
      </c>
      <c r="Q4693" s="166">
        <f>Table1[[#This Row],[Trended Medicare Pricing for all RHCs]]-Table1[[#This Row],[SumOfSFY24 Estimated Payment 5/04/23]]</f>
        <v>136.26693608603952</v>
      </c>
      <c r="R4693" s="24">
        <f>Table1[[#This Row],[SumOfUnits]]*Table1[[#This Row],[Actuarial Factor 06/20/2023]]</f>
        <v>1.0598503998619091</v>
      </c>
      <c r="S4693" s="23"/>
    </row>
    <row r="4694" spans="1:19" x14ac:dyDescent="0.25">
      <c r="A4694" s="192" t="s">
        <v>530</v>
      </c>
      <c r="B4694" s="193" t="s">
        <v>531</v>
      </c>
      <c r="C4694" s="192" t="s">
        <v>78</v>
      </c>
      <c r="D4694" s="192" t="s">
        <v>32</v>
      </c>
      <c r="E4694" s="192" t="s">
        <v>81</v>
      </c>
      <c r="F4694" s="194">
        <v>800.17346053772769</v>
      </c>
      <c r="G4694">
        <v>5</v>
      </c>
      <c r="H4694">
        <v>5</v>
      </c>
      <c r="I4694" s="167">
        <v>836.89604235641536</v>
      </c>
      <c r="J4694" s="22">
        <v>1.0458932764328495</v>
      </c>
      <c r="K4694" s="22" t="s">
        <v>532</v>
      </c>
      <c r="L4694" s="22" t="s">
        <v>58</v>
      </c>
      <c r="M4694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94" s="24" t="str">
        <f>IFERROR(IF(Table1[[#This Row],[Medicare Rate in CR]]&gt;0,"Y","N"),"N")</f>
        <v>Y</v>
      </c>
      <c r="O4694" s="166">
        <f>Table1[[#This Row],[Medicare Rate in CR]]*Table1[[#This Row],[SumOfUnits]]*Table1[[#This Row],[Actuarial Factor 06/20/2023]]</f>
        <v>1601.9947315121954</v>
      </c>
      <c r="P46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1601.9947315121954</v>
      </c>
      <c r="Q4694" s="166">
        <f>Table1[[#This Row],[Trended Medicare Pricing for all RHCs]]-Table1[[#This Row],[SumOfSFY24 Estimated Payment 5/04/23]]</f>
        <v>765.09868915577999</v>
      </c>
      <c r="R4694" s="24">
        <f>Table1[[#This Row],[SumOfUnits]]*Table1[[#This Row],[Actuarial Factor 06/20/2023]]</f>
        <v>5.2294663821642473</v>
      </c>
      <c r="S4694" s="23"/>
    </row>
    <row r="4695" spans="1:19" x14ac:dyDescent="0.25">
      <c r="A4695" s="192" t="s">
        <v>530</v>
      </c>
      <c r="B4695" s="193" t="s">
        <v>531</v>
      </c>
      <c r="C4695" s="192" t="s">
        <v>78</v>
      </c>
      <c r="D4695" s="192" t="s">
        <v>32</v>
      </c>
      <c r="E4695" s="192" t="s">
        <v>65</v>
      </c>
      <c r="F4695" s="194">
        <v>6314.0503035559414</v>
      </c>
      <c r="G4695">
        <v>39</v>
      </c>
      <c r="H4695">
        <v>39</v>
      </c>
      <c r="I4695" s="167">
        <v>8365.1541101946168</v>
      </c>
      <c r="J4695" s="22">
        <v>1.3248475555355548</v>
      </c>
      <c r="K4695" s="22" t="s">
        <v>532</v>
      </c>
      <c r="L4695" s="22" t="s">
        <v>58</v>
      </c>
      <c r="M4695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95" s="24" t="str">
        <f>IFERROR(IF(Table1[[#This Row],[Medicare Rate in CR]]&gt;0,"Y","N"),"N")</f>
        <v>Y</v>
      </c>
      <c r="O4695" s="166">
        <f>Table1[[#This Row],[Medicare Rate in CR]]*Table1[[#This Row],[SumOfUnits]]*Table1[[#This Row],[Actuarial Factor 06/20/2023]]</f>
        <v>15828.29820634771</v>
      </c>
      <c r="P46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15828.29820634771</v>
      </c>
      <c r="Q4695" s="166">
        <f>Table1[[#This Row],[Trended Medicare Pricing for all RHCs]]-Table1[[#This Row],[SumOfSFY24 Estimated Payment 5/04/23]]</f>
        <v>7463.1440961530934</v>
      </c>
      <c r="R4695" s="24">
        <f>Table1[[#This Row],[SumOfUnits]]*Table1[[#This Row],[Actuarial Factor 06/20/2023]]</f>
        <v>51.669054665886634</v>
      </c>
      <c r="S4695" s="23"/>
    </row>
    <row r="4696" spans="1:19" x14ac:dyDescent="0.25">
      <c r="A4696" s="192" t="s">
        <v>530</v>
      </c>
      <c r="B4696" s="193" t="s">
        <v>531</v>
      </c>
      <c r="C4696" s="192" t="s">
        <v>78</v>
      </c>
      <c r="D4696" s="192" t="s">
        <v>32</v>
      </c>
      <c r="E4696" s="192" t="s">
        <v>66</v>
      </c>
      <c r="F4696" s="194">
        <v>5611.9109569239654</v>
      </c>
      <c r="G4696">
        <v>34</v>
      </c>
      <c r="H4696">
        <v>34</v>
      </c>
      <c r="I4696" s="167">
        <v>6036.4708703506649</v>
      </c>
      <c r="J4696" s="22">
        <v>1.0756533588443484</v>
      </c>
      <c r="K4696" s="22" t="s">
        <v>532</v>
      </c>
      <c r="L4696" s="22" t="s">
        <v>58</v>
      </c>
      <c r="M4696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96" s="24" t="str">
        <f>IFERROR(IF(Table1[[#This Row],[Medicare Rate in CR]]&gt;0,"Y","N"),"N")</f>
        <v>Y</v>
      </c>
      <c r="O4696" s="166">
        <f>Table1[[#This Row],[Medicare Rate in CR]]*Table1[[#This Row],[SumOfUnits]]*Table1[[#This Row],[Actuarial Factor 06/20/2023]]</f>
        <v>11203.532098244841</v>
      </c>
      <c r="P46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11203.532098244841</v>
      </c>
      <c r="Q4696" s="166">
        <f>Table1[[#This Row],[Trended Medicare Pricing for all RHCs]]-Table1[[#This Row],[SumOfSFY24 Estimated Payment 5/04/23]]</f>
        <v>5167.0612278941762</v>
      </c>
      <c r="R4696" s="24">
        <f>Table1[[#This Row],[SumOfUnits]]*Table1[[#This Row],[Actuarial Factor 06/20/2023]]</f>
        <v>36.572214200707847</v>
      </c>
      <c r="S4696" s="23"/>
    </row>
    <row r="4697" spans="1:19" x14ac:dyDescent="0.25">
      <c r="A4697" s="192" t="s">
        <v>530</v>
      </c>
      <c r="B4697" s="193" t="s">
        <v>531</v>
      </c>
      <c r="C4697" s="192" t="s">
        <v>78</v>
      </c>
      <c r="D4697" s="192" t="s">
        <v>31</v>
      </c>
      <c r="E4697" s="192" t="s">
        <v>67</v>
      </c>
      <c r="F4697" s="194">
        <v>2496.2127782596131</v>
      </c>
      <c r="G4697">
        <v>14</v>
      </c>
      <c r="H4697">
        <v>14</v>
      </c>
      <c r="I4697" s="167">
        <v>2622.4005157221868</v>
      </c>
      <c r="J4697" s="22">
        <v>1.0505516751462802</v>
      </c>
      <c r="K4697" s="22" t="s">
        <v>532</v>
      </c>
      <c r="L4697" s="22" t="s">
        <v>58</v>
      </c>
      <c r="M4697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97" s="24" t="str">
        <f>IFERROR(IF(Table1[[#This Row],[Medicare Rate in CR]]&gt;0,"Y","N"),"N")</f>
        <v>Y</v>
      </c>
      <c r="O4697" s="166">
        <f>Table1[[#This Row],[Medicare Rate in CR]]*Table1[[#This Row],[SumOfUnits]]*Table1[[#This Row],[Actuarial Factor 06/20/2023]]</f>
        <v>4505.5640023003598</v>
      </c>
      <c r="P46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4505.5640023003598</v>
      </c>
      <c r="Q4697" s="166">
        <f>Table1[[#This Row],[Trended Medicare Pricing for all RHCs]]-Table1[[#This Row],[SumOfSFY24 Estimated Payment 5/04/23]]</f>
        <v>1883.163486578173</v>
      </c>
      <c r="R4697" s="24">
        <f>Table1[[#This Row],[SumOfUnits]]*Table1[[#This Row],[Actuarial Factor 06/20/2023]]</f>
        <v>14.707723452047922</v>
      </c>
      <c r="S4697" s="23"/>
    </row>
    <row r="4698" spans="1:19" x14ac:dyDescent="0.25">
      <c r="A4698" s="192" t="s">
        <v>530</v>
      </c>
      <c r="B4698" s="193" t="s">
        <v>531</v>
      </c>
      <c r="C4698" s="192" t="s">
        <v>78</v>
      </c>
      <c r="D4698" s="192" t="s">
        <v>31</v>
      </c>
      <c r="E4698" s="192" t="s">
        <v>82</v>
      </c>
      <c r="F4698" s="194">
        <v>177.76814108123736</v>
      </c>
      <c r="G4698">
        <v>1</v>
      </c>
      <c r="H4698">
        <v>1</v>
      </c>
      <c r="I4698" s="167">
        <v>196.23766688249455</v>
      </c>
      <c r="J4698" s="22">
        <v>1.1038967145008109</v>
      </c>
      <c r="K4698" s="22" t="s">
        <v>532</v>
      </c>
      <c r="L4698" s="22" t="s">
        <v>58</v>
      </c>
      <c r="M4698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98" s="24" t="str">
        <f>IFERROR(IF(Table1[[#This Row],[Medicare Rate in CR]]&gt;0,"Y","N"),"N")</f>
        <v>Y</v>
      </c>
      <c r="O4698" s="166">
        <f>Table1[[#This Row],[Medicare Rate in CR]]*Table1[[#This Row],[SumOfUnits]]*Table1[[#This Row],[Actuarial Factor 06/20/2023]]</f>
        <v>338.16771952017842</v>
      </c>
      <c r="P46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338.16771952017842</v>
      </c>
      <c r="Q4698" s="166">
        <f>Table1[[#This Row],[Trended Medicare Pricing for all RHCs]]-Table1[[#This Row],[SumOfSFY24 Estimated Payment 5/04/23]]</f>
        <v>141.93005263768387</v>
      </c>
      <c r="R4698" s="24">
        <f>Table1[[#This Row],[SumOfUnits]]*Table1[[#This Row],[Actuarial Factor 06/20/2023]]</f>
        <v>1.1038967145008109</v>
      </c>
      <c r="S4698" s="23"/>
    </row>
    <row r="4699" spans="1:19" x14ac:dyDescent="0.25">
      <c r="A4699" s="192" t="s">
        <v>530</v>
      </c>
      <c r="B4699" s="193" t="s">
        <v>531</v>
      </c>
      <c r="C4699" s="192" t="s">
        <v>78</v>
      </c>
      <c r="D4699" s="192" t="s">
        <v>31</v>
      </c>
      <c r="E4699" s="192" t="s">
        <v>68</v>
      </c>
      <c r="F4699" s="194">
        <v>8925.7010696733196</v>
      </c>
      <c r="G4699">
        <v>50</v>
      </c>
      <c r="H4699">
        <v>50</v>
      </c>
      <c r="I4699" s="167">
        <v>8494.3767966208525</v>
      </c>
      <c r="J4699" s="22">
        <v>0.95167614625612229</v>
      </c>
      <c r="K4699" s="22" t="s">
        <v>532</v>
      </c>
      <c r="L4699" s="22" t="s">
        <v>58</v>
      </c>
      <c r="M4699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699" s="24" t="str">
        <f>IFERROR(IF(Table1[[#This Row],[Medicare Rate in CR]]&gt;0,"Y","N"),"N")</f>
        <v>Y</v>
      </c>
      <c r="O4699" s="166">
        <f>Table1[[#This Row],[Medicare Rate in CR]]*Table1[[#This Row],[SumOfUnits]]*Table1[[#This Row],[Actuarial Factor 06/20/2023]]</f>
        <v>14576.823532205024</v>
      </c>
      <c r="P46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14576.823532205024</v>
      </c>
      <c r="Q4699" s="166">
        <f>Table1[[#This Row],[Trended Medicare Pricing for all RHCs]]-Table1[[#This Row],[SumOfSFY24 Estimated Payment 5/04/23]]</f>
        <v>6082.4467355841716</v>
      </c>
      <c r="R4699" s="24">
        <f>Table1[[#This Row],[SumOfUnits]]*Table1[[#This Row],[Actuarial Factor 06/20/2023]]</f>
        <v>47.583807312806115</v>
      </c>
      <c r="S4699" s="23"/>
    </row>
    <row r="4700" spans="1:19" x14ac:dyDescent="0.25">
      <c r="A4700" s="192" t="s">
        <v>530</v>
      </c>
      <c r="B4700" s="193" t="s">
        <v>531</v>
      </c>
      <c r="C4700" s="192" t="s">
        <v>78</v>
      </c>
      <c r="D4700" s="192" t="s">
        <v>31</v>
      </c>
      <c r="E4700" s="192" t="s">
        <v>74</v>
      </c>
      <c r="F4700" s="194">
        <v>10991.635347402911</v>
      </c>
      <c r="G4700">
        <v>64</v>
      </c>
      <c r="H4700">
        <v>64</v>
      </c>
      <c r="I4700" s="167">
        <v>12623.817048710978</v>
      </c>
      <c r="J4700" s="22">
        <v>1.1484930722063771</v>
      </c>
      <c r="K4700" s="22" t="s">
        <v>532</v>
      </c>
      <c r="L4700" s="22" t="s">
        <v>58</v>
      </c>
      <c r="M4700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00" s="24" t="str">
        <f>IFERROR(IF(Table1[[#This Row],[Medicare Rate in CR]]&gt;0,"Y","N"),"N")</f>
        <v>Y</v>
      </c>
      <c r="O4700" s="166">
        <f>Table1[[#This Row],[Medicare Rate in CR]]*Table1[[#This Row],[SumOfUnits]]*Table1[[#This Row],[Actuarial Factor 06/20/2023]]</f>
        <v>22517.079535340898</v>
      </c>
      <c r="P47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22517.079535340898</v>
      </c>
      <c r="Q4700" s="166">
        <f>Table1[[#This Row],[Trended Medicare Pricing for all RHCs]]-Table1[[#This Row],[SumOfSFY24 Estimated Payment 5/04/23]]</f>
        <v>9893.2624866299193</v>
      </c>
      <c r="R4700" s="24">
        <f>Table1[[#This Row],[SumOfUnits]]*Table1[[#This Row],[Actuarial Factor 06/20/2023]]</f>
        <v>73.503556621208133</v>
      </c>
      <c r="S4700" s="23"/>
    </row>
    <row r="4701" spans="1:19" x14ac:dyDescent="0.25">
      <c r="A4701" s="192" t="s">
        <v>530</v>
      </c>
      <c r="B4701" s="193" t="s">
        <v>531</v>
      </c>
      <c r="C4701" s="192" t="s">
        <v>78</v>
      </c>
      <c r="D4701" s="192" t="s">
        <v>31</v>
      </c>
      <c r="E4701" s="192" t="s">
        <v>69</v>
      </c>
      <c r="F4701" s="194">
        <v>58377.34412643336</v>
      </c>
      <c r="G4701">
        <v>328</v>
      </c>
      <c r="H4701">
        <v>328</v>
      </c>
      <c r="I4701" s="167">
        <v>62492.608406104955</v>
      </c>
      <c r="J4701" s="22">
        <v>1.0704942018389665</v>
      </c>
      <c r="K4701" s="22" t="s">
        <v>532</v>
      </c>
      <c r="L4701" s="22" t="s">
        <v>58</v>
      </c>
      <c r="M4701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01" s="24" t="str">
        <f>IFERROR(IF(Table1[[#This Row],[Medicare Rate in CR]]&gt;0,"Y","N"),"N")</f>
        <v>Y</v>
      </c>
      <c r="O4701" s="166">
        <f>Table1[[#This Row],[Medicare Rate in CR]]*Table1[[#This Row],[SumOfUnits]]*Table1[[#This Row],[Actuarial Factor 06/20/2023]]</f>
        <v>107562.74356356246</v>
      </c>
      <c r="P47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107562.74356356246</v>
      </c>
      <c r="Q4701" s="166">
        <f>Table1[[#This Row],[Trended Medicare Pricing for all RHCs]]-Table1[[#This Row],[SumOfSFY24 Estimated Payment 5/04/23]]</f>
        <v>45070.135157457502</v>
      </c>
      <c r="R4701" s="24">
        <f>Table1[[#This Row],[SumOfUnits]]*Table1[[#This Row],[Actuarial Factor 06/20/2023]]</f>
        <v>351.122098203181</v>
      </c>
      <c r="S4701" s="23"/>
    </row>
    <row r="4702" spans="1:19" x14ac:dyDescent="0.25">
      <c r="A4702" s="192" t="s">
        <v>530</v>
      </c>
      <c r="B4702" s="193" t="s">
        <v>531</v>
      </c>
      <c r="C4702" s="192" t="s">
        <v>79</v>
      </c>
      <c r="D4702" s="192" t="s">
        <v>30</v>
      </c>
      <c r="E4702" s="192" t="s">
        <v>59</v>
      </c>
      <c r="F4702" s="194">
        <v>359.26568372361953</v>
      </c>
      <c r="G4702">
        <v>2</v>
      </c>
      <c r="H4702">
        <v>2</v>
      </c>
      <c r="I4702" s="167">
        <v>343.07245560491106</v>
      </c>
      <c r="J4702" s="22">
        <v>0.95492687208287386</v>
      </c>
      <c r="K4702" s="22" t="s">
        <v>532</v>
      </c>
      <c r="L4702" s="22" t="s">
        <v>58</v>
      </c>
      <c r="M4702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02" s="24" t="str">
        <f>IFERROR(IF(Table1[[#This Row],[Medicare Rate in CR]]&gt;0,"Y","N"),"N")</f>
        <v>Y</v>
      </c>
      <c r="O4702" s="166">
        <f>Table1[[#This Row],[Medicare Rate in CR]]*Table1[[#This Row],[SumOfUnits]]*Table1[[#This Row],[Actuarial Factor 06/20/2023]]</f>
        <v>585.06459598773506</v>
      </c>
      <c r="P47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585.06459598773506</v>
      </c>
      <c r="Q4702" s="166">
        <f>Table1[[#This Row],[Trended Medicare Pricing for all RHCs]]-Table1[[#This Row],[SumOfSFY24 Estimated Payment 5/04/23]]</f>
        <v>241.992140382824</v>
      </c>
      <c r="R4702" s="24">
        <f>Table1[[#This Row],[SumOfUnits]]*Table1[[#This Row],[Actuarial Factor 06/20/2023]]</f>
        <v>1.9098537441657477</v>
      </c>
      <c r="S4702" s="23"/>
    </row>
    <row r="4703" spans="1:19" x14ac:dyDescent="0.25">
      <c r="A4703" s="192" t="s">
        <v>530</v>
      </c>
      <c r="B4703" s="193" t="s">
        <v>531</v>
      </c>
      <c r="C4703" s="192" t="s">
        <v>79</v>
      </c>
      <c r="D4703" s="192" t="s">
        <v>30</v>
      </c>
      <c r="E4703" s="192" t="s">
        <v>62</v>
      </c>
      <c r="F4703" s="194">
        <v>717.77442324371202</v>
      </c>
      <c r="G4703">
        <v>4</v>
      </c>
      <c r="H4703">
        <v>4</v>
      </c>
      <c r="I4703" s="167">
        <v>727.63898720915552</v>
      </c>
      <c r="J4703" s="22">
        <v>1.0137432648001921</v>
      </c>
      <c r="K4703" s="22" t="s">
        <v>532</v>
      </c>
      <c r="L4703" s="22" t="s">
        <v>58</v>
      </c>
      <c r="M4703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03" s="24" t="str">
        <f>IFERROR(IF(Table1[[#This Row],[Medicare Rate in CR]]&gt;0,"Y","N"),"N")</f>
        <v>Y</v>
      </c>
      <c r="O4703" s="166">
        <f>Table1[[#This Row],[Medicare Rate in CR]]*Table1[[#This Row],[SumOfUnits]]*Table1[[#This Row],[Actuarial Factor 06/20/2023]]</f>
        <v>1242.2004469555632</v>
      </c>
      <c r="P47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1242.2004469555632</v>
      </c>
      <c r="Q4703" s="166">
        <f>Table1[[#This Row],[Trended Medicare Pricing for all RHCs]]-Table1[[#This Row],[SumOfSFY24 Estimated Payment 5/04/23]]</f>
        <v>514.56145974640765</v>
      </c>
      <c r="R4703" s="24">
        <f>Table1[[#This Row],[SumOfUnits]]*Table1[[#This Row],[Actuarial Factor 06/20/2023]]</f>
        <v>4.0549730592007682</v>
      </c>
      <c r="S4703" s="23"/>
    </row>
    <row r="4704" spans="1:19" x14ac:dyDescent="0.25">
      <c r="A4704" s="192" t="s">
        <v>530</v>
      </c>
      <c r="B4704" s="193" t="s">
        <v>531</v>
      </c>
      <c r="C4704" s="192" t="s">
        <v>79</v>
      </c>
      <c r="D4704" s="192" t="s">
        <v>30</v>
      </c>
      <c r="E4704" s="192" t="s">
        <v>63</v>
      </c>
      <c r="F4704" s="194">
        <v>533.30442324371211</v>
      </c>
      <c r="G4704">
        <v>3</v>
      </c>
      <c r="H4704">
        <v>3</v>
      </c>
      <c r="I4704" s="167">
        <v>505.99660899306593</v>
      </c>
      <c r="J4704" s="22">
        <v>0.94879507264434049</v>
      </c>
      <c r="K4704" s="22" t="s">
        <v>532</v>
      </c>
      <c r="L4704" s="22" t="s">
        <v>58</v>
      </c>
      <c r="M4704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04" s="24" t="str">
        <f>IFERROR(IF(Table1[[#This Row],[Medicare Rate in CR]]&gt;0,"Y","N"),"N")</f>
        <v>Y</v>
      </c>
      <c r="O4704" s="166">
        <f>Table1[[#This Row],[Medicare Rate in CR]]*Table1[[#This Row],[SumOfUnits]]*Table1[[#This Row],[Actuarial Factor 06/20/2023]]</f>
        <v>871.96164766160177</v>
      </c>
      <c r="P47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871.96164766160177</v>
      </c>
      <c r="Q4704" s="166">
        <f>Table1[[#This Row],[Trended Medicare Pricing for all RHCs]]-Table1[[#This Row],[SumOfSFY24 Estimated Payment 5/04/23]]</f>
        <v>365.96503866853584</v>
      </c>
      <c r="R4704" s="24">
        <f>Table1[[#This Row],[SumOfUnits]]*Table1[[#This Row],[Actuarial Factor 06/20/2023]]</f>
        <v>2.8463852179330216</v>
      </c>
      <c r="S4704" s="23"/>
    </row>
    <row r="4705" spans="1:19" x14ac:dyDescent="0.25">
      <c r="A4705" s="192" t="s">
        <v>530</v>
      </c>
      <c r="B4705" s="193" t="s">
        <v>531</v>
      </c>
      <c r="C4705" s="192" t="s">
        <v>79</v>
      </c>
      <c r="D4705" s="192" t="s">
        <v>30</v>
      </c>
      <c r="E4705" s="192" t="s">
        <v>64</v>
      </c>
      <c r="F4705" s="194">
        <v>362.23814108123736</v>
      </c>
      <c r="G4705">
        <v>2</v>
      </c>
      <c r="H4705">
        <v>2</v>
      </c>
      <c r="I4705" s="167">
        <v>346.58775106087421</v>
      </c>
      <c r="J4705" s="22">
        <v>0.95679530053448103</v>
      </c>
      <c r="K4705" s="22" t="s">
        <v>532</v>
      </c>
      <c r="L4705" s="22" t="s">
        <v>58</v>
      </c>
      <c r="M4705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05" s="24" t="str">
        <f>IFERROR(IF(Table1[[#This Row],[Medicare Rate in CR]]&gt;0,"Y","N"),"N")</f>
        <v>Y</v>
      </c>
      <c r="O4705" s="166">
        <f>Table1[[#This Row],[Medicare Rate in CR]]*Table1[[#This Row],[SumOfUnits]]*Table1[[#This Row],[Actuarial Factor 06/20/2023]]</f>
        <v>586.20934473146576</v>
      </c>
      <c r="P47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586.20934473146576</v>
      </c>
      <c r="Q4705" s="166">
        <f>Table1[[#This Row],[Trended Medicare Pricing for all RHCs]]-Table1[[#This Row],[SumOfSFY24 Estimated Payment 5/04/23]]</f>
        <v>239.62159367059155</v>
      </c>
      <c r="R4705" s="24">
        <f>Table1[[#This Row],[SumOfUnits]]*Table1[[#This Row],[Actuarial Factor 06/20/2023]]</f>
        <v>1.9135906010689621</v>
      </c>
      <c r="S4705" s="23"/>
    </row>
    <row r="4706" spans="1:19" x14ac:dyDescent="0.25">
      <c r="A4706" s="192" t="s">
        <v>530</v>
      </c>
      <c r="B4706" s="193" t="s">
        <v>531</v>
      </c>
      <c r="C4706" s="192" t="s">
        <v>55</v>
      </c>
      <c r="D4706" s="192" t="s">
        <v>30</v>
      </c>
      <c r="E4706" s="192" t="s">
        <v>56</v>
      </c>
      <c r="F4706" s="194">
        <v>184.47</v>
      </c>
      <c r="G4706">
        <v>1</v>
      </c>
      <c r="H4706">
        <v>1</v>
      </c>
      <c r="I4706" s="167">
        <v>197.82903509607422</v>
      </c>
      <c r="J4706" s="22">
        <v>1.0724184696485837</v>
      </c>
      <c r="K4706" s="22" t="s">
        <v>532</v>
      </c>
      <c r="L4706" s="22" t="s">
        <v>58</v>
      </c>
      <c r="M4706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06" s="24" t="str">
        <f>IFERROR(IF(Table1[[#This Row],[Medicare Rate in CR]]&gt;0,"Y","N"),"N")</f>
        <v>Y</v>
      </c>
      <c r="O4706" s="166">
        <f>Table1[[#This Row],[Medicare Rate in CR]]*Table1[[#This Row],[SumOfUnits]]*Table1[[#This Row],[Actuarial Factor 06/20/2023]]</f>
        <v>328.52467399214709</v>
      </c>
      <c r="P47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328.52467399214709</v>
      </c>
      <c r="Q4706" s="166">
        <f>Table1[[#This Row],[Trended Medicare Pricing for all RHCs]]-Table1[[#This Row],[SumOfSFY24 Estimated Payment 5/04/23]]</f>
        <v>130.69563889607286</v>
      </c>
      <c r="R4706" s="24">
        <f>Table1[[#This Row],[SumOfUnits]]*Table1[[#This Row],[Actuarial Factor 06/20/2023]]</f>
        <v>1.0724184696485837</v>
      </c>
      <c r="S4706" s="23"/>
    </row>
    <row r="4707" spans="1:19" x14ac:dyDescent="0.25">
      <c r="A4707" s="192" t="s">
        <v>530</v>
      </c>
      <c r="B4707" s="193" t="s">
        <v>531</v>
      </c>
      <c r="C4707" s="192" t="s">
        <v>55</v>
      </c>
      <c r="D4707" s="192" t="s">
        <v>30</v>
      </c>
      <c r="E4707" s="192" t="s">
        <v>59</v>
      </c>
      <c r="F4707" s="194">
        <v>888.84070540618677</v>
      </c>
      <c r="G4707">
        <v>5</v>
      </c>
      <c r="H4707">
        <v>5</v>
      </c>
      <c r="I4707" s="167">
        <v>909.03527593046829</v>
      </c>
      <c r="J4707" s="22">
        <v>1.0227201234163246</v>
      </c>
      <c r="K4707" s="22" t="s">
        <v>532</v>
      </c>
      <c r="L4707" s="22" t="s">
        <v>58</v>
      </c>
      <c r="M4707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07" s="24" t="str">
        <f>IFERROR(IF(Table1[[#This Row],[Medicare Rate in CR]]&gt;0,"Y","N"),"N")</f>
        <v>Y</v>
      </c>
      <c r="O4707" s="166">
        <f>Table1[[#This Row],[Medicare Rate in CR]]*Table1[[#This Row],[SumOfUnits]]*Table1[[#This Row],[Actuarial Factor 06/20/2023]]</f>
        <v>1566.5004130367843</v>
      </c>
      <c r="P47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1566.5004130367843</v>
      </c>
      <c r="Q4707" s="166">
        <f>Table1[[#This Row],[Trended Medicare Pricing for all RHCs]]-Table1[[#This Row],[SumOfSFY24 Estimated Payment 5/04/23]]</f>
        <v>657.46513710631598</v>
      </c>
      <c r="R4707" s="24">
        <f>Table1[[#This Row],[SumOfUnits]]*Table1[[#This Row],[Actuarial Factor 06/20/2023]]</f>
        <v>5.1136006170816231</v>
      </c>
      <c r="S4707" s="23"/>
    </row>
    <row r="4708" spans="1:19" x14ac:dyDescent="0.25">
      <c r="A4708" s="192" t="s">
        <v>530</v>
      </c>
      <c r="B4708" s="193" t="s">
        <v>531</v>
      </c>
      <c r="C4708" s="192" t="s">
        <v>55</v>
      </c>
      <c r="D4708" s="192" t="s">
        <v>30</v>
      </c>
      <c r="E4708" s="192" t="s">
        <v>60</v>
      </c>
      <c r="F4708" s="194">
        <v>1284.5881410812374</v>
      </c>
      <c r="G4708">
        <v>7</v>
      </c>
      <c r="H4708">
        <v>7</v>
      </c>
      <c r="I4708" s="167">
        <v>1167.2361558850755</v>
      </c>
      <c r="J4708" s="22">
        <v>0.90864621784738975</v>
      </c>
      <c r="K4708" s="22" t="s">
        <v>532</v>
      </c>
      <c r="L4708" s="22" t="s">
        <v>58</v>
      </c>
      <c r="M4708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08" s="24" t="str">
        <f>IFERROR(IF(Table1[[#This Row],[Medicare Rate in CR]]&gt;0,"Y","N"),"N")</f>
        <v>Y</v>
      </c>
      <c r="O4708" s="166">
        <f>Table1[[#This Row],[Medicare Rate in CR]]*Table1[[#This Row],[SumOfUnits]]*Table1[[#This Row],[Actuarial Factor 06/20/2023]]</f>
        <v>1948.4827766275853</v>
      </c>
      <c r="P47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1948.4827766275853</v>
      </c>
      <c r="Q4708" s="166">
        <f>Table1[[#This Row],[Trended Medicare Pricing for all RHCs]]-Table1[[#This Row],[SumOfSFY24 Estimated Payment 5/04/23]]</f>
        <v>781.24662074250978</v>
      </c>
      <c r="R4708" s="24">
        <f>Table1[[#This Row],[SumOfUnits]]*Table1[[#This Row],[Actuarial Factor 06/20/2023]]</f>
        <v>6.360523524931728</v>
      </c>
      <c r="S4708" s="23"/>
    </row>
    <row r="4709" spans="1:19" x14ac:dyDescent="0.25">
      <c r="A4709" s="192" t="s">
        <v>530</v>
      </c>
      <c r="B4709" s="193" t="s">
        <v>531</v>
      </c>
      <c r="C4709" s="192" t="s">
        <v>55</v>
      </c>
      <c r="D4709" s="192" t="s">
        <v>30</v>
      </c>
      <c r="E4709" s="192" t="s">
        <v>62</v>
      </c>
      <c r="F4709" s="194">
        <v>1712.8516449840997</v>
      </c>
      <c r="G4709">
        <v>10</v>
      </c>
      <c r="H4709">
        <v>10</v>
      </c>
      <c r="I4709" s="167">
        <v>1796.2878802452901</v>
      </c>
      <c r="J4709" s="22">
        <v>1.0487118866981413</v>
      </c>
      <c r="K4709" s="22" t="s">
        <v>532</v>
      </c>
      <c r="L4709" s="22" t="s">
        <v>58</v>
      </c>
      <c r="M4709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09" s="24" t="str">
        <f>IFERROR(IF(Table1[[#This Row],[Medicare Rate in CR]]&gt;0,"Y","N"),"N")</f>
        <v>Y</v>
      </c>
      <c r="O4709" s="166">
        <f>Table1[[#This Row],[Medicare Rate in CR]]*Table1[[#This Row],[SumOfUnits]]*Table1[[#This Row],[Actuarial Factor 06/20/2023]]</f>
        <v>3212.6239937110859</v>
      </c>
      <c r="P47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3212.6239937110859</v>
      </c>
      <c r="Q4709" s="166">
        <f>Table1[[#This Row],[Trended Medicare Pricing for all RHCs]]-Table1[[#This Row],[SumOfSFY24 Estimated Payment 5/04/23]]</f>
        <v>1416.3361134657957</v>
      </c>
      <c r="R4709" s="24">
        <f>Table1[[#This Row],[SumOfUnits]]*Table1[[#This Row],[Actuarial Factor 06/20/2023]]</f>
        <v>10.487118866981413</v>
      </c>
      <c r="S4709" s="23"/>
    </row>
    <row r="4710" spans="1:19" x14ac:dyDescent="0.25">
      <c r="A4710" s="192" t="s">
        <v>530</v>
      </c>
      <c r="B4710" s="193" t="s">
        <v>531</v>
      </c>
      <c r="C4710" s="192" t="s">
        <v>55</v>
      </c>
      <c r="D4710" s="192" t="s">
        <v>30</v>
      </c>
      <c r="E4710" s="192" t="s">
        <v>63</v>
      </c>
      <c r="F4710" s="194">
        <v>177.76814108123736</v>
      </c>
      <c r="G4710">
        <v>1</v>
      </c>
      <c r="H4710">
        <v>1</v>
      </c>
      <c r="I4710" s="167">
        <v>178.23841855419741</v>
      </c>
      <c r="J4710" s="22">
        <v>1.0026454541859957</v>
      </c>
      <c r="K4710" s="22" t="s">
        <v>532</v>
      </c>
      <c r="L4710" s="22" t="s">
        <v>58</v>
      </c>
      <c r="M4710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10" s="24" t="str">
        <f>IFERROR(IF(Table1[[#This Row],[Medicare Rate in CR]]&gt;0,"Y","N"),"N")</f>
        <v>Y</v>
      </c>
      <c r="O4710" s="166">
        <f>Table1[[#This Row],[Medicare Rate in CR]]*Table1[[#This Row],[SumOfUnits]]*Table1[[#This Row],[Actuarial Factor 06/20/2023]]</f>
        <v>307.15040843533791</v>
      </c>
      <c r="P47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307.15040843533791</v>
      </c>
      <c r="Q4710" s="166">
        <f>Table1[[#This Row],[Trended Medicare Pricing for all RHCs]]-Table1[[#This Row],[SumOfSFY24 Estimated Payment 5/04/23]]</f>
        <v>128.9119898811405</v>
      </c>
      <c r="R4710" s="24">
        <f>Table1[[#This Row],[SumOfUnits]]*Table1[[#This Row],[Actuarial Factor 06/20/2023]]</f>
        <v>1.0026454541859957</v>
      </c>
      <c r="S4710" s="23"/>
    </row>
    <row r="4711" spans="1:19" x14ac:dyDescent="0.25">
      <c r="A4711" s="192" t="s">
        <v>530</v>
      </c>
      <c r="B4711" s="193" t="s">
        <v>531</v>
      </c>
      <c r="C4711" s="192" t="s">
        <v>55</v>
      </c>
      <c r="D4711" s="192" t="s">
        <v>30</v>
      </c>
      <c r="E4711" s="192" t="s">
        <v>77</v>
      </c>
      <c r="F4711" s="194">
        <v>177.76814108123736</v>
      </c>
      <c r="G4711">
        <v>1</v>
      </c>
      <c r="H4711">
        <v>1</v>
      </c>
      <c r="I4711" s="167">
        <v>225.17744327307992</v>
      </c>
      <c r="J4711" s="22">
        <v>1.2666917812352958</v>
      </c>
      <c r="K4711" s="22" t="s">
        <v>532</v>
      </c>
      <c r="L4711" s="22" t="s">
        <v>58</v>
      </c>
      <c r="M4711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11" s="24" t="str">
        <f>IFERROR(IF(Table1[[#This Row],[Medicare Rate in CR]]&gt;0,"Y","N"),"N")</f>
        <v>Y</v>
      </c>
      <c r="O4711" s="166">
        <f>Table1[[#This Row],[Medicare Rate in CR]]*Table1[[#This Row],[SumOfUnits]]*Table1[[#This Row],[Actuarial Factor 06/20/2023]]</f>
        <v>388.03836026362046</v>
      </c>
      <c r="P47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388.03836026362046</v>
      </c>
      <c r="Q4711" s="166">
        <f>Table1[[#This Row],[Trended Medicare Pricing for all RHCs]]-Table1[[#This Row],[SumOfSFY24 Estimated Payment 5/04/23]]</f>
        <v>162.86091699054055</v>
      </c>
      <c r="R4711" s="24">
        <f>Table1[[#This Row],[SumOfUnits]]*Table1[[#This Row],[Actuarial Factor 06/20/2023]]</f>
        <v>1.2666917812352958</v>
      </c>
      <c r="S4711" s="23"/>
    </row>
    <row r="4712" spans="1:19" x14ac:dyDescent="0.25">
      <c r="A4712" s="192" t="s">
        <v>530</v>
      </c>
      <c r="B4712" s="193" t="s">
        <v>531</v>
      </c>
      <c r="C4712" s="192" t="s">
        <v>55</v>
      </c>
      <c r="D4712" s="192" t="s">
        <v>32</v>
      </c>
      <c r="E4712" s="192" t="s">
        <v>81</v>
      </c>
      <c r="F4712" s="194">
        <v>533.30442324371211</v>
      </c>
      <c r="G4712">
        <v>3</v>
      </c>
      <c r="H4712">
        <v>3</v>
      </c>
      <c r="I4712" s="167">
        <v>551.42008943342807</v>
      </c>
      <c r="J4712" s="22">
        <v>1.0339687154281063</v>
      </c>
      <c r="K4712" s="22" t="s">
        <v>532</v>
      </c>
      <c r="L4712" s="22" t="s">
        <v>58</v>
      </c>
      <c r="M4712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12" s="24" t="str">
        <f>IFERROR(IF(Table1[[#This Row],[Medicare Rate in CR]]&gt;0,"Y","N"),"N")</f>
        <v>Y</v>
      </c>
      <c r="O4712" s="166">
        <f>Table1[[#This Row],[Medicare Rate in CR]]*Table1[[#This Row],[SumOfUnits]]*Table1[[#This Row],[Actuarial Factor 06/20/2023]]</f>
        <v>950.23792885273826</v>
      </c>
      <c r="P47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950.23792885273826</v>
      </c>
      <c r="Q4712" s="166">
        <f>Table1[[#This Row],[Trended Medicare Pricing for all RHCs]]-Table1[[#This Row],[SumOfSFY24 Estimated Payment 5/04/23]]</f>
        <v>398.81783941931019</v>
      </c>
      <c r="R4712" s="24">
        <f>Table1[[#This Row],[SumOfUnits]]*Table1[[#This Row],[Actuarial Factor 06/20/2023]]</f>
        <v>3.1019061462843189</v>
      </c>
      <c r="S4712" s="23"/>
    </row>
    <row r="4713" spans="1:19" x14ac:dyDescent="0.25">
      <c r="A4713" s="192" t="s">
        <v>530</v>
      </c>
      <c r="B4713" s="193" t="s">
        <v>531</v>
      </c>
      <c r="C4713" s="192" t="s">
        <v>84</v>
      </c>
      <c r="D4713" s="192" t="s">
        <v>30</v>
      </c>
      <c r="E4713" s="192" t="s">
        <v>59</v>
      </c>
      <c r="F4713" s="194">
        <v>1299.03</v>
      </c>
      <c r="G4713">
        <v>7</v>
      </c>
      <c r="H4713">
        <v>7</v>
      </c>
      <c r="I4713" s="167">
        <v>1410.7507410536716</v>
      </c>
      <c r="J4713" s="22">
        <v>1.0860032032005971</v>
      </c>
      <c r="K4713" s="22" t="s">
        <v>532</v>
      </c>
      <c r="L4713" s="22" t="s">
        <v>58</v>
      </c>
      <c r="M4713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13" s="24" t="str">
        <f>IFERROR(IF(Table1[[#This Row],[Medicare Rate in CR]]&gt;0,"Y","N"),"N")</f>
        <v>Y</v>
      </c>
      <c r="O4713" s="166">
        <f>Table1[[#This Row],[Medicare Rate in CR]]*Table1[[#This Row],[SumOfUnits]]*Table1[[#This Row],[Actuarial Factor 06/20/2023]]</f>
        <v>2328.8035488792962</v>
      </c>
      <c r="P47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2328.8035488792962</v>
      </c>
      <c r="Q4713" s="166">
        <f>Table1[[#This Row],[Trended Medicare Pricing for all RHCs]]-Table1[[#This Row],[SumOfSFY24 Estimated Payment 5/04/23]]</f>
        <v>918.05280782562454</v>
      </c>
      <c r="R4713" s="24">
        <f>Table1[[#This Row],[SumOfUnits]]*Table1[[#This Row],[Actuarial Factor 06/20/2023]]</f>
        <v>7.602022422404179</v>
      </c>
      <c r="S4713" s="23"/>
    </row>
    <row r="4714" spans="1:19" x14ac:dyDescent="0.25">
      <c r="A4714" s="192" t="s">
        <v>530</v>
      </c>
      <c r="B4714" s="193" t="s">
        <v>531</v>
      </c>
      <c r="C4714" s="192" t="s">
        <v>84</v>
      </c>
      <c r="D4714" s="192" t="s">
        <v>30</v>
      </c>
      <c r="E4714" s="192" t="s">
        <v>61</v>
      </c>
      <c r="F4714" s="194">
        <v>368.94</v>
      </c>
      <c r="G4714">
        <v>2</v>
      </c>
      <c r="H4714">
        <v>2</v>
      </c>
      <c r="I4714" s="167">
        <v>355.21549071181499</v>
      </c>
      <c r="J4714" s="22">
        <v>0.96280015913648564</v>
      </c>
      <c r="K4714" s="22" t="s">
        <v>532</v>
      </c>
      <c r="L4714" s="22" t="s">
        <v>58</v>
      </c>
      <c r="M4714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14" s="24" t="str">
        <f>IFERROR(IF(Table1[[#This Row],[Medicare Rate in CR]]&gt;0,"Y","N"),"N")</f>
        <v>Y</v>
      </c>
      <c r="O4714" s="166">
        <f>Table1[[#This Row],[Medicare Rate in CR]]*Table1[[#This Row],[SumOfUnits]]*Table1[[#This Row],[Actuarial Factor 06/20/2023]]</f>
        <v>589.88840149974203</v>
      </c>
      <c r="P47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589.88840149974203</v>
      </c>
      <c r="Q4714" s="166">
        <f>Table1[[#This Row],[Trended Medicare Pricing for all RHCs]]-Table1[[#This Row],[SumOfSFY24 Estimated Payment 5/04/23]]</f>
        <v>234.67291078792704</v>
      </c>
      <c r="R4714" s="24">
        <f>Table1[[#This Row],[SumOfUnits]]*Table1[[#This Row],[Actuarial Factor 06/20/2023]]</f>
        <v>1.9256003182729713</v>
      </c>
      <c r="S4714" s="23"/>
    </row>
    <row r="4715" spans="1:19" x14ac:dyDescent="0.25">
      <c r="A4715" s="192" t="s">
        <v>530</v>
      </c>
      <c r="B4715" s="193" t="s">
        <v>531</v>
      </c>
      <c r="C4715" s="192" t="s">
        <v>84</v>
      </c>
      <c r="D4715" s="192" t="s">
        <v>30</v>
      </c>
      <c r="E4715" s="192" t="s">
        <v>62</v>
      </c>
      <c r="F4715" s="194">
        <v>737.88</v>
      </c>
      <c r="G4715">
        <v>4</v>
      </c>
      <c r="H4715">
        <v>4</v>
      </c>
      <c r="I4715" s="167">
        <v>815.34557166579589</v>
      </c>
      <c r="J4715" s="22">
        <v>1.1049839698403479</v>
      </c>
      <c r="K4715" s="22" t="s">
        <v>532</v>
      </c>
      <c r="L4715" s="22" t="s">
        <v>58</v>
      </c>
      <c r="M4715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15" s="24" t="str">
        <f>IFERROR(IF(Table1[[#This Row],[Medicare Rate in CR]]&gt;0,"Y","N"),"N")</f>
        <v>Y</v>
      </c>
      <c r="O4715" s="166">
        <f>Table1[[#This Row],[Medicare Rate in CR]]*Table1[[#This Row],[SumOfUnits]]*Table1[[#This Row],[Actuarial Factor 06/20/2023]]</f>
        <v>1354.0031572835685</v>
      </c>
      <c r="P47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1354.0031572835685</v>
      </c>
      <c r="Q4715" s="166">
        <f>Table1[[#This Row],[Trended Medicare Pricing for all RHCs]]-Table1[[#This Row],[SumOfSFY24 Estimated Payment 5/04/23]]</f>
        <v>538.65758561777261</v>
      </c>
      <c r="R4715" s="24">
        <f>Table1[[#This Row],[SumOfUnits]]*Table1[[#This Row],[Actuarial Factor 06/20/2023]]</f>
        <v>4.4199358793613914</v>
      </c>
      <c r="S4715" s="23"/>
    </row>
    <row r="4716" spans="1:19" x14ac:dyDescent="0.25">
      <c r="A4716" s="192" t="s">
        <v>530</v>
      </c>
      <c r="B4716" s="193" t="s">
        <v>531</v>
      </c>
      <c r="C4716" s="192" t="s">
        <v>84</v>
      </c>
      <c r="D4716" s="192" t="s">
        <v>30</v>
      </c>
      <c r="E4716" s="192" t="s">
        <v>63</v>
      </c>
      <c r="F4716" s="194">
        <v>690.3</v>
      </c>
      <c r="G4716">
        <v>4</v>
      </c>
      <c r="H4716">
        <v>4</v>
      </c>
      <c r="I4716" s="167">
        <v>692.51567568988912</v>
      </c>
      <c r="J4716" s="22">
        <v>1.0032097286540478</v>
      </c>
      <c r="K4716" s="22" t="s">
        <v>532</v>
      </c>
      <c r="L4716" s="22" t="s">
        <v>58</v>
      </c>
      <c r="M4716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16" s="24" t="str">
        <f>IFERROR(IF(Table1[[#This Row],[Medicare Rate in CR]]&gt;0,"Y","N"),"N")</f>
        <v>Y</v>
      </c>
      <c r="O4716" s="166">
        <f>Table1[[#This Row],[Medicare Rate in CR]]*Table1[[#This Row],[SumOfUnits]]*Table1[[#This Row],[Actuarial Factor 06/20/2023]]</f>
        <v>1229.293073103524</v>
      </c>
      <c r="P47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1229.293073103524</v>
      </c>
      <c r="Q4716" s="166">
        <f>Table1[[#This Row],[Trended Medicare Pricing for all RHCs]]-Table1[[#This Row],[SumOfSFY24 Estimated Payment 5/04/23]]</f>
        <v>536.77739741363484</v>
      </c>
      <c r="R4716" s="24">
        <f>Table1[[#This Row],[SumOfUnits]]*Table1[[#This Row],[Actuarial Factor 06/20/2023]]</f>
        <v>4.0128389146161911</v>
      </c>
      <c r="S4716" s="23"/>
    </row>
    <row r="4717" spans="1:19" x14ac:dyDescent="0.25">
      <c r="A4717" s="192" t="s">
        <v>530</v>
      </c>
      <c r="B4717" s="193" t="s">
        <v>531</v>
      </c>
      <c r="C4717" s="192" t="s">
        <v>84</v>
      </c>
      <c r="D4717" s="192" t="s">
        <v>31</v>
      </c>
      <c r="E4717" s="192" t="s">
        <v>69</v>
      </c>
      <c r="F4717" s="194">
        <v>1475.76</v>
      </c>
      <c r="G4717">
        <v>8</v>
      </c>
      <c r="H4717">
        <v>8</v>
      </c>
      <c r="I4717" s="167">
        <v>1562.8611467720923</v>
      </c>
      <c r="J4717" s="22">
        <v>1.0590212139996289</v>
      </c>
      <c r="K4717" s="22" t="s">
        <v>532</v>
      </c>
      <c r="L4717" s="22" t="s">
        <v>58</v>
      </c>
      <c r="M4717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17" s="24" t="str">
        <f>IFERROR(IF(Table1[[#This Row],[Medicare Rate in CR]]&gt;0,"Y","N"),"N")</f>
        <v>Y</v>
      </c>
      <c r="O4717" s="166">
        <f>Table1[[#This Row],[Medicare Rate in CR]]*Table1[[#This Row],[SumOfUnits]]*Table1[[#This Row],[Actuarial Factor 06/20/2023]]</f>
        <v>2595.3644695731705</v>
      </c>
      <c r="P47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2595.3644695731705</v>
      </c>
      <c r="Q4717" s="166">
        <f>Table1[[#This Row],[Trended Medicare Pricing for all RHCs]]-Table1[[#This Row],[SumOfSFY24 Estimated Payment 5/04/23]]</f>
        <v>1032.5033228010782</v>
      </c>
      <c r="R4717" s="24">
        <f>Table1[[#This Row],[SumOfUnits]]*Table1[[#This Row],[Actuarial Factor 06/20/2023]]</f>
        <v>8.4721697119970312</v>
      </c>
      <c r="S4717" s="23"/>
    </row>
    <row r="4718" spans="1:19" x14ac:dyDescent="0.25">
      <c r="A4718" s="192" t="s">
        <v>530</v>
      </c>
      <c r="B4718" s="193" t="s">
        <v>531</v>
      </c>
      <c r="C4718" s="192" t="s">
        <v>85</v>
      </c>
      <c r="D4718" s="192" t="s">
        <v>30</v>
      </c>
      <c r="E4718" s="192" t="s">
        <v>59</v>
      </c>
      <c r="F4718" s="194">
        <v>355.53628216247472</v>
      </c>
      <c r="G4718">
        <v>2</v>
      </c>
      <c r="H4718">
        <v>2</v>
      </c>
      <c r="I4718" s="167">
        <v>318.91911539287747</v>
      </c>
      <c r="J4718" s="22">
        <v>0.89700863566755829</v>
      </c>
      <c r="K4718" s="22" t="s">
        <v>532</v>
      </c>
      <c r="L4718" s="22" t="s">
        <v>58</v>
      </c>
      <c r="M4718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18" s="24" t="str">
        <f>IFERROR(IF(Table1[[#This Row],[Medicare Rate in CR]]&gt;0,"Y","N"),"N")</f>
        <v>Y</v>
      </c>
      <c r="O4718" s="166">
        <f>Table1[[#This Row],[Medicare Rate in CR]]*Table1[[#This Row],[SumOfUnits]]*Table1[[#This Row],[Actuarial Factor 06/20/2023]]</f>
        <v>549.57925090079959</v>
      </c>
      <c r="P47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549.57925090079959</v>
      </c>
      <c r="Q4718" s="166">
        <f>Table1[[#This Row],[Trended Medicare Pricing for all RHCs]]-Table1[[#This Row],[SumOfSFY24 Estimated Payment 5/04/23]]</f>
        <v>230.66013550792212</v>
      </c>
      <c r="R4718" s="24">
        <f>Table1[[#This Row],[SumOfUnits]]*Table1[[#This Row],[Actuarial Factor 06/20/2023]]</f>
        <v>1.7940172713351166</v>
      </c>
      <c r="S4718" s="23"/>
    </row>
    <row r="4719" spans="1:19" x14ac:dyDescent="0.25">
      <c r="A4719" s="192" t="s">
        <v>530</v>
      </c>
      <c r="B4719" s="193" t="s">
        <v>531</v>
      </c>
      <c r="C4719" s="192" t="s">
        <v>85</v>
      </c>
      <c r="D4719" s="192" t="s">
        <v>30</v>
      </c>
      <c r="E4719" s="192" t="s">
        <v>62</v>
      </c>
      <c r="F4719" s="194">
        <v>355.53628216247472</v>
      </c>
      <c r="G4719">
        <v>2</v>
      </c>
      <c r="H4719">
        <v>2</v>
      </c>
      <c r="I4719" s="167">
        <v>324.48822059103003</v>
      </c>
      <c r="J4719" s="22">
        <v>0.91267259312438831</v>
      </c>
      <c r="K4719" s="22" t="s">
        <v>532</v>
      </c>
      <c r="L4719" s="22" t="s">
        <v>58</v>
      </c>
      <c r="M4719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19" s="24" t="str">
        <f>IFERROR(IF(Table1[[#This Row],[Medicare Rate in CR]]&gt;0,"Y","N"),"N")</f>
        <v>Y</v>
      </c>
      <c r="O4719" s="166">
        <f>Table1[[#This Row],[Medicare Rate in CR]]*Table1[[#This Row],[SumOfUnits]]*Table1[[#This Row],[Actuarial Factor 06/20/2023]]</f>
        <v>559.17624435545019</v>
      </c>
      <c r="P47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559.17624435545019</v>
      </c>
      <c r="Q4719" s="166">
        <f>Table1[[#This Row],[Trended Medicare Pricing for all RHCs]]-Table1[[#This Row],[SumOfSFY24 Estimated Payment 5/04/23]]</f>
        <v>234.68802376442017</v>
      </c>
      <c r="R4719" s="24">
        <f>Table1[[#This Row],[SumOfUnits]]*Table1[[#This Row],[Actuarial Factor 06/20/2023]]</f>
        <v>1.8253451862487766</v>
      </c>
      <c r="S4719" s="23"/>
    </row>
    <row r="4720" spans="1:19" x14ac:dyDescent="0.25">
      <c r="A4720" s="192" t="s">
        <v>530</v>
      </c>
      <c r="B4720" s="193" t="s">
        <v>531</v>
      </c>
      <c r="C4720" s="192" t="s">
        <v>85</v>
      </c>
      <c r="D4720" s="192" t="s">
        <v>30</v>
      </c>
      <c r="E4720" s="192" t="s">
        <v>63</v>
      </c>
      <c r="F4720" s="194">
        <v>1422.1451286498991</v>
      </c>
      <c r="G4720">
        <v>8</v>
      </c>
      <c r="H4720">
        <v>8</v>
      </c>
      <c r="I4720" s="167">
        <v>1280.6917954153794</v>
      </c>
      <c r="J4720" s="22">
        <v>0.90053523344076203</v>
      </c>
      <c r="K4720" s="22" t="s">
        <v>532</v>
      </c>
      <c r="L4720" s="22" t="s">
        <v>58</v>
      </c>
      <c r="M4720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20" s="24" t="str">
        <f>IFERROR(IF(Table1[[#This Row],[Medicare Rate in CR]]&gt;0,"Y","N"),"N")</f>
        <v>Y</v>
      </c>
      <c r="O4720" s="166">
        <f>Table1[[#This Row],[Medicare Rate in CR]]*Table1[[#This Row],[SumOfUnits]]*Table1[[#This Row],[Actuarial Factor 06/20/2023]]</f>
        <v>2206.9597072979441</v>
      </c>
      <c r="P47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2206.9597072979441</v>
      </c>
      <c r="Q4720" s="166">
        <f>Table1[[#This Row],[Trended Medicare Pricing for all RHCs]]-Table1[[#This Row],[SumOfSFY24 Estimated Payment 5/04/23]]</f>
        <v>926.2679118825647</v>
      </c>
      <c r="R4720" s="24">
        <f>Table1[[#This Row],[SumOfUnits]]*Table1[[#This Row],[Actuarial Factor 06/20/2023]]</f>
        <v>7.2042818675260962</v>
      </c>
      <c r="S4720" s="23"/>
    </row>
    <row r="4721" spans="1:19" x14ac:dyDescent="0.25">
      <c r="A4721" s="192" t="s">
        <v>530</v>
      </c>
      <c r="B4721" s="193" t="s">
        <v>531</v>
      </c>
      <c r="C4721" s="192" t="s">
        <v>85</v>
      </c>
      <c r="D4721" s="192" t="s">
        <v>30</v>
      </c>
      <c r="E4721" s="192" t="s">
        <v>64</v>
      </c>
      <c r="F4721" s="194">
        <v>355.53628216247472</v>
      </c>
      <c r="G4721">
        <v>2</v>
      </c>
      <c r="H4721">
        <v>2</v>
      </c>
      <c r="I4721" s="167">
        <v>314.61490801667105</v>
      </c>
      <c r="J4721" s="22">
        <v>0.88490239618609945</v>
      </c>
      <c r="K4721" s="22" t="s">
        <v>532</v>
      </c>
      <c r="L4721" s="22" t="s">
        <v>58</v>
      </c>
      <c r="M4721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21" s="24" t="str">
        <f>IFERROR(IF(Table1[[#This Row],[Medicare Rate in CR]]&gt;0,"Y","N"),"N")</f>
        <v>Y</v>
      </c>
      <c r="O4721" s="166">
        <f>Table1[[#This Row],[Medicare Rate in CR]]*Table1[[#This Row],[SumOfUnits]]*Table1[[#This Row],[Actuarial Factor 06/20/2023]]</f>
        <v>542.16200009529939</v>
      </c>
      <c r="P47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542.16200009529939</v>
      </c>
      <c r="Q4721" s="166">
        <f>Table1[[#This Row],[Trended Medicare Pricing for all RHCs]]-Table1[[#This Row],[SumOfSFY24 Estimated Payment 5/04/23]]</f>
        <v>227.54709207862834</v>
      </c>
      <c r="R4721" s="24">
        <f>Table1[[#This Row],[SumOfUnits]]*Table1[[#This Row],[Actuarial Factor 06/20/2023]]</f>
        <v>1.7698047923721989</v>
      </c>
      <c r="S4721" s="23"/>
    </row>
    <row r="4722" spans="1:19" x14ac:dyDescent="0.25">
      <c r="A4722" s="192" t="s">
        <v>530</v>
      </c>
      <c r="B4722" s="193" t="s">
        <v>531</v>
      </c>
      <c r="C4722" s="192" t="s">
        <v>85</v>
      </c>
      <c r="D4722" s="192" t="s">
        <v>30</v>
      </c>
      <c r="E4722" s="192" t="s">
        <v>77</v>
      </c>
      <c r="F4722" s="194">
        <v>355.53628216247472</v>
      </c>
      <c r="G4722">
        <v>2</v>
      </c>
      <c r="H4722">
        <v>2</v>
      </c>
      <c r="I4722" s="167">
        <v>422.47143998143844</v>
      </c>
      <c r="J4722" s="22">
        <v>1.1882653365553713</v>
      </c>
      <c r="K4722" s="22" t="s">
        <v>532</v>
      </c>
      <c r="L4722" s="22" t="s">
        <v>58</v>
      </c>
      <c r="M4722" s="22" t="str">
        <f>IFERROR(IFERROR(INDEX(FreeStand_Medicare!E:E,MATCH(Table1[[#This Row],[Medicare Number]],FreeStand_Medicare!A:A,0)),INDEX(HospBased_Medicare_CR!F:F,MATCH(Table1[[#This Row],[Medicare Number]],HospBased_Medicare_CR!G:G,0))),0)</f>
        <v>306.34</v>
      </c>
      <c r="N4722" s="24" t="str">
        <f>IFERROR(IF(Table1[[#This Row],[Medicare Rate in CR]]&gt;0,"Y","N"),"N")</f>
        <v>Y</v>
      </c>
      <c r="O4722" s="166">
        <f>Table1[[#This Row],[Medicare Rate in CR]]*Table1[[#This Row],[SumOfUnits]]*Table1[[#This Row],[Actuarial Factor 06/20/2023]]</f>
        <v>728.0264064007448</v>
      </c>
      <c r="P47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728.0264064007448</v>
      </c>
      <c r="Q4722" s="166">
        <f>Table1[[#This Row],[Trended Medicare Pricing for all RHCs]]-Table1[[#This Row],[SumOfSFY24 Estimated Payment 5/04/23]]</f>
        <v>305.55496641930637</v>
      </c>
      <c r="R4722" s="24">
        <f>Table1[[#This Row],[SumOfUnits]]*Table1[[#This Row],[Actuarial Factor 06/20/2023]]</f>
        <v>2.3765306731107425</v>
      </c>
      <c r="S4722" s="23"/>
    </row>
    <row r="4723" spans="1:19" x14ac:dyDescent="0.25">
      <c r="A4723" s="192" t="s">
        <v>533</v>
      </c>
      <c r="B4723" s="193" t="s">
        <v>534</v>
      </c>
      <c r="C4723" s="192" t="s">
        <v>88</v>
      </c>
      <c r="D4723" s="192" t="s">
        <v>30</v>
      </c>
      <c r="E4723" s="192" t="s">
        <v>56</v>
      </c>
      <c r="F4723" s="194">
        <v>152.34653560759372</v>
      </c>
      <c r="G4723">
        <v>1</v>
      </c>
      <c r="H4723">
        <v>1</v>
      </c>
      <c r="I4723" s="167">
        <v>157.26411888585204</v>
      </c>
      <c r="J4723" s="22">
        <v>1.0322789307853037</v>
      </c>
      <c r="K4723" s="22" t="s">
        <v>535</v>
      </c>
      <c r="L4723" s="22" t="s">
        <v>58</v>
      </c>
      <c r="M47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23" s="24" t="str">
        <f>IFERROR(IF(Table1[[#This Row],[Medicare Rate in CR]]&gt;0,"Y","N"),"N")</f>
        <v>N</v>
      </c>
      <c r="O4723" s="166">
        <f>Table1[[#This Row],[Medicare Rate in CR]]*Table1[[#This Row],[SumOfUnits]]*Table1[[#This Row],[Actuarial Factor 06/20/2023]]</f>
        <v>0</v>
      </c>
      <c r="P47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184.72797746512018</v>
      </c>
      <c r="Q4723" s="166">
        <f>Table1[[#This Row],[Trended Medicare Pricing for all RHCs]]-Table1[[#This Row],[SumOfSFY24 Estimated Payment 5/04/23]]</f>
        <v>27.463858579268134</v>
      </c>
      <c r="R4723" s="24">
        <f>Table1[[#This Row],[SumOfUnits]]*Table1[[#This Row],[Actuarial Factor 06/20/2023]]</f>
        <v>1.0322789307853037</v>
      </c>
      <c r="S4723" s="23"/>
    </row>
    <row r="4724" spans="1:19" x14ac:dyDescent="0.25">
      <c r="A4724" s="192" t="s">
        <v>533</v>
      </c>
      <c r="B4724" s="193" t="s">
        <v>534</v>
      </c>
      <c r="C4724" s="192" t="s">
        <v>123</v>
      </c>
      <c r="D4724" s="192" t="s">
        <v>30</v>
      </c>
      <c r="E4724" s="192" t="s">
        <v>60</v>
      </c>
      <c r="F4724" s="194">
        <v>307.89245446660885</v>
      </c>
      <c r="G4724">
        <v>2</v>
      </c>
      <c r="H4724">
        <v>2</v>
      </c>
      <c r="I4724" s="167">
        <v>248.40999405879597</v>
      </c>
      <c r="J4724" s="22">
        <v>0.80680767084448379</v>
      </c>
      <c r="K4724" s="22" t="s">
        <v>535</v>
      </c>
      <c r="L4724" s="22" t="s">
        <v>58</v>
      </c>
      <c r="M47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24" s="24" t="str">
        <f>IFERROR(IF(Table1[[#This Row],[Medicare Rate in CR]]&gt;0,"Y","N"),"N")</f>
        <v>N</v>
      </c>
      <c r="O4724" s="166">
        <f>Table1[[#This Row],[Medicare Rate in CR]]*Table1[[#This Row],[SumOfUnits]]*Table1[[#This Row],[Actuarial Factor 06/20/2023]]</f>
        <v>0</v>
      </c>
      <c r="P47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288.89451776807545</v>
      </c>
      <c r="Q4724" s="166">
        <f>Table1[[#This Row],[Trended Medicare Pricing for all RHCs]]-Table1[[#This Row],[SumOfSFY24 Estimated Payment 5/04/23]]</f>
        <v>40.484523709279472</v>
      </c>
      <c r="R4724" s="24">
        <f>Table1[[#This Row],[SumOfUnits]]*Table1[[#This Row],[Actuarial Factor 06/20/2023]]</f>
        <v>1.6136153416889676</v>
      </c>
      <c r="S4724" s="23"/>
    </row>
    <row r="4725" spans="1:19" x14ac:dyDescent="0.25">
      <c r="A4725" s="192" t="s">
        <v>533</v>
      </c>
      <c r="B4725" s="193" t="s">
        <v>534</v>
      </c>
      <c r="C4725" s="192" t="s">
        <v>75</v>
      </c>
      <c r="D4725" s="192" t="s">
        <v>30</v>
      </c>
      <c r="E4725" s="192" t="s">
        <v>59</v>
      </c>
      <c r="F4725" s="194">
        <v>457.03960682278114</v>
      </c>
      <c r="G4725">
        <v>3</v>
      </c>
      <c r="H4725">
        <v>3</v>
      </c>
      <c r="I4725" s="167">
        <v>463.61306747880559</v>
      </c>
      <c r="J4725" s="22">
        <v>1.0143826936613249</v>
      </c>
      <c r="K4725" s="22" t="s">
        <v>535</v>
      </c>
      <c r="L4725" s="22" t="s">
        <v>58</v>
      </c>
      <c r="M47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25" s="24" t="str">
        <f>IFERROR(IF(Table1[[#This Row],[Medicare Rate in CR]]&gt;0,"Y","N"),"N")</f>
        <v>N</v>
      </c>
      <c r="O4725" s="166">
        <f>Table1[[#This Row],[Medicare Rate in CR]]*Table1[[#This Row],[SumOfUnits]]*Table1[[#This Row],[Actuarial Factor 06/20/2023]]</f>
        <v>0</v>
      </c>
      <c r="P47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864.57012676501154</v>
      </c>
      <c r="Q4725" s="166">
        <f>Table1[[#This Row],[Trended Medicare Pricing for all RHCs]]-Table1[[#This Row],[SumOfSFY24 Estimated Payment 5/04/23]]</f>
        <v>400.95705928620595</v>
      </c>
      <c r="R4725" s="24">
        <f>Table1[[#This Row],[SumOfUnits]]*Table1[[#This Row],[Actuarial Factor 06/20/2023]]</f>
        <v>3.0431480809839746</v>
      </c>
      <c r="S4725" s="23"/>
    </row>
    <row r="4726" spans="1:19" x14ac:dyDescent="0.25">
      <c r="A4726" s="192" t="s">
        <v>533</v>
      </c>
      <c r="B4726" s="193" t="s">
        <v>534</v>
      </c>
      <c r="C4726" s="192" t="s">
        <v>90</v>
      </c>
      <c r="D4726" s="192" t="s">
        <v>30</v>
      </c>
      <c r="E4726" s="192" t="s">
        <v>59</v>
      </c>
      <c r="F4726" s="194">
        <v>615.78490893321771</v>
      </c>
      <c r="G4726">
        <v>4</v>
      </c>
      <c r="H4726">
        <v>4</v>
      </c>
      <c r="I4726" s="167">
        <v>601.7893039653261</v>
      </c>
      <c r="J4726" s="22">
        <v>0.97727192601693091</v>
      </c>
      <c r="K4726" s="22" t="s">
        <v>535</v>
      </c>
      <c r="L4726" s="22" t="s">
        <v>58</v>
      </c>
      <c r="M47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26" s="24" t="str">
        <f>IFERROR(IF(Table1[[#This Row],[Medicare Rate in CR]]&gt;0,"Y","N"),"N")</f>
        <v>N</v>
      </c>
      <c r="O4726" s="166">
        <f>Table1[[#This Row],[Medicare Rate in CR]]*Table1[[#This Row],[SumOfUnits]]*Table1[[#This Row],[Actuarial Factor 06/20/2023]]</f>
        <v>0</v>
      </c>
      <c r="P47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913.66782551711594</v>
      </c>
      <c r="Q4726" s="166">
        <f>Table1[[#This Row],[Trended Medicare Pricing for all RHCs]]-Table1[[#This Row],[SumOfSFY24 Estimated Payment 5/04/23]]</f>
        <v>311.87852155178985</v>
      </c>
      <c r="R4726" s="24">
        <f>Table1[[#This Row],[SumOfUnits]]*Table1[[#This Row],[Actuarial Factor 06/20/2023]]</f>
        <v>3.9090877040677237</v>
      </c>
      <c r="S4726" s="23"/>
    </row>
    <row r="4727" spans="1:19" x14ac:dyDescent="0.25">
      <c r="A4727" s="192" t="s">
        <v>533</v>
      </c>
      <c r="B4727" s="193" t="s">
        <v>534</v>
      </c>
      <c r="C4727" s="192" t="s">
        <v>76</v>
      </c>
      <c r="D4727" s="192" t="s">
        <v>30</v>
      </c>
      <c r="E4727" s="192" t="s">
        <v>62</v>
      </c>
      <c r="F4727" s="194">
        <v>155.54591885901513</v>
      </c>
      <c r="G4727">
        <v>1</v>
      </c>
      <c r="H4727">
        <v>1</v>
      </c>
      <c r="I4727" s="167">
        <v>163.36642378003097</v>
      </c>
      <c r="J4727" s="22">
        <v>1.0502777892109418</v>
      </c>
      <c r="K4727" s="22" t="s">
        <v>535</v>
      </c>
      <c r="L4727" s="22" t="s">
        <v>58</v>
      </c>
      <c r="M47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27" s="24" t="str">
        <f>IFERROR(IF(Table1[[#This Row],[Medicare Rate in CR]]&gt;0,"Y","N"),"N")</f>
        <v>N</v>
      </c>
      <c r="O4727" s="166">
        <f>Table1[[#This Row],[Medicare Rate in CR]]*Table1[[#This Row],[SumOfUnits]]*Table1[[#This Row],[Actuarial Factor 06/20/2023]]</f>
        <v>0</v>
      </c>
      <c r="P47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235.03859056346545</v>
      </c>
      <c r="Q4727" s="166">
        <f>Table1[[#This Row],[Trended Medicare Pricing for all RHCs]]-Table1[[#This Row],[SumOfSFY24 Estimated Payment 5/04/23]]</f>
        <v>71.672166783434477</v>
      </c>
      <c r="R4727" s="24">
        <f>Table1[[#This Row],[SumOfUnits]]*Table1[[#This Row],[Actuarial Factor 06/20/2023]]</f>
        <v>1.0502777892109418</v>
      </c>
      <c r="S4727" s="23"/>
    </row>
    <row r="4728" spans="1:19" x14ac:dyDescent="0.25">
      <c r="A4728" s="192" t="s">
        <v>533</v>
      </c>
      <c r="B4728" s="193" t="s">
        <v>534</v>
      </c>
      <c r="C4728" s="192" t="s">
        <v>78</v>
      </c>
      <c r="D4728" s="192" t="s">
        <v>30</v>
      </c>
      <c r="E4728" s="192" t="s">
        <v>59</v>
      </c>
      <c r="F4728" s="194">
        <v>155.54591885901513</v>
      </c>
      <c r="G4728">
        <v>1</v>
      </c>
      <c r="H4728">
        <v>1</v>
      </c>
      <c r="I4728" s="167">
        <v>145.27711328453364</v>
      </c>
      <c r="J4728" s="22">
        <v>0.93398216006047052</v>
      </c>
      <c r="K4728" s="22" t="s">
        <v>535</v>
      </c>
      <c r="L4728" s="22" t="s">
        <v>58</v>
      </c>
      <c r="M47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28" s="24" t="str">
        <f>IFERROR(IF(Table1[[#This Row],[Medicare Rate in CR]]&gt;0,"Y","N"),"N")</f>
        <v>N</v>
      </c>
      <c r="O4728" s="166">
        <f>Table1[[#This Row],[Medicare Rate in CR]]*Table1[[#This Row],[SumOfUnits]]*Table1[[#This Row],[Actuarial Factor 06/20/2023]]</f>
        <v>0</v>
      </c>
      <c r="P47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210.74802347562908</v>
      </c>
      <c r="Q4728" s="166">
        <f>Table1[[#This Row],[Trended Medicare Pricing for all RHCs]]-Table1[[#This Row],[SumOfSFY24 Estimated Payment 5/04/23]]</f>
        <v>65.470910191095442</v>
      </c>
      <c r="R4728" s="24">
        <f>Table1[[#This Row],[SumOfUnits]]*Table1[[#This Row],[Actuarial Factor 06/20/2023]]</f>
        <v>0.93398216006047052</v>
      </c>
      <c r="S4728" s="23"/>
    </row>
    <row r="4729" spans="1:19" x14ac:dyDescent="0.25">
      <c r="A4729" s="192" t="s">
        <v>533</v>
      </c>
      <c r="B4729" s="193" t="s">
        <v>534</v>
      </c>
      <c r="C4729" s="192" t="s">
        <v>78</v>
      </c>
      <c r="D4729" s="192" t="s">
        <v>30</v>
      </c>
      <c r="E4729" s="192" t="s">
        <v>62</v>
      </c>
      <c r="F4729" s="194">
        <v>155.54591885901513</v>
      </c>
      <c r="G4729">
        <v>1</v>
      </c>
      <c r="H4729">
        <v>1</v>
      </c>
      <c r="I4729" s="167">
        <v>147.75637779385303</v>
      </c>
      <c r="J4729" s="22">
        <v>0.94992127648027569</v>
      </c>
      <c r="K4729" s="22" t="s">
        <v>535</v>
      </c>
      <c r="L4729" s="22" t="s">
        <v>58</v>
      </c>
      <c r="M47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29" s="24" t="str">
        <f>IFERROR(IF(Table1[[#This Row],[Medicare Rate in CR]]&gt;0,"Y","N"),"N")</f>
        <v>N</v>
      </c>
      <c r="O4729" s="166">
        <f>Table1[[#This Row],[Medicare Rate in CR]]*Table1[[#This Row],[SumOfUnits]]*Table1[[#This Row],[Actuarial Factor 06/20/2023]]</f>
        <v>0</v>
      </c>
      <c r="P47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214.3445988975883</v>
      </c>
      <c r="Q4729" s="166">
        <f>Table1[[#This Row],[Trended Medicare Pricing for all RHCs]]-Table1[[#This Row],[SumOfSFY24 Estimated Payment 5/04/23]]</f>
        <v>66.588221103735265</v>
      </c>
      <c r="R4729" s="24">
        <f>Table1[[#This Row],[SumOfUnits]]*Table1[[#This Row],[Actuarial Factor 06/20/2023]]</f>
        <v>0.94992127648027569</v>
      </c>
      <c r="S4729" s="23"/>
    </row>
    <row r="4730" spans="1:19" x14ac:dyDescent="0.25">
      <c r="A4730" s="192" t="s">
        <v>533</v>
      </c>
      <c r="B4730" s="193" t="s">
        <v>534</v>
      </c>
      <c r="C4730" s="192" t="s">
        <v>79</v>
      </c>
      <c r="D4730" s="192" t="s">
        <v>30</v>
      </c>
      <c r="E4730" s="192" t="s">
        <v>59</v>
      </c>
      <c r="F4730" s="194">
        <v>182.54794256528862</v>
      </c>
      <c r="G4730">
        <v>1</v>
      </c>
      <c r="H4730">
        <v>1</v>
      </c>
      <c r="I4730" s="167">
        <v>174.31993579903516</v>
      </c>
      <c r="J4730" s="22">
        <v>0.95492687208287386</v>
      </c>
      <c r="K4730" s="22" t="s">
        <v>535</v>
      </c>
      <c r="L4730" s="22" t="s">
        <v>58</v>
      </c>
      <c r="M47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30" s="24" t="str">
        <f>IFERROR(IF(Table1[[#This Row],[Medicare Rate in CR]]&gt;0,"Y","N"),"N")</f>
        <v>N</v>
      </c>
      <c r="O4730" s="166">
        <f>Table1[[#This Row],[Medicare Rate in CR]]*Table1[[#This Row],[SumOfUnits]]*Table1[[#This Row],[Actuarial Factor 06/20/2023]]</f>
        <v>0</v>
      </c>
      <c r="P47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209.42299406131184</v>
      </c>
      <c r="Q4730" s="166">
        <f>Table1[[#This Row],[Trended Medicare Pricing for all RHCs]]-Table1[[#This Row],[SumOfSFY24 Estimated Payment 5/04/23]]</f>
        <v>35.103058262276676</v>
      </c>
      <c r="R4730" s="24">
        <f>Table1[[#This Row],[SumOfUnits]]*Table1[[#This Row],[Actuarial Factor 06/20/2023]]</f>
        <v>0.95492687208287386</v>
      </c>
      <c r="S4730" s="23"/>
    </row>
    <row r="4731" spans="1:19" x14ac:dyDescent="0.25">
      <c r="A4731" s="192" t="s">
        <v>533</v>
      </c>
      <c r="B4731" s="193" t="s">
        <v>534</v>
      </c>
      <c r="C4731" s="192" t="s">
        <v>79</v>
      </c>
      <c r="D4731" s="192" t="s">
        <v>30</v>
      </c>
      <c r="E4731" s="192" t="s">
        <v>60</v>
      </c>
      <c r="F4731" s="194">
        <v>155.54591885901513</v>
      </c>
      <c r="G4731">
        <v>1</v>
      </c>
      <c r="H4731">
        <v>1</v>
      </c>
      <c r="I4731" s="167">
        <v>131.23371424953152</v>
      </c>
      <c r="J4731" s="22">
        <v>0.84369757311652838</v>
      </c>
      <c r="K4731" s="22" t="s">
        <v>535</v>
      </c>
      <c r="L4731" s="22" t="s">
        <v>58</v>
      </c>
      <c r="M47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31" s="24" t="str">
        <f>IFERROR(IF(Table1[[#This Row],[Medicare Rate in CR]]&gt;0,"Y","N"),"N")</f>
        <v>N</v>
      </c>
      <c r="O4731" s="166">
        <f>Table1[[#This Row],[Medicare Rate in CR]]*Table1[[#This Row],[SumOfUnits]]*Table1[[#This Row],[Actuarial Factor 06/20/2023]]</f>
        <v>0</v>
      </c>
      <c r="P47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157.660437596809</v>
      </c>
      <c r="Q4731" s="166">
        <f>Table1[[#This Row],[Trended Medicare Pricing for all RHCs]]-Table1[[#This Row],[SumOfSFY24 Estimated Payment 5/04/23]]</f>
        <v>26.426723347277488</v>
      </c>
      <c r="R4731" s="24">
        <f>Table1[[#This Row],[SumOfUnits]]*Table1[[#This Row],[Actuarial Factor 06/20/2023]]</f>
        <v>0.84369757311652838</v>
      </c>
      <c r="S4731" s="23"/>
    </row>
    <row r="4732" spans="1:19" x14ac:dyDescent="0.25">
      <c r="A4732" s="192" t="s">
        <v>533</v>
      </c>
      <c r="B4732" s="193" t="s">
        <v>534</v>
      </c>
      <c r="C4732" s="192" t="s">
        <v>55</v>
      </c>
      <c r="D4732" s="192" t="s">
        <v>30</v>
      </c>
      <c r="E4732" s="192" t="s">
        <v>56</v>
      </c>
      <c r="F4732" s="194">
        <v>4707.323889370723</v>
      </c>
      <c r="G4732">
        <v>31</v>
      </c>
      <c r="H4732">
        <v>31</v>
      </c>
      <c r="I4732" s="167">
        <v>5048.2210815791695</v>
      </c>
      <c r="J4732" s="22">
        <v>1.0724184696485837</v>
      </c>
      <c r="K4732" s="22" t="s">
        <v>535</v>
      </c>
      <c r="L4732" s="22" t="s">
        <v>58</v>
      </c>
      <c r="M47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32" s="24" t="str">
        <f>IFERROR(IF(Table1[[#This Row],[Medicare Rate in CR]]&gt;0,"Y","N"),"N")</f>
        <v>N</v>
      </c>
      <c r="O4732" s="166">
        <f>Table1[[#This Row],[Medicare Rate in CR]]*Table1[[#This Row],[SumOfUnits]]*Table1[[#This Row],[Actuarial Factor 06/20/2023]]</f>
        <v>0</v>
      </c>
      <c r="P47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7322.4283079377719</v>
      </c>
      <c r="Q4732" s="166">
        <f>Table1[[#This Row],[Trended Medicare Pricing for all RHCs]]-Table1[[#This Row],[SumOfSFY24 Estimated Payment 5/04/23]]</f>
        <v>2274.2072263586024</v>
      </c>
      <c r="R4732" s="24">
        <f>Table1[[#This Row],[SumOfUnits]]*Table1[[#This Row],[Actuarial Factor 06/20/2023]]</f>
        <v>33.244972559106095</v>
      </c>
      <c r="S4732" s="23"/>
    </row>
    <row r="4733" spans="1:19" x14ac:dyDescent="0.25">
      <c r="A4733" s="192" t="s">
        <v>533</v>
      </c>
      <c r="B4733" s="193" t="s">
        <v>534</v>
      </c>
      <c r="C4733" s="192" t="s">
        <v>55</v>
      </c>
      <c r="D4733" s="192" t="s">
        <v>30</v>
      </c>
      <c r="E4733" s="192" t="s">
        <v>59</v>
      </c>
      <c r="F4733" s="194">
        <v>101601.70569528815</v>
      </c>
      <c r="G4733">
        <v>665</v>
      </c>
      <c r="H4733">
        <v>665</v>
      </c>
      <c r="I4733" s="167">
        <v>103910.10898799419</v>
      </c>
      <c r="J4733" s="22">
        <v>1.0227201234163246</v>
      </c>
      <c r="K4733" s="22" t="s">
        <v>535</v>
      </c>
      <c r="L4733" s="22" t="s">
        <v>58</v>
      </c>
      <c r="M47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33" s="24" t="str">
        <f>IFERROR(IF(Table1[[#This Row],[Medicare Rate in CR]]&gt;0,"Y","N"),"N")</f>
        <v>N</v>
      </c>
      <c r="O4733" s="166">
        <f>Table1[[#This Row],[Medicare Rate in CR]]*Table1[[#This Row],[SumOfUnits]]*Table1[[#This Row],[Actuarial Factor 06/20/2023]]</f>
        <v>0</v>
      </c>
      <c r="P47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150721.27611665006</v>
      </c>
      <c r="Q4733" s="166">
        <f>Table1[[#This Row],[Trended Medicare Pricing for all RHCs]]-Table1[[#This Row],[SumOfSFY24 Estimated Payment 5/04/23]]</f>
        <v>46811.16712865587</v>
      </c>
      <c r="R4733" s="24">
        <f>Table1[[#This Row],[SumOfUnits]]*Table1[[#This Row],[Actuarial Factor 06/20/2023]]</f>
        <v>680.10888207185587</v>
      </c>
      <c r="S4733" s="23"/>
    </row>
    <row r="4734" spans="1:19" x14ac:dyDescent="0.25">
      <c r="A4734" s="192" t="s">
        <v>533</v>
      </c>
      <c r="B4734" s="193" t="s">
        <v>534</v>
      </c>
      <c r="C4734" s="192" t="s">
        <v>55</v>
      </c>
      <c r="D4734" s="192" t="s">
        <v>30</v>
      </c>
      <c r="E4734" s="192" t="s">
        <v>60</v>
      </c>
      <c r="F4734" s="194">
        <v>37706.83241784713</v>
      </c>
      <c r="G4734">
        <v>248</v>
      </c>
      <c r="H4734">
        <v>248</v>
      </c>
      <c r="I4734" s="167">
        <v>34262.170663482138</v>
      </c>
      <c r="J4734" s="22">
        <v>0.90864621784738975</v>
      </c>
      <c r="K4734" s="22" t="s">
        <v>535</v>
      </c>
      <c r="L4734" s="22" t="s">
        <v>58</v>
      </c>
      <c r="M47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34" s="24" t="str">
        <f>IFERROR(IF(Table1[[#This Row],[Medicare Rate in CR]]&gt;0,"Y","N"),"N")</f>
        <v>N</v>
      </c>
      <c r="O4734" s="166">
        <f>Table1[[#This Row],[Medicare Rate in CR]]*Table1[[#This Row],[SumOfUnits]]*Table1[[#This Row],[Actuarial Factor 06/20/2023]]</f>
        <v>0</v>
      </c>
      <c r="P47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49697.167438474469</v>
      </c>
      <c r="Q4734" s="166">
        <f>Table1[[#This Row],[Trended Medicare Pricing for all RHCs]]-Table1[[#This Row],[SumOfSFY24 Estimated Payment 5/04/23]]</f>
        <v>15434.996774992331</v>
      </c>
      <c r="R4734" s="24">
        <f>Table1[[#This Row],[SumOfUnits]]*Table1[[#This Row],[Actuarial Factor 06/20/2023]]</f>
        <v>225.34426202615265</v>
      </c>
      <c r="S4734" s="23"/>
    </row>
    <row r="4735" spans="1:19" x14ac:dyDescent="0.25">
      <c r="A4735" s="192" t="s">
        <v>533</v>
      </c>
      <c r="B4735" s="193" t="s">
        <v>534</v>
      </c>
      <c r="C4735" s="192" t="s">
        <v>55</v>
      </c>
      <c r="D4735" s="192" t="s">
        <v>30</v>
      </c>
      <c r="E4735" s="192" t="s">
        <v>61</v>
      </c>
      <c r="F4735" s="194">
        <v>8253.0211043654199</v>
      </c>
      <c r="G4735">
        <v>54</v>
      </c>
      <c r="H4735">
        <v>54</v>
      </c>
      <c r="I4735" s="167">
        <v>7499.0764122963265</v>
      </c>
      <c r="J4735" s="22">
        <v>0.90864621784738975</v>
      </c>
      <c r="K4735" s="22" t="s">
        <v>535</v>
      </c>
      <c r="L4735" s="22" t="s">
        <v>58</v>
      </c>
      <c r="M47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35" s="24" t="str">
        <f>IFERROR(IF(Table1[[#This Row],[Medicare Rate in CR]]&gt;0,"Y","N"),"N")</f>
        <v>N</v>
      </c>
      <c r="O4735" s="166">
        <f>Table1[[#This Row],[Medicare Rate in CR]]*Table1[[#This Row],[SumOfUnits]]*Table1[[#This Row],[Actuarial Factor 06/20/2023]]</f>
        <v>0</v>
      </c>
      <c r="P47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10877.386017256164</v>
      </c>
      <c r="Q4735" s="166">
        <f>Table1[[#This Row],[Trended Medicare Pricing for all RHCs]]-Table1[[#This Row],[SumOfSFY24 Estimated Payment 5/04/23]]</f>
        <v>3378.3096049598371</v>
      </c>
      <c r="R4735" s="24">
        <f>Table1[[#This Row],[SumOfUnits]]*Table1[[#This Row],[Actuarial Factor 06/20/2023]]</f>
        <v>49.066895763759049</v>
      </c>
      <c r="S4735" s="23"/>
    </row>
    <row r="4736" spans="1:19" x14ac:dyDescent="0.25">
      <c r="A4736" s="192" t="s">
        <v>533</v>
      </c>
      <c r="B4736" s="193" t="s">
        <v>534</v>
      </c>
      <c r="C4736" s="192" t="s">
        <v>55</v>
      </c>
      <c r="D4736" s="192" t="s">
        <v>30</v>
      </c>
      <c r="E4736" s="192" t="s">
        <v>62</v>
      </c>
      <c r="F4736" s="194">
        <v>133641.74616941385</v>
      </c>
      <c r="G4736">
        <v>878</v>
      </c>
      <c r="H4736">
        <v>878</v>
      </c>
      <c r="I4736" s="167">
        <v>140151.68776696009</v>
      </c>
      <c r="J4736" s="22">
        <v>1.0487118866981413</v>
      </c>
      <c r="K4736" s="22" t="s">
        <v>535</v>
      </c>
      <c r="L4736" s="22" t="s">
        <v>58</v>
      </c>
      <c r="M47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36" s="24" t="str">
        <f>IFERROR(IF(Table1[[#This Row],[Medicare Rate in CR]]&gt;0,"Y","N"),"N")</f>
        <v>N</v>
      </c>
      <c r="O4736" s="166">
        <f>Table1[[#This Row],[Medicare Rate in CR]]*Table1[[#This Row],[SumOfUnits]]*Table1[[#This Row],[Actuarial Factor 06/20/2023]]</f>
        <v>0</v>
      </c>
      <c r="P47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203289.5686076046</v>
      </c>
      <c r="Q4736" s="166">
        <f>Table1[[#This Row],[Trended Medicare Pricing for all RHCs]]-Table1[[#This Row],[SumOfSFY24 Estimated Payment 5/04/23]]</f>
        <v>63137.880840644502</v>
      </c>
      <c r="R4736" s="24">
        <f>Table1[[#This Row],[SumOfUnits]]*Table1[[#This Row],[Actuarial Factor 06/20/2023]]</f>
        <v>920.76903652096803</v>
      </c>
      <c r="S4736" s="23"/>
    </row>
    <row r="4737" spans="1:19" x14ac:dyDescent="0.25">
      <c r="A4737" s="192" t="s">
        <v>533</v>
      </c>
      <c r="B4737" s="193" t="s">
        <v>534</v>
      </c>
      <c r="C4737" s="192" t="s">
        <v>55</v>
      </c>
      <c r="D4737" s="192" t="s">
        <v>30</v>
      </c>
      <c r="E4737" s="192" t="s">
        <v>63</v>
      </c>
      <c r="F4737" s="194">
        <v>19452.346535607605</v>
      </c>
      <c r="G4737">
        <v>131</v>
      </c>
      <c r="H4737">
        <v>131</v>
      </c>
      <c r="I4737" s="167">
        <v>19503.806827177668</v>
      </c>
      <c r="J4737" s="22">
        <v>1.0026454541859957</v>
      </c>
      <c r="K4737" s="22" t="s">
        <v>535</v>
      </c>
      <c r="L4737" s="22" t="s">
        <v>58</v>
      </c>
      <c r="M47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37" s="24" t="str">
        <f>IFERROR(IF(Table1[[#This Row],[Medicare Rate in CR]]&gt;0,"Y","N"),"N")</f>
        <v>N</v>
      </c>
      <c r="O4737" s="166">
        <f>Table1[[#This Row],[Medicare Rate in CR]]*Table1[[#This Row],[SumOfUnits]]*Table1[[#This Row],[Actuarial Factor 06/20/2023]]</f>
        <v>0</v>
      </c>
      <c r="P47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28290.208553861652</v>
      </c>
      <c r="Q4737" s="166">
        <f>Table1[[#This Row],[Trended Medicare Pricing for all RHCs]]-Table1[[#This Row],[SumOfSFY24 Estimated Payment 5/04/23]]</f>
        <v>8786.4017266839837</v>
      </c>
      <c r="R4737" s="24">
        <f>Table1[[#This Row],[SumOfUnits]]*Table1[[#This Row],[Actuarial Factor 06/20/2023]]</f>
        <v>131.34655449836544</v>
      </c>
      <c r="S4737" s="23"/>
    </row>
    <row r="4738" spans="1:19" x14ac:dyDescent="0.25">
      <c r="A4738" s="192" t="s">
        <v>533</v>
      </c>
      <c r="B4738" s="193" t="s">
        <v>534</v>
      </c>
      <c r="C4738" s="192" t="s">
        <v>55</v>
      </c>
      <c r="D4738" s="192" t="s">
        <v>30</v>
      </c>
      <c r="E4738" s="192" t="s">
        <v>64</v>
      </c>
      <c r="F4738" s="194">
        <v>18614.88869615498</v>
      </c>
      <c r="G4738">
        <v>121</v>
      </c>
      <c r="H4738">
        <v>121</v>
      </c>
      <c r="I4738" s="167">
        <v>18250.024822719275</v>
      </c>
      <c r="J4738" s="22">
        <v>0.98039935240058296</v>
      </c>
      <c r="K4738" s="22" t="s">
        <v>535</v>
      </c>
      <c r="L4738" s="22" t="s">
        <v>58</v>
      </c>
      <c r="M47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38" s="24" t="str">
        <f>IFERROR(IF(Table1[[#This Row],[Medicare Rate in CR]]&gt;0,"Y","N"),"N")</f>
        <v>N</v>
      </c>
      <c r="O4738" s="166">
        <f>Table1[[#This Row],[Medicare Rate in CR]]*Table1[[#This Row],[SumOfUnits]]*Table1[[#This Row],[Actuarial Factor 06/20/2023]]</f>
        <v>0</v>
      </c>
      <c r="P47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26471.601822288554</v>
      </c>
      <c r="Q4738" s="166">
        <f>Table1[[#This Row],[Trended Medicare Pricing for all RHCs]]-Table1[[#This Row],[SumOfSFY24 Estimated Payment 5/04/23]]</f>
        <v>8221.576999569279</v>
      </c>
      <c r="R4738" s="24">
        <f>Table1[[#This Row],[SumOfUnits]]*Table1[[#This Row],[Actuarial Factor 06/20/2023]]</f>
        <v>118.62832164047053</v>
      </c>
      <c r="S4738" s="23"/>
    </row>
    <row r="4739" spans="1:19" x14ac:dyDescent="0.25">
      <c r="A4739" s="192" t="s">
        <v>533</v>
      </c>
      <c r="B4739" s="193" t="s">
        <v>534</v>
      </c>
      <c r="C4739" s="192" t="s">
        <v>55</v>
      </c>
      <c r="D4739" s="192" t="s">
        <v>30</v>
      </c>
      <c r="E4739" s="192" t="s">
        <v>77</v>
      </c>
      <c r="F4739" s="194">
        <v>26652.211621856011</v>
      </c>
      <c r="G4739">
        <v>173</v>
      </c>
      <c r="H4739">
        <v>173</v>
      </c>
      <c r="I4739" s="167">
        <v>33760.137413148841</v>
      </c>
      <c r="J4739" s="22">
        <v>1.2666917812352958</v>
      </c>
      <c r="K4739" s="22" t="s">
        <v>535</v>
      </c>
      <c r="L4739" s="22" t="s">
        <v>58</v>
      </c>
      <c r="M47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39" s="24" t="str">
        <f>IFERROR(IF(Table1[[#This Row],[Medicare Rate in CR]]&gt;0,"Y","N"),"N")</f>
        <v>N</v>
      </c>
      <c r="O4739" s="166">
        <f>Table1[[#This Row],[Medicare Rate in CR]]*Table1[[#This Row],[SumOfUnits]]*Table1[[#This Row],[Actuarial Factor 06/20/2023]]</f>
        <v>0</v>
      </c>
      <c r="P47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48968.96983691131</v>
      </c>
      <c r="Q4739" s="166">
        <f>Table1[[#This Row],[Trended Medicare Pricing for all RHCs]]-Table1[[#This Row],[SumOfSFY24 Estimated Payment 5/04/23]]</f>
        <v>15208.832423762469</v>
      </c>
      <c r="R4739" s="24">
        <f>Table1[[#This Row],[SumOfUnits]]*Table1[[#This Row],[Actuarial Factor 06/20/2023]]</f>
        <v>219.13767815370616</v>
      </c>
      <c r="S4739" s="23"/>
    </row>
    <row r="4740" spans="1:19" x14ac:dyDescent="0.25">
      <c r="A4740" s="192" t="s">
        <v>533</v>
      </c>
      <c r="B4740" s="193" t="s">
        <v>534</v>
      </c>
      <c r="C4740" s="192" t="s">
        <v>55</v>
      </c>
      <c r="D4740" s="192" t="s">
        <v>32</v>
      </c>
      <c r="E4740" s="192" t="s">
        <v>80</v>
      </c>
      <c r="F4740" s="194">
        <v>155.54591885901513</v>
      </c>
      <c r="G4740">
        <v>1</v>
      </c>
      <c r="H4740">
        <v>1</v>
      </c>
      <c r="I4740" s="167">
        <v>200.60828965765285</v>
      </c>
      <c r="J4740" s="22">
        <v>1.2897046166764534</v>
      </c>
      <c r="K4740" s="22" t="s">
        <v>535</v>
      </c>
      <c r="L4740" s="22" t="s">
        <v>58</v>
      </c>
      <c r="M47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40" s="24" t="str">
        <f>IFERROR(IF(Table1[[#This Row],[Medicare Rate in CR]]&gt;0,"Y","N"),"N")</f>
        <v>N</v>
      </c>
      <c r="O4740" s="166">
        <f>Table1[[#This Row],[Medicare Rate in CR]]*Table1[[#This Row],[SumOfUnits]]*Table1[[#This Row],[Actuarial Factor 06/20/2023]]</f>
        <v>0</v>
      </c>
      <c r="P47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290.98167359514053</v>
      </c>
      <c r="Q4740" s="166">
        <f>Table1[[#This Row],[Trended Medicare Pricing for all RHCs]]-Table1[[#This Row],[SumOfSFY24 Estimated Payment 5/04/23]]</f>
        <v>90.373383937487688</v>
      </c>
      <c r="R4740" s="24">
        <f>Table1[[#This Row],[SumOfUnits]]*Table1[[#This Row],[Actuarial Factor 06/20/2023]]</f>
        <v>1.2897046166764534</v>
      </c>
      <c r="S4740" s="23"/>
    </row>
    <row r="4741" spans="1:19" x14ac:dyDescent="0.25">
      <c r="A4741" s="192" t="s">
        <v>533</v>
      </c>
      <c r="B4741" s="193" t="s">
        <v>534</v>
      </c>
      <c r="C4741" s="192" t="s">
        <v>55</v>
      </c>
      <c r="D4741" s="192" t="s">
        <v>32</v>
      </c>
      <c r="E4741" s="192" t="s">
        <v>81</v>
      </c>
      <c r="F4741" s="194">
        <v>1088.821432013106</v>
      </c>
      <c r="G4741">
        <v>7</v>
      </c>
      <c r="H4741">
        <v>7</v>
      </c>
      <c r="I4741" s="167">
        <v>1125.8072973891824</v>
      </c>
      <c r="J4741" s="22">
        <v>1.0339687154281063</v>
      </c>
      <c r="K4741" s="22" t="s">
        <v>535</v>
      </c>
      <c r="L4741" s="22" t="s">
        <v>58</v>
      </c>
      <c r="M47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41" s="24" t="str">
        <f>IFERROR(IF(Table1[[#This Row],[Medicare Rate in CR]]&gt;0,"Y","N"),"N")</f>
        <v>N</v>
      </c>
      <c r="O4741" s="166">
        <f>Table1[[#This Row],[Medicare Rate in CR]]*Table1[[#This Row],[SumOfUnits]]*Table1[[#This Row],[Actuarial Factor 06/20/2023]]</f>
        <v>0</v>
      </c>
      <c r="P47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1632.9798339788072</v>
      </c>
      <c r="Q4741" s="166">
        <f>Table1[[#This Row],[Trended Medicare Pricing for all RHCs]]-Table1[[#This Row],[SumOfSFY24 Estimated Payment 5/04/23]]</f>
        <v>507.17253658962477</v>
      </c>
      <c r="R4741" s="24">
        <f>Table1[[#This Row],[SumOfUnits]]*Table1[[#This Row],[Actuarial Factor 06/20/2023]]</f>
        <v>7.2377810079967446</v>
      </c>
      <c r="S4741" s="23"/>
    </row>
    <row r="4742" spans="1:19" x14ac:dyDescent="0.25">
      <c r="A4742" s="192" t="s">
        <v>533</v>
      </c>
      <c r="B4742" s="193" t="s">
        <v>534</v>
      </c>
      <c r="C4742" s="192" t="s">
        <v>55</v>
      </c>
      <c r="D4742" s="192" t="s">
        <v>32</v>
      </c>
      <c r="E4742" s="192" t="s">
        <v>65</v>
      </c>
      <c r="F4742" s="194">
        <v>2807.9599113423924</v>
      </c>
      <c r="G4742">
        <v>19</v>
      </c>
      <c r="H4742">
        <v>19</v>
      </c>
      <c r="I4742" s="167">
        <v>3485.982859934536</v>
      </c>
      <c r="J4742" s="22">
        <v>1.241464611319185</v>
      </c>
      <c r="K4742" s="22" t="s">
        <v>535</v>
      </c>
      <c r="L4742" s="22" t="s">
        <v>58</v>
      </c>
      <c r="M47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42" s="24" t="str">
        <f>IFERROR(IF(Table1[[#This Row],[Medicare Rate in CR]]&gt;0,"Y","N"),"N")</f>
        <v>N</v>
      </c>
      <c r="O4742" s="166">
        <f>Table1[[#This Row],[Medicare Rate in CR]]*Table1[[#This Row],[SumOfUnits]]*Table1[[#This Row],[Actuarial Factor 06/20/2023]]</f>
        <v>0</v>
      </c>
      <c r="P47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5056.4068336297178</v>
      </c>
      <c r="Q4742" s="166">
        <f>Table1[[#This Row],[Trended Medicare Pricing for all RHCs]]-Table1[[#This Row],[SumOfSFY24 Estimated Payment 5/04/23]]</f>
        <v>1570.4239736951818</v>
      </c>
      <c r="R4742" s="24">
        <f>Table1[[#This Row],[SumOfUnits]]*Table1[[#This Row],[Actuarial Factor 06/20/2023]]</f>
        <v>23.587827615064516</v>
      </c>
      <c r="S4742" s="23"/>
    </row>
    <row r="4743" spans="1:19" x14ac:dyDescent="0.25">
      <c r="A4743" s="192" t="s">
        <v>533</v>
      </c>
      <c r="B4743" s="193" t="s">
        <v>534</v>
      </c>
      <c r="C4743" s="192" t="s">
        <v>55</v>
      </c>
      <c r="D4743" s="192" t="s">
        <v>32</v>
      </c>
      <c r="E4743" s="192" t="s">
        <v>66</v>
      </c>
      <c r="F4743" s="194">
        <v>6478.5390768044672</v>
      </c>
      <c r="G4743">
        <v>42</v>
      </c>
      <c r="H4743">
        <v>42</v>
      </c>
      <c r="I4743" s="167">
        <v>6917.9784659598781</v>
      </c>
      <c r="J4743" s="22">
        <v>1.0678300129004028</v>
      </c>
      <c r="K4743" s="22" t="s">
        <v>535</v>
      </c>
      <c r="L4743" s="22" t="s">
        <v>58</v>
      </c>
      <c r="M47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43" s="24" t="str">
        <f>IFERROR(IF(Table1[[#This Row],[Medicare Rate in CR]]&gt;0,"Y","N"),"N")</f>
        <v>N</v>
      </c>
      <c r="O4743" s="166">
        <f>Table1[[#This Row],[Medicare Rate in CR]]*Table1[[#This Row],[SumOfUnits]]*Table1[[#This Row],[Actuarial Factor 06/20/2023]]</f>
        <v>0</v>
      </c>
      <c r="P47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10034.505330539594</v>
      </c>
      <c r="Q4743" s="166">
        <f>Table1[[#This Row],[Trended Medicare Pricing for all RHCs]]-Table1[[#This Row],[SumOfSFY24 Estimated Payment 5/04/23]]</f>
        <v>3116.5268645797159</v>
      </c>
      <c r="R4743" s="24">
        <f>Table1[[#This Row],[SumOfUnits]]*Table1[[#This Row],[Actuarial Factor 06/20/2023]]</f>
        <v>44.848860541816919</v>
      </c>
      <c r="S4743" s="23"/>
    </row>
    <row r="4744" spans="1:19" x14ac:dyDescent="0.25">
      <c r="A4744" s="192" t="s">
        <v>533</v>
      </c>
      <c r="B4744" s="193" t="s">
        <v>534</v>
      </c>
      <c r="C4744" s="192" t="s">
        <v>55</v>
      </c>
      <c r="D4744" s="192" t="s">
        <v>31</v>
      </c>
      <c r="E4744" s="192" t="s">
        <v>67</v>
      </c>
      <c r="F4744" s="194">
        <v>618.98429218463912</v>
      </c>
      <c r="G4744">
        <v>4</v>
      </c>
      <c r="H4744">
        <v>4</v>
      </c>
      <c r="I4744" s="167">
        <v>700.81087166263046</v>
      </c>
      <c r="J4744" s="22">
        <v>1.1321949207938591</v>
      </c>
      <c r="K4744" s="22" t="s">
        <v>535</v>
      </c>
      <c r="L4744" s="22" t="s">
        <v>58</v>
      </c>
      <c r="M47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44" s="24" t="str">
        <f>IFERROR(IF(Table1[[#This Row],[Medicare Rate in CR]]&gt;0,"Y","N"),"N")</f>
        <v>N</v>
      </c>
      <c r="O4744" s="166">
        <f>Table1[[#This Row],[Medicare Rate in CR]]*Table1[[#This Row],[SumOfUnits]]*Table1[[#This Row],[Actuarial Factor 06/20/2023]]</f>
        <v>0</v>
      </c>
      <c r="P47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1016.5238966847559</v>
      </c>
      <c r="Q4744" s="166">
        <f>Table1[[#This Row],[Trended Medicare Pricing for all RHCs]]-Table1[[#This Row],[SumOfSFY24 Estimated Payment 5/04/23]]</f>
        <v>315.71302502212541</v>
      </c>
      <c r="R4744" s="24">
        <f>Table1[[#This Row],[SumOfUnits]]*Table1[[#This Row],[Actuarial Factor 06/20/2023]]</f>
        <v>4.5287796831754363</v>
      </c>
      <c r="S4744" s="23"/>
    </row>
    <row r="4745" spans="1:19" x14ac:dyDescent="0.25">
      <c r="A4745" s="192" t="s">
        <v>533</v>
      </c>
      <c r="B4745" s="193" t="s">
        <v>534</v>
      </c>
      <c r="C4745" s="192" t="s">
        <v>55</v>
      </c>
      <c r="D4745" s="192" t="s">
        <v>31</v>
      </c>
      <c r="E4745" s="192" t="s">
        <v>68</v>
      </c>
      <c r="F4745" s="194">
        <v>455.70974270020236</v>
      </c>
      <c r="G4745">
        <v>3</v>
      </c>
      <c r="H4745">
        <v>3</v>
      </c>
      <c r="I4745" s="167">
        <v>491.18987899577928</v>
      </c>
      <c r="J4745" s="22">
        <v>1.0778568746091484</v>
      </c>
      <c r="K4745" s="22" t="s">
        <v>535</v>
      </c>
      <c r="L4745" s="22" t="s">
        <v>58</v>
      </c>
      <c r="M47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45" s="24" t="str">
        <f>IFERROR(IF(Table1[[#This Row],[Medicare Rate in CR]]&gt;0,"Y","N"),"N")</f>
        <v>N</v>
      </c>
      <c r="O4745" s="166">
        <f>Table1[[#This Row],[Medicare Rate in CR]]*Table1[[#This Row],[SumOfUnits]]*Table1[[#This Row],[Actuarial Factor 06/20/2023]]</f>
        <v>0</v>
      </c>
      <c r="P47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712.46932660209745</v>
      </c>
      <c r="Q4745" s="166">
        <f>Table1[[#This Row],[Trended Medicare Pricing for all RHCs]]-Table1[[#This Row],[SumOfSFY24 Estimated Payment 5/04/23]]</f>
        <v>221.27944760631817</v>
      </c>
      <c r="R4745" s="24">
        <f>Table1[[#This Row],[SumOfUnits]]*Table1[[#This Row],[Actuarial Factor 06/20/2023]]</f>
        <v>3.2335706238274451</v>
      </c>
      <c r="S4745" s="23"/>
    </row>
    <row r="4746" spans="1:19" x14ac:dyDescent="0.25">
      <c r="A4746" s="192" t="s">
        <v>533</v>
      </c>
      <c r="B4746" s="193" t="s">
        <v>534</v>
      </c>
      <c r="C4746" s="192" t="s">
        <v>55</v>
      </c>
      <c r="D4746" s="192" t="s">
        <v>31</v>
      </c>
      <c r="E4746" s="192" t="s">
        <v>69</v>
      </c>
      <c r="F4746" s="194">
        <v>9839.9537438566058</v>
      </c>
      <c r="G4746">
        <v>64</v>
      </c>
      <c r="H4746">
        <v>64</v>
      </c>
      <c r="I4746" s="167">
        <v>10306.838700194381</v>
      </c>
      <c r="J4746" s="22">
        <v>1.0474478812087167</v>
      </c>
      <c r="K4746" s="22" t="s">
        <v>535</v>
      </c>
      <c r="L4746" s="22" t="s">
        <v>58</v>
      </c>
      <c r="M47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46" s="24" t="str">
        <f>IFERROR(IF(Table1[[#This Row],[Medicare Rate in CR]]&gt;0,"Y","N"),"N")</f>
        <v>N</v>
      </c>
      <c r="O4746" s="166">
        <f>Table1[[#This Row],[Medicare Rate in CR]]*Table1[[#This Row],[SumOfUnits]]*Table1[[#This Row],[Actuarial Factor 06/20/2023]]</f>
        <v>0</v>
      </c>
      <c r="P47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14950.036110550698</v>
      </c>
      <c r="Q4746" s="166">
        <f>Table1[[#This Row],[Trended Medicare Pricing for all RHCs]]-Table1[[#This Row],[SumOfSFY24 Estimated Payment 5/04/23]]</f>
        <v>4643.1974103563171</v>
      </c>
      <c r="R4746" s="24">
        <f>Table1[[#This Row],[SumOfUnits]]*Table1[[#This Row],[Actuarial Factor 06/20/2023]]</f>
        <v>67.036664397357868</v>
      </c>
      <c r="S4746" s="23"/>
    </row>
    <row r="4747" spans="1:19" x14ac:dyDescent="0.25">
      <c r="A4747" s="192" t="s">
        <v>533</v>
      </c>
      <c r="B4747" s="193" t="s">
        <v>534</v>
      </c>
      <c r="C4747" s="192" t="s">
        <v>85</v>
      </c>
      <c r="D4747" s="192" t="s">
        <v>30</v>
      </c>
      <c r="E4747" s="192" t="s">
        <v>59</v>
      </c>
      <c r="F4747" s="194">
        <v>463.43837332562396</v>
      </c>
      <c r="G4747">
        <v>3</v>
      </c>
      <c r="H4747">
        <v>3</v>
      </c>
      <c r="I4747" s="167">
        <v>415.70822297281046</v>
      </c>
      <c r="J4747" s="22">
        <v>0.89700863566755829</v>
      </c>
      <c r="K4747" s="22" t="s">
        <v>535</v>
      </c>
      <c r="L4747" s="22" t="s">
        <v>58</v>
      </c>
      <c r="M47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47" s="24" t="str">
        <f>IFERROR(IF(Table1[[#This Row],[Medicare Rate in CR]]&gt;0,"Y","N"),"N")</f>
        <v>N</v>
      </c>
      <c r="O4747" s="166">
        <f>Table1[[#This Row],[Medicare Rate in CR]]*Table1[[#This Row],[SumOfUnits]]*Table1[[#This Row],[Actuarial Factor 06/20/2023]]</f>
        <v>0</v>
      </c>
      <c r="P47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483.27536915934866</v>
      </c>
      <c r="Q4747" s="166">
        <f>Table1[[#This Row],[Trended Medicare Pricing for all RHCs]]-Table1[[#This Row],[SumOfSFY24 Estimated Payment 5/04/23]]</f>
        <v>67.567146186538196</v>
      </c>
      <c r="R4747" s="24">
        <f>Table1[[#This Row],[SumOfUnits]]*Table1[[#This Row],[Actuarial Factor 06/20/2023]]</f>
        <v>2.691025907002675</v>
      </c>
      <c r="S4747" s="23"/>
    </row>
    <row r="4748" spans="1:19" x14ac:dyDescent="0.25">
      <c r="A4748" s="192" t="s">
        <v>536</v>
      </c>
      <c r="B4748" s="193" t="s">
        <v>537</v>
      </c>
      <c r="C4748" s="192" t="s">
        <v>88</v>
      </c>
      <c r="D4748" s="192" t="s">
        <v>30</v>
      </c>
      <c r="E4748" s="192" t="s">
        <v>59</v>
      </c>
      <c r="F4748" s="194">
        <v>173.2</v>
      </c>
      <c r="G4748">
        <v>2</v>
      </c>
      <c r="H4748">
        <v>2</v>
      </c>
      <c r="I4748" s="167">
        <v>153.11116812027709</v>
      </c>
      <c r="J4748" s="22">
        <v>0.88401367274986775</v>
      </c>
      <c r="K4748" s="22" t="s">
        <v>538</v>
      </c>
      <c r="L4748" s="22" t="s">
        <v>99</v>
      </c>
      <c r="M4748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48" s="24" t="str">
        <f>IFERROR(IF(Table1[[#This Row],[Medicare Rate in CR]]&gt;0,"Y","N"),"N")</f>
        <v>Y</v>
      </c>
      <c r="O4748" s="166">
        <f>Table1[[#This Row],[Medicare Rate in CR]]*Table1[[#This Row],[SumOfUnits]]*Table1[[#This Row],[Actuarial Factor 06/20/2023]]</f>
        <v>189.65629335175663</v>
      </c>
      <c r="P47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189.65629335175663</v>
      </c>
      <c r="Q4748" s="166">
        <f>Table1[[#This Row],[Trended Medicare Pricing for all RHCs]]-Table1[[#This Row],[SumOfSFY24 Estimated Payment 5/04/23]]</f>
        <v>36.545125231479545</v>
      </c>
      <c r="R4748" s="24">
        <f>Table1[[#This Row],[SumOfUnits]]*Table1[[#This Row],[Actuarial Factor 06/20/2023]]</f>
        <v>1.7680273454997355</v>
      </c>
      <c r="S4748" s="23"/>
    </row>
    <row r="4749" spans="1:19" x14ac:dyDescent="0.25">
      <c r="A4749" s="192" t="s">
        <v>536</v>
      </c>
      <c r="B4749" s="193" t="s">
        <v>537</v>
      </c>
      <c r="C4749" s="192" t="s">
        <v>72</v>
      </c>
      <c r="D4749" s="192" t="s">
        <v>30</v>
      </c>
      <c r="E4749" s="192" t="s">
        <v>56</v>
      </c>
      <c r="F4749" s="194">
        <v>2399.8799999999987</v>
      </c>
      <c r="G4749">
        <v>28</v>
      </c>
      <c r="H4749">
        <v>28</v>
      </c>
      <c r="I4749" s="167">
        <v>2731.3803946475718</v>
      </c>
      <c r="J4749" s="22">
        <v>1.1381320710400409</v>
      </c>
      <c r="K4749" s="22" t="s">
        <v>538</v>
      </c>
      <c r="L4749" s="22" t="s">
        <v>99</v>
      </c>
      <c r="M4749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49" s="24" t="str">
        <f>IFERROR(IF(Table1[[#This Row],[Medicare Rate in CR]]&gt;0,"Y","N"),"N")</f>
        <v>Y</v>
      </c>
      <c r="O4749" s="166">
        <f>Table1[[#This Row],[Medicare Rate in CR]]*Table1[[#This Row],[SumOfUnits]]*Table1[[#This Row],[Actuarial Factor 06/20/2023]]</f>
        <v>3418.4479632930252</v>
      </c>
      <c r="P47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3418.4479632930252</v>
      </c>
      <c r="Q4749" s="166">
        <f>Table1[[#This Row],[Trended Medicare Pricing for all RHCs]]-Table1[[#This Row],[SumOfSFY24 Estimated Payment 5/04/23]]</f>
        <v>687.06756864545332</v>
      </c>
      <c r="R4749" s="24">
        <f>Table1[[#This Row],[SumOfUnits]]*Table1[[#This Row],[Actuarial Factor 06/20/2023]]</f>
        <v>31.867697989121144</v>
      </c>
      <c r="S4749" s="23"/>
    </row>
    <row r="4750" spans="1:19" x14ac:dyDescent="0.25">
      <c r="A4750" s="192" t="s">
        <v>536</v>
      </c>
      <c r="B4750" s="193" t="s">
        <v>537</v>
      </c>
      <c r="C4750" s="192" t="s">
        <v>72</v>
      </c>
      <c r="D4750" s="192" t="s">
        <v>30</v>
      </c>
      <c r="E4750" s="192" t="s">
        <v>59</v>
      </c>
      <c r="F4750" s="194">
        <v>37548.469999999739</v>
      </c>
      <c r="G4750">
        <v>445</v>
      </c>
      <c r="H4750">
        <v>445</v>
      </c>
      <c r="I4750" s="167">
        <v>43306.247056697255</v>
      </c>
      <c r="J4750" s="22">
        <v>1.1533425211918769</v>
      </c>
      <c r="K4750" s="22" t="s">
        <v>538</v>
      </c>
      <c r="L4750" s="22" t="s">
        <v>99</v>
      </c>
      <c r="M4750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50" s="24" t="str">
        <f>IFERROR(IF(Table1[[#This Row],[Medicare Rate in CR]]&gt;0,"Y","N"),"N")</f>
        <v>Y</v>
      </c>
      <c r="O4750" s="166">
        <f>Table1[[#This Row],[Medicare Rate in CR]]*Table1[[#This Row],[SumOfUnits]]*Table1[[#This Row],[Actuarial Factor 06/20/2023]]</f>
        <v>55054.978250472421</v>
      </c>
      <c r="P47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55054.978250472421</v>
      </c>
      <c r="Q4750" s="166">
        <f>Table1[[#This Row],[Trended Medicare Pricing for all RHCs]]-Table1[[#This Row],[SumOfSFY24 Estimated Payment 5/04/23]]</f>
        <v>11748.731193775166</v>
      </c>
      <c r="R4750" s="24">
        <f>Table1[[#This Row],[SumOfUnits]]*Table1[[#This Row],[Actuarial Factor 06/20/2023]]</f>
        <v>513.23742193038515</v>
      </c>
      <c r="S4750" s="23"/>
    </row>
    <row r="4751" spans="1:19" x14ac:dyDescent="0.25">
      <c r="A4751" s="192" t="s">
        <v>536</v>
      </c>
      <c r="B4751" s="193" t="s">
        <v>537</v>
      </c>
      <c r="C4751" s="192" t="s">
        <v>72</v>
      </c>
      <c r="D4751" s="192" t="s">
        <v>30</v>
      </c>
      <c r="E4751" s="192" t="s">
        <v>60</v>
      </c>
      <c r="F4751" s="194">
        <v>30440.009999999922</v>
      </c>
      <c r="G4751">
        <v>351</v>
      </c>
      <c r="H4751">
        <v>351</v>
      </c>
      <c r="I4751" s="167">
        <v>31018.1319806463</v>
      </c>
      <c r="J4751" s="22">
        <v>1.0189921744653296</v>
      </c>
      <c r="K4751" s="22" t="s">
        <v>538</v>
      </c>
      <c r="L4751" s="22" t="s">
        <v>99</v>
      </c>
      <c r="M4751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51" s="24" t="str">
        <f>IFERROR(IF(Table1[[#This Row],[Medicare Rate in CR]]&gt;0,"Y","N"),"N")</f>
        <v>Y</v>
      </c>
      <c r="O4751" s="166">
        <f>Table1[[#This Row],[Medicare Rate in CR]]*Table1[[#This Row],[SumOfUnits]]*Table1[[#This Row],[Actuarial Factor 06/20/2023]]</f>
        <v>38366.858984768463</v>
      </c>
      <c r="P47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38366.858984768463</v>
      </c>
      <c r="Q4751" s="166">
        <f>Table1[[#This Row],[Trended Medicare Pricing for all RHCs]]-Table1[[#This Row],[SumOfSFY24 Estimated Payment 5/04/23]]</f>
        <v>7348.7270041221636</v>
      </c>
      <c r="R4751" s="24">
        <f>Table1[[#This Row],[SumOfUnits]]*Table1[[#This Row],[Actuarial Factor 06/20/2023]]</f>
        <v>357.66625323733069</v>
      </c>
      <c r="S4751" s="23"/>
    </row>
    <row r="4752" spans="1:19" x14ac:dyDescent="0.25">
      <c r="A4752" s="192" t="s">
        <v>536</v>
      </c>
      <c r="B4752" s="193" t="s">
        <v>537</v>
      </c>
      <c r="C4752" s="192" t="s">
        <v>72</v>
      </c>
      <c r="D4752" s="192" t="s">
        <v>30</v>
      </c>
      <c r="E4752" s="192" t="s">
        <v>61</v>
      </c>
      <c r="F4752" s="194">
        <v>5311.0599999999968</v>
      </c>
      <c r="G4752">
        <v>67</v>
      </c>
      <c r="H4752">
        <v>67</v>
      </c>
      <c r="I4752" s="167">
        <v>5411.9285781158305</v>
      </c>
      <c r="J4752" s="22">
        <v>1.0189921744653296</v>
      </c>
      <c r="K4752" s="22" t="s">
        <v>538</v>
      </c>
      <c r="L4752" s="22" t="s">
        <v>99</v>
      </c>
      <c r="M4752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52" s="24" t="str">
        <f>IFERROR(IF(Table1[[#This Row],[Medicare Rate in CR]]&gt;0,"Y","N"),"N")</f>
        <v>Y</v>
      </c>
      <c r="O4752" s="166">
        <f>Table1[[#This Row],[Medicare Rate in CR]]*Table1[[#This Row],[SumOfUnits]]*Table1[[#This Row],[Actuarial Factor 06/20/2023]]</f>
        <v>7323.5884671780259</v>
      </c>
      <c r="P47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7323.5884671780259</v>
      </c>
      <c r="Q4752" s="166">
        <f>Table1[[#This Row],[Trended Medicare Pricing for all RHCs]]-Table1[[#This Row],[SumOfSFY24 Estimated Payment 5/04/23]]</f>
        <v>1911.6598890621954</v>
      </c>
      <c r="R4752" s="24">
        <f>Table1[[#This Row],[SumOfUnits]]*Table1[[#This Row],[Actuarial Factor 06/20/2023]]</f>
        <v>68.272475689177085</v>
      </c>
      <c r="S4752" s="23"/>
    </row>
    <row r="4753" spans="1:19" x14ac:dyDescent="0.25">
      <c r="A4753" s="192" t="s">
        <v>536</v>
      </c>
      <c r="B4753" s="193" t="s">
        <v>537</v>
      </c>
      <c r="C4753" s="192" t="s">
        <v>72</v>
      </c>
      <c r="D4753" s="192" t="s">
        <v>30</v>
      </c>
      <c r="E4753" s="192" t="s">
        <v>62</v>
      </c>
      <c r="F4753" s="194">
        <v>55099.569999999694</v>
      </c>
      <c r="G4753">
        <v>635</v>
      </c>
      <c r="H4753">
        <v>635</v>
      </c>
      <c r="I4753" s="167">
        <v>64679.776806300768</v>
      </c>
      <c r="J4753" s="22">
        <v>1.1738708089065146</v>
      </c>
      <c r="K4753" s="22" t="s">
        <v>538</v>
      </c>
      <c r="L4753" s="22" t="s">
        <v>99</v>
      </c>
      <c r="M4753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53" s="24" t="str">
        <f>IFERROR(IF(Table1[[#This Row],[Medicare Rate in CR]]&gt;0,"Y","N"),"N")</f>
        <v>Y</v>
      </c>
      <c r="O4753" s="166">
        <f>Table1[[#This Row],[Medicare Rate in CR]]*Table1[[#This Row],[SumOfUnits]]*Table1[[#This Row],[Actuarial Factor 06/20/2023]]</f>
        <v>79959.912261340156</v>
      </c>
      <c r="P47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79959.912261340156</v>
      </c>
      <c r="Q4753" s="166">
        <f>Table1[[#This Row],[Trended Medicare Pricing for all RHCs]]-Table1[[#This Row],[SumOfSFY24 Estimated Payment 5/04/23]]</f>
        <v>15280.135455039388</v>
      </c>
      <c r="R4753" s="24">
        <f>Table1[[#This Row],[SumOfUnits]]*Table1[[#This Row],[Actuarial Factor 06/20/2023]]</f>
        <v>745.40796365563676</v>
      </c>
      <c r="S4753" s="23"/>
    </row>
    <row r="4754" spans="1:19" x14ac:dyDescent="0.25">
      <c r="A4754" s="192" t="s">
        <v>536</v>
      </c>
      <c r="B4754" s="193" t="s">
        <v>537</v>
      </c>
      <c r="C4754" s="192" t="s">
        <v>72</v>
      </c>
      <c r="D4754" s="192" t="s">
        <v>30</v>
      </c>
      <c r="E4754" s="192" t="s">
        <v>63</v>
      </c>
      <c r="F4754" s="194">
        <v>10486.009999999993</v>
      </c>
      <c r="G4754">
        <v>123</v>
      </c>
      <c r="H4754">
        <v>123</v>
      </c>
      <c r="I4754" s="167">
        <v>10905.341563222157</v>
      </c>
      <c r="J4754" s="22">
        <v>1.03998962076349</v>
      </c>
      <c r="K4754" s="22" t="s">
        <v>538</v>
      </c>
      <c r="L4754" s="22" t="s">
        <v>99</v>
      </c>
      <c r="M4754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54" s="24" t="str">
        <f>IFERROR(IF(Table1[[#This Row],[Medicare Rate in CR]]&gt;0,"Y","N"),"N")</f>
        <v>Y</v>
      </c>
      <c r="O4754" s="166">
        <f>Table1[[#This Row],[Medicare Rate in CR]]*Table1[[#This Row],[SumOfUnits]]*Table1[[#This Row],[Actuarial Factor 06/20/2023]]</f>
        <v>13721.841454173846</v>
      </c>
      <c r="P47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13721.841454173846</v>
      </c>
      <c r="Q4754" s="166">
        <f>Table1[[#This Row],[Trended Medicare Pricing for all RHCs]]-Table1[[#This Row],[SumOfSFY24 Estimated Payment 5/04/23]]</f>
        <v>2816.4998909516889</v>
      </c>
      <c r="R4754" s="24">
        <f>Table1[[#This Row],[SumOfUnits]]*Table1[[#This Row],[Actuarial Factor 06/20/2023]]</f>
        <v>127.91872335390927</v>
      </c>
      <c r="S4754" s="23"/>
    </row>
    <row r="4755" spans="1:19" x14ac:dyDescent="0.25">
      <c r="A4755" s="192" t="s">
        <v>536</v>
      </c>
      <c r="B4755" s="193" t="s">
        <v>537</v>
      </c>
      <c r="C4755" s="192" t="s">
        <v>72</v>
      </c>
      <c r="D4755" s="192" t="s">
        <v>30</v>
      </c>
      <c r="E4755" s="192" t="s">
        <v>64</v>
      </c>
      <c r="F4755" s="194">
        <v>21372.39000000001</v>
      </c>
      <c r="G4755">
        <v>242</v>
      </c>
      <c r="H4755">
        <v>242</v>
      </c>
      <c r="I4755" s="167">
        <v>23550.21438875001</v>
      </c>
      <c r="J4755" s="22">
        <v>1.101898963510866</v>
      </c>
      <c r="K4755" s="22" t="s">
        <v>538</v>
      </c>
      <c r="L4755" s="22" t="s">
        <v>99</v>
      </c>
      <c r="M4755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55" s="24" t="str">
        <f>IFERROR(IF(Table1[[#This Row],[Medicare Rate in CR]]&gt;0,"Y","N"),"N")</f>
        <v>Y</v>
      </c>
      <c r="O4755" s="166">
        <f>Table1[[#This Row],[Medicare Rate in CR]]*Table1[[#This Row],[SumOfUnits]]*Table1[[#This Row],[Actuarial Factor 06/20/2023]]</f>
        <v>28604.569839426164</v>
      </c>
      <c r="P47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28604.569839426164</v>
      </c>
      <c r="Q4755" s="166">
        <f>Table1[[#This Row],[Trended Medicare Pricing for all RHCs]]-Table1[[#This Row],[SumOfSFY24 Estimated Payment 5/04/23]]</f>
        <v>5054.3554506761539</v>
      </c>
      <c r="R4755" s="24">
        <f>Table1[[#This Row],[SumOfUnits]]*Table1[[#This Row],[Actuarial Factor 06/20/2023]]</f>
        <v>266.6595491696296</v>
      </c>
      <c r="S4755" s="23"/>
    </row>
    <row r="4756" spans="1:19" x14ac:dyDescent="0.25">
      <c r="A4756" s="192" t="s">
        <v>536</v>
      </c>
      <c r="B4756" s="193" t="s">
        <v>537</v>
      </c>
      <c r="C4756" s="192" t="s">
        <v>72</v>
      </c>
      <c r="D4756" s="192" t="s">
        <v>30</v>
      </c>
      <c r="E4756" s="192" t="s">
        <v>77</v>
      </c>
      <c r="F4756" s="194">
        <v>11407.479999999998</v>
      </c>
      <c r="G4756">
        <v>136</v>
      </c>
      <c r="H4756">
        <v>136</v>
      </c>
      <c r="I4756" s="167">
        <v>17653.810797402442</v>
      </c>
      <c r="J4756" s="22">
        <v>1.5475644750113475</v>
      </c>
      <c r="K4756" s="22" t="s">
        <v>538</v>
      </c>
      <c r="L4756" s="22" t="s">
        <v>99</v>
      </c>
      <c r="M4756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56" s="24" t="str">
        <f>IFERROR(IF(Table1[[#This Row],[Medicare Rate in CR]]&gt;0,"Y","N"),"N")</f>
        <v>Y</v>
      </c>
      <c r="O4756" s="166">
        <f>Table1[[#This Row],[Medicare Rate in CR]]*Table1[[#This Row],[SumOfUnits]]*Table1[[#This Row],[Actuarial Factor 06/20/2023]]</f>
        <v>22576.984807887544</v>
      </c>
      <c r="P47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22576.984807887544</v>
      </c>
      <c r="Q4756" s="166">
        <f>Table1[[#This Row],[Trended Medicare Pricing for all RHCs]]-Table1[[#This Row],[SumOfSFY24 Estimated Payment 5/04/23]]</f>
        <v>4923.1740104851015</v>
      </c>
      <c r="R4756" s="24">
        <f>Table1[[#This Row],[SumOfUnits]]*Table1[[#This Row],[Actuarial Factor 06/20/2023]]</f>
        <v>210.46876860154327</v>
      </c>
      <c r="S4756" s="23"/>
    </row>
    <row r="4757" spans="1:19" x14ac:dyDescent="0.25">
      <c r="A4757" s="192" t="s">
        <v>536</v>
      </c>
      <c r="B4757" s="193" t="s">
        <v>537</v>
      </c>
      <c r="C4757" s="192" t="s">
        <v>72</v>
      </c>
      <c r="D4757" s="192" t="s">
        <v>32</v>
      </c>
      <c r="E4757" s="192" t="s">
        <v>94</v>
      </c>
      <c r="F4757" s="194">
        <v>431.22</v>
      </c>
      <c r="G4757">
        <v>5</v>
      </c>
      <c r="H4757">
        <v>5</v>
      </c>
      <c r="I4757" s="167">
        <v>471.25362599752026</v>
      </c>
      <c r="J4757" s="22">
        <v>1.0928380548154544</v>
      </c>
      <c r="K4757" s="22" t="s">
        <v>538</v>
      </c>
      <c r="L4757" s="22" t="s">
        <v>99</v>
      </c>
      <c r="M4757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57" s="24" t="str">
        <f>IFERROR(IF(Table1[[#This Row],[Medicare Rate in CR]]&gt;0,"Y","N"),"N")</f>
        <v>Y</v>
      </c>
      <c r="O4757" s="166">
        <f>Table1[[#This Row],[Medicare Rate in CR]]*Table1[[#This Row],[SumOfUnits]]*Table1[[#This Row],[Actuarial Factor 06/20/2023]]</f>
        <v>586.14369070026896</v>
      </c>
      <c r="P47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586.14369070026896</v>
      </c>
      <c r="Q4757" s="166">
        <f>Table1[[#This Row],[Trended Medicare Pricing for all RHCs]]-Table1[[#This Row],[SumOfSFY24 Estimated Payment 5/04/23]]</f>
        <v>114.8900647027487</v>
      </c>
      <c r="R4757" s="24">
        <f>Table1[[#This Row],[SumOfUnits]]*Table1[[#This Row],[Actuarial Factor 06/20/2023]]</f>
        <v>5.4641902740772714</v>
      </c>
      <c r="S4757" s="23"/>
    </row>
    <row r="4758" spans="1:19" x14ac:dyDescent="0.25">
      <c r="A4758" s="192" t="s">
        <v>536</v>
      </c>
      <c r="B4758" s="193" t="s">
        <v>537</v>
      </c>
      <c r="C4758" s="192" t="s">
        <v>72</v>
      </c>
      <c r="D4758" s="192" t="s">
        <v>32</v>
      </c>
      <c r="E4758" s="192" t="s">
        <v>80</v>
      </c>
      <c r="F4758" s="194">
        <v>753.72</v>
      </c>
      <c r="G4758">
        <v>10</v>
      </c>
      <c r="H4758">
        <v>10</v>
      </c>
      <c r="I4758" s="167">
        <v>908.48391965428698</v>
      </c>
      <c r="J4758" s="22">
        <v>1.2053334390148689</v>
      </c>
      <c r="K4758" s="22" t="s">
        <v>538</v>
      </c>
      <c r="L4758" s="22" t="s">
        <v>99</v>
      </c>
      <c r="M4758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58" s="24" t="str">
        <f>IFERROR(IF(Table1[[#This Row],[Medicare Rate in CR]]&gt;0,"Y","N"),"N")</f>
        <v>Y</v>
      </c>
      <c r="O4758" s="166">
        <f>Table1[[#This Row],[Medicare Rate in CR]]*Table1[[#This Row],[SumOfUnits]]*Table1[[#This Row],[Actuarial Factor 06/20/2023]]</f>
        <v>1292.96118003125</v>
      </c>
      <c r="P47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1292.96118003125</v>
      </c>
      <c r="Q4758" s="166">
        <f>Table1[[#This Row],[Trended Medicare Pricing for all RHCs]]-Table1[[#This Row],[SumOfSFY24 Estimated Payment 5/04/23]]</f>
        <v>384.47726037696305</v>
      </c>
      <c r="R4758" s="24">
        <f>Table1[[#This Row],[SumOfUnits]]*Table1[[#This Row],[Actuarial Factor 06/20/2023]]</f>
        <v>12.053334390148688</v>
      </c>
      <c r="S4758" s="23"/>
    </row>
    <row r="4759" spans="1:19" x14ac:dyDescent="0.25">
      <c r="A4759" s="192" t="s">
        <v>536</v>
      </c>
      <c r="B4759" s="193" t="s">
        <v>537</v>
      </c>
      <c r="C4759" s="192" t="s">
        <v>72</v>
      </c>
      <c r="D4759" s="192" t="s">
        <v>32</v>
      </c>
      <c r="E4759" s="192" t="s">
        <v>81</v>
      </c>
      <c r="F4759" s="194">
        <v>875</v>
      </c>
      <c r="G4759">
        <v>14</v>
      </c>
      <c r="H4759">
        <v>14</v>
      </c>
      <c r="I4759" s="167">
        <v>944.73469457456008</v>
      </c>
      <c r="J4759" s="22">
        <v>1.0796967937994972</v>
      </c>
      <c r="K4759" s="22" t="s">
        <v>538</v>
      </c>
      <c r="L4759" s="22" t="s">
        <v>99</v>
      </c>
      <c r="M4759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59" s="24" t="str">
        <f>IFERROR(IF(Table1[[#This Row],[Medicare Rate in CR]]&gt;0,"Y","N"),"N")</f>
        <v>Y</v>
      </c>
      <c r="O4759" s="166">
        <f>Table1[[#This Row],[Medicare Rate in CR]]*Table1[[#This Row],[SumOfUnits]]*Table1[[#This Row],[Actuarial Factor 06/20/2023]]</f>
        <v>1621.4670509922089</v>
      </c>
      <c r="P47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1621.4670509922089</v>
      </c>
      <c r="Q4759" s="166">
        <f>Table1[[#This Row],[Trended Medicare Pricing for all RHCs]]-Table1[[#This Row],[SumOfSFY24 Estimated Payment 5/04/23]]</f>
        <v>676.73235641764882</v>
      </c>
      <c r="R4759" s="24">
        <f>Table1[[#This Row],[SumOfUnits]]*Table1[[#This Row],[Actuarial Factor 06/20/2023]]</f>
        <v>15.115755113192961</v>
      </c>
      <c r="S4759" s="23"/>
    </row>
    <row r="4760" spans="1:19" x14ac:dyDescent="0.25">
      <c r="A4760" s="192" t="s">
        <v>536</v>
      </c>
      <c r="B4760" s="193" t="s">
        <v>537</v>
      </c>
      <c r="C4760" s="192" t="s">
        <v>72</v>
      </c>
      <c r="D4760" s="192" t="s">
        <v>32</v>
      </c>
      <c r="E4760" s="192" t="s">
        <v>65</v>
      </c>
      <c r="F4760" s="194">
        <v>4712.2899999999972</v>
      </c>
      <c r="G4760">
        <v>59</v>
      </c>
      <c r="H4760">
        <v>59</v>
      </c>
      <c r="I4760" s="167">
        <v>5767.8930363676218</v>
      </c>
      <c r="J4760" s="22">
        <v>1.2240106267584603</v>
      </c>
      <c r="K4760" s="22" t="s">
        <v>538</v>
      </c>
      <c r="L4760" s="22" t="s">
        <v>99</v>
      </c>
      <c r="M4760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60" s="24" t="str">
        <f>IFERROR(IF(Table1[[#This Row],[Medicare Rate in CR]]&gt;0,"Y","N"),"N")</f>
        <v>Y</v>
      </c>
      <c r="O4760" s="166">
        <f>Table1[[#This Row],[Medicare Rate in CR]]*Table1[[#This Row],[SumOfUnits]]*Table1[[#This Row],[Actuarial Factor 06/20/2023]]</f>
        <v>7746.677576010421</v>
      </c>
      <c r="P47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7746.677576010421</v>
      </c>
      <c r="Q4760" s="166">
        <f>Table1[[#This Row],[Trended Medicare Pricing for all RHCs]]-Table1[[#This Row],[SumOfSFY24 Estimated Payment 5/04/23]]</f>
        <v>1978.7845396427992</v>
      </c>
      <c r="R4760" s="24">
        <f>Table1[[#This Row],[SumOfUnits]]*Table1[[#This Row],[Actuarial Factor 06/20/2023]]</f>
        <v>72.216626978749161</v>
      </c>
      <c r="S4760" s="23"/>
    </row>
    <row r="4761" spans="1:19" x14ac:dyDescent="0.25">
      <c r="A4761" s="192" t="s">
        <v>536</v>
      </c>
      <c r="B4761" s="193" t="s">
        <v>537</v>
      </c>
      <c r="C4761" s="192" t="s">
        <v>72</v>
      </c>
      <c r="D4761" s="192" t="s">
        <v>32</v>
      </c>
      <c r="E4761" s="192" t="s">
        <v>66</v>
      </c>
      <c r="F4761" s="194">
        <v>3929.4399999999991</v>
      </c>
      <c r="G4761">
        <v>47</v>
      </c>
      <c r="H4761">
        <v>47</v>
      </c>
      <c r="I4761" s="167">
        <v>4205.5162504710897</v>
      </c>
      <c r="J4761" s="22">
        <v>1.0702584211671613</v>
      </c>
      <c r="K4761" s="22" t="s">
        <v>538</v>
      </c>
      <c r="L4761" s="22" t="s">
        <v>99</v>
      </c>
      <c r="M4761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61" s="24" t="str">
        <f>IFERROR(IF(Table1[[#This Row],[Medicare Rate in CR]]&gt;0,"Y","N"),"N")</f>
        <v>Y</v>
      </c>
      <c r="O4761" s="166">
        <f>Table1[[#This Row],[Medicare Rate in CR]]*Table1[[#This Row],[SumOfUnits]]*Table1[[#This Row],[Actuarial Factor 06/20/2023]]</f>
        <v>5395.9111794142655</v>
      </c>
      <c r="P47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5395.9111794142655</v>
      </c>
      <c r="Q4761" s="166">
        <f>Table1[[#This Row],[Trended Medicare Pricing for all RHCs]]-Table1[[#This Row],[SumOfSFY24 Estimated Payment 5/04/23]]</f>
        <v>1190.3949289431757</v>
      </c>
      <c r="R4761" s="24">
        <f>Table1[[#This Row],[SumOfUnits]]*Table1[[#This Row],[Actuarial Factor 06/20/2023]]</f>
        <v>50.302145794856578</v>
      </c>
      <c r="S4761" s="23"/>
    </row>
    <row r="4762" spans="1:19" x14ac:dyDescent="0.25">
      <c r="A4762" s="192" t="s">
        <v>536</v>
      </c>
      <c r="B4762" s="193" t="s">
        <v>537</v>
      </c>
      <c r="C4762" s="192" t="s">
        <v>72</v>
      </c>
      <c r="D4762" s="192" t="s">
        <v>32</v>
      </c>
      <c r="E4762" s="192" t="s">
        <v>100</v>
      </c>
      <c r="F4762" s="194">
        <v>342.84000000000003</v>
      </c>
      <c r="G4762">
        <v>4</v>
      </c>
      <c r="H4762">
        <v>4</v>
      </c>
      <c r="I4762" s="167">
        <v>375.58298183270728</v>
      </c>
      <c r="J4762" s="22">
        <v>1.0955051389356762</v>
      </c>
      <c r="K4762" s="22" t="s">
        <v>538</v>
      </c>
      <c r="L4762" s="22" t="s">
        <v>99</v>
      </c>
      <c r="M4762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62" s="24" t="str">
        <f>IFERROR(IF(Table1[[#This Row],[Medicare Rate in CR]]&gt;0,"Y","N"),"N")</f>
        <v>Y</v>
      </c>
      <c r="O4762" s="166">
        <f>Table1[[#This Row],[Medicare Rate in CR]]*Table1[[#This Row],[SumOfUnits]]*Table1[[#This Row],[Actuarial Factor 06/20/2023]]</f>
        <v>470.05934501451992</v>
      </c>
      <c r="P47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470.05934501451992</v>
      </c>
      <c r="Q4762" s="166">
        <f>Table1[[#This Row],[Trended Medicare Pricing for all RHCs]]-Table1[[#This Row],[SumOfSFY24 Estimated Payment 5/04/23]]</f>
        <v>94.476363181812644</v>
      </c>
      <c r="R4762" s="24">
        <f>Table1[[#This Row],[SumOfUnits]]*Table1[[#This Row],[Actuarial Factor 06/20/2023]]</f>
        <v>4.382020555742705</v>
      </c>
      <c r="S4762" s="23"/>
    </row>
    <row r="4763" spans="1:19" x14ac:dyDescent="0.25">
      <c r="A4763" s="192" t="s">
        <v>536</v>
      </c>
      <c r="B4763" s="193" t="s">
        <v>537</v>
      </c>
      <c r="C4763" s="192" t="s">
        <v>72</v>
      </c>
      <c r="D4763" s="192" t="s">
        <v>31</v>
      </c>
      <c r="E4763" s="192" t="s">
        <v>67</v>
      </c>
      <c r="F4763" s="194">
        <v>3487.0899999999992</v>
      </c>
      <c r="G4763">
        <v>33</v>
      </c>
      <c r="H4763">
        <v>33</v>
      </c>
      <c r="I4763" s="167">
        <v>3916.7653146262965</v>
      </c>
      <c r="J4763" s="22">
        <v>1.1232188772375526</v>
      </c>
      <c r="K4763" s="22" t="s">
        <v>538</v>
      </c>
      <c r="L4763" s="22" t="s">
        <v>99</v>
      </c>
      <c r="M4763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63" s="24" t="str">
        <f>IFERROR(IF(Table1[[#This Row],[Medicare Rate in CR]]&gt;0,"Y","N"),"N")</f>
        <v>Y</v>
      </c>
      <c r="O4763" s="166">
        <f>Table1[[#This Row],[Medicare Rate in CR]]*Table1[[#This Row],[SumOfUnits]]*Table1[[#This Row],[Actuarial Factor 06/20/2023]]</f>
        <v>3976.093735721985</v>
      </c>
      <c r="P47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3976.093735721985</v>
      </c>
      <c r="Q4763" s="166">
        <f>Table1[[#This Row],[Trended Medicare Pricing for all RHCs]]-Table1[[#This Row],[SumOfSFY24 Estimated Payment 5/04/23]]</f>
        <v>59.328421095688554</v>
      </c>
      <c r="R4763" s="24">
        <f>Table1[[#This Row],[SumOfUnits]]*Table1[[#This Row],[Actuarial Factor 06/20/2023]]</f>
        <v>37.06622294883924</v>
      </c>
      <c r="S4763" s="23"/>
    </row>
    <row r="4764" spans="1:19" x14ac:dyDescent="0.25">
      <c r="A4764" s="192" t="s">
        <v>536</v>
      </c>
      <c r="B4764" s="193" t="s">
        <v>537</v>
      </c>
      <c r="C4764" s="192" t="s">
        <v>72</v>
      </c>
      <c r="D4764" s="192" t="s">
        <v>31</v>
      </c>
      <c r="E4764" s="192" t="s">
        <v>82</v>
      </c>
      <c r="F4764" s="194">
        <v>259.79999999999995</v>
      </c>
      <c r="G4764">
        <v>3</v>
      </c>
      <c r="H4764">
        <v>3</v>
      </c>
      <c r="I4764" s="167">
        <v>308.95555997877278</v>
      </c>
      <c r="J4764" s="22">
        <v>1.1892053886788794</v>
      </c>
      <c r="K4764" s="22" t="s">
        <v>538</v>
      </c>
      <c r="L4764" s="22" t="s">
        <v>99</v>
      </c>
      <c r="M4764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64" s="24" t="str">
        <f>IFERROR(IF(Table1[[#This Row],[Medicare Rate in CR]]&gt;0,"Y","N"),"N")</f>
        <v>Y</v>
      </c>
      <c r="O4764" s="166">
        <f>Table1[[#This Row],[Medicare Rate in CR]]*Table1[[#This Row],[SumOfUnits]]*Table1[[#This Row],[Actuarial Factor 06/20/2023]]</f>
        <v>382.69818613075017</v>
      </c>
      <c r="P47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382.69818613075017</v>
      </c>
      <c r="Q4764" s="166">
        <f>Table1[[#This Row],[Trended Medicare Pricing for all RHCs]]-Table1[[#This Row],[SumOfSFY24 Estimated Payment 5/04/23]]</f>
        <v>73.74262615197739</v>
      </c>
      <c r="R4764" s="24">
        <f>Table1[[#This Row],[SumOfUnits]]*Table1[[#This Row],[Actuarial Factor 06/20/2023]]</f>
        <v>3.5676161660366379</v>
      </c>
      <c r="S4764" s="23"/>
    </row>
    <row r="4765" spans="1:19" x14ac:dyDescent="0.25">
      <c r="A4765" s="192" t="s">
        <v>536</v>
      </c>
      <c r="B4765" s="193" t="s">
        <v>537</v>
      </c>
      <c r="C4765" s="192" t="s">
        <v>72</v>
      </c>
      <c r="D4765" s="192" t="s">
        <v>31</v>
      </c>
      <c r="E4765" s="192" t="s">
        <v>68</v>
      </c>
      <c r="F4765" s="194">
        <v>14051.980000000009</v>
      </c>
      <c r="G4765">
        <v>134</v>
      </c>
      <c r="H4765">
        <v>134</v>
      </c>
      <c r="I4765" s="167">
        <v>14021.639682475517</v>
      </c>
      <c r="J4765" s="22">
        <v>0.99784085107404852</v>
      </c>
      <c r="K4765" s="22" t="s">
        <v>538</v>
      </c>
      <c r="L4765" s="22" t="s">
        <v>99</v>
      </c>
      <c r="M4765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65" s="24" t="str">
        <f>IFERROR(IF(Table1[[#This Row],[Medicare Rate in CR]]&gt;0,"Y","N"),"N")</f>
        <v>Y</v>
      </c>
      <c r="O4765" s="166">
        <f>Table1[[#This Row],[Medicare Rate in CR]]*Table1[[#This Row],[SumOfUnits]]*Table1[[#This Row],[Actuarial Factor 06/20/2023]]</f>
        <v>14343.144004691567</v>
      </c>
      <c r="P47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14343.144004691567</v>
      </c>
      <c r="Q4765" s="166">
        <f>Table1[[#This Row],[Trended Medicare Pricing for all RHCs]]-Table1[[#This Row],[SumOfSFY24 Estimated Payment 5/04/23]]</f>
        <v>321.50432221604933</v>
      </c>
      <c r="R4765" s="24">
        <f>Table1[[#This Row],[SumOfUnits]]*Table1[[#This Row],[Actuarial Factor 06/20/2023]]</f>
        <v>133.7106740439225</v>
      </c>
      <c r="S4765" s="23"/>
    </row>
    <row r="4766" spans="1:19" x14ac:dyDescent="0.25">
      <c r="A4766" s="192" t="s">
        <v>536</v>
      </c>
      <c r="B4766" s="193" t="s">
        <v>537</v>
      </c>
      <c r="C4766" s="192" t="s">
        <v>72</v>
      </c>
      <c r="D4766" s="192" t="s">
        <v>31</v>
      </c>
      <c r="E4766" s="192" t="s">
        <v>69</v>
      </c>
      <c r="F4766" s="194">
        <v>49185.069999999614</v>
      </c>
      <c r="G4766">
        <v>475</v>
      </c>
      <c r="H4766">
        <v>475</v>
      </c>
      <c r="I4766" s="167">
        <v>51019.40006710936</v>
      </c>
      <c r="J4766" s="22">
        <v>1.0372944486428455</v>
      </c>
      <c r="K4766" s="22" t="s">
        <v>538</v>
      </c>
      <c r="L4766" s="22" t="s">
        <v>99</v>
      </c>
      <c r="M4766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66" s="24" t="str">
        <f>IFERROR(IF(Table1[[#This Row],[Medicare Rate in CR]]&gt;0,"Y","N"),"N")</f>
        <v>Y</v>
      </c>
      <c r="O4766" s="166">
        <f>Table1[[#This Row],[Medicare Rate in CR]]*Table1[[#This Row],[SumOfUnits]]*Table1[[#This Row],[Actuarial Factor 06/20/2023]]</f>
        <v>52853.52336531107</v>
      </c>
      <c r="P47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52853.52336531107</v>
      </c>
      <c r="Q4766" s="166">
        <f>Table1[[#This Row],[Trended Medicare Pricing for all RHCs]]-Table1[[#This Row],[SumOfSFY24 Estimated Payment 5/04/23]]</f>
        <v>1834.12329820171</v>
      </c>
      <c r="R4766" s="24">
        <f>Table1[[#This Row],[SumOfUnits]]*Table1[[#This Row],[Actuarial Factor 06/20/2023]]</f>
        <v>492.71486310535158</v>
      </c>
      <c r="S4766" s="23"/>
    </row>
    <row r="4767" spans="1:19" x14ac:dyDescent="0.25">
      <c r="A4767" s="192" t="s">
        <v>536</v>
      </c>
      <c r="B4767" s="193" t="s">
        <v>537</v>
      </c>
      <c r="C4767" s="192" t="s">
        <v>75</v>
      </c>
      <c r="D4767" s="192" t="s">
        <v>30</v>
      </c>
      <c r="E4767" s="192" t="s">
        <v>59</v>
      </c>
      <c r="F4767" s="194">
        <v>84.82</v>
      </c>
      <c r="G4767">
        <v>1</v>
      </c>
      <c r="H4767">
        <v>1</v>
      </c>
      <c r="I4767" s="167">
        <v>86.039940076353574</v>
      </c>
      <c r="J4767" s="22">
        <v>1.0143826936613249</v>
      </c>
      <c r="K4767" s="22" t="s">
        <v>538</v>
      </c>
      <c r="L4767" s="22" t="s">
        <v>99</v>
      </c>
      <c r="M4767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67" s="24" t="str">
        <f>IFERROR(IF(Table1[[#This Row],[Medicare Rate in CR]]&gt;0,"Y","N"),"N")</f>
        <v>Y</v>
      </c>
      <c r="O4767" s="166">
        <f>Table1[[#This Row],[Medicare Rate in CR]]*Table1[[#This Row],[SumOfUnits]]*Table1[[#This Row],[Actuarial Factor 06/20/2023]]</f>
        <v>108.81283154905032</v>
      </c>
      <c r="P47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108.81283154905032</v>
      </c>
      <c r="Q4767" s="166">
        <f>Table1[[#This Row],[Trended Medicare Pricing for all RHCs]]-Table1[[#This Row],[SumOfSFY24 Estimated Payment 5/04/23]]</f>
        <v>22.772891472696742</v>
      </c>
      <c r="R4767" s="24">
        <f>Table1[[#This Row],[SumOfUnits]]*Table1[[#This Row],[Actuarial Factor 06/20/2023]]</f>
        <v>1.0143826936613249</v>
      </c>
      <c r="S4767" s="23"/>
    </row>
    <row r="4768" spans="1:19" x14ac:dyDescent="0.25">
      <c r="A4768" s="192" t="s">
        <v>536</v>
      </c>
      <c r="B4768" s="193" t="s">
        <v>537</v>
      </c>
      <c r="C4768" s="192" t="s">
        <v>75</v>
      </c>
      <c r="D4768" s="192" t="s">
        <v>30</v>
      </c>
      <c r="E4768" s="192" t="s">
        <v>61</v>
      </c>
      <c r="F4768" s="194">
        <v>37.64</v>
      </c>
      <c r="G4768">
        <v>1</v>
      </c>
      <c r="H4768">
        <v>1</v>
      </c>
      <c r="I4768" s="167">
        <v>32.8556561963007</v>
      </c>
      <c r="J4768" s="22">
        <v>0.87289203497079426</v>
      </c>
      <c r="K4768" s="22" t="s">
        <v>538</v>
      </c>
      <c r="L4768" s="22" t="s">
        <v>99</v>
      </c>
      <c r="M4768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68" s="24" t="str">
        <f>IFERROR(IF(Table1[[#This Row],[Medicare Rate in CR]]&gt;0,"Y","N"),"N")</f>
        <v>Y</v>
      </c>
      <c r="O4768" s="166">
        <f>Table1[[#This Row],[Medicare Rate in CR]]*Table1[[#This Row],[SumOfUnits]]*Table1[[#This Row],[Actuarial Factor 06/20/2023]]</f>
        <v>93.635128591317098</v>
      </c>
      <c r="P47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93.635128591317098</v>
      </c>
      <c r="Q4768" s="166">
        <f>Table1[[#This Row],[Trended Medicare Pricing for all RHCs]]-Table1[[#This Row],[SumOfSFY24 Estimated Payment 5/04/23]]</f>
        <v>60.779472395016398</v>
      </c>
      <c r="R4768" s="24">
        <f>Table1[[#This Row],[SumOfUnits]]*Table1[[#This Row],[Actuarial Factor 06/20/2023]]</f>
        <v>0.87289203497079426</v>
      </c>
      <c r="S4768" s="23"/>
    </row>
    <row r="4769" spans="1:19" x14ac:dyDescent="0.25">
      <c r="A4769" s="192" t="s">
        <v>536</v>
      </c>
      <c r="B4769" s="193" t="s">
        <v>537</v>
      </c>
      <c r="C4769" s="192" t="s">
        <v>76</v>
      </c>
      <c r="D4769" s="192" t="s">
        <v>31</v>
      </c>
      <c r="E4769" s="192" t="s">
        <v>68</v>
      </c>
      <c r="F4769" s="194">
        <v>84.82</v>
      </c>
      <c r="G4769">
        <v>1</v>
      </c>
      <c r="H4769">
        <v>1</v>
      </c>
      <c r="I4769" s="167">
        <v>92.553170138990481</v>
      </c>
      <c r="J4769" s="22">
        <v>1.0911715413698477</v>
      </c>
      <c r="K4769" s="22" t="s">
        <v>538</v>
      </c>
      <c r="L4769" s="22" t="s">
        <v>99</v>
      </c>
      <c r="M4769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69" s="24" t="str">
        <f>IFERROR(IF(Table1[[#This Row],[Medicare Rate in CR]]&gt;0,"Y","N"),"N")</f>
        <v>Y</v>
      </c>
      <c r="O4769" s="166">
        <f>Table1[[#This Row],[Medicare Rate in CR]]*Table1[[#This Row],[SumOfUnits]]*Table1[[#This Row],[Actuarial Factor 06/20/2023]]</f>
        <v>117.04997124274357</v>
      </c>
      <c r="P47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117.04997124274357</v>
      </c>
      <c r="Q4769" s="166">
        <f>Table1[[#This Row],[Trended Medicare Pricing for all RHCs]]-Table1[[#This Row],[SumOfSFY24 Estimated Payment 5/04/23]]</f>
        <v>24.496801103753086</v>
      </c>
      <c r="R4769" s="24">
        <f>Table1[[#This Row],[SumOfUnits]]*Table1[[#This Row],[Actuarial Factor 06/20/2023]]</f>
        <v>1.0911715413698477</v>
      </c>
      <c r="S4769" s="23"/>
    </row>
    <row r="4770" spans="1:19" x14ac:dyDescent="0.25">
      <c r="A4770" s="192" t="s">
        <v>536</v>
      </c>
      <c r="B4770" s="193" t="s">
        <v>537</v>
      </c>
      <c r="C4770" s="192" t="s">
        <v>78</v>
      </c>
      <c r="D4770" s="192" t="s">
        <v>30</v>
      </c>
      <c r="E4770" s="192" t="s">
        <v>59</v>
      </c>
      <c r="F4770" s="194">
        <v>254.45999999999998</v>
      </c>
      <c r="G4770">
        <v>3</v>
      </c>
      <c r="H4770">
        <v>3</v>
      </c>
      <c r="I4770" s="167">
        <v>237.6611004489873</v>
      </c>
      <c r="J4770" s="22">
        <v>0.93398216006047052</v>
      </c>
      <c r="K4770" s="22" t="s">
        <v>538</v>
      </c>
      <c r="L4770" s="22" t="s">
        <v>99</v>
      </c>
      <c r="M4770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70" s="24" t="str">
        <f>IFERROR(IF(Table1[[#This Row],[Medicare Rate in CR]]&gt;0,"Y","N"),"N")</f>
        <v>Y</v>
      </c>
      <c r="O4770" s="166">
        <f>Table1[[#This Row],[Medicare Rate in CR]]*Table1[[#This Row],[SumOfUnits]]*Table1[[#This Row],[Actuarial Factor 06/20/2023]]</f>
        <v>300.56479892906003</v>
      </c>
      <c r="P47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300.56479892906003</v>
      </c>
      <c r="Q4770" s="166">
        <f>Table1[[#This Row],[Trended Medicare Pricing for all RHCs]]-Table1[[#This Row],[SumOfSFY24 Estimated Payment 5/04/23]]</f>
        <v>62.903698480072734</v>
      </c>
      <c r="R4770" s="24">
        <f>Table1[[#This Row],[SumOfUnits]]*Table1[[#This Row],[Actuarial Factor 06/20/2023]]</f>
        <v>2.8019464801814116</v>
      </c>
      <c r="S4770" s="23"/>
    </row>
    <row r="4771" spans="1:19" x14ac:dyDescent="0.25">
      <c r="A4771" s="192" t="s">
        <v>536</v>
      </c>
      <c r="B4771" s="193" t="s">
        <v>537</v>
      </c>
      <c r="C4771" s="192" t="s">
        <v>78</v>
      </c>
      <c r="D4771" s="192" t="s">
        <v>30</v>
      </c>
      <c r="E4771" s="192" t="s">
        <v>60</v>
      </c>
      <c r="F4771" s="194">
        <v>173.2</v>
      </c>
      <c r="G4771">
        <v>2</v>
      </c>
      <c r="H4771">
        <v>2</v>
      </c>
      <c r="I4771" s="167">
        <v>141.94447026454139</v>
      </c>
      <c r="J4771" s="22">
        <v>0.81954082138880713</v>
      </c>
      <c r="K4771" s="22" t="s">
        <v>538</v>
      </c>
      <c r="L4771" s="22" t="s">
        <v>99</v>
      </c>
      <c r="M4771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71" s="24" t="str">
        <f>IFERROR(IF(Table1[[#This Row],[Medicare Rate in CR]]&gt;0,"Y","N"),"N")</f>
        <v>Y</v>
      </c>
      <c r="O4771" s="166">
        <f>Table1[[#This Row],[Medicare Rate in CR]]*Table1[[#This Row],[SumOfUnits]]*Table1[[#This Row],[Actuarial Factor 06/20/2023]]</f>
        <v>175.82428782075468</v>
      </c>
      <c r="P47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175.82428782075468</v>
      </c>
      <c r="Q4771" s="166">
        <f>Table1[[#This Row],[Trended Medicare Pricing for all RHCs]]-Table1[[#This Row],[SumOfSFY24 Estimated Payment 5/04/23]]</f>
        <v>33.879817556213283</v>
      </c>
      <c r="R4771" s="24">
        <f>Table1[[#This Row],[SumOfUnits]]*Table1[[#This Row],[Actuarial Factor 06/20/2023]]</f>
        <v>1.6390816427776143</v>
      </c>
      <c r="S4771" s="23"/>
    </row>
    <row r="4772" spans="1:19" x14ac:dyDescent="0.25">
      <c r="A4772" s="192" t="s">
        <v>536</v>
      </c>
      <c r="B4772" s="193" t="s">
        <v>537</v>
      </c>
      <c r="C4772" s="192" t="s">
        <v>78</v>
      </c>
      <c r="D4772" s="192" t="s">
        <v>30</v>
      </c>
      <c r="E4772" s="192" t="s">
        <v>63</v>
      </c>
      <c r="F4772" s="194">
        <v>86.6</v>
      </c>
      <c r="G4772">
        <v>1</v>
      </c>
      <c r="H4772">
        <v>1</v>
      </c>
      <c r="I4772" s="167">
        <v>81.101387368840719</v>
      </c>
      <c r="J4772" s="22">
        <v>0.93650562781571278</v>
      </c>
      <c r="K4772" s="22" t="s">
        <v>538</v>
      </c>
      <c r="L4772" s="22" t="s">
        <v>99</v>
      </c>
      <c r="M4772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72" s="24" t="str">
        <f>IFERROR(IF(Table1[[#This Row],[Medicare Rate in CR]]&gt;0,"Y","N"),"N")</f>
        <v>Y</v>
      </c>
      <c r="O4772" s="166">
        <f>Table1[[#This Row],[Medicare Rate in CR]]*Table1[[#This Row],[SumOfUnits]]*Table1[[#This Row],[Actuarial Factor 06/20/2023]]</f>
        <v>100.45895869579151</v>
      </c>
      <c r="P47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100.45895869579151</v>
      </c>
      <c r="Q4772" s="166">
        <f>Table1[[#This Row],[Trended Medicare Pricing for all RHCs]]-Table1[[#This Row],[SumOfSFY24 Estimated Payment 5/04/23]]</f>
        <v>19.35757132695079</v>
      </c>
      <c r="R4772" s="24">
        <f>Table1[[#This Row],[SumOfUnits]]*Table1[[#This Row],[Actuarial Factor 06/20/2023]]</f>
        <v>0.93650562781571278</v>
      </c>
      <c r="S4772" s="23"/>
    </row>
    <row r="4773" spans="1:19" x14ac:dyDescent="0.25">
      <c r="A4773" s="192" t="s">
        <v>536</v>
      </c>
      <c r="B4773" s="193" t="s">
        <v>537</v>
      </c>
      <c r="C4773" s="192" t="s">
        <v>78</v>
      </c>
      <c r="D4773" s="192" t="s">
        <v>31</v>
      </c>
      <c r="E4773" s="192" t="s">
        <v>69</v>
      </c>
      <c r="F4773" s="194">
        <v>86.6</v>
      </c>
      <c r="G4773">
        <v>1</v>
      </c>
      <c r="H4773">
        <v>1</v>
      </c>
      <c r="I4773" s="167">
        <v>92.704797879254485</v>
      </c>
      <c r="J4773" s="22">
        <v>1.0704942018389665</v>
      </c>
      <c r="K4773" s="22" t="s">
        <v>538</v>
      </c>
      <c r="L4773" s="22" t="s">
        <v>99</v>
      </c>
      <c r="M4773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73" s="24" t="str">
        <f>IFERROR(IF(Table1[[#This Row],[Medicare Rate in CR]]&gt;0,"Y","N"),"N")</f>
        <v>Y</v>
      </c>
      <c r="O4773" s="166">
        <f>Table1[[#This Row],[Medicare Rate in CR]]*Table1[[#This Row],[SumOfUnits]]*Table1[[#This Row],[Actuarial Factor 06/20/2023]]</f>
        <v>114.83191303126593</v>
      </c>
      <c r="P47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114.83191303126593</v>
      </c>
      <c r="Q4773" s="166">
        <f>Table1[[#This Row],[Trended Medicare Pricing for all RHCs]]-Table1[[#This Row],[SumOfSFY24 Estimated Payment 5/04/23]]</f>
        <v>22.127115152011442</v>
      </c>
      <c r="R4773" s="24">
        <f>Table1[[#This Row],[SumOfUnits]]*Table1[[#This Row],[Actuarial Factor 06/20/2023]]</f>
        <v>1.0704942018389665</v>
      </c>
      <c r="S4773" s="23"/>
    </row>
    <row r="4774" spans="1:19" x14ac:dyDescent="0.25">
      <c r="A4774" s="192" t="s">
        <v>536</v>
      </c>
      <c r="B4774" s="193" t="s">
        <v>537</v>
      </c>
      <c r="C4774" s="192" t="s">
        <v>79</v>
      </c>
      <c r="D4774" s="192" t="s">
        <v>30</v>
      </c>
      <c r="E4774" s="192" t="s">
        <v>56</v>
      </c>
      <c r="F4774" s="194">
        <v>689.24</v>
      </c>
      <c r="G4774">
        <v>8</v>
      </c>
      <c r="H4774">
        <v>8</v>
      </c>
      <c r="I4774" s="167">
        <v>754.74580716465516</v>
      </c>
      <c r="J4774" s="22">
        <v>1.0950406348509303</v>
      </c>
      <c r="K4774" s="22" t="s">
        <v>538</v>
      </c>
      <c r="L4774" s="22" t="s">
        <v>99</v>
      </c>
      <c r="M4774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74" s="24" t="str">
        <f>IFERROR(IF(Table1[[#This Row],[Medicare Rate in CR]]&gt;0,"Y","N"),"N")</f>
        <v>Y</v>
      </c>
      <c r="O4774" s="166">
        <f>Table1[[#This Row],[Medicare Rate in CR]]*Table1[[#This Row],[SumOfUnits]]*Table1[[#This Row],[Actuarial Factor 06/20/2023]]</f>
        <v>939.72007120367425</v>
      </c>
      <c r="P47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939.72007120367425</v>
      </c>
      <c r="Q4774" s="166">
        <f>Table1[[#This Row],[Trended Medicare Pricing for all RHCs]]-Table1[[#This Row],[SumOfSFY24 Estimated Payment 5/04/23]]</f>
        <v>184.97426403901909</v>
      </c>
      <c r="R4774" s="24">
        <f>Table1[[#This Row],[SumOfUnits]]*Table1[[#This Row],[Actuarial Factor 06/20/2023]]</f>
        <v>8.7603250788074423</v>
      </c>
      <c r="S4774" s="23"/>
    </row>
    <row r="4775" spans="1:19" x14ac:dyDescent="0.25">
      <c r="A4775" s="192" t="s">
        <v>536</v>
      </c>
      <c r="B4775" s="193" t="s">
        <v>537</v>
      </c>
      <c r="C4775" s="192" t="s">
        <v>79</v>
      </c>
      <c r="D4775" s="192" t="s">
        <v>30</v>
      </c>
      <c r="E4775" s="192" t="s">
        <v>59</v>
      </c>
      <c r="F4775" s="194">
        <v>4990.260000000002</v>
      </c>
      <c r="G4775">
        <v>59</v>
      </c>
      <c r="H4775">
        <v>59</v>
      </c>
      <c r="I4775" s="167">
        <v>4765.3333726802839</v>
      </c>
      <c r="J4775" s="22">
        <v>0.95492687208287386</v>
      </c>
      <c r="K4775" s="22" t="s">
        <v>538</v>
      </c>
      <c r="L4775" s="22" t="s">
        <v>99</v>
      </c>
      <c r="M4775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75" s="24" t="str">
        <f>IFERROR(IF(Table1[[#This Row],[Medicare Rate in CR]]&gt;0,"Y","N"),"N")</f>
        <v>Y</v>
      </c>
      <c r="O4775" s="166">
        <f>Table1[[#This Row],[Medicare Rate in CR]]*Table1[[#This Row],[SumOfUnits]]*Table1[[#This Row],[Actuarial Factor 06/20/2023]]</f>
        <v>6043.6653285314624</v>
      </c>
      <c r="P47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6043.6653285314624</v>
      </c>
      <c r="Q4775" s="166">
        <f>Table1[[#This Row],[Trended Medicare Pricing for all RHCs]]-Table1[[#This Row],[SumOfSFY24 Estimated Payment 5/04/23]]</f>
        <v>1278.3319558511785</v>
      </c>
      <c r="R4775" s="24">
        <f>Table1[[#This Row],[SumOfUnits]]*Table1[[#This Row],[Actuarial Factor 06/20/2023]]</f>
        <v>56.340685452889559</v>
      </c>
      <c r="S4775" s="23"/>
    </row>
    <row r="4776" spans="1:19" x14ac:dyDescent="0.25">
      <c r="A4776" s="192" t="s">
        <v>536</v>
      </c>
      <c r="B4776" s="193" t="s">
        <v>537</v>
      </c>
      <c r="C4776" s="192" t="s">
        <v>79</v>
      </c>
      <c r="D4776" s="192" t="s">
        <v>30</v>
      </c>
      <c r="E4776" s="192" t="s">
        <v>60</v>
      </c>
      <c r="F4776" s="194">
        <v>5810.0300000000061</v>
      </c>
      <c r="G4776">
        <v>70</v>
      </c>
      <c r="H4776">
        <v>70</v>
      </c>
      <c r="I4776" s="167">
        <v>4901.9082107342283</v>
      </c>
      <c r="J4776" s="22">
        <v>0.84369757311652838</v>
      </c>
      <c r="K4776" s="22" t="s">
        <v>538</v>
      </c>
      <c r="L4776" s="22" t="s">
        <v>99</v>
      </c>
      <c r="M4776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76" s="24" t="str">
        <f>IFERROR(IF(Table1[[#This Row],[Medicare Rate in CR]]&gt;0,"Y","N"),"N")</f>
        <v>Y</v>
      </c>
      <c r="O4776" s="166">
        <f>Table1[[#This Row],[Medicare Rate in CR]]*Table1[[#This Row],[SumOfUnits]]*Table1[[#This Row],[Actuarial Factor 06/20/2023]]</f>
        <v>6335.2407067746999</v>
      </c>
      <c r="P47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6335.2407067746999</v>
      </c>
      <c r="Q4776" s="166">
        <f>Table1[[#This Row],[Trended Medicare Pricing for all RHCs]]-Table1[[#This Row],[SumOfSFY24 Estimated Payment 5/04/23]]</f>
        <v>1433.3324960404716</v>
      </c>
      <c r="R4776" s="24">
        <f>Table1[[#This Row],[SumOfUnits]]*Table1[[#This Row],[Actuarial Factor 06/20/2023]]</f>
        <v>59.058830118156983</v>
      </c>
      <c r="S4776" s="23"/>
    </row>
    <row r="4777" spans="1:19" x14ac:dyDescent="0.25">
      <c r="A4777" s="192" t="s">
        <v>536</v>
      </c>
      <c r="B4777" s="193" t="s">
        <v>537</v>
      </c>
      <c r="C4777" s="192" t="s">
        <v>79</v>
      </c>
      <c r="D4777" s="192" t="s">
        <v>30</v>
      </c>
      <c r="E4777" s="192" t="s">
        <v>61</v>
      </c>
      <c r="F4777" s="194">
        <v>1725.9799999999993</v>
      </c>
      <c r="G4777">
        <v>22</v>
      </c>
      <c r="H4777">
        <v>22</v>
      </c>
      <c r="I4777" s="167">
        <v>1456.2051372476651</v>
      </c>
      <c r="J4777" s="22">
        <v>0.84369757311652838</v>
      </c>
      <c r="K4777" s="22" t="s">
        <v>538</v>
      </c>
      <c r="L4777" s="22" t="s">
        <v>99</v>
      </c>
      <c r="M4777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77" s="24" t="str">
        <f>IFERROR(IF(Table1[[#This Row],[Medicare Rate in CR]]&gt;0,"Y","N"),"N")</f>
        <v>Y</v>
      </c>
      <c r="O4777" s="166">
        <f>Table1[[#This Row],[Medicare Rate in CR]]*Table1[[#This Row],[SumOfUnits]]*Table1[[#This Row],[Actuarial Factor 06/20/2023]]</f>
        <v>1991.0756507006199</v>
      </c>
      <c r="P47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1991.0756507006199</v>
      </c>
      <c r="Q4777" s="166">
        <f>Table1[[#This Row],[Trended Medicare Pricing for all RHCs]]-Table1[[#This Row],[SumOfSFY24 Estimated Payment 5/04/23]]</f>
        <v>534.87051345295481</v>
      </c>
      <c r="R4777" s="24">
        <f>Table1[[#This Row],[SumOfUnits]]*Table1[[#This Row],[Actuarial Factor 06/20/2023]]</f>
        <v>18.561346608563625</v>
      </c>
      <c r="S4777" s="23"/>
    </row>
    <row r="4778" spans="1:19" x14ac:dyDescent="0.25">
      <c r="A4778" s="192" t="s">
        <v>536</v>
      </c>
      <c r="B4778" s="193" t="s">
        <v>537</v>
      </c>
      <c r="C4778" s="192" t="s">
        <v>79</v>
      </c>
      <c r="D4778" s="192" t="s">
        <v>30</v>
      </c>
      <c r="E4778" s="192" t="s">
        <v>62</v>
      </c>
      <c r="F4778" s="194">
        <v>10215.850000000011</v>
      </c>
      <c r="G4778">
        <v>122</v>
      </c>
      <c r="H4778">
        <v>122</v>
      </c>
      <c r="I4778" s="167">
        <v>10356.249131709053</v>
      </c>
      <c r="J4778" s="22">
        <v>1.0137432648001921</v>
      </c>
      <c r="K4778" s="22" t="s">
        <v>538</v>
      </c>
      <c r="L4778" s="22" t="s">
        <v>99</v>
      </c>
      <c r="M4778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78" s="24" t="str">
        <f>IFERROR(IF(Table1[[#This Row],[Medicare Rate in CR]]&gt;0,"Y","N"),"N")</f>
        <v>Y</v>
      </c>
      <c r="O4778" s="166">
        <f>Table1[[#This Row],[Medicare Rate in CR]]*Table1[[#This Row],[SumOfUnits]]*Table1[[#This Row],[Actuarial Factor 06/20/2023]]</f>
        <v>13266.797281844225</v>
      </c>
      <c r="P47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13266.797281844225</v>
      </c>
      <c r="Q4778" s="166">
        <f>Table1[[#This Row],[Trended Medicare Pricing for all RHCs]]-Table1[[#This Row],[SumOfSFY24 Estimated Payment 5/04/23]]</f>
        <v>2910.5481501351715</v>
      </c>
      <c r="R4778" s="24">
        <f>Table1[[#This Row],[SumOfUnits]]*Table1[[#This Row],[Actuarial Factor 06/20/2023]]</f>
        <v>123.67667830562343</v>
      </c>
      <c r="S4778" s="23"/>
    </row>
    <row r="4779" spans="1:19" x14ac:dyDescent="0.25">
      <c r="A4779" s="192" t="s">
        <v>536</v>
      </c>
      <c r="B4779" s="193" t="s">
        <v>537</v>
      </c>
      <c r="C4779" s="192" t="s">
        <v>79</v>
      </c>
      <c r="D4779" s="192" t="s">
        <v>30</v>
      </c>
      <c r="E4779" s="192" t="s">
        <v>63</v>
      </c>
      <c r="F4779" s="194">
        <v>3752.679999999998</v>
      </c>
      <c r="G4779">
        <v>45</v>
      </c>
      <c r="H4779">
        <v>45</v>
      </c>
      <c r="I4779" s="167">
        <v>3560.5242932109618</v>
      </c>
      <c r="J4779" s="22">
        <v>0.94879507264434049</v>
      </c>
      <c r="K4779" s="22" t="s">
        <v>538</v>
      </c>
      <c r="L4779" s="22" t="s">
        <v>99</v>
      </c>
      <c r="M4779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79" s="24" t="str">
        <f>IFERROR(IF(Table1[[#This Row],[Medicare Rate in CR]]&gt;0,"Y","N"),"N")</f>
        <v>Y</v>
      </c>
      <c r="O4779" s="166">
        <f>Table1[[#This Row],[Medicare Rate in CR]]*Table1[[#This Row],[SumOfUnits]]*Table1[[#This Row],[Actuarial Factor 06/20/2023]]</f>
        <v>4579.9761349151277</v>
      </c>
      <c r="P47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4579.9761349151277</v>
      </c>
      <c r="Q4779" s="166">
        <f>Table1[[#This Row],[Trended Medicare Pricing for all RHCs]]-Table1[[#This Row],[SumOfSFY24 Estimated Payment 5/04/23]]</f>
        <v>1019.4518417041659</v>
      </c>
      <c r="R4779" s="24">
        <f>Table1[[#This Row],[SumOfUnits]]*Table1[[#This Row],[Actuarial Factor 06/20/2023]]</f>
        <v>42.695778268995319</v>
      </c>
      <c r="S4779" s="23"/>
    </row>
    <row r="4780" spans="1:19" x14ac:dyDescent="0.25">
      <c r="A4780" s="192" t="s">
        <v>536</v>
      </c>
      <c r="B4780" s="193" t="s">
        <v>537</v>
      </c>
      <c r="C4780" s="192" t="s">
        <v>79</v>
      </c>
      <c r="D4780" s="192" t="s">
        <v>30</v>
      </c>
      <c r="E4780" s="192" t="s">
        <v>64</v>
      </c>
      <c r="F4780" s="194">
        <v>6804.0200000000032</v>
      </c>
      <c r="G4780">
        <v>79</v>
      </c>
      <c r="H4780">
        <v>79</v>
      </c>
      <c r="I4780" s="167">
        <v>6510.0543607426225</v>
      </c>
      <c r="J4780" s="22">
        <v>0.95679530053448103</v>
      </c>
      <c r="K4780" s="22" t="s">
        <v>538</v>
      </c>
      <c r="L4780" s="22" t="s">
        <v>99</v>
      </c>
      <c r="M4780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80" s="24" t="str">
        <f>IFERROR(IF(Table1[[#This Row],[Medicare Rate in CR]]&gt;0,"Y","N"),"N")</f>
        <v>Y</v>
      </c>
      <c r="O4780" s="166">
        <f>Table1[[#This Row],[Medicare Rate in CR]]*Table1[[#This Row],[SumOfUnits]]*Table1[[#This Row],[Actuarial Factor 06/20/2023]]</f>
        <v>8108.1991191783682</v>
      </c>
      <c r="P47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8108.1991191783682</v>
      </c>
      <c r="Q4780" s="166">
        <f>Table1[[#This Row],[Trended Medicare Pricing for all RHCs]]-Table1[[#This Row],[SumOfSFY24 Estimated Payment 5/04/23]]</f>
        <v>1598.1447584357456</v>
      </c>
      <c r="R4780" s="24">
        <f>Table1[[#This Row],[SumOfUnits]]*Table1[[#This Row],[Actuarial Factor 06/20/2023]]</f>
        <v>75.586828742224</v>
      </c>
      <c r="S4780" s="23"/>
    </row>
    <row r="4781" spans="1:19" x14ac:dyDescent="0.25">
      <c r="A4781" s="192" t="s">
        <v>536</v>
      </c>
      <c r="B4781" s="193" t="s">
        <v>537</v>
      </c>
      <c r="C4781" s="192" t="s">
        <v>79</v>
      </c>
      <c r="D4781" s="192" t="s">
        <v>30</v>
      </c>
      <c r="E4781" s="192" t="s">
        <v>77</v>
      </c>
      <c r="F4781" s="194">
        <v>2412.3399999999988</v>
      </c>
      <c r="G4781">
        <v>28</v>
      </c>
      <c r="H4781">
        <v>28</v>
      </c>
      <c r="I4781" s="167">
        <v>3083.1318803231056</v>
      </c>
      <c r="J4781" s="22">
        <v>1.2780668895442215</v>
      </c>
      <c r="K4781" s="22" t="s">
        <v>538</v>
      </c>
      <c r="L4781" s="22" t="s">
        <v>99</v>
      </c>
      <c r="M4781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81" s="24" t="str">
        <f>IFERROR(IF(Table1[[#This Row],[Medicare Rate in CR]]&gt;0,"Y","N"),"N")</f>
        <v>Y</v>
      </c>
      <c r="O4781" s="166">
        <f>Table1[[#This Row],[Medicare Rate in CR]]*Table1[[#This Row],[SumOfUnits]]*Table1[[#This Row],[Actuarial Factor 06/20/2023]]</f>
        <v>3838.7505867594418</v>
      </c>
      <c r="P47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3838.7505867594418</v>
      </c>
      <c r="Q4781" s="166">
        <f>Table1[[#This Row],[Trended Medicare Pricing for all RHCs]]-Table1[[#This Row],[SumOfSFY24 Estimated Payment 5/04/23]]</f>
        <v>755.6187064363362</v>
      </c>
      <c r="R4781" s="24">
        <f>Table1[[#This Row],[SumOfUnits]]*Table1[[#This Row],[Actuarial Factor 06/20/2023]]</f>
        <v>35.7858729072382</v>
      </c>
      <c r="S4781" s="23"/>
    </row>
    <row r="4782" spans="1:19" x14ac:dyDescent="0.25">
      <c r="A4782" s="192" t="s">
        <v>536</v>
      </c>
      <c r="B4782" s="193" t="s">
        <v>537</v>
      </c>
      <c r="C4782" s="192" t="s">
        <v>79</v>
      </c>
      <c r="D4782" s="192" t="s">
        <v>32</v>
      </c>
      <c r="E4782" s="192" t="s">
        <v>94</v>
      </c>
      <c r="F4782" s="194">
        <v>86.6</v>
      </c>
      <c r="G4782">
        <v>1</v>
      </c>
      <c r="H4782">
        <v>1</v>
      </c>
      <c r="I4782" s="167">
        <v>103.88912982625685</v>
      </c>
      <c r="J4782" s="22">
        <v>1.1996435314810261</v>
      </c>
      <c r="K4782" s="22" t="s">
        <v>538</v>
      </c>
      <c r="L4782" s="22" t="s">
        <v>99</v>
      </c>
      <c r="M4782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82" s="24" t="str">
        <f>IFERROR(IF(Table1[[#This Row],[Medicare Rate in CR]]&gt;0,"Y","N"),"N")</f>
        <v>Y</v>
      </c>
      <c r="O4782" s="166">
        <f>Table1[[#This Row],[Medicare Rate in CR]]*Table1[[#This Row],[SumOfUnits]]*Table1[[#This Row],[Actuarial Factor 06/20/2023]]</f>
        <v>128.68576162196968</v>
      </c>
      <c r="P47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128.68576162196968</v>
      </c>
      <c r="Q4782" s="166">
        <f>Table1[[#This Row],[Trended Medicare Pricing for all RHCs]]-Table1[[#This Row],[SumOfSFY24 Estimated Payment 5/04/23]]</f>
        <v>24.796631795712827</v>
      </c>
      <c r="R4782" s="24">
        <f>Table1[[#This Row],[SumOfUnits]]*Table1[[#This Row],[Actuarial Factor 06/20/2023]]</f>
        <v>1.1996435314810261</v>
      </c>
      <c r="S4782" s="23"/>
    </row>
    <row r="4783" spans="1:19" x14ac:dyDescent="0.25">
      <c r="A4783" s="192" t="s">
        <v>536</v>
      </c>
      <c r="B4783" s="193" t="s">
        <v>537</v>
      </c>
      <c r="C4783" s="192" t="s">
        <v>79</v>
      </c>
      <c r="D4783" s="192" t="s">
        <v>32</v>
      </c>
      <c r="E4783" s="192" t="s">
        <v>81</v>
      </c>
      <c r="F4783" s="194">
        <v>116.92</v>
      </c>
      <c r="G4783">
        <v>2</v>
      </c>
      <c r="H4783">
        <v>2</v>
      </c>
      <c r="I4783" s="167">
        <v>129.49542096646385</v>
      </c>
      <c r="J4783" s="22">
        <v>1.1075557728914116</v>
      </c>
      <c r="K4783" s="22" t="s">
        <v>538</v>
      </c>
      <c r="L4783" s="22" t="s">
        <v>99</v>
      </c>
      <c r="M4783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83" s="24" t="str">
        <f>IFERROR(IF(Table1[[#This Row],[Medicare Rate in CR]]&gt;0,"Y","N"),"N")</f>
        <v>Y</v>
      </c>
      <c r="O4783" s="166">
        <f>Table1[[#This Row],[Medicare Rate in CR]]*Table1[[#This Row],[SumOfUnits]]*Table1[[#This Row],[Actuarial Factor 06/20/2023]]</f>
        <v>237.61501551612344</v>
      </c>
      <c r="P47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237.61501551612344</v>
      </c>
      <c r="Q4783" s="166">
        <f>Table1[[#This Row],[Trended Medicare Pricing for all RHCs]]-Table1[[#This Row],[SumOfSFY24 Estimated Payment 5/04/23]]</f>
        <v>108.11959454965958</v>
      </c>
      <c r="R4783" s="24">
        <f>Table1[[#This Row],[SumOfUnits]]*Table1[[#This Row],[Actuarial Factor 06/20/2023]]</f>
        <v>2.2151115457828232</v>
      </c>
      <c r="S4783" s="23"/>
    </row>
    <row r="4784" spans="1:19" x14ac:dyDescent="0.25">
      <c r="A4784" s="192" t="s">
        <v>536</v>
      </c>
      <c r="B4784" s="193" t="s">
        <v>537</v>
      </c>
      <c r="C4784" s="192" t="s">
        <v>79</v>
      </c>
      <c r="D4784" s="192" t="s">
        <v>32</v>
      </c>
      <c r="E4784" s="192" t="s">
        <v>65</v>
      </c>
      <c r="F4784" s="194">
        <v>228.6</v>
      </c>
      <c r="G4784">
        <v>2</v>
      </c>
      <c r="H4784">
        <v>2</v>
      </c>
      <c r="I4784" s="167">
        <v>312.48673704362841</v>
      </c>
      <c r="J4784" s="22">
        <v>1.3669586047402817</v>
      </c>
      <c r="K4784" s="22" t="s">
        <v>538</v>
      </c>
      <c r="L4784" s="22" t="s">
        <v>99</v>
      </c>
      <c r="M4784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84" s="24" t="str">
        <f>IFERROR(IF(Table1[[#This Row],[Medicare Rate in CR]]&gt;0,"Y","N"),"N")</f>
        <v>Y</v>
      </c>
      <c r="O4784" s="166">
        <f>Table1[[#This Row],[Medicare Rate in CR]]*Table1[[#This Row],[SumOfUnits]]*Table1[[#This Row],[Actuarial Factor 06/20/2023]]</f>
        <v>293.26729906098001</v>
      </c>
      <c r="P47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293.26729906098001</v>
      </c>
      <c r="Q4784" s="166">
        <f>Table1[[#This Row],[Trended Medicare Pricing for all RHCs]]-Table1[[#This Row],[SumOfSFY24 Estimated Payment 5/04/23]]</f>
        <v>-19.219437982648401</v>
      </c>
      <c r="R4784" s="24">
        <f>Table1[[#This Row],[SumOfUnits]]*Table1[[#This Row],[Actuarial Factor 06/20/2023]]</f>
        <v>2.7339172094805635</v>
      </c>
      <c r="S4784" s="23"/>
    </row>
    <row r="4785" spans="1:19" x14ac:dyDescent="0.25">
      <c r="A4785" s="192" t="s">
        <v>536</v>
      </c>
      <c r="B4785" s="193" t="s">
        <v>537</v>
      </c>
      <c r="C4785" s="192" t="s">
        <v>79</v>
      </c>
      <c r="D4785" s="192" t="s">
        <v>31</v>
      </c>
      <c r="E4785" s="192" t="s">
        <v>67</v>
      </c>
      <c r="F4785" s="194">
        <v>541.98</v>
      </c>
      <c r="G4785">
        <v>5</v>
      </c>
      <c r="H4785">
        <v>5</v>
      </c>
      <c r="I4785" s="167">
        <v>605.97426471805136</v>
      </c>
      <c r="J4785" s="22">
        <v>1.1180749561202468</v>
      </c>
      <c r="K4785" s="22" t="s">
        <v>538</v>
      </c>
      <c r="L4785" s="22" t="s">
        <v>99</v>
      </c>
      <c r="M4785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85" s="24" t="str">
        <f>IFERROR(IF(Table1[[#This Row],[Medicare Rate in CR]]&gt;0,"Y","N"),"N")</f>
        <v>Y</v>
      </c>
      <c r="O4785" s="166">
        <f>Table1[[#This Row],[Medicare Rate in CR]]*Table1[[#This Row],[SumOfUnits]]*Table1[[#This Row],[Actuarial Factor 06/20/2023]]</f>
        <v>599.67950271509437</v>
      </c>
      <c r="P47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599.67950271509437</v>
      </c>
      <c r="Q4785" s="166">
        <f>Table1[[#This Row],[Trended Medicare Pricing for all RHCs]]-Table1[[#This Row],[SumOfSFY24 Estimated Payment 5/04/23]]</f>
        <v>-6.2947620029569862</v>
      </c>
      <c r="R4785" s="24">
        <f>Table1[[#This Row],[SumOfUnits]]*Table1[[#This Row],[Actuarial Factor 06/20/2023]]</f>
        <v>5.5903747806012341</v>
      </c>
      <c r="S4785" s="23"/>
    </row>
    <row r="4786" spans="1:19" x14ac:dyDescent="0.25">
      <c r="A4786" s="192" t="s">
        <v>536</v>
      </c>
      <c r="B4786" s="193" t="s">
        <v>537</v>
      </c>
      <c r="C4786" s="192" t="s">
        <v>79</v>
      </c>
      <c r="D4786" s="192" t="s">
        <v>31</v>
      </c>
      <c r="E4786" s="192" t="s">
        <v>82</v>
      </c>
      <c r="F4786" s="194">
        <v>208.14999999999998</v>
      </c>
      <c r="G4786">
        <v>2</v>
      </c>
      <c r="H4786">
        <v>2</v>
      </c>
      <c r="I4786" s="167">
        <v>229.4041702366867</v>
      </c>
      <c r="J4786" s="22">
        <v>1.1021098738250623</v>
      </c>
      <c r="K4786" s="22" t="s">
        <v>538</v>
      </c>
      <c r="L4786" s="22" t="s">
        <v>99</v>
      </c>
      <c r="M4786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86" s="24" t="str">
        <f>IFERROR(IF(Table1[[#This Row],[Medicare Rate in CR]]&gt;0,"Y","N"),"N")</f>
        <v>Y</v>
      </c>
      <c r="O4786" s="166">
        <f>Table1[[#This Row],[Medicare Rate in CR]]*Table1[[#This Row],[SumOfUnits]]*Table1[[#This Row],[Actuarial Factor 06/20/2023]]</f>
        <v>236.44665233042886</v>
      </c>
      <c r="P47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236.44665233042886</v>
      </c>
      <c r="Q4786" s="166">
        <f>Table1[[#This Row],[Trended Medicare Pricing for all RHCs]]-Table1[[#This Row],[SumOfSFY24 Estimated Payment 5/04/23]]</f>
        <v>7.0424820937421657</v>
      </c>
      <c r="R4786" s="24">
        <f>Table1[[#This Row],[SumOfUnits]]*Table1[[#This Row],[Actuarial Factor 06/20/2023]]</f>
        <v>2.2042197476501246</v>
      </c>
      <c r="S4786" s="23"/>
    </row>
    <row r="4787" spans="1:19" x14ac:dyDescent="0.25">
      <c r="A4787" s="192" t="s">
        <v>536</v>
      </c>
      <c r="B4787" s="193" t="s">
        <v>537</v>
      </c>
      <c r="C4787" s="192" t="s">
        <v>79</v>
      </c>
      <c r="D4787" s="192" t="s">
        <v>31</v>
      </c>
      <c r="E4787" s="192" t="s">
        <v>68</v>
      </c>
      <c r="F4787" s="194">
        <v>4902.720000000003</v>
      </c>
      <c r="G4787">
        <v>38</v>
      </c>
      <c r="H4787">
        <v>38</v>
      </c>
      <c r="I4787" s="167">
        <v>4116.8663760934269</v>
      </c>
      <c r="J4787" s="22">
        <v>0.83971068633195955</v>
      </c>
      <c r="K4787" s="22" t="s">
        <v>538</v>
      </c>
      <c r="L4787" s="22" t="s">
        <v>99</v>
      </c>
      <c r="M4787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87" s="24" t="str">
        <f>IFERROR(IF(Table1[[#This Row],[Medicare Rate in CR]]&gt;0,"Y","N"),"N")</f>
        <v>Y</v>
      </c>
      <c r="O4787" s="166">
        <f>Table1[[#This Row],[Medicare Rate in CR]]*Table1[[#This Row],[SumOfUnits]]*Table1[[#This Row],[Actuarial Factor 06/20/2023]]</f>
        <v>3422.8790822675132</v>
      </c>
      <c r="P47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3422.8790822675132</v>
      </c>
      <c r="Q4787" s="166">
        <f>Table1[[#This Row],[Trended Medicare Pricing for all RHCs]]-Table1[[#This Row],[SumOfSFY24 Estimated Payment 5/04/23]]</f>
        <v>-693.98729382591364</v>
      </c>
      <c r="R4787" s="24">
        <f>Table1[[#This Row],[SumOfUnits]]*Table1[[#This Row],[Actuarial Factor 06/20/2023]]</f>
        <v>31.909006080614464</v>
      </c>
      <c r="S4787" s="23"/>
    </row>
    <row r="4788" spans="1:19" x14ac:dyDescent="0.25">
      <c r="A4788" s="192" t="s">
        <v>536</v>
      </c>
      <c r="B4788" s="193" t="s">
        <v>537</v>
      </c>
      <c r="C4788" s="192" t="s">
        <v>79</v>
      </c>
      <c r="D4788" s="192" t="s">
        <v>31</v>
      </c>
      <c r="E4788" s="192" t="s">
        <v>74</v>
      </c>
      <c r="F4788" s="194">
        <v>164.32</v>
      </c>
      <c r="G4788">
        <v>1</v>
      </c>
      <c r="H4788">
        <v>1</v>
      </c>
      <c r="I4788" s="167">
        <v>191.35389200018082</v>
      </c>
      <c r="J4788" s="22">
        <v>1.1645197906534861</v>
      </c>
      <c r="K4788" s="22" t="s">
        <v>538</v>
      </c>
      <c r="L4788" s="22" t="s">
        <v>99</v>
      </c>
      <c r="M4788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88" s="24" t="str">
        <f>IFERROR(IF(Table1[[#This Row],[Medicare Rate in CR]]&gt;0,"Y","N"),"N")</f>
        <v>Y</v>
      </c>
      <c r="O4788" s="166">
        <f>Table1[[#This Row],[Medicare Rate in CR]]*Table1[[#This Row],[SumOfUnits]]*Table1[[#This Row],[Actuarial Factor 06/20/2023]]</f>
        <v>124.91803794339945</v>
      </c>
      <c r="P47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124.91803794339945</v>
      </c>
      <c r="Q4788" s="166">
        <f>Table1[[#This Row],[Trended Medicare Pricing for all RHCs]]-Table1[[#This Row],[SumOfSFY24 Estimated Payment 5/04/23]]</f>
        <v>-66.435854056781366</v>
      </c>
      <c r="R4788" s="24">
        <f>Table1[[#This Row],[SumOfUnits]]*Table1[[#This Row],[Actuarial Factor 06/20/2023]]</f>
        <v>1.1645197906534861</v>
      </c>
      <c r="S4788" s="23"/>
    </row>
    <row r="4789" spans="1:19" x14ac:dyDescent="0.25">
      <c r="A4789" s="192" t="s">
        <v>536</v>
      </c>
      <c r="B4789" s="193" t="s">
        <v>537</v>
      </c>
      <c r="C4789" s="192" t="s">
        <v>79</v>
      </c>
      <c r="D4789" s="192" t="s">
        <v>31</v>
      </c>
      <c r="E4789" s="192" t="s">
        <v>69</v>
      </c>
      <c r="F4789" s="194">
        <v>8856.0500000000065</v>
      </c>
      <c r="G4789">
        <v>82</v>
      </c>
      <c r="H4789">
        <v>82</v>
      </c>
      <c r="I4789" s="167">
        <v>9431.0917858643716</v>
      </c>
      <c r="J4789" s="22">
        <v>1.0649320843789685</v>
      </c>
      <c r="K4789" s="22" t="s">
        <v>538</v>
      </c>
      <c r="L4789" s="22" t="s">
        <v>99</v>
      </c>
      <c r="M4789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89" s="24" t="str">
        <f>IFERROR(IF(Table1[[#This Row],[Medicare Rate in CR]]&gt;0,"Y","N"),"N")</f>
        <v>Y</v>
      </c>
      <c r="O4789" s="166">
        <f>Table1[[#This Row],[Medicare Rate in CR]]*Table1[[#This Row],[SumOfUnits]]*Table1[[#This Row],[Actuarial Factor 06/20/2023]]</f>
        <v>9367.2917046892198</v>
      </c>
      <c r="P47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9367.2917046892198</v>
      </c>
      <c r="Q4789" s="166">
        <f>Table1[[#This Row],[Trended Medicare Pricing for all RHCs]]-Table1[[#This Row],[SumOfSFY24 Estimated Payment 5/04/23]]</f>
        <v>-63.800081175151718</v>
      </c>
      <c r="R4789" s="24">
        <f>Table1[[#This Row],[SumOfUnits]]*Table1[[#This Row],[Actuarial Factor 06/20/2023]]</f>
        <v>87.324430919075411</v>
      </c>
      <c r="S4789" s="23"/>
    </row>
    <row r="4790" spans="1:19" x14ac:dyDescent="0.25">
      <c r="A4790" s="192" t="s">
        <v>536</v>
      </c>
      <c r="B4790" s="193" t="s">
        <v>537</v>
      </c>
      <c r="C4790" s="192" t="s">
        <v>55</v>
      </c>
      <c r="D4790" s="192" t="s">
        <v>30</v>
      </c>
      <c r="E4790" s="192" t="s">
        <v>56</v>
      </c>
      <c r="F4790" s="194">
        <v>84.82</v>
      </c>
      <c r="G4790">
        <v>1</v>
      </c>
      <c r="H4790">
        <v>1</v>
      </c>
      <c r="I4790" s="167">
        <v>90.962534595592857</v>
      </c>
      <c r="J4790" s="22">
        <v>1.0724184696485837</v>
      </c>
      <c r="K4790" s="22" t="s">
        <v>538</v>
      </c>
      <c r="L4790" s="22" t="s">
        <v>99</v>
      </c>
      <c r="M4790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90" s="24" t="str">
        <f>IFERROR(IF(Table1[[#This Row],[Medicare Rate in CR]]&gt;0,"Y","N"),"N")</f>
        <v>Y</v>
      </c>
      <c r="O4790" s="166">
        <f>Table1[[#This Row],[Medicare Rate in CR]]*Table1[[#This Row],[SumOfUnits]]*Table1[[#This Row],[Actuarial Factor 06/20/2023]]</f>
        <v>115.03832923920356</v>
      </c>
      <c r="P47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115.03832923920356</v>
      </c>
      <c r="Q4790" s="166">
        <f>Table1[[#This Row],[Trended Medicare Pricing for all RHCs]]-Table1[[#This Row],[SumOfSFY24 Estimated Payment 5/04/23]]</f>
        <v>24.075794643610706</v>
      </c>
      <c r="R4790" s="24">
        <f>Table1[[#This Row],[SumOfUnits]]*Table1[[#This Row],[Actuarial Factor 06/20/2023]]</f>
        <v>1.0724184696485837</v>
      </c>
      <c r="S4790" s="23"/>
    </row>
    <row r="4791" spans="1:19" x14ac:dyDescent="0.25">
      <c r="A4791" s="192" t="s">
        <v>536</v>
      </c>
      <c r="B4791" s="193" t="s">
        <v>537</v>
      </c>
      <c r="C4791" s="192" t="s">
        <v>55</v>
      </c>
      <c r="D4791" s="192" t="s">
        <v>30</v>
      </c>
      <c r="E4791" s="192" t="s">
        <v>59</v>
      </c>
      <c r="F4791" s="194">
        <v>344.62</v>
      </c>
      <c r="G4791">
        <v>4</v>
      </c>
      <c r="H4791">
        <v>4</v>
      </c>
      <c r="I4791" s="167">
        <v>352.4498089317338</v>
      </c>
      <c r="J4791" s="22">
        <v>1.0227201234163246</v>
      </c>
      <c r="K4791" s="22" t="s">
        <v>538</v>
      </c>
      <c r="L4791" s="22" t="s">
        <v>99</v>
      </c>
      <c r="M4791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91" s="24" t="str">
        <f>IFERROR(IF(Table1[[#This Row],[Medicare Rate in CR]]&gt;0,"Y","N"),"N")</f>
        <v>Y</v>
      </c>
      <c r="O4791" s="166">
        <f>Table1[[#This Row],[Medicare Rate in CR]]*Table1[[#This Row],[SumOfUnits]]*Table1[[#This Row],[Actuarial Factor 06/20/2023]]</f>
        <v>438.82875055547652</v>
      </c>
      <c r="P47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438.82875055547652</v>
      </c>
      <c r="Q4791" s="166">
        <f>Table1[[#This Row],[Trended Medicare Pricing for all RHCs]]-Table1[[#This Row],[SumOfSFY24 Estimated Payment 5/04/23]]</f>
        <v>86.378941623742719</v>
      </c>
      <c r="R4791" s="24">
        <f>Table1[[#This Row],[SumOfUnits]]*Table1[[#This Row],[Actuarial Factor 06/20/2023]]</f>
        <v>4.0908804936652983</v>
      </c>
      <c r="S4791" s="23"/>
    </row>
    <row r="4792" spans="1:19" x14ac:dyDescent="0.25">
      <c r="A4792" s="192" t="s">
        <v>536</v>
      </c>
      <c r="B4792" s="193" t="s">
        <v>537</v>
      </c>
      <c r="C4792" s="192" t="s">
        <v>84</v>
      </c>
      <c r="D4792" s="192" t="s">
        <v>30</v>
      </c>
      <c r="E4792" s="192" t="s">
        <v>61</v>
      </c>
      <c r="F4792" s="194">
        <v>173.2</v>
      </c>
      <c r="G4792">
        <v>2</v>
      </c>
      <c r="H4792">
        <v>2</v>
      </c>
      <c r="I4792" s="167">
        <v>166.75698756243929</v>
      </c>
      <c r="J4792" s="22">
        <v>0.96280015913648564</v>
      </c>
      <c r="K4792" s="22" t="s">
        <v>538</v>
      </c>
      <c r="L4792" s="22" t="s">
        <v>99</v>
      </c>
      <c r="M4792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92" s="24" t="str">
        <f>IFERROR(IF(Table1[[#This Row],[Medicare Rate in CR]]&gt;0,"Y","N"),"N")</f>
        <v>Y</v>
      </c>
      <c r="O4792" s="166">
        <f>Table1[[#This Row],[Medicare Rate in CR]]*Table1[[#This Row],[SumOfUnits]]*Table1[[#This Row],[Actuarial Factor 06/20/2023]]</f>
        <v>206.55914614114161</v>
      </c>
      <c r="P47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206.55914614114161</v>
      </c>
      <c r="Q4792" s="166">
        <f>Table1[[#This Row],[Trended Medicare Pricing for all RHCs]]-Table1[[#This Row],[SumOfSFY24 Estimated Payment 5/04/23]]</f>
        <v>39.802158578702318</v>
      </c>
      <c r="R4792" s="24">
        <f>Table1[[#This Row],[SumOfUnits]]*Table1[[#This Row],[Actuarial Factor 06/20/2023]]</f>
        <v>1.9256003182729713</v>
      </c>
      <c r="S4792" s="23"/>
    </row>
    <row r="4793" spans="1:19" x14ac:dyDescent="0.25">
      <c r="A4793" s="192" t="s">
        <v>536</v>
      </c>
      <c r="B4793" s="193" t="s">
        <v>537</v>
      </c>
      <c r="C4793" s="192" t="s">
        <v>84</v>
      </c>
      <c r="D4793" s="192" t="s">
        <v>30</v>
      </c>
      <c r="E4793" s="192" t="s">
        <v>64</v>
      </c>
      <c r="F4793" s="194">
        <v>86.6</v>
      </c>
      <c r="G4793">
        <v>1</v>
      </c>
      <c r="H4793">
        <v>1</v>
      </c>
      <c r="I4793" s="167">
        <v>89.010986609865853</v>
      </c>
      <c r="J4793" s="22">
        <v>1.0278404920307835</v>
      </c>
      <c r="K4793" s="22" t="s">
        <v>538</v>
      </c>
      <c r="L4793" s="22" t="s">
        <v>99</v>
      </c>
      <c r="M4793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93" s="24" t="str">
        <f>IFERROR(IF(Table1[[#This Row],[Medicare Rate in CR]]&gt;0,"Y","N"),"N")</f>
        <v>Y</v>
      </c>
      <c r="O4793" s="166">
        <f>Table1[[#This Row],[Medicare Rate in CR]]*Table1[[#This Row],[SumOfUnits]]*Table1[[#This Row],[Actuarial Factor 06/20/2023]]</f>
        <v>110.25644958014215</v>
      </c>
      <c r="P47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110.25644958014215</v>
      </c>
      <c r="Q4793" s="166">
        <f>Table1[[#This Row],[Trended Medicare Pricing for all RHCs]]-Table1[[#This Row],[SumOfSFY24 Estimated Payment 5/04/23]]</f>
        <v>21.245462970276293</v>
      </c>
      <c r="R4793" s="24">
        <f>Table1[[#This Row],[SumOfUnits]]*Table1[[#This Row],[Actuarial Factor 06/20/2023]]</f>
        <v>1.0278404920307835</v>
      </c>
      <c r="S4793" s="23"/>
    </row>
    <row r="4794" spans="1:19" x14ac:dyDescent="0.25">
      <c r="A4794" s="192" t="s">
        <v>536</v>
      </c>
      <c r="B4794" s="193" t="s">
        <v>537</v>
      </c>
      <c r="C4794" s="192" t="s">
        <v>84</v>
      </c>
      <c r="D4794" s="192" t="s">
        <v>31</v>
      </c>
      <c r="E4794" s="192" t="s">
        <v>67</v>
      </c>
      <c r="F4794" s="194">
        <v>429.44000000000005</v>
      </c>
      <c r="G4794">
        <v>5</v>
      </c>
      <c r="H4794">
        <v>5</v>
      </c>
      <c r="I4794" s="167">
        <v>460.69867343209876</v>
      </c>
      <c r="J4794" s="22">
        <v>1.0727893848549244</v>
      </c>
      <c r="K4794" s="22" t="s">
        <v>538</v>
      </c>
      <c r="L4794" s="22" t="s">
        <v>99</v>
      </c>
      <c r="M4794" s="22" t="str">
        <f>IFERROR(IFERROR(INDEX(FreeStand_Medicare!E:E,MATCH(Table1[[#This Row],[Medicare Number]],FreeStand_Medicare!A:A,0)),INDEX(HospBased_Medicare_CR!F:F,MATCH(Table1[[#This Row],[Medicare Number]],HospBased_Medicare_CR!G:G,0))),0)</f>
        <v>107.27</v>
      </c>
      <c r="N4794" s="24" t="str">
        <f>IFERROR(IF(Table1[[#This Row],[Medicare Rate in CR]]&gt;0,"Y","N"),"N")</f>
        <v>Y</v>
      </c>
      <c r="O4794" s="166">
        <f>Table1[[#This Row],[Medicare Rate in CR]]*Table1[[#This Row],[SumOfUnits]]*Table1[[#This Row],[Actuarial Factor 06/20/2023]]</f>
        <v>575.39058656693874</v>
      </c>
      <c r="P47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575.39058656693874</v>
      </c>
      <c r="Q4794" s="166">
        <f>Table1[[#This Row],[Trended Medicare Pricing for all RHCs]]-Table1[[#This Row],[SumOfSFY24 Estimated Payment 5/04/23]]</f>
        <v>114.69191313483998</v>
      </c>
      <c r="R4794" s="24">
        <f>Table1[[#This Row],[SumOfUnits]]*Table1[[#This Row],[Actuarial Factor 06/20/2023]]</f>
        <v>5.3639469242746216</v>
      </c>
      <c r="S4794" s="23"/>
    </row>
    <row r="4795" spans="1:19" x14ac:dyDescent="0.25">
      <c r="A4795" s="192" t="s">
        <v>539</v>
      </c>
      <c r="B4795" s="193" t="s">
        <v>109</v>
      </c>
      <c r="C4795" s="192" t="s">
        <v>88</v>
      </c>
      <c r="D4795" s="192" t="s">
        <v>30</v>
      </c>
      <c r="E4795" s="192" t="s">
        <v>62</v>
      </c>
      <c r="F4795" s="194">
        <v>170.50207188975619</v>
      </c>
      <c r="G4795">
        <v>1</v>
      </c>
      <c r="H4795">
        <v>1</v>
      </c>
      <c r="I4795" s="167">
        <v>169.51422585737933</v>
      </c>
      <c r="J4795" s="22">
        <v>0.99420625203302171</v>
      </c>
      <c r="K4795" s="22" t="s">
        <v>540</v>
      </c>
      <c r="L4795" s="22" t="s">
        <v>58</v>
      </c>
      <c r="M47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95" s="24" t="str">
        <f>IFERROR(IF(Table1[[#This Row],[Medicare Rate in CR]]&gt;0,"Y","N"),"N")</f>
        <v>N</v>
      </c>
      <c r="O4795" s="166">
        <f>Table1[[#This Row],[Medicare Rate in CR]]*Table1[[#This Row],[SumOfUnits]]*Table1[[#This Row],[Actuarial Factor 06/20/2023]]</f>
        <v>0</v>
      </c>
      <c r="P47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199.1173849193668</v>
      </c>
      <c r="Q4795" s="166">
        <f>Table1[[#This Row],[Trended Medicare Pricing for all RHCs]]-Table1[[#This Row],[SumOfSFY24 Estimated Payment 5/04/23]]</f>
        <v>29.603159061987469</v>
      </c>
      <c r="R4795" s="24">
        <f>Table1[[#This Row],[SumOfUnits]]*Table1[[#This Row],[Actuarial Factor 06/20/2023]]</f>
        <v>0.99420625203302171</v>
      </c>
      <c r="S4795" s="23"/>
    </row>
    <row r="4796" spans="1:19" x14ac:dyDescent="0.25">
      <c r="A4796" s="192" t="s">
        <v>539</v>
      </c>
      <c r="B4796" s="193" t="s">
        <v>109</v>
      </c>
      <c r="C4796" s="192" t="s">
        <v>72</v>
      </c>
      <c r="D4796" s="192" t="s">
        <v>30</v>
      </c>
      <c r="E4796" s="192" t="s">
        <v>56</v>
      </c>
      <c r="F4796" s="194">
        <v>1304.4907005878383</v>
      </c>
      <c r="G4796">
        <v>14</v>
      </c>
      <c r="H4796">
        <v>14</v>
      </c>
      <c r="I4796" s="167">
        <v>1484.6827027125103</v>
      </c>
      <c r="J4796" s="22">
        <v>1.1381320710400409</v>
      </c>
      <c r="K4796" s="22" t="s">
        <v>540</v>
      </c>
      <c r="L4796" s="22" t="s">
        <v>58</v>
      </c>
      <c r="M47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96" s="24" t="str">
        <f>IFERROR(IF(Table1[[#This Row],[Medicare Rate in CR]]&gt;0,"Y","N"),"N")</f>
        <v>N</v>
      </c>
      <c r="O4796" s="166">
        <f>Table1[[#This Row],[Medicare Rate in CR]]*Table1[[#This Row],[SumOfUnits]]*Table1[[#This Row],[Actuarial Factor 06/20/2023]]</f>
        <v>0</v>
      </c>
      <c r="P47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1517.852036822203</v>
      </c>
      <c r="Q4796" s="166">
        <f>Table1[[#This Row],[Trended Medicare Pricing for all RHCs]]-Table1[[#This Row],[SumOfSFY24 Estimated Payment 5/04/23]]</f>
        <v>33.169334109692727</v>
      </c>
      <c r="R4796" s="24">
        <f>Table1[[#This Row],[SumOfUnits]]*Table1[[#This Row],[Actuarial Factor 06/20/2023]]</f>
        <v>15.933848994560572</v>
      </c>
      <c r="S4796" s="23"/>
    </row>
    <row r="4797" spans="1:19" x14ac:dyDescent="0.25">
      <c r="A4797" s="192" t="s">
        <v>539</v>
      </c>
      <c r="B4797" s="193" t="s">
        <v>109</v>
      </c>
      <c r="C4797" s="192" t="s">
        <v>72</v>
      </c>
      <c r="D4797" s="192" t="s">
        <v>30</v>
      </c>
      <c r="E4797" s="192" t="s">
        <v>59</v>
      </c>
      <c r="F4797" s="194">
        <v>2387.029006456587</v>
      </c>
      <c r="G4797">
        <v>14</v>
      </c>
      <c r="H4797">
        <v>14</v>
      </c>
      <c r="I4797" s="167">
        <v>2753.0620524647811</v>
      </c>
      <c r="J4797" s="22">
        <v>1.1533425211918769</v>
      </c>
      <c r="K4797" s="22" t="s">
        <v>540</v>
      </c>
      <c r="L4797" s="22" t="s">
        <v>58</v>
      </c>
      <c r="M47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97" s="24" t="str">
        <f>IFERROR(IF(Table1[[#This Row],[Medicare Rate in CR]]&gt;0,"Y","N"),"N")</f>
        <v>N</v>
      </c>
      <c r="O4797" s="166">
        <f>Table1[[#This Row],[Medicare Rate in CR]]*Table1[[#This Row],[SumOfUnits]]*Table1[[#This Row],[Actuarial Factor 06/20/2023]]</f>
        <v>0</v>
      </c>
      <c r="P47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2814.5682819615513</v>
      </c>
      <c r="Q4797" s="166">
        <f>Table1[[#This Row],[Trended Medicare Pricing for all RHCs]]-Table1[[#This Row],[SumOfSFY24 Estimated Payment 5/04/23]]</f>
        <v>61.506229496770175</v>
      </c>
      <c r="R4797" s="24">
        <f>Table1[[#This Row],[SumOfUnits]]*Table1[[#This Row],[Actuarial Factor 06/20/2023]]</f>
        <v>16.146795296686275</v>
      </c>
      <c r="S4797" s="23"/>
    </row>
    <row r="4798" spans="1:19" x14ac:dyDescent="0.25">
      <c r="A4798" s="192" t="s">
        <v>539</v>
      </c>
      <c r="B4798" s="193" t="s">
        <v>109</v>
      </c>
      <c r="C4798" s="192" t="s">
        <v>72</v>
      </c>
      <c r="D4798" s="192" t="s">
        <v>30</v>
      </c>
      <c r="E4798" s="192" t="s">
        <v>60</v>
      </c>
      <c r="F4798" s="194">
        <v>170.50207188975619</v>
      </c>
      <c r="G4798">
        <v>1</v>
      </c>
      <c r="H4798">
        <v>1</v>
      </c>
      <c r="I4798" s="167">
        <v>173.74027698578661</v>
      </c>
      <c r="J4798" s="22">
        <v>1.0189921744653296</v>
      </c>
      <c r="K4798" s="22" t="s">
        <v>540</v>
      </c>
      <c r="L4798" s="22" t="s">
        <v>58</v>
      </c>
      <c r="M47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98" s="24" t="str">
        <f>IFERROR(IF(Table1[[#This Row],[Medicare Rate in CR]]&gt;0,"Y","N"),"N")</f>
        <v>N</v>
      </c>
      <c r="O4798" s="166">
        <f>Table1[[#This Row],[Medicare Rate in CR]]*Table1[[#This Row],[SumOfUnits]]*Table1[[#This Row],[Actuarial Factor 06/20/2023]]</f>
        <v>0</v>
      </c>
      <c r="P47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177.62181294301396</v>
      </c>
      <c r="Q4798" s="166">
        <f>Table1[[#This Row],[Trended Medicare Pricing for all RHCs]]-Table1[[#This Row],[SumOfSFY24 Estimated Payment 5/04/23]]</f>
        <v>3.8815359572273564</v>
      </c>
      <c r="R4798" s="24">
        <f>Table1[[#This Row],[SumOfUnits]]*Table1[[#This Row],[Actuarial Factor 06/20/2023]]</f>
        <v>1.0189921744653296</v>
      </c>
      <c r="S4798" s="23"/>
    </row>
    <row r="4799" spans="1:19" x14ac:dyDescent="0.25">
      <c r="A4799" s="192" t="s">
        <v>539</v>
      </c>
      <c r="B4799" s="193" t="s">
        <v>109</v>
      </c>
      <c r="C4799" s="192" t="s">
        <v>72</v>
      </c>
      <c r="D4799" s="192" t="s">
        <v>30</v>
      </c>
      <c r="E4799" s="192" t="s">
        <v>62</v>
      </c>
      <c r="F4799" s="194">
        <v>1873.1714368314545</v>
      </c>
      <c r="G4799">
        <v>11</v>
      </c>
      <c r="H4799">
        <v>11</v>
      </c>
      <c r="I4799" s="167">
        <v>2198.8612697739177</v>
      </c>
      <c r="J4799" s="22">
        <v>1.1738708089065146</v>
      </c>
      <c r="K4799" s="22" t="s">
        <v>540</v>
      </c>
      <c r="L4799" s="22" t="s">
        <v>58</v>
      </c>
      <c r="M47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799" s="24" t="str">
        <f>IFERROR(IF(Table1[[#This Row],[Medicare Rate in CR]]&gt;0,"Y","N"),"N")</f>
        <v>N</v>
      </c>
      <c r="O4799" s="166">
        <f>Table1[[#This Row],[Medicare Rate in CR]]*Table1[[#This Row],[SumOfUnits]]*Table1[[#This Row],[Actuarial Factor 06/20/2023]]</f>
        <v>0</v>
      </c>
      <c r="P47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2247.9860854565836</v>
      </c>
      <c r="Q4799" s="166">
        <f>Table1[[#This Row],[Trended Medicare Pricing for all RHCs]]-Table1[[#This Row],[SumOfSFY24 Estimated Payment 5/04/23]]</f>
        <v>49.12481568266594</v>
      </c>
      <c r="R4799" s="24">
        <f>Table1[[#This Row],[SumOfUnits]]*Table1[[#This Row],[Actuarial Factor 06/20/2023]]</f>
        <v>12.912578897971661</v>
      </c>
      <c r="S4799" s="23"/>
    </row>
    <row r="4800" spans="1:19" x14ac:dyDescent="0.25">
      <c r="A4800" s="192" t="s">
        <v>539</v>
      </c>
      <c r="B4800" s="193" t="s">
        <v>109</v>
      </c>
      <c r="C4800" s="192" t="s">
        <v>72</v>
      </c>
      <c r="D4800" s="192" t="s">
        <v>30</v>
      </c>
      <c r="E4800" s="192" t="s">
        <v>63</v>
      </c>
      <c r="F4800" s="194">
        <v>1018.3097234268092</v>
      </c>
      <c r="G4800">
        <v>6</v>
      </c>
      <c r="H4800">
        <v>6</v>
      </c>
      <c r="I4800" s="167">
        <v>1059.0315430864216</v>
      </c>
      <c r="J4800" s="22">
        <v>1.03998962076349</v>
      </c>
      <c r="K4800" s="22" t="s">
        <v>540</v>
      </c>
      <c r="L4800" s="22" t="s">
        <v>58</v>
      </c>
      <c r="M48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00" s="24" t="str">
        <f>IFERROR(IF(Table1[[#This Row],[Medicare Rate in CR]]&gt;0,"Y","N"),"N")</f>
        <v>N</v>
      </c>
      <c r="O4800" s="166">
        <f>Table1[[#This Row],[Medicare Rate in CR]]*Table1[[#This Row],[SumOfUnits]]*Table1[[#This Row],[Actuarial Factor 06/20/2023]]</f>
        <v>0</v>
      </c>
      <c r="P48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1082.6913937879617</v>
      </c>
      <c r="Q4800" s="166">
        <f>Table1[[#This Row],[Trended Medicare Pricing for all RHCs]]-Table1[[#This Row],[SumOfSFY24 Estimated Payment 5/04/23]]</f>
        <v>23.659850701540108</v>
      </c>
      <c r="R4800" s="24">
        <f>Table1[[#This Row],[SumOfUnits]]*Table1[[#This Row],[Actuarial Factor 06/20/2023]]</f>
        <v>6.2399377245809404</v>
      </c>
      <c r="S4800" s="23"/>
    </row>
    <row r="4801" spans="1:19" x14ac:dyDescent="0.25">
      <c r="A4801" s="192" t="s">
        <v>539</v>
      </c>
      <c r="B4801" s="193" t="s">
        <v>109</v>
      </c>
      <c r="C4801" s="192" t="s">
        <v>72</v>
      </c>
      <c r="D4801" s="192" t="s">
        <v>30</v>
      </c>
      <c r="E4801" s="192" t="s">
        <v>64</v>
      </c>
      <c r="F4801" s="194">
        <v>338.6527898236485</v>
      </c>
      <c r="G4801">
        <v>2</v>
      </c>
      <c r="H4801">
        <v>2</v>
      </c>
      <c r="I4801" s="167">
        <v>373.16115809674142</v>
      </c>
      <c r="J4801" s="22">
        <v>1.101898963510866</v>
      </c>
      <c r="K4801" s="22" t="s">
        <v>540</v>
      </c>
      <c r="L4801" s="22" t="s">
        <v>58</v>
      </c>
      <c r="M48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01" s="24" t="str">
        <f>IFERROR(IF(Table1[[#This Row],[Medicare Rate in CR]]&gt;0,"Y","N"),"N")</f>
        <v>N</v>
      </c>
      <c r="O4801" s="166">
        <f>Table1[[#This Row],[Medicare Rate in CR]]*Table1[[#This Row],[SumOfUnits]]*Table1[[#This Row],[Actuarial Factor 06/20/2023]]</f>
        <v>0</v>
      </c>
      <c r="P48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381.4979610426214</v>
      </c>
      <c r="Q4801" s="166">
        <f>Table1[[#This Row],[Trended Medicare Pricing for all RHCs]]-Table1[[#This Row],[SumOfSFY24 Estimated Payment 5/04/23]]</f>
        <v>8.3368029458799811</v>
      </c>
      <c r="R4801" s="24">
        <f>Table1[[#This Row],[SumOfUnits]]*Table1[[#This Row],[Actuarial Factor 06/20/2023]]</f>
        <v>2.2037979270217321</v>
      </c>
      <c r="S4801" s="23"/>
    </row>
    <row r="4802" spans="1:19" x14ac:dyDescent="0.25">
      <c r="A4802" s="192" t="s">
        <v>539</v>
      </c>
      <c r="B4802" s="193" t="s">
        <v>109</v>
      </c>
      <c r="C4802" s="192" t="s">
        <v>72</v>
      </c>
      <c r="D4802" s="192" t="s">
        <v>31</v>
      </c>
      <c r="E4802" s="192" t="s">
        <v>67</v>
      </c>
      <c r="F4802" s="194">
        <v>643.89515274164023</v>
      </c>
      <c r="G4802">
        <v>4</v>
      </c>
      <c r="H4802">
        <v>4</v>
      </c>
      <c r="I4802" s="167">
        <v>723.23519052116762</v>
      </c>
      <c r="J4802" s="22">
        <v>1.1232188772375526</v>
      </c>
      <c r="K4802" s="22" t="s">
        <v>540</v>
      </c>
      <c r="L4802" s="22" t="s">
        <v>58</v>
      </c>
      <c r="M48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02" s="24" t="str">
        <f>IFERROR(IF(Table1[[#This Row],[Medicare Rate in CR]]&gt;0,"Y","N"),"N")</f>
        <v>N</v>
      </c>
      <c r="O4802" s="166">
        <f>Table1[[#This Row],[Medicare Rate in CR]]*Table1[[#This Row],[SumOfUnits]]*Table1[[#This Row],[Actuarial Factor 06/20/2023]]</f>
        <v>0</v>
      </c>
      <c r="P48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739.39300634973199</v>
      </c>
      <c r="Q4802" s="166">
        <f>Table1[[#This Row],[Trended Medicare Pricing for all RHCs]]-Table1[[#This Row],[SumOfSFY24 Estimated Payment 5/04/23]]</f>
        <v>16.157815828564367</v>
      </c>
      <c r="R4802" s="24">
        <f>Table1[[#This Row],[SumOfUnits]]*Table1[[#This Row],[Actuarial Factor 06/20/2023]]</f>
        <v>4.4928755089502106</v>
      </c>
      <c r="S4802" s="23"/>
    </row>
    <row r="4803" spans="1:19" x14ac:dyDescent="0.25">
      <c r="A4803" s="192" t="s">
        <v>539</v>
      </c>
      <c r="B4803" s="193" t="s">
        <v>109</v>
      </c>
      <c r="C4803" s="192" t="s">
        <v>72</v>
      </c>
      <c r="D4803" s="192" t="s">
        <v>31</v>
      </c>
      <c r="E4803" s="192" t="s">
        <v>69</v>
      </c>
      <c r="F4803" s="194">
        <v>170.50207188975619</v>
      </c>
      <c r="G4803">
        <v>1</v>
      </c>
      <c r="H4803">
        <v>1</v>
      </c>
      <c r="I4803" s="167">
        <v>176.86085265334745</v>
      </c>
      <c r="J4803" s="22">
        <v>1.0372944486428455</v>
      </c>
      <c r="K4803" s="22" t="s">
        <v>540</v>
      </c>
      <c r="L4803" s="22" t="s">
        <v>58</v>
      </c>
      <c r="M48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03" s="24" t="str">
        <f>IFERROR(IF(Table1[[#This Row],[Medicare Rate in CR]]&gt;0,"Y","N"),"N")</f>
        <v>N</v>
      </c>
      <c r="O4803" s="166">
        <f>Table1[[#This Row],[Medicare Rate in CR]]*Table1[[#This Row],[SumOfUnits]]*Table1[[#This Row],[Actuarial Factor 06/20/2023]]</f>
        <v>0</v>
      </c>
      <c r="P48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180.81210547111533</v>
      </c>
      <c r="Q4803" s="166">
        <f>Table1[[#This Row],[Trended Medicare Pricing for all RHCs]]-Table1[[#This Row],[SumOfSFY24 Estimated Payment 5/04/23]]</f>
        <v>3.9512528177678803</v>
      </c>
      <c r="R4803" s="24">
        <f>Table1[[#This Row],[SumOfUnits]]*Table1[[#This Row],[Actuarial Factor 06/20/2023]]</f>
        <v>1.0372944486428455</v>
      </c>
      <c r="S4803" s="23"/>
    </row>
    <row r="4804" spans="1:19" x14ac:dyDescent="0.25">
      <c r="A4804" s="192" t="s">
        <v>539</v>
      </c>
      <c r="B4804" s="193" t="s">
        <v>109</v>
      </c>
      <c r="C4804" s="192" t="s">
        <v>75</v>
      </c>
      <c r="D4804" s="192" t="s">
        <v>30</v>
      </c>
      <c r="E4804" s="192" t="s">
        <v>59</v>
      </c>
      <c r="F4804" s="194">
        <v>843.10494362532529</v>
      </c>
      <c r="G4804">
        <v>5</v>
      </c>
      <c r="H4804">
        <v>5</v>
      </c>
      <c r="I4804" s="167">
        <v>855.23106375383702</v>
      </c>
      <c r="J4804" s="22">
        <v>1.0143826936613249</v>
      </c>
      <c r="K4804" s="22" t="s">
        <v>540</v>
      </c>
      <c r="L4804" s="22" t="s">
        <v>58</v>
      </c>
      <c r="M48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04" s="24" t="str">
        <f>IFERROR(IF(Table1[[#This Row],[Medicare Rate in CR]]&gt;0,"Y","N"),"N")</f>
        <v>N</v>
      </c>
      <c r="O4804" s="166">
        <f>Table1[[#This Row],[Medicare Rate in CR]]*Table1[[#This Row],[SumOfUnits]]*Table1[[#This Row],[Actuarial Factor 06/20/2023]]</f>
        <v>0</v>
      </c>
      <c r="P48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1594.8800434466466</v>
      </c>
      <c r="Q4804" s="166">
        <f>Table1[[#This Row],[Trended Medicare Pricing for all RHCs]]-Table1[[#This Row],[SumOfSFY24 Estimated Payment 5/04/23]]</f>
        <v>739.64897969280958</v>
      </c>
      <c r="R4804" s="24">
        <f>Table1[[#This Row],[SumOfUnits]]*Table1[[#This Row],[Actuarial Factor 06/20/2023]]</f>
        <v>5.0719134683066249</v>
      </c>
      <c r="S4804" s="23"/>
    </row>
    <row r="4805" spans="1:19" x14ac:dyDescent="0.25">
      <c r="A4805" s="192" t="s">
        <v>539</v>
      </c>
      <c r="B4805" s="193" t="s">
        <v>109</v>
      </c>
      <c r="C4805" s="192" t="s">
        <v>75</v>
      </c>
      <c r="D4805" s="192" t="s">
        <v>30</v>
      </c>
      <c r="E4805" s="192" t="s">
        <v>62</v>
      </c>
      <c r="F4805" s="194">
        <v>506.80350775754073</v>
      </c>
      <c r="G4805">
        <v>3</v>
      </c>
      <c r="H4805">
        <v>3</v>
      </c>
      <c r="I4805" s="167">
        <v>519.65890914167085</v>
      </c>
      <c r="J4805" s="22">
        <v>1.0253656519486449</v>
      </c>
      <c r="K4805" s="22" t="s">
        <v>540</v>
      </c>
      <c r="L4805" s="22" t="s">
        <v>58</v>
      </c>
      <c r="M48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05" s="24" t="str">
        <f>IFERROR(IF(Table1[[#This Row],[Medicare Rate in CR]]&gt;0,"Y","N"),"N")</f>
        <v>N</v>
      </c>
      <c r="O4805" s="166">
        <f>Table1[[#This Row],[Medicare Rate in CR]]*Table1[[#This Row],[SumOfUnits]]*Table1[[#This Row],[Actuarial Factor 06/20/2023]]</f>
        <v>0</v>
      </c>
      <c r="P48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969.08737148941816</v>
      </c>
      <c r="Q4805" s="166">
        <f>Table1[[#This Row],[Trended Medicare Pricing for all RHCs]]-Table1[[#This Row],[SumOfSFY24 Estimated Payment 5/04/23]]</f>
        <v>449.42846234774731</v>
      </c>
      <c r="R4805" s="24">
        <f>Table1[[#This Row],[SumOfUnits]]*Table1[[#This Row],[Actuarial Factor 06/20/2023]]</f>
        <v>3.0760969558459346</v>
      </c>
      <c r="S4805" s="23"/>
    </row>
    <row r="4806" spans="1:19" x14ac:dyDescent="0.25">
      <c r="A4806" s="192" t="s">
        <v>539</v>
      </c>
      <c r="B4806" s="193" t="s">
        <v>109</v>
      </c>
      <c r="C4806" s="192" t="s">
        <v>95</v>
      </c>
      <c r="D4806" s="192" t="s">
        <v>30</v>
      </c>
      <c r="E4806" s="192" t="s">
        <v>59</v>
      </c>
      <c r="F4806" s="194">
        <v>334.80774790401847</v>
      </c>
      <c r="G4806">
        <v>2</v>
      </c>
      <c r="H4806">
        <v>2</v>
      </c>
      <c r="I4806" s="167">
        <v>343.98409438532042</v>
      </c>
      <c r="J4806" s="22">
        <v>1.0274078080293787</v>
      </c>
      <c r="K4806" s="22" t="s">
        <v>540</v>
      </c>
      <c r="L4806" s="22" t="s">
        <v>58</v>
      </c>
      <c r="M48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06" s="24" t="str">
        <f>IFERROR(IF(Table1[[#This Row],[Medicare Rate in CR]]&gt;0,"Y","N"),"N")</f>
        <v>N</v>
      </c>
      <c r="O4806" s="166">
        <f>Table1[[#This Row],[Medicare Rate in CR]]*Table1[[#This Row],[SumOfUnits]]*Table1[[#This Row],[Actuarial Factor 06/20/2023]]</f>
        <v>0</v>
      </c>
      <c r="P48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408.38101698043596</v>
      </c>
      <c r="Q4806" s="166">
        <f>Table1[[#This Row],[Trended Medicare Pricing for all RHCs]]-Table1[[#This Row],[SumOfSFY24 Estimated Payment 5/04/23]]</f>
        <v>64.396922595115541</v>
      </c>
      <c r="R4806" s="24">
        <f>Table1[[#This Row],[SumOfUnits]]*Table1[[#This Row],[Actuarial Factor 06/20/2023]]</f>
        <v>2.0548156160587574</v>
      </c>
      <c r="S4806" s="23"/>
    </row>
    <row r="4807" spans="1:19" x14ac:dyDescent="0.25">
      <c r="A4807" s="192" t="s">
        <v>539</v>
      </c>
      <c r="B4807" s="193" t="s">
        <v>109</v>
      </c>
      <c r="C4807" s="192" t="s">
        <v>95</v>
      </c>
      <c r="D4807" s="192" t="s">
        <v>30</v>
      </c>
      <c r="E4807" s="192" t="s">
        <v>61</v>
      </c>
      <c r="F4807" s="194">
        <v>341.00414377951239</v>
      </c>
      <c r="G4807">
        <v>2</v>
      </c>
      <c r="H4807">
        <v>2</v>
      </c>
      <c r="I4807" s="167">
        <v>317.87093696809711</v>
      </c>
      <c r="J4807" s="22">
        <v>0.93216150820040233</v>
      </c>
      <c r="K4807" s="22" t="s">
        <v>540</v>
      </c>
      <c r="L4807" s="22" t="s">
        <v>58</v>
      </c>
      <c r="M48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07" s="24" t="str">
        <f>IFERROR(IF(Table1[[#This Row],[Medicare Rate in CR]]&gt;0,"Y","N"),"N")</f>
        <v>N</v>
      </c>
      <c r="O4807" s="166">
        <f>Table1[[#This Row],[Medicare Rate in CR]]*Table1[[#This Row],[SumOfUnits]]*Table1[[#This Row],[Actuarial Factor 06/20/2023]]</f>
        <v>0</v>
      </c>
      <c r="P48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377.3792411521901</v>
      </c>
      <c r="Q4807" s="166">
        <f>Table1[[#This Row],[Trended Medicare Pricing for all RHCs]]-Table1[[#This Row],[SumOfSFY24 Estimated Payment 5/04/23]]</f>
        <v>59.508304184092992</v>
      </c>
      <c r="R4807" s="24">
        <f>Table1[[#This Row],[SumOfUnits]]*Table1[[#This Row],[Actuarial Factor 06/20/2023]]</f>
        <v>1.8643230164008047</v>
      </c>
      <c r="S4807" s="23"/>
    </row>
    <row r="4808" spans="1:19" x14ac:dyDescent="0.25">
      <c r="A4808" s="192" t="s">
        <v>539</v>
      </c>
      <c r="B4808" s="193" t="s">
        <v>109</v>
      </c>
      <c r="C4808" s="192" t="s">
        <v>95</v>
      </c>
      <c r="D4808" s="192" t="s">
        <v>30</v>
      </c>
      <c r="E4808" s="192" t="s">
        <v>62</v>
      </c>
      <c r="F4808" s="194">
        <v>212.31</v>
      </c>
      <c r="G4808">
        <v>1</v>
      </c>
      <c r="H4808">
        <v>1</v>
      </c>
      <c r="I4808" s="167">
        <v>228.04565658765281</v>
      </c>
      <c r="J4808" s="22">
        <v>1.0741164174445519</v>
      </c>
      <c r="K4808" s="22" t="s">
        <v>540</v>
      </c>
      <c r="L4808" s="22" t="s">
        <v>58</v>
      </c>
      <c r="M48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08" s="24" t="str">
        <f>IFERROR(IF(Table1[[#This Row],[Medicare Rate in CR]]&gt;0,"Y","N"),"N")</f>
        <v>N</v>
      </c>
      <c r="O4808" s="166">
        <f>Table1[[#This Row],[Medicare Rate in CR]]*Table1[[#This Row],[SumOfUnits]]*Table1[[#This Row],[Actuarial Factor 06/20/2023]]</f>
        <v>0</v>
      </c>
      <c r="P48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270.73785874214315</v>
      </c>
      <c r="Q4808" s="166">
        <f>Table1[[#This Row],[Trended Medicare Pricing for all RHCs]]-Table1[[#This Row],[SumOfSFY24 Estimated Payment 5/04/23]]</f>
        <v>42.692202154490332</v>
      </c>
      <c r="R4808" s="24">
        <f>Table1[[#This Row],[SumOfUnits]]*Table1[[#This Row],[Actuarial Factor 06/20/2023]]</f>
        <v>1.0741164174445519</v>
      </c>
      <c r="S4808" s="23"/>
    </row>
    <row r="4809" spans="1:19" x14ac:dyDescent="0.25">
      <c r="A4809" s="192" t="s">
        <v>539</v>
      </c>
      <c r="B4809" s="193" t="s">
        <v>109</v>
      </c>
      <c r="C4809" s="192" t="s">
        <v>95</v>
      </c>
      <c r="D4809" s="192" t="s">
        <v>30</v>
      </c>
      <c r="E4809" s="192" t="s">
        <v>63</v>
      </c>
      <c r="F4809" s="194">
        <v>168.15071793389228</v>
      </c>
      <c r="G4809">
        <v>1</v>
      </c>
      <c r="H4809">
        <v>1</v>
      </c>
      <c r="I4809" s="167">
        <v>170.00316417394603</v>
      </c>
      <c r="J4809" s="22">
        <v>1.0110165824018784</v>
      </c>
      <c r="K4809" s="22" t="s">
        <v>540</v>
      </c>
      <c r="L4809" s="22" t="s">
        <v>58</v>
      </c>
      <c r="M48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09" s="24" t="str">
        <f>IFERROR(IF(Table1[[#This Row],[Medicare Rate in CR]]&gt;0,"Y","N"),"N")</f>
        <v>N</v>
      </c>
      <c r="O4809" s="166">
        <f>Table1[[#This Row],[Medicare Rate in CR]]*Table1[[#This Row],[SumOfUnits]]*Table1[[#This Row],[Actuarial Factor 06/20/2023]]</f>
        <v>0</v>
      </c>
      <c r="P48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201.82928864576846</v>
      </c>
      <c r="Q4809" s="166">
        <f>Table1[[#This Row],[Trended Medicare Pricing for all RHCs]]-Table1[[#This Row],[SumOfSFY24 Estimated Payment 5/04/23]]</f>
        <v>31.826124471822425</v>
      </c>
      <c r="R4809" s="24">
        <f>Table1[[#This Row],[SumOfUnits]]*Table1[[#This Row],[Actuarial Factor 06/20/2023]]</f>
        <v>1.0110165824018784</v>
      </c>
      <c r="S4809" s="23"/>
    </row>
    <row r="4810" spans="1:19" x14ac:dyDescent="0.25">
      <c r="A4810" s="192" t="s">
        <v>539</v>
      </c>
      <c r="B4810" s="193" t="s">
        <v>109</v>
      </c>
      <c r="C4810" s="192" t="s">
        <v>95</v>
      </c>
      <c r="D4810" s="192" t="s">
        <v>31</v>
      </c>
      <c r="E4810" s="192" t="s">
        <v>69</v>
      </c>
      <c r="F4810" s="194">
        <v>681.08316469114391</v>
      </c>
      <c r="G4810">
        <v>4</v>
      </c>
      <c r="H4810">
        <v>4</v>
      </c>
      <c r="I4810" s="167">
        <v>751.59644689505274</v>
      </c>
      <c r="J4810" s="22">
        <v>1.1035310896810744</v>
      </c>
      <c r="K4810" s="22" t="s">
        <v>540</v>
      </c>
      <c r="L4810" s="22" t="s">
        <v>58</v>
      </c>
      <c r="M48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10" s="24" t="str">
        <f>IFERROR(IF(Table1[[#This Row],[Medicare Rate in CR]]&gt;0,"Y","N"),"N")</f>
        <v>N</v>
      </c>
      <c r="O4810" s="166">
        <f>Table1[[#This Row],[Medicare Rate in CR]]*Table1[[#This Row],[SumOfUnits]]*Table1[[#This Row],[Actuarial Factor 06/20/2023]]</f>
        <v>0</v>
      </c>
      <c r="P48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892.30207545021437</v>
      </c>
      <c r="Q4810" s="166">
        <f>Table1[[#This Row],[Trended Medicare Pricing for all RHCs]]-Table1[[#This Row],[SumOfSFY24 Estimated Payment 5/04/23]]</f>
        <v>140.70562855516164</v>
      </c>
      <c r="R4810" s="24">
        <f>Table1[[#This Row],[SumOfUnits]]*Table1[[#This Row],[Actuarial Factor 06/20/2023]]</f>
        <v>4.4141243587242975</v>
      </c>
      <c r="S4810" s="23"/>
    </row>
    <row r="4811" spans="1:19" x14ac:dyDescent="0.25">
      <c r="A4811" s="192" t="s">
        <v>539</v>
      </c>
      <c r="B4811" s="193" t="s">
        <v>109</v>
      </c>
      <c r="C4811" s="192" t="s">
        <v>76</v>
      </c>
      <c r="D4811" s="192" t="s">
        <v>30</v>
      </c>
      <c r="E4811" s="192" t="s">
        <v>59</v>
      </c>
      <c r="F4811" s="194">
        <v>170.50207188975619</v>
      </c>
      <c r="G4811">
        <v>1</v>
      </c>
      <c r="H4811">
        <v>1</v>
      </c>
      <c r="I4811" s="167">
        <v>177.26225872637943</v>
      </c>
      <c r="J4811" s="22">
        <v>1.0396487078526193</v>
      </c>
      <c r="K4811" s="22" t="s">
        <v>540</v>
      </c>
      <c r="L4811" s="22" t="s">
        <v>58</v>
      </c>
      <c r="M48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11" s="24" t="str">
        <f>IFERROR(IF(Table1[[#This Row],[Medicare Rate in CR]]&gt;0,"Y","N"),"N")</f>
        <v>N</v>
      </c>
      <c r="O4811" s="166">
        <f>Table1[[#This Row],[Medicare Rate in CR]]*Table1[[#This Row],[SumOfUnits]]*Table1[[#This Row],[Actuarial Factor 06/20/2023]]</f>
        <v>0</v>
      </c>
      <c r="P48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255.03081041452833</v>
      </c>
      <c r="Q4811" s="166">
        <f>Table1[[#This Row],[Trended Medicare Pricing for all RHCs]]-Table1[[#This Row],[SumOfSFY24 Estimated Payment 5/04/23]]</f>
        <v>77.768551688148904</v>
      </c>
      <c r="R4811" s="24">
        <f>Table1[[#This Row],[SumOfUnits]]*Table1[[#This Row],[Actuarial Factor 06/20/2023]]</f>
        <v>1.0396487078526193</v>
      </c>
      <c r="S4811" s="23"/>
    </row>
    <row r="4812" spans="1:19" x14ac:dyDescent="0.25">
      <c r="A4812" s="192" t="s">
        <v>539</v>
      </c>
      <c r="B4812" s="193" t="s">
        <v>109</v>
      </c>
      <c r="C4812" s="192" t="s">
        <v>78</v>
      </c>
      <c r="D4812" s="192" t="s">
        <v>30</v>
      </c>
      <c r="E4812" s="192" t="s">
        <v>59</v>
      </c>
      <c r="F4812" s="194">
        <v>2591.5678905271284</v>
      </c>
      <c r="G4812">
        <v>16</v>
      </c>
      <c r="H4812">
        <v>16</v>
      </c>
      <c r="I4812" s="167">
        <v>2420.4781763378842</v>
      </c>
      <c r="J4812" s="22">
        <v>0.93398216006047052</v>
      </c>
      <c r="K4812" s="22" t="s">
        <v>540</v>
      </c>
      <c r="L4812" s="22" t="s">
        <v>58</v>
      </c>
      <c r="M48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12" s="24" t="str">
        <f>IFERROR(IF(Table1[[#This Row],[Medicare Rate in CR]]&gt;0,"Y","N"),"N")</f>
        <v>N</v>
      </c>
      <c r="O4812" s="166">
        <f>Table1[[#This Row],[Medicare Rate in CR]]*Table1[[#This Row],[SumOfUnits]]*Table1[[#This Row],[Actuarial Factor 06/20/2023]]</f>
        <v>0</v>
      </c>
      <c r="P48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3511.2963081116732</v>
      </c>
      <c r="Q4812" s="166">
        <f>Table1[[#This Row],[Trended Medicare Pricing for all RHCs]]-Table1[[#This Row],[SumOfSFY24 Estimated Payment 5/04/23]]</f>
        <v>1090.818131773789</v>
      </c>
      <c r="R4812" s="24">
        <f>Table1[[#This Row],[SumOfUnits]]*Table1[[#This Row],[Actuarial Factor 06/20/2023]]</f>
        <v>14.943714560967528</v>
      </c>
      <c r="S4812" s="23"/>
    </row>
    <row r="4813" spans="1:19" x14ac:dyDescent="0.25">
      <c r="A4813" s="192" t="s">
        <v>539</v>
      </c>
      <c r="B4813" s="193" t="s">
        <v>109</v>
      </c>
      <c r="C4813" s="192" t="s">
        <v>78</v>
      </c>
      <c r="D4813" s="192" t="s">
        <v>30</v>
      </c>
      <c r="E4813" s="192" t="s">
        <v>62</v>
      </c>
      <c r="F4813" s="194">
        <v>509.15486171340467</v>
      </c>
      <c r="G4813">
        <v>3</v>
      </c>
      <c r="H4813">
        <v>3</v>
      </c>
      <c r="I4813" s="167">
        <v>483.65703616493562</v>
      </c>
      <c r="J4813" s="22">
        <v>0.94992127648027569</v>
      </c>
      <c r="K4813" s="22" t="s">
        <v>540</v>
      </c>
      <c r="L4813" s="22" t="s">
        <v>58</v>
      </c>
      <c r="M48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13" s="24" t="str">
        <f>IFERROR(IF(Table1[[#This Row],[Medicare Rate in CR]]&gt;0,"Y","N"),"N")</f>
        <v>N</v>
      </c>
      <c r="O4813" s="166">
        <f>Table1[[#This Row],[Medicare Rate in CR]]*Table1[[#This Row],[SumOfUnits]]*Table1[[#This Row],[Actuarial Factor 06/20/2023]]</f>
        <v>0</v>
      </c>
      <c r="P48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701.62300246292546</v>
      </c>
      <c r="Q4813" s="166">
        <f>Table1[[#This Row],[Trended Medicare Pricing for all RHCs]]-Table1[[#This Row],[SumOfSFY24 Estimated Payment 5/04/23]]</f>
        <v>217.96596629798984</v>
      </c>
      <c r="R4813" s="24">
        <f>Table1[[#This Row],[SumOfUnits]]*Table1[[#This Row],[Actuarial Factor 06/20/2023]]</f>
        <v>2.849763829440827</v>
      </c>
      <c r="S4813" s="23"/>
    </row>
    <row r="4814" spans="1:19" x14ac:dyDescent="0.25">
      <c r="A4814" s="192" t="s">
        <v>539</v>
      </c>
      <c r="B4814" s="193" t="s">
        <v>109</v>
      </c>
      <c r="C4814" s="192" t="s">
        <v>78</v>
      </c>
      <c r="D4814" s="192" t="s">
        <v>30</v>
      </c>
      <c r="E4814" s="192" t="s">
        <v>64</v>
      </c>
      <c r="F4814" s="194">
        <v>682.00828755902478</v>
      </c>
      <c r="G4814">
        <v>4</v>
      </c>
      <c r="H4814">
        <v>4</v>
      </c>
      <c r="I4814" s="167">
        <v>619.52777287893161</v>
      </c>
      <c r="J4814" s="22">
        <v>0.90838745537284149</v>
      </c>
      <c r="K4814" s="22" t="s">
        <v>540</v>
      </c>
      <c r="L4814" s="22" t="s">
        <v>58</v>
      </c>
      <c r="M48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14" s="24" t="str">
        <f>IFERROR(IF(Table1[[#This Row],[Medicare Rate in CR]]&gt;0,"Y","N"),"N")</f>
        <v>N</v>
      </c>
      <c r="O4814" s="166">
        <f>Table1[[#This Row],[Medicare Rate in CR]]*Table1[[#This Row],[SumOfUnits]]*Table1[[#This Row],[Actuarial Factor 06/20/2023]]</f>
        <v>0</v>
      </c>
      <c r="P48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898.72555057434022</v>
      </c>
      <c r="Q4814" s="166">
        <f>Table1[[#This Row],[Trended Medicare Pricing for all RHCs]]-Table1[[#This Row],[SumOfSFY24 Estimated Payment 5/04/23]]</f>
        <v>279.1977776954086</v>
      </c>
      <c r="R4814" s="24">
        <f>Table1[[#This Row],[SumOfUnits]]*Table1[[#This Row],[Actuarial Factor 06/20/2023]]</f>
        <v>3.633549821491366</v>
      </c>
      <c r="S4814" s="23"/>
    </row>
    <row r="4815" spans="1:19" x14ac:dyDescent="0.25">
      <c r="A4815" s="192" t="s">
        <v>539</v>
      </c>
      <c r="B4815" s="193" t="s">
        <v>109</v>
      </c>
      <c r="C4815" s="192" t="s">
        <v>78</v>
      </c>
      <c r="D4815" s="192" t="s">
        <v>30</v>
      </c>
      <c r="E4815" s="192" t="s">
        <v>77</v>
      </c>
      <c r="F4815" s="194">
        <v>168.15071793389228</v>
      </c>
      <c r="G4815">
        <v>1</v>
      </c>
      <c r="H4815">
        <v>1</v>
      </c>
      <c r="I4815" s="167">
        <v>213.51531835342573</v>
      </c>
      <c r="J4815" s="22">
        <v>1.2697853507670918</v>
      </c>
      <c r="K4815" s="22" t="s">
        <v>540</v>
      </c>
      <c r="L4815" s="22" t="s">
        <v>58</v>
      </c>
      <c r="M48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15" s="24" t="str">
        <f>IFERROR(IF(Table1[[#This Row],[Medicare Rate in CR]]&gt;0,"Y","N"),"N")</f>
        <v>N</v>
      </c>
      <c r="O4815" s="166">
        <f>Table1[[#This Row],[Medicare Rate in CR]]*Table1[[#This Row],[SumOfUnits]]*Table1[[#This Row],[Actuarial Factor 06/20/2023]]</f>
        <v>0</v>
      </c>
      <c r="P48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309.73861131603798</v>
      </c>
      <c r="Q4815" s="166">
        <f>Table1[[#This Row],[Trended Medicare Pricing for all RHCs]]-Table1[[#This Row],[SumOfSFY24 Estimated Payment 5/04/23]]</f>
        <v>96.223292962612248</v>
      </c>
      <c r="R4815" s="24">
        <f>Table1[[#This Row],[SumOfUnits]]*Table1[[#This Row],[Actuarial Factor 06/20/2023]]</f>
        <v>1.2697853507670918</v>
      </c>
      <c r="S4815" s="23"/>
    </row>
    <row r="4816" spans="1:19" x14ac:dyDescent="0.25">
      <c r="A4816" s="192" t="s">
        <v>539</v>
      </c>
      <c r="B4816" s="193" t="s">
        <v>109</v>
      </c>
      <c r="C4816" s="192" t="s">
        <v>79</v>
      </c>
      <c r="D4816" s="192" t="s">
        <v>30</v>
      </c>
      <c r="E4816" s="192" t="s">
        <v>56</v>
      </c>
      <c r="F4816" s="194">
        <v>17985.188397417358</v>
      </c>
      <c r="G4816">
        <v>107</v>
      </c>
      <c r="H4816">
        <v>107</v>
      </c>
      <c r="I4816" s="167">
        <v>19694.51212062149</v>
      </c>
      <c r="J4816" s="22">
        <v>1.0950406348509303</v>
      </c>
      <c r="K4816" s="22" t="s">
        <v>540</v>
      </c>
      <c r="L4816" s="22" t="s">
        <v>58</v>
      </c>
      <c r="M48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16" s="24" t="str">
        <f>IFERROR(IF(Table1[[#This Row],[Medicare Rate in CR]]&gt;0,"Y","N"),"N")</f>
        <v>N</v>
      </c>
      <c r="O4816" s="166">
        <f>Table1[[#This Row],[Medicare Rate in CR]]*Table1[[#This Row],[SumOfUnits]]*Table1[[#This Row],[Actuarial Factor 06/20/2023]]</f>
        <v>0</v>
      </c>
      <c r="P48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23660.424586389599</v>
      </c>
      <c r="Q4816" s="166">
        <f>Table1[[#This Row],[Trended Medicare Pricing for all RHCs]]-Table1[[#This Row],[SumOfSFY24 Estimated Payment 5/04/23]]</f>
        <v>3965.9124657681095</v>
      </c>
      <c r="R4816" s="24">
        <f>Table1[[#This Row],[SumOfUnits]]*Table1[[#This Row],[Actuarial Factor 06/20/2023]]</f>
        <v>117.16934792904954</v>
      </c>
      <c r="S4816" s="23"/>
    </row>
    <row r="4817" spans="1:19" x14ac:dyDescent="0.25">
      <c r="A4817" s="192" t="s">
        <v>539</v>
      </c>
      <c r="B4817" s="193" t="s">
        <v>109</v>
      </c>
      <c r="C4817" s="192" t="s">
        <v>79</v>
      </c>
      <c r="D4817" s="192" t="s">
        <v>30</v>
      </c>
      <c r="E4817" s="192" t="s">
        <v>59</v>
      </c>
      <c r="F4817" s="194">
        <v>610404.85689503269</v>
      </c>
      <c r="G4817">
        <v>3595</v>
      </c>
      <c r="H4817">
        <v>3595</v>
      </c>
      <c r="I4817" s="167">
        <v>582892.00069896784</v>
      </c>
      <c r="J4817" s="22">
        <v>0.95492687208287386</v>
      </c>
      <c r="K4817" s="22" t="s">
        <v>540</v>
      </c>
      <c r="L4817" s="22" t="s">
        <v>58</v>
      </c>
      <c r="M48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17" s="24" t="str">
        <f>IFERROR(IF(Table1[[#This Row],[Medicare Rate in CR]]&gt;0,"Y","N"),"N")</f>
        <v>N</v>
      </c>
      <c r="O4817" s="166">
        <f>Table1[[#This Row],[Medicare Rate in CR]]*Table1[[#This Row],[SumOfUnits]]*Table1[[#This Row],[Actuarial Factor 06/20/2023]]</f>
        <v>0</v>
      </c>
      <c r="P48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700269.80816179118</v>
      </c>
      <c r="Q4817" s="166">
        <f>Table1[[#This Row],[Trended Medicare Pricing for all RHCs]]-Table1[[#This Row],[SumOfSFY24 Estimated Payment 5/04/23]]</f>
        <v>117377.80746282334</v>
      </c>
      <c r="R4817" s="24">
        <f>Table1[[#This Row],[SumOfUnits]]*Table1[[#This Row],[Actuarial Factor 06/20/2023]]</f>
        <v>3432.9621051379313</v>
      </c>
      <c r="S4817" s="23"/>
    </row>
    <row r="4818" spans="1:19" x14ac:dyDescent="0.25">
      <c r="A4818" s="192" t="s">
        <v>539</v>
      </c>
      <c r="B4818" s="193" t="s">
        <v>109</v>
      </c>
      <c r="C4818" s="192" t="s">
        <v>79</v>
      </c>
      <c r="D4818" s="192" t="s">
        <v>30</v>
      </c>
      <c r="E4818" s="192" t="s">
        <v>60</v>
      </c>
      <c r="F4818" s="194">
        <v>125704.66416112658</v>
      </c>
      <c r="G4818">
        <v>746</v>
      </c>
      <c r="H4818">
        <v>746</v>
      </c>
      <c r="I4818" s="167">
        <v>106056.72008217074</v>
      </c>
      <c r="J4818" s="22">
        <v>0.84369757311652838</v>
      </c>
      <c r="K4818" s="22" t="s">
        <v>540</v>
      </c>
      <c r="L4818" s="22" t="s">
        <v>58</v>
      </c>
      <c r="M48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18" s="24" t="str">
        <f>IFERROR(IF(Table1[[#This Row],[Medicare Rate in CR]]&gt;0,"Y","N"),"N")</f>
        <v>N</v>
      </c>
      <c r="O4818" s="166">
        <f>Table1[[#This Row],[Medicare Rate in CR]]*Table1[[#This Row],[SumOfUnits]]*Table1[[#This Row],[Actuarial Factor 06/20/2023]]</f>
        <v>0</v>
      </c>
      <c r="P48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127413.51560349524</v>
      </c>
      <c r="Q4818" s="166">
        <f>Table1[[#This Row],[Trended Medicare Pricing for all RHCs]]-Table1[[#This Row],[SumOfSFY24 Estimated Payment 5/04/23]]</f>
        <v>21356.7955213245</v>
      </c>
      <c r="R4818" s="24">
        <f>Table1[[#This Row],[SumOfUnits]]*Table1[[#This Row],[Actuarial Factor 06/20/2023]]</f>
        <v>629.39838954493018</v>
      </c>
      <c r="S4818" s="23"/>
    </row>
    <row r="4819" spans="1:19" x14ac:dyDescent="0.25">
      <c r="A4819" s="192" t="s">
        <v>539</v>
      </c>
      <c r="B4819" s="193" t="s">
        <v>109</v>
      </c>
      <c r="C4819" s="192" t="s">
        <v>79</v>
      </c>
      <c r="D4819" s="192" t="s">
        <v>30</v>
      </c>
      <c r="E4819" s="192" t="s">
        <v>61</v>
      </c>
      <c r="F4819" s="194">
        <v>36536.38816613677</v>
      </c>
      <c r="G4819">
        <v>218</v>
      </c>
      <c r="H4819">
        <v>218</v>
      </c>
      <c r="I4819" s="167">
        <v>30825.662026213042</v>
      </c>
      <c r="J4819" s="22">
        <v>0.84369757311652838</v>
      </c>
      <c r="K4819" s="22" t="s">
        <v>540</v>
      </c>
      <c r="L4819" s="22" t="s">
        <v>58</v>
      </c>
      <c r="M48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19" s="24" t="str">
        <f>IFERROR(IF(Table1[[#This Row],[Medicare Rate in CR]]&gt;0,"Y","N"),"N")</f>
        <v>N</v>
      </c>
      <c r="O4819" s="166">
        <f>Table1[[#This Row],[Medicare Rate in CR]]*Table1[[#This Row],[SumOfUnits]]*Table1[[#This Row],[Actuarial Factor 06/20/2023]]</f>
        <v>0</v>
      </c>
      <c r="P48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37033.07029033079</v>
      </c>
      <c r="Q4819" s="166">
        <f>Table1[[#This Row],[Trended Medicare Pricing for all RHCs]]-Table1[[#This Row],[SumOfSFY24 Estimated Payment 5/04/23]]</f>
        <v>6207.4082641177483</v>
      </c>
      <c r="R4819" s="24">
        <f>Table1[[#This Row],[SumOfUnits]]*Table1[[#This Row],[Actuarial Factor 06/20/2023]]</f>
        <v>183.92607093940319</v>
      </c>
      <c r="S4819" s="23"/>
    </row>
    <row r="4820" spans="1:19" x14ac:dyDescent="0.25">
      <c r="A4820" s="192" t="s">
        <v>539</v>
      </c>
      <c r="B4820" s="193" t="s">
        <v>109</v>
      </c>
      <c r="C4820" s="192" t="s">
        <v>79</v>
      </c>
      <c r="D4820" s="192" t="s">
        <v>30</v>
      </c>
      <c r="E4820" s="192" t="s">
        <v>62</v>
      </c>
      <c r="F4820" s="194">
        <v>495809.53069288289</v>
      </c>
      <c r="G4820">
        <v>2923</v>
      </c>
      <c r="H4820">
        <v>2923</v>
      </c>
      <c r="I4820" s="167">
        <v>502623.57236365415</v>
      </c>
      <c r="J4820" s="22">
        <v>1.0137432648001921</v>
      </c>
      <c r="K4820" s="22" t="s">
        <v>540</v>
      </c>
      <c r="L4820" s="22" t="s">
        <v>58</v>
      </c>
      <c r="M48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20" s="24" t="str">
        <f>IFERROR(IF(Table1[[#This Row],[Medicare Rate in CR]]&gt;0,"Y","N"),"N")</f>
        <v>N</v>
      </c>
      <c r="O4820" s="166">
        <f>Table1[[#This Row],[Medicare Rate in CR]]*Table1[[#This Row],[SumOfUnits]]*Table1[[#This Row],[Actuarial Factor 06/20/2023]]</f>
        <v>0</v>
      </c>
      <c r="P48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603837.61001116363</v>
      </c>
      <c r="Q4820" s="166">
        <f>Table1[[#This Row],[Trended Medicare Pricing for all RHCs]]-Table1[[#This Row],[SumOfSFY24 Estimated Payment 5/04/23]]</f>
        <v>101214.03764750948</v>
      </c>
      <c r="R4820" s="24">
        <f>Table1[[#This Row],[SumOfUnits]]*Table1[[#This Row],[Actuarial Factor 06/20/2023]]</f>
        <v>2963.1715630109616</v>
      </c>
      <c r="S4820" s="23"/>
    </row>
    <row r="4821" spans="1:19" x14ac:dyDescent="0.25">
      <c r="A4821" s="192" t="s">
        <v>539</v>
      </c>
      <c r="B4821" s="193" t="s">
        <v>109</v>
      </c>
      <c r="C4821" s="192" t="s">
        <v>79</v>
      </c>
      <c r="D4821" s="192" t="s">
        <v>30</v>
      </c>
      <c r="E4821" s="192" t="s">
        <v>63</v>
      </c>
      <c r="F4821" s="194">
        <v>319054.74607304914</v>
      </c>
      <c r="G4821">
        <v>1894</v>
      </c>
      <c r="H4821">
        <v>1894</v>
      </c>
      <c r="I4821" s="167">
        <v>302717.57097790029</v>
      </c>
      <c r="J4821" s="22">
        <v>0.94879507264434049</v>
      </c>
      <c r="K4821" s="22" t="s">
        <v>540</v>
      </c>
      <c r="L4821" s="22" t="s">
        <v>58</v>
      </c>
      <c r="M48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21" s="24" t="str">
        <f>IFERROR(IF(Table1[[#This Row],[Medicare Rate in CR]]&gt;0,"Y","N"),"N")</f>
        <v>N</v>
      </c>
      <c r="O4821" s="166">
        <f>Table1[[#This Row],[Medicare Rate in CR]]*Table1[[#This Row],[SumOfUnits]]*Table1[[#This Row],[Actuarial Factor 06/20/2023]]</f>
        <v>0</v>
      </c>
      <c r="P48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363676.24723224825</v>
      </c>
      <c r="Q4821" s="166">
        <f>Table1[[#This Row],[Trended Medicare Pricing for all RHCs]]-Table1[[#This Row],[SumOfSFY24 Estimated Payment 5/04/23]]</f>
        <v>60958.676254347956</v>
      </c>
      <c r="R4821" s="24">
        <f>Table1[[#This Row],[SumOfUnits]]*Table1[[#This Row],[Actuarial Factor 06/20/2023]]</f>
        <v>1797.0178675883808</v>
      </c>
      <c r="S4821" s="23"/>
    </row>
    <row r="4822" spans="1:19" x14ac:dyDescent="0.25">
      <c r="A4822" s="192" t="s">
        <v>539</v>
      </c>
      <c r="B4822" s="193" t="s">
        <v>109</v>
      </c>
      <c r="C4822" s="192" t="s">
        <v>79</v>
      </c>
      <c r="D4822" s="192" t="s">
        <v>30</v>
      </c>
      <c r="E4822" s="192" t="s">
        <v>64</v>
      </c>
      <c r="F4822" s="194">
        <v>61001.917702611834</v>
      </c>
      <c r="G4822">
        <v>363</v>
      </c>
      <c r="H4822">
        <v>363</v>
      </c>
      <c r="I4822" s="167">
        <v>58366.348181450172</v>
      </c>
      <c r="J4822" s="22">
        <v>0.95679530053448103</v>
      </c>
      <c r="K4822" s="22" t="s">
        <v>540</v>
      </c>
      <c r="L4822" s="22" t="s">
        <v>58</v>
      </c>
      <c r="M48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22" s="24" t="str">
        <f>IFERROR(IF(Table1[[#This Row],[Medicare Rate in CR]]&gt;0,"Y","N"),"N")</f>
        <v>N</v>
      </c>
      <c r="O4822" s="166">
        <f>Table1[[#This Row],[Medicare Rate in CR]]*Table1[[#This Row],[SumOfUnits]]*Table1[[#This Row],[Actuarial Factor 06/20/2023]]</f>
        <v>0</v>
      </c>
      <c r="P48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70119.664354832508</v>
      </c>
      <c r="Q4822" s="166">
        <f>Table1[[#This Row],[Trended Medicare Pricing for all RHCs]]-Table1[[#This Row],[SumOfSFY24 Estimated Payment 5/04/23]]</f>
        <v>11753.316173382336</v>
      </c>
      <c r="R4822" s="24">
        <f>Table1[[#This Row],[SumOfUnits]]*Table1[[#This Row],[Actuarial Factor 06/20/2023]]</f>
        <v>347.31669409401661</v>
      </c>
      <c r="S4822" s="23"/>
    </row>
    <row r="4823" spans="1:19" x14ac:dyDescent="0.25">
      <c r="A4823" s="192" t="s">
        <v>539</v>
      </c>
      <c r="B4823" s="193" t="s">
        <v>109</v>
      </c>
      <c r="C4823" s="192" t="s">
        <v>79</v>
      </c>
      <c r="D4823" s="192" t="s">
        <v>30</v>
      </c>
      <c r="E4823" s="192" t="s">
        <v>77</v>
      </c>
      <c r="F4823" s="194">
        <v>339959.11149658199</v>
      </c>
      <c r="G4823">
        <v>1999</v>
      </c>
      <c r="H4823">
        <v>1999</v>
      </c>
      <c r="I4823" s="167">
        <v>434490.48420265375</v>
      </c>
      <c r="J4823" s="22">
        <v>1.2780668895442215</v>
      </c>
      <c r="K4823" s="22" t="s">
        <v>540</v>
      </c>
      <c r="L4823" s="22" t="s">
        <v>58</v>
      </c>
      <c r="M48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23" s="24" t="str">
        <f>IFERROR(IF(Table1[[#This Row],[Medicare Rate in CR]]&gt;0,"Y","N"),"N")</f>
        <v>N</v>
      </c>
      <c r="O4823" s="166">
        <f>Table1[[#This Row],[Medicare Rate in CR]]*Table1[[#This Row],[SumOfUnits]]*Table1[[#This Row],[Actuarial Factor 06/20/2023]]</f>
        <v>0</v>
      </c>
      <c r="P48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521984.46308384015</v>
      </c>
      <c r="Q4823" s="166">
        <f>Table1[[#This Row],[Trended Medicare Pricing for all RHCs]]-Table1[[#This Row],[SumOfSFY24 Estimated Payment 5/04/23]]</f>
        <v>87493.978881186398</v>
      </c>
      <c r="R4823" s="24">
        <f>Table1[[#This Row],[SumOfUnits]]*Table1[[#This Row],[Actuarial Factor 06/20/2023]]</f>
        <v>2554.8557121988988</v>
      </c>
      <c r="S4823" s="23"/>
    </row>
    <row r="4824" spans="1:19" x14ac:dyDescent="0.25">
      <c r="A4824" s="192" t="s">
        <v>539</v>
      </c>
      <c r="B4824" s="193" t="s">
        <v>109</v>
      </c>
      <c r="C4824" s="192" t="s">
        <v>79</v>
      </c>
      <c r="D4824" s="192" t="s">
        <v>32</v>
      </c>
      <c r="E4824" s="192" t="s">
        <v>94</v>
      </c>
      <c r="F4824" s="194">
        <v>674.95422569143307</v>
      </c>
      <c r="G4824">
        <v>4</v>
      </c>
      <c r="H4824">
        <v>4</v>
      </c>
      <c r="I4824" s="167">
        <v>809.70447089651225</v>
      </c>
      <c r="J4824" s="22">
        <v>1.1996435314810261</v>
      </c>
      <c r="K4824" s="22" t="s">
        <v>540</v>
      </c>
      <c r="L4824" s="22" t="s">
        <v>58</v>
      </c>
      <c r="M48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24" s="24" t="str">
        <f>IFERROR(IF(Table1[[#This Row],[Medicare Rate in CR]]&gt;0,"Y","N"),"N")</f>
        <v>N</v>
      </c>
      <c r="O4824" s="166">
        <f>Table1[[#This Row],[Medicare Rate in CR]]*Table1[[#This Row],[SumOfUnits]]*Table1[[#This Row],[Actuarial Factor 06/20/2023]]</f>
        <v>0</v>
      </c>
      <c r="P48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972.75583439560035</v>
      </c>
      <c r="Q4824" s="166">
        <f>Table1[[#This Row],[Trended Medicare Pricing for all RHCs]]-Table1[[#This Row],[SumOfSFY24 Estimated Payment 5/04/23]]</f>
        <v>163.0513634990881</v>
      </c>
      <c r="R4824" s="24">
        <f>Table1[[#This Row],[SumOfUnits]]*Table1[[#This Row],[Actuarial Factor 06/20/2023]]</f>
        <v>4.7985741259241044</v>
      </c>
      <c r="S4824" s="23"/>
    </row>
    <row r="4825" spans="1:19" x14ac:dyDescent="0.25">
      <c r="A4825" s="192" t="s">
        <v>539</v>
      </c>
      <c r="B4825" s="193" t="s">
        <v>109</v>
      </c>
      <c r="C4825" s="192" t="s">
        <v>79</v>
      </c>
      <c r="D4825" s="192" t="s">
        <v>32</v>
      </c>
      <c r="E4825" s="192" t="s">
        <v>80</v>
      </c>
      <c r="F4825" s="194">
        <v>847.80765153705306</v>
      </c>
      <c r="G4825">
        <v>5</v>
      </c>
      <c r="H4825">
        <v>5</v>
      </c>
      <c r="I4825" s="167">
        <v>980.10417561198244</v>
      </c>
      <c r="J4825" s="22">
        <v>1.1560454471424966</v>
      </c>
      <c r="K4825" s="22" t="s">
        <v>540</v>
      </c>
      <c r="L4825" s="22" t="s">
        <v>58</v>
      </c>
      <c r="M48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25" s="24" t="str">
        <f>IFERROR(IF(Table1[[#This Row],[Medicare Rate in CR]]&gt;0,"Y","N"),"N")</f>
        <v>N</v>
      </c>
      <c r="O4825" s="166">
        <f>Table1[[#This Row],[Medicare Rate in CR]]*Table1[[#This Row],[SumOfUnits]]*Table1[[#This Row],[Actuarial Factor 06/20/2023]]</f>
        <v>0</v>
      </c>
      <c r="P48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1177.4691747551183</v>
      </c>
      <c r="Q4825" s="166">
        <f>Table1[[#This Row],[Trended Medicare Pricing for all RHCs]]-Table1[[#This Row],[SumOfSFY24 Estimated Payment 5/04/23]]</f>
        <v>197.36499914313583</v>
      </c>
      <c r="R4825" s="24">
        <f>Table1[[#This Row],[SumOfUnits]]*Table1[[#This Row],[Actuarial Factor 06/20/2023]]</f>
        <v>5.7802272357124824</v>
      </c>
      <c r="S4825" s="23"/>
    </row>
    <row r="4826" spans="1:19" x14ac:dyDescent="0.25">
      <c r="A4826" s="192" t="s">
        <v>539</v>
      </c>
      <c r="B4826" s="193" t="s">
        <v>109</v>
      </c>
      <c r="C4826" s="192" t="s">
        <v>79</v>
      </c>
      <c r="D4826" s="192" t="s">
        <v>32</v>
      </c>
      <c r="E4826" s="192" t="s">
        <v>104</v>
      </c>
      <c r="F4826" s="194">
        <v>338.6527898236485</v>
      </c>
      <c r="G4826">
        <v>2</v>
      </c>
      <c r="H4826">
        <v>2</v>
      </c>
      <c r="I4826" s="167">
        <v>296.92564844062349</v>
      </c>
      <c r="J4826" s="22">
        <v>0.87678488813054167</v>
      </c>
      <c r="K4826" s="22" t="s">
        <v>540</v>
      </c>
      <c r="L4826" s="22" t="s">
        <v>58</v>
      </c>
      <c r="M48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26" s="24" t="str">
        <f>IFERROR(IF(Table1[[#This Row],[Medicare Rate in CR]]&gt;0,"Y","N"),"N")</f>
        <v>N</v>
      </c>
      <c r="O4826" s="166">
        <f>Table1[[#This Row],[Medicare Rate in CR]]*Table1[[#This Row],[SumOfUnits]]*Table1[[#This Row],[Actuarial Factor 06/20/2023]]</f>
        <v>0</v>
      </c>
      <c r="P48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356.71799685447127</v>
      </c>
      <c r="Q4826" s="166">
        <f>Table1[[#This Row],[Trended Medicare Pricing for all RHCs]]-Table1[[#This Row],[SumOfSFY24 Estimated Payment 5/04/23]]</f>
        <v>59.792348413847776</v>
      </c>
      <c r="R4826" s="24">
        <f>Table1[[#This Row],[SumOfUnits]]*Table1[[#This Row],[Actuarial Factor 06/20/2023]]</f>
        <v>1.7535697762610833</v>
      </c>
      <c r="S4826" s="23"/>
    </row>
    <row r="4827" spans="1:19" x14ac:dyDescent="0.25">
      <c r="A4827" s="192" t="s">
        <v>539</v>
      </c>
      <c r="B4827" s="193" t="s">
        <v>109</v>
      </c>
      <c r="C4827" s="192" t="s">
        <v>79</v>
      </c>
      <c r="D4827" s="192" t="s">
        <v>32</v>
      </c>
      <c r="E4827" s="192" t="s">
        <v>81</v>
      </c>
      <c r="F4827" s="194">
        <v>8185.5256817962754</v>
      </c>
      <c r="G4827">
        <v>51</v>
      </c>
      <c r="H4827">
        <v>51</v>
      </c>
      <c r="I4827" s="167">
        <v>9065.926223024373</v>
      </c>
      <c r="J4827" s="22">
        <v>1.1075557728914116</v>
      </c>
      <c r="K4827" s="22" t="s">
        <v>540</v>
      </c>
      <c r="L4827" s="22" t="s">
        <v>58</v>
      </c>
      <c r="M48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27" s="24" t="str">
        <f>IFERROR(IF(Table1[[#This Row],[Medicare Rate in CR]]&gt;0,"Y","N"),"N")</f>
        <v>N</v>
      </c>
      <c r="O4827" s="166">
        <f>Table1[[#This Row],[Medicare Rate in CR]]*Table1[[#This Row],[SumOfUnits]]*Table1[[#This Row],[Actuarial Factor 06/20/2023]]</f>
        <v>0</v>
      </c>
      <c r="P48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10891.54493352695</v>
      </c>
      <c r="Q4827" s="166">
        <f>Table1[[#This Row],[Trended Medicare Pricing for all RHCs]]-Table1[[#This Row],[SumOfSFY24 Estimated Payment 5/04/23]]</f>
        <v>1825.6187105025765</v>
      </c>
      <c r="R4827" s="24">
        <f>Table1[[#This Row],[SumOfUnits]]*Table1[[#This Row],[Actuarial Factor 06/20/2023]]</f>
        <v>56.485344417461995</v>
      </c>
      <c r="S4827" s="23"/>
    </row>
    <row r="4828" spans="1:19" x14ac:dyDescent="0.25">
      <c r="A4828" s="192" t="s">
        <v>539</v>
      </c>
      <c r="B4828" s="193" t="s">
        <v>109</v>
      </c>
      <c r="C4828" s="192" t="s">
        <v>79</v>
      </c>
      <c r="D4828" s="192" t="s">
        <v>32</v>
      </c>
      <c r="E4828" s="192" t="s">
        <v>65</v>
      </c>
      <c r="F4828" s="194">
        <v>9846.1308663390082</v>
      </c>
      <c r="G4828">
        <v>60</v>
      </c>
      <c r="H4828">
        <v>60</v>
      </c>
      <c r="I4828" s="167">
        <v>13459.253311140992</v>
      </c>
      <c r="J4828" s="22">
        <v>1.3669586047402817</v>
      </c>
      <c r="K4828" s="22" t="s">
        <v>540</v>
      </c>
      <c r="L4828" s="22" t="s">
        <v>58</v>
      </c>
      <c r="M48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28" s="24" t="str">
        <f>IFERROR(IF(Table1[[#This Row],[Medicare Rate in CR]]&gt;0,"Y","N"),"N")</f>
        <v>N</v>
      </c>
      <c r="O4828" s="166">
        <f>Table1[[#This Row],[Medicare Rate in CR]]*Table1[[#This Row],[SumOfUnits]]*Table1[[#This Row],[Actuarial Factor 06/20/2023]]</f>
        <v>0</v>
      </c>
      <c r="P48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16169.562668370216</v>
      </c>
      <c r="Q4828" s="166">
        <f>Table1[[#This Row],[Trended Medicare Pricing for all RHCs]]-Table1[[#This Row],[SumOfSFY24 Estimated Payment 5/04/23]]</f>
        <v>2710.3093572292237</v>
      </c>
      <c r="R4828" s="24">
        <f>Table1[[#This Row],[SumOfUnits]]*Table1[[#This Row],[Actuarial Factor 06/20/2023]]</f>
        <v>82.017516284416899</v>
      </c>
      <c r="S4828" s="23"/>
    </row>
    <row r="4829" spans="1:19" x14ac:dyDescent="0.25">
      <c r="A4829" s="192" t="s">
        <v>539</v>
      </c>
      <c r="B4829" s="193" t="s">
        <v>109</v>
      </c>
      <c r="C4829" s="192" t="s">
        <v>79</v>
      </c>
      <c r="D4829" s="192" t="s">
        <v>32</v>
      </c>
      <c r="E4829" s="192" t="s">
        <v>66</v>
      </c>
      <c r="F4829" s="194">
        <v>18528.678808904286</v>
      </c>
      <c r="G4829">
        <v>115</v>
      </c>
      <c r="H4829">
        <v>115</v>
      </c>
      <c r="I4829" s="167">
        <v>20975.2149711251</v>
      </c>
      <c r="J4829" s="22">
        <v>1.1320405079851181</v>
      </c>
      <c r="K4829" s="22" t="s">
        <v>540</v>
      </c>
      <c r="L4829" s="22" t="s">
        <v>58</v>
      </c>
      <c r="M48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29" s="24" t="str">
        <f>IFERROR(IF(Table1[[#This Row],[Medicare Rate in CR]]&gt;0,"Y","N"),"N")</f>
        <v>N</v>
      </c>
      <c r="O4829" s="166">
        <f>Table1[[#This Row],[Medicare Rate in CR]]*Table1[[#This Row],[SumOfUnits]]*Table1[[#This Row],[Actuarial Factor 06/20/2023]]</f>
        <v>0</v>
      </c>
      <c r="P48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25199.02442711308</v>
      </c>
      <c r="Q4829" s="166">
        <f>Table1[[#This Row],[Trended Medicare Pricing for all RHCs]]-Table1[[#This Row],[SumOfSFY24 Estimated Payment 5/04/23]]</f>
        <v>4223.8094559879792</v>
      </c>
      <c r="R4829" s="24">
        <f>Table1[[#This Row],[SumOfUnits]]*Table1[[#This Row],[Actuarial Factor 06/20/2023]]</f>
        <v>130.18465841828859</v>
      </c>
      <c r="S4829" s="23"/>
    </row>
    <row r="4830" spans="1:19" x14ac:dyDescent="0.25">
      <c r="A4830" s="192" t="s">
        <v>539</v>
      </c>
      <c r="B4830" s="193" t="s">
        <v>109</v>
      </c>
      <c r="C4830" s="192" t="s">
        <v>79</v>
      </c>
      <c r="D4830" s="192" t="s">
        <v>32</v>
      </c>
      <c r="E4830" s="192" t="s">
        <v>100</v>
      </c>
      <c r="F4830" s="194">
        <v>170.50207188975619</v>
      </c>
      <c r="G4830">
        <v>1</v>
      </c>
      <c r="H4830">
        <v>1</v>
      </c>
      <c r="I4830" s="167">
        <v>305.76531422442082</v>
      </c>
      <c r="J4830" s="22">
        <v>1.7933231592758803</v>
      </c>
      <c r="K4830" s="22" t="s">
        <v>540</v>
      </c>
      <c r="L4830" s="22" t="s">
        <v>58</v>
      </c>
      <c r="M48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30" s="24" t="str">
        <f>IFERROR(IF(Table1[[#This Row],[Medicare Rate in CR]]&gt;0,"Y","N"),"N")</f>
        <v>N</v>
      </c>
      <c r="O4830" s="166">
        <f>Table1[[#This Row],[Medicare Rate in CR]]*Table1[[#This Row],[SumOfUnits]]*Table1[[#This Row],[Actuarial Factor 06/20/2023]]</f>
        <v>0</v>
      </c>
      <c r="P48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367.33771895601194</v>
      </c>
      <c r="Q4830" s="166">
        <f>Table1[[#This Row],[Trended Medicare Pricing for all RHCs]]-Table1[[#This Row],[SumOfSFY24 Estimated Payment 5/04/23]]</f>
        <v>61.572404731591121</v>
      </c>
      <c r="R4830" s="24">
        <f>Table1[[#This Row],[SumOfUnits]]*Table1[[#This Row],[Actuarial Factor 06/20/2023]]</f>
        <v>1.7933231592758803</v>
      </c>
      <c r="S4830" s="23"/>
    </row>
    <row r="4831" spans="1:19" x14ac:dyDescent="0.25">
      <c r="A4831" s="192" t="s">
        <v>539</v>
      </c>
      <c r="B4831" s="193" t="s">
        <v>109</v>
      </c>
      <c r="C4831" s="192" t="s">
        <v>79</v>
      </c>
      <c r="D4831" s="192" t="s">
        <v>31</v>
      </c>
      <c r="E4831" s="192" t="s">
        <v>67</v>
      </c>
      <c r="F4831" s="194">
        <v>4782.7984966753393</v>
      </c>
      <c r="G4831">
        <v>26</v>
      </c>
      <c r="H4831">
        <v>26</v>
      </c>
      <c r="I4831" s="167">
        <v>5347.527219302262</v>
      </c>
      <c r="J4831" s="22">
        <v>1.1180749561202468</v>
      </c>
      <c r="K4831" s="22" t="s">
        <v>540</v>
      </c>
      <c r="L4831" s="22" t="s">
        <v>58</v>
      </c>
      <c r="M48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31" s="24" t="str">
        <f>IFERROR(IF(Table1[[#This Row],[Medicare Rate in CR]]&gt;0,"Y","N"),"N")</f>
        <v>N</v>
      </c>
      <c r="O4831" s="166">
        <f>Table1[[#This Row],[Medicare Rate in CR]]*Table1[[#This Row],[SumOfUnits]]*Table1[[#This Row],[Actuarial Factor 06/20/2023]]</f>
        <v>0</v>
      </c>
      <c r="P48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6424.3665301811079</v>
      </c>
      <c r="Q4831" s="166">
        <f>Table1[[#This Row],[Trended Medicare Pricing for all RHCs]]-Table1[[#This Row],[SumOfSFY24 Estimated Payment 5/04/23]]</f>
        <v>1076.8393108788459</v>
      </c>
      <c r="R4831" s="24">
        <f>Table1[[#This Row],[SumOfUnits]]*Table1[[#This Row],[Actuarial Factor 06/20/2023]]</f>
        <v>29.069948859126416</v>
      </c>
      <c r="S4831" s="23"/>
    </row>
    <row r="4832" spans="1:19" x14ac:dyDescent="0.25">
      <c r="A4832" s="192" t="s">
        <v>539</v>
      </c>
      <c r="B4832" s="193" t="s">
        <v>109</v>
      </c>
      <c r="C4832" s="192" t="s">
        <v>79</v>
      </c>
      <c r="D4832" s="192" t="s">
        <v>31</v>
      </c>
      <c r="E4832" s="192" t="s">
        <v>82</v>
      </c>
      <c r="F4832" s="194">
        <v>3821.0947287269928</v>
      </c>
      <c r="G4832">
        <v>26</v>
      </c>
      <c r="H4832">
        <v>26</v>
      </c>
      <c r="I4832" s="167">
        <v>4211.2662293509165</v>
      </c>
      <c r="J4832" s="22">
        <v>1.1021098738250623</v>
      </c>
      <c r="K4832" s="22" t="s">
        <v>540</v>
      </c>
      <c r="L4832" s="22" t="s">
        <v>58</v>
      </c>
      <c r="M48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32" s="24" t="str">
        <f>IFERROR(IF(Table1[[#This Row],[Medicare Rate in CR]]&gt;0,"Y","N"),"N")</f>
        <v>N</v>
      </c>
      <c r="O4832" s="166">
        <f>Table1[[#This Row],[Medicare Rate in CR]]*Table1[[#This Row],[SumOfUnits]]*Table1[[#This Row],[Actuarial Factor 06/20/2023]]</f>
        <v>0</v>
      </c>
      <c r="P48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5059.2950169319729</v>
      </c>
      <c r="Q4832" s="166">
        <f>Table1[[#This Row],[Trended Medicare Pricing for all RHCs]]-Table1[[#This Row],[SumOfSFY24 Estimated Payment 5/04/23]]</f>
        <v>848.02878758105635</v>
      </c>
      <c r="R4832" s="24">
        <f>Table1[[#This Row],[SumOfUnits]]*Table1[[#This Row],[Actuarial Factor 06/20/2023]]</f>
        <v>28.654856719451619</v>
      </c>
      <c r="S4832" s="23"/>
    </row>
    <row r="4833" spans="1:19" x14ac:dyDescent="0.25">
      <c r="A4833" s="192" t="s">
        <v>539</v>
      </c>
      <c r="B4833" s="193" t="s">
        <v>109</v>
      </c>
      <c r="C4833" s="192" t="s">
        <v>79</v>
      </c>
      <c r="D4833" s="192" t="s">
        <v>31</v>
      </c>
      <c r="E4833" s="192" t="s">
        <v>68</v>
      </c>
      <c r="F4833" s="194">
        <v>21875.089139443</v>
      </c>
      <c r="G4833">
        <v>132</v>
      </c>
      <c r="H4833">
        <v>132</v>
      </c>
      <c r="I4833" s="167">
        <v>18368.746114854475</v>
      </c>
      <c r="J4833" s="22">
        <v>0.83971068633195955</v>
      </c>
      <c r="K4833" s="22" t="s">
        <v>540</v>
      </c>
      <c r="L4833" s="22" t="s">
        <v>58</v>
      </c>
      <c r="M48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33" s="24" t="str">
        <f>IFERROR(IF(Table1[[#This Row],[Medicare Rate in CR]]&gt;0,"Y","N"),"N")</f>
        <v>N</v>
      </c>
      <c r="O4833" s="166">
        <f>Table1[[#This Row],[Medicare Rate in CR]]*Table1[[#This Row],[SumOfUnits]]*Table1[[#This Row],[Actuarial Factor 06/20/2023]]</f>
        <v>0</v>
      </c>
      <c r="P48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22067.687157478893</v>
      </c>
      <c r="Q4833" s="166">
        <f>Table1[[#This Row],[Trended Medicare Pricing for all RHCs]]-Table1[[#This Row],[SumOfSFY24 Estimated Payment 5/04/23]]</f>
        <v>3698.9410426244176</v>
      </c>
      <c r="R4833" s="24">
        <f>Table1[[#This Row],[SumOfUnits]]*Table1[[#This Row],[Actuarial Factor 06/20/2023]]</f>
        <v>110.84181059581866</v>
      </c>
      <c r="S4833" s="23"/>
    </row>
    <row r="4834" spans="1:19" x14ac:dyDescent="0.25">
      <c r="A4834" s="192" t="s">
        <v>539</v>
      </c>
      <c r="B4834" s="193" t="s">
        <v>109</v>
      </c>
      <c r="C4834" s="192" t="s">
        <v>79</v>
      </c>
      <c r="D4834" s="192" t="s">
        <v>31</v>
      </c>
      <c r="E4834" s="192" t="s">
        <v>74</v>
      </c>
      <c r="F4834" s="194">
        <v>2577.3344897369179</v>
      </c>
      <c r="G4834">
        <v>14</v>
      </c>
      <c r="H4834">
        <v>14</v>
      </c>
      <c r="I4834" s="167">
        <v>3001.3570204324451</v>
      </c>
      <c r="J4834" s="22">
        <v>1.1645197906534861</v>
      </c>
      <c r="K4834" s="22" t="s">
        <v>540</v>
      </c>
      <c r="L4834" s="22" t="s">
        <v>58</v>
      </c>
      <c r="M48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34" s="24" t="str">
        <f>IFERROR(IF(Table1[[#This Row],[Medicare Rate in CR]]&gt;0,"Y","N"),"N")</f>
        <v>N</v>
      </c>
      <c r="O4834" s="166">
        <f>Table1[[#This Row],[Medicare Rate in CR]]*Table1[[#This Row],[SumOfUnits]]*Table1[[#This Row],[Actuarial Factor 06/20/2023]]</f>
        <v>0</v>
      </c>
      <c r="P48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3605.7446360611812</v>
      </c>
      <c r="Q4834" s="166">
        <f>Table1[[#This Row],[Trended Medicare Pricing for all RHCs]]-Table1[[#This Row],[SumOfSFY24 Estimated Payment 5/04/23]]</f>
        <v>604.38761562873606</v>
      </c>
      <c r="R4834" s="24">
        <f>Table1[[#This Row],[SumOfUnits]]*Table1[[#This Row],[Actuarial Factor 06/20/2023]]</f>
        <v>16.303277069148805</v>
      </c>
      <c r="S4834" s="23"/>
    </row>
    <row r="4835" spans="1:19" x14ac:dyDescent="0.25">
      <c r="A4835" s="192" t="s">
        <v>539</v>
      </c>
      <c r="B4835" s="193" t="s">
        <v>109</v>
      </c>
      <c r="C4835" s="192" t="s">
        <v>79</v>
      </c>
      <c r="D4835" s="192" t="s">
        <v>31</v>
      </c>
      <c r="E4835" s="192" t="s">
        <v>69</v>
      </c>
      <c r="F4835" s="194">
        <v>64744.261347210035</v>
      </c>
      <c r="G4835">
        <v>380</v>
      </c>
      <c r="H4835">
        <v>380</v>
      </c>
      <c r="I4835" s="167">
        <v>68948.24118806106</v>
      </c>
      <c r="J4835" s="22">
        <v>1.0649320843789685</v>
      </c>
      <c r="K4835" s="22" t="s">
        <v>540</v>
      </c>
      <c r="L4835" s="22" t="s">
        <v>58</v>
      </c>
      <c r="M48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35" s="24" t="str">
        <f>IFERROR(IF(Table1[[#This Row],[Medicare Rate in CR]]&gt;0,"Y","N"),"N")</f>
        <v>N</v>
      </c>
      <c r="O4835" s="166">
        <f>Table1[[#This Row],[Medicare Rate in CR]]*Table1[[#This Row],[SumOfUnits]]*Table1[[#This Row],[Actuarial Factor 06/20/2023]]</f>
        <v>0</v>
      </c>
      <c r="P48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82832.448501539242</v>
      </c>
      <c r="Q4835" s="166">
        <f>Table1[[#This Row],[Trended Medicare Pricing for all RHCs]]-Table1[[#This Row],[SumOfSFY24 Estimated Payment 5/04/23]]</f>
        <v>13884.207313478182</v>
      </c>
      <c r="R4835" s="24">
        <f>Table1[[#This Row],[SumOfUnits]]*Table1[[#This Row],[Actuarial Factor 06/20/2023]]</f>
        <v>404.67419206400803</v>
      </c>
      <c r="S4835" s="23"/>
    </row>
    <row r="4836" spans="1:19" x14ac:dyDescent="0.25">
      <c r="A4836" s="192" t="s">
        <v>539</v>
      </c>
      <c r="B4836" s="193" t="s">
        <v>109</v>
      </c>
      <c r="C4836" s="192" t="s">
        <v>55</v>
      </c>
      <c r="D4836" s="192" t="s">
        <v>30</v>
      </c>
      <c r="E4836" s="192" t="s">
        <v>59</v>
      </c>
      <c r="F4836" s="194">
        <v>1529.8159390960782</v>
      </c>
      <c r="G4836">
        <v>9</v>
      </c>
      <c r="H4836">
        <v>9</v>
      </c>
      <c r="I4836" s="167">
        <v>1564.5735460366016</v>
      </c>
      <c r="J4836" s="22">
        <v>1.0227201234163246</v>
      </c>
      <c r="K4836" s="22" t="s">
        <v>540</v>
      </c>
      <c r="L4836" s="22" t="s">
        <v>58</v>
      </c>
      <c r="M48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36" s="24" t="str">
        <f>IFERROR(IF(Table1[[#This Row],[Medicare Rate in CR]]&gt;0,"Y","N"),"N")</f>
        <v>N</v>
      </c>
      <c r="O4836" s="166">
        <f>Table1[[#This Row],[Medicare Rate in CR]]*Table1[[#This Row],[SumOfUnits]]*Table1[[#This Row],[Actuarial Factor 06/20/2023]]</f>
        <v>0</v>
      </c>
      <c r="P48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2269.4088547653723</v>
      </c>
      <c r="Q4836" s="166">
        <f>Table1[[#This Row],[Trended Medicare Pricing for all RHCs]]-Table1[[#This Row],[SumOfSFY24 Estimated Payment 5/04/23]]</f>
        <v>704.83530872877077</v>
      </c>
      <c r="R4836" s="24">
        <f>Table1[[#This Row],[SumOfUnits]]*Table1[[#This Row],[Actuarial Factor 06/20/2023]]</f>
        <v>9.2044811107469204</v>
      </c>
      <c r="S4836" s="23"/>
    </row>
    <row r="4837" spans="1:19" x14ac:dyDescent="0.25">
      <c r="A4837" s="192" t="s">
        <v>539</v>
      </c>
      <c r="B4837" s="193" t="s">
        <v>109</v>
      </c>
      <c r="C4837" s="192" t="s">
        <v>55</v>
      </c>
      <c r="D4837" s="192" t="s">
        <v>30</v>
      </c>
      <c r="E4837" s="192" t="s">
        <v>60</v>
      </c>
      <c r="F4837" s="194">
        <v>170.50207188975619</v>
      </c>
      <c r="G4837">
        <v>1</v>
      </c>
      <c r="H4837">
        <v>1</v>
      </c>
      <c r="I4837" s="167">
        <v>154.92606275777072</v>
      </c>
      <c r="J4837" s="22">
        <v>0.90864621784738975</v>
      </c>
      <c r="K4837" s="22" t="s">
        <v>540</v>
      </c>
      <c r="L4837" s="22" t="s">
        <v>58</v>
      </c>
      <c r="M48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37" s="24" t="str">
        <f>IFERROR(IF(Table1[[#This Row],[Medicare Rate in CR]]&gt;0,"Y","N"),"N")</f>
        <v>N</v>
      </c>
      <c r="O4837" s="166">
        <f>Table1[[#This Row],[Medicare Rate in CR]]*Table1[[#This Row],[SumOfUnits]]*Table1[[#This Row],[Actuarial Factor 06/20/2023]]</f>
        <v>0</v>
      </c>
      <c r="P48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224.71975161990599</v>
      </c>
      <c r="Q4837" s="166">
        <f>Table1[[#This Row],[Trended Medicare Pricing for all RHCs]]-Table1[[#This Row],[SumOfSFY24 Estimated Payment 5/04/23]]</f>
        <v>69.793688862135269</v>
      </c>
      <c r="R4837" s="24">
        <f>Table1[[#This Row],[SumOfUnits]]*Table1[[#This Row],[Actuarial Factor 06/20/2023]]</f>
        <v>0.90864621784738975</v>
      </c>
      <c r="S4837" s="23"/>
    </row>
    <row r="4838" spans="1:19" x14ac:dyDescent="0.25">
      <c r="A4838" s="192" t="s">
        <v>539</v>
      </c>
      <c r="B4838" s="193" t="s">
        <v>109</v>
      </c>
      <c r="C4838" s="192" t="s">
        <v>55</v>
      </c>
      <c r="D4838" s="192" t="s">
        <v>30</v>
      </c>
      <c r="E4838" s="192" t="s">
        <v>63</v>
      </c>
      <c r="F4838" s="194">
        <v>2214.1755806109668</v>
      </c>
      <c r="G4838">
        <v>13</v>
      </c>
      <c r="H4838">
        <v>13</v>
      </c>
      <c r="I4838" s="167">
        <v>2220.0330806692236</v>
      </c>
      <c r="J4838" s="22">
        <v>1.0026454541859957</v>
      </c>
      <c r="K4838" s="22" t="s">
        <v>540</v>
      </c>
      <c r="L4838" s="22" t="s">
        <v>58</v>
      </c>
      <c r="M48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38" s="24" t="str">
        <f>IFERROR(IF(Table1[[#This Row],[Medicare Rate in CR]]&gt;0,"Y","N"),"N")</f>
        <v>N</v>
      </c>
      <c r="O4838" s="166">
        <f>Table1[[#This Row],[Medicare Rate in CR]]*Table1[[#This Row],[SumOfUnits]]*Table1[[#This Row],[Actuarial Factor 06/20/2023]]</f>
        <v>0</v>
      </c>
      <c r="P48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3220.1507841581015</v>
      </c>
      <c r="Q4838" s="166">
        <f>Table1[[#This Row],[Trended Medicare Pricing for all RHCs]]-Table1[[#This Row],[SumOfSFY24 Estimated Payment 5/04/23]]</f>
        <v>1000.1177034888779</v>
      </c>
      <c r="R4838" s="24">
        <f>Table1[[#This Row],[SumOfUnits]]*Table1[[#This Row],[Actuarial Factor 06/20/2023]]</f>
        <v>13.034390904417943</v>
      </c>
      <c r="S4838" s="23"/>
    </row>
    <row r="4839" spans="1:19" x14ac:dyDescent="0.25">
      <c r="A4839" s="192" t="s">
        <v>539</v>
      </c>
      <c r="B4839" s="193" t="s">
        <v>109</v>
      </c>
      <c r="C4839" s="192" t="s">
        <v>55</v>
      </c>
      <c r="D4839" s="192" t="s">
        <v>30</v>
      </c>
      <c r="E4839" s="192" t="s">
        <v>64</v>
      </c>
      <c r="F4839" s="194">
        <v>170.50207188975619</v>
      </c>
      <c r="G4839">
        <v>1</v>
      </c>
      <c r="H4839">
        <v>1</v>
      </c>
      <c r="I4839" s="167">
        <v>167.16012086367462</v>
      </c>
      <c r="J4839" s="22">
        <v>0.98039935240058296</v>
      </c>
      <c r="K4839" s="22" t="s">
        <v>540</v>
      </c>
      <c r="L4839" s="22" t="s">
        <v>58</v>
      </c>
      <c r="M48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39" s="24" t="str">
        <f>IFERROR(IF(Table1[[#This Row],[Medicare Rate in CR]]&gt;0,"Y","N"),"N")</f>
        <v>N</v>
      </c>
      <c r="O4839" s="166">
        <f>Table1[[#This Row],[Medicare Rate in CR]]*Table1[[#This Row],[SumOfUnits]]*Table1[[#This Row],[Actuarial Factor 06/20/2023]]</f>
        <v>0</v>
      </c>
      <c r="P48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242.46521322865217</v>
      </c>
      <c r="Q4839" s="166">
        <f>Table1[[#This Row],[Trended Medicare Pricing for all RHCs]]-Table1[[#This Row],[SumOfSFY24 Estimated Payment 5/04/23]]</f>
        <v>75.305092364977554</v>
      </c>
      <c r="R4839" s="24">
        <f>Table1[[#This Row],[SumOfUnits]]*Table1[[#This Row],[Actuarial Factor 06/20/2023]]</f>
        <v>0.98039935240058296</v>
      </c>
      <c r="S4839" s="23"/>
    </row>
    <row r="4840" spans="1:19" x14ac:dyDescent="0.25">
      <c r="A4840" s="192" t="s">
        <v>539</v>
      </c>
      <c r="B4840" s="193" t="s">
        <v>109</v>
      </c>
      <c r="C4840" s="192" t="s">
        <v>55</v>
      </c>
      <c r="D4840" s="192" t="s">
        <v>30</v>
      </c>
      <c r="E4840" s="192" t="s">
        <v>77</v>
      </c>
      <c r="F4840" s="194">
        <v>170.50207188975619</v>
      </c>
      <c r="G4840">
        <v>1</v>
      </c>
      <c r="H4840">
        <v>1</v>
      </c>
      <c r="I4840" s="167">
        <v>215.97357314634374</v>
      </c>
      <c r="J4840" s="22">
        <v>1.2666917812352958</v>
      </c>
      <c r="K4840" s="22" t="s">
        <v>540</v>
      </c>
      <c r="L4840" s="22" t="s">
        <v>58</v>
      </c>
      <c r="M48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40" s="24" t="str">
        <f>IFERROR(IF(Table1[[#This Row],[Medicare Rate in CR]]&gt;0,"Y","N"),"N")</f>
        <v>N</v>
      </c>
      <c r="O4840" s="166">
        <f>Table1[[#This Row],[Medicare Rate in CR]]*Table1[[#This Row],[SumOfUnits]]*Table1[[#This Row],[Actuarial Factor 06/20/2023]]</f>
        <v>0</v>
      </c>
      <c r="P48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313.26896746735815</v>
      </c>
      <c r="Q4840" s="166">
        <f>Table1[[#This Row],[Trended Medicare Pricing for all RHCs]]-Table1[[#This Row],[SumOfSFY24 Estimated Payment 5/04/23]]</f>
        <v>97.295394321014413</v>
      </c>
      <c r="R4840" s="24">
        <f>Table1[[#This Row],[SumOfUnits]]*Table1[[#This Row],[Actuarial Factor 06/20/2023]]</f>
        <v>1.2666917812352958</v>
      </c>
      <c r="S4840" s="23"/>
    </row>
    <row r="4841" spans="1:19" x14ac:dyDescent="0.25">
      <c r="A4841" s="192" t="s">
        <v>539</v>
      </c>
      <c r="B4841" s="193" t="s">
        <v>109</v>
      </c>
      <c r="C4841" s="192" t="s">
        <v>55</v>
      </c>
      <c r="D4841" s="192" t="s">
        <v>31</v>
      </c>
      <c r="E4841" s="192" t="s">
        <v>69</v>
      </c>
      <c r="F4841" s="194">
        <v>852.51035944878095</v>
      </c>
      <c r="G4841">
        <v>5</v>
      </c>
      <c r="H4841">
        <v>5</v>
      </c>
      <c r="I4841" s="167">
        <v>892.96016971310701</v>
      </c>
      <c r="J4841" s="22">
        <v>1.0474478812087167</v>
      </c>
      <c r="K4841" s="22" t="s">
        <v>540</v>
      </c>
      <c r="L4841" s="22" t="s">
        <v>58</v>
      </c>
      <c r="M48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41" s="24" t="str">
        <f>IFERROR(IF(Table1[[#This Row],[Medicare Rate in CR]]&gt;0,"Y","N"),"N")</f>
        <v>N</v>
      </c>
      <c r="O4841" s="166">
        <f>Table1[[#This Row],[Medicare Rate in CR]]*Table1[[#This Row],[SumOfUnits]]*Table1[[#This Row],[Actuarial Factor 06/20/2023]]</f>
        <v>0</v>
      </c>
      <c r="P48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1295.2358303853789</v>
      </c>
      <c r="Q4841" s="166">
        <f>Table1[[#This Row],[Trended Medicare Pricing for all RHCs]]-Table1[[#This Row],[SumOfSFY24 Estimated Payment 5/04/23]]</f>
        <v>402.2756606722719</v>
      </c>
      <c r="R4841" s="24">
        <f>Table1[[#This Row],[SumOfUnits]]*Table1[[#This Row],[Actuarial Factor 06/20/2023]]</f>
        <v>5.2372394060435834</v>
      </c>
      <c r="S4841" s="23"/>
    </row>
    <row r="4842" spans="1:19" x14ac:dyDescent="0.25">
      <c r="A4842" s="192" t="s">
        <v>539</v>
      </c>
      <c r="B4842" s="193" t="s">
        <v>109</v>
      </c>
      <c r="C4842" s="192" t="s">
        <v>84</v>
      </c>
      <c r="D4842" s="192" t="s">
        <v>30</v>
      </c>
      <c r="E4842" s="192" t="s">
        <v>59</v>
      </c>
      <c r="F4842" s="194">
        <v>2204.7605280909706</v>
      </c>
      <c r="G4842">
        <v>15</v>
      </c>
      <c r="H4842">
        <v>15</v>
      </c>
      <c r="I4842" s="167">
        <v>2394.3769957970339</v>
      </c>
      <c r="J4842" s="22">
        <v>1.0860032032005971</v>
      </c>
      <c r="K4842" s="22" t="s">
        <v>540</v>
      </c>
      <c r="L4842" s="22" t="s">
        <v>58</v>
      </c>
      <c r="M48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42" s="24" t="str">
        <f>IFERROR(IF(Table1[[#This Row],[Medicare Rate in CR]]&gt;0,"Y","N"),"N")</f>
        <v>N</v>
      </c>
      <c r="O4842" s="166">
        <f>Table1[[#This Row],[Medicare Rate in CR]]*Table1[[#This Row],[SumOfUnits]]*Table1[[#This Row],[Actuarial Factor 06/20/2023]]</f>
        <v>0</v>
      </c>
      <c r="P48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6053.1462749325601</v>
      </c>
      <c r="Q4842" s="166">
        <f>Table1[[#This Row],[Trended Medicare Pricing for all RHCs]]-Table1[[#This Row],[SumOfSFY24 Estimated Payment 5/04/23]]</f>
        <v>3658.7692791355262</v>
      </c>
      <c r="R4842" s="24">
        <f>Table1[[#This Row],[SumOfUnits]]*Table1[[#This Row],[Actuarial Factor 06/20/2023]]</f>
        <v>16.290048048008956</v>
      </c>
      <c r="S4842" s="23"/>
    </row>
    <row r="4843" spans="1:19" x14ac:dyDescent="0.25">
      <c r="A4843" s="192" t="s">
        <v>539</v>
      </c>
      <c r="B4843" s="193" t="s">
        <v>109</v>
      </c>
      <c r="C4843" s="192" t="s">
        <v>84</v>
      </c>
      <c r="D4843" s="192" t="s">
        <v>30</v>
      </c>
      <c r="E4843" s="192" t="s">
        <v>62</v>
      </c>
      <c r="F4843" s="194">
        <v>336.30143586778456</v>
      </c>
      <c r="G4843">
        <v>2</v>
      </c>
      <c r="H4843">
        <v>2</v>
      </c>
      <c r="I4843" s="167">
        <v>371.60769566819374</v>
      </c>
      <c r="J4843" s="22">
        <v>1.1049839698403479</v>
      </c>
      <c r="K4843" s="22" t="s">
        <v>540</v>
      </c>
      <c r="L4843" s="22" t="s">
        <v>58</v>
      </c>
      <c r="M48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43" s="24" t="str">
        <f>IFERROR(IF(Table1[[#This Row],[Medicare Rate in CR]]&gt;0,"Y","N"),"N")</f>
        <v>N</v>
      </c>
      <c r="O4843" s="166">
        <f>Table1[[#This Row],[Medicare Rate in CR]]*Table1[[#This Row],[SumOfUnits]]*Table1[[#This Row],[Actuarial Factor 06/20/2023]]</f>
        <v>0</v>
      </c>
      <c r="P48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939.44927750252896</v>
      </c>
      <c r="Q4843" s="166">
        <f>Table1[[#This Row],[Trended Medicare Pricing for all RHCs]]-Table1[[#This Row],[SumOfSFY24 Estimated Payment 5/04/23]]</f>
        <v>567.84158183433522</v>
      </c>
      <c r="R4843" s="24">
        <f>Table1[[#This Row],[SumOfUnits]]*Table1[[#This Row],[Actuarial Factor 06/20/2023]]</f>
        <v>2.2099679396806957</v>
      </c>
      <c r="S4843" s="23"/>
    </row>
    <row r="4844" spans="1:19" x14ac:dyDescent="0.25">
      <c r="A4844" s="192" t="s">
        <v>539</v>
      </c>
      <c r="B4844" s="193" t="s">
        <v>109</v>
      </c>
      <c r="C4844" s="192" t="s">
        <v>84</v>
      </c>
      <c r="D4844" s="192" t="s">
        <v>30</v>
      </c>
      <c r="E4844" s="192" t="s">
        <v>63</v>
      </c>
      <c r="F4844" s="194">
        <v>1534.5186470078058</v>
      </c>
      <c r="G4844">
        <v>9</v>
      </c>
      <c r="H4844">
        <v>9</v>
      </c>
      <c r="I4844" s="167">
        <v>1539.4440354792773</v>
      </c>
      <c r="J4844" s="22">
        <v>1.0032097286540478</v>
      </c>
      <c r="K4844" s="22" t="s">
        <v>540</v>
      </c>
      <c r="L4844" s="22" t="s">
        <v>58</v>
      </c>
      <c r="M48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44" s="24" t="str">
        <f>IFERROR(IF(Table1[[#This Row],[Medicare Rate in CR]]&gt;0,"Y","N"),"N")</f>
        <v>N</v>
      </c>
      <c r="O4844" s="166">
        <f>Table1[[#This Row],[Medicare Rate in CR]]*Table1[[#This Row],[SumOfUnits]]*Table1[[#This Row],[Actuarial Factor 06/20/2023]]</f>
        <v>0</v>
      </c>
      <c r="P48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3891.8181828449383</v>
      </c>
      <c r="Q4844" s="166">
        <f>Table1[[#This Row],[Trended Medicare Pricing for all RHCs]]-Table1[[#This Row],[SumOfSFY24 Estimated Payment 5/04/23]]</f>
        <v>2352.374147365661</v>
      </c>
      <c r="R4844" s="24">
        <f>Table1[[#This Row],[SumOfUnits]]*Table1[[#This Row],[Actuarial Factor 06/20/2023]]</f>
        <v>9.0288875578864296</v>
      </c>
      <c r="S4844" s="23"/>
    </row>
    <row r="4845" spans="1:19" x14ac:dyDescent="0.25">
      <c r="A4845" s="192" t="s">
        <v>539</v>
      </c>
      <c r="B4845" s="193" t="s">
        <v>109</v>
      </c>
      <c r="C4845" s="192" t="s">
        <v>84</v>
      </c>
      <c r="D4845" s="192" t="s">
        <v>30</v>
      </c>
      <c r="E4845" s="192" t="s">
        <v>77</v>
      </c>
      <c r="F4845" s="194">
        <v>852.51035944878095</v>
      </c>
      <c r="G4845">
        <v>5</v>
      </c>
      <c r="H4845">
        <v>5</v>
      </c>
      <c r="I4845" s="167">
        <v>1217.359105338038</v>
      </c>
      <c r="J4845" s="22">
        <v>1.4279698678678372</v>
      </c>
      <c r="K4845" s="22" t="s">
        <v>540</v>
      </c>
      <c r="L4845" s="22" t="s">
        <v>58</v>
      </c>
      <c r="M48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45" s="24" t="str">
        <f>IFERROR(IF(Table1[[#This Row],[Medicare Rate in CR]]&gt;0,"Y","N"),"N")</f>
        <v>N</v>
      </c>
      <c r="O4845" s="166">
        <f>Table1[[#This Row],[Medicare Rate in CR]]*Table1[[#This Row],[SumOfUnits]]*Table1[[#This Row],[Actuarial Factor 06/20/2023]]</f>
        <v>0</v>
      </c>
      <c r="P48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3077.5657912964766</v>
      </c>
      <c r="Q4845" s="166">
        <f>Table1[[#This Row],[Trended Medicare Pricing for all RHCs]]-Table1[[#This Row],[SumOfSFY24 Estimated Payment 5/04/23]]</f>
        <v>1860.2066859584386</v>
      </c>
      <c r="R4845" s="24">
        <f>Table1[[#This Row],[SumOfUnits]]*Table1[[#This Row],[Actuarial Factor 06/20/2023]]</f>
        <v>7.139849339339186</v>
      </c>
      <c r="S4845" s="23"/>
    </row>
    <row r="4846" spans="1:19" x14ac:dyDescent="0.25">
      <c r="A4846" s="192" t="s">
        <v>539</v>
      </c>
      <c r="B4846" s="193" t="s">
        <v>109</v>
      </c>
      <c r="C4846" s="192" t="s">
        <v>85</v>
      </c>
      <c r="D4846" s="192" t="s">
        <v>30</v>
      </c>
      <c r="E4846" s="192" t="s">
        <v>59</v>
      </c>
      <c r="F4846" s="194">
        <v>2377.6235906331317</v>
      </c>
      <c r="G4846">
        <v>14</v>
      </c>
      <c r="H4846">
        <v>14</v>
      </c>
      <c r="I4846" s="167">
        <v>2132.7488931648268</v>
      </c>
      <c r="J4846" s="22">
        <v>0.89700863566755829</v>
      </c>
      <c r="K4846" s="22" t="s">
        <v>540</v>
      </c>
      <c r="L4846" s="22" t="s">
        <v>58</v>
      </c>
      <c r="M484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46" s="24" t="str">
        <f>IFERROR(IF(Table1[[#This Row],[Medicare Rate in CR]]&gt;0,"Y","N"),"N")</f>
        <v>N</v>
      </c>
      <c r="O4846" s="166">
        <f>Table1[[#This Row],[Medicare Rate in CR]]*Table1[[#This Row],[SumOfUnits]]*Table1[[#This Row],[Actuarial Factor 06/20/2023]]</f>
        <v>0</v>
      </c>
      <c r="P48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2479.3952866692212</v>
      </c>
      <c r="Q4846" s="166">
        <f>Table1[[#This Row],[Trended Medicare Pricing for all RHCs]]-Table1[[#This Row],[SumOfSFY24 Estimated Payment 5/04/23]]</f>
        <v>346.64639350439438</v>
      </c>
      <c r="R4846" s="24">
        <f>Table1[[#This Row],[SumOfUnits]]*Table1[[#This Row],[Actuarial Factor 06/20/2023]]</f>
        <v>12.558120899345816</v>
      </c>
      <c r="S4846" s="23"/>
    </row>
    <row r="4847" spans="1:19" x14ac:dyDescent="0.25">
      <c r="A4847" s="192" t="s">
        <v>539</v>
      </c>
      <c r="B4847" s="193" t="s">
        <v>109</v>
      </c>
      <c r="C4847" s="192" t="s">
        <v>85</v>
      </c>
      <c r="D4847" s="192" t="s">
        <v>30</v>
      </c>
      <c r="E4847" s="192" t="s">
        <v>60</v>
      </c>
      <c r="F4847" s="194">
        <v>170.50207188975619</v>
      </c>
      <c r="G4847">
        <v>1</v>
      </c>
      <c r="H4847">
        <v>1</v>
      </c>
      <c r="I4847" s="167">
        <v>141.08701509230241</v>
      </c>
      <c r="J4847" s="22">
        <v>0.82747976918149668</v>
      </c>
      <c r="K4847" s="22" t="s">
        <v>540</v>
      </c>
      <c r="L4847" s="22" t="s">
        <v>58</v>
      </c>
      <c r="M484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47" s="24" t="str">
        <f>IFERROR(IF(Table1[[#This Row],[Medicare Rate in CR]]&gt;0,"Y","N"),"N")</f>
        <v>N</v>
      </c>
      <c r="O4847" s="166">
        <f>Table1[[#This Row],[Medicare Rate in CR]]*Table1[[#This Row],[SumOfUnits]]*Table1[[#This Row],[Actuarial Factor 06/20/2023]]</f>
        <v>0</v>
      </c>
      <c r="P48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164.01859654044571</v>
      </c>
      <c r="Q4847" s="166">
        <f>Table1[[#This Row],[Trended Medicare Pricing for all RHCs]]-Table1[[#This Row],[SumOfSFY24 Estimated Payment 5/04/23]]</f>
        <v>22.931581448143305</v>
      </c>
      <c r="R4847" s="24">
        <f>Table1[[#This Row],[SumOfUnits]]*Table1[[#This Row],[Actuarial Factor 06/20/2023]]</f>
        <v>0.82747976918149668</v>
      </c>
      <c r="S4847" s="23"/>
    </row>
    <row r="4848" spans="1:19" x14ac:dyDescent="0.25">
      <c r="A4848" s="192" t="s">
        <v>539</v>
      </c>
      <c r="B4848" s="193" t="s">
        <v>109</v>
      </c>
      <c r="C4848" s="192" t="s">
        <v>85</v>
      </c>
      <c r="D4848" s="192" t="s">
        <v>30</v>
      </c>
      <c r="E4848" s="192" t="s">
        <v>62</v>
      </c>
      <c r="F4848" s="194">
        <v>850.159005492917</v>
      </c>
      <c r="G4848">
        <v>5</v>
      </c>
      <c r="H4848">
        <v>5</v>
      </c>
      <c r="I4848" s="167">
        <v>775.91682411127169</v>
      </c>
      <c r="J4848" s="22">
        <v>0.91267259312438831</v>
      </c>
      <c r="K4848" s="22" t="s">
        <v>540</v>
      </c>
      <c r="L4848" s="22" t="s">
        <v>58</v>
      </c>
      <c r="M484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48" s="24" t="str">
        <f>IFERROR(IF(Table1[[#This Row],[Medicare Rate in CR]]&gt;0,"Y","N"),"N")</f>
        <v>N</v>
      </c>
      <c r="O4848" s="166">
        <f>Table1[[#This Row],[Medicare Rate in CR]]*Table1[[#This Row],[SumOfUnits]]*Table1[[#This Row],[Actuarial Factor 06/20/2023]]</f>
        <v>0</v>
      </c>
      <c r="P48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902.03048409232463</v>
      </c>
      <c r="Q4848" s="166">
        <f>Table1[[#This Row],[Trended Medicare Pricing for all RHCs]]-Table1[[#This Row],[SumOfSFY24 Estimated Payment 5/04/23]]</f>
        <v>126.11365998105293</v>
      </c>
      <c r="R4848" s="24">
        <f>Table1[[#This Row],[SumOfUnits]]*Table1[[#This Row],[Actuarial Factor 06/20/2023]]</f>
        <v>4.5633629656219412</v>
      </c>
      <c r="S4848" s="23"/>
    </row>
    <row r="4849" spans="1:19" x14ac:dyDescent="0.25">
      <c r="A4849" s="192" t="s">
        <v>539</v>
      </c>
      <c r="B4849" s="193" t="s">
        <v>109</v>
      </c>
      <c r="C4849" s="192" t="s">
        <v>85</v>
      </c>
      <c r="D4849" s="192" t="s">
        <v>30</v>
      </c>
      <c r="E4849" s="192" t="s">
        <v>77</v>
      </c>
      <c r="F4849" s="194">
        <v>852.51035944878095</v>
      </c>
      <c r="G4849">
        <v>5</v>
      </c>
      <c r="H4849">
        <v>5</v>
      </c>
      <c r="I4849" s="167">
        <v>1013.0085091873462</v>
      </c>
      <c r="J4849" s="22">
        <v>1.1882653365553713</v>
      </c>
      <c r="K4849" s="22" t="s">
        <v>540</v>
      </c>
      <c r="L4849" s="22" t="s">
        <v>58</v>
      </c>
      <c r="M48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49" s="24" t="str">
        <f>IFERROR(IF(Table1[[#This Row],[Medicare Rate in CR]]&gt;0,"Y","N"),"N")</f>
        <v>N</v>
      </c>
      <c r="O4849" s="166">
        <f>Table1[[#This Row],[Medicare Rate in CR]]*Table1[[#This Row],[SumOfUnits]]*Table1[[#This Row],[Actuarial Factor 06/20/2023]]</f>
        <v>0</v>
      </c>
      <c r="P48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1177.6578720000355</v>
      </c>
      <c r="Q4849" s="166">
        <f>Table1[[#This Row],[Trended Medicare Pricing for all RHCs]]-Table1[[#This Row],[SumOfSFY24 Estimated Payment 5/04/23]]</f>
        <v>164.64936281268922</v>
      </c>
      <c r="R4849" s="24">
        <f>Table1[[#This Row],[SumOfUnits]]*Table1[[#This Row],[Actuarial Factor 06/20/2023]]</f>
        <v>5.9413266827768565</v>
      </c>
      <c r="S4849" s="23"/>
    </row>
    <row r="4850" spans="1:19" x14ac:dyDescent="0.25">
      <c r="A4850" s="192" t="s">
        <v>541</v>
      </c>
      <c r="B4850" s="193" t="s">
        <v>542</v>
      </c>
      <c r="C4850" s="192" t="s">
        <v>78</v>
      </c>
      <c r="D4850" s="192" t="s">
        <v>30</v>
      </c>
      <c r="E4850" s="192" t="s">
        <v>62</v>
      </c>
      <c r="F4850" s="194">
        <v>400.31801098583401</v>
      </c>
      <c r="G4850">
        <v>3</v>
      </c>
      <c r="H4850">
        <v>3</v>
      </c>
      <c r="I4850" s="167">
        <v>380.27059599370847</v>
      </c>
      <c r="J4850" s="22">
        <v>0.94992127648027569</v>
      </c>
      <c r="K4850" s="22" t="s">
        <v>543</v>
      </c>
      <c r="L4850" s="22" t="s">
        <v>58</v>
      </c>
      <c r="M48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50" s="24" t="str">
        <f>IFERROR(IF(Table1[[#This Row],[Medicare Rate in CR]]&gt;0,"Y","N"),"N")</f>
        <v>N</v>
      </c>
      <c r="O4850" s="166">
        <f>Table1[[#This Row],[Medicare Rate in CR]]*Table1[[#This Row],[SumOfUnits]]*Table1[[#This Row],[Actuarial Factor 06/20/2023]]</f>
        <v>0</v>
      </c>
      <c r="P48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551.64419693976299</v>
      </c>
      <c r="Q4850" s="166">
        <f>Table1[[#This Row],[Trended Medicare Pricing for all RHCs]]-Table1[[#This Row],[SumOfSFY24 Estimated Payment 5/04/23]]</f>
        <v>171.37360094605452</v>
      </c>
      <c r="R4850" s="24">
        <f>Table1[[#This Row],[SumOfUnits]]*Table1[[#This Row],[Actuarial Factor 06/20/2023]]</f>
        <v>2.849763829440827</v>
      </c>
      <c r="S4850" s="23"/>
    </row>
    <row r="4851" spans="1:19" x14ac:dyDescent="0.25">
      <c r="A4851" s="192" t="s">
        <v>541</v>
      </c>
      <c r="B4851" s="193" t="s">
        <v>542</v>
      </c>
      <c r="C4851" s="192" t="s">
        <v>78</v>
      </c>
      <c r="D4851" s="192" t="s">
        <v>30</v>
      </c>
      <c r="E4851" s="192" t="s">
        <v>63</v>
      </c>
      <c r="F4851" s="194">
        <v>266.87867399055602</v>
      </c>
      <c r="G4851">
        <v>2</v>
      </c>
      <c r="H4851">
        <v>2</v>
      </c>
      <c r="I4851" s="167">
        <v>249.93338013615062</v>
      </c>
      <c r="J4851" s="22">
        <v>0.93650562781571278</v>
      </c>
      <c r="K4851" s="22" t="s">
        <v>543</v>
      </c>
      <c r="L4851" s="22" t="s">
        <v>58</v>
      </c>
      <c r="M48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51" s="24" t="str">
        <f>IFERROR(IF(Table1[[#This Row],[Medicare Rate in CR]]&gt;0,"Y","N"),"N")</f>
        <v>N</v>
      </c>
      <c r="O4851" s="166">
        <f>Table1[[#This Row],[Medicare Rate in CR]]*Table1[[#This Row],[SumOfUnits]]*Table1[[#This Row],[Actuarial Factor 06/20/2023]]</f>
        <v>0</v>
      </c>
      <c r="P48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362.56891862322283</v>
      </c>
      <c r="Q4851" s="166">
        <f>Table1[[#This Row],[Trended Medicare Pricing for all RHCs]]-Table1[[#This Row],[SumOfSFY24 Estimated Payment 5/04/23]]</f>
        <v>112.63553848707221</v>
      </c>
      <c r="R4851" s="24">
        <f>Table1[[#This Row],[SumOfUnits]]*Table1[[#This Row],[Actuarial Factor 06/20/2023]]</f>
        <v>1.8730112556314256</v>
      </c>
      <c r="S4851" s="23"/>
    </row>
    <row r="4852" spans="1:19" x14ac:dyDescent="0.25">
      <c r="A4852" s="192" t="s">
        <v>541</v>
      </c>
      <c r="B4852" s="193" t="s">
        <v>542</v>
      </c>
      <c r="C4852" s="192" t="s">
        <v>78</v>
      </c>
      <c r="D4852" s="192" t="s">
        <v>30</v>
      </c>
      <c r="E4852" s="192" t="s">
        <v>64</v>
      </c>
      <c r="F4852" s="194">
        <v>400.31801098583401</v>
      </c>
      <c r="G4852">
        <v>3</v>
      </c>
      <c r="H4852">
        <v>3</v>
      </c>
      <c r="I4852" s="167">
        <v>363.64385933933897</v>
      </c>
      <c r="J4852" s="22">
        <v>0.90838745537284149</v>
      </c>
      <c r="K4852" s="22" t="s">
        <v>543</v>
      </c>
      <c r="L4852" s="22" t="s">
        <v>58</v>
      </c>
      <c r="M48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52" s="24" t="str">
        <f>IFERROR(IF(Table1[[#This Row],[Medicare Rate in CR]]&gt;0,"Y","N"),"N")</f>
        <v>N</v>
      </c>
      <c r="O4852" s="166">
        <f>Table1[[#This Row],[Medicare Rate in CR]]*Table1[[#This Row],[SumOfUnits]]*Table1[[#This Row],[Actuarial Factor 06/20/2023]]</f>
        <v>0</v>
      </c>
      <c r="P48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527.5244177981217</v>
      </c>
      <c r="Q4852" s="166">
        <f>Table1[[#This Row],[Trended Medicare Pricing for all RHCs]]-Table1[[#This Row],[SumOfSFY24 Estimated Payment 5/04/23]]</f>
        <v>163.88055845878273</v>
      </c>
      <c r="R4852" s="24">
        <f>Table1[[#This Row],[SumOfUnits]]*Table1[[#This Row],[Actuarial Factor 06/20/2023]]</f>
        <v>2.7251623661185245</v>
      </c>
      <c r="S4852" s="23"/>
    </row>
    <row r="4853" spans="1:19" x14ac:dyDescent="0.25">
      <c r="A4853" s="192" t="s">
        <v>541</v>
      </c>
      <c r="B4853" s="193" t="s">
        <v>542</v>
      </c>
      <c r="C4853" s="192" t="s">
        <v>85</v>
      </c>
      <c r="D4853" s="192" t="s">
        <v>30</v>
      </c>
      <c r="E4853" s="192" t="s">
        <v>59</v>
      </c>
      <c r="F4853" s="194">
        <v>1196.1067745976677</v>
      </c>
      <c r="G4853">
        <v>9</v>
      </c>
      <c r="H4853">
        <v>9</v>
      </c>
      <c r="I4853" s="167">
        <v>1072.9181059945777</v>
      </c>
      <c r="J4853" s="22">
        <v>0.89700863566755829</v>
      </c>
      <c r="K4853" s="22" t="s">
        <v>543</v>
      </c>
      <c r="L4853" s="22" t="s">
        <v>58</v>
      </c>
      <c r="M48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53" s="24" t="str">
        <f>IFERROR(IF(Table1[[#This Row],[Medicare Rate in CR]]&gt;0,"Y","N"),"N")</f>
        <v>N</v>
      </c>
      <c r="O4853" s="166">
        <f>Table1[[#This Row],[Medicare Rate in CR]]*Table1[[#This Row],[SumOfUnits]]*Table1[[#This Row],[Actuarial Factor 06/20/2023]]</f>
        <v>0</v>
      </c>
      <c r="P48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1247.3048765893484</v>
      </c>
      <c r="Q4853" s="166">
        <f>Table1[[#This Row],[Trended Medicare Pricing for all RHCs]]-Table1[[#This Row],[SumOfSFY24 Estimated Payment 5/04/23]]</f>
        <v>174.38677059477072</v>
      </c>
      <c r="R4853" s="24">
        <f>Table1[[#This Row],[SumOfUnits]]*Table1[[#This Row],[Actuarial Factor 06/20/2023]]</f>
        <v>8.0730777210080245</v>
      </c>
      <c r="S4853" s="23"/>
    </row>
    <row r="4854" spans="1:19" x14ac:dyDescent="0.25">
      <c r="A4854" s="192" t="s">
        <v>541</v>
      </c>
      <c r="B4854" s="193" t="s">
        <v>542</v>
      </c>
      <c r="C4854" s="192" t="s">
        <v>85</v>
      </c>
      <c r="D4854" s="192" t="s">
        <v>30</v>
      </c>
      <c r="E4854" s="192" t="s">
        <v>60</v>
      </c>
      <c r="F4854" s="194">
        <v>3169.3649416979861</v>
      </c>
      <c r="G4854">
        <v>24</v>
      </c>
      <c r="H4854">
        <v>24</v>
      </c>
      <c r="I4854" s="167">
        <v>2622.5853704081774</v>
      </c>
      <c r="J4854" s="22">
        <v>0.82747976918149668</v>
      </c>
      <c r="K4854" s="22" t="s">
        <v>543</v>
      </c>
      <c r="L4854" s="22" t="s">
        <v>58</v>
      </c>
      <c r="M48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54" s="24" t="str">
        <f>IFERROR(IF(Table1[[#This Row],[Medicare Rate in CR]]&gt;0,"Y","N"),"N")</f>
        <v>N</v>
      </c>
      <c r="O4854" s="166">
        <f>Table1[[#This Row],[Medicare Rate in CR]]*Table1[[#This Row],[SumOfUnits]]*Table1[[#This Row],[Actuarial Factor 06/20/2023]]</f>
        <v>0</v>
      </c>
      <c r="P48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3048.8473477196912</v>
      </c>
      <c r="Q4854" s="166">
        <f>Table1[[#This Row],[Trended Medicare Pricing for all RHCs]]-Table1[[#This Row],[SumOfSFY24 Estimated Payment 5/04/23]]</f>
        <v>426.26197731151387</v>
      </c>
      <c r="R4854" s="24">
        <f>Table1[[#This Row],[SumOfUnits]]*Table1[[#This Row],[Actuarial Factor 06/20/2023]]</f>
        <v>19.859514460355921</v>
      </c>
      <c r="S4854" s="23"/>
    </row>
    <row r="4855" spans="1:19" x14ac:dyDescent="0.25">
      <c r="A4855" s="192" t="s">
        <v>541</v>
      </c>
      <c r="B4855" s="193" t="s">
        <v>542</v>
      </c>
      <c r="C4855" s="192" t="s">
        <v>85</v>
      </c>
      <c r="D4855" s="192" t="s">
        <v>30</v>
      </c>
      <c r="E4855" s="192" t="s">
        <v>61</v>
      </c>
      <c r="F4855" s="194">
        <v>714.73450901031129</v>
      </c>
      <c r="G4855">
        <v>6</v>
      </c>
      <c r="H4855">
        <v>6</v>
      </c>
      <c r="I4855" s="167">
        <v>591.42834654190278</v>
      </c>
      <c r="J4855" s="22">
        <v>0.82747976918149668</v>
      </c>
      <c r="K4855" s="22" t="s">
        <v>543</v>
      </c>
      <c r="L4855" s="22" t="s">
        <v>58</v>
      </c>
      <c r="M48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55" s="24" t="str">
        <f>IFERROR(IF(Table1[[#This Row],[Medicare Rate in CR]]&gt;0,"Y","N"),"N")</f>
        <v>N</v>
      </c>
      <c r="O4855" s="166">
        <f>Table1[[#This Row],[Medicare Rate in CR]]*Table1[[#This Row],[SumOfUnits]]*Table1[[#This Row],[Actuarial Factor 06/20/2023]]</f>
        <v>0</v>
      </c>
      <c r="P48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687.55616730977101</v>
      </c>
      <c r="Q4855" s="166">
        <f>Table1[[#This Row],[Trended Medicare Pricing for all RHCs]]-Table1[[#This Row],[SumOfSFY24 Estimated Payment 5/04/23]]</f>
        <v>96.127820767868229</v>
      </c>
      <c r="R4855" s="24">
        <f>Table1[[#This Row],[SumOfUnits]]*Table1[[#This Row],[Actuarial Factor 06/20/2023]]</f>
        <v>4.9648786150889803</v>
      </c>
      <c r="S4855" s="23"/>
    </row>
    <row r="4856" spans="1:19" x14ac:dyDescent="0.25">
      <c r="A4856" s="192" t="s">
        <v>541</v>
      </c>
      <c r="B4856" s="193" t="s">
        <v>542</v>
      </c>
      <c r="C4856" s="192" t="s">
        <v>85</v>
      </c>
      <c r="D4856" s="192" t="s">
        <v>30</v>
      </c>
      <c r="E4856" s="192" t="s">
        <v>62</v>
      </c>
      <c r="F4856" s="194">
        <v>9707.8731810735171</v>
      </c>
      <c r="G4856">
        <v>76</v>
      </c>
      <c r="H4856">
        <v>76</v>
      </c>
      <c r="I4856" s="167">
        <v>8860.1097898930711</v>
      </c>
      <c r="J4856" s="22">
        <v>0.91267259312438831</v>
      </c>
      <c r="K4856" s="22" t="s">
        <v>543</v>
      </c>
      <c r="L4856" s="22" t="s">
        <v>58</v>
      </c>
      <c r="M48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56" s="24" t="str">
        <f>IFERROR(IF(Table1[[#This Row],[Medicare Rate in CR]]&gt;0,"Y","N"),"N")</f>
        <v>N</v>
      </c>
      <c r="O4856" s="166">
        <f>Table1[[#This Row],[Medicare Rate in CR]]*Table1[[#This Row],[SumOfUnits]]*Table1[[#This Row],[Actuarial Factor 06/20/2023]]</f>
        <v>0</v>
      </c>
      <c r="P48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10300.187951256838</v>
      </c>
      <c r="Q4856" s="166">
        <f>Table1[[#This Row],[Trended Medicare Pricing for all RHCs]]-Table1[[#This Row],[SumOfSFY24 Estimated Payment 5/04/23]]</f>
        <v>1440.0781613637664</v>
      </c>
      <c r="R4856" s="24">
        <f>Table1[[#This Row],[SumOfUnits]]*Table1[[#This Row],[Actuarial Factor 06/20/2023]]</f>
        <v>69.363117077453509</v>
      </c>
      <c r="S4856" s="23"/>
    </row>
    <row r="4857" spans="1:19" x14ac:dyDescent="0.25">
      <c r="A4857" s="192" t="s">
        <v>541</v>
      </c>
      <c r="B4857" s="193" t="s">
        <v>542</v>
      </c>
      <c r="C4857" s="192" t="s">
        <v>85</v>
      </c>
      <c r="D4857" s="192" t="s">
        <v>30</v>
      </c>
      <c r="E4857" s="192" t="s">
        <v>63</v>
      </c>
      <c r="F4857" s="194">
        <v>3341.5919822684787</v>
      </c>
      <c r="G4857">
        <v>25</v>
      </c>
      <c r="H4857">
        <v>25</v>
      </c>
      <c r="I4857" s="167">
        <v>3009.2213158159229</v>
      </c>
      <c r="J4857" s="22">
        <v>0.90053523344076203</v>
      </c>
      <c r="K4857" s="22" t="s">
        <v>543</v>
      </c>
      <c r="L4857" s="22" t="s">
        <v>58</v>
      </c>
      <c r="M48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57" s="24" t="str">
        <f>IFERROR(IF(Table1[[#This Row],[Medicare Rate in CR]]&gt;0,"Y","N"),"N")</f>
        <v>N</v>
      </c>
      <c r="O4857" s="166">
        <f>Table1[[#This Row],[Medicare Rate in CR]]*Table1[[#This Row],[SumOfUnits]]*Table1[[#This Row],[Actuarial Factor 06/20/2023]]</f>
        <v>0</v>
      </c>
      <c r="P48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3498.3251759690088</v>
      </c>
      <c r="Q4857" s="166">
        <f>Table1[[#This Row],[Trended Medicare Pricing for all RHCs]]-Table1[[#This Row],[SumOfSFY24 Estimated Payment 5/04/23]]</f>
        <v>489.10386015308586</v>
      </c>
      <c r="R4857" s="24">
        <f>Table1[[#This Row],[SumOfUnits]]*Table1[[#This Row],[Actuarial Factor 06/20/2023]]</f>
        <v>22.513380836019049</v>
      </c>
      <c r="S4857" s="23"/>
    </row>
    <row r="4858" spans="1:19" x14ac:dyDescent="0.25">
      <c r="A4858" s="192" t="s">
        <v>541</v>
      </c>
      <c r="B4858" s="193" t="s">
        <v>542</v>
      </c>
      <c r="C4858" s="192" t="s">
        <v>85</v>
      </c>
      <c r="D4858" s="192" t="s">
        <v>30</v>
      </c>
      <c r="E4858" s="192" t="s">
        <v>64</v>
      </c>
      <c r="F4858" s="194">
        <v>2508.4031993832509</v>
      </c>
      <c r="G4858">
        <v>19</v>
      </c>
      <c r="H4858">
        <v>19</v>
      </c>
      <c r="I4858" s="167">
        <v>2219.6920017351167</v>
      </c>
      <c r="J4858" s="22">
        <v>0.88490239618609945</v>
      </c>
      <c r="K4858" s="22" t="s">
        <v>543</v>
      </c>
      <c r="L4858" s="22" t="s">
        <v>58</v>
      </c>
      <c r="M48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58" s="24" t="str">
        <f>IFERROR(IF(Table1[[#This Row],[Medicare Rate in CR]]&gt;0,"Y","N"),"N")</f>
        <v>N</v>
      </c>
      <c r="O4858" s="166">
        <f>Table1[[#This Row],[Medicare Rate in CR]]*Table1[[#This Row],[SumOfUnits]]*Table1[[#This Row],[Actuarial Factor 06/20/2023]]</f>
        <v>0</v>
      </c>
      <c r="P48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2580.4696955170739</v>
      </c>
      <c r="Q4858" s="166">
        <f>Table1[[#This Row],[Trended Medicare Pricing for all RHCs]]-Table1[[#This Row],[SumOfSFY24 Estimated Payment 5/04/23]]</f>
        <v>360.77769378195717</v>
      </c>
      <c r="R4858" s="24">
        <f>Table1[[#This Row],[SumOfUnits]]*Table1[[#This Row],[Actuarial Factor 06/20/2023]]</f>
        <v>16.813145527535891</v>
      </c>
      <c r="S4858" s="23"/>
    </row>
    <row r="4859" spans="1:19" x14ac:dyDescent="0.25">
      <c r="A4859" s="192" t="s">
        <v>541</v>
      </c>
      <c r="B4859" s="193" t="s">
        <v>542</v>
      </c>
      <c r="C4859" s="192" t="s">
        <v>85</v>
      </c>
      <c r="D4859" s="192" t="s">
        <v>30</v>
      </c>
      <c r="E4859" s="192" t="s">
        <v>77</v>
      </c>
      <c r="F4859" s="194">
        <v>133.43933699527801</v>
      </c>
      <c r="G4859">
        <v>1</v>
      </c>
      <c r="H4859">
        <v>1</v>
      </c>
      <c r="I4859" s="167">
        <v>158.56133868441964</v>
      </c>
      <c r="J4859" s="22">
        <v>1.1882653365553713</v>
      </c>
      <c r="K4859" s="22" t="s">
        <v>543</v>
      </c>
      <c r="L4859" s="22" t="s">
        <v>58</v>
      </c>
      <c r="M48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59" s="24" t="str">
        <f>IFERROR(IF(Table1[[#This Row],[Medicare Rate in CR]]&gt;0,"Y","N"),"N")</f>
        <v>N</v>
      </c>
      <c r="O4859" s="166">
        <f>Table1[[#This Row],[Medicare Rate in CR]]*Table1[[#This Row],[SumOfUnits]]*Table1[[#This Row],[Actuarial Factor 06/20/2023]]</f>
        <v>0</v>
      </c>
      <c r="P48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184.33310974492161</v>
      </c>
      <c r="Q4859" s="166">
        <f>Table1[[#This Row],[Trended Medicare Pricing for all RHCs]]-Table1[[#This Row],[SumOfSFY24 Estimated Payment 5/04/23]]</f>
        <v>25.771771060501976</v>
      </c>
      <c r="R4859" s="24">
        <f>Table1[[#This Row],[SumOfUnits]]*Table1[[#This Row],[Actuarial Factor 06/20/2023]]</f>
        <v>1.1882653365553713</v>
      </c>
      <c r="S4859" s="23"/>
    </row>
    <row r="4860" spans="1:19" x14ac:dyDescent="0.25">
      <c r="A4860" s="192" t="s">
        <v>541</v>
      </c>
      <c r="B4860" s="193" t="s">
        <v>542</v>
      </c>
      <c r="C4860" s="192" t="s">
        <v>85</v>
      </c>
      <c r="D4860" s="192" t="s">
        <v>32</v>
      </c>
      <c r="E4860" s="192" t="s">
        <v>81</v>
      </c>
      <c r="F4860" s="194">
        <v>208.54774983135781</v>
      </c>
      <c r="G4860">
        <v>2</v>
      </c>
      <c r="H4860">
        <v>2</v>
      </c>
      <c r="I4860" s="167">
        <v>223.23002643224956</v>
      </c>
      <c r="J4860" s="22">
        <v>1.0704024695196404</v>
      </c>
      <c r="K4860" s="22" t="s">
        <v>543</v>
      </c>
      <c r="L4860" s="22" t="s">
        <v>58</v>
      </c>
      <c r="M48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60" s="24" t="str">
        <f>IFERROR(IF(Table1[[#This Row],[Medicare Rate in CR]]&gt;0,"Y","N"),"N")</f>
        <v>N</v>
      </c>
      <c r="O4860" s="166">
        <f>Table1[[#This Row],[Medicare Rate in CR]]*Table1[[#This Row],[SumOfUnits]]*Table1[[#This Row],[Actuarial Factor 06/20/2023]]</f>
        <v>0</v>
      </c>
      <c r="P48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259.51272423724129</v>
      </c>
      <c r="Q4860" s="166">
        <f>Table1[[#This Row],[Trended Medicare Pricing for all RHCs]]-Table1[[#This Row],[SumOfSFY24 Estimated Payment 5/04/23]]</f>
        <v>36.282697804991727</v>
      </c>
      <c r="R4860" s="24">
        <f>Table1[[#This Row],[SumOfUnits]]*Table1[[#This Row],[Actuarial Factor 06/20/2023]]</f>
        <v>2.1408049390392807</v>
      </c>
      <c r="S4860" s="23"/>
    </row>
    <row r="4861" spans="1:19" x14ac:dyDescent="0.25">
      <c r="A4861" s="192" t="s">
        <v>541</v>
      </c>
      <c r="B4861" s="193" t="s">
        <v>542</v>
      </c>
      <c r="C4861" s="192" t="s">
        <v>85</v>
      </c>
      <c r="D4861" s="192" t="s">
        <v>32</v>
      </c>
      <c r="E4861" s="192" t="s">
        <v>66</v>
      </c>
      <c r="F4861" s="194">
        <v>536.56162667437593</v>
      </c>
      <c r="G4861">
        <v>4</v>
      </c>
      <c r="H4861">
        <v>4</v>
      </c>
      <c r="I4861" s="167">
        <v>539.86825147189984</v>
      </c>
      <c r="J4861" s="22">
        <v>1.0061626188552066</v>
      </c>
      <c r="K4861" s="22" t="s">
        <v>543</v>
      </c>
      <c r="L4861" s="22" t="s">
        <v>58</v>
      </c>
      <c r="M48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61" s="24" t="str">
        <f>IFERROR(IF(Table1[[#This Row],[Medicare Rate in CR]]&gt;0,"Y","N"),"N")</f>
        <v>N</v>
      </c>
      <c r="O4861" s="166">
        <f>Table1[[#This Row],[Medicare Rate in CR]]*Table1[[#This Row],[SumOfUnits]]*Table1[[#This Row],[Actuarial Factor 06/20/2023]]</f>
        <v>0</v>
      </c>
      <c r="P48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627.6157509267241</v>
      </c>
      <c r="Q4861" s="166">
        <f>Table1[[#This Row],[Trended Medicare Pricing for all RHCs]]-Table1[[#This Row],[SumOfSFY24 Estimated Payment 5/04/23]]</f>
        <v>87.747499454824265</v>
      </c>
      <c r="R4861" s="24">
        <f>Table1[[#This Row],[SumOfUnits]]*Table1[[#This Row],[Actuarial Factor 06/20/2023]]</f>
        <v>4.0246504754208265</v>
      </c>
      <c r="S4861" s="23"/>
    </row>
    <row r="4862" spans="1:19" x14ac:dyDescent="0.25">
      <c r="A4862" s="192" t="s">
        <v>541</v>
      </c>
      <c r="B4862" s="193" t="s">
        <v>542</v>
      </c>
      <c r="C4862" s="192" t="s">
        <v>85</v>
      </c>
      <c r="D4862" s="192" t="s">
        <v>32</v>
      </c>
      <c r="E4862" s="192" t="s">
        <v>100</v>
      </c>
      <c r="F4862" s="194">
        <v>133.43933699527801</v>
      </c>
      <c r="G4862">
        <v>1</v>
      </c>
      <c r="H4862">
        <v>1</v>
      </c>
      <c r="I4862" s="167">
        <v>128.90815905358141</v>
      </c>
      <c r="J4862" s="22">
        <v>0.96604316205605145</v>
      </c>
      <c r="K4862" s="22" t="s">
        <v>543</v>
      </c>
      <c r="L4862" s="22" t="s">
        <v>58</v>
      </c>
      <c r="M48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62" s="24" t="str">
        <f>IFERROR(IF(Table1[[#This Row],[Medicare Rate in CR]]&gt;0,"Y","N"),"N")</f>
        <v>N</v>
      </c>
      <c r="O4862" s="166">
        <f>Table1[[#This Row],[Medicare Rate in CR]]*Table1[[#This Row],[SumOfUnits]]*Table1[[#This Row],[Actuarial Factor 06/20/2023]]</f>
        <v>0</v>
      </c>
      <c r="P48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149.86024983765171</v>
      </c>
      <c r="Q4862" s="166">
        <f>Table1[[#This Row],[Trended Medicare Pricing for all RHCs]]-Table1[[#This Row],[SumOfSFY24 Estimated Payment 5/04/23]]</f>
        <v>20.952090784070293</v>
      </c>
      <c r="R4862" s="24">
        <f>Table1[[#This Row],[SumOfUnits]]*Table1[[#This Row],[Actuarial Factor 06/20/2023]]</f>
        <v>0.96604316205605145</v>
      </c>
      <c r="S4862" s="23"/>
    </row>
    <row r="4863" spans="1:19" x14ac:dyDescent="0.25">
      <c r="A4863" s="192" t="s">
        <v>541</v>
      </c>
      <c r="B4863" s="193" t="s">
        <v>542</v>
      </c>
      <c r="C4863" s="192" t="s">
        <v>85</v>
      </c>
      <c r="D4863" s="192" t="s">
        <v>31</v>
      </c>
      <c r="E4863" s="192" t="s">
        <v>67</v>
      </c>
      <c r="F4863" s="194">
        <v>546.35251035944884</v>
      </c>
      <c r="G4863">
        <v>5</v>
      </c>
      <c r="H4863">
        <v>5</v>
      </c>
      <c r="I4863" s="167">
        <v>609.18268971565328</v>
      </c>
      <c r="J4863" s="22">
        <v>1.1149993423016726</v>
      </c>
      <c r="K4863" s="22" t="s">
        <v>543</v>
      </c>
      <c r="L4863" s="22" t="s">
        <v>58</v>
      </c>
      <c r="M48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63" s="24" t="str">
        <f>IFERROR(IF(Table1[[#This Row],[Medicare Rate in CR]]&gt;0,"Y","N"),"N")</f>
        <v>N</v>
      </c>
      <c r="O4863" s="166">
        <f>Table1[[#This Row],[Medicare Rate in CR]]*Table1[[#This Row],[SumOfUnits]]*Table1[[#This Row],[Actuarial Factor 06/20/2023]]</f>
        <v>0</v>
      </c>
      <c r="P48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708.19621308542855</v>
      </c>
      <c r="Q4863" s="166">
        <f>Table1[[#This Row],[Trended Medicare Pricing for all RHCs]]-Table1[[#This Row],[SumOfSFY24 Estimated Payment 5/04/23]]</f>
        <v>99.013523369775271</v>
      </c>
      <c r="R4863" s="24">
        <f>Table1[[#This Row],[SumOfUnits]]*Table1[[#This Row],[Actuarial Factor 06/20/2023]]</f>
        <v>5.574996711508363</v>
      </c>
      <c r="S4863" s="23"/>
    </row>
    <row r="4864" spans="1:19" x14ac:dyDescent="0.25">
      <c r="A4864" s="192" t="s">
        <v>541</v>
      </c>
      <c r="B4864" s="193" t="s">
        <v>542</v>
      </c>
      <c r="C4864" s="192" t="s">
        <v>85</v>
      </c>
      <c r="D4864" s="192" t="s">
        <v>31</v>
      </c>
      <c r="E4864" s="192" t="s">
        <v>82</v>
      </c>
      <c r="F4864" s="194">
        <v>133.43933699527801</v>
      </c>
      <c r="G4864">
        <v>1</v>
      </c>
      <c r="H4864">
        <v>1</v>
      </c>
      <c r="I4864" s="167">
        <v>148.24409014426669</v>
      </c>
      <c r="J4864" s="22">
        <v>1.1109474423536185</v>
      </c>
      <c r="K4864" s="22" t="s">
        <v>543</v>
      </c>
      <c r="L4864" s="22" t="s">
        <v>58</v>
      </c>
      <c r="M48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64" s="24" t="str">
        <f>IFERROR(IF(Table1[[#This Row],[Medicare Rate in CR]]&gt;0,"Y","N"),"N")</f>
        <v>N</v>
      </c>
      <c r="O4864" s="166">
        <f>Table1[[#This Row],[Medicare Rate in CR]]*Table1[[#This Row],[SumOfUnits]]*Table1[[#This Row],[Actuarial Factor 06/20/2023]]</f>
        <v>0</v>
      </c>
      <c r="P48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172.33894696099881</v>
      </c>
      <c r="Q4864" s="166">
        <f>Table1[[#This Row],[Trended Medicare Pricing for all RHCs]]-Table1[[#This Row],[SumOfSFY24 Estimated Payment 5/04/23]]</f>
        <v>24.094856816732118</v>
      </c>
      <c r="R4864" s="24">
        <f>Table1[[#This Row],[SumOfUnits]]*Table1[[#This Row],[Actuarial Factor 06/20/2023]]</f>
        <v>1.1109474423536185</v>
      </c>
      <c r="S4864" s="23"/>
    </row>
    <row r="4865" spans="1:19" x14ac:dyDescent="0.25">
      <c r="A4865" s="192" t="s">
        <v>541</v>
      </c>
      <c r="B4865" s="193" t="s">
        <v>542</v>
      </c>
      <c r="C4865" s="192" t="s">
        <v>85</v>
      </c>
      <c r="D4865" s="192" t="s">
        <v>31</v>
      </c>
      <c r="E4865" s="192" t="s">
        <v>69</v>
      </c>
      <c r="F4865" s="194">
        <v>1873.7592753204196</v>
      </c>
      <c r="G4865">
        <v>14</v>
      </c>
      <c r="H4865">
        <v>14</v>
      </c>
      <c r="I4865" s="167">
        <v>1875.8423129677451</v>
      </c>
      <c r="J4865" s="22">
        <v>1.0011116890385876</v>
      </c>
      <c r="K4865" s="22" t="s">
        <v>543</v>
      </c>
      <c r="L4865" s="22" t="s">
        <v>58</v>
      </c>
      <c r="M48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4865" s="24" t="str">
        <f>IFERROR(IF(Table1[[#This Row],[Medicare Rate in CR]]&gt;0,"Y","N"),"N")</f>
        <v>N</v>
      </c>
      <c r="O4865" s="166">
        <f>Table1[[#This Row],[Medicare Rate in CR]]*Table1[[#This Row],[SumOfUnits]]*Table1[[#This Row],[Actuarial Factor 06/20/2023]]</f>
        <v>0</v>
      </c>
      <c r="P48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2180.7323891774608</v>
      </c>
      <c r="Q4865" s="166">
        <f>Table1[[#This Row],[Trended Medicare Pricing for all RHCs]]-Table1[[#This Row],[SumOfSFY24 Estimated Payment 5/04/23]]</f>
        <v>304.89007620971574</v>
      </c>
      <c r="R4865" s="24">
        <f>Table1[[#This Row],[SumOfUnits]]*Table1[[#This Row],[Actuarial Factor 06/20/2023]]</f>
        <v>14.015563646540226</v>
      </c>
      <c r="S4865" s="23"/>
    </row>
    <row r="4866" spans="1:19" x14ac:dyDescent="0.25">
      <c r="A4866" s="192" t="s">
        <v>544</v>
      </c>
      <c r="B4866" s="193" t="s">
        <v>545</v>
      </c>
      <c r="C4866" s="192" t="s">
        <v>72</v>
      </c>
      <c r="D4866" s="192" t="s">
        <v>30</v>
      </c>
      <c r="E4866" s="192" t="s">
        <v>59</v>
      </c>
      <c r="F4866" s="194">
        <v>153.35838874433841</v>
      </c>
      <c r="G4866">
        <v>1</v>
      </c>
      <c r="H4866">
        <v>1</v>
      </c>
      <c r="I4866" s="167">
        <v>176.87475072031921</v>
      </c>
      <c r="J4866" s="22">
        <v>1.1533425211918769</v>
      </c>
      <c r="K4866" s="22" t="s">
        <v>546</v>
      </c>
      <c r="L4866" s="22" t="s">
        <v>58</v>
      </c>
      <c r="M4866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66" s="24" t="str">
        <f>IFERROR(IF(Table1[[#This Row],[Medicare Rate in CR]]&gt;0,"Y","N"),"N")</f>
        <v>Y</v>
      </c>
      <c r="O4866" s="166">
        <f>Table1[[#This Row],[Medicare Rate in CR]]*Table1[[#This Row],[SumOfUnits]]*Table1[[#This Row],[Actuarial Factor 06/20/2023]]</f>
        <v>251.89000662830591</v>
      </c>
      <c r="P48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251.89000662830591</v>
      </c>
      <c r="Q4866" s="166">
        <f>Table1[[#This Row],[Trended Medicare Pricing for all RHCs]]-Table1[[#This Row],[SumOfSFY24 Estimated Payment 5/04/23]]</f>
        <v>75.015255907986699</v>
      </c>
      <c r="R4866" s="24">
        <f>Table1[[#This Row],[SumOfUnits]]*Table1[[#This Row],[Actuarial Factor 06/20/2023]]</f>
        <v>1.1533425211918769</v>
      </c>
      <c r="S4866" s="23"/>
    </row>
    <row r="4867" spans="1:19" x14ac:dyDescent="0.25">
      <c r="A4867" s="192" t="s">
        <v>544</v>
      </c>
      <c r="B4867" s="193" t="s">
        <v>545</v>
      </c>
      <c r="C4867" s="192" t="s">
        <v>72</v>
      </c>
      <c r="D4867" s="192" t="s">
        <v>30</v>
      </c>
      <c r="E4867" s="192" t="s">
        <v>63</v>
      </c>
      <c r="F4867" s="194">
        <v>304.5967042497831</v>
      </c>
      <c r="G4867">
        <v>2</v>
      </c>
      <c r="H4867">
        <v>2</v>
      </c>
      <c r="I4867" s="167">
        <v>316.77741093854087</v>
      </c>
      <c r="J4867" s="22">
        <v>1.03998962076349</v>
      </c>
      <c r="K4867" s="22" t="s">
        <v>546</v>
      </c>
      <c r="L4867" s="22" t="s">
        <v>58</v>
      </c>
      <c r="M4867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67" s="24" t="str">
        <f>IFERROR(IF(Table1[[#This Row],[Medicare Rate in CR]]&gt;0,"Y","N"),"N")</f>
        <v>Y</v>
      </c>
      <c r="O4867" s="166">
        <f>Table1[[#This Row],[Medicare Rate in CR]]*Table1[[#This Row],[SumOfUnits]]*Table1[[#This Row],[Actuarial Factor 06/20/2023]]</f>
        <v>454.26746634949245</v>
      </c>
      <c r="P48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454.26746634949245</v>
      </c>
      <c r="Q4867" s="166">
        <f>Table1[[#This Row],[Trended Medicare Pricing for all RHCs]]-Table1[[#This Row],[SumOfSFY24 Estimated Payment 5/04/23]]</f>
        <v>137.49005541095158</v>
      </c>
      <c r="R4867" s="24">
        <f>Table1[[#This Row],[SumOfUnits]]*Table1[[#This Row],[Actuarial Factor 06/20/2023]]</f>
        <v>2.07997924152698</v>
      </c>
      <c r="S4867" s="23"/>
    </row>
    <row r="4868" spans="1:19" x14ac:dyDescent="0.25">
      <c r="A4868" s="192" t="s">
        <v>544</v>
      </c>
      <c r="B4868" s="193" t="s">
        <v>545</v>
      </c>
      <c r="C4868" s="192" t="s">
        <v>72</v>
      </c>
      <c r="D4868" s="192" t="s">
        <v>30</v>
      </c>
      <c r="E4868" s="192" t="s">
        <v>77</v>
      </c>
      <c r="F4868" s="194">
        <v>357.24197745013004</v>
      </c>
      <c r="G4868">
        <v>3</v>
      </c>
      <c r="H4868">
        <v>3</v>
      </c>
      <c r="I4868" s="167">
        <v>552.85499328462618</v>
      </c>
      <c r="J4868" s="22">
        <v>1.5475644750113475</v>
      </c>
      <c r="K4868" s="22" t="s">
        <v>546</v>
      </c>
      <c r="L4868" s="22" t="s">
        <v>58</v>
      </c>
      <c r="M4868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68" s="24" t="str">
        <f>IFERROR(IF(Table1[[#This Row],[Medicare Rate in CR]]&gt;0,"Y","N"),"N")</f>
        <v>Y</v>
      </c>
      <c r="O4868" s="166">
        <f>Table1[[#This Row],[Medicare Rate in CR]]*Table1[[#This Row],[SumOfUnits]]*Table1[[#This Row],[Actuarial Factor 06/20/2023]]</f>
        <v>1013.9642440274349</v>
      </c>
      <c r="P48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1013.9642440274349</v>
      </c>
      <c r="Q4868" s="166">
        <f>Table1[[#This Row],[Trended Medicare Pricing for all RHCs]]-Table1[[#This Row],[SumOfSFY24 Estimated Payment 5/04/23]]</f>
        <v>461.10925074280874</v>
      </c>
      <c r="R4868" s="24">
        <f>Table1[[#This Row],[SumOfUnits]]*Table1[[#This Row],[Actuarial Factor 06/20/2023]]</f>
        <v>4.642693425034043</v>
      </c>
      <c r="S4868" s="23"/>
    </row>
    <row r="4869" spans="1:19" x14ac:dyDescent="0.25">
      <c r="A4869" s="192" t="s">
        <v>544</v>
      </c>
      <c r="B4869" s="193" t="s">
        <v>545</v>
      </c>
      <c r="C4869" s="192" t="s">
        <v>72</v>
      </c>
      <c r="D4869" s="192" t="s">
        <v>32</v>
      </c>
      <c r="E4869" s="192" t="s">
        <v>81</v>
      </c>
      <c r="F4869" s="194">
        <v>153.35838874433841</v>
      </c>
      <c r="G4869">
        <v>1</v>
      </c>
      <c r="H4869">
        <v>1</v>
      </c>
      <c r="I4869" s="167">
        <v>165.58056062951908</v>
      </c>
      <c r="J4869" s="22">
        <v>1.0796967937994972</v>
      </c>
      <c r="K4869" s="22" t="s">
        <v>546</v>
      </c>
      <c r="L4869" s="22" t="s">
        <v>58</v>
      </c>
      <c r="M4869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69" s="24" t="str">
        <f>IFERROR(IF(Table1[[#This Row],[Medicare Rate in CR]]&gt;0,"Y","N"),"N")</f>
        <v>Y</v>
      </c>
      <c r="O4869" s="166">
        <f>Table1[[#This Row],[Medicare Rate in CR]]*Table1[[#This Row],[SumOfUnits]]*Table1[[#This Row],[Actuarial Factor 06/20/2023]]</f>
        <v>235.8057797658102</v>
      </c>
      <c r="P48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235.8057797658102</v>
      </c>
      <c r="Q4869" s="166">
        <f>Table1[[#This Row],[Trended Medicare Pricing for all RHCs]]-Table1[[#This Row],[SumOfSFY24 Estimated Payment 5/04/23]]</f>
        <v>70.225219136291116</v>
      </c>
      <c r="R4869" s="24">
        <f>Table1[[#This Row],[SumOfUnits]]*Table1[[#This Row],[Actuarial Factor 06/20/2023]]</f>
        <v>1.0796967937994972</v>
      </c>
      <c r="S4869" s="23"/>
    </row>
    <row r="4870" spans="1:19" x14ac:dyDescent="0.25">
      <c r="A4870" s="192" t="s">
        <v>544</v>
      </c>
      <c r="B4870" s="193" t="s">
        <v>545</v>
      </c>
      <c r="C4870" s="192" t="s">
        <v>123</v>
      </c>
      <c r="D4870" s="192" t="s">
        <v>31</v>
      </c>
      <c r="E4870" s="192" t="s">
        <v>69</v>
      </c>
      <c r="F4870" s="194">
        <v>153.35838874433841</v>
      </c>
      <c r="G4870">
        <v>1</v>
      </c>
      <c r="H4870">
        <v>1</v>
      </c>
      <c r="I4870" s="167">
        <v>153.43334376194284</v>
      </c>
      <c r="J4870" s="22">
        <v>1.000488757206033</v>
      </c>
      <c r="K4870" s="22" t="s">
        <v>546</v>
      </c>
      <c r="L4870" s="22" t="s">
        <v>58</v>
      </c>
      <c r="M4870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70" s="24" t="str">
        <f>IFERROR(IF(Table1[[#This Row],[Medicare Rate in CR]]&gt;0,"Y","N"),"N")</f>
        <v>Y</v>
      </c>
      <c r="O4870" s="166">
        <f>Table1[[#This Row],[Medicare Rate in CR]]*Table1[[#This Row],[SumOfUnits]]*Table1[[#This Row],[Actuarial Factor 06/20/2023]]</f>
        <v>218.50674457379762</v>
      </c>
      <c r="P48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218.50674457379762</v>
      </c>
      <c r="Q4870" s="166">
        <f>Table1[[#This Row],[Trended Medicare Pricing for all RHCs]]-Table1[[#This Row],[SumOfSFY24 Estimated Payment 5/04/23]]</f>
        <v>65.073400811854782</v>
      </c>
      <c r="R4870" s="24">
        <f>Table1[[#This Row],[SumOfUnits]]*Table1[[#This Row],[Actuarial Factor 06/20/2023]]</f>
        <v>1.000488757206033</v>
      </c>
      <c r="S4870" s="23"/>
    </row>
    <row r="4871" spans="1:19" x14ac:dyDescent="0.25">
      <c r="A4871" s="192" t="s">
        <v>544</v>
      </c>
      <c r="B4871" s="193" t="s">
        <v>545</v>
      </c>
      <c r="C4871" s="192" t="s">
        <v>90</v>
      </c>
      <c r="D4871" s="192" t="s">
        <v>30</v>
      </c>
      <c r="E4871" s="192" t="s">
        <v>59</v>
      </c>
      <c r="F4871" s="194">
        <v>153.35838874433841</v>
      </c>
      <c r="G4871">
        <v>1</v>
      </c>
      <c r="H4871">
        <v>1</v>
      </c>
      <c r="I4871" s="167">
        <v>149.87284793903282</v>
      </c>
      <c r="J4871" s="22">
        <v>0.97727192601693091</v>
      </c>
      <c r="K4871" s="22" t="s">
        <v>546</v>
      </c>
      <c r="L4871" s="22" t="s">
        <v>58</v>
      </c>
      <c r="M4871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71" s="24" t="str">
        <f>IFERROR(IF(Table1[[#This Row],[Medicare Rate in CR]]&gt;0,"Y","N"),"N")</f>
        <v>Y</v>
      </c>
      <c r="O4871" s="166">
        <f>Table1[[#This Row],[Medicare Rate in CR]]*Table1[[#This Row],[SumOfUnits]]*Table1[[#This Row],[Actuarial Factor 06/20/2023]]</f>
        <v>213.4361886420977</v>
      </c>
      <c r="P48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213.4361886420977</v>
      </c>
      <c r="Q4871" s="166">
        <f>Table1[[#This Row],[Trended Medicare Pricing for all RHCs]]-Table1[[#This Row],[SumOfSFY24 Estimated Payment 5/04/23]]</f>
        <v>63.563340703064881</v>
      </c>
      <c r="R4871" s="24">
        <f>Table1[[#This Row],[SumOfUnits]]*Table1[[#This Row],[Actuarial Factor 06/20/2023]]</f>
        <v>0.97727192601693091</v>
      </c>
      <c r="S4871" s="23"/>
    </row>
    <row r="4872" spans="1:19" x14ac:dyDescent="0.25">
      <c r="A4872" s="192" t="s">
        <v>544</v>
      </c>
      <c r="B4872" s="193" t="s">
        <v>545</v>
      </c>
      <c r="C4872" s="192" t="s">
        <v>90</v>
      </c>
      <c r="D4872" s="192" t="s">
        <v>30</v>
      </c>
      <c r="E4872" s="192" t="s">
        <v>61</v>
      </c>
      <c r="F4872" s="194">
        <v>153.35838874433841</v>
      </c>
      <c r="G4872">
        <v>1</v>
      </c>
      <c r="H4872">
        <v>1</v>
      </c>
      <c r="I4872" s="167">
        <v>126.14985490837597</v>
      </c>
      <c r="J4872" s="22">
        <v>0.8225820311576082</v>
      </c>
      <c r="K4872" s="22" t="s">
        <v>546</v>
      </c>
      <c r="L4872" s="22" t="s">
        <v>58</v>
      </c>
      <c r="M4872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72" s="24" t="str">
        <f>IFERROR(IF(Table1[[#This Row],[Medicare Rate in CR]]&gt;0,"Y","N"),"N")</f>
        <v>Y</v>
      </c>
      <c r="O4872" s="166">
        <f>Table1[[#This Row],[Medicare Rate in CR]]*Table1[[#This Row],[SumOfUnits]]*Table1[[#This Row],[Actuarial Factor 06/20/2023]]</f>
        <v>179.65191560482162</v>
      </c>
      <c r="P48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179.65191560482162</v>
      </c>
      <c r="Q4872" s="166">
        <f>Table1[[#This Row],[Trended Medicare Pricing for all RHCs]]-Table1[[#This Row],[SumOfSFY24 Estimated Payment 5/04/23]]</f>
        <v>53.502060696445653</v>
      </c>
      <c r="R4872" s="24">
        <f>Table1[[#This Row],[SumOfUnits]]*Table1[[#This Row],[Actuarial Factor 06/20/2023]]</f>
        <v>0.8225820311576082</v>
      </c>
      <c r="S4872" s="23"/>
    </row>
    <row r="4873" spans="1:19" x14ac:dyDescent="0.25">
      <c r="A4873" s="192" t="s">
        <v>544</v>
      </c>
      <c r="B4873" s="193" t="s">
        <v>545</v>
      </c>
      <c r="C4873" s="192" t="s">
        <v>90</v>
      </c>
      <c r="D4873" s="192" t="s">
        <v>30</v>
      </c>
      <c r="E4873" s="192" t="s">
        <v>64</v>
      </c>
      <c r="F4873" s="194">
        <v>153.35838874433841</v>
      </c>
      <c r="G4873">
        <v>1</v>
      </c>
      <c r="H4873">
        <v>1</v>
      </c>
      <c r="I4873" s="167">
        <v>146.10038926751338</v>
      </c>
      <c r="J4873" s="22">
        <v>0.95267295427233045</v>
      </c>
      <c r="K4873" s="22" t="s">
        <v>546</v>
      </c>
      <c r="L4873" s="22" t="s">
        <v>58</v>
      </c>
      <c r="M4873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73" s="24" t="str">
        <f>IFERROR(IF(Table1[[#This Row],[Medicare Rate in CR]]&gt;0,"Y","N"),"N")</f>
        <v>Y</v>
      </c>
      <c r="O4873" s="166">
        <f>Table1[[#This Row],[Medicare Rate in CR]]*Table1[[#This Row],[SumOfUnits]]*Table1[[#This Row],[Actuarial Factor 06/20/2023]]</f>
        <v>208.06377321307698</v>
      </c>
      <c r="P48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208.06377321307698</v>
      </c>
      <c r="Q4873" s="166">
        <f>Table1[[#This Row],[Trended Medicare Pricing for all RHCs]]-Table1[[#This Row],[SumOfSFY24 Estimated Payment 5/04/23]]</f>
        <v>61.963383945563606</v>
      </c>
      <c r="R4873" s="24">
        <f>Table1[[#This Row],[SumOfUnits]]*Table1[[#This Row],[Actuarial Factor 06/20/2023]]</f>
        <v>0.95267295427233045</v>
      </c>
      <c r="S4873" s="23"/>
    </row>
    <row r="4874" spans="1:19" x14ac:dyDescent="0.25">
      <c r="A4874" s="192" t="s">
        <v>544</v>
      </c>
      <c r="B4874" s="193" t="s">
        <v>545</v>
      </c>
      <c r="C4874" s="192" t="s">
        <v>76</v>
      </c>
      <c r="D4874" s="192" t="s">
        <v>30</v>
      </c>
      <c r="E4874" s="192" t="s">
        <v>59</v>
      </c>
      <c r="F4874" s="194">
        <v>611.31348173845993</v>
      </c>
      <c r="G4874">
        <v>4</v>
      </c>
      <c r="H4874">
        <v>4</v>
      </c>
      <c r="I4874" s="167">
        <v>635.55127138227567</v>
      </c>
      <c r="J4874" s="22">
        <v>1.0396487078526193</v>
      </c>
      <c r="K4874" s="22" t="s">
        <v>546</v>
      </c>
      <c r="L4874" s="22" t="s">
        <v>58</v>
      </c>
      <c r="M4874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74" s="24" t="str">
        <f>IFERROR(IF(Table1[[#This Row],[Medicare Rate in CR]]&gt;0,"Y","N"),"N")</f>
        <v>Y</v>
      </c>
      <c r="O4874" s="166">
        <f>Table1[[#This Row],[Medicare Rate in CR]]*Table1[[#This Row],[SumOfUnits]]*Table1[[#This Row],[Actuarial Factor 06/20/2023]]</f>
        <v>908.23711118004826</v>
      </c>
      <c r="P48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908.23711118004826</v>
      </c>
      <c r="Q4874" s="166">
        <f>Table1[[#This Row],[Trended Medicare Pricing for all RHCs]]-Table1[[#This Row],[SumOfSFY24 Estimated Payment 5/04/23]]</f>
        <v>272.68583979777259</v>
      </c>
      <c r="R4874" s="24">
        <f>Table1[[#This Row],[SumOfUnits]]*Table1[[#This Row],[Actuarial Factor 06/20/2023]]</f>
        <v>4.1585948314104773</v>
      </c>
      <c r="S4874" s="23"/>
    </row>
    <row r="4875" spans="1:19" x14ac:dyDescent="0.25">
      <c r="A4875" s="192" t="s">
        <v>544</v>
      </c>
      <c r="B4875" s="193" t="s">
        <v>545</v>
      </c>
      <c r="C4875" s="192" t="s">
        <v>76</v>
      </c>
      <c r="D4875" s="192" t="s">
        <v>30</v>
      </c>
      <c r="E4875" s="192" t="s">
        <v>60</v>
      </c>
      <c r="F4875" s="194">
        <v>460.07516623301524</v>
      </c>
      <c r="G4875">
        <v>3</v>
      </c>
      <c r="H4875">
        <v>3</v>
      </c>
      <c r="I4875" s="167">
        <v>403.84859035362268</v>
      </c>
      <c r="J4875" s="22">
        <v>0.87778828329344039</v>
      </c>
      <c r="K4875" s="22" t="s">
        <v>546</v>
      </c>
      <c r="L4875" s="22" t="s">
        <v>58</v>
      </c>
      <c r="M4875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75" s="24" t="str">
        <f>IFERROR(IF(Table1[[#This Row],[Medicare Rate in CR]]&gt;0,"Y","N"),"N")</f>
        <v>Y</v>
      </c>
      <c r="O4875" s="166">
        <f>Table1[[#This Row],[Medicare Rate in CR]]*Table1[[#This Row],[SumOfUnits]]*Table1[[#This Row],[Actuarial Factor 06/20/2023]]</f>
        <v>575.12688321386213</v>
      </c>
      <c r="P48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575.12688321386213</v>
      </c>
      <c r="Q4875" s="166">
        <f>Table1[[#This Row],[Trended Medicare Pricing for all RHCs]]-Table1[[#This Row],[SumOfSFY24 Estimated Payment 5/04/23]]</f>
        <v>171.27829286023945</v>
      </c>
      <c r="R4875" s="24">
        <f>Table1[[#This Row],[SumOfUnits]]*Table1[[#This Row],[Actuarial Factor 06/20/2023]]</f>
        <v>2.633364849880321</v>
      </c>
      <c r="S4875" s="23"/>
    </row>
    <row r="4876" spans="1:19" x14ac:dyDescent="0.25">
      <c r="A4876" s="192" t="s">
        <v>544</v>
      </c>
      <c r="B4876" s="193" t="s">
        <v>545</v>
      </c>
      <c r="C4876" s="192" t="s">
        <v>76</v>
      </c>
      <c r="D4876" s="192" t="s">
        <v>30</v>
      </c>
      <c r="E4876" s="192" t="s">
        <v>62</v>
      </c>
      <c r="F4876" s="194">
        <v>1071.3886479714752</v>
      </c>
      <c r="G4876">
        <v>7</v>
      </c>
      <c r="H4876">
        <v>7</v>
      </c>
      <c r="I4876" s="167">
        <v>1125.255700577181</v>
      </c>
      <c r="J4876" s="22">
        <v>1.0502777892109418</v>
      </c>
      <c r="K4876" s="22" t="s">
        <v>546</v>
      </c>
      <c r="L4876" s="22" t="s">
        <v>58</v>
      </c>
      <c r="M4876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76" s="24" t="str">
        <f>IFERROR(IF(Table1[[#This Row],[Medicare Rate in CR]]&gt;0,"Y","N"),"N")</f>
        <v>Y</v>
      </c>
      <c r="O4876" s="166">
        <f>Table1[[#This Row],[Medicare Rate in CR]]*Table1[[#This Row],[SumOfUnits]]*Table1[[#This Row],[Actuarial Factor 06/20/2023]]</f>
        <v>1605.6646841456879</v>
      </c>
      <c r="P48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1605.6646841456879</v>
      </c>
      <c r="Q4876" s="166">
        <f>Table1[[#This Row],[Trended Medicare Pricing for all RHCs]]-Table1[[#This Row],[SumOfSFY24 Estimated Payment 5/04/23]]</f>
        <v>480.40898356850698</v>
      </c>
      <c r="R4876" s="24">
        <f>Table1[[#This Row],[SumOfUnits]]*Table1[[#This Row],[Actuarial Factor 06/20/2023]]</f>
        <v>7.3519445244765933</v>
      </c>
      <c r="S4876" s="23"/>
    </row>
    <row r="4877" spans="1:19" x14ac:dyDescent="0.25">
      <c r="A4877" s="192" t="s">
        <v>544</v>
      </c>
      <c r="B4877" s="193" t="s">
        <v>545</v>
      </c>
      <c r="C4877" s="192" t="s">
        <v>76</v>
      </c>
      <c r="D4877" s="192" t="s">
        <v>30</v>
      </c>
      <c r="E4877" s="192" t="s">
        <v>63</v>
      </c>
      <c r="F4877" s="194">
        <v>3371.7644791365497</v>
      </c>
      <c r="G4877">
        <v>22</v>
      </c>
      <c r="H4877">
        <v>22</v>
      </c>
      <c r="I4877" s="167">
        <v>3400.5791497704527</v>
      </c>
      <c r="J4877" s="22">
        <v>1.0085458728841232</v>
      </c>
      <c r="K4877" s="22" t="s">
        <v>546</v>
      </c>
      <c r="L4877" s="22" t="s">
        <v>58</v>
      </c>
      <c r="M4877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77" s="24" t="str">
        <f>IFERROR(IF(Table1[[#This Row],[Medicare Rate in CR]]&gt;0,"Y","N"),"N")</f>
        <v>Y</v>
      </c>
      <c r="O4877" s="166">
        <f>Table1[[#This Row],[Medicare Rate in CR]]*Table1[[#This Row],[SumOfUnits]]*Table1[[#This Row],[Actuarial Factor 06/20/2023]]</f>
        <v>4845.8612100336359</v>
      </c>
      <c r="P48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4845.8612100336359</v>
      </c>
      <c r="Q4877" s="166">
        <f>Table1[[#This Row],[Trended Medicare Pricing for all RHCs]]-Table1[[#This Row],[SumOfSFY24 Estimated Payment 5/04/23]]</f>
        <v>1445.2820602631832</v>
      </c>
      <c r="R4877" s="24">
        <f>Table1[[#This Row],[SumOfUnits]]*Table1[[#This Row],[Actuarial Factor 06/20/2023]]</f>
        <v>22.188009203450711</v>
      </c>
      <c r="S4877" s="23"/>
    </row>
    <row r="4878" spans="1:19" x14ac:dyDescent="0.25">
      <c r="A4878" s="192" t="s">
        <v>544</v>
      </c>
      <c r="B4878" s="193" t="s">
        <v>545</v>
      </c>
      <c r="C4878" s="192" t="s">
        <v>76</v>
      </c>
      <c r="D4878" s="192" t="s">
        <v>30</v>
      </c>
      <c r="E4878" s="192" t="s">
        <v>77</v>
      </c>
      <c r="F4878" s="194">
        <v>1380.2254986990456</v>
      </c>
      <c r="G4878">
        <v>9</v>
      </c>
      <c r="H4878">
        <v>9</v>
      </c>
      <c r="I4878" s="167">
        <v>1847.7907597939102</v>
      </c>
      <c r="J4878" s="22">
        <v>1.3387600515535873</v>
      </c>
      <c r="K4878" s="22" t="s">
        <v>546</v>
      </c>
      <c r="L4878" s="22" t="s">
        <v>58</v>
      </c>
      <c r="M4878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78" s="24" t="str">
        <f>IFERROR(IF(Table1[[#This Row],[Medicare Rate in CR]]&gt;0,"Y","N"),"N")</f>
        <v>Y</v>
      </c>
      <c r="O4878" s="166">
        <f>Table1[[#This Row],[Medicare Rate in CR]]*Table1[[#This Row],[SumOfUnits]]*Table1[[#This Row],[Actuarial Factor 06/20/2023]]</f>
        <v>2631.4667573337315</v>
      </c>
      <c r="P48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2631.4667573337315</v>
      </c>
      <c r="Q4878" s="166">
        <f>Table1[[#This Row],[Trended Medicare Pricing for all RHCs]]-Table1[[#This Row],[SumOfSFY24 Estimated Payment 5/04/23]]</f>
        <v>783.67599753982131</v>
      </c>
      <c r="R4878" s="24">
        <f>Table1[[#This Row],[SumOfUnits]]*Table1[[#This Row],[Actuarial Factor 06/20/2023]]</f>
        <v>12.048840463982286</v>
      </c>
      <c r="S4878" s="23"/>
    </row>
    <row r="4879" spans="1:19" x14ac:dyDescent="0.25">
      <c r="A4879" s="192" t="s">
        <v>544</v>
      </c>
      <c r="B4879" s="193" t="s">
        <v>545</v>
      </c>
      <c r="C4879" s="192" t="s">
        <v>55</v>
      </c>
      <c r="D4879" s="192" t="s">
        <v>30</v>
      </c>
      <c r="E4879" s="192" t="s">
        <v>56</v>
      </c>
      <c r="F4879" s="194">
        <v>3054.4955189361071</v>
      </c>
      <c r="G4879">
        <v>21</v>
      </c>
      <c r="H4879">
        <v>21</v>
      </c>
      <c r="I4879" s="167">
        <v>3275.6974099659164</v>
      </c>
      <c r="J4879" s="22">
        <v>1.0724184696485837</v>
      </c>
      <c r="K4879" s="22" t="s">
        <v>546</v>
      </c>
      <c r="L4879" s="22" t="s">
        <v>58</v>
      </c>
      <c r="M4879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79" s="24" t="str">
        <f>IFERROR(IF(Table1[[#This Row],[Medicare Rate in CR]]&gt;0,"Y","N"),"N")</f>
        <v>Y</v>
      </c>
      <c r="O4879" s="166">
        <f>Table1[[#This Row],[Medicare Rate in CR]]*Table1[[#This Row],[SumOfUnits]]*Table1[[#This Row],[Actuarial Factor 06/20/2023]]</f>
        <v>4918.540069196265</v>
      </c>
      <c r="P48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4918.540069196265</v>
      </c>
      <c r="Q4879" s="166">
        <f>Table1[[#This Row],[Trended Medicare Pricing for all RHCs]]-Table1[[#This Row],[SumOfSFY24 Estimated Payment 5/04/23]]</f>
        <v>1642.8426592303485</v>
      </c>
      <c r="R4879" s="24">
        <f>Table1[[#This Row],[SumOfUnits]]*Table1[[#This Row],[Actuarial Factor 06/20/2023]]</f>
        <v>22.520787862620256</v>
      </c>
      <c r="S4879" s="23"/>
    </row>
    <row r="4880" spans="1:19" x14ac:dyDescent="0.25">
      <c r="A4880" s="192" t="s">
        <v>544</v>
      </c>
      <c r="B4880" s="193" t="s">
        <v>545</v>
      </c>
      <c r="C4880" s="192" t="s">
        <v>55</v>
      </c>
      <c r="D4880" s="192" t="s">
        <v>30</v>
      </c>
      <c r="E4880" s="192" t="s">
        <v>59</v>
      </c>
      <c r="F4880" s="194">
        <v>88165.751180495135</v>
      </c>
      <c r="G4880">
        <v>579</v>
      </c>
      <c r="H4880">
        <v>579</v>
      </c>
      <c r="I4880" s="167">
        <v>90168.887928408949</v>
      </c>
      <c r="J4880" s="22">
        <v>1.0227201234163246</v>
      </c>
      <c r="K4880" s="22" t="s">
        <v>546</v>
      </c>
      <c r="L4880" s="22" t="s">
        <v>58</v>
      </c>
      <c r="M4880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80" s="24" t="str">
        <f>IFERROR(IF(Table1[[#This Row],[Medicare Rate in CR]]&gt;0,"Y","N"),"N")</f>
        <v>Y</v>
      </c>
      <c r="O4880" s="166">
        <f>Table1[[#This Row],[Medicare Rate in CR]]*Table1[[#This Row],[SumOfUnits]]*Table1[[#This Row],[Actuarial Factor 06/20/2023]]</f>
        <v>129326.64139843854</v>
      </c>
      <c r="P48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129326.64139843854</v>
      </c>
      <c r="Q4880" s="166">
        <f>Table1[[#This Row],[Trended Medicare Pricing for all RHCs]]-Table1[[#This Row],[SumOfSFY24 Estimated Payment 5/04/23]]</f>
        <v>39157.753470029595</v>
      </c>
      <c r="R4880" s="24">
        <f>Table1[[#This Row],[SumOfUnits]]*Table1[[#This Row],[Actuarial Factor 06/20/2023]]</f>
        <v>592.15495145805187</v>
      </c>
      <c r="S4880" s="23"/>
    </row>
    <row r="4881" spans="1:19" x14ac:dyDescent="0.25">
      <c r="A4881" s="192" t="s">
        <v>544</v>
      </c>
      <c r="B4881" s="193" t="s">
        <v>545</v>
      </c>
      <c r="C4881" s="192" t="s">
        <v>55</v>
      </c>
      <c r="D4881" s="192" t="s">
        <v>30</v>
      </c>
      <c r="E4881" s="192" t="s">
        <v>60</v>
      </c>
      <c r="F4881" s="194">
        <v>28405.039992290618</v>
      </c>
      <c r="G4881">
        <v>190</v>
      </c>
      <c r="H4881">
        <v>190</v>
      </c>
      <c r="I4881" s="167">
        <v>25810.132156798718</v>
      </c>
      <c r="J4881" s="22">
        <v>0.90864621784738975</v>
      </c>
      <c r="K4881" s="22" t="s">
        <v>546</v>
      </c>
      <c r="L4881" s="22" t="s">
        <v>58</v>
      </c>
      <c r="M4881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81" s="24" t="str">
        <f>IFERROR(IF(Table1[[#This Row],[Medicare Rate in CR]]&gt;0,"Y","N"),"N")</f>
        <v>Y</v>
      </c>
      <c r="O4881" s="166">
        <f>Table1[[#This Row],[Medicare Rate in CR]]*Table1[[#This Row],[SumOfUnits]]*Table1[[#This Row],[Actuarial Factor 06/20/2023]]</f>
        <v>37705.183455795282</v>
      </c>
      <c r="P48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37705.183455795282</v>
      </c>
      <c r="Q4881" s="166">
        <f>Table1[[#This Row],[Trended Medicare Pricing for all RHCs]]-Table1[[#This Row],[SumOfSFY24 Estimated Payment 5/04/23]]</f>
        <v>11895.051298996565</v>
      </c>
      <c r="R4881" s="24">
        <f>Table1[[#This Row],[SumOfUnits]]*Table1[[#This Row],[Actuarial Factor 06/20/2023]]</f>
        <v>172.64278139100406</v>
      </c>
      <c r="S4881" s="23"/>
    </row>
    <row r="4882" spans="1:19" x14ac:dyDescent="0.25">
      <c r="A4882" s="192" t="s">
        <v>544</v>
      </c>
      <c r="B4882" s="193" t="s">
        <v>545</v>
      </c>
      <c r="C4882" s="192" t="s">
        <v>55</v>
      </c>
      <c r="D4882" s="192" t="s">
        <v>30</v>
      </c>
      <c r="E4882" s="192" t="s">
        <v>61</v>
      </c>
      <c r="F4882" s="194">
        <v>7946.0730461597714</v>
      </c>
      <c r="G4882">
        <v>52</v>
      </c>
      <c r="H4882">
        <v>52</v>
      </c>
      <c r="I4882" s="167">
        <v>7220.1692201321639</v>
      </c>
      <c r="J4882" s="22">
        <v>0.90864621784738975</v>
      </c>
      <c r="K4882" s="22" t="s">
        <v>546</v>
      </c>
      <c r="L4882" s="22" t="s">
        <v>58</v>
      </c>
      <c r="M4882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82" s="24" t="str">
        <f>IFERROR(IF(Table1[[#This Row],[Medicare Rate in CR]]&gt;0,"Y","N"),"N")</f>
        <v>Y</v>
      </c>
      <c r="O4882" s="166">
        <f>Table1[[#This Row],[Medicare Rate in CR]]*Table1[[#This Row],[SumOfUnits]]*Table1[[#This Row],[Actuarial Factor 06/20/2023]]</f>
        <v>10319.313366849237</v>
      </c>
      <c r="P48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10319.313366849237</v>
      </c>
      <c r="Q4882" s="166">
        <f>Table1[[#This Row],[Trended Medicare Pricing for all RHCs]]-Table1[[#This Row],[SumOfSFY24 Estimated Payment 5/04/23]]</f>
        <v>3099.1441467170735</v>
      </c>
      <c r="R4882" s="24">
        <f>Table1[[#This Row],[SumOfUnits]]*Table1[[#This Row],[Actuarial Factor 06/20/2023]]</f>
        <v>47.249603328064268</v>
      </c>
      <c r="S4882" s="23"/>
    </row>
    <row r="4883" spans="1:19" x14ac:dyDescent="0.25">
      <c r="A4883" s="192" t="s">
        <v>544</v>
      </c>
      <c r="B4883" s="193" t="s">
        <v>545</v>
      </c>
      <c r="C4883" s="192" t="s">
        <v>55</v>
      </c>
      <c r="D4883" s="192" t="s">
        <v>30</v>
      </c>
      <c r="E4883" s="192" t="s">
        <v>62</v>
      </c>
      <c r="F4883" s="194">
        <v>92505.011082200901</v>
      </c>
      <c r="G4883">
        <v>611</v>
      </c>
      <c r="H4883">
        <v>611</v>
      </c>
      <c r="I4883" s="167">
        <v>97011.10470104737</v>
      </c>
      <c r="J4883" s="22">
        <v>1.0487118866981413</v>
      </c>
      <c r="K4883" s="22" t="s">
        <v>546</v>
      </c>
      <c r="L4883" s="22" t="s">
        <v>58</v>
      </c>
      <c r="M4883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83" s="24" t="str">
        <f>IFERROR(IF(Table1[[#This Row],[Medicare Rate in CR]]&gt;0,"Y","N"),"N")</f>
        <v>Y</v>
      </c>
      <c r="O4883" s="166">
        <f>Table1[[#This Row],[Medicare Rate in CR]]*Table1[[#This Row],[SumOfUnits]]*Table1[[#This Row],[Actuarial Factor 06/20/2023]]</f>
        <v>139942.63106952806</v>
      </c>
      <c r="P48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139942.63106952806</v>
      </c>
      <c r="Q4883" s="166">
        <f>Table1[[#This Row],[Trended Medicare Pricing for all RHCs]]-Table1[[#This Row],[SumOfSFY24 Estimated Payment 5/04/23]]</f>
        <v>42931.526368480685</v>
      </c>
      <c r="R4883" s="24">
        <f>Table1[[#This Row],[SumOfUnits]]*Table1[[#This Row],[Actuarial Factor 06/20/2023]]</f>
        <v>640.76296277256438</v>
      </c>
      <c r="S4883" s="23"/>
    </row>
    <row r="4884" spans="1:19" x14ac:dyDescent="0.25">
      <c r="A4884" s="192" t="s">
        <v>544</v>
      </c>
      <c r="B4884" s="193" t="s">
        <v>545</v>
      </c>
      <c r="C4884" s="192" t="s">
        <v>55</v>
      </c>
      <c r="D4884" s="192" t="s">
        <v>30</v>
      </c>
      <c r="E4884" s="192" t="s">
        <v>63</v>
      </c>
      <c r="F4884" s="194">
        <v>78985.024573576084</v>
      </c>
      <c r="G4884">
        <v>526</v>
      </c>
      <c r="H4884">
        <v>526</v>
      </c>
      <c r="I4884" s="167">
        <v>79193.97583746523</v>
      </c>
      <c r="J4884" s="22">
        <v>1.0026454541859957</v>
      </c>
      <c r="K4884" s="22" t="s">
        <v>546</v>
      </c>
      <c r="L4884" s="22" t="s">
        <v>58</v>
      </c>
      <c r="M4884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84" s="24" t="str">
        <f>IFERROR(IF(Table1[[#This Row],[Medicare Rate in CR]]&gt;0,"Y","N"),"N")</f>
        <v>Y</v>
      </c>
      <c r="O4884" s="166">
        <f>Table1[[#This Row],[Medicare Rate in CR]]*Table1[[#This Row],[SumOfUnits]]*Table1[[#This Row],[Actuarial Factor 06/20/2023]]</f>
        <v>115182.3055441605</v>
      </c>
      <c r="P48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115182.3055441605</v>
      </c>
      <c r="Q4884" s="166">
        <f>Table1[[#This Row],[Trended Medicare Pricing for all RHCs]]-Table1[[#This Row],[SumOfSFY24 Estimated Payment 5/04/23]]</f>
        <v>35988.329706695265</v>
      </c>
      <c r="R4884" s="24">
        <f>Table1[[#This Row],[SumOfUnits]]*Table1[[#This Row],[Actuarial Factor 06/20/2023]]</f>
        <v>527.39150890183373</v>
      </c>
      <c r="S4884" s="23"/>
    </row>
    <row r="4885" spans="1:19" x14ac:dyDescent="0.25">
      <c r="A4885" s="192" t="s">
        <v>544</v>
      </c>
      <c r="B4885" s="193" t="s">
        <v>545</v>
      </c>
      <c r="C4885" s="192" t="s">
        <v>55</v>
      </c>
      <c r="D4885" s="192" t="s">
        <v>30</v>
      </c>
      <c r="E4885" s="192" t="s">
        <v>64</v>
      </c>
      <c r="F4885" s="194">
        <v>15093.03266840126</v>
      </c>
      <c r="G4885">
        <v>99</v>
      </c>
      <c r="H4885">
        <v>99</v>
      </c>
      <c r="I4885" s="167">
        <v>14797.199453861438</v>
      </c>
      <c r="J4885" s="22">
        <v>0.98039935240058296</v>
      </c>
      <c r="K4885" s="22" t="s">
        <v>546</v>
      </c>
      <c r="L4885" s="22" t="s">
        <v>58</v>
      </c>
      <c r="M4885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85" s="24" t="str">
        <f>IFERROR(IF(Table1[[#This Row],[Medicare Rate in CR]]&gt;0,"Y","N"),"N")</f>
        <v>Y</v>
      </c>
      <c r="O4885" s="166">
        <f>Table1[[#This Row],[Medicare Rate in CR]]*Table1[[#This Row],[SumOfUnits]]*Table1[[#This Row],[Actuarial Factor 06/20/2023]]</f>
        <v>21197.802637864446</v>
      </c>
      <c r="P48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21197.802637864446</v>
      </c>
      <c r="Q4885" s="166">
        <f>Table1[[#This Row],[Trended Medicare Pricing for all RHCs]]-Table1[[#This Row],[SumOfSFY24 Estimated Payment 5/04/23]]</f>
        <v>6400.6031840030082</v>
      </c>
      <c r="R4885" s="24">
        <f>Table1[[#This Row],[SumOfUnits]]*Table1[[#This Row],[Actuarial Factor 06/20/2023]]</f>
        <v>97.059535887657717</v>
      </c>
      <c r="S4885" s="23"/>
    </row>
    <row r="4886" spans="1:19" x14ac:dyDescent="0.25">
      <c r="A4886" s="192" t="s">
        <v>544</v>
      </c>
      <c r="B4886" s="193" t="s">
        <v>545</v>
      </c>
      <c r="C4886" s="192" t="s">
        <v>55</v>
      </c>
      <c r="D4886" s="192" t="s">
        <v>30</v>
      </c>
      <c r="E4886" s="192" t="s">
        <v>77</v>
      </c>
      <c r="F4886" s="194">
        <v>56007.651537053018</v>
      </c>
      <c r="G4886">
        <v>368</v>
      </c>
      <c r="H4886">
        <v>368</v>
      </c>
      <c r="I4886" s="167">
        <v>70944.431888275445</v>
      </c>
      <c r="J4886" s="22">
        <v>1.2666917812352958</v>
      </c>
      <c r="K4886" s="22" t="s">
        <v>546</v>
      </c>
      <c r="L4886" s="22" t="s">
        <v>58</v>
      </c>
      <c r="M4886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86" s="24" t="str">
        <f>IFERROR(IF(Table1[[#This Row],[Medicare Rate in CR]]&gt;0,"Y","N"),"N")</f>
        <v>Y</v>
      </c>
      <c r="O4886" s="166">
        <f>Table1[[#This Row],[Medicare Rate in CR]]*Table1[[#This Row],[SumOfUnits]]*Table1[[#This Row],[Actuarial Factor 06/20/2023]]</f>
        <v>101805.5384880182</v>
      </c>
      <c r="P48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101805.5384880182</v>
      </c>
      <c r="Q4886" s="166">
        <f>Table1[[#This Row],[Trended Medicare Pricing for all RHCs]]-Table1[[#This Row],[SumOfSFY24 Estimated Payment 5/04/23]]</f>
        <v>30861.10659974275</v>
      </c>
      <c r="R4886" s="24">
        <f>Table1[[#This Row],[SumOfUnits]]*Table1[[#This Row],[Actuarial Factor 06/20/2023]]</f>
        <v>466.14257549458887</v>
      </c>
      <c r="S4886" s="23"/>
    </row>
    <row r="4887" spans="1:19" x14ac:dyDescent="0.25">
      <c r="A4887" s="192" t="s">
        <v>544</v>
      </c>
      <c r="B4887" s="193" t="s">
        <v>545</v>
      </c>
      <c r="C4887" s="192" t="s">
        <v>55</v>
      </c>
      <c r="D4887" s="192" t="s">
        <v>32</v>
      </c>
      <c r="E4887" s="192" t="s">
        <v>80</v>
      </c>
      <c r="F4887" s="194">
        <v>336.34961935048659</v>
      </c>
      <c r="G4887">
        <v>4</v>
      </c>
      <c r="H4887">
        <v>4</v>
      </c>
      <c r="I4887" s="167">
        <v>433.79165689369034</v>
      </c>
      <c r="J4887" s="22">
        <v>1.2897046166764534</v>
      </c>
      <c r="K4887" s="22" t="s">
        <v>546</v>
      </c>
      <c r="L4887" s="22" t="s">
        <v>58</v>
      </c>
      <c r="M4887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87" s="24" t="str">
        <f>IFERROR(IF(Table1[[#This Row],[Medicare Rate in CR]]&gt;0,"Y","N"),"N")</f>
        <v>Y</v>
      </c>
      <c r="O4887" s="166">
        <f>Table1[[#This Row],[Medicare Rate in CR]]*Table1[[#This Row],[SumOfUnits]]*Table1[[#This Row],[Actuarial Factor 06/20/2023]]</f>
        <v>1126.6859531285497</v>
      </c>
      <c r="P48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1126.6859531285497</v>
      </c>
      <c r="Q4887" s="166">
        <f>Table1[[#This Row],[Trended Medicare Pricing for all RHCs]]-Table1[[#This Row],[SumOfSFY24 Estimated Payment 5/04/23]]</f>
        <v>692.89429623485944</v>
      </c>
      <c r="R4887" s="24">
        <f>Table1[[#This Row],[SumOfUnits]]*Table1[[#This Row],[Actuarial Factor 06/20/2023]]</f>
        <v>5.1588184667058137</v>
      </c>
      <c r="S4887" s="23"/>
    </row>
    <row r="4888" spans="1:19" x14ac:dyDescent="0.25">
      <c r="A4888" s="192" t="s">
        <v>544</v>
      </c>
      <c r="B4888" s="193" t="s">
        <v>545</v>
      </c>
      <c r="C4888" s="192" t="s">
        <v>55</v>
      </c>
      <c r="D4888" s="192" t="s">
        <v>32</v>
      </c>
      <c r="E4888" s="192" t="s">
        <v>81</v>
      </c>
      <c r="F4888" s="194">
        <v>392.13645562301241</v>
      </c>
      <c r="G4888">
        <v>4</v>
      </c>
      <c r="H4888">
        <v>4</v>
      </c>
      <c r="I4888" s="167">
        <v>405.45682729305673</v>
      </c>
      <c r="J4888" s="22">
        <v>1.0339687154281063</v>
      </c>
      <c r="K4888" s="22" t="s">
        <v>546</v>
      </c>
      <c r="L4888" s="22" t="s">
        <v>58</v>
      </c>
      <c r="M4888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88" s="24" t="str">
        <f>IFERROR(IF(Table1[[#This Row],[Medicare Rate in CR]]&gt;0,"Y","N"),"N")</f>
        <v>Y</v>
      </c>
      <c r="O4888" s="166">
        <f>Table1[[#This Row],[Medicare Rate in CR]]*Table1[[#This Row],[SumOfUnits]]*Table1[[#This Row],[Actuarial Factor 06/20/2023]]</f>
        <v>903.27506979799375</v>
      </c>
      <c r="P48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903.27506979799375</v>
      </c>
      <c r="Q4888" s="166">
        <f>Table1[[#This Row],[Trended Medicare Pricing for all RHCs]]-Table1[[#This Row],[SumOfSFY24 Estimated Payment 5/04/23]]</f>
        <v>497.81824250493702</v>
      </c>
      <c r="R4888" s="24">
        <f>Table1[[#This Row],[SumOfUnits]]*Table1[[#This Row],[Actuarial Factor 06/20/2023]]</f>
        <v>4.1358748617124252</v>
      </c>
      <c r="S4888" s="23"/>
    </row>
    <row r="4889" spans="1:19" x14ac:dyDescent="0.25">
      <c r="A4889" s="192" t="s">
        <v>544</v>
      </c>
      <c r="B4889" s="193" t="s">
        <v>545</v>
      </c>
      <c r="C4889" s="192" t="s">
        <v>55</v>
      </c>
      <c r="D4889" s="192" t="s">
        <v>32</v>
      </c>
      <c r="E4889" s="192" t="s">
        <v>65</v>
      </c>
      <c r="F4889" s="194">
        <v>1993.6590536763988</v>
      </c>
      <c r="G4889">
        <v>13</v>
      </c>
      <c r="H4889">
        <v>13</v>
      </c>
      <c r="I4889" s="167">
        <v>2475.0571621753447</v>
      </c>
      <c r="J4889" s="22">
        <v>1.241464611319185</v>
      </c>
      <c r="K4889" s="22" t="s">
        <v>546</v>
      </c>
      <c r="L4889" s="22" t="s">
        <v>58</v>
      </c>
      <c r="M4889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89" s="24" t="str">
        <f>IFERROR(IF(Table1[[#This Row],[Medicare Rate in CR]]&gt;0,"Y","N"),"N")</f>
        <v>Y</v>
      </c>
      <c r="O4889" s="166">
        <f>Table1[[#This Row],[Medicare Rate in CR]]*Table1[[#This Row],[SumOfUnits]]*Table1[[#This Row],[Actuarial Factor 06/20/2023]]</f>
        <v>3524.7663244574301</v>
      </c>
      <c r="P48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3524.7663244574301</v>
      </c>
      <c r="Q4889" s="166">
        <f>Table1[[#This Row],[Trended Medicare Pricing for all RHCs]]-Table1[[#This Row],[SumOfSFY24 Estimated Payment 5/04/23]]</f>
        <v>1049.7091622820853</v>
      </c>
      <c r="R4889" s="24">
        <f>Table1[[#This Row],[SumOfUnits]]*Table1[[#This Row],[Actuarial Factor 06/20/2023]]</f>
        <v>16.139039947149403</v>
      </c>
      <c r="S4889" s="23"/>
    </row>
    <row r="4890" spans="1:19" x14ac:dyDescent="0.25">
      <c r="A4890" s="192" t="s">
        <v>544</v>
      </c>
      <c r="B4890" s="193" t="s">
        <v>545</v>
      </c>
      <c r="C4890" s="192" t="s">
        <v>55</v>
      </c>
      <c r="D4890" s="192" t="s">
        <v>32</v>
      </c>
      <c r="E4890" s="192" t="s">
        <v>66</v>
      </c>
      <c r="F4890" s="194">
        <v>1531.4638142044901</v>
      </c>
      <c r="G4890">
        <v>10</v>
      </c>
      <c r="H4890">
        <v>10</v>
      </c>
      <c r="I4890" s="167">
        <v>1635.3430244784806</v>
      </c>
      <c r="J4890" s="22">
        <v>1.0678300129004028</v>
      </c>
      <c r="K4890" s="22" t="s">
        <v>546</v>
      </c>
      <c r="L4890" s="22" t="s">
        <v>58</v>
      </c>
      <c r="M4890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90" s="24" t="str">
        <f>IFERROR(IF(Table1[[#This Row],[Medicare Rate in CR]]&gt;0,"Y","N"),"N")</f>
        <v>Y</v>
      </c>
      <c r="O4890" s="166">
        <f>Table1[[#This Row],[Medicare Rate in CR]]*Table1[[#This Row],[SumOfUnits]]*Table1[[#This Row],[Actuarial Factor 06/20/2023]]</f>
        <v>2332.1407481744795</v>
      </c>
      <c r="P48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2332.1407481744795</v>
      </c>
      <c r="Q4890" s="166">
        <f>Table1[[#This Row],[Trended Medicare Pricing for all RHCs]]-Table1[[#This Row],[SumOfSFY24 Estimated Payment 5/04/23]]</f>
        <v>696.79772369599891</v>
      </c>
      <c r="R4890" s="24">
        <f>Table1[[#This Row],[SumOfUnits]]*Table1[[#This Row],[Actuarial Factor 06/20/2023]]</f>
        <v>10.678300129004029</v>
      </c>
      <c r="S4890" s="23"/>
    </row>
    <row r="4891" spans="1:19" x14ac:dyDescent="0.25">
      <c r="A4891" s="192" t="s">
        <v>544</v>
      </c>
      <c r="B4891" s="193" t="s">
        <v>545</v>
      </c>
      <c r="C4891" s="192" t="s">
        <v>55</v>
      </c>
      <c r="D4891" s="192" t="s">
        <v>31</v>
      </c>
      <c r="E4891" s="192" t="s">
        <v>67</v>
      </c>
      <c r="F4891" s="194">
        <v>306.71677748867683</v>
      </c>
      <c r="G4891">
        <v>2</v>
      </c>
      <c r="H4891">
        <v>2</v>
      </c>
      <c r="I4891" s="167">
        <v>347.26317759494015</v>
      </c>
      <c r="J4891" s="22">
        <v>1.1321949207938591</v>
      </c>
      <c r="K4891" s="22" t="s">
        <v>546</v>
      </c>
      <c r="L4891" s="22" t="s">
        <v>58</v>
      </c>
      <c r="M4891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91" s="24" t="str">
        <f>IFERROR(IF(Table1[[#This Row],[Medicare Rate in CR]]&gt;0,"Y","N"),"N")</f>
        <v>Y</v>
      </c>
      <c r="O4891" s="166">
        <f>Table1[[#This Row],[Medicare Rate in CR]]*Table1[[#This Row],[SumOfUnits]]*Table1[[#This Row],[Actuarial Factor 06/20/2023]]</f>
        <v>494.54274140275766</v>
      </c>
      <c r="P48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494.54274140275766</v>
      </c>
      <c r="Q4891" s="166">
        <f>Table1[[#This Row],[Trended Medicare Pricing for all RHCs]]-Table1[[#This Row],[SumOfSFY24 Estimated Payment 5/04/23]]</f>
        <v>147.27956380781751</v>
      </c>
      <c r="R4891" s="24">
        <f>Table1[[#This Row],[SumOfUnits]]*Table1[[#This Row],[Actuarial Factor 06/20/2023]]</f>
        <v>2.2643898415877182</v>
      </c>
      <c r="S4891" s="23"/>
    </row>
    <row r="4892" spans="1:19" x14ac:dyDescent="0.25">
      <c r="A4892" s="192" t="s">
        <v>544</v>
      </c>
      <c r="B4892" s="193" t="s">
        <v>545</v>
      </c>
      <c r="C4892" s="192" t="s">
        <v>55</v>
      </c>
      <c r="D4892" s="192" t="s">
        <v>31</v>
      </c>
      <c r="E4892" s="192" t="s">
        <v>69</v>
      </c>
      <c r="F4892" s="194">
        <v>8573.2292570106911</v>
      </c>
      <c r="G4892">
        <v>56</v>
      </c>
      <c r="H4892">
        <v>56</v>
      </c>
      <c r="I4892" s="167">
        <v>8980.0108203724285</v>
      </c>
      <c r="J4892" s="22">
        <v>1.0474478812087167</v>
      </c>
      <c r="K4892" s="22" t="s">
        <v>546</v>
      </c>
      <c r="L4892" s="22" t="s">
        <v>58</v>
      </c>
      <c r="M4892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92" s="24" t="str">
        <f>IFERROR(IF(Table1[[#This Row],[Medicare Rate in CR]]&gt;0,"Y","N"),"N")</f>
        <v>Y</v>
      </c>
      <c r="O4892" s="166">
        <f>Table1[[#This Row],[Medicare Rate in CR]]*Table1[[#This Row],[SumOfUnits]]*Table1[[#This Row],[Actuarial Factor 06/20/2023]]</f>
        <v>12810.706566335088</v>
      </c>
      <c r="P48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12810.706566335088</v>
      </c>
      <c r="Q4892" s="166">
        <f>Table1[[#This Row],[Trended Medicare Pricing for all RHCs]]-Table1[[#This Row],[SumOfSFY24 Estimated Payment 5/04/23]]</f>
        <v>3830.6957459626592</v>
      </c>
      <c r="R4892" s="24">
        <f>Table1[[#This Row],[SumOfUnits]]*Table1[[#This Row],[Actuarial Factor 06/20/2023]]</f>
        <v>58.657081347688134</v>
      </c>
      <c r="S4892" s="23"/>
    </row>
    <row r="4893" spans="1:19" x14ac:dyDescent="0.25">
      <c r="A4893" s="192" t="s">
        <v>544</v>
      </c>
      <c r="B4893" s="193" t="s">
        <v>545</v>
      </c>
      <c r="C4893" s="192" t="s">
        <v>84</v>
      </c>
      <c r="D4893" s="192" t="s">
        <v>30</v>
      </c>
      <c r="E4893" s="192" t="s">
        <v>59</v>
      </c>
      <c r="F4893" s="194">
        <v>153.35838874433841</v>
      </c>
      <c r="G4893">
        <v>1</v>
      </c>
      <c r="H4893">
        <v>1</v>
      </c>
      <c r="I4893" s="167">
        <v>166.5477014140339</v>
      </c>
      <c r="J4893" s="22">
        <v>1.0860032032005971</v>
      </c>
      <c r="K4893" s="22" t="s">
        <v>546</v>
      </c>
      <c r="L4893" s="22" t="s">
        <v>58</v>
      </c>
      <c r="M4893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93" s="24" t="str">
        <f>IFERROR(IF(Table1[[#This Row],[Medicare Rate in CR]]&gt;0,"Y","N"),"N")</f>
        <v>Y</v>
      </c>
      <c r="O4893" s="166">
        <f>Table1[[#This Row],[Medicare Rate in CR]]*Table1[[#This Row],[SumOfUnits]]*Table1[[#This Row],[Actuarial Factor 06/20/2023]]</f>
        <v>237.18309957901042</v>
      </c>
      <c r="P48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237.18309957901042</v>
      </c>
      <c r="Q4893" s="166">
        <f>Table1[[#This Row],[Trended Medicare Pricing for all RHCs]]-Table1[[#This Row],[SumOfSFY24 Estimated Payment 5/04/23]]</f>
        <v>70.635398164976522</v>
      </c>
      <c r="R4893" s="24">
        <f>Table1[[#This Row],[SumOfUnits]]*Table1[[#This Row],[Actuarial Factor 06/20/2023]]</f>
        <v>1.0860032032005971</v>
      </c>
      <c r="S4893" s="23"/>
    </row>
    <row r="4894" spans="1:19" x14ac:dyDescent="0.25">
      <c r="A4894" s="192" t="s">
        <v>544</v>
      </c>
      <c r="B4894" s="193" t="s">
        <v>545</v>
      </c>
      <c r="C4894" s="192" t="s">
        <v>84</v>
      </c>
      <c r="D4894" s="192" t="s">
        <v>30</v>
      </c>
      <c r="E4894" s="192" t="s">
        <v>60</v>
      </c>
      <c r="F4894" s="194">
        <v>153.35838874433841</v>
      </c>
      <c r="G4894">
        <v>1</v>
      </c>
      <c r="H4894">
        <v>1</v>
      </c>
      <c r="I4894" s="167">
        <v>147.65348108796405</v>
      </c>
      <c r="J4894" s="22">
        <v>0.96280015913648564</v>
      </c>
      <c r="K4894" s="22" t="s">
        <v>546</v>
      </c>
      <c r="L4894" s="22" t="s">
        <v>58</v>
      </c>
      <c r="M4894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94" s="24" t="str">
        <f>IFERROR(IF(Table1[[#This Row],[Medicare Rate in CR]]&gt;0,"Y","N"),"N")</f>
        <v>Y</v>
      </c>
      <c r="O4894" s="166">
        <f>Table1[[#This Row],[Medicare Rate in CR]]*Table1[[#This Row],[SumOfUnits]]*Table1[[#This Row],[Actuarial Factor 06/20/2023]]</f>
        <v>210.27555475540848</v>
      </c>
      <c r="P48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210.27555475540848</v>
      </c>
      <c r="Q4894" s="166">
        <f>Table1[[#This Row],[Trended Medicare Pricing for all RHCs]]-Table1[[#This Row],[SumOfSFY24 Estimated Payment 5/04/23]]</f>
        <v>62.622073667444425</v>
      </c>
      <c r="R4894" s="24">
        <f>Table1[[#This Row],[SumOfUnits]]*Table1[[#This Row],[Actuarial Factor 06/20/2023]]</f>
        <v>0.96280015913648564</v>
      </c>
      <c r="S4894" s="23"/>
    </row>
    <row r="4895" spans="1:19" x14ac:dyDescent="0.25">
      <c r="A4895" s="192" t="s">
        <v>544</v>
      </c>
      <c r="B4895" s="193" t="s">
        <v>545</v>
      </c>
      <c r="C4895" s="192" t="s">
        <v>84</v>
      </c>
      <c r="D4895" s="192" t="s">
        <v>30</v>
      </c>
      <c r="E4895" s="192" t="s">
        <v>63</v>
      </c>
      <c r="F4895" s="194">
        <v>306.71677748867683</v>
      </c>
      <c r="G4895">
        <v>2</v>
      </c>
      <c r="H4895">
        <v>2</v>
      </c>
      <c r="I4895" s="167">
        <v>307.70125511805941</v>
      </c>
      <c r="J4895" s="22">
        <v>1.0032097286540478</v>
      </c>
      <c r="K4895" s="22" t="s">
        <v>546</v>
      </c>
      <c r="L4895" s="22" t="s">
        <v>58</v>
      </c>
      <c r="M4895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95" s="24" t="str">
        <f>IFERROR(IF(Table1[[#This Row],[Medicare Rate in CR]]&gt;0,"Y","N"),"N")</f>
        <v>Y</v>
      </c>
      <c r="O4895" s="166">
        <f>Table1[[#This Row],[Medicare Rate in CR]]*Table1[[#This Row],[SumOfUnits]]*Table1[[#This Row],[Actuarial Factor 06/20/2023]]</f>
        <v>438.20200947608811</v>
      </c>
      <c r="P48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438.20200947608811</v>
      </c>
      <c r="Q4895" s="166">
        <f>Table1[[#This Row],[Trended Medicare Pricing for all RHCs]]-Table1[[#This Row],[SumOfSFY24 Estimated Payment 5/04/23]]</f>
        <v>130.5007543580287</v>
      </c>
      <c r="R4895" s="24">
        <f>Table1[[#This Row],[SumOfUnits]]*Table1[[#This Row],[Actuarial Factor 06/20/2023]]</f>
        <v>2.0064194573080956</v>
      </c>
      <c r="S4895" s="23"/>
    </row>
    <row r="4896" spans="1:19" x14ac:dyDescent="0.25">
      <c r="A4896" s="192" t="s">
        <v>544</v>
      </c>
      <c r="B4896" s="193" t="s">
        <v>545</v>
      </c>
      <c r="C4896" s="192" t="s">
        <v>84</v>
      </c>
      <c r="D4896" s="192" t="s">
        <v>31</v>
      </c>
      <c r="E4896" s="192" t="s">
        <v>69</v>
      </c>
      <c r="F4896" s="194">
        <v>306.71677748867683</v>
      </c>
      <c r="G4896">
        <v>2</v>
      </c>
      <c r="H4896">
        <v>2</v>
      </c>
      <c r="I4896" s="167">
        <v>324.81957405011258</v>
      </c>
      <c r="J4896" s="22">
        <v>1.0590212139996289</v>
      </c>
      <c r="K4896" s="22" t="s">
        <v>546</v>
      </c>
      <c r="L4896" s="22" t="s">
        <v>58</v>
      </c>
      <c r="M4896" s="22" t="str">
        <f>IFERROR(IFERROR(INDEX(FreeStand_Medicare!E:E,MATCH(Table1[[#This Row],[Medicare Number]],FreeStand_Medicare!A:A,0)),INDEX(HospBased_Medicare_CR!F:F,MATCH(Table1[[#This Row],[Medicare Number]],HospBased_Medicare_CR!G:G,0))),0)</f>
        <v>218.4</v>
      </c>
      <c r="N4896" s="24" t="str">
        <f>IFERROR(IF(Table1[[#This Row],[Medicare Rate in CR]]&gt;0,"Y","N"),"N")</f>
        <v>Y</v>
      </c>
      <c r="O4896" s="166">
        <f>Table1[[#This Row],[Medicare Rate in CR]]*Table1[[#This Row],[SumOfUnits]]*Table1[[#This Row],[Actuarial Factor 06/20/2023]]</f>
        <v>462.58046627503791</v>
      </c>
      <c r="P48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462.58046627503791</v>
      </c>
      <c r="Q4896" s="166">
        <f>Table1[[#This Row],[Trended Medicare Pricing for all RHCs]]-Table1[[#This Row],[SumOfSFY24 Estimated Payment 5/04/23]]</f>
        <v>137.76089222492533</v>
      </c>
      <c r="R4896" s="24">
        <f>Table1[[#This Row],[SumOfUnits]]*Table1[[#This Row],[Actuarial Factor 06/20/2023]]</f>
        <v>2.1180424279992578</v>
      </c>
      <c r="S4896" s="23"/>
    </row>
    <row r="4897" spans="1:19" x14ac:dyDescent="0.25">
      <c r="A4897" s="192" t="s">
        <v>547</v>
      </c>
      <c r="B4897" s="193" t="s">
        <v>548</v>
      </c>
      <c r="C4897" s="192" t="s">
        <v>88</v>
      </c>
      <c r="D4897" s="192" t="s">
        <v>30</v>
      </c>
      <c r="E4897" s="192" t="s">
        <v>59</v>
      </c>
      <c r="F4897" s="194">
        <v>86.103883588705784</v>
      </c>
      <c r="G4897">
        <v>1</v>
      </c>
      <c r="H4897">
        <v>1</v>
      </c>
      <c r="I4897" s="167">
        <v>76.117010369278859</v>
      </c>
      <c r="J4897" s="22">
        <v>0.88401367274986775</v>
      </c>
      <c r="K4897" s="22" t="s">
        <v>549</v>
      </c>
      <c r="L4897" s="22" t="s">
        <v>99</v>
      </c>
      <c r="M4897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897" s="24" t="str">
        <f>IFERROR(IF(Table1[[#This Row],[Medicare Rate in CR]]&gt;0,"Y","N"),"N")</f>
        <v>Y</v>
      </c>
      <c r="O4897" s="166">
        <f>Table1[[#This Row],[Medicare Rate in CR]]*Table1[[#This Row],[SumOfUnits]]*Table1[[#This Row],[Actuarial Factor 06/20/2023]]</f>
        <v>126.29903342577362</v>
      </c>
      <c r="P48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126.29903342577362</v>
      </c>
      <c r="Q4897" s="166">
        <f>Table1[[#This Row],[Trended Medicare Pricing for all RHCs]]-Table1[[#This Row],[SumOfSFY24 Estimated Payment 5/04/23]]</f>
        <v>50.182023056494756</v>
      </c>
      <c r="R4897" s="24">
        <f>Table1[[#This Row],[SumOfUnits]]*Table1[[#This Row],[Actuarial Factor 06/20/2023]]</f>
        <v>0.88401367274986775</v>
      </c>
      <c r="S4897" s="23"/>
    </row>
    <row r="4898" spans="1:19" x14ac:dyDescent="0.25">
      <c r="A4898" s="192" t="s">
        <v>547</v>
      </c>
      <c r="B4898" s="193" t="s">
        <v>548</v>
      </c>
      <c r="C4898" s="192" t="s">
        <v>88</v>
      </c>
      <c r="D4898" s="192" t="s">
        <v>30</v>
      </c>
      <c r="E4898" s="192" t="s">
        <v>62</v>
      </c>
      <c r="F4898" s="194">
        <v>95.162378336706183</v>
      </c>
      <c r="G4898">
        <v>2</v>
      </c>
      <c r="H4898">
        <v>2</v>
      </c>
      <c r="I4898" s="167">
        <v>94.611031500685073</v>
      </c>
      <c r="J4898" s="22">
        <v>0.99420625203302171</v>
      </c>
      <c r="K4898" s="22" t="s">
        <v>549</v>
      </c>
      <c r="L4898" s="22" t="s">
        <v>99</v>
      </c>
      <c r="M4898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898" s="24" t="str">
        <f>IFERROR(IF(Table1[[#This Row],[Medicare Rate in CR]]&gt;0,"Y","N"),"N")</f>
        <v>Y</v>
      </c>
      <c r="O4898" s="166">
        <f>Table1[[#This Row],[Medicare Rate in CR]]*Table1[[#This Row],[SumOfUnits]]*Table1[[#This Row],[Actuarial Factor 06/20/2023]]</f>
        <v>284.08449445591566</v>
      </c>
      <c r="P48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284.08449445591566</v>
      </c>
      <c r="Q4898" s="166">
        <f>Table1[[#This Row],[Trended Medicare Pricing for all RHCs]]-Table1[[#This Row],[SumOfSFY24 Estimated Payment 5/04/23]]</f>
        <v>189.47346295523059</v>
      </c>
      <c r="R4898" s="24">
        <f>Table1[[#This Row],[SumOfUnits]]*Table1[[#This Row],[Actuarial Factor 06/20/2023]]</f>
        <v>1.9884125040660434</v>
      </c>
      <c r="S4898" s="23"/>
    </row>
    <row r="4899" spans="1:19" x14ac:dyDescent="0.25">
      <c r="A4899" s="192" t="s">
        <v>547</v>
      </c>
      <c r="B4899" s="193" t="s">
        <v>548</v>
      </c>
      <c r="C4899" s="192" t="s">
        <v>72</v>
      </c>
      <c r="D4899" s="192" t="s">
        <v>30</v>
      </c>
      <c r="E4899" s="192" t="s">
        <v>59</v>
      </c>
      <c r="F4899" s="194">
        <v>87.905945841765444</v>
      </c>
      <c r="G4899">
        <v>1</v>
      </c>
      <c r="H4899">
        <v>1</v>
      </c>
      <c r="I4899" s="167">
        <v>101.38566520489834</v>
      </c>
      <c r="J4899" s="22">
        <v>1.1533425211918769</v>
      </c>
      <c r="K4899" s="22" t="s">
        <v>549</v>
      </c>
      <c r="L4899" s="22" t="s">
        <v>99</v>
      </c>
      <c r="M4899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899" s="24" t="str">
        <f>IFERROR(IF(Table1[[#This Row],[Medicare Rate in CR]]&gt;0,"Y","N"),"N")</f>
        <v>Y</v>
      </c>
      <c r="O4899" s="166">
        <f>Table1[[#This Row],[Medicare Rate in CR]]*Table1[[#This Row],[SumOfUnits]]*Table1[[#This Row],[Actuarial Factor 06/20/2023]]</f>
        <v>164.77804600268345</v>
      </c>
      <c r="P48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164.77804600268345</v>
      </c>
      <c r="Q4899" s="166">
        <f>Table1[[#This Row],[Trended Medicare Pricing for all RHCs]]-Table1[[#This Row],[SumOfSFY24 Estimated Payment 5/04/23]]</f>
        <v>63.392380797785108</v>
      </c>
      <c r="R4899" s="24">
        <f>Table1[[#This Row],[SumOfUnits]]*Table1[[#This Row],[Actuarial Factor 06/20/2023]]</f>
        <v>1.1533425211918769</v>
      </c>
      <c r="S4899" s="23"/>
    </row>
    <row r="4900" spans="1:19" x14ac:dyDescent="0.25">
      <c r="A4900" s="192" t="s">
        <v>547</v>
      </c>
      <c r="B4900" s="193" t="s">
        <v>548</v>
      </c>
      <c r="C4900" s="192" t="s">
        <v>72</v>
      </c>
      <c r="D4900" s="192" t="s">
        <v>30</v>
      </c>
      <c r="E4900" s="192" t="s">
        <v>60</v>
      </c>
      <c r="F4900" s="194">
        <v>87.905945841765444</v>
      </c>
      <c r="G4900">
        <v>1</v>
      </c>
      <c r="H4900">
        <v>1</v>
      </c>
      <c r="I4900" s="167">
        <v>89.575470901732075</v>
      </c>
      <c r="J4900" s="22">
        <v>1.0189921744653296</v>
      </c>
      <c r="K4900" s="22" t="s">
        <v>549</v>
      </c>
      <c r="L4900" s="22" t="s">
        <v>99</v>
      </c>
      <c r="M4900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00" s="24" t="str">
        <f>IFERROR(IF(Table1[[#This Row],[Medicare Rate in CR]]&gt;0,"Y","N"),"N")</f>
        <v>Y</v>
      </c>
      <c r="O4900" s="166">
        <f>Table1[[#This Row],[Medicare Rate in CR]]*Table1[[#This Row],[SumOfUnits]]*Table1[[#This Row],[Actuarial Factor 06/20/2023]]</f>
        <v>145.58341196586164</v>
      </c>
      <c r="P49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145.58341196586164</v>
      </c>
      <c r="Q4900" s="166">
        <f>Table1[[#This Row],[Trended Medicare Pricing for all RHCs]]-Table1[[#This Row],[SumOfSFY24 Estimated Payment 5/04/23]]</f>
        <v>56.007941064129568</v>
      </c>
      <c r="R4900" s="24">
        <f>Table1[[#This Row],[SumOfUnits]]*Table1[[#This Row],[Actuarial Factor 06/20/2023]]</f>
        <v>1.0189921744653296</v>
      </c>
      <c r="S4900" s="23"/>
    </row>
    <row r="4901" spans="1:19" x14ac:dyDescent="0.25">
      <c r="A4901" s="192" t="s">
        <v>547</v>
      </c>
      <c r="B4901" s="193" t="s">
        <v>548</v>
      </c>
      <c r="C4901" s="192" t="s">
        <v>72</v>
      </c>
      <c r="D4901" s="192" t="s">
        <v>30</v>
      </c>
      <c r="E4901" s="192" t="s">
        <v>62</v>
      </c>
      <c r="F4901" s="194">
        <v>87.905945841765444</v>
      </c>
      <c r="G4901">
        <v>1</v>
      </c>
      <c r="H4901">
        <v>1</v>
      </c>
      <c r="I4901" s="167">
        <v>103.19022375296547</v>
      </c>
      <c r="J4901" s="22">
        <v>1.1738708089065146</v>
      </c>
      <c r="K4901" s="22" t="s">
        <v>549</v>
      </c>
      <c r="L4901" s="22" t="s">
        <v>99</v>
      </c>
      <c r="M4901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01" s="24" t="str">
        <f>IFERROR(IF(Table1[[#This Row],[Medicare Rate in CR]]&gt;0,"Y","N"),"N")</f>
        <v>Y</v>
      </c>
      <c r="O4901" s="166">
        <f>Table1[[#This Row],[Medicare Rate in CR]]*Table1[[#This Row],[SumOfUnits]]*Table1[[#This Row],[Actuarial Factor 06/20/2023]]</f>
        <v>167.71092246847374</v>
      </c>
      <c r="P49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167.71092246847374</v>
      </c>
      <c r="Q4901" s="166">
        <f>Table1[[#This Row],[Trended Medicare Pricing for all RHCs]]-Table1[[#This Row],[SumOfSFY24 Estimated Payment 5/04/23]]</f>
        <v>64.520698715508274</v>
      </c>
      <c r="R4901" s="24">
        <f>Table1[[#This Row],[SumOfUnits]]*Table1[[#This Row],[Actuarial Factor 06/20/2023]]</f>
        <v>1.1738708089065146</v>
      </c>
      <c r="S4901" s="23"/>
    </row>
    <row r="4902" spans="1:19" x14ac:dyDescent="0.25">
      <c r="A4902" s="192" t="s">
        <v>547</v>
      </c>
      <c r="B4902" s="193" t="s">
        <v>548</v>
      </c>
      <c r="C4902" s="192" t="s">
        <v>72</v>
      </c>
      <c r="D4902" s="192" t="s">
        <v>30</v>
      </c>
      <c r="E4902" s="192" t="s">
        <v>77</v>
      </c>
      <c r="F4902" s="194">
        <v>86.103883588705784</v>
      </c>
      <c r="G4902">
        <v>1</v>
      </c>
      <c r="H4902">
        <v>1</v>
      </c>
      <c r="I4902" s="167">
        <v>133.25131140239364</v>
      </c>
      <c r="J4902" s="22">
        <v>1.5475644750113475</v>
      </c>
      <c r="K4902" s="22" t="s">
        <v>549</v>
      </c>
      <c r="L4902" s="22" t="s">
        <v>99</v>
      </c>
      <c r="M4902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02" s="24" t="str">
        <f>IFERROR(IF(Table1[[#This Row],[Medicare Rate in CR]]&gt;0,"Y","N"),"N")</f>
        <v>Y</v>
      </c>
      <c r="O4902" s="166">
        <f>Table1[[#This Row],[Medicare Rate in CR]]*Table1[[#This Row],[SumOfUnits]]*Table1[[#This Row],[Actuarial Factor 06/20/2023]]</f>
        <v>221.10053654487123</v>
      </c>
      <c r="P49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221.10053654487123</v>
      </c>
      <c r="Q4902" s="166">
        <f>Table1[[#This Row],[Trended Medicare Pricing for all RHCs]]-Table1[[#This Row],[SumOfSFY24 Estimated Payment 5/04/23]]</f>
        <v>87.849225142477593</v>
      </c>
      <c r="R4902" s="24">
        <f>Table1[[#This Row],[SumOfUnits]]*Table1[[#This Row],[Actuarial Factor 06/20/2023]]</f>
        <v>1.5475644750113475</v>
      </c>
      <c r="S4902" s="23"/>
    </row>
    <row r="4903" spans="1:19" x14ac:dyDescent="0.25">
      <c r="A4903" s="192" t="s">
        <v>547</v>
      </c>
      <c r="B4903" s="193" t="s">
        <v>548</v>
      </c>
      <c r="C4903" s="192" t="s">
        <v>75</v>
      </c>
      <c r="D4903" s="192" t="s">
        <v>30</v>
      </c>
      <c r="E4903" s="192" t="s">
        <v>59</v>
      </c>
      <c r="F4903" s="194">
        <v>175.81189168353089</v>
      </c>
      <c r="G4903">
        <v>2</v>
      </c>
      <c r="H4903">
        <v>2</v>
      </c>
      <c r="I4903" s="167">
        <v>178.34054026363316</v>
      </c>
      <c r="J4903" s="22">
        <v>1.0143826936613249</v>
      </c>
      <c r="K4903" s="22" t="s">
        <v>549</v>
      </c>
      <c r="L4903" s="22" t="s">
        <v>99</v>
      </c>
      <c r="M4903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03" s="24" t="str">
        <f>IFERROR(IF(Table1[[#This Row],[Medicare Rate in CR]]&gt;0,"Y","N"),"N")</f>
        <v>Y</v>
      </c>
      <c r="O4903" s="166">
        <f>Table1[[#This Row],[Medicare Rate in CR]]*Table1[[#This Row],[SumOfUnits]]*Table1[[#This Row],[Actuarial Factor 06/20/2023]]</f>
        <v>289.84971088678702</v>
      </c>
      <c r="P49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289.84971088678702</v>
      </c>
      <c r="Q4903" s="166">
        <f>Table1[[#This Row],[Trended Medicare Pricing for all RHCs]]-Table1[[#This Row],[SumOfSFY24 Estimated Payment 5/04/23]]</f>
        <v>111.50917062315386</v>
      </c>
      <c r="R4903" s="24">
        <f>Table1[[#This Row],[SumOfUnits]]*Table1[[#This Row],[Actuarial Factor 06/20/2023]]</f>
        <v>2.0287653873226499</v>
      </c>
      <c r="S4903" s="23"/>
    </row>
    <row r="4904" spans="1:19" x14ac:dyDescent="0.25">
      <c r="A4904" s="192" t="s">
        <v>547</v>
      </c>
      <c r="B4904" s="193" t="s">
        <v>548</v>
      </c>
      <c r="C4904" s="192" t="s">
        <v>75</v>
      </c>
      <c r="D4904" s="192" t="s">
        <v>30</v>
      </c>
      <c r="E4904" s="192" t="s">
        <v>62</v>
      </c>
      <c r="F4904" s="194">
        <v>87.905945841765444</v>
      </c>
      <c r="G4904">
        <v>1</v>
      </c>
      <c r="H4904">
        <v>1</v>
      </c>
      <c r="I4904" s="167">
        <v>90.135737468204098</v>
      </c>
      <c r="J4904" s="22">
        <v>1.0253656519486449</v>
      </c>
      <c r="K4904" s="22" t="s">
        <v>549</v>
      </c>
      <c r="L4904" s="22" t="s">
        <v>99</v>
      </c>
      <c r="M4904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04" s="24" t="str">
        <f>IFERROR(IF(Table1[[#This Row],[Medicare Rate in CR]]&gt;0,"Y","N"),"N")</f>
        <v>Y</v>
      </c>
      <c r="O4904" s="166">
        <f>Table1[[#This Row],[Medicare Rate in CR]]*Table1[[#This Row],[SumOfUnits]]*Table1[[#This Row],[Actuarial Factor 06/20/2023]]</f>
        <v>146.4939906939029</v>
      </c>
      <c r="P49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146.4939906939029</v>
      </c>
      <c r="Q4904" s="166">
        <f>Table1[[#This Row],[Trended Medicare Pricing for all RHCs]]-Table1[[#This Row],[SumOfSFY24 Estimated Payment 5/04/23]]</f>
        <v>56.358253225698803</v>
      </c>
      <c r="R4904" s="24">
        <f>Table1[[#This Row],[SumOfUnits]]*Table1[[#This Row],[Actuarial Factor 06/20/2023]]</f>
        <v>1.0253656519486449</v>
      </c>
      <c r="S4904" s="23"/>
    </row>
    <row r="4905" spans="1:19" x14ac:dyDescent="0.25">
      <c r="A4905" s="192" t="s">
        <v>547</v>
      </c>
      <c r="B4905" s="193" t="s">
        <v>548</v>
      </c>
      <c r="C4905" s="192" t="s">
        <v>76</v>
      </c>
      <c r="D4905" s="192" t="s">
        <v>30</v>
      </c>
      <c r="E4905" s="192" t="s">
        <v>59</v>
      </c>
      <c r="F4905" s="194">
        <v>261.91577527223666</v>
      </c>
      <c r="G4905">
        <v>3</v>
      </c>
      <c r="H4905">
        <v>3</v>
      </c>
      <c r="I4905" s="167">
        <v>272.30039732799787</v>
      </c>
      <c r="J4905" s="22">
        <v>1.0396487078526193</v>
      </c>
      <c r="K4905" s="22" t="s">
        <v>549</v>
      </c>
      <c r="L4905" s="22" t="s">
        <v>99</v>
      </c>
      <c r="M4905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05" s="24" t="str">
        <f>IFERROR(IF(Table1[[#This Row],[Medicare Rate in CR]]&gt;0,"Y","N"),"N")</f>
        <v>Y</v>
      </c>
      <c r="O4905" s="166">
        <f>Table1[[#This Row],[Medicare Rate in CR]]*Table1[[#This Row],[SumOfUnits]]*Table1[[#This Row],[Actuarial Factor 06/20/2023]]</f>
        <v>445.60383267271118</v>
      </c>
      <c r="P49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445.60383267271118</v>
      </c>
      <c r="Q4905" s="166">
        <f>Table1[[#This Row],[Trended Medicare Pricing for all RHCs]]-Table1[[#This Row],[SumOfSFY24 Estimated Payment 5/04/23]]</f>
        <v>173.30343534471331</v>
      </c>
      <c r="R4905" s="24">
        <f>Table1[[#This Row],[SumOfUnits]]*Table1[[#This Row],[Actuarial Factor 06/20/2023]]</f>
        <v>3.1189461235578579</v>
      </c>
      <c r="S4905" s="23"/>
    </row>
    <row r="4906" spans="1:19" x14ac:dyDescent="0.25">
      <c r="A4906" s="192" t="s">
        <v>547</v>
      </c>
      <c r="B4906" s="193" t="s">
        <v>548</v>
      </c>
      <c r="C4906" s="192" t="s">
        <v>55</v>
      </c>
      <c r="D4906" s="192" t="s">
        <v>30</v>
      </c>
      <c r="E4906" s="192" t="s">
        <v>56</v>
      </c>
      <c r="F4906" s="194">
        <v>2475.2722366772673</v>
      </c>
      <c r="G4906">
        <v>29</v>
      </c>
      <c r="H4906">
        <v>29</v>
      </c>
      <c r="I4906" s="167">
        <v>2654.5276640210618</v>
      </c>
      <c r="J4906" s="22">
        <v>1.0724184696485837</v>
      </c>
      <c r="K4906" s="22" t="s">
        <v>549</v>
      </c>
      <c r="L4906" s="22" t="s">
        <v>99</v>
      </c>
      <c r="M4906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06" s="24" t="str">
        <f>IFERROR(IF(Table1[[#This Row],[Medicare Rate in CR]]&gt;0,"Y","N"),"N")</f>
        <v>Y</v>
      </c>
      <c r="O4906" s="166">
        <f>Table1[[#This Row],[Medicare Rate in CR]]*Table1[[#This Row],[SumOfUnits]]*Table1[[#This Row],[Actuarial Factor 06/20/2023]]</f>
        <v>4443.2763760021016</v>
      </c>
      <c r="P49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4443.2763760021016</v>
      </c>
      <c r="Q4906" s="166">
        <f>Table1[[#This Row],[Trended Medicare Pricing for all RHCs]]-Table1[[#This Row],[SumOfSFY24 Estimated Payment 5/04/23]]</f>
        <v>1788.7487119810398</v>
      </c>
      <c r="R4906" s="24">
        <f>Table1[[#This Row],[SumOfUnits]]*Table1[[#This Row],[Actuarial Factor 06/20/2023]]</f>
        <v>31.100135619808928</v>
      </c>
      <c r="S4906" s="23"/>
    </row>
    <row r="4907" spans="1:19" x14ac:dyDescent="0.25">
      <c r="A4907" s="192" t="s">
        <v>547</v>
      </c>
      <c r="B4907" s="193" t="s">
        <v>548</v>
      </c>
      <c r="C4907" s="192" t="s">
        <v>55</v>
      </c>
      <c r="D4907" s="192" t="s">
        <v>30</v>
      </c>
      <c r="E4907" s="192" t="s">
        <v>59</v>
      </c>
      <c r="F4907" s="194">
        <v>28097.147537823992</v>
      </c>
      <c r="G4907">
        <v>322</v>
      </c>
      <c r="H4907">
        <v>322</v>
      </c>
      <c r="I4907" s="167">
        <v>28735.518197530033</v>
      </c>
      <c r="J4907" s="22">
        <v>1.0227201234163246</v>
      </c>
      <c r="K4907" s="22" t="s">
        <v>549</v>
      </c>
      <c r="L4907" s="22" t="s">
        <v>99</v>
      </c>
      <c r="M4907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07" s="24" t="str">
        <f>IFERROR(IF(Table1[[#This Row],[Medicare Rate in CR]]&gt;0,"Y","N"),"N")</f>
        <v>Y</v>
      </c>
      <c r="O4907" s="166">
        <f>Table1[[#This Row],[Medicare Rate in CR]]*Table1[[#This Row],[SumOfUnits]]*Table1[[#This Row],[Actuarial Factor 06/20/2023]]</f>
        <v>47049.35973846187</v>
      </c>
      <c r="P49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47049.35973846187</v>
      </c>
      <c r="Q4907" s="166">
        <f>Table1[[#This Row],[Trended Medicare Pricing for all RHCs]]-Table1[[#This Row],[SumOfSFY24 Estimated Payment 5/04/23]]</f>
        <v>18313.841540931837</v>
      </c>
      <c r="R4907" s="24">
        <f>Table1[[#This Row],[SumOfUnits]]*Table1[[#This Row],[Actuarial Factor 06/20/2023]]</f>
        <v>329.31587974005652</v>
      </c>
      <c r="S4907" s="23"/>
    </row>
    <row r="4908" spans="1:19" x14ac:dyDescent="0.25">
      <c r="A4908" s="192" t="s">
        <v>547</v>
      </c>
      <c r="B4908" s="193" t="s">
        <v>548</v>
      </c>
      <c r="C4908" s="192" t="s">
        <v>55</v>
      </c>
      <c r="D4908" s="192" t="s">
        <v>30</v>
      </c>
      <c r="E4908" s="192" t="s">
        <v>60</v>
      </c>
      <c r="F4908" s="194">
        <v>23434.316276380396</v>
      </c>
      <c r="G4908">
        <v>270</v>
      </c>
      <c r="H4908">
        <v>270</v>
      </c>
      <c r="I4908" s="167">
        <v>21293.502852372574</v>
      </c>
      <c r="J4908" s="22">
        <v>0.90864621784738975</v>
      </c>
      <c r="K4908" s="22" t="s">
        <v>549</v>
      </c>
      <c r="L4908" s="22" t="s">
        <v>99</v>
      </c>
      <c r="M4908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08" s="24" t="str">
        <f>IFERROR(IF(Table1[[#This Row],[Medicare Rate in CR]]&gt;0,"Y","N"),"N")</f>
        <v>Y</v>
      </c>
      <c r="O4908" s="166">
        <f>Table1[[#This Row],[Medicare Rate in CR]]*Table1[[#This Row],[SumOfUnits]]*Table1[[#This Row],[Actuarial Factor 06/20/2023]]</f>
        <v>35050.936988841277</v>
      </c>
      <c r="P49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35050.936988841277</v>
      </c>
      <c r="Q4908" s="166">
        <f>Table1[[#This Row],[Trended Medicare Pricing for all RHCs]]-Table1[[#This Row],[SumOfSFY24 Estimated Payment 5/04/23]]</f>
        <v>13757.434136468702</v>
      </c>
      <c r="R4908" s="24">
        <f>Table1[[#This Row],[SumOfUnits]]*Table1[[#This Row],[Actuarial Factor 06/20/2023]]</f>
        <v>245.33447881879522</v>
      </c>
      <c r="S4908" s="23"/>
    </row>
    <row r="4909" spans="1:19" x14ac:dyDescent="0.25">
      <c r="A4909" s="192" t="s">
        <v>547</v>
      </c>
      <c r="B4909" s="193" t="s">
        <v>548</v>
      </c>
      <c r="C4909" s="192" t="s">
        <v>55</v>
      </c>
      <c r="D4909" s="192" t="s">
        <v>30</v>
      </c>
      <c r="E4909" s="192" t="s">
        <v>61</v>
      </c>
      <c r="F4909" s="194">
        <v>4176.1877228486101</v>
      </c>
      <c r="G4909">
        <v>48</v>
      </c>
      <c r="H4909">
        <v>48</v>
      </c>
      <c r="I4909" s="167">
        <v>3794.6771793870926</v>
      </c>
      <c r="J4909" s="22">
        <v>0.90864621784738975</v>
      </c>
      <c r="K4909" s="22" t="s">
        <v>549</v>
      </c>
      <c r="L4909" s="22" t="s">
        <v>99</v>
      </c>
      <c r="M4909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09" s="24" t="str">
        <f>IFERROR(IF(Table1[[#This Row],[Medicare Rate in CR]]&gt;0,"Y","N"),"N")</f>
        <v>Y</v>
      </c>
      <c r="O4909" s="166">
        <f>Table1[[#This Row],[Medicare Rate in CR]]*Table1[[#This Row],[SumOfUnits]]*Table1[[#This Row],[Actuarial Factor 06/20/2023]]</f>
        <v>6231.2776869051158</v>
      </c>
      <c r="P49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6231.2776869051158</v>
      </c>
      <c r="Q4909" s="166">
        <f>Table1[[#This Row],[Trended Medicare Pricing for all RHCs]]-Table1[[#This Row],[SumOfSFY24 Estimated Payment 5/04/23]]</f>
        <v>2436.6005075180233</v>
      </c>
      <c r="R4909" s="24">
        <f>Table1[[#This Row],[SumOfUnits]]*Table1[[#This Row],[Actuarial Factor 06/20/2023]]</f>
        <v>43.615018456674704</v>
      </c>
      <c r="S4909" s="23"/>
    </row>
    <row r="4910" spans="1:19" x14ac:dyDescent="0.25">
      <c r="A4910" s="192" t="s">
        <v>547</v>
      </c>
      <c r="B4910" s="193" t="s">
        <v>548</v>
      </c>
      <c r="C4910" s="192" t="s">
        <v>55</v>
      </c>
      <c r="D4910" s="192" t="s">
        <v>30</v>
      </c>
      <c r="E4910" s="192" t="s">
        <v>62</v>
      </c>
      <c r="F4910" s="194">
        <v>58353.830586875694</v>
      </c>
      <c r="G4910">
        <v>675</v>
      </c>
      <c r="H4910">
        <v>675</v>
      </c>
      <c r="I4910" s="167">
        <v>61196.355770826114</v>
      </c>
      <c r="J4910" s="22">
        <v>1.0487118866981413</v>
      </c>
      <c r="K4910" s="22" t="s">
        <v>549</v>
      </c>
      <c r="L4910" s="22" t="s">
        <v>99</v>
      </c>
      <c r="M4910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10" s="24" t="str">
        <f>IFERROR(IF(Table1[[#This Row],[Medicare Rate in CR]]&gt;0,"Y","N"),"N")</f>
        <v>Y</v>
      </c>
      <c r="O4910" s="166">
        <f>Table1[[#This Row],[Medicare Rate in CR]]*Table1[[#This Row],[SumOfUnits]]*Table1[[#This Row],[Actuarial Factor 06/20/2023]]</f>
        <v>101134.89039548032</v>
      </c>
      <c r="P49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101134.89039548032</v>
      </c>
      <c r="Q4910" s="166">
        <f>Table1[[#This Row],[Trended Medicare Pricing for all RHCs]]-Table1[[#This Row],[SumOfSFY24 Estimated Payment 5/04/23]]</f>
        <v>39938.53462465421</v>
      </c>
      <c r="R4910" s="24">
        <f>Table1[[#This Row],[SumOfUnits]]*Table1[[#This Row],[Actuarial Factor 06/20/2023]]</f>
        <v>707.88052352124544</v>
      </c>
      <c r="S4910" s="23"/>
    </row>
    <row r="4911" spans="1:19" x14ac:dyDescent="0.25">
      <c r="A4911" s="192" t="s">
        <v>547</v>
      </c>
      <c r="B4911" s="193" t="s">
        <v>548</v>
      </c>
      <c r="C4911" s="192" t="s">
        <v>55</v>
      </c>
      <c r="D4911" s="192" t="s">
        <v>30</v>
      </c>
      <c r="E4911" s="192" t="s">
        <v>63</v>
      </c>
      <c r="F4911" s="194">
        <v>3197.0415341620906</v>
      </c>
      <c r="G4911">
        <v>37</v>
      </c>
      <c r="H4911">
        <v>37</v>
      </c>
      <c r="I4911" s="167">
        <v>3205.4991610714419</v>
      </c>
      <c r="J4911" s="22">
        <v>1.0026454541859957</v>
      </c>
      <c r="K4911" s="22" t="s">
        <v>549</v>
      </c>
      <c r="L4911" s="22" t="s">
        <v>99</v>
      </c>
      <c r="M4911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11" s="24" t="str">
        <f>IFERROR(IF(Table1[[#This Row],[Medicare Rate in CR]]&gt;0,"Y","N"),"N")</f>
        <v>Y</v>
      </c>
      <c r="O4911" s="166">
        <f>Table1[[#This Row],[Medicare Rate in CR]]*Table1[[#This Row],[SumOfUnits]]*Table1[[#This Row],[Actuarial Factor 06/20/2023]]</f>
        <v>5300.1743734634692</v>
      </c>
      <c r="P49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5300.1743734634692</v>
      </c>
      <c r="Q4911" s="166">
        <f>Table1[[#This Row],[Trended Medicare Pricing for all RHCs]]-Table1[[#This Row],[SumOfSFY24 Estimated Payment 5/04/23]]</f>
        <v>2094.6752123920273</v>
      </c>
      <c r="R4911" s="24">
        <f>Table1[[#This Row],[SumOfUnits]]*Table1[[#This Row],[Actuarial Factor 06/20/2023]]</f>
        <v>37.097881804881844</v>
      </c>
      <c r="S4911" s="23"/>
    </row>
    <row r="4912" spans="1:19" x14ac:dyDescent="0.25">
      <c r="A4912" s="192" t="s">
        <v>547</v>
      </c>
      <c r="B4912" s="193" t="s">
        <v>548</v>
      </c>
      <c r="C4912" s="192" t="s">
        <v>55</v>
      </c>
      <c r="D4912" s="192" t="s">
        <v>30</v>
      </c>
      <c r="E4912" s="192" t="s">
        <v>64</v>
      </c>
      <c r="F4912" s="194">
        <v>3756.5288619061403</v>
      </c>
      <c r="G4912">
        <v>43</v>
      </c>
      <c r="H4912">
        <v>43</v>
      </c>
      <c r="I4912" s="167">
        <v>3682.8984634868789</v>
      </c>
      <c r="J4912" s="22">
        <v>0.98039935240058296</v>
      </c>
      <c r="K4912" s="22" t="s">
        <v>549</v>
      </c>
      <c r="L4912" s="22" t="s">
        <v>99</v>
      </c>
      <c r="M4912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12" s="24" t="str">
        <f>IFERROR(IF(Table1[[#This Row],[Medicare Rate in CR]]&gt;0,"Y","N"),"N")</f>
        <v>Y</v>
      </c>
      <c r="O4912" s="166">
        <f>Table1[[#This Row],[Medicare Rate in CR]]*Table1[[#This Row],[SumOfUnits]]*Table1[[#This Row],[Actuarial Factor 06/20/2023]]</f>
        <v>6022.9951855312656</v>
      </c>
      <c r="P49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6022.9951855312656</v>
      </c>
      <c r="Q4912" s="166">
        <f>Table1[[#This Row],[Trended Medicare Pricing for all RHCs]]-Table1[[#This Row],[SumOfSFY24 Estimated Payment 5/04/23]]</f>
        <v>2340.0967220443868</v>
      </c>
      <c r="R4912" s="24">
        <f>Table1[[#This Row],[SumOfUnits]]*Table1[[#This Row],[Actuarial Factor 06/20/2023]]</f>
        <v>42.157172153225069</v>
      </c>
      <c r="S4912" s="23"/>
    </row>
    <row r="4913" spans="1:19" x14ac:dyDescent="0.25">
      <c r="A4913" s="192" t="s">
        <v>547</v>
      </c>
      <c r="B4913" s="193" t="s">
        <v>548</v>
      </c>
      <c r="C4913" s="192" t="s">
        <v>55</v>
      </c>
      <c r="D4913" s="192" t="s">
        <v>30</v>
      </c>
      <c r="E4913" s="192" t="s">
        <v>77</v>
      </c>
      <c r="F4913" s="194">
        <v>6538.8840705406074</v>
      </c>
      <c r="G4913">
        <v>75</v>
      </c>
      <c r="H4913">
        <v>75</v>
      </c>
      <c r="I4913" s="167">
        <v>8282.750710604183</v>
      </c>
      <c r="J4913" s="22">
        <v>1.2666917812352958</v>
      </c>
      <c r="K4913" s="22" t="s">
        <v>549</v>
      </c>
      <c r="L4913" s="22" t="s">
        <v>99</v>
      </c>
      <c r="M4913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13" s="24" t="str">
        <f>IFERROR(IF(Table1[[#This Row],[Medicare Rate in CR]]&gt;0,"Y","N"),"N")</f>
        <v>Y</v>
      </c>
      <c r="O4913" s="166">
        <f>Table1[[#This Row],[Medicare Rate in CR]]*Table1[[#This Row],[SumOfUnits]]*Table1[[#This Row],[Actuarial Factor 06/20/2023]]</f>
        <v>13572.919108881504</v>
      </c>
      <c r="P49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13572.919108881504</v>
      </c>
      <c r="Q4913" s="166">
        <f>Table1[[#This Row],[Trended Medicare Pricing for all RHCs]]-Table1[[#This Row],[SumOfSFY24 Estimated Payment 5/04/23]]</f>
        <v>5290.1683982773211</v>
      </c>
      <c r="R4913" s="24">
        <f>Table1[[#This Row],[SumOfUnits]]*Table1[[#This Row],[Actuarial Factor 06/20/2023]]</f>
        <v>95.001883592647189</v>
      </c>
      <c r="S4913" s="23"/>
    </row>
    <row r="4914" spans="1:19" x14ac:dyDescent="0.25">
      <c r="A4914" s="192" t="s">
        <v>547</v>
      </c>
      <c r="B4914" s="193" t="s">
        <v>548</v>
      </c>
      <c r="C4914" s="192" t="s">
        <v>55</v>
      </c>
      <c r="D4914" s="192" t="s">
        <v>32</v>
      </c>
      <c r="E4914" s="192" t="s">
        <v>94</v>
      </c>
      <c r="F4914" s="194">
        <v>522.02948829141371</v>
      </c>
      <c r="G4914">
        <v>6</v>
      </c>
      <c r="H4914">
        <v>6</v>
      </c>
      <c r="I4914" s="167">
        <v>583.64780382753497</v>
      </c>
      <c r="J4914" s="22">
        <v>1.1180360820952779</v>
      </c>
      <c r="K4914" s="22" t="s">
        <v>549</v>
      </c>
      <c r="L4914" s="22" t="s">
        <v>99</v>
      </c>
      <c r="M4914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14" s="24" t="str">
        <f>IFERROR(IF(Table1[[#This Row],[Medicare Rate in CR]]&gt;0,"Y","N"),"N")</f>
        <v>Y</v>
      </c>
      <c r="O4914" s="166">
        <f>Table1[[#This Row],[Medicare Rate in CR]]*Table1[[#This Row],[SumOfUnits]]*Table1[[#This Row],[Actuarial Factor 06/20/2023]]</f>
        <v>958.40289029371422</v>
      </c>
      <c r="P49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958.40289029371422</v>
      </c>
      <c r="Q4914" s="166">
        <f>Table1[[#This Row],[Trended Medicare Pricing for all RHCs]]-Table1[[#This Row],[SumOfSFY24 Estimated Payment 5/04/23]]</f>
        <v>374.75508646617925</v>
      </c>
      <c r="R4914" s="24">
        <f>Table1[[#This Row],[SumOfUnits]]*Table1[[#This Row],[Actuarial Factor 06/20/2023]]</f>
        <v>6.7082164925716672</v>
      </c>
      <c r="S4914" s="23"/>
    </row>
    <row r="4915" spans="1:19" x14ac:dyDescent="0.25">
      <c r="A4915" s="192" t="s">
        <v>547</v>
      </c>
      <c r="B4915" s="193" t="s">
        <v>548</v>
      </c>
      <c r="C4915" s="192" t="s">
        <v>55</v>
      </c>
      <c r="D4915" s="192" t="s">
        <v>32</v>
      </c>
      <c r="E4915" s="192" t="s">
        <v>81</v>
      </c>
      <c r="F4915" s="194">
        <v>437.72766695576757</v>
      </c>
      <c r="G4915">
        <v>5</v>
      </c>
      <c r="H4915">
        <v>5</v>
      </c>
      <c r="I4915" s="167">
        <v>452.59671350959695</v>
      </c>
      <c r="J4915" s="22">
        <v>1.0339687154281063</v>
      </c>
      <c r="K4915" s="22" t="s">
        <v>549</v>
      </c>
      <c r="L4915" s="22" t="s">
        <v>99</v>
      </c>
      <c r="M4915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15" s="24" t="str">
        <f>IFERROR(IF(Table1[[#This Row],[Medicare Rate in CR]]&gt;0,"Y","N"),"N")</f>
        <v>Y</v>
      </c>
      <c r="O4915" s="166">
        <f>Table1[[#This Row],[Medicare Rate in CR]]*Table1[[#This Row],[SumOfUnits]]*Table1[[#This Row],[Actuarial Factor 06/20/2023]]</f>
        <v>738.61555186606779</v>
      </c>
      <c r="P49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738.61555186606779</v>
      </c>
      <c r="Q4915" s="166">
        <f>Table1[[#This Row],[Trended Medicare Pricing for all RHCs]]-Table1[[#This Row],[SumOfSFY24 Estimated Payment 5/04/23]]</f>
        <v>286.01883835647084</v>
      </c>
      <c r="R4915" s="24">
        <f>Table1[[#This Row],[SumOfUnits]]*Table1[[#This Row],[Actuarial Factor 06/20/2023]]</f>
        <v>5.1698435771405311</v>
      </c>
      <c r="S4915" s="23"/>
    </row>
    <row r="4916" spans="1:19" x14ac:dyDescent="0.25">
      <c r="A4916" s="192" t="s">
        <v>547</v>
      </c>
      <c r="B4916" s="193" t="s">
        <v>548</v>
      </c>
      <c r="C4916" s="192" t="s">
        <v>55</v>
      </c>
      <c r="D4916" s="192" t="s">
        <v>32</v>
      </c>
      <c r="E4916" s="192" t="s">
        <v>65</v>
      </c>
      <c r="F4916" s="194">
        <v>2364.4502264623693</v>
      </c>
      <c r="G4916">
        <v>27</v>
      </c>
      <c r="H4916">
        <v>27</v>
      </c>
      <c r="I4916" s="167">
        <v>2935.381281378664</v>
      </c>
      <c r="J4916" s="22">
        <v>1.241464611319185</v>
      </c>
      <c r="K4916" s="22" t="s">
        <v>549</v>
      </c>
      <c r="L4916" s="22" t="s">
        <v>99</v>
      </c>
      <c r="M4916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16" s="24" t="str">
        <f>IFERROR(IF(Table1[[#This Row],[Medicare Rate in CR]]&gt;0,"Y","N"),"N")</f>
        <v>Y</v>
      </c>
      <c r="O4916" s="166">
        <f>Table1[[#This Row],[Medicare Rate in CR]]*Table1[[#This Row],[SumOfUnits]]*Table1[[#This Row],[Actuarial Factor 06/20/2023]]</f>
        <v>4788.9373235176427</v>
      </c>
      <c r="P49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4788.9373235176427</v>
      </c>
      <c r="Q4916" s="166">
        <f>Table1[[#This Row],[Trended Medicare Pricing for all RHCs]]-Table1[[#This Row],[SumOfSFY24 Estimated Payment 5/04/23]]</f>
        <v>1853.5560421389787</v>
      </c>
      <c r="R4916" s="24">
        <f>Table1[[#This Row],[SumOfUnits]]*Table1[[#This Row],[Actuarial Factor 06/20/2023]]</f>
        <v>33.519544505617993</v>
      </c>
      <c r="S4916" s="23"/>
    </row>
    <row r="4917" spans="1:19" x14ac:dyDescent="0.25">
      <c r="A4917" s="192" t="s">
        <v>547</v>
      </c>
      <c r="B4917" s="193" t="s">
        <v>548</v>
      </c>
      <c r="C4917" s="192" t="s">
        <v>55</v>
      </c>
      <c r="D4917" s="192" t="s">
        <v>32</v>
      </c>
      <c r="E4917" s="192" t="s">
        <v>66</v>
      </c>
      <c r="F4917" s="194">
        <v>1738.2962320516522</v>
      </c>
      <c r="G4917">
        <v>20</v>
      </c>
      <c r="H4917">
        <v>20</v>
      </c>
      <c r="I4917" s="167">
        <v>1856.2048878964374</v>
      </c>
      <c r="J4917" s="22">
        <v>1.0678300129004028</v>
      </c>
      <c r="K4917" s="22" t="s">
        <v>549</v>
      </c>
      <c r="L4917" s="22" t="s">
        <v>99</v>
      </c>
      <c r="M4917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17" s="24" t="str">
        <f>IFERROR(IF(Table1[[#This Row],[Medicare Rate in CR]]&gt;0,"Y","N"),"N")</f>
        <v>Y</v>
      </c>
      <c r="O4917" s="166">
        <f>Table1[[#This Row],[Medicare Rate in CR]]*Table1[[#This Row],[SumOfUnits]]*Table1[[#This Row],[Actuarial Factor 06/20/2023]]</f>
        <v>3051.2174788616112</v>
      </c>
      <c r="P49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3051.2174788616112</v>
      </c>
      <c r="Q4917" s="166">
        <f>Table1[[#This Row],[Trended Medicare Pricing for all RHCs]]-Table1[[#This Row],[SumOfSFY24 Estimated Payment 5/04/23]]</f>
        <v>1195.0125909651738</v>
      </c>
      <c r="R4917" s="24">
        <f>Table1[[#This Row],[SumOfUnits]]*Table1[[#This Row],[Actuarial Factor 06/20/2023]]</f>
        <v>21.356600258008058</v>
      </c>
      <c r="S4917" s="23"/>
    </row>
    <row r="4918" spans="1:19" x14ac:dyDescent="0.25">
      <c r="A4918" s="192" t="s">
        <v>547</v>
      </c>
      <c r="B4918" s="193" t="s">
        <v>548</v>
      </c>
      <c r="C4918" s="192" t="s">
        <v>55</v>
      </c>
      <c r="D4918" s="192" t="s">
        <v>31</v>
      </c>
      <c r="E4918" s="192" t="s">
        <v>67</v>
      </c>
      <c r="F4918" s="194">
        <v>258.78384889659827</v>
      </c>
      <c r="G4918">
        <v>3</v>
      </c>
      <c r="H4918">
        <v>3</v>
      </c>
      <c r="I4918" s="167">
        <v>292.99375930421405</v>
      </c>
      <c r="J4918" s="22">
        <v>1.1321949207938591</v>
      </c>
      <c r="K4918" s="22" t="s">
        <v>549</v>
      </c>
      <c r="L4918" s="22" t="s">
        <v>99</v>
      </c>
      <c r="M4918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18" s="24" t="str">
        <f>IFERROR(IF(Table1[[#This Row],[Medicare Rate in CR]]&gt;0,"Y","N"),"N")</f>
        <v>Y</v>
      </c>
      <c r="O4918" s="166">
        <f>Table1[[#This Row],[Medicare Rate in CR]]*Table1[[#This Row],[SumOfUnits]]*Table1[[#This Row],[Actuarial Factor 06/20/2023]]</f>
        <v>485.27006500145598</v>
      </c>
      <c r="P49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485.27006500145598</v>
      </c>
      <c r="Q4918" s="166">
        <f>Table1[[#This Row],[Trended Medicare Pricing for all RHCs]]-Table1[[#This Row],[SumOfSFY24 Estimated Payment 5/04/23]]</f>
        <v>192.27630569724192</v>
      </c>
      <c r="R4918" s="24">
        <f>Table1[[#This Row],[SumOfUnits]]*Table1[[#This Row],[Actuarial Factor 06/20/2023]]</f>
        <v>3.3965847623815772</v>
      </c>
      <c r="S4918" s="23"/>
    </row>
    <row r="4919" spans="1:19" x14ac:dyDescent="0.25">
      <c r="A4919" s="192" t="s">
        <v>547</v>
      </c>
      <c r="B4919" s="193" t="s">
        <v>548</v>
      </c>
      <c r="C4919" s="192" t="s">
        <v>55</v>
      </c>
      <c r="D4919" s="192" t="s">
        <v>31</v>
      </c>
      <c r="E4919" s="192" t="s">
        <v>68</v>
      </c>
      <c r="F4919" s="194">
        <v>1130.1628601715331</v>
      </c>
      <c r="G4919">
        <v>13</v>
      </c>
      <c r="H4919">
        <v>13</v>
      </c>
      <c r="I4919" s="167">
        <v>1218.1538082638247</v>
      </c>
      <c r="J4919" s="22">
        <v>1.0778568746091484</v>
      </c>
      <c r="K4919" s="22" t="s">
        <v>549</v>
      </c>
      <c r="L4919" s="22" t="s">
        <v>99</v>
      </c>
      <c r="M4919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19" s="24" t="str">
        <f>IFERROR(IF(Table1[[#This Row],[Medicare Rate in CR]]&gt;0,"Y","N"),"N")</f>
        <v>Y</v>
      </c>
      <c r="O4919" s="166">
        <f>Table1[[#This Row],[Medicare Rate in CR]]*Table1[[#This Row],[SumOfUnits]]*Table1[[#This Row],[Actuarial Factor 06/20/2023]]</f>
        <v>2001.9143517803172</v>
      </c>
      <c r="P49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2001.9143517803172</v>
      </c>
      <c r="Q4919" s="166">
        <f>Table1[[#This Row],[Trended Medicare Pricing for all RHCs]]-Table1[[#This Row],[SumOfSFY24 Estimated Payment 5/04/23]]</f>
        <v>783.76054351649259</v>
      </c>
      <c r="R4919" s="24">
        <f>Table1[[#This Row],[SumOfUnits]]*Table1[[#This Row],[Actuarial Factor 06/20/2023]]</f>
        <v>14.012139369918929</v>
      </c>
      <c r="S4919" s="23"/>
    </row>
    <row r="4920" spans="1:19" x14ac:dyDescent="0.25">
      <c r="A4920" s="192" t="s">
        <v>547</v>
      </c>
      <c r="B4920" s="193" t="s">
        <v>548</v>
      </c>
      <c r="C4920" s="192" t="s">
        <v>55</v>
      </c>
      <c r="D4920" s="192" t="s">
        <v>31</v>
      </c>
      <c r="E4920" s="192" t="s">
        <v>74</v>
      </c>
      <c r="F4920" s="194">
        <v>86.103883588705784</v>
      </c>
      <c r="G4920">
        <v>1</v>
      </c>
      <c r="H4920">
        <v>1</v>
      </c>
      <c r="I4920" s="167">
        <v>89.311300028607548</v>
      </c>
      <c r="J4920" s="22">
        <v>1.0372505432533414</v>
      </c>
      <c r="K4920" s="22" t="s">
        <v>549</v>
      </c>
      <c r="L4920" s="22" t="s">
        <v>99</v>
      </c>
      <c r="M4920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20" s="24" t="str">
        <f>IFERROR(IF(Table1[[#This Row],[Medicare Rate in CR]]&gt;0,"Y","N"),"N")</f>
        <v>Y</v>
      </c>
      <c r="O4920" s="166">
        <f>Table1[[#This Row],[Medicare Rate in CR]]*Table1[[#This Row],[SumOfUnits]]*Table1[[#This Row],[Actuarial Factor 06/20/2023]]</f>
        <v>148.1919851146049</v>
      </c>
      <c r="P49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148.1919851146049</v>
      </c>
      <c r="Q4920" s="166">
        <f>Table1[[#This Row],[Trended Medicare Pricing for all RHCs]]-Table1[[#This Row],[SumOfSFY24 Estimated Payment 5/04/23]]</f>
        <v>58.880685085997357</v>
      </c>
      <c r="R4920" s="24">
        <f>Table1[[#This Row],[SumOfUnits]]*Table1[[#This Row],[Actuarial Factor 06/20/2023]]</f>
        <v>1.0372505432533414</v>
      </c>
      <c r="S4920" s="23"/>
    </row>
    <row r="4921" spans="1:19" x14ac:dyDescent="0.25">
      <c r="A4921" s="192" t="s">
        <v>547</v>
      </c>
      <c r="B4921" s="193" t="s">
        <v>548</v>
      </c>
      <c r="C4921" s="192" t="s">
        <v>55</v>
      </c>
      <c r="D4921" s="192" t="s">
        <v>31</v>
      </c>
      <c r="E4921" s="192" t="s">
        <v>69</v>
      </c>
      <c r="F4921" s="194">
        <v>11156.451768333802</v>
      </c>
      <c r="G4921">
        <v>128</v>
      </c>
      <c r="H4921">
        <v>128</v>
      </c>
      <c r="I4921" s="167">
        <v>11685.80176654848</v>
      </c>
      <c r="J4921" s="22">
        <v>1.0474478812087167</v>
      </c>
      <c r="K4921" s="22" t="s">
        <v>549</v>
      </c>
      <c r="L4921" s="22" t="s">
        <v>99</v>
      </c>
      <c r="M4921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21" s="24" t="str">
        <f>IFERROR(IF(Table1[[#This Row],[Medicare Rate in CR]]&gt;0,"Y","N"),"N")</f>
        <v>Y</v>
      </c>
      <c r="O4921" s="166">
        <f>Table1[[#This Row],[Medicare Rate in CR]]*Table1[[#This Row],[SumOfUnits]]*Table1[[#This Row],[Actuarial Factor 06/20/2023]]</f>
        <v>19155.056484901037</v>
      </c>
      <c r="P49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19155.056484901037</v>
      </c>
      <c r="Q4921" s="166">
        <f>Table1[[#This Row],[Trended Medicare Pricing for all RHCs]]-Table1[[#This Row],[SumOfSFY24 Estimated Payment 5/04/23]]</f>
        <v>7469.2547183525567</v>
      </c>
      <c r="R4921" s="24">
        <f>Table1[[#This Row],[SumOfUnits]]*Table1[[#This Row],[Actuarial Factor 06/20/2023]]</f>
        <v>134.07332879471574</v>
      </c>
      <c r="S4921" s="23"/>
    </row>
    <row r="4922" spans="1:19" x14ac:dyDescent="0.25">
      <c r="A4922" s="192" t="s">
        <v>547</v>
      </c>
      <c r="B4922" s="193" t="s">
        <v>548</v>
      </c>
      <c r="C4922" s="192" t="s">
        <v>83</v>
      </c>
      <c r="D4922" s="192" t="s">
        <v>30</v>
      </c>
      <c r="E4922" s="192" t="s">
        <v>59</v>
      </c>
      <c r="F4922" s="194">
        <v>278.92454466608848</v>
      </c>
      <c r="G4922">
        <v>6</v>
      </c>
      <c r="H4922">
        <v>6</v>
      </c>
      <c r="I4922" s="167">
        <v>254.88621071687848</v>
      </c>
      <c r="J4922" s="22">
        <v>0.91381778904403255</v>
      </c>
      <c r="K4922" s="22" t="s">
        <v>549</v>
      </c>
      <c r="L4922" s="22" t="s">
        <v>99</v>
      </c>
      <c r="M4922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22" s="24" t="str">
        <f>IFERROR(IF(Table1[[#This Row],[Medicare Rate in CR]]&gt;0,"Y","N"),"N")</f>
        <v>Y</v>
      </c>
      <c r="O4922" s="166">
        <f>Table1[[#This Row],[Medicare Rate in CR]]*Table1[[#This Row],[SumOfUnits]]*Table1[[#This Row],[Actuarial Factor 06/20/2023]]</f>
        <v>783.34288512432556</v>
      </c>
      <c r="P49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783.34288512432556</v>
      </c>
      <c r="Q4922" s="166">
        <f>Table1[[#This Row],[Trended Medicare Pricing for all RHCs]]-Table1[[#This Row],[SumOfSFY24 Estimated Payment 5/04/23]]</f>
        <v>528.45667440744705</v>
      </c>
      <c r="R4922" s="24">
        <f>Table1[[#This Row],[SumOfUnits]]*Table1[[#This Row],[Actuarial Factor 06/20/2023]]</f>
        <v>5.4829067342641951</v>
      </c>
      <c r="S4922" s="23"/>
    </row>
    <row r="4923" spans="1:19" x14ac:dyDescent="0.25">
      <c r="A4923" s="192" t="s">
        <v>547</v>
      </c>
      <c r="B4923" s="193" t="s">
        <v>548</v>
      </c>
      <c r="C4923" s="192" t="s">
        <v>83</v>
      </c>
      <c r="D4923" s="192" t="s">
        <v>30</v>
      </c>
      <c r="E4923" s="192" t="s">
        <v>62</v>
      </c>
      <c r="F4923" s="194">
        <v>86.103883588705784</v>
      </c>
      <c r="G4923">
        <v>1</v>
      </c>
      <c r="H4923">
        <v>1</v>
      </c>
      <c r="I4923" s="167">
        <v>82.047383267286108</v>
      </c>
      <c r="J4923" s="22">
        <v>0.95288830012829107</v>
      </c>
      <c r="K4923" s="22" t="s">
        <v>549</v>
      </c>
      <c r="L4923" s="22" t="s">
        <v>99</v>
      </c>
      <c r="M4923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23" s="24" t="str">
        <f>IFERROR(IF(Table1[[#This Row],[Medicare Rate in CR]]&gt;0,"Y","N"),"N")</f>
        <v>Y</v>
      </c>
      <c r="O4923" s="166">
        <f>Table1[[#This Row],[Medicare Rate in CR]]*Table1[[#This Row],[SumOfUnits]]*Table1[[#This Row],[Actuarial Factor 06/20/2023]]</f>
        <v>136.13915143932894</v>
      </c>
      <c r="P49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136.13915143932894</v>
      </c>
      <c r="Q4923" s="166">
        <f>Table1[[#This Row],[Trended Medicare Pricing for all RHCs]]-Table1[[#This Row],[SumOfSFY24 Estimated Payment 5/04/23]]</f>
        <v>54.091768172042833</v>
      </c>
      <c r="R4923" s="24">
        <f>Table1[[#This Row],[SumOfUnits]]*Table1[[#This Row],[Actuarial Factor 06/20/2023]]</f>
        <v>0.95288830012829107</v>
      </c>
      <c r="S4923" s="23"/>
    </row>
    <row r="4924" spans="1:19" x14ac:dyDescent="0.25">
      <c r="A4924" s="192" t="s">
        <v>547</v>
      </c>
      <c r="B4924" s="193" t="s">
        <v>548</v>
      </c>
      <c r="C4924" s="192" t="s">
        <v>85</v>
      </c>
      <c r="D4924" s="192" t="s">
        <v>30</v>
      </c>
      <c r="E4924" s="192" t="s">
        <v>64</v>
      </c>
      <c r="F4924" s="194">
        <v>87.905945841765444</v>
      </c>
      <c r="G4924">
        <v>1</v>
      </c>
      <c r="H4924">
        <v>1</v>
      </c>
      <c r="I4924" s="167">
        <v>77.78818211438373</v>
      </c>
      <c r="J4924" s="22">
        <v>0.88490239618609945</v>
      </c>
      <c r="K4924" s="22" t="s">
        <v>549</v>
      </c>
      <c r="L4924" s="22" t="s">
        <v>99</v>
      </c>
      <c r="M4924" s="22" t="str">
        <f>IFERROR(IFERROR(INDEX(FreeStand_Medicare!E:E,MATCH(Table1[[#This Row],[Medicare Number]],FreeStand_Medicare!A:A,0)),INDEX(HospBased_Medicare_CR!F:F,MATCH(Table1[[#This Row],[Medicare Number]],HospBased_Medicare_CR!G:G,0))),0)</f>
        <v>142.87</v>
      </c>
      <c r="N4924" s="24" t="str">
        <f>IFERROR(IF(Table1[[#This Row],[Medicare Rate in CR]]&gt;0,"Y","N"),"N")</f>
        <v>Y</v>
      </c>
      <c r="O4924" s="166">
        <f>Table1[[#This Row],[Medicare Rate in CR]]*Table1[[#This Row],[SumOfUnits]]*Table1[[#This Row],[Actuarial Factor 06/20/2023]]</f>
        <v>126.42600534310803</v>
      </c>
      <c r="P49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126.42600534310803</v>
      </c>
      <c r="Q4924" s="166">
        <f>Table1[[#This Row],[Trended Medicare Pricing for all RHCs]]-Table1[[#This Row],[SumOfSFY24 Estimated Payment 5/04/23]]</f>
        <v>48.637823228724301</v>
      </c>
      <c r="R4924" s="24">
        <f>Table1[[#This Row],[SumOfUnits]]*Table1[[#This Row],[Actuarial Factor 06/20/2023]]</f>
        <v>0.88490239618609945</v>
      </c>
      <c r="S4924" s="23"/>
    </row>
    <row r="4925" spans="1:19" x14ac:dyDescent="0.25">
      <c r="A4925" s="192" t="s">
        <v>550</v>
      </c>
      <c r="B4925" s="193" t="s">
        <v>551</v>
      </c>
      <c r="C4925" s="192" t="s">
        <v>88</v>
      </c>
      <c r="D4925" s="192" t="s">
        <v>30</v>
      </c>
      <c r="E4925" s="192" t="s">
        <v>59</v>
      </c>
      <c r="F4925" s="194">
        <v>1732.2347499277246</v>
      </c>
      <c r="G4925">
        <v>6</v>
      </c>
      <c r="H4925">
        <v>6</v>
      </c>
      <c r="I4925" s="167">
        <v>1531.3192033485566</v>
      </c>
      <c r="J4925" s="22">
        <v>0.88401367274986775</v>
      </c>
      <c r="K4925" s="22" t="s">
        <v>552</v>
      </c>
      <c r="L4925" s="22" t="s">
        <v>58</v>
      </c>
      <c r="M4925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25" s="24" t="str">
        <f>IFERROR(IF(Table1[[#This Row],[Medicare Rate in CR]]&gt;0,"Y","N"),"N")</f>
        <v>Y</v>
      </c>
      <c r="O4925" s="166">
        <f>Table1[[#This Row],[Medicare Rate in CR]]*Table1[[#This Row],[SumOfUnits]]*Table1[[#This Row],[Actuarial Factor 06/20/2023]]</f>
        <v>1561.2035066231765</v>
      </c>
      <c r="P49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1561.2035066231765</v>
      </c>
      <c r="Q4925" s="166">
        <f>Table1[[#This Row],[Trended Medicare Pricing for all RHCs]]-Table1[[#This Row],[SumOfSFY24 Estimated Payment 5/04/23]]</f>
        <v>29.884303274619924</v>
      </c>
      <c r="R4925" s="24">
        <f>Table1[[#This Row],[SumOfUnits]]*Table1[[#This Row],[Actuarial Factor 06/20/2023]]</f>
        <v>5.3040820364992065</v>
      </c>
      <c r="S4925" s="23"/>
    </row>
    <row r="4926" spans="1:19" x14ac:dyDescent="0.25">
      <c r="A4926" s="192" t="s">
        <v>550</v>
      </c>
      <c r="B4926" s="193" t="s">
        <v>551</v>
      </c>
      <c r="C4926" s="192" t="s">
        <v>88</v>
      </c>
      <c r="D4926" s="192" t="s">
        <v>30</v>
      </c>
      <c r="E4926" s="192" t="s">
        <v>60</v>
      </c>
      <c r="F4926" s="194">
        <v>288.70579165462078</v>
      </c>
      <c r="G4926">
        <v>1</v>
      </c>
      <c r="H4926">
        <v>1</v>
      </c>
      <c r="I4926" s="167">
        <v>219.2641953246758</v>
      </c>
      <c r="J4926" s="22">
        <v>0.75947279778502652</v>
      </c>
      <c r="K4926" s="22" t="s">
        <v>552</v>
      </c>
      <c r="L4926" s="22" t="s">
        <v>58</v>
      </c>
      <c r="M4926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26" s="24" t="str">
        <f>IFERROR(IF(Table1[[#This Row],[Medicare Rate in CR]]&gt;0,"Y","N"),"N")</f>
        <v>Y</v>
      </c>
      <c r="O4926" s="166">
        <f>Table1[[#This Row],[Medicare Rate in CR]]*Table1[[#This Row],[SumOfUnits]]*Table1[[#This Row],[Actuarial Factor 06/20/2023]]</f>
        <v>223.5432233000447</v>
      </c>
      <c r="P49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223.5432233000447</v>
      </c>
      <c r="Q4926" s="166">
        <f>Table1[[#This Row],[Trended Medicare Pricing for all RHCs]]-Table1[[#This Row],[SumOfSFY24 Estimated Payment 5/04/23]]</f>
        <v>4.2790279753689049</v>
      </c>
      <c r="R4926" s="24">
        <f>Table1[[#This Row],[SumOfUnits]]*Table1[[#This Row],[Actuarial Factor 06/20/2023]]</f>
        <v>0.75947279778502652</v>
      </c>
      <c r="S4926" s="23"/>
    </row>
    <row r="4927" spans="1:19" x14ac:dyDescent="0.25">
      <c r="A4927" s="192" t="s">
        <v>550</v>
      </c>
      <c r="B4927" s="193" t="s">
        <v>551</v>
      </c>
      <c r="C4927" s="192" t="s">
        <v>88</v>
      </c>
      <c r="D4927" s="192" t="s">
        <v>30</v>
      </c>
      <c r="E4927" s="192" t="s">
        <v>61</v>
      </c>
      <c r="F4927" s="194">
        <v>288.70579165462078</v>
      </c>
      <c r="G4927">
        <v>1</v>
      </c>
      <c r="H4927">
        <v>1</v>
      </c>
      <c r="I4927" s="167">
        <v>219.2641953246758</v>
      </c>
      <c r="J4927" s="22">
        <v>0.75947279778502652</v>
      </c>
      <c r="K4927" s="22" t="s">
        <v>552</v>
      </c>
      <c r="L4927" s="22" t="s">
        <v>58</v>
      </c>
      <c r="M4927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27" s="24" t="str">
        <f>IFERROR(IF(Table1[[#This Row],[Medicare Rate in CR]]&gt;0,"Y","N"),"N")</f>
        <v>Y</v>
      </c>
      <c r="O4927" s="166">
        <f>Table1[[#This Row],[Medicare Rate in CR]]*Table1[[#This Row],[SumOfUnits]]*Table1[[#This Row],[Actuarial Factor 06/20/2023]]</f>
        <v>223.5432233000447</v>
      </c>
      <c r="P49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223.5432233000447</v>
      </c>
      <c r="Q4927" s="166">
        <f>Table1[[#This Row],[Trended Medicare Pricing for all RHCs]]-Table1[[#This Row],[SumOfSFY24 Estimated Payment 5/04/23]]</f>
        <v>4.2790279753689049</v>
      </c>
      <c r="R4927" s="24">
        <f>Table1[[#This Row],[SumOfUnits]]*Table1[[#This Row],[Actuarial Factor 06/20/2023]]</f>
        <v>0.75947279778502652</v>
      </c>
      <c r="S4927" s="23"/>
    </row>
    <row r="4928" spans="1:19" x14ac:dyDescent="0.25">
      <c r="A4928" s="192" t="s">
        <v>550</v>
      </c>
      <c r="B4928" s="193" t="s">
        <v>551</v>
      </c>
      <c r="C4928" s="192" t="s">
        <v>88</v>
      </c>
      <c r="D4928" s="192" t="s">
        <v>30</v>
      </c>
      <c r="E4928" s="192" t="s">
        <v>62</v>
      </c>
      <c r="F4928" s="194">
        <v>288.70579165462078</v>
      </c>
      <c r="G4928">
        <v>1</v>
      </c>
      <c r="H4928">
        <v>1</v>
      </c>
      <c r="I4928" s="167">
        <v>287.03310306116697</v>
      </c>
      <c r="J4928" s="22">
        <v>0.99420625203302171</v>
      </c>
      <c r="K4928" s="22" t="s">
        <v>552</v>
      </c>
      <c r="L4928" s="22" t="s">
        <v>58</v>
      </c>
      <c r="M4928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28" s="24" t="str">
        <f>IFERROR(IF(Table1[[#This Row],[Medicare Rate in CR]]&gt;0,"Y","N"),"N")</f>
        <v>Y</v>
      </c>
      <c r="O4928" s="166">
        <f>Table1[[#This Row],[Medicare Rate in CR]]*Table1[[#This Row],[SumOfUnits]]*Table1[[#This Row],[Actuarial Factor 06/20/2023]]</f>
        <v>292.63466822339956</v>
      </c>
      <c r="P49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292.63466822339956</v>
      </c>
      <c r="Q4928" s="166">
        <f>Table1[[#This Row],[Trended Medicare Pricing for all RHCs]]-Table1[[#This Row],[SumOfSFY24 Estimated Payment 5/04/23]]</f>
        <v>5.601565162232589</v>
      </c>
      <c r="R4928" s="24">
        <f>Table1[[#This Row],[SumOfUnits]]*Table1[[#This Row],[Actuarial Factor 06/20/2023]]</f>
        <v>0.99420625203302171</v>
      </c>
      <c r="S4928" s="23"/>
    </row>
    <row r="4929" spans="1:19" x14ac:dyDescent="0.25">
      <c r="A4929" s="192" t="s">
        <v>550</v>
      </c>
      <c r="B4929" s="193" t="s">
        <v>551</v>
      </c>
      <c r="C4929" s="192" t="s">
        <v>88</v>
      </c>
      <c r="D4929" s="192" t="s">
        <v>30</v>
      </c>
      <c r="E4929" s="192" t="s">
        <v>63</v>
      </c>
      <c r="F4929" s="194">
        <v>577.41158330924156</v>
      </c>
      <c r="G4929">
        <v>2</v>
      </c>
      <c r="H4929">
        <v>2</v>
      </c>
      <c r="I4929" s="167">
        <v>533.79178700146792</v>
      </c>
      <c r="J4929" s="22">
        <v>0.92445631925535443</v>
      </c>
      <c r="K4929" s="22" t="s">
        <v>552</v>
      </c>
      <c r="L4929" s="22" t="s">
        <v>58</v>
      </c>
      <c r="M4929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29" s="24" t="str">
        <f>IFERROR(IF(Table1[[#This Row],[Medicare Rate in CR]]&gt;0,"Y","N"),"N")</f>
        <v>Y</v>
      </c>
      <c r="O4929" s="166">
        <f>Table1[[#This Row],[Medicare Rate in CR]]*Table1[[#This Row],[SumOfUnits]]*Table1[[#This Row],[Actuarial Factor 06/20/2023]]</f>
        <v>544.20894601924203</v>
      </c>
      <c r="P49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544.20894601924203</v>
      </c>
      <c r="Q4929" s="166">
        <f>Table1[[#This Row],[Trended Medicare Pricing for all RHCs]]-Table1[[#This Row],[SumOfSFY24 Estimated Payment 5/04/23]]</f>
        <v>10.417159017774111</v>
      </c>
      <c r="R4929" s="24">
        <f>Table1[[#This Row],[SumOfUnits]]*Table1[[#This Row],[Actuarial Factor 06/20/2023]]</f>
        <v>1.8489126385107089</v>
      </c>
      <c r="S4929" s="23"/>
    </row>
    <row r="4930" spans="1:19" x14ac:dyDescent="0.25">
      <c r="A4930" s="192" t="s">
        <v>550</v>
      </c>
      <c r="B4930" s="193" t="s">
        <v>551</v>
      </c>
      <c r="C4930" s="192" t="s">
        <v>88</v>
      </c>
      <c r="D4930" s="192" t="s">
        <v>30</v>
      </c>
      <c r="E4930" s="192" t="s">
        <v>77</v>
      </c>
      <c r="F4930" s="194">
        <v>3242.4689216536576</v>
      </c>
      <c r="G4930">
        <v>12</v>
      </c>
      <c r="H4930">
        <v>12</v>
      </c>
      <c r="I4930" s="167">
        <v>4599.3363253006028</v>
      </c>
      <c r="J4930" s="22">
        <v>1.4184673581867189</v>
      </c>
      <c r="K4930" s="22" t="s">
        <v>552</v>
      </c>
      <c r="L4930" s="22" t="s">
        <v>58</v>
      </c>
      <c r="M4930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30" s="24" t="str">
        <f>IFERROR(IF(Table1[[#This Row],[Medicare Rate in CR]]&gt;0,"Y","N"),"N")</f>
        <v>Y</v>
      </c>
      <c r="O4930" s="166">
        <f>Table1[[#This Row],[Medicare Rate in CR]]*Table1[[#This Row],[SumOfUnits]]*Table1[[#This Row],[Actuarial Factor 06/20/2023]]</f>
        <v>5010.1401865041462</v>
      </c>
      <c r="P49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5010.1401865041462</v>
      </c>
      <c r="Q4930" s="166">
        <f>Table1[[#This Row],[Trended Medicare Pricing for all RHCs]]-Table1[[#This Row],[SumOfSFY24 Estimated Payment 5/04/23]]</f>
        <v>410.80386120354342</v>
      </c>
      <c r="R4930" s="24">
        <f>Table1[[#This Row],[SumOfUnits]]*Table1[[#This Row],[Actuarial Factor 06/20/2023]]</f>
        <v>17.021608298240626</v>
      </c>
      <c r="S4930" s="23"/>
    </row>
    <row r="4931" spans="1:19" x14ac:dyDescent="0.25">
      <c r="A4931" s="192" t="s">
        <v>550</v>
      </c>
      <c r="B4931" s="193" t="s">
        <v>551</v>
      </c>
      <c r="C4931" s="192" t="s">
        <v>88</v>
      </c>
      <c r="D4931" s="192" t="s">
        <v>31</v>
      </c>
      <c r="E4931" s="192" t="s">
        <v>69</v>
      </c>
      <c r="F4931" s="194">
        <v>1154.8231666184831</v>
      </c>
      <c r="G4931">
        <v>4</v>
      </c>
      <c r="H4931">
        <v>4</v>
      </c>
      <c r="I4931" s="167">
        <v>1219.7782011099434</v>
      </c>
      <c r="J4931" s="22">
        <v>1.0562467366165329</v>
      </c>
      <c r="K4931" s="22" t="s">
        <v>552</v>
      </c>
      <c r="L4931" s="22" t="s">
        <v>58</v>
      </c>
      <c r="M4931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31" s="24" t="str">
        <f>IFERROR(IF(Table1[[#This Row],[Medicare Rate in CR]]&gt;0,"Y","N"),"N")</f>
        <v>Y</v>
      </c>
      <c r="O4931" s="166">
        <f>Table1[[#This Row],[Medicare Rate in CR]]*Table1[[#This Row],[SumOfUnits]]*Table1[[#This Row],[Actuarial Factor 06/20/2023]]</f>
        <v>1243.5826578228412</v>
      </c>
      <c r="P49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1243.5826578228412</v>
      </c>
      <c r="Q4931" s="166">
        <f>Table1[[#This Row],[Trended Medicare Pricing for all RHCs]]-Table1[[#This Row],[SumOfSFY24 Estimated Payment 5/04/23]]</f>
        <v>23.804456712897718</v>
      </c>
      <c r="R4931" s="24">
        <f>Table1[[#This Row],[SumOfUnits]]*Table1[[#This Row],[Actuarial Factor 06/20/2023]]</f>
        <v>4.2249869464661316</v>
      </c>
      <c r="S4931" s="23"/>
    </row>
    <row r="4932" spans="1:19" x14ac:dyDescent="0.25">
      <c r="A4932" s="192" t="s">
        <v>550</v>
      </c>
      <c r="B4932" s="193" t="s">
        <v>551</v>
      </c>
      <c r="C4932" s="192" t="s">
        <v>72</v>
      </c>
      <c r="D4932" s="192" t="s">
        <v>31</v>
      </c>
      <c r="E4932" s="192" t="s">
        <v>69</v>
      </c>
      <c r="F4932" s="194">
        <v>294.76727377854871</v>
      </c>
      <c r="G4932">
        <v>1</v>
      </c>
      <c r="H4932">
        <v>1</v>
      </c>
      <c r="I4932" s="167">
        <v>305.76045673207437</v>
      </c>
      <c r="J4932" s="22">
        <v>1.0372944486428455</v>
      </c>
      <c r="K4932" s="22" t="s">
        <v>552</v>
      </c>
      <c r="L4932" s="22" t="s">
        <v>58</v>
      </c>
      <c r="M4932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32" s="24" t="str">
        <f>IFERROR(IF(Table1[[#This Row],[Medicare Rate in CR]]&gt;0,"Y","N"),"N")</f>
        <v>Y</v>
      </c>
      <c r="O4932" s="166">
        <f>Table1[[#This Row],[Medicare Rate in CR]]*Table1[[#This Row],[SumOfUnits]]*Table1[[#This Row],[Actuarial Factor 06/20/2023]]</f>
        <v>305.31724801353511</v>
      </c>
      <c r="P49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305.31724801353511</v>
      </c>
      <c r="Q4932" s="166">
        <f>Table1[[#This Row],[Trended Medicare Pricing for all RHCs]]-Table1[[#This Row],[SumOfSFY24 Estimated Payment 5/04/23]]</f>
        <v>-0.44320871853926747</v>
      </c>
      <c r="R4932" s="24">
        <f>Table1[[#This Row],[SumOfUnits]]*Table1[[#This Row],[Actuarial Factor 06/20/2023]]</f>
        <v>1.0372944486428455</v>
      </c>
      <c r="S4932" s="23"/>
    </row>
    <row r="4933" spans="1:19" x14ac:dyDescent="0.25">
      <c r="A4933" s="192" t="s">
        <v>550</v>
      </c>
      <c r="B4933" s="193" t="s">
        <v>551</v>
      </c>
      <c r="C4933" s="192" t="s">
        <v>123</v>
      </c>
      <c r="D4933" s="192" t="s">
        <v>30</v>
      </c>
      <c r="E4933" s="192" t="s">
        <v>62</v>
      </c>
      <c r="F4933" s="194">
        <v>288.70579165462078</v>
      </c>
      <c r="G4933">
        <v>1</v>
      </c>
      <c r="H4933">
        <v>1</v>
      </c>
      <c r="I4933" s="167">
        <v>287.18653160565009</v>
      </c>
      <c r="J4933" s="22">
        <v>0.99473768766375081</v>
      </c>
      <c r="K4933" s="22" t="s">
        <v>552</v>
      </c>
      <c r="L4933" s="22" t="s">
        <v>58</v>
      </c>
      <c r="M4933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33" s="24" t="str">
        <f>IFERROR(IF(Table1[[#This Row],[Medicare Rate in CR]]&gt;0,"Y","N"),"N")</f>
        <v>Y</v>
      </c>
      <c r="O4933" s="166">
        <f>Table1[[#This Row],[Medicare Rate in CR]]*Table1[[#This Row],[SumOfUnits]]*Table1[[#This Row],[Actuarial Factor 06/20/2023]]</f>
        <v>292.7910909869484</v>
      </c>
      <c r="P49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292.7910909869484</v>
      </c>
      <c r="Q4933" s="166">
        <f>Table1[[#This Row],[Trended Medicare Pricing for all RHCs]]-Table1[[#This Row],[SumOfSFY24 Estimated Payment 5/04/23]]</f>
        <v>5.6045593812983157</v>
      </c>
      <c r="R4933" s="24">
        <f>Table1[[#This Row],[SumOfUnits]]*Table1[[#This Row],[Actuarial Factor 06/20/2023]]</f>
        <v>0.99473768766375081</v>
      </c>
      <c r="S4933" s="23"/>
    </row>
    <row r="4934" spans="1:19" x14ac:dyDescent="0.25">
      <c r="A4934" s="192" t="s">
        <v>550</v>
      </c>
      <c r="B4934" s="193" t="s">
        <v>551</v>
      </c>
      <c r="C4934" s="192" t="s">
        <v>75</v>
      </c>
      <c r="D4934" s="192" t="s">
        <v>30</v>
      </c>
      <c r="E4934" s="192" t="s">
        <v>59</v>
      </c>
      <c r="F4934" s="194">
        <v>288.70579165462078</v>
      </c>
      <c r="G4934">
        <v>1</v>
      </c>
      <c r="H4934">
        <v>1</v>
      </c>
      <c r="I4934" s="167">
        <v>292.85815861423947</v>
      </c>
      <c r="J4934" s="22">
        <v>1.0143826936613249</v>
      </c>
      <c r="K4934" s="22" t="s">
        <v>552</v>
      </c>
      <c r="L4934" s="22" t="s">
        <v>58</v>
      </c>
      <c r="M4934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34" s="24" t="str">
        <f>IFERROR(IF(Table1[[#This Row],[Medicare Rate in CR]]&gt;0,"Y","N"),"N")</f>
        <v>Y</v>
      </c>
      <c r="O4934" s="166">
        <f>Table1[[#This Row],[Medicare Rate in CR]]*Table1[[#This Row],[SumOfUnits]]*Table1[[#This Row],[Actuarial Factor 06/20/2023]]</f>
        <v>298.57340205227433</v>
      </c>
      <c r="P49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298.57340205227433</v>
      </c>
      <c r="Q4934" s="166">
        <f>Table1[[#This Row],[Trended Medicare Pricing for all RHCs]]-Table1[[#This Row],[SumOfSFY24 Estimated Payment 5/04/23]]</f>
        <v>5.7152434380348609</v>
      </c>
      <c r="R4934" s="24">
        <f>Table1[[#This Row],[SumOfUnits]]*Table1[[#This Row],[Actuarial Factor 06/20/2023]]</f>
        <v>1.0143826936613249</v>
      </c>
      <c r="S4934" s="23"/>
    </row>
    <row r="4935" spans="1:19" x14ac:dyDescent="0.25">
      <c r="A4935" s="192" t="s">
        <v>550</v>
      </c>
      <c r="B4935" s="193" t="s">
        <v>551</v>
      </c>
      <c r="C4935" s="192" t="s">
        <v>90</v>
      </c>
      <c r="D4935" s="192" t="s">
        <v>30</v>
      </c>
      <c r="E4935" s="192" t="s">
        <v>59</v>
      </c>
      <c r="F4935" s="194">
        <v>1449.5904403970317</v>
      </c>
      <c r="G4935">
        <v>5</v>
      </c>
      <c r="H4935">
        <v>5</v>
      </c>
      <c r="I4935" s="167">
        <v>1416.6440416225382</v>
      </c>
      <c r="J4935" s="22">
        <v>0.97727192601693091</v>
      </c>
      <c r="K4935" s="22" t="s">
        <v>552</v>
      </c>
      <c r="L4935" s="22" t="s">
        <v>58</v>
      </c>
      <c r="M4935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35" s="24" t="str">
        <f>IFERROR(IF(Table1[[#This Row],[Medicare Rate in CR]]&gt;0,"Y","N"),"N")</f>
        <v>Y</v>
      </c>
      <c r="O4935" s="166">
        <f>Table1[[#This Row],[Medicare Rate in CR]]*Table1[[#This Row],[SumOfUnits]]*Table1[[#This Row],[Actuarial Factor 06/20/2023]]</f>
        <v>1438.2510935191171</v>
      </c>
      <c r="P49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1438.2510935191171</v>
      </c>
      <c r="Q4935" s="166">
        <f>Table1[[#This Row],[Trended Medicare Pricing for all RHCs]]-Table1[[#This Row],[SumOfSFY24 Estimated Payment 5/04/23]]</f>
        <v>21.607051896578923</v>
      </c>
      <c r="R4935" s="24">
        <f>Table1[[#This Row],[SumOfUnits]]*Table1[[#This Row],[Actuarial Factor 06/20/2023]]</f>
        <v>4.8863596300846543</v>
      </c>
      <c r="S4935" s="23"/>
    </row>
    <row r="4936" spans="1:19" x14ac:dyDescent="0.25">
      <c r="A4936" s="192" t="s">
        <v>550</v>
      </c>
      <c r="B4936" s="193" t="s">
        <v>551</v>
      </c>
      <c r="C4936" s="192" t="s">
        <v>90</v>
      </c>
      <c r="D4936" s="192" t="s">
        <v>30</v>
      </c>
      <c r="E4936" s="192" t="s">
        <v>60</v>
      </c>
      <c r="F4936" s="194">
        <v>36.272525778163249</v>
      </c>
      <c r="G4936">
        <v>1</v>
      </c>
      <c r="H4936">
        <v>1</v>
      </c>
      <c r="I4936" s="167">
        <v>29.83712792981823</v>
      </c>
      <c r="J4936" s="22">
        <v>0.8225820311576082</v>
      </c>
      <c r="K4936" s="22" t="s">
        <v>552</v>
      </c>
      <c r="L4936" s="22" t="s">
        <v>58</v>
      </c>
      <c r="M4936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36" s="24" t="str">
        <f>IFERROR(IF(Table1[[#This Row],[Medicare Rate in CR]]&gt;0,"Y","N"),"N")</f>
        <v>Y</v>
      </c>
      <c r="O4936" s="166">
        <f>Table1[[#This Row],[Medicare Rate in CR]]*Table1[[#This Row],[SumOfUnits]]*Table1[[#This Row],[Actuarial Factor 06/20/2023]]</f>
        <v>242.11879505093037</v>
      </c>
      <c r="P49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242.11879505093037</v>
      </c>
      <c r="Q4936" s="166">
        <f>Table1[[#This Row],[Trended Medicare Pricing for all RHCs]]-Table1[[#This Row],[SumOfSFY24 Estimated Payment 5/04/23]]</f>
        <v>212.28166712111215</v>
      </c>
      <c r="R4936" s="24">
        <f>Table1[[#This Row],[SumOfUnits]]*Table1[[#This Row],[Actuarial Factor 06/20/2023]]</f>
        <v>0.8225820311576082</v>
      </c>
      <c r="S4936" s="23"/>
    </row>
    <row r="4937" spans="1:19" x14ac:dyDescent="0.25">
      <c r="A4937" s="192" t="s">
        <v>550</v>
      </c>
      <c r="B4937" s="193" t="s">
        <v>551</v>
      </c>
      <c r="C4937" s="192" t="s">
        <v>90</v>
      </c>
      <c r="D4937" s="192" t="s">
        <v>30</v>
      </c>
      <c r="E4937" s="192" t="s">
        <v>62</v>
      </c>
      <c r="F4937" s="194">
        <v>274.37602389900741</v>
      </c>
      <c r="G4937">
        <v>1</v>
      </c>
      <c r="H4937">
        <v>1</v>
      </c>
      <c r="I4937" s="167">
        <v>274.86161666127629</v>
      </c>
      <c r="J4937" s="22">
        <v>1.0017698075632426</v>
      </c>
      <c r="K4937" s="22" t="s">
        <v>552</v>
      </c>
      <c r="L4937" s="22" t="s">
        <v>58</v>
      </c>
      <c r="M4937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37" s="24" t="str">
        <f>IFERROR(IF(Table1[[#This Row],[Medicare Rate in CR]]&gt;0,"Y","N"),"N")</f>
        <v>Y</v>
      </c>
      <c r="O4937" s="166">
        <f>Table1[[#This Row],[Medicare Rate in CR]]*Table1[[#This Row],[SumOfUnits]]*Table1[[#This Row],[Actuarial Factor 06/20/2023]]</f>
        <v>294.86092515816483</v>
      </c>
      <c r="P49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294.86092515816483</v>
      </c>
      <c r="Q4937" s="166">
        <f>Table1[[#This Row],[Trended Medicare Pricing for all RHCs]]-Table1[[#This Row],[SumOfSFY24 Estimated Payment 5/04/23]]</f>
        <v>19.999308496888546</v>
      </c>
      <c r="R4937" s="24">
        <f>Table1[[#This Row],[SumOfUnits]]*Table1[[#This Row],[Actuarial Factor 06/20/2023]]</f>
        <v>1.0017698075632426</v>
      </c>
      <c r="S4937" s="23"/>
    </row>
    <row r="4938" spans="1:19" x14ac:dyDescent="0.25">
      <c r="A4938" s="192" t="s">
        <v>550</v>
      </c>
      <c r="B4938" s="193" t="s">
        <v>551</v>
      </c>
      <c r="C4938" s="192" t="s">
        <v>90</v>
      </c>
      <c r="D4938" s="192" t="s">
        <v>30</v>
      </c>
      <c r="E4938" s="192" t="s">
        <v>63</v>
      </c>
      <c r="F4938" s="194">
        <v>288.70579165462078</v>
      </c>
      <c r="G4938">
        <v>1</v>
      </c>
      <c r="H4938">
        <v>1</v>
      </c>
      <c r="I4938" s="167">
        <v>278.46217445709016</v>
      </c>
      <c r="J4938" s="22">
        <v>0.96451883719123632</v>
      </c>
      <c r="K4938" s="22" t="s">
        <v>552</v>
      </c>
      <c r="L4938" s="22" t="s">
        <v>58</v>
      </c>
      <c r="M4938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38" s="24" t="str">
        <f>IFERROR(IF(Table1[[#This Row],[Medicare Rate in CR]]&gt;0,"Y","N"),"N")</f>
        <v>Y</v>
      </c>
      <c r="O4938" s="166">
        <f>Table1[[#This Row],[Medicare Rate in CR]]*Table1[[#This Row],[SumOfUnits]]*Table1[[#This Row],[Actuarial Factor 06/20/2023]]</f>
        <v>283.89647453886846</v>
      </c>
      <c r="P49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283.89647453886846</v>
      </c>
      <c r="Q4938" s="166">
        <f>Table1[[#This Row],[Trended Medicare Pricing for all RHCs]]-Table1[[#This Row],[SumOfSFY24 Estimated Payment 5/04/23]]</f>
        <v>5.4343000817783036</v>
      </c>
      <c r="R4938" s="24">
        <f>Table1[[#This Row],[SumOfUnits]]*Table1[[#This Row],[Actuarial Factor 06/20/2023]]</f>
        <v>0.96451883719123632</v>
      </c>
      <c r="S4938" s="23"/>
    </row>
    <row r="4939" spans="1:19" x14ac:dyDescent="0.25">
      <c r="A4939" s="192" t="s">
        <v>550</v>
      </c>
      <c r="B4939" s="193" t="s">
        <v>551</v>
      </c>
      <c r="C4939" s="192" t="s">
        <v>90</v>
      </c>
      <c r="D4939" s="192" t="s">
        <v>30</v>
      </c>
      <c r="E4939" s="192" t="s">
        <v>77</v>
      </c>
      <c r="F4939" s="194">
        <v>1154.8231666184831</v>
      </c>
      <c r="G4939">
        <v>4</v>
      </c>
      <c r="H4939">
        <v>4</v>
      </c>
      <c r="I4939" s="167">
        <v>1397.860453953308</v>
      </c>
      <c r="J4939" s="22">
        <v>1.2104541148464132</v>
      </c>
      <c r="K4939" s="22" t="s">
        <v>552</v>
      </c>
      <c r="L4939" s="22" t="s">
        <v>58</v>
      </c>
      <c r="M4939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39" s="24" t="str">
        <f>IFERROR(IF(Table1[[#This Row],[Medicare Rate in CR]]&gt;0,"Y","N"),"N")</f>
        <v>Y</v>
      </c>
      <c r="O4939" s="166">
        <f>Table1[[#This Row],[Medicare Rate in CR]]*Table1[[#This Row],[SumOfUnits]]*Table1[[#This Row],[Actuarial Factor 06/20/2023]]</f>
        <v>1425.140256655573</v>
      </c>
      <c r="P49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1425.140256655573</v>
      </c>
      <c r="Q4939" s="166">
        <f>Table1[[#This Row],[Trended Medicare Pricing for all RHCs]]-Table1[[#This Row],[SumOfSFY24 Estimated Payment 5/04/23]]</f>
        <v>27.279802702264988</v>
      </c>
      <c r="R4939" s="24">
        <f>Table1[[#This Row],[SumOfUnits]]*Table1[[#This Row],[Actuarial Factor 06/20/2023]]</f>
        <v>4.8418164593856527</v>
      </c>
      <c r="S4939" s="23"/>
    </row>
    <row r="4940" spans="1:19" x14ac:dyDescent="0.25">
      <c r="A4940" s="192" t="s">
        <v>550</v>
      </c>
      <c r="B4940" s="193" t="s">
        <v>551</v>
      </c>
      <c r="C4940" s="192" t="s">
        <v>90</v>
      </c>
      <c r="D4940" s="192" t="s">
        <v>32</v>
      </c>
      <c r="E4940" s="192" t="s">
        <v>65</v>
      </c>
      <c r="F4940" s="194">
        <v>36.272525778163249</v>
      </c>
      <c r="G4940">
        <v>1</v>
      </c>
      <c r="H4940">
        <v>1</v>
      </c>
      <c r="I4940" s="167">
        <v>44.717222828203212</v>
      </c>
      <c r="J4940" s="22">
        <v>1.2328124901388542</v>
      </c>
      <c r="K4940" s="22" t="s">
        <v>552</v>
      </c>
      <c r="L4940" s="22" t="s">
        <v>58</v>
      </c>
      <c r="M4940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40" s="24" t="str">
        <f>IFERROR(IF(Table1[[#This Row],[Medicare Rate in CR]]&gt;0,"Y","N"),"N")</f>
        <v>Y</v>
      </c>
      <c r="O4940" s="166">
        <f>Table1[[#This Row],[Medicare Rate in CR]]*Table1[[#This Row],[SumOfUnits]]*Table1[[#This Row],[Actuarial Factor 06/20/2023]]</f>
        <v>362.86602834747032</v>
      </c>
      <c r="P49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362.86602834747032</v>
      </c>
      <c r="Q4940" s="166">
        <f>Table1[[#This Row],[Trended Medicare Pricing for all RHCs]]-Table1[[#This Row],[SumOfSFY24 Estimated Payment 5/04/23]]</f>
        <v>318.14880551926711</v>
      </c>
      <c r="R4940" s="24">
        <f>Table1[[#This Row],[SumOfUnits]]*Table1[[#This Row],[Actuarial Factor 06/20/2023]]</f>
        <v>1.2328124901388542</v>
      </c>
      <c r="S4940" s="23"/>
    </row>
    <row r="4941" spans="1:19" x14ac:dyDescent="0.25">
      <c r="A4941" s="192" t="s">
        <v>550</v>
      </c>
      <c r="B4941" s="193" t="s">
        <v>551</v>
      </c>
      <c r="C4941" s="192" t="s">
        <v>90</v>
      </c>
      <c r="D4941" s="192" t="s">
        <v>31</v>
      </c>
      <c r="E4941" s="192" t="s">
        <v>67</v>
      </c>
      <c r="F4941" s="194">
        <v>610.12816806398769</v>
      </c>
      <c r="G4941">
        <v>3</v>
      </c>
      <c r="H4941">
        <v>3</v>
      </c>
      <c r="I4941" s="167">
        <v>680.35233760654785</v>
      </c>
      <c r="J4941" s="22">
        <v>1.1150974061161447</v>
      </c>
      <c r="K4941" s="22" t="s">
        <v>552</v>
      </c>
      <c r="L4941" s="22" t="s">
        <v>58</v>
      </c>
      <c r="M4941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41" s="24" t="str">
        <f>IFERROR(IF(Table1[[#This Row],[Medicare Rate in CR]]&gt;0,"Y","N"),"N")</f>
        <v>Y</v>
      </c>
      <c r="O4941" s="166">
        <f>Table1[[#This Row],[Medicare Rate in CR]]*Table1[[#This Row],[SumOfUnits]]*Table1[[#This Row],[Actuarial Factor 06/20/2023]]</f>
        <v>984.65331154867806</v>
      </c>
      <c r="P49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984.65331154867806</v>
      </c>
      <c r="Q4941" s="166">
        <f>Table1[[#This Row],[Trended Medicare Pricing for all RHCs]]-Table1[[#This Row],[SumOfSFY24 Estimated Payment 5/04/23]]</f>
        <v>304.30097394213021</v>
      </c>
      <c r="R4941" s="24">
        <f>Table1[[#This Row],[SumOfUnits]]*Table1[[#This Row],[Actuarial Factor 06/20/2023]]</f>
        <v>3.3452922183484342</v>
      </c>
      <c r="S4941" s="23"/>
    </row>
    <row r="4942" spans="1:19" x14ac:dyDescent="0.25">
      <c r="A4942" s="192" t="s">
        <v>550</v>
      </c>
      <c r="B4942" s="193" t="s">
        <v>551</v>
      </c>
      <c r="C4942" s="192" t="s">
        <v>90</v>
      </c>
      <c r="D4942" s="192" t="s">
        <v>31</v>
      </c>
      <c r="E4942" s="192" t="s">
        <v>69</v>
      </c>
      <c r="F4942" s="194">
        <v>65.433169509492146</v>
      </c>
      <c r="G4942">
        <v>2</v>
      </c>
      <c r="H4942">
        <v>2</v>
      </c>
      <c r="I4942" s="167">
        <v>69.847061621207658</v>
      </c>
      <c r="J4942" s="22">
        <v>1.0674564925526833</v>
      </c>
      <c r="K4942" s="22" t="s">
        <v>552</v>
      </c>
      <c r="L4942" s="22" t="s">
        <v>58</v>
      </c>
      <c r="M4942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42" s="24" t="str">
        <f>IFERROR(IF(Table1[[#This Row],[Medicare Rate in CR]]&gt;0,"Y","N"),"N")</f>
        <v>Y</v>
      </c>
      <c r="O4942" s="166">
        <f>Table1[[#This Row],[Medicare Rate in CR]]*Table1[[#This Row],[SumOfUnits]]*Table1[[#This Row],[Actuarial Factor 06/20/2023]]</f>
        <v>628.3902880359135</v>
      </c>
      <c r="P49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628.3902880359135</v>
      </c>
      <c r="Q4942" s="166">
        <f>Table1[[#This Row],[Trended Medicare Pricing for all RHCs]]-Table1[[#This Row],[SumOfSFY24 Estimated Payment 5/04/23]]</f>
        <v>558.54322641470583</v>
      </c>
      <c r="R4942" s="24">
        <f>Table1[[#This Row],[SumOfUnits]]*Table1[[#This Row],[Actuarial Factor 06/20/2023]]</f>
        <v>2.1349129851053665</v>
      </c>
      <c r="S4942" s="23"/>
    </row>
    <row r="4943" spans="1:19" x14ac:dyDescent="0.25">
      <c r="A4943" s="192" t="s">
        <v>550</v>
      </c>
      <c r="B4943" s="193" t="s">
        <v>551</v>
      </c>
      <c r="C4943" s="192" t="s">
        <v>78</v>
      </c>
      <c r="D4943" s="192" t="s">
        <v>30</v>
      </c>
      <c r="E4943" s="192" t="s">
        <v>59</v>
      </c>
      <c r="F4943" s="194">
        <v>872.17885708779022</v>
      </c>
      <c r="G4943">
        <v>3</v>
      </c>
      <c r="H4943">
        <v>3</v>
      </c>
      <c r="I4943" s="167">
        <v>814.59949290192674</v>
      </c>
      <c r="J4943" s="22">
        <v>0.93398216006047052</v>
      </c>
      <c r="K4943" s="22" t="s">
        <v>552</v>
      </c>
      <c r="L4943" s="22" t="s">
        <v>58</v>
      </c>
      <c r="M4943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43" s="24" t="str">
        <f>IFERROR(IF(Table1[[#This Row],[Medicare Rate in CR]]&gt;0,"Y","N"),"N")</f>
        <v>Y</v>
      </c>
      <c r="O4943" s="166">
        <f>Table1[[#This Row],[Medicare Rate in CR]]*Table1[[#This Row],[SumOfUnits]]*Table1[[#This Row],[Actuarial Factor 06/20/2023]]</f>
        <v>824.72492697659663</v>
      </c>
      <c r="P49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824.72492697659663</v>
      </c>
      <c r="Q4943" s="166">
        <f>Table1[[#This Row],[Trended Medicare Pricing for all RHCs]]-Table1[[#This Row],[SumOfSFY24 Estimated Payment 5/04/23]]</f>
        <v>10.125434074669897</v>
      </c>
      <c r="R4943" s="24">
        <f>Table1[[#This Row],[SumOfUnits]]*Table1[[#This Row],[Actuarial Factor 06/20/2023]]</f>
        <v>2.8019464801814116</v>
      </c>
      <c r="S4943" s="23"/>
    </row>
    <row r="4944" spans="1:19" x14ac:dyDescent="0.25">
      <c r="A4944" s="192" t="s">
        <v>550</v>
      </c>
      <c r="B4944" s="193" t="s">
        <v>551</v>
      </c>
      <c r="C4944" s="192" t="s">
        <v>78</v>
      </c>
      <c r="D4944" s="192" t="s">
        <v>30</v>
      </c>
      <c r="E4944" s="192" t="s">
        <v>62</v>
      </c>
      <c r="F4944" s="194">
        <v>288.70579165462078</v>
      </c>
      <c r="G4944">
        <v>1</v>
      </c>
      <c r="H4944">
        <v>1</v>
      </c>
      <c r="I4944" s="167">
        <v>274.24777413580591</v>
      </c>
      <c r="J4944" s="22">
        <v>0.94992127648027569</v>
      </c>
      <c r="K4944" s="22" t="s">
        <v>552</v>
      </c>
      <c r="L4944" s="22" t="s">
        <v>58</v>
      </c>
      <c r="M4944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44" s="24" t="str">
        <f>IFERROR(IF(Table1[[#This Row],[Medicare Rate in CR]]&gt;0,"Y","N"),"N")</f>
        <v>Y</v>
      </c>
      <c r="O4944" s="166">
        <f>Table1[[#This Row],[Medicare Rate in CR]]*Table1[[#This Row],[SumOfUnits]]*Table1[[#This Row],[Actuarial Factor 06/20/2023]]</f>
        <v>279.59982851920432</v>
      </c>
      <c r="P49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279.59982851920432</v>
      </c>
      <c r="Q4944" s="166">
        <f>Table1[[#This Row],[Trended Medicare Pricing for all RHCs]]-Table1[[#This Row],[SumOfSFY24 Estimated Payment 5/04/23]]</f>
        <v>5.3520543833984107</v>
      </c>
      <c r="R4944" s="24">
        <f>Table1[[#This Row],[SumOfUnits]]*Table1[[#This Row],[Actuarial Factor 06/20/2023]]</f>
        <v>0.94992127648027569</v>
      </c>
      <c r="S4944" s="23"/>
    </row>
    <row r="4945" spans="1:19" x14ac:dyDescent="0.25">
      <c r="A4945" s="192" t="s">
        <v>550</v>
      </c>
      <c r="B4945" s="193" t="s">
        <v>551</v>
      </c>
      <c r="C4945" s="192" t="s">
        <v>79</v>
      </c>
      <c r="D4945" s="192" t="s">
        <v>30</v>
      </c>
      <c r="E4945" s="192" t="s">
        <v>59</v>
      </c>
      <c r="F4945" s="194">
        <v>657.26125084321097</v>
      </c>
      <c r="G4945">
        <v>3</v>
      </c>
      <c r="H4945">
        <v>3</v>
      </c>
      <c r="I4945" s="167">
        <v>627.63643040898455</v>
      </c>
      <c r="J4945" s="22">
        <v>0.95492687208287386</v>
      </c>
      <c r="K4945" s="22" t="s">
        <v>552</v>
      </c>
      <c r="L4945" s="22" t="s">
        <v>58</v>
      </c>
      <c r="M4945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45" s="24" t="str">
        <f>IFERROR(IF(Table1[[#This Row],[Medicare Rate in CR]]&gt;0,"Y","N"),"N")</f>
        <v>Y</v>
      </c>
      <c r="O4945" s="166">
        <f>Table1[[#This Row],[Medicare Rate in CR]]*Table1[[#This Row],[SumOfUnits]]*Table1[[#This Row],[Actuarial Factor 06/20/2023]]</f>
        <v>843.21952658661928</v>
      </c>
      <c r="P49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843.21952658661928</v>
      </c>
      <c r="Q4945" s="166">
        <f>Table1[[#This Row],[Trended Medicare Pricing for all RHCs]]-Table1[[#This Row],[SumOfSFY24 Estimated Payment 5/04/23]]</f>
        <v>215.58309617763473</v>
      </c>
      <c r="R4945" s="24">
        <f>Table1[[#This Row],[SumOfUnits]]*Table1[[#This Row],[Actuarial Factor 06/20/2023]]</f>
        <v>2.8647806162486216</v>
      </c>
      <c r="S4945" s="23"/>
    </row>
    <row r="4946" spans="1:19" x14ac:dyDescent="0.25">
      <c r="A4946" s="192" t="s">
        <v>550</v>
      </c>
      <c r="B4946" s="193" t="s">
        <v>551</v>
      </c>
      <c r="C4946" s="192" t="s">
        <v>79</v>
      </c>
      <c r="D4946" s="192" t="s">
        <v>30</v>
      </c>
      <c r="E4946" s="192" t="s">
        <v>62</v>
      </c>
      <c r="F4946" s="194">
        <v>106.98660499180879</v>
      </c>
      <c r="G4946">
        <v>2</v>
      </c>
      <c r="H4946">
        <v>2</v>
      </c>
      <c r="I4946" s="167">
        <v>108.45695023428476</v>
      </c>
      <c r="J4946" s="22">
        <v>1.0137432648001921</v>
      </c>
      <c r="K4946" s="22" t="s">
        <v>552</v>
      </c>
      <c r="L4946" s="22" t="s">
        <v>58</v>
      </c>
      <c r="M4946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46" s="24" t="str">
        <f>IFERROR(IF(Table1[[#This Row],[Medicare Rate in CR]]&gt;0,"Y","N"),"N")</f>
        <v>Y</v>
      </c>
      <c r="O4946" s="166">
        <f>Table1[[#This Row],[Medicare Rate in CR]]*Table1[[#This Row],[SumOfUnits]]*Table1[[#This Row],[Actuarial Factor 06/20/2023]]</f>
        <v>596.77038512257695</v>
      </c>
      <c r="P49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596.77038512257695</v>
      </c>
      <c r="Q4946" s="166">
        <f>Table1[[#This Row],[Trended Medicare Pricing for all RHCs]]-Table1[[#This Row],[SumOfSFY24 Estimated Payment 5/04/23]]</f>
        <v>488.31343488829219</v>
      </c>
      <c r="R4946" s="24">
        <f>Table1[[#This Row],[SumOfUnits]]*Table1[[#This Row],[Actuarial Factor 06/20/2023]]</f>
        <v>2.0274865296003841</v>
      </c>
      <c r="S4946" s="23"/>
    </row>
    <row r="4947" spans="1:19" x14ac:dyDescent="0.25">
      <c r="A4947" s="192" t="s">
        <v>550</v>
      </c>
      <c r="B4947" s="193" t="s">
        <v>551</v>
      </c>
      <c r="C4947" s="192" t="s">
        <v>79</v>
      </c>
      <c r="D4947" s="192" t="s">
        <v>30</v>
      </c>
      <c r="E4947" s="192" t="s">
        <v>64</v>
      </c>
      <c r="F4947" s="194">
        <v>72.024669943143479</v>
      </c>
      <c r="G4947">
        <v>1</v>
      </c>
      <c r="H4947">
        <v>1</v>
      </c>
      <c r="I4947" s="167">
        <v>68.912865724146769</v>
      </c>
      <c r="J4947" s="22">
        <v>0.95679530053448103</v>
      </c>
      <c r="K4947" s="22" t="s">
        <v>552</v>
      </c>
      <c r="L4947" s="22" t="s">
        <v>58</v>
      </c>
      <c r="M4947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47" s="24" t="str">
        <f>IFERROR(IF(Table1[[#This Row],[Medicare Rate in CR]]&gt;0,"Y","N"),"N")</f>
        <v>Y</v>
      </c>
      <c r="O4947" s="166">
        <f>Table1[[#This Row],[Medicare Rate in CR]]*Table1[[#This Row],[SumOfUnits]]*Table1[[#This Row],[Actuarial Factor 06/20/2023]]</f>
        <v>281.62312875931912</v>
      </c>
      <c r="P49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281.62312875931912</v>
      </c>
      <c r="Q4947" s="166">
        <f>Table1[[#This Row],[Trended Medicare Pricing for all RHCs]]-Table1[[#This Row],[SumOfSFY24 Estimated Payment 5/04/23]]</f>
        <v>212.71026303517235</v>
      </c>
      <c r="R4947" s="24">
        <f>Table1[[#This Row],[SumOfUnits]]*Table1[[#This Row],[Actuarial Factor 06/20/2023]]</f>
        <v>0.95679530053448103</v>
      </c>
      <c r="S4947" s="23"/>
    </row>
    <row r="4948" spans="1:19" x14ac:dyDescent="0.25">
      <c r="A4948" s="192" t="s">
        <v>550</v>
      </c>
      <c r="B4948" s="193" t="s">
        <v>551</v>
      </c>
      <c r="C4948" s="192" t="s">
        <v>55</v>
      </c>
      <c r="D4948" s="192" t="s">
        <v>30</v>
      </c>
      <c r="E4948" s="192" t="s">
        <v>56</v>
      </c>
      <c r="F4948" s="194">
        <v>21462.266100992558</v>
      </c>
      <c r="G4948">
        <v>83</v>
      </c>
      <c r="H4948">
        <v>83</v>
      </c>
      <c r="I4948" s="167">
        <v>23016.530567217113</v>
      </c>
      <c r="J4948" s="22">
        <v>1.0724184696485837</v>
      </c>
      <c r="K4948" s="22" t="s">
        <v>552</v>
      </c>
      <c r="L4948" s="22" t="s">
        <v>58</v>
      </c>
      <c r="M4948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48" s="24" t="str">
        <f>IFERROR(IF(Table1[[#This Row],[Medicare Rate in CR]]&gt;0,"Y","N"),"N")</f>
        <v>Y</v>
      </c>
      <c r="O4948" s="166">
        <f>Table1[[#This Row],[Medicare Rate in CR]]*Table1[[#This Row],[SumOfUnits]]*Table1[[#This Row],[Actuarial Factor 06/20/2023]]</f>
        <v>26199.41914557822</v>
      </c>
      <c r="P49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26199.41914557822</v>
      </c>
      <c r="Q4948" s="166">
        <f>Table1[[#This Row],[Trended Medicare Pricing for all RHCs]]-Table1[[#This Row],[SumOfSFY24 Estimated Payment 5/04/23]]</f>
        <v>3182.8885783611076</v>
      </c>
      <c r="R4948" s="24">
        <f>Table1[[#This Row],[SumOfUnits]]*Table1[[#This Row],[Actuarial Factor 06/20/2023]]</f>
        <v>89.010732980832444</v>
      </c>
      <c r="S4948" s="23"/>
    </row>
    <row r="4949" spans="1:19" x14ac:dyDescent="0.25">
      <c r="A4949" s="192" t="s">
        <v>550</v>
      </c>
      <c r="B4949" s="193" t="s">
        <v>551</v>
      </c>
      <c r="C4949" s="192" t="s">
        <v>55</v>
      </c>
      <c r="D4949" s="192" t="s">
        <v>30</v>
      </c>
      <c r="E4949" s="192" t="s">
        <v>59</v>
      </c>
      <c r="F4949" s="194">
        <v>462596.95199288393</v>
      </c>
      <c r="G4949">
        <v>1740</v>
      </c>
      <c r="H4949">
        <v>1740</v>
      </c>
      <c r="I4949" s="167">
        <v>473107.21183417784</v>
      </c>
      <c r="J4949" s="22">
        <v>1.0227201234163246</v>
      </c>
      <c r="K4949" s="22" t="s">
        <v>552</v>
      </c>
      <c r="L4949" s="22" t="s">
        <v>58</v>
      </c>
      <c r="M4949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49" s="24" t="str">
        <f>IFERROR(IF(Table1[[#This Row],[Medicare Rate in CR]]&gt;0,"Y","N"),"N")</f>
        <v>Y</v>
      </c>
      <c r="O4949" s="166">
        <f>Table1[[#This Row],[Medicare Rate in CR]]*Table1[[#This Row],[SumOfUnits]]*Table1[[#This Row],[Actuarial Factor 06/20/2023]]</f>
        <v>523787.74755986809</v>
      </c>
      <c r="P49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523787.74755986809</v>
      </c>
      <c r="Q4949" s="166">
        <f>Table1[[#This Row],[Trended Medicare Pricing for all RHCs]]-Table1[[#This Row],[SumOfSFY24 Estimated Payment 5/04/23]]</f>
        <v>50680.53572569025</v>
      </c>
      <c r="R4949" s="24">
        <f>Table1[[#This Row],[SumOfUnits]]*Table1[[#This Row],[Actuarial Factor 06/20/2023]]</f>
        <v>1779.5330147444047</v>
      </c>
      <c r="S4949" s="23"/>
    </row>
    <row r="4950" spans="1:19" x14ac:dyDescent="0.25">
      <c r="A4950" s="192" t="s">
        <v>550</v>
      </c>
      <c r="B4950" s="193" t="s">
        <v>551</v>
      </c>
      <c r="C4950" s="192" t="s">
        <v>55</v>
      </c>
      <c r="D4950" s="192" t="s">
        <v>30</v>
      </c>
      <c r="E4950" s="192" t="s">
        <v>60</v>
      </c>
      <c r="F4950" s="194">
        <v>153272.39659728121</v>
      </c>
      <c r="G4950">
        <v>563</v>
      </c>
      <c r="H4950">
        <v>563</v>
      </c>
      <c r="I4950" s="167">
        <v>139270.3834685247</v>
      </c>
      <c r="J4950" s="22">
        <v>0.90864621784738975</v>
      </c>
      <c r="K4950" s="22" t="s">
        <v>552</v>
      </c>
      <c r="L4950" s="22" t="s">
        <v>58</v>
      </c>
      <c r="M4950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50" s="24" t="str">
        <f>IFERROR(IF(Table1[[#This Row],[Medicare Rate in CR]]&gt;0,"Y","N"),"N")</f>
        <v>Y</v>
      </c>
      <c r="O4950" s="166">
        <f>Table1[[#This Row],[Medicare Rate in CR]]*Table1[[#This Row],[SumOfUnits]]*Table1[[#This Row],[Actuarial Factor 06/20/2023]]</f>
        <v>150574.87232955598</v>
      </c>
      <c r="P49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150574.87232955598</v>
      </c>
      <c r="Q4950" s="166">
        <f>Table1[[#This Row],[Trended Medicare Pricing for all RHCs]]-Table1[[#This Row],[SumOfSFY24 Estimated Payment 5/04/23]]</f>
        <v>11304.488861031277</v>
      </c>
      <c r="R4950" s="24">
        <f>Table1[[#This Row],[SumOfUnits]]*Table1[[#This Row],[Actuarial Factor 06/20/2023]]</f>
        <v>511.56782064808044</v>
      </c>
      <c r="S4950" s="23"/>
    </row>
    <row r="4951" spans="1:19" x14ac:dyDescent="0.25">
      <c r="A4951" s="192" t="s">
        <v>550</v>
      </c>
      <c r="B4951" s="193" t="s">
        <v>551</v>
      </c>
      <c r="C4951" s="192" t="s">
        <v>55</v>
      </c>
      <c r="D4951" s="192" t="s">
        <v>30</v>
      </c>
      <c r="E4951" s="192" t="s">
        <v>61</v>
      </c>
      <c r="F4951" s="194">
        <v>30586.651664257472</v>
      </c>
      <c r="G4951">
        <v>118</v>
      </c>
      <c r="H4951">
        <v>118</v>
      </c>
      <c r="I4951" s="167">
        <v>27792.445351343122</v>
      </c>
      <c r="J4951" s="22">
        <v>0.90864621784738975</v>
      </c>
      <c r="K4951" s="22" t="s">
        <v>552</v>
      </c>
      <c r="L4951" s="22" t="s">
        <v>58</v>
      </c>
      <c r="M4951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51" s="24" t="str">
        <f>IFERROR(IF(Table1[[#This Row],[Medicare Rate in CR]]&gt;0,"Y","N"),"N")</f>
        <v>Y</v>
      </c>
      <c r="O4951" s="166">
        <f>Table1[[#This Row],[Medicare Rate in CR]]*Table1[[#This Row],[SumOfUnits]]*Table1[[#This Row],[Actuarial Factor 06/20/2023]]</f>
        <v>31559.209475821677</v>
      </c>
      <c r="P49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31559.209475821677</v>
      </c>
      <c r="Q4951" s="166">
        <f>Table1[[#This Row],[Trended Medicare Pricing for all RHCs]]-Table1[[#This Row],[SumOfSFY24 Estimated Payment 5/04/23]]</f>
        <v>3766.7641244785555</v>
      </c>
      <c r="R4951" s="24">
        <f>Table1[[#This Row],[SumOfUnits]]*Table1[[#This Row],[Actuarial Factor 06/20/2023]]</f>
        <v>107.22025370599199</v>
      </c>
      <c r="S4951" s="23"/>
    </row>
    <row r="4952" spans="1:19" x14ac:dyDescent="0.25">
      <c r="A4952" s="192" t="s">
        <v>550</v>
      </c>
      <c r="B4952" s="193" t="s">
        <v>551</v>
      </c>
      <c r="C4952" s="192" t="s">
        <v>55</v>
      </c>
      <c r="D4952" s="192" t="s">
        <v>30</v>
      </c>
      <c r="E4952" s="192" t="s">
        <v>62</v>
      </c>
      <c r="F4952" s="194">
        <v>466872.26199481037</v>
      </c>
      <c r="G4952">
        <v>1800</v>
      </c>
      <c r="H4952">
        <v>1800</v>
      </c>
      <c r="I4952" s="167">
        <v>489614.49072360649</v>
      </c>
      <c r="J4952" s="22">
        <v>1.0487118866981413</v>
      </c>
      <c r="K4952" s="22" t="s">
        <v>552</v>
      </c>
      <c r="L4952" s="22" t="s">
        <v>58</v>
      </c>
      <c r="M4952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52" s="24" t="str">
        <f>IFERROR(IF(Table1[[#This Row],[Medicare Rate in CR]]&gt;0,"Y","N"),"N")</f>
        <v>Y</v>
      </c>
      <c r="O4952" s="166">
        <f>Table1[[#This Row],[Medicare Rate in CR]]*Table1[[#This Row],[SumOfUnits]]*Table1[[#This Row],[Actuarial Factor 06/20/2023]]</f>
        <v>555620.14211531566</v>
      </c>
      <c r="P49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555620.14211531566</v>
      </c>
      <c r="Q4952" s="166">
        <f>Table1[[#This Row],[Trended Medicare Pricing for all RHCs]]-Table1[[#This Row],[SumOfSFY24 Estimated Payment 5/04/23]]</f>
        <v>66005.651391709165</v>
      </c>
      <c r="R4952" s="24">
        <f>Table1[[#This Row],[SumOfUnits]]*Table1[[#This Row],[Actuarial Factor 06/20/2023]]</f>
        <v>1887.6813960566544</v>
      </c>
      <c r="S4952" s="23"/>
    </row>
    <row r="4953" spans="1:19" x14ac:dyDescent="0.25">
      <c r="A4953" s="192" t="s">
        <v>550</v>
      </c>
      <c r="B4953" s="193" t="s">
        <v>551</v>
      </c>
      <c r="C4953" s="192" t="s">
        <v>55</v>
      </c>
      <c r="D4953" s="192" t="s">
        <v>30</v>
      </c>
      <c r="E4953" s="192" t="s">
        <v>63</v>
      </c>
      <c r="F4953" s="194">
        <v>111746.21164016568</v>
      </c>
      <c r="G4953">
        <v>406</v>
      </c>
      <c r="H4953">
        <v>406</v>
      </c>
      <c r="I4953" s="167">
        <v>112041.83112351832</v>
      </c>
      <c r="J4953" s="22">
        <v>1.0026454541859957</v>
      </c>
      <c r="K4953" s="22" t="s">
        <v>552</v>
      </c>
      <c r="L4953" s="22" t="s">
        <v>58</v>
      </c>
      <c r="M4953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53" s="24" t="str">
        <f>IFERROR(IF(Table1[[#This Row],[Medicare Rate in CR]]&gt;0,"Y","N"),"N")</f>
        <v>Y</v>
      </c>
      <c r="O4953" s="166">
        <f>Table1[[#This Row],[Medicare Rate in CR]]*Table1[[#This Row],[SumOfUnits]]*Table1[[#This Row],[Actuarial Factor 06/20/2023]]</f>
        <v>119818.17717195302</v>
      </c>
      <c r="P49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119818.17717195302</v>
      </c>
      <c r="Q4953" s="166">
        <f>Table1[[#This Row],[Trended Medicare Pricing for all RHCs]]-Table1[[#This Row],[SumOfSFY24 Estimated Payment 5/04/23]]</f>
        <v>7776.3460484347015</v>
      </c>
      <c r="R4953" s="24">
        <f>Table1[[#This Row],[SumOfUnits]]*Table1[[#This Row],[Actuarial Factor 06/20/2023]]</f>
        <v>407.07405439951424</v>
      </c>
      <c r="S4953" s="23"/>
    </row>
    <row r="4954" spans="1:19" x14ac:dyDescent="0.25">
      <c r="A4954" s="192" t="s">
        <v>550</v>
      </c>
      <c r="B4954" s="193" t="s">
        <v>551</v>
      </c>
      <c r="C4954" s="192" t="s">
        <v>55</v>
      </c>
      <c r="D4954" s="192" t="s">
        <v>30</v>
      </c>
      <c r="E4954" s="192" t="s">
        <v>64</v>
      </c>
      <c r="F4954" s="194">
        <v>104042.04779030534</v>
      </c>
      <c r="G4954">
        <v>390</v>
      </c>
      <c r="H4954">
        <v>390</v>
      </c>
      <c r="I4954" s="167">
        <v>102002.75627604585</v>
      </c>
      <c r="J4954" s="22">
        <v>0.98039935240058296</v>
      </c>
      <c r="K4954" s="22" t="s">
        <v>552</v>
      </c>
      <c r="L4954" s="22" t="s">
        <v>58</v>
      </c>
      <c r="M4954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54" s="24" t="str">
        <f>IFERROR(IF(Table1[[#This Row],[Medicare Rate in CR]]&gt;0,"Y","N"),"N")</f>
        <v>Y</v>
      </c>
      <c r="O4954" s="166">
        <f>Table1[[#This Row],[Medicare Rate in CR]]*Table1[[#This Row],[SumOfUnits]]*Table1[[#This Row],[Actuarial Factor 06/20/2023]]</f>
        <v>112542.59070037915</v>
      </c>
      <c r="P49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112542.59070037915</v>
      </c>
      <c r="Q4954" s="166">
        <f>Table1[[#This Row],[Trended Medicare Pricing for all RHCs]]-Table1[[#This Row],[SumOfSFY24 Estimated Payment 5/04/23]]</f>
        <v>10539.834424333298</v>
      </c>
      <c r="R4954" s="24">
        <f>Table1[[#This Row],[SumOfUnits]]*Table1[[#This Row],[Actuarial Factor 06/20/2023]]</f>
        <v>382.35574743622738</v>
      </c>
      <c r="S4954" s="23"/>
    </row>
    <row r="4955" spans="1:19" x14ac:dyDescent="0.25">
      <c r="A4955" s="192" t="s">
        <v>550</v>
      </c>
      <c r="B4955" s="193" t="s">
        <v>551</v>
      </c>
      <c r="C4955" s="192" t="s">
        <v>55</v>
      </c>
      <c r="D4955" s="192" t="s">
        <v>30</v>
      </c>
      <c r="E4955" s="192" t="s">
        <v>77</v>
      </c>
      <c r="F4955" s="194">
        <v>309836.55122000788</v>
      </c>
      <c r="G4955">
        <v>1073</v>
      </c>
      <c r="H4955">
        <v>1073</v>
      </c>
      <c r="I4955" s="167">
        <v>392467.41295667272</v>
      </c>
      <c r="J4955" s="22">
        <v>1.2666917812352958</v>
      </c>
      <c r="K4955" s="22" t="s">
        <v>552</v>
      </c>
      <c r="L4955" s="22" t="s">
        <v>58</v>
      </c>
      <c r="M4955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55" s="24" t="str">
        <f>IFERROR(IF(Table1[[#This Row],[Medicare Rate in CR]]&gt;0,"Y","N"),"N")</f>
        <v>Y</v>
      </c>
      <c r="O4955" s="166">
        <f>Table1[[#This Row],[Medicare Rate in CR]]*Table1[[#This Row],[SumOfUnits]]*Table1[[#This Row],[Actuarial Factor 06/20/2023]]</f>
        <v>400055.2371876791</v>
      </c>
      <c r="P49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400055.2371876791</v>
      </c>
      <c r="Q4955" s="166">
        <f>Table1[[#This Row],[Trended Medicare Pricing for all RHCs]]-Table1[[#This Row],[SumOfSFY24 Estimated Payment 5/04/23]]</f>
        <v>7587.8242310063797</v>
      </c>
      <c r="R4955" s="24">
        <f>Table1[[#This Row],[SumOfUnits]]*Table1[[#This Row],[Actuarial Factor 06/20/2023]]</f>
        <v>1359.1602812654723</v>
      </c>
      <c r="S4955" s="23"/>
    </row>
    <row r="4956" spans="1:19" x14ac:dyDescent="0.25">
      <c r="A4956" s="192" t="s">
        <v>550</v>
      </c>
      <c r="B4956" s="193" t="s">
        <v>551</v>
      </c>
      <c r="C4956" s="192" t="s">
        <v>55</v>
      </c>
      <c r="D4956" s="192" t="s">
        <v>32</v>
      </c>
      <c r="E4956" s="192" t="s">
        <v>94</v>
      </c>
      <c r="F4956" s="194">
        <v>866.1173749638624</v>
      </c>
      <c r="G4956">
        <v>3</v>
      </c>
      <c r="H4956">
        <v>3</v>
      </c>
      <c r="I4956" s="167">
        <v>968.35047653924346</v>
      </c>
      <c r="J4956" s="22">
        <v>1.1180360820952779</v>
      </c>
      <c r="K4956" s="22" t="s">
        <v>552</v>
      </c>
      <c r="L4956" s="22" t="s">
        <v>58</v>
      </c>
      <c r="M4956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56" s="24" t="str">
        <f>IFERROR(IF(Table1[[#This Row],[Medicare Rate in CR]]&gt;0,"Y","N"),"N")</f>
        <v>Y</v>
      </c>
      <c r="O4956" s="166">
        <f>Table1[[#This Row],[Medicare Rate in CR]]*Table1[[#This Row],[SumOfUnits]]*Table1[[#This Row],[Actuarial Factor 06/20/2023]]</f>
        <v>987.24822121177226</v>
      </c>
      <c r="P49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987.24822121177226</v>
      </c>
      <c r="Q4956" s="166">
        <f>Table1[[#This Row],[Trended Medicare Pricing for all RHCs]]-Table1[[#This Row],[SumOfSFY24 Estimated Payment 5/04/23]]</f>
        <v>18.897744672528802</v>
      </c>
      <c r="R4956" s="24">
        <f>Table1[[#This Row],[SumOfUnits]]*Table1[[#This Row],[Actuarial Factor 06/20/2023]]</f>
        <v>3.3541082462858336</v>
      </c>
      <c r="S4956" s="23"/>
    </row>
    <row r="4957" spans="1:19" x14ac:dyDescent="0.25">
      <c r="A4957" s="192" t="s">
        <v>550</v>
      </c>
      <c r="B4957" s="193" t="s">
        <v>551</v>
      </c>
      <c r="C4957" s="192" t="s">
        <v>55</v>
      </c>
      <c r="D4957" s="192" t="s">
        <v>32</v>
      </c>
      <c r="E4957" s="192" t="s">
        <v>80</v>
      </c>
      <c r="F4957" s="194">
        <v>3509.9643442228012</v>
      </c>
      <c r="G4957">
        <v>13</v>
      </c>
      <c r="H4957">
        <v>13</v>
      </c>
      <c r="I4957" s="167">
        <v>4526.8172191138874</v>
      </c>
      <c r="J4957" s="22">
        <v>1.2897046166764534</v>
      </c>
      <c r="K4957" s="22" t="s">
        <v>552</v>
      </c>
      <c r="L4957" s="22" t="s">
        <v>58</v>
      </c>
      <c r="M4957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57" s="24" t="str">
        <f>IFERROR(IF(Table1[[#This Row],[Medicare Rate in CR]]&gt;0,"Y","N"),"N")</f>
        <v>Y</v>
      </c>
      <c r="O4957" s="166">
        <f>Table1[[#This Row],[Medicare Rate in CR]]*Table1[[#This Row],[SumOfUnits]]*Table1[[#This Row],[Actuarial Factor 06/20/2023]]</f>
        <v>4934.9515393431147</v>
      </c>
      <c r="P49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4934.9515393431147</v>
      </c>
      <c r="Q4957" s="166">
        <f>Table1[[#This Row],[Trended Medicare Pricing for all RHCs]]-Table1[[#This Row],[SumOfSFY24 Estimated Payment 5/04/23]]</f>
        <v>408.13432022922734</v>
      </c>
      <c r="R4957" s="24">
        <f>Table1[[#This Row],[SumOfUnits]]*Table1[[#This Row],[Actuarial Factor 06/20/2023]]</f>
        <v>16.766160016793894</v>
      </c>
      <c r="S4957" s="23"/>
    </row>
    <row r="4958" spans="1:19" x14ac:dyDescent="0.25">
      <c r="A4958" s="192" t="s">
        <v>550</v>
      </c>
      <c r="B4958" s="193" t="s">
        <v>551</v>
      </c>
      <c r="C4958" s="192" t="s">
        <v>55</v>
      </c>
      <c r="D4958" s="192" t="s">
        <v>32</v>
      </c>
      <c r="E4958" s="192" t="s">
        <v>104</v>
      </c>
      <c r="F4958" s="194">
        <v>288.70579165462078</v>
      </c>
      <c r="G4958">
        <v>1</v>
      </c>
      <c r="H4958">
        <v>1</v>
      </c>
      <c r="I4958" s="167">
        <v>232.58661264970578</v>
      </c>
      <c r="J4958" s="22">
        <v>0.80561810456490435</v>
      </c>
      <c r="K4958" s="22" t="s">
        <v>552</v>
      </c>
      <c r="L4958" s="22" t="s">
        <v>58</v>
      </c>
      <c r="M4958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58" s="24" t="str">
        <f>IFERROR(IF(Table1[[#This Row],[Medicare Rate in CR]]&gt;0,"Y","N"),"N")</f>
        <v>Y</v>
      </c>
      <c r="O4958" s="166">
        <f>Table1[[#This Row],[Medicare Rate in CR]]*Table1[[#This Row],[SumOfUnits]]*Table1[[#This Row],[Actuarial Factor 06/20/2023]]</f>
        <v>237.12563289763392</v>
      </c>
      <c r="P49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237.12563289763392</v>
      </c>
      <c r="Q4958" s="166">
        <f>Table1[[#This Row],[Trended Medicare Pricing for all RHCs]]-Table1[[#This Row],[SumOfSFY24 Estimated Payment 5/04/23]]</f>
        <v>4.5390202479281356</v>
      </c>
      <c r="R4958" s="24">
        <f>Table1[[#This Row],[SumOfUnits]]*Table1[[#This Row],[Actuarial Factor 06/20/2023]]</f>
        <v>0.80561810456490435</v>
      </c>
      <c r="S4958" s="23"/>
    </row>
    <row r="4959" spans="1:19" x14ac:dyDescent="0.25">
      <c r="A4959" s="192" t="s">
        <v>550</v>
      </c>
      <c r="B4959" s="193" t="s">
        <v>551</v>
      </c>
      <c r="C4959" s="192" t="s">
        <v>55</v>
      </c>
      <c r="D4959" s="192" t="s">
        <v>32</v>
      </c>
      <c r="E4959" s="192" t="s">
        <v>81</v>
      </c>
      <c r="F4959" s="194">
        <v>6477.2573961645967</v>
      </c>
      <c r="G4959">
        <v>25</v>
      </c>
      <c r="H4959">
        <v>25</v>
      </c>
      <c r="I4959" s="167">
        <v>6697.2815094095085</v>
      </c>
      <c r="J4959" s="22">
        <v>1.0339687154281063</v>
      </c>
      <c r="K4959" s="22" t="s">
        <v>552</v>
      </c>
      <c r="L4959" s="22" t="s">
        <v>58</v>
      </c>
      <c r="M4959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59" s="24" t="str">
        <f>IFERROR(IF(Table1[[#This Row],[Medicare Rate in CR]]&gt;0,"Y","N"),"N")</f>
        <v>Y</v>
      </c>
      <c r="O4959" s="166">
        <f>Table1[[#This Row],[Medicare Rate in CR]]*Table1[[#This Row],[SumOfUnits]]*Table1[[#This Row],[Actuarial Factor 06/20/2023]]</f>
        <v>7608.4587924777197</v>
      </c>
      <c r="P49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7608.4587924777197</v>
      </c>
      <c r="Q4959" s="166">
        <f>Table1[[#This Row],[Trended Medicare Pricing for all RHCs]]-Table1[[#This Row],[SumOfSFY24 Estimated Payment 5/04/23]]</f>
        <v>911.17728306821118</v>
      </c>
      <c r="R4959" s="24">
        <f>Table1[[#This Row],[SumOfUnits]]*Table1[[#This Row],[Actuarial Factor 06/20/2023]]</f>
        <v>25.849217885702657</v>
      </c>
      <c r="S4959" s="23"/>
    </row>
    <row r="4960" spans="1:19" x14ac:dyDescent="0.25">
      <c r="A4960" s="192" t="s">
        <v>550</v>
      </c>
      <c r="B4960" s="193" t="s">
        <v>551</v>
      </c>
      <c r="C4960" s="192" t="s">
        <v>55</v>
      </c>
      <c r="D4960" s="192" t="s">
        <v>32</v>
      </c>
      <c r="E4960" s="192" t="s">
        <v>65</v>
      </c>
      <c r="F4960" s="194">
        <v>22033.574250746817</v>
      </c>
      <c r="G4960">
        <v>82</v>
      </c>
      <c r="H4960">
        <v>82</v>
      </c>
      <c r="I4960" s="167">
        <v>27353.902693175798</v>
      </c>
      <c r="J4960" s="22">
        <v>1.241464611319185</v>
      </c>
      <c r="K4960" s="22" t="s">
        <v>552</v>
      </c>
      <c r="L4960" s="22" t="s">
        <v>58</v>
      </c>
      <c r="M4960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60" s="24" t="str">
        <f>IFERROR(IF(Table1[[#This Row],[Medicare Rate in CR]]&gt;0,"Y","N"),"N")</f>
        <v>Y</v>
      </c>
      <c r="O4960" s="166">
        <f>Table1[[#This Row],[Medicare Rate in CR]]*Table1[[#This Row],[SumOfUnits]]*Table1[[#This Row],[Actuarial Factor 06/20/2023]]</f>
        <v>29963.840883046487</v>
      </c>
      <c r="P49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29963.840883046487</v>
      </c>
      <c r="Q4960" s="166">
        <f>Table1[[#This Row],[Trended Medicare Pricing for all RHCs]]-Table1[[#This Row],[SumOfSFY24 Estimated Payment 5/04/23]]</f>
        <v>2609.9381898706888</v>
      </c>
      <c r="R4960" s="24">
        <f>Table1[[#This Row],[SumOfUnits]]*Table1[[#This Row],[Actuarial Factor 06/20/2023]]</f>
        <v>101.80009812817316</v>
      </c>
      <c r="S4960" s="23"/>
    </row>
    <row r="4961" spans="1:19" x14ac:dyDescent="0.25">
      <c r="A4961" s="192" t="s">
        <v>550</v>
      </c>
      <c r="B4961" s="193" t="s">
        <v>551</v>
      </c>
      <c r="C4961" s="192" t="s">
        <v>55</v>
      </c>
      <c r="D4961" s="192" t="s">
        <v>32</v>
      </c>
      <c r="E4961" s="192" t="s">
        <v>66</v>
      </c>
      <c r="F4961" s="194">
        <v>31370.155150814317</v>
      </c>
      <c r="G4961">
        <v>116</v>
      </c>
      <c r="H4961">
        <v>116</v>
      </c>
      <c r="I4961" s="167">
        <v>33497.993179381687</v>
      </c>
      <c r="J4961" s="22">
        <v>1.0678300129004028</v>
      </c>
      <c r="K4961" s="22" t="s">
        <v>552</v>
      </c>
      <c r="L4961" s="22" t="s">
        <v>58</v>
      </c>
      <c r="M4961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61" s="24" t="str">
        <f>IFERROR(IF(Table1[[#This Row],[Medicare Rate in CR]]&gt;0,"Y","N"),"N")</f>
        <v>Y</v>
      </c>
      <c r="O4961" s="166">
        <f>Table1[[#This Row],[Medicare Rate in CR]]*Table1[[#This Row],[SumOfUnits]]*Table1[[#This Row],[Actuarial Factor 06/20/2023]]</f>
        <v>36459.389975664126</v>
      </c>
      <c r="P49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36459.389975664126</v>
      </c>
      <c r="Q4961" s="166">
        <f>Table1[[#This Row],[Trended Medicare Pricing for all RHCs]]-Table1[[#This Row],[SumOfSFY24 Estimated Payment 5/04/23]]</f>
        <v>2961.396796282439</v>
      </c>
      <c r="R4961" s="24">
        <f>Table1[[#This Row],[SumOfUnits]]*Table1[[#This Row],[Actuarial Factor 06/20/2023]]</f>
        <v>123.86828149644673</v>
      </c>
      <c r="S4961" s="23"/>
    </row>
    <row r="4962" spans="1:19" x14ac:dyDescent="0.25">
      <c r="A4962" s="192" t="s">
        <v>550</v>
      </c>
      <c r="B4962" s="193" t="s">
        <v>551</v>
      </c>
      <c r="C4962" s="192" t="s">
        <v>55</v>
      </c>
      <c r="D4962" s="192" t="s">
        <v>32</v>
      </c>
      <c r="E4962" s="192" t="s">
        <v>100</v>
      </c>
      <c r="F4962" s="194">
        <v>1744.3577141755807</v>
      </c>
      <c r="G4962">
        <v>6</v>
      </c>
      <c r="H4962">
        <v>6</v>
      </c>
      <c r="I4962" s="167">
        <v>2193.7820438447798</v>
      </c>
      <c r="J4962" s="22">
        <v>1.2576445909098446</v>
      </c>
      <c r="K4962" s="22" t="s">
        <v>552</v>
      </c>
      <c r="L4962" s="22" t="s">
        <v>58</v>
      </c>
      <c r="M4962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62" s="24" t="str">
        <f>IFERROR(IF(Table1[[#This Row],[Medicare Rate in CR]]&gt;0,"Y","N"),"N")</f>
        <v>Y</v>
      </c>
      <c r="O4962" s="166">
        <f>Table1[[#This Row],[Medicare Rate in CR]]*Table1[[#This Row],[SumOfUnits]]*Table1[[#This Row],[Actuarial Factor 06/20/2023]]</f>
        <v>2221.0506533304219</v>
      </c>
      <c r="P49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2221.0506533304219</v>
      </c>
      <c r="Q4962" s="166">
        <f>Table1[[#This Row],[Trended Medicare Pricing for all RHCs]]-Table1[[#This Row],[SumOfSFY24 Estimated Payment 5/04/23]]</f>
        <v>27.268609485642173</v>
      </c>
      <c r="R4962" s="24">
        <f>Table1[[#This Row],[SumOfUnits]]*Table1[[#This Row],[Actuarial Factor 06/20/2023]]</f>
        <v>7.5458675454590676</v>
      </c>
      <c r="S4962" s="23"/>
    </row>
    <row r="4963" spans="1:19" x14ac:dyDescent="0.25">
      <c r="A4963" s="192" t="s">
        <v>550</v>
      </c>
      <c r="B4963" s="193" t="s">
        <v>551</v>
      </c>
      <c r="C4963" s="192" t="s">
        <v>55</v>
      </c>
      <c r="D4963" s="192" t="s">
        <v>31</v>
      </c>
      <c r="E4963" s="192" t="s">
        <v>67</v>
      </c>
      <c r="F4963" s="194">
        <v>12821.586200250549</v>
      </c>
      <c r="G4963">
        <v>46</v>
      </c>
      <c r="H4963">
        <v>46</v>
      </c>
      <c r="I4963" s="167">
        <v>14516.534772444307</v>
      </c>
      <c r="J4963" s="22">
        <v>1.1321949207938591</v>
      </c>
      <c r="K4963" s="22" t="s">
        <v>552</v>
      </c>
      <c r="L4963" s="22" t="s">
        <v>58</v>
      </c>
      <c r="M4963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63" s="24" t="str">
        <f>IFERROR(IF(Table1[[#This Row],[Medicare Rate in CR]]&gt;0,"Y","N"),"N")</f>
        <v>Y</v>
      </c>
      <c r="O4963" s="166">
        <f>Table1[[#This Row],[Medicare Rate in CR]]*Table1[[#This Row],[SumOfUnits]]*Table1[[#This Row],[Actuarial Factor 06/20/2023]]</f>
        <v>15329.511637377365</v>
      </c>
      <c r="P49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15329.511637377365</v>
      </c>
      <c r="Q4963" s="166">
        <f>Table1[[#This Row],[Trended Medicare Pricing for all RHCs]]-Table1[[#This Row],[SumOfSFY24 Estimated Payment 5/04/23]]</f>
        <v>812.9768649330581</v>
      </c>
      <c r="R4963" s="24">
        <f>Table1[[#This Row],[SumOfUnits]]*Table1[[#This Row],[Actuarial Factor 06/20/2023]]</f>
        <v>52.080966356517521</v>
      </c>
      <c r="S4963" s="23"/>
    </row>
    <row r="4964" spans="1:19" x14ac:dyDescent="0.25">
      <c r="A4964" s="192" t="s">
        <v>550</v>
      </c>
      <c r="B4964" s="193" t="s">
        <v>551</v>
      </c>
      <c r="C4964" s="192" t="s">
        <v>55</v>
      </c>
      <c r="D4964" s="192" t="s">
        <v>31</v>
      </c>
      <c r="E4964" s="192" t="s">
        <v>82</v>
      </c>
      <c r="F4964" s="194">
        <v>577.41158330924156</v>
      </c>
      <c r="G4964">
        <v>2</v>
      </c>
      <c r="H4964">
        <v>2</v>
      </c>
      <c r="I4964" s="167">
        <v>665.24105632441285</v>
      </c>
      <c r="J4964" s="22">
        <v>1.1521089558193585</v>
      </c>
      <c r="K4964" s="22" t="s">
        <v>552</v>
      </c>
      <c r="L4964" s="22" t="s">
        <v>58</v>
      </c>
      <c r="M4964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64" s="24" t="str">
        <f>IFERROR(IF(Table1[[#This Row],[Medicare Rate in CR]]&gt;0,"Y","N"),"N")</f>
        <v>Y</v>
      </c>
      <c r="O4964" s="166">
        <f>Table1[[#This Row],[Medicare Rate in CR]]*Table1[[#This Row],[SumOfUnits]]*Table1[[#This Row],[Actuarial Factor 06/20/2023]]</f>
        <v>678.2235001117399</v>
      </c>
      <c r="P49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678.2235001117399</v>
      </c>
      <c r="Q4964" s="166">
        <f>Table1[[#This Row],[Trended Medicare Pricing for all RHCs]]-Table1[[#This Row],[SumOfSFY24 Estimated Payment 5/04/23]]</f>
        <v>12.982443787327043</v>
      </c>
      <c r="R4964" s="24">
        <f>Table1[[#This Row],[SumOfUnits]]*Table1[[#This Row],[Actuarial Factor 06/20/2023]]</f>
        <v>2.3042179116387169</v>
      </c>
      <c r="S4964" s="23"/>
    </row>
    <row r="4965" spans="1:19" x14ac:dyDescent="0.25">
      <c r="A4965" s="192" t="s">
        <v>550</v>
      </c>
      <c r="B4965" s="193" t="s">
        <v>551</v>
      </c>
      <c r="C4965" s="192" t="s">
        <v>55</v>
      </c>
      <c r="D4965" s="192" t="s">
        <v>31</v>
      </c>
      <c r="E4965" s="192" t="s">
        <v>68</v>
      </c>
      <c r="F4965" s="194">
        <v>18461.212296424754</v>
      </c>
      <c r="G4965">
        <v>69</v>
      </c>
      <c r="H4965">
        <v>69</v>
      </c>
      <c r="I4965" s="167">
        <v>19898.544587320364</v>
      </c>
      <c r="J4965" s="22">
        <v>1.0778568746091484</v>
      </c>
      <c r="K4965" s="22" t="s">
        <v>552</v>
      </c>
      <c r="L4965" s="22" t="s">
        <v>58</v>
      </c>
      <c r="M4965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65" s="24" t="str">
        <f>IFERROR(IF(Table1[[#This Row],[Medicare Rate in CR]]&gt;0,"Y","N"),"N")</f>
        <v>Y</v>
      </c>
      <c r="O4965" s="166">
        <f>Table1[[#This Row],[Medicare Rate in CR]]*Table1[[#This Row],[SumOfUnits]]*Table1[[#This Row],[Actuarial Factor 06/20/2023]]</f>
        <v>21890.691080599514</v>
      </c>
      <c r="P49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21890.691080599514</v>
      </c>
      <c r="Q4965" s="166">
        <f>Table1[[#This Row],[Trended Medicare Pricing for all RHCs]]-Table1[[#This Row],[SumOfSFY24 Estimated Payment 5/04/23]]</f>
        <v>1992.1464932791496</v>
      </c>
      <c r="R4965" s="24">
        <f>Table1[[#This Row],[SumOfUnits]]*Table1[[#This Row],[Actuarial Factor 06/20/2023]]</f>
        <v>74.372124348031235</v>
      </c>
      <c r="S4965" s="23"/>
    </row>
    <row r="4966" spans="1:19" x14ac:dyDescent="0.25">
      <c r="A4966" s="192" t="s">
        <v>550</v>
      </c>
      <c r="B4966" s="193" t="s">
        <v>551</v>
      </c>
      <c r="C4966" s="192" t="s">
        <v>55</v>
      </c>
      <c r="D4966" s="192" t="s">
        <v>31</v>
      </c>
      <c r="E4966" s="192" t="s">
        <v>74</v>
      </c>
      <c r="F4966" s="194">
        <v>294.76727377854871</v>
      </c>
      <c r="G4966">
        <v>1</v>
      </c>
      <c r="H4966">
        <v>1</v>
      </c>
      <c r="I4966" s="167">
        <v>305.74751486010609</v>
      </c>
      <c r="J4966" s="22">
        <v>1.0372505432533414</v>
      </c>
      <c r="K4966" s="22" t="s">
        <v>552</v>
      </c>
      <c r="L4966" s="22" t="s">
        <v>58</v>
      </c>
      <c r="M4966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66" s="24" t="str">
        <f>IFERROR(IF(Table1[[#This Row],[Medicare Rate in CR]]&gt;0,"Y","N"),"N")</f>
        <v>Y</v>
      </c>
      <c r="O4966" s="166">
        <f>Table1[[#This Row],[Medicare Rate in CR]]*Table1[[#This Row],[SumOfUnits]]*Table1[[#This Row],[Actuarial Factor 06/20/2023]]</f>
        <v>305.30432490118847</v>
      </c>
      <c r="P49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305.30432490118847</v>
      </c>
      <c r="Q4966" s="166">
        <f>Table1[[#This Row],[Trended Medicare Pricing for all RHCs]]-Table1[[#This Row],[SumOfSFY24 Estimated Payment 5/04/23]]</f>
        <v>-0.44318995891762825</v>
      </c>
      <c r="R4966" s="24">
        <f>Table1[[#This Row],[SumOfUnits]]*Table1[[#This Row],[Actuarial Factor 06/20/2023]]</f>
        <v>1.0372505432533414</v>
      </c>
      <c r="S4966" s="23"/>
    </row>
    <row r="4967" spans="1:19" x14ac:dyDescent="0.25">
      <c r="A4967" s="192" t="s">
        <v>550</v>
      </c>
      <c r="B4967" s="193" t="s">
        <v>551</v>
      </c>
      <c r="C4967" s="192" t="s">
        <v>55</v>
      </c>
      <c r="D4967" s="192" t="s">
        <v>31</v>
      </c>
      <c r="E4967" s="192" t="s">
        <v>69</v>
      </c>
      <c r="F4967" s="194">
        <v>82405.107449166069</v>
      </c>
      <c r="G4967">
        <v>310</v>
      </c>
      <c r="H4967">
        <v>310</v>
      </c>
      <c r="I4967" s="167">
        <v>86315.055198405636</v>
      </c>
      <c r="J4967" s="22">
        <v>1.0474478812087167</v>
      </c>
      <c r="K4967" s="22" t="s">
        <v>552</v>
      </c>
      <c r="L4967" s="22" t="s">
        <v>58</v>
      </c>
      <c r="M4967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67" s="24" t="str">
        <f>IFERROR(IF(Table1[[#This Row],[Medicare Rate in CR]]&gt;0,"Y","N"),"N")</f>
        <v>Y</v>
      </c>
      <c r="O4967" s="166">
        <f>Table1[[#This Row],[Medicare Rate in CR]]*Table1[[#This Row],[SumOfUnits]]*Table1[[#This Row],[Actuarial Factor 06/20/2023]]</f>
        <v>95574.800900041824</v>
      </c>
      <c r="P49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95574.800900041824</v>
      </c>
      <c r="Q4967" s="166">
        <f>Table1[[#This Row],[Trended Medicare Pricing for all RHCs]]-Table1[[#This Row],[SumOfSFY24 Estimated Payment 5/04/23]]</f>
        <v>9259.7457016361877</v>
      </c>
      <c r="R4967" s="24">
        <f>Table1[[#This Row],[SumOfUnits]]*Table1[[#This Row],[Actuarial Factor 06/20/2023]]</f>
        <v>324.70884317470217</v>
      </c>
      <c r="S4967" s="23"/>
    </row>
    <row r="4968" spans="1:19" x14ac:dyDescent="0.25">
      <c r="A4968" s="192" t="s">
        <v>550</v>
      </c>
      <c r="B4968" s="193" t="s">
        <v>551</v>
      </c>
      <c r="C4968" s="192" t="s">
        <v>84</v>
      </c>
      <c r="D4968" s="192" t="s">
        <v>30</v>
      </c>
      <c r="E4968" s="192" t="s">
        <v>59</v>
      </c>
      <c r="F4968" s="194">
        <v>288.70579165462078</v>
      </c>
      <c r="G4968">
        <v>1</v>
      </c>
      <c r="H4968">
        <v>1</v>
      </c>
      <c r="I4968" s="167">
        <v>313.5354145194824</v>
      </c>
      <c r="J4968" s="22">
        <v>1.0860032032005971</v>
      </c>
      <c r="K4968" s="22" t="s">
        <v>552</v>
      </c>
      <c r="L4968" s="22" t="s">
        <v>58</v>
      </c>
      <c r="M4968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68" s="24" t="str">
        <f>IFERROR(IF(Table1[[#This Row],[Medicare Rate in CR]]&gt;0,"Y","N"),"N")</f>
        <v>Y</v>
      </c>
      <c r="O4968" s="166">
        <f>Table1[[#This Row],[Medicare Rate in CR]]*Table1[[#This Row],[SumOfUnits]]*Table1[[#This Row],[Actuarial Factor 06/20/2023]]</f>
        <v>319.65418283006369</v>
      </c>
      <c r="P49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319.65418283006369</v>
      </c>
      <c r="Q4968" s="166">
        <f>Table1[[#This Row],[Trended Medicare Pricing for all RHCs]]-Table1[[#This Row],[SumOfSFY24 Estimated Payment 5/04/23]]</f>
        <v>6.118768310581288</v>
      </c>
      <c r="R4968" s="24">
        <f>Table1[[#This Row],[SumOfUnits]]*Table1[[#This Row],[Actuarial Factor 06/20/2023]]</f>
        <v>1.0860032032005971</v>
      </c>
      <c r="S4968" s="23"/>
    </row>
    <row r="4969" spans="1:19" x14ac:dyDescent="0.25">
      <c r="A4969" s="192" t="s">
        <v>550</v>
      </c>
      <c r="B4969" s="193" t="s">
        <v>551</v>
      </c>
      <c r="C4969" s="192" t="s">
        <v>84</v>
      </c>
      <c r="D4969" s="192" t="s">
        <v>30</v>
      </c>
      <c r="E4969" s="192" t="s">
        <v>60</v>
      </c>
      <c r="F4969" s="194">
        <v>288.70579165462078</v>
      </c>
      <c r="G4969">
        <v>1</v>
      </c>
      <c r="H4969">
        <v>1</v>
      </c>
      <c r="I4969" s="167">
        <v>277.96598214869397</v>
      </c>
      <c r="J4969" s="22">
        <v>0.96280015913648564</v>
      </c>
      <c r="K4969" s="22" t="s">
        <v>552</v>
      </c>
      <c r="L4969" s="22" t="s">
        <v>58</v>
      </c>
      <c r="M4969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69" s="24" t="str">
        <f>IFERROR(IF(Table1[[#This Row],[Medicare Rate in CR]]&gt;0,"Y","N"),"N")</f>
        <v>Y</v>
      </c>
      <c r="O4969" s="166">
        <f>Table1[[#This Row],[Medicare Rate in CR]]*Table1[[#This Row],[SumOfUnits]]*Table1[[#This Row],[Actuarial Factor 06/20/2023]]</f>
        <v>283.39059884023317</v>
      </c>
      <c r="P49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283.39059884023317</v>
      </c>
      <c r="Q4969" s="166">
        <f>Table1[[#This Row],[Trended Medicare Pricing for all RHCs]]-Table1[[#This Row],[SumOfSFY24 Estimated Payment 5/04/23]]</f>
        <v>5.4246166915391996</v>
      </c>
      <c r="R4969" s="24">
        <f>Table1[[#This Row],[SumOfUnits]]*Table1[[#This Row],[Actuarial Factor 06/20/2023]]</f>
        <v>0.96280015913648564</v>
      </c>
      <c r="S4969" s="23"/>
    </row>
    <row r="4970" spans="1:19" x14ac:dyDescent="0.25">
      <c r="A4970" s="192" t="s">
        <v>550</v>
      </c>
      <c r="B4970" s="193" t="s">
        <v>551</v>
      </c>
      <c r="C4970" s="192" t="s">
        <v>84</v>
      </c>
      <c r="D4970" s="192" t="s">
        <v>30</v>
      </c>
      <c r="E4970" s="192" t="s">
        <v>63</v>
      </c>
      <c r="F4970" s="194">
        <v>4041.881083164692</v>
      </c>
      <c r="G4970">
        <v>14</v>
      </c>
      <c r="H4970">
        <v>14</v>
      </c>
      <c r="I4970" s="167">
        <v>4054.8544246935794</v>
      </c>
      <c r="J4970" s="22">
        <v>1.0032097286540478</v>
      </c>
      <c r="K4970" s="22" t="s">
        <v>552</v>
      </c>
      <c r="L4970" s="22" t="s">
        <v>58</v>
      </c>
      <c r="M4970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70" s="24" t="str">
        <f>IFERROR(IF(Table1[[#This Row],[Medicare Rate in CR]]&gt;0,"Y","N"),"N")</f>
        <v>Y</v>
      </c>
      <c r="O4970" s="166">
        <f>Table1[[#This Row],[Medicare Rate in CR]]*Table1[[#This Row],[SumOfUnits]]*Table1[[#This Row],[Actuarial Factor 06/20/2023]]</f>
        <v>4133.9865214484535</v>
      </c>
      <c r="P49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4133.9865214484535</v>
      </c>
      <c r="Q4970" s="166">
        <f>Table1[[#This Row],[Trended Medicare Pricing for all RHCs]]-Table1[[#This Row],[SumOfSFY24 Estimated Payment 5/04/23]]</f>
        <v>79.132096754874055</v>
      </c>
      <c r="R4970" s="24">
        <f>Table1[[#This Row],[SumOfUnits]]*Table1[[#This Row],[Actuarial Factor 06/20/2023]]</f>
        <v>14.04493620115667</v>
      </c>
      <c r="S4970" s="23"/>
    </row>
    <row r="4971" spans="1:19" x14ac:dyDescent="0.25">
      <c r="A4971" s="192" t="s">
        <v>550</v>
      </c>
      <c r="B4971" s="193" t="s">
        <v>551</v>
      </c>
      <c r="C4971" s="192" t="s">
        <v>84</v>
      </c>
      <c r="D4971" s="192" t="s">
        <v>30</v>
      </c>
      <c r="E4971" s="192" t="s">
        <v>77</v>
      </c>
      <c r="F4971" s="194">
        <v>288.70579165462078</v>
      </c>
      <c r="G4971">
        <v>1</v>
      </c>
      <c r="H4971">
        <v>1</v>
      </c>
      <c r="I4971" s="167">
        <v>412.26317116172817</v>
      </c>
      <c r="J4971" s="22">
        <v>1.4279698678678372</v>
      </c>
      <c r="K4971" s="22" t="s">
        <v>552</v>
      </c>
      <c r="L4971" s="22" t="s">
        <v>58</v>
      </c>
      <c r="M4971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71" s="24" t="str">
        <f>IFERROR(IF(Table1[[#This Row],[Medicare Rate in CR]]&gt;0,"Y","N"),"N")</f>
        <v>Y</v>
      </c>
      <c r="O4971" s="166">
        <f>Table1[[#This Row],[Medicare Rate in CR]]*Table1[[#This Row],[SumOfUnits]]*Table1[[#This Row],[Actuarial Factor 06/20/2023]]</f>
        <v>420.30865090821919</v>
      </c>
      <c r="P49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420.30865090821919</v>
      </c>
      <c r="Q4971" s="166">
        <f>Table1[[#This Row],[Trended Medicare Pricing for all RHCs]]-Table1[[#This Row],[SumOfSFY24 Estimated Payment 5/04/23]]</f>
        <v>8.0454797464910257</v>
      </c>
      <c r="R4971" s="24">
        <f>Table1[[#This Row],[SumOfUnits]]*Table1[[#This Row],[Actuarial Factor 06/20/2023]]</f>
        <v>1.4279698678678372</v>
      </c>
      <c r="S4971" s="23"/>
    </row>
    <row r="4972" spans="1:19" x14ac:dyDescent="0.25">
      <c r="A4972" s="192" t="s">
        <v>550</v>
      </c>
      <c r="B4972" s="193" t="s">
        <v>551</v>
      </c>
      <c r="C4972" s="192" t="s">
        <v>85</v>
      </c>
      <c r="D4972" s="192" t="s">
        <v>30</v>
      </c>
      <c r="E4972" s="192" t="s">
        <v>59</v>
      </c>
      <c r="F4972" s="194">
        <v>288.70579165462078</v>
      </c>
      <c r="G4972">
        <v>1</v>
      </c>
      <c r="H4972">
        <v>1</v>
      </c>
      <c r="I4972" s="167">
        <v>258.9715882814337</v>
      </c>
      <c r="J4972" s="22">
        <v>0.89700863566755829</v>
      </c>
      <c r="K4972" s="22" t="s">
        <v>552</v>
      </c>
      <c r="L4972" s="22" t="s">
        <v>58</v>
      </c>
      <c r="M4972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72" s="24" t="str">
        <f>IFERROR(IF(Table1[[#This Row],[Medicare Rate in CR]]&gt;0,"Y","N"),"N")</f>
        <v>Y</v>
      </c>
      <c r="O4972" s="166">
        <f>Table1[[#This Row],[Medicare Rate in CR]]*Table1[[#This Row],[SumOfUnits]]*Table1[[#This Row],[Actuarial Factor 06/20/2023]]</f>
        <v>264.02552182238907</v>
      </c>
      <c r="P49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264.02552182238907</v>
      </c>
      <c r="Q4972" s="166">
        <f>Table1[[#This Row],[Trended Medicare Pricing for all RHCs]]-Table1[[#This Row],[SumOfSFY24 Estimated Payment 5/04/23]]</f>
        <v>5.0539335409553701</v>
      </c>
      <c r="R4972" s="24">
        <f>Table1[[#This Row],[SumOfUnits]]*Table1[[#This Row],[Actuarial Factor 06/20/2023]]</f>
        <v>0.89700863566755829</v>
      </c>
      <c r="S4972" s="23"/>
    </row>
    <row r="4973" spans="1:19" x14ac:dyDescent="0.25">
      <c r="A4973" s="192" t="s">
        <v>550</v>
      </c>
      <c r="B4973" s="193" t="s">
        <v>551</v>
      </c>
      <c r="C4973" s="192" t="s">
        <v>85</v>
      </c>
      <c r="D4973" s="192" t="s">
        <v>30</v>
      </c>
      <c r="E4973" s="192" t="s">
        <v>62</v>
      </c>
      <c r="F4973" s="194">
        <v>583.4730654331695</v>
      </c>
      <c r="G4973">
        <v>2</v>
      </c>
      <c r="H4973">
        <v>2</v>
      </c>
      <c r="I4973" s="167">
        <v>532.5198756471267</v>
      </c>
      <c r="J4973" s="22">
        <v>0.91267259312438831</v>
      </c>
      <c r="K4973" s="22" t="s">
        <v>552</v>
      </c>
      <c r="L4973" s="22" t="s">
        <v>58</v>
      </c>
      <c r="M4973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73" s="24" t="str">
        <f>IFERROR(IF(Table1[[#This Row],[Medicare Rate in CR]]&gt;0,"Y","N"),"N")</f>
        <v>Y</v>
      </c>
      <c r="O4973" s="166">
        <f>Table1[[#This Row],[Medicare Rate in CR]]*Table1[[#This Row],[SumOfUnits]]*Table1[[#This Row],[Actuarial Factor 06/20/2023]]</f>
        <v>537.27210212046487</v>
      </c>
      <c r="P49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537.27210212046487</v>
      </c>
      <c r="Q4973" s="166">
        <f>Table1[[#This Row],[Trended Medicare Pricing for all RHCs]]-Table1[[#This Row],[SumOfSFY24 Estimated Payment 5/04/23]]</f>
        <v>4.7522264733381689</v>
      </c>
      <c r="R4973" s="24">
        <f>Table1[[#This Row],[SumOfUnits]]*Table1[[#This Row],[Actuarial Factor 06/20/2023]]</f>
        <v>1.8253451862487766</v>
      </c>
      <c r="S4973" s="23"/>
    </row>
    <row r="4974" spans="1:19" x14ac:dyDescent="0.25">
      <c r="A4974" s="192" t="s">
        <v>550</v>
      </c>
      <c r="B4974" s="193" t="s">
        <v>551</v>
      </c>
      <c r="C4974" s="192" t="s">
        <v>85</v>
      </c>
      <c r="D4974" s="192" t="s">
        <v>30</v>
      </c>
      <c r="E4974" s="192" t="s">
        <v>77</v>
      </c>
      <c r="F4974" s="194">
        <v>577.41158330924156</v>
      </c>
      <c r="G4974">
        <v>2</v>
      </c>
      <c r="H4974">
        <v>2</v>
      </c>
      <c r="I4974" s="167">
        <v>686.11816937192566</v>
      </c>
      <c r="J4974" s="22">
        <v>1.1882653365553713</v>
      </c>
      <c r="K4974" s="22" t="s">
        <v>552</v>
      </c>
      <c r="L4974" s="22" t="s">
        <v>58</v>
      </c>
      <c r="M4974" s="22" t="str">
        <f>IFERROR(IFERROR(INDEX(FreeStand_Medicare!E:E,MATCH(Table1[[#This Row],[Medicare Number]],FreeStand_Medicare!A:A,0)),INDEX(HospBased_Medicare_CR!F:F,MATCH(Table1[[#This Row],[Medicare Number]],HospBased_Medicare_CR!G:G,0))),0)</f>
        <v>294.34</v>
      </c>
      <c r="N4974" s="24" t="str">
        <f>IFERROR(IF(Table1[[#This Row],[Medicare Rate in CR]]&gt;0,"Y","N"),"N")</f>
        <v>Y</v>
      </c>
      <c r="O4974" s="166">
        <f>Table1[[#This Row],[Medicare Rate in CR]]*Table1[[#This Row],[SumOfUnits]]*Table1[[#This Row],[Actuarial Factor 06/20/2023]]</f>
        <v>699.50803832341592</v>
      </c>
      <c r="P49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699.50803832341592</v>
      </c>
      <c r="Q4974" s="166">
        <f>Table1[[#This Row],[Trended Medicare Pricing for all RHCs]]-Table1[[#This Row],[SumOfSFY24 Estimated Payment 5/04/23]]</f>
        <v>13.389868951490257</v>
      </c>
      <c r="R4974" s="24">
        <f>Table1[[#This Row],[SumOfUnits]]*Table1[[#This Row],[Actuarial Factor 06/20/2023]]</f>
        <v>2.3765306731107425</v>
      </c>
      <c r="S4974" s="23"/>
    </row>
    <row r="4975" spans="1:19" x14ac:dyDescent="0.25">
      <c r="A4975" s="192" t="s">
        <v>553</v>
      </c>
      <c r="B4975" s="193" t="s">
        <v>554</v>
      </c>
      <c r="C4975" s="192" t="s">
        <v>88</v>
      </c>
      <c r="D4975" s="192" t="s">
        <v>31</v>
      </c>
      <c r="E4975" s="192" t="s">
        <v>69</v>
      </c>
      <c r="F4975" s="194">
        <v>942.35328129517211</v>
      </c>
      <c r="G4975">
        <v>5</v>
      </c>
      <c r="H4975">
        <v>5</v>
      </c>
      <c r="I4975" s="167">
        <v>995.35757810790722</v>
      </c>
      <c r="J4975" s="22">
        <v>1.0562467366165329</v>
      </c>
      <c r="K4975" s="22" t="s">
        <v>555</v>
      </c>
      <c r="L4975" s="22" t="s">
        <v>58</v>
      </c>
      <c r="M4975" s="22" t="str">
        <f>IFERROR(IFERROR(INDEX(FreeStand_Medicare!E:E,MATCH(Table1[[#This Row],[Medicare Number]],FreeStand_Medicare!A:A,0)),INDEX(HospBased_Medicare_CR!F:F,MATCH(Table1[[#This Row],[Medicare Number]],HospBased_Medicare_CR!G:G,0))),0)</f>
        <v>233.32</v>
      </c>
      <c r="N4975" s="24" t="str">
        <f>IFERROR(IF(Table1[[#This Row],[Medicare Rate in CR]]&gt;0,"Y","N"),"N")</f>
        <v>Y</v>
      </c>
      <c r="O4975" s="166">
        <f>Table1[[#This Row],[Medicare Rate in CR]]*Table1[[#This Row],[SumOfUnits]]*Table1[[#This Row],[Actuarial Factor 06/20/2023]]</f>
        <v>1232.2174429368472</v>
      </c>
      <c r="P49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1232.2174429368472</v>
      </c>
      <c r="Q4975" s="166">
        <f>Table1[[#This Row],[Trended Medicare Pricing for all RHCs]]-Table1[[#This Row],[SumOfSFY24 Estimated Payment 5/04/23]]</f>
        <v>236.85986482893998</v>
      </c>
      <c r="R4975" s="24">
        <f>Table1[[#This Row],[SumOfUnits]]*Table1[[#This Row],[Actuarial Factor 06/20/2023]]</f>
        <v>5.2812336830826645</v>
      </c>
      <c r="S4975" s="23"/>
    </row>
    <row r="4976" spans="1:19" x14ac:dyDescent="0.25">
      <c r="A4976" s="192" t="s">
        <v>553</v>
      </c>
      <c r="B4976" s="193" t="s">
        <v>554</v>
      </c>
      <c r="C4976" s="192" t="s">
        <v>78</v>
      </c>
      <c r="D4976" s="192" t="s">
        <v>31</v>
      </c>
      <c r="E4976" s="192" t="s">
        <v>69</v>
      </c>
      <c r="F4976" s="194">
        <v>187.68430182133565</v>
      </c>
      <c r="G4976">
        <v>1</v>
      </c>
      <c r="H4976">
        <v>1</v>
      </c>
      <c r="I4976" s="167">
        <v>200.91495687593439</v>
      </c>
      <c r="J4976" s="22">
        <v>1.0704942018389665</v>
      </c>
      <c r="K4976" s="22" t="s">
        <v>555</v>
      </c>
      <c r="L4976" s="22" t="s">
        <v>58</v>
      </c>
      <c r="M4976" s="22" t="str">
        <f>IFERROR(IFERROR(INDEX(FreeStand_Medicare!E:E,MATCH(Table1[[#This Row],[Medicare Number]],FreeStand_Medicare!A:A,0)),INDEX(HospBased_Medicare_CR!F:F,MATCH(Table1[[#This Row],[Medicare Number]],HospBased_Medicare_CR!G:G,0))),0)</f>
        <v>233.32</v>
      </c>
      <c r="N4976" s="24" t="str">
        <f>IFERROR(IF(Table1[[#This Row],[Medicare Rate in CR]]&gt;0,"Y","N"),"N")</f>
        <v>Y</v>
      </c>
      <c r="O4976" s="166">
        <f>Table1[[#This Row],[Medicare Rate in CR]]*Table1[[#This Row],[SumOfUnits]]*Table1[[#This Row],[Actuarial Factor 06/20/2023]]</f>
        <v>249.76770717306766</v>
      </c>
      <c r="P49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249.76770717306766</v>
      </c>
      <c r="Q4976" s="166">
        <f>Table1[[#This Row],[Trended Medicare Pricing for all RHCs]]-Table1[[#This Row],[SumOfSFY24 Estimated Payment 5/04/23]]</f>
        <v>48.852750297133269</v>
      </c>
      <c r="R4976" s="24">
        <f>Table1[[#This Row],[SumOfUnits]]*Table1[[#This Row],[Actuarial Factor 06/20/2023]]</f>
        <v>1.0704942018389665</v>
      </c>
      <c r="S4976" s="23"/>
    </row>
    <row r="4977" spans="1:19" x14ac:dyDescent="0.25">
      <c r="A4977" s="192" t="s">
        <v>553</v>
      </c>
      <c r="B4977" s="193" t="s">
        <v>554</v>
      </c>
      <c r="C4977" s="192" t="s">
        <v>55</v>
      </c>
      <c r="D4977" s="192" t="s">
        <v>30</v>
      </c>
      <c r="E4977" s="192" t="s">
        <v>59</v>
      </c>
      <c r="F4977" s="194">
        <v>2796.2416883492338</v>
      </c>
      <c r="G4977">
        <v>15</v>
      </c>
      <c r="H4977">
        <v>15</v>
      </c>
      <c r="I4977" s="167">
        <v>2859.7726446104002</v>
      </c>
      <c r="J4977" s="22">
        <v>1.0227201234163246</v>
      </c>
      <c r="K4977" s="22" t="s">
        <v>555</v>
      </c>
      <c r="L4977" s="22" t="s">
        <v>58</v>
      </c>
      <c r="M4977" s="22" t="str">
        <f>IFERROR(IFERROR(INDEX(FreeStand_Medicare!E:E,MATCH(Table1[[#This Row],[Medicare Number]],FreeStand_Medicare!A:A,0)),INDEX(HospBased_Medicare_CR!F:F,MATCH(Table1[[#This Row],[Medicare Number]],HospBased_Medicare_CR!G:G,0))),0)</f>
        <v>233.32</v>
      </c>
      <c r="N4977" s="24" t="str">
        <f>IFERROR(IF(Table1[[#This Row],[Medicare Rate in CR]]&gt;0,"Y","N"),"N")</f>
        <v>Y</v>
      </c>
      <c r="O4977" s="166">
        <f>Table1[[#This Row],[Medicare Rate in CR]]*Table1[[#This Row],[SumOfUnits]]*Table1[[#This Row],[Actuarial Factor 06/20/2023]]</f>
        <v>3579.3158879324524</v>
      </c>
      <c r="P49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3579.3158879324524</v>
      </c>
      <c r="Q4977" s="166">
        <f>Table1[[#This Row],[Trended Medicare Pricing for all RHCs]]-Table1[[#This Row],[SumOfSFY24 Estimated Payment 5/04/23]]</f>
        <v>719.54324332205215</v>
      </c>
      <c r="R4977" s="24">
        <f>Table1[[#This Row],[SumOfUnits]]*Table1[[#This Row],[Actuarial Factor 06/20/2023]]</f>
        <v>15.340801851244869</v>
      </c>
      <c r="S4977" s="23"/>
    </row>
    <row r="4978" spans="1:19" x14ac:dyDescent="0.25">
      <c r="A4978" s="192" t="s">
        <v>553</v>
      </c>
      <c r="B4978" s="193" t="s">
        <v>554</v>
      </c>
      <c r="C4978" s="192" t="s">
        <v>55</v>
      </c>
      <c r="D4978" s="192" t="s">
        <v>30</v>
      </c>
      <c r="E4978" s="192" t="s">
        <v>60</v>
      </c>
      <c r="F4978" s="194">
        <v>3347.6534643924069</v>
      </c>
      <c r="G4978">
        <v>18</v>
      </c>
      <c r="H4978">
        <v>18</v>
      </c>
      <c r="I4978" s="167">
        <v>3041.8326590838719</v>
      </c>
      <c r="J4978" s="22">
        <v>0.90864621784738975</v>
      </c>
      <c r="K4978" s="22" t="s">
        <v>555</v>
      </c>
      <c r="L4978" s="22" t="s">
        <v>58</v>
      </c>
      <c r="M4978" s="22" t="str">
        <f>IFERROR(IFERROR(INDEX(FreeStand_Medicare!E:E,MATCH(Table1[[#This Row],[Medicare Number]],FreeStand_Medicare!A:A,0)),INDEX(HospBased_Medicare_CR!F:F,MATCH(Table1[[#This Row],[Medicare Number]],HospBased_Medicare_CR!G:G,0))),0)</f>
        <v>233.32</v>
      </c>
      <c r="N4978" s="24" t="str">
        <f>IFERROR(IF(Table1[[#This Row],[Medicare Rate in CR]]&gt;0,"Y","N"),"N")</f>
        <v>Y</v>
      </c>
      <c r="O4978" s="166">
        <f>Table1[[#This Row],[Medicare Rate in CR]]*Table1[[#This Row],[SumOfUnits]]*Table1[[#This Row],[Actuarial Factor 06/20/2023]]</f>
        <v>3816.0960398667539</v>
      </c>
      <c r="P49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3816.0960398667539</v>
      </c>
      <c r="Q4978" s="166">
        <f>Table1[[#This Row],[Trended Medicare Pricing for all RHCs]]-Table1[[#This Row],[SumOfSFY24 Estimated Payment 5/04/23]]</f>
        <v>774.263380782882</v>
      </c>
      <c r="R4978" s="24">
        <f>Table1[[#This Row],[SumOfUnits]]*Table1[[#This Row],[Actuarial Factor 06/20/2023]]</f>
        <v>16.355631921253014</v>
      </c>
      <c r="S4978" s="23"/>
    </row>
    <row r="4979" spans="1:19" x14ac:dyDescent="0.25">
      <c r="A4979" s="192" t="s">
        <v>553</v>
      </c>
      <c r="B4979" s="193" t="s">
        <v>554</v>
      </c>
      <c r="C4979" s="192" t="s">
        <v>55</v>
      </c>
      <c r="D4979" s="192" t="s">
        <v>30</v>
      </c>
      <c r="E4979" s="192" t="s">
        <v>61</v>
      </c>
      <c r="F4979" s="194">
        <v>1513.2697311361665</v>
      </c>
      <c r="G4979">
        <v>8</v>
      </c>
      <c r="H4979">
        <v>8</v>
      </c>
      <c r="I4979" s="167">
        <v>1375.0268177798141</v>
      </c>
      <c r="J4979" s="22">
        <v>0.90864621784738975</v>
      </c>
      <c r="K4979" s="22" t="s">
        <v>555</v>
      </c>
      <c r="L4979" s="22" t="s">
        <v>58</v>
      </c>
      <c r="M4979" s="22" t="str">
        <f>IFERROR(IFERROR(INDEX(FreeStand_Medicare!E:E,MATCH(Table1[[#This Row],[Medicare Number]],FreeStand_Medicare!A:A,0)),INDEX(HospBased_Medicare_CR!F:F,MATCH(Table1[[#This Row],[Medicare Number]],HospBased_Medicare_CR!G:G,0))),0)</f>
        <v>233.32</v>
      </c>
      <c r="N4979" s="24" t="str">
        <f>IFERROR(IF(Table1[[#This Row],[Medicare Rate in CR]]&gt;0,"Y","N"),"N")</f>
        <v>Y</v>
      </c>
      <c r="O4979" s="166">
        <f>Table1[[#This Row],[Medicare Rate in CR]]*Table1[[#This Row],[SumOfUnits]]*Table1[[#This Row],[Actuarial Factor 06/20/2023]]</f>
        <v>1696.0426843852238</v>
      </c>
      <c r="P49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1696.0426843852238</v>
      </c>
      <c r="Q4979" s="166">
        <f>Table1[[#This Row],[Trended Medicare Pricing for all RHCs]]-Table1[[#This Row],[SumOfSFY24 Estimated Payment 5/04/23]]</f>
        <v>321.01586660540966</v>
      </c>
      <c r="R4979" s="24">
        <f>Table1[[#This Row],[SumOfUnits]]*Table1[[#This Row],[Actuarial Factor 06/20/2023]]</f>
        <v>7.269169742779118</v>
      </c>
      <c r="S4979" s="23"/>
    </row>
    <row r="4980" spans="1:19" x14ac:dyDescent="0.25">
      <c r="A4980" s="192" t="s">
        <v>553</v>
      </c>
      <c r="B4980" s="193" t="s">
        <v>554</v>
      </c>
      <c r="C4980" s="192" t="s">
        <v>55</v>
      </c>
      <c r="D4980" s="192" t="s">
        <v>30</v>
      </c>
      <c r="E4980" s="192" t="s">
        <v>62</v>
      </c>
      <c r="F4980" s="194">
        <v>5706.6011371301947</v>
      </c>
      <c r="G4980">
        <v>31</v>
      </c>
      <c r="H4980">
        <v>31</v>
      </c>
      <c r="I4980" s="167">
        <v>5984.5804451535651</v>
      </c>
      <c r="J4980" s="22">
        <v>1.0487118866981413</v>
      </c>
      <c r="K4980" s="22" t="s">
        <v>555</v>
      </c>
      <c r="L4980" s="22" t="s">
        <v>58</v>
      </c>
      <c r="M4980" s="22" t="str">
        <f>IFERROR(IFERROR(INDEX(FreeStand_Medicare!E:E,MATCH(Table1[[#This Row],[Medicare Number]],FreeStand_Medicare!A:A,0)),INDEX(HospBased_Medicare_CR!F:F,MATCH(Table1[[#This Row],[Medicare Number]],HospBased_Medicare_CR!G:G,0))),0)</f>
        <v>233.32</v>
      </c>
      <c r="N4980" s="24" t="str">
        <f>IFERROR(IF(Table1[[#This Row],[Medicare Rate in CR]]&gt;0,"Y","N"),"N")</f>
        <v>Y</v>
      </c>
      <c r="O4980" s="166">
        <f>Table1[[#This Row],[Medicare Rate in CR]]*Table1[[#This Row],[SumOfUnits]]*Table1[[#This Row],[Actuarial Factor 06/20/2023]]</f>
        <v>7585.2491795367205</v>
      </c>
      <c r="P49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7585.2491795367205</v>
      </c>
      <c r="Q4980" s="166">
        <f>Table1[[#This Row],[Trended Medicare Pricing for all RHCs]]-Table1[[#This Row],[SumOfSFY24 Estimated Payment 5/04/23]]</f>
        <v>1600.6687343831554</v>
      </c>
      <c r="R4980" s="24">
        <f>Table1[[#This Row],[SumOfUnits]]*Table1[[#This Row],[Actuarial Factor 06/20/2023]]</f>
        <v>32.510068487642378</v>
      </c>
      <c r="S4980" s="23"/>
    </row>
    <row r="4981" spans="1:19" x14ac:dyDescent="0.25">
      <c r="A4981" s="192" t="s">
        <v>553</v>
      </c>
      <c r="B4981" s="193" t="s">
        <v>554</v>
      </c>
      <c r="C4981" s="192" t="s">
        <v>55</v>
      </c>
      <c r="D4981" s="192" t="s">
        <v>30</v>
      </c>
      <c r="E4981" s="192" t="s">
        <v>63</v>
      </c>
      <c r="F4981" s="194">
        <v>375.3686036426713</v>
      </c>
      <c r="G4981">
        <v>2</v>
      </c>
      <c r="H4981">
        <v>2</v>
      </c>
      <c r="I4981" s="167">
        <v>376.36162408646919</v>
      </c>
      <c r="J4981" s="22">
        <v>1.0026454541859957</v>
      </c>
      <c r="K4981" s="22" t="s">
        <v>555</v>
      </c>
      <c r="L4981" s="22" t="s">
        <v>58</v>
      </c>
      <c r="M4981" s="22" t="str">
        <f>IFERROR(IFERROR(INDEX(FreeStand_Medicare!E:E,MATCH(Table1[[#This Row],[Medicare Number]],FreeStand_Medicare!A:A,0)),INDEX(HospBased_Medicare_CR!F:F,MATCH(Table1[[#This Row],[Medicare Number]],HospBased_Medicare_CR!G:G,0))),0)</f>
        <v>233.32</v>
      </c>
      <c r="N4981" s="24" t="str">
        <f>IFERROR(IF(Table1[[#This Row],[Medicare Rate in CR]]&gt;0,"Y","N"),"N")</f>
        <v>Y</v>
      </c>
      <c r="O4981" s="166">
        <f>Table1[[#This Row],[Medicare Rate in CR]]*Table1[[#This Row],[SumOfUnits]]*Table1[[#This Row],[Actuarial Factor 06/20/2023]]</f>
        <v>467.87447474135303</v>
      </c>
      <c r="P49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467.87447474135303</v>
      </c>
      <c r="Q4981" s="166">
        <f>Table1[[#This Row],[Trended Medicare Pricing for all RHCs]]-Table1[[#This Row],[SumOfSFY24 Estimated Payment 5/04/23]]</f>
        <v>91.512850654883835</v>
      </c>
      <c r="R4981" s="24">
        <f>Table1[[#This Row],[SumOfUnits]]*Table1[[#This Row],[Actuarial Factor 06/20/2023]]</f>
        <v>2.0052909083719914</v>
      </c>
      <c r="S4981" s="23"/>
    </row>
    <row r="4982" spans="1:19" x14ac:dyDescent="0.25">
      <c r="A4982" s="192" t="s">
        <v>553</v>
      </c>
      <c r="B4982" s="193" t="s">
        <v>554</v>
      </c>
      <c r="C4982" s="192" t="s">
        <v>55</v>
      </c>
      <c r="D4982" s="192" t="s">
        <v>30</v>
      </c>
      <c r="E4982" s="192" t="s">
        <v>64</v>
      </c>
      <c r="F4982" s="194">
        <v>11965.192252095985</v>
      </c>
      <c r="G4982">
        <v>66</v>
      </c>
      <c r="H4982">
        <v>66</v>
      </c>
      <c r="I4982" s="167">
        <v>11730.666735303377</v>
      </c>
      <c r="J4982" s="22">
        <v>0.98039935240058296</v>
      </c>
      <c r="K4982" s="22" t="s">
        <v>555</v>
      </c>
      <c r="L4982" s="22" t="s">
        <v>58</v>
      </c>
      <c r="M4982" s="22" t="str">
        <f>IFERROR(IFERROR(INDEX(FreeStand_Medicare!E:E,MATCH(Table1[[#This Row],[Medicare Number]],FreeStand_Medicare!A:A,0)),INDEX(HospBased_Medicare_CR!F:F,MATCH(Table1[[#This Row],[Medicare Number]],HospBased_Medicare_CR!G:G,0))),0)</f>
        <v>233.32</v>
      </c>
      <c r="N4982" s="24" t="str">
        <f>IFERROR(IF(Table1[[#This Row],[Medicare Rate in CR]]&gt;0,"Y","N"),"N")</f>
        <v>Y</v>
      </c>
      <c r="O4982" s="166">
        <f>Table1[[#This Row],[Medicare Rate in CR]]*Table1[[#This Row],[SumOfUnits]]*Table1[[#This Row],[Actuarial Factor 06/20/2023]]</f>
        <v>15097.287275538863</v>
      </c>
      <c r="P49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15097.287275538863</v>
      </c>
      <c r="Q4982" s="166">
        <f>Table1[[#This Row],[Trended Medicare Pricing for all RHCs]]-Table1[[#This Row],[SumOfSFY24 Estimated Payment 5/04/23]]</f>
        <v>3366.6205402354863</v>
      </c>
      <c r="R4982" s="24">
        <f>Table1[[#This Row],[SumOfUnits]]*Table1[[#This Row],[Actuarial Factor 06/20/2023]]</f>
        <v>64.706357258438473</v>
      </c>
      <c r="S4982" s="23"/>
    </row>
    <row r="4983" spans="1:19" x14ac:dyDescent="0.25">
      <c r="A4983" s="192" t="s">
        <v>553</v>
      </c>
      <c r="B4983" s="193" t="s">
        <v>554</v>
      </c>
      <c r="C4983" s="192" t="s">
        <v>55</v>
      </c>
      <c r="D4983" s="192" t="s">
        <v>32</v>
      </c>
      <c r="E4983" s="192" t="s">
        <v>65</v>
      </c>
      <c r="F4983" s="194">
        <v>563.05290546400693</v>
      </c>
      <c r="G4983">
        <v>3</v>
      </c>
      <c r="H4983">
        <v>3</v>
      </c>
      <c r="I4983" s="167">
        <v>699.01025643401113</v>
      </c>
      <c r="J4983" s="22">
        <v>1.241464611319185</v>
      </c>
      <c r="K4983" s="22" t="s">
        <v>555</v>
      </c>
      <c r="L4983" s="22" t="s">
        <v>58</v>
      </c>
      <c r="M4983" s="22" t="str">
        <f>IFERROR(IFERROR(INDEX(FreeStand_Medicare!E:E,MATCH(Table1[[#This Row],[Medicare Number]],FreeStand_Medicare!A:A,0)),INDEX(HospBased_Medicare_CR!F:F,MATCH(Table1[[#This Row],[Medicare Number]],HospBased_Medicare_CR!G:G,0))),0)</f>
        <v>233.32</v>
      </c>
      <c r="N4983" s="24" t="str">
        <f>IFERROR(IF(Table1[[#This Row],[Medicare Rate in CR]]&gt;0,"Y","N"),"N")</f>
        <v>Y</v>
      </c>
      <c r="O4983" s="166">
        <f>Table1[[#This Row],[Medicare Rate in CR]]*Table1[[#This Row],[SumOfUnits]]*Table1[[#This Row],[Actuarial Factor 06/20/2023]]</f>
        <v>868.9755693389767</v>
      </c>
      <c r="P49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868.9755693389767</v>
      </c>
      <c r="Q4983" s="166">
        <f>Table1[[#This Row],[Trended Medicare Pricing for all RHCs]]-Table1[[#This Row],[SumOfSFY24 Estimated Payment 5/04/23]]</f>
        <v>169.96531290496557</v>
      </c>
      <c r="R4983" s="24">
        <f>Table1[[#This Row],[SumOfUnits]]*Table1[[#This Row],[Actuarial Factor 06/20/2023]]</f>
        <v>3.7243938339575546</v>
      </c>
      <c r="S4983" s="23"/>
    </row>
    <row r="4984" spans="1:19" x14ac:dyDescent="0.25">
      <c r="A4984" s="192" t="s">
        <v>553</v>
      </c>
      <c r="B4984" s="193" t="s">
        <v>554</v>
      </c>
      <c r="C4984" s="192" t="s">
        <v>55</v>
      </c>
      <c r="D4984" s="192" t="s">
        <v>32</v>
      </c>
      <c r="E4984" s="192" t="s">
        <v>66</v>
      </c>
      <c r="F4984" s="194">
        <v>375.3686036426713</v>
      </c>
      <c r="G4984">
        <v>2</v>
      </c>
      <c r="H4984">
        <v>2</v>
      </c>
      <c r="I4984" s="167">
        <v>400.82986087015991</v>
      </c>
      <c r="J4984" s="22">
        <v>1.0678300129004028</v>
      </c>
      <c r="K4984" s="22" t="s">
        <v>555</v>
      </c>
      <c r="L4984" s="22" t="s">
        <v>58</v>
      </c>
      <c r="M4984" s="22" t="str">
        <f>IFERROR(IFERROR(INDEX(FreeStand_Medicare!E:E,MATCH(Table1[[#This Row],[Medicare Number]],FreeStand_Medicare!A:A,0)),INDEX(HospBased_Medicare_CR!F:F,MATCH(Table1[[#This Row],[Medicare Number]],HospBased_Medicare_CR!G:G,0))),0)</f>
        <v>233.32</v>
      </c>
      <c r="N4984" s="24" t="str">
        <f>IFERROR(IF(Table1[[#This Row],[Medicare Rate in CR]]&gt;0,"Y","N"),"N")</f>
        <v>Y</v>
      </c>
      <c r="O4984" s="166">
        <f>Table1[[#This Row],[Medicare Rate in CR]]*Table1[[#This Row],[SumOfUnits]]*Table1[[#This Row],[Actuarial Factor 06/20/2023]]</f>
        <v>498.29219721984396</v>
      </c>
      <c r="P49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498.29219721984396</v>
      </c>
      <c r="Q4984" s="166">
        <f>Table1[[#This Row],[Trended Medicare Pricing for all RHCs]]-Table1[[#This Row],[SumOfSFY24 Estimated Payment 5/04/23]]</f>
        <v>97.462336349684051</v>
      </c>
      <c r="R4984" s="24">
        <f>Table1[[#This Row],[SumOfUnits]]*Table1[[#This Row],[Actuarial Factor 06/20/2023]]</f>
        <v>2.1356600258008056</v>
      </c>
      <c r="S4984" s="23"/>
    </row>
    <row r="4985" spans="1:19" x14ac:dyDescent="0.25">
      <c r="A4985" s="192" t="s">
        <v>553</v>
      </c>
      <c r="B4985" s="193" t="s">
        <v>554</v>
      </c>
      <c r="C4985" s="192" t="s">
        <v>55</v>
      </c>
      <c r="D4985" s="192" t="s">
        <v>31</v>
      </c>
      <c r="E4985" s="192" t="s">
        <v>67</v>
      </c>
      <c r="F4985" s="194">
        <v>2447.7594680543507</v>
      </c>
      <c r="G4985">
        <v>13</v>
      </c>
      <c r="H4985">
        <v>13</v>
      </c>
      <c r="I4985" s="167">
        <v>2771.3408370562142</v>
      </c>
      <c r="J4985" s="22">
        <v>1.1321949207938591</v>
      </c>
      <c r="K4985" s="22" t="s">
        <v>555</v>
      </c>
      <c r="L4985" s="22" t="s">
        <v>58</v>
      </c>
      <c r="M4985" s="22" t="str">
        <f>IFERROR(IFERROR(INDEX(FreeStand_Medicare!E:E,MATCH(Table1[[#This Row],[Medicare Number]],FreeStand_Medicare!A:A,0)),INDEX(HospBased_Medicare_CR!F:F,MATCH(Table1[[#This Row],[Medicare Number]],HospBased_Medicare_CR!G:G,0))),0)</f>
        <v>233.32</v>
      </c>
      <c r="N4985" s="24" t="str">
        <f>IFERROR(IF(Table1[[#This Row],[Medicare Rate in CR]]&gt;0,"Y","N"),"N")</f>
        <v>Y</v>
      </c>
      <c r="O4985" s="166">
        <f>Table1[[#This Row],[Medicare Rate in CR]]*Table1[[#This Row],[SumOfUnits]]*Table1[[#This Row],[Actuarial Factor 06/20/2023]]</f>
        <v>3434.1283459551014</v>
      </c>
      <c r="P49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3434.1283459551014</v>
      </c>
      <c r="Q4985" s="166">
        <f>Table1[[#This Row],[Trended Medicare Pricing for all RHCs]]-Table1[[#This Row],[SumOfSFY24 Estimated Payment 5/04/23]]</f>
        <v>662.78750889888715</v>
      </c>
      <c r="R4985" s="24">
        <f>Table1[[#This Row],[SumOfUnits]]*Table1[[#This Row],[Actuarial Factor 06/20/2023]]</f>
        <v>14.718533970320168</v>
      </c>
      <c r="S4985" s="23"/>
    </row>
    <row r="4986" spans="1:19" x14ac:dyDescent="0.25">
      <c r="A4986" s="192" t="s">
        <v>553</v>
      </c>
      <c r="B4986" s="193" t="s">
        <v>554</v>
      </c>
      <c r="C4986" s="192" t="s">
        <v>55</v>
      </c>
      <c r="D4986" s="192" t="s">
        <v>31</v>
      </c>
      <c r="E4986" s="192" t="s">
        <v>82</v>
      </c>
      <c r="F4986" s="194">
        <v>3010.8123735183581</v>
      </c>
      <c r="G4986">
        <v>16</v>
      </c>
      <c r="H4986">
        <v>16</v>
      </c>
      <c r="I4986" s="167">
        <v>3468.7838998222396</v>
      </c>
      <c r="J4986" s="22">
        <v>1.1521089558193585</v>
      </c>
      <c r="K4986" s="22" t="s">
        <v>555</v>
      </c>
      <c r="L4986" s="22" t="s">
        <v>58</v>
      </c>
      <c r="M4986" s="22" t="str">
        <f>IFERROR(IFERROR(INDEX(FreeStand_Medicare!E:E,MATCH(Table1[[#This Row],[Medicare Number]],FreeStand_Medicare!A:A,0)),INDEX(HospBased_Medicare_CR!F:F,MATCH(Table1[[#This Row],[Medicare Number]],HospBased_Medicare_CR!G:G,0))),0)</f>
        <v>233.32</v>
      </c>
      <c r="N4986" s="24" t="str">
        <f>IFERROR(IF(Table1[[#This Row],[Medicare Rate in CR]]&gt;0,"Y","N"),"N")</f>
        <v>Y</v>
      </c>
      <c r="O4986" s="166">
        <f>Table1[[#This Row],[Medicare Rate in CR]]*Table1[[#This Row],[SumOfUnits]]*Table1[[#This Row],[Actuarial Factor 06/20/2023]]</f>
        <v>4300.9609851483638</v>
      </c>
      <c r="P49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4300.9609851483638</v>
      </c>
      <c r="Q4986" s="166">
        <f>Table1[[#This Row],[Trended Medicare Pricing for all RHCs]]-Table1[[#This Row],[SumOfSFY24 Estimated Payment 5/04/23]]</f>
        <v>832.17708532612414</v>
      </c>
      <c r="R4986" s="24">
        <f>Table1[[#This Row],[SumOfUnits]]*Table1[[#This Row],[Actuarial Factor 06/20/2023]]</f>
        <v>18.433743293109735</v>
      </c>
      <c r="S4986" s="23"/>
    </row>
    <row r="4987" spans="1:19" x14ac:dyDescent="0.25">
      <c r="A4987" s="192" t="s">
        <v>553</v>
      </c>
      <c r="B4987" s="193" t="s">
        <v>554</v>
      </c>
      <c r="C4987" s="192" t="s">
        <v>55</v>
      </c>
      <c r="D4987" s="192" t="s">
        <v>31</v>
      </c>
      <c r="E4987" s="192" t="s">
        <v>68</v>
      </c>
      <c r="F4987" s="194">
        <v>3002.9488291413709</v>
      </c>
      <c r="G4987">
        <v>16</v>
      </c>
      <c r="H4987">
        <v>16</v>
      </c>
      <c r="I4987" s="167">
        <v>3236.7490395895193</v>
      </c>
      <c r="J4987" s="22">
        <v>1.0778568746091484</v>
      </c>
      <c r="K4987" s="22" t="s">
        <v>555</v>
      </c>
      <c r="L4987" s="22" t="s">
        <v>58</v>
      </c>
      <c r="M4987" s="22" t="str">
        <f>IFERROR(IFERROR(INDEX(FreeStand_Medicare!E:E,MATCH(Table1[[#This Row],[Medicare Number]],FreeStand_Medicare!A:A,0)),INDEX(HospBased_Medicare_CR!F:F,MATCH(Table1[[#This Row],[Medicare Number]],HospBased_Medicare_CR!G:G,0))),0)</f>
        <v>233.32</v>
      </c>
      <c r="N4987" s="24" t="str">
        <f>IFERROR(IF(Table1[[#This Row],[Medicare Rate in CR]]&gt;0,"Y","N"),"N")</f>
        <v>Y</v>
      </c>
      <c r="O4987" s="166">
        <f>Table1[[#This Row],[Medicare Rate in CR]]*Table1[[#This Row],[SumOfUnits]]*Table1[[#This Row],[Actuarial Factor 06/20/2023]]</f>
        <v>4023.7690557409037</v>
      </c>
      <c r="P49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4023.7690557409037</v>
      </c>
      <c r="Q4987" s="166">
        <f>Table1[[#This Row],[Trended Medicare Pricing for all RHCs]]-Table1[[#This Row],[SumOfSFY24 Estimated Payment 5/04/23]]</f>
        <v>787.02001615138443</v>
      </c>
      <c r="R4987" s="24">
        <f>Table1[[#This Row],[SumOfUnits]]*Table1[[#This Row],[Actuarial Factor 06/20/2023]]</f>
        <v>17.245709993746374</v>
      </c>
      <c r="S4987" s="23"/>
    </row>
    <row r="4988" spans="1:19" x14ac:dyDescent="0.25">
      <c r="A4988" s="192" t="s">
        <v>553</v>
      </c>
      <c r="B4988" s="193" t="s">
        <v>554</v>
      </c>
      <c r="C4988" s="192" t="s">
        <v>55</v>
      </c>
      <c r="D4988" s="192" t="s">
        <v>31</v>
      </c>
      <c r="E4988" s="192" t="s">
        <v>69</v>
      </c>
      <c r="F4988" s="194">
        <v>15785.140213934641</v>
      </c>
      <c r="G4988">
        <v>84</v>
      </c>
      <c r="H4988">
        <v>84</v>
      </c>
      <c r="I4988" s="167">
        <v>16534.11167166835</v>
      </c>
      <c r="J4988" s="22">
        <v>1.0474478812087167</v>
      </c>
      <c r="K4988" s="22" t="s">
        <v>555</v>
      </c>
      <c r="L4988" s="22" t="s">
        <v>58</v>
      </c>
      <c r="M4988" s="22" t="str">
        <f>IFERROR(IFERROR(INDEX(FreeStand_Medicare!E:E,MATCH(Table1[[#This Row],[Medicare Number]],FreeStand_Medicare!A:A,0)),INDEX(HospBased_Medicare_CR!F:F,MATCH(Table1[[#This Row],[Medicare Number]],HospBased_Medicare_CR!G:G,0))),0)</f>
        <v>233.32</v>
      </c>
      <c r="N4988" s="24" t="str">
        <f>IFERROR(IF(Table1[[#This Row],[Medicare Rate in CR]]&gt;0,"Y","N"),"N")</f>
        <v>Y</v>
      </c>
      <c r="O4988" s="166">
        <f>Table1[[#This Row],[Medicare Rate in CR]]*Table1[[#This Row],[SumOfUnits]]*Table1[[#This Row],[Actuarial Factor 06/20/2023]]</f>
        <v>20528.805330063893</v>
      </c>
      <c r="P49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20528.805330063893</v>
      </c>
      <c r="Q4988" s="166">
        <f>Table1[[#This Row],[Trended Medicare Pricing for all RHCs]]-Table1[[#This Row],[SumOfSFY24 Estimated Payment 5/04/23]]</f>
        <v>3994.693658395543</v>
      </c>
      <c r="R4988" s="24">
        <f>Table1[[#This Row],[SumOfUnits]]*Table1[[#This Row],[Actuarial Factor 06/20/2023]]</f>
        <v>87.985622021532208</v>
      </c>
      <c r="S4988" s="23"/>
    </row>
    <row r="4989" spans="1:19" x14ac:dyDescent="0.25">
      <c r="A4989" s="192" t="s">
        <v>556</v>
      </c>
      <c r="B4989" s="193" t="s">
        <v>557</v>
      </c>
      <c r="C4989" s="192" t="s">
        <v>88</v>
      </c>
      <c r="D4989" s="192" t="s">
        <v>31</v>
      </c>
      <c r="E4989" s="192" t="s">
        <v>69</v>
      </c>
      <c r="F4989" s="194">
        <v>390.83550159005495</v>
      </c>
      <c r="G4989">
        <v>3</v>
      </c>
      <c r="H4989">
        <v>3</v>
      </c>
      <c r="I4989" s="167">
        <v>412.81872310838128</v>
      </c>
      <c r="J4989" s="22">
        <v>1.0562467366165329</v>
      </c>
      <c r="K4989" s="22" t="s">
        <v>558</v>
      </c>
      <c r="L4989" s="22" t="s">
        <v>58</v>
      </c>
      <c r="M4989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4989" s="24" t="str">
        <f>IFERROR(IF(Table1[[#This Row],[Medicare Rate in CR]]&gt;0,"Y","N"),"N")</f>
        <v>Y</v>
      </c>
      <c r="O4989" s="166">
        <f>Table1[[#This Row],[Medicare Rate in CR]]*Table1[[#This Row],[SumOfUnits]]*Table1[[#This Row],[Actuarial Factor 06/20/2023]]</f>
        <v>538.21052464295428</v>
      </c>
      <c r="P49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538.21052464295428</v>
      </c>
      <c r="Q4989" s="166">
        <f>Table1[[#This Row],[Trended Medicare Pricing for all RHCs]]-Table1[[#This Row],[SumOfSFY24 Estimated Payment 5/04/23]]</f>
        <v>125.39180153457301</v>
      </c>
      <c r="R4989" s="24">
        <f>Table1[[#This Row],[SumOfUnits]]*Table1[[#This Row],[Actuarial Factor 06/20/2023]]</f>
        <v>3.1687402098495987</v>
      </c>
      <c r="S4989" s="23"/>
    </row>
    <row r="4990" spans="1:19" x14ac:dyDescent="0.25">
      <c r="A4990" s="192" t="s">
        <v>556</v>
      </c>
      <c r="B4990" s="193" t="s">
        <v>557</v>
      </c>
      <c r="C4990" s="192" t="s">
        <v>90</v>
      </c>
      <c r="D4990" s="192" t="s">
        <v>30</v>
      </c>
      <c r="E4990" s="192" t="s">
        <v>64</v>
      </c>
      <c r="F4990" s="194">
        <v>133.01532234749928</v>
      </c>
      <c r="G4990">
        <v>1</v>
      </c>
      <c r="H4990">
        <v>1</v>
      </c>
      <c r="I4990" s="167">
        <v>126.72010010427847</v>
      </c>
      <c r="J4990" s="22">
        <v>0.95267295427233045</v>
      </c>
      <c r="K4990" s="22" t="s">
        <v>558</v>
      </c>
      <c r="L4990" s="22" t="s">
        <v>58</v>
      </c>
      <c r="M4990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4990" s="24" t="str">
        <f>IFERROR(IF(Table1[[#This Row],[Medicare Rate in CR]]&gt;0,"Y","N"),"N")</f>
        <v>Y</v>
      </c>
      <c r="O4990" s="166">
        <f>Table1[[#This Row],[Medicare Rate in CR]]*Table1[[#This Row],[SumOfUnits]]*Table1[[#This Row],[Actuarial Factor 06/20/2023]]</f>
        <v>161.81150128315531</v>
      </c>
      <c r="P49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161.81150128315531</v>
      </c>
      <c r="Q4990" s="166">
        <f>Table1[[#This Row],[Trended Medicare Pricing for all RHCs]]-Table1[[#This Row],[SumOfSFY24 Estimated Payment 5/04/23]]</f>
        <v>35.091401178876836</v>
      </c>
      <c r="R4990" s="24">
        <f>Table1[[#This Row],[SumOfUnits]]*Table1[[#This Row],[Actuarial Factor 06/20/2023]]</f>
        <v>0.95267295427233045</v>
      </c>
      <c r="S4990" s="23"/>
    </row>
    <row r="4991" spans="1:19" x14ac:dyDescent="0.25">
      <c r="A4991" s="192" t="s">
        <v>556</v>
      </c>
      <c r="B4991" s="193" t="s">
        <v>557</v>
      </c>
      <c r="C4991" s="192" t="s">
        <v>76</v>
      </c>
      <c r="D4991" s="192" t="s">
        <v>32</v>
      </c>
      <c r="E4991" s="192" t="s">
        <v>66</v>
      </c>
      <c r="F4991" s="194">
        <v>917.42314734509</v>
      </c>
      <c r="G4991">
        <v>7</v>
      </c>
      <c r="H4991">
        <v>7</v>
      </c>
      <c r="I4991" s="167">
        <v>975.92086707253031</v>
      </c>
      <c r="J4991" s="22">
        <v>1.0637630736664161</v>
      </c>
      <c r="K4991" s="22" t="s">
        <v>558</v>
      </c>
      <c r="L4991" s="22" t="s">
        <v>58</v>
      </c>
      <c r="M4991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4991" s="24" t="str">
        <f>IFERROR(IF(Table1[[#This Row],[Medicare Rate in CR]]&gt;0,"Y","N"),"N")</f>
        <v>Y</v>
      </c>
      <c r="O4991" s="166">
        <f>Table1[[#This Row],[Medicare Rate in CR]]*Table1[[#This Row],[SumOfUnits]]*Table1[[#This Row],[Actuarial Factor 06/20/2023]]</f>
        <v>1264.7611064356854</v>
      </c>
      <c r="P49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1264.7611064356854</v>
      </c>
      <c r="Q4991" s="166">
        <f>Table1[[#This Row],[Trended Medicare Pricing for all RHCs]]-Table1[[#This Row],[SumOfSFY24 Estimated Payment 5/04/23]]</f>
        <v>288.84023936315509</v>
      </c>
      <c r="R4991" s="24">
        <f>Table1[[#This Row],[SumOfUnits]]*Table1[[#This Row],[Actuarial Factor 06/20/2023]]</f>
        <v>7.4463415156649129</v>
      </c>
      <c r="S4991" s="23"/>
    </row>
    <row r="4992" spans="1:19" x14ac:dyDescent="0.25">
      <c r="A4992" s="192" t="s">
        <v>556</v>
      </c>
      <c r="B4992" s="193" t="s">
        <v>557</v>
      </c>
      <c r="C4992" s="192" t="s">
        <v>78</v>
      </c>
      <c r="D4992" s="192" t="s">
        <v>31</v>
      </c>
      <c r="E4992" s="192" t="s">
        <v>67</v>
      </c>
      <c r="F4992" s="194">
        <v>399.04596704249786</v>
      </c>
      <c r="G4992">
        <v>3</v>
      </c>
      <c r="H4992">
        <v>3</v>
      </c>
      <c r="I4992" s="167">
        <v>419.21840913686344</v>
      </c>
      <c r="J4992" s="22">
        <v>1.0505516751462802</v>
      </c>
      <c r="K4992" s="22" t="s">
        <v>558</v>
      </c>
      <c r="L4992" s="22" t="s">
        <v>58</v>
      </c>
      <c r="M4992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4992" s="24" t="str">
        <f>IFERROR(IF(Table1[[#This Row],[Medicare Rate in CR]]&gt;0,"Y","N"),"N")</f>
        <v>Y</v>
      </c>
      <c r="O4992" s="166">
        <f>Table1[[#This Row],[Medicare Rate in CR]]*Table1[[#This Row],[SumOfUnits]]*Table1[[#This Row],[Actuarial Factor 06/20/2023]]</f>
        <v>535.30860607078705</v>
      </c>
      <c r="P49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535.30860607078705</v>
      </c>
      <c r="Q4992" s="166">
        <f>Table1[[#This Row],[Trended Medicare Pricing for all RHCs]]-Table1[[#This Row],[SumOfSFY24 Estimated Payment 5/04/23]]</f>
        <v>116.09019693392361</v>
      </c>
      <c r="R4992" s="24">
        <f>Table1[[#This Row],[SumOfUnits]]*Table1[[#This Row],[Actuarial Factor 06/20/2023]]</f>
        <v>3.1516550254388407</v>
      </c>
      <c r="S4992" s="23"/>
    </row>
    <row r="4993" spans="1:19" x14ac:dyDescent="0.25">
      <c r="A4993" s="192" t="s">
        <v>556</v>
      </c>
      <c r="B4993" s="193" t="s">
        <v>557</v>
      </c>
      <c r="C4993" s="192" t="s">
        <v>79</v>
      </c>
      <c r="D4993" s="192" t="s">
        <v>30</v>
      </c>
      <c r="E4993" s="192" t="s">
        <v>60</v>
      </c>
      <c r="F4993" s="194">
        <v>133.01532234749928</v>
      </c>
      <c r="G4993">
        <v>1</v>
      </c>
      <c r="H4993">
        <v>1</v>
      </c>
      <c r="I4993" s="167">
        <v>112.22470465189787</v>
      </c>
      <c r="J4993" s="22">
        <v>0.84369757311652838</v>
      </c>
      <c r="K4993" s="22" t="s">
        <v>558</v>
      </c>
      <c r="L4993" s="22" t="s">
        <v>58</v>
      </c>
      <c r="M4993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4993" s="24" t="str">
        <f>IFERROR(IF(Table1[[#This Row],[Medicare Rate in CR]]&gt;0,"Y","N"),"N")</f>
        <v>Y</v>
      </c>
      <c r="O4993" s="166">
        <f>Table1[[#This Row],[Medicare Rate in CR]]*Table1[[#This Row],[SumOfUnits]]*Table1[[#This Row],[Actuarial Factor 06/20/2023]]</f>
        <v>143.30203279384233</v>
      </c>
      <c r="P49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143.30203279384233</v>
      </c>
      <c r="Q4993" s="166">
        <f>Table1[[#This Row],[Trended Medicare Pricing for all RHCs]]-Table1[[#This Row],[SumOfSFY24 Estimated Payment 5/04/23]]</f>
        <v>31.077328141944463</v>
      </c>
      <c r="R4993" s="24">
        <f>Table1[[#This Row],[SumOfUnits]]*Table1[[#This Row],[Actuarial Factor 06/20/2023]]</f>
        <v>0.84369757311652838</v>
      </c>
      <c r="S4993" s="23"/>
    </row>
    <row r="4994" spans="1:19" x14ac:dyDescent="0.25">
      <c r="A4994" s="192" t="s">
        <v>556</v>
      </c>
      <c r="B4994" s="193" t="s">
        <v>557</v>
      </c>
      <c r="C4994" s="192" t="s">
        <v>79</v>
      </c>
      <c r="D4994" s="192" t="s">
        <v>30</v>
      </c>
      <c r="E4994" s="192" t="s">
        <v>62</v>
      </c>
      <c r="F4994" s="194">
        <v>133.01532234749928</v>
      </c>
      <c r="G4994">
        <v>1</v>
      </c>
      <c r="H4994">
        <v>1</v>
      </c>
      <c r="I4994" s="167">
        <v>134.84338714500387</v>
      </c>
      <c r="J4994" s="22">
        <v>1.0137432648001921</v>
      </c>
      <c r="K4994" s="22" t="s">
        <v>558</v>
      </c>
      <c r="L4994" s="22" t="s">
        <v>58</v>
      </c>
      <c r="M4994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4994" s="24" t="str">
        <f>IFERROR(IF(Table1[[#This Row],[Medicare Rate in CR]]&gt;0,"Y","N"),"N")</f>
        <v>Y</v>
      </c>
      <c r="O4994" s="166">
        <f>Table1[[#This Row],[Medicare Rate in CR]]*Table1[[#This Row],[SumOfUnits]]*Table1[[#This Row],[Actuarial Factor 06/20/2023]]</f>
        <v>172.18429352631262</v>
      </c>
      <c r="P49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172.18429352631262</v>
      </c>
      <c r="Q4994" s="166">
        <f>Table1[[#This Row],[Trended Medicare Pricing for all RHCs]]-Table1[[#This Row],[SumOfSFY24 Estimated Payment 5/04/23]]</f>
        <v>37.340906381308741</v>
      </c>
      <c r="R4994" s="24">
        <f>Table1[[#This Row],[SumOfUnits]]*Table1[[#This Row],[Actuarial Factor 06/20/2023]]</f>
        <v>1.0137432648001921</v>
      </c>
      <c r="S4994" s="23"/>
    </row>
    <row r="4995" spans="1:19" x14ac:dyDescent="0.25">
      <c r="A4995" s="192" t="s">
        <v>556</v>
      </c>
      <c r="B4995" s="193" t="s">
        <v>557</v>
      </c>
      <c r="C4995" s="192" t="s">
        <v>79</v>
      </c>
      <c r="D4995" s="192" t="s">
        <v>30</v>
      </c>
      <c r="E4995" s="192" t="s">
        <v>64</v>
      </c>
      <c r="F4995" s="194">
        <v>266.03064469499856</v>
      </c>
      <c r="G4995">
        <v>2</v>
      </c>
      <c r="H4995">
        <v>2</v>
      </c>
      <c r="I4995" s="167">
        <v>254.53687064233287</v>
      </c>
      <c r="J4995" s="22">
        <v>0.95679530053448103</v>
      </c>
      <c r="K4995" s="22" t="s">
        <v>558</v>
      </c>
      <c r="L4995" s="22" t="s">
        <v>58</v>
      </c>
      <c r="M4995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4995" s="24" t="str">
        <f>IFERROR(IF(Table1[[#This Row],[Medicare Rate in CR]]&gt;0,"Y","N"),"N")</f>
        <v>Y</v>
      </c>
      <c r="O4995" s="166">
        <f>Table1[[#This Row],[Medicare Rate in CR]]*Table1[[#This Row],[SumOfUnits]]*Table1[[#This Row],[Actuarial Factor 06/20/2023]]</f>
        <v>325.02336359156317</v>
      </c>
      <c r="P49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325.02336359156317</v>
      </c>
      <c r="Q4995" s="166">
        <f>Table1[[#This Row],[Trended Medicare Pricing for all RHCs]]-Table1[[#This Row],[SumOfSFY24 Estimated Payment 5/04/23]]</f>
        <v>70.486492949230296</v>
      </c>
      <c r="R4995" s="24">
        <f>Table1[[#This Row],[SumOfUnits]]*Table1[[#This Row],[Actuarial Factor 06/20/2023]]</f>
        <v>1.9135906010689621</v>
      </c>
      <c r="S4995" s="23"/>
    </row>
    <row r="4996" spans="1:19" x14ac:dyDescent="0.25">
      <c r="A4996" s="192" t="s">
        <v>556</v>
      </c>
      <c r="B4996" s="193" t="s">
        <v>557</v>
      </c>
      <c r="C4996" s="192" t="s">
        <v>55</v>
      </c>
      <c r="D4996" s="192" t="s">
        <v>30</v>
      </c>
      <c r="E4996" s="192" t="s">
        <v>56</v>
      </c>
      <c r="F4996" s="194">
        <v>1691.62571070637</v>
      </c>
      <c r="G4996">
        <v>13</v>
      </c>
      <c r="H4996">
        <v>13</v>
      </c>
      <c r="I4996" s="167">
        <v>1814.1306558939229</v>
      </c>
      <c r="J4996" s="22">
        <v>1.0724184696485837</v>
      </c>
      <c r="K4996" s="22" t="s">
        <v>558</v>
      </c>
      <c r="L4996" s="22" t="s">
        <v>58</v>
      </c>
      <c r="M4996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4996" s="24" t="str">
        <f>IFERROR(IF(Table1[[#This Row],[Medicare Rate in CR]]&gt;0,"Y","N"),"N")</f>
        <v>Y</v>
      </c>
      <c r="O4996" s="166">
        <f>Table1[[#This Row],[Medicare Rate in CR]]*Table1[[#This Row],[SumOfUnits]]*Table1[[#This Row],[Actuarial Factor 06/20/2023]]</f>
        <v>2367.9536019075549</v>
      </c>
      <c r="P49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2367.9536019075549</v>
      </c>
      <c r="Q4996" s="166">
        <f>Table1[[#This Row],[Trended Medicare Pricing for all RHCs]]-Table1[[#This Row],[SumOfSFY24 Estimated Payment 5/04/23]]</f>
        <v>553.82294601363196</v>
      </c>
      <c r="R4996" s="24">
        <f>Table1[[#This Row],[SumOfUnits]]*Table1[[#This Row],[Actuarial Factor 06/20/2023]]</f>
        <v>13.941440105431587</v>
      </c>
      <c r="S4996" s="23"/>
    </row>
    <row r="4997" spans="1:19" x14ac:dyDescent="0.25">
      <c r="A4997" s="192" t="s">
        <v>556</v>
      </c>
      <c r="B4997" s="193" t="s">
        <v>557</v>
      </c>
      <c r="C4997" s="192" t="s">
        <v>55</v>
      </c>
      <c r="D4997" s="192" t="s">
        <v>30</v>
      </c>
      <c r="E4997" s="192" t="s">
        <v>59</v>
      </c>
      <c r="F4997" s="194">
        <v>6338.1131348173858</v>
      </c>
      <c r="G4997">
        <v>50</v>
      </c>
      <c r="H4997">
        <v>50</v>
      </c>
      <c r="I4997" s="167">
        <v>6482.1158474670647</v>
      </c>
      <c r="J4997" s="22">
        <v>1.0227201234163246</v>
      </c>
      <c r="K4997" s="22" t="s">
        <v>558</v>
      </c>
      <c r="L4997" s="22" t="s">
        <v>58</v>
      </c>
      <c r="M4997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4997" s="24" t="str">
        <f>IFERROR(IF(Table1[[#This Row],[Medicare Rate in CR]]&gt;0,"Y","N"),"N")</f>
        <v>Y</v>
      </c>
      <c r="O4997" s="166">
        <f>Table1[[#This Row],[Medicare Rate in CR]]*Table1[[#This Row],[SumOfUnits]]*Table1[[#This Row],[Actuarial Factor 06/20/2023]]</f>
        <v>8685.4506481131357</v>
      </c>
      <c r="P49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8685.4506481131357</v>
      </c>
      <c r="Q4997" s="166">
        <f>Table1[[#This Row],[Trended Medicare Pricing for all RHCs]]-Table1[[#This Row],[SumOfSFY24 Estimated Payment 5/04/23]]</f>
        <v>2203.334800646071</v>
      </c>
      <c r="R4997" s="24">
        <f>Table1[[#This Row],[SumOfUnits]]*Table1[[#This Row],[Actuarial Factor 06/20/2023]]</f>
        <v>51.136006170816231</v>
      </c>
      <c r="S4997" s="23"/>
    </row>
    <row r="4998" spans="1:19" x14ac:dyDescent="0.25">
      <c r="A4998" s="192" t="s">
        <v>556</v>
      </c>
      <c r="B4998" s="193" t="s">
        <v>557</v>
      </c>
      <c r="C4998" s="192" t="s">
        <v>55</v>
      </c>
      <c r="D4998" s="192" t="s">
        <v>30</v>
      </c>
      <c r="E4998" s="192" t="s">
        <v>60</v>
      </c>
      <c r="F4998" s="194">
        <v>17633.564614050272</v>
      </c>
      <c r="G4998">
        <v>135</v>
      </c>
      <c r="H4998">
        <v>135</v>
      </c>
      <c r="I4998" s="167">
        <v>16022.671793724347</v>
      </c>
      <c r="J4998" s="22">
        <v>0.90864621784738975</v>
      </c>
      <c r="K4998" s="22" t="s">
        <v>558</v>
      </c>
      <c r="L4998" s="22" t="s">
        <v>58</v>
      </c>
      <c r="M4998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4998" s="24" t="str">
        <f>IFERROR(IF(Table1[[#This Row],[Medicare Rate in CR]]&gt;0,"Y","N"),"N")</f>
        <v>Y</v>
      </c>
      <c r="O4998" s="166">
        <f>Table1[[#This Row],[Medicare Rate in CR]]*Table1[[#This Row],[SumOfUnits]]*Table1[[#This Row],[Actuarial Factor 06/20/2023]]</f>
        <v>20835.030613686184</v>
      </c>
      <c r="P49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20835.030613686184</v>
      </c>
      <c r="Q4998" s="166">
        <f>Table1[[#This Row],[Trended Medicare Pricing for all RHCs]]-Table1[[#This Row],[SumOfSFY24 Estimated Payment 5/04/23]]</f>
        <v>4812.3588199618371</v>
      </c>
      <c r="R4998" s="24">
        <f>Table1[[#This Row],[SumOfUnits]]*Table1[[#This Row],[Actuarial Factor 06/20/2023]]</f>
        <v>122.66723940939761</v>
      </c>
      <c r="S4998" s="23"/>
    </row>
    <row r="4999" spans="1:19" x14ac:dyDescent="0.25">
      <c r="A4999" s="192" t="s">
        <v>556</v>
      </c>
      <c r="B4999" s="193" t="s">
        <v>557</v>
      </c>
      <c r="C4999" s="192" t="s">
        <v>55</v>
      </c>
      <c r="D4999" s="192" t="s">
        <v>30</v>
      </c>
      <c r="E4999" s="192" t="s">
        <v>61</v>
      </c>
      <c r="F4999" s="194">
        <v>4838.4407824997606</v>
      </c>
      <c r="G4999">
        <v>37</v>
      </c>
      <c r="H4999">
        <v>37</v>
      </c>
      <c r="I4999" s="167">
        <v>4396.4309172969724</v>
      </c>
      <c r="J4999" s="22">
        <v>0.90864621784738975</v>
      </c>
      <c r="K4999" s="22" t="s">
        <v>558</v>
      </c>
      <c r="L4999" s="22" t="s">
        <v>58</v>
      </c>
      <c r="M4999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4999" s="24" t="str">
        <f>IFERROR(IF(Table1[[#This Row],[Medicare Rate in CR]]&gt;0,"Y","N"),"N")</f>
        <v>Y</v>
      </c>
      <c r="O4999" s="166">
        <f>Table1[[#This Row],[Medicare Rate in CR]]*Table1[[#This Row],[SumOfUnits]]*Table1[[#This Row],[Actuarial Factor 06/20/2023]]</f>
        <v>5710.3417237510284</v>
      </c>
      <c r="P49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5710.3417237510284</v>
      </c>
      <c r="Q4999" s="166">
        <f>Table1[[#This Row],[Trended Medicare Pricing for all RHCs]]-Table1[[#This Row],[SumOfSFY24 Estimated Payment 5/04/23]]</f>
        <v>1313.910806454056</v>
      </c>
      <c r="R4999" s="24">
        <f>Table1[[#This Row],[SumOfUnits]]*Table1[[#This Row],[Actuarial Factor 06/20/2023]]</f>
        <v>33.619910060353419</v>
      </c>
      <c r="S4999" s="23"/>
    </row>
    <row r="5000" spans="1:19" x14ac:dyDescent="0.25">
      <c r="A5000" s="192" t="s">
        <v>556</v>
      </c>
      <c r="B5000" s="193" t="s">
        <v>557</v>
      </c>
      <c r="C5000" s="192" t="s">
        <v>55</v>
      </c>
      <c r="D5000" s="192" t="s">
        <v>30</v>
      </c>
      <c r="E5000" s="192" t="s">
        <v>62</v>
      </c>
      <c r="F5000" s="194">
        <v>18061.000289100873</v>
      </c>
      <c r="G5000">
        <v>138</v>
      </c>
      <c r="H5000">
        <v>138</v>
      </c>
      <c r="I5000" s="167">
        <v>18940.785688838652</v>
      </c>
      <c r="J5000" s="22">
        <v>1.0487118866981413</v>
      </c>
      <c r="K5000" s="22" t="s">
        <v>558</v>
      </c>
      <c r="L5000" s="22" t="s">
        <v>58</v>
      </c>
      <c r="M5000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5000" s="24" t="str">
        <f>IFERROR(IF(Table1[[#This Row],[Medicare Rate in CR]]&gt;0,"Y","N"),"N")</f>
        <v>Y</v>
      </c>
      <c r="O5000" s="166">
        <f>Table1[[#This Row],[Medicare Rate in CR]]*Table1[[#This Row],[SumOfUnits]]*Table1[[#This Row],[Actuarial Factor 06/20/2023]]</f>
        <v>24581.072525883741</v>
      </c>
      <c r="P50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24581.072525883741</v>
      </c>
      <c r="Q5000" s="166">
        <f>Table1[[#This Row],[Trended Medicare Pricing for all RHCs]]-Table1[[#This Row],[SumOfSFY24 Estimated Payment 5/04/23]]</f>
        <v>5640.2868370450888</v>
      </c>
      <c r="R5000" s="24">
        <f>Table1[[#This Row],[SumOfUnits]]*Table1[[#This Row],[Actuarial Factor 06/20/2023]]</f>
        <v>144.72224036434349</v>
      </c>
      <c r="S5000" s="23"/>
    </row>
    <row r="5001" spans="1:19" x14ac:dyDescent="0.25">
      <c r="A5001" s="192" t="s">
        <v>556</v>
      </c>
      <c r="B5001" s="193" t="s">
        <v>557</v>
      </c>
      <c r="C5001" s="192" t="s">
        <v>55</v>
      </c>
      <c r="D5001" s="192" t="s">
        <v>30</v>
      </c>
      <c r="E5001" s="192" t="s">
        <v>63</v>
      </c>
      <c r="F5001" s="194">
        <v>15258.629661751938</v>
      </c>
      <c r="G5001">
        <v>117</v>
      </c>
      <c r="H5001">
        <v>117</v>
      </c>
      <c r="I5001" s="167">
        <v>15298.995667463178</v>
      </c>
      <c r="J5001" s="22">
        <v>1.0026454541859957</v>
      </c>
      <c r="K5001" s="22" t="s">
        <v>558</v>
      </c>
      <c r="L5001" s="22" t="s">
        <v>58</v>
      </c>
      <c r="M5001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5001" s="24" t="str">
        <f>IFERROR(IF(Table1[[#This Row],[Medicare Rate in CR]]&gt;0,"Y","N"),"N")</f>
        <v>Y</v>
      </c>
      <c r="O5001" s="166">
        <f>Table1[[#This Row],[Medicare Rate in CR]]*Table1[[#This Row],[SumOfUnits]]*Table1[[#This Row],[Actuarial Factor 06/20/2023]]</f>
        <v>19925.021656038491</v>
      </c>
      <c r="P50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19925.021656038491</v>
      </c>
      <c r="Q5001" s="166">
        <f>Table1[[#This Row],[Trended Medicare Pricing for all RHCs]]-Table1[[#This Row],[SumOfSFY24 Estimated Payment 5/04/23]]</f>
        <v>4626.025988575313</v>
      </c>
      <c r="R5001" s="24">
        <f>Table1[[#This Row],[SumOfUnits]]*Table1[[#This Row],[Actuarial Factor 06/20/2023]]</f>
        <v>117.30951813976149</v>
      </c>
      <c r="S5001" s="23"/>
    </row>
    <row r="5002" spans="1:19" x14ac:dyDescent="0.25">
      <c r="A5002" s="192" t="s">
        <v>556</v>
      </c>
      <c r="B5002" s="193" t="s">
        <v>557</v>
      </c>
      <c r="C5002" s="192" t="s">
        <v>55</v>
      </c>
      <c r="D5002" s="192" t="s">
        <v>30</v>
      </c>
      <c r="E5002" s="192" t="s">
        <v>64</v>
      </c>
      <c r="F5002" s="194">
        <v>19243.490411486906</v>
      </c>
      <c r="G5002">
        <v>150</v>
      </c>
      <c r="H5002">
        <v>150</v>
      </c>
      <c r="I5002" s="167">
        <v>18866.305537348591</v>
      </c>
      <c r="J5002" s="22">
        <v>0.98039935240058296</v>
      </c>
      <c r="K5002" s="22" t="s">
        <v>558</v>
      </c>
      <c r="L5002" s="22" t="s">
        <v>58</v>
      </c>
      <c r="M5002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5002" s="24" t="str">
        <f>IFERROR(IF(Table1[[#This Row],[Medicare Rate in CR]]&gt;0,"Y","N"),"N")</f>
        <v>Y</v>
      </c>
      <c r="O5002" s="166">
        <f>Table1[[#This Row],[Medicare Rate in CR]]*Table1[[#This Row],[SumOfUnits]]*Table1[[#This Row],[Actuarial Factor 06/20/2023]]</f>
        <v>24978.124500785852</v>
      </c>
      <c r="P50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24978.124500785852</v>
      </c>
      <c r="Q5002" s="166">
        <f>Table1[[#This Row],[Trended Medicare Pricing for all RHCs]]-Table1[[#This Row],[SumOfSFY24 Estimated Payment 5/04/23]]</f>
        <v>6111.8189634372611</v>
      </c>
      <c r="R5002" s="24">
        <f>Table1[[#This Row],[SumOfUnits]]*Table1[[#This Row],[Actuarial Factor 06/20/2023]]</f>
        <v>147.05990286008745</v>
      </c>
      <c r="S5002" s="23"/>
    </row>
    <row r="5003" spans="1:19" x14ac:dyDescent="0.25">
      <c r="A5003" s="192" t="s">
        <v>556</v>
      </c>
      <c r="B5003" s="193" t="s">
        <v>557</v>
      </c>
      <c r="C5003" s="192" t="s">
        <v>55</v>
      </c>
      <c r="D5003" s="192" t="s">
        <v>30</v>
      </c>
      <c r="E5003" s="192" t="s">
        <v>77</v>
      </c>
      <c r="F5003" s="194">
        <v>266.03064469499856</v>
      </c>
      <c r="G5003">
        <v>2</v>
      </c>
      <c r="H5003">
        <v>2</v>
      </c>
      <c r="I5003" s="167">
        <v>336.9788311918818</v>
      </c>
      <c r="J5003" s="22">
        <v>1.2666917812352958</v>
      </c>
      <c r="K5003" s="22" t="s">
        <v>558</v>
      </c>
      <c r="L5003" s="22" t="s">
        <v>58</v>
      </c>
      <c r="M5003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5003" s="24" t="str">
        <f>IFERROR(IF(Table1[[#This Row],[Medicare Rate in CR]]&gt;0,"Y","N"),"N")</f>
        <v>Y</v>
      </c>
      <c r="O5003" s="166">
        <f>Table1[[#This Row],[Medicare Rate in CR]]*Table1[[#This Row],[SumOfUnits]]*Table1[[#This Row],[Actuarial Factor 06/20/2023]]</f>
        <v>430.29519808562998</v>
      </c>
      <c r="P50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430.29519808562998</v>
      </c>
      <c r="Q5003" s="166">
        <f>Table1[[#This Row],[Trended Medicare Pricing for all RHCs]]-Table1[[#This Row],[SumOfSFY24 Estimated Payment 5/04/23]]</f>
        <v>93.316366893748182</v>
      </c>
      <c r="R5003" s="24">
        <f>Table1[[#This Row],[SumOfUnits]]*Table1[[#This Row],[Actuarial Factor 06/20/2023]]</f>
        <v>2.5333835624705916</v>
      </c>
      <c r="S5003" s="23"/>
    </row>
    <row r="5004" spans="1:19" x14ac:dyDescent="0.25">
      <c r="A5004" s="192" t="s">
        <v>556</v>
      </c>
      <c r="B5004" s="193" t="s">
        <v>557</v>
      </c>
      <c r="C5004" s="192" t="s">
        <v>55</v>
      </c>
      <c r="D5004" s="192" t="s">
        <v>32</v>
      </c>
      <c r="E5004" s="192" t="s">
        <v>94</v>
      </c>
      <c r="F5004" s="194">
        <v>263.29382287751758</v>
      </c>
      <c r="G5004">
        <v>2</v>
      </c>
      <c r="H5004">
        <v>2</v>
      </c>
      <c r="I5004" s="167">
        <v>294.37199416986783</v>
      </c>
      <c r="J5004" s="22">
        <v>1.1180360820952779</v>
      </c>
      <c r="K5004" s="22" t="s">
        <v>558</v>
      </c>
      <c r="L5004" s="22" t="s">
        <v>58</v>
      </c>
      <c r="M5004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5004" s="24" t="str">
        <f>IFERROR(IF(Table1[[#This Row],[Medicare Rate in CR]]&gt;0,"Y","N"),"N")</f>
        <v>Y</v>
      </c>
      <c r="O5004" s="166">
        <f>Table1[[#This Row],[Medicare Rate in CR]]*Table1[[#This Row],[SumOfUnits]]*Table1[[#This Row],[Actuarial Factor 06/20/2023]]</f>
        <v>379.79685708776589</v>
      </c>
      <c r="P50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379.79685708776589</v>
      </c>
      <c r="Q5004" s="166">
        <f>Table1[[#This Row],[Trended Medicare Pricing for all RHCs]]-Table1[[#This Row],[SumOfSFY24 Estimated Payment 5/04/23]]</f>
        <v>85.424862917898054</v>
      </c>
      <c r="R5004" s="24">
        <f>Table1[[#This Row],[SumOfUnits]]*Table1[[#This Row],[Actuarial Factor 06/20/2023]]</f>
        <v>2.2360721641905559</v>
      </c>
      <c r="S5004" s="23"/>
    </row>
    <row r="5005" spans="1:19" x14ac:dyDescent="0.25">
      <c r="A5005" s="192" t="s">
        <v>556</v>
      </c>
      <c r="B5005" s="193" t="s">
        <v>557</v>
      </c>
      <c r="C5005" s="192" t="s">
        <v>55</v>
      </c>
      <c r="D5005" s="192" t="s">
        <v>32</v>
      </c>
      <c r="E5005" s="192" t="s">
        <v>81</v>
      </c>
      <c r="F5005" s="194">
        <v>665.07661173749636</v>
      </c>
      <c r="G5005">
        <v>5</v>
      </c>
      <c r="H5005">
        <v>5</v>
      </c>
      <c r="I5005" s="167">
        <v>687.66840989949651</v>
      </c>
      <c r="J5005" s="22">
        <v>1.0339687154281063</v>
      </c>
      <c r="K5005" s="22" t="s">
        <v>558</v>
      </c>
      <c r="L5005" s="22" t="s">
        <v>58</v>
      </c>
      <c r="M5005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5005" s="24" t="str">
        <f>IFERROR(IF(Table1[[#This Row],[Medicare Rate in CR]]&gt;0,"Y","N"),"N")</f>
        <v>Y</v>
      </c>
      <c r="O5005" s="166">
        <f>Table1[[#This Row],[Medicare Rate in CR]]*Table1[[#This Row],[SumOfUnits]]*Table1[[#This Row],[Actuarial Factor 06/20/2023]]</f>
        <v>878.09793157731929</v>
      </c>
      <c r="P50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878.09793157731929</v>
      </c>
      <c r="Q5005" s="166">
        <f>Table1[[#This Row],[Trended Medicare Pricing for all RHCs]]-Table1[[#This Row],[SumOfSFY24 Estimated Payment 5/04/23]]</f>
        <v>190.42952167782278</v>
      </c>
      <c r="R5005" s="24">
        <f>Table1[[#This Row],[SumOfUnits]]*Table1[[#This Row],[Actuarial Factor 06/20/2023]]</f>
        <v>5.1698435771405311</v>
      </c>
      <c r="S5005" s="23"/>
    </row>
    <row r="5006" spans="1:19" x14ac:dyDescent="0.25">
      <c r="A5006" s="192" t="s">
        <v>556</v>
      </c>
      <c r="B5006" s="193" t="s">
        <v>557</v>
      </c>
      <c r="C5006" s="192" t="s">
        <v>55</v>
      </c>
      <c r="D5006" s="192" t="s">
        <v>32</v>
      </c>
      <c r="E5006" s="192" t="s">
        <v>65</v>
      </c>
      <c r="F5006" s="194">
        <v>1444.0107931001253</v>
      </c>
      <c r="G5006">
        <v>11</v>
      </c>
      <c r="H5006">
        <v>11</v>
      </c>
      <c r="I5006" s="167">
        <v>1792.688297996755</v>
      </c>
      <c r="J5006" s="22">
        <v>1.241464611319185</v>
      </c>
      <c r="K5006" s="22" t="s">
        <v>558</v>
      </c>
      <c r="L5006" s="22" t="s">
        <v>58</v>
      </c>
      <c r="M5006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5006" s="24" t="str">
        <f>IFERROR(IF(Table1[[#This Row],[Medicare Rate in CR]]&gt;0,"Y","N"),"N")</f>
        <v>Y</v>
      </c>
      <c r="O5006" s="166">
        <f>Table1[[#This Row],[Medicare Rate in CR]]*Table1[[#This Row],[SumOfUnits]]*Table1[[#This Row],[Actuarial Factor 06/20/2023]]</f>
        <v>2319.4904065581991</v>
      </c>
      <c r="P50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2319.4904065581991</v>
      </c>
      <c r="Q5006" s="166">
        <f>Table1[[#This Row],[Trended Medicare Pricing for all RHCs]]-Table1[[#This Row],[SumOfSFY24 Estimated Payment 5/04/23]]</f>
        <v>526.80210856144413</v>
      </c>
      <c r="R5006" s="24">
        <f>Table1[[#This Row],[SumOfUnits]]*Table1[[#This Row],[Actuarial Factor 06/20/2023]]</f>
        <v>13.656110724511034</v>
      </c>
      <c r="S5006" s="23"/>
    </row>
    <row r="5007" spans="1:19" x14ac:dyDescent="0.25">
      <c r="A5007" s="192" t="s">
        <v>556</v>
      </c>
      <c r="B5007" s="193" t="s">
        <v>557</v>
      </c>
      <c r="C5007" s="192" t="s">
        <v>55</v>
      </c>
      <c r="D5007" s="192" t="s">
        <v>32</v>
      </c>
      <c r="E5007" s="192" t="s">
        <v>66</v>
      </c>
      <c r="F5007" s="194">
        <v>914.68632552760903</v>
      </c>
      <c r="G5007">
        <v>7</v>
      </c>
      <c r="H5007">
        <v>7</v>
      </c>
      <c r="I5007" s="167">
        <v>976.72951078796882</v>
      </c>
      <c r="J5007" s="22">
        <v>1.0678300129004028</v>
      </c>
      <c r="K5007" s="22" t="s">
        <v>558</v>
      </c>
      <c r="L5007" s="22" t="s">
        <v>58</v>
      </c>
      <c r="M5007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5007" s="24" t="str">
        <f>IFERROR(IF(Table1[[#This Row],[Medicare Rate in CR]]&gt;0,"Y","N"),"N")</f>
        <v>Y</v>
      </c>
      <c r="O5007" s="166">
        <f>Table1[[#This Row],[Medicare Rate in CR]]*Table1[[#This Row],[SumOfUnits]]*Table1[[#This Row],[Actuarial Factor 06/20/2023]]</f>
        <v>1269.5964938379338</v>
      </c>
      <c r="P50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1269.5964938379338</v>
      </c>
      <c r="Q5007" s="166">
        <f>Table1[[#This Row],[Trended Medicare Pricing for all RHCs]]-Table1[[#This Row],[SumOfSFY24 Estimated Payment 5/04/23]]</f>
        <v>292.86698304996503</v>
      </c>
      <c r="R5007" s="24">
        <f>Table1[[#This Row],[SumOfUnits]]*Table1[[#This Row],[Actuarial Factor 06/20/2023]]</f>
        <v>7.4748100903028192</v>
      </c>
      <c r="S5007" s="23"/>
    </row>
    <row r="5008" spans="1:19" x14ac:dyDescent="0.25">
      <c r="A5008" s="192" t="s">
        <v>556</v>
      </c>
      <c r="B5008" s="193" t="s">
        <v>557</v>
      </c>
      <c r="C5008" s="192" t="s">
        <v>55</v>
      </c>
      <c r="D5008" s="192" t="s">
        <v>31</v>
      </c>
      <c r="E5008" s="192" t="s">
        <v>67</v>
      </c>
      <c r="F5008" s="194">
        <v>3797.9762937265123</v>
      </c>
      <c r="G5008">
        <v>29</v>
      </c>
      <c r="H5008">
        <v>29</v>
      </c>
      <c r="I5008" s="167">
        <v>4300.049469052643</v>
      </c>
      <c r="J5008" s="22">
        <v>1.1321949207938591</v>
      </c>
      <c r="K5008" s="22" t="s">
        <v>558</v>
      </c>
      <c r="L5008" s="22" t="s">
        <v>58</v>
      </c>
      <c r="M5008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5008" s="24" t="str">
        <f>IFERROR(IF(Table1[[#This Row],[Medicare Rate in CR]]&gt;0,"Y","N"),"N")</f>
        <v>Y</v>
      </c>
      <c r="O5008" s="166">
        <f>Table1[[#This Row],[Medicare Rate in CR]]*Table1[[#This Row],[SumOfUnits]]*Table1[[#This Row],[Actuarial Factor 06/20/2023]]</f>
        <v>5576.7959116082711</v>
      </c>
      <c r="P50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5576.7959116082711</v>
      </c>
      <c r="Q5008" s="166">
        <f>Table1[[#This Row],[Trended Medicare Pricing for all RHCs]]-Table1[[#This Row],[SumOfSFY24 Estimated Payment 5/04/23]]</f>
        <v>1276.7464425556282</v>
      </c>
      <c r="R5008" s="24">
        <f>Table1[[#This Row],[SumOfUnits]]*Table1[[#This Row],[Actuarial Factor 06/20/2023]]</f>
        <v>32.833652703021912</v>
      </c>
      <c r="S5008" s="23"/>
    </row>
    <row r="5009" spans="1:19" x14ac:dyDescent="0.25">
      <c r="A5009" s="192" t="s">
        <v>556</v>
      </c>
      <c r="B5009" s="193" t="s">
        <v>557</v>
      </c>
      <c r="C5009" s="192" t="s">
        <v>55</v>
      </c>
      <c r="D5009" s="192" t="s">
        <v>31</v>
      </c>
      <c r="E5009" s="192" t="s">
        <v>82</v>
      </c>
      <c r="F5009" s="194">
        <v>2100.876939385179</v>
      </c>
      <c r="G5009">
        <v>16</v>
      </c>
      <c r="H5009">
        <v>16</v>
      </c>
      <c r="I5009" s="167">
        <v>2420.4391369400282</v>
      </c>
      <c r="J5009" s="22">
        <v>1.1521089558193585</v>
      </c>
      <c r="K5009" s="22" t="s">
        <v>558</v>
      </c>
      <c r="L5009" s="22" t="s">
        <v>58</v>
      </c>
      <c r="M5009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5009" s="24" t="str">
        <f>IFERROR(IF(Table1[[#This Row],[Medicare Rate in CR]]&gt;0,"Y","N"),"N")</f>
        <v>Y</v>
      </c>
      <c r="O5009" s="166">
        <f>Table1[[#This Row],[Medicare Rate in CR]]*Table1[[#This Row],[SumOfUnits]]*Table1[[#This Row],[Actuarial Factor 06/20/2023]]</f>
        <v>3130.9712983346885</v>
      </c>
      <c r="P50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3130.9712983346885</v>
      </c>
      <c r="Q5009" s="166">
        <f>Table1[[#This Row],[Trended Medicare Pricing for all RHCs]]-Table1[[#This Row],[SumOfSFY24 Estimated Payment 5/04/23]]</f>
        <v>710.53216139466031</v>
      </c>
      <c r="R5009" s="24">
        <f>Table1[[#This Row],[SumOfUnits]]*Table1[[#This Row],[Actuarial Factor 06/20/2023]]</f>
        <v>18.433743293109735</v>
      </c>
      <c r="S5009" s="23"/>
    </row>
    <row r="5010" spans="1:19" x14ac:dyDescent="0.25">
      <c r="A5010" s="192" t="s">
        <v>556</v>
      </c>
      <c r="B5010" s="193" t="s">
        <v>557</v>
      </c>
      <c r="C5010" s="192" t="s">
        <v>55</v>
      </c>
      <c r="D5010" s="192" t="s">
        <v>31</v>
      </c>
      <c r="E5010" s="192" t="s">
        <v>68</v>
      </c>
      <c r="F5010" s="194">
        <v>2630.2014069576958</v>
      </c>
      <c r="G5010">
        <v>20</v>
      </c>
      <c r="H5010">
        <v>20</v>
      </c>
      <c r="I5010" s="167">
        <v>2834.9806680960069</v>
      </c>
      <c r="J5010" s="22">
        <v>1.0778568746091484</v>
      </c>
      <c r="K5010" s="22" t="s">
        <v>558</v>
      </c>
      <c r="L5010" s="22" t="s">
        <v>58</v>
      </c>
      <c r="M5010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5010" s="24" t="str">
        <f>IFERROR(IF(Table1[[#This Row],[Medicare Rate in CR]]&gt;0,"Y","N"),"N")</f>
        <v>Y</v>
      </c>
      <c r="O5010" s="166">
        <f>Table1[[#This Row],[Medicare Rate in CR]]*Table1[[#This Row],[SumOfUnits]]*Table1[[#This Row],[Actuarial Factor 06/20/2023]]</f>
        <v>3661.4798030472771</v>
      </c>
      <c r="P50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3661.4798030472771</v>
      </c>
      <c r="Q5010" s="166">
        <f>Table1[[#This Row],[Trended Medicare Pricing for all RHCs]]-Table1[[#This Row],[SumOfSFY24 Estimated Payment 5/04/23]]</f>
        <v>826.49913495127021</v>
      </c>
      <c r="R5010" s="24">
        <f>Table1[[#This Row],[SumOfUnits]]*Table1[[#This Row],[Actuarial Factor 06/20/2023]]</f>
        <v>21.557137492182967</v>
      </c>
      <c r="S5010" s="23"/>
    </row>
    <row r="5011" spans="1:19" x14ac:dyDescent="0.25">
      <c r="A5011" s="192" t="s">
        <v>556</v>
      </c>
      <c r="B5011" s="193" t="s">
        <v>557</v>
      </c>
      <c r="C5011" s="192" t="s">
        <v>55</v>
      </c>
      <c r="D5011" s="192" t="s">
        <v>31</v>
      </c>
      <c r="E5011" s="192" t="s">
        <v>69</v>
      </c>
      <c r="F5011" s="194">
        <v>33287.559024766182</v>
      </c>
      <c r="G5011">
        <v>254</v>
      </c>
      <c r="H5011">
        <v>254</v>
      </c>
      <c r="I5011" s="167">
        <v>34866.983171101434</v>
      </c>
      <c r="J5011" s="22">
        <v>1.0474478812087167</v>
      </c>
      <c r="K5011" s="22" t="s">
        <v>558</v>
      </c>
      <c r="L5011" s="22" t="s">
        <v>58</v>
      </c>
      <c r="M5011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5011" s="24" t="str">
        <f>IFERROR(IF(Table1[[#This Row],[Medicare Rate in CR]]&gt;0,"Y","N"),"N")</f>
        <v>Y</v>
      </c>
      <c r="O5011" s="166">
        <f>Table1[[#This Row],[Medicare Rate in CR]]*Table1[[#This Row],[SumOfUnits]]*Table1[[#This Row],[Actuarial Factor 06/20/2023]]</f>
        <v>45188.891746318339</v>
      </c>
      <c r="P50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45188.891746318339</v>
      </c>
      <c r="Q5011" s="166">
        <f>Table1[[#This Row],[Trended Medicare Pricing for all RHCs]]-Table1[[#This Row],[SumOfSFY24 Estimated Payment 5/04/23]]</f>
        <v>10321.908575216905</v>
      </c>
      <c r="R5011" s="24">
        <f>Table1[[#This Row],[SumOfUnits]]*Table1[[#This Row],[Actuarial Factor 06/20/2023]]</f>
        <v>266.05176182701405</v>
      </c>
      <c r="S5011" s="23"/>
    </row>
    <row r="5012" spans="1:19" x14ac:dyDescent="0.25">
      <c r="A5012" s="192" t="s">
        <v>556</v>
      </c>
      <c r="B5012" s="193" t="s">
        <v>557</v>
      </c>
      <c r="C5012" s="192" t="s">
        <v>83</v>
      </c>
      <c r="D5012" s="192" t="s">
        <v>30</v>
      </c>
      <c r="E5012" s="192" t="s">
        <v>62</v>
      </c>
      <c r="F5012" s="194">
        <v>130.27850053001831</v>
      </c>
      <c r="G5012">
        <v>1</v>
      </c>
      <c r="H5012">
        <v>1</v>
      </c>
      <c r="I5012" s="167">
        <v>124.14085891331182</v>
      </c>
      <c r="J5012" s="22">
        <v>0.95288830012829107</v>
      </c>
      <c r="K5012" s="22" t="s">
        <v>558</v>
      </c>
      <c r="L5012" s="22" t="s">
        <v>58</v>
      </c>
      <c r="M5012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5012" s="24" t="str">
        <f>IFERROR(IF(Table1[[#This Row],[Medicare Rate in CR]]&gt;0,"Y","N"),"N")</f>
        <v>Y</v>
      </c>
      <c r="O5012" s="166">
        <f>Table1[[#This Row],[Medicare Rate in CR]]*Table1[[#This Row],[SumOfUnits]]*Table1[[#This Row],[Actuarial Factor 06/20/2023]]</f>
        <v>161.84807777679023</v>
      </c>
      <c r="P50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161.84807777679023</v>
      </c>
      <c r="Q5012" s="166">
        <f>Table1[[#This Row],[Trended Medicare Pricing for all RHCs]]-Table1[[#This Row],[SumOfSFY24 Estimated Payment 5/04/23]]</f>
        <v>37.707218863478417</v>
      </c>
      <c r="R5012" s="24">
        <f>Table1[[#This Row],[SumOfUnits]]*Table1[[#This Row],[Actuarial Factor 06/20/2023]]</f>
        <v>0.95288830012829107</v>
      </c>
      <c r="S5012" s="23"/>
    </row>
    <row r="5013" spans="1:19" x14ac:dyDescent="0.25">
      <c r="A5013" s="192" t="s">
        <v>556</v>
      </c>
      <c r="B5013" s="193" t="s">
        <v>557</v>
      </c>
      <c r="C5013" s="192" t="s">
        <v>85</v>
      </c>
      <c r="D5013" s="192" t="s">
        <v>31</v>
      </c>
      <c r="E5013" s="192" t="s">
        <v>69</v>
      </c>
      <c r="F5013" s="194">
        <v>523.8508239375542</v>
      </c>
      <c r="G5013">
        <v>4</v>
      </c>
      <c r="H5013">
        <v>4</v>
      </c>
      <c r="I5013" s="167">
        <v>524.43318315638066</v>
      </c>
      <c r="J5013" s="22">
        <v>1.0011116890385876</v>
      </c>
      <c r="K5013" s="22" t="s">
        <v>558</v>
      </c>
      <c r="L5013" s="22" t="s">
        <v>58</v>
      </c>
      <c r="M5013" s="22" t="str">
        <f>IFERROR(IFERROR(INDEX(FreeStand_Medicare!E:E,MATCH(Table1[[#This Row],[Medicare Number]],FreeStand_Medicare!A:A,0)),INDEX(HospBased_Medicare_CR!F:F,MATCH(Table1[[#This Row],[Medicare Number]],HospBased_Medicare_CR!G:G,0))),0)</f>
        <v>169.85</v>
      </c>
      <c r="N5013" s="24" t="str">
        <f>IFERROR(IF(Table1[[#This Row],[Medicare Rate in CR]]&gt;0,"Y","N"),"N")</f>
        <v>Y</v>
      </c>
      <c r="O5013" s="166">
        <f>Table1[[#This Row],[Medicare Rate in CR]]*Table1[[#This Row],[SumOfUnits]]*Table1[[#This Row],[Actuarial Factor 06/20/2023]]</f>
        <v>680.15528153281639</v>
      </c>
      <c r="P50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680.15528153281639</v>
      </c>
      <c r="Q5013" s="166">
        <f>Table1[[#This Row],[Trended Medicare Pricing for all RHCs]]-Table1[[#This Row],[SumOfSFY24 Estimated Payment 5/04/23]]</f>
        <v>155.72209837643572</v>
      </c>
      <c r="R5013" s="24">
        <f>Table1[[#This Row],[SumOfUnits]]*Table1[[#This Row],[Actuarial Factor 06/20/2023]]</f>
        <v>4.0044467561543504</v>
      </c>
      <c r="S5013" s="23"/>
    </row>
    <row r="5014" spans="1:19" x14ac:dyDescent="0.25">
      <c r="A5014" s="192" t="s">
        <v>559</v>
      </c>
      <c r="B5014" s="193" t="s">
        <v>560</v>
      </c>
      <c r="C5014" s="192" t="s">
        <v>88</v>
      </c>
      <c r="D5014" s="192" t="s">
        <v>31</v>
      </c>
      <c r="E5014" s="192" t="s">
        <v>67</v>
      </c>
      <c r="F5014" s="194">
        <v>412.60479907487718</v>
      </c>
      <c r="G5014">
        <v>2</v>
      </c>
      <c r="H5014">
        <v>2</v>
      </c>
      <c r="I5014" s="167">
        <v>445.13923085354207</v>
      </c>
      <c r="J5014" s="22">
        <v>1.0788513169299341</v>
      </c>
      <c r="K5014" s="22" t="s">
        <v>561</v>
      </c>
      <c r="L5014" s="22" t="s">
        <v>58</v>
      </c>
      <c r="M50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14" s="24" t="str">
        <f>IFERROR(IF(Table1[[#This Row],[Medicare Rate in CR]]&gt;0,"Y","N"),"N")</f>
        <v>N</v>
      </c>
      <c r="O5014" s="166">
        <f>Table1[[#This Row],[Medicare Rate in CR]]*Table1[[#This Row],[SumOfUnits]]*Table1[[#This Row],[Actuarial Factor 06/20/2023]]</f>
        <v>0</v>
      </c>
      <c r="P50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522.87623132673582</v>
      </c>
      <c r="Q5014" s="166">
        <f>Table1[[#This Row],[Trended Medicare Pricing for all RHCs]]-Table1[[#This Row],[SumOfSFY24 Estimated Payment 5/04/23]]</f>
        <v>77.737000473193746</v>
      </c>
      <c r="R5014" s="24">
        <f>Table1[[#This Row],[SumOfUnits]]*Table1[[#This Row],[Actuarial Factor 06/20/2023]]</f>
        <v>2.1577026338598682</v>
      </c>
      <c r="S5014" s="23"/>
    </row>
    <row r="5015" spans="1:19" x14ac:dyDescent="0.25">
      <c r="A5015" s="192" t="s">
        <v>559</v>
      </c>
      <c r="B5015" s="193" t="s">
        <v>560</v>
      </c>
      <c r="C5015" s="192" t="s">
        <v>88</v>
      </c>
      <c r="D5015" s="192" t="s">
        <v>31</v>
      </c>
      <c r="E5015" s="192" t="s">
        <v>69</v>
      </c>
      <c r="F5015" s="194">
        <v>206.30239953743859</v>
      </c>
      <c r="G5015">
        <v>1</v>
      </c>
      <c r="H5015">
        <v>1</v>
      </c>
      <c r="I5015" s="167">
        <v>217.90623626757963</v>
      </c>
      <c r="J5015" s="22">
        <v>1.0562467366165329</v>
      </c>
      <c r="K5015" s="22" t="s">
        <v>561</v>
      </c>
      <c r="L5015" s="22" t="s">
        <v>58</v>
      </c>
      <c r="M50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15" s="24" t="str">
        <f>IFERROR(IF(Table1[[#This Row],[Medicare Rate in CR]]&gt;0,"Y","N"),"N")</f>
        <v>N</v>
      </c>
      <c r="O5015" s="166">
        <f>Table1[[#This Row],[Medicare Rate in CR]]*Table1[[#This Row],[SumOfUnits]]*Table1[[#This Row],[Actuarial Factor 06/20/2023]]</f>
        <v>0</v>
      </c>
      <c r="P50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255.96034612297009</v>
      </c>
      <c r="Q5015" s="166">
        <f>Table1[[#This Row],[Trended Medicare Pricing for all RHCs]]-Table1[[#This Row],[SumOfSFY24 Estimated Payment 5/04/23]]</f>
        <v>38.054109855390465</v>
      </c>
      <c r="R5015" s="24">
        <f>Table1[[#This Row],[SumOfUnits]]*Table1[[#This Row],[Actuarial Factor 06/20/2023]]</f>
        <v>1.0562467366165329</v>
      </c>
      <c r="S5015" s="23"/>
    </row>
    <row r="5016" spans="1:19" x14ac:dyDescent="0.25">
      <c r="A5016" s="192" t="s">
        <v>559</v>
      </c>
      <c r="B5016" s="193" t="s">
        <v>560</v>
      </c>
      <c r="C5016" s="192" t="s">
        <v>78</v>
      </c>
      <c r="D5016" s="192" t="s">
        <v>30</v>
      </c>
      <c r="E5016" s="192" t="s">
        <v>56</v>
      </c>
      <c r="F5016" s="194">
        <v>7831.9938325142193</v>
      </c>
      <c r="G5016">
        <v>38</v>
      </c>
      <c r="H5016">
        <v>38</v>
      </c>
      <c r="I5016" s="167">
        <v>8356.5266152258901</v>
      </c>
      <c r="J5016" s="22">
        <v>1.0669730842399407</v>
      </c>
      <c r="K5016" s="22" t="s">
        <v>561</v>
      </c>
      <c r="L5016" s="22"/>
      <c r="M50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16" s="24" t="str">
        <f>IFERROR(IF(Table1[[#This Row],[Medicare Rate in CR]]&gt;0,"Y","N"),"N")</f>
        <v>N</v>
      </c>
      <c r="O5016" s="166">
        <f>Table1[[#This Row],[Medicare Rate in CR]]*Table1[[#This Row],[SumOfUnits]]*Table1[[#This Row],[Actuarial Factor 06/20/2023]]</f>
        <v>0</v>
      </c>
      <c r="P50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12122.497669891656</v>
      </c>
      <c r="Q5016" s="166">
        <f>Table1[[#This Row],[Trended Medicare Pricing for all RHCs]]-Table1[[#This Row],[SumOfSFY24 Estimated Payment 5/04/23]]</f>
        <v>3765.9710546657661</v>
      </c>
      <c r="R5016" s="24">
        <f>Table1[[#This Row],[SumOfUnits]]*Table1[[#This Row],[Actuarial Factor 06/20/2023]]</f>
        <v>40.544977201117746</v>
      </c>
    </row>
    <row r="5017" spans="1:19" x14ac:dyDescent="0.25">
      <c r="A5017" s="192" t="s">
        <v>559</v>
      </c>
      <c r="B5017" s="193" t="s">
        <v>560</v>
      </c>
      <c r="C5017" s="192" t="s">
        <v>78</v>
      </c>
      <c r="D5017" s="192" t="s">
        <v>30</v>
      </c>
      <c r="E5017" s="192" t="s">
        <v>59</v>
      </c>
      <c r="F5017" s="194">
        <v>55045.253926953883</v>
      </c>
      <c r="G5017">
        <v>267</v>
      </c>
      <c r="H5017">
        <v>267</v>
      </c>
      <c r="I5017" s="167">
        <v>51411.285163773486</v>
      </c>
      <c r="J5017" s="22">
        <v>0.93398216006047052</v>
      </c>
      <c r="K5017" s="22" t="s">
        <v>561</v>
      </c>
      <c r="L5017" s="22"/>
      <c r="M50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17" s="24" t="str">
        <f>IFERROR(IF(Table1[[#This Row],[Medicare Rate in CR]]&gt;0,"Y","N"),"N")</f>
        <v>N</v>
      </c>
      <c r="O5017" s="166">
        <f>Table1[[#This Row],[Medicare Rate in CR]]*Table1[[#This Row],[SumOfUnits]]*Table1[[#This Row],[Actuarial Factor 06/20/2023]]</f>
        <v>0</v>
      </c>
      <c r="P50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74580.410414588565</v>
      </c>
      <c r="Q5017" s="166">
        <f>Table1[[#This Row],[Trended Medicare Pricing for all RHCs]]-Table1[[#This Row],[SumOfSFY24 Estimated Payment 5/04/23]]</f>
        <v>23169.125250815079</v>
      </c>
      <c r="R5017" s="24">
        <f>Table1[[#This Row],[SumOfUnits]]*Table1[[#This Row],[Actuarial Factor 06/20/2023]]</f>
        <v>249.37323673614563</v>
      </c>
    </row>
    <row r="5018" spans="1:19" x14ac:dyDescent="0.25">
      <c r="A5018" s="192" t="s">
        <v>559</v>
      </c>
      <c r="B5018" s="193" t="s">
        <v>560</v>
      </c>
      <c r="C5018" s="192" t="s">
        <v>78</v>
      </c>
      <c r="D5018" s="192" t="s">
        <v>30</v>
      </c>
      <c r="E5018" s="192" t="s">
        <v>60</v>
      </c>
      <c r="F5018" s="194">
        <v>33604.799074877155</v>
      </c>
      <c r="G5018">
        <v>163</v>
      </c>
      <c r="H5018">
        <v>163</v>
      </c>
      <c r="I5018" s="167">
        <v>27540.504636430651</v>
      </c>
      <c r="J5018" s="22">
        <v>0.81954082138880713</v>
      </c>
      <c r="K5018" s="22" t="s">
        <v>561</v>
      </c>
      <c r="L5018" s="22"/>
      <c r="M50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18" s="24" t="str">
        <f>IFERROR(IF(Table1[[#This Row],[Medicare Rate in CR]]&gt;0,"Y","N"),"N")</f>
        <v>N</v>
      </c>
      <c r="O5018" s="166">
        <f>Table1[[#This Row],[Medicare Rate in CR]]*Table1[[#This Row],[SumOfUnits]]*Table1[[#This Row],[Actuarial Factor 06/20/2023]]</f>
        <v>0</v>
      </c>
      <c r="P50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39951.970316766128</v>
      </c>
      <c r="Q5018" s="166">
        <f>Table1[[#This Row],[Trended Medicare Pricing for all RHCs]]-Table1[[#This Row],[SumOfSFY24 Estimated Payment 5/04/23]]</f>
        <v>12411.465680335477</v>
      </c>
      <c r="R5018" s="24">
        <f>Table1[[#This Row],[SumOfUnits]]*Table1[[#This Row],[Actuarial Factor 06/20/2023]]</f>
        <v>133.58515388637556</v>
      </c>
    </row>
    <row r="5019" spans="1:19" x14ac:dyDescent="0.25">
      <c r="A5019" s="192" t="s">
        <v>559</v>
      </c>
      <c r="B5019" s="193" t="s">
        <v>560</v>
      </c>
      <c r="C5019" s="192" t="s">
        <v>78</v>
      </c>
      <c r="D5019" s="192" t="s">
        <v>30</v>
      </c>
      <c r="E5019" s="192" t="s">
        <v>61</v>
      </c>
      <c r="F5019" s="194">
        <v>5570.1647875108447</v>
      </c>
      <c r="G5019">
        <v>27</v>
      </c>
      <c r="H5019">
        <v>27</v>
      </c>
      <c r="I5019" s="167">
        <v>4564.9774252276484</v>
      </c>
      <c r="J5019" s="22">
        <v>0.81954082138880713</v>
      </c>
      <c r="K5019" s="22" t="s">
        <v>561</v>
      </c>
      <c r="L5019" s="22"/>
      <c r="M50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19" s="24" t="str">
        <f>IFERROR(IF(Table1[[#This Row],[Medicare Rate in CR]]&gt;0,"Y","N"),"N")</f>
        <v>N</v>
      </c>
      <c r="O5019" s="166">
        <f>Table1[[#This Row],[Medicare Rate in CR]]*Table1[[#This Row],[SumOfUnits]]*Table1[[#This Row],[Actuarial Factor 06/20/2023]]</f>
        <v>0</v>
      </c>
      <c r="P50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6622.2404054336012</v>
      </c>
      <c r="Q5019" s="166">
        <f>Table1[[#This Row],[Trended Medicare Pricing for all RHCs]]-Table1[[#This Row],[SumOfSFY24 Estimated Payment 5/04/23]]</f>
        <v>2057.2629802059528</v>
      </c>
      <c r="R5019" s="24">
        <f>Table1[[#This Row],[SumOfUnits]]*Table1[[#This Row],[Actuarial Factor 06/20/2023]]</f>
        <v>22.127602177497792</v>
      </c>
    </row>
    <row r="5020" spans="1:19" x14ac:dyDescent="0.25">
      <c r="A5020" s="192" t="s">
        <v>559</v>
      </c>
      <c r="B5020" s="193" t="s">
        <v>560</v>
      </c>
      <c r="C5020" s="192" t="s">
        <v>78</v>
      </c>
      <c r="D5020" s="192" t="s">
        <v>30</v>
      </c>
      <c r="E5020" s="192" t="s">
        <v>62</v>
      </c>
      <c r="F5020" s="194">
        <v>80519.080659150146</v>
      </c>
      <c r="G5020">
        <v>391</v>
      </c>
      <c r="H5020">
        <v>391</v>
      </c>
      <c r="I5020" s="167">
        <v>76486.787880758187</v>
      </c>
      <c r="J5020" s="22">
        <v>0.94992127648027569</v>
      </c>
      <c r="K5020" s="22" t="s">
        <v>561</v>
      </c>
      <c r="L5020" s="22"/>
      <c r="M50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20" s="24" t="str">
        <f>IFERROR(IF(Table1[[#This Row],[Medicare Rate in CR]]&gt;0,"Y","N"),"N")</f>
        <v>N</v>
      </c>
      <c r="O5020" s="166">
        <f>Table1[[#This Row],[Medicare Rate in CR]]*Table1[[#This Row],[SumOfUnits]]*Table1[[#This Row],[Actuarial Factor 06/20/2023]]</f>
        <v>0</v>
      </c>
      <c r="P50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110956.49551005762</v>
      </c>
      <c r="Q5020" s="166">
        <f>Table1[[#This Row],[Trended Medicare Pricing for all RHCs]]-Table1[[#This Row],[SumOfSFY24 Estimated Payment 5/04/23]]</f>
        <v>34469.707629299432</v>
      </c>
      <c r="R5020" s="24">
        <f>Table1[[#This Row],[SumOfUnits]]*Table1[[#This Row],[Actuarial Factor 06/20/2023]]</f>
        <v>371.41921910378778</v>
      </c>
    </row>
    <row r="5021" spans="1:19" x14ac:dyDescent="0.25">
      <c r="A5021" s="192" t="s">
        <v>559</v>
      </c>
      <c r="B5021" s="193" t="s">
        <v>560</v>
      </c>
      <c r="C5021" s="192" t="s">
        <v>78</v>
      </c>
      <c r="D5021" s="192" t="s">
        <v>30</v>
      </c>
      <c r="E5021" s="192" t="s">
        <v>63</v>
      </c>
      <c r="F5021" s="194">
        <v>5265.0958851305804</v>
      </c>
      <c r="G5021">
        <v>26</v>
      </c>
      <c r="H5021">
        <v>26</v>
      </c>
      <c r="I5021" s="167">
        <v>4930.7919274141404</v>
      </c>
      <c r="J5021" s="22">
        <v>0.93650562781571278</v>
      </c>
      <c r="K5021" s="22" t="s">
        <v>561</v>
      </c>
      <c r="L5021" s="22"/>
      <c r="M50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21" s="24" t="str">
        <f>IFERROR(IF(Table1[[#This Row],[Medicare Rate in CR]]&gt;0,"Y","N"),"N")</f>
        <v>N</v>
      </c>
      <c r="O5021" s="166">
        <f>Table1[[#This Row],[Medicare Rate in CR]]*Table1[[#This Row],[SumOfUnits]]*Table1[[#This Row],[Actuarial Factor 06/20/2023]]</f>
        <v>0</v>
      </c>
      <c r="P50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7152.9136928600246</v>
      </c>
      <c r="Q5021" s="166">
        <f>Table1[[#This Row],[Trended Medicare Pricing for all RHCs]]-Table1[[#This Row],[SumOfSFY24 Estimated Payment 5/04/23]]</f>
        <v>2222.1217654458842</v>
      </c>
      <c r="R5021" s="24">
        <f>Table1[[#This Row],[SumOfUnits]]*Table1[[#This Row],[Actuarial Factor 06/20/2023]]</f>
        <v>24.349146323208533</v>
      </c>
    </row>
    <row r="5022" spans="1:19" x14ac:dyDescent="0.25">
      <c r="A5022" s="192" t="s">
        <v>559</v>
      </c>
      <c r="B5022" s="193" t="s">
        <v>560</v>
      </c>
      <c r="C5022" s="192" t="s">
        <v>78</v>
      </c>
      <c r="D5022" s="192" t="s">
        <v>30</v>
      </c>
      <c r="E5022" s="192" t="s">
        <v>64</v>
      </c>
      <c r="F5022" s="194">
        <v>14197.378818541014</v>
      </c>
      <c r="G5022">
        <v>69</v>
      </c>
      <c r="H5022">
        <v>69</v>
      </c>
      <c r="I5022" s="167">
        <v>12896.720817938751</v>
      </c>
      <c r="J5022" s="22">
        <v>0.90838745537284149</v>
      </c>
      <c r="K5022" s="22" t="s">
        <v>561</v>
      </c>
      <c r="L5022" s="22"/>
      <c r="M50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22" s="24" t="str">
        <f>IFERROR(IF(Table1[[#This Row],[Medicare Rate in CR]]&gt;0,"Y","N"),"N")</f>
        <v>N</v>
      </c>
      <c r="O5022" s="166">
        <f>Table1[[#This Row],[Medicare Rate in CR]]*Table1[[#This Row],[SumOfUnits]]*Table1[[#This Row],[Actuarial Factor 06/20/2023]]</f>
        <v>0</v>
      </c>
      <c r="P50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18708.78599008442</v>
      </c>
      <c r="Q5022" s="166">
        <f>Table1[[#This Row],[Trended Medicare Pricing for all RHCs]]-Table1[[#This Row],[SumOfSFY24 Estimated Payment 5/04/23]]</f>
        <v>5812.0651721456688</v>
      </c>
      <c r="R5022" s="24">
        <f>Table1[[#This Row],[SumOfUnits]]*Table1[[#This Row],[Actuarial Factor 06/20/2023]]</f>
        <v>62.678734420726066</v>
      </c>
    </row>
    <row r="5023" spans="1:19" x14ac:dyDescent="0.25">
      <c r="A5023" s="192" t="s">
        <v>559</v>
      </c>
      <c r="B5023" s="193" t="s">
        <v>560</v>
      </c>
      <c r="C5023" s="192" t="s">
        <v>78</v>
      </c>
      <c r="D5023" s="192" t="s">
        <v>30</v>
      </c>
      <c r="E5023" s="192" t="s">
        <v>77</v>
      </c>
      <c r="F5023" s="194">
        <v>14639.973017249698</v>
      </c>
      <c r="G5023">
        <v>71</v>
      </c>
      <c r="H5023">
        <v>71</v>
      </c>
      <c r="I5023" s="167">
        <v>18589.623272929166</v>
      </c>
      <c r="J5023" s="22">
        <v>1.2697853507670918</v>
      </c>
      <c r="K5023" s="22" t="s">
        <v>561</v>
      </c>
      <c r="L5023" s="22"/>
      <c r="M50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23" s="24" t="str">
        <f>IFERROR(IF(Table1[[#This Row],[Medicare Rate in CR]]&gt;0,"Y","N"),"N")</f>
        <v>N</v>
      </c>
      <c r="O5023" s="166">
        <f>Table1[[#This Row],[Medicare Rate in CR]]*Table1[[#This Row],[SumOfUnits]]*Table1[[#This Row],[Actuarial Factor 06/20/2023]]</f>
        <v>0</v>
      </c>
      <c r="P50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26967.264652714312</v>
      </c>
      <c r="Q5023" s="166">
        <f>Table1[[#This Row],[Trended Medicare Pricing for all RHCs]]-Table1[[#This Row],[SumOfSFY24 Estimated Payment 5/04/23]]</f>
        <v>8377.6413797851455</v>
      </c>
      <c r="R5023" s="24">
        <f>Table1[[#This Row],[SumOfUnits]]*Table1[[#This Row],[Actuarial Factor 06/20/2023]]</f>
        <v>90.154759904463518</v>
      </c>
    </row>
    <row r="5024" spans="1:19" x14ac:dyDescent="0.25">
      <c r="A5024" s="192" t="s">
        <v>559</v>
      </c>
      <c r="B5024" s="193" t="s">
        <v>560</v>
      </c>
      <c r="C5024" s="192" t="s">
        <v>78</v>
      </c>
      <c r="D5024" s="192" t="s">
        <v>32</v>
      </c>
      <c r="E5024" s="192" t="s">
        <v>66</v>
      </c>
      <c r="F5024" s="194">
        <v>2674.4338440782503</v>
      </c>
      <c r="G5024">
        <v>13</v>
      </c>
      <c r="H5024">
        <v>13</v>
      </c>
      <c r="I5024" s="167">
        <v>2876.7637473897726</v>
      </c>
      <c r="J5024" s="22">
        <v>1.0756533588443484</v>
      </c>
      <c r="K5024" s="22" t="s">
        <v>561</v>
      </c>
      <c r="L5024" s="22"/>
      <c r="M50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24" s="24" t="str">
        <f>IFERROR(IF(Table1[[#This Row],[Medicare Rate in CR]]&gt;0,"Y","N"),"N")</f>
        <v>N</v>
      </c>
      <c r="O5024" s="166">
        <f>Table1[[#This Row],[Medicare Rate in CR]]*Table1[[#This Row],[SumOfUnits]]*Table1[[#This Row],[Actuarial Factor 06/20/2023]]</f>
        <v>0</v>
      </c>
      <c r="P50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4173.2125595125171</v>
      </c>
      <c r="Q5024" s="166">
        <f>Table1[[#This Row],[Trended Medicare Pricing for all RHCs]]-Table1[[#This Row],[SumOfSFY24 Estimated Payment 5/04/23]]</f>
        <v>1296.4488121227446</v>
      </c>
      <c r="R5024" s="24">
        <f>Table1[[#This Row],[SumOfUnits]]*Table1[[#This Row],[Actuarial Factor 06/20/2023]]</f>
        <v>13.98349366497653</v>
      </c>
    </row>
    <row r="5025" spans="1:18" x14ac:dyDescent="0.25">
      <c r="A5025" s="192" t="s">
        <v>559</v>
      </c>
      <c r="B5025" s="193" t="s">
        <v>560</v>
      </c>
      <c r="C5025" s="192" t="s">
        <v>78</v>
      </c>
      <c r="D5025" s="192" t="s">
        <v>31</v>
      </c>
      <c r="E5025" s="192" t="s">
        <v>67</v>
      </c>
      <c r="F5025" s="194">
        <v>825.20959814975436</v>
      </c>
      <c r="G5025">
        <v>4</v>
      </c>
      <c r="H5025">
        <v>4</v>
      </c>
      <c r="I5025" s="167">
        <v>866.92532568301317</v>
      </c>
      <c r="J5025" s="22">
        <v>1.0505516751462802</v>
      </c>
      <c r="K5025" s="22" t="s">
        <v>561</v>
      </c>
      <c r="L5025" s="22"/>
      <c r="M50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25" s="24" t="str">
        <f>IFERROR(IF(Table1[[#This Row],[Medicare Rate in CR]]&gt;0,"Y","N"),"N")</f>
        <v>N</v>
      </c>
      <c r="O5025" s="166">
        <f>Table1[[#This Row],[Medicare Rate in CR]]*Table1[[#This Row],[SumOfUnits]]*Table1[[#This Row],[Actuarial Factor 06/20/2023]]</f>
        <v>0</v>
      </c>
      <c r="P50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1257.6158402241035</v>
      </c>
      <c r="Q5025" s="166">
        <f>Table1[[#This Row],[Trended Medicare Pricing for all RHCs]]-Table1[[#This Row],[SumOfSFY24 Estimated Payment 5/04/23]]</f>
        <v>390.69051454109035</v>
      </c>
      <c r="R5025" s="24">
        <f>Table1[[#This Row],[SumOfUnits]]*Table1[[#This Row],[Actuarial Factor 06/20/2023]]</f>
        <v>4.2022067005851209</v>
      </c>
    </row>
    <row r="5026" spans="1:18" x14ac:dyDescent="0.25">
      <c r="A5026" s="192" t="s">
        <v>559</v>
      </c>
      <c r="B5026" s="193" t="s">
        <v>560</v>
      </c>
      <c r="C5026" s="192" t="s">
        <v>78</v>
      </c>
      <c r="D5026" s="192" t="s">
        <v>31</v>
      </c>
      <c r="E5026" s="192" t="s">
        <v>68</v>
      </c>
      <c r="F5026" s="194">
        <v>1444.11679676207</v>
      </c>
      <c r="G5026">
        <v>7</v>
      </c>
      <c r="H5026">
        <v>7</v>
      </c>
      <c r="I5026" s="167">
        <v>1374.3315078862624</v>
      </c>
      <c r="J5026" s="22">
        <v>0.95167614625612229</v>
      </c>
      <c r="K5026" s="22" t="s">
        <v>561</v>
      </c>
      <c r="L5026" s="22"/>
      <c r="M50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26" s="24" t="str">
        <f>IFERROR(IF(Table1[[#This Row],[Medicare Rate in CR]]&gt;0,"Y","N"),"N")</f>
        <v>N</v>
      </c>
      <c r="O5026" s="166">
        <f>Table1[[#This Row],[Medicare Rate in CR]]*Table1[[#This Row],[SumOfUnits]]*Table1[[#This Row],[Actuarial Factor 06/20/2023]]</f>
        <v>0</v>
      </c>
      <c r="P50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1993.6908322237837</v>
      </c>
      <c r="Q5026" s="166">
        <f>Table1[[#This Row],[Trended Medicare Pricing for all RHCs]]-Table1[[#This Row],[SumOfSFY24 Estimated Payment 5/04/23]]</f>
        <v>619.35932433752123</v>
      </c>
      <c r="R5026" s="24">
        <f>Table1[[#This Row],[SumOfUnits]]*Table1[[#This Row],[Actuarial Factor 06/20/2023]]</f>
        <v>6.6617330237928556</v>
      </c>
    </row>
    <row r="5027" spans="1:18" x14ac:dyDescent="0.25">
      <c r="A5027" s="192" t="s">
        <v>559</v>
      </c>
      <c r="B5027" s="193" t="s">
        <v>560</v>
      </c>
      <c r="C5027" s="192" t="s">
        <v>78</v>
      </c>
      <c r="D5027" s="192" t="s">
        <v>31</v>
      </c>
      <c r="E5027" s="192" t="s">
        <v>69</v>
      </c>
      <c r="F5027" s="194">
        <v>22708.509203045214</v>
      </c>
      <c r="G5027">
        <v>110</v>
      </c>
      <c r="H5027">
        <v>110</v>
      </c>
      <c r="I5027" s="167">
        <v>24309.32743426671</v>
      </c>
      <c r="J5027" s="22">
        <v>1.0704942018389665</v>
      </c>
      <c r="K5027" s="22" t="s">
        <v>561</v>
      </c>
      <c r="L5027" s="22"/>
      <c r="M50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27" s="24" t="str">
        <f>IFERROR(IF(Table1[[#This Row],[Medicare Rate in CR]]&gt;0,"Y","N"),"N")</f>
        <v>N</v>
      </c>
      <c r="O5027" s="166">
        <f>Table1[[#This Row],[Medicare Rate in CR]]*Table1[[#This Row],[SumOfUnits]]*Table1[[#This Row],[Actuarial Factor 06/20/2023]]</f>
        <v>0</v>
      </c>
      <c r="P50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35264.623538875137</v>
      </c>
      <c r="Q5027" s="166">
        <f>Table1[[#This Row],[Trended Medicare Pricing for all RHCs]]-Table1[[#This Row],[SumOfSFY24 Estimated Payment 5/04/23]]</f>
        <v>10955.296104608427</v>
      </c>
      <c r="R5027" s="24">
        <f>Table1[[#This Row],[SumOfUnits]]*Table1[[#This Row],[Actuarial Factor 06/20/2023]]</f>
        <v>117.75436220228632</v>
      </c>
    </row>
    <row r="5028" spans="1:18" x14ac:dyDescent="0.25">
      <c r="A5028" s="192" t="s">
        <v>559</v>
      </c>
      <c r="B5028" s="193" t="s">
        <v>560</v>
      </c>
      <c r="C5028" s="192" t="s">
        <v>55</v>
      </c>
      <c r="D5028" s="192" t="s">
        <v>30</v>
      </c>
      <c r="E5028" s="192" t="s">
        <v>56</v>
      </c>
      <c r="F5028" s="194">
        <v>647.81728823359367</v>
      </c>
      <c r="G5028">
        <v>4</v>
      </c>
      <c r="H5028">
        <v>4</v>
      </c>
      <c r="I5028" s="167">
        <v>694.73122485936597</v>
      </c>
      <c r="J5028" s="22">
        <v>1.0724184696485837</v>
      </c>
      <c r="K5028" s="22" t="s">
        <v>561</v>
      </c>
      <c r="L5028" s="22"/>
      <c r="M50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28" s="24" t="str">
        <f>IFERROR(IF(Table1[[#This Row],[Medicare Rate in CR]]&gt;0,"Y","N"),"N")</f>
        <v>N</v>
      </c>
      <c r="O5028" s="166">
        <f>Table1[[#This Row],[Medicare Rate in CR]]*Table1[[#This Row],[SumOfUnits]]*Table1[[#This Row],[Actuarial Factor 06/20/2023]]</f>
        <v>0</v>
      </c>
      <c r="P50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1007.7053887123274</v>
      </c>
      <c r="Q5028" s="166">
        <f>Table1[[#This Row],[Trended Medicare Pricing for all RHCs]]-Table1[[#This Row],[SumOfSFY24 Estimated Payment 5/04/23]]</f>
        <v>312.9741638529614</v>
      </c>
      <c r="R5028" s="24">
        <f>Table1[[#This Row],[SumOfUnits]]*Table1[[#This Row],[Actuarial Factor 06/20/2023]]</f>
        <v>4.2896738785943347</v>
      </c>
    </row>
    <row r="5029" spans="1:18" x14ac:dyDescent="0.25">
      <c r="A5029" s="192" t="s">
        <v>559</v>
      </c>
      <c r="B5029" s="193" t="s">
        <v>560</v>
      </c>
      <c r="C5029" s="192" t="s">
        <v>55</v>
      </c>
      <c r="D5029" s="192" t="s">
        <v>30</v>
      </c>
      <c r="E5029" s="192" t="s">
        <v>59</v>
      </c>
      <c r="F5029" s="194">
        <v>206.30239953743859</v>
      </c>
      <c r="G5029">
        <v>1</v>
      </c>
      <c r="H5029">
        <v>1</v>
      </c>
      <c r="I5029" s="167">
        <v>210.98961551601309</v>
      </c>
      <c r="J5029" s="22">
        <v>1.0227201234163246</v>
      </c>
      <c r="K5029" s="22" t="s">
        <v>561</v>
      </c>
      <c r="L5029" s="22"/>
      <c r="M50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29" s="24" t="str">
        <f>IFERROR(IF(Table1[[#This Row],[Medicare Rate in CR]]&gt;0,"Y","N"),"N")</f>
        <v>N</v>
      </c>
      <c r="O5029" s="166">
        <f>Table1[[#This Row],[Medicare Rate in CR]]*Table1[[#This Row],[SumOfUnits]]*Table1[[#This Row],[Actuarial Factor 06/20/2023]]</f>
        <v>0</v>
      </c>
      <c r="P50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306.03975308705617</v>
      </c>
      <c r="Q5029" s="166">
        <f>Table1[[#This Row],[Trended Medicare Pricing for all RHCs]]-Table1[[#This Row],[SumOfSFY24 Estimated Payment 5/04/23]]</f>
        <v>95.050137571043081</v>
      </c>
      <c r="R5029" s="24">
        <f>Table1[[#This Row],[SumOfUnits]]*Table1[[#This Row],[Actuarial Factor 06/20/2023]]</f>
        <v>1.0227201234163246</v>
      </c>
    </row>
    <row r="5030" spans="1:18" x14ac:dyDescent="0.25">
      <c r="A5030" s="192" t="s">
        <v>559</v>
      </c>
      <c r="B5030" s="193" t="s">
        <v>560</v>
      </c>
      <c r="C5030" s="192" t="s">
        <v>55</v>
      </c>
      <c r="D5030" s="192" t="s">
        <v>30</v>
      </c>
      <c r="E5030" s="192" t="s">
        <v>60</v>
      </c>
      <c r="F5030" s="194">
        <v>412.60479907487718</v>
      </c>
      <c r="G5030">
        <v>2</v>
      </c>
      <c r="H5030">
        <v>2</v>
      </c>
      <c r="I5030" s="167">
        <v>374.91179014506935</v>
      </c>
      <c r="J5030" s="22">
        <v>0.90864621784738975</v>
      </c>
      <c r="K5030" s="22" t="s">
        <v>561</v>
      </c>
      <c r="L5030" s="22"/>
      <c r="M50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30" s="24" t="str">
        <f>IFERROR(IF(Table1[[#This Row],[Medicare Rate in CR]]&gt;0,"Y","N"),"N")</f>
        <v>N</v>
      </c>
      <c r="O5030" s="166">
        <f>Table1[[#This Row],[Medicare Rate in CR]]*Table1[[#This Row],[SumOfUnits]]*Table1[[#This Row],[Actuarial Factor 06/20/2023]]</f>
        <v>0</v>
      </c>
      <c r="P50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543.808335802741</v>
      </c>
      <c r="Q5030" s="166">
        <f>Table1[[#This Row],[Trended Medicare Pricing for all RHCs]]-Table1[[#This Row],[SumOfSFY24 Estimated Payment 5/04/23]]</f>
        <v>168.89654565767165</v>
      </c>
      <c r="R5030" s="24">
        <f>Table1[[#This Row],[SumOfUnits]]*Table1[[#This Row],[Actuarial Factor 06/20/2023]]</f>
        <v>1.8172924356947795</v>
      </c>
    </row>
    <row r="5031" spans="1:18" x14ac:dyDescent="0.25">
      <c r="A5031" s="192" t="s">
        <v>559</v>
      </c>
      <c r="B5031" s="193" t="s">
        <v>560</v>
      </c>
      <c r="C5031" s="192" t="s">
        <v>55</v>
      </c>
      <c r="D5031" s="192" t="s">
        <v>30</v>
      </c>
      <c r="E5031" s="192" t="s">
        <v>62</v>
      </c>
      <c r="F5031" s="194">
        <v>3094.5359930615796</v>
      </c>
      <c r="G5031">
        <v>15</v>
      </c>
      <c r="H5031">
        <v>15</v>
      </c>
      <c r="I5031" s="167">
        <v>3245.2766797389154</v>
      </c>
      <c r="J5031" s="22">
        <v>1.0487118866981413</v>
      </c>
      <c r="K5031" s="22" t="s">
        <v>561</v>
      </c>
      <c r="L5031" s="22"/>
      <c r="M50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31" s="24" t="str">
        <f>IFERROR(IF(Table1[[#This Row],[Medicare Rate in CR]]&gt;0,"Y","N"),"N")</f>
        <v>N</v>
      </c>
      <c r="O5031" s="166">
        <f>Table1[[#This Row],[Medicare Rate in CR]]*Table1[[#This Row],[SumOfUnits]]*Table1[[#This Row],[Actuarial Factor 06/20/2023]]</f>
        <v>0</v>
      </c>
      <c r="P50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4707.2632998428371</v>
      </c>
      <c r="Q5031" s="166">
        <f>Table1[[#This Row],[Trended Medicare Pricing for all RHCs]]-Table1[[#This Row],[SumOfSFY24 Estimated Payment 5/04/23]]</f>
        <v>1461.9866201039217</v>
      </c>
      <c r="R5031" s="24">
        <f>Table1[[#This Row],[SumOfUnits]]*Table1[[#This Row],[Actuarial Factor 06/20/2023]]</f>
        <v>15.730678300472119</v>
      </c>
    </row>
    <row r="5032" spans="1:18" x14ac:dyDescent="0.25">
      <c r="A5032" s="192" t="s">
        <v>559</v>
      </c>
      <c r="B5032" s="193" t="s">
        <v>560</v>
      </c>
      <c r="C5032" s="192" t="s">
        <v>55</v>
      </c>
      <c r="D5032" s="192" t="s">
        <v>30</v>
      </c>
      <c r="E5032" s="192" t="s">
        <v>64</v>
      </c>
      <c r="F5032" s="194">
        <v>206.30239953743859</v>
      </c>
      <c r="G5032">
        <v>1</v>
      </c>
      <c r="H5032">
        <v>1</v>
      </c>
      <c r="I5032" s="167">
        <v>202.25873890519111</v>
      </c>
      <c r="J5032" s="22">
        <v>0.98039935240058296</v>
      </c>
      <c r="K5032" s="22" t="s">
        <v>561</v>
      </c>
      <c r="L5032" s="22"/>
      <c r="M50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32" s="24" t="str">
        <f>IFERROR(IF(Table1[[#This Row],[Medicare Rate in CR]]&gt;0,"Y","N"),"N")</f>
        <v>N</v>
      </c>
      <c r="O5032" s="166">
        <f>Table1[[#This Row],[Medicare Rate in CR]]*Table1[[#This Row],[SumOfUnits]]*Table1[[#This Row],[Actuarial Factor 06/20/2023]]</f>
        <v>0</v>
      </c>
      <c r="P50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293.3756448764475</v>
      </c>
      <c r="Q5032" s="166">
        <f>Table1[[#This Row],[Trended Medicare Pricing for all RHCs]]-Table1[[#This Row],[SumOfSFY24 Estimated Payment 5/04/23]]</f>
        <v>91.116905971256386</v>
      </c>
      <c r="R5032" s="24">
        <f>Table1[[#This Row],[SumOfUnits]]*Table1[[#This Row],[Actuarial Factor 06/20/2023]]</f>
        <v>0.98039935240058296</v>
      </c>
    </row>
    <row r="5033" spans="1:18" x14ac:dyDescent="0.25">
      <c r="A5033" s="192" t="s">
        <v>559</v>
      </c>
      <c r="B5033" s="193" t="s">
        <v>560</v>
      </c>
      <c r="C5033" s="192" t="s">
        <v>55</v>
      </c>
      <c r="D5033" s="192" t="s">
        <v>31</v>
      </c>
      <c r="E5033" s="192" t="s">
        <v>69</v>
      </c>
      <c r="F5033" s="194">
        <v>1444.11679676207</v>
      </c>
      <c r="G5033">
        <v>7</v>
      </c>
      <c r="H5033">
        <v>7</v>
      </c>
      <c r="I5033" s="167">
        <v>1512.637078986349</v>
      </c>
      <c r="J5033" s="22">
        <v>1.0474478812087167</v>
      </c>
      <c r="K5033" s="22" t="s">
        <v>561</v>
      </c>
      <c r="L5033" s="22"/>
      <c r="M50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33" s="24" t="str">
        <f>IFERROR(IF(Table1[[#This Row],[Medicare Rate in CR]]&gt;0,"Y","N"),"N")</f>
        <v>N</v>
      </c>
      <c r="O5033" s="166">
        <f>Table1[[#This Row],[Medicare Rate in CR]]*Table1[[#This Row],[SumOfUnits]]*Table1[[#This Row],[Actuarial Factor 06/20/2023]]</f>
        <v>0</v>
      </c>
      <c r="P50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2194.0751777339215</v>
      </c>
      <c r="Q5033" s="166">
        <f>Table1[[#This Row],[Trended Medicare Pricing for all RHCs]]-Table1[[#This Row],[SumOfSFY24 Estimated Payment 5/04/23]]</f>
        <v>681.43809874757244</v>
      </c>
      <c r="R5033" s="24">
        <f>Table1[[#This Row],[SumOfUnits]]*Table1[[#This Row],[Actuarial Factor 06/20/2023]]</f>
        <v>7.3321351684610168</v>
      </c>
    </row>
    <row r="5034" spans="1:18" x14ac:dyDescent="0.25">
      <c r="A5034" s="192" t="s">
        <v>559</v>
      </c>
      <c r="B5034" s="193" t="s">
        <v>560</v>
      </c>
      <c r="C5034" s="192" t="s">
        <v>85</v>
      </c>
      <c r="D5034" s="192" t="s">
        <v>30</v>
      </c>
      <c r="E5034" s="192" t="s">
        <v>59</v>
      </c>
      <c r="F5034" s="194">
        <v>618.90719861231582</v>
      </c>
      <c r="G5034">
        <v>3</v>
      </c>
      <c r="H5034">
        <v>3</v>
      </c>
      <c r="I5034" s="167">
        <v>555.1651018320639</v>
      </c>
      <c r="J5034" s="22">
        <v>0.89700863566755829</v>
      </c>
      <c r="K5034" s="22" t="s">
        <v>561</v>
      </c>
      <c r="L5034" s="22"/>
      <c r="M50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34" s="24" t="str">
        <f>IFERROR(IF(Table1[[#This Row],[Medicare Rate in CR]]&gt;0,"Y","N"),"N")</f>
        <v>N</v>
      </c>
      <c r="O5034" s="166">
        <f>Table1[[#This Row],[Medicare Rate in CR]]*Table1[[#This Row],[SumOfUnits]]*Table1[[#This Row],[Actuarial Factor 06/20/2023]]</f>
        <v>0</v>
      </c>
      <c r="P50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645.39887523424375</v>
      </c>
      <c r="Q5034" s="166">
        <f>Table1[[#This Row],[Trended Medicare Pricing for all RHCs]]-Table1[[#This Row],[SumOfSFY24 Estimated Payment 5/04/23]]</f>
        <v>90.23377340217985</v>
      </c>
      <c r="R5034" s="24">
        <f>Table1[[#This Row],[SumOfUnits]]*Table1[[#This Row],[Actuarial Factor 06/20/2023]]</f>
        <v>2.691025907002675</v>
      </c>
    </row>
    <row r="5035" spans="1:18" x14ac:dyDescent="0.25">
      <c r="A5035" s="192" t="s">
        <v>559</v>
      </c>
      <c r="B5035" s="193" t="s">
        <v>560</v>
      </c>
      <c r="C5035" s="192" t="s">
        <v>85</v>
      </c>
      <c r="D5035" s="192" t="s">
        <v>30</v>
      </c>
      <c r="E5035" s="192" t="s">
        <v>62</v>
      </c>
      <c r="F5035" s="194">
        <v>206.30239953743859</v>
      </c>
      <c r="G5035">
        <v>1</v>
      </c>
      <c r="H5035">
        <v>1</v>
      </c>
      <c r="I5035" s="167">
        <v>188.28654595361769</v>
      </c>
      <c r="J5035" s="22">
        <v>0.91267259312438831</v>
      </c>
      <c r="K5035" s="22" t="s">
        <v>561</v>
      </c>
      <c r="L5035" s="22"/>
      <c r="M50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35" s="24" t="str">
        <f>IFERROR(IF(Table1[[#This Row],[Medicare Rate in CR]]&gt;0,"Y","N"),"N")</f>
        <v>N</v>
      </c>
      <c r="O5035" s="166">
        <f>Table1[[#This Row],[Medicare Rate in CR]]*Table1[[#This Row],[SumOfUnits]]*Table1[[#This Row],[Actuarial Factor 06/20/2023]]</f>
        <v>0</v>
      </c>
      <c r="P50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218.88970430451351</v>
      </c>
      <c r="Q5035" s="166">
        <f>Table1[[#This Row],[Trended Medicare Pricing for all RHCs]]-Table1[[#This Row],[SumOfSFY24 Estimated Payment 5/04/23]]</f>
        <v>30.603158350895825</v>
      </c>
      <c r="R5035" s="24">
        <f>Table1[[#This Row],[SumOfUnits]]*Table1[[#This Row],[Actuarial Factor 06/20/2023]]</f>
        <v>0.91267259312438831</v>
      </c>
    </row>
    <row r="5036" spans="1:18" x14ac:dyDescent="0.25">
      <c r="A5036" s="192" t="s">
        <v>559</v>
      </c>
      <c r="B5036" s="193" t="s">
        <v>560</v>
      </c>
      <c r="C5036" s="192" t="s">
        <v>85</v>
      </c>
      <c r="D5036" s="192" t="s">
        <v>30</v>
      </c>
      <c r="E5036" s="192" t="s">
        <v>64</v>
      </c>
      <c r="F5036" s="194">
        <v>206.30239953743859</v>
      </c>
      <c r="G5036">
        <v>1</v>
      </c>
      <c r="H5036">
        <v>1</v>
      </c>
      <c r="I5036" s="167">
        <v>182.55748768962147</v>
      </c>
      <c r="J5036" s="22">
        <v>0.88490239618609945</v>
      </c>
      <c r="K5036" s="22" t="s">
        <v>561</v>
      </c>
      <c r="L5036" s="22"/>
      <c r="M50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036" s="24" t="str">
        <f>IFERROR(IF(Table1[[#This Row],[Medicare Rate in CR]]&gt;0,"Y","N"),"N")</f>
        <v>N</v>
      </c>
      <c r="O5036" s="166">
        <f>Table1[[#This Row],[Medicare Rate in CR]]*Table1[[#This Row],[SumOfUnits]]*Table1[[#This Row],[Actuarial Factor 06/20/2023]]</f>
        <v>0</v>
      </c>
      <c r="P50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212.22947341548135</v>
      </c>
      <c r="Q5036" s="166">
        <f>Table1[[#This Row],[Trended Medicare Pricing for all RHCs]]-Table1[[#This Row],[SumOfSFY24 Estimated Payment 5/04/23]]</f>
        <v>29.671985725859884</v>
      </c>
      <c r="R5036" s="24">
        <f>Table1[[#This Row],[SumOfUnits]]*Table1[[#This Row],[Actuarial Factor 06/20/2023]]</f>
        <v>0.88490239618609945</v>
      </c>
    </row>
    <row r="5037" spans="1:18" x14ac:dyDescent="0.25">
      <c r="A5037" s="192" t="s">
        <v>562</v>
      </c>
      <c r="B5037" s="193" t="s">
        <v>563</v>
      </c>
      <c r="C5037" s="192" t="s">
        <v>88</v>
      </c>
      <c r="D5037" s="192" t="s">
        <v>30</v>
      </c>
      <c r="E5037" s="192" t="s">
        <v>59</v>
      </c>
      <c r="F5037" s="194">
        <v>396.18386816999134</v>
      </c>
      <c r="G5037">
        <v>6</v>
      </c>
      <c r="H5037">
        <v>6</v>
      </c>
      <c r="I5037" s="167">
        <v>350.23195638520349</v>
      </c>
      <c r="J5037" s="22">
        <v>0.88401367274986775</v>
      </c>
      <c r="K5037" s="22" t="s">
        <v>564</v>
      </c>
      <c r="L5037" s="22"/>
      <c r="M5037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37" s="24" t="str">
        <f>IFERROR(IF(Table1[[#This Row],[Medicare Rate in CR]]&gt;0,"Y","N"),"N")</f>
        <v>Y</v>
      </c>
      <c r="O5037" s="166">
        <f>Table1[[#This Row],[Medicare Rate in CR]]*Table1[[#This Row],[SumOfUnits]]*Table1[[#This Row],[Actuarial Factor 06/20/2023]]</f>
        <v>1106.0602270711795</v>
      </c>
      <c r="P50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1106.0602270711795</v>
      </c>
      <c r="Q5037" s="166">
        <f>Table1[[#This Row],[Trended Medicare Pricing for all RHCs]]-Table1[[#This Row],[SumOfSFY24 Estimated Payment 5/04/23]]</f>
        <v>755.82827068597601</v>
      </c>
      <c r="R5037" s="24">
        <f>Table1[[#This Row],[SumOfUnits]]*Table1[[#This Row],[Actuarial Factor 06/20/2023]]</f>
        <v>5.3040820364992065</v>
      </c>
    </row>
    <row r="5038" spans="1:18" x14ac:dyDescent="0.25">
      <c r="A5038" s="192" t="s">
        <v>562</v>
      </c>
      <c r="B5038" s="193" t="s">
        <v>563</v>
      </c>
      <c r="C5038" s="192" t="s">
        <v>88</v>
      </c>
      <c r="D5038" s="192" t="s">
        <v>30</v>
      </c>
      <c r="E5038" s="192" t="s">
        <v>62</v>
      </c>
      <c r="F5038" s="194">
        <v>396.18386816999134</v>
      </c>
      <c r="G5038">
        <v>6</v>
      </c>
      <c r="H5038">
        <v>6</v>
      </c>
      <c r="I5038" s="167">
        <v>393.88847868923187</v>
      </c>
      <c r="J5038" s="22">
        <v>0.99420625203302171</v>
      </c>
      <c r="K5038" s="22" t="s">
        <v>564</v>
      </c>
      <c r="L5038" s="22"/>
      <c r="M5038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38" s="24" t="str">
        <f>IFERROR(IF(Table1[[#This Row],[Medicare Rate in CR]]&gt;0,"Y","N"),"N")</f>
        <v>Y</v>
      </c>
      <c r="O5038" s="166">
        <f>Table1[[#This Row],[Medicare Rate in CR]]*Table1[[#This Row],[SumOfUnits]]*Table1[[#This Row],[Actuarial Factor 06/20/2023]]</f>
        <v>1243.9309784186762</v>
      </c>
      <c r="P50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1243.9309784186762</v>
      </c>
      <c r="Q5038" s="166">
        <f>Table1[[#This Row],[Trended Medicare Pricing for all RHCs]]-Table1[[#This Row],[SumOfSFY24 Estimated Payment 5/04/23]]</f>
        <v>850.04249972944433</v>
      </c>
      <c r="R5038" s="24">
        <f>Table1[[#This Row],[SumOfUnits]]*Table1[[#This Row],[Actuarial Factor 06/20/2023]]</f>
        <v>5.9652375121981303</v>
      </c>
    </row>
    <row r="5039" spans="1:18" x14ac:dyDescent="0.25">
      <c r="A5039" s="192" t="s">
        <v>562</v>
      </c>
      <c r="B5039" s="193" t="s">
        <v>563</v>
      </c>
      <c r="C5039" s="192" t="s">
        <v>88</v>
      </c>
      <c r="D5039" s="192" t="s">
        <v>30</v>
      </c>
      <c r="E5039" s="192" t="s">
        <v>77</v>
      </c>
      <c r="F5039" s="194">
        <v>264.12257877999423</v>
      </c>
      <c r="G5039">
        <v>4</v>
      </c>
      <c r="H5039">
        <v>4</v>
      </c>
      <c r="I5039" s="167">
        <v>374.64925655952197</v>
      </c>
      <c r="J5039" s="22">
        <v>1.4184673581867189</v>
      </c>
      <c r="K5039" s="22" t="s">
        <v>564</v>
      </c>
      <c r="L5039" s="22"/>
      <c r="M5039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39" s="24" t="str">
        <f>IFERROR(IF(Table1[[#This Row],[Medicare Rate in CR]]&gt;0,"Y","N"),"N")</f>
        <v>Y</v>
      </c>
      <c r="O5039" s="166">
        <f>Table1[[#This Row],[Medicare Rate in CR]]*Table1[[#This Row],[SumOfUnits]]*Table1[[#This Row],[Actuarial Factor 06/20/2023]]</f>
        <v>1183.1719928107059</v>
      </c>
      <c r="P50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1183.1719928107059</v>
      </c>
      <c r="Q5039" s="166">
        <f>Table1[[#This Row],[Trended Medicare Pricing for all RHCs]]-Table1[[#This Row],[SumOfSFY24 Estimated Payment 5/04/23]]</f>
        <v>808.52273625118391</v>
      </c>
      <c r="R5039" s="24">
        <f>Table1[[#This Row],[SumOfUnits]]*Table1[[#This Row],[Actuarial Factor 06/20/2023]]</f>
        <v>5.6738694327468755</v>
      </c>
    </row>
    <row r="5040" spans="1:18" x14ac:dyDescent="0.25">
      <c r="A5040" s="192" t="s">
        <v>562</v>
      </c>
      <c r="B5040" s="193" t="s">
        <v>563</v>
      </c>
      <c r="C5040" s="192" t="s">
        <v>78</v>
      </c>
      <c r="D5040" s="192" t="s">
        <v>30</v>
      </c>
      <c r="E5040" s="192" t="s">
        <v>56</v>
      </c>
      <c r="F5040" s="194">
        <v>5986.479057531089</v>
      </c>
      <c r="G5040">
        <v>91</v>
      </c>
      <c r="H5040">
        <v>91</v>
      </c>
      <c r="I5040" s="167">
        <v>6387.41202375176</v>
      </c>
      <c r="J5040" s="22">
        <v>1.0669730842399407</v>
      </c>
      <c r="K5040" s="22" t="s">
        <v>564</v>
      </c>
      <c r="L5040" s="22"/>
      <c r="M5040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40" s="24" t="str">
        <f>IFERROR(IF(Table1[[#This Row],[Medicare Rate in CR]]&gt;0,"Y","N"),"N")</f>
        <v>Y</v>
      </c>
      <c r="O5040" s="166">
        <f>Table1[[#This Row],[Medicare Rate in CR]]*Table1[[#This Row],[SumOfUnits]]*Table1[[#This Row],[Actuarial Factor 06/20/2023]]</f>
        <v>20247.12665034649</v>
      </c>
      <c r="P50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20247.12665034649</v>
      </c>
      <c r="Q5040" s="166">
        <f>Table1[[#This Row],[Trended Medicare Pricing for all RHCs]]-Table1[[#This Row],[SumOfSFY24 Estimated Payment 5/04/23]]</f>
        <v>13859.71462659473</v>
      </c>
      <c r="R5040" s="24">
        <f>Table1[[#This Row],[SumOfUnits]]*Table1[[#This Row],[Actuarial Factor 06/20/2023]]</f>
        <v>97.094550665834603</v>
      </c>
    </row>
    <row r="5041" spans="1:18" x14ac:dyDescent="0.25">
      <c r="A5041" s="192" t="s">
        <v>562</v>
      </c>
      <c r="B5041" s="193" t="s">
        <v>563</v>
      </c>
      <c r="C5041" s="192" t="s">
        <v>78</v>
      </c>
      <c r="D5041" s="192" t="s">
        <v>30</v>
      </c>
      <c r="E5041" s="192" t="s">
        <v>59</v>
      </c>
      <c r="F5041" s="194">
        <v>93395.967587935927</v>
      </c>
      <c r="G5041">
        <v>1410</v>
      </c>
      <c r="H5041">
        <v>1410</v>
      </c>
      <c r="I5041" s="167">
        <v>87230.167548718091</v>
      </c>
      <c r="J5041" s="22">
        <v>0.93398216006047052</v>
      </c>
      <c r="K5041" s="22" t="s">
        <v>564</v>
      </c>
      <c r="L5041" s="22"/>
      <c r="M5041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41" s="24" t="str">
        <f>IFERROR(IF(Table1[[#This Row],[Medicare Rate in CR]]&gt;0,"Y","N"),"N")</f>
        <v>Y</v>
      </c>
      <c r="O5041" s="166">
        <f>Table1[[#This Row],[Medicare Rate in CR]]*Table1[[#This Row],[SumOfUnits]]*Table1[[#This Row],[Actuarial Factor 06/20/2023]]</f>
        <v>274616.25277074799</v>
      </c>
      <c r="P50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274616.25277074799</v>
      </c>
      <c r="Q5041" s="166">
        <f>Table1[[#This Row],[Trended Medicare Pricing for all RHCs]]-Table1[[#This Row],[SumOfSFY24 Estimated Payment 5/04/23]]</f>
        <v>187386.08522202988</v>
      </c>
      <c r="R5041" s="24">
        <f>Table1[[#This Row],[SumOfUnits]]*Table1[[#This Row],[Actuarial Factor 06/20/2023]]</f>
        <v>1316.9148456852633</v>
      </c>
    </row>
    <row r="5042" spans="1:18" x14ac:dyDescent="0.25">
      <c r="A5042" s="192" t="s">
        <v>562</v>
      </c>
      <c r="B5042" s="193" t="s">
        <v>563</v>
      </c>
      <c r="C5042" s="192" t="s">
        <v>78</v>
      </c>
      <c r="D5042" s="192" t="s">
        <v>30</v>
      </c>
      <c r="E5042" s="192" t="s">
        <v>60</v>
      </c>
      <c r="F5042" s="194">
        <v>37748.520878866409</v>
      </c>
      <c r="G5042">
        <v>574</v>
      </c>
      <c r="H5042">
        <v>574</v>
      </c>
      <c r="I5042" s="167">
        <v>30936.453807278715</v>
      </c>
      <c r="J5042" s="22">
        <v>0.81954082138880713</v>
      </c>
      <c r="K5042" s="22" t="s">
        <v>564</v>
      </c>
      <c r="L5042" s="22"/>
      <c r="M5042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42" s="24" t="str">
        <f>IFERROR(IF(Table1[[#This Row],[Medicare Rate in CR]]&gt;0,"Y","N"),"N")</f>
        <v>Y</v>
      </c>
      <c r="O5042" s="166">
        <f>Table1[[#This Row],[Medicare Rate in CR]]*Table1[[#This Row],[SumOfUnits]]*Table1[[#This Row],[Actuarial Factor 06/20/2023]]</f>
        <v>98095.938455935364</v>
      </c>
      <c r="P50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98095.938455935364</v>
      </c>
      <c r="Q5042" s="166">
        <f>Table1[[#This Row],[Trended Medicare Pricing for all RHCs]]-Table1[[#This Row],[SumOfSFY24 Estimated Payment 5/04/23]]</f>
        <v>67159.484648656653</v>
      </c>
      <c r="R5042" s="24">
        <f>Table1[[#This Row],[SumOfUnits]]*Table1[[#This Row],[Actuarial Factor 06/20/2023]]</f>
        <v>470.41643147717531</v>
      </c>
    </row>
    <row r="5043" spans="1:18" x14ac:dyDescent="0.25">
      <c r="A5043" s="192" t="s">
        <v>562</v>
      </c>
      <c r="B5043" s="193" t="s">
        <v>563</v>
      </c>
      <c r="C5043" s="192" t="s">
        <v>78</v>
      </c>
      <c r="D5043" s="192" t="s">
        <v>30</v>
      </c>
      <c r="E5043" s="192" t="s">
        <v>61</v>
      </c>
      <c r="F5043" s="194">
        <v>5280.7443278404216</v>
      </c>
      <c r="G5043">
        <v>83</v>
      </c>
      <c r="H5043">
        <v>83</v>
      </c>
      <c r="I5043" s="167">
        <v>4327.7855439826235</v>
      </c>
      <c r="J5043" s="22">
        <v>0.81954082138880713</v>
      </c>
      <c r="K5043" s="22" t="s">
        <v>564</v>
      </c>
      <c r="L5043" s="22"/>
      <c r="M5043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43" s="24" t="str">
        <f>IFERROR(IF(Table1[[#This Row],[Medicare Rate in CR]]&gt;0,"Y","N"),"N")</f>
        <v>Y</v>
      </c>
      <c r="O5043" s="166">
        <f>Table1[[#This Row],[Medicare Rate in CR]]*Table1[[#This Row],[SumOfUnits]]*Table1[[#This Row],[Actuarial Factor 06/20/2023]]</f>
        <v>14184.604341189261</v>
      </c>
      <c r="P50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14184.604341189261</v>
      </c>
      <c r="Q5043" s="166">
        <f>Table1[[#This Row],[Trended Medicare Pricing for all RHCs]]-Table1[[#This Row],[SumOfSFY24 Estimated Payment 5/04/23]]</f>
        <v>9856.8187972066371</v>
      </c>
      <c r="R5043" s="24">
        <f>Table1[[#This Row],[SumOfUnits]]*Table1[[#This Row],[Actuarial Factor 06/20/2023]]</f>
        <v>68.021888175270988</v>
      </c>
    </row>
    <row r="5044" spans="1:18" x14ac:dyDescent="0.25">
      <c r="A5044" s="192" t="s">
        <v>562</v>
      </c>
      <c r="B5044" s="193" t="s">
        <v>563</v>
      </c>
      <c r="C5044" s="192" t="s">
        <v>78</v>
      </c>
      <c r="D5044" s="192" t="s">
        <v>30</v>
      </c>
      <c r="E5044" s="192" t="s">
        <v>62</v>
      </c>
      <c r="F5044" s="194">
        <v>128306.19284186365</v>
      </c>
      <c r="G5044">
        <v>1934</v>
      </c>
      <c r="H5044">
        <v>1934</v>
      </c>
      <c r="I5044" s="167">
        <v>121880.78248466754</v>
      </c>
      <c r="J5044" s="22">
        <v>0.94992127648027569</v>
      </c>
      <c r="K5044" s="22" t="s">
        <v>564</v>
      </c>
      <c r="L5044" s="22"/>
      <c r="M5044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44" s="24" t="str">
        <f>IFERROR(IF(Table1[[#This Row],[Medicare Rate in CR]]&gt;0,"Y","N"),"N")</f>
        <v>Y</v>
      </c>
      <c r="O5044" s="166">
        <f>Table1[[#This Row],[Medicare Rate in CR]]*Table1[[#This Row],[SumOfUnits]]*Table1[[#This Row],[Actuarial Factor 06/20/2023]]</f>
        <v>383100.42003909132</v>
      </c>
      <c r="P50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383100.42003909132</v>
      </c>
      <c r="Q5044" s="166">
        <f>Table1[[#This Row],[Trended Medicare Pricing for all RHCs]]-Table1[[#This Row],[SumOfSFY24 Estimated Payment 5/04/23]]</f>
        <v>261219.63755442377</v>
      </c>
      <c r="R5044" s="24">
        <f>Table1[[#This Row],[SumOfUnits]]*Table1[[#This Row],[Actuarial Factor 06/20/2023]]</f>
        <v>1837.1477487128532</v>
      </c>
    </row>
    <row r="5045" spans="1:18" x14ac:dyDescent="0.25">
      <c r="A5045" s="192" t="s">
        <v>562</v>
      </c>
      <c r="B5045" s="193" t="s">
        <v>563</v>
      </c>
      <c r="C5045" s="192" t="s">
        <v>78</v>
      </c>
      <c r="D5045" s="192" t="s">
        <v>30</v>
      </c>
      <c r="E5045" s="192" t="s">
        <v>63</v>
      </c>
      <c r="F5045" s="194">
        <v>8574.802947865488</v>
      </c>
      <c r="G5045">
        <v>133</v>
      </c>
      <c r="H5045">
        <v>133</v>
      </c>
      <c r="I5045" s="167">
        <v>8030.3512180867938</v>
      </c>
      <c r="J5045" s="22">
        <v>0.93650562781571278</v>
      </c>
      <c r="K5045" s="22" t="s">
        <v>564</v>
      </c>
      <c r="L5045" s="22"/>
      <c r="M5045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45" s="24" t="str">
        <f>IFERROR(IF(Table1[[#This Row],[Medicare Rate in CR]]&gt;0,"Y","N"),"N")</f>
        <v>Y</v>
      </c>
      <c r="O5045" s="166">
        <f>Table1[[#This Row],[Medicare Rate in CR]]*Table1[[#This Row],[SumOfUnits]]*Table1[[#This Row],[Actuarial Factor 06/20/2023]]</f>
        <v>25973.505969598609</v>
      </c>
      <c r="P50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25973.505969598609</v>
      </c>
      <c r="Q5045" s="166">
        <f>Table1[[#This Row],[Trended Medicare Pricing for all RHCs]]-Table1[[#This Row],[SumOfSFY24 Estimated Payment 5/04/23]]</f>
        <v>17943.154751511815</v>
      </c>
      <c r="R5045" s="24">
        <f>Table1[[#This Row],[SumOfUnits]]*Table1[[#This Row],[Actuarial Factor 06/20/2023]]</f>
        <v>124.55524849948981</v>
      </c>
    </row>
    <row r="5046" spans="1:18" x14ac:dyDescent="0.25">
      <c r="A5046" s="192" t="s">
        <v>562</v>
      </c>
      <c r="B5046" s="193" t="s">
        <v>563</v>
      </c>
      <c r="C5046" s="192" t="s">
        <v>78</v>
      </c>
      <c r="D5046" s="192" t="s">
        <v>30</v>
      </c>
      <c r="E5046" s="192" t="s">
        <v>64</v>
      </c>
      <c r="F5046" s="194">
        <v>14861.522192348524</v>
      </c>
      <c r="G5046">
        <v>225</v>
      </c>
      <c r="H5046">
        <v>225</v>
      </c>
      <c r="I5046" s="167">
        <v>13500.020327274489</v>
      </c>
      <c r="J5046" s="22">
        <v>0.90838745537284149</v>
      </c>
      <c r="K5046" s="22" t="s">
        <v>564</v>
      </c>
      <c r="L5046" s="22"/>
      <c r="M5046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46" s="24" t="str">
        <f>IFERROR(IF(Table1[[#This Row],[Medicare Rate in CR]]&gt;0,"Y","N"),"N")</f>
        <v>Y</v>
      </c>
      <c r="O5046" s="166">
        <f>Table1[[#This Row],[Medicare Rate in CR]]*Table1[[#This Row],[SumOfUnits]]*Table1[[#This Row],[Actuarial Factor 06/20/2023]]</f>
        <v>42620.858115502197</v>
      </c>
      <c r="P50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42620.858115502197</v>
      </c>
      <c r="Q5046" s="166">
        <f>Table1[[#This Row],[Trended Medicare Pricing for all RHCs]]-Table1[[#This Row],[SumOfSFY24 Estimated Payment 5/04/23]]</f>
        <v>29120.837788227705</v>
      </c>
      <c r="R5046" s="24">
        <f>Table1[[#This Row],[SumOfUnits]]*Table1[[#This Row],[Actuarial Factor 06/20/2023]]</f>
        <v>204.38717745888934</v>
      </c>
    </row>
    <row r="5047" spans="1:18" x14ac:dyDescent="0.25">
      <c r="A5047" s="192" t="s">
        <v>562</v>
      </c>
      <c r="B5047" s="193" t="s">
        <v>563</v>
      </c>
      <c r="C5047" s="192" t="s">
        <v>78</v>
      </c>
      <c r="D5047" s="192" t="s">
        <v>30</v>
      </c>
      <c r="E5047" s="192" t="s">
        <v>77</v>
      </c>
      <c r="F5047" s="194">
        <v>37216.743893225183</v>
      </c>
      <c r="G5047">
        <v>561</v>
      </c>
      <c r="H5047">
        <v>561</v>
      </c>
      <c r="I5047" s="167">
        <v>47257.276198867956</v>
      </c>
      <c r="J5047" s="22">
        <v>1.2697853507670918</v>
      </c>
      <c r="K5047" s="22" t="s">
        <v>564</v>
      </c>
      <c r="L5047" s="22" t="e">
        <f>INDEX(#REF!,MATCH(Table1[[#This Row],[NPI]],#REF!,0))</f>
        <v>#REF!</v>
      </c>
      <c r="M5047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47" s="24" t="str">
        <f>IFERROR(IF(Table1[[#This Row],[Medicare Rate in CR]]&gt;0,"Y","N"),"N")</f>
        <v>Y</v>
      </c>
      <c r="O5047" s="166">
        <f>Table1[[#This Row],[Medicare Rate in CR]]*Table1[[#This Row],[SumOfUnits]]*Table1[[#This Row],[Actuarial Factor 06/20/2023]]</f>
        <v>148546.25828865397</v>
      </c>
      <c r="P50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148546.25828865397</v>
      </c>
      <c r="Q5047" s="166">
        <f>Table1[[#This Row],[Trended Medicare Pricing for all RHCs]]-Table1[[#This Row],[SumOfSFY24 Estimated Payment 5/04/23]]</f>
        <v>101288.98208978602</v>
      </c>
      <c r="R5047" s="24">
        <f>Table1[[#This Row],[SumOfUnits]]*Table1[[#This Row],[Actuarial Factor 06/20/2023]]</f>
        <v>712.34958178033844</v>
      </c>
    </row>
    <row r="5048" spans="1:18" x14ac:dyDescent="0.25">
      <c r="A5048" s="192" t="s">
        <v>562</v>
      </c>
      <c r="B5048" s="193" t="s">
        <v>563</v>
      </c>
      <c r="C5048" s="192" t="s">
        <v>78</v>
      </c>
      <c r="D5048" s="192" t="s">
        <v>32</v>
      </c>
      <c r="E5048" s="192" t="s">
        <v>81</v>
      </c>
      <c r="F5048" s="194">
        <v>62.320516526934568</v>
      </c>
      <c r="G5048">
        <v>1</v>
      </c>
      <c r="H5048">
        <v>1</v>
      </c>
      <c r="I5048" s="167">
        <v>65.18060921934314</v>
      </c>
      <c r="J5048" s="22">
        <v>1.0458932764328495</v>
      </c>
      <c r="K5048" s="22" t="s">
        <v>564</v>
      </c>
      <c r="L5048" s="22" t="e">
        <f>INDEX(#REF!,MATCH(Table1[[#This Row],[NPI]],#REF!,0))</f>
        <v>#REF!</v>
      </c>
      <c r="M5048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48" s="24" t="str">
        <f>IFERROR(IF(Table1[[#This Row],[Medicare Rate in CR]]&gt;0,"Y","N"),"N")</f>
        <v>Y</v>
      </c>
      <c r="O5048" s="166">
        <f>Table1[[#This Row],[Medicare Rate in CR]]*Table1[[#This Row],[SumOfUnits]]*Table1[[#This Row],[Actuarial Factor 06/20/2023]]</f>
        <v>218.10012493454209</v>
      </c>
      <c r="P50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218.10012493454209</v>
      </c>
      <c r="Q5048" s="166">
        <f>Table1[[#This Row],[Trended Medicare Pricing for all RHCs]]-Table1[[#This Row],[SumOfSFY24 Estimated Payment 5/04/23]]</f>
        <v>152.91951571519894</v>
      </c>
      <c r="R5048" s="24">
        <f>Table1[[#This Row],[SumOfUnits]]*Table1[[#This Row],[Actuarial Factor 06/20/2023]]</f>
        <v>1.0458932764328495</v>
      </c>
    </row>
    <row r="5049" spans="1:18" x14ac:dyDescent="0.25">
      <c r="A5049" s="192" t="s">
        <v>562</v>
      </c>
      <c r="B5049" s="193" t="s">
        <v>563</v>
      </c>
      <c r="C5049" s="192" t="s">
        <v>78</v>
      </c>
      <c r="D5049" s="192" t="s">
        <v>32</v>
      </c>
      <c r="E5049" s="192" t="s">
        <v>65</v>
      </c>
      <c r="F5049" s="194">
        <v>63.6311072564325</v>
      </c>
      <c r="G5049">
        <v>1</v>
      </c>
      <c r="H5049">
        <v>1</v>
      </c>
      <c r="I5049" s="167">
        <v>84.301516904705295</v>
      </c>
      <c r="J5049" s="22">
        <v>1.3248475555355548</v>
      </c>
      <c r="K5049" s="22" t="s">
        <v>564</v>
      </c>
      <c r="L5049" s="22" t="e">
        <f>INDEX(#REF!,MATCH(Table1[[#This Row],[NPI]],#REF!,0))</f>
        <v>#REF!</v>
      </c>
      <c r="M5049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49" s="24" t="str">
        <f>IFERROR(IF(Table1[[#This Row],[Medicare Rate in CR]]&gt;0,"Y","N"),"N")</f>
        <v>Y</v>
      </c>
      <c r="O5049" s="166">
        <f>Table1[[#This Row],[Medicare Rate in CR]]*Table1[[#This Row],[SumOfUnits]]*Table1[[#This Row],[Actuarial Factor 06/20/2023]]</f>
        <v>276.27046075582922</v>
      </c>
      <c r="P50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276.27046075582922</v>
      </c>
      <c r="Q5049" s="166">
        <f>Table1[[#This Row],[Trended Medicare Pricing for all RHCs]]-Table1[[#This Row],[SumOfSFY24 Estimated Payment 5/04/23]]</f>
        <v>191.96894385112392</v>
      </c>
      <c r="R5049" s="24">
        <f>Table1[[#This Row],[SumOfUnits]]*Table1[[#This Row],[Actuarial Factor 06/20/2023]]</f>
        <v>1.3248475555355548</v>
      </c>
    </row>
    <row r="5050" spans="1:18" x14ac:dyDescent="0.25">
      <c r="A5050" s="192" t="s">
        <v>562</v>
      </c>
      <c r="B5050" s="193" t="s">
        <v>563</v>
      </c>
      <c r="C5050" s="192" t="s">
        <v>78</v>
      </c>
      <c r="D5050" s="192" t="s">
        <v>32</v>
      </c>
      <c r="E5050" s="192" t="s">
        <v>66</v>
      </c>
      <c r="F5050" s="194">
        <v>251.90324756673414</v>
      </c>
      <c r="G5050">
        <v>4</v>
      </c>
      <c r="H5050">
        <v>4</v>
      </c>
      <c r="I5050" s="167">
        <v>270.96057434895704</v>
      </c>
      <c r="J5050" s="22">
        <v>1.0756533588443484</v>
      </c>
      <c r="K5050" s="22" t="s">
        <v>564</v>
      </c>
      <c r="L5050" s="22" t="e">
        <f>INDEX(#REF!,MATCH(Table1[[#This Row],[NPI]],#REF!,0))</f>
        <v>#REF!</v>
      </c>
      <c r="M5050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50" s="24" t="str">
        <f>IFERROR(IF(Table1[[#This Row],[Medicare Rate in CR]]&gt;0,"Y","N"),"N")</f>
        <v>Y</v>
      </c>
      <c r="O5050" s="166">
        <f>Table1[[#This Row],[Medicare Rate in CR]]*Table1[[#This Row],[SumOfUnits]]*Table1[[#This Row],[Actuarial Factor 06/20/2023]]</f>
        <v>897.22397967924792</v>
      </c>
      <c r="P50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897.22397967924792</v>
      </c>
      <c r="Q5050" s="166">
        <f>Table1[[#This Row],[Trended Medicare Pricing for all RHCs]]-Table1[[#This Row],[SumOfSFY24 Estimated Payment 5/04/23]]</f>
        <v>626.26340533029088</v>
      </c>
      <c r="R5050" s="24">
        <f>Table1[[#This Row],[SumOfUnits]]*Table1[[#This Row],[Actuarial Factor 06/20/2023]]</f>
        <v>4.3026134353773937</v>
      </c>
    </row>
    <row r="5051" spans="1:18" x14ac:dyDescent="0.25">
      <c r="A5051" s="192" t="s">
        <v>562</v>
      </c>
      <c r="B5051" s="193" t="s">
        <v>563</v>
      </c>
      <c r="C5051" s="192" t="s">
        <v>78</v>
      </c>
      <c r="D5051" s="192" t="s">
        <v>31</v>
      </c>
      <c r="E5051" s="192" t="s">
        <v>67</v>
      </c>
      <c r="F5051" s="194">
        <v>8277.1899392888354</v>
      </c>
      <c r="G5051">
        <v>127</v>
      </c>
      <c r="H5051">
        <v>127</v>
      </c>
      <c r="I5051" s="167">
        <v>8695.6157562238241</v>
      </c>
      <c r="J5051" s="22">
        <v>1.0505516751462802</v>
      </c>
      <c r="K5051" s="22" t="s">
        <v>564</v>
      </c>
      <c r="L5051" s="22" t="e">
        <f>INDEX(#REF!,MATCH(Table1[[#This Row],[NPI]],#REF!,0))</f>
        <v>#REF!</v>
      </c>
      <c r="M5051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51" s="24" t="str">
        <f>IFERROR(IF(Table1[[#This Row],[Medicare Rate in CR]]&gt;0,"Y","N"),"N")</f>
        <v>Y</v>
      </c>
      <c r="O5051" s="166">
        <f>Table1[[#This Row],[Medicare Rate in CR]]*Table1[[#This Row],[SumOfUnits]]*Table1[[#This Row],[Actuarial Factor 06/20/2023]]</f>
        <v>27822.085683918234</v>
      </c>
      <c r="P50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27822.085683918234</v>
      </c>
      <c r="Q5051" s="166">
        <f>Table1[[#This Row],[Trended Medicare Pricing for all RHCs]]-Table1[[#This Row],[SumOfSFY24 Estimated Payment 5/04/23]]</f>
        <v>19126.469927694408</v>
      </c>
      <c r="R5051" s="24">
        <f>Table1[[#This Row],[SumOfUnits]]*Table1[[#This Row],[Actuarial Factor 06/20/2023]]</f>
        <v>133.4200627435776</v>
      </c>
    </row>
    <row r="5052" spans="1:18" x14ac:dyDescent="0.25">
      <c r="A5052" s="192" t="s">
        <v>562</v>
      </c>
      <c r="B5052" s="193" t="s">
        <v>563</v>
      </c>
      <c r="C5052" s="192" t="s">
        <v>78</v>
      </c>
      <c r="D5052" s="192" t="s">
        <v>31</v>
      </c>
      <c r="E5052" s="192" t="s">
        <v>68</v>
      </c>
      <c r="F5052" s="194">
        <v>1767.8808904307596</v>
      </c>
      <c r="G5052">
        <v>27</v>
      </c>
      <c r="H5052">
        <v>27</v>
      </c>
      <c r="I5052" s="167">
        <v>1682.4500728449873</v>
      </c>
      <c r="J5052" s="22">
        <v>0.95167614625612229</v>
      </c>
      <c r="K5052" s="22" t="s">
        <v>564</v>
      </c>
      <c r="L5052" s="22" t="e">
        <f>INDEX(#REF!,MATCH(Table1[[#This Row],[NPI]],#REF!,0))</f>
        <v>#REF!</v>
      </c>
      <c r="M5052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52" s="24" t="str">
        <f>IFERROR(IF(Table1[[#This Row],[Medicare Rate in CR]]&gt;0,"Y","N"),"N")</f>
        <v>Y</v>
      </c>
      <c r="O5052" s="166">
        <f>Table1[[#This Row],[Medicare Rate in CR]]*Table1[[#This Row],[SumOfUnits]]*Table1[[#This Row],[Actuarial Factor 06/20/2023]]</f>
        <v>5358.2317230273084</v>
      </c>
      <c r="P50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5358.2317230273084</v>
      </c>
      <c r="Q5052" s="166">
        <f>Table1[[#This Row],[Trended Medicare Pricing for all RHCs]]-Table1[[#This Row],[SumOfSFY24 Estimated Payment 5/04/23]]</f>
        <v>3675.7816501823208</v>
      </c>
      <c r="R5052" s="24">
        <f>Table1[[#This Row],[SumOfUnits]]*Table1[[#This Row],[Actuarial Factor 06/20/2023]]</f>
        <v>25.695255948915303</v>
      </c>
    </row>
    <row r="5053" spans="1:18" x14ac:dyDescent="0.25">
      <c r="A5053" s="192" t="s">
        <v>562</v>
      </c>
      <c r="B5053" s="193" t="s">
        <v>563</v>
      </c>
      <c r="C5053" s="192" t="s">
        <v>78</v>
      </c>
      <c r="D5053" s="192" t="s">
        <v>31</v>
      </c>
      <c r="E5053" s="192" t="s">
        <v>69</v>
      </c>
      <c r="F5053" s="194">
        <v>17797.186084610126</v>
      </c>
      <c r="G5053">
        <v>272</v>
      </c>
      <c r="H5053">
        <v>272</v>
      </c>
      <c r="I5053" s="167">
        <v>19051.784512624279</v>
      </c>
      <c r="J5053" s="22">
        <v>1.0704942018389665</v>
      </c>
      <c r="K5053" s="22" t="s">
        <v>564</v>
      </c>
      <c r="L5053" s="22" t="e">
        <f>INDEX(#REF!,MATCH(Table1[[#This Row],[NPI]],#REF!,0))</f>
        <v>#REF!</v>
      </c>
      <c r="M5053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53" s="24" t="str">
        <f>IFERROR(IF(Table1[[#This Row],[Medicare Rate in CR]]&gt;0,"Y","N"),"N")</f>
        <v>Y</v>
      </c>
      <c r="O5053" s="166">
        <f>Table1[[#This Row],[Medicare Rate in CR]]*Table1[[#This Row],[SumOfUnits]]*Table1[[#This Row],[Actuarial Factor 06/20/2023]]</f>
        <v>60718.602407378479</v>
      </c>
      <c r="P50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60718.602407378479</v>
      </c>
      <c r="Q5053" s="166">
        <f>Table1[[#This Row],[Trended Medicare Pricing for all RHCs]]-Table1[[#This Row],[SumOfSFY24 Estimated Payment 5/04/23]]</f>
        <v>41666.817894754204</v>
      </c>
      <c r="R5053" s="24">
        <f>Table1[[#This Row],[SumOfUnits]]*Table1[[#This Row],[Actuarial Factor 06/20/2023]]</f>
        <v>291.17442290019886</v>
      </c>
    </row>
    <row r="5054" spans="1:18" x14ac:dyDescent="0.25">
      <c r="A5054" s="192" t="s">
        <v>562</v>
      </c>
      <c r="B5054" s="193" t="s">
        <v>563</v>
      </c>
      <c r="C5054" s="192" t="s">
        <v>79</v>
      </c>
      <c r="D5054" s="192" t="s">
        <v>30</v>
      </c>
      <c r="E5054" s="192" t="s">
        <v>59</v>
      </c>
      <c r="F5054" s="194">
        <v>66.030644694998557</v>
      </c>
      <c r="G5054">
        <v>1</v>
      </c>
      <c r="H5054">
        <v>1</v>
      </c>
      <c r="I5054" s="167">
        <v>63.054437000210584</v>
      </c>
      <c r="J5054" s="22">
        <v>0.95492687208287386</v>
      </c>
      <c r="K5054" s="22" t="s">
        <v>564</v>
      </c>
      <c r="L5054" s="22" t="e">
        <f>INDEX(#REF!,MATCH(Table1[[#This Row],[NPI]],#REF!,0))</f>
        <v>#REF!</v>
      </c>
      <c r="M5054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54" s="24" t="str">
        <f>IFERROR(IF(Table1[[#This Row],[Medicare Rate in CR]]&gt;0,"Y","N"),"N")</f>
        <v>Y</v>
      </c>
      <c r="O5054" s="166">
        <f>Table1[[#This Row],[Medicare Rate in CR]]*Table1[[#This Row],[SumOfUnits]]*Table1[[#This Row],[Actuarial Factor 06/20/2023]]</f>
        <v>199.13090063544169</v>
      </c>
      <c r="P50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199.13090063544169</v>
      </c>
      <c r="Q5054" s="166">
        <f>Table1[[#This Row],[Trended Medicare Pricing for all RHCs]]-Table1[[#This Row],[SumOfSFY24 Estimated Payment 5/04/23]]</f>
        <v>136.07646363523111</v>
      </c>
      <c r="R5054" s="24">
        <f>Table1[[#This Row],[SumOfUnits]]*Table1[[#This Row],[Actuarial Factor 06/20/2023]]</f>
        <v>0.95492687208287386</v>
      </c>
    </row>
    <row r="5055" spans="1:18" x14ac:dyDescent="0.25">
      <c r="A5055" s="192" t="s">
        <v>562</v>
      </c>
      <c r="B5055" s="193" t="s">
        <v>563</v>
      </c>
      <c r="C5055" s="192" t="s">
        <v>79</v>
      </c>
      <c r="D5055" s="192" t="s">
        <v>30</v>
      </c>
      <c r="E5055" s="192" t="s">
        <v>60</v>
      </c>
      <c r="F5055" s="194">
        <v>64.671870482798496</v>
      </c>
      <c r="G5055">
        <v>1</v>
      </c>
      <c r="H5055">
        <v>1</v>
      </c>
      <c r="I5055" s="167">
        <v>54.56350017524354</v>
      </c>
      <c r="J5055" s="22">
        <v>0.84369757311652838</v>
      </c>
      <c r="K5055" s="22" t="s">
        <v>564</v>
      </c>
      <c r="L5055" s="22" t="e">
        <f>INDEX(#REF!,MATCH(Table1[[#This Row],[NPI]],#REF!,0))</f>
        <v>#REF!</v>
      </c>
      <c r="M5055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55" s="24" t="str">
        <f>IFERROR(IF(Table1[[#This Row],[Medicare Rate in CR]]&gt;0,"Y","N"),"N")</f>
        <v>Y</v>
      </c>
      <c r="O5055" s="166">
        <f>Table1[[#This Row],[Medicare Rate in CR]]*Table1[[#This Row],[SumOfUnits]]*Table1[[#This Row],[Actuarial Factor 06/20/2023]]</f>
        <v>175.93625492198967</v>
      </c>
      <c r="P50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175.93625492198967</v>
      </c>
      <c r="Q5055" s="166">
        <f>Table1[[#This Row],[Trended Medicare Pricing for all RHCs]]-Table1[[#This Row],[SumOfSFY24 Estimated Payment 5/04/23]]</f>
        <v>121.37275474674612</v>
      </c>
      <c r="R5055" s="24">
        <f>Table1[[#This Row],[SumOfUnits]]*Table1[[#This Row],[Actuarial Factor 06/20/2023]]</f>
        <v>0.84369757311652838</v>
      </c>
    </row>
    <row r="5056" spans="1:18" x14ac:dyDescent="0.25">
      <c r="A5056" s="192" t="s">
        <v>562</v>
      </c>
      <c r="B5056" s="193" t="s">
        <v>563</v>
      </c>
      <c r="C5056" s="192" t="s">
        <v>79</v>
      </c>
      <c r="D5056" s="192" t="s">
        <v>30</v>
      </c>
      <c r="E5056" s="192" t="s">
        <v>77</v>
      </c>
      <c r="F5056" s="194">
        <v>132.06128938999711</v>
      </c>
      <c r="G5056">
        <v>2</v>
      </c>
      <c r="H5056">
        <v>2</v>
      </c>
      <c r="I5056" s="167">
        <v>168.78316135987291</v>
      </c>
      <c r="J5056" s="22">
        <v>1.2780668895442215</v>
      </c>
      <c r="K5056" s="22" t="s">
        <v>564</v>
      </c>
      <c r="L5056" s="22" t="e">
        <f>INDEX(#REF!,MATCH(Table1[[#This Row],[NPI]],#REF!,0))</f>
        <v>#REF!</v>
      </c>
      <c r="M5056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56" s="24" t="str">
        <f>IFERROR(IF(Table1[[#This Row],[Medicare Rate in CR]]&gt;0,"Y","N"),"N")</f>
        <v>Y</v>
      </c>
      <c r="O5056" s="166">
        <f>Table1[[#This Row],[Medicare Rate in CR]]*Table1[[#This Row],[SumOfUnits]]*Table1[[#This Row],[Actuarial Factor 06/20/2023]]</f>
        <v>533.03057695331302</v>
      </c>
      <c r="P50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533.03057695331302</v>
      </c>
      <c r="Q5056" s="166">
        <f>Table1[[#This Row],[Trended Medicare Pricing for all RHCs]]-Table1[[#This Row],[SumOfSFY24 Estimated Payment 5/04/23]]</f>
        <v>364.24741559344011</v>
      </c>
      <c r="R5056" s="24">
        <f>Table1[[#This Row],[SumOfUnits]]*Table1[[#This Row],[Actuarial Factor 06/20/2023]]</f>
        <v>2.5561337790884431</v>
      </c>
    </row>
    <row r="5057" spans="1:18" x14ac:dyDescent="0.25">
      <c r="A5057" s="192" t="s">
        <v>562</v>
      </c>
      <c r="B5057" s="193" t="s">
        <v>563</v>
      </c>
      <c r="C5057" s="192" t="s">
        <v>55</v>
      </c>
      <c r="D5057" s="192" t="s">
        <v>30</v>
      </c>
      <c r="E5057" s="192" t="s">
        <v>59</v>
      </c>
      <c r="F5057" s="194">
        <v>526.88573865278988</v>
      </c>
      <c r="G5057">
        <v>8</v>
      </c>
      <c r="H5057">
        <v>8</v>
      </c>
      <c r="I5057" s="167">
        <v>538.85664766128264</v>
      </c>
      <c r="J5057" s="22">
        <v>1.0227201234163246</v>
      </c>
      <c r="K5057" s="22" t="s">
        <v>564</v>
      </c>
      <c r="L5057" s="22" t="e">
        <f>INDEX(#REF!,MATCH(Table1[[#This Row],[NPI]],#REF!,0))</f>
        <v>#REF!</v>
      </c>
      <c r="M5057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57" s="24" t="str">
        <f>IFERROR(IF(Table1[[#This Row],[Medicare Rate in CR]]&gt;0,"Y","N"),"N")</f>
        <v>Y</v>
      </c>
      <c r="O5057" s="166">
        <f>Table1[[#This Row],[Medicare Rate in CR]]*Table1[[#This Row],[SumOfUnits]]*Table1[[#This Row],[Actuarial Factor 06/20/2023]]</f>
        <v>1706.1426186880492</v>
      </c>
      <c r="P50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1706.1426186880492</v>
      </c>
      <c r="Q5057" s="166">
        <f>Table1[[#This Row],[Trended Medicare Pricing for all RHCs]]-Table1[[#This Row],[SumOfSFY24 Estimated Payment 5/04/23]]</f>
        <v>1167.2859710267667</v>
      </c>
      <c r="R5057" s="24">
        <f>Table1[[#This Row],[SumOfUnits]]*Table1[[#This Row],[Actuarial Factor 06/20/2023]]</f>
        <v>8.1817609873305965</v>
      </c>
    </row>
    <row r="5058" spans="1:18" x14ac:dyDescent="0.25">
      <c r="A5058" s="192" t="s">
        <v>562</v>
      </c>
      <c r="B5058" s="193" t="s">
        <v>563</v>
      </c>
      <c r="C5058" s="192" t="s">
        <v>83</v>
      </c>
      <c r="D5058" s="192" t="s">
        <v>30</v>
      </c>
      <c r="E5058" s="192" t="s">
        <v>64</v>
      </c>
      <c r="F5058" s="194">
        <v>66.030644694998557</v>
      </c>
      <c r="G5058">
        <v>1</v>
      </c>
      <c r="H5058">
        <v>1</v>
      </c>
      <c r="I5058" s="167">
        <v>63.860810032434593</v>
      </c>
      <c r="J5058" s="22">
        <v>0.96713897505337676</v>
      </c>
      <c r="K5058" s="22" t="s">
        <v>564</v>
      </c>
      <c r="L5058" s="22" t="e">
        <f>INDEX(#REF!,MATCH(Table1[[#This Row],[NPI]],#REF!,0))</f>
        <v>#REF!</v>
      </c>
      <c r="M5058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58" s="24" t="str">
        <f>IFERROR(IF(Table1[[#This Row],[Medicare Rate in CR]]&gt;0,"Y","N"),"N")</f>
        <v>Y</v>
      </c>
      <c r="O5058" s="166">
        <f>Table1[[#This Row],[Medicare Rate in CR]]*Table1[[#This Row],[SumOfUnits]]*Table1[[#This Row],[Actuarial Factor 06/20/2023]]</f>
        <v>201.67749046788066</v>
      </c>
      <c r="P50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201.67749046788066</v>
      </c>
      <c r="Q5058" s="166">
        <f>Table1[[#This Row],[Trended Medicare Pricing for all RHCs]]-Table1[[#This Row],[SumOfSFY24 Estimated Payment 5/04/23]]</f>
        <v>137.81668043544607</v>
      </c>
      <c r="R5058" s="24">
        <f>Table1[[#This Row],[SumOfUnits]]*Table1[[#This Row],[Actuarial Factor 06/20/2023]]</f>
        <v>0.96713897505337676</v>
      </c>
    </row>
    <row r="5059" spans="1:18" x14ac:dyDescent="0.25">
      <c r="A5059" s="192" t="s">
        <v>562</v>
      </c>
      <c r="B5059" s="193" t="s">
        <v>563</v>
      </c>
      <c r="C5059" s="192" t="s">
        <v>85</v>
      </c>
      <c r="D5059" s="192" t="s">
        <v>30</v>
      </c>
      <c r="E5059" s="192" t="s">
        <v>56</v>
      </c>
      <c r="F5059" s="194">
        <v>66.030644694998557</v>
      </c>
      <c r="G5059">
        <v>1</v>
      </c>
      <c r="H5059">
        <v>1</v>
      </c>
      <c r="I5059" s="167">
        <v>68.7669358341942</v>
      </c>
      <c r="J5059" s="22">
        <v>1.0414397156325645</v>
      </c>
      <c r="K5059" s="22" t="s">
        <v>564</v>
      </c>
      <c r="L5059" s="22" t="e">
        <f>INDEX(#REF!,MATCH(Table1[[#This Row],[NPI]],#REF!,0))</f>
        <v>#REF!</v>
      </c>
      <c r="M5059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59" s="24" t="str">
        <f>IFERROR(IF(Table1[[#This Row],[Medicare Rate in CR]]&gt;0,"Y","N"),"N")</f>
        <v>Y</v>
      </c>
      <c r="O5059" s="166">
        <f>Table1[[#This Row],[Medicare Rate in CR]]*Table1[[#This Row],[SumOfUnits]]*Table1[[#This Row],[Actuarial Factor 06/20/2023]]</f>
        <v>217.17142390085868</v>
      </c>
      <c r="P50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217.17142390085868</v>
      </c>
      <c r="Q5059" s="166">
        <f>Table1[[#This Row],[Trended Medicare Pricing for all RHCs]]-Table1[[#This Row],[SumOfSFY24 Estimated Payment 5/04/23]]</f>
        <v>148.4044880666645</v>
      </c>
      <c r="R5059" s="24">
        <f>Table1[[#This Row],[SumOfUnits]]*Table1[[#This Row],[Actuarial Factor 06/20/2023]]</f>
        <v>1.0414397156325645</v>
      </c>
    </row>
    <row r="5060" spans="1:18" x14ac:dyDescent="0.25">
      <c r="A5060" s="192" t="s">
        <v>562</v>
      </c>
      <c r="B5060" s="193" t="s">
        <v>563</v>
      </c>
      <c r="C5060" s="192" t="s">
        <v>85</v>
      </c>
      <c r="D5060" s="192" t="s">
        <v>30</v>
      </c>
      <c r="E5060" s="192" t="s">
        <v>59</v>
      </c>
      <c r="F5060" s="194">
        <v>9171.1862773441444</v>
      </c>
      <c r="G5060">
        <v>144</v>
      </c>
      <c r="H5060">
        <v>144</v>
      </c>
      <c r="I5060" s="167">
        <v>8226.6332900935031</v>
      </c>
      <c r="J5060" s="22">
        <v>0.89700863566755829</v>
      </c>
      <c r="K5060" s="22" t="s">
        <v>564</v>
      </c>
      <c r="L5060" s="22" t="e">
        <f>INDEX(#REF!,MATCH(Table1[[#This Row],[NPI]],#REF!,0))</f>
        <v>#REF!</v>
      </c>
      <c r="M5060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60" s="24" t="str">
        <f>IFERROR(IF(Table1[[#This Row],[Medicare Rate in CR]]&gt;0,"Y","N"),"N")</f>
        <v>Y</v>
      </c>
      <c r="O5060" s="166">
        <f>Table1[[#This Row],[Medicare Rate in CR]]*Table1[[#This Row],[SumOfUnits]]*Table1[[#This Row],[Actuarial Factor 06/20/2023]]</f>
        <v>26935.662354588854</v>
      </c>
      <c r="P50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26935.662354588854</v>
      </c>
      <c r="Q5060" s="166">
        <f>Table1[[#This Row],[Trended Medicare Pricing for all RHCs]]-Table1[[#This Row],[SumOfSFY24 Estimated Payment 5/04/23]]</f>
        <v>18709.029064495349</v>
      </c>
      <c r="R5060" s="24">
        <f>Table1[[#This Row],[SumOfUnits]]*Table1[[#This Row],[Actuarial Factor 06/20/2023]]</f>
        <v>129.16924353612839</v>
      </c>
    </row>
    <row r="5061" spans="1:18" x14ac:dyDescent="0.25">
      <c r="A5061" s="192" t="s">
        <v>562</v>
      </c>
      <c r="B5061" s="193" t="s">
        <v>563</v>
      </c>
      <c r="C5061" s="192" t="s">
        <v>85</v>
      </c>
      <c r="D5061" s="192" t="s">
        <v>30</v>
      </c>
      <c r="E5061" s="192" t="s">
        <v>60</v>
      </c>
      <c r="F5061" s="194">
        <v>1502.3995374385654</v>
      </c>
      <c r="G5061">
        <v>23</v>
      </c>
      <c r="H5061">
        <v>23</v>
      </c>
      <c r="I5061" s="167">
        <v>1243.2052224580516</v>
      </c>
      <c r="J5061" s="22">
        <v>0.82747976918149668</v>
      </c>
      <c r="K5061" s="22" t="s">
        <v>564</v>
      </c>
      <c r="L5061" s="22" t="e">
        <f>INDEX(#REF!,MATCH(Table1[[#This Row],[NPI]],#REF!,0))</f>
        <v>#REF!</v>
      </c>
      <c r="M5061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61" s="24" t="str">
        <f>IFERROR(IF(Table1[[#This Row],[Medicare Rate in CR]]&gt;0,"Y","N"),"N")</f>
        <v>Y</v>
      </c>
      <c r="O5061" s="166">
        <f>Table1[[#This Row],[Medicare Rate in CR]]*Table1[[#This Row],[SumOfUnits]]*Table1[[#This Row],[Actuarial Factor 06/20/2023]]</f>
        <v>3968.7501941506021</v>
      </c>
      <c r="P50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3968.7501941506021</v>
      </c>
      <c r="Q5061" s="166">
        <f>Table1[[#This Row],[Trended Medicare Pricing for all RHCs]]-Table1[[#This Row],[SumOfSFY24 Estimated Payment 5/04/23]]</f>
        <v>2725.5449716925505</v>
      </c>
      <c r="R5061" s="24">
        <f>Table1[[#This Row],[SumOfUnits]]*Table1[[#This Row],[Actuarial Factor 06/20/2023]]</f>
        <v>19.032034691174424</v>
      </c>
    </row>
    <row r="5062" spans="1:18" x14ac:dyDescent="0.25">
      <c r="A5062" s="192" t="s">
        <v>562</v>
      </c>
      <c r="B5062" s="193" t="s">
        <v>563</v>
      </c>
      <c r="C5062" s="192" t="s">
        <v>85</v>
      </c>
      <c r="D5062" s="192" t="s">
        <v>30</v>
      </c>
      <c r="E5062" s="192" t="s">
        <v>61</v>
      </c>
      <c r="F5062" s="194">
        <v>66.030644694998557</v>
      </c>
      <c r="G5062">
        <v>1</v>
      </c>
      <c r="H5062">
        <v>1</v>
      </c>
      <c r="I5062" s="167">
        <v>54.639022631122828</v>
      </c>
      <c r="J5062" s="22">
        <v>0.82747976918149668</v>
      </c>
      <c r="K5062" s="22" t="s">
        <v>564</v>
      </c>
      <c r="L5062" s="22" t="e">
        <f>INDEX(#REF!,MATCH(Table1[[#This Row],[NPI]],#REF!,0))</f>
        <v>#REF!</v>
      </c>
      <c r="M5062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62" s="24" t="str">
        <f>IFERROR(IF(Table1[[#This Row],[Medicare Rate in CR]]&gt;0,"Y","N"),"N")</f>
        <v>Y</v>
      </c>
      <c r="O5062" s="166">
        <f>Table1[[#This Row],[Medicare Rate in CR]]*Table1[[#This Row],[SumOfUnits]]*Table1[[#This Row],[Actuarial Factor 06/20/2023]]</f>
        <v>172.55435626741752</v>
      </c>
      <c r="P50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172.55435626741752</v>
      </c>
      <c r="Q5062" s="166">
        <f>Table1[[#This Row],[Trended Medicare Pricing for all RHCs]]-Table1[[#This Row],[SumOfSFY24 Estimated Payment 5/04/23]]</f>
        <v>117.91533363629469</v>
      </c>
      <c r="R5062" s="24">
        <f>Table1[[#This Row],[SumOfUnits]]*Table1[[#This Row],[Actuarial Factor 06/20/2023]]</f>
        <v>0.82747976918149668</v>
      </c>
    </row>
    <row r="5063" spans="1:18" x14ac:dyDescent="0.25">
      <c r="A5063" s="192" t="s">
        <v>562</v>
      </c>
      <c r="B5063" s="193" t="s">
        <v>563</v>
      </c>
      <c r="C5063" s="192" t="s">
        <v>85</v>
      </c>
      <c r="D5063" s="192" t="s">
        <v>30</v>
      </c>
      <c r="E5063" s="192" t="s">
        <v>62</v>
      </c>
      <c r="F5063" s="194">
        <v>9935.6461405030277</v>
      </c>
      <c r="G5063">
        <v>155</v>
      </c>
      <c r="H5063">
        <v>155</v>
      </c>
      <c r="I5063" s="167">
        <v>9067.991927419218</v>
      </c>
      <c r="J5063" s="22">
        <v>0.91267259312438831</v>
      </c>
      <c r="K5063" s="22" t="s">
        <v>564</v>
      </c>
      <c r="L5063" s="22" t="e">
        <f>INDEX(#REF!,MATCH(Table1[[#This Row],[NPI]],#REF!,0))</f>
        <v>#REF!</v>
      </c>
      <c r="M5063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63" s="24" t="str">
        <f>IFERROR(IF(Table1[[#This Row],[Medicare Rate in CR]]&gt;0,"Y","N"),"N")</f>
        <v>Y</v>
      </c>
      <c r="O5063" s="166">
        <f>Table1[[#This Row],[Medicare Rate in CR]]*Table1[[#This Row],[SumOfUnits]]*Table1[[#This Row],[Actuarial Factor 06/20/2023]]</f>
        <v>29499.540455855447</v>
      </c>
      <c r="P50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29499.540455855447</v>
      </c>
      <c r="Q5063" s="166">
        <f>Table1[[#This Row],[Trended Medicare Pricing for all RHCs]]-Table1[[#This Row],[SumOfSFY24 Estimated Payment 5/04/23]]</f>
        <v>20431.548528436229</v>
      </c>
      <c r="R5063" s="24">
        <f>Table1[[#This Row],[SumOfUnits]]*Table1[[#This Row],[Actuarial Factor 06/20/2023]]</f>
        <v>141.46425193428018</v>
      </c>
    </row>
    <row r="5064" spans="1:18" x14ac:dyDescent="0.25">
      <c r="A5064" s="192" t="s">
        <v>562</v>
      </c>
      <c r="B5064" s="193" t="s">
        <v>563</v>
      </c>
      <c r="C5064" s="192" t="s">
        <v>85</v>
      </c>
      <c r="D5064" s="192" t="s">
        <v>30</v>
      </c>
      <c r="E5064" s="192" t="s">
        <v>63</v>
      </c>
      <c r="F5064" s="194">
        <v>462.43615688541973</v>
      </c>
      <c r="G5064">
        <v>9</v>
      </c>
      <c r="H5064">
        <v>9</v>
      </c>
      <c r="I5064" s="167">
        <v>416.44005249226029</v>
      </c>
      <c r="J5064" s="22">
        <v>0.90053523344076203</v>
      </c>
      <c r="K5064" s="22" t="s">
        <v>564</v>
      </c>
      <c r="L5064" s="22" t="e">
        <f>INDEX(#REF!,MATCH(Table1[[#This Row],[NPI]],#REF!,0))</f>
        <v>#REF!</v>
      </c>
      <c r="M5064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64" s="24" t="str">
        <f>IFERROR(IF(Table1[[#This Row],[Medicare Rate in CR]]&gt;0,"Y","N"),"N")</f>
        <v>Y</v>
      </c>
      <c r="O5064" s="166">
        <f>Table1[[#This Row],[Medicare Rate in CR]]*Table1[[#This Row],[SumOfUnits]]*Table1[[#This Row],[Actuarial Factor 06/20/2023]]</f>
        <v>1690.097510064619</v>
      </c>
      <c r="P50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1690.097510064619</v>
      </c>
      <c r="Q5064" s="166">
        <f>Table1[[#This Row],[Trended Medicare Pricing for all RHCs]]-Table1[[#This Row],[SumOfSFY24 Estimated Payment 5/04/23]]</f>
        <v>1273.6574575723587</v>
      </c>
      <c r="R5064" s="24">
        <f>Table1[[#This Row],[SumOfUnits]]*Table1[[#This Row],[Actuarial Factor 06/20/2023]]</f>
        <v>8.1048171009668586</v>
      </c>
    </row>
    <row r="5065" spans="1:18" x14ac:dyDescent="0.25">
      <c r="A5065" s="192" t="s">
        <v>562</v>
      </c>
      <c r="B5065" s="193" t="s">
        <v>563</v>
      </c>
      <c r="C5065" s="192" t="s">
        <v>85</v>
      </c>
      <c r="D5065" s="192" t="s">
        <v>30</v>
      </c>
      <c r="E5065" s="192" t="s">
        <v>64</v>
      </c>
      <c r="F5065" s="194">
        <v>653.51257588898511</v>
      </c>
      <c r="G5065">
        <v>10</v>
      </c>
      <c r="H5065">
        <v>10</v>
      </c>
      <c r="I5065" s="167">
        <v>578.29484434191306</v>
      </c>
      <c r="J5065" s="22">
        <v>0.88490239618609945</v>
      </c>
      <c r="K5065" s="22" t="s">
        <v>564</v>
      </c>
      <c r="L5065" s="22" t="e">
        <f>INDEX(#REF!,MATCH(Table1[[#This Row],[NPI]],#REF!,0))</f>
        <v>#REF!</v>
      </c>
      <c r="M5065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65" s="24" t="str">
        <f>IFERROR(IF(Table1[[#This Row],[Medicare Rate in CR]]&gt;0,"Y","N"),"N")</f>
        <v>Y</v>
      </c>
      <c r="O5065" s="166">
        <f>Table1[[#This Row],[Medicare Rate in CR]]*Table1[[#This Row],[SumOfUnits]]*Table1[[#This Row],[Actuarial Factor 06/20/2023]]</f>
        <v>1845.2869667668733</v>
      </c>
      <c r="P50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1845.2869667668733</v>
      </c>
      <c r="Q5065" s="166">
        <f>Table1[[#This Row],[Trended Medicare Pricing for all RHCs]]-Table1[[#This Row],[SumOfSFY24 Estimated Payment 5/04/23]]</f>
        <v>1266.9921224249601</v>
      </c>
      <c r="R5065" s="24">
        <f>Table1[[#This Row],[SumOfUnits]]*Table1[[#This Row],[Actuarial Factor 06/20/2023]]</f>
        <v>8.8490239618609952</v>
      </c>
    </row>
    <row r="5066" spans="1:18" x14ac:dyDescent="0.25">
      <c r="A5066" s="192" t="s">
        <v>562</v>
      </c>
      <c r="B5066" s="193" t="s">
        <v>563</v>
      </c>
      <c r="C5066" s="192" t="s">
        <v>85</v>
      </c>
      <c r="D5066" s="192" t="s">
        <v>30</v>
      </c>
      <c r="E5066" s="192" t="s">
        <v>77</v>
      </c>
      <c r="F5066" s="194">
        <v>3868.6325527609129</v>
      </c>
      <c r="G5066">
        <v>59</v>
      </c>
      <c r="H5066">
        <v>59</v>
      </c>
      <c r="I5066" s="167">
        <v>4596.9619623155113</v>
      </c>
      <c r="J5066" s="22">
        <v>1.1882653365553713</v>
      </c>
      <c r="K5066" s="22" t="s">
        <v>564</v>
      </c>
      <c r="L5066" s="22" t="e">
        <f>INDEX(#REF!,MATCH(Table1[[#This Row],[NPI]],#REF!,0))</f>
        <v>#REF!</v>
      </c>
      <c r="M5066" s="22" t="str">
        <f>IFERROR(IFERROR(INDEX(FreeStand_Medicare!E:E,MATCH(Table1[[#This Row],[Medicare Number]],FreeStand_Medicare!A:A,0)),INDEX(HospBased_Medicare_CR!F:F,MATCH(Table1[[#This Row],[Medicare Number]],HospBased_Medicare_CR!G:G,0))),0)</f>
        <v>208.53</v>
      </c>
      <c r="N5066" s="24" t="str">
        <f>IFERROR(IF(Table1[[#This Row],[Medicare Rate in CR]]&gt;0,"Y","N"),"N")</f>
        <v>Y</v>
      </c>
      <c r="O5066" s="166">
        <f>Table1[[#This Row],[Medicare Rate in CR]]*Table1[[#This Row],[SumOfUnits]]*Table1[[#This Row],[Actuarial Factor 06/20/2023]]</f>
        <v>14619.549267281604</v>
      </c>
      <c r="P50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14619.549267281604</v>
      </c>
      <c r="Q5066" s="166">
        <f>Table1[[#This Row],[Trended Medicare Pricing for all RHCs]]-Table1[[#This Row],[SumOfSFY24 Estimated Payment 5/04/23]]</f>
        <v>10022.587304966091</v>
      </c>
      <c r="R5066" s="24">
        <f>Table1[[#This Row],[SumOfUnits]]*Table1[[#This Row],[Actuarial Factor 06/20/2023]]</f>
        <v>70.107654856766899</v>
      </c>
    </row>
    <row r="5067" spans="1:18" x14ac:dyDescent="0.25">
      <c r="A5067" s="192" t="s">
        <v>565</v>
      </c>
      <c r="B5067" s="193" t="s">
        <v>566</v>
      </c>
      <c r="C5067" s="192" t="s">
        <v>88</v>
      </c>
      <c r="D5067" s="192" t="s">
        <v>30</v>
      </c>
      <c r="E5067" s="192" t="s">
        <v>59</v>
      </c>
      <c r="F5067" s="194">
        <v>125.045774308567</v>
      </c>
      <c r="G5067">
        <v>1</v>
      </c>
      <c r="H5067">
        <v>1</v>
      </c>
      <c r="I5067" s="167">
        <v>110.54217420836737</v>
      </c>
      <c r="J5067" s="22">
        <v>0.88401367274986775</v>
      </c>
      <c r="K5067" s="22" t="s">
        <v>567</v>
      </c>
      <c r="L5067" s="22" t="e">
        <f>INDEX(#REF!,MATCH(Table1[[#This Row],[NPI]],#REF!,0))</f>
        <v>#REF!</v>
      </c>
      <c r="M5067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67" s="24" t="str">
        <f>IFERROR(IF(Table1[[#This Row],[Medicare Rate in CR]]&gt;0,"Y","N"),"N")</f>
        <v>Y</v>
      </c>
      <c r="O5067" s="166">
        <f>Table1[[#This Row],[Medicare Rate in CR]]*Table1[[#This Row],[SumOfUnits]]*Table1[[#This Row],[Actuarial Factor 06/20/2023]]</f>
        <v>152.28019526789222</v>
      </c>
      <c r="P50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152.28019526789222</v>
      </c>
      <c r="Q5067" s="166">
        <f>Table1[[#This Row],[Trended Medicare Pricing for all RHCs]]-Table1[[#This Row],[SumOfSFY24 Estimated Payment 5/04/23]]</f>
        <v>41.738021059524854</v>
      </c>
      <c r="R5067" s="24">
        <f>Table1[[#This Row],[SumOfUnits]]*Table1[[#This Row],[Actuarial Factor 06/20/2023]]</f>
        <v>0.88401367274986775</v>
      </c>
    </row>
    <row r="5068" spans="1:18" x14ac:dyDescent="0.25">
      <c r="A5068" s="192" t="s">
        <v>565</v>
      </c>
      <c r="B5068" s="193" t="s">
        <v>566</v>
      </c>
      <c r="C5068" s="192" t="s">
        <v>72</v>
      </c>
      <c r="D5068" s="192" t="s">
        <v>30</v>
      </c>
      <c r="E5068" s="192" t="s">
        <v>59</v>
      </c>
      <c r="F5068" s="194">
        <v>243.88551604509973</v>
      </c>
      <c r="G5068">
        <v>2</v>
      </c>
      <c r="H5068">
        <v>2</v>
      </c>
      <c r="I5068" s="167">
        <v>281.28353595763724</v>
      </c>
      <c r="J5068" s="22">
        <v>1.1533425211918769</v>
      </c>
      <c r="K5068" s="22" t="s">
        <v>567</v>
      </c>
      <c r="L5068" s="22" t="e">
        <f>INDEX(#REF!,MATCH(Table1[[#This Row],[NPI]],#REF!,0))</f>
        <v>#REF!</v>
      </c>
      <c r="M5068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68" s="24" t="str">
        <f>IFERROR(IF(Table1[[#This Row],[Medicare Rate in CR]]&gt;0,"Y","N"),"N")</f>
        <v>Y</v>
      </c>
      <c r="O5068" s="166">
        <f>Table1[[#This Row],[Medicare Rate in CR]]*Table1[[#This Row],[SumOfUnits]]*Table1[[#This Row],[Actuarial Factor 06/20/2023]]</f>
        <v>397.34956540102542</v>
      </c>
      <c r="P50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397.34956540102542</v>
      </c>
      <c r="Q5068" s="166">
        <f>Table1[[#This Row],[Trended Medicare Pricing for all RHCs]]-Table1[[#This Row],[SumOfSFY24 Estimated Payment 5/04/23]]</f>
        <v>116.06602944338817</v>
      </c>
      <c r="R5068" s="24">
        <f>Table1[[#This Row],[SumOfUnits]]*Table1[[#This Row],[Actuarial Factor 06/20/2023]]</f>
        <v>2.3066850423837537</v>
      </c>
    </row>
    <row r="5069" spans="1:18" x14ac:dyDescent="0.25">
      <c r="A5069" s="192" t="s">
        <v>565</v>
      </c>
      <c r="B5069" s="193" t="s">
        <v>566</v>
      </c>
      <c r="C5069" s="192" t="s">
        <v>72</v>
      </c>
      <c r="D5069" s="192" t="s">
        <v>30</v>
      </c>
      <c r="E5069" s="192" t="s">
        <v>60</v>
      </c>
      <c r="F5069" s="194">
        <v>237.67948347306543</v>
      </c>
      <c r="G5069">
        <v>2</v>
      </c>
      <c r="H5069">
        <v>2</v>
      </c>
      <c r="I5069" s="167">
        <v>242.19353369001533</v>
      </c>
      <c r="J5069" s="22">
        <v>1.0189921744653296</v>
      </c>
      <c r="K5069" s="22" t="s">
        <v>567</v>
      </c>
      <c r="L5069" s="22" t="e">
        <f>INDEX(#REF!,MATCH(Table1[[#This Row],[NPI]],#REF!,0))</f>
        <v>#REF!</v>
      </c>
      <c r="M5069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69" s="24" t="str">
        <f>IFERROR(IF(Table1[[#This Row],[Medicare Rate in CR]]&gt;0,"Y","N"),"N")</f>
        <v>Y</v>
      </c>
      <c r="O5069" s="166">
        <f>Table1[[#This Row],[Medicare Rate in CR]]*Table1[[#This Row],[SumOfUnits]]*Table1[[#This Row],[Actuarial Factor 06/20/2023]]</f>
        <v>351.06318394679533</v>
      </c>
      <c r="P50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351.06318394679533</v>
      </c>
      <c r="Q5069" s="166">
        <f>Table1[[#This Row],[Trended Medicare Pricing for all RHCs]]-Table1[[#This Row],[SumOfSFY24 Estimated Payment 5/04/23]]</f>
        <v>108.86965025678001</v>
      </c>
      <c r="R5069" s="24">
        <f>Table1[[#This Row],[SumOfUnits]]*Table1[[#This Row],[Actuarial Factor 06/20/2023]]</f>
        <v>2.0379843489306593</v>
      </c>
    </row>
    <row r="5070" spans="1:18" x14ac:dyDescent="0.25">
      <c r="A5070" s="192" t="s">
        <v>565</v>
      </c>
      <c r="B5070" s="193" t="s">
        <v>566</v>
      </c>
      <c r="C5070" s="192" t="s">
        <v>72</v>
      </c>
      <c r="D5070" s="192" t="s">
        <v>30</v>
      </c>
      <c r="E5070" s="192" t="s">
        <v>61</v>
      </c>
      <c r="F5070" s="194">
        <v>118.83974173653272</v>
      </c>
      <c r="G5070">
        <v>1</v>
      </c>
      <c r="H5070">
        <v>1</v>
      </c>
      <c r="I5070" s="167">
        <v>121.09676684500766</v>
      </c>
      <c r="J5070" s="22">
        <v>1.0189921744653296</v>
      </c>
      <c r="K5070" s="22" t="s">
        <v>567</v>
      </c>
      <c r="L5070" s="22" t="e">
        <f>INDEX(#REF!,MATCH(Table1[[#This Row],[NPI]],#REF!,0))</f>
        <v>#REF!</v>
      </c>
      <c r="M5070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70" s="24" t="str">
        <f>IFERROR(IF(Table1[[#This Row],[Medicare Rate in CR]]&gt;0,"Y","N"),"N")</f>
        <v>Y</v>
      </c>
      <c r="O5070" s="166">
        <f>Table1[[#This Row],[Medicare Rate in CR]]*Table1[[#This Row],[SumOfUnits]]*Table1[[#This Row],[Actuarial Factor 06/20/2023]]</f>
        <v>175.53159197339767</v>
      </c>
      <c r="P50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175.53159197339767</v>
      </c>
      <c r="Q5070" s="166">
        <f>Table1[[#This Row],[Trended Medicare Pricing for all RHCs]]-Table1[[#This Row],[SumOfSFY24 Estimated Payment 5/04/23]]</f>
        <v>54.434825128390003</v>
      </c>
      <c r="R5070" s="24">
        <f>Table1[[#This Row],[SumOfUnits]]*Table1[[#This Row],[Actuarial Factor 06/20/2023]]</f>
        <v>1.0189921744653296</v>
      </c>
    </row>
    <row r="5071" spans="1:18" x14ac:dyDescent="0.25">
      <c r="A5071" s="192" t="s">
        <v>565</v>
      </c>
      <c r="B5071" s="193" t="s">
        <v>566</v>
      </c>
      <c r="C5071" s="192" t="s">
        <v>72</v>
      </c>
      <c r="D5071" s="192" t="s">
        <v>30</v>
      </c>
      <c r="E5071" s="192" t="s">
        <v>62</v>
      </c>
      <c r="F5071" s="194">
        <v>594.19870868266355</v>
      </c>
      <c r="G5071">
        <v>5</v>
      </c>
      <c r="H5071">
        <v>5</v>
      </c>
      <c r="I5071" s="167">
        <v>697.51251881252472</v>
      </c>
      <c r="J5071" s="22">
        <v>1.1738708089065146</v>
      </c>
      <c r="K5071" s="22" t="s">
        <v>567</v>
      </c>
      <c r="L5071" s="22" t="e">
        <f>INDEX(#REF!,MATCH(Table1[[#This Row],[NPI]],#REF!,0))</f>
        <v>#REF!</v>
      </c>
      <c r="M5071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71" s="24" t="str">
        <f>IFERROR(IF(Table1[[#This Row],[Medicare Rate in CR]]&gt;0,"Y","N"),"N")</f>
        <v>Y</v>
      </c>
      <c r="O5071" s="166">
        <f>Table1[[#This Row],[Medicare Rate in CR]]*Table1[[#This Row],[SumOfUnits]]*Table1[[#This Row],[Actuarial Factor 06/20/2023]]</f>
        <v>1011.054927711181</v>
      </c>
      <c r="P50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1011.054927711181</v>
      </c>
      <c r="Q5071" s="166">
        <f>Table1[[#This Row],[Trended Medicare Pricing for all RHCs]]-Table1[[#This Row],[SumOfSFY24 Estimated Payment 5/04/23]]</f>
        <v>313.54240889865628</v>
      </c>
      <c r="R5071" s="24">
        <f>Table1[[#This Row],[SumOfUnits]]*Table1[[#This Row],[Actuarial Factor 06/20/2023]]</f>
        <v>5.8693540445325727</v>
      </c>
    </row>
    <row r="5072" spans="1:18" x14ac:dyDescent="0.25">
      <c r="A5072" s="192" t="s">
        <v>565</v>
      </c>
      <c r="B5072" s="193" t="s">
        <v>566</v>
      </c>
      <c r="C5072" s="192" t="s">
        <v>72</v>
      </c>
      <c r="D5072" s="192" t="s">
        <v>30</v>
      </c>
      <c r="E5072" s="192" t="s">
        <v>63</v>
      </c>
      <c r="F5072" s="194">
        <v>713.03845041919624</v>
      </c>
      <c r="G5072">
        <v>6</v>
      </c>
      <c r="H5072">
        <v>6</v>
      </c>
      <c r="I5072" s="167">
        <v>741.55258764124642</v>
      </c>
      <c r="J5072" s="22">
        <v>1.03998962076349</v>
      </c>
      <c r="K5072" s="22" t="s">
        <v>567</v>
      </c>
      <c r="L5072" s="22" t="e">
        <f>INDEX(#REF!,MATCH(Table1[[#This Row],[NPI]],#REF!,0))</f>
        <v>#REF!</v>
      </c>
      <c r="M5072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72" s="24" t="str">
        <f>IFERROR(IF(Table1[[#This Row],[Medicare Rate in CR]]&gt;0,"Y","N"),"N")</f>
        <v>Y</v>
      </c>
      <c r="O5072" s="166">
        <f>Table1[[#This Row],[Medicare Rate in CR]]*Table1[[#This Row],[SumOfUnits]]*Table1[[#This Row],[Actuarial Factor 06/20/2023]]</f>
        <v>1074.8916724363128</v>
      </c>
      <c r="P50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1074.8916724363128</v>
      </c>
      <c r="Q5072" s="166">
        <f>Table1[[#This Row],[Trended Medicare Pricing for all RHCs]]-Table1[[#This Row],[SumOfSFY24 Estimated Payment 5/04/23]]</f>
        <v>333.33908479506636</v>
      </c>
      <c r="R5072" s="24">
        <f>Table1[[#This Row],[SumOfUnits]]*Table1[[#This Row],[Actuarial Factor 06/20/2023]]</f>
        <v>6.2399377245809404</v>
      </c>
    </row>
    <row r="5073" spans="1:18" x14ac:dyDescent="0.25">
      <c r="A5073" s="192" t="s">
        <v>565</v>
      </c>
      <c r="B5073" s="193" t="s">
        <v>566</v>
      </c>
      <c r="C5073" s="192" t="s">
        <v>72</v>
      </c>
      <c r="D5073" s="192" t="s">
        <v>30</v>
      </c>
      <c r="E5073" s="192" t="s">
        <v>77</v>
      </c>
      <c r="F5073" s="194">
        <v>237.67948347306543</v>
      </c>
      <c r="G5073">
        <v>2</v>
      </c>
      <c r="H5073">
        <v>2</v>
      </c>
      <c r="I5073" s="167">
        <v>367.82432506196278</v>
      </c>
      <c r="J5073" s="22">
        <v>1.5475644750113475</v>
      </c>
      <c r="K5073" s="22" t="s">
        <v>567</v>
      </c>
      <c r="L5073" s="22" t="e">
        <f>INDEX(#REF!,MATCH(Table1[[#This Row],[NPI]],#REF!,0))</f>
        <v>#REF!</v>
      </c>
      <c r="M5073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73" s="24" t="str">
        <f>IFERROR(IF(Table1[[#This Row],[Medicare Rate in CR]]&gt;0,"Y","N"),"N")</f>
        <v>Y</v>
      </c>
      <c r="O5073" s="166">
        <f>Table1[[#This Row],[Medicare Rate in CR]]*Table1[[#This Row],[SumOfUnits]]*Table1[[#This Row],[Actuarial Factor 06/20/2023]]</f>
        <v>533.16691293090946</v>
      </c>
      <c r="P50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533.16691293090946</v>
      </c>
      <c r="Q5073" s="166">
        <f>Table1[[#This Row],[Trended Medicare Pricing for all RHCs]]-Table1[[#This Row],[SumOfSFY24 Estimated Payment 5/04/23]]</f>
        <v>165.34258786894668</v>
      </c>
      <c r="R5073" s="24">
        <f>Table1[[#This Row],[SumOfUnits]]*Table1[[#This Row],[Actuarial Factor 06/20/2023]]</f>
        <v>3.0951289500226951</v>
      </c>
    </row>
    <row r="5074" spans="1:18" x14ac:dyDescent="0.25">
      <c r="A5074" s="192" t="s">
        <v>565</v>
      </c>
      <c r="B5074" s="193" t="s">
        <v>566</v>
      </c>
      <c r="C5074" s="192" t="s">
        <v>72</v>
      </c>
      <c r="D5074" s="192" t="s">
        <v>31</v>
      </c>
      <c r="E5074" s="192" t="s">
        <v>69</v>
      </c>
      <c r="F5074" s="194">
        <v>250.09154861713401</v>
      </c>
      <c r="G5074">
        <v>2</v>
      </c>
      <c r="H5074">
        <v>2</v>
      </c>
      <c r="I5074" s="167">
        <v>259.41857503304539</v>
      </c>
      <c r="J5074" s="22">
        <v>1.0372944486428455</v>
      </c>
      <c r="K5074" s="22" t="s">
        <v>567</v>
      </c>
      <c r="L5074" s="22" t="e">
        <f>INDEX(#REF!,MATCH(Table1[[#This Row],[NPI]],#REF!,0))</f>
        <v>#REF!</v>
      </c>
      <c r="M5074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74" s="24" t="str">
        <f>IFERROR(IF(Table1[[#This Row],[Medicare Rate in CR]]&gt;0,"Y","N"),"N")</f>
        <v>Y</v>
      </c>
      <c r="O5074" s="166">
        <f>Table1[[#This Row],[Medicare Rate in CR]]*Table1[[#This Row],[SumOfUnits]]*Table1[[#This Row],[Actuarial Factor 06/20/2023]]</f>
        <v>357.36868344643312</v>
      </c>
      <c r="P50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357.36868344643312</v>
      </c>
      <c r="Q5074" s="166">
        <f>Table1[[#This Row],[Trended Medicare Pricing for all RHCs]]-Table1[[#This Row],[SumOfSFY24 Estimated Payment 5/04/23]]</f>
        <v>97.950108413387738</v>
      </c>
      <c r="R5074" s="24">
        <f>Table1[[#This Row],[SumOfUnits]]*Table1[[#This Row],[Actuarial Factor 06/20/2023]]</f>
        <v>2.074588897285691</v>
      </c>
    </row>
    <row r="5075" spans="1:18" x14ac:dyDescent="0.25">
      <c r="A5075" s="192" t="s">
        <v>565</v>
      </c>
      <c r="B5075" s="193" t="s">
        <v>566</v>
      </c>
      <c r="C5075" s="192" t="s">
        <v>123</v>
      </c>
      <c r="D5075" s="192" t="s">
        <v>30</v>
      </c>
      <c r="E5075" s="192" t="s">
        <v>77</v>
      </c>
      <c r="F5075" s="194">
        <v>500.18309723426802</v>
      </c>
      <c r="G5075">
        <v>4</v>
      </c>
      <c r="H5075">
        <v>4</v>
      </c>
      <c r="I5075" s="167">
        <v>634.58371022785525</v>
      </c>
      <c r="J5075" s="22">
        <v>1.2687028284976987</v>
      </c>
      <c r="K5075" s="22" t="s">
        <v>567</v>
      </c>
      <c r="L5075" s="22" t="e">
        <f>INDEX(#REF!,MATCH(Table1[[#This Row],[NPI]],#REF!,0))</f>
        <v>#REF!</v>
      </c>
      <c r="M5075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75" s="24" t="str">
        <f>IFERROR(IF(Table1[[#This Row],[Medicare Rate in CR]]&gt;0,"Y","N"),"N")</f>
        <v>Y</v>
      </c>
      <c r="O5075" s="166">
        <f>Table1[[#This Row],[Medicare Rate in CR]]*Table1[[#This Row],[SumOfUnits]]*Table1[[#This Row],[Actuarial Factor 06/20/2023]]</f>
        <v>874.18699694805423</v>
      </c>
      <c r="P50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874.18699694805423</v>
      </c>
      <c r="Q5075" s="166">
        <f>Table1[[#This Row],[Trended Medicare Pricing for all RHCs]]-Table1[[#This Row],[SumOfSFY24 Estimated Payment 5/04/23]]</f>
        <v>239.60328672019898</v>
      </c>
      <c r="R5075" s="24">
        <f>Table1[[#This Row],[SumOfUnits]]*Table1[[#This Row],[Actuarial Factor 06/20/2023]]</f>
        <v>5.0748113139907947</v>
      </c>
    </row>
    <row r="5076" spans="1:18" x14ac:dyDescent="0.25">
      <c r="A5076" s="192" t="s">
        <v>565</v>
      </c>
      <c r="B5076" s="193" t="s">
        <v>566</v>
      </c>
      <c r="C5076" s="192" t="s">
        <v>90</v>
      </c>
      <c r="D5076" s="192" t="s">
        <v>30</v>
      </c>
      <c r="E5076" s="192" t="s">
        <v>62</v>
      </c>
      <c r="F5076" s="194">
        <v>873.59545147923291</v>
      </c>
      <c r="G5076">
        <v>7</v>
      </c>
      <c r="H5076">
        <v>7</v>
      </c>
      <c r="I5076" s="167">
        <v>875.14154731647523</v>
      </c>
      <c r="J5076" s="22">
        <v>1.0017698075632426</v>
      </c>
      <c r="K5076" s="22" t="s">
        <v>567</v>
      </c>
      <c r="L5076" s="22" t="e">
        <f>INDEX(#REF!,MATCH(Table1[[#This Row],[NPI]],#REF!,0))</f>
        <v>#REF!</v>
      </c>
      <c r="M5076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76" s="24" t="str">
        <f>IFERROR(IF(Table1[[#This Row],[Medicare Rate in CR]]&gt;0,"Y","N"),"N")</f>
        <v>Y</v>
      </c>
      <c r="O5076" s="166">
        <f>Table1[[#This Row],[Medicare Rate in CR]]*Table1[[#This Row],[SumOfUnits]]*Table1[[#This Row],[Actuarial Factor 06/20/2023]]</f>
        <v>1207.9540693559093</v>
      </c>
      <c r="P50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1207.9540693559093</v>
      </c>
      <c r="Q5076" s="166">
        <f>Table1[[#This Row],[Trended Medicare Pricing for all RHCs]]-Table1[[#This Row],[SumOfSFY24 Estimated Payment 5/04/23]]</f>
        <v>332.81252203943404</v>
      </c>
      <c r="R5076" s="24">
        <f>Table1[[#This Row],[SumOfUnits]]*Table1[[#This Row],[Actuarial Factor 06/20/2023]]</f>
        <v>7.0123886529426986</v>
      </c>
    </row>
    <row r="5077" spans="1:18" x14ac:dyDescent="0.25">
      <c r="A5077" s="192" t="s">
        <v>565</v>
      </c>
      <c r="B5077" s="193" t="s">
        <v>566</v>
      </c>
      <c r="C5077" s="192" t="s">
        <v>95</v>
      </c>
      <c r="D5077" s="192" t="s">
        <v>30</v>
      </c>
      <c r="E5077" s="192" t="s">
        <v>64</v>
      </c>
      <c r="F5077" s="194">
        <v>243.88551604509973</v>
      </c>
      <c r="G5077">
        <v>2</v>
      </c>
      <c r="H5077">
        <v>2</v>
      </c>
      <c r="I5077" s="167">
        <v>249.45329656418573</v>
      </c>
      <c r="J5077" s="22">
        <v>1.0228294841340901</v>
      </c>
      <c r="K5077" s="22" t="s">
        <v>567</v>
      </c>
      <c r="L5077" s="22" t="e">
        <f>INDEX(#REF!,MATCH(Table1[[#This Row],[NPI]],#REF!,0))</f>
        <v>#REF!</v>
      </c>
      <c r="M5077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77" s="24" t="str">
        <f>IFERROR(IF(Table1[[#This Row],[Medicare Rate in CR]]&gt;0,"Y","N"),"N")</f>
        <v>Y</v>
      </c>
      <c r="O5077" s="166">
        <f>Table1[[#This Row],[Medicare Rate in CR]]*Table1[[#This Row],[SumOfUnits]]*Table1[[#This Row],[Actuarial Factor 06/20/2023]]</f>
        <v>352.38521387387669</v>
      </c>
      <c r="P50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352.38521387387669</v>
      </c>
      <c r="Q5077" s="166">
        <f>Table1[[#This Row],[Trended Medicare Pricing for all RHCs]]-Table1[[#This Row],[SumOfSFY24 Estimated Payment 5/04/23]]</f>
        <v>102.93191730969096</v>
      </c>
      <c r="R5077" s="24">
        <f>Table1[[#This Row],[SumOfUnits]]*Table1[[#This Row],[Actuarial Factor 06/20/2023]]</f>
        <v>2.0456589682681803</v>
      </c>
    </row>
    <row r="5078" spans="1:18" x14ac:dyDescent="0.25">
      <c r="A5078" s="192" t="s">
        <v>565</v>
      </c>
      <c r="B5078" s="193" t="s">
        <v>566</v>
      </c>
      <c r="C5078" s="192" t="s">
        <v>76</v>
      </c>
      <c r="D5078" s="192" t="s">
        <v>30</v>
      </c>
      <c r="E5078" s="192" t="s">
        <v>59</v>
      </c>
      <c r="F5078" s="194">
        <v>6438.3683511612307</v>
      </c>
      <c r="G5078">
        <v>53</v>
      </c>
      <c r="H5078">
        <v>53</v>
      </c>
      <c r="I5078" s="167">
        <v>6693.6413369639731</v>
      </c>
      <c r="J5078" s="22">
        <v>1.0396487078526193</v>
      </c>
      <c r="K5078" s="22" t="s">
        <v>567</v>
      </c>
      <c r="L5078" s="22" t="e">
        <f>INDEX(#REF!,MATCH(Table1[[#This Row],[NPI]],#REF!,0))</f>
        <v>#REF!</v>
      </c>
      <c r="M5078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78" s="24" t="str">
        <f>IFERROR(IF(Table1[[#This Row],[Medicare Rate in CR]]&gt;0,"Y","N"),"N")</f>
        <v>Y</v>
      </c>
      <c r="O5078" s="166">
        <f>Table1[[#This Row],[Medicare Rate in CR]]*Table1[[#This Row],[SumOfUnits]]*Table1[[#This Row],[Actuarial Factor 06/20/2023]]</f>
        <v>9491.7639799786848</v>
      </c>
      <c r="P50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9491.7639799786848</v>
      </c>
      <c r="Q5078" s="166">
        <f>Table1[[#This Row],[Trended Medicare Pricing for all RHCs]]-Table1[[#This Row],[SumOfSFY24 Estimated Payment 5/04/23]]</f>
        <v>2798.1226430147117</v>
      </c>
      <c r="R5078" s="24">
        <f>Table1[[#This Row],[SumOfUnits]]*Table1[[#This Row],[Actuarial Factor 06/20/2023]]</f>
        <v>55.101381516188823</v>
      </c>
    </row>
    <row r="5079" spans="1:18" x14ac:dyDescent="0.25">
      <c r="A5079" s="192" t="s">
        <v>565</v>
      </c>
      <c r="B5079" s="193" t="s">
        <v>566</v>
      </c>
      <c r="C5079" s="192" t="s">
        <v>76</v>
      </c>
      <c r="D5079" s="192" t="s">
        <v>30</v>
      </c>
      <c r="E5079" s="192" t="s">
        <v>60</v>
      </c>
      <c r="F5079" s="194">
        <v>1957.307063698564</v>
      </c>
      <c r="G5079">
        <v>16</v>
      </c>
      <c r="H5079">
        <v>16</v>
      </c>
      <c r="I5079" s="167">
        <v>1718.101207322087</v>
      </c>
      <c r="J5079" s="22">
        <v>0.87778828329344039</v>
      </c>
      <c r="K5079" s="22" t="s">
        <v>567</v>
      </c>
      <c r="L5079" s="22" t="e">
        <f>INDEX(#REF!,MATCH(Table1[[#This Row],[NPI]],#REF!,0))</f>
        <v>#REF!</v>
      </c>
      <c r="M5079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79" s="24" t="str">
        <f>IFERROR(IF(Table1[[#This Row],[Medicare Rate in CR]]&gt;0,"Y","N"),"N")</f>
        <v>Y</v>
      </c>
      <c r="O5079" s="166">
        <f>Table1[[#This Row],[Medicare Rate in CR]]*Table1[[#This Row],[SumOfUnits]]*Table1[[#This Row],[Actuarial Factor 06/20/2023]]</f>
        <v>2419.3249548820486</v>
      </c>
      <c r="P50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2419.3249548820486</v>
      </c>
      <c r="Q5079" s="166">
        <f>Table1[[#This Row],[Trended Medicare Pricing for all RHCs]]-Table1[[#This Row],[SumOfSFY24 Estimated Payment 5/04/23]]</f>
        <v>701.22374755996157</v>
      </c>
      <c r="R5079" s="24">
        <f>Table1[[#This Row],[SumOfUnits]]*Table1[[#This Row],[Actuarial Factor 06/20/2023]]</f>
        <v>14.044612532695046</v>
      </c>
    </row>
    <row r="5080" spans="1:18" x14ac:dyDescent="0.25">
      <c r="A5080" s="192" t="s">
        <v>565</v>
      </c>
      <c r="B5080" s="193" t="s">
        <v>566</v>
      </c>
      <c r="C5080" s="192" t="s">
        <v>76</v>
      </c>
      <c r="D5080" s="192" t="s">
        <v>30</v>
      </c>
      <c r="E5080" s="192" t="s">
        <v>61</v>
      </c>
      <c r="F5080" s="194">
        <v>250.09154861713401</v>
      </c>
      <c r="G5080">
        <v>2</v>
      </c>
      <c r="H5080">
        <v>2</v>
      </c>
      <c r="I5080" s="167">
        <v>219.52743112683206</v>
      </c>
      <c r="J5080" s="22">
        <v>0.87778828329344039</v>
      </c>
      <c r="K5080" s="22" t="s">
        <v>567</v>
      </c>
      <c r="L5080" s="22" t="e">
        <f>INDEX(#REF!,MATCH(Table1[[#This Row],[NPI]],#REF!,0))</f>
        <v>#REF!</v>
      </c>
      <c r="M5080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80" s="24" t="str">
        <f>IFERROR(IF(Table1[[#This Row],[Medicare Rate in CR]]&gt;0,"Y","N"),"N")</f>
        <v>Y</v>
      </c>
      <c r="O5080" s="166">
        <f>Table1[[#This Row],[Medicare Rate in CR]]*Table1[[#This Row],[SumOfUnits]]*Table1[[#This Row],[Actuarial Factor 06/20/2023]]</f>
        <v>302.41561936025607</v>
      </c>
      <c r="P50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302.41561936025607</v>
      </c>
      <c r="Q5080" s="166">
        <f>Table1[[#This Row],[Trended Medicare Pricing for all RHCs]]-Table1[[#This Row],[SumOfSFY24 Estimated Payment 5/04/23]]</f>
        <v>82.888188233424017</v>
      </c>
      <c r="R5080" s="24">
        <f>Table1[[#This Row],[SumOfUnits]]*Table1[[#This Row],[Actuarial Factor 06/20/2023]]</f>
        <v>1.7555765665868808</v>
      </c>
    </row>
    <row r="5081" spans="1:18" x14ac:dyDescent="0.25">
      <c r="A5081" s="192" t="s">
        <v>565</v>
      </c>
      <c r="B5081" s="193" t="s">
        <v>566</v>
      </c>
      <c r="C5081" s="192" t="s">
        <v>76</v>
      </c>
      <c r="D5081" s="192" t="s">
        <v>30</v>
      </c>
      <c r="E5081" s="192" t="s">
        <v>62</v>
      </c>
      <c r="F5081" s="194">
        <v>3735.5941293244687</v>
      </c>
      <c r="G5081">
        <v>30</v>
      </c>
      <c r="H5081">
        <v>30</v>
      </c>
      <c r="I5081" s="167">
        <v>3923.411543536276</v>
      </c>
      <c r="J5081" s="22">
        <v>1.0502777892109418</v>
      </c>
      <c r="K5081" s="22" t="s">
        <v>567</v>
      </c>
      <c r="L5081" s="22" t="e">
        <f>INDEX(#REF!,MATCH(Table1[[#This Row],[NPI]],#REF!,0))</f>
        <v>#REF!</v>
      </c>
      <c r="M5081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81" s="24" t="str">
        <f>IFERROR(IF(Table1[[#This Row],[Medicare Rate in CR]]&gt;0,"Y","N"),"N")</f>
        <v>Y</v>
      </c>
      <c r="O5081" s="166">
        <f>Table1[[#This Row],[Medicare Rate in CR]]*Table1[[#This Row],[SumOfUnits]]*Table1[[#This Row],[Actuarial Factor 06/20/2023]]</f>
        <v>5427.6255590843048</v>
      </c>
      <c r="P50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5427.6255590843048</v>
      </c>
      <c r="Q5081" s="166">
        <f>Table1[[#This Row],[Trended Medicare Pricing for all RHCs]]-Table1[[#This Row],[SumOfSFY24 Estimated Payment 5/04/23]]</f>
        <v>1504.2140155480288</v>
      </c>
      <c r="R5081" s="24">
        <f>Table1[[#This Row],[SumOfUnits]]*Table1[[#This Row],[Actuarial Factor 06/20/2023]]</f>
        <v>31.508333676328256</v>
      </c>
    </row>
    <row r="5082" spans="1:18" x14ac:dyDescent="0.25">
      <c r="A5082" s="192" t="s">
        <v>565</v>
      </c>
      <c r="B5082" s="193" t="s">
        <v>566</v>
      </c>
      <c r="C5082" s="192" t="s">
        <v>76</v>
      </c>
      <c r="D5082" s="192" t="s">
        <v>30</v>
      </c>
      <c r="E5082" s="192" t="s">
        <v>63</v>
      </c>
      <c r="F5082" s="194">
        <v>2817.28715717452</v>
      </c>
      <c r="G5082">
        <v>24</v>
      </c>
      <c r="H5082">
        <v>24</v>
      </c>
      <c r="I5082" s="167">
        <v>2841.3633350978062</v>
      </c>
      <c r="J5082" s="22">
        <v>1.0085458728841232</v>
      </c>
      <c r="K5082" s="22" t="s">
        <v>567</v>
      </c>
      <c r="L5082" s="22" t="e">
        <f>INDEX(#REF!,MATCH(Table1[[#This Row],[NPI]],#REF!,0))</f>
        <v>#REF!</v>
      </c>
      <c r="M5082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82" s="24" t="str">
        <f>IFERROR(IF(Table1[[#This Row],[Medicare Rate in CR]]&gt;0,"Y","N"),"N")</f>
        <v>Y</v>
      </c>
      <c r="O5082" s="166">
        <f>Table1[[#This Row],[Medicare Rate in CR]]*Table1[[#This Row],[SumOfUnits]]*Table1[[#This Row],[Actuarial Factor 06/20/2023]]</f>
        <v>4169.5706895124576</v>
      </c>
      <c r="P50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4169.5706895124576</v>
      </c>
      <c r="Q5082" s="166">
        <f>Table1[[#This Row],[Trended Medicare Pricing for all RHCs]]-Table1[[#This Row],[SumOfSFY24 Estimated Payment 5/04/23]]</f>
        <v>1328.2073544146515</v>
      </c>
      <c r="R5082" s="24">
        <f>Table1[[#This Row],[SumOfUnits]]*Table1[[#This Row],[Actuarial Factor 06/20/2023]]</f>
        <v>24.205100949218959</v>
      </c>
    </row>
    <row r="5083" spans="1:18" x14ac:dyDescent="0.25">
      <c r="A5083" s="192" t="s">
        <v>565</v>
      </c>
      <c r="B5083" s="193" t="s">
        <v>566</v>
      </c>
      <c r="C5083" s="192" t="s">
        <v>76</v>
      </c>
      <c r="D5083" s="192" t="s">
        <v>30</v>
      </c>
      <c r="E5083" s="192" t="s">
        <v>64</v>
      </c>
      <c r="F5083" s="194">
        <v>250.095774308567</v>
      </c>
      <c r="G5083">
        <v>2</v>
      </c>
      <c r="H5083">
        <v>2</v>
      </c>
      <c r="I5083" s="167">
        <v>235.77264363733917</v>
      </c>
      <c r="J5083" s="22">
        <v>0.94272941751684292</v>
      </c>
      <c r="K5083" s="22" t="s">
        <v>567</v>
      </c>
      <c r="L5083" s="22" t="e">
        <f>INDEX(#REF!,MATCH(Table1[[#This Row],[NPI]],#REF!,0))</f>
        <v>#REF!</v>
      </c>
      <c r="M5083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83" s="24" t="str">
        <f>IFERROR(IF(Table1[[#This Row],[Medicare Rate in CR]]&gt;0,"Y","N"),"N")</f>
        <v>Y</v>
      </c>
      <c r="O5083" s="166">
        <f>Table1[[#This Row],[Medicare Rate in CR]]*Table1[[#This Row],[SumOfUnits]]*Table1[[#This Row],[Actuarial Factor 06/20/2023]]</f>
        <v>324.78913892290268</v>
      </c>
      <c r="P50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324.78913892290268</v>
      </c>
      <c r="Q5083" s="166">
        <f>Table1[[#This Row],[Trended Medicare Pricing for all RHCs]]-Table1[[#This Row],[SumOfSFY24 Estimated Payment 5/04/23]]</f>
        <v>89.016495285563508</v>
      </c>
      <c r="R5083" s="24">
        <f>Table1[[#This Row],[SumOfUnits]]*Table1[[#This Row],[Actuarial Factor 06/20/2023]]</f>
        <v>1.8854588350336858</v>
      </c>
    </row>
    <row r="5084" spans="1:18" x14ac:dyDescent="0.25">
      <c r="A5084" s="192" t="s">
        <v>565</v>
      </c>
      <c r="B5084" s="193" t="s">
        <v>566</v>
      </c>
      <c r="C5084" s="192" t="s">
        <v>76</v>
      </c>
      <c r="D5084" s="192" t="s">
        <v>30</v>
      </c>
      <c r="E5084" s="192" t="s">
        <v>77</v>
      </c>
      <c r="F5084" s="194">
        <v>3835.0416430567607</v>
      </c>
      <c r="G5084">
        <v>31</v>
      </c>
      <c r="H5084">
        <v>31</v>
      </c>
      <c r="I5084" s="167">
        <v>5134.2005477688235</v>
      </c>
      <c r="J5084" s="22">
        <v>1.3387600515535873</v>
      </c>
      <c r="K5084" s="22" t="s">
        <v>567</v>
      </c>
      <c r="L5084" s="22" t="e">
        <f>INDEX(#REF!,MATCH(Table1[[#This Row],[NPI]],#REF!,0))</f>
        <v>#REF!</v>
      </c>
      <c r="M5084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84" s="24" t="str">
        <f>IFERROR(IF(Table1[[#This Row],[Medicare Rate in CR]]&gt;0,"Y","N"),"N")</f>
        <v>Y</v>
      </c>
      <c r="O5084" s="166">
        <f>Table1[[#This Row],[Medicare Rate in CR]]*Table1[[#This Row],[SumOfUnits]]*Table1[[#This Row],[Actuarial Factor 06/20/2023]]</f>
        <v>7149.0590008992485</v>
      </c>
      <c r="P50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7149.0590008992485</v>
      </c>
      <c r="Q5084" s="166">
        <f>Table1[[#This Row],[Trended Medicare Pricing for all RHCs]]-Table1[[#This Row],[SumOfSFY24 Estimated Payment 5/04/23]]</f>
        <v>2014.858453130425</v>
      </c>
      <c r="R5084" s="24">
        <f>Table1[[#This Row],[SumOfUnits]]*Table1[[#This Row],[Actuarial Factor 06/20/2023]]</f>
        <v>41.50156159816121</v>
      </c>
    </row>
    <row r="5085" spans="1:18" x14ac:dyDescent="0.25">
      <c r="A5085" s="192" t="s">
        <v>565</v>
      </c>
      <c r="B5085" s="193" t="s">
        <v>566</v>
      </c>
      <c r="C5085" s="192" t="s">
        <v>76</v>
      </c>
      <c r="D5085" s="192" t="s">
        <v>32</v>
      </c>
      <c r="E5085" s="192" t="s">
        <v>65</v>
      </c>
      <c r="F5085" s="194">
        <v>625.22887154283501</v>
      </c>
      <c r="G5085">
        <v>5</v>
      </c>
      <c r="H5085">
        <v>5</v>
      </c>
      <c r="I5085" s="167">
        <v>798.3980704709569</v>
      </c>
      <c r="J5085" s="22">
        <v>1.2769692936617019</v>
      </c>
      <c r="K5085" s="22" t="s">
        <v>567</v>
      </c>
      <c r="L5085" s="22" t="e">
        <f>INDEX(#REF!,MATCH(Table1[[#This Row],[NPI]],#REF!,0))</f>
        <v>#REF!</v>
      </c>
      <c r="M5085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85" s="24" t="str">
        <f>IFERROR(IF(Table1[[#This Row],[Medicare Rate in CR]]&gt;0,"Y","N"),"N")</f>
        <v>Y</v>
      </c>
      <c r="O5085" s="166">
        <f>Table1[[#This Row],[Medicare Rate in CR]]*Table1[[#This Row],[SumOfUnits]]*Table1[[#This Row],[Actuarial Factor 06/20/2023]]</f>
        <v>1099.8536526308237</v>
      </c>
      <c r="P50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1099.8536526308237</v>
      </c>
      <c r="Q5085" s="166">
        <f>Table1[[#This Row],[Trended Medicare Pricing for all RHCs]]-Table1[[#This Row],[SumOfSFY24 Estimated Payment 5/04/23]]</f>
        <v>301.45558215986682</v>
      </c>
      <c r="R5085" s="24">
        <f>Table1[[#This Row],[SumOfUnits]]*Table1[[#This Row],[Actuarial Factor 06/20/2023]]</f>
        <v>6.3848464683085098</v>
      </c>
    </row>
    <row r="5086" spans="1:18" x14ac:dyDescent="0.25">
      <c r="A5086" s="192" t="s">
        <v>565</v>
      </c>
      <c r="B5086" s="193" t="s">
        <v>566</v>
      </c>
      <c r="C5086" s="192" t="s">
        <v>76</v>
      </c>
      <c r="D5086" s="192" t="s">
        <v>31</v>
      </c>
      <c r="E5086" s="192" t="s">
        <v>68</v>
      </c>
      <c r="F5086" s="194">
        <v>375.13732292570103</v>
      </c>
      <c r="G5086">
        <v>3</v>
      </c>
      <c r="H5086">
        <v>3</v>
      </c>
      <c r="I5086" s="167">
        <v>409.3391708821955</v>
      </c>
      <c r="J5086" s="22">
        <v>1.0911715413698477</v>
      </c>
      <c r="K5086" s="22" t="s">
        <v>567</v>
      </c>
      <c r="L5086" s="22" t="e">
        <f>INDEX(#REF!,MATCH(Table1[[#This Row],[NPI]],#REF!,0))</f>
        <v>#REF!</v>
      </c>
      <c r="M5086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86" s="24" t="str">
        <f>IFERROR(IF(Table1[[#This Row],[Medicare Rate in CR]]&gt;0,"Y","N"),"N")</f>
        <v>Y</v>
      </c>
      <c r="O5086" s="166">
        <f>Table1[[#This Row],[Medicare Rate in CR]]*Table1[[#This Row],[SumOfUnits]]*Table1[[#This Row],[Actuarial Factor 06/20/2023]]</f>
        <v>563.89562914910994</v>
      </c>
      <c r="P50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563.89562914910994</v>
      </c>
      <c r="Q5086" s="166">
        <f>Table1[[#This Row],[Trended Medicare Pricing for all RHCs]]-Table1[[#This Row],[SumOfSFY24 Estimated Payment 5/04/23]]</f>
        <v>154.55645826691443</v>
      </c>
      <c r="R5086" s="24">
        <f>Table1[[#This Row],[SumOfUnits]]*Table1[[#This Row],[Actuarial Factor 06/20/2023]]</f>
        <v>3.2735146241095432</v>
      </c>
    </row>
    <row r="5087" spans="1:18" x14ac:dyDescent="0.25">
      <c r="A5087" s="192" t="s">
        <v>565</v>
      </c>
      <c r="B5087" s="193" t="s">
        <v>566</v>
      </c>
      <c r="C5087" s="192" t="s">
        <v>76</v>
      </c>
      <c r="D5087" s="192" t="s">
        <v>31</v>
      </c>
      <c r="E5087" s="192" t="s">
        <v>69</v>
      </c>
      <c r="F5087" s="194">
        <v>118.83974173653272</v>
      </c>
      <c r="G5087">
        <v>1</v>
      </c>
      <c r="H5087">
        <v>1</v>
      </c>
      <c r="I5087" s="167">
        <v>124.31358543713843</v>
      </c>
      <c r="J5087" s="22">
        <v>1.0460607169000855</v>
      </c>
      <c r="K5087" s="22" t="s">
        <v>567</v>
      </c>
      <c r="L5087" s="22" t="e">
        <f>INDEX(#REF!,MATCH(Table1[[#This Row],[NPI]],#REF!,0))</f>
        <v>#REF!</v>
      </c>
      <c r="M5087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87" s="24" t="str">
        <f>IFERROR(IF(Table1[[#This Row],[Medicare Rate in CR]]&gt;0,"Y","N"),"N")</f>
        <v>Y</v>
      </c>
      <c r="O5087" s="166">
        <f>Table1[[#This Row],[Medicare Rate in CR]]*Table1[[#This Row],[SumOfUnits]]*Table1[[#This Row],[Actuarial Factor 06/20/2023]]</f>
        <v>180.19441909320872</v>
      </c>
      <c r="P50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180.19441909320872</v>
      </c>
      <c r="Q5087" s="166">
        <f>Table1[[#This Row],[Trended Medicare Pricing for all RHCs]]-Table1[[#This Row],[SumOfSFY24 Estimated Payment 5/04/23]]</f>
        <v>55.880833656070294</v>
      </c>
      <c r="R5087" s="24">
        <f>Table1[[#This Row],[SumOfUnits]]*Table1[[#This Row],[Actuarial Factor 06/20/2023]]</f>
        <v>1.0460607169000855</v>
      </c>
    </row>
    <row r="5088" spans="1:18" x14ac:dyDescent="0.25">
      <c r="A5088" s="192" t="s">
        <v>565</v>
      </c>
      <c r="B5088" s="193" t="s">
        <v>566</v>
      </c>
      <c r="C5088" s="192" t="s">
        <v>78</v>
      </c>
      <c r="D5088" s="192" t="s">
        <v>30</v>
      </c>
      <c r="E5088" s="192" t="s">
        <v>59</v>
      </c>
      <c r="F5088" s="194">
        <v>125.045774308567</v>
      </c>
      <c r="G5088">
        <v>1</v>
      </c>
      <c r="H5088">
        <v>1</v>
      </c>
      <c r="I5088" s="167">
        <v>116.79052239514949</v>
      </c>
      <c r="J5088" s="22">
        <v>0.93398216006047052</v>
      </c>
      <c r="K5088" s="22" t="s">
        <v>567</v>
      </c>
      <c r="L5088" s="22" t="e">
        <f>INDEX(#REF!,MATCH(Table1[[#This Row],[NPI]],#REF!,0))</f>
        <v>#REF!</v>
      </c>
      <c r="M5088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88" s="24" t="str">
        <f>IFERROR(IF(Table1[[#This Row],[Medicare Rate in CR]]&gt;0,"Y","N"),"N")</f>
        <v>Y</v>
      </c>
      <c r="O5088" s="166">
        <f>Table1[[#This Row],[Medicare Rate in CR]]*Table1[[#This Row],[SumOfUnits]]*Table1[[#This Row],[Actuarial Factor 06/20/2023]]</f>
        <v>160.88776689201666</v>
      </c>
      <c r="P50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160.88776689201666</v>
      </c>
      <c r="Q5088" s="166">
        <f>Table1[[#This Row],[Trended Medicare Pricing for all RHCs]]-Table1[[#This Row],[SumOfSFY24 Estimated Payment 5/04/23]]</f>
        <v>44.097244496867162</v>
      </c>
      <c r="R5088" s="24">
        <f>Table1[[#This Row],[SumOfUnits]]*Table1[[#This Row],[Actuarial Factor 06/20/2023]]</f>
        <v>0.93398216006047052</v>
      </c>
    </row>
    <row r="5089" spans="1:18" x14ac:dyDescent="0.25">
      <c r="A5089" s="192" t="s">
        <v>565</v>
      </c>
      <c r="B5089" s="193" t="s">
        <v>566</v>
      </c>
      <c r="C5089" s="192" t="s">
        <v>78</v>
      </c>
      <c r="D5089" s="192" t="s">
        <v>30</v>
      </c>
      <c r="E5089" s="192" t="s">
        <v>62</v>
      </c>
      <c r="F5089" s="194">
        <v>125.045774308567</v>
      </c>
      <c r="G5089">
        <v>1</v>
      </c>
      <c r="H5089">
        <v>1</v>
      </c>
      <c r="I5089" s="167">
        <v>118.78364154965843</v>
      </c>
      <c r="J5089" s="22">
        <v>0.94992127648027569</v>
      </c>
      <c r="K5089" s="22" t="s">
        <v>567</v>
      </c>
      <c r="L5089" s="22" t="e">
        <f>INDEX(#REF!,MATCH(Table1[[#This Row],[NPI]],#REF!,0))</f>
        <v>#REF!</v>
      </c>
      <c r="M5089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89" s="24" t="str">
        <f>IFERROR(IF(Table1[[#This Row],[Medicare Rate in CR]]&gt;0,"Y","N"),"N")</f>
        <v>Y</v>
      </c>
      <c r="O5089" s="166">
        <f>Table1[[#This Row],[Medicare Rate in CR]]*Table1[[#This Row],[SumOfUnits]]*Table1[[#This Row],[Actuarial Factor 06/20/2023]]</f>
        <v>163.63343908649227</v>
      </c>
      <c r="P50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163.63343908649227</v>
      </c>
      <c r="Q5089" s="166">
        <f>Table1[[#This Row],[Trended Medicare Pricing for all RHCs]]-Table1[[#This Row],[SumOfSFY24 Estimated Payment 5/04/23]]</f>
        <v>44.849797536833847</v>
      </c>
      <c r="R5089" s="24">
        <f>Table1[[#This Row],[SumOfUnits]]*Table1[[#This Row],[Actuarial Factor 06/20/2023]]</f>
        <v>0.94992127648027569</v>
      </c>
    </row>
    <row r="5090" spans="1:18" x14ac:dyDescent="0.25">
      <c r="A5090" s="192" t="s">
        <v>565</v>
      </c>
      <c r="B5090" s="193" t="s">
        <v>566</v>
      </c>
      <c r="C5090" s="192" t="s">
        <v>78</v>
      </c>
      <c r="D5090" s="192" t="s">
        <v>30</v>
      </c>
      <c r="E5090" s="192" t="s">
        <v>63</v>
      </c>
      <c r="F5090" s="194">
        <v>92.907391346246513</v>
      </c>
      <c r="G5090">
        <v>1</v>
      </c>
      <c r="H5090">
        <v>1</v>
      </c>
      <c r="I5090" s="167">
        <v>87.00829486143671</v>
      </c>
      <c r="J5090" s="22">
        <v>0.93650562781571278</v>
      </c>
      <c r="K5090" s="22" t="s">
        <v>567</v>
      </c>
      <c r="L5090" s="22" t="e">
        <f>INDEX(#REF!,MATCH(Table1[[#This Row],[NPI]],#REF!,0))</f>
        <v>#REF!</v>
      </c>
      <c r="M5090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90" s="24" t="str">
        <f>IFERROR(IF(Table1[[#This Row],[Medicare Rate in CR]]&gt;0,"Y","N"),"N")</f>
        <v>Y</v>
      </c>
      <c r="O5090" s="166">
        <f>Table1[[#This Row],[Medicare Rate in CR]]*Table1[[#This Row],[SumOfUnits]]*Table1[[#This Row],[Actuarial Factor 06/20/2023]]</f>
        <v>161.32245944753467</v>
      </c>
      <c r="P50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161.32245944753467</v>
      </c>
      <c r="Q5090" s="166">
        <f>Table1[[#This Row],[Trended Medicare Pricing for all RHCs]]-Table1[[#This Row],[SumOfSFY24 Estimated Payment 5/04/23]]</f>
        <v>74.314164586097959</v>
      </c>
      <c r="R5090" s="24">
        <f>Table1[[#This Row],[SumOfUnits]]*Table1[[#This Row],[Actuarial Factor 06/20/2023]]</f>
        <v>0.93650562781571278</v>
      </c>
    </row>
    <row r="5091" spans="1:18" x14ac:dyDescent="0.25">
      <c r="A5091" s="192" t="s">
        <v>565</v>
      </c>
      <c r="B5091" s="193" t="s">
        <v>566</v>
      </c>
      <c r="C5091" s="192" t="s">
        <v>78</v>
      </c>
      <c r="D5091" s="192" t="s">
        <v>31</v>
      </c>
      <c r="E5091" s="192" t="s">
        <v>69</v>
      </c>
      <c r="F5091" s="194">
        <v>250.09154861713401</v>
      </c>
      <c r="G5091">
        <v>2</v>
      </c>
      <c r="H5091">
        <v>2</v>
      </c>
      <c r="I5091" s="167">
        <v>267.72155272356997</v>
      </c>
      <c r="J5091" s="22">
        <v>1.0704942018389665</v>
      </c>
      <c r="K5091" s="22" t="s">
        <v>567</v>
      </c>
      <c r="L5091" s="22" t="e">
        <f>INDEX(#REF!,MATCH(Table1[[#This Row],[NPI]],#REF!,0))</f>
        <v>#REF!</v>
      </c>
      <c r="M5091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91" s="24" t="str">
        <f>IFERROR(IF(Table1[[#This Row],[Medicare Rate in CR]]&gt;0,"Y","N"),"N")</f>
        <v>Y</v>
      </c>
      <c r="O5091" s="166">
        <f>Table1[[#This Row],[Medicare Rate in CR]]*Table1[[#This Row],[SumOfUnits]]*Table1[[#This Row],[Actuarial Factor 06/20/2023]]</f>
        <v>368.80666241756069</v>
      </c>
      <c r="P50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368.80666241756069</v>
      </c>
      <c r="Q5091" s="166">
        <f>Table1[[#This Row],[Trended Medicare Pricing for all RHCs]]-Table1[[#This Row],[SumOfSFY24 Estimated Payment 5/04/23]]</f>
        <v>101.08510969399072</v>
      </c>
      <c r="R5091" s="24">
        <f>Table1[[#This Row],[SumOfUnits]]*Table1[[#This Row],[Actuarial Factor 06/20/2023]]</f>
        <v>2.140988403677933</v>
      </c>
    </row>
    <row r="5092" spans="1:18" x14ac:dyDescent="0.25">
      <c r="A5092" s="192" t="s">
        <v>565</v>
      </c>
      <c r="B5092" s="193" t="s">
        <v>566</v>
      </c>
      <c r="C5092" s="192" t="s">
        <v>79</v>
      </c>
      <c r="D5092" s="192" t="s">
        <v>30</v>
      </c>
      <c r="E5092" s="192" t="s">
        <v>59</v>
      </c>
      <c r="F5092" s="194">
        <v>125.045774308567</v>
      </c>
      <c r="G5092">
        <v>1</v>
      </c>
      <c r="H5092">
        <v>1</v>
      </c>
      <c r="I5092" s="167">
        <v>119.40957012766088</v>
      </c>
      <c r="J5092" s="22">
        <v>0.95492687208287386</v>
      </c>
      <c r="K5092" s="22" t="s">
        <v>567</v>
      </c>
      <c r="L5092" s="22" t="e">
        <f>INDEX(#REF!,MATCH(Table1[[#This Row],[NPI]],#REF!,0))</f>
        <v>#REF!</v>
      </c>
      <c r="M5092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92" s="24" t="str">
        <f>IFERROR(IF(Table1[[#This Row],[Medicare Rate in CR]]&gt;0,"Y","N"),"N")</f>
        <v>Y</v>
      </c>
      <c r="O5092" s="166">
        <f>Table1[[#This Row],[Medicare Rate in CR]]*Table1[[#This Row],[SumOfUnits]]*Table1[[#This Row],[Actuarial Factor 06/20/2023]]</f>
        <v>164.49570298499583</v>
      </c>
      <c r="P50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164.49570298499583</v>
      </c>
      <c r="Q5092" s="166">
        <f>Table1[[#This Row],[Trended Medicare Pricing for all RHCs]]-Table1[[#This Row],[SumOfSFY24 Estimated Payment 5/04/23]]</f>
        <v>45.086132857334945</v>
      </c>
      <c r="R5092" s="24">
        <f>Table1[[#This Row],[SumOfUnits]]*Table1[[#This Row],[Actuarial Factor 06/20/2023]]</f>
        <v>0.95492687208287386</v>
      </c>
    </row>
    <row r="5093" spans="1:18" x14ac:dyDescent="0.25">
      <c r="A5093" s="192" t="s">
        <v>565</v>
      </c>
      <c r="B5093" s="193" t="s">
        <v>566</v>
      </c>
      <c r="C5093" s="192" t="s">
        <v>79</v>
      </c>
      <c r="D5093" s="192" t="s">
        <v>30</v>
      </c>
      <c r="E5093" s="192" t="s">
        <v>60</v>
      </c>
      <c r="F5093" s="194">
        <v>118.83974173653272</v>
      </c>
      <c r="G5093">
        <v>1</v>
      </c>
      <c r="H5093">
        <v>1</v>
      </c>
      <c r="I5093" s="167">
        <v>100.26480169290765</v>
      </c>
      <c r="J5093" s="22">
        <v>0.84369757311652838</v>
      </c>
      <c r="K5093" s="22" t="s">
        <v>567</v>
      </c>
      <c r="L5093" s="22" t="e">
        <f>INDEX(#REF!,MATCH(Table1[[#This Row],[NPI]],#REF!,0))</f>
        <v>#REF!</v>
      </c>
      <c r="M5093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93" s="24" t="str">
        <f>IFERROR(IF(Table1[[#This Row],[Medicare Rate in CR]]&gt;0,"Y","N"),"N")</f>
        <v>Y</v>
      </c>
      <c r="O5093" s="166">
        <f>Table1[[#This Row],[Medicare Rate in CR]]*Table1[[#This Row],[SumOfUnits]]*Table1[[#This Row],[Actuarial Factor 06/20/2023]]</f>
        <v>145.33534394505318</v>
      </c>
      <c r="P50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145.33534394505318</v>
      </c>
      <c r="Q5093" s="166">
        <f>Table1[[#This Row],[Trended Medicare Pricing for all RHCs]]-Table1[[#This Row],[SumOfSFY24 Estimated Payment 5/04/23]]</f>
        <v>45.070542252145529</v>
      </c>
      <c r="R5093" s="24">
        <f>Table1[[#This Row],[SumOfUnits]]*Table1[[#This Row],[Actuarial Factor 06/20/2023]]</f>
        <v>0.84369757311652838</v>
      </c>
    </row>
    <row r="5094" spans="1:18" x14ac:dyDescent="0.25">
      <c r="A5094" s="192" t="s">
        <v>565</v>
      </c>
      <c r="B5094" s="193" t="s">
        <v>566</v>
      </c>
      <c r="C5094" s="192" t="s">
        <v>79</v>
      </c>
      <c r="D5094" s="192" t="s">
        <v>30</v>
      </c>
      <c r="E5094" s="192" t="s">
        <v>62</v>
      </c>
      <c r="F5094" s="194">
        <v>361.00028910089623</v>
      </c>
      <c r="G5094">
        <v>3</v>
      </c>
      <c r="H5094">
        <v>3</v>
      </c>
      <c r="I5094" s="167">
        <v>365.96161166695572</v>
      </c>
      <c r="J5094" s="22">
        <v>1.0137432648001921</v>
      </c>
      <c r="K5094" s="22" t="s">
        <v>567</v>
      </c>
      <c r="L5094" s="22" t="e">
        <f>INDEX(#REF!,MATCH(Table1[[#This Row],[NPI]],#REF!,0))</f>
        <v>#REF!</v>
      </c>
      <c r="M5094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94" s="24" t="str">
        <f>IFERROR(IF(Table1[[#This Row],[Medicare Rate in CR]]&gt;0,"Y","N"),"N")</f>
        <v>Y</v>
      </c>
      <c r="O5094" s="166">
        <f>Table1[[#This Row],[Medicare Rate in CR]]*Table1[[#This Row],[SumOfUnits]]*Table1[[#This Row],[Actuarial Factor 06/20/2023]]</f>
        <v>523.88224438344321</v>
      </c>
      <c r="P50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523.88224438344321</v>
      </c>
      <c r="Q5094" s="166">
        <f>Table1[[#This Row],[Trended Medicare Pricing for all RHCs]]-Table1[[#This Row],[SumOfSFY24 Estimated Payment 5/04/23]]</f>
        <v>157.92063271648749</v>
      </c>
      <c r="R5094" s="24">
        <f>Table1[[#This Row],[SumOfUnits]]*Table1[[#This Row],[Actuarial Factor 06/20/2023]]</f>
        <v>3.0412297944005759</v>
      </c>
    </row>
    <row r="5095" spans="1:18" x14ac:dyDescent="0.25">
      <c r="A5095" s="192" t="s">
        <v>565</v>
      </c>
      <c r="B5095" s="193" t="s">
        <v>566</v>
      </c>
      <c r="C5095" s="192" t="s">
        <v>79</v>
      </c>
      <c r="D5095" s="192" t="s">
        <v>30</v>
      </c>
      <c r="E5095" s="192" t="s">
        <v>77</v>
      </c>
      <c r="F5095" s="194">
        <v>367.20632167293047</v>
      </c>
      <c r="G5095">
        <v>3</v>
      </c>
      <c r="H5095">
        <v>3</v>
      </c>
      <c r="I5095" s="167">
        <v>469.31424136149712</v>
      </c>
      <c r="J5095" s="22">
        <v>1.2780668895442215</v>
      </c>
      <c r="K5095" s="22" t="s">
        <v>567</v>
      </c>
      <c r="L5095" s="22" t="e">
        <f>INDEX(#REF!,MATCH(Table1[[#This Row],[NPI]],#REF!,0))</f>
        <v>#REF!</v>
      </c>
      <c r="M5095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95" s="24" t="str">
        <f>IFERROR(IF(Table1[[#This Row],[Medicare Rate in CR]]&gt;0,"Y","N"),"N")</f>
        <v>Y</v>
      </c>
      <c r="O5095" s="166">
        <f>Table1[[#This Row],[Medicare Rate in CR]]*Table1[[#This Row],[SumOfUnits]]*Table1[[#This Row],[Actuarial Factor 06/20/2023]]</f>
        <v>660.47940717866277</v>
      </c>
      <c r="P50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660.47940717866277</v>
      </c>
      <c r="Q5095" s="166">
        <f>Table1[[#This Row],[Trended Medicare Pricing for all RHCs]]-Table1[[#This Row],[SumOfSFY24 Estimated Payment 5/04/23]]</f>
        <v>191.16516581716564</v>
      </c>
      <c r="R5095" s="24">
        <f>Table1[[#This Row],[SumOfUnits]]*Table1[[#This Row],[Actuarial Factor 06/20/2023]]</f>
        <v>3.8342006686326648</v>
      </c>
    </row>
    <row r="5096" spans="1:18" x14ac:dyDescent="0.25">
      <c r="A5096" s="192" t="s">
        <v>565</v>
      </c>
      <c r="B5096" s="193" t="s">
        <v>566</v>
      </c>
      <c r="C5096" s="192" t="s">
        <v>55</v>
      </c>
      <c r="D5096" s="192" t="s">
        <v>30</v>
      </c>
      <c r="E5096" s="192" t="s">
        <v>56</v>
      </c>
      <c r="F5096" s="194">
        <v>18326.962779223268</v>
      </c>
      <c r="G5096">
        <v>149</v>
      </c>
      <c r="H5096">
        <v>149</v>
      </c>
      <c r="I5096" s="167">
        <v>19654.173377001171</v>
      </c>
      <c r="J5096" s="22">
        <v>1.0724184696485837</v>
      </c>
      <c r="K5096" s="22" t="s">
        <v>567</v>
      </c>
      <c r="L5096" s="22" t="e">
        <f>INDEX(#REF!,MATCH(Table1[[#This Row],[NPI]],#REF!,0))</f>
        <v>#REF!</v>
      </c>
      <c r="M5096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96" s="24" t="str">
        <f>IFERROR(IF(Table1[[#This Row],[Medicare Rate in CR]]&gt;0,"Y","N"),"N")</f>
        <v>Y</v>
      </c>
      <c r="O5096" s="166">
        <f>Table1[[#This Row],[Medicare Rate in CR]]*Table1[[#This Row],[SumOfUnits]]*Table1[[#This Row],[Actuarial Factor 06/20/2023]]</f>
        <v>27525.486031668086</v>
      </c>
      <c r="P50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27525.486031668086</v>
      </c>
      <c r="Q5096" s="166">
        <f>Table1[[#This Row],[Trended Medicare Pricing for all RHCs]]-Table1[[#This Row],[SumOfSFY24 Estimated Payment 5/04/23]]</f>
        <v>7871.3126546669155</v>
      </c>
      <c r="R5096" s="24">
        <f>Table1[[#This Row],[SumOfUnits]]*Table1[[#This Row],[Actuarial Factor 06/20/2023]]</f>
        <v>159.79035197763898</v>
      </c>
    </row>
    <row r="5097" spans="1:18" x14ac:dyDescent="0.25">
      <c r="A5097" s="192" t="s">
        <v>565</v>
      </c>
      <c r="B5097" s="193" t="s">
        <v>566</v>
      </c>
      <c r="C5097" s="192" t="s">
        <v>55</v>
      </c>
      <c r="D5097" s="192" t="s">
        <v>30</v>
      </c>
      <c r="E5097" s="192" t="s">
        <v>59</v>
      </c>
      <c r="F5097" s="194">
        <v>205693.01396164476</v>
      </c>
      <c r="G5097">
        <v>1680</v>
      </c>
      <c r="H5097">
        <v>1680</v>
      </c>
      <c r="I5097" s="167">
        <v>210366.38462472911</v>
      </c>
      <c r="J5097" s="22">
        <v>1.0227201234163246</v>
      </c>
      <c r="K5097" s="22" t="s">
        <v>567</v>
      </c>
      <c r="L5097" s="22" t="e">
        <f>INDEX(#REF!,MATCH(Table1[[#This Row],[NPI]],#REF!,0))</f>
        <v>#REF!</v>
      </c>
      <c r="M5097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97" s="24" t="str">
        <f>IFERROR(IF(Table1[[#This Row],[Medicare Rate in CR]]&gt;0,"Y","N"),"N")</f>
        <v>Y</v>
      </c>
      <c r="O5097" s="166">
        <f>Table1[[#This Row],[Medicare Rate in CR]]*Table1[[#This Row],[SumOfUnits]]*Table1[[#This Row],[Actuarial Factor 06/20/2023]]</f>
        <v>295971.93101228937</v>
      </c>
      <c r="P50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295971.93101228937</v>
      </c>
      <c r="Q5097" s="166">
        <f>Table1[[#This Row],[Trended Medicare Pricing for all RHCs]]-Table1[[#This Row],[SumOfSFY24 Estimated Payment 5/04/23]]</f>
        <v>85605.546387560258</v>
      </c>
      <c r="R5097" s="24">
        <f>Table1[[#This Row],[SumOfUnits]]*Table1[[#This Row],[Actuarial Factor 06/20/2023]]</f>
        <v>1718.1698073394252</v>
      </c>
    </row>
    <row r="5098" spans="1:18" x14ac:dyDescent="0.25">
      <c r="A5098" s="192" t="s">
        <v>565</v>
      </c>
      <c r="B5098" s="193" t="s">
        <v>566</v>
      </c>
      <c r="C5098" s="192" t="s">
        <v>55</v>
      </c>
      <c r="D5098" s="192" t="s">
        <v>30</v>
      </c>
      <c r="E5098" s="192" t="s">
        <v>60</v>
      </c>
      <c r="F5098" s="194">
        <v>89671.639156790116</v>
      </c>
      <c r="G5098">
        <v>730</v>
      </c>
      <c r="H5098">
        <v>730</v>
      </c>
      <c r="I5098" s="167">
        <v>81479.79576799323</v>
      </c>
      <c r="J5098" s="22">
        <v>0.90864621784738975</v>
      </c>
      <c r="K5098" s="22" t="s">
        <v>567</v>
      </c>
      <c r="L5098" s="22" t="e">
        <f>INDEX(#REF!,MATCH(Table1[[#This Row],[NPI]],#REF!,0))</f>
        <v>#REF!</v>
      </c>
      <c r="M5098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98" s="24" t="str">
        <f>IFERROR(IF(Table1[[#This Row],[Medicare Rate in CR]]&gt;0,"Y","N"),"N")</f>
        <v>Y</v>
      </c>
      <c r="O5098" s="166">
        <f>Table1[[#This Row],[Medicare Rate in CR]]*Table1[[#This Row],[SumOfUnits]]*Table1[[#This Row],[Actuarial Factor 06/20/2023]]</f>
        <v>114262.08016506568</v>
      </c>
      <c r="P50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114262.08016506568</v>
      </c>
      <c r="Q5098" s="166">
        <f>Table1[[#This Row],[Trended Medicare Pricing for all RHCs]]-Table1[[#This Row],[SumOfSFY24 Estimated Payment 5/04/23]]</f>
        <v>32782.28439707245</v>
      </c>
      <c r="R5098" s="24">
        <f>Table1[[#This Row],[SumOfUnits]]*Table1[[#This Row],[Actuarial Factor 06/20/2023]]</f>
        <v>663.3117390285945</v>
      </c>
    </row>
    <row r="5099" spans="1:18" x14ac:dyDescent="0.25">
      <c r="A5099" s="192" t="s">
        <v>565</v>
      </c>
      <c r="B5099" s="193" t="s">
        <v>566</v>
      </c>
      <c r="C5099" s="192" t="s">
        <v>55</v>
      </c>
      <c r="D5099" s="192" t="s">
        <v>30</v>
      </c>
      <c r="E5099" s="192" t="s">
        <v>61</v>
      </c>
      <c r="F5099" s="194">
        <v>16131.560490507816</v>
      </c>
      <c r="G5099">
        <v>133</v>
      </c>
      <c r="H5099">
        <v>133</v>
      </c>
      <c r="I5099" s="167">
        <v>14657.881427676311</v>
      </c>
      <c r="J5099" s="22">
        <v>0.90864621784738975</v>
      </c>
      <c r="K5099" s="22" t="s">
        <v>567</v>
      </c>
      <c r="L5099" s="22" t="e">
        <f>INDEX(#REF!,MATCH(Table1[[#This Row],[NPI]],#REF!,0))</f>
        <v>#REF!</v>
      </c>
      <c r="M5099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099" s="24" t="str">
        <f>IFERROR(IF(Table1[[#This Row],[Medicare Rate in CR]]&gt;0,"Y","N"),"N")</f>
        <v>Y</v>
      </c>
      <c r="O5099" s="166">
        <f>Table1[[#This Row],[Medicare Rate in CR]]*Table1[[#This Row],[SumOfUnits]]*Table1[[#This Row],[Actuarial Factor 06/20/2023]]</f>
        <v>20817.611865690047</v>
      </c>
      <c r="P50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20817.611865690047</v>
      </c>
      <c r="Q5099" s="166">
        <f>Table1[[#This Row],[Trended Medicare Pricing for all RHCs]]-Table1[[#This Row],[SumOfSFY24 Estimated Payment 5/04/23]]</f>
        <v>6159.7304380137357</v>
      </c>
      <c r="R5099" s="24">
        <f>Table1[[#This Row],[SumOfUnits]]*Table1[[#This Row],[Actuarial Factor 06/20/2023]]</f>
        <v>120.84994697370284</v>
      </c>
    </row>
    <row r="5100" spans="1:18" x14ac:dyDescent="0.25">
      <c r="A5100" s="192" t="s">
        <v>565</v>
      </c>
      <c r="B5100" s="193" t="s">
        <v>566</v>
      </c>
      <c r="C5100" s="192" t="s">
        <v>55</v>
      </c>
      <c r="D5100" s="192" t="s">
        <v>30</v>
      </c>
      <c r="E5100" s="192" t="s">
        <v>62</v>
      </c>
      <c r="F5100" s="194">
        <v>228457.26896308747</v>
      </c>
      <c r="G5100">
        <v>1857</v>
      </c>
      <c r="H5100">
        <v>1857</v>
      </c>
      <c r="I5100" s="167">
        <v>239585.85356418419</v>
      </c>
      <c r="J5100" s="22">
        <v>1.0487118866981413</v>
      </c>
      <c r="K5100" s="22" t="s">
        <v>567</v>
      </c>
      <c r="L5100" s="22" t="e">
        <f>INDEX(#REF!,MATCH(Table1[[#This Row],[NPI]],#REF!,0))</f>
        <v>#REF!</v>
      </c>
      <c r="M5100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00" s="24" t="str">
        <f>IFERROR(IF(Table1[[#This Row],[Medicare Rate in CR]]&gt;0,"Y","N"),"N")</f>
        <v>Y</v>
      </c>
      <c r="O5100" s="166">
        <f>Table1[[#This Row],[Medicare Rate in CR]]*Table1[[#This Row],[SumOfUnits]]*Table1[[#This Row],[Actuarial Factor 06/20/2023]]</f>
        <v>335469.11053206871</v>
      </c>
      <c r="P51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335469.11053206871</v>
      </c>
      <c r="Q5100" s="166">
        <f>Table1[[#This Row],[Trended Medicare Pricing for all RHCs]]-Table1[[#This Row],[SumOfSFY24 Estimated Payment 5/04/23]]</f>
        <v>95883.256967884518</v>
      </c>
      <c r="R5100" s="24">
        <f>Table1[[#This Row],[SumOfUnits]]*Table1[[#This Row],[Actuarial Factor 06/20/2023]]</f>
        <v>1947.4579735984485</v>
      </c>
    </row>
    <row r="5101" spans="1:18" x14ac:dyDescent="0.25">
      <c r="A5101" s="192" t="s">
        <v>565</v>
      </c>
      <c r="B5101" s="193" t="s">
        <v>566</v>
      </c>
      <c r="C5101" s="192" t="s">
        <v>55</v>
      </c>
      <c r="D5101" s="192" t="s">
        <v>30</v>
      </c>
      <c r="E5101" s="192" t="s">
        <v>63</v>
      </c>
      <c r="F5101" s="194">
        <v>183188.56902862174</v>
      </c>
      <c r="G5101">
        <v>1500</v>
      </c>
      <c r="H5101">
        <v>1500</v>
      </c>
      <c r="I5101" s="167">
        <v>183673.18599538508</v>
      </c>
      <c r="J5101" s="22">
        <v>1.0026454541859957</v>
      </c>
      <c r="K5101" s="22" t="s">
        <v>567</v>
      </c>
      <c r="L5101" s="22" t="e">
        <f>INDEX(#REF!,MATCH(Table1[[#This Row],[NPI]],#REF!,0))</f>
        <v>#REF!</v>
      </c>
      <c r="M5101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01" s="24" t="str">
        <f>IFERROR(IF(Table1[[#This Row],[Medicare Rate in CR]]&gt;0,"Y","N"),"N")</f>
        <v>Y</v>
      </c>
      <c r="O5101" s="166">
        <f>Table1[[#This Row],[Medicare Rate in CR]]*Table1[[#This Row],[SumOfUnits]]*Table1[[#This Row],[Actuarial Factor 06/20/2023]]</f>
        <v>259073.55890711944</v>
      </c>
      <c r="P51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259073.55890711944</v>
      </c>
      <c r="Q5101" s="166">
        <f>Table1[[#This Row],[Trended Medicare Pricing for all RHCs]]-Table1[[#This Row],[SumOfSFY24 Estimated Payment 5/04/23]]</f>
        <v>75400.372911734361</v>
      </c>
      <c r="R5101" s="24">
        <f>Table1[[#This Row],[SumOfUnits]]*Table1[[#This Row],[Actuarial Factor 06/20/2023]]</f>
        <v>1503.9681812789936</v>
      </c>
    </row>
    <row r="5102" spans="1:18" x14ac:dyDescent="0.25">
      <c r="A5102" s="192" t="s">
        <v>565</v>
      </c>
      <c r="B5102" s="193" t="s">
        <v>566</v>
      </c>
      <c r="C5102" s="192" t="s">
        <v>55</v>
      </c>
      <c r="D5102" s="192" t="s">
        <v>30</v>
      </c>
      <c r="E5102" s="192" t="s">
        <v>64</v>
      </c>
      <c r="F5102" s="194">
        <v>46823.572370627509</v>
      </c>
      <c r="G5102">
        <v>390</v>
      </c>
      <c r="H5102">
        <v>390</v>
      </c>
      <c r="I5102" s="167">
        <v>45905.800029245038</v>
      </c>
      <c r="J5102" s="22">
        <v>0.98039935240058296</v>
      </c>
      <c r="K5102" s="22" t="s">
        <v>567</v>
      </c>
      <c r="L5102" s="22" t="e">
        <f>INDEX(#REF!,MATCH(Table1[[#This Row],[NPI]],#REF!,0))</f>
        <v>#REF!</v>
      </c>
      <c r="M5102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02" s="24" t="str">
        <f>IFERROR(IF(Table1[[#This Row],[Medicare Rate in CR]]&gt;0,"Y","N"),"N")</f>
        <v>Y</v>
      </c>
      <c r="O5102" s="166">
        <f>Table1[[#This Row],[Medicare Rate in CR]]*Table1[[#This Row],[SumOfUnits]]*Table1[[#This Row],[Actuarial Factor 06/20/2023]]</f>
        <v>65864.601053364517</v>
      </c>
      <c r="P51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65864.601053364517</v>
      </c>
      <c r="Q5102" s="166">
        <f>Table1[[#This Row],[Trended Medicare Pricing for all RHCs]]-Table1[[#This Row],[SumOfSFY24 Estimated Payment 5/04/23]]</f>
        <v>19958.801024119479</v>
      </c>
      <c r="R5102" s="24">
        <f>Table1[[#This Row],[SumOfUnits]]*Table1[[#This Row],[Actuarial Factor 06/20/2023]]</f>
        <v>382.35574743622738</v>
      </c>
    </row>
    <row r="5103" spans="1:18" x14ac:dyDescent="0.25">
      <c r="A5103" s="192" t="s">
        <v>565</v>
      </c>
      <c r="B5103" s="193" t="s">
        <v>566</v>
      </c>
      <c r="C5103" s="192" t="s">
        <v>55</v>
      </c>
      <c r="D5103" s="192" t="s">
        <v>30</v>
      </c>
      <c r="E5103" s="192" t="s">
        <v>77</v>
      </c>
      <c r="F5103" s="194">
        <v>130782.91266454849</v>
      </c>
      <c r="G5103">
        <v>1060</v>
      </c>
      <c r="H5103">
        <v>1060</v>
      </c>
      <c r="I5103" s="167">
        <v>165661.64059819706</v>
      </c>
      <c r="J5103" s="22">
        <v>1.2666917812352958</v>
      </c>
      <c r="K5103" s="22" t="s">
        <v>567</v>
      </c>
      <c r="L5103" s="22" t="e">
        <f>INDEX(#REF!,MATCH(Table1[[#This Row],[NPI]],#REF!,0))</f>
        <v>#REF!</v>
      </c>
      <c r="M5103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03" s="24" t="str">
        <f>IFERROR(IF(Table1[[#This Row],[Medicare Rate in CR]]&gt;0,"Y","N"),"N")</f>
        <v>Y</v>
      </c>
      <c r="O5103" s="166">
        <f>Table1[[#This Row],[Medicare Rate in CR]]*Table1[[#This Row],[SumOfUnits]]*Table1[[#This Row],[Actuarial Factor 06/20/2023]]</f>
        <v>231292.34580972756</v>
      </c>
      <c r="P51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231292.34580972756</v>
      </c>
      <c r="Q5103" s="166">
        <f>Table1[[#This Row],[Trended Medicare Pricing for all RHCs]]-Table1[[#This Row],[SumOfSFY24 Estimated Payment 5/04/23]]</f>
        <v>65630.705211530498</v>
      </c>
      <c r="R5103" s="24">
        <f>Table1[[#This Row],[SumOfUnits]]*Table1[[#This Row],[Actuarial Factor 06/20/2023]]</f>
        <v>1342.6932881094135</v>
      </c>
    </row>
    <row r="5104" spans="1:18" x14ac:dyDescent="0.25">
      <c r="A5104" s="192" t="s">
        <v>565</v>
      </c>
      <c r="B5104" s="193" t="s">
        <v>566</v>
      </c>
      <c r="C5104" s="192" t="s">
        <v>55</v>
      </c>
      <c r="D5104" s="192" t="s">
        <v>32</v>
      </c>
      <c r="E5104" s="192" t="s">
        <v>94</v>
      </c>
      <c r="F5104" s="194">
        <v>237.67948347306543</v>
      </c>
      <c r="G5104">
        <v>2</v>
      </c>
      <c r="H5104">
        <v>2</v>
      </c>
      <c r="I5104" s="167">
        <v>265.73423849665545</v>
      </c>
      <c r="J5104" s="22">
        <v>1.1180360820952779</v>
      </c>
      <c r="K5104" s="22" t="s">
        <v>567</v>
      </c>
      <c r="L5104" s="22" t="e">
        <f>INDEX(#REF!,MATCH(Table1[[#This Row],[NPI]],#REF!,0))</f>
        <v>#REF!</v>
      </c>
      <c r="M5104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04" s="24" t="str">
        <f>IFERROR(IF(Table1[[#This Row],[Medicare Rate in CR]]&gt;0,"Y","N"),"N")</f>
        <v>Y</v>
      </c>
      <c r="O5104" s="166">
        <f>Table1[[#This Row],[Medicare Rate in CR]]*Table1[[#This Row],[SumOfUnits]]*Table1[[#This Row],[Actuarial Factor 06/20/2023]]</f>
        <v>385.18579100346511</v>
      </c>
      <c r="P51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385.18579100346511</v>
      </c>
      <c r="Q5104" s="166">
        <f>Table1[[#This Row],[Trended Medicare Pricing for all RHCs]]-Table1[[#This Row],[SumOfSFY24 Estimated Payment 5/04/23]]</f>
        <v>119.45155250680966</v>
      </c>
      <c r="R5104" s="24">
        <f>Table1[[#This Row],[SumOfUnits]]*Table1[[#This Row],[Actuarial Factor 06/20/2023]]</f>
        <v>2.2360721641905559</v>
      </c>
    </row>
    <row r="5105" spans="1:18" x14ac:dyDescent="0.25">
      <c r="A5105" s="192" t="s">
        <v>565</v>
      </c>
      <c r="B5105" s="193" t="s">
        <v>566</v>
      </c>
      <c r="C5105" s="192" t="s">
        <v>55</v>
      </c>
      <c r="D5105" s="192" t="s">
        <v>32</v>
      </c>
      <c r="E5105" s="192" t="s">
        <v>80</v>
      </c>
      <c r="F5105" s="194">
        <v>831.87819215572893</v>
      </c>
      <c r="G5105">
        <v>7</v>
      </c>
      <c r="H5105">
        <v>7</v>
      </c>
      <c r="I5105" s="167">
        <v>1072.8771449357055</v>
      </c>
      <c r="J5105" s="22">
        <v>1.2897046166764534</v>
      </c>
      <c r="K5105" s="22" t="s">
        <v>567</v>
      </c>
      <c r="L5105" s="22" t="e">
        <f>INDEX(#REF!,MATCH(Table1[[#This Row],[NPI]],#REF!,0))</f>
        <v>#REF!</v>
      </c>
      <c r="M5105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05" s="24" t="str">
        <f>IFERROR(IF(Table1[[#This Row],[Medicare Rate in CR]]&gt;0,"Y","N"),"N")</f>
        <v>Y</v>
      </c>
      <c r="O5105" s="166">
        <f>Table1[[#This Row],[Medicare Rate in CR]]*Table1[[#This Row],[SumOfUnits]]*Table1[[#This Row],[Actuarial Factor 06/20/2023]]</f>
        <v>1555.1516208808009</v>
      </c>
      <c r="P51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1555.1516208808009</v>
      </c>
      <c r="Q5105" s="166">
        <f>Table1[[#This Row],[Trended Medicare Pricing for all RHCs]]-Table1[[#This Row],[SumOfSFY24 Estimated Payment 5/04/23]]</f>
        <v>482.27447594509545</v>
      </c>
      <c r="R5105" s="24">
        <f>Table1[[#This Row],[SumOfUnits]]*Table1[[#This Row],[Actuarial Factor 06/20/2023]]</f>
        <v>9.0279323167351748</v>
      </c>
    </row>
    <row r="5106" spans="1:18" x14ac:dyDescent="0.25">
      <c r="A5106" s="192" t="s">
        <v>565</v>
      </c>
      <c r="B5106" s="193" t="s">
        <v>566</v>
      </c>
      <c r="C5106" s="192" t="s">
        <v>55</v>
      </c>
      <c r="D5106" s="192" t="s">
        <v>32</v>
      </c>
      <c r="E5106" s="192" t="s">
        <v>104</v>
      </c>
      <c r="F5106" s="194">
        <v>118.83974173653272</v>
      </c>
      <c r="G5106">
        <v>1</v>
      </c>
      <c r="H5106">
        <v>1</v>
      </c>
      <c r="I5106" s="167">
        <v>95.739447484768235</v>
      </c>
      <c r="J5106" s="22">
        <v>0.80561810456490435</v>
      </c>
      <c r="K5106" s="22" t="s">
        <v>567</v>
      </c>
      <c r="L5106" s="22" t="e">
        <f>INDEX(#REF!,MATCH(Table1[[#This Row],[NPI]],#REF!,0))</f>
        <v>#REF!</v>
      </c>
      <c r="M5106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06" s="24" t="str">
        <f>IFERROR(IF(Table1[[#This Row],[Medicare Rate in CR]]&gt;0,"Y","N"),"N")</f>
        <v>Y</v>
      </c>
      <c r="O5106" s="166">
        <f>Table1[[#This Row],[Medicare Rate in CR]]*Table1[[#This Row],[SumOfUnits]]*Table1[[#This Row],[Actuarial Factor 06/20/2023]]</f>
        <v>138.77577469235041</v>
      </c>
      <c r="P51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138.77577469235041</v>
      </c>
      <c r="Q5106" s="166">
        <f>Table1[[#This Row],[Trended Medicare Pricing for all RHCs]]-Table1[[#This Row],[SumOfSFY24 Estimated Payment 5/04/23]]</f>
        <v>43.036327207582175</v>
      </c>
      <c r="R5106" s="24">
        <f>Table1[[#This Row],[SumOfUnits]]*Table1[[#This Row],[Actuarial Factor 06/20/2023]]</f>
        <v>0.80561810456490435</v>
      </c>
    </row>
    <row r="5107" spans="1:18" x14ac:dyDescent="0.25">
      <c r="A5107" s="192" t="s">
        <v>565</v>
      </c>
      <c r="B5107" s="193" t="s">
        <v>566</v>
      </c>
      <c r="C5107" s="192" t="s">
        <v>55</v>
      </c>
      <c r="D5107" s="192" t="s">
        <v>32</v>
      </c>
      <c r="E5107" s="192" t="s">
        <v>81</v>
      </c>
      <c r="F5107" s="194">
        <v>2776.7562879444922</v>
      </c>
      <c r="G5107">
        <v>23</v>
      </c>
      <c r="H5107">
        <v>23</v>
      </c>
      <c r="I5107" s="167">
        <v>2871.0791321028837</v>
      </c>
      <c r="J5107" s="22">
        <v>1.0339687154281063</v>
      </c>
      <c r="K5107" s="22" t="s">
        <v>567</v>
      </c>
      <c r="L5107" s="22" t="e">
        <f>INDEX(#REF!,MATCH(Table1[[#This Row],[NPI]],#REF!,0))</f>
        <v>#REF!</v>
      </c>
      <c r="M5107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07" s="24" t="str">
        <f>IFERROR(IF(Table1[[#This Row],[Medicare Rate in CR]]&gt;0,"Y","N"),"N")</f>
        <v>Y</v>
      </c>
      <c r="O5107" s="166">
        <f>Table1[[#This Row],[Medicare Rate in CR]]*Table1[[#This Row],[SumOfUnits]]*Table1[[#This Row],[Actuarial Factor 06/20/2023]]</f>
        <v>4096.5633711518485</v>
      </c>
      <c r="P51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4096.5633711518485</v>
      </c>
      <c r="Q5107" s="166">
        <f>Table1[[#This Row],[Trended Medicare Pricing for all RHCs]]-Table1[[#This Row],[SumOfSFY24 Estimated Payment 5/04/23]]</f>
        <v>1225.4842390489648</v>
      </c>
      <c r="R5107" s="24">
        <f>Table1[[#This Row],[SumOfUnits]]*Table1[[#This Row],[Actuarial Factor 06/20/2023]]</f>
        <v>23.781280454846446</v>
      </c>
    </row>
    <row r="5108" spans="1:18" x14ac:dyDescent="0.25">
      <c r="A5108" s="192" t="s">
        <v>565</v>
      </c>
      <c r="B5108" s="193" t="s">
        <v>566</v>
      </c>
      <c r="C5108" s="192" t="s">
        <v>55</v>
      </c>
      <c r="D5108" s="192" t="s">
        <v>32</v>
      </c>
      <c r="E5108" s="192" t="s">
        <v>65</v>
      </c>
      <c r="F5108" s="194">
        <v>8184.8318396453842</v>
      </c>
      <c r="G5108">
        <v>68</v>
      </c>
      <c r="H5108">
        <v>68</v>
      </c>
      <c r="I5108" s="167">
        <v>10161.179078518246</v>
      </c>
      <c r="J5108" s="22">
        <v>1.241464611319185</v>
      </c>
      <c r="K5108" s="22" t="s">
        <v>567</v>
      </c>
      <c r="L5108" s="22" t="e">
        <f>INDEX(#REF!,MATCH(Table1[[#This Row],[NPI]],#REF!,0))</f>
        <v>#REF!</v>
      </c>
      <c r="M5108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08" s="24" t="str">
        <f>IFERROR(IF(Table1[[#This Row],[Medicare Rate in CR]]&gt;0,"Y","N"),"N")</f>
        <v>Y</v>
      </c>
      <c r="O5108" s="166">
        <f>Table1[[#This Row],[Medicare Rate in CR]]*Table1[[#This Row],[SumOfUnits]]*Table1[[#This Row],[Actuarial Factor 06/20/2023]]</f>
        <v>14542.119188317311</v>
      </c>
      <c r="P51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14542.119188317311</v>
      </c>
      <c r="Q5108" s="166">
        <f>Table1[[#This Row],[Trended Medicare Pricing for all RHCs]]-Table1[[#This Row],[SumOfSFY24 Estimated Payment 5/04/23]]</f>
        <v>4380.9401097990649</v>
      </c>
      <c r="R5108" s="24">
        <f>Table1[[#This Row],[SumOfUnits]]*Table1[[#This Row],[Actuarial Factor 06/20/2023]]</f>
        <v>84.419593569704574</v>
      </c>
    </row>
    <row r="5109" spans="1:18" x14ac:dyDescent="0.25">
      <c r="A5109" s="192" t="s">
        <v>565</v>
      </c>
      <c r="B5109" s="193" t="s">
        <v>566</v>
      </c>
      <c r="C5109" s="192" t="s">
        <v>55</v>
      </c>
      <c r="D5109" s="192" t="s">
        <v>32</v>
      </c>
      <c r="E5109" s="192" t="s">
        <v>66</v>
      </c>
      <c r="F5109" s="194">
        <v>9751.007034788483</v>
      </c>
      <c r="G5109">
        <v>81</v>
      </c>
      <c r="H5109">
        <v>81</v>
      </c>
      <c r="I5109" s="167">
        <v>10412.417967750105</v>
      </c>
      <c r="J5109" s="22">
        <v>1.0678300129004028</v>
      </c>
      <c r="K5109" s="22" t="s">
        <v>567</v>
      </c>
      <c r="L5109" s="22" t="e">
        <f>INDEX(#REF!,MATCH(Table1[[#This Row],[NPI]],#REF!,0))</f>
        <v>#REF!</v>
      </c>
      <c r="M5109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09" s="24" t="str">
        <f>IFERROR(IF(Table1[[#This Row],[Medicare Rate in CR]]&gt;0,"Y","N"),"N")</f>
        <v>Y</v>
      </c>
      <c r="O5109" s="166">
        <f>Table1[[#This Row],[Medicare Rate in CR]]*Table1[[#This Row],[SumOfUnits]]*Table1[[#This Row],[Actuarial Factor 06/20/2023]]</f>
        <v>14899.496239800093</v>
      </c>
      <c r="P51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14899.496239800093</v>
      </c>
      <c r="Q5109" s="166">
        <f>Table1[[#This Row],[Trended Medicare Pricing for all RHCs]]-Table1[[#This Row],[SumOfSFY24 Estimated Payment 5/04/23]]</f>
        <v>4487.0782720499883</v>
      </c>
      <c r="R5109" s="24">
        <f>Table1[[#This Row],[SumOfUnits]]*Table1[[#This Row],[Actuarial Factor 06/20/2023]]</f>
        <v>86.494231044932633</v>
      </c>
    </row>
    <row r="5110" spans="1:18" x14ac:dyDescent="0.25">
      <c r="A5110" s="192" t="s">
        <v>565</v>
      </c>
      <c r="B5110" s="193" t="s">
        <v>566</v>
      </c>
      <c r="C5110" s="192" t="s">
        <v>55</v>
      </c>
      <c r="D5110" s="192" t="s">
        <v>31</v>
      </c>
      <c r="E5110" s="192" t="s">
        <v>67</v>
      </c>
      <c r="F5110" s="194">
        <v>2130.9241591982263</v>
      </c>
      <c r="G5110">
        <v>18</v>
      </c>
      <c r="H5110">
        <v>18</v>
      </c>
      <c r="I5110" s="167">
        <v>2412.6215096411565</v>
      </c>
      <c r="J5110" s="22">
        <v>1.1321949207938591</v>
      </c>
      <c r="K5110" s="22" t="s">
        <v>567</v>
      </c>
      <c r="L5110" s="22" t="e">
        <f>INDEX(#REF!,MATCH(Table1[[#This Row],[NPI]],#REF!,0))</f>
        <v>#REF!</v>
      </c>
      <c r="M5110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10" s="24" t="str">
        <f>IFERROR(IF(Table1[[#This Row],[Medicare Rate in CR]]&gt;0,"Y","N"),"N")</f>
        <v>Y</v>
      </c>
      <c r="O5110" s="166">
        <f>Table1[[#This Row],[Medicare Rate in CR]]*Table1[[#This Row],[SumOfUnits]]*Table1[[#This Row],[Actuarial Factor 06/20/2023]]</f>
        <v>3510.574147007103</v>
      </c>
      <c r="P51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3510.574147007103</v>
      </c>
      <c r="Q5110" s="166">
        <f>Table1[[#This Row],[Trended Medicare Pricing for all RHCs]]-Table1[[#This Row],[SumOfSFY24 Estimated Payment 5/04/23]]</f>
        <v>1097.9526373659464</v>
      </c>
      <c r="R5110" s="24">
        <f>Table1[[#This Row],[SumOfUnits]]*Table1[[#This Row],[Actuarial Factor 06/20/2023]]</f>
        <v>20.379508574289463</v>
      </c>
    </row>
    <row r="5111" spans="1:18" x14ac:dyDescent="0.25">
      <c r="A5111" s="192" t="s">
        <v>565</v>
      </c>
      <c r="B5111" s="193" t="s">
        <v>566</v>
      </c>
      <c r="C5111" s="192" t="s">
        <v>55</v>
      </c>
      <c r="D5111" s="192" t="s">
        <v>31</v>
      </c>
      <c r="E5111" s="192" t="s">
        <v>82</v>
      </c>
      <c r="F5111" s="194">
        <v>1372.9594295075647</v>
      </c>
      <c r="G5111">
        <v>12</v>
      </c>
      <c r="H5111">
        <v>12</v>
      </c>
      <c r="I5111" s="167">
        <v>1581.7988547123025</v>
      </c>
      <c r="J5111" s="22">
        <v>1.1521089558193585</v>
      </c>
      <c r="K5111" s="22" t="s">
        <v>567</v>
      </c>
      <c r="L5111" s="22" t="e">
        <f>INDEX(#REF!,MATCH(Table1[[#This Row],[NPI]],#REF!,0))</f>
        <v>#REF!</v>
      </c>
      <c r="M5111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11" s="24" t="str">
        <f>IFERROR(IF(Table1[[#This Row],[Medicare Rate in CR]]&gt;0,"Y","N"),"N")</f>
        <v>Y</v>
      </c>
      <c r="O5111" s="166">
        <f>Table1[[#This Row],[Medicare Rate in CR]]*Table1[[#This Row],[SumOfUnits]]*Table1[[#This Row],[Actuarial Factor 06/20/2023]]</f>
        <v>2381.5474647533119</v>
      </c>
      <c r="P51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2381.5474647533119</v>
      </c>
      <c r="Q5111" s="166">
        <f>Table1[[#This Row],[Trended Medicare Pricing for all RHCs]]-Table1[[#This Row],[SumOfSFY24 Estimated Payment 5/04/23]]</f>
        <v>799.74861004100944</v>
      </c>
      <c r="R5111" s="24">
        <f>Table1[[#This Row],[SumOfUnits]]*Table1[[#This Row],[Actuarial Factor 06/20/2023]]</f>
        <v>13.825307469832302</v>
      </c>
    </row>
    <row r="5112" spans="1:18" x14ac:dyDescent="0.25">
      <c r="A5112" s="192" t="s">
        <v>565</v>
      </c>
      <c r="B5112" s="193" t="s">
        <v>566</v>
      </c>
      <c r="C5112" s="192" t="s">
        <v>55</v>
      </c>
      <c r="D5112" s="192" t="s">
        <v>31</v>
      </c>
      <c r="E5112" s="192" t="s">
        <v>68</v>
      </c>
      <c r="F5112" s="194">
        <v>2904.5581574636212</v>
      </c>
      <c r="G5112">
        <v>24</v>
      </c>
      <c r="H5112">
        <v>24</v>
      </c>
      <c r="I5112" s="167">
        <v>3130.6979777242454</v>
      </c>
      <c r="J5112" s="22">
        <v>1.0778568746091484</v>
      </c>
      <c r="K5112" s="22" t="s">
        <v>567</v>
      </c>
      <c r="L5112" s="22" t="e">
        <f>INDEX(#REF!,MATCH(Table1[[#This Row],[NPI]],#REF!,0))</f>
        <v>#REF!</v>
      </c>
      <c r="M5112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12" s="24" t="str">
        <f>IFERROR(IF(Table1[[#This Row],[Medicare Rate in CR]]&gt;0,"Y","N"),"N")</f>
        <v>Y</v>
      </c>
      <c r="O5112" s="166">
        <f>Table1[[#This Row],[Medicare Rate in CR]]*Table1[[#This Row],[SumOfUnits]]*Table1[[#This Row],[Actuarial Factor 06/20/2023]]</f>
        <v>4456.1190052841257</v>
      </c>
      <c r="P51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4456.1190052841257</v>
      </c>
      <c r="Q5112" s="166">
        <f>Table1[[#This Row],[Trended Medicare Pricing for all RHCs]]-Table1[[#This Row],[SumOfSFY24 Estimated Payment 5/04/23]]</f>
        <v>1325.4210275598803</v>
      </c>
      <c r="R5112" s="24">
        <f>Table1[[#This Row],[SumOfUnits]]*Table1[[#This Row],[Actuarial Factor 06/20/2023]]</f>
        <v>25.868564990619561</v>
      </c>
    </row>
    <row r="5113" spans="1:18" x14ac:dyDescent="0.25">
      <c r="A5113" s="192" t="s">
        <v>565</v>
      </c>
      <c r="B5113" s="193" t="s">
        <v>566</v>
      </c>
      <c r="C5113" s="192" t="s">
        <v>55</v>
      </c>
      <c r="D5113" s="192" t="s">
        <v>31</v>
      </c>
      <c r="E5113" s="192" t="s">
        <v>69</v>
      </c>
      <c r="F5113" s="194">
        <v>52207.015515081745</v>
      </c>
      <c r="G5113">
        <v>429</v>
      </c>
      <c r="H5113">
        <v>429</v>
      </c>
      <c r="I5113" s="167">
        <v>54684.127785502969</v>
      </c>
      <c r="J5113" s="22">
        <v>1.0474478812087167</v>
      </c>
      <c r="K5113" s="22" t="s">
        <v>567</v>
      </c>
      <c r="L5113" s="22" t="e">
        <f>INDEX(#REF!,MATCH(Table1[[#This Row],[NPI]],#REF!,0))</f>
        <v>#REF!</v>
      </c>
      <c r="M5113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13" s="24" t="str">
        <f>IFERROR(IF(Table1[[#This Row],[Medicare Rate in CR]]&gt;0,"Y","N"),"N")</f>
        <v>Y</v>
      </c>
      <c r="O5113" s="166">
        <f>Table1[[#This Row],[Medicare Rate in CR]]*Table1[[#This Row],[SumOfUnits]]*Table1[[#This Row],[Actuarial Factor 06/20/2023]]</f>
        <v>77405.916595298797</v>
      </c>
      <c r="P51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77405.916595298797</v>
      </c>
      <c r="Q5113" s="166">
        <f>Table1[[#This Row],[Trended Medicare Pricing for all RHCs]]-Table1[[#This Row],[SumOfSFY24 Estimated Payment 5/04/23]]</f>
        <v>22721.788809795828</v>
      </c>
      <c r="R5113" s="24">
        <f>Table1[[#This Row],[SumOfUnits]]*Table1[[#This Row],[Actuarial Factor 06/20/2023]]</f>
        <v>449.35514103853944</v>
      </c>
    </row>
    <row r="5114" spans="1:18" x14ac:dyDescent="0.25">
      <c r="A5114" s="192" t="s">
        <v>565</v>
      </c>
      <c r="B5114" s="193" t="s">
        <v>566</v>
      </c>
      <c r="C5114" s="192" t="s">
        <v>84</v>
      </c>
      <c r="D5114" s="192" t="s">
        <v>30</v>
      </c>
      <c r="E5114" s="192" t="s">
        <v>59</v>
      </c>
      <c r="F5114" s="194">
        <v>362.72525778163242</v>
      </c>
      <c r="G5114">
        <v>3</v>
      </c>
      <c r="H5114">
        <v>3</v>
      </c>
      <c r="I5114" s="167">
        <v>393.92079183261512</v>
      </c>
      <c r="J5114" s="22">
        <v>1.0860032032005971</v>
      </c>
      <c r="K5114" s="22" t="s">
        <v>567</v>
      </c>
      <c r="L5114" s="22" t="e">
        <f>INDEX(#REF!,MATCH(Table1[[#This Row],[NPI]],#REF!,0))</f>
        <v>#REF!</v>
      </c>
      <c r="M5114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14" s="24" t="str">
        <f>IFERROR(IF(Table1[[#This Row],[Medicare Rate in CR]]&gt;0,"Y","N"),"N")</f>
        <v>Y</v>
      </c>
      <c r="O5114" s="166">
        <f>Table1[[#This Row],[Medicare Rate in CR]]*Table1[[#This Row],[SumOfUnits]]*Table1[[#This Row],[Actuarial Factor 06/20/2023]]</f>
        <v>561.22473535000449</v>
      </c>
      <c r="P51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561.22473535000449</v>
      </c>
      <c r="Q5114" s="166">
        <f>Table1[[#This Row],[Trended Medicare Pricing for all RHCs]]-Table1[[#This Row],[SumOfSFY24 Estimated Payment 5/04/23]]</f>
        <v>167.30394351738937</v>
      </c>
      <c r="R5114" s="24">
        <f>Table1[[#This Row],[SumOfUnits]]*Table1[[#This Row],[Actuarial Factor 06/20/2023]]</f>
        <v>3.2580096096017912</v>
      </c>
    </row>
    <row r="5115" spans="1:18" x14ac:dyDescent="0.25">
      <c r="A5115" s="192" t="s">
        <v>565</v>
      </c>
      <c r="B5115" s="193" t="s">
        <v>566</v>
      </c>
      <c r="C5115" s="192" t="s">
        <v>84</v>
      </c>
      <c r="D5115" s="192" t="s">
        <v>30</v>
      </c>
      <c r="E5115" s="192" t="s">
        <v>60</v>
      </c>
      <c r="F5115" s="194">
        <v>284.5427387491568</v>
      </c>
      <c r="G5115">
        <v>3</v>
      </c>
      <c r="H5115">
        <v>3</v>
      </c>
      <c r="I5115" s="167">
        <v>273.95779414881963</v>
      </c>
      <c r="J5115" s="22">
        <v>0.96280015913648564</v>
      </c>
      <c r="K5115" s="22" t="s">
        <v>567</v>
      </c>
      <c r="L5115" s="22" t="e">
        <f>INDEX(#REF!,MATCH(Table1[[#This Row],[NPI]],#REF!,0))</f>
        <v>#REF!</v>
      </c>
      <c r="M5115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15" s="24" t="str">
        <f>IFERROR(IF(Table1[[#This Row],[Medicare Rate in CR]]&gt;0,"Y","N"),"N")</f>
        <v>Y</v>
      </c>
      <c r="O5115" s="166">
        <f>Table1[[#This Row],[Medicare Rate in CR]]*Table1[[#This Row],[SumOfUnits]]*Table1[[#This Row],[Actuarial Factor 06/20/2023]]</f>
        <v>497.55586623855305</v>
      </c>
      <c r="P51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497.55586623855305</v>
      </c>
      <c r="Q5115" s="166">
        <f>Table1[[#This Row],[Trended Medicare Pricing for all RHCs]]-Table1[[#This Row],[SumOfSFY24 Estimated Payment 5/04/23]]</f>
        <v>223.59807208973342</v>
      </c>
      <c r="R5115" s="24">
        <f>Table1[[#This Row],[SumOfUnits]]*Table1[[#This Row],[Actuarial Factor 06/20/2023]]</f>
        <v>2.8884004774094567</v>
      </c>
    </row>
    <row r="5116" spans="1:18" x14ac:dyDescent="0.25">
      <c r="A5116" s="192" t="s">
        <v>565</v>
      </c>
      <c r="B5116" s="193" t="s">
        <v>566</v>
      </c>
      <c r="C5116" s="192" t="s">
        <v>84</v>
      </c>
      <c r="D5116" s="192" t="s">
        <v>30</v>
      </c>
      <c r="E5116" s="192" t="s">
        <v>77</v>
      </c>
      <c r="F5116" s="194">
        <v>487.77103209019947</v>
      </c>
      <c r="G5116">
        <v>4</v>
      </c>
      <c r="H5116">
        <v>4</v>
      </c>
      <c r="I5116" s="167">
        <v>696.52233624360076</v>
      </c>
      <c r="J5116" s="22">
        <v>1.4279698678678372</v>
      </c>
      <c r="K5116" s="22" t="s">
        <v>567</v>
      </c>
      <c r="L5116" s="22" t="e">
        <f>INDEX(#REF!,MATCH(Table1[[#This Row],[NPI]],#REF!,0))</f>
        <v>#REF!</v>
      </c>
      <c r="M5116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16" s="24" t="str">
        <f>IFERROR(IF(Table1[[#This Row],[Medicare Rate in CR]]&gt;0,"Y","N"),"N")</f>
        <v>Y</v>
      </c>
      <c r="O5116" s="166">
        <f>Table1[[#This Row],[Medicare Rate in CR]]*Table1[[#This Row],[SumOfUnits]]*Table1[[#This Row],[Actuarial Factor 06/20/2023]]</f>
        <v>983.92835775565447</v>
      </c>
      <c r="P51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983.92835775565447</v>
      </c>
      <c r="Q5116" s="166">
        <f>Table1[[#This Row],[Trended Medicare Pricing for all RHCs]]-Table1[[#This Row],[SumOfSFY24 Estimated Payment 5/04/23]]</f>
        <v>287.40602151205371</v>
      </c>
      <c r="R5116" s="24">
        <f>Table1[[#This Row],[SumOfUnits]]*Table1[[#This Row],[Actuarial Factor 06/20/2023]]</f>
        <v>5.7118794714713488</v>
      </c>
    </row>
    <row r="5117" spans="1:18" x14ac:dyDescent="0.25">
      <c r="A5117" s="192" t="s">
        <v>565</v>
      </c>
      <c r="B5117" s="193" t="s">
        <v>566</v>
      </c>
      <c r="C5117" s="192" t="s">
        <v>85</v>
      </c>
      <c r="D5117" s="192" t="s">
        <v>30</v>
      </c>
      <c r="E5117" s="192" t="s">
        <v>59</v>
      </c>
      <c r="F5117" s="194">
        <v>375.13732292570103</v>
      </c>
      <c r="G5117">
        <v>3</v>
      </c>
      <c r="H5117">
        <v>3</v>
      </c>
      <c r="I5117" s="167">
        <v>336.50141822556333</v>
      </c>
      <c r="J5117" s="22">
        <v>0.89700863566755829</v>
      </c>
      <c r="K5117" s="22" t="s">
        <v>567</v>
      </c>
      <c r="L5117" s="22" t="e">
        <f>INDEX(#REF!,MATCH(Table1[[#This Row],[NPI]],#REF!,0))</f>
        <v>#REF!</v>
      </c>
      <c r="M5117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17" s="24" t="str">
        <f>IFERROR(IF(Table1[[#This Row],[Medicare Rate in CR]]&gt;0,"Y","N"),"N")</f>
        <v>Y</v>
      </c>
      <c r="O5117" s="166">
        <f>Table1[[#This Row],[Medicare Rate in CR]]*Table1[[#This Row],[SumOfUnits]]*Table1[[#This Row],[Actuarial Factor 06/20/2023]]</f>
        <v>463.55612274028073</v>
      </c>
      <c r="P51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463.55612274028073</v>
      </c>
      <c r="Q5117" s="166">
        <f>Table1[[#This Row],[Trended Medicare Pricing for all RHCs]]-Table1[[#This Row],[SumOfSFY24 Estimated Payment 5/04/23]]</f>
        <v>127.0547045147174</v>
      </c>
      <c r="R5117" s="24">
        <f>Table1[[#This Row],[SumOfUnits]]*Table1[[#This Row],[Actuarial Factor 06/20/2023]]</f>
        <v>2.691025907002675</v>
      </c>
    </row>
    <row r="5118" spans="1:18" x14ac:dyDescent="0.25">
      <c r="A5118" s="192" t="s">
        <v>565</v>
      </c>
      <c r="B5118" s="193" t="s">
        <v>566</v>
      </c>
      <c r="C5118" s="192" t="s">
        <v>85</v>
      </c>
      <c r="D5118" s="192" t="s">
        <v>30</v>
      </c>
      <c r="E5118" s="192" t="s">
        <v>63</v>
      </c>
      <c r="F5118" s="195">
        <v>250.09154861713401</v>
      </c>
      <c r="G5118">
        <v>2</v>
      </c>
      <c r="H5118">
        <v>2</v>
      </c>
      <c r="I5118" s="167">
        <v>225.21625111549247</v>
      </c>
      <c r="J5118" s="22">
        <v>0.90053523344076203</v>
      </c>
      <c r="K5118" s="22" t="s">
        <v>567</v>
      </c>
      <c r="L5118" s="22" t="e">
        <f>INDEX(#REF!,MATCH(Table1[[#This Row],[NPI]],#REF!,0))</f>
        <v>#REF!</v>
      </c>
      <c r="M5118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18" s="24" t="str">
        <f>IFERROR(IF(Table1[[#This Row],[Medicare Rate in CR]]&gt;0,"Y","N"),"N")</f>
        <v>Y</v>
      </c>
      <c r="O5118" s="166">
        <f>Table1[[#This Row],[Medicare Rate in CR]]*Table1[[#This Row],[SumOfUnits]]*Table1[[#This Row],[Actuarial Factor 06/20/2023]]</f>
        <v>310.25239862501132</v>
      </c>
      <c r="P51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310.25239862501132</v>
      </c>
      <c r="Q5118" s="166">
        <f>Table1[[#This Row],[Trended Medicare Pricing for all RHCs]]-Table1[[#This Row],[SumOfSFY24 Estimated Payment 5/04/23]]</f>
        <v>85.036147509518855</v>
      </c>
      <c r="R5118" s="24">
        <f>Table1[[#This Row],[SumOfUnits]]*Table1[[#This Row],[Actuarial Factor 06/20/2023]]</f>
        <v>1.8010704668815241</v>
      </c>
    </row>
    <row r="5119" spans="1:18" x14ac:dyDescent="0.25">
      <c r="A5119" s="192" t="s">
        <v>565</v>
      </c>
      <c r="B5119" s="193" t="s">
        <v>566</v>
      </c>
      <c r="C5119" s="192" t="s">
        <v>85</v>
      </c>
      <c r="D5119" s="192" t="s">
        <v>30</v>
      </c>
      <c r="E5119" s="192" t="s">
        <v>64</v>
      </c>
      <c r="F5119" s="195">
        <v>250.09154861713401</v>
      </c>
      <c r="G5119">
        <v>2</v>
      </c>
      <c r="H5119">
        <v>2</v>
      </c>
      <c r="I5119" s="167">
        <v>221.30661063719427</v>
      </c>
      <c r="J5119" s="22">
        <v>0.88490239618609945</v>
      </c>
      <c r="K5119" s="22" t="s">
        <v>567</v>
      </c>
      <c r="L5119" s="22" t="e">
        <f>INDEX(#REF!,MATCH(Table1[[#This Row],[NPI]],#REF!,0))</f>
        <v>#REF!</v>
      </c>
      <c r="M5119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19" s="24" t="str">
        <f>IFERROR(IF(Table1[[#This Row],[Medicare Rate in CR]]&gt;0,"Y","N"),"N")</f>
        <v>Y</v>
      </c>
      <c r="O5119" s="166">
        <f>Table1[[#This Row],[Medicare Rate in CR]]*Table1[[#This Row],[SumOfUnits]]*Table1[[#This Row],[Actuarial Factor 06/20/2023]]</f>
        <v>304.86657353403496</v>
      </c>
      <c r="P51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304.86657353403496</v>
      </c>
      <c r="Q5119" s="166">
        <f>Table1[[#This Row],[Trended Medicare Pricing for all RHCs]]-Table1[[#This Row],[SumOfSFY24 Estimated Payment 5/04/23]]</f>
        <v>83.559962896840688</v>
      </c>
      <c r="R5119" s="24">
        <f>Table1[[#This Row],[SumOfUnits]]*Table1[[#This Row],[Actuarial Factor 06/20/2023]]</f>
        <v>1.7698047923721989</v>
      </c>
    </row>
    <row r="5120" spans="1:18" x14ac:dyDescent="0.25">
      <c r="A5120" s="192" t="s">
        <v>565</v>
      </c>
      <c r="B5120" s="193" t="s">
        <v>566</v>
      </c>
      <c r="C5120" s="192" t="s">
        <v>85</v>
      </c>
      <c r="D5120" s="192" t="s">
        <v>30</v>
      </c>
      <c r="E5120" s="192" t="s">
        <v>77</v>
      </c>
      <c r="F5120" s="195">
        <v>1000.3661944685362</v>
      </c>
      <c r="G5120">
        <v>8</v>
      </c>
      <c r="H5120">
        <v>8</v>
      </c>
      <c r="I5120" s="167">
        <v>1188.7004727487711</v>
      </c>
      <c r="J5120" s="22">
        <v>1.1882653365553713</v>
      </c>
      <c r="K5120" s="22" t="s">
        <v>567</v>
      </c>
      <c r="L5120" s="22" t="e">
        <f>INDEX(#REF!,MATCH(Table1[[#This Row],[NPI]],#REF!,0))</f>
        <v>#REF!</v>
      </c>
      <c r="M5120" s="22" t="str">
        <f>IFERROR(IFERROR(INDEX(FreeStand_Medicare!E:E,MATCH(Table1[[#This Row],[Medicare Number]],FreeStand_Medicare!A:A,0)),INDEX(HospBased_Medicare_CR!F:F,MATCH(Table1[[#This Row],[Medicare Number]],HospBased_Medicare_CR!G:G,0))),0)</f>
        <v>172.26</v>
      </c>
      <c r="N5120" s="24" t="str">
        <f>IFERROR(IF(Table1[[#This Row],[Medicare Rate in CR]]&gt;0,"Y","N"),"N")</f>
        <v>Y</v>
      </c>
      <c r="O5120" s="166">
        <f>Table1[[#This Row],[Medicare Rate in CR]]*Table1[[#This Row],[SumOfUnits]]*Table1[[#This Row],[Actuarial Factor 06/20/2023]]</f>
        <v>1637.5246950002258</v>
      </c>
      <c r="P51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1637.5246950002258</v>
      </c>
      <c r="Q5120" s="166">
        <f>Table1[[#This Row],[Trended Medicare Pricing for all RHCs]]-Table1[[#This Row],[SumOfSFY24 Estimated Payment 5/04/23]]</f>
        <v>448.82422225145478</v>
      </c>
      <c r="R5120" s="24">
        <f>Table1[[#This Row],[SumOfUnits]]*Table1[[#This Row],[Actuarial Factor 06/20/2023]]</f>
        <v>9.50612269244297</v>
      </c>
    </row>
    <row r="5121" spans="1:18" x14ac:dyDescent="0.25">
      <c r="A5121" s="192" t="s">
        <v>568</v>
      </c>
      <c r="B5121" s="22" t="s">
        <v>569</v>
      </c>
      <c r="C5121" s="22" t="s">
        <v>88</v>
      </c>
      <c r="D5121" s="22" t="s">
        <v>31</v>
      </c>
      <c r="E5121" s="22" t="s">
        <v>69</v>
      </c>
      <c r="F5121" s="195">
        <v>1833.333333333333</v>
      </c>
      <c r="G5121" s="22">
        <v>8</v>
      </c>
      <c r="H5121" s="22">
        <v>8</v>
      </c>
      <c r="I5121" s="167">
        <v>1936.4523504636434</v>
      </c>
      <c r="J5121" s="22">
        <v>1.0562467366165329</v>
      </c>
      <c r="K5121" s="22" t="s">
        <v>570</v>
      </c>
      <c r="L5121" s="22" t="e">
        <f>INDEX(#REF!,MATCH(Table1[[#This Row],[NPI]],#REF!,0))</f>
        <v>#REF!</v>
      </c>
      <c r="M51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21" s="24" t="str">
        <f>IFERROR(IF(Table1[[#This Row],[Medicare Rate in CR]]&gt;0,"Y","N"),"N")</f>
        <v>N</v>
      </c>
      <c r="O5121" s="166">
        <f>Table1[[#This Row],[Medicare Rate in CR]]*Table1[[#This Row],[SumOfUnits]]*Table1[[#This Row],[Actuarial Factor 06/20/2023]]</f>
        <v>0</v>
      </c>
      <c r="P51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2274.6251890958724</v>
      </c>
      <c r="Q5121" s="166">
        <f>Table1[[#This Row],[Trended Medicare Pricing for all RHCs]]-Table1[[#This Row],[SumOfSFY24 Estimated Payment 5/04/23]]</f>
        <v>338.17283863222906</v>
      </c>
      <c r="R5121" s="24">
        <f>Table1[[#This Row],[SumOfUnits]]*Table1[[#This Row],[Actuarial Factor 06/20/2023]]</f>
        <v>8.4499738929322632</v>
      </c>
    </row>
    <row r="5122" spans="1:18" x14ac:dyDescent="0.25">
      <c r="A5122" s="192" t="s">
        <v>568</v>
      </c>
      <c r="B5122" s="22" t="s">
        <v>569</v>
      </c>
      <c r="C5122" s="22" t="s">
        <v>78</v>
      </c>
      <c r="D5122" s="22" t="s">
        <v>30</v>
      </c>
      <c r="E5122" s="22" t="s">
        <v>64</v>
      </c>
      <c r="F5122" s="195">
        <v>909.51141948540032</v>
      </c>
      <c r="G5122" s="22">
        <v>4</v>
      </c>
      <c r="H5122" s="22">
        <v>4</v>
      </c>
      <c r="I5122" s="167">
        <v>826.1887639788838</v>
      </c>
      <c r="J5122" s="22">
        <v>0.90838745537284149</v>
      </c>
      <c r="K5122" s="22" t="s">
        <v>570</v>
      </c>
      <c r="L5122" s="22" t="e">
        <f>INDEX(#REF!,MATCH(Table1[[#This Row],[NPI]],#REF!,0))</f>
        <v>#REF!</v>
      </c>
      <c r="M51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22" s="24" t="str">
        <f>IFERROR(IF(Table1[[#This Row],[Medicare Rate in CR]]&gt;0,"Y","N"),"N")</f>
        <v>N</v>
      </c>
      <c r="O5122" s="166">
        <f>Table1[[#This Row],[Medicare Rate in CR]]*Table1[[#This Row],[SumOfUnits]]*Table1[[#This Row],[Actuarial Factor 06/20/2023]]</f>
        <v>0</v>
      </c>
      <c r="P51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1198.5208481208138</v>
      </c>
      <c r="Q5122" s="166">
        <f>Table1[[#This Row],[Trended Medicare Pricing for all RHCs]]-Table1[[#This Row],[SumOfSFY24 Estimated Payment 5/04/23]]</f>
        <v>372.33208414192995</v>
      </c>
      <c r="R5122" s="24">
        <f>Table1[[#This Row],[SumOfUnits]]*Table1[[#This Row],[Actuarial Factor 06/20/2023]]</f>
        <v>3.633549821491366</v>
      </c>
    </row>
    <row r="5123" spans="1:18" x14ac:dyDescent="0.25">
      <c r="A5123" s="192" t="s">
        <v>568</v>
      </c>
      <c r="B5123" s="22" t="s">
        <v>569</v>
      </c>
      <c r="C5123" s="22" t="s">
        <v>85</v>
      </c>
      <c r="D5123" s="22" t="s">
        <v>30</v>
      </c>
      <c r="E5123" s="22" t="s">
        <v>56</v>
      </c>
      <c r="F5123" s="195">
        <v>227.37785487135008</v>
      </c>
      <c r="G5123" s="22">
        <v>1</v>
      </c>
      <c r="H5123" s="22">
        <v>1</v>
      </c>
      <c r="I5123" s="167">
        <v>236.80032851836137</v>
      </c>
      <c r="J5123" s="22">
        <v>1.0414397156325645</v>
      </c>
      <c r="K5123" s="22" t="s">
        <v>570</v>
      </c>
      <c r="L5123" s="22" t="e">
        <f>INDEX(#REF!,MATCH(Table1[[#This Row],[NPI]],#REF!,0))</f>
        <v>#REF!</v>
      </c>
      <c r="M51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23" s="24" t="str">
        <f>IFERROR(IF(Table1[[#This Row],[Medicare Rate in CR]]&gt;0,"Y","N"),"N")</f>
        <v>N</v>
      </c>
      <c r="O5123" s="166">
        <f>Table1[[#This Row],[Medicare Rate in CR]]*Table1[[#This Row],[SumOfUnits]]*Table1[[#This Row],[Actuarial Factor 06/20/2023]]</f>
        <v>0</v>
      </c>
      <c r="P51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275.28867570476496</v>
      </c>
      <c r="Q5123" s="166">
        <f>Table1[[#This Row],[Trended Medicare Pricing for all RHCs]]-Table1[[#This Row],[SumOfSFY24 Estimated Payment 5/04/23]]</f>
        <v>38.488347186403587</v>
      </c>
      <c r="R5123" s="24">
        <f>Table1[[#This Row],[SumOfUnits]]*Table1[[#This Row],[Actuarial Factor 06/20/2023]]</f>
        <v>1.0414397156325645</v>
      </c>
    </row>
    <row r="5124" spans="1:18" x14ac:dyDescent="0.25">
      <c r="A5124" s="192" t="s">
        <v>568</v>
      </c>
      <c r="B5124" s="22" t="s">
        <v>569</v>
      </c>
      <c r="C5124" s="22" t="s">
        <v>85</v>
      </c>
      <c r="D5124" s="22" t="s">
        <v>30</v>
      </c>
      <c r="E5124" s="22" t="s">
        <v>60</v>
      </c>
      <c r="F5124" s="195">
        <v>227.37785487135008</v>
      </c>
      <c r="G5124" s="22">
        <v>1</v>
      </c>
      <c r="H5124" s="22">
        <v>1</v>
      </c>
      <c r="I5124" s="167">
        <v>188.1505748659286</v>
      </c>
      <c r="J5124" s="22">
        <v>0.82747976918149668</v>
      </c>
      <c r="K5124" s="22" t="s">
        <v>570</v>
      </c>
      <c r="L5124" s="22" t="e">
        <f>INDEX(#REF!,MATCH(Table1[[#This Row],[NPI]],#REF!,0))</f>
        <v>#REF!</v>
      </c>
      <c r="M51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24" s="24" t="str">
        <f>IFERROR(IF(Table1[[#This Row],[Medicare Rate in CR]]&gt;0,"Y","N"),"N")</f>
        <v>N</v>
      </c>
      <c r="O5124" s="166">
        <f>Table1[[#This Row],[Medicare Rate in CR]]*Table1[[#This Row],[SumOfUnits]]*Table1[[#This Row],[Actuarial Factor 06/20/2023]]</f>
        <v>0</v>
      </c>
      <c r="P51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218.73163315276187</v>
      </c>
      <c r="Q5124" s="166">
        <f>Table1[[#This Row],[Trended Medicare Pricing for all RHCs]]-Table1[[#This Row],[SumOfSFY24 Estimated Payment 5/04/23]]</f>
        <v>30.581058286833269</v>
      </c>
      <c r="R5124" s="24">
        <f>Table1[[#This Row],[SumOfUnits]]*Table1[[#This Row],[Actuarial Factor 06/20/2023]]</f>
        <v>0.82747976918149668</v>
      </c>
    </row>
    <row r="5125" spans="1:18" x14ac:dyDescent="0.25">
      <c r="A5125" s="192" t="s">
        <v>568</v>
      </c>
      <c r="B5125" s="22" t="s">
        <v>569</v>
      </c>
      <c r="C5125" s="22" t="s">
        <v>85</v>
      </c>
      <c r="D5125" s="22" t="s">
        <v>30</v>
      </c>
      <c r="E5125" s="22" t="s">
        <v>61</v>
      </c>
      <c r="F5125" s="195">
        <v>682.13356461405021</v>
      </c>
      <c r="G5125" s="22">
        <v>3</v>
      </c>
      <c r="H5125" s="22">
        <v>3</v>
      </c>
      <c r="I5125" s="167">
        <v>564.45172459778587</v>
      </c>
      <c r="J5125" s="22">
        <v>0.82747976918149668</v>
      </c>
      <c r="K5125" s="22" t="s">
        <v>570</v>
      </c>
      <c r="L5125" s="22" t="e">
        <f>INDEX(#REF!,MATCH(Table1[[#This Row],[NPI]],#REF!,0))</f>
        <v>#REF!</v>
      </c>
      <c r="M51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25" s="24" t="str">
        <f>IFERROR(IF(Table1[[#This Row],[Medicare Rate in CR]]&gt;0,"Y","N"),"N")</f>
        <v>N</v>
      </c>
      <c r="O5125" s="166">
        <f>Table1[[#This Row],[Medicare Rate in CR]]*Table1[[#This Row],[SumOfUnits]]*Table1[[#This Row],[Actuarial Factor 06/20/2023]]</f>
        <v>0</v>
      </c>
      <c r="P51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656.1948994582857</v>
      </c>
      <c r="Q5125" s="166">
        <f>Table1[[#This Row],[Trended Medicare Pricing for all RHCs]]-Table1[[#This Row],[SumOfSFY24 Estimated Payment 5/04/23]]</f>
        <v>91.743174860499835</v>
      </c>
      <c r="R5125" s="24">
        <f>Table1[[#This Row],[SumOfUnits]]*Table1[[#This Row],[Actuarial Factor 06/20/2023]]</f>
        <v>2.4824393075444902</v>
      </c>
    </row>
    <row r="5126" spans="1:18" x14ac:dyDescent="0.25">
      <c r="A5126" s="192" t="s">
        <v>568</v>
      </c>
      <c r="B5126" s="22" t="s">
        <v>569</v>
      </c>
      <c r="C5126" s="22" t="s">
        <v>85</v>
      </c>
      <c r="D5126" s="22" t="s">
        <v>30</v>
      </c>
      <c r="E5126" s="22" t="s">
        <v>63</v>
      </c>
      <c r="F5126" s="195">
        <v>2738.0745880312224</v>
      </c>
      <c r="G5126" s="22">
        <v>12</v>
      </c>
      <c r="H5126" s="22">
        <v>12</v>
      </c>
      <c r="I5126" s="167">
        <v>2465.7326383109153</v>
      </c>
      <c r="J5126" s="22">
        <v>0.90053523344076203</v>
      </c>
      <c r="K5126" s="22" t="s">
        <v>570</v>
      </c>
      <c r="L5126" s="22" t="e">
        <f>INDEX(#REF!,MATCH(Table1[[#This Row],[NPI]],#REF!,0))</f>
        <v>#REF!</v>
      </c>
      <c r="M51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26" s="24" t="str">
        <f>IFERROR(IF(Table1[[#This Row],[Medicare Rate in CR]]&gt;0,"Y","N"),"N")</f>
        <v>N</v>
      </c>
      <c r="O5126" s="166">
        <f>Table1[[#This Row],[Medicare Rate in CR]]*Table1[[#This Row],[SumOfUnits]]*Table1[[#This Row],[Actuarial Factor 06/20/2023]]</f>
        <v>0</v>
      </c>
      <c r="P51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2866.5005529753525</v>
      </c>
      <c r="Q5126" s="166">
        <f>Table1[[#This Row],[Trended Medicare Pricing for all RHCs]]-Table1[[#This Row],[SumOfSFY24 Estimated Payment 5/04/23]]</f>
        <v>400.76791466443728</v>
      </c>
      <c r="R5126" s="24">
        <f>Table1[[#This Row],[SumOfUnits]]*Table1[[#This Row],[Actuarial Factor 06/20/2023]]</f>
        <v>10.806422801289145</v>
      </c>
    </row>
    <row r="5127" spans="1:18" x14ac:dyDescent="0.25">
      <c r="A5127" s="192" t="s">
        <v>568</v>
      </c>
      <c r="B5127" s="22" t="s">
        <v>569</v>
      </c>
      <c r="C5127" s="22" t="s">
        <v>85</v>
      </c>
      <c r="D5127" s="22" t="s">
        <v>30</v>
      </c>
      <c r="E5127" s="22" t="s">
        <v>64</v>
      </c>
      <c r="F5127" s="195">
        <v>7541.6305290546361</v>
      </c>
      <c r="G5127" s="22">
        <v>33</v>
      </c>
      <c r="H5127" s="22">
        <v>33</v>
      </c>
      <c r="I5127" s="167">
        <v>6673.6069263106883</v>
      </c>
      <c r="J5127" s="22">
        <v>0.88490239618609945</v>
      </c>
      <c r="K5127" s="22" t="s">
        <v>570</v>
      </c>
      <c r="L5127" s="22" t="e">
        <f>INDEX(#REF!,MATCH(Table1[[#This Row],[NPI]],#REF!,0))</f>
        <v>#REF!</v>
      </c>
      <c r="M51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27" s="24" t="str">
        <f>IFERROR(IF(Table1[[#This Row],[Medicare Rate in CR]]&gt;0,"Y","N"),"N")</f>
        <v>N</v>
      </c>
      <c r="O5127" s="166">
        <f>Table1[[#This Row],[Medicare Rate in CR]]*Table1[[#This Row],[SumOfUnits]]*Table1[[#This Row],[Actuarial Factor 06/20/2023]]</f>
        <v>0</v>
      </c>
      <c r="P51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7758.3017912737532</v>
      </c>
      <c r="Q5127" s="166">
        <f>Table1[[#This Row],[Trended Medicare Pricing for all RHCs]]-Table1[[#This Row],[SumOfSFY24 Estimated Payment 5/04/23]]</f>
        <v>1084.6948649630649</v>
      </c>
      <c r="R5127" s="24">
        <f>Table1[[#This Row],[SumOfUnits]]*Table1[[#This Row],[Actuarial Factor 06/20/2023]]</f>
        <v>29.201779074141282</v>
      </c>
    </row>
    <row r="5128" spans="1:18" x14ac:dyDescent="0.25">
      <c r="A5128" s="192" t="s">
        <v>568</v>
      </c>
      <c r="B5128" s="22" t="s">
        <v>569</v>
      </c>
      <c r="C5128" s="22" t="s">
        <v>85</v>
      </c>
      <c r="D5128" s="22" t="s">
        <v>32</v>
      </c>
      <c r="E5128" s="22" t="s">
        <v>65</v>
      </c>
      <c r="F5128" s="195">
        <v>459.52587453021101</v>
      </c>
      <c r="G5128" s="22">
        <v>2</v>
      </c>
      <c r="H5128" s="22">
        <v>2</v>
      </c>
      <c r="I5128" s="167">
        <v>582.85741364943317</v>
      </c>
      <c r="J5128" s="22">
        <v>1.2683886717920034</v>
      </c>
      <c r="K5128" s="22" t="s">
        <v>570</v>
      </c>
      <c r="L5128" s="22" t="e">
        <f>INDEX(#REF!,MATCH(Table1[[#This Row],[NPI]],#REF!,0))</f>
        <v>#REF!</v>
      </c>
      <c r="M51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28" s="24" t="str">
        <f>IFERROR(IF(Table1[[#This Row],[Medicare Rate in CR]]&gt;0,"Y","N"),"N")</f>
        <v>N</v>
      </c>
      <c r="O5128" s="166">
        <f>Table1[[#This Row],[Medicare Rate in CR]]*Table1[[#This Row],[SumOfUnits]]*Table1[[#This Row],[Actuarial Factor 06/20/2023]]</f>
        <v>0</v>
      </c>
      <c r="P51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677.59215763003181</v>
      </c>
      <c r="Q5128" s="166">
        <f>Table1[[#This Row],[Trended Medicare Pricing for all RHCs]]-Table1[[#This Row],[SumOfSFY24 Estimated Payment 5/04/23]]</f>
        <v>94.734743980598637</v>
      </c>
      <c r="R5128" s="24">
        <f>Table1[[#This Row],[SumOfUnits]]*Table1[[#This Row],[Actuarial Factor 06/20/2023]]</f>
        <v>2.5367773435840069</v>
      </c>
    </row>
    <row r="5129" spans="1:18" x14ac:dyDescent="0.25">
      <c r="A5129" s="192" t="s">
        <v>568</v>
      </c>
      <c r="B5129" s="22" t="s">
        <v>569</v>
      </c>
      <c r="C5129" s="22" t="s">
        <v>85</v>
      </c>
      <c r="D5129" s="22" t="s">
        <v>31</v>
      </c>
      <c r="E5129" s="22" t="s">
        <v>67</v>
      </c>
      <c r="F5129" s="195">
        <v>3865.4235328129498</v>
      </c>
      <c r="G5129" s="22">
        <v>17</v>
      </c>
      <c r="H5129" s="22">
        <v>17</v>
      </c>
      <c r="I5129" s="167">
        <v>4309.9446968038474</v>
      </c>
      <c r="J5129" s="22">
        <v>1.1149993423016726</v>
      </c>
      <c r="K5129" s="22" t="s">
        <v>570</v>
      </c>
      <c r="L5129" s="22" t="e">
        <f>INDEX(#REF!,MATCH(Table1[[#This Row],[NPI]],#REF!,0))</f>
        <v>#REF!</v>
      </c>
      <c r="M51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29" s="24" t="str">
        <f>IFERROR(IF(Table1[[#This Row],[Medicare Rate in CR]]&gt;0,"Y","N"),"N")</f>
        <v>N</v>
      </c>
      <c r="O5129" s="166">
        <f>Table1[[#This Row],[Medicare Rate in CR]]*Table1[[#This Row],[SumOfUnits]]*Table1[[#This Row],[Actuarial Factor 06/20/2023]]</f>
        <v>0</v>
      </c>
      <c r="P51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5010.4616634934564</v>
      </c>
      <c r="Q5129" s="166">
        <f>Table1[[#This Row],[Trended Medicare Pricing for all RHCs]]-Table1[[#This Row],[SumOfSFY24 Estimated Payment 5/04/23]]</f>
        <v>700.51696668960903</v>
      </c>
      <c r="R5129" s="24">
        <f>Table1[[#This Row],[SumOfUnits]]*Table1[[#This Row],[Actuarial Factor 06/20/2023]]</f>
        <v>18.954988819128435</v>
      </c>
    </row>
    <row r="5130" spans="1:18" x14ac:dyDescent="0.25">
      <c r="A5130" s="192" t="s">
        <v>568</v>
      </c>
      <c r="B5130" s="22" t="s">
        <v>569</v>
      </c>
      <c r="C5130" s="22" t="s">
        <v>85</v>
      </c>
      <c r="D5130" s="22" t="s">
        <v>31</v>
      </c>
      <c r="E5130" s="22" t="s">
        <v>82</v>
      </c>
      <c r="F5130" s="195">
        <v>1136.8892743567503</v>
      </c>
      <c r="G5130" s="22">
        <v>5</v>
      </c>
      <c r="H5130" s="22">
        <v>5</v>
      </c>
      <c r="I5130" s="167">
        <v>1263.0242315858932</v>
      </c>
      <c r="J5130" s="22">
        <v>1.1109474423536185</v>
      </c>
      <c r="K5130" s="22" t="s">
        <v>570</v>
      </c>
      <c r="L5130" s="22" t="e">
        <f>INDEX(#REF!,MATCH(Table1[[#This Row],[NPI]],#REF!,0))</f>
        <v>#REF!</v>
      </c>
      <c r="M51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30" s="24" t="str">
        <f>IFERROR(IF(Table1[[#This Row],[Medicare Rate in CR]]&gt;0,"Y","N"),"N")</f>
        <v>N</v>
      </c>
      <c r="O5130" s="166">
        <f>Table1[[#This Row],[Medicare Rate in CR]]*Table1[[#This Row],[SumOfUnits]]*Table1[[#This Row],[Actuarial Factor 06/20/2023]]</f>
        <v>0</v>
      </c>
      <c r="P51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1468.3099059524686</v>
      </c>
      <c r="Q5130" s="166">
        <f>Table1[[#This Row],[Trended Medicare Pricing for all RHCs]]-Table1[[#This Row],[SumOfSFY24 Estimated Payment 5/04/23]]</f>
        <v>205.28567436657545</v>
      </c>
      <c r="R5130" s="24">
        <f>Table1[[#This Row],[SumOfUnits]]*Table1[[#This Row],[Actuarial Factor 06/20/2023]]</f>
        <v>5.5547372117680922</v>
      </c>
    </row>
    <row r="5131" spans="1:18" x14ac:dyDescent="0.25">
      <c r="A5131" s="192" t="s">
        <v>568</v>
      </c>
      <c r="B5131" s="22" t="s">
        <v>569</v>
      </c>
      <c r="C5131" s="22" t="s">
        <v>85</v>
      </c>
      <c r="D5131" s="22" t="s">
        <v>31</v>
      </c>
      <c r="E5131" s="22" t="s">
        <v>68</v>
      </c>
      <c r="F5131" s="195">
        <v>1823.7930037583114</v>
      </c>
      <c r="G5131" s="22">
        <v>8</v>
      </c>
      <c r="H5131" s="22">
        <v>8</v>
      </c>
      <c r="I5131" s="167">
        <v>1487.3158071638218</v>
      </c>
      <c r="J5131" s="22">
        <v>0.81550691558685273</v>
      </c>
      <c r="K5131" s="22" t="s">
        <v>570</v>
      </c>
      <c r="L5131" s="22" t="e">
        <f>INDEX(#REF!,MATCH(Table1[[#This Row],[NPI]],#REF!,0))</f>
        <v>#REF!</v>
      </c>
      <c r="M51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31" s="24" t="str">
        <f>IFERROR(IF(Table1[[#This Row],[Medicare Rate in CR]]&gt;0,"Y","N"),"N")</f>
        <v>N</v>
      </c>
      <c r="O5131" s="166">
        <f>Table1[[#This Row],[Medicare Rate in CR]]*Table1[[#This Row],[SumOfUnits]]*Table1[[#This Row],[Actuarial Factor 06/20/2023]]</f>
        <v>0</v>
      </c>
      <c r="P51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1729.0567182517409</v>
      </c>
      <c r="Q5131" s="166">
        <f>Table1[[#This Row],[Trended Medicare Pricing for all RHCs]]-Table1[[#This Row],[SumOfSFY24 Estimated Payment 5/04/23]]</f>
        <v>241.74091108791913</v>
      </c>
      <c r="R5131" s="24">
        <f>Table1[[#This Row],[SumOfUnits]]*Table1[[#This Row],[Actuarial Factor 06/20/2023]]</f>
        <v>6.5240553246948219</v>
      </c>
    </row>
    <row r="5132" spans="1:18" x14ac:dyDescent="0.25">
      <c r="A5132" s="192" t="s">
        <v>568</v>
      </c>
      <c r="B5132" s="22" t="s">
        <v>569</v>
      </c>
      <c r="C5132" s="22" t="s">
        <v>85</v>
      </c>
      <c r="D5132" s="22" t="s">
        <v>31</v>
      </c>
      <c r="E5132" s="22" t="s">
        <v>74</v>
      </c>
      <c r="F5132" s="195">
        <v>2492.8977546497058</v>
      </c>
      <c r="G5132" s="22">
        <v>11</v>
      </c>
      <c r="H5132" s="22">
        <v>11</v>
      </c>
      <c r="I5132" s="167">
        <v>3016.4836940398595</v>
      </c>
      <c r="J5132" s="22">
        <v>1.2100310525827107</v>
      </c>
      <c r="K5132" s="22" t="s">
        <v>570</v>
      </c>
      <c r="L5132" s="22" t="e">
        <f>INDEX(#REF!,MATCH(Table1[[#This Row],[NPI]],#REF!,0))</f>
        <v>#REF!</v>
      </c>
      <c r="M51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32" s="24" t="str">
        <f>IFERROR(IF(Table1[[#This Row],[Medicare Rate in CR]]&gt;0,"Y","N"),"N")</f>
        <v>N</v>
      </c>
      <c r="O5132" s="166">
        <f>Table1[[#This Row],[Medicare Rate in CR]]*Table1[[#This Row],[SumOfUnits]]*Table1[[#This Row],[Actuarial Factor 06/20/2023]]</f>
        <v>0</v>
      </c>
      <c r="P51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3506.7679450151659</v>
      </c>
      <c r="Q5132" s="166">
        <f>Table1[[#This Row],[Trended Medicare Pricing for all RHCs]]-Table1[[#This Row],[SumOfSFY24 Estimated Payment 5/04/23]]</f>
        <v>490.28425097530635</v>
      </c>
      <c r="R5132" s="24">
        <f>Table1[[#This Row],[SumOfUnits]]*Table1[[#This Row],[Actuarial Factor 06/20/2023]]</f>
        <v>13.310341578409817</v>
      </c>
    </row>
    <row r="5133" spans="1:18" x14ac:dyDescent="0.25">
      <c r="A5133" s="192" t="s">
        <v>568</v>
      </c>
      <c r="B5133" s="22" t="s">
        <v>569</v>
      </c>
      <c r="C5133" s="22" t="s">
        <v>85</v>
      </c>
      <c r="D5133" s="22" t="s">
        <v>31</v>
      </c>
      <c r="E5133" s="22" t="s">
        <v>69</v>
      </c>
      <c r="F5133" s="195">
        <v>23694.998554495505</v>
      </c>
      <c r="G5133" s="22">
        <v>104</v>
      </c>
      <c r="H5133" s="22">
        <v>104</v>
      </c>
      <c r="I5133" s="167">
        <v>23721.340024657886</v>
      </c>
      <c r="J5133" s="22">
        <v>1.0011116890385876</v>
      </c>
      <c r="K5133" s="22" t="s">
        <v>570</v>
      </c>
      <c r="L5133" s="22" t="e">
        <f>INDEX(#REF!,MATCH(Table1[[#This Row],[NPI]],#REF!,0))</f>
        <v>#REF!</v>
      </c>
      <c r="M51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33" s="24" t="str">
        <f>IFERROR(IF(Table1[[#This Row],[Medicare Rate in CR]]&gt;0,"Y","N"),"N")</f>
        <v>N</v>
      </c>
      <c r="O5133" s="166">
        <f>Table1[[#This Row],[Medicare Rate in CR]]*Table1[[#This Row],[SumOfUnits]]*Table1[[#This Row],[Actuarial Factor 06/20/2023]]</f>
        <v>0</v>
      </c>
      <c r="P51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27576.888605642944</v>
      </c>
      <c r="Q5133" s="166">
        <f>Table1[[#This Row],[Trended Medicare Pricing for all RHCs]]-Table1[[#This Row],[SumOfSFY24 Estimated Payment 5/04/23]]</f>
        <v>3855.5485809850579</v>
      </c>
      <c r="R5133" s="24">
        <f>Table1[[#This Row],[SumOfUnits]]*Table1[[#This Row],[Actuarial Factor 06/20/2023]]</f>
        <v>104.11561566001311</v>
      </c>
    </row>
    <row r="5134" spans="1:18" x14ac:dyDescent="0.25">
      <c r="A5134" s="192" t="s">
        <v>571</v>
      </c>
      <c r="B5134" s="22" t="s">
        <v>572</v>
      </c>
      <c r="C5134" s="22" t="s">
        <v>88</v>
      </c>
      <c r="D5134" s="22" t="s">
        <v>30</v>
      </c>
      <c r="E5134" s="22" t="s">
        <v>64</v>
      </c>
      <c r="F5134" s="195">
        <v>208.27792232822588</v>
      </c>
      <c r="G5134" s="22">
        <v>1</v>
      </c>
      <c r="H5134" s="22">
        <v>1</v>
      </c>
      <c r="I5134" s="167">
        <v>195.42360748883553</v>
      </c>
      <c r="J5134" s="22">
        <v>0.93828287369252128</v>
      </c>
      <c r="K5134" s="22" t="s">
        <v>573</v>
      </c>
      <c r="L5134" s="22" t="e">
        <f>INDEX(#REF!,MATCH(Table1[[#This Row],[NPI]],#REF!,0))</f>
        <v>#REF!</v>
      </c>
      <c r="M5134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34" s="24" t="str">
        <f>IFERROR(IF(Table1[[#This Row],[Medicare Rate in CR]]&gt;0,"Y","N"),"N")</f>
        <v>Y</v>
      </c>
      <c r="O5134" s="166">
        <f>Table1[[#This Row],[Medicare Rate in CR]]*Table1[[#This Row],[SumOfUnits]]*Table1[[#This Row],[Actuarial Factor 06/20/2023]]</f>
        <v>215.09196596527357</v>
      </c>
      <c r="P51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215.09196596527357</v>
      </c>
      <c r="Q5134" s="166">
        <f>Table1[[#This Row],[Trended Medicare Pricing for all RHCs]]-Table1[[#This Row],[SumOfSFY24 Estimated Payment 5/04/23]]</f>
        <v>19.668358476438044</v>
      </c>
      <c r="R5134" s="24">
        <f>Table1[[#This Row],[SumOfUnits]]*Table1[[#This Row],[Actuarial Factor 06/20/2023]]</f>
        <v>0.93828287369252128</v>
      </c>
    </row>
    <row r="5135" spans="1:18" x14ac:dyDescent="0.25">
      <c r="A5135" s="192" t="s">
        <v>571</v>
      </c>
      <c r="B5135" s="22" t="s">
        <v>572</v>
      </c>
      <c r="C5135" s="22" t="s">
        <v>72</v>
      </c>
      <c r="D5135" s="22" t="s">
        <v>30</v>
      </c>
      <c r="E5135" s="22" t="s">
        <v>60</v>
      </c>
      <c r="F5135" s="195">
        <v>208.27792232822588</v>
      </c>
      <c r="G5135" s="22">
        <v>1</v>
      </c>
      <c r="H5135" s="22">
        <v>1</v>
      </c>
      <c r="I5135" s="167">
        <v>212.23357296635993</v>
      </c>
      <c r="J5135" s="22">
        <v>1.0189921744653296</v>
      </c>
      <c r="K5135" s="22" t="s">
        <v>573</v>
      </c>
      <c r="L5135" s="22" t="e">
        <f>INDEX(#REF!,MATCH(Table1[[#This Row],[NPI]],#REF!,0))</f>
        <v>#REF!</v>
      </c>
      <c r="M5135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35" s="24" t="str">
        <f>IFERROR(IF(Table1[[#This Row],[Medicare Rate in CR]]&gt;0,"Y","N"),"N")</f>
        <v>Y</v>
      </c>
      <c r="O5135" s="166">
        <f>Table1[[#This Row],[Medicare Rate in CR]]*Table1[[#This Row],[SumOfUnits]]*Table1[[#This Row],[Actuarial Factor 06/20/2023]]</f>
        <v>233.59376607443218</v>
      </c>
      <c r="P51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233.59376607443218</v>
      </c>
      <c r="Q5135" s="166">
        <f>Table1[[#This Row],[Trended Medicare Pricing for all RHCs]]-Table1[[#This Row],[SumOfSFY24 Estimated Payment 5/04/23]]</f>
        <v>21.360193108072252</v>
      </c>
      <c r="R5135" s="24">
        <f>Table1[[#This Row],[SumOfUnits]]*Table1[[#This Row],[Actuarial Factor 06/20/2023]]</f>
        <v>1.0189921744653296</v>
      </c>
    </row>
    <row r="5136" spans="1:18" x14ac:dyDescent="0.25">
      <c r="A5136" s="192" t="s">
        <v>571</v>
      </c>
      <c r="B5136" s="22" t="s">
        <v>572</v>
      </c>
      <c r="C5136" s="22" t="s">
        <v>75</v>
      </c>
      <c r="D5136" s="22" t="s">
        <v>30</v>
      </c>
      <c r="E5136" s="22" t="s">
        <v>62</v>
      </c>
      <c r="F5136" s="195">
        <v>208.27792232822588</v>
      </c>
      <c r="G5136" s="22">
        <v>1</v>
      </c>
      <c r="H5136" s="22">
        <v>1</v>
      </c>
      <c r="I5136" s="167">
        <v>213.56102761459056</v>
      </c>
      <c r="J5136" s="22">
        <v>1.0253656519486449</v>
      </c>
      <c r="K5136" s="22" t="s">
        <v>573</v>
      </c>
      <c r="L5136" s="22" t="e">
        <f>INDEX(#REF!,MATCH(Table1[[#This Row],[NPI]],#REF!,0))</f>
        <v>#REF!</v>
      </c>
      <c r="M5136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36" s="24" t="str">
        <f>IFERROR(IF(Table1[[#This Row],[Medicare Rate in CR]]&gt;0,"Y","N"),"N")</f>
        <v>Y</v>
      </c>
      <c r="O5136" s="166">
        <f>Table1[[#This Row],[Medicare Rate in CR]]*Table1[[#This Row],[SumOfUnits]]*Table1[[#This Row],[Actuarial Factor 06/20/2023]]</f>
        <v>235.05482205270738</v>
      </c>
      <c r="P51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235.05482205270738</v>
      </c>
      <c r="Q5136" s="166">
        <f>Table1[[#This Row],[Trended Medicare Pricing for all RHCs]]-Table1[[#This Row],[SumOfSFY24 Estimated Payment 5/04/23]]</f>
        <v>21.493794438116822</v>
      </c>
      <c r="R5136" s="24">
        <f>Table1[[#This Row],[SumOfUnits]]*Table1[[#This Row],[Actuarial Factor 06/20/2023]]</f>
        <v>1.0253656519486449</v>
      </c>
    </row>
    <row r="5137" spans="1:18" x14ac:dyDescent="0.25">
      <c r="A5137" s="192" t="s">
        <v>571</v>
      </c>
      <c r="B5137" s="22" t="s">
        <v>572</v>
      </c>
      <c r="C5137" s="22" t="s">
        <v>76</v>
      </c>
      <c r="D5137" s="22" t="s">
        <v>30</v>
      </c>
      <c r="E5137" s="22" t="s">
        <v>60</v>
      </c>
      <c r="F5137" s="195">
        <v>208.27792232822588</v>
      </c>
      <c r="G5137" s="22">
        <v>1</v>
      </c>
      <c r="H5137" s="22">
        <v>1</v>
      </c>
      <c r="I5137" s="167">
        <v>182.82391988841792</v>
      </c>
      <c r="J5137" s="22">
        <v>0.87778828329344039</v>
      </c>
      <c r="K5137" s="22" t="s">
        <v>573</v>
      </c>
      <c r="L5137" s="22" t="e">
        <f>INDEX(#REF!,MATCH(Table1[[#This Row],[NPI]],#REF!,0))</f>
        <v>#REF!</v>
      </c>
      <c r="M5137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37" s="24" t="str">
        <f>IFERROR(IF(Table1[[#This Row],[Medicare Rate in CR]]&gt;0,"Y","N"),"N")</f>
        <v>Y</v>
      </c>
      <c r="O5137" s="166">
        <f>Table1[[#This Row],[Medicare Rate in CR]]*Table1[[#This Row],[SumOfUnits]]*Table1[[#This Row],[Actuarial Factor 06/20/2023]]</f>
        <v>201.22418606218829</v>
      </c>
      <c r="P51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201.22418606218829</v>
      </c>
      <c r="Q5137" s="166">
        <f>Table1[[#This Row],[Trended Medicare Pricing for all RHCs]]-Table1[[#This Row],[SumOfSFY24 Estimated Payment 5/04/23]]</f>
        <v>18.400266173770376</v>
      </c>
      <c r="R5137" s="24">
        <f>Table1[[#This Row],[SumOfUnits]]*Table1[[#This Row],[Actuarial Factor 06/20/2023]]</f>
        <v>0.87778828329344039</v>
      </c>
    </row>
    <row r="5138" spans="1:18" x14ac:dyDescent="0.25">
      <c r="A5138" s="192" t="s">
        <v>571</v>
      </c>
      <c r="B5138" s="22" t="s">
        <v>572</v>
      </c>
      <c r="C5138" s="22" t="s">
        <v>78</v>
      </c>
      <c r="D5138" s="22" t="s">
        <v>30</v>
      </c>
      <c r="E5138" s="22" t="s">
        <v>62</v>
      </c>
      <c r="F5138" s="195">
        <v>205.39655006263851</v>
      </c>
      <c r="G5138" s="22">
        <v>1</v>
      </c>
      <c r="H5138" s="22">
        <v>1</v>
      </c>
      <c r="I5138" s="167">
        <v>195.11055302014643</v>
      </c>
      <c r="J5138" s="22">
        <v>0.94992127648027569</v>
      </c>
      <c r="K5138" s="22" t="s">
        <v>573</v>
      </c>
      <c r="L5138" s="22" t="e">
        <f>INDEX(#REF!,MATCH(Table1[[#This Row],[NPI]],#REF!,0))</f>
        <v>#REF!</v>
      </c>
      <c r="M5138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38" s="24" t="str">
        <f>IFERROR(IF(Table1[[#This Row],[Medicare Rate in CR]]&gt;0,"Y","N"),"N")</f>
        <v>Y</v>
      </c>
      <c r="O5138" s="166">
        <f>Table1[[#This Row],[Medicare Rate in CR]]*Table1[[#This Row],[SumOfUnits]]*Table1[[#This Row],[Actuarial Factor 06/20/2023]]</f>
        <v>217.75995342033841</v>
      </c>
      <c r="P51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217.75995342033841</v>
      </c>
      <c r="Q5138" s="166">
        <f>Table1[[#This Row],[Trended Medicare Pricing for all RHCs]]-Table1[[#This Row],[SumOfSFY24 Estimated Payment 5/04/23]]</f>
        <v>22.649400400191979</v>
      </c>
      <c r="R5138" s="24">
        <f>Table1[[#This Row],[SumOfUnits]]*Table1[[#This Row],[Actuarial Factor 06/20/2023]]</f>
        <v>0.94992127648027569</v>
      </c>
    </row>
    <row r="5139" spans="1:18" x14ac:dyDescent="0.25">
      <c r="A5139" s="192" t="s">
        <v>571</v>
      </c>
      <c r="B5139" s="22" t="s">
        <v>572</v>
      </c>
      <c r="C5139" s="22" t="s">
        <v>79</v>
      </c>
      <c r="D5139" s="22" t="s">
        <v>30</v>
      </c>
      <c r="E5139" s="22" t="s">
        <v>59</v>
      </c>
      <c r="F5139" s="195">
        <v>830.23031704731613</v>
      </c>
      <c r="G5139" s="22">
        <v>4</v>
      </c>
      <c r="H5139" s="22">
        <v>4</v>
      </c>
      <c r="I5139" s="167">
        <v>792.8092397663662</v>
      </c>
      <c r="J5139" s="22">
        <v>0.95492687208287386</v>
      </c>
      <c r="K5139" s="22" t="s">
        <v>573</v>
      </c>
      <c r="L5139" s="22" t="e">
        <f>INDEX(#REF!,MATCH(Table1[[#This Row],[NPI]],#REF!,0))</f>
        <v>#REF!</v>
      </c>
      <c r="M5139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39" s="24" t="str">
        <f>IFERROR(IF(Table1[[#This Row],[Medicare Rate in CR]]&gt;0,"Y","N"),"N")</f>
        <v>Y</v>
      </c>
      <c r="O5139" s="166">
        <f>Table1[[#This Row],[Medicare Rate in CR]]*Table1[[#This Row],[SumOfUnits]]*Table1[[#This Row],[Actuarial Factor 06/20/2023]]</f>
        <v>875.62974462511204</v>
      </c>
      <c r="P51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875.62974462511204</v>
      </c>
      <c r="Q5139" s="166">
        <f>Table1[[#This Row],[Trended Medicare Pricing for all RHCs]]-Table1[[#This Row],[SumOfSFY24 Estimated Payment 5/04/23]]</f>
        <v>82.820504858745835</v>
      </c>
      <c r="R5139" s="24">
        <f>Table1[[#This Row],[SumOfUnits]]*Table1[[#This Row],[Actuarial Factor 06/20/2023]]</f>
        <v>3.8197074883314954</v>
      </c>
    </row>
    <row r="5140" spans="1:18" x14ac:dyDescent="0.25">
      <c r="A5140" s="192" t="s">
        <v>571</v>
      </c>
      <c r="B5140" s="22" t="s">
        <v>572</v>
      </c>
      <c r="C5140" s="22" t="s">
        <v>79</v>
      </c>
      <c r="D5140" s="22" t="s">
        <v>30</v>
      </c>
      <c r="E5140" s="22" t="s">
        <v>62</v>
      </c>
      <c r="F5140" s="195">
        <v>1243.9047894381806</v>
      </c>
      <c r="G5140" s="22">
        <v>6</v>
      </c>
      <c r="H5140" s="22">
        <v>6</v>
      </c>
      <c r="I5140" s="167">
        <v>1261.0001023456566</v>
      </c>
      <c r="J5140" s="22">
        <v>1.0137432648001921</v>
      </c>
      <c r="K5140" s="22" t="s">
        <v>573</v>
      </c>
      <c r="L5140" s="22" t="e">
        <f>INDEX(#REF!,MATCH(Table1[[#This Row],[NPI]],#REF!,0))</f>
        <v>#REF!</v>
      </c>
      <c r="M5140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40" s="24" t="str">
        <f>IFERROR(IF(Table1[[#This Row],[Medicare Rate in CR]]&gt;0,"Y","N"),"N")</f>
        <v>Y</v>
      </c>
      <c r="O5140" s="166">
        <f>Table1[[#This Row],[Medicare Rate in CR]]*Table1[[#This Row],[SumOfUnits]]*Table1[[#This Row],[Actuarial Factor 06/20/2023]]</f>
        <v>1394.3430361367762</v>
      </c>
      <c r="P51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1394.3430361367762</v>
      </c>
      <c r="Q5140" s="166">
        <f>Table1[[#This Row],[Trended Medicare Pricing for all RHCs]]-Table1[[#This Row],[SumOfSFY24 Estimated Payment 5/04/23]]</f>
        <v>133.34293379111955</v>
      </c>
      <c r="R5140" s="24">
        <f>Table1[[#This Row],[SumOfUnits]]*Table1[[#This Row],[Actuarial Factor 06/20/2023]]</f>
        <v>6.0824595888011519</v>
      </c>
    </row>
    <row r="5141" spans="1:18" x14ac:dyDescent="0.25">
      <c r="A5141" s="192" t="s">
        <v>571</v>
      </c>
      <c r="B5141" s="22" t="s">
        <v>572</v>
      </c>
      <c r="C5141" s="22" t="s">
        <v>55</v>
      </c>
      <c r="D5141" s="22" t="s">
        <v>30</v>
      </c>
      <c r="E5141" s="22" t="s">
        <v>56</v>
      </c>
      <c r="F5141" s="195">
        <v>17472.294497446248</v>
      </c>
      <c r="G5141" s="22">
        <v>84</v>
      </c>
      <c r="H5141" s="22">
        <v>84</v>
      </c>
      <c r="I5141" s="167">
        <v>18737.611326200673</v>
      </c>
      <c r="J5141" s="22">
        <v>1.0724184696485837</v>
      </c>
      <c r="K5141" s="22" t="s">
        <v>573</v>
      </c>
      <c r="L5141" s="22" t="e">
        <f>INDEX(#REF!,MATCH(Table1[[#This Row],[NPI]],#REF!,0))</f>
        <v>#REF!</v>
      </c>
      <c r="M5141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41" s="24" t="str">
        <f>IFERROR(IF(Table1[[#This Row],[Medicare Rate in CR]]&gt;0,"Y","N"),"N")</f>
        <v>Y</v>
      </c>
      <c r="O5141" s="166">
        <f>Table1[[#This Row],[Medicare Rate in CR]]*Table1[[#This Row],[SumOfUnits]]*Table1[[#This Row],[Actuarial Factor 06/20/2023]]</f>
        <v>20650.661638508271</v>
      </c>
      <c r="P51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20650.661638508271</v>
      </c>
      <c r="Q5141" s="166">
        <f>Table1[[#This Row],[Trended Medicare Pricing for all RHCs]]-Table1[[#This Row],[SumOfSFY24 Estimated Payment 5/04/23]]</f>
        <v>1913.0503123075978</v>
      </c>
      <c r="R5141" s="24">
        <f>Table1[[#This Row],[SumOfUnits]]*Table1[[#This Row],[Actuarial Factor 06/20/2023]]</f>
        <v>90.083151450481026</v>
      </c>
    </row>
    <row r="5142" spans="1:18" x14ac:dyDescent="0.25">
      <c r="A5142" s="192" t="s">
        <v>571</v>
      </c>
      <c r="B5142" s="22" t="s">
        <v>572</v>
      </c>
      <c r="C5142" s="22" t="s">
        <v>55</v>
      </c>
      <c r="D5142" s="22" t="s">
        <v>30</v>
      </c>
      <c r="E5142" s="22" t="s">
        <v>59</v>
      </c>
      <c r="F5142" s="195">
        <v>86956.943239857559</v>
      </c>
      <c r="G5142" s="22">
        <v>419</v>
      </c>
      <c r="H5142" s="22">
        <v>419</v>
      </c>
      <c r="I5142" s="167">
        <v>88932.615722173447</v>
      </c>
      <c r="J5142" s="22">
        <v>1.0227201234163246</v>
      </c>
      <c r="K5142" s="22" t="s">
        <v>573</v>
      </c>
      <c r="L5142" s="22" t="e">
        <f>INDEX(#REF!,MATCH(Table1[[#This Row],[NPI]],#REF!,0))</f>
        <v>#REF!</v>
      </c>
      <c r="M5142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42" s="24" t="str">
        <f>IFERROR(IF(Table1[[#This Row],[Medicare Rate in CR]]&gt;0,"Y","N"),"N")</f>
        <v>Y</v>
      </c>
      <c r="O5142" s="166">
        <f>Table1[[#This Row],[Medicare Rate in CR]]*Table1[[#This Row],[SumOfUnits]]*Table1[[#This Row],[Actuarial Factor 06/20/2023]]</f>
        <v>98233.863297530508</v>
      </c>
      <c r="P51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98233.863297530508</v>
      </c>
      <c r="Q5142" s="166">
        <f>Table1[[#This Row],[Trended Medicare Pricing for all RHCs]]-Table1[[#This Row],[SumOfSFY24 Estimated Payment 5/04/23]]</f>
        <v>9301.2475753570616</v>
      </c>
      <c r="R5142" s="24">
        <f>Table1[[#This Row],[SumOfUnits]]*Table1[[#This Row],[Actuarial Factor 06/20/2023]]</f>
        <v>428.51973171143999</v>
      </c>
    </row>
    <row r="5143" spans="1:18" x14ac:dyDescent="0.25">
      <c r="A5143" s="192" t="s">
        <v>571</v>
      </c>
      <c r="B5143" s="22" t="s">
        <v>572</v>
      </c>
      <c r="C5143" s="22" t="s">
        <v>55</v>
      </c>
      <c r="D5143" s="22" t="s">
        <v>30</v>
      </c>
      <c r="E5143" s="22" t="s">
        <v>60</v>
      </c>
      <c r="F5143" s="195">
        <v>54468.8349233884</v>
      </c>
      <c r="G5143" s="22">
        <v>264</v>
      </c>
      <c r="H5143" s="22">
        <v>264</v>
      </c>
      <c r="I5143" s="167">
        <v>49492.900843690688</v>
      </c>
      <c r="J5143" s="22">
        <v>0.90864621784738975</v>
      </c>
      <c r="K5143" s="22" t="s">
        <v>573</v>
      </c>
      <c r="L5143" s="22" t="e">
        <f>INDEX(#REF!,MATCH(Table1[[#This Row],[NPI]],#REF!,0))</f>
        <v>#REF!</v>
      </c>
      <c r="M5143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43" s="24" t="str">
        <f>IFERROR(IF(Table1[[#This Row],[Medicare Rate in CR]]&gt;0,"Y","N"),"N")</f>
        <v>Y</v>
      </c>
      <c r="O5143" s="166">
        <f>Table1[[#This Row],[Medicare Rate in CR]]*Table1[[#This Row],[SumOfUnits]]*Table1[[#This Row],[Actuarial Factor 06/20/2023]]</f>
        <v>54990.687570544607</v>
      </c>
      <c r="P51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54990.687570544607</v>
      </c>
      <c r="Q5143" s="166">
        <f>Table1[[#This Row],[Trended Medicare Pricing for all RHCs]]-Table1[[#This Row],[SumOfSFY24 Estimated Payment 5/04/23]]</f>
        <v>5497.7867268539194</v>
      </c>
      <c r="R5143" s="24">
        <f>Table1[[#This Row],[SumOfUnits]]*Table1[[#This Row],[Actuarial Factor 06/20/2023]]</f>
        <v>239.8826015117109</v>
      </c>
    </row>
    <row r="5144" spans="1:18" x14ac:dyDescent="0.25">
      <c r="A5144" s="192" t="s">
        <v>571</v>
      </c>
      <c r="B5144" s="22" t="s">
        <v>572</v>
      </c>
      <c r="C5144" s="22" t="s">
        <v>55</v>
      </c>
      <c r="D5144" s="22" t="s">
        <v>30</v>
      </c>
      <c r="E5144" s="22" t="s">
        <v>61</v>
      </c>
      <c r="F5144" s="195">
        <v>15398.159390960751</v>
      </c>
      <c r="G5144" s="22">
        <v>74</v>
      </c>
      <c r="H5144" s="22">
        <v>74</v>
      </c>
      <c r="I5144" s="167">
        <v>13991.479292407752</v>
      </c>
      <c r="J5144" s="22">
        <v>0.90864621784738975</v>
      </c>
      <c r="K5144" s="22" t="s">
        <v>573</v>
      </c>
      <c r="L5144" s="22" t="e">
        <f>INDEX(#REF!,MATCH(Table1[[#This Row],[NPI]],#REF!,0))</f>
        <v>#REF!</v>
      </c>
      <c r="M5144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44" s="24" t="str">
        <f>IFERROR(IF(Table1[[#This Row],[Medicare Rate in CR]]&gt;0,"Y","N"),"N")</f>
        <v>Y</v>
      </c>
      <c r="O5144" s="166">
        <f>Table1[[#This Row],[Medicare Rate in CR]]*Table1[[#This Row],[SumOfUnits]]*Table1[[#This Row],[Actuarial Factor 06/20/2023]]</f>
        <v>15414.056364470838</v>
      </c>
      <c r="P51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15414.056364470838</v>
      </c>
      <c r="Q5144" s="166">
        <f>Table1[[#This Row],[Trended Medicare Pricing for all RHCs]]-Table1[[#This Row],[SumOfSFY24 Estimated Payment 5/04/23]]</f>
        <v>1422.5770720630862</v>
      </c>
      <c r="R5144" s="24">
        <f>Table1[[#This Row],[SumOfUnits]]*Table1[[#This Row],[Actuarial Factor 06/20/2023]]</f>
        <v>67.239820120706838</v>
      </c>
    </row>
    <row r="5145" spans="1:18" x14ac:dyDescent="0.25">
      <c r="A5145" s="192" t="s">
        <v>571</v>
      </c>
      <c r="B5145" s="22" t="s">
        <v>572</v>
      </c>
      <c r="C5145" s="22" t="s">
        <v>55</v>
      </c>
      <c r="D5145" s="22" t="s">
        <v>30</v>
      </c>
      <c r="E5145" s="22" t="s">
        <v>62</v>
      </c>
      <c r="F5145" s="195">
        <v>160637.08200828612</v>
      </c>
      <c r="G5145" s="22">
        <v>784</v>
      </c>
      <c r="H5145" s="22">
        <v>784</v>
      </c>
      <c r="I5145" s="167">
        <v>168462.01734659378</v>
      </c>
      <c r="J5145" s="22">
        <v>1.0487118866981413</v>
      </c>
      <c r="K5145" s="22" t="s">
        <v>573</v>
      </c>
      <c r="L5145" s="22" t="e">
        <f>INDEX(#REF!,MATCH(Table1[[#This Row],[NPI]],#REF!,0))</f>
        <v>#REF!</v>
      </c>
      <c r="M5145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45" s="24" t="str">
        <f>IFERROR(IF(Table1[[#This Row],[Medicare Rate in CR]]&gt;0,"Y","N"),"N")</f>
        <v>Y</v>
      </c>
      <c r="O5145" s="166">
        <f>Table1[[#This Row],[Medicare Rate in CR]]*Table1[[#This Row],[SumOfUnits]]*Table1[[#This Row],[Actuarial Factor 06/20/2023]]</f>
        <v>188478.86291883863</v>
      </c>
      <c r="P51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188478.86291883863</v>
      </c>
      <c r="Q5145" s="166">
        <f>Table1[[#This Row],[Trended Medicare Pricing for all RHCs]]-Table1[[#This Row],[SumOfSFY24 Estimated Payment 5/04/23]]</f>
        <v>20016.845572244842</v>
      </c>
      <c r="R5145" s="24">
        <f>Table1[[#This Row],[SumOfUnits]]*Table1[[#This Row],[Actuarial Factor 06/20/2023]]</f>
        <v>822.19011917134276</v>
      </c>
    </row>
    <row r="5146" spans="1:18" x14ac:dyDescent="0.25">
      <c r="A5146" s="192" t="s">
        <v>571</v>
      </c>
      <c r="B5146" s="22" t="s">
        <v>572</v>
      </c>
      <c r="C5146" s="22" t="s">
        <v>55</v>
      </c>
      <c r="D5146" s="22" t="s">
        <v>30</v>
      </c>
      <c r="E5146" s="22" t="s">
        <v>63</v>
      </c>
      <c r="F5146" s="195">
        <v>27415.081430085789</v>
      </c>
      <c r="G5146" s="22">
        <v>133</v>
      </c>
      <c r="H5146" s="22">
        <v>133</v>
      </c>
      <c r="I5146" s="167">
        <v>27487.606772014424</v>
      </c>
      <c r="J5146" s="22">
        <v>1.0026454541859957</v>
      </c>
      <c r="K5146" s="22" t="s">
        <v>573</v>
      </c>
      <c r="L5146" s="22" t="e">
        <f>INDEX(#REF!,MATCH(Table1[[#This Row],[NPI]],#REF!,0))</f>
        <v>#REF!</v>
      </c>
      <c r="M5146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46" s="24" t="str">
        <f>IFERROR(IF(Table1[[#This Row],[Medicare Rate in CR]]&gt;0,"Y","N"),"N")</f>
        <v>Y</v>
      </c>
      <c r="O5146" s="166">
        <f>Table1[[#This Row],[Medicare Rate in CR]]*Table1[[#This Row],[SumOfUnits]]*Table1[[#This Row],[Actuarial Factor 06/20/2023]]</f>
        <v>30569.577041040491</v>
      </c>
      <c r="P51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30569.577041040491</v>
      </c>
      <c r="Q5146" s="166">
        <f>Table1[[#This Row],[Trended Medicare Pricing for all RHCs]]-Table1[[#This Row],[SumOfSFY24 Estimated Payment 5/04/23]]</f>
        <v>3081.9702690260674</v>
      </c>
      <c r="R5146" s="24">
        <f>Table1[[#This Row],[SumOfUnits]]*Table1[[#This Row],[Actuarial Factor 06/20/2023]]</f>
        <v>133.35184540673743</v>
      </c>
    </row>
    <row r="5147" spans="1:18" x14ac:dyDescent="0.25">
      <c r="A5147" s="192" t="s">
        <v>571</v>
      </c>
      <c r="B5147" s="22" t="s">
        <v>572</v>
      </c>
      <c r="C5147" s="22" t="s">
        <v>55</v>
      </c>
      <c r="D5147" s="22" t="s">
        <v>30</v>
      </c>
      <c r="E5147" s="22" t="s">
        <v>64</v>
      </c>
      <c r="F5147" s="195">
        <v>21191.934084995657</v>
      </c>
      <c r="G5147" s="22">
        <v>103</v>
      </c>
      <c r="H5147" s="22">
        <v>103</v>
      </c>
      <c r="I5147" s="167">
        <v>20776.558453045582</v>
      </c>
      <c r="J5147" s="22">
        <v>0.98039935240058296</v>
      </c>
      <c r="K5147" s="22" t="s">
        <v>573</v>
      </c>
      <c r="L5147" s="22" t="e">
        <f>INDEX(#REF!,MATCH(Table1[[#This Row],[NPI]],#REF!,0))</f>
        <v>#REF!</v>
      </c>
      <c r="M5147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47" s="24" t="str">
        <f>IFERROR(IF(Table1[[#This Row],[Medicare Rate in CR]]&gt;0,"Y","N"),"N")</f>
        <v>Y</v>
      </c>
      <c r="O5147" s="166">
        <f>Table1[[#This Row],[Medicare Rate in CR]]*Table1[[#This Row],[SumOfUnits]]*Table1[[#This Row],[Actuarial Factor 06/20/2023]]</f>
        <v>23148.914997063894</v>
      </c>
      <c r="P51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23148.914997063894</v>
      </c>
      <c r="Q5147" s="166">
        <f>Table1[[#This Row],[Trended Medicare Pricing for all RHCs]]-Table1[[#This Row],[SumOfSFY24 Estimated Payment 5/04/23]]</f>
        <v>2372.356544018312</v>
      </c>
      <c r="R5147" s="24">
        <f>Table1[[#This Row],[SumOfUnits]]*Table1[[#This Row],[Actuarial Factor 06/20/2023]]</f>
        <v>100.98113329726004</v>
      </c>
    </row>
    <row r="5148" spans="1:18" x14ac:dyDescent="0.25">
      <c r="A5148" s="192" t="s">
        <v>571</v>
      </c>
      <c r="B5148" s="22" t="s">
        <v>572</v>
      </c>
      <c r="C5148" s="22" t="s">
        <v>55</v>
      </c>
      <c r="D5148" s="22" t="s">
        <v>30</v>
      </c>
      <c r="E5148" s="22" t="s">
        <v>77</v>
      </c>
      <c r="F5148" s="195">
        <v>48516.170376794929</v>
      </c>
      <c r="G5148" s="22">
        <v>235</v>
      </c>
      <c r="H5148" s="22">
        <v>235</v>
      </c>
      <c r="I5148" s="167">
        <v>61455.03427329746</v>
      </c>
      <c r="J5148" s="22">
        <v>1.2666917812352958</v>
      </c>
      <c r="K5148" s="22" t="s">
        <v>573</v>
      </c>
      <c r="L5148" s="22" t="e">
        <f>INDEX(#REF!,MATCH(Table1[[#This Row],[NPI]],#REF!,0))</f>
        <v>#REF!</v>
      </c>
      <c r="M5148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48" s="24" t="str">
        <f>IFERROR(IF(Table1[[#This Row],[Medicare Rate in CR]]&gt;0,"Y","N"),"N")</f>
        <v>Y</v>
      </c>
      <c r="O5148" s="166">
        <f>Table1[[#This Row],[Medicare Rate in CR]]*Table1[[#This Row],[SumOfUnits]]*Table1[[#This Row],[Actuarial Factor 06/20/2023]]</f>
        <v>68238.459623639123</v>
      </c>
      <c r="P51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68238.459623639123</v>
      </c>
      <c r="Q5148" s="166">
        <f>Table1[[#This Row],[Trended Medicare Pricing for all RHCs]]-Table1[[#This Row],[SumOfSFY24 Estimated Payment 5/04/23]]</f>
        <v>6783.4253503416621</v>
      </c>
      <c r="R5148" s="24">
        <f>Table1[[#This Row],[SumOfUnits]]*Table1[[#This Row],[Actuarial Factor 06/20/2023]]</f>
        <v>297.67256859029453</v>
      </c>
    </row>
    <row r="5149" spans="1:18" x14ac:dyDescent="0.25">
      <c r="A5149" s="192" t="s">
        <v>571</v>
      </c>
      <c r="B5149" s="22" t="s">
        <v>572</v>
      </c>
      <c r="C5149" s="22" t="s">
        <v>55</v>
      </c>
      <c r="D5149" s="22" t="s">
        <v>32</v>
      </c>
      <c r="E5149" s="22" t="s">
        <v>94</v>
      </c>
      <c r="F5149" s="195">
        <v>2131.8723947190906</v>
      </c>
      <c r="G5149" s="22">
        <v>10</v>
      </c>
      <c r="H5149" s="22">
        <v>10</v>
      </c>
      <c r="I5149" s="167">
        <v>2383.5102597188102</v>
      </c>
      <c r="J5149" s="22">
        <v>1.1180360820952779</v>
      </c>
      <c r="K5149" s="22" t="s">
        <v>573</v>
      </c>
      <c r="L5149" s="22" t="e">
        <f>INDEX(#REF!,MATCH(Table1[[#This Row],[NPI]],#REF!,0))</f>
        <v>#REF!</v>
      </c>
      <c r="M5149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49" s="24" t="str">
        <f>IFERROR(IF(Table1[[#This Row],[Medicare Rate in CR]]&gt;0,"Y","N"),"N")</f>
        <v>Y</v>
      </c>
      <c r="O5149" s="166">
        <f>Table1[[#This Row],[Medicare Rate in CR]]*Table1[[#This Row],[SumOfUnits]]*Table1[[#This Row],[Actuarial Factor 06/20/2023]]</f>
        <v>2562.985914595215</v>
      </c>
      <c r="P51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2562.985914595215</v>
      </c>
      <c r="Q5149" s="166">
        <f>Table1[[#This Row],[Trended Medicare Pricing for all RHCs]]-Table1[[#This Row],[SumOfSFY24 Estimated Payment 5/04/23]]</f>
        <v>179.47565487640486</v>
      </c>
      <c r="R5149" s="24">
        <f>Table1[[#This Row],[SumOfUnits]]*Table1[[#This Row],[Actuarial Factor 06/20/2023]]</f>
        <v>11.18036082095278</v>
      </c>
    </row>
    <row r="5150" spans="1:18" x14ac:dyDescent="0.25">
      <c r="A5150" s="192" t="s">
        <v>571</v>
      </c>
      <c r="B5150" s="22" t="s">
        <v>572</v>
      </c>
      <c r="C5150" s="22" t="s">
        <v>55</v>
      </c>
      <c r="D5150" s="22" t="s">
        <v>32</v>
      </c>
      <c r="E5150" s="22" t="s">
        <v>80</v>
      </c>
      <c r="F5150" s="195">
        <v>648.39</v>
      </c>
      <c r="G5150" s="22">
        <v>3</v>
      </c>
      <c r="H5150" s="22">
        <v>3</v>
      </c>
      <c r="I5150" s="167">
        <v>836.23157640684565</v>
      </c>
      <c r="J5150" s="22">
        <v>1.2897046166764534</v>
      </c>
      <c r="K5150" s="22" t="s">
        <v>573</v>
      </c>
      <c r="L5150" s="22" t="e">
        <f>INDEX(#REF!,MATCH(Table1[[#This Row],[NPI]],#REF!,0))</f>
        <v>#REF!</v>
      </c>
      <c r="M5150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50" s="24" t="str">
        <f>IFERROR(IF(Table1[[#This Row],[Medicare Rate in CR]]&gt;0,"Y","N"),"N")</f>
        <v>Y</v>
      </c>
      <c r="O5150" s="166">
        <f>Table1[[#This Row],[Medicare Rate in CR]]*Table1[[#This Row],[SumOfUnits]]*Table1[[#This Row],[Actuarial Factor 06/20/2023]]</f>
        <v>886.95565898073062</v>
      </c>
      <c r="P51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886.95565898073062</v>
      </c>
      <c r="Q5150" s="166">
        <f>Table1[[#This Row],[Trended Medicare Pricing for all RHCs]]-Table1[[#This Row],[SumOfSFY24 Estimated Payment 5/04/23]]</f>
        <v>50.724082573884971</v>
      </c>
      <c r="R5150" s="24">
        <f>Table1[[#This Row],[SumOfUnits]]*Table1[[#This Row],[Actuarial Factor 06/20/2023]]</f>
        <v>3.8691138500293603</v>
      </c>
    </row>
    <row r="5151" spans="1:18" x14ac:dyDescent="0.25">
      <c r="A5151" s="192" t="s">
        <v>571</v>
      </c>
      <c r="B5151" s="22" t="s">
        <v>572</v>
      </c>
      <c r="C5151" s="22" t="s">
        <v>55</v>
      </c>
      <c r="D5151" s="22" t="s">
        <v>32</v>
      </c>
      <c r="E5151" s="22" t="s">
        <v>104</v>
      </c>
      <c r="F5151" s="195">
        <v>416.55584465645177</v>
      </c>
      <c r="G5151" s="22">
        <v>2</v>
      </c>
      <c r="H5151" s="22">
        <v>2</v>
      </c>
      <c r="I5151" s="167">
        <v>335.58493001756341</v>
      </c>
      <c r="J5151" s="22">
        <v>0.80561810456490435</v>
      </c>
      <c r="K5151" s="22" t="s">
        <v>573</v>
      </c>
      <c r="L5151" s="22" t="e">
        <f>INDEX(#REF!,MATCH(Table1[[#This Row],[NPI]],#REF!,0))</f>
        <v>#REF!</v>
      </c>
      <c r="M5151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51" s="24" t="str">
        <f>IFERROR(IF(Table1[[#This Row],[Medicare Rate in CR]]&gt;0,"Y","N"),"N")</f>
        <v>Y</v>
      </c>
      <c r="O5151" s="166">
        <f>Table1[[#This Row],[Medicare Rate in CR]]*Table1[[#This Row],[SumOfUnits]]*Table1[[#This Row],[Actuarial Factor 06/20/2023]]</f>
        <v>369.35978858091738</v>
      </c>
      <c r="P51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369.35978858091738</v>
      </c>
      <c r="Q5151" s="166">
        <f>Table1[[#This Row],[Trended Medicare Pricing for all RHCs]]-Table1[[#This Row],[SumOfSFY24 Estimated Payment 5/04/23]]</f>
        <v>33.774858563353973</v>
      </c>
      <c r="R5151" s="24">
        <f>Table1[[#This Row],[SumOfUnits]]*Table1[[#This Row],[Actuarial Factor 06/20/2023]]</f>
        <v>1.6112362091298087</v>
      </c>
    </row>
    <row r="5152" spans="1:18" x14ac:dyDescent="0.25">
      <c r="A5152" s="192" t="s">
        <v>571</v>
      </c>
      <c r="B5152" s="22" t="s">
        <v>572</v>
      </c>
      <c r="C5152" s="22" t="s">
        <v>55</v>
      </c>
      <c r="D5152" s="22" t="s">
        <v>32</v>
      </c>
      <c r="E5152" s="22" t="s">
        <v>65</v>
      </c>
      <c r="F5152" s="195">
        <v>4673.34922328226</v>
      </c>
      <c r="G5152" s="22">
        <v>22</v>
      </c>
      <c r="H5152" s="22">
        <v>22</v>
      </c>
      <c r="I5152" s="167">
        <v>5801.7976770409259</v>
      </c>
      <c r="J5152" s="22">
        <v>1.241464611319185</v>
      </c>
      <c r="K5152" s="22" t="s">
        <v>573</v>
      </c>
      <c r="L5152" s="22" t="e">
        <f>INDEX(#REF!,MATCH(Table1[[#This Row],[NPI]],#REF!,0))</f>
        <v>#REF!</v>
      </c>
      <c r="M5152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52" s="24" t="str">
        <f>IFERROR(IF(Table1[[#This Row],[Medicare Rate in CR]]&gt;0,"Y","N"),"N")</f>
        <v>Y</v>
      </c>
      <c r="O5152" s="166">
        <f>Table1[[#This Row],[Medicare Rate in CR]]*Table1[[#This Row],[SumOfUnits]]*Table1[[#This Row],[Actuarial Factor 06/20/2023]]</f>
        <v>6261.0536449738202</v>
      </c>
      <c r="P51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6261.0536449738202</v>
      </c>
      <c r="Q5152" s="166">
        <f>Table1[[#This Row],[Trended Medicare Pricing for all RHCs]]-Table1[[#This Row],[SumOfSFY24 Estimated Payment 5/04/23]]</f>
        <v>459.25596793289424</v>
      </c>
      <c r="R5152" s="24">
        <f>Table1[[#This Row],[SumOfUnits]]*Table1[[#This Row],[Actuarial Factor 06/20/2023]]</f>
        <v>27.312221449022068</v>
      </c>
    </row>
    <row r="5153" spans="1:18" x14ac:dyDescent="0.25">
      <c r="A5153" s="192" t="s">
        <v>571</v>
      </c>
      <c r="B5153" s="22" t="s">
        <v>572</v>
      </c>
      <c r="C5153" s="22" t="s">
        <v>55</v>
      </c>
      <c r="D5153" s="22" t="s">
        <v>32</v>
      </c>
      <c r="E5153" s="22" t="s">
        <v>66</v>
      </c>
      <c r="F5153" s="195">
        <v>8960.432990266936</v>
      </c>
      <c r="G5153" s="22">
        <v>42</v>
      </c>
      <c r="H5153" s="22">
        <v>42</v>
      </c>
      <c r="I5153" s="167">
        <v>9568.2192755899378</v>
      </c>
      <c r="J5153" s="22">
        <v>1.0678300129004028</v>
      </c>
      <c r="K5153" s="22" t="s">
        <v>573</v>
      </c>
      <c r="L5153" s="22" t="e">
        <f>INDEX(#REF!,MATCH(Table1[[#This Row],[NPI]],#REF!,0))</f>
        <v>#REF!</v>
      </c>
      <c r="M5153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53" s="24" t="str">
        <f>IFERROR(IF(Table1[[#This Row],[Medicare Rate in CR]]&gt;0,"Y","N"),"N")</f>
        <v>Y</v>
      </c>
      <c r="O5153" s="166">
        <f>Table1[[#This Row],[Medicare Rate in CR]]*Table1[[#This Row],[SumOfUnits]]*Table1[[#This Row],[Actuarial Factor 06/20/2023]]</f>
        <v>10281.152790606111</v>
      </c>
      <c r="P51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10281.152790606111</v>
      </c>
      <c r="Q5153" s="166">
        <f>Table1[[#This Row],[Trended Medicare Pricing for all RHCs]]-Table1[[#This Row],[SumOfSFY24 Estimated Payment 5/04/23]]</f>
        <v>712.93351501617326</v>
      </c>
      <c r="R5153" s="24">
        <f>Table1[[#This Row],[SumOfUnits]]*Table1[[#This Row],[Actuarial Factor 06/20/2023]]</f>
        <v>44.848860541816919</v>
      </c>
    </row>
    <row r="5154" spans="1:18" x14ac:dyDescent="0.25">
      <c r="A5154" s="192" t="s">
        <v>571</v>
      </c>
      <c r="B5154" s="22" t="s">
        <v>572</v>
      </c>
      <c r="C5154" s="22" t="s">
        <v>55</v>
      </c>
      <c r="D5154" s="22" t="s">
        <v>31</v>
      </c>
      <c r="E5154" s="22" t="s">
        <v>67</v>
      </c>
      <c r="F5154" s="195">
        <v>1457.9454562975814</v>
      </c>
      <c r="G5154" s="22">
        <v>7</v>
      </c>
      <c r="H5154" s="22">
        <v>7</v>
      </c>
      <c r="I5154" s="167">
        <v>1650.6784404146069</v>
      </c>
      <c r="J5154" s="22">
        <v>1.1321949207938591</v>
      </c>
      <c r="K5154" s="22" t="s">
        <v>573</v>
      </c>
      <c r="L5154" s="22" t="e">
        <f>INDEX(#REF!,MATCH(Table1[[#This Row],[NPI]],#REF!,0))</f>
        <v>#REF!</v>
      </c>
      <c r="M5154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54" s="24" t="str">
        <f>IFERROR(IF(Table1[[#This Row],[Medicare Rate in CR]]&gt;0,"Y","N"),"N")</f>
        <v>Y</v>
      </c>
      <c r="O5154" s="166">
        <f>Table1[[#This Row],[Medicare Rate in CR]]*Table1[[#This Row],[SumOfUnits]]*Table1[[#This Row],[Actuarial Factor 06/20/2023]]</f>
        <v>1816.8105454994898</v>
      </c>
      <c r="P51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1816.8105454994898</v>
      </c>
      <c r="Q5154" s="166">
        <f>Table1[[#This Row],[Trended Medicare Pricing for all RHCs]]-Table1[[#This Row],[SumOfSFY24 Estimated Payment 5/04/23]]</f>
        <v>166.13210508488282</v>
      </c>
      <c r="R5154" s="24">
        <f>Table1[[#This Row],[SumOfUnits]]*Table1[[#This Row],[Actuarial Factor 06/20/2023]]</f>
        <v>7.9253644455570136</v>
      </c>
    </row>
    <row r="5155" spans="1:18" x14ac:dyDescent="0.25">
      <c r="A5155" s="192" t="s">
        <v>571</v>
      </c>
      <c r="B5155" s="22" t="s">
        <v>572</v>
      </c>
      <c r="C5155" s="22" t="s">
        <v>55</v>
      </c>
      <c r="D5155" s="22" t="s">
        <v>31</v>
      </c>
      <c r="E5155" s="22" t="s">
        <v>68</v>
      </c>
      <c r="F5155" s="195">
        <v>5198.3039414088853</v>
      </c>
      <c r="G5155" s="22">
        <v>25</v>
      </c>
      <c r="H5155" s="22">
        <v>25</v>
      </c>
      <c r="I5155" s="167">
        <v>5603.0276395553983</v>
      </c>
      <c r="J5155" s="22">
        <v>1.0778568746091484</v>
      </c>
      <c r="K5155" s="22" t="s">
        <v>573</v>
      </c>
      <c r="L5155" s="22" t="e">
        <f>INDEX(#REF!,MATCH(Table1[[#This Row],[NPI]],#REF!,0))</f>
        <v>#REF!</v>
      </c>
      <c r="M5155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55" s="24" t="str">
        <f>IFERROR(IF(Table1[[#This Row],[Medicare Rate in CR]]&gt;0,"Y","N"),"N")</f>
        <v>Y</v>
      </c>
      <c r="O5155" s="166">
        <f>Table1[[#This Row],[Medicare Rate in CR]]*Table1[[#This Row],[SumOfUnits]]*Table1[[#This Row],[Actuarial Factor 06/20/2023]]</f>
        <v>6177.1977483850296</v>
      </c>
      <c r="P51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6177.1977483850296</v>
      </c>
      <c r="Q5155" s="166">
        <f>Table1[[#This Row],[Trended Medicare Pricing for all RHCs]]-Table1[[#This Row],[SumOfSFY24 Estimated Payment 5/04/23]]</f>
        <v>574.17010882963132</v>
      </c>
      <c r="R5155" s="24">
        <f>Table1[[#This Row],[SumOfUnits]]*Table1[[#This Row],[Actuarial Factor 06/20/2023]]</f>
        <v>26.946421865228707</v>
      </c>
    </row>
    <row r="5156" spans="1:18" x14ac:dyDescent="0.25">
      <c r="A5156" s="192" t="s">
        <v>571</v>
      </c>
      <c r="B5156" s="22" t="s">
        <v>572</v>
      </c>
      <c r="C5156" s="22" t="s">
        <v>55</v>
      </c>
      <c r="D5156" s="22" t="s">
        <v>31</v>
      </c>
      <c r="E5156" s="22" t="s">
        <v>74</v>
      </c>
      <c r="F5156" s="195">
        <v>208.27792232822588</v>
      </c>
      <c r="G5156" s="22">
        <v>1</v>
      </c>
      <c r="H5156" s="22">
        <v>1</v>
      </c>
      <c r="I5156" s="167">
        <v>216.03638808262954</v>
      </c>
      <c r="J5156" s="22">
        <v>1.0372505432533414</v>
      </c>
      <c r="K5156" s="22" t="s">
        <v>573</v>
      </c>
      <c r="L5156" s="22" t="e">
        <f>INDEX(#REF!,MATCH(Table1[[#This Row],[NPI]],#REF!,0))</f>
        <v>#REF!</v>
      </c>
      <c r="M5156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56" s="24" t="str">
        <f>IFERROR(IF(Table1[[#This Row],[Medicare Rate in CR]]&gt;0,"Y","N"),"N")</f>
        <v>Y</v>
      </c>
      <c r="O5156" s="166">
        <f>Table1[[#This Row],[Medicare Rate in CR]]*Table1[[#This Row],[SumOfUnits]]*Table1[[#This Row],[Actuarial Factor 06/20/2023]]</f>
        <v>237.779314535396</v>
      </c>
      <c r="P51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237.779314535396</v>
      </c>
      <c r="Q5156" s="166">
        <f>Table1[[#This Row],[Trended Medicare Pricing for all RHCs]]-Table1[[#This Row],[SumOfSFY24 Estimated Payment 5/04/23]]</f>
        <v>21.742926452766454</v>
      </c>
      <c r="R5156" s="24">
        <f>Table1[[#This Row],[SumOfUnits]]*Table1[[#This Row],[Actuarial Factor 06/20/2023]]</f>
        <v>1.0372505432533414</v>
      </c>
    </row>
    <row r="5157" spans="1:18" x14ac:dyDescent="0.25">
      <c r="A5157" s="192" t="s">
        <v>571</v>
      </c>
      <c r="B5157" s="22" t="s">
        <v>572</v>
      </c>
      <c r="C5157" s="22" t="s">
        <v>55</v>
      </c>
      <c r="D5157" s="22" t="s">
        <v>31</v>
      </c>
      <c r="E5157" s="22" t="s">
        <v>69</v>
      </c>
      <c r="F5157" s="195">
        <v>32639.124987954179</v>
      </c>
      <c r="G5157" s="22">
        <v>157</v>
      </c>
      <c r="H5157" s="22">
        <v>157</v>
      </c>
      <c r="I5157" s="167">
        <v>34187.782313139083</v>
      </c>
      <c r="J5157" s="22">
        <v>1.0474478812087167</v>
      </c>
      <c r="K5157" s="22" t="s">
        <v>573</v>
      </c>
      <c r="L5157" s="22" t="e">
        <f>INDEX(#REF!,MATCH(Table1[[#This Row],[NPI]],#REF!,0))</f>
        <v>#REF!</v>
      </c>
      <c r="M5157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57" s="24" t="str">
        <f>IFERROR(IF(Table1[[#This Row],[Medicare Rate in CR]]&gt;0,"Y","N"),"N")</f>
        <v>Y</v>
      </c>
      <c r="O5157" s="166">
        <f>Table1[[#This Row],[Medicare Rate in CR]]*Table1[[#This Row],[SumOfUnits]]*Table1[[#This Row],[Actuarial Factor 06/20/2023]]</f>
        <v>37698.361509260933</v>
      </c>
      <c r="P51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37698.361509260933</v>
      </c>
      <c r="Q5157" s="166">
        <f>Table1[[#This Row],[Trended Medicare Pricing for all RHCs]]-Table1[[#This Row],[SumOfSFY24 Estimated Payment 5/04/23]]</f>
        <v>3510.5791961218492</v>
      </c>
      <c r="R5157" s="24">
        <f>Table1[[#This Row],[SumOfUnits]]*Table1[[#This Row],[Actuarial Factor 06/20/2023]]</f>
        <v>164.44931734976851</v>
      </c>
    </row>
    <row r="5158" spans="1:18" x14ac:dyDescent="0.25">
      <c r="A5158" s="192" t="s">
        <v>571</v>
      </c>
      <c r="B5158" s="22" t="s">
        <v>572</v>
      </c>
      <c r="C5158" s="22" t="s">
        <v>84</v>
      </c>
      <c r="D5158" s="22" t="s">
        <v>30</v>
      </c>
      <c r="E5158" s="22" t="s">
        <v>59</v>
      </c>
      <c r="F5158" s="195">
        <v>208.27792232822588</v>
      </c>
      <c r="G5158" s="22">
        <v>1</v>
      </c>
      <c r="H5158" s="22">
        <v>1</v>
      </c>
      <c r="I5158" s="167">
        <v>226.19049080441846</v>
      </c>
      <c r="J5158" s="22">
        <v>1.0860032032005971</v>
      </c>
      <c r="K5158" s="22" t="s">
        <v>573</v>
      </c>
      <c r="L5158" s="22" t="e">
        <f>INDEX(#REF!,MATCH(Table1[[#This Row],[NPI]],#REF!,0))</f>
        <v>#REF!</v>
      </c>
      <c r="M5158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58" s="24" t="str">
        <f>IFERROR(IF(Table1[[#This Row],[Medicare Rate in CR]]&gt;0,"Y","N"),"N")</f>
        <v>Y</v>
      </c>
      <c r="O5158" s="166">
        <f>Table1[[#This Row],[Medicare Rate in CR]]*Table1[[#This Row],[SumOfUnits]]*Table1[[#This Row],[Actuarial Factor 06/20/2023]]</f>
        <v>248.95537430170489</v>
      </c>
      <c r="P51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248.95537430170489</v>
      </c>
      <c r="Q5158" s="166">
        <f>Table1[[#This Row],[Trended Medicare Pricing for all RHCs]]-Table1[[#This Row],[SumOfSFY24 Estimated Payment 5/04/23]]</f>
        <v>22.764883497286434</v>
      </c>
      <c r="R5158" s="24">
        <f>Table1[[#This Row],[SumOfUnits]]*Table1[[#This Row],[Actuarial Factor 06/20/2023]]</f>
        <v>1.0860032032005971</v>
      </c>
    </row>
    <row r="5159" spans="1:18" x14ac:dyDescent="0.25">
      <c r="A5159" s="192" t="s">
        <v>571</v>
      </c>
      <c r="B5159" s="22" t="s">
        <v>572</v>
      </c>
      <c r="C5159" s="22" t="s">
        <v>84</v>
      </c>
      <c r="D5159" s="22" t="s">
        <v>30</v>
      </c>
      <c r="E5159" s="22" t="s">
        <v>60</v>
      </c>
      <c r="F5159" s="195">
        <v>416.55584465645177</v>
      </c>
      <c r="G5159" s="22">
        <v>2</v>
      </c>
      <c r="H5159" s="22">
        <v>2</v>
      </c>
      <c r="I5159" s="167">
        <v>401.06003352446498</v>
      </c>
      <c r="J5159" s="22">
        <v>0.96280015913648564</v>
      </c>
      <c r="K5159" s="22" t="s">
        <v>573</v>
      </c>
      <c r="L5159" s="22" t="e">
        <f>INDEX(#REF!,MATCH(Table1[[#This Row],[NPI]],#REF!,0))</f>
        <v>#REF!</v>
      </c>
      <c r="M5159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59" s="24" t="str">
        <f>IFERROR(IF(Table1[[#This Row],[Medicare Rate in CR]]&gt;0,"Y","N"),"N")</f>
        <v>Y</v>
      </c>
      <c r="O5159" s="166">
        <f>Table1[[#This Row],[Medicare Rate in CR]]*Table1[[#This Row],[SumOfUnits]]*Table1[[#This Row],[Actuarial Factor 06/20/2023]]</f>
        <v>441.42461696089595</v>
      </c>
      <c r="P51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441.42461696089595</v>
      </c>
      <c r="Q5159" s="166">
        <f>Table1[[#This Row],[Trended Medicare Pricing for all RHCs]]-Table1[[#This Row],[SumOfSFY24 Estimated Payment 5/04/23]]</f>
        <v>40.364583436430962</v>
      </c>
      <c r="R5159" s="24">
        <f>Table1[[#This Row],[SumOfUnits]]*Table1[[#This Row],[Actuarial Factor 06/20/2023]]</f>
        <v>1.9256003182729713</v>
      </c>
    </row>
    <row r="5160" spans="1:18" x14ac:dyDescent="0.25">
      <c r="A5160" s="192" t="s">
        <v>571</v>
      </c>
      <c r="B5160" s="22" t="s">
        <v>572</v>
      </c>
      <c r="C5160" s="22" t="s">
        <v>84</v>
      </c>
      <c r="D5160" s="22" t="s">
        <v>30</v>
      </c>
      <c r="E5160" s="22" t="s">
        <v>61</v>
      </c>
      <c r="F5160" s="195">
        <v>175.63843114580322</v>
      </c>
      <c r="G5160" s="22">
        <v>2</v>
      </c>
      <c r="H5160" s="22">
        <v>2</v>
      </c>
      <c r="I5160" s="167">
        <v>169.10470945766201</v>
      </c>
      <c r="J5160" s="22">
        <v>0.96280015913648564</v>
      </c>
      <c r="K5160" s="22" t="s">
        <v>573</v>
      </c>
      <c r="L5160" s="22" t="e">
        <f>INDEX(#REF!,MATCH(Table1[[#This Row],[NPI]],#REF!,0))</f>
        <v>#REF!</v>
      </c>
      <c r="M5160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60" s="24" t="str">
        <f>IFERROR(IF(Table1[[#This Row],[Medicare Rate in CR]]&gt;0,"Y","N"),"N")</f>
        <v>Y</v>
      </c>
      <c r="O5160" s="166">
        <f>Table1[[#This Row],[Medicare Rate in CR]]*Table1[[#This Row],[SumOfUnits]]*Table1[[#This Row],[Actuarial Factor 06/20/2023]]</f>
        <v>441.42461696089595</v>
      </c>
      <c r="P51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441.42461696089595</v>
      </c>
      <c r="Q5160" s="166">
        <f>Table1[[#This Row],[Trended Medicare Pricing for all RHCs]]-Table1[[#This Row],[SumOfSFY24 Estimated Payment 5/04/23]]</f>
        <v>272.31990750323394</v>
      </c>
      <c r="R5160" s="24">
        <f>Table1[[#This Row],[SumOfUnits]]*Table1[[#This Row],[Actuarial Factor 06/20/2023]]</f>
        <v>1.9256003182729713</v>
      </c>
    </row>
    <row r="5161" spans="1:18" x14ac:dyDescent="0.25">
      <c r="A5161" s="192" t="s">
        <v>571</v>
      </c>
      <c r="B5161" s="22" t="s">
        <v>572</v>
      </c>
      <c r="C5161" s="22" t="s">
        <v>84</v>
      </c>
      <c r="D5161" s="22" t="s">
        <v>31</v>
      </c>
      <c r="E5161" s="22" t="s">
        <v>69</v>
      </c>
      <c r="F5161" s="195">
        <v>208.27792232822588</v>
      </c>
      <c r="G5161" s="22">
        <v>1</v>
      </c>
      <c r="H5161" s="22">
        <v>1</v>
      </c>
      <c r="I5161" s="167">
        <v>220.57073815335818</v>
      </c>
      <c r="J5161" s="22">
        <v>1.0590212139996289</v>
      </c>
      <c r="K5161" s="22" t="s">
        <v>573</v>
      </c>
      <c r="L5161" s="22" t="e">
        <f>INDEX(#REF!,MATCH(Table1[[#This Row],[NPI]],#REF!,0))</f>
        <v>#REF!</v>
      </c>
      <c r="M5161" s="22" t="str">
        <f>IFERROR(IFERROR(INDEX(FreeStand_Medicare!E:E,MATCH(Table1[[#This Row],[Medicare Number]],FreeStand_Medicare!A:A,0)),INDEX(HospBased_Medicare_CR!F:F,MATCH(Table1[[#This Row],[Medicare Number]],HospBased_Medicare_CR!G:G,0))),0)</f>
        <v>229.24</v>
      </c>
      <c r="N5161" s="24" t="str">
        <f>IFERROR(IF(Table1[[#This Row],[Medicare Rate in CR]]&gt;0,"Y","N"),"N")</f>
        <v>Y</v>
      </c>
      <c r="O5161" s="166">
        <f>Table1[[#This Row],[Medicare Rate in CR]]*Table1[[#This Row],[SumOfUnits]]*Table1[[#This Row],[Actuarial Factor 06/20/2023]]</f>
        <v>242.77002309727493</v>
      </c>
      <c r="P51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242.77002309727493</v>
      </c>
      <c r="Q5161" s="166">
        <f>Table1[[#This Row],[Trended Medicare Pricing for all RHCs]]-Table1[[#This Row],[SumOfSFY24 Estimated Payment 5/04/23]]</f>
        <v>22.199284943916751</v>
      </c>
      <c r="R5161" s="24">
        <f>Table1[[#This Row],[SumOfUnits]]*Table1[[#This Row],[Actuarial Factor 06/20/2023]]</f>
        <v>1.0590212139996289</v>
      </c>
    </row>
    <row r="5162" spans="1:18" x14ac:dyDescent="0.25">
      <c r="A5162" s="192" t="s">
        <v>574</v>
      </c>
      <c r="B5162" s="22" t="s">
        <v>575</v>
      </c>
      <c r="C5162" s="22" t="s">
        <v>78</v>
      </c>
      <c r="D5162" s="22" t="s">
        <v>30</v>
      </c>
      <c r="E5162" s="22" t="s">
        <v>60</v>
      </c>
      <c r="F5162" s="195">
        <v>337.44820275609521</v>
      </c>
      <c r="G5162" s="22">
        <v>1</v>
      </c>
      <c r="H5162" s="22">
        <v>1</v>
      </c>
      <c r="I5162" s="167">
        <v>276.55257726290699</v>
      </c>
      <c r="J5162" s="22">
        <v>0.81954082138880713</v>
      </c>
      <c r="K5162" s="22" t="s">
        <v>576</v>
      </c>
      <c r="L5162" s="22" t="e">
        <f>INDEX(#REF!,MATCH(Table1[[#This Row],[NPI]],#REF!,0))</f>
        <v>#REF!</v>
      </c>
      <c r="M5162" s="22" t="str">
        <f>IFERROR(IFERROR(INDEX(FreeStand_Medicare!E:E,MATCH(Table1[[#This Row],[Medicare Number]],FreeStand_Medicare!A:A,0)),INDEX(HospBased_Medicare_CR!F:F,MATCH(Table1[[#This Row],[Medicare Number]],HospBased_Medicare_CR!G:G,0))),0)</f>
        <v>178.18</v>
      </c>
      <c r="N5162" s="24" t="str">
        <f>IFERROR(IF(Table1[[#This Row],[Medicare Rate in CR]]&gt;0,"Y","N"),"N")</f>
        <v>Y</v>
      </c>
      <c r="O5162" s="166">
        <f>Table1[[#This Row],[Medicare Rate in CR]]*Table1[[#This Row],[SumOfUnits]]*Table1[[#This Row],[Actuarial Factor 06/20/2023]]</f>
        <v>146.02578355505767</v>
      </c>
      <c r="P51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146.02578355505767</v>
      </c>
      <c r="Q5162" s="166">
        <f>Table1[[#This Row],[Trended Medicare Pricing for all RHCs]]-Table1[[#This Row],[SumOfSFY24 Estimated Payment 5/04/23]]</f>
        <v>-130.52679370784932</v>
      </c>
      <c r="R5162" s="24">
        <f>Table1[[#This Row],[SumOfUnits]]*Table1[[#This Row],[Actuarial Factor 06/20/2023]]</f>
        <v>0.81954082138880713</v>
      </c>
    </row>
    <row r="5163" spans="1:18" x14ac:dyDescent="0.25">
      <c r="A5163" s="192" t="s">
        <v>574</v>
      </c>
      <c r="B5163" s="22" t="s">
        <v>575</v>
      </c>
      <c r="C5163" s="22" t="s">
        <v>79</v>
      </c>
      <c r="D5163" s="22" t="s">
        <v>30</v>
      </c>
      <c r="E5163" s="22" t="s">
        <v>77</v>
      </c>
      <c r="F5163" s="195">
        <v>337.44820275609521</v>
      </c>
      <c r="G5163" s="22">
        <v>1</v>
      </c>
      <c r="H5163" s="22">
        <v>1</v>
      </c>
      <c r="I5163" s="167">
        <v>431.28137487877041</v>
      </c>
      <c r="J5163" s="22">
        <v>1.2780668895442215</v>
      </c>
      <c r="K5163" s="22" t="s">
        <v>576</v>
      </c>
      <c r="L5163" s="22" t="e">
        <f>INDEX(#REF!,MATCH(Table1[[#This Row],[NPI]],#REF!,0))</f>
        <v>#REF!</v>
      </c>
      <c r="M5163" s="22" t="str">
        <f>IFERROR(IFERROR(INDEX(FreeStand_Medicare!E:E,MATCH(Table1[[#This Row],[Medicare Number]],FreeStand_Medicare!A:A,0)),INDEX(HospBased_Medicare_CR!F:F,MATCH(Table1[[#This Row],[Medicare Number]],HospBased_Medicare_CR!G:G,0))),0)</f>
        <v>178.18</v>
      </c>
      <c r="N5163" s="24" t="str">
        <f>IFERROR(IF(Table1[[#This Row],[Medicare Rate in CR]]&gt;0,"Y","N"),"N")</f>
        <v>Y</v>
      </c>
      <c r="O5163" s="166">
        <f>Table1[[#This Row],[Medicare Rate in CR]]*Table1[[#This Row],[SumOfUnits]]*Table1[[#This Row],[Actuarial Factor 06/20/2023]]</f>
        <v>227.72595837898939</v>
      </c>
      <c r="P51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227.72595837898939</v>
      </c>
      <c r="Q5163" s="166">
        <f>Table1[[#This Row],[Trended Medicare Pricing for all RHCs]]-Table1[[#This Row],[SumOfSFY24 Estimated Payment 5/04/23]]</f>
        <v>-203.55541649978102</v>
      </c>
      <c r="R5163" s="24">
        <f>Table1[[#This Row],[SumOfUnits]]*Table1[[#This Row],[Actuarial Factor 06/20/2023]]</f>
        <v>1.2780668895442215</v>
      </c>
    </row>
    <row r="5164" spans="1:18" x14ac:dyDescent="0.25">
      <c r="A5164" s="192" t="s">
        <v>574</v>
      </c>
      <c r="B5164" s="22" t="s">
        <v>575</v>
      </c>
      <c r="C5164" s="22" t="s">
        <v>55</v>
      </c>
      <c r="D5164" s="22" t="s">
        <v>30</v>
      </c>
      <c r="E5164" s="22" t="s">
        <v>56</v>
      </c>
      <c r="F5164" s="195">
        <v>4462.1858822395679</v>
      </c>
      <c r="G5164" s="22">
        <v>13</v>
      </c>
      <c r="H5164" s="22">
        <v>13</v>
      </c>
      <c r="I5164" s="167">
        <v>4785.3305551188723</v>
      </c>
      <c r="J5164" s="22">
        <v>1.0724184696485837</v>
      </c>
      <c r="K5164" s="22" t="s">
        <v>576</v>
      </c>
      <c r="L5164" s="22" t="e">
        <f>INDEX(#REF!,MATCH(Table1[[#This Row],[NPI]],#REF!,0))</f>
        <v>#REF!</v>
      </c>
      <c r="M5164" s="22" t="str">
        <f>IFERROR(IFERROR(INDEX(FreeStand_Medicare!E:E,MATCH(Table1[[#This Row],[Medicare Number]],FreeStand_Medicare!A:A,0)),INDEX(HospBased_Medicare_CR!F:F,MATCH(Table1[[#This Row],[Medicare Number]],HospBased_Medicare_CR!G:G,0))),0)</f>
        <v>178.18</v>
      </c>
      <c r="N5164" s="24" t="str">
        <f>IFERROR(IF(Table1[[#This Row],[Medicare Rate in CR]]&gt;0,"Y","N"),"N")</f>
        <v>Y</v>
      </c>
      <c r="O5164" s="166">
        <f>Table1[[#This Row],[Medicare Rate in CR]]*Table1[[#This Row],[SumOfUnits]]*Table1[[#This Row],[Actuarial Factor 06/20/2023]]</f>
        <v>2484.0857979858006</v>
      </c>
      <c r="P51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2484.0857979858006</v>
      </c>
      <c r="Q5164" s="166">
        <f>Table1[[#This Row],[Trended Medicare Pricing for all RHCs]]-Table1[[#This Row],[SumOfSFY24 Estimated Payment 5/04/23]]</f>
        <v>-2301.2447571330717</v>
      </c>
      <c r="R5164" s="24">
        <f>Table1[[#This Row],[SumOfUnits]]*Table1[[#This Row],[Actuarial Factor 06/20/2023]]</f>
        <v>13.941440105431587</v>
      </c>
    </row>
    <row r="5165" spans="1:18" x14ac:dyDescent="0.25">
      <c r="A5165" s="192" t="s">
        <v>574</v>
      </c>
      <c r="B5165" s="22" t="s">
        <v>575</v>
      </c>
      <c r="C5165" s="22" t="s">
        <v>55</v>
      </c>
      <c r="D5165" s="22" t="s">
        <v>30</v>
      </c>
      <c r="E5165" s="22" t="s">
        <v>59</v>
      </c>
      <c r="F5165" s="195">
        <v>54980.023660980907</v>
      </c>
      <c r="G5165" s="22">
        <v>160</v>
      </c>
      <c r="H5165" s="22">
        <v>160</v>
      </c>
      <c r="I5165" s="167">
        <v>56229.17658399084</v>
      </c>
      <c r="J5165" s="22">
        <v>1.0227201234163246</v>
      </c>
      <c r="K5165" s="22" t="s">
        <v>576</v>
      </c>
      <c r="L5165" s="22" t="e">
        <f>INDEX(#REF!,MATCH(Table1[[#This Row],[NPI]],#REF!,0))</f>
        <v>#REF!</v>
      </c>
      <c r="M5165" s="22" t="str">
        <f>IFERROR(IFERROR(INDEX(FreeStand_Medicare!E:E,MATCH(Table1[[#This Row],[Medicare Number]],FreeStand_Medicare!A:A,0)),INDEX(HospBased_Medicare_CR!F:F,MATCH(Table1[[#This Row],[Medicare Number]],HospBased_Medicare_CR!G:G,0))),0)</f>
        <v>178.18</v>
      </c>
      <c r="N5165" s="24" t="str">
        <f>IFERROR(IF(Table1[[#This Row],[Medicare Rate in CR]]&gt;0,"Y","N"),"N")</f>
        <v>Y</v>
      </c>
      <c r="O5165" s="166">
        <f>Table1[[#This Row],[Medicare Rate in CR]]*Table1[[#This Row],[SumOfUnits]]*Table1[[#This Row],[Actuarial Factor 06/20/2023]]</f>
        <v>29156.523454451315</v>
      </c>
      <c r="P51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29156.523454451315</v>
      </c>
      <c r="Q5165" s="166">
        <f>Table1[[#This Row],[Trended Medicare Pricing for all RHCs]]-Table1[[#This Row],[SumOfSFY24 Estimated Payment 5/04/23]]</f>
        <v>-27072.653129539525</v>
      </c>
      <c r="R5165" s="24">
        <f>Table1[[#This Row],[SumOfUnits]]*Table1[[#This Row],[Actuarial Factor 06/20/2023]]</f>
        <v>163.63521974661194</v>
      </c>
    </row>
    <row r="5166" spans="1:18" x14ac:dyDescent="0.25">
      <c r="A5166" s="192" t="s">
        <v>574</v>
      </c>
      <c r="B5166" s="22" t="s">
        <v>575</v>
      </c>
      <c r="C5166" s="22" t="s">
        <v>55</v>
      </c>
      <c r="D5166" s="22" t="s">
        <v>30</v>
      </c>
      <c r="E5166" s="22" t="s">
        <v>60</v>
      </c>
      <c r="F5166" s="195">
        <v>27860.425293437416</v>
      </c>
      <c r="G5166" s="22">
        <v>81</v>
      </c>
      <c r="H5166" s="22">
        <v>81</v>
      </c>
      <c r="I5166" s="167">
        <v>25315.270070501661</v>
      </c>
      <c r="J5166" s="22">
        <v>0.90864621784738975</v>
      </c>
      <c r="K5166" s="22" t="s">
        <v>576</v>
      </c>
      <c r="L5166" s="22" t="e">
        <f>INDEX(#REF!,MATCH(Table1[[#This Row],[NPI]],#REF!,0))</f>
        <v>#REF!</v>
      </c>
      <c r="M5166" s="22" t="str">
        <f>IFERROR(IFERROR(INDEX(FreeStand_Medicare!E:E,MATCH(Table1[[#This Row],[Medicare Number]],FreeStand_Medicare!A:A,0)),INDEX(HospBased_Medicare_CR!F:F,MATCH(Table1[[#This Row],[Medicare Number]],HospBased_Medicare_CR!G:G,0))),0)</f>
        <v>178.18</v>
      </c>
      <c r="N5166" s="24" t="str">
        <f>IFERROR(IF(Table1[[#This Row],[Medicare Rate in CR]]&gt;0,"Y","N"),"N")</f>
        <v>Y</v>
      </c>
      <c r="O5166" s="166">
        <f>Table1[[#This Row],[Medicare Rate in CR]]*Table1[[#This Row],[SumOfUnits]]*Table1[[#This Row],[Actuarial Factor 06/20/2023]]</f>
        <v>13114.109230779881</v>
      </c>
      <c r="P51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13114.109230779881</v>
      </c>
      <c r="Q5166" s="166">
        <f>Table1[[#This Row],[Trended Medicare Pricing for all RHCs]]-Table1[[#This Row],[SumOfSFY24 Estimated Payment 5/04/23]]</f>
        <v>-12201.160839721781</v>
      </c>
      <c r="R5166" s="24">
        <f>Table1[[#This Row],[SumOfUnits]]*Table1[[#This Row],[Actuarial Factor 06/20/2023]]</f>
        <v>73.600343645638574</v>
      </c>
    </row>
    <row r="5167" spans="1:18" x14ac:dyDescent="0.25">
      <c r="A5167" s="192" t="s">
        <v>574</v>
      </c>
      <c r="B5167" s="22" t="s">
        <v>575</v>
      </c>
      <c r="C5167" s="22" t="s">
        <v>55</v>
      </c>
      <c r="D5167" s="22" t="s">
        <v>30</v>
      </c>
      <c r="E5167" s="22" t="s">
        <v>61</v>
      </c>
      <c r="F5167" s="195">
        <v>5536.23930230317</v>
      </c>
      <c r="G5167" s="22">
        <v>16</v>
      </c>
      <c r="H5167" s="22">
        <v>16</v>
      </c>
      <c r="I5167" s="167">
        <v>5030.4829031358477</v>
      </c>
      <c r="J5167" s="22">
        <v>0.90864621784738975</v>
      </c>
      <c r="K5167" s="22" t="s">
        <v>576</v>
      </c>
      <c r="L5167" s="22" t="e">
        <f>INDEX(#REF!,MATCH(Table1[[#This Row],[NPI]],#REF!,0))</f>
        <v>#REF!</v>
      </c>
      <c r="M5167" s="22" t="str">
        <f>IFERROR(IFERROR(INDEX(FreeStand_Medicare!E:E,MATCH(Table1[[#This Row],[Medicare Number]],FreeStand_Medicare!A:A,0)),INDEX(HospBased_Medicare_CR!F:F,MATCH(Table1[[#This Row],[Medicare Number]],HospBased_Medicare_CR!G:G,0))),0)</f>
        <v>178.18</v>
      </c>
      <c r="N5167" s="24" t="str">
        <f>IFERROR(IF(Table1[[#This Row],[Medicare Rate in CR]]&gt;0,"Y","N"),"N")</f>
        <v>Y</v>
      </c>
      <c r="O5167" s="166">
        <f>Table1[[#This Row],[Medicare Rate in CR]]*Table1[[#This Row],[SumOfUnits]]*Table1[[#This Row],[Actuarial Factor 06/20/2023]]</f>
        <v>2590.4413295367667</v>
      </c>
      <c r="P51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2590.4413295367667</v>
      </c>
      <c r="Q5167" s="166">
        <f>Table1[[#This Row],[Trended Medicare Pricing for all RHCs]]-Table1[[#This Row],[SumOfSFY24 Estimated Payment 5/04/23]]</f>
        <v>-2440.0415735990809</v>
      </c>
      <c r="R5167" s="24">
        <f>Table1[[#This Row],[SumOfUnits]]*Table1[[#This Row],[Actuarial Factor 06/20/2023]]</f>
        <v>14.538339485558236</v>
      </c>
    </row>
    <row r="5168" spans="1:18" x14ac:dyDescent="0.25">
      <c r="A5168" s="192" t="s">
        <v>574</v>
      </c>
      <c r="B5168" s="22" t="s">
        <v>575</v>
      </c>
      <c r="C5168" s="22" t="s">
        <v>55</v>
      </c>
      <c r="D5168" s="22" t="s">
        <v>30</v>
      </c>
      <c r="E5168" s="22" t="s">
        <v>62</v>
      </c>
      <c r="F5168" s="195">
        <v>91411.085260672349</v>
      </c>
      <c r="G5168" s="22">
        <v>266</v>
      </c>
      <c r="H5168" s="22">
        <v>266</v>
      </c>
      <c r="I5168" s="167">
        <v>95863.891688844349</v>
      </c>
      <c r="J5168" s="22">
        <v>1.0487118866981413</v>
      </c>
      <c r="K5168" s="22" t="s">
        <v>576</v>
      </c>
      <c r="L5168" s="22" t="e">
        <f>INDEX(#REF!,MATCH(Table1[[#This Row],[NPI]],#REF!,0))</f>
        <v>#REF!</v>
      </c>
      <c r="M5168" s="22" t="str">
        <f>IFERROR(IFERROR(INDEX(FreeStand_Medicare!E:E,MATCH(Table1[[#This Row],[Medicare Number]],FreeStand_Medicare!A:A,0)),INDEX(HospBased_Medicare_CR!F:F,MATCH(Table1[[#This Row],[Medicare Number]],HospBased_Medicare_CR!G:G,0))),0)</f>
        <v>178.18</v>
      </c>
      <c r="N5168" s="24" t="str">
        <f>IFERROR(IF(Table1[[#This Row],[Medicare Rate in CR]]&gt;0,"Y","N"),"N")</f>
        <v>Y</v>
      </c>
      <c r="O5168" s="166">
        <f>Table1[[#This Row],[Medicare Rate in CR]]*Table1[[#This Row],[SumOfUnits]]*Table1[[#This Row],[Actuarial Factor 06/20/2023]]</f>
        <v>49704.622736518708</v>
      </c>
      <c r="P51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49704.622736518708</v>
      </c>
      <c r="Q5168" s="166">
        <f>Table1[[#This Row],[Trended Medicare Pricing for all RHCs]]-Table1[[#This Row],[SumOfSFY24 Estimated Payment 5/04/23]]</f>
        <v>-46159.268952325641</v>
      </c>
      <c r="R5168" s="24">
        <f>Table1[[#This Row],[SumOfUnits]]*Table1[[#This Row],[Actuarial Factor 06/20/2023]]</f>
        <v>278.95736186170558</v>
      </c>
    </row>
    <row r="5169" spans="1:18" x14ac:dyDescent="0.25">
      <c r="A5169" s="192" t="s">
        <v>574</v>
      </c>
      <c r="B5169" s="22" t="s">
        <v>575</v>
      </c>
      <c r="C5169" s="22" t="s">
        <v>55</v>
      </c>
      <c r="D5169" s="22" t="s">
        <v>30</v>
      </c>
      <c r="E5169" s="22" t="s">
        <v>63</v>
      </c>
      <c r="F5169" s="195">
        <v>11226.547416401663</v>
      </c>
      <c r="G5169" s="22">
        <v>33</v>
      </c>
      <c r="H5169" s="22">
        <v>33</v>
      </c>
      <c r="I5169" s="167">
        <v>11256.246733258662</v>
      </c>
      <c r="J5169" s="22">
        <v>1.0026454541859957</v>
      </c>
      <c r="K5169" s="22" t="s">
        <v>576</v>
      </c>
      <c r="L5169" s="22" t="e">
        <f>INDEX(#REF!,MATCH(Table1[[#This Row],[NPI]],#REF!,0))</f>
        <v>#REF!</v>
      </c>
      <c r="M5169" s="22" t="str">
        <f>IFERROR(IFERROR(INDEX(FreeStand_Medicare!E:E,MATCH(Table1[[#This Row],[Medicare Number]],FreeStand_Medicare!A:A,0)),INDEX(HospBased_Medicare_CR!F:F,MATCH(Table1[[#This Row],[Medicare Number]],HospBased_Medicare_CR!G:G,0))),0)</f>
        <v>178.18</v>
      </c>
      <c r="N5169" s="24" t="str">
        <f>IFERROR(IF(Table1[[#This Row],[Medicare Rate in CR]]&gt;0,"Y","N"),"N")</f>
        <v>Y</v>
      </c>
      <c r="O5169" s="166">
        <f>Table1[[#This Row],[Medicare Rate in CR]]*Table1[[#This Row],[SumOfUnits]]*Table1[[#This Row],[Actuarial Factor 06/20/2023]]</f>
        <v>5895.4951118864037</v>
      </c>
      <c r="P51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5895.4951118864037</v>
      </c>
      <c r="Q5169" s="166">
        <f>Table1[[#This Row],[Trended Medicare Pricing for all RHCs]]-Table1[[#This Row],[SumOfSFY24 Estimated Payment 5/04/23]]</f>
        <v>-5360.7516213722583</v>
      </c>
      <c r="R5169" s="24">
        <f>Table1[[#This Row],[SumOfUnits]]*Table1[[#This Row],[Actuarial Factor 06/20/2023]]</f>
        <v>33.087299988137858</v>
      </c>
    </row>
    <row r="5170" spans="1:18" x14ac:dyDescent="0.25">
      <c r="A5170" s="192" t="s">
        <v>574</v>
      </c>
      <c r="B5170" s="22" t="s">
        <v>575</v>
      </c>
      <c r="C5170" s="22" t="s">
        <v>55</v>
      </c>
      <c r="D5170" s="22" t="s">
        <v>30</v>
      </c>
      <c r="E5170" s="22" t="s">
        <v>64</v>
      </c>
      <c r="F5170" s="195">
        <v>7437.2581844463748</v>
      </c>
      <c r="G5170" s="22">
        <v>22</v>
      </c>
      <c r="H5170" s="22">
        <v>22</v>
      </c>
      <c r="I5170" s="167">
        <v>7291.4831076671608</v>
      </c>
      <c r="J5170" s="22">
        <v>0.98039935240058296</v>
      </c>
      <c r="K5170" s="22" t="s">
        <v>576</v>
      </c>
      <c r="L5170" s="22" t="e">
        <f>INDEX(#REF!,MATCH(Table1[[#This Row],[NPI]],#REF!,0))</f>
        <v>#REF!</v>
      </c>
      <c r="M5170" s="22" t="str">
        <f>IFERROR(IFERROR(INDEX(FreeStand_Medicare!E:E,MATCH(Table1[[#This Row],[Medicare Number]],FreeStand_Medicare!A:A,0)),INDEX(HospBased_Medicare_CR!F:F,MATCH(Table1[[#This Row],[Medicare Number]],HospBased_Medicare_CR!G:G,0))),0)</f>
        <v>178.18</v>
      </c>
      <c r="N5170" s="24" t="str">
        <f>IFERROR(IF(Table1[[#This Row],[Medicare Rate in CR]]&gt;0,"Y","N"),"N")</f>
        <v>Y</v>
      </c>
      <c r="O5170" s="166">
        <f>Table1[[#This Row],[Medicare Rate in CR]]*Table1[[#This Row],[SumOfUnits]]*Table1[[#This Row],[Actuarial Factor 06/20/2023]]</f>
        <v>3843.126245436189</v>
      </c>
      <c r="P51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3843.126245436189</v>
      </c>
      <c r="Q5170" s="166">
        <f>Table1[[#This Row],[Trended Medicare Pricing for all RHCs]]-Table1[[#This Row],[SumOfSFY24 Estimated Payment 5/04/23]]</f>
        <v>-3448.3568622309717</v>
      </c>
      <c r="R5170" s="24">
        <f>Table1[[#This Row],[SumOfUnits]]*Table1[[#This Row],[Actuarial Factor 06/20/2023]]</f>
        <v>21.568785752812826</v>
      </c>
    </row>
    <row r="5171" spans="1:18" x14ac:dyDescent="0.25">
      <c r="A5171" s="192" t="s">
        <v>574</v>
      </c>
      <c r="B5171" s="22" t="s">
        <v>575</v>
      </c>
      <c r="C5171" s="22" t="s">
        <v>55</v>
      </c>
      <c r="D5171" s="22" t="s">
        <v>30</v>
      </c>
      <c r="E5171" s="22" t="s">
        <v>77</v>
      </c>
      <c r="F5171" s="195">
        <v>7899.0379676207012</v>
      </c>
      <c r="G5171" s="22">
        <v>23</v>
      </c>
      <c r="H5171" s="22">
        <v>23</v>
      </c>
      <c r="I5171" s="167">
        <v>10005.646473250697</v>
      </c>
      <c r="J5171" s="22">
        <v>1.2666917812352958</v>
      </c>
      <c r="K5171" s="22" t="s">
        <v>576</v>
      </c>
      <c r="L5171" s="22" t="e">
        <f>INDEX(#REF!,MATCH(Table1[[#This Row],[NPI]],#REF!,0))</f>
        <v>#REF!</v>
      </c>
      <c r="M5171" s="22" t="str">
        <f>IFERROR(IFERROR(INDEX(FreeStand_Medicare!E:E,MATCH(Table1[[#This Row],[Medicare Number]],FreeStand_Medicare!A:A,0)),INDEX(HospBased_Medicare_CR!F:F,MATCH(Table1[[#This Row],[Medicare Number]],HospBased_Medicare_CR!G:G,0))),0)</f>
        <v>178.18</v>
      </c>
      <c r="N5171" s="24" t="str">
        <f>IFERROR(IF(Table1[[#This Row],[Medicare Rate in CR]]&gt;0,"Y","N"),"N")</f>
        <v>Y</v>
      </c>
      <c r="O5171" s="166">
        <f>Table1[[#This Row],[Medicare Rate in CR]]*Table1[[#This Row],[SumOfUnits]]*Table1[[#This Row],[Actuarial Factor 06/20/2023]]</f>
        <v>5191.0802563516154</v>
      </c>
      <c r="P51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5191.0802563516154</v>
      </c>
      <c r="Q5171" s="166">
        <f>Table1[[#This Row],[Trended Medicare Pricing for all RHCs]]-Table1[[#This Row],[SumOfSFY24 Estimated Payment 5/04/23]]</f>
        <v>-4814.5662168990821</v>
      </c>
      <c r="R5171" s="24">
        <f>Table1[[#This Row],[SumOfUnits]]*Table1[[#This Row],[Actuarial Factor 06/20/2023]]</f>
        <v>29.133910968411804</v>
      </c>
    </row>
    <row r="5172" spans="1:18" x14ac:dyDescent="0.25">
      <c r="A5172" s="192" t="s">
        <v>574</v>
      </c>
      <c r="B5172" s="22" t="s">
        <v>575</v>
      </c>
      <c r="C5172" s="22" t="s">
        <v>55</v>
      </c>
      <c r="D5172" s="22" t="s">
        <v>32</v>
      </c>
      <c r="E5172" s="22" t="s">
        <v>65</v>
      </c>
      <c r="F5172" s="195">
        <v>1363.9780283318878</v>
      </c>
      <c r="G5172" s="22">
        <v>4</v>
      </c>
      <c r="H5172" s="22">
        <v>4</v>
      </c>
      <c r="I5172" s="167">
        <v>1693.3304527909554</v>
      </c>
      <c r="J5172" s="22">
        <v>1.241464611319185</v>
      </c>
      <c r="K5172" s="22" t="s">
        <v>576</v>
      </c>
      <c r="L5172" s="22" t="e">
        <f>INDEX(#REF!,MATCH(Table1[[#This Row],[NPI]],#REF!,0))</f>
        <v>#REF!</v>
      </c>
      <c r="M5172" s="22" t="str">
        <f>IFERROR(IFERROR(INDEX(FreeStand_Medicare!E:E,MATCH(Table1[[#This Row],[Medicare Number]],FreeStand_Medicare!A:A,0)),INDEX(HospBased_Medicare_CR!F:F,MATCH(Table1[[#This Row],[Medicare Number]],HospBased_Medicare_CR!G:G,0))),0)</f>
        <v>178.18</v>
      </c>
      <c r="N5172" s="24" t="str">
        <f>IFERROR(IF(Table1[[#This Row],[Medicare Rate in CR]]&gt;0,"Y","N"),"N")</f>
        <v>Y</v>
      </c>
      <c r="O5172" s="166">
        <f>Table1[[#This Row],[Medicare Rate in CR]]*Table1[[#This Row],[SumOfUnits]]*Table1[[#This Row],[Actuarial Factor 06/20/2023]]</f>
        <v>884.81665777940952</v>
      </c>
      <c r="P51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884.81665777940952</v>
      </c>
      <c r="Q5172" s="166">
        <f>Table1[[#This Row],[Trended Medicare Pricing for all RHCs]]-Table1[[#This Row],[SumOfSFY24 Estimated Payment 5/04/23]]</f>
        <v>-808.51379501154588</v>
      </c>
      <c r="R5172" s="24">
        <f>Table1[[#This Row],[SumOfUnits]]*Table1[[#This Row],[Actuarial Factor 06/20/2023]]</f>
        <v>4.9658584452767398</v>
      </c>
    </row>
    <row r="5173" spans="1:18" x14ac:dyDescent="0.25">
      <c r="A5173" s="192" t="s">
        <v>574</v>
      </c>
      <c r="B5173" s="22" t="s">
        <v>575</v>
      </c>
      <c r="C5173" s="22" t="s">
        <v>55</v>
      </c>
      <c r="D5173" s="22" t="s">
        <v>32</v>
      </c>
      <c r="E5173" s="22" t="s">
        <v>66</v>
      </c>
      <c r="F5173" s="195">
        <v>6131.3578105425477</v>
      </c>
      <c r="G5173" s="22">
        <v>18</v>
      </c>
      <c r="H5173" s="22">
        <v>18</v>
      </c>
      <c r="I5173" s="167">
        <v>6547.2478899286343</v>
      </c>
      <c r="J5173" s="22">
        <v>1.0678300129004028</v>
      </c>
      <c r="K5173" s="22" t="s">
        <v>576</v>
      </c>
      <c r="L5173" s="22" t="e">
        <f>INDEX(#REF!,MATCH(Table1[[#This Row],[NPI]],#REF!,0))</f>
        <v>#REF!</v>
      </c>
      <c r="M5173" s="22" t="str">
        <f>IFERROR(IFERROR(INDEX(FreeStand_Medicare!E:E,MATCH(Table1[[#This Row],[Medicare Number]],FreeStand_Medicare!A:A,0)),INDEX(HospBased_Medicare_CR!F:F,MATCH(Table1[[#This Row],[Medicare Number]],HospBased_Medicare_CR!G:G,0))),0)</f>
        <v>178.18</v>
      </c>
      <c r="N5173" s="24" t="str">
        <f>IFERROR(IF(Table1[[#This Row],[Medicare Rate in CR]]&gt;0,"Y","N"),"N")</f>
        <v>Y</v>
      </c>
      <c r="O5173" s="166">
        <f>Table1[[#This Row],[Medicare Rate in CR]]*Table1[[#This Row],[SumOfUnits]]*Table1[[#This Row],[Actuarial Factor 06/20/2023]]</f>
        <v>3424.787130574688</v>
      </c>
      <c r="P51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3424.787130574688</v>
      </c>
      <c r="Q5173" s="166">
        <f>Table1[[#This Row],[Trended Medicare Pricing for all RHCs]]-Table1[[#This Row],[SumOfSFY24 Estimated Payment 5/04/23]]</f>
        <v>-3122.4607593539463</v>
      </c>
      <c r="R5173" s="24">
        <f>Table1[[#This Row],[SumOfUnits]]*Table1[[#This Row],[Actuarial Factor 06/20/2023]]</f>
        <v>19.220940232207251</v>
      </c>
    </row>
    <row r="5174" spans="1:18" x14ac:dyDescent="0.25">
      <c r="A5174" s="192" t="s">
        <v>574</v>
      </c>
      <c r="B5174" s="22" t="s">
        <v>575</v>
      </c>
      <c r="C5174" s="22" t="s">
        <v>55</v>
      </c>
      <c r="D5174" s="22" t="s">
        <v>31</v>
      </c>
      <c r="E5174" s="22" t="s">
        <v>69</v>
      </c>
      <c r="F5174" s="195">
        <v>32393.215765635596</v>
      </c>
      <c r="G5174" s="22">
        <v>95</v>
      </c>
      <c r="H5174" s="22">
        <v>95</v>
      </c>
      <c r="I5174" s="167">
        <v>33930.205219251802</v>
      </c>
      <c r="J5174" s="22">
        <v>1.0474478812087167</v>
      </c>
      <c r="K5174" s="22" t="s">
        <v>576</v>
      </c>
      <c r="L5174" s="22" t="e">
        <f>INDEX(#REF!,MATCH(Table1[[#This Row],[NPI]],#REF!,0))</f>
        <v>#REF!</v>
      </c>
      <c r="M5174" s="22" t="str">
        <f>IFERROR(IFERROR(INDEX(FreeStand_Medicare!E:E,MATCH(Table1[[#This Row],[Medicare Number]],FreeStand_Medicare!A:A,0)),INDEX(HospBased_Medicare_CR!F:F,MATCH(Table1[[#This Row],[Medicare Number]],HospBased_Medicare_CR!G:G,0))),0)</f>
        <v>178.18</v>
      </c>
      <c r="N5174" s="24" t="str">
        <f>IFERROR(IF(Table1[[#This Row],[Medicare Rate in CR]]&gt;0,"Y","N"),"N")</f>
        <v>Y</v>
      </c>
      <c r="O5174" s="166">
        <f>Table1[[#This Row],[Medicare Rate in CR]]*Table1[[#This Row],[SumOfUnits]]*Table1[[#This Row],[Actuarial Factor 06/20/2023]]</f>
        <v>17730.255030008069</v>
      </c>
      <c r="P51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17730.255030008069</v>
      </c>
      <c r="Q5174" s="166">
        <f>Table1[[#This Row],[Trended Medicare Pricing for all RHCs]]-Table1[[#This Row],[SumOfSFY24 Estimated Payment 5/04/23]]</f>
        <v>-16199.950189243733</v>
      </c>
      <c r="R5174" s="24">
        <f>Table1[[#This Row],[SumOfUnits]]*Table1[[#This Row],[Actuarial Factor 06/20/2023]]</f>
        <v>99.50754871482809</v>
      </c>
    </row>
    <row r="5175" spans="1:18" x14ac:dyDescent="0.25">
      <c r="A5175" s="192" t="s">
        <v>574</v>
      </c>
      <c r="B5175" s="22" t="s">
        <v>575</v>
      </c>
      <c r="C5175" s="22" t="s">
        <v>84</v>
      </c>
      <c r="D5175" s="22" t="s">
        <v>30</v>
      </c>
      <c r="E5175" s="22" t="s">
        <v>77</v>
      </c>
      <c r="F5175" s="195">
        <v>337.44820275609521</v>
      </c>
      <c r="G5175" s="22">
        <v>1</v>
      </c>
      <c r="H5175" s="22">
        <v>1</v>
      </c>
      <c r="I5175" s="167">
        <v>481.86586550186041</v>
      </c>
      <c r="J5175" s="22">
        <v>1.4279698678678372</v>
      </c>
      <c r="K5175" s="22" t="s">
        <v>576</v>
      </c>
      <c r="L5175" s="22" t="e">
        <f>INDEX(#REF!,MATCH(Table1[[#This Row],[NPI]],#REF!,0))</f>
        <v>#REF!</v>
      </c>
      <c r="M5175" s="22" t="str">
        <f>IFERROR(IFERROR(INDEX(FreeStand_Medicare!E:E,MATCH(Table1[[#This Row],[Medicare Number]],FreeStand_Medicare!A:A,0)),INDEX(HospBased_Medicare_CR!F:F,MATCH(Table1[[#This Row],[Medicare Number]],HospBased_Medicare_CR!G:G,0))),0)</f>
        <v>178.18</v>
      </c>
      <c r="N5175" s="24" t="str">
        <f>IFERROR(IF(Table1[[#This Row],[Medicare Rate in CR]]&gt;0,"Y","N"),"N")</f>
        <v>Y</v>
      </c>
      <c r="O5175" s="166">
        <f>Table1[[#This Row],[Medicare Rate in CR]]*Table1[[#This Row],[SumOfUnits]]*Table1[[#This Row],[Actuarial Factor 06/20/2023]]</f>
        <v>254.43567105669123</v>
      </c>
      <c r="P51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254.43567105669123</v>
      </c>
      <c r="Q5175" s="166">
        <f>Table1[[#This Row],[Trended Medicare Pricing for all RHCs]]-Table1[[#This Row],[SumOfSFY24 Estimated Payment 5/04/23]]</f>
        <v>-227.43019444516918</v>
      </c>
      <c r="R5175" s="24">
        <f>Table1[[#This Row],[SumOfUnits]]*Table1[[#This Row],[Actuarial Factor 06/20/2023]]</f>
        <v>1.4279698678678372</v>
      </c>
    </row>
    <row r="5176" spans="1:18" x14ac:dyDescent="0.25">
      <c r="A5176" s="192" t="s">
        <v>577</v>
      </c>
      <c r="B5176" s="22" t="s">
        <v>578</v>
      </c>
      <c r="C5176" s="22" t="s">
        <v>75</v>
      </c>
      <c r="D5176" s="22" t="s">
        <v>30</v>
      </c>
      <c r="E5176" s="22" t="s">
        <v>59</v>
      </c>
      <c r="F5176" s="195">
        <v>139.50081911920594</v>
      </c>
      <c r="G5176" s="22">
        <v>1</v>
      </c>
      <c r="H5176" s="22">
        <v>1</v>
      </c>
      <c r="I5176" s="167">
        <v>141.50721666610139</v>
      </c>
      <c r="J5176" s="22">
        <v>1.0143826936613249</v>
      </c>
      <c r="K5176" s="22" t="s">
        <v>579</v>
      </c>
      <c r="L5176" s="22" t="e">
        <f>INDEX(#REF!,MATCH(Table1[[#This Row],[NPI]],#REF!,0))</f>
        <v>#REF!</v>
      </c>
      <c r="M5176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76" s="24" t="str">
        <f>IFERROR(IF(Table1[[#This Row],[Medicare Rate in CR]]&gt;0,"Y","N"),"N")</f>
        <v>Y</v>
      </c>
      <c r="O5176" s="166">
        <f>Table1[[#This Row],[Medicare Rate in CR]]*Table1[[#This Row],[SumOfUnits]]*Table1[[#This Row],[Actuarial Factor 06/20/2023]]</f>
        <v>206.46745346782606</v>
      </c>
      <c r="P51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206.46745346782606</v>
      </c>
      <c r="Q5176" s="166">
        <f>Table1[[#This Row],[Trended Medicare Pricing for all RHCs]]-Table1[[#This Row],[SumOfSFY24 Estimated Payment 5/04/23]]</f>
        <v>64.960236801724676</v>
      </c>
      <c r="R5176" s="24">
        <f>Table1[[#This Row],[SumOfUnits]]*Table1[[#This Row],[Actuarial Factor 06/20/2023]]</f>
        <v>1.0143826936613249</v>
      </c>
    </row>
    <row r="5177" spans="1:18" x14ac:dyDescent="0.25">
      <c r="A5177" s="192" t="s">
        <v>577</v>
      </c>
      <c r="B5177" s="22" t="s">
        <v>578</v>
      </c>
      <c r="C5177" s="22" t="s">
        <v>75</v>
      </c>
      <c r="D5177" s="22" t="s">
        <v>30</v>
      </c>
      <c r="E5177" s="22" t="s">
        <v>77</v>
      </c>
      <c r="F5177" s="195">
        <v>1916.5654813529927</v>
      </c>
      <c r="G5177" s="22">
        <v>16</v>
      </c>
      <c r="H5177" s="22">
        <v>16</v>
      </c>
      <c r="I5177" s="167">
        <v>2498.4748334191563</v>
      </c>
      <c r="J5177" s="22">
        <v>1.3036209081963466</v>
      </c>
      <c r="K5177" s="22" t="s">
        <v>579</v>
      </c>
      <c r="L5177" s="22" t="e">
        <f>INDEX(#REF!,MATCH(Table1[[#This Row],[NPI]],#REF!,0))</f>
        <v>#REF!</v>
      </c>
      <c r="M5177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77" s="24" t="str">
        <f>IFERROR(IF(Table1[[#This Row],[Medicare Rate in CR]]&gt;0,"Y","N"),"N")</f>
        <v>Y</v>
      </c>
      <c r="O5177" s="166">
        <f>Table1[[#This Row],[Medicare Rate in CR]]*Table1[[#This Row],[SumOfUnits]]*Table1[[#This Row],[Actuarial Factor 06/20/2023]]</f>
        <v>4245.4239944685496</v>
      </c>
      <c r="P51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4245.4239944685496</v>
      </c>
      <c r="Q5177" s="166">
        <f>Table1[[#This Row],[Trended Medicare Pricing for all RHCs]]-Table1[[#This Row],[SumOfSFY24 Estimated Payment 5/04/23]]</f>
        <v>1746.9491610493933</v>
      </c>
      <c r="R5177" s="24">
        <f>Table1[[#This Row],[SumOfUnits]]*Table1[[#This Row],[Actuarial Factor 06/20/2023]]</f>
        <v>20.857934531141545</v>
      </c>
    </row>
    <row r="5178" spans="1:18" x14ac:dyDescent="0.25">
      <c r="A5178" s="192" t="s">
        <v>577</v>
      </c>
      <c r="B5178" s="22" t="s">
        <v>578</v>
      </c>
      <c r="C5178" s="22" t="s">
        <v>78</v>
      </c>
      <c r="D5178" s="22" t="s">
        <v>30</v>
      </c>
      <c r="E5178" s="22" t="s">
        <v>59</v>
      </c>
      <c r="F5178" s="195">
        <v>7360.8171918666203</v>
      </c>
      <c r="G5178" s="22">
        <v>54</v>
      </c>
      <c r="H5178" s="22">
        <v>54</v>
      </c>
      <c r="I5178" s="167">
        <v>6874.8719406698328</v>
      </c>
      <c r="J5178" s="22">
        <v>0.93398216006047052</v>
      </c>
      <c r="K5178" s="22" t="s">
        <v>579</v>
      </c>
      <c r="L5178" s="22" t="e">
        <f>INDEX(#REF!,MATCH(Table1[[#This Row],[NPI]],#REF!,0))</f>
        <v>#REF!</v>
      </c>
      <c r="M5178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78" s="24" t="str">
        <f>IFERROR(IF(Table1[[#This Row],[Medicare Rate in CR]]&gt;0,"Y","N"),"N")</f>
        <v>Y</v>
      </c>
      <c r="O5178" s="166">
        <f>Table1[[#This Row],[Medicare Rate in CR]]*Table1[[#This Row],[SumOfUnits]]*Table1[[#This Row],[Actuarial Factor 06/20/2023]]</f>
        <v>10265.547358370241</v>
      </c>
      <c r="P51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10265.547358370241</v>
      </c>
      <c r="Q5178" s="166">
        <f>Table1[[#This Row],[Trended Medicare Pricing for all RHCs]]-Table1[[#This Row],[SumOfSFY24 Estimated Payment 5/04/23]]</f>
        <v>3390.6754177004077</v>
      </c>
      <c r="R5178" s="24">
        <f>Table1[[#This Row],[SumOfUnits]]*Table1[[#This Row],[Actuarial Factor 06/20/2023]]</f>
        <v>50.435036643265406</v>
      </c>
    </row>
    <row r="5179" spans="1:18" x14ac:dyDescent="0.25">
      <c r="A5179" s="192" t="s">
        <v>577</v>
      </c>
      <c r="B5179" s="22" t="s">
        <v>578</v>
      </c>
      <c r="C5179" s="22" t="s">
        <v>78</v>
      </c>
      <c r="D5179" s="22" t="s">
        <v>30</v>
      </c>
      <c r="E5179" s="22" t="s">
        <v>60</v>
      </c>
      <c r="F5179" s="195">
        <v>546.51633420063604</v>
      </c>
      <c r="G5179" s="22">
        <v>4</v>
      </c>
      <c r="H5179" s="22">
        <v>4</v>
      </c>
      <c r="I5179" s="167">
        <v>447.8924454331891</v>
      </c>
      <c r="J5179" s="22">
        <v>0.81954082138880713</v>
      </c>
      <c r="K5179" s="22" t="s">
        <v>579</v>
      </c>
      <c r="L5179" s="22" t="e">
        <f>INDEX(#REF!,MATCH(Table1[[#This Row],[NPI]],#REF!,0))</f>
        <v>#REF!</v>
      </c>
      <c r="M5179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79" s="24" t="str">
        <f>IFERROR(IF(Table1[[#This Row],[Medicare Rate in CR]]&gt;0,"Y","N"),"N")</f>
        <v>Y</v>
      </c>
      <c r="O5179" s="166">
        <f>Table1[[#This Row],[Medicare Rate in CR]]*Table1[[#This Row],[SumOfUnits]]*Table1[[#This Row],[Actuarial Factor 06/20/2023]]</f>
        <v>667.23735514191117</v>
      </c>
      <c r="P51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667.23735514191117</v>
      </c>
      <c r="Q5179" s="166">
        <f>Table1[[#This Row],[Trended Medicare Pricing for all RHCs]]-Table1[[#This Row],[SumOfSFY24 Estimated Payment 5/04/23]]</f>
        <v>219.34490970872207</v>
      </c>
      <c r="R5179" s="24">
        <f>Table1[[#This Row],[SumOfUnits]]*Table1[[#This Row],[Actuarial Factor 06/20/2023]]</f>
        <v>3.2781632855552285</v>
      </c>
    </row>
    <row r="5180" spans="1:18" x14ac:dyDescent="0.25">
      <c r="A5180" s="192" t="s">
        <v>577</v>
      </c>
      <c r="B5180" s="22" t="s">
        <v>578</v>
      </c>
      <c r="C5180" s="22" t="s">
        <v>78</v>
      </c>
      <c r="D5180" s="22" t="s">
        <v>30</v>
      </c>
      <c r="E5180" s="22" t="s">
        <v>62</v>
      </c>
      <c r="F5180" s="195">
        <v>2317.0954996627161</v>
      </c>
      <c r="G5180" s="22">
        <v>17</v>
      </c>
      <c r="H5180" s="22">
        <v>17</v>
      </c>
      <c r="I5180" s="167">
        <v>2201.0583147663096</v>
      </c>
      <c r="J5180" s="22">
        <v>0.94992127648027569</v>
      </c>
      <c r="K5180" s="22" t="s">
        <v>579</v>
      </c>
      <c r="L5180" s="22" t="e">
        <f>INDEX(#REF!,MATCH(Table1[[#This Row],[NPI]],#REF!,0))</f>
        <v>#REF!</v>
      </c>
      <c r="M5180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80" s="24" t="str">
        <f>IFERROR(IF(Table1[[#This Row],[Medicare Rate in CR]]&gt;0,"Y","N"),"N")</f>
        <v>Y</v>
      </c>
      <c r="O5180" s="166">
        <f>Table1[[#This Row],[Medicare Rate in CR]]*Table1[[#This Row],[SumOfUnits]]*Table1[[#This Row],[Actuarial Factor 06/20/2023]]</f>
        <v>3286.8986024515202</v>
      </c>
      <c r="P51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3286.8986024515202</v>
      </c>
      <c r="Q5180" s="166">
        <f>Table1[[#This Row],[Trended Medicare Pricing for all RHCs]]-Table1[[#This Row],[SumOfSFY24 Estimated Payment 5/04/23]]</f>
        <v>1085.8402876852106</v>
      </c>
      <c r="R5180" s="24">
        <f>Table1[[#This Row],[SumOfUnits]]*Table1[[#This Row],[Actuarial Factor 06/20/2023]]</f>
        <v>16.148661700164688</v>
      </c>
    </row>
    <row r="5181" spans="1:18" x14ac:dyDescent="0.25">
      <c r="A5181" s="192" t="s">
        <v>577</v>
      </c>
      <c r="B5181" s="22" t="s">
        <v>578</v>
      </c>
      <c r="C5181" s="22" t="s">
        <v>78</v>
      </c>
      <c r="D5181" s="22" t="s">
        <v>30</v>
      </c>
      <c r="E5181" s="22" t="s">
        <v>63</v>
      </c>
      <c r="F5181" s="195">
        <v>962.92762840898149</v>
      </c>
      <c r="G5181" s="22">
        <v>7</v>
      </c>
      <c r="H5181" s="22">
        <v>7</v>
      </c>
      <c r="I5181" s="167">
        <v>901.78714318424863</v>
      </c>
      <c r="J5181" s="22">
        <v>0.93650562781571278</v>
      </c>
      <c r="K5181" s="22" t="s">
        <v>579</v>
      </c>
      <c r="L5181" s="22" t="e">
        <f>INDEX(#REF!,MATCH(Table1[[#This Row],[NPI]],#REF!,0))</f>
        <v>#REF!</v>
      </c>
      <c r="M5181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81" s="24" t="str">
        <f>IFERROR(IF(Table1[[#This Row],[Medicare Rate in CR]]&gt;0,"Y","N"),"N")</f>
        <v>Y</v>
      </c>
      <c r="O5181" s="166">
        <f>Table1[[#This Row],[Medicare Rate in CR]]*Table1[[#This Row],[SumOfUnits]]*Table1[[#This Row],[Actuarial Factor 06/20/2023]]</f>
        <v>1334.3144883992713</v>
      </c>
      <c r="P51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1334.3144883992713</v>
      </c>
      <c r="Q5181" s="166">
        <f>Table1[[#This Row],[Trended Medicare Pricing for all RHCs]]-Table1[[#This Row],[SumOfSFY24 Estimated Payment 5/04/23]]</f>
        <v>432.52734521502271</v>
      </c>
      <c r="R5181" s="24">
        <f>Table1[[#This Row],[SumOfUnits]]*Table1[[#This Row],[Actuarial Factor 06/20/2023]]</f>
        <v>6.5555393947099896</v>
      </c>
    </row>
    <row r="5182" spans="1:18" x14ac:dyDescent="0.25">
      <c r="A5182" s="192" t="s">
        <v>577</v>
      </c>
      <c r="B5182" s="22" t="s">
        <v>578</v>
      </c>
      <c r="C5182" s="22" t="s">
        <v>78</v>
      </c>
      <c r="D5182" s="22" t="s">
        <v>30</v>
      </c>
      <c r="E5182" s="22" t="s">
        <v>64</v>
      </c>
      <c r="F5182" s="195">
        <v>1152.2790787318108</v>
      </c>
      <c r="G5182" s="22">
        <v>9</v>
      </c>
      <c r="H5182" s="22">
        <v>9</v>
      </c>
      <c r="I5182" s="167">
        <v>1046.7158602085517</v>
      </c>
      <c r="J5182" s="22">
        <v>0.90838745537284149</v>
      </c>
      <c r="K5182" s="22" t="s">
        <v>579</v>
      </c>
      <c r="L5182" s="22" t="e">
        <f>INDEX(#REF!,MATCH(Table1[[#This Row],[NPI]],#REF!,0))</f>
        <v>#REF!</v>
      </c>
      <c r="M5182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82" s="24" t="str">
        <f>IFERROR(IF(Table1[[#This Row],[Medicare Rate in CR]]&gt;0,"Y","N"),"N")</f>
        <v>Y</v>
      </c>
      <c r="O5182" s="166">
        <f>Table1[[#This Row],[Medicare Rate in CR]]*Table1[[#This Row],[SumOfUnits]]*Table1[[#This Row],[Actuarial Factor 06/20/2023]]</f>
        <v>1664.0386439992933</v>
      </c>
      <c r="P51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1664.0386439992933</v>
      </c>
      <c r="Q5182" s="166">
        <f>Table1[[#This Row],[Trended Medicare Pricing for all RHCs]]-Table1[[#This Row],[SumOfSFY24 Estimated Payment 5/04/23]]</f>
        <v>617.3227837907416</v>
      </c>
      <c r="R5182" s="24">
        <f>Table1[[#This Row],[SumOfUnits]]*Table1[[#This Row],[Actuarial Factor 06/20/2023]]</f>
        <v>8.175487098355573</v>
      </c>
    </row>
    <row r="5183" spans="1:18" x14ac:dyDescent="0.25">
      <c r="A5183" s="192" t="s">
        <v>577</v>
      </c>
      <c r="B5183" s="22" t="s">
        <v>578</v>
      </c>
      <c r="C5183" s="22" t="s">
        <v>78</v>
      </c>
      <c r="D5183" s="22" t="s">
        <v>30</v>
      </c>
      <c r="E5183" s="22" t="s">
        <v>77</v>
      </c>
      <c r="F5183" s="195">
        <v>8355.2568179627924</v>
      </c>
      <c r="G5183" s="22">
        <v>61</v>
      </c>
      <c r="H5183" s="22">
        <v>61</v>
      </c>
      <c r="I5183" s="167">
        <v>10609.382709346019</v>
      </c>
      <c r="J5183" s="22">
        <v>1.2697853507670918</v>
      </c>
      <c r="K5183" s="22" t="s">
        <v>579</v>
      </c>
      <c r="L5183" s="22" t="e">
        <f>INDEX(#REF!,MATCH(Table1[[#This Row],[NPI]],#REF!,0))</f>
        <v>#REF!</v>
      </c>
      <c r="M5183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83" s="24" t="str">
        <f>IFERROR(IF(Table1[[#This Row],[Medicare Rate in CR]]&gt;0,"Y","N"),"N")</f>
        <v>Y</v>
      </c>
      <c r="O5183" s="166">
        <f>Table1[[#This Row],[Medicare Rate in CR]]*Table1[[#This Row],[SumOfUnits]]*Table1[[#This Row],[Actuarial Factor 06/20/2023]]</f>
        <v>15765.578728003164</v>
      </c>
      <c r="P51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15765.578728003164</v>
      </c>
      <c r="Q5183" s="166">
        <f>Table1[[#This Row],[Trended Medicare Pricing for all RHCs]]-Table1[[#This Row],[SumOfSFY24 Estimated Payment 5/04/23]]</f>
        <v>5156.196018657145</v>
      </c>
      <c r="R5183" s="24">
        <f>Table1[[#This Row],[SumOfUnits]]*Table1[[#This Row],[Actuarial Factor 06/20/2023]]</f>
        <v>77.456906396792604</v>
      </c>
    </row>
    <row r="5184" spans="1:18" x14ac:dyDescent="0.25">
      <c r="A5184" s="192" t="s">
        <v>577</v>
      </c>
      <c r="B5184" s="22" t="s">
        <v>578</v>
      </c>
      <c r="C5184" s="22" t="s">
        <v>78</v>
      </c>
      <c r="D5184" s="22" t="s">
        <v>32</v>
      </c>
      <c r="E5184" s="22" t="s">
        <v>81</v>
      </c>
      <c r="F5184" s="195">
        <v>136.62908355015901</v>
      </c>
      <c r="G5184" s="22">
        <v>1</v>
      </c>
      <c r="H5184" s="22">
        <v>1</v>
      </c>
      <c r="I5184" s="167">
        <v>142.89943985029333</v>
      </c>
      <c r="J5184" s="22">
        <v>1.0458932764328495</v>
      </c>
      <c r="K5184" s="22" t="s">
        <v>579</v>
      </c>
      <c r="L5184" s="22" t="e">
        <f>INDEX(#REF!,MATCH(Table1[[#This Row],[NPI]],#REF!,0))</f>
        <v>#REF!</v>
      </c>
      <c r="M5184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84" s="24" t="str">
        <f>IFERROR(IF(Table1[[#This Row],[Medicare Rate in CR]]&gt;0,"Y","N"),"N")</f>
        <v>Y</v>
      </c>
      <c r="O5184" s="166">
        <f>Table1[[#This Row],[Medicare Rate in CR]]*Table1[[#This Row],[SumOfUnits]]*Table1[[#This Row],[Actuarial Factor 06/20/2023]]</f>
        <v>212.88111748514217</v>
      </c>
      <c r="P51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212.88111748514217</v>
      </c>
      <c r="Q5184" s="166">
        <f>Table1[[#This Row],[Trended Medicare Pricing for all RHCs]]-Table1[[#This Row],[SumOfSFY24 Estimated Payment 5/04/23]]</f>
        <v>69.981677634848836</v>
      </c>
      <c r="R5184" s="24">
        <f>Table1[[#This Row],[SumOfUnits]]*Table1[[#This Row],[Actuarial Factor 06/20/2023]]</f>
        <v>1.0458932764328495</v>
      </c>
    </row>
    <row r="5185" spans="1:18" x14ac:dyDescent="0.25">
      <c r="A5185" s="192" t="s">
        <v>577</v>
      </c>
      <c r="B5185" s="22" t="s">
        <v>578</v>
      </c>
      <c r="C5185" s="22" t="s">
        <v>78</v>
      </c>
      <c r="D5185" s="22" t="s">
        <v>32</v>
      </c>
      <c r="E5185" s="22" t="s">
        <v>66</v>
      </c>
      <c r="F5185" s="195">
        <v>273.25816710031802</v>
      </c>
      <c r="G5185" s="22">
        <v>2</v>
      </c>
      <c r="H5185" s="22">
        <v>2</v>
      </c>
      <c r="I5185" s="167">
        <v>293.93106527310732</v>
      </c>
      <c r="J5185" s="22">
        <v>1.0756533588443484</v>
      </c>
      <c r="K5185" s="22" t="s">
        <v>579</v>
      </c>
      <c r="L5185" s="22" t="e">
        <f>INDEX(#REF!,MATCH(Table1[[#This Row],[NPI]],#REF!,0))</f>
        <v>#REF!</v>
      </c>
      <c r="M5185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85" s="24" t="str">
        <f>IFERROR(IF(Table1[[#This Row],[Medicare Rate in CR]]&gt;0,"Y","N"),"N")</f>
        <v>Y</v>
      </c>
      <c r="O5185" s="166">
        <f>Table1[[#This Row],[Medicare Rate in CR]]*Table1[[#This Row],[SumOfUnits]]*Table1[[#This Row],[Actuarial Factor 06/20/2023]]</f>
        <v>437.87696931835734</v>
      </c>
      <c r="P51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437.87696931835734</v>
      </c>
      <c r="Q5185" s="166">
        <f>Table1[[#This Row],[Trended Medicare Pricing for all RHCs]]-Table1[[#This Row],[SumOfSFY24 Estimated Payment 5/04/23]]</f>
        <v>143.94590404525002</v>
      </c>
      <c r="R5185" s="24">
        <f>Table1[[#This Row],[SumOfUnits]]*Table1[[#This Row],[Actuarial Factor 06/20/2023]]</f>
        <v>2.1513067176886969</v>
      </c>
    </row>
    <row r="5186" spans="1:18" x14ac:dyDescent="0.25">
      <c r="A5186" s="192" t="s">
        <v>577</v>
      </c>
      <c r="B5186" s="22" t="s">
        <v>578</v>
      </c>
      <c r="C5186" s="22" t="s">
        <v>78</v>
      </c>
      <c r="D5186" s="22" t="s">
        <v>31</v>
      </c>
      <c r="E5186" s="22" t="s">
        <v>74</v>
      </c>
      <c r="F5186" s="195">
        <v>139.50081911920594</v>
      </c>
      <c r="G5186" s="22">
        <v>1</v>
      </c>
      <c r="H5186" s="22">
        <v>1</v>
      </c>
      <c r="I5186" s="167">
        <v>160.21572432552293</v>
      </c>
      <c r="J5186" s="22">
        <v>1.1484930722063771</v>
      </c>
      <c r="K5186" s="22" t="s">
        <v>579</v>
      </c>
      <c r="L5186" s="22" t="e">
        <f>INDEX(#REF!,MATCH(Table1[[#This Row],[NPI]],#REF!,0))</f>
        <v>#REF!</v>
      </c>
      <c r="M5186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86" s="24" t="str">
        <f>IFERROR(IF(Table1[[#This Row],[Medicare Rate in CR]]&gt;0,"Y","N"),"N")</f>
        <v>Y</v>
      </c>
      <c r="O5186" s="166">
        <f>Table1[[#This Row],[Medicare Rate in CR]]*Table1[[#This Row],[SumOfUnits]]*Table1[[#This Row],[Actuarial Factor 06/20/2023]]</f>
        <v>233.76427991688598</v>
      </c>
      <c r="P51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233.76427991688598</v>
      </c>
      <c r="Q5186" s="166">
        <f>Table1[[#This Row],[Trended Medicare Pricing for all RHCs]]-Table1[[#This Row],[SumOfSFY24 Estimated Payment 5/04/23]]</f>
        <v>73.548555591363055</v>
      </c>
      <c r="R5186" s="24">
        <f>Table1[[#This Row],[SumOfUnits]]*Table1[[#This Row],[Actuarial Factor 06/20/2023]]</f>
        <v>1.1484930722063771</v>
      </c>
    </row>
    <row r="5187" spans="1:18" x14ac:dyDescent="0.25">
      <c r="A5187" s="192" t="s">
        <v>577</v>
      </c>
      <c r="B5187" s="22" t="s">
        <v>578</v>
      </c>
      <c r="C5187" s="22" t="s">
        <v>78</v>
      </c>
      <c r="D5187" s="22" t="s">
        <v>31</v>
      </c>
      <c r="E5187" s="22" t="s">
        <v>69</v>
      </c>
      <c r="F5187" s="195">
        <v>3848.5882239568286</v>
      </c>
      <c r="G5187" s="22">
        <v>28</v>
      </c>
      <c r="H5187" s="22">
        <v>28</v>
      </c>
      <c r="I5187" s="167">
        <v>4119.8913790115112</v>
      </c>
      <c r="J5187" s="22">
        <v>1.0704942018389665</v>
      </c>
      <c r="K5187" s="22" t="s">
        <v>579</v>
      </c>
      <c r="L5187" s="22" t="e">
        <f>INDEX(#REF!,MATCH(Table1[[#This Row],[NPI]],#REF!,0))</f>
        <v>#REF!</v>
      </c>
      <c r="M5187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87" s="24" t="str">
        <f>IFERROR(IF(Table1[[#This Row],[Medicare Rate in CR]]&gt;0,"Y","N"),"N")</f>
        <v>Y</v>
      </c>
      <c r="O5187" s="166">
        <f>Table1[[#This Row],[Medicare Rate in CR]]*Table1[[#This Row],[SumOfUnits]]*Table1[[#This Row],[Actuarial Factor 06/20/2023]]</f>
        <v>6100.8749155844907</v>
      </c>
      <c r="P51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6100.8749155844907</v>
      </c>
      <c r="Q5187" s="166">
        <f>Table1[[#This Row],[Trended Medicare Pricing for all RHCs]]-Table1[[#This Row],[SumOfSFY24 Estimated Payment 5/04/23]]</f>
        <v>1980.9835365729796</v>
      </c>
      <c r="R5187" s="24">
        <f>Table1[[#This Row],[SumOfUnits]]*Table1[[#This Row],[Actuarial Factor 06/20/2023]]</f>
        <v>29.97383765149106</v>
      </c>
    </row>
    <row r="5188" spans="1:18" x14ac:dyDescent="0.25">
      <c r="A5188" s="192" t="s">
        <v>577</v>
      </c>
      <c r="B5188" s="22" t="s">
        <v>578</v>
      </c>
      <c r="C5188" s="22" t="s">
        <v>85</v>
      </c>
      <c r="D5188" s="22" t="s">
        <v>30</v>
      </c>
      <c r="E5188" s="22" t="s">
        <v>59</v>
      </c>
      <c r="F5188" s="195">
        <v>3014.4550448106397</v>
      </c>
      <c r="G5188" s="22">
        <v>22</v>
      </c>
      <c r="H5188" s="22">
        <v>22</v>
      </c>
      <c r="I5188" s="167">
        <v>2703.9922070267803</v>
      </c>
      <c r="J5188" s="22">
        <v>0.89700863566755829</v>
      </c>
      <c r="K5188" s="22" t="s">
        <v>579</v>
      </c>
      <c r="L5188" s="22" t="e">
        <f>INDEX(#REF!,MATCH(Table1[[#This Row],[NPI]],#REF!,0))</f>
        <v>#REF!</v>
      </c>
      <c r="M5188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88" s="24" t="str">
        <f>IFERROR(IF(Table1[[#This Row],[Medicare Rate in CR]]&gt;0,"Y","N"),"N")</f>
        <v>Y</v>
      </c>
      <c r="O5188" s="166">
        <f>Table1[[#This Row],[Medicare Rate in CR]]*Table1[[#This Row],[SumOfUnits]]*Table1[[#This Row],[Actuarial Factor 06/20/2023]]</f>
        <v>4016.6970294830462</v>
      </c>
      <c r="P51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4016.6970294830462</v>
      </c>
      <c r="Q5188" s="166">
        <f>Table1[[#This Row],[Trended Medicare Pricing for all RHCs]]-Table1[[#This Row],[SumOfSFY24 Estimated Payment 5/04/23]]</f>
        <v>1312.7048224562659</v>
      </c>
      <c r="R5188" s="24">
        <f>Table1[[#This Row],[SumOfUnits]]*Table1[[#This Row],[Actuarial Factor 06/20/2023]]</f>
        <v>19.734189984686282</v>
      </c>
    </row>
    <row r="5189" spans="1:18" x14ac:dyDescent="0.25">
      <c r="A5189" s="192" t="s">
        <v>577</v>
      </c>
      <c r="B5189" s="22" t="s">
        <v>578</v>
      </c>
      <c r="C5189" s="22" t="s">
        <v>85</v>
      </c>
      <c r="D5189" s="22" t="s">
        <v>30</v>
      </c>
      <c r="E5189" s="22" t="s">
        <v>60</v>
      </c>
      <c r="F5189" s="195">
        <v>965.01879155825395</v>
      </c>
      <c r="G5189" s="22">
        <v>7</v>
      </c>
      <c r="H5189" s="22">
        <v>7</v>
      </c>
      <c r="I5189" s="167">
        <v>798.53352689443079</v>
      </c>
      <c r="J5189" s="22">
        <v>0.82747976918149668</v>
      </c>
      <c r="K5189" s="22" t="s">
        <v>579</v>
      </c>
      <c r="L5189" s="22" t="e">
        <f>INDEX(#REF!,MATCH(Table1[[#This Row],[NPI]],#REF!,0))</f>
        <v>#REF!</v>
      </c>
      <c r="M5189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89" s="24" t="str">
        <f>IFERROR(IF(Table1[[#This Row],[Medicare Rate in CR]]&gt;0,"Y","N"),"N")</f>
        <v>Y</v>
      </c>
      <c r="O5189" s="166">
        <f>Table1[[#This Row],[Medicare Rate in CR]]*Table1[[#This Row],[SumOfUnits]]*Table1[[#This Row],[Actuarial Factor 06/20/2023]]</f>
        <v>1178.9766255344127</v>
      </c>
      <c r="P51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1178.9766255344127</v>
      </c>
      <c r="Q5189" s="166">
        <f>Table1[[#This Row],[Trended Medicare Pricing for all RHCs]]-Table1[[#This Row],[SumOfSFY24 Estimated Payment 5/04/23]]</f>
        <v>380.44309863998194</v>
      </c>
      <c r="R5189" s="24">
        <f>Table1[[#This Row],[SumOfUnits]]*Table1[[#This Row],[Actuarial Factor 06/20/2023]]</f>
        <v>5.7923583842704769</v>
      </c>
    </row>
    <row r="5190" spans="1:18" x14ac:dyDescent="0.25">
      <c r="A5190" s="192" t="s">
        <v>577</v>
      </c>
      <c r="B5190" s="22" t="s">
        <v>578</v>
      </c>
      <c r="C5190" s="22" t="s">
        <v>85</v>
      </c>
      <c r="D5190" s="22" t="s">
        <v>30</v>
      </c>
      <c r="E5190" s="22" t="s">
        <v>61</v>
      </c>
      <c r="F5190" s="195">
        <v>1098.7761395393661</v>
      </c>
      <c r="G5190" s="22">
        <v>8</v>
      </c>
      <c r="H5190" s="22">
        <v>8</v>
      </c>
      <c r="I5190" s="167">
        <v>909.21502632817067</v>
      </c>
      <c r="J5190" s="22">
        <v>0.82747976918149668</v>
      </c>
      <c r="K5190" s="22" t="s">
        <v>579</v>
      </c>
      <c r="L5190" s="22" t="e">
        <f>INDEX(#REF!,MATCH(Table1[[#This Row],[NPI]],#REF!,0))</f>
        <v>#REF!</v>
      </c>
      <c r="M5190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90" s="24" t="str">
        <f>IFERROR(IF(Table1[[#This Row],[Medicare Rate in CR]]&gt;0,"Y","N"),"N")</f>
        <v>Y</v>
      </c>
      <c r="O5190" s="166">
        <f>Table1[[#This Row],[Medicare Rate in CR]]*Table1[[#This Row],[SumOfUnits]]*Table1[[#This Row],[Actuarial Factor 06/20/2023]]</f>
        <v>1347.4018577536146</v>
      </c>
      <c r="P51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1347.4018577536146</v>
      </c>
      <c r="Q5190" s="166">
        <f>Table1[[#This Row],[Trended Medicare Pricing for all RHCs]]-Table1[[#This Row],[SumOfSFY24 Estimated Payment 5/04/23]]</f>
        <v>438.18683142544398</v>
      </c>
      <c r="R5190" s="24">
        <f>Table1[[#This Row],[SumOfUnits]]*Table1[[#This Row],[Actuarial Factor 06/20/2023]]</f>
        <v>6.6198381534519735</v>
      </c>
    </row>
    <row r="5191" spans="1:18" x14ac:dyDescent="0.25">
      <c r="A5191" s="192" t="s">
        <v>577</v>
      </c>
      <c r="B5191" s="22" t="s">
        <v>578</v>
      </c>
      <c r="C5191" s="22" t="s">
        <v>85</v>
      </c>
      <c r="D5191" s="22" t="s">
        <v>30</v>
      </c>
      <c r="E5191" s="22" t="s">
        <v>62</v>
      </c>
      <c r="F5191" s="195">
        <v>1229.6617519514314</v>
      </c>
      <c r="G5191" s="22">
        <v>9</v>
      </c>
      <c r="H5191" s="22">
        <v>9</v>
      </c>
      <c r="I5191" s="167">
        <v>1122.2785798193913</v>
      </c>
      <c r="J5191" s="22">
        <v>0.91267259312438831</v>
      </c>
      <c r="K5191" s="22" t="s">
        <v>579</v>
      </c>
      <c r="L5191" s="22" t="e">
        <f>INDEX(#REF!,MATCH(Table1[[#This Row],[NPI]],#REF!,0))</f>
        <v>#REF!</v>
      </c>
      <c r="M5191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91" s="24" t="str">
        <f>IFERROR(IF(Table1[[#This Row],[Medicare Rate in CR]]&gt;0,"Y","N"),"N")</f>
        <v>Y</v>
      </c>
      <c r="O5191" s="166">
        <f>Table1[[#This Row],[Medicare Rate in CR]]*Table1[[#This Row],[SumOfUnits]]*Table1[[#This Row],[Actuarial Factor 06/20/2023]]</f>
        <v>1671.8884164408419</v>
      </c>
      <c r="P51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1671.8884164408419</v>
      </c>
      <c r="Q5191" s="166">
        <f>Table1[[#This Row],[Trended Medicare Pricing for all RHCs]]-Table1[[#This Row],[SumOfSFY24 Estimated Payment 5/04/23]]</f>
        <v>549.60983662145054</v>
      </c>
      <c r="R5191" s="24">
        <f>Table1[[#This Row],[SumOfUnits]]*Table1[[#This Row],[Actuarial Factor 06/20/2023]]</f>
        <v>8.2140533381194949</v>
      </c>
    </row>
    <row r="5192" spans="1:18" x14ac:dyDescent="0.25">
      <c r="A5192" s="192" t="s">
        <v>577</v>
      </c>
      <c r="B5192" s="22" t="s">
        <v>578</v>
      </c>
      <c r="C5192" s="22" t="s">
        <v>85</v>
      </c>
      <c r="D5192" s="22" t="s">
        <v>30</v>
      </c>
      <c r="E5192" s="22" t="s">
        <v>64</v>
      </c>
      <c r="F5192" s="195">
        <v>279.00163823841189</v>
      </c>
      <c r="G5192" s="22">
        <v>2</v>
      </c>
      <c r="H5192" s="22">
        <v>2</v>
      </c>
      <c r="I5192" s="167">
        <v>246.88921821701794</v>
      </c>
      <c r="J5192" s="22">
        <v>0.88490239618609945</v>
      </c>
      <c r="K5192" s="22" t="s">
        <v>579</v>
      </c>
      <c r="L5192" s="22" t="e">
        <f>INDEX(#REF!,MATCH(Table1[[#This Row],[NPI]],#REF!,0))</f>
        <v>#REF!</v>
      </c>
      <c r="M5192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92" s="24" t="str">
        <f>IFERROR(IF(Table1[[#This Row],[Medicare Rate in CR]]&gt;0,"Y","N"),"N")</f>
        <v>Y</v>
      </c>
      <c r="O5192" s="166">
        <f>Table1[[#This Row],[Medicare Rate in CR]]*Table1[[#This Row],[SumOfUnits]]*Table1[[#This Row],[Actuarial Factor 06/20/2023]]</f>
        <v>360.22606743943737</v>
      </c>
      <c r="P51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360.22606743943737</v>
      </c>
      <c r="Q5192" s="166">
        <f>Table1[[#This Row],[Trended Medicare Pricing for all RHCs]]-Table1[[#This Row],[SumOfSFY24 Estimated Payment 5/04/23]]</f>
        <v>113.33684922241943</v>
      </c>
      <c r="R5192" s="24">
        <f>Table1[[#This Row],[SumOfUnits]]*Table1[[#This Row],[Actuarial Factor 06/20/2023]]</f>
        <v>1.7698047923721989</v>
      </c>
    </row>
    <row r="5193" spans="1:18" x14ac:dyDescent="0.25">
      <c r="A5193" s="192" t="s">
        <v>577</v>
      </c>
      <c r="B5193" s="22" t="s">
        <v>578</v>
      </c>
      <c r="C5193" s="22" t="s">
        <v>85</v>
      </c>
      <c r="D5193" s="22" t="s">
        <v>30</v>
      </c>
      <c r="E5193" s="22" t="s">
        <v>77</v>
      </c>
      <c r="F5193" s="195">
        <v>2203.295750216826</v>
      </c>
      <c r="G5193" s="22">
        <v>16</v>
      </c>
      <c r="H5193" s="22">
        <v>16</v>
      </c>
      <c r="I5193" s="167">
        <v>2618.099966162416</v>
      </c>
      <c r="J5193" s="22">
        <v>1.1882653365553713</v>
      </c>
      <c r="K5193" s="22" t="s">
        <v>579</v>
      </c>
      <c r="L5193" s="22" t="e">
        <f>INDEX(#REF!,MATCH(Table1[[#This Row],[NPI]],#REF!,0))</f>
        <v>#REF!</v>
      </c>
      <c r="M5193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93" s="24" t="str">
        <f>IFERROR(IF(Table1[[#This Row],[Medicare Rate in CR]]&gt;0,"Y","N"),"N")</f>
        <v>Y</v>
      </c>
      <c r="O5193" s="166">
        <f>Table1[[#This Row],[Medicare Rate in CR]]*Table1[[#This Row],[SumOfUnits]]*Table1[[#This Row],[Actuarial Factor 06/20/2023]]</f>
        <v>3869.7524256396841</v>
      </c>
      <c r="P51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3869.7524256396841</v>
      </c>
      <c r="Q5193" s="166">
        <f>Table1[[#This Row],[Trended Medicare Pricing for all RHCs]]-Table1[[#This Row],[SumOfSFY24 Estimated Payment 5/04/23]]</f>
        <v>1251.6524594772682</v>
      </c>
      <c r="R5193" s="24">
        <f>Table1[[#This Row],[SumOfUnits]]*Table1[[#This Row],[Actuarial Factor 06/20/2023]]</f>
        <v>19.01224538488594</v>
      </c>
    </row>
    <row r="5194" spans="1:18" x14ac:dyDescent="0.25">
      <c r="A5194" s="192" t="s">
        <v>577</v>
      </c>
      <c r="B5194" s="22" t="s">
        <v>578</v>
      </c>
      <c r="C5194" s="22" t="s">
        <v>85</v>
      </c>
      <c r="D5194" s="22" t="s">
        <v>32</v>
      </c>
      <c r="E5194" s="22" t="s">
        <v>65</v>
      </c>
      <c r="F5194" s="195">
        <v>276.12990266936492</v>
      </c>
      <c r="G5194" s="22">
        <v>2</v>
      </c>
      <c r="H5194" s="22">
        <v>2</v>
      </c>
      <c r="I5194" s="167">
        <v>350.24004048885098</v>
      </c>
      <c r="J5194" s="22">
        <v>1.2683886717920034</v>
      </c>
      <c r="K5194" s="22" t="s">
        <v>579</v>
      </c>
      <c r="L5194" s="22" t="e">
        <f>INDEX(#REF!,MATCH(Table1[[#This Row],[NPI]],#REF!,0))</f>
        <v>#REF!</v>
      </c>
      <c r="M5194" s="22" t="str">
        <f>IFERROR(IFERROR(INDEX(FreeStand_Medicare!E:E,MATCH(Table1[[#This Row],[Medicare Number]],FreeStand_Medicare!A:A,0)),INDEX(HospBased_Medicare_CR!F:F,MATCH(Table1[[#This Row],[Medicare Number]],HospBased_Medicare_CR!G:G,0))),0)</f>
        <v>203.54</v>
      </c>
      <c r="N5194" s="24" t="str">
        <f>IFERROR(IF(Table1[[#This Row],[Medicare Rate in CR]]&gt;0,"Y","N"),"N")</f>
        <v>Y</v>
      </c>
      <c r="O5194" s="166">
        <f>Table1[[#This Row],[Medicare Rate in CR]]*Table1[[#This Row],[SumOfUnits]]*Table1[[#This Row],[Actuarial Factor 06/20/2023]]</f>
        <v>516.33566051308878</v>
      </c>
      <c r="P51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516.33566051308878</v>
      </c>
      <c r="Q5194" s="166">
        <f>Table1[[#This Row],[Trended Medicare Pricing for all RHCs]]-Table1[[#This Row],[SumOfSFY24 Estimated Payment 5/04/23]]</f>
        <v>166.0956200242378</v>
      </c>
      <c r="R5194" s="24">
        <f>Table1[[#This Row],[SumOfUnits]]*Table1[[#This Row],[Actuarial Factor 06/20/2023]]</f>
        <v>2.5367773435840069</v>
      </c>
    </row>
    <row r="5195" spans="1:18" x14ac:dyDescent="0.25">
      <c r="A5195" s="192" t="s">
        <v>580</v>
      </c>
      <c r="B5195" s="22" t="s">
        <v>581</v>
      </c>
      <c r="C5195" s="22" t="s">
        <v>72</v>
      </c>
      <c r="D5195" s="22" t="s">
        <v>30</v>
      </c>
      <c r="E5195" s="22" t="s">
        <v>60</v>
      </c>
      <c r="F5195" s="195">
        <v>203.99922906427676</v>
      </c>
      <c r="G5195" s="22">
        <v>1</v>
      </c>
      <c r="H5195" s="22">
        <v>1</v>
      </c>
      <c r="I5195" s="167">
        <v>207.87361801345824</v>
      </c>
      <c r="J5195" s="22">
        <v>1.0189921744653296</v>
      </c>
      <c r="K5195" s="22" t="s">
        <v>582</v>
      </c>
      <c r="L5195" s="22" t="e">
        <f>INDEX(#REF!,MATCH(Table1[[#This Row],[NPI]],#REF!,0))</f>
        <v>#REF!</v>
      </c>
      <c r="M51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95" s="24" t="str">
        <f>IFERROR(IF(Table1[[#This Row],[Medicare Rate in CR]]&gt;0,"Y","N"),"N")</f>
        <v>N</v>
      </c>
      <c r="O5195" s="166">
        <f>Table1[[#This Row],[Medicare Rate in CR]]*Table1[[#This Row],[SumOfUnits]]*Table1[[#This Row],[Actuarial Factor 06/20/2023]]</f>
        <v>0</v>
      </c>
      <c r="P51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212.51772781273175</v>
      </c>
      <c r="Q5195" s="166">
        <f>Table1[[#This Row],[Trended Medicare Pricing for all RHCs]]-Table1[[#This Row],[SumOfSFY24 Estimated Payment 5/04/23]]</f>
        <v>4.6441097992735081</v>
      </c>
      <c r="R5195" s="24">
        <f>Table1[[#This Row],[SumOfUnits]]*Table1[[#This Row],[Actuarial Factor 06/20/2023]]</f>
        <v>1.0189921744653296</v>
      </c>
    </row>
    <row r="5196" spans="1:18" x14ac:dyDescent="0.25">
      <c r="A5196" s="192" t="s">
        <v>580</v>
      </c>
      <c r="B5196" s="22" t="s">
        <v>581</v>
      </c>
      <c r="C5196" s="22" t="s">
        <v>72</v>
      </c>
      <c r="D5196" s="22" t="s">
        <v>30</v>
      </c>
      <c r="E5196" s="22" t="s">
        <v>62</v>
      </c>
      <c r="F5196" s="195">
        <v>407.99845812855352</v>
      </c>
      <c r="G5196" s="22">
        <v>2</v>
      </c>
      <c r="H5196" s="22">
        <v>2</v>
      </c>
      <c r="I5196" s="167">
        <v>478.93748007597588</v>
      </c>
      <c r="J5196" s="22">
        <v>1.1738708089065146</v>
      </c>
      <c r="K5196" s="22" t="s">
        <v>582</v>
      </c>
      <c r="L5196" s="22" t="e">
        <f>INDEX(#REF!,MATCH(Table1[[#This Row],[NPI]],#REF!,0))</f>
        <v>#REF!</v>
      </c>
      <c r="M51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96" s="24" t="str">
        <f>IFERROR(IF(Table1[[#This Row],[Medicare Rate in CR]]&gt;0,"Y","N"),"N")</f>
        <v>N</v>
      </c>
      <c r="O5196" s="166">
        <f>Table1[[#This Row],[Medicare Rate in CR]]*Table1[[#This Row],[SumOfUnits]]*Table1[[#This Row],[Actuarial Factor 06/20/2023]]</f>
        <v>0</v>
      </c>
      <c r="P51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489.6374345277053</v>
      </c>
      <c r="Q5196" s="166">
        <f>Table1[[#This Row],[Trended Medicare Pricing for all RHCs]]-Table1[[#This Row],[SumOfSFY24 Estimated Payment 5/04/23]]</f>
        <v>10.699954451729411</v>
      </c>
      <c r="R5196" s="24">
        <f>Table1[[#This Row],[SumOfUnits]]*Table1[[#This Row],[Actuarial Factor 06/20/2023]]</f>
        <v>2.3477416178130293</v>
      </c>
    </row>
    <row r="5197" spans="1:18" x14ac:dyDescent="0.25">
      <c r="A5197" s="192" t="s">
        <v>580</v>
      </c>
      <c r="B5197" s="22" t="s">
        <v>581</v>
      </c>
      <c r="C5197" s="22" t="s">
        <v>72</v>
      </c>
      <c r="D5197" s="22" t="s">
        <v>31</v>
      </c>
      <c r="E5197" s="22" t="s">
        <v>69</v>
      </c>
      <c r="F5197" s="195">
        <v>203.99922906427676</v>
      </c>
      <c r="G5197" s="22">
        <v>1</v>
      </c>
      <c r="H5197" s="22">
        <v>1</v>
      </c>
      <c r="I5197" s="167">
        <v>211.60726783579449</v>
      </c>
      <c r="J5197" s="22">
        <v>1.0372944486428455</v>
      </c>
      <c r="K5197" s="22" t="s">
        <v>582</v>
      </c>
      <c r="L5197" s="22" t="e">
        <f>INDEX(#REF!,MATCH(Table1[[#This Row],[NPI]],#REF!,0))</f>
        <v>#REF!</v>
      </c>
      <c r="M51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97" s="24" t="str">
        <f>IFERROR(IF(Table1[[#This Row],[Medicare Rate in CR]]&gt;0,"Y","N"),"N")</f>
        <v>N</v>
      </c>
      <c r="O5197" s="166">
        <f>Table1[[#This Row],[Medicare Rate in CR]]*Table1[[#This Row],[SumOfUnits]]*Table1[[#This Row],[Actuarial Factor 06/20/2023]]</f>
        <v>0</v>
      </c>
      <c r="P51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216.33479120092917</v>
      </c>
      <c r="Q5197" s="166">
        <f>Table1[[#This Row],[Trended Medicare Pricing for all RHCs]]-Table1[[#This Row],[SumOfSFY24 Estimated Payment 5/04/23]]</f>
        <v>4.7275233651346866</v>
      </c>
      <c r="R5197" s="24">
        <f>Table1[[#This Row],[SumOfUnits]]*Table1[[#This Row],[Actuarial Factor 06/20/2023]]</f>
        <v>1.0372944486428455</v>
      </c>
    </row>
    <row r="5198" spans="1:18" x14ac:dyDescent="0.25">
      <c r="A5198" s="192" t="s">
        <v>580</v>
      </c>
      <c r="B5198" s="22" t="s">
        <v>581</v>
      </c>
      <c r="C5198" s="22" t="s">
        <v>90</v>
      </c>
      <c r="D5198" s="22" t="s">
        <v>30</v>
      </c>
      <c r="E5198" s="22" t="s">
        <v>59</v>
      </c>
      <c r="F5198" s="195">
        <v>203.99922906427676</v>
      </c>
      <c r="G5198" s="22">
        <v>1</v>
      </c>
      <c r="H5198" s="22">
        <v>1</v>
      </c>
      <c r="I5198" s="167">
        <v>199.36271949361483</v>
      </c>
      <c r="J5198" s="22">
        <v>0.97727192601693091</v>
      </c>
      <c r="K5198" s="22" t="s">
        <v>582</v>
      </c>
      <c r="L5198" s="22" t="e">
        <f>INDEX(#REF!,MATCH(Table1[[#This Row],[NPI]],#REF!,0))</f>
        <v>#REF!</v>
      </c>
      <c r="M51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98" s="24" t="str">
        <f>IFERROR(IF(Table1[[#This Row],[Medicare Rate in CR]]&gt;0,"Y","N"),"N")</f>
        <v>N</v>
      </c>
      <c r="O5198" s="166">
        <f>Table1[[#This Row],[Medicare Rate in CR]]*Table1[[#This Row],[SumOfUnits]]*Table1[[#This Row],[Actuarial Factor 06/20/2023]]</f>
        <v>0</v>
      </c>
      <c r="P51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302.68285130472344</v>
      </c>
      <c r="Q5198" s="166">
        <f>Table1[[#This Row],[Trended Medicare Pricing for all RHCs]]-Table1[[#This Row],[SumOfSFY24 Estimated Payment 5/04/23]]</f>
        <v>103.32013181110861</v>
      </c>
      <c r="R5198" s="24">
        <f>Table1[[#This Row],[SumOfUnits]]*Table1[[#This Row],[Actuarial Factor 06/20/2023]]</f>
        <v>0.97727192601693091</v>
      </c>
    </row>
    <row r="5199" spans="1:18" x14ac:dyDescent="0.25">
      <c r="A5199" s="192" t="s">
        <v>580</v>
      </c>
      <c r="B5199" s="22" t="s">
        <v>581</v>
      </c>
      <c r="C5199" s="22" t="s">
        <v>76</v>
      </c>
      <c r="D5199" s="22" t="s">
        <v>30</v>
      </c>
      <c r="E5199" s="22" t="s">
        <v>59</v>
      </c>
      <c r="F5199" s="195">
        <v>203.99922906427676</v>
      </c>
      <c r="G5199" s="22">
        <v>1</v>
      </c>
      <c r="H5199" s="22">
        <v>1</v>
      </c>
      <c r="I5199" s="167">
        <v>212.08753489960583</v>
      </c>
      <c r="J5199" s="22">
        <v>1.0396487078526193</v>
      </c>
      <c r="K5199" s="22" t="s">
        <v>582</v>
      </c>
      <c r="L5199" s="22" t="e">
        <f>INDEX(#REF!,MATCH(Table1[[#This Row],[NPI]],#REF!,0))</f>
        <v>#REF!</v>
      </c>
      <c r="M51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199" s="24" t="str">
        <f>IFERROR(IF(Table1[[#This Row],[Medicare Rate in CR]]&gt;0,"Y","N"),"N")</f>
        <v>N</v>
      </c>
      <c r="O5199" s="166">
        <f>Table1[[#This Row],[Medicare Rate in CR]]*Table1[[#This Row],[SumOfUnits]]*Table1[[#This Row],[Actuarial Factor 06/20/2023]]</f>
        <v>0</v>
      </c>
      <c r="P51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305.13464226898492</v>
      </c>
      <c r="Q5199" s="166">
        <f>Table1[[#This Row],[Trended Medicare Pricing for all RHCs]]-Table1[[#This Row],[SumOfSFY24 Estimated Payment 5/04/23]]</f>
        <v>93.047107369379091</v>
      </c>
      <c r="R5199" s="24">
        <f>Table1[[#This Row],[SumOfUnits]]*Table1[[#This Row],[Actuarial Factor 06/20/2023]]</f>
        <v>1.0396487078526193</v>
      </c>
    </row>
    <row r="5200" spans="1:18" x14ac:dyDescent="0.25">
      <c r="A5200" s="192" t="s">
        <v>580</v>
      </c>
      <c r="B5200" s="22" t="s">
        <v>581</v>
      </c>
      <c r="C5200" s="22" t="s">
        <v>76</v>
      </c>
      <c r="D5200" s="22" t="s">
        <v>30</v>
      </c>
      <c r="E5200" s="22" t="s">
        <v>60</v>
      </c>
      <c r="F5200" s="195">
        <v>603.59448780957894</v>
      </c>
      <c r="G5200" s="22">
        <v>3</v>
      </c>
      <c r="H5200" s="22">
        <v>3</v>
      </c>
      <c r="I5200" s="167">
        <v>529.82816925975374</v>
      </c>
      <c r="J5200" s="22">
        <v>0.87778828329344039</v>
      </c>
      <c r="K5200" s="22" t="s">
        <v>582</v>
      </c>
      <c r="L5200" s="22" t="e">
        <f>INDEX(#REF!,MATCH(Table1[[#This Row],[NPI]],#REF!,0))</f>
        <v>#REF!</v>
      </c>
      <c r="M52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00" s="24" t="str">
        <f>IFERROR(IF(Table1[[#This Row],[Medicare Rate in CR]]&gt;0,"Y","N"),"N")</f>
        <v>N</v>
      </c>
      <c r="O5200" s="166">
        <f>Table1[[#This Row],[Medicare Rate in CR]]*Table1[[#This Row],[SumOfUnits]]*Table1[[#This Row],[Actuarial Factor 06/20/2023]]</f>
        <v>0</v>
      </c>
      <c r="P52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762.27454370495684</v>
      </c>
      <c r="Q5200" s="166">
        <f>Table1[[#This Row],[Trended Medicare Pricing for all RHCs]]-Table1[[#This Row],[SumOfSFY24 Estimated Payment 5/04/23]]</f>
        <v>232.44637444520311</v>
      </c>
      <c r="R5200" s="24">
        <f>Table1[[#This Row],[SumOfUnits]]*Table1[[#This Row],[Actuarial Factor 06/20/2023]]</f>
        <v>2.633364849880321</v>
      </c>
    </row>
    <row r="5201" spans="1:18" x14ac:dyDescent="0.25">
      <c r="A5201" s="192" t="s">
        <v>580</v>
      </c>
      <c r="B5201" s="22" t="s">
        <v>581</v>
      </c>
      <c r="C5201" s="22" t="s">
        <v>76</v>
      </c>
      <c r="D5201" s="22" t="s">
        <v>30</v>
      </c>
      <c r="E5201" s="22" t="s">
        <v>62</v>
      </c>
      <c r="F5201" s="195">
        <v>407.99845812855352</v>
      </c>
      <c r="G5201" s="22">
        <v>2</v>
      </c>
      <c r="H5201" s="22">
        <v>2</v>
      </c>
      <c r="I5201" s="167">
        <v>428.51171860473022</v>
      </c>
      <c r="J5201" s="22">
        <v>1.0502777892109418</v>
      </c>
      <c r="K5201" s="22" t="s">
        <v>582</v>
      </c>
      <c r="L5201" s="22" t="e">
        <f>INDEX(#REF!,MATCH(Table1[[#This Row],[NPI]],#REF!,0))</f>
        <v>#REF!</v>
      </c>
      <c r="M52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01" s="24" t="str">
        <f>IFERROR(IF(Table1[[#This Row],[Medicare Rate in CR]]&gt;0,"Y","N"),"N")</f>
        <v>N</v>
      </c>
      <c r="O5201" s="166">
        <f>Table1[[#This Row],[Medicare Rate in CR]]*Table1[[#This Row],[SumOfUnits]]*Table1[[#This Row],[Actuarial Factor 06/20/2023]]</f>
        <v>0</v>
      </c>
      <c r="P52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616.50850921727272</v>
      </c>
      <c r="Q5201" s="166">
        <f>Table1[[#This Row],[Trended Medicare Pricing for all RHCs]]-Table1[[#This Row],[SumOfSFY24 Estimated Payment 5/04/23]]</f>
        <v>187.9967906125425</v>
      </c>
      <c r="R5201" s="24">
        <f>Table1[[#This Row],[SumOfUnits]]*Table1[[#This Row],[Actuarial Factor 06/20/2023]]</f>
        <v>2.1005555784218837</v>
      </c>
    </row>
    <row r="5202" spans="1:18" x14ac:dyDescent="0.25">
      <c r="A5202" s="192" t="s">
        <v>580</v>
      </c>
      <c r="B5202" s="22" t="s">
        <v>581</v>
      </c>
      <c r="C5202" s="22" t="s">
        <v>76</v>
      </c>
      <c r="D5202" s="22" t="s">
        <v>30</v>
      </c>
      <c r="E5202" s="22" t="s">
        <v>63</v>
      </c>
      <c r="F5202" s="195">
        <v>203.99922906427676</v>
      </c>
      <c r="G5202" s="22">
        <v>1</v>
      </c>
      <c r="H5202" s="22">
        <v>1</v>
      </c>
      <c r="I5202" s="167">
        <v>205.7425805443192</v>
      </c>
      <c r="J5202" s="22">
        <v>1.0085458728841232</v>
      </c>
      <c r="K5202" s="22" t="s">
        <v>582</v>
      </c>
      <c r="L5202" s="22" t="e">
        <f>INDEX(#REF!,MATCH(Table1[[#This Row],[NPI]],#REF!,0))</f>
        <v>#REF!</v>
      </c>
      <c r="M52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02" s="24" t="str">
        <f>IFERROR(IF(Table1[[#This Row],[Medicare Rate in CR]]&gt;0,"Y","N"),"N")</f>
        <v>N</v>
      </c>
      <c r="O5202" s="166">
        <f>Table1[[#This Row],[Medicare Rate in CR]]*Table1[[#This Row],[SumOfUnits]]*Table1[[#This Row],[Actuarial Factor 06/20/2023]]</f>
        <v>0</v>
      </c>
      <c r="P52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296.00602762253772</v>
      </c>
      <c r="Q5202" s="166">
        <f>Table1[[#This Row],[Trended Medicare Pricing for all RHCs]]-Table1[[#This Row],[SumOfSFY24 Estimated Payment 5/04/23]]</f>
        <v>90.263447078218519</v>
      </c>
      <c r="R5202" s="24">
        <f>Table1[[#This Row],[SumOfUnits]]*Table1[[#This Row],[Actuarial Factor 06/20/2023]]</f>
        <v>1.0085458728841232</v>
      </c>
    </row>
    <row r="5203" spans="1:18" x14ac:dyDescent="0.25">
      <c r="A5203" s="192" t="s">
        <v>580</v>
      </c>
      <c r="B5203" s="22" t="s">
        <v>581</v>
      </c>
      <c r="C5203" s="22" t="s">
        <v>55</v>
      </c>
      <c r="D5203" s="22" t="s">
        <v>30</v>
      </c>
      <c r="E5203" s="22" t="s">
        <v>56</v>
      </c>
      <c r="F5203" s="195">
        <v>2010.5810928013877</v>
      </c>
      <c r="G5203" s="22">
        <v>10</v>
      </c>
      <c r="H5203" s="22">
        <v>10</v>
      </c>
      <c r="I5203" s="167">
        <v>2156.1842986464412</v>
      </c>
      <c r="J5203" s="22">
        <v>1.0724184696485837</v>
      </c>
      <c r="K5203" s="22" t="s">
        <v>582</v>
      </c>
      <c r="L5203" s="22" t="e">
        <f>INDEX(#REF!,MATCH(Table1[[#This Row],[NPI]],#REF!,0))</f>
        <v>#REF!</v>
      </c>
      <c r="M52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03" s="24" t="str">
        <f>IFERROR(IF(Table1[[#This Row],[Medicare Rate in CR]]&gt;0,"Y","N"),"N")</f>
        <v>N</v>
      </c>
      <c r="O5203" s="166">
        <f>Table1[[#This Row],[Medicare Rate in CR]]*Table1[[#This Row],[SumOfUnits]]*Table1[[#This Row],[Actuarial Factor 06/20/2023]]</f>
        <v>0</v>
      </c>
      <c r="P52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3127.5383328894818</v>
      </c>
      <c r="Q5203" s="166">
        <f>Table1[[#This Row],[Trended Medicare Pricing for all RHCs]]-Table1[[#This Row],[SumOfSFY24 Estimated Payment 5/04/23]]</f>
        <v>971.35403424304059</v>
      </c>
      <c r="R5203" s="24">
        <f>Table1[[#This Row],[SumOfUnits]]*Table1[[#This Row],[Actuarial Factor 06/20/2023]]</f>
        <v>10.724184696485837</v>
      </c>
    </row>
    <row r="5204" spans="1:18" x14ac:dyDescent="0.25">
      <c r="A5204" s="192" t="s">
        <v>580</v>
      </c>
      <c r="B5204" s="22" t="s">
        <v>581</v>
      </c>
      <c r="C5204" s="22" t="s">
        <v>55</v>
      </c>
      <c r="D5204" s="22" t="s">
        <v>30</v>
      </c>
      <c r="E5204" s="22" t="s">
        <v>59</v>
      </c>
      <c r="F5204" s="195">
        <v>43671.812662619246</v>
      </c>
      <c r="G5204" s="22">
        <v>218</v>
      </c>
      <c r="H5204" s="22">
        <v>218</v>
      </c>
      <c r="I5204" s="167">
        <v>44664.041636128561</v>
      </c>
      <c r="J5204" s="22">
        <v>1.0227201234163246</v>
      </c>
      <c r="K5204" s="22" t="s">
        <v>582</v>
      </c>
      <c r="L5204" s="22" t="e">
        <f>INDEX(#REF!,MATCH(Table1[[#This Row],[NPI]],#REF!,0))</f>
        <v>#REF!</v>
      </c>
      <c r="M52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04" s="24" t="str">
        <f>IFERROR(IF(Table1[[#This Row],[Medicare Rate in CR]]&gt;0,"Y","N"),"N")</f>
        <v>N</v>
      </c>
      <c r="O5204" s="166">
        <f>Table1[[#This Row],[Medicare Rate in CR]]*Table1[[#This Row],[SumOfUnits]]*Table1[[#This Row],[Actuarial Factor 06/20/2023]]</f>
        <v>0</v>
      </c>
      <c r="P52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64785.047552036383</v>
      </c>
      <c r="Q5204" s="166">
        <f>Table1[[#This Row],[Trended Medicare Pricing for all RHCs]]-Table1[[#This Row],[SumOfSFY24 Estimated Payment 5/04/23]]</f>
        <v>20121.005915907823</v>
      </c>
      <c r="R5204" s="24">
        <f>Table1[[#This Row],[SumOfUnits]]*Table1[[#This Row],[Actuarial Factor 06/20/2023]]</f>
        <v>222.95298690475875</v>
      </c>
    </row>
    <row r="5205" spans="1:18" x14ac:dyDescent="0.25">
      <c r="A5205" s="192" t="s">
        <v>580</v>
      </c>
      <c r="B5205" s="22" t="s">
        <v>581</v>
      </c>
      <c r="C5205" s="22" t="s">
        <v>55</v>
      </c>
      <c r="D5205" s="22" t="s">
        <v>30</v>
      </c>
      <c r="E5205" s="22" t="s">
        <v>60</v>
      </c>
      <c r="F5205" s="195">
        <v>44392.203912498779</v>
      </c>
      <c r="G5205" s="22">
        <v>221</v>
      </c>
      <c r="H5205" s="22">
        <v>221</v>
      </c>
      <c r="I5205" s="167">
        <v>40336.808187002112</v>
      </c>
      <c r="J5205" s="22">
        <v>0.90864621784738975</v>
      </c>
      <c r="K5205" s="22" t="s">
        <v>582</v>
      </c>
      <c r="L5205" s="22" t="e">
        <f>INDEX(#REF!,MATCH(Table1[[#This Row],[NPI]],#REF!,0))</f>
        <v>#REF!</v>
      </c>
      <c r="M52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05" s="24" t="str">
        <f>IFERROR(IF(Table1[[#This Row],[Medicare Rate in CR]]&gt;0,"Y","N"),"N")</f>
        <v>N</v>
      </c>
      <c r="O5205" s="166">
        <f>Table1[[#This Row],[Medicare Rate in CR]]*Table1[[#This Row],[SumOfUnits]]*Table1[[#This Row],[Actuarial Factor 06/20/2023]]</f>
        <v>0</v>
      </c>
      <c r="P52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58508.409466878111</v>
      </c>
      <c r="Q5205" s="166">
        <f>Table1[[#This Row],[Trended Medicare Pricing for all RHCs]]-Table1[[#This Row],[SumOfSFY24 Estimated Payment 5/04/23]]</f>
        <v>18171.601279875998</v>
      </c>
      <c r="R5205" s="24">
        <f>Table1[[#This Row],[SumOfUnits]]*Table1[[#This Row],[Actuarial Factor 06/20/2023]]</f>
        <v>200.81081414427314</v>
      </c>
    </row>
    <row r="5206" spans="1:18" x14ac:dyDescent="0.25">
      <c r="A5206" s="192" t="s">
        <v>580</v>
      </c>
      <c r="B5206" s="22" t="s">
        <v>581</v>
      </c>
      <c r="C5206" s="22" t="s">
        <v>55</v>
      </c>
      <c r="D5206" s="22" t="s">
        <v>30</v>
      </c>
      <c r="E5206" s="22" t="s">
        <v>61</v>
      </c>
      <c r="F5206" s="195">
        <v>9208.721210369089</v>
      </c>
      <c r="G5206" s="22">
        <v>46</v>
      </c>
      <c r="H5206" s="22">
        <v>46</v>
      </c>
      <c r="I5206" s="167">
        <v>8367.4696990129105</v>
      </c>
      <c r="J5206" s="22">
        <v>0.90864621784738975</v>
      </c>
      <c r="K5206" s="22" t="s">
        <v>582</v>
      </c>
      <c r="L5206" s="22" t="e">
        <f>INDEX(#REF!,MATCH(Table1[[#This Row],[NPI]],#REF!,0))</f>
        <v>#REF!</v>
      </c>
      <c r="M52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06" s="24" t="str">
        <f>IFERROR(IF(Table1[[#This Row],[Medicare Rate in CR]]&gt;0,"Y","N"),"N")</f>
        <v>N</v>
      </c>
      <c r="O5206" s="166">
        <f>Table1[[#This Row],[Medicare Rate in CR]]*Table1[[#This Row],[SumOfUnits]]*Table1[[#This Row],[Actuarial Factor 06/20/2023]]</f>
        <v>0</v>
      </c>
      <c r="P52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12136.987663523112</v>
      </c>
      <c r="Q5206" s="166">
        <f>Table1[[#This Row],[Trended Medicare Pricing for all RHCs]]-Table1[[#This Row],[SumOfSFY24 Estimated Payment 5/04/23]]</f>
        <v>3769.5179645102016</v>
      </c>
      <c r="R5206" s="24">
        <f>Table1[[#This Row],[SumOfUnits]]*Table1[[#This Row],[Actuarial Factor 06/20/2023]]</f>
        <v>41.79772602097993</v>
      </c>
    </row>
    <row r="5207" spans="1:18" x14ac:dyDescent="0.25">
      <c r="A5207" s="192" t="s">
        <v>580</v>
      </c>
      <c r="B5207" s="22" t="s">
        <v>581</v>
      </c>
      <c r="C5207" s="22" t="s">
        <v>55</v>
      </c>
      <c r="D5207" s="22" t="s">
        <v>30</v>
      </c>
      <c r="E5207" s="22" t="s">
        <v>62</v>
      </c>
      <c r="F5207" s="195">
        <v>63318.107352799554</v>
      </c>
      <c r="G5207" s="22">
        <v>317</v>
      </c>
      <c r="H5207" s="22">
        <v>317</v>
      </c>
      <c r="I5207" s="167">
        <v>66402.45182410987</v>
      </c>
      <c r="J5207" s="22">
        <v>1.0487118866981413</v>
      </c>
      <c r="K5207" s="22" t="s">
        <v>582</v>
      </c>
      <c r="L5207" s="22" t="e">
        <f>INDEX(#REF!,MATCH(Table1[[#This Row],[NPI]],#REF!,0))</f>
        <v>#REF!</v>
      </c>
      <c r="M52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07" s="24" t="str">
        <f>IFERROR(IF(Table1[[#This Row],[Medicare Rate in CR]]&gt;0,"Y","N"),"N")</f>
        <v>N</v>
      </c>
      <c r="O5207" s="166">
        <f>Table1[[#This Row],[Medicare Rate in CR]]*Table1[[#This Row],[SumOfUnits]]*Table1[[#This Row],[Actuarial Factor 06/20/2023]]</f>
        <v>0</v>
      </c>
      <c r="P52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96316.541034141104</v>
      </c>
      <c r="Q5207" s="166">
        <f>Table1[[#This Row],[Trended Medicare Pricing for all RHCs]]-Table1[[#This Row],[SumOfSFY24 Estimated Payment 5/04/23]]</f>
        <v>29914.089210031234</v>
      </c>
      <c r="R5207" s="24">
        <f>Table1[[#This Row],[SumOfUnits]]*Table1[[#This Row],[Actuarial Factor 06/20/2023]]</f>
        <v>332.44166808331079</v>
      </c>
    </row>
    <row r="5208" spans="1:18" x14ac:dyDescent="0.25">
      <c r="A5208" s="192" t="s">
        <v>580</v>
      </c>
      <c r="B5208" s="22" t="s">
        <v>581</v>
      </c>
      <c r="C5208" s="22" t="s">
        <v>55</v>
      </c>
      <c r="D5208" s="22" t="s">
        <v>30</v>
      </c>
      <c r="E5208" s="22" t="s">
        <v>63</v>
      </c>
      <c r="F5208" s="195">
        <v>7554.3220583983812</v>
      </c>
      <c r="G5208" s="22">
        <v>38</v>
      </c>
      <c r="H5208" s="22">
        <v>38</v>
      </c>
      <c r="I5208" s="167">
        <v>7574.3066713101307</v>
      </c>
      <c r="J5208" s="22">
        <v>1.0026454541859957</v>
      </c>
      <c r="K5208" s="22" t="s">
        <v>582</v>
      </c>
      <c r="L5208" s="22" t="e">
        <f>INDEX(#REF!,MATCH(Table1[[#This Row],[NPI]],#REF!,0))</f>
        <v>#REF!</v>
      </c>
      <c r="M52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08" s="24" t="str">
        <f>IFERROR(IF(Table1[[#This Row],[Medicare Rate in CR]]&gt;0,"Y","N"),"N")</f>
        <v>N</v>
      </c>
      <c r="O5208" s="166">
        <f>Table1[[#This Row],[Medicare Rate in CR]]*Table1[[#This Row],[SumOfUnits]]*Table1[[#This Row],[Actuarial Factor 06/20/2023]]</f>
        <v>0</v>
      </c>
      <c r="P52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10986.507263991232</v>
      </c>
      <c r="Q5208" s="166">
        <f>Table1[[#This Row],[Trended Medicare Pricing for all RHCs]]-Table1[[#This Row],[SumOfSFY24 Estimated Payment 5/04/23]]</f>
        <v>3412.2005926811016</v>
      </c>
      <c r="R5208" s="24">
        <f>Table1[[#This Row],[SumOfUnits]]*Table1[[#This Row],[Actuarial Factor 06/20/2023]]</f>
        <v>38.100527259067839</v>
      </c>
    </row>
    <row r="5209" spans="1:18" x14ac:dyDescent="0.25">
      <c r="A5209" s="192" t="s">
        <v>580</v>
      </c>
      <c r="B5209" s="22" t="s">
        <v>581</v>
      </c>
      <c r="C5209" s="22" t="s">
        <v>55</v>
      </c>
      <c r="D5209" s="22" t="s">
        <v>30</v>
      </c>
      <c r="E5209" s="22" t="s">
        <v>64</v>
      </c>
      <c r="F5209" s="195">
        <v>14063.794931097622</v>
      </c>
      <c r="G5209" s="22">
        <v>71</v>
      </c>
      <c r="H5209" s="22">
        <v>71</v>
      </c>
      <c r="I5209" s="167">
        <v>13788.13544274271</v>
      </c>
      <c r="J5209" s="22">
        <v>0.98039935240058296</v>
      </c>
      <c r="K5209" s="22" t="s">
        <v>582</v>
      </c>
      <c r="L5209" s="22" t="e">
        <f>INDEX(#REF!,MATCH(Table1[[#This Row],[NPI]],#REF!,0))</f>
        <v>#REF!</v>
      </c>
      <c r="M52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09" s="24" t="str">
        <f>IFERROR(IF(Table1[[#This Row],[Medicare Rate in CR]]&gt;0,"Y","N"),"N")</f>
        <v>N</v>
      </c>
      <c r="O5209" s="166">
        <f>Table1[[#This Row],[Medicare Rate in CR]]*Table1[[#This Row],[SumOfUnits]]*Table1[[#This Row],[Actuarial Factor 06/20/2023]]</f>
        <v>0</v>
      </c>
      <c r="P52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19999.645746108348</v>
      </c>
      <c r="Q5209" s="166">
        <f>Table1[[#This Row],[Trended Medicare Pricing for all RHCs]]-Table1[[#This Row],[SumOfSFY24 Estimated Payment 5/04/23]]</f>
        <v>6211.5103033656378</v>
      </c>
      <c r="R5209" s="24">
        <f>Table1[[#This Row],[SumOfUnits]]*Table1[[#This Row],[Actuarial Factor 06/20/2023]]</f>
        <v>69.608354020441396</v>
      </c>
    </row>
    <row r="5210" spans="1:18" x14ac:dyDescent="0.25">
      <c r="A5210" s="192" t="s">
        <v>580</v>
      </c>
      <c r="B5210" s="22" t="s">
        <v>581</v>
      </c>
      <c r="C5210" s="22" t="s">
        <v>55</v>
      </c>
      <c r="D5210" s="22" t="s">
        <v>30</v>
      </c>
      <c r="E5210" s="22" t="s">
        <v>77</v>
      </c>
      <c r="F5210" s="195">
        <v>8678.587260287175</v>
      </c>
      <c r="G5210" s="22">
        <v>43</v>
      </c>
      <c r="H5210" s="22">
        <v>43</v>
      </c>
      <c r="I5210" s="167">
        <v>10993.095155339108</v>
      </c>
      <c r="J5210" s="22">
        <v>1.2666917812352958</v>
      </c>
      <c r="K5210" s="22" t="s">
        <v>582</v>
      </c>
      <c r="L5210" s="22" t="e">
        <f>INDEX(#REF!,MATCH(Table1[[#This Row],[NPI]],#REF!,0))</f>
        <v>#REF!</v>
      </c>
      <c r="M52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10" s="24" t="str">
        <f>IFERROR(IF(Table1[[#This Row],[Medicare Rate in CR]]&gt;0,"Y","N"),"N")</f>
        <v>N</v>
      </c>
      <c r="O5210" s="166">
        <f>Table1[[#This Row],[Medicare Rate in CR]]*Table1[[#This Row],[SumOfUnits]]*Table1[[#This Row],[Actuarial Factor 06/20/2023]]</f>
        <v>0</v>
      </c>
      <c r="P52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15945.4488732748</v>
      </c>
      <c r="Q5210" s="166">
        <f>Table1[[#This Row],[Trended Medicare Pricing for all RHCs]]-Table1[[#This Row],[SumOfSFY24 Estimated Payment 5/04/23]]</f>
        <v>4952.3537179356917</v>
      </c>
      <c r="R5210" s="24">
        <f>Table1[[#This Row],[SumOfUnits]]*Table1[[#This Row],[Actuarial Factor 06/20/2023]]</f>
        <v>54.467746593117717</v>
      </c>
    </row>
    <row r="5211" spans="1:18" x14ac:dyDescent="0.25">
      <c r="A5211" s="192" t="s">
        <v>580</v>
      </c>
      <c r="B5211" s="22" t="s">
        <v>581</v>
      </c>
      <c r="C5211" s="22" t="s">
        <v>55</v>
      </c>
      <c r="D5211" s="22" t="s">
        <v>32</v>
      </c>
      <c r="E5211" s="22" t="s">
        <v>80</v>
      </c>
      <c r="F5211" s="195">
        <v>600.53965500626384</v>
      </c>
      <c r="G5211" s="22">
        <v>3</v>
      </c>
      <c r="H5211" s="22">
        <v>3</v>
      </c>
      <c r="I5211" s="167">
        <v>774.51876555886304</v>
      </c>
      <c r="J5211" s="22">
        <v>1.2897046166764534</v>
      </c>
      <c r="K5211" s="22" t="s">
        <v>582</v>
      </c>
      <c r="L5211" s="22" t="e">
        <f>INDEX(#REF!,MATCH(Table1[[#This Row],[NPI]],#REF!,0))</f>
        <v>#REF!</v>
      </c>
      <c r="M52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11" s="24" t="str">
        <f>IFERROR(IF(Table1[[#This Row],[Medicare Rate in CR]]&gt;0,"Y","N"),"N")</f>
        <v>N</v>
      </c>
      <c r="O5211" s="166">
        <f>Table1[[#This Row],[Medicare Rate in CR]]*Table1[[#This Row],[SumOfUnits]]*Table1[[#This Row],[Actuarial Factor 06/20/2023]]</f>
        <v>0</v>
      </c>
      <c r="P52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1123.4369577536688</v>
      </c>
      <c r="Q5211" s="166">
        <f>Table1[[#This Row],[Trended Medicare Pricing for all RHCs]]-Table1[[#This Row],[SumOfSFY24 Estimated Payment 5/04/23]]</f>
        <v>348.91819219480578</v>
      </c>
      <c r="R5211" s="24">
        <f>Table1[[#This Row],[SumOfUnits]]*Table1[[#This Row],[Actuarial Factor 06/20/2023]]</f>
        <v>3.8691138500293603</v>
      </c>
    </row>
    <row r="5212" spans="1:18" x14ac:dyDescent="0.25">
      <c r="A5212" s="192" t="s">
        <v>580</v>
      </c>
      <c r="B5212" s="22" t="s">
        <v>581</v>
      </c>
      <c r="C5212" s="22" t="s">
        <v>55</v>
      </c>
      <c r="D5212" s="22" t="s">
        <v>32</v>
      </c>
      <c r="E5212" s="22" t="s">
        <v>81</v>
      </c>
      <c r="F5212" s="195">
        <v>1007.3913462465067</v>
      </c>
      <c r="G5212" s="22">
        <v>5</v>
      </c>
      <c r="H5212" s="22">
        <v>5</v>
      </c>
      <c r="I5212" s="167">
        <v>1041.6111362118911</v>
      </c>
      <c r="J5212" s="22">
        <v>1.0339687154281063</v>
      </c>
      <c r="K5212" s="22" t="s">
        <v>582</v>
      </c>
      <c r="L5212" s="22" t="e">
        <f>INDEX(#REF!,MATCH(Table1[[#This Row],[NPI]],#REF!,0))</f>
        <v>#REF!</v>
      </c>
      <c r="M52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12" s="24" t="str">
        <f>IFERROR(IF(Table1[[#This Row],[Medicare Rate in CR]]&gt;0,"Y","N"),"N")</f>
        <v>N</v>
      </c>
      <c r="O5212" s="166">
        <f>Table1[[#This Row],[Medicare Rate in CR]]*Table1[[#This Row],[SumOfUnits]]*Table1[[#This Row],[Actuarial Factor 06/20/2023]]</f>
        <v>0</v>
      </c>
      <c r="P52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1510.8535752311552</v>
      </c>
      <c r="Q5212" s="166">
        <f>Table1[[#This Row],[Trended Medicare Pricing for all RHCs]]-Table1[[#This Row],[SumOfSFY24 Estimated Payment 5/04/23]]</f>
        <v>469.24243901926411</v>
      </c>
      <c r="R5212" s="24">
        <f>Table1[[#This Row],[SumOfUnits]]*Table1[[#This Row],[Actuarial Factor 06/20/2023]]</f>
        <v>5.1698435771405311</v>
      </c>
    </row>
    <row r="5213" spans="1:18" x14ac:dyDescent="0.25">
      <c r="A5213" s="192" t="s">
        <v>580</v>
      </c>
      <c r="B5213" s="22" t="s">
        <v>581</v>
      </c>
      <c r="C5213" s="22" t="s">
        <v>55</v>
      </c>
      <c r="D5213" s="22" t="s">
        <v>32</v>
      </c>
      <c r="E5213" s="22" t="s">
        <v>65</v>
      </c>
      <c r="F5213" s="195">
        <v>5765.8571841572702</v>
      </c>
      <c r="G5213" s="22">
        <v>29</v>
      </c>
      <c r="H5213" s="22">
        <v>29</v>
      </c>
      <c r="I5213" s="167">
        <v>7158.1076480517359</v>
      </c>
      <c r="J5213" s="22">
        <v>1.241464611319185</v>
      </c>
      <c r="K5213" s="22" t="s">
        <v>582</v>
      </c>
      <c r="L5213" s="22" t="e">
        <f>INDEX(#REF!,MATCH(Table1[[#This Row],[NPI]],#REF!,0))</f>
        <v>#REF!</v>
      </c>
      <c r="M52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13" s="24" t="str">
        <f>IFERROR(IF(Table1[[#This Row],[Medicare Rate in CR]]&gt;0,"Y","N"),"N")</f>
        <v>N</v>
      </c>
      <c r="O5213" s="166">
        <f>Table1[[#This Row],[Medicare Rate in CR]]*Table1[[#This Row],[SumOfUnits]]*Table1[[#This Row],[Actuarial Factor 06/20/2023]]</f>
        <v>0</v>
      </c>
      <c r="P52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10382.811930448117</v>
      </c>
      <c r="Q5213" s="166">
        <f>Table1[[#This Row],[Trended Medicare Pricing for all RHCs]]-Table1[[#This Row],[SumOfSFY24 Estimated Payment 5/04/23]]</f>
        <v>3224.7042823963811</v>
      </c>
      <c r="R5213" s="24">
        <f>Table1[[#This Row],[SumOfUnits]]*Table1[[#This Row],[Actuarial Factor 06/20/2023]]</f>
        <v>36.002473728256362</v>
      </c>
    </row>
    <row r="5214" spans="1:18" x14ac:dyDescent="0.25">
      <c r="A5214" s="192" t="s">
        <v>580</v>
      </c>
      <c r="B5214" s="22" t="s">
        <v>581</v>
      </c>
      <c r="C5214" s="22" t="s">
        <v>55</v>
      </c>
      <c r="D5214" s="22" t="s">
        <v>32</v>
      </c>
      <c r="E5214" s="22" t="s">
        <v>66</v>
      </c>
      <c r="F5214" s="195">
        <v>4063.1781825190324</v>
      </c>
      <c r="G5214" s="22">
        <v>20</v>
      </c>
      <c r="H5214" s="22">
        <v>20</v>
      </c>
      <c r="I5214" s="167">
        <v>4338.7836110559338</v>
      </c>
      <c r="J5214" s="22">
        <v>1.0678300129004028</v>
      </c>
      <c r="K5214" s="22" t="s">
        <v>582</v>
      </c>
      <c r="L5214" s="22" t="e">
        <f>INDEX(#REF!,MATCH(Table1[[#This Row],[NPI]],#REF!,0))</f>
        <v>#REF!</v>
      </c>
      <c r="M52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14" s="24" t="str">
        <f>IFERROR(IF(Table1[[#This Row],[Medicare Rate in CR]]&gt;0,"Y","N"),"N")</f>
        <v>N</v>
      </c>
      <c r="O5214" s="166">
        <f>Table1[[#This Row],[Medicare Rate in CR]]*Table1[[#This Row],[SumOfUnits]]*Table1[[#This Row],[Actuarial Factor 06/20/2023]]</f>
        <v>0</v>
      </c>
      <c r="P52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6293.3915575809342</v>
      </c>
      <c r="Q5214" s="166">
        <f>Table1[[#This Row],[Trended Medicare Pricing for all RHCs]]-Table1[[#This Row],[SumOfSFY24 Estimated Payment 5/04/23]]</f>
        <v>1954.6079465250004</v>
      </c>
      <c r="R5214" s="24">
        <f>Table1[[#This Row],[SumOfUnits]]*Table1[[#This Row],[Actuarial Factor 06/20/2023]]</f>
        <v>21.356600258008058</v>
      </c>
    </row>
    <row r="5215" spans="1:18" x14ac:dyDescent="0.25">
      <c r="A5215" s="192" t="s">
        <v>580</v>
      </c>
      <c r="B5215" s="22" t="s">
        <v>581</v>
      </c>
      <c r="C5215" s="22" t="s">
        <v>55</v>
      </c>
      <c r="D5215" s="22" t="s">
        <v>31</v>
      </c>
      <c r="E5215" s="22" t="s">
        <v>67</v>
      </c>
      <c r="F5215" s="195">
        <v>203.99922906427676</v>
      </c>
      <c r="G5215" s="22">
        <v>1</v>
      </c>
      <c r="H5215" s="22">
        <v>1</v>
      </c>
      <c r="I5215" s="167">
        <v>230.96689099243716</v>
      </c>
      <c r="J5215" s="22">
        <v>1.1321949207938591</v>
      </c>
      <c r="K5215" s="22" t="s">
        <v>582</v>
      </c>
      <c r="L5215" s="22" t="e">
        <f>INDEX(#REF!,MATCH(Table1[[#This Row],[NPI]],#REF!,0))</f>
        <v>#REF!</v>
      </c>
      <c r="M52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15" s="24" t="str">
        <f>IFERROR(IF(Table1[[#This Row],[Medicare Rate in CR]]&gt;0,"Y","N"),"N")</f>
        <v>N</v>
      </c>
      <c r="O5215" s="166">
        <f>Table1[[#This Row],[Medicare Rate in CR]]*Table1[[#This Row],[SumOfUnits]]*Table1[[#This Row],[Actuarial Factor 06/20/2023]]</f>
        <v>0</v>
      </c>
      <c r="P52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335.01672638123671</v>
      </c>
      <c r="Q5215" s="166">
        <f>Table1[[#This Row],[Trended Medicare Pricing for all RHCs]]-Table1[[#This Row],[SumOfSFY24 Estimated Payment 5/04/23]]</f>
        <v>104.04983538879955</v>
      </c>
      <c r="R5215" s="24">
        <f>Table1[[#This Row],[SumOfUnits]]*Table1[[#This Row],[Actuarial Factor 06/20/2023]]</f>
        <v>1.1321949207938591</v>
      </c>
    </row>
    <row r="5216" spans="1:18" x14ac:dyDescent="0.25">
      <c r="A5216" s="192" t="s">
        <v>580</v>
      </c>
      <c r="B5216" s="22" t="s">
        <v>581</v>
      </c>
      <c r="C5216" s="22" t="s">
        <v>55</v>
      </c>
      <c r="D5216" s="22" t="s">
        <v>31</v>
      </c>
      <c r="E5216" s="22" t="s">
        <v>82</v>
      </c>
      <c r="F5216" s="195">
        <v>2235.5883203237931</v>
      </c>
      <c r="G5216" s="22">
        <v>11</v>
      </c>
      <c r="H5216" s="22">
        <v>11</v>
      </c>
      <c r="I5216" s="167">
        <v>2575.641325370199</v>
      </c>
      <c r="J5216" s="22">
        <v>1.1521089558193585</v>
      </c>
      <c r="K5216" s="22" t="s">
        <v>582</v>
      </c>
      <c r="L5216" s="22" t="e">
        <f>INDEX(#REF!,MATCH(Table1[[#This Row],[NPI]],#REF!,0))</f>
        <v>#REF!</v>
      </c>
      <c r="M52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16" s="24" t="str">
        <f>IFERROR(IF(Table1[[#This Row],[Medicare Rate in CR]]&gt;0,"Y","N"),"N")</f>
        <v>N</v>
      </c>
      <c r="O5216" s="166">
        <f>Table1[[#This Row],[Medicare Rate in CR]]*Table1[[#This Row],[SumOfUnits]]*Table1[[#This Row],[Actuarial Factor 06/20/2023]]</f>
        <v>0</v>
      </c>
      <c r="P52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3735.9593898937155</v>
      </c>
      <c r="Q5216" s="166">
        <f>Table1[[#This Row],[Trended Medicare Pricing for all RHCs]]-Table1[[#This Row],[SumOfSFY24 Estimated Payment 5/04/23]]</f>
        <v>1160.3180645235166</v>
      </c>
      <c r="R5216" s="24">
        <f>Table1[[#This Row],[SumOfUnits]]*Table1[[#This Row],[Actuarial Factor 06/20/2023]]</f>
        <v>12.673198514012944</v>
      </c>
    </row>
    <row r="5217" spans="1:18" x14ac:dyDescent="0.25">
      <c r="A5217" s="192" t="s">
        <v>580</v>
      </c>
      <c r="B5217" s="22" t="s">
        <v>581</v>
      </c>
      <c r="C5217" s="22" t="s">
        <v>55</v>
      </c>
      <c r="D5217" s="22" t="s">
        <v>31</v>
      </c>
      <c r="E5217" s="22" t="s">
        <v>68</v>
      </c>
      <c r="F5217" s="195">
        <v>2443.7891490796956</v>
      </c>
      <c r="G5217" s="22">
        <v>12</v>
      </c>
      <c r="H5217" s="22">
        <v>12</v>
      </c>
      <c r="I5217" s="167">
        <v>2634.0549344307906</v>
      </c>
      <c r="J5217" s="22">
        <v>1.0778568746091484</v>
      </c>
      <c r="K5217" s="22" t="s">
        <v>582</v>
      </c>
      <c r="L5217" s="22" t="e">
        <f>INDEX(#REF!,MATCH(Table1[[#This Row],[NPI]],#REF!,0))</f>
        <v>#REF!</v>
      </c>
      <c r="M52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17" s="24" t="str">
        <f>IFERROR(IF(Table1[[#This Row],[Medicare Rate in CR]]&gt;0,"Y","N"),"N")</f>
        <v>N</v>
      </c>
      <c r="O5217" s="166">
        <f>Table1[[#This Row],[Medicare Rate in CR]]*Table1[[#This Row],[SumOfUnits]]*Table1[[#This Row],[Actuarial Factor 06/20/2023]]</f>
        <v>0</v>
      </c>
      <c r="P52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3820.6881404064179</v>
      </c>
      <c r="Q5217" s="166">
        <f>Table1[[#This Row],[Trended Medicare Pricing for all RHCs]]-Table1[[#This Row],[SumOfSFY24 Estimated Payment 5/04/23]]</f>
        <v>1186.6332059756273</v>
      </c>
      <c r="R5217" s="24">
        <f>Table1[[#This Row],[SumOfUnits]]*Table1[[#This Row],[Actuarial Factor 06/20/2023]]</f>
        <v>12.93428249530978</v>
      </c>
    </row>
    <row r="5218" spans="1:18" x14ac:dyDescent="0.25">
      <c r="A5218" s="192" t="s">
        <v>580</v>
      </c>
      <c r="B5218" s="22" t="s">
        <v>581</v>
      </c>
      <c r="C5218" s="22" t="s">
        <v>55</v>
      </c>
      <c r="D5218" s="22" t="s">
        <v>31</v>
      </c>
      <c r="E5218" s="22" t="s">
        <v>69</v>
      </c>
      <c r="F5218" s="195">
        <v>22566.67630336322</v>
      </c>
      <c r="G5218" s="22">
        <v>112</v>
      </c>
      <c r="H5218" s="22">
        <v>112</v>
      </c>
      <c r="I5218" s="167">
        <v>23637.417279880759</v>
      </c>
      <c r="J5218" s="22">
        <v>1.0474478812087167</v>
      </c>
      <c r="K5218" s="22" t="s">
        <v>582</v>
      </c>
      <c r="L5218" s="22" t="e">
        <f>INDEX(#REF!,MATCH(Table1[[#This Row],[NPI]],#REF!,0))</f>
        <v>#REF!</v>
      </c>
      <c r="M52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18" s="24" t="str">
        <f>IFERROR(IF(Table1[[#This Row],[Medicare Rate in CR]]&gt;0,"Y","N"),"N")</f>
        <v>N</v>
      </c>
      <c r="O5218" s="166">
        <f>Table1[[#This Row],[Medicare Rate in CR]]*Table1[[#This Row],[SumOfUnits]]*Table1[[#This Row],[Actuarial Factor 06/20/2023]]</f>
        <v>0</v>
      </c>
      <c r="P52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34285.997110608499</v>
      </c>
      <c r="Q5218" s="166">
        <f>Table1[[#This Row],[Trended Medicare Pricing for all RHCs]]-Table1[[#This Row],[SumOfSFY24 Estimated Payment 5/04/23]]</f>
        <v>10648.57983072774</v>
      </c>
      <c r="R5218" s="24">
        <f>Table1[[#This Row],[SumOfUnits]]*Table1[[#This Row],[Actuarial Factor 06/20/2023]]</f>
        <v>117.31416269537627</v>
      </c>
    </row>
    <row r="5219" spans="1:18" x14ac:dyDescent="0.25">
      <c r="A5219" s="192" t="s">
        <v>583</v>
      </c>
      <c r="B5219" s="22" t="s">
        <v>194</v>
      </c>
      <c r="C5219" s="22" t="s">
        <v>88</v>
      </c>
      <c r="D5219" s="22" t="s">
        <v>30</v>
      </c>
      <c r="E5219" s="22" t="s">
        <v>60</v>
      </c>
      <c r="F5219" s="195">
        <v>184.84147634190998</v>
      </c>
      <c r="G5219" s="22">
        <v>1</v>
      </c>
      <c r="H5219" s="22">
        <v>1</v>
      </c>
      <c r="I5219" s="167">
        <v>140.38207318410517</v>
      </c>
      <c r="J5219" s="22">
        <v>0.75947279778502652</v>
      </c>
      <c r="K5219" s="22" t="s">
        <v>584</v>
      </c>
      <c r="L5219" s="22" t="e">
        <f>INDEX(#REF!,MATCH(Table1[[#This Row],[NPI]],#REF!,0))</f>
        <v>#REF!</v>
      </c>
      <c r="M52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19" s="24" t="str">
        <f>IFERROR(IF(Table1[[#This Row],[Medicare Rate in CR]]&gt;0,"Y","N"),"N")</f>
        <v>N</v>
      </c>
      <c r="O5219" s="166">
        <f>Table1[[#This Row],[Medicare Rate in CR]]*Table1[[#This Row],[SumOfUnits]]*Table1[[#This Row],[Actuarial Factor 06/20/2023]]</f>
        <v>0</v>
      </c>
      <c r="P52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164.89773150659352</v>
      </c>
      <c r="Q5219" s="166">
        <f>Table1[[#This Row],[Trended Medicare Pricing for all RHCs]]-Table1[[#This Row],[SumOfSFY24 Estimated Payment 5/04/23]]</f>
        <v>24.515658322488349</v>
      </c>
      <c r="R5219" s="24">
        <f>Table1[[#This Row],[SumOfUnits]]*Table1[[#This Row],[Actuarial Factor 06/20/2023]]</f>
        <v>0.75947279778502652</v>
      </c>
    </row>
    <row r="5220" spans="1:18" x14ac:dyDescent="0.25">
      <c r="A5220" s="192" t="s">
        <v>583</v>
      </c>
      <c r="B5220" s="22" t="s">
        <v>194</v>
      </c>
      <c r="C5220" s="22" t="s">
        <v>88</v>
      </c>
      <c r="D5220" s="22" t="s">
        <v>31</v>
      </c>
      <c r="E5220" s="22" t="s">
        <v>69</v>
      </c>
      <c r="F5220" s="195">
        <v>184.84147634190998</v>
      </c>
      <c r="G5220" s="22">
        <v>1</v>
      </c>
      <c r="H5220" s="22">
        <v>1</v>
      </c>
      <c r="I5220" s="167">
        <v>195.23820617752449</v>
      </c>
      <c r="J5220" s="22">
        <v>1.0562467366165329</v>
      </c>
      <c r="K5220" s="22" t="s">
        <v>584</v>
      </c>
      <c r="L5220" s="22" t="e">
        <f>INDEX(#REF!,MATCH(Table1[[#This Row],[NPI]],#REF!,0))</f>
        <v>#REF!</v>
      </c>
      <c r="M52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20" s="24" t="str">
        <f>IFERROR(IF(Table1[[#This Row],[Medicare Rate in CR]]&gt;0,"Y","N"),"N")</f>
        <v>N</v>
      </c>
      <c r="O5220" s="166">
        <f>Table1[[#This Row],[Medicare Rate in CR]]*Table1[[#This Row],[SumOfUnits]]*Table1[[#This Row],[Actuarial Factor 06/20/2023]]</f>
        <v>0</v>
      </c>
      <c r="P52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229.3336789510785</v>
      </c>
      <c r="Q5220" s="166">
        <f>Table1[[#This Row],[Trended Medicare Pricing for all RHCs]]-Table1[[#This Row],[SumOfSFY24 Estimated Payment 5/04/23]]</f>
        <v>34.095472773554008</v>
      </c>
      <c r="R5220" s="24">
        <f>Table1[[#This Row],[SumOfUnits]]*Table1[[#This Row],[Actuarial Factor 06/20/2023]]</f>
        <v>1.0562467366165329</v>
      </c>
    </row>
    <row r="5221" spans="1:18" x14ac:dyDescent="0.25">
      <c r="A5221" s="192" t="s">
        <v>583</v>
      </c>
      <c r="B5221" s="22" t="s">
        <v>194</v>
      </c>
      <c r="C5221" s="22" t="s">
        <v>72</v>
      </c>
      <c r="D5221" s="22" t="s">
        <v>30</v>
      </c>
      <c r="E5221" s="22" t="s">
        <v>56</v>
      </c>
      <c r="F5221" s="195">
        <v>6.5818637371109183</v>
      </c>
      <c r="G5221" s="22">
        <v>1</v>
      </c>
      <c r="H5221" s="22">
        <v>1</v>
      </c>
      <c r="I5221" s="167">
        <v>7.4910302064213923</v>
      </c>
      <c r="J5221" s="22">
        <v>1.1381320710400409</v>
      </c>
      <c r="K5221" s="22" t="s">
        <v>584</v>
      </c>
      <c r="L5221" s="22" t="e">
        <f>INDEX(#REF!,MATCH(Table1[[#This Row],[NPI]],#REF!,0))</f>
        <v>#REF!</v>
      </c>
      <c r="M522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21" s="24" t="str">
        <f>IFERROR(IF(Table1[[#This Row],[Medicare Rate in CR]]&gt;0,"Y","N"),"N")</f>
        <v>N</v>
      </c>
      <c r="O5221" s="166">
        <f>Table1[[#This Row],[Medicare Rate in CR]]*Table1[[#This Row],[SumOfUnits]]*Table1[[#This Row],[Actuarial Factor 06/20/2023]]</f>
        <v>0</v>
      </c>
      <c r="P52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7.658387503228739</v>
      </c>
      <c r="Q5221" s="166">
        <f>Table1[[#This Row],[Trended Medicare Pricing for all RHCs]]-Table1[[#This Row],[SumOfSFY24 Estimated Payment 5/04/23]]</f>
        <v>0.16735729680734668</v>
      </c>
      <c r="R5221" s="24">
        <f>Table1[[#This Row],[SumOfUnits]]*Table1[[#This Row],[Actuarial Factor 06/20/2023]]</f>
        <v>1.1381320710400409</v>
      </c>
    </row>
    <row r="5222" spans="1:18" x14ac:dyDescent="0.25">
      <c r="A5222" s="192" t="s">
        <v>583</v>
      </c>
      <c r="B5222" s="22" t="s">
        <v>194</v>
      </c>
      <c r="C5222" s="22" t="s">
        <v>72</v>
      </c>
      <c r="D5222" s="22" t="s">
        <v>30</v>
      </c>
      <c r="E5222" s="22" t="s">
        <v>59</v>
      </c>
      <c r="F5222" s="195">
        <v>181.04461790498218</v>
      </c>
      <c r="G5222" s="22">
        <v>1</v>
      </c>
      <c r="H5222" s="22">
        <v>1</v>
      </c>
      <c r="I5222" s="167">
        <v>208.80645606275215</v>
      </c>
      <c r="J5222" s="22">
        <v>1.1533425211918769</v>
      </c>
      <c r="K5222" s="22" t="s">
        <v>584</v>
      </c>
      <c r="L5222" s="22" t="e">
        <f>INDEX(#REF!,MATCH(Table1[[#This Row],[NPI]],#REF!,0))</f>
        <v>#REF!</v>
      </c>
      <c r="M52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22" s="24" t="str">
        <f>IFERROR(IF(Table1[[#This Row],[Medicare Rate in CR]]&gt;0,"Y","N"),"N")</f>
        <v>N</v>
      </c>
      <c r="O5222" s="166">
        <f>Table1[[#This Row],[Medicare Rate in CR]]*Table1[[#This Row],[SumOfUnits]]*Table1[[#This Row],[Actuarial Factor 06/20/2023]]</f>
        <v>0</v>
      </c>
      <c r="P52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213.47140642066537</v>
      </c>
      <c r="Q5222" s="166">
        <f>Table1[[#This Row],[Trended Medicare Pricing for all RHCs]]-Table1[[#This Row],[SumOfSFY24 Estimated Payment 5/04/23]]</f>
        <v>4.6649503579132272</v>
      </c>
      <c r="R5222" s="24">
        <f>Table1[[#This Row],[SumOfUnits]]*Table1[[#This Row],[Actuarial Factor 06/20/2023]]</f>
        <v>1.1533425211918769</v>
      </c>
    </row>
    <row r="5223" spans="1:18" x14ac:dyDescent="0.25">
      <c r="A5223" s="192" t="s">
        <v>583</v>
      </c>
      <c r="B5223" s="22" t="s">
        <v>194</v>
      </c>
      <c r="C5223" s="22" t="s">
        <v>72</v>
      </c>
      <c r="D5223" s="22" t="s">
        <v>30</v>
      </c>
      <c r="E5223" s="22" t="s">
        <v>60</v>
      </c>
      <c r="F5223" s="195">
        <v>734.55719379396737</v>
      </c>
      <c r="G5223" s="22">
        <v>5</v>
      </c>
      <c r="H5223" s="22">
        <v>5</v>
      </c>
      <c r="I5223" s="167">
        <v>748.50803217326541</v>
      </c>
      <c r="J5223" s="22">
        <v>1.0189921744653296</v>
      </c>
      <c r="K5223" s="22" t="s">
        <v>584</v>
      </c>
      <c r="L5223" s="22" t="e">
        <f>INDEX(#REF!,MATCH(Table1[[#This Row],[NPI]],#REF!,0))</f>
        <v>#REF!</v>
      </c>
      <c r="M52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23" s="24" t="str">
        <f>IFERROR(IF(Table1[[#This Row],[Medicare Rate in CR]]&gt;0,"Y","N"),"N")</f>
        <v>N</v>
      </c>
      <c r="O5223" s="166">
        <f>Table1[[#This Row],[Medicare Rate in CR]]*Table1[[#This Row],[SumOfUnits]]*Table1[[#This Row],[Actuarial Factor 06/20/2023]]</f>
        <v>0</v>
      </c>
      <c r="P52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765.23046920144918</v>
      </c>
      <c r="Q5223" s="166">
        <f>Table1[[#This Row],[Trended Medicare Pricing for all RHCs]]-Table1[[#This Row],[SumOfSFY24 Estimated Payment 5/04/23]]</f>
        <v>16.722437028183776</v>
      </c>
      <c r="R5223" s="24">
        <f>Table1[[#This Row],[SumOfUnits]]*Table1[[#This Row],[Actuarial Factor 06/20/2023]]</f>
        <v>5.0949608723266486</v>
      </c>
    </row>
    <row r="5224" spans="1:18" x14ac:dyDescent="0.25">
      <c r="A5224" s="192" t="s">
        <v>583</v>
      </c>
      <c r="B5224" s="22" t="s">
        <v>194</v>
      </c>
      <c r="C5224" s="22" t="s">
        <v>72</v>
      </c>
      <c r="D5224" s="22" t="s">
        <v>30</v>
      </c>
      <c r="E5224" s="22" t="s">
        <v>62</v>
      </c>
      <c r="F5224" s="195">
        <v>6.5818637371109183</v>
      </c>
      <c r="G5224" s="22">
        <v>1</v>
      </c>
      <c r="H5224" s="22">
        <v>1</v>
      </c>
      <c r="I5224" s="167">
        <v>7.726257709194849</v>
      </c>
      <c r="J5224" s="22">
        <v>1.1738708089065146</v>
      </c>
      <c r="K5224" s="22" t="s">
        <v>584</v>
      </c>
      <c r="L5224" s="22" t="e">
        <f>INDEX(#REF!,MATCH(Table1[[#This Row],[NPI]],#REF!,0))</f>
        <v>#REF!</v>
      </c>
      <c r="M52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24" s="24" t="str">
        <f>IFERROR(IF(Table1[[#This Row],[Medicare Rate in CR]]&gt;0,"Y","N"),"N")</f>
        <v>N</v>
      </c>
      <c r="O5224" s="166">
        <f>Table1[[#This Row],[Medicare Rate in CR]]*Table1[[#This Row],[SumOfUnits]]*Table1[[#This Row],[Actuarial Factor 06/20/2023]]</f>
        <v>0</v>
      </c>
      <c r="P52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7.8988702296382138</v>
      </c>
      <c r="Q5224" s="166">
        <f>Table1[[#This Row],[Trended Medicare Pricing for all RHCs]]-Table1[[#This Row],[SumOfSFY24 Estimated Payment 5/04/23]]</f>
        <v>0.17261252044336484</v>
      </c>
      <c r="R5224" s="24">
        <f>Table1[[#This Row],[SumOfUnits]]*Table1[[#This Row],[Actuarial Factor 06/20/2023]]</f>
        <v>1.1738708089065146</v>
      </c>
    </row>
    <row r="5225" spans="1:18" x14ac:dyDescent="0.25">
      <c r="A5225" s="192" t="s">
        <v>583</v>
      </c>
      <c r="B5225" s="22" t="s">
        <v>194</v>
      </c>
      <c r="C5225" s="22" t="s">
        <v>72</v>
      </c>
      <c r="D5225" s="22" t="s">
        <v>31</v>
      </c>
      <c r="E5225" s="22" t="s">
        <v>69</v>
      </c>
      <c r="F5225" s="195">
        <v>181.04461790498218</v>
      </c>
      <c r="G5225" s="22">
        <v>1</v>
      </c>
      <c r="H5225" s="22">
        <v>1</v>
      </c>
      <c r="I5225" s="167">
        <v>187.79657710950312</v>
      </c>
      <c r="J5225" s="22">
        <v>1.0372944486428455</v>
      </c>
      <c r="K5225" s="22" t="s">
        <v>584</v>
      </c>
      <c r="L5225" s="22" t="e">
        <f>INDEX(#REF!,MATCH(Table1[[#This Row],[NPI]],#REF!,0))</f>
        <v>#REF!</v>
      </c>
      <c r="M52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25" s="24" t="str">
        <f>IFERROR(IF(Table1[[#This Row],[Medicare Rate in CR]]&gt;0,"Y","N"),"N")</f>
        <v>N</v>
      </c>
      <c r="O5225" s="166">
        <f>Table1[[#This Row],[Medicare Rate in CR]]*Table1[[#This Row],[SumOfUnits]]*Table1[[#This Row],[Actuarial Factor 06/20/2023]]</f>
        <v>0</v>
      </c>
      <c r="P52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191.99214522612579</v>
      </c>
      <c r="Q5225" s="166">
        <f>Table1[[#This Row],[Trended Medicare Pricing for all RHCs]]-Table1[[#This Row],[SumOfSFY24 Estimated Payment 5/04/23]]</f>
        <v>4.1955681166226668</v>
      </c>
      <c r="R5225" s="24">
        <f>Table1[[#This Row],[SumOfUnits]]*Table1[[#This Row],[Actuarial Factor 06/20/2023]]</f>
        <v>1.0372944486428455</v>
      </c>
    </row>
    <row r="5226" spans="1:18" x14ac:dyDescent="0.25">
      <c r="A5226" s="192" t="s">
        <v>583</v>
      </c>
      <c r="B5226" s="22" t="s">
        <v>194</v>
      </c>
      <c r="C5226" s="22" t="s">
        <v>79</v>
      </c>
      <c r="D5226" s="22" t="s">
        <v>30</v>
      </c>
      <c r="E5226" s="22" t="s">
        <v>56</v>
      </c>
      <c r="F5226" s="195">
        <v>2741.2354244964831</v>
      </c>
      <c r="G5226" s="22">
        <v>16</v>
      </c>
      <c r="H5226" s="22">
        <v>16</v>
      </c>
      <c r="I5226" s="167">
        <v>3001.7641795164882</v>
      </c>
      <c r="J5226" s="22">
        <v>1.0950406348509303</v>
      </c>
      <c r="K5226" s="22" t="s">
        <v>584</v>
      </c>
      <c r="L5226" s="22" t="e">
        <f>INDEX(#REF!,MATCH(Table1[[#This Row],[NPI]],#REF!,0))</f>
        <v>#REF!</v>
      </c>
      <c r="M52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26" s="24" t="str">
        <f>IFERROR(IF(Table1[[#This Row],[Medicare Rate in CR]]&gt;0,"Y","N"),"N")</f>
        <v>N</v>
      </c>
      <c r="O5226" s="166">
        <f>Table1[[#This Row],[Medicare Rate in CR]]*Table1[[#This Row],[SumOfUnits]]*Table1[[#This Row],[Actuarial Factor 06/20/2023]]</f>
        <v>0</v>
      </c>
      <c r="P52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3606.2337853604208</v>
      </c>
      <c r="Q5226" s="166">
        <f>Table1[[#This Row],[Trended Medicare Pricing for all RHCs]]-Table1[[#This Row],[SumOfSFY24 Estimated Payment 5/04/23]]</f>
        <v>604.46960584393264</v>
      </c>
      <c r="R5226" s="24">
        <f>Table1[[#This Row],[SumOfUnits]]*Table1[[#This Row],[Actuarial Factor 06/20/2023]]</f>
        <v>17.520650157614885</v>
      </c>
    </row>
    <row r="5227" spans="1:18" x14ac:dyDescent="0.25">
      <c r="A5227" s="192" t="s">
        <v>583</v>
      </c>
      <c r="B5227" s="22" t="s">
        <v>194</v>
      </c>
      <c r="C5227" s="22" t="s">
        <v>79</v>
      </c>
      <c r="D5227" s="22" t="s">
        <v>30</v>
      </c>
      <c r="E5227" s="22" t="s">
        <v>59</v>
      </c>
      <c r="F5227" s="195">
        <v>2561.2026597282456</v>
      </c>
      <c r="G5227" s="22">
        <v>14</v>
      </c>
      <c r="H5227" s="22">
        <v>14</v>
      </c>
      <c r="I5227" s="167">
        <v>2445.7612446246308</v>
      </c>
      <c r="J5227" s="22">
        <v>0.95492687208287386</v>
      </c>
      <c r="K5227" s="22" t="s">
        <v>584</v>
      </c>
      <c r="L5227" s="22" t="e">
        <f>INDEX(#REF!,MATCH(Table1[[#This Row],[NPI]],#REF!,0))</f>
        <v>#REF!</v>
      </c>
      <c r="M52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27" s="24" t="str">
        <f>IFERROR(IF(Table1[[#This Row],[Medicare Rate in CR]]&gt;0,"Y","N"),"N")</f>
        <v>N</v>
      </c>
      <c r="O5227" s="166">
        <f>Table1[[#This Row],[Medicare Rate in CR]]*Table1[[#This Row],[SumOfUnits]]*Table1[[#This Row],[Actuarial Factor 06/20/2023]]</f>
        <v>0</v>
      </c>
      <c r="P52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2938.2677331805535</v>
      </c>
      <c r="Q5227" s="166">
        <f>Table1[[#This Row],[Trended Medicare Pricing for all RHCs]]-Table1[[#This Row],[SumOfSFY24 Estimated Payment 5/04/23]]</f>
        <v>492.50648855592272</v>
      </c>
      <c r="R5227" s="24">
        <f>Table1[[#This Row],[SumOfUnits]]*Table1[[#This Row],[Actuarial Factor 06/20/2023]]</f>
        <v>13.368976209160234</v>
      </c>
    </row>
    <row r="5228" spans="1:18" x14ac:dyDescent="0.25">
      <c r="A5228" s="192" t="s">
        <v>583</v>
      </c>
      <c r="B5228" s="22" t="s">
        <v>194</v>
      </c>
      <c r="C5228" s="22" t="s">
        <v>79</v>
      </c>
      <c r="D5228" s="22" t="s">
        <v>30</v>
      </c>
      <c r="E5228" s="22" t="s">
        <v>60</v>
      </c>
      <c r="F5228" s="195">
        <v>4555.9121133275512</v>
      </c>
      <c r="G5228" s="22">
        <v>27</v>
      </c>
      <c r="H5228" s="22">
        <v>27</v>
      </c>
      <c r="I5228" s="167">
        <v>3843.8119933466492</v>
      </c>
      <c r="J5228" s="22">
        <v>0.84369757311652838</v>
      </c>
      <c r="K5228" s="22" t="s">
        <v>584</v>
      </c>
      <c r="L5228" s="22" t="e">
        <f>INDEX(#REF!,MATCH(Table1[[#This Row],[NPI]],#REF!,0))</f>
        <v>#REF!</v>
      </c>
      <c r="M52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28" s="24" t="str">
        <f>IFERROR(IF(Table1[[#This Row],[Medicare Rate in CR]]&gt;0,"Y","N"),"N")</f>
        <v>N</v>
      </c>
      <c r="O5228" s="166">
        <f>Table1[[#This Row],[Medicare Rate in CR]]*Table1[[#This Row],[SumOfUnits]]*Table1[[#This Row],[Actuarial Factor 06/20/2023]]</f>
        <v>0</v>
      </c>
      <c r="P52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4617.8459885589864</v>
      </c>
      <c r="Q5228" s="166">
        <f>Table1[[#This Row],[Trended Medicare Pricing for all RHCs]]-Table1[[#This Row],[SumOfSFY24 Estimated Payment 5/04/23]]</f>
        <v>774.03399521233723</v>
      </c>
      <c r="R5228" s="24">
        <f>Table1[[#This Row],[SumOfUnits]]*Table1[[#This Row],[Actuarial Factor 06/20/2023]]</f>
        <v>22.779834474146266</v>
      </c>
    </row>
    <row r="5229" spans="1:18" x14ac:dyDescent="0.25">
      <c r="A5229" s="192" t="s">
        <v>583</v>
      </c>
      <c r="B5229" s="22" t="s">
        <v>194</v>
      </c>
      <c r="C5229" s="22" t="s">
        <v>79</v>
      </c>
      <c r="D5229" s="22" t="s">
        <v>30</v>
      </c>
      <c r="E5229" s="22" t="s">
        <v>61</v>
      </c>
      <c r="F5229" s="195">
        <v>181.04461790498218</v>
      </c>
      <c r="G5229" s="22">
        <v>1</v>
      </c>
      <c r="H5229" s="22">
        <v>1</v>
      </c>
      <c r="I5229" s="167">
        <v>152.74690475224264</v>
      </c>
      <c r="J5229" s="22">
        <v>0.84369757311652838</v>
      </c>
      <c r="K5229" s="22" t="s">
        <v>584</v>
      </c>
      <c r="L5229" s="22" t="e">
        <f>INDEX(#REF!,MATCH(Table1[[#This Row],[NPI]],#REF!,0))</f>
        <v>#REF!</v>
      </c>
      <c r="M52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29" s="24" t="str">
        <f>IFERROR(IF(Table1[[#This Row],[Medicare Rate in CR]]&gt;0,"Y","N"),"N")</f>
        <v>N</v>
      </c>
      <c r="O5229" s="166">
        <f>Table1[[#This Row],[Medicare Rate in CR]]*Table1[[#This Row],[SumOfUnits]]*Table1[[#This Row],[Actuarial Factor 06/20/2023]]</f>
        <v>0</v>
      </c>
      <c r="P52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183.50577046844992</v>
      </c>
      <c r="Q5229" s="166">
        <f>Table1[[#This Row],[Trended Medicare Pricing for all RHCs]]-Table1[[#This Row],[SumOfSFY24 Estimated Payment 5/04/23]]</f>
        <v>30.758865716207282</v>
      </c>
      <c r="R5229" s="24">
        <f>Table1[[#This Row],[SumOfUnits]]*Table1[[#This Row],[Actuarial Factor 06/20/2023]]</f>
        <v>0.84369757311652838</v>
      </c>
    </row>
    <row r="5230" spans="1:18" x14ac:dyDescent="0.25">
      <c r="A5230" s="192" t="s">
        <v>583</v>
      </c>
      <c r="B5230" s="22" t="s">
        <v>194</v>
      </c>
      <c r="C5230" s="22" t="s">
        <v>79</v>
      </c>
      <c r="D5230" s="22" t="s">
        <v>30</v>
      </c>
      <c r="E5230" s="22" t="s">
        <v>62</v>
      </c>
      <c r="F5230" s="195">
        <v>11126.452732003459</v>
      </c>
      <c r="G5230" s="22">
        <v>63</v>
      </c>
      <c r="H5230" s="22">
        <v>63</v>
      </c>
      <c r="I5230" s="167">
        <v>11279.366518186203</v>
      </c>
      <c r="J5230" s="22">
        <v>1.0137432648001921</v>
      </c>
      <c r="K5230" s="22" t="s">
        <v>584</v>
      </c>
      <c r="L5230" s="22" t="e">
        <f>INDEX(#REF!,MATCH(Table1[[#This Row],[NPI]],#REF!,0))</f>
        <v>#REF!</v>
      </c>
      <c r="M52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30" s="24" t="str">
        <f>IFERROR(IF(Table1[[#This Row],[Medicare Rate in CR]]&gt;0,"Y","N"),"N")</f>
        <v>N</v>
      </c>
      <c r="O5230" s="166">
        <f>Table1[[#This Row],[Medicare Rate in CR]]*Table1[[#This Row],[SumOfUnits]]*Table1[[#This Row],[Actuarial Factor 06/20/2023]]</f>
        <v>0</v>
      </c>
      <c r="P52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13550.70891075066</v>
      </c>
      <c r="Q5230" s="166">
        <f>Table1[[#This Row],[Trended Medicare Pricing for all RHCs]]-Table1[[#This Row],[SumOfSFY24 Estimated Payment 5/04/23]]</f>
        <v>2271.3423925644565</v>
      </c>
      <c r="R5230" s="24">
        <f>Table1[[#This Row],[SumOfUnits]]*Table1[[#This Row],[Actuarial Factor 06/20/2023]]</f>
        <v>63.865825682412101</v>
      </c>
    </row>
    <row r="5231" spans="1:18" x14ac:dyDescent="0.25">
      <c r="A5231" s="192" t="s">
        <v>583</v>
      </c>
      <c r="B5231" s="22" t="s">
        <v>194</v>
      </c>
      <c r="C5231" s="22" t="s">
        <v>79</v>
      </c>
      <c r="D5231" s="22" t="s">
        <v>30</v>
      </c>
      <c r="E5231" s="22" t="s">
        <v>63</v>
      </c>
      <c r="F5231" s="195">
        <v>2546.0152259805345</v>
      </c>
      <c r="G5231" s="22">
        <v>14</v>
      </c>
      <c r="H5231" s="22">
        <v>14</v>
      </c>
      <c r="I5231" s="167">
        <v>2415.6467012877984</v>
      </c>
      <c r="J5231" s="22">
        <v>0.94879507264434049</v>
      </c>
      <c r="K5231" s="22" t="s">
        <v>584</v>
      </c>
      <c r="L5231" s="22" t="e">
        <f>INDEX(#REF!,MATCH(Table1[[#This Row],[NPI]],#REF!,0))</f>
        <v>#REF!</v>
      </c>
      <c r="M52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31" s="24" t="str">
        <f>IFERROR(IF(Table1[[#This Row],[Medicare Rate in CR]]&gt;0,"Y","N"),"N")</f>
        <v>N</v>
      </c>
      <c r="O5231" s="166">
        <f>Table1[[#This Row],[Medicare Rate in CR]]*Table1[[#This Row],[SumOfUnits]]*Table1[[#This Row],[Actuarial Factor 06/20/2023]]</f>
        <v>0</v>
      </c>
      <c r="P52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2902.0889805813144</v>
      </c>
      <c r="Q5231" s="166">
        <f>Table1[[#This Row],[Trended Medicare Pricing for all RHCs]]-Table1[[#This Row],[SumOfSFY24 Estimated Payment 5/04/23]]</f>
        <v>486.44227929351609</v>
      </c>
      <c r="R5231" s="24">
        <f>Table1[[#This Row],[SumOfUnits]]*Table1[[#This Row],[Actuarial Factor 06/20/2023]]</f>
        <v>13.283131017020766</v>
      </c>
    </row>
    <row r="5232" spans="1:18" x14ac:dyDescent="0.25">
      <c r="A5232" s="192" t="s">
        <v>583</v>
      </c>
      <c r="B5232" s="22" t="s">
        <v>194</v>
      </c>
      <c r="C5232" s="22" t="s">
        <v>79</v>
      </c>
      <c r="D5232" s="22" t="s">
        <v>30</v>
      </c>
      <c r="E5232" s="22" t="s">
        <v>64</v>
      </c>
      <c r="F5232" s="195">
        <v>4537.2072853425852</v>
      </c>
      <c r="G5232" s="22">
        <v>28</v>
      </c>
      <c r="H5232" s="22">
        <v>28</v>
      </c>
      <c r="I5232" s="167">
        <v>4341.178608166596</v>
      </c>
      <c r="J5232" s="22">
        <v>0.95679530053448103</v>
      </c>
      <c r="K5232" s="22" t="s">
        <v>584</v>
      </c>
      <c r="L5232" s="22" t="e">
        <f>INDEX(#REF!,MATCH(Table1[[#This Row],[NPI]],#REF!,0))</f>
        <v>#REF!</v>
      </c>
      <c r="M52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32" s="24" t="str">
        <f>IFERROR(IF(Table1[[#This Row],[Medicare Rate in CR]]&gt;0,"Y","N"),"N")</f>
        <v>N</v>
      </c>
      <c r="O5232" s="166">
        <f>Table1[[#This Row],[Medicare Rate in CR]]*Table1[[#This Row],[SumOfUnits]]*Table1[[#This Row],[Actuarial Factor 06/20/2023]]</f>
        <v>0</v>
      </c>
      <c r="P52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5215.3680398624774</v>
      </c>
      <c r="Q5232" s="166">
        <f>Table1[[#This Row],[Trended Medicare Pricing for all RHCs]]-Table1[[#This Row],[SumOfSFY24 Estimated Payment 5/04/23]]</f>
        <v>874.18943169588147</v>
      </c>
      <c r="R5232" s="24">
        <f>Table1[[#This Row],[SumOfUnits]]*Table1[[#This Row],[Actuarial Factor 06/20/2023]]</f>
        <v>26.790268414965468</v>
      </c>
    </row>
    <row r="5233" spans="1:18" x14ac:dyDescent="0.25">
      <c r="A5233" s="192" t="s">
        <v>583</v>
      </c>
      <c r="B5233" s="22" t="s">
        <v>194</v>
      </c>
      <c r="C5233" s="22" t="s">
        <v>79</v>
      </c>
      <c r="D5233" s="22" t="s">
        <v>30</v>
      </c>
      <c r="E5233" s="22" t="s">
        <v>77</v>
      </c>
      <c r="F5233" s="195">
        <v>1075.0987761395393</v>
      </c>
      <c r="G5233" s="22">
        <v>7</v>
      </c>
      <c r="H5233" s="22">
        <v>7</v>
      </c>
      <c r="I5233" s="167">
        <v>1374.0481487734603</v>
      </c>
      <c r="J5233" s="22">
        <v>1.2780668895442215</v>
      </c>
      <c r="K5233" s="22" t="s">
        <v>584</v>
      </c>
      <c r="L5233" s="22" t="e">
        <f>INDEX(#REF!,MATCH(Table1[[#This Row],[NPI]],#REF!,0))</f>
        <v>#REF!</v>
      </c>
      <c r="M52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33" s="24" t="str">
        <f>IFERROR(IF(Table1[[#This Row],[Medicare Rate in CR]]&gt;0,"Y","N"),"N")</f>
        <v>N</v>
      </c>
      <c r="O5233" s="166">
        <f>Table1[[#This Row],[Medicare Rate in CR]]*Table1[[#This Row],[SumOfUnits]]*Table1[[#This Row],[Actuarial Factor 06/20/2023]]</f>
        <v>0</v>
      </c>
      <c r="P52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1650.7422170708119</v>
      </c>
      <c r="Q5233" s="166">
        <f>Table1[[#This Row],[Trended Medicare Pricing for all RHCs]]-Table1[[#This Row],[SumOfSFY24 Estimated Payment 5/04/23]]</f>
        <v>276.69406829735158</v>
      </c>
      <c r="R5233" s="24">
        <f>Table1[[#This Row],[SumOfUnits]]*Table1[[#This Row],[Actuarial Factor 06/20/2023]]</f>
        <v>8.9464682268095501</v>
      </c>
    </row>
    <row r="5234" spans="1:18" x14ac:dyDescent="0.25">
      <c r="A5234" s="192" t="s">
        <v>583</v>
      </c>
      <c r="B5234" s="22" t="s">
        <v>194</v>
      </c>
      <c r="C5234" s="22" t="s">
        <v>79</v>
      </c>
      <c r="D5234" s="22" t="s">
        <v>32</v>
      </c>
      <c r="E5234" s="22" t="s">
        <v>94</v>
      </c>
      <c r="F5234" s="195">
        <v>302.65972824515757</v>
      </c>
      <c r="G5234" s="22">
        <v>2</v>
      </c>
      <c r="H5234" s="22">
        <v>2</v>
      </c>
      <c r="I5234" s="167">
        <v>363.08378522910846</v>
      </c>
      <c r="J5234" s="22">
        <v>1.1996435314810261</v>
      </c>
      <c r="K5234" s="22" t="s">
        <v>584</v>
      </c>
      <c r="L5234" s="22" t="e">
        <f>INDEX(#REF!,MATCH(Table1[[#This Row],[NPI]],#REF!,0))</f>
        <v>#REF!</v>
      </c>
      <c r="M52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34" s="24" t="str">
        <f>IFERROR(IF(Table1[[#This Row],[Medicare Rate in CR]]&gt;0,"Y","N"),"N")</f>
        <v>N</v>
      </c>
      <c r="O5234" s="166">
        <f>Table1[[#This Row],[Medicare Rate in CR]]*Table1[[#This Row],[SumOfUnits]]*Table1[[#This Row],[Actuarial Factor 06/20/2023]]</f>
        <v>0</v>
      </c>
      <c r="P52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436.19849358741595</v>
      </c>
      <c r="Q5234" s="166">
        <f>Table1[[#This Row],[Trended Medicare Pricing for all RHCs]]-Table1[[#This Row],[SumOfSFY24 Estimated Payment 5/04/23]]</f>
        <v>73.114708358307496</v>
      </c>
      <c r="R5234" s="24">
        <f>Table1[[#This Row],[SumOfUnits]]*Table1[[#This Row],[Actuarial Factor 06/20/2023]]</f>
        <v>2.3992870629620522</v>
      </c>
    </row>
    <row r="5235" spans="1:18" x14ac:dyDescent="0.25">
      <c r="A5235" s="192" t="s">
        <v>583</v>
      </c>
      <c r="B5235" s="22" t="s">
        <v>194</v>
      </c>
      <c r="C5235" s="22" t="s">
        <v>79</v>
      </c>
      <c r="D5235" s="22" t="s">
        <v>32</v>
      </c>
      <c r="E5235" s="22" t="s">
        <v>80</v>
      </c>
      <c r="F5235" s="195">
        <v>348.92550833574251</v>
      </c>
      <c r="G5235" s="22">
        <v>2</v>
      </c>
      <c r="H5235" s="22">
        <v>2</v>
      </c>
      <c r="I5235" s="167">
        <v>403.37374530341634</v>
      </c>
      <c r="J5235" s="22">
        <v>1.1560454471424966</v>
      </c>
      <c r="K5235" s="22" t="s">
        <v>584</v>
      </c>
      <c r="L5235" s="22" t="e">
        <f>INDEX(#REF!,MATCH(Table1[[#This Row],[NPI]],#REF!,0))</f>
        <v>#REF!</v>
      </c>
      <c r="M52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35" s="24" t="str">
        <f>IFERROR(IF(Table1[[#This Row],[Medicare Rate in CR]]&gt;0,"Y","N"),"N")</f>
        <v>N</v>
      </c>
      <c r="O5235" s="166">
        <f>Table1[[#This Row],[Medicare Rate in CR]]*Table1[[#This Row],[SumOfUnits]]*Table1[[#This Row],[Actuarial Factor 06/20/2023]]</f>
        <v>0</v>
      </c>
      <c r="P52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484.60170134845833</v>
      </c>
      <c r="Q5235" s="166">
        <f>Table1[[#This Row],[Trended Medicare Pricing for all RHCs]]-Table1[[#This Row],[SumOfSFY24 Estimated Payment 5/04/23]]</f>
        <v>81.227956045041992</v>
      </c>
      <c r="R5235" s="24">
        <f>Table1[[#This Row],[SumOfUnits]]*Table1[[#This Row],[Actuarial Factor 06/20/2023]]</f>
        <v>2.3120908942849931</v>
      </c>
    </row>
    <row r="5236" spans="1:18" x14ac:dyDescent="0.25">
      <c r="A5236" s="192" t="s">
        <v>583</v>
      </c>
      <c r="B5236" s="22" t="s">
        <v>194</v>
      </c>
      <c r="C5236" s="22" t="s">
        <v>79</v>
      </c>
      <c r="D5236" s="22" t="s">
        <v>32</v>
      </c>
      <c r="E5236" s="22" t="s">
        <v>65</v>
      </c>
      <c r="F5236" s="195">
        <v>1235.8870579165459</v>
      </c>
      <c r="G5236" s="22">
        <v>7</v>
      </c>
      <c r="H5236" s="22">
        <v>7</v>
      </c>
      <c r="I5236" s="167">
        <v>1689.4064483061734</v>
      </c>
      <c r="J5236" s="22">
        <v>1.3669586047402817</v>
      </c>
      <c r="K5236" s="22" t="s">
        <v>584</v>
      </c>
      <c r="L5236" s="22" t="e">
        <f>INDEX(#REF!,MATCH(Table1[[#This Row],[NPI]],#REF!,0))</f>
        <v>#REF!</v>
      </c>
      <c r="M523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36" s="24" t="str">
        <f>IFERROR(IF(Table1[[#This Row],[Medicare Rate in CR]]&gt;0,"Y","N"),"N")</f>
        <v>N</v>
      </c>
      <c r="O5236" s="166">
        <f>Table1[[#This Row],[Medicare Rate in CR]]*Table1[[#This Row],[SumOfUnits]]*Table1[[#This Row],[Actuarial Factor 06/20/2023]]</f>
        <v>0</v>
      </c>
      <c r="P52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2029.604674697935</v>
      </c>
      <c r="Q5236" s="166">
        <f>Table1[[#This Row],[Trended Medicare Pricing for all RHCs]]-Table1[[#This Row],[SumOfSFY24 Estimated Payment 5/04/23]]</f>
        <v>340.19822639176164</v>
      </c>
      <c r="R5236" s="24">
        <f>Table1[[#This Row],[SumOfUnits]]*Table1[[#This Row],[Actuarial Factor 06/20/2023]]</f>
        <v>9.5687102331819727</v>
      </c>
    </row>
    <row r="5237" spans="1:18" x14ac:dyDescent="0.25">
      <c r="A5237" s="192" t="s">
        <v>583</v>
      </c>
      <c r="B5237" s="22" t="s">
        <v>194</v>
      </c>
      <c r="C5237" s="22" t="s">
        <v>79</v>
      </c>
      <c r="D5237" s="22" t="s">
        <v>32</v>
      </c>
      <c r="E5237" s="22" t="s">
        <v>66</v>
      </c>
      <c r="F5237" s="195">
        <v>533.6320709260865</v>
      </c>
      <c r="G5237" s="22">
        <v>3</v>
      </c>
      <c r="H5237" s="22">
        <v>3</v>
      </c>
      <c r="I5237" s="167">
        <v>604.09312064831749</v>
      </c>
      <c r="J5237" s="22">
        <v>1.1320405079851181</v>
      </c>
      <c r="K5237" s="22" t="s">
        <v>584</v>
      </c>
      <c r="L5237" s="22" t="e">
        <f>INDEX(#REF!,MATCH(Table1[[#This Row],[NPI]],#REF!,0))</f>
        <v>#REF!</v>
      </c>
      <c r="M523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37" s="24" t="str">
        <f>IFERROR(IF(Table1[[#This Row],[Medicare Rate in CR]]&gt;0,"Y","N"),"N")</f>
        <v>N</v>
      </c>
      <c r="O5237" s="166">
        <f>Table1[[#This Row],[Medicare Rate in CR]]*Table1[[#This Row],[SumOfUnits]]*Table1[[#This Row],[Actuarial Factor 06/20/2023]]</f>
        <v>0</v>
      </c>
      <c r="P52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725.7402283801905</v>
      </c>
      <c r="Q5237" s="166">
        <f>Table1[[#This Row],[Trended Medicare Pricing for all RHCs]]-Table1[[#This Row],[SumOfSFY24 Estimated Payment 5/04/23]]</f>
        <v>121.64710773187301</v>
      </c>
      <c r="R5237" s="24">
        <f>Table1[[#This Row],[SumOfUnits]]*Table1[[#This Row],[Actuarial Factor 06/20/2023]]</f>
        <v>3.3961215239553546</v>
      </c>
    </row>
    <row r="5238" spans="1:18" x14ac:dyDescent="0.25">
      <c r="A5238" s="192" t="s">
        <v>583</v>
      </c>
      <c r="B5238" s="22" t="s">
        <v>194</v>
      </c>
      <c r="C5238" s="22" t="s">
        <v>79</v>
      </c>
      <c r="D5238" s="22" t="s">
        <v>31</v>
      </c>
      <c r="E5238" s="22" t="s">
        <v>67</v>
      </c>
      <c r="F5238" s="195">
        <v>406.64932061289392</v>
      </c>
      <c r="G5238" s="22">
        <v>2</v>
      </c>
      <c r="H5238" s="22">
        <v>2</v>
      </c>
      <c r="I5238" s="167">
        <v>454.66442130058954</v>
      </c>
      <c r="J5238" s="22">
        <v>1.1180749561202468</v>
      </c>
      <c r="K5238" s="22" t="s">
        <v>584</v>
      </c>
      <c r="L5238" s="22" t="e">
        <f>INDEX(#REF!,MATCH(Table1[[#This Row],[NPI]],#REF!,0))</f>
        <v>#REF!</v>
      </c>
      <c r="M523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38" s="24" t="str">
        <f>IFERROR(IF(Table1[[#This Row],[Medicare Rate in CR]]&gt;0,"Y","N"),"N")</f>
        <v>N</v>
      </c>
      <c r="O5238" s="166">
        <f>Table1[[#This Row],[Medicare Rate in CR]]*Table1[[#This Row],[SumOfUnits]]*Table1[[#This Row],[Actuarial Factor 06/20/2023]]</f>
        <v>0</v>
      </c>
      <c r="P52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546.22085515046501</v>
      </c>
      <c r="Q5238" s="166">
        <f>Table1[[#This Row],[Trended Medicare Pricing for all RHCs]]-Table1[[#This Row],[SumOfSFY24 Estimated Payment 5/04/23]]</f>
        <v>91.556433849875475</v>
      </c>
      <c r="R5238" s="24">
        <f>Table1[[#This Row],[SumOfUnits]]*Table1[[#This Row],[Actuarial Factor 06/20/2023]]</f>
        <v>2.2361499122404935</v>
      </c>
    </row>
    <row r="5239" spans="1:18" x14ac:dyDescent="0.25">
      <c r="A5239" s="192" t="s">
        <v>583</v>
      </c>
      <c r="B5239" s="22" t="s">
        <v>194</v>
      </c>
      <c r="C5239" s="22" t="s">
        <v>79</v>
      </c>
      <c r="D5239" s="22" t="s">
        <v>31</v>
      </c>
      <c r="E5239" s="22" t="s">
        <v>82</v>
      </c>
      <c r="F5239" s="195">
        <v>184.84147634190998</v>
      </c>
      <c r="G5239" s="22">
        <v>1</v>
      </c>
      <c r="H5239" s="22">
        <v>1</v>
      </c>
      <c r="I5239" s="167">
        <v>203.71561616882065</v>
      </c>
      <c r="J5239" s="22">
        <v>1.1021098738250623</v>
      </c>
      <c r="K5239" s="22" t="s">
        <v>584</v>
      </c>
      <c r="L5239" s="22" t="e">
        <f>INDEX(#REF!,MATCH(Table1[[#This Row],[NPI]],#REF!,0))</f>
        <v>#REF!</v>
      </c>
      <c r="M523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39" s="24" t="str">
        <f>IFERROR(IF(Table1[[#This Row],[Medicare Rate in CR]]&gt;0,"Y","N"),"N")</f>
        <v>N</v>
      </c>
      <c r="O5239" s="166">
        <f>Table1[[#This Row],[Medicare Rate in CR]]*Table1[[#This Row],[SumOfUnits]]*Table1[[#This Row],[Actuarial Factor 06/20/2023]]</f>
        <v>0</v>
      </c>
      <c r="P52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244.73812521536931</v>
      </c>
      <c r="Q5239" s="166">
        <f>Table1[[#This Row],[Trended Medicare Pricing for all RHCs]]-Table1[[#This Row],[SumOfSFY24 Estimated Payment 5/04/23]]</f>
        <v>41.022509046548663</v>
      </c>
      <c r="R5239" s="24">
        <f>Table1[[#This Row],[SumOfUnits]]*Table1[[#This Row],[Actuarial Factor 06/20/2023]]</f>
        <v>1.1021098738250623</v>
      </c>
    </row>
    <row r="5240" spans="1:18" x14ac:dyDescent="0.25">
      <c r="A5240" s="192" t="s">
        <v>583</v>
      </c>
      <c r="B5240" s="22" t="s">
        <v>194</v>
      </c>
      <c r="C5240" s="22" t="s">
        <v>79</v>
      </c>
      <c r="D5240" s="22" t="s">
        <v>31</v>
      </c>
      <c r="E5240" s="22" t="s">
        <v>68</v>
      </c>
      <c r="F5240" s="195">
        <v>184.84147634190998</v>
      </c>
      <c r="G5240" s="22">
        <v>1</v>
      </c>
      <c r="H5240" s="22">
        <v>1</v>
      </c>
      <c r="I5240" s="167">
        <v>155.21336296167789</v>
      </c>
      <c r="J5240" s="22">
        <v>0.83971068633195955</v>
      </c>
      <c r="K5240" s="22" t="s">
        <v>584</v>
      </c>
      <c r="L5240" s="22" t="e">
        <f>INDEX(#REF!,MATCH(Table1[[#This Row],[NPI]],#REF!,0))</f>
        <v>#REF!</v>
      </c>
      <c r="M524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40" s="24" t="str">
        <f>IFERROR(IF(Table1[[#This Row],[Medicare Rate in CR]]&gt;0,"Y","N"),"N")</f>
        <v>N</v>
      </c>
      <c r="O5240" s="166">
        <f>Table1[[#This Row],[Medicare Rate in CR]]*Table1[[#This Row],[SumOfUnits]]*Table1[[#This Row],[Actuarial Factor 06/20/2023]]</f>
        <v>0</v>
      </c>
      <c r="P52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186.46890294425876</v>
      </c>
      <c r="Q5240" s="166">
        <f>Table1[[#This Row],[Trended Medicare Pricing for all RHCs]]-Table1[[#This Row],[SumOfSFY24 Estimated Payment 5/04/23]]</f>
        <v>31.255539982580871</v>
      </c>
      <c r="R5240" s="24">
        <f>Table1[[#This Row],[SumOfUnits]]*Table1[[#This Row],[Actuarial Factor 06/20/2023]]</f>
        <v>0.83971068633195955</v>
      </c>
    </row>
    <row r="5241" spans="1:18" x14ac:dyDescent="0.25">
      <c r="A5241" s="192" t="s">
        <v>583</v>
      </c>
      <c r="B5241" s="22" t="s">
        <v>194</v>
      </c>
      <c r="C5241" s="22" t="s">
        <v>79</v>
      </c>
      <c r="D5241" s="22" t="s">
        <v>31</v>
      </c>
      <c r="E5241" s="22" t="s">
        <v>69</v>
      </c>
      <c r="F5241" s="195">
        <v>15986.971186277315</v>
      </c>
      <c r="G5241" s="22">
        <v>90</v>
      </c>
      <c r="H5241" s="22">
        <v>90</v>
      </c>
      <c r="I5241" s="167">
        <v>17025.03854830881</v>
      </c>
      <c r="J5241" s="22">
        <v>1.0649320843789685</v>
      </c>
      <c r="K5241" s="22" t="s">
        <v>584</v>
      </c>
      <c r="L5241" s="22" t="e">
        <f>INDEX(#REF!,MATCH(Table1[[#This Row],[NPI]],#REF!,0))</f>
        <v>#REF!</v>
      </c>
      <c r="M524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41" s="24" t="str">
        <f>IFERROR(IF(Table1[[#This Row],[Medicare Rate in CR]]&gt;0,"Y","N"),"N")</f>
        <v>N</v>
      </c>
      <c r="O5241" s="166">
        <f>Table1[[#This Row],[Medicare Rate in CR]]*Table1[[#This Row],[SumOfUnits]]*Table1[[#This Row],[Actuarial Factor 06/20/2023]]</f>
        <v>0</v>
      </c>
      <c r="P52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20453.395249677549</v>
      </c>
      <c r="Q5241" s="166">
        <f>Table1[[#This Row],[Trended Medicare Pricing for all RHCs]]-Table1[[#This Row],[SumOfSFY24 Estimated Payment 5/04/23]]</f>
        <v>3428.3567013687389</v>
      </c>
      <c r="R5241" s="24">
        <f>Table1[[#This Row],[SumOfUnits]]*Table1[[#This Row],[Actuarial Factor 06/20/2023]]</f>
        <v>95.843887594107159</v>
      </c>
    </row>
    <row r="5242" spans="1:18" x14ac:dyDescent="0.25">
      <c r="A5242" s="192" t="s">
        <v>583</v>
      </c>
      <c r="B5242" s="22" t="s">
        <v>194</v>
      </c>
      <c r="C5242" s="22" t="s">
        <v>85</v>
      </c>
      <c r="D5242" s="22" t="s">
        <v>31</v>
      </c>
      <c r="E5242" s="22" t="s">
        <v>69</v>
      </c>
      <c r="F5242" s="195">
        <v>365.88609424689218</v>
      </c>
      <c r="G5242" s="22">
        <v>2</v>
      </c>
      <c r="H5242" s="22">
        <v>2</v>
      </c>
      <c r="I5242" s="167">
        <v>366.29284580723811</v>
      </c>
      <c r="J5242" s="22">
        <v>1.0011116890385876</v>
      </c>
      <c r="K5242" s="22" t="s">
        <v>584</v>
      </c>
      <c r="L5242" s="22" t="e">
        <f>INDEX(#REF!,MATCH(Table1[[#This Row],[NPI]],#REF!,0))</f>
        <v>#REF!</v>
      </c>
      <c r="M52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42" s="24" t="str">
        <f>IFERROR(IF(Table1[[#This Row],[Medicare Rate in CR]]&gt;0,"Y","N"),"N")</f>
        <v>N</v>
      </c>
      <c r="O5242" s="166">
        <f>Table1[[#This Row],[Medicare Rate in CR]]*Table1[[#This Row],[SumOfUnits]]*Table1[[#This Row],[Actuarial Factor 06/20/2023]]</f>
        <v>0</v>
      </c>
      <c r="P52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425.82826245777545</v>
      </c>
      <c r="Q5242" s="166">
        <f>Table1[[#This Row],[Trended Medicare Pricing for all RHCs]]-Table1[[#This Row],[SumOfSFY24 Estimated Payment 5/04/23]]</f>
        <v>59.535416650537343</v>
      </c>
      <c r="R5242" s="24">
        <f>Table1[[#This Row],[SumOfUnits]]*Table1[[#This Row],[Actuarial Factor 06/20/2023]]</f>
        <v>2.0022233780771752</v>
      </c>
    </row>
    <row r="5243" spans="1:18" x14ac:dyDescent="0.25">
      <c r="A5243" s="192" t="s">
        <v>585</v>
      </c>
      <c r="B5243" s="22" t="s">
        <v>586</v>
      </c>
      <c r="C5243" s="22" t="s">
        <v>88</v>
      </c>
      <c r="D5243" s="22" t="s">
        <v>30</v>
      </c>
      <c r="E5243" s="22" t="s">
        <v>63</v>
      </c>
      <c r="F5243" s="195">
        <v>685.82441938903344</v>
      </c>
      <c r="G5243" s="22">
        <v>4</v>
      </c>
      <c r="H5243" s="22">
        <v>4</v>
      </c>
      <c r="I5243" s="167">
        <v>634.01471840382635</v>
      </c>
      <c r="J5243" s="22">
        <v>0.92445631925535443</v>
      </c>
      <c r="K5243" s="22" t="s">
        <v>587</v>
      </c>
      <c r="L5243" s="22" t="e">
        <f>INDEX(#REF!,MATCH(Table1[[#This Row],[NPI]],#REF!,0))</f>
        <v>#REF!</v>
      </c>
      <c r="M5243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43" s="24" t="str">
        <f>IFERROR(IF(Table1[[#This Row],[Medicare Rate in CR]]&gt;0,"Y","N"),"N")</f>
        <v>Y</v>
      </c>
      <c r="O5243" s="166">
        <f>Table1[[#This Row],[Medicare Rate in CR]]*Table1[[#This Row],[SumOfUnits]]*Table1[[#This Row],[Actuarial Factor 06/20/2023]]</f>
        <v>994.56708650768041</v>
      </c>
      <c r="P52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994.56708650768041</v>
      </c>
      <c r="Q5243" s="166">
        <f>Table1[[#This Row],[Trended Medicare Pricing for all RHCs]]-Table1[[#This Row],[SumOfSFY24 Estimated Payment 5/04/23]]</f>
        <v>360.55236810385406</v>
      </c>
      <c r="R5243" s="24">
        <f>Table1[[#This Row],[SumOfUnits]]*Table1[[#This Row],[Actuarial Factor 06/20/2023]]</f>
        <v>3.6978252770214177</v>
      </c>
    </row>
    <row r="5244" spans="1:18" x14ac:dyDescent="0.25">
      <c r="A5244" s="192" t="s">
        <v>585</v>
      </c>
      <c r="B5244" s="22" t="s">
        <v>586</v>
      </c>
      <c r="C5244" s="22" t="s">
        <v>72</v>
      </c>
      <c r="D5244" s="22" t="s">
        <v>32</v>
      </c>
      <c r="E5244" s="22" t="s">
        <v>65</v>
      </c>
      <c r="F5244" s="195">
        <v>171.45610484725836</v>
      </c>
      <c r="G5244" s="22">
        <v>1</v>
      </c>
      <c r="H5244" s="22">
        <v>1</v>
      </c>
      <c r="I5244" s="167">
        <v>209.86409435565699</v>
      </c>
      <c r="J5244" s="22">
        <v>1.2240106267584603</v>
      </c>
      <c r="K5244" s="22" t="s">
        <v>587</v>
      </c>
      <c r="L5244" s="22" t="e">
        <f>INDEX(#REF!,MATCH(Table1[[#This Row],[NPI]],#REF!,0))</f>
        <v>#REF!</v>
      </c>
      <c r="M5244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44" s="24" t="str">
        <f>IFERROR(IF(Table1[[#This Row],[Medicare Rate in CR]]&gt;0,"Y","N"),"N")</f>
        <v>Y</v>
      </c>
      <c r="O5244" s="166">
        <f>Table1[[#This Row],[Medicare Rate in CR]]*Table1[[#This Row],[SumOfUnits]]*Table1[[#This Row],[Actuarial Factor 06/20/2023]]</f>
        <v>329.20989817295543</v>
      </c>
      <c r="P52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329.20989817295543</v>
      </c>
      <c r="Q5244" s="166">
        <f>Table1[[#This Row],[Trended Medicare Pricing for all RHCs]]-Table1[[#This Row],[SumOfSFY24 Estimated Payment 5/04/23]]</f>
        <v>119.34580381729845</v>
      </c>
      <c r="R5244" s="24">
        <f>Table1[[#This Row],[SumOfUnits]]*Table1[[#This Row],[Actuarial Factor 06/20/2023]]</f>
        <v>1.2240106267584603</v>
      </c>
    </row>
    <row r="5245" spans="1:18" x14ac:dyDescent="0.25">
      <c r="A5245" s="192" t="s">
        <v>585</v>
      </c>
      <c r="B5245" s="22" t="s">
        <v>586</v>
      </c>
      <c r="C5245" s="22" t="s">
        <v>76</v>
      </c>
      <c r="D5245" s="22" t="s">
        <v>30</v>
      </c>
      <c r="E5245" s="22" t="s">
        <v>63</v>
      </c>
      <c r="F5245" s="195">
        <v>342.91220969451672</v>
      </c>
      <c r="G5245" s="22">
        <v>2</v>
      </c>
      <c r="H5245" s="22">
        <v>2</v>
      </c>
      <c r="I5245" s="167">
        <v>345.84269384897988</v>
      </c>
      <c r="J5245" s="22">
        <v>1.0085458728841232</v>
      </c>
      <c r="K5245" s="22" t="s">
        <v>587</v>
      </c>
      <c r="L5245" s="22" t="e">
        <f>INDEX(#REF!,MATCH(Table1[[#This Row],[NPI]],#REF!,0))</f>
        <v>#REF!</v>
      </c>
      <c r="M5245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45" s="24" t="str">
        <f>IFERROR(IF(Table1[[#This Row],[Medicare Rate in CR]]&gt;0,"Y","N"),"N")</f>
        <v>Y</v>
      </c>
      <c r="O5245" s="166">
        <f>Table1[[#This Row],[Medicare Rate in CR]]*Table1[[#This Row],[SumOfUnits]]*Table1[[#This Row],[Actuarial Factor 06/20/2023]]</f>
        <v>542.51699594182753</v>
      </c>
      <c r="P52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542.51699594182753</v>
      </c>
      <c r="Q5245" s="166">
        <f>Table1[[#This Row],[Trended Medicare Pricing for all RHCs]]-Table1[[#This Row],[SumOfSFY24 Estimated Payment 5/04/23]]</f>
        <v>196.67430209284765</v>
      </c>
      <c r="R5245" s="24">
        <f>Table1[[#This Row],[SumOfUnits]]*Table1[[#This Row],[Actuarial Factor 06/20/2023]]</f>
        <v>2.0170917457682465</v>
      </c>
    </row>
    <row r="5246" spans="1:18" x14ac:dyDescent="0.25">
      <c r="A5246" s="192" t="s">
        <v>585</v>
      </c>
      <c r="B5246" s="22" t="s">
        <v>586</v>
      </c>
      <c r="C5246" s="22" t="s">
        <v>76</v>
      </c>
      <c r="D5246" s="22" t="s">
        <v>32</v>
      </c>
      <c r="E5246" s="22" t="s">
        <v>65</v>
      </c>
      <c r="F5246" s="195">
        <v>171.45610484725836</v>
      </c>
      <c r="G5246" s="22">
        <v>1</v>
      </c>
      <c r="H5246" s="22">
        <v>1</v>
      </c>
      <c r="I5246" s="167">
        <v>218.94418110079022</v>
      </c>
      <c r="J5246" s="22">
        <v>1.2769692936617019</v>
      </c>
      <c r="K5246" s="22" t="s">
        <v>587</v>
      </c>
      <c r="L5246" s="22" t="e">
        <f>INDEX(#REF!,MATCH(Table1[[#This Row],[NPI]],#REF!,0))</f>
        <v>#REF!</v>
      </c>
      <c r="M5246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46" s="24" t="str">
        <f>IFERROR(IF(Table1[[#This Row],[Medicare Rate in CR]]&gt;0,"Y","N"),"N")</f>
        <v>Y</v>
      </c>
      <c r="O5246" s="166">
        <f>Table1[[#This Row],[Medicare Rate in CR]]*Table1[[#This Row],[SumOfUnits]]*Table1[[#This Row],[Actuarial Factor 06/20/2023]]</f>
        <v>343.45366122325129</v>
      </c>
      <c r="P52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343.45366122325129</v>
      </c>
      <c r="Q5246" s="166">
        <f>Table1[[#This Row],[Trended Medicare Pricing for all RHCs]]-Table1[[#This Row],[SumOfSFY24 Estimated Payment 5/04/23]]</f>
        <v>124.50948012246107</v>
      </c>
      <c r="R5246" s="24">
        <f>Table1[[#This Row],[SumOfUnits]]*Table1[[#This Row],[Actuarial Factor 06/20/2023]]</f>
        <v>1.2769692936617019</v>
      </c>
    </row>
    <row r="5247" spans="1:18" x14ac:dyDescent="0.25">
      <c r="A5247" s="192" t="s">
        <v>585</v>
      </c>
      <c r="B5247" s="22" t="s">
        <v>586</v>
      </c>
      <c r="C5247" s="22" t="s">
        <v>78</v>
      </c>
      <c r="D5247" s="22" t="s">
        <v>30</v>
      </c>
      <c r="E5247" s="22" t="s">
        <v>62</v>
      </c>
      <c r="F5247" s="195">
        <v>342.91220969451672</v>
      </c>
      <c r="G5247" s="22">
        <v>2</v>
      </c>
      <c r="H5247" s="22">
        <v>2</v>
      </c>
      <c r="I5247" s="167">
        <v>325.73960395368726</v>
      </c>
      <c r="J5247" s="22">
        <v>0.94992127648027569</v>
      </c>
      <c r="K5247" s="22" t="s">
        <v>587</v>
      </c>
      <c r="L5247" s="22" t="e">
        <f>INDEX(#REF!,MATCH(Table1[[#This Row],[NPI]],#REF!,0))</f>
        <v>#REF!</v>
      </c>
      <c r="M5247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47" s="24" t="str">
        <f>IFERROR(IF(Table1[[#This Row],[Medicare Rate in CR]]&gt;0,"Y","N"),"N")</f>
        <v>Y</v>
      </c>
      <c r="O5247" s="166">
        <f>Table1[[#This Row],[Medicare Rate in CR]]*Table1[[#This Row],[SumOfUnits]]*Table1[[#This Row],[Actuarial Factor 06/20/2023]]</f>
        <v>510.98165304426988</v>
      </c>
      <c r="P52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510.98165304426988</v>
      </c>
      <c r="Q5247" s="166">
        <f>Table1[[#This Row],[Trended Medicare Pricing for all RHCs]]-Table1[[#This Row],[SumOfSFY24 Estimated Payment 5/04/23]]</f>
        <v>185.24204909058261</v>
      </c>
      <c r="R5247" s="24">
        <f>Table1[[#This Row],[SumOfUnits]]*Table1[[#This Row],[Actuarial Factor 06/20/2023]]</f>
        <v>1.8998425529605514</v>
      </c>
    </row>
    <row r="5248" spans="1:18" x14ac:dyDescent="0.25">
      <c r="A5248" s="192" t="s">
        <v>585</v>
      </c>
      <c r="B5248" s="22" t="s">
        <v>586</v>
      </c>
      <c r="C5248" s="22" t="s">
        <v>55</v>
      </c>
      <c r="D5248" s="22" t="s">
        <v>30</v>
      </c>
      <c r="E5248" s="22" t="s">
        <v>56</v>
      </c>
      <c r="F5248" s="195">
        <v>1543.1049436253249</v>
      </c>
      <c r="G5248" s="22">
        <v>9</v>
      </c>
      <c r="H5248" s="22">
        <v>9</v>
      </c>
      <c r="I5248" s="167">
        <v>1654.854242149835</v>
      </c>
      <c r="J5248" s="22">
        <v>1.0724184696485837</v>
      </c>
      <c r="K5248" s="22" t="s">
        <v>587</v>
      </c>
      <c r="L5248" s="22" t="e">
        <f>INDEX(#REF!,MATCH(Table1[[#This Row],[NPI]],#REF!,0))</f>
        <v>#REF!</v>
      </c>
      <c r="M5248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48" s="24" t="str">
        <f>IFERROR(IF(Table1[[#This Row],[Medicare Rate in CR]]&gt;0,"Y","N"),"N")</f>
        <v>Y</v>
      </c>
      <c r="O5248" s="166">
        <f>Table1[[#This Row],[Medicare Rate in CR]]*Table1[[#This Row],[SumOfUnits]]*Table1[[#This Row],[Actuarial Factor 06/20/2023]]</f>
        <v>2595.9390443701473</v>
      </c>
      <c r="P52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2595.9390443701473</v>
      </c>
      <c r="Q5248" s="166">
        <f>Table1[[#This Row],[Trended Medicare Pricing for all RHCs]]-Table1[[#This Row],[SumOfSFY24 Estimated Payment 5/04/23]]</f>
        <v>941.08480222031221</v>
      </c>
      <c r="R5248" s="24">
        <f>Table1[[#This Row],[SumOfUnits]]*Table1[[#This Row],[Actuarial Factor 06/20/2023]]</f>
        <v>9.6517662268372533</v>
      </c>
    </row>
    <row r="5249" spans="1:18" x14ac:dyDescent="0.25">
      <c r="A5249" s="192" t="s">
        <v>585</v>
      </c>
      <c r="B5249" s="22" t="s">
        <v>586</v>
      </c>
      <c r="C5249" s="22" t="s">
        <v>55</v>
      </c>
      <c r="D5249" s="22" t="s">
        <v>30</v>
      </c>
      <c r="E5249" s="22" t="s">
        <v>59</v>
      </c>
      <c r="F5249" s="195">
        <v>65707.333526067581</v>
      </c>
      <c r="G5249" s="22">
        <v>383</v>
      </c>
      <c r="H5249" s="22">
        <v>383</v>
      </c>
      <c r="I5249" s="167">
        <v>67200.212253137433</v>
      </c>
      <c r="J5249" s="22">
        <v>1.0227201234163246</v>
      </c>
      <c r="K5249" s="22" t="s">
        <v>587</v>
      </c>
      <c r="L5249" s="22" t="e">
        <f>INDEX(#REF!,MATCH(Table1[[#This Row],[NPI]],#REF!,0))</f>
        <v>#REF!</v>
      </c>
      <c r="M5249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49" s="24" t="str">
        <f>IFERROR(IF(Table1[[#This Row],[Medicare Rate in CR]]&gt;0,"Y","N"),"N")</f>
        <v>Y</v>
      </c>
      <c r="O5249" s="166">
        <f>Table1[[#This Row],[Medicare Rate in CR]]*Table1[[#This Row],[SumOfUnits]]*Table1[[#This Row],[Actuarial Factor 06/20/2023]]</f>
        <v>105352.11808292293</v>
      </c>
      <c r="P52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105352.11808292293</v>
      </c>
      <c r="Q5249" s="166">
        <f>Table1[[#This Row],[Trended Medicare Pricing for all RHCs]]-Table1[[#This Row],[SumOfSFY24 Estimated Payment 5/04/23]]</f>
        <v>38151.905829785494</v>
      </c>
      <c r="R5249" s="24">
        <f>Table1[[#This Row],[SumOfUnits]]*Table1[[#This Row],[Actuarial Factor 06/20/2023]]</f>
        <v>391.70180726845228</v>
      </c>
    </row>
    <row r="5250" spans="1:18" x14ac:dyDescent="0.25">
      <c r="A5250" s="192" t="s">
        <v>585</v>
      </c>
      <c r="B5250" s="22" t="s">
        <v>586</v>
      </c>
      <c r="C5250" s="22" t="s">
        <v>55</v>
      </c>
      <c r="D5250" s="22" t="s">
        <v>30</v>
      </c>
      <c r="E5250" s="22" t="s">
        <v>60</v>
      </c>
      <c r="F5250" s="195">
        <v>42590.883685072782</v>
      </c>
      <c r="G5250" s="22">
        <v>249</v>
      </c>
      <c r="H5250" s="22">
        <v>249</v>
      </c>
      <c r="I5250" s="167">
        <v>38700.045375219481</v>
      </c>
      <c r="J5250" s="22">
        <v>0.90864621784738975</v>
      </c>
      <c r="K5250" s="22" t="s">
        <v>587</v>
      </c>
      <c r="L5250" s="22" t="e">
        <f>INDEX(#REF!,MATCH(Table1[[#This Row],[NPI]],#REF!,0))</f>
        <v>#REF!</v>
      </c>
      <c r="M5250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50" s="24" t="str">
        <f>IFERROR(IF(Table1[[#This Row],[Medicare Rate in CR]]&gt;0,"Y","N"),"N")</f>
        <v>Y</v>
      </c>
      <c r="O5250" s="166">
        <f>Table1[[#This Row],[Medicare Rate in CR]]*Table1[[#This Row],[SumOfUnits]]*Table1[[#This Row],[Actuarial Factor 06/20/2023]]</f>
        <v>60852.982201306244</v>
      </c>
      <c r="P52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60852.982201306244</v>
      </c>
      <c r="Q5250" s="166">
        <f>Table1[[#This Row],[Trended Medicare Pricing for all RHCs]]-Table1[[#This Row],[SumOfSFY24 Estimated Payment 5/04/23]]</f>
        <v>22152.936826086763</v>
      </c>
      <c r="R5250" s="24">
        <f>Table1[[#This Row],[SumOfUnits]]*Table1[[#This Row],[Actuarial Factor 06/20/2023]]</f>
        <v>226.25290824400005</v>
      </c>
    </row>
    <row r="5251" spans="1:18" x14ac:dyDescent="0.25">
      <c r="A5251" s="192" t="s">
        <v>585</v>
      </c>
      <c r="B5251" s="22" t="s">
        <v>586</v>
      </c>
      <c r="C5251" s="22" t="s">
        <v>55</v>
      </c>
      <c r="D5251" s="22" t="s">
        <v>30</v>
      </c>
      <c r="E5251" s="22" t="s">
        <v>61</v>
      </c>
      <c r="F5251" s="195">
        <v>9465.240435578693</v>
      </c>
      <c r="G5251" s="22">
        <v>56</v>
      </c>
      <c r="H5251" s="22">
        <v>56</v>
      </c>
      <c r="I5251" s="167">
        <v>8600.5549228047585</v>
      </c>
      <c r="J5251" s="22">
        <v>0.90864621784738975</v>
      </c>
      <c r="K5251" s="22" t="s">
        <v>587</v>
      </c>
      <c r="L5251" s="22" t="e">
        <f>INDEX(#REF!,MATCH(Table1[[#This Row],[NPI]],#REF!,0))</f>
        <v>#REF!</v>
      </c>
      <c r="M5251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51" s="24" t="str">
        <f>IFERROR(IF(Table1[[#This Row],[Medicare Rate in CR]]&gt;0,"Y","N"),"N")</f>
        <v>Y</v>
      </c>
      <c r="O5251" s="166">
        <f>Table1[[#This Row],[Medicare Rate in CR]]*Table1[[#This Row],[SumOfUnits]]*Table1[[#This Row],[Actuarial Factor 06/20/2023]]</f>
        <v>13685.811258125099</v>
      </c>
      <c r="P52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13685.811258125099</v>
      </c>
      <c r="Q5251" s="166">
        <f>Table1[[#This Row],[Trended Medicare Pricing for all RHCs]]-Table1[[#This Row],[SumOfSFY24 Estimated Payment 5/04/23]]</f>
        <v>5085.2563353203404</v>
      </c>
      <c r="R5251" s="24">
        <f>Table1[[#This Row],[SumOfUnits]]*Table1[[#This Row],[Actuarial Factor 06/20/2023]]</f>
        <v>50.884188199453824</v>
      </c>
    </row>
    <row r="5252" spans="1:18" x14ac:dyDescent="0.25">
      <c r="A5252" s="192" t="s">
        <v>585</v>
      </c>
      <c r="B5252" s="22" t="s">
        <v>586</v>
      </c>
      <c r="C5252" s="22" t="s">
        <v>55</v>
      </c>
      <c r="D5252" s="22" t="s">
        <v>30</v>
      </c>
      <c r="E5252" s="22" t="s">
        <v>62</v>
      </c>
      <c r="F5252" s="195">
        <v>54063.448010022345</v>
      </c>
      <c r="G5252" s="22">
        <v>316</v>
      </c>
      <c r="H5252" s="22">
        <v>316</v>
      </c>
      <c r="I5252" s="167">
        <v>56696.980563997407</v>
      </c>
      <c r="J5252" s="22">
        <v>1.0487118866981413</v>
      </c>
      <c r="K5252" s="22" t="s">
        <v>587</v>
      </c>
      <c r="L5252" s="22" t="e">
        <f>INDEX(#REF!,MATCH(Table1[[#This Row],[NPI]],#REF!,0))</f>
        <v>#REF!</v>
      </c>
      <c r="M5252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52" s="24" t="str">
        <f>IFERROR(IF(Table1[[#This Row],[Medicare Rate in CR]]&gt;0,"Y","N"),"N")</f>
        <v>Y</v>
      </c>
      <c r="O5252" s="166">
        <f>Table1[[#This Row],[Medicare Rate in CR]]*Table1[[#This Row],[SumOfUnits]]*Table1[[#This Row],[Actuarial Factor 06/20/2023]]</f>
        <v>89131.449498640941</v>
      </c>
      <c r="P52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89131.449498640941</v>
      </c>
      <c r="Q5252" s="166">
        <f>Table1[[#This Row],[Trended Medicare Pricing for all RHCs]]-Table1[[#This Row],[SumOfSFY24 Estimated Payment 5/04/23]]</f>
        <v>32434.468934643533</v>
      </c>
      <c r="R5252" s="24">
        <f>Table1[[#This Row],[SumOfUnits]]*Table1[[#This Row],[Actuarial Factor 06/20/2023]]</f>
        <v>331.39295619661266</v>
      </c>
    </row>
    <row r="5253" spans="1:18" x14ac:dyDescent="0.25">
      <c r="A5253" s="192" t="s">
        <v>585</v>
      </c>
      <c r="B5253" s="22" t="s">
        <v>586</v>
      </c>
      <c r="C5253" s="22" t="s">
        <v>55</v>
      </c>
      <c r="D5253" s="22" t="s">
        <v>30</v>
      </c>
      <c r="E5253" s="22" t="s">
        <v>63</v>
      </c>
      <c r="F5253" s="195">
        <v>48175.513154090884</v>
      </c>
      <c r="G5253" s="22">
        <v>282</v>
      </c>
      <c r="H5253" s="22">
        <v>282</v>
      </c>
      <c r="I5253" s="167">
        <v>48302.959267026868</v>
      </c>
      <c r="J5253" s="22">
        <v>1.0026454541859957</v>
      </c>
      <c r="K5253" s="22" t="s">
        <v>587</v>
      </c>
      <c r="L5253" s="22" t="e">
        <f>INDEX(#REF!,MATCH(Table1[[#This Row],[NPI]],#REF!,0))</f>
        <v>#REF!</v>
      </c>
      <c r="M5253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53" s="24" t="str">
        <f>IFERROR(IF(Table1[[#This Row],[Medicare Rate in CR]]&gt;0,"Y","N"),"N")</f>
        <v>Y</v>
      </c>
      <c r="O5253" s="166">
        <f>Table1[[#This Row],[Medicare Rate in CR]]*Table1[[#This Row],[SumOfUnits]]*Table1[[#This Row],[Actuarial Factor 06/20/2023]]</f>
        <v>76047.36902291805</v>
      </c>
      <c r="P52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76047.36902291805</v>
      </c>
      <c r="Q5253" s="166">
        <f>Table1[[#This Row],[Trended Medicare Pricing for all RHCs]]-Table1[[#This Row],[SumOfSFY24 Estimated Payment 5/04/23]]</f>
        <v>27744.409755891182</v>
      </c>
      <c r="R5253" s="24">
        <f>Table1[[#This Row],[SumOfUnits]]*Table1[[#This Row],[Actuarial Factor 06/20/2023]]</f>
        <v>282.74601808045077</v>
      </c>
    </row>
    <row r="5254" spans="1:18" x14ac:dyDescent="0.25">
      <c r="A5254" s="192" t="s">
        <v>585</v>
      </c>
      <c r="B5254" s="22" t="s">
        <v>586</v>
      </c>
      <c r="C5254" s="22" t="s">
        <v>55</v>
      </c>
      <c r="D5254" s="22" t="s">
        <v>30</v>
      </c>
      <c r="E5254" s="22" t="s">
        <v>64</v>
      </c>
      <c r="F5254" s="195">
        <v>26958.34056085569</v>
      </c>
      <c r="G5254" s="22">
        <v>157</v>
      </c>
      <c r="H5254" s="22">
        <v>157</v>
      </c>
      <c r="I5254" s="167">
        <v>26429.939627657288</v>
      </c>
      <c r="J5254" s="22">
        <v>0.98039935240058296</v>
      </c>
      <c r="K5254" s="22" t="s">
        <v>587</v>
      </c>
      <c r="L5254" s="22" t="e">
        <f>INDEX(#REF!,MATCH(Table1[[#This Row],[NPI]],#REF!,0))</f>
        <v>#REF!</v>
      </c>
      <c r="M5254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54" s="24" t="str">
        <f>IFERROR(IF(Table1[[#This Row],[Medicare Rate in CR]]&gt;0,"Y","N"),"N")</f>
        <v>Y</v>
      </c>
      <c r="O5254" s="166">
        <f>Table1[[#This Row],[Medicare Rate in CR]]*Table1[[#This Row],[SumOfUnits]]*Table1[[#This Row],[Actuarial Factor 06/20/2023]]</f>
        <v>41399.048942000736</v>
      </c>
      <c r="P52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41399.048942000736</v>
      </c>
      <c r="Q5254" s="166">
        <f>Table1[[#This Row],[Trended Medicare Pricing for all RHCs]]-Table1[[#This Row],[SumOfSFY24 Estimated Payment 5/04/23]]</f>
        <v>14969.109314343448</v>
      </c>
      <c r="R5254" s="24">
        <f>Table1[[#This Row],[SumOfUnits]]*Table1[[#This Row],[Actuarial Factor 06/20/2023]]</f>
        <v>153.92269832689152</v>
      </c>
    </row>
    <row r="5255" spans="1:18" x14ac:dyDescent="0.25">
      <c r="A5255" s="192" t="s">
        <v>585</v>
      </c>
      <c r="B5255" s="22" t="s">
        <v>586</v>
      </c>
      <c r="C5255" s="22" t="s">
        <v>55</v>
      </c>
      <c r="D5255" s="22" t="s">
        <v>30</v>
      </c>
      <c r="E5255" s="22" t="s">
        <v>77</v>
      </c>
      <c r="F5255" s="195">
        <v>30719.755227907786</v>
      </c>
      <c r="G5255" s="22">
        <v>179</v>
      </c>
      <c r="H5255" s="22">
        <v>179</v>
      </c>
      <c r="I5255" s="167">
        <v>38912.461468750807</v>
      </c>
      <c r="J5255" s="22">
        <v>1.2666917812352958</v>
      </c>
      <c r="K5255" s="22" t="s">
        <v>587</v>
      </c>
      <c r="L5255" s="22" t="e">
        <f>INDEX(#REF!,MATCH(Table1[[#This Row],[NPI]],#REF!,0))</f>
        <v>#REF!</v>
      </c>
      <c r="M5255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55" s="24" t="str">
        <f>IFERROR(IF(Table1[[#This Row],[Medicare Rate in CR]]&gt;0,"Y","N"),"N")</f>
        <v>Y</v>
      </c>
      <c r="O5255" s="166">
        <f>Table1[[#This Row],[Medicare Rate in CR]]*Table1[[#This Row],[SumOfUnits]]*Table1[[#This Row],[Actuarial Factor 06/20/2023]]</f>
        <v>60983.406445107081</v>
      </c>
      <c r="P52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60983.406445107081</v>
      </c>
      <c r="Q5255" s="166">
        <f>Table1[[#This Row],[Trended Medicare Pricing for all RHCs]]-Table1[[#This Row],[SumOfSFY24 Estimated Payment 5/04/23]]</f>
        <v>22070.944976356273</v>
      </c>
      <c r="R5255" s="24">
        <f>Table1[[#This Row],[SumOfUnits]]*Table1[[#This Row],[Actuarial Factor 06/20/2023]]</f>
        <v>226.73782884111796</v>
      </c>
    </row>
    <row r="5256" spans="1:18" x14ac:dyDescent="0.25">
      <c r="A5256" s="192" t="s">
        <v>585</v>
      </c>
      <c r="B5256" s="22" t="s">
        <v>586</v>
      </c>
      <c r="C5256" s="22" t="s">
        <v>55</v>
      </c>
      <c r="D5256" s="22" t="s">
        <v>32</v>
      </c>
      <c r="E5256" s="22" t="s">
        <v>65</v>
      </c>
      <c r="F5256" s="195">
        <v>5147.2872699238715</v>
      </c>
      <c r="G5256" s="22">
        <v>30</v>
      </c>
      <c r="H5256" s="22">
        <v>30</v>
      </c>
      <c r="I5256" s="167">
        <v>6390.1749899042279</v>
      </c>
      <c r="J5256" s="22">
        <v>1.241464611319185</v>
      </c>
      <c r="K5256" s="22" t="s">
        <v>587</v>
      </c>
      <c r="L5256" s="22" t="e">
        <f>INDEX(#REF!,MATCH(Table1[[#This Row],[NPI]],#REF!,0))</f>
        <v>#REF!</v>
      </c>
      <c r="M5256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56" s="24" t="str">
        <f>IFERROR(IF(Table1[[#This Row],[Medicare Rate in CR]]&gt;0,"Y","N"),"N")</f>
        <v>Y</v>
      </c>
      <c r="O5256" s="166">
        <f>Table1[[#This Row],[Medicare Rate in CR]]*Table1[[#This Row],[SumOfUnits]]*Table1[[#This Row],[Actuarial Factor 06/20/2023]]</f>
        <v>10017.129655812239</v>
      </c>
      <c r="P52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10017.129655812239</v>
      </c>
      <c r="Q5256" s="166">
        <f>Table1[[#This Row],[Trended Medicare Pricing for all RHCs]]-Table1[[#This Row],[SumOfSFY24 Estimated Payment 5/04/23]]</f>
        <v>3626.9546659080115</v>
      </c>
      <c r="R5256" s="24">
        <f>Table1[[#This Row],[SumOfUnits]]*Table1[[#This Row],[Actuarial Factor 06/20/2023]]</f>
        <v>37.24393833957555</v>
      </c>
    </row>
    <row r="5257" spans="1:18" x14ac:dyDescent="0.25">
      <c r="A5257" s="192" t="s">
        <v>585</v>
      </c>
      <c r="B5257" s="22" t="s">
        <v>586</v>
      </c>
      <c r="C5257" s="22" t="s">
        <v>55</v>
      </c>
      <c r="D5257" s="22" t="s">
        <v>32</v>
      </c>
      <c r="E5257" s="22" t="s">
        <v>66</v>
      </c>
      <c r="F5257" s="195">
        <v>6008.171918666284</v>
      </c>
      <c r="G5257" s="22">
        <v>35</v>
      </c>
      <c r="H5257" s="22">
        <v>35</v>
      </c>
      <c r="I5257" s="167">
        <v>6415.7062974172559</v>
      </c>
      <c r="J5257" s="22">
        <v>1.0678300129004028</v>
      </c>
      <c r="K5257" s="22" t="s">
        <v>587</v>
      </c>
      <c r="L5257" s="22" t="e">
        <f>INDEX(#REF!,MATCH(Table1[[#This Row],[NPI]],#REF!,0))</f>
        <v>#REF!</v>
      </c>
      <c r="M5257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57" s="24" t="str">
        <f>IFERROR(IF(Table1[[#This Row],[Medicare Rate in CR]]&gt;0,"Y","N"),"N")</f>
        <v>Y</v>
      </c>
      <c r="O5257" s="166">
        <f>Table1[[#This Row],[Medicare Rate in CR]]*Table1[[#This Row],[SumOfUnits]]*Table1[[#This Row],[Actuarial Factor 06/20/2023]]</f>
        <v>10052.12460943923</v>
      </c>
      <c r="P52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10052.12460943923</v>
      </c>
      <c r="Q5257" s="166">
        <f>Table1[[#This Row],[Trended Medicare Pricing for all RHCs]]-Table1[[#This Row],[SumOfSFY24 Estimated Payment 5/04/23]]</f>
        <v>3636.4183120219741</v>
      </c>
      <c r="R5257" s="24">
        <f>Table1[[#This Row],[SumOfUnits]]*Table1[[#This Row],[Actuarial Factor 06/20/2023]]</f>
        <v>37.374050451514101</v>
      </c>
    </row>
    <row r="5258" spans="1:18" x14ac:dyDescent="0.25">
      <c r="A5258" s="192" t="s">
        <v>585</v>
      </c>
      <c r="B5258" s="22" t="s">
        <v>586</v>
      </c>
      <c r="C5258" s="22" t="s">
        <v>55</v>
      </c>
      <c r="D5258" s="22" t="s">
        <v>31</v>
      </c>
      <c r="E5258" s="22" t="s">
        <v>67</v>
      </c>
      <c r="F5258" s="195">
        <v>4283.7814397224629</v>
      </c>
      <c r="G5258" s="22">
        <v>25</v>
      </c>
      <c r="H5258" s="22">
        <v>25</v>
      </c>
      <c r="I5258" s="167">
        <v>4850.0755878447771</v>
      </c>
      <c r="J5258" s="22">
        <v>1.1321949207938591</v>
      </c>
      <c r="K5258" s="22" t="s">
        <v>587</v>
      </c>
      <c r="L5258" s="22" t="e">
        <f>INDEX(#REF!,MATCH(Table1[[#This Row],[NPI]],#REF!,0))</f>
        <v>#REF!</v>
      </c>
      <c r="M5258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58" s="24" t="str">
        <f>IFERROR(IF(Table1[[#This Row],[Medicare Rate in CR]]&gt;0,"Y","N"),"N")</f>
        <v>Y</v>
      </c>
      <c r="O5258" s="166">
        <f>Table1[[#This Row],[Medicare Rate in CR]]*Table1[[#This Row],[SumOfUnits]]*Table1[[#This Row],[Actuarial Factor 06/20/2023]]</f>
        <v>7612.8786474179078</v>
      </c>
      <c r="P52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7612.8786474179078</v>
      </c>
      <c r="Q5258" s="166">
        <f>Table1[[#This Row],[Trended Medicare Pricing for all RHCs]]-Table1[[#This Row],[SumOfSFY24 Estimated Payment 5/04/23]]</f>
        <v>2762.8030595731307</v>
      </c>
      <c r="R5258" s="24">
        <f>Table1[[#This Row],[SumOfUnits]]*Table1[[#This Row],[Actuarial Factor 06/20/2023]]</f>
        <v>28.304873019846475</v>
      </c>
    </row>
    <row r="5259" spans="1:18" x14ac:dyDescent="0.25">
      <c r="A5259" s="192" t="s">
        <v>585</v>
      </c>
      <c r="B5259" s="22" t="s">
        <v>586</v>
      </c>
      <c r="C5259" s="22" t="s">
        <v>55</v>
      </c>
      <c r="D5259" s="22" t="s">
        <v>31</v>
      </c>
      <c r="E5259" s="22" t="s">
        <v>82</v>
      </c>
      <c r="F5259" s="195">
        <v>342.91220969451672</v>
      </c>
      <c r="G5259" s="22">
        <v>2</v>
      </c>
      <c r="H5259" s="22">
        <v>2</v>
      </c>
      <c r="I5259" s="167">
        <v>395.07222784885857</v>
      </c>
      <c r="J5259" s="22">
        <v>1.1521089558193585</v>
      </c>
      <c r="K5259" s="22" t="s">
        <v>587</v>
      </c>
      <c r="L5259" s="22" t="e">
        <f>INDEX(#REF!,MATCH(Table1[[#This Row],[NPI]],#REF!,0))</f>
        <v>#REF!</v>
      </c>
      <c r="M5259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59" s="24" t="str">
        <f>IFERROR(IF(Table1[[#This Row],[Medicare Rate in CR]]&gt;0,"Y","N"),"N")</f>
        <v>Y</v>
      </c>
      <c r="O5259" s="166">
        <f>Table1[[#This Row],[Medicare Rate in CR]]*Table1[[#This Row],[SumOfUnits]]*Table1[[#This Row],[Actuarial Factor 06/20/2023]]</f>
        <v>619.74244951434923</v>
      </c>
      <c r="P52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619.74244951434923</v>
      </c>
      <c r="Q5259" s="166">
        <f>Table1[[#This Row],[Trended Medicare Pricing for all RHCs]]-Table1[[#This Row],[SumOfSFY24 Estimated Payment 5/04/23]]</f>
        <v>224.67022166549066</v>
      </c>
      <c r="R5259" s="24">
        <f>Table1[[#This Row],[SumOfUnits]]*Table1[[#This Row],[Actuarial Factor 06/20/2023]]</f>
        <v>2.3042179116387169</v>
      </c>
    </row>
    <row r="5260" spans="1:18" x14ac:dyDescent="0.25">
      <c r="A5260" s="192" t="s">
        <v>585</v>
      </c>
      <c r="B5260" s="22" t="s">
        <v>586</v>
      </c>
      <c r="C5260" s="22" t="s">
        <v>55</v>
      </c>
      <c r="D5260" s="22" t="s">
        <v>31</v>
      </c>
      <c r="E5260" s="22" t="s">
        <v>68</v>
      </c>
      <c r="F5260" s="195">
        <v>2232.5334875204776</v>
      </c>
      <c r="G5260" s="22">
        <v>13</v>
      </c>
      <c r="H5260" s="22">
        <v>13</v>
      </c>
      <c r="I5260" s="167">
        <v>2406.3515673190841</v>
      </c>
      <c r="J5260" s="22">
        <v>1.0778568746091484</v>
      </c>
      <c r="K5260" s="22" t="s">
        <v>587</v>
      </c>
      <c r="L5260" s="22" t="e">
        <f>INDEX(#REF!,MATCH(Table1[[#This Row],[NPI]],#REF!,0))</f>
        <v>#REF!</v>
      </c>
      <c r="M5260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60" s="24" t="str">
        <f>IFERROR(IF(Table1[[#This Row],[Medicare Rate in CR]]&gt;0,"Y","N"),"N")</f>
        <v>Y</v>
      </c>
      <c r="O5260" s="166">
        <f>Table1[[#This Row],[Medicare Rate in CR]]*Table1[[#This Row],[SumOfUnits]]*Table1[[#This Row],[Actuarial Factor 06/20/2023]]</f>
        <v>3768.7050049333948</v>
      </c>
      <c r="P52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3768.7050049333948</v>
      </c>
      <c r="Q5260" s="166">
        <f>Table1[[#This Row],[Trended Medicare Pricing for all RHCs]]-Table1[[#This Row],[SumOfSFY24 Estimated Payment 5/04/23]]</f>
        <v>1362.3534376143107</v>
      </c>
      <c r="R5260" s="24">
        <f>Table1[[#This Row],[SumOfUnits]]*Table1[[#This Row],[Actuarial Factor 06/20/2023]]</f>
        <v>14.012139369918929</v>
      </c>
    </row>
    <row r="5261" spans="1:18" x14ac:dyDescent="0.25">
      <c r="A5261" s="192" t="s">
        <v>585</v>
      </c>
      <c r="B5261" s="22" t="s">
        <v>586</v>
      </c>
      <c r="C5261" s="22" t="s">
        <v>55</v>
      </c>
      <c r="D5261" s="22" t="s">
        <v>31</v>
      </c>
      <c r="E5261" s="22" t="s">
        <v>74</v>
      </c>
      <c r="F5261" s="195">
        <v>1371.6488387780666</v>
      </c>
      <c r="G5261" s="22">
        <v>8</v>
      </c>
      <c r="H5261" s="22">
        <v>8</v>
      </c>
      <c r="I5261" s="167">
        <v>1422.7435031753646</v>
      </c>
      <c r="J5261" s="22">
        <v>1.0372505432533414</v>
      </c>
      <c r="K5261" s="22" t="s">
        <v>587</v>
      </c>
      <c r="L5261" s="22" t="e">
        <f>INDEX(#REF!,MATCH(Table1[[#This Row],[NPI]],#REF!,0))</f>
        <v>#REF!</v>
      </c>
      <c r="M5261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61" s="24" t="str">
        <f>IFERROR(IF(Table1[[#This Row],[Medicare Rate in CR]]&gt;0,"Y","N"),"N")</f>
        <v>Y</v>
      </c>
      <c r="O5261" s="166">
        <f>Table1[[#This Row],[Medicare Rate in CR]]*Table1[[#This Row],[SumOfUnits]]*Table1[[#This Row],[Actuarial Factor 06/20/2023]]</f>
        <v>2231.8312489073496</v>
      </c>
      <c r="P52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2231.8312489073496</v>
      </c>
      <c r="Q5261" s="166">
        <f>Table1[[#This Row],[Trended Medicare Pricing for all RHCs]]-Table1[[#This Row],[SumOfSFY24 Estimated Payment 5/04/23]]</f>
        <v>809.08774573198502</v>
      </c>
      <c r="R5261" s="24">
        <f>Table1[[#This Row],[SumOfUnits]]*Table1[[#This Row],[Actuarial Factor 06/20/2023]]</f>
        <v>8.2980043460267314</v>
      </c>
    </row>
    <row r="5262" spans="1:18" x14ac:dyDescent="0.25">
      <c r="A5262" s="192" t="s">
        <v>585</v>
      </c>
      <c r="B5262" s="22" t="s">
        <v>586</v>
      </c>
      <c r="C5262" s="22" t="s">
        <v>55</v>
      </c>
      <c r="D5262" s="22" t="s">
        <v>31</v>
      </c>
      <c r="E5262" s="22" t="s">
        <v>69</v>
      </c>
      <c r="F5262" s="195">
        <v>30197.899200154105</v>
      </c>
      <c r="G5262" s="22">
        <v>176</v>
      </c>
      <c r="H5262" s="22">
        <v>176</v>
      </c>
      <c r="I5262" s="167">
        <v>31630.725534155816</v>
      </c>
      <c r="J5262" s="22">
        <v>1.0474478812087167</v>
      </c>
      <c r="K5262" s="22" t="s">
        <v>587</v>
      </c>
      <c r="L5262" s="22" t="e">
        <f>INDEX(#REF!,MATCH(Table1[[#This Row],[NPI]],#REF!,0))</f>
        <v>#REF!</v>
      </c>
      <c r="M5262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62" s="24" t="str">
        <f>IFERROR(IF(Table1[[#This Row],[Medicare Rate in CR]]&gt;0,"Y","N"),"N")</f>
        <v>Y</v>
      </c>
      <c r="O5262" s="166">
        <f>Table1[[#This Row],[Medicare Rate in CR]]*Table1[[#This Row],[SumOfUnits]]*Table1[[#This Row],[Actuarial Factor 06/20/2023]]</f>
        <v>49582.998454861772</v>
      </c>
      <c r="P52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49582.998454861772</v>
      </c>
      <c r="Q5262" s="166">
        <f>Table1[[#This Row],[Trended Medicare Pricing for all RHCs]]-Table1[[#This Row],[SumOfSFY24 Estimated Payment 5/04/23]]</f>
        <v>17952.272920705956</v>
      </c>
      <c r="R5262" s="24">
        <f>Table1[[#This Row],[SumOfUnits]]*Table1[[#This Row],[Actuarial Factor 06/20/2023]]</f>
        <v>184.35082709273414</v>
      </c>
    </row>
    <row r="5263" spans="1:18" x14ac:dyDescent="0.25">
      <c r="A5263" s="192" t="s">
        <v>585</v>
      </c>
      <c r="B5263" s="22" t="s">
        <v>586</v>
      </c>
      <c r="C5263" s="22" t="s">
        <v>84</v>
      </c>
      <c r="D5263" s="22" t="s">
        <v>30</v>
      </c>
      <c r="E5263" s="22" t="s">
        <v>59</v>
      </c>
      <c r="F5263" s="195">
        <v>685.82441938903344</v>
      </c>
      <c r="G5263" s="22">
        <v>4</v>
      </c>
      <c r="H5263" s="22">
        <v>4</v>
      </c>
      <c r="I5263" s="167">
        <v>744.80751628967994</v>
      </c>
      <c r="J5263" s="22">
        <v>1.0860032032005971</v>
      </c>
      <c r="K5263" s="22" t="s">
        <v>587</v>
      </c>
      <c r="L5263" s="22" t="e">
        <f>INDEX(#REF!,MATCH(Table1[[#This Row],[NPI]],#REF!,0))</f>
        <v>#REF!</v>
      </c>
      <c r="M5263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63" s="24" t="str">
        <f>IFERROR(IF(Table1[[#This Row],[Medicare Rate in CR]]&gt;0,"Y","N"),"N")</f>
        <v>Y</v>
      </c>
      <c r="O5263" s="166">
        <f>Table1[[#This Row],[Medicare Rate in CR]]*Table1[[#This Row],[SumOfUnits]]*Table1[[#This Row],[Actuarial Factor 06/20/2023]]</f>
        <v>1168.3656861313302</v>
      </c>
      <c r="P52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1168.3656861313302</v>
      </c>
      <c r="Q5263" s="166">
        <f>Table1[[#This Row],[Trended Medicare Pricing for all RHCs]]-Table1[[#This Row],[SumOfSFY24 Estimated Payment 5/04/23]]</f>
        <v>423.55816984165028</v>
      </c>
      <c r="R5263" s="24">
        <f>Table1[[#This Row],[SumOfUnits]]*Table1[[#This Row],[Actuarial Factor 06/20/2023]]</f>
        <v>4.3440128128023883</v>
      </c>
    </row>
    <row r="5264" spans="1:18" x14ac:dyDescent="0.25">
      <c r="A5264" s="192" t="s">
        <v>585</v>
      </c>
      <c r="B5264" s="22" t="s">
        <v>586</v>
      </c>
      <c r="C5264" s="22" t="s">
        <v>84</v>
      </c>
      <c r="D5264" s="22" t="s">
        <v>31</v>
      </c>
      <c r="E5264" s="22" t="s">
        <v>69</v>
      </c>
      <c r="F5264" s="195">
        <v>685.82441938903344</v>
      </c>
      <c r="G5264" s="22">
        <v>4</v>
      </c>
      <c r="H5264" s="22">
        <v>4</v>
      </c>
      <c r="I5264" s="167">
        <v>726.30260921196486</v>
      </c>
      <c r="J5264" s="22">
        <v>1.0590212139996289</v>
      </c>
      <c r="K5264" s="22" t="s">
        <v>587</v>
      </c>
      <c r="L5264" s="22" t="e">
        <f>INDEX(#REF!,MATCH(Table1[[#This Row],[NPI]],#REF!,0))</f>
        <v>#REF!</v>
      </c>
      <c r="M5264" s="22" t="str">
        <f>IFERROR(IFERROR(INDEX(FreeStand_Medicare!E:E,MATCH(Table1[[#This Row],[Medicare Number]],FreeStand_Medicare!A:A,0)),INDEX(HospBased_Medicare_CR!F:F,MATCH(Table1[[#This Row],[Medicare Number]],HospBased_Medicare_CR!G:G,0))),0)</f>
        <v>268.96</v>
      </c>
      <c r="N5264" s="24" t="str">
        <f>IFERROR(IF(Table1[[#This Row],[Medicare Rate in CR]]&gt;0,"Y","N"),"N")</f>
        <v>Y</v>
      </c>
      <c r="O5264" s="166">
        <f>Table1[[#This Row],[Medicare Rate in CR]]*Table1[[#This Row],[SumOfUnits]]*Table1[[#This Row],[Actuarial Factor 06/20/2023]]</f>
        <v>1139.3373828693607</v>
      </c>
      <c r="P52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1139.3373828693607</v>
      </c>
      <c r="Q5264" s="166">
        <f>Table1[[#This Row],[Trended Medicare Pricing for all RHCs]]-Table1[[#This Row],[SumOfSFY24 Estimated Payment 5/04/23]]</f>
        <v>413.03477365739582</v>
      </c>
      <c r="R5264" s="24">
        <f>Table1[[#This Row],[SumOfUnits]]*Table1[[#This Row],[Actuarial Factor 06/20/2023]]</f>
        <v>4.2360848559985156</v>
      </c>
    </row>
    <row r="5265" spans="1:18" x14ac:dyDescent="0.25">
      <c r="A5265" s="192" t="s">
        <v>588</v>
      </c>
      <c r="B5265" s="22" t="s">
        <v>589</v>
      </c>
      <c r="C5265" s="22" t="s">
        <v>75</v>
      </c>
      <c r="D5265" s="22" t="s">
        <v>30</v>
      </c>
      <c r="E5265" s="22" t="s">
        <v>59</v>
      </c>
      <c r="F5265" s="195">
        <v>23888.794199672324</v>
      </c>
      <c r="G5265" s="22">
        <v>200</v>
      </c>
      <c r="H5265" s="22">
        <v>200</v>
      </c>
      <c r="I5265" s="167">
        <v>24232.379408584646</v>
      </c>
      <c r="J5265" s="22">
        <v>1.0143826936613249</v>
      </c>
      <c r="K5265" s="22" t="s">
        <v>590</v>
      </c>
      <c r="L5265" s="22" t="e">
        <f>INDEX(#REF!,MATCH(Table1[[#This Row],[NPI]],#REF!,0))</f>
        <v>#REF!</v>
      </c>
      <c r="M52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65" s="24" t="str">
        <f>IFERROR(IF(Table1[[#This Row],[Medicare Rate in CR]]&gt;0,"Y","N"),"N")</f>
        <v>N</v>
      </c>
      <c r="O5265" s="166">
        <f>Table1[[#This Row],[Medicare Rate in CR]]*Table1[[#This Row],[SumOfUnits]]*Table1[[#This Row],[Actuarial Factor 06/20/2023]]</f>
        <v>0</v>
      </c>
      <c r="P52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45189.820578246865</v>
      </c>
      <c r="Q5265" s="166">
        <f>Table1[[#This Row],[Trended Medicare Pricing for all RHCs]]-Table1[[#This Row],[SumOfSFY24 Estimated Payment 5/04/23]]</f>
        <v>20957.441169662219</v>
      </c>
      <c r="R5265" s="24">
        <f>Table1[[#This Row],[SumOfUnits]]*Table1[[#This Row],[Actuarial Factor 06/20/2023]]</f>
        <v>202.87653873226498</v>
      </c>
    </row>
    <row r="5266" spans="1:18" x14ac:dyDescent="0.25">
      <c r="A5266" s="192" t="s">
        <v>588</v>
      </c>
      <c r="B5266" s="22" t="s">
        <v>589</v>
      </c>
      <c r="C5266" s="22" t="s">
        <v>75</v>
      </c>
      <c r="D5266" s="22" t="s">
        <v>30</v>
      </c>
      <c r="E5266" s="22" t="s">
        <v>60</v>
      </c>
      <c r="F5266" s="195">
        <v>20760.216393948136</v>
      </c>
      <c r="G5266" s="22">
        <v>169</v>
      </c>
      <c r="H5266" s="22">
        <v>169</v>
      </c>
      <c r="I5266" s="167">
        <v>18121.427534547434</v>
      </c>
      <c r="J5266" s="22">
        <v>0.87289203497079426</v>
      </c>
      <c r="K5266" s="22" t="s">
        <v>590</v>
      </c>
      <c r="L5266" s="22" t="e">
        <f>INDEX(#REF!,MATCH(Table1[[#This Row],[NPI]],#REF!,0))</f>
        <v>#REF!</v>
      </c>
      <c r="M52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66" s="24" t="str">
        <f>IFERROR(IF(Table1[[#This Row],[Medicare Rate in CR]]&gt;0,"Y","N"),"N")</f>
        <v>N</v>
      </c>
      <c r="O5266" s="166">
        <f>Table1[[#This Row],[Medicare Rate in CR]]*Table1[[#This Row],[SumOfUnits]]*Table1[[#This Row],[Actuarial Factor 06/20/2023]]</f>
        <v>0</v>
      </c>
      <c r="P52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33793.794868439261</v>
      </c>
      <c r="Q5266" s="166">
        <f>Table1[[#This Row],[Trended Medicare Pricing for all RHCs]]-Table1[[#This Row],[SumOfSFY24 Estimated Payment 5/04/23]]</f>
        <v>15672.367333891827</v>
      </c>
      <c r="R5266" s="24">
        <f>Table1[[#This Row],[SumOfUnits]]*Table1[[#This Row],[Actuarial Factor 06/20/2023]]</f>
        <v>147.51875391006422</v>
      </c>
    </row>
    <row r="5267" spans="1:18" x14ac:dyDescent="0.25">
      <c r="A5267" s="192" t="s">
        <v>588</v>
      </c>
      <c r="B5267" s="22" t="s">
        <v>589</v>
      </c>
      <c r="C5267" s="22" t="s">
        <v>75</v>
      </c>
      <c r="D5267" s="22" t="s">
        <v>30</v>
      </c>
      <c r="E5267" s="22" t="s">
        <v>61</v>
      </c>
      <c r="F5267" s="195">
        <v>3547.9336696540436</v>
      </c>
      <c r="G5267" s="22">
        <v>29</v>
      </c>
      <c r="H5267" s="22">
        <v>29</v>
      </c>
      <c r="I5267" s="167">
        <v>3096.963040845716</v>
      </c>
      <c r="J5267" s="22">
        <v>0.87289203497079426</v>
      </c>
      <c r="K5267" s="22" t="s">
        <v>590</v>
      </c>
      <c r="L5267" s="22" t="e">
        <f>INDEX(#REF!,MATCH(Table1[[#This Row],[NPI]],#REF!,0))</f>
        <v>#REF!</v>
      </c>
      <c r="M52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67" s="24" t="str">
        <f>IFERROR(IF(Table1[[#This Row],[Medicare Rate in CR]]&gt;0,"Y","N"),"N")</f>
        <v>N</v>
      </c>
      <c r="O5267" s="166">
        <f>Table1[[#This Row],[Medicare Rate in CR]]*Table1[[#This Row],[SumOfUnits]]*Table1[[#This Row],[Actuarial Factor 06/20/2023]]</f>
        <v>0</v>
      </c>
      <c r="P52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5775.3801966182546</v>
      </c>
      <c r="Q5267" s="166">
        <f>Table1[[#This Row],[Trended Medicare Pricing for all RHCs]]-Table1[[#This Row],[SumOfSFY24 Estimated Payment 5/04/23]]</f>
        <v>2678.4171557725385</v>
      </c>
      <c r="R5267" s="24">
        <f>Table1[[#This Row],[SumOfUnits]]*Table1[[#This Row],[Actuarial Factor 06/20/2023]]</f>
        <v>25.313869014153035</v>
      </c>
    </row>
    <row r="5268" spans="1:18" x14ac:dyDescent="0.25">
      <c r="A5268" s="192" t="s">
        <v>588</v>
      </c>
      <c r="B5268" s="22" t="s">
        <v>589</v>
      </c>
      <c r="C5268" s="22" t="s">
        <v>75</v>
      </c>
      <c r="D5268" s="22" t="s">
        <v>30</v>
      </c>
      <c r="E5268" s="22" t="s">
        <v>62</v>
      </c>
      <c r="F5268" s="195">
        <v>52867.267954129515</v>
      </c>
      <c r="G5268" s="22">
        <v>435</v>
      </c>
      <c r="H5268" s="22">
        <v>435</v>
      </c>
      <c r="I5268" s="167">
        <v>54208.280672529712</v>
      </c>
      <c r="J5268" s="22">
        <v>1.0253656519486449</v>
      </c>
      <c r="K5268" s="22" t="s">
        <v>590</v>
      </c>
      <c r="L5268" s="22" t="e">
        <f>INDEX(#REF!,MATCH(Table1[[#This Row],[NPI]],#REF!,0))</f>
        <v>#REF!</v>
      </c>
      <c r="M52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68" s="24" t="str">
        <f>IFERROR(IF(Table1[[#This Row],[Medicare Rate in CR]]&gt;0,"Y","N"),"N")</f>
        <v>N</v>
      </c>
      <c r="O5268" s="166">
        <f>Table1[[#This Row],[Medicare Rate in CR]]*Table1[[#This Row],[SumOfUnits]]*Table1[[#This Row],[Actuarial Factor 06/20/2023]]</f>
        <v>0</v>
      </c>
      <c r="P52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101090.46396735763</v>
      </c>
      <c r="Q5268" s="166">
        <f>Table1[[#This Row],[Trended Medicare Pricing for all RHCs]]-Table1[[#This Row],[SumOfSFY24 Estimated Payment 5/04/23]]</f>
        <v>46882.183294827919</v>
      </c>
      <c r="R5268" s="24">
        <f>Table1[[#This Row],[SumOfUnits]]*Table1[[#This Row],[Actuarial Factor 06/20/2023]]</f>
        <v>446.03405859766053</v>
      </c>
    </row>
    <row r="5269" spans="1:18" x14ac:dyDescent="0.25">
      <c r="A5269" s="192" t="s">
        <v>588</v>
      </c>
      <c r="B5269" s="22" t="s">
        <v>589</v>
      </c>
      <c r="C5269" s="22" t="s">
        <v>75</v>
      </c>
      <c r="D5269" s="22" t="s">
        <v>30</v>
      </c>
      <c r="E5269" s="22" t="s">
        <v>63</v>
      </c>
      <c r="F5269" s="195">
        <v>2955.4604095596028</v>
      </c>
      <c r="G5269" s="22">
        <v>26</v>
      </c>
      <c r="H5269" s="22">
        <v>26</v>
      </c>
      <c r="I5269" s="167">
        <v>2938.3147567261558</v>
      </c>
      <c r="J5269" s="22">
        <v>0.99419865250842532</v>
      </c>
      <c r="K5269" s="22" t="s">
        <v>590</v>
      </c>
      <c r="L5269" s="22" t="e">
        <f>INDEX(#REF!,MATCH(Table1[[#This Row],[NPI]],#REF!,0))</f>
        <v>#REF!</v>
      </c>
      <c r="M52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69" s="24" t="str">
        <f>IFERROR(IF(Table1[[#This Row],[Medicare Rate in CR]]&gt;0,"Y","N"),"N")</f>
        <v>N</v>
      </c>
      <c r="O5269" s="166">
        <f>Table1[[#This Row],[Medicare Rate in CR]]*Table1[[#This Row],[SumOfUnits]]*Table1[[#This Row],[Actuarial Factor 06/20/2023]]</f>
        <v>0</v>
      </c>
      <c r="P52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5479.5244998446287</v>
      </c>
      <c r="Q5269" s="166">
        <f>Table1[[#This Row],[Trended Medicare Pricing for all RHCs]]-Table1[[#This Row],[SumOfSFY24 Estimated Payment 5/04/23]]</f>
        <v>2541.2097431184729</v>
      </c>
      <c r="R5269" s="24">
        <f>Table1[[#This Row],[SumOfUnits]]*Table1[[#This Row],[Actuarial Factor 06/20/2023]]</f>
        <v>25.849164965219057</v>
      </c>
    </row>
    <row r="5270" spans="1:18" x14ac:dyDescent="0.25">
      <c r="A5270" s="192" t="s">
        <v>588</v>
      </c>
      <c r="B5270" s="22" t="s">
        <v>589</v>
      </c>
      <c r="C5270" s="22" t="s">
        <v>75</v>
      </c>
      <c r="D5270" s="22" t="s">
        <v>30</v>
      </c>
      <c r="E5270" s="22" t="s">
        <v>64</v>
      </c>
      <c r="F5270" s="195">
        <v>13270.392751276857</v>
      </c>
      <c r="G5270" s="22">
        <v>108</v>
      </c>
      <c r="H5270" s="22">
        <v>108</v>
      </c>
      <c r="I5270" s="167">
        <v>13676.792415089782</v>
      </c>
      <c r="J5270" s="22">
        <v>1.0306245392604392</v>
      </c>
      <c r="K5270" s="22" t="s">
        <v>590</v>
      </c>
      <c r="L5270" s="22" t="e">
        <f>INDEX(#REF!,MATCH(Table1[[#This Row],[NPI]],#REF!,0))</f>
        <v>#REF!</v>
      </c>
      <c r="M52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70" s="24" t="str">
        <f>IFERROR(IF(Table1[[#This Row],[Medicare Rate in CR]]&gt;0,"Y","N"),"N")</f>
        <v>N</v>
      </c>
      <c r="O5270" s="166">
        <f>Table1[[#This Row],[Medicare Rate in CR]]*Table1[[#This Row],[SumOfUnits]]*Table1[[#This Row],[Actuarial Factor 06/20/2023]]</f>
        <v>0</v>
      </c>
      <c r="P52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25505.204623235706</v>
      </c>
      <c r="Q5270" s="166">
        <f>Table1[[#This Row],[Trended Medicare Pricing for all RHCs]]-Table1[[#This Row],[SumOfSFY24 Estimated Payment 5/04/23]]</f>
        <v>11828.412208145925</v>
      </c>
      <c r="R5270" s="24">
        <f>Table1[[#This Row],[SumOfUnits]]*Table1[[#This Row],[Actuarial Factor 06/20/2023]]</f>
        <v>111.30745024012744</v>
      </c>
    </row>
    <row r="5271" spans="1:18" x14ac:dyDescent="0.25">
      <c r="A5271" s="192" t="s">
        <v>588</v>
      </c>
      <c r="B5271" s="22" t="s">
        <v>589</v>
      </c>
      <c r="C5271" s="22" t="s">
        <v>75</v>
      </c>
      <c r="D5271" s="22" t="s">
        <v>30</v>
      </c>
      <c r="E5271" s="22" t="s">
        <v>77</v>
      </c>
      <c r="F5271" s="195">
        <v>3192.9706273489446</v>
      </c>
      <c r="G5271" s="22">
        <v>27</v>
      </c>
      <c r="H5271" s="22">
        <v>27</v>
      </c>
      <c r="I5271" s="167">
        <v>4162.4232690688896</v>
      </c>
      <c r="J5271" s="22">
        <v>1.3036209081963466</v>
      </c>
      <c r="K5271" s="22" t="s">
        <v>590</v>
      </c>
      <c r="L5271" s="22" t="e">
        <f>INDEX(#REF!,MATCH(Table1[[#This Row],[NPI]],#REF!,0))</f>
        <v>#REF!</v>
      </c>
      <c r="M52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71" s="24" t="str">
        <f>IFERROR(IF(Table1[[#This Row],[Medicare Rate in CR]]&gt;0,"Y","N"),"N")</f>
        <v>N</v>
      </c>
      <c r="O5271" s="166">
        <f>Table1[[#This Row],[Medicare Rate in CR]]*Table1[[#This Row],[SumOfUnits]]*Table1[[#This Row],[Actuarial Factor 06/20/2023]]</f>
        <v>0</v>
      </c>
      <c r="P52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7762.3066859586334</v>
      </c>
      <c r="Q5271" s="166">
        <f>Table1[[#This Row],[Trended Medicare Pricing for all RHCs]]-Table1[[#This Row],[SumOfSFY24 Estimated Payment 5/04/23]]</f>
        <v>3599.8834168897438</v>
      </c>
      <c r="R5271" s="24">
        <f>Table1[[#This Row],[SumOfUnits]]*Table1[[#This Row],[Actuarial Factor 06/20/2023]]</f>
        <v>35.197764521301359</v>
      </c>
    </row>
    <row r="5272" spans="1:18" x14ac:dyDescent="0.25">
      <c r="A5272" s="192" t="s">
        <v>588</v>
      </c>
      <c r="B5272" s="22" t="s">
        <v>589</v>
      </c>
      <c r="C5272" s="22" t="s">
        <v>75</v>
      </c>
      <c r="D5272" s="22" t="s">
        <v>32</v>
      </c>
      <c r="E5272" s="22" t="s">
        <v>65</v>
      </c>
      <c r="F5272" s="195">
        <v>1275.2240531945649</v>
      </c>
      <c r="G5272" s="22">
        <v>10</v>
      </c>
      <c r="H5272" s="22">
        <v>10</v>
      </c>
      <c r="I5272" s="167">
        <v>1583.4393982988254</v>
      </c>
      <c r="J5272" s="22">
        <v>1.2416950529847284</v>
      </c>
      <c r="K5272" s="22" t="s">
        <v>590</v>
      </c>
      <c r="L5272" s="22" t="e">
        <f>INDEX(#REF!,MATCH(Table1[[#This Row],[NPI]],#REF!,0))</f>
        <v>#REF!</v>
      </c>
      <c r="M52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72" s="24" t="str">
        <f>IFERROR(IF(Table1[[#This Row],[Medicare Rate in CR]]&gt;0,"Y","N"),"N")</f>
        <v>N</v>
      </c>
      <c r="O5272" s="166">
        <f>Table1[[#This Row],[Medicare Rate in CR]]*Table1[[#This Row],[SumOfUnits]]*Table1[[#This Row],[Actuarial Factor 06/20/2023]]</f>
        <v>0</v>
      </c>
      <c r="P52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2952.8813947301292</v>
      </c>
      <c r="Q5272" s="166">
        <f>Table1[[#This Row],[Trended Medicare Pricing for all RHCs]]-Table1[[#This Row],[SumOfSFY24 Estimated Payment 5/04/23]]</f>
        <v>1369.4419964313038</v>
      </c>
      <c r="R5272" s="24">
        <f>Table1[[#This Row],[SumOfUnits]]*Table1[[#This Row],[Actuarial Factor 06/20/2023]]</f>
        <v>12.416950529847284</v>
      </c>
    </row>
    <row r="5273" spans="1:18" x14ac:dyDescent="0.25">
      <c r="A5273" s="192" t="s">
        <v>588</v>
      </c>
      <c r="B5273" s="22" t="s">
        <v>589</v>
      </c>
      <c r="C5273" s="22" t="s">
        <v>75</v>
      </c>
      <c r="D5273" s="22" t="s">
        <v>32</v>
      </c>
      <c r="E5273" s="22" t="s">
        <v>66</v>
      </c>
      <c r="F5273" s="195">
        <v>1154.4666088464876</v>
      </c>
      <c r="G5273" s="22">
        <v>9</v>
      </c>
      <c r="H5273" s="22">
        <v>9</v>
      </c>
      <c r="I5273" s="167">
        <v>1275.4095888600309</v>
      </c>
      <c r="J5273" s="22">
        <v>1.1047609165018522</v>
      </c>
      <c r="K5273" s="22" t="s">
        <v>590</v>
      </c>
      <c r="L5273" s="22" t="e">
        <f>INDEX(#REF!,MATCH(Table1[[#This Row],[NPI]],#REF!,0))</f>
        <v>#REF!</v>
      </c>
      <c r="M52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73" s="24" t="str">
        <f>IFERROR(IF(Table1[[#This Row],[Medicare Rate in CR]]&gt;0,"Y","N"),"N")</f>
        <v>N</v>
      </c>
      <c r="O5273" s="166">
        <f>Table1[[#This Row],[Medicare Rate in CR]]*Table1[[#This Row],[SumOfUnits]]*Table1[[#This Row],[Actuarial Factor 06/20/2023]]</f>
        <v>0</v>
      </c>
      <c r="P52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2378.4511422738055</v>
      </c>
      <c r="Q5273" s="166">
        <f>Table1[[#This Row],[Trended Medicare Pricing for all RHCs]]-Table1[[#This Row],[SumOfSFY24 Estimated Payment 5/04/23]]</f>
        <v>1103.0415534137746</v>
      </c>
      <c r="R5273" s="24">
        <f>Table1[[#This Row],[SumOfUnits]]*Table1[[#This Row],[Actuarial Factor 06/20/2023]]</f>
        <v>9.94284824851667</v>
      </c>
    </row>
    <row r="5274" spans="1:18" x14ac:dyDescent="0.25">
      <c r="A5274" s="192" t="s">
        <v>588</v>
      </c>
      <c r="B5274" s="22" t="s">
        <v>589</v>
      </c>
      <c r="C5274" s="22" t="s">
        <v>75</v>
      </c>
      <c r="D5274" s="22" t="s">
        <v>31</v>
      </c>
      <c r="E5274" s="22" t="s">
        <v>67</v>
      </c>
      <c r="F5274" s="195">
        <v>908.53811313481742</v>
      </c>
      <c r="G5274" s="22">
        <v>7</v>
      </c>
      <c r="H5274" s="22">
        <v>7</v>
      </c>
      <c r="I5274" s="167">
        <v>1092.7365166606803</v>
      </c>
      <c r="J5274" s="22">
        <v>1.2027415260437508</v>
      </c>
      <c r="K5274" s="22" t="s">
        <v>590</v>
      </c>
      <c r="L5274" s="22" t="e">
        <f>INDEX(#REF!,MATCH(Table1[[#This Row],[NPI]],#REF!,0))</f>
        <v>#REF!</v>
      </c>
      <c r="M52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74" s="24" t="str">
        <f>IFERROR(IF(Table1[[#This Row],[Medicare Rate in CR]]&gt;0,"Y","N"),"N")</f>
        <v>N</v>
      </c>
      <c r="O5274" s="166">
        <f>Table1[[#This Row],[Medicare Rate in CR]]*Table1[[#This Row],[SumOfUnits]]*Table1[[#This Row],[Actuarial Factor 06/20/2023]]</f>
        <v>0</v>
      </c>
      <c r="P52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2037.7927521925842</v>
      </c>
      <c r="Q5274" s="166">
        <f>Table1[[#This Row],[Trended Medicare Pricing for all RHCs]]-Table1[[#This Row],[SumOfSFY24 Estimated Payment 5/04/23]]</f>
        <v>945.05623553190389</v>
      </c>
      <c r="R5274" s="24">
        <f>Table1[[#This Row],[SumOfUnits]]*Table1[[#This Row],[Actuarial Factor 06/20/2023]]</f>
        <v>8.4191906823062563</v>
      </c>
    </row>
    <row r="5275" spans="1:18" x14ac:dyDescent="0.25">
      <c r="A5275" s="192" t="s">
        <v>588</v>
      </c>
      <c r="B5275" s="22" t="s">
        <v>589</v>
      </c>
      <c r="C5275" s="22" t="s">
        <v>75</v>
      </c>
      <c r="D5275" s="22" t="s">
        <v>31</v>
      </c>
      <c r="E5275" s="22" t="s">
        <v>82</v>
      </c>
      <c r="F5275" s="195">
        <v>638.70097330635065</v>
      </c>
      <c r="G5275" s="22">
        <v>5</v>
      </c>
      <c r="H5275" s="22">
        <v>5</v>
      </c>
      <c r="I5275" s="167">
        <v>705.38599105138678</v>
      </c>
      <c r="J5275" s="22">
        <v>1.104407258689194</v>
      </c>
      <c r="K5275" s="22" t="s">
        <v>590</v>
      </c>
      <c r="L5275" s="22" t="e">
        <f>INDEX(#REF!,MATCH(Table1[[#This Row],[NPI]],#REF!,0))</f>
        <v>#REF!</v>
      </c>
      <c r="M52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75" s="24" t="str">
        <f>IFERROR(IF(Table1[[#This Row],[Medicare Rate in CR]]&gt;0,"Y","N"),"N")</f>
        <v>N</v>
      </c>
      <c r="O5275" s="166">
        <f>Table1[[#This Row],[Medicare Rate in CR]]*Table1[[#This Row],[SumOfUnits]]*Table1[[#This Row],[Actuarial Factor 06/20/2023]]</f>
        <v>0</v>
      </c>
      <c r="P52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1315.4410401286646</v>
      </c>
      <c r="Q5275" s="166">
        <f>Table1[[#This Row],[Trended Medicare Pricing for all RHCs]]-Table1[[#This Row],[SumOfSFY24 Estimated Payment 5/04/23]]</f>
        <v>610.05504907727777</v>
      </c>
      <c r="R5275" s="24">
        <f>Table1[[#This Row],[SumOfUnits]]*Table1[[#This Row],[Actuarial Factor 06/20/2023]]</f>
        <v>5.5220362934459697</v>
      </c>
    </row>
    <row r="5276" spans="1:18" x14ac:dyDescent="0.25">
      <c r="A5276" s="192" t="s">
        <v>588</v>
      </c>
      <c r="B5276" s="22" t="s">
        <v>589</v>
      </c>
      <c r="C5276" s="22" t="s">
        <v>75</v>
      </c>
      <c r="D5276" s="22" t="s">
        <v>31</v>
      </c>
      <c r="E5276" s="22" t="s">
        <v>69</v>
      </c>
      <c r="F5276" s="195">
        <v>9791.3534046448804</v>
      </c>
      <c r="G5276" s="22">
        <v>77</v>
      </c>
      <c r="H5276" s="22">
        <v>77</v>
      </c>
      <c r="I5276" s="167">
        <v>10916.798981070418</v>
      </c>
      <c r="J5276" s="22">
        <v>1.1149428000312647</v>
      </c>
      <c r="K5276" s="22" t="s">
        <v>590</v>
      </c>
      <c r="L5276" s="22" t="e">
        <f>INDEX(#REF!,MATCH(Table1[[#This Row],[NPI]],#REF!,0))</f>
        <v>#REF!</v>
      </c>
      <c r="M52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76" s="24" t="str">
        <f>IFERROR(IF(Table1[[#This Row],[Medicare Rate in CR]]&gt;0,"Y","N"),"N")</f>
        <v>N</v>
      </c>
      <c r="O5276" s="166">
        <f>Table1[[#This Row],[Medicare Rate in CR]]*Table1[[#This Row],[SumOfUnits]]*Table1[[#This Row],[Actuarial Factor 06/20/2023]]</f>
        <v>0</v>
      </c>
      <c r="P52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20358.223141248451</v>
      </c>
      <c r="Q5276" s="166">
        <f>Table1[[#This Row],[Trended Medicare Pricing for all RHCs]]-Table1[[#This Row],[SumOfSFY24 Estimated Payment 5/04/23]]</f>
        <v>9441.4241601780323</v>
      </c>
      <c r="R5276" s="24">
        <f>Table1[[#This Row],[SumOfUnits]]*Table1[[#This Row],[Actuarial Factor 06/20/2023]]</f>
        <v>85.850595602407381</v>
      </c>
    </row>
    <row r="5277" spans="1:18" x14ac:dyDescent="0.25">
      <c r="A5277" s="192" t="s">
        <v>588</v>
      </c>
      <c r="B5277" s="22" t="s">
        <v>589</v>
      </c>
      <c r="C5277" s="22" t="s">
        <v>90</v>
      </c>
      <c r="D5277" s="22" t="s">
        <v>30</v>
      </c>
      <c r="E5277" s="22" t="s">
        <v>62</v>
      </c>
      <c r="F5277" s="195">
        <v>89.043076033535712</v>
      </c>
      <c r="G5277" s="22">
        <v>1</v>
      </c>
      <c r="H5277" s="22">
        <v>1</v>
      </c>
      <c r="I5277" s="167">
        <v>89.20066514295425</v>
      </c>
      <c r="J5277" s="22">
        <v>1.0017698075632426</v>
      </c>
      <c r="K5277" s="22" t="s">
        <v>590</v>
      </c>
      <c r="L5277" s="22" t="e">
        <f>INDEX(#REF!,MATCH(Table1[[#This Row],[NPI]],#REF!,0))</f>
        <v>#REF!</v>
      </c>
      <c r="M52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77" s="24" t="str">
        <f>IFERROR(IF(Table1[[#This Row],[Medicare Rate in CR]]&gt;0,"Y","N"),"N")</f>
        <v>N</v>
      </c>
      <c r="O5277" s="166">
        <f>Table1[[#This Row],[Medicare Rate in CR]]*Table1[[#This Row],[SumOfUnits]]*Table1[[#This Row],[Actuarial Factor 06/20/2023]]</f>
        <v>0</v>
      </c>
      <c r="P52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135.42908991373378</v>
      </c>
      <c r="Q5277" s="166">
        <f>Table1[[#This Row],[Trended Medicare Pricing for all RHCs]]-Table1[[#This Row],[SumOfSFY24 Estimated Payment 5/04/23]]</f>
        <v>46.228424770779526</v>
      </c>
      <c r="R5277" s="24">
        <f>Table1[[#This Row],[SumOfUnits]]*Table1[[#This Row],[Actuarial Factor 06/20/2023]]</f>
        <v>1.0017698075632426</v>
      </c>
    </row>
    <row r="5278" spans="1:18" x14ac:dyDescent="0.25">
      <c r="A5278" s="192" t="s">
        <v>588</v>
      </c>
      <c r="B5278" s="22" t="s">
        <v>589</v>
      </c>
      <c r="C5278" s="22" t="s">
        <v>95</v>
      </c>
      <c r="D5278" s="22" t="s">
        <v>30</v>
      </c>
      <c r="E5278" s="22" t="s">
        <v>59</v>
      </c>
      <c r="F5278" s="195">
        <v>115.66</v>
      </c>
      <c r="G5278" s="22">
        <v>1</v>
      </c>
      <c r="H5278" s="22">
        <v>1</v>
      </c>
      <c r="I5278" s="167">
        <v>118.82998707667794</v>
      </c>
      <c r="J5278" s="22">
        <v>1.0274078080293787</v>
      </c>
      <c r="K5278" s="22" t="s">
        <v>590</v>
      </c>
      <c r="L5278" s="22" t="e">
        <f>INDEX(#REF!,MATCH(Table1[[#This Row],[NPI]],#REF!,0))</f>
        <v>#REF!</v>
      </c>
      <c r="M52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78" s="24" t="str">
        <f>IFERROR(IF(Table1[[#This Row],[Medicare Rate in CR]]&gt;0,"Y","N"),"N")</f>
        <v>N</v>
      </c>
      <c r="O5278" s="166">
        <f>Table1[[#This Row],[Medicare Rate in CR]]*Table1[[#This Row],[SumOfUnits]]*Table1[[#This Row],[Actuarial Factor 06/20/2023]]</f>
        <v>0</v>
      </c>
      <c r="P52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141.07603160216564</v>
      </c>
      <c r="Q5278" s="166">
        <f>Table1[[#This Row],[Trended Medicare Pricing for all RHCs]]-Table1[[#This Row],[SumOfSFY24 Estimated Payment 5/04/23]]</f>
        <v>22.246044525487704</v>
      </c>
      <c r="R5278" s="24">
        <f>Table1[[#This Row],[SumOfUnits]]*Table1[[#This Row],[Actuarial Factor 06/20/2023]]</f>
        <v>1.0274078080293787</v>
      </c>
    </row>
    <row r="5279" spans="1:18" x14ac:dyDescent="0.25">
      <c r="A5279" s="192" t="s">
        <v>588</v>
      </c>
      <c r="B5279" s="22" t="s">
        <v>589</v>
      </c>
      <c r="C5279" s="22" t="s">
        <v>95</v>
      </c>
      <c r="D5279" s="22" t="s">
        <v>30</v>
      </c>
      <c r="E5279" s="22" t="s">
        <v>62</v>
      </c>
      <c r="F5279" s="195">
        <v>122.01985159487329</v>
      </c>
      <c r="G5279" s="22">
        <v>1</v>
      </c>
      <c r="H5279" s="22">
        <v>1</v>
      </c>
      <c r="I5279" s="167">
        <v>131.0635258522012</v>
      </c>
      <c r="J5279" s="22">
        <v>1.0741164174445519</v>
      </c>
      <c r="K5279" s="22" t="s">
        <v>590</v>
      </c>
      <c r="L5279" s="22" t="e">
        <f>INDEX(#REF!,MATCH(Table1[[#This Row],[NPI]],#REF!,0))</f>
        <v>#REF!</v>
      </c>
      <c r="M52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79" s="24" t="str">
        <f>IFERROR(IF(Table1[[#This Row],[Medicare Rate in CR]]&gt;0,"Y","N"),"N")</f>
        <v>N</v>
      </c>
      <c r="O5279" s="166">
        <f>Table1[[#This Row],[Medicare Rate in CR]]*Table1[[#This Row],[SumOfUnits]]*Table1[[#This Row],[Actuarial Factor 06/20/2023]]</f>
        <v>0</v>
      </c>
      <c r="P52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155.59979909015155</v>
      </c>
      <c r="Q5279" s="166">
        <f>Table1[[#This Row],[Trended Medicare Pricing for all RHCs]]-Table1[[#This Row],[SumOfSFY24 Estimated Payment 5/04/23]]</f>
        <v>24.536273237950354</v>
      </c>
      <c r="R5279" s="24">
        <f>Table1[[#This Row],[SumOfUnits]]*Table1[[#This Row],[Actuarial Factor 06/20/2023]]</f>
        <v>1.0741164174445519</v>
      </c>
    </row>
    <row r="5280" spans="1:18" x14ac:dyDescent="0.25">
      <c r="A5280" s="192" t="s">
        <v>588</v>
      </c>
      <c r="B5280" s="22" t="s">
        <v>589</v>
      </c>
      <c r="C5280" s="22" t="s">
        <v>95</v>
      </c>
      <c r="D5280" s="22" t="s">
        <v>30</v>
      </c>
      <c r="E5280" s="22" t="s">
        <v>63</v>
      </c>
      <c r="F5280" s="195">
        <v>115.66</v>
      </c>
      <c r="G5280" s="22">
        <v>1</v>
      </c>
      <c r="H5280" s="22">
        <v>1</v>
      </c>
      <c r="I5280" s="167">
        <v>116.93417792060126</v>
      </c>
      <c r="J5280" s="22">
        <v>1.0110165824018784</v>
      </c>
      <c r="K5280" s="22" t="s">
        <v>590</v>
      </c>
      <c r="L5280" s="22" t="e">
        <f>INDEX(#REF!,MATCH(Table1[[#This Row],[NPI]],#REF!,0))</f>
        <v>#REF!</v>
      </c>
      <c r="M52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80" s="24" t="str">
        <f>IFERROR(IF(Table1[[#This Row],[Medicare Rate in CR]]&gt;0,"Y","N"),"N")</f>
        <v>N</v>
      </c>
      <c r="O5280" s="166">
        <f>Table1[[#This Row],[Medicare Rate in CR]]*Table1[[#This Row],[SumOfUnits]]*Table1[[#This Row],[Actuarial Factor 06/20/2023]]</f>
        <v>0</v>
      </c>
      <c r="P52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138.8253098862593</v>
      </c>
      <c r="Q5280" s="166">
        <f>Table1[[#This Row],[Trended Medicare Pricing for all RHCs]]-Table1[[#This Row],[SumOfSFY24 Estimated Payment 5/04/23]]</f>
        <v>21.891131965658047</v>
      </c>
      <c r="R5280" s="24">
        <f>Table1[[#This Row],[SumOfUnits]]*Table1[[#This Row],[Actuarial Factor 06/20/2023]]</f>
        <v>1.0110165824018784</v>
      </c>
    </row>
    <row r="5281" spans="1:18" x14ac:dyDescent="0.25">
      <c r="A5281" s="192" t="s">
        <v>588</v>
      </c>
      <c r="B5281" s="22" t="s">
        <v>589</v>
      </c>
      <c r="C5281" s="22" t="s">
        <v>78</v>
      </c>
      <c r="D5281" s="22" t="s">
        <v>30</v>
      </c>
      <c r="E5281" s="22" t="s">
        <v>62</v>
      </c>
      <c r="F5281" s="195">
        <v>117.58697118627734</v>
      </c>
      <c r="G5281" s="22">
        <v>1</v>
      </c>
      <c r="H5281" s="22">
        <v>1</v>
      </c>
      <c r="I5281" s="167">
        <v>111.69836576671797</v>
      </c>
      <c r="J5281" s="22">
        <v>0.94992127648027569</v>
      </c>
      <c r="K5281" s="22" t="s">
        <v>590</v>
      </c>
      <c r="L5281" s="22" t="e">
        <f>INDEX(#REF!,MATCH(Table1[[#This Row],[NPI]],#REF!,0))</f>
        <v>#REF!</v>
      </c>
      <c r="M52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81" s="24" t="str">
        <f>IFERROR(IF(Table1[[#This Row],[Medicare Rate in CR]]&gt;0,"Y","N"),"N")</f>
        <v>N</v>
      </c>
      <c r="O5281" s="166">
        <f>Table1[[#This Row],[Medicare Rate in CR]]*Table1[[#This Row],[SumOfUnits]]*Table1[[#This Row],[Actuarial Factor 06/20/2023]]</f>
        <v>0</v>
      </c>
      <c r="P52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162.03660217758332</v>
      </c>
      <c r="Q5281" s="166">
        <f>Table1[[#This Row],[Trended Medicare Pricing for all RHCs]]-Table1[[#This Row],[SumOfSFY24 Estimated Payment 5/04/23]]</f>
        <v>50.338236410865349</v>
      </c>
      <c r="R5281" s="24">
        <f>Table1[[#This Row],[SumOfUnits]]*Table1[[#This Row],[Actuarial Factor 06/20/2023]]</f>
        <v>0.94992127648027569</v>
      </c>
    </row>
    <row r="5282" spans="1:18" x14ac:dyDescent="0.25">
      <c r="A5282" s="192" t="s">
        <v>591</v>
      </c>
      <c r="B5282" s="22" t="s">
        <v>592</v>
      </c>
      <c r="C5282" s="22" t="s">
        <v>88</v>
      </c>
      <c r="D5282" s="22" t="s">
        <v>30</v>
      </c>
      <c r="E5282" s="22" t="s">
        <v>59</v>
      </c>
      <c r="F5282" s="195">
        <v>234.2</v>
      </c>
      <c r="G5282" s="22">
        <v>4</v>
      </c>
      <c r="H5282" s="22">
        <v>4</v>
      </c>
      <c r="I5282" s="167">
        <v>207.03600215801902</v>
      </c>
      <c r="J5282" s="22">
        <v>0.88401367274986775</v>
      </c>
      <c r="K5282" s="22" t="s">
        <v>593</v>
      </c>
      <c r="L5282" s="22" t="e">
        <f>INDEX(#REF!,MATCH(Table1[[#This Row],[NPI]],#REF!,0))</f>
        <v>#REF!</v>
      </c>
      <c r="M52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82" s="24" t="str">
        <f>IFERROR(IF(Table1[[#This Row],[Medicare Rate in CR]]&gt;0,"Y","N"),"N")</f>
        <v>N</v>
      </c>
      <c r="O5282" s="166">
        <f>Table1[[#This Row],[Medicare Rate in CR]]*Table1[[#This Row],[SumOfUnits]]*Table1[[#This Row],[Actuarial Factor 06/20/2023]]</f>
        <v>0</v>
      </c>
      <c r="P52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243.19178597169363</v>
      </c>
      <c r="Q5282" s="166">
        <f>Table1[[#This Row],[Trended Medicare Pricing for all RHCs]]-Table1[[#This Row],[SumOfSFY24 Estimated Payment 5/04/23]]</f>
        <v>36.155783813674617</v>
      </c>
      <c r="R5282" s="24">
        <f>Table1[[#This Row],[SumOfUnits]]*Table1[[#This Row],[Actuarial Factor 06/20/2023]]</f>
        <v>3.536054690999471</v>
      </c>
    </row>
    <row r="5283" spans="1:18" x14ac:dyDescent="0.25">
      <c r="A5283" s="192" t="s">
        <v>591</v>
      </c>
      <c r="B5283" s="22" t="s">
        <v>592</v>
      </c>
      <c r="C5283" s="22" t="s">
        <v>88</v>
      </c>
      <c r="D5283" s="22" t="s">
        <v>30</v>
      </c>
      <c r="E5283" s="22" t="s">
        <v>60</v>
      </c>
      <c r="F5283" s="195">
        <v>131.28</v>
      </c>
      <c r="G5283" s="22">
        <v>2</v>
      </c>
      <c r="H5283" s="22">
        <v>2</v>
      </c>
      <c r="I5283" s="167">
        <v>99.703588893218281</v>
      </c>
      <c r="J5283" s="22">
        <v>0.75947279778502652</v>
      </c>
      <c r="K5283" s="22" t="s">
        <v>593</v>
      </c>
      <c r="L5283" s="22" t="e">
        <f>INDEX(#REF!,MATCH(Table1[[#This Row],[NPI]],#REF!,0))</f>
        <v>#REF!</v>
      </c>
      <c r="M52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83" s="24" t="str">
        <f>IFERROR(IF(Table1[[#This Row],[Medicare Rate in CR]]&gt;0,"Y","N"),"N")</f>
        <v>N</v>
      </c>
      <c r="O5283" s="166">
        <f>Table1[[#This Row],[Medicare Rate in CR]]*Table1[[#This Row],[SumOfUnits]]*Table1[[#This Row],[Actuarial Factor 06/20/2023]]</f>
        <v>0</v>
      </c>
      <c r="P52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117.11534997774358</v>
      </c>
      <c r="Q5283" s="166">
        <f>Table1[[#This Row],[Trended Medicare Pricing for all RHCs]]-Table1[[#This Row],[SumOfSFY24 Estimated Payment 5/04/23]]</f>
        <v>17.411761084525295</v>
      </c>
      <c r="R5283" s="24">
        <f>Table1[[#This Row],[SumOfUnits]]*Table1[[#This Row],[Actuarial Factor 06/20/2023]]</f>
        <v>1.518945595570053</v>
      </c>
    </row>
    <row r="5284" spans="1:18" x14ac:dyDescent="0.25">
      <c r="A5284" s="192" t="s">
        <v>591</v>
      </c>
      <c r="B5284" s="22" t="s">
        <v>592</v>
      </c>
      <c r="C5284" s="22" t="s">
        <v>88</v>
      </c>
      <c r="D5284" s="22" t="s">
        <v>30</v>
      </c>
      <c r="E5284" s="22" t="s">
        <v>63</v>
      </c>
      <c r="F5284" s="195">
        <v>189.82999999999998</v>
      </c>
      <c r="G5284" s="22">
        <v>3</v>
      </c>
      <c r="H5284" s="22">
        <v>3</v>
      </c>
      <c r="I5284" s="167">
        <v>175.48954308424391</v>
      </c>
      <c r="J5284" s="22">
        <v>0.92445631925535443</v>
      </c>
      <c r="K5284" s="22" t="s">
        <v>593</v>
      </c>
      <c r="L5284" s="22" t="e">
        <f>INDEX(#REF!,MATCH(Table1[[#This Row],[NPI]],#REF!,0))</f>
        <v>#REF!</v>
      </c>
      <c r="M52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84" s="24" t="str">
        <f>IFERROR(IF(Table1[[#This Row],[Medicare Rate in CR]]&gt;0,"Y","N"),"N")</f>
        <v>N</v>
      </c>
      <c r="O5284" s="166">
        <f>Table1[[#This Row],[Medicare Rate in CR]]*Table1[[#This Row],[SumOfUnits]]*Table1[[#This Row],[Actuarial Factor 06/20/2023]]</f>
        <v>0</v>
      </c>
      <c r="P52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206.13620315871592</v>
      </c>
      <c r="Q5284" s="166">
        <f>Table1[[#This Row],[Trended Medicare Pricing for all RHCs]]-Table1[[#This Row],[SumOfSFY24 Estimated Payment 5/04/23]]</f>
        <v>30.64666007447201</v>
      </c>
      <c r="R5284" s="24">
        <f>Table1[[#This Row],[SumOfUnits]]*Table1[[#This Row],[Actuarial Factor 06/20/2023]]</f>
        <v>2.7733689577660634</v>
      </c>
    </row>
    <row r="5285" spans="1:18" x14ac:dyDescent="0.25">
      <c r="A5285" s="192" t="s">
        <v>591</v>
      </c>
      <c r="B5285" s="22" t="s">
        <v>592</v>
      </c>
      <c r="C5285" s="22" t="s">
        <v>88</v>
      </c>
      <c r="D5285" s="22" t="s">
        <v>30</v>
      </c>
      <c r="E5285" s="22" t="s">
        <v>77</v>
      </c>
      <c r="F5285" s="195">
        <v>58.55</v>
      </c>
      <c r="G5285" s="22">
        <v>1</v>
      </c>
      <c r="H5285" s="22">
        <v>1</v>
      </c>
      <c r="I5285" s="167">
        <v>83.051263821832393</v>
      </c>
      <c r="J5285" s="22">
        <v>1.4184673581867189</v>
      </c>
      <c r="K5285" s="22" t="s">
        <v>593</v>
      </c>
      <c r="L5285" s="22" t="e">
        <f>INDEX(#REF!,MATCH(Table1[[#This Row],[NPI]],#REF!,0))</f>
        <v>#REF!</v>
      </c>
      <c r="M52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85" s="24" t="str">
        <f>IFERROR(IF(Table1[[#This Row],[Medicare Rate in CR]]&gt;0,"Y","N"),"N")</f>
        <v>N</v>
      </c>
      <c r="O5285" s="166">
        <f>Table1[[#This Row],[Medicare Rate in CR]]*Table1[[#This Row],[SumOfUnits]]*Table1[[#This Row],[Actuarial Factor 06/20/2023]]</f>
        <v>0</v>
      </c>
      <c r="P52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97.554941969088972</v>
      </c>
      <c r="Q5285" s="166">
        <f>Table1[[#This Row],[Trended Medicare Pricing for all RHCs]]-Table1[[#This Row],[SumOfSFY24 Estimated Payment 5/04/23]]</f>
        <v>14.503678147256579</v>
      </c>
      <c r="R5285" s="24">
        <f>Table1[[#This Row],[SumOfUnits]]*Table1[[#This Row],[Actuarial Factor 06/20/2023]]</f>
        <v>1.4184673581867189</v>
      </c>
    </row>
    <row r="5286" spans="1:18" x14ac:dyDescent="0.25">
      <c r="A5286" s="192" t="s">
        <v>591</v>
      </c>
      <c r="B5286" s="22" t="s">
        <v>592</v>
      </c>
      <c r="C5286" s="22" t="s">
        <v>123</v>
      </c>
      <c r="D5286" s="22" t="s">
        <v>30</v>
      </c>
      <c r="E5286" s="22" t="s">
        <v>61</v>
      </c>
      <c r="F5286" s="195">
        <v>58.55</v>
      </c>
      <c r="G5286" s="22">
        <v>1</v>
      </c>
      <c r="H5286" s="22">
        <v>1</v>
      </c>
      <c r="I5286" s="167">
        <v>47.238589127944522</v>
      </c>
      <c r="J5286" s="22">
        <v>0.80680767084448379</v>
      </c>
      <c r="K5286" s="22" t="s">
        <v>593</v>
      </c>
      <c r="L5286" s="22" t="e">
        <f>INDEX(#REF!,MATCH(Table1[[#This Row],[NPI]],#REF!,0))</f>
        <v>#REF!</v>
      </c>
      <c r="M52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86" s="24" t="str">
        <f>IFERROR(IF(Table1[[#This Row],[Medicare Rate in CR]]&gt;0,"Y","N"),"N")</f>
        <v>N</v>
      </c>
      <c r="O5286" s="166">
        <f>Table1[[#This Row],[Medicare Rate in CR]]*Table1[[#This Row],[SumOfUnits]]*Table1[[#This Row],[Actuarial Factor 06/20/2023]]</f>
        <v>0</v>
      </c>
      <c r="P52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54.937280111732107</v>
      </c>
      <c r="Q5286" s="166">
        <f>Table1[[#This Row],[Trended Medicare Pricing for all RHCs]]-Table1[[#This Row],[SumOfSFY24 Estimated Payment 5/04/23]]</f>
        <v>7.6986909837875857</v>
      </c>
      <c r="R5286" s="24">
        <f>Table1[[#This Row],[SumOfUnits]]*Table1[[#This Row],[Actuarial Factor 06/20/2023]]</f>
        <v>0.80680767084448379</v>
      </c>
    </row>
    <row r="5287" spans="1:18" x14ac:dyDescent="0.25">
      <c r="A5287" s="192" t="s">
        <v>591</v>
      </c>
      <c r="B5287" s="22" t="s">
        <v>592</v>
      </c>
      <c r="C5287" s="22" t="s">
        <v>123</v>
      </c>
      <c r="D5287" s="22" t="s">
        <v>30</v>
      </c>
      <c r="E5287" s="22" t="s">
        <v>77</v>
      </c>
      <c r="F5287" s="195">
        <v>117.05</v>
      </c>
      <c r="G5287" s="22">
        <v>2</v>
      </c>
      <c r="H5287" s="22">
        <v>2</v>
      </c>
      <c r="I5287" s="167">
        <v>148.50166607565563</v>
      </c>
      <c r="J5287" s="22">
        <v>1.2687028284976987</v>
      </c>
      <c r="K5287" s="22" t="s">
        <v>593</v>
      </c>
      <c r="L5287" s="22" t="e">
        <f>INDEX(#REF!,MATCH(Table1[[#This Row],[NPI]],#REF!,0))</f>
        <v>#REF!</v>
      </c>
      <c r="M52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87" s="24" t="str">
        <f>IFERROR(IF(Table1[[#This Row],[Medicare Rate in CR]]&gt;0,"Y","N"),"N")</f>
        <v>N</v>
      </c>
      <c r="O5287" s="166">
        <f>Table1[[#This Row],[Medicare Rate in CR]]*Table1[[#This Row],[SumOfUnits]]*Table1[[#This Row],[Actuarial Factor 06/20/2023]]</f>
        <v>0</v>
      </c>
      <c r="P52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172.70366826919218</v>
      </c>
      <c r="Q5287" s="166">
        <f>Table1[[#This Row],[Trended Medicare Pricing for all RHCs]]-Table1[[#This Row],[SumOfSFY24 Estimated Payment 5/04/23]]</f>
        <v>24.202002193536543</v>
      </c>
      <c r="R5287" s="24">
        <f>Table1[[#This Row],[SumOfUnits]]*Table1[[#This Row],[Actuarial Factor 06/20/2023]]</f>
        <v>2.5374056569953973</v>
      </c>
    </row>
    <row r="5288" spans="1:18" x14ac:dyDescent="0.25">
      <c r="A5288" s="192" t="s">
        <v>591</v>
      </c>
      <c r="B5288" s="22" t="s">
        <v>592</v>
      </c>
      <c r="C5288" s="22" t="s">
        <v>76</v>
      </c>
      <c r="D5288" s="22" t="s">
        <v>30</v>
      </c>
      <c r="E5288" s="22" t="s">
        <v>56</v>
      </c>
      <c r="F5288" s="195">
        <v>1103.53</v>
      </c>
      <c r="G5288" s="22">
        <v>18</v>
      </c>
      <c r="H5288" s="22">
        <v>18</v>
      </c>
      <c r="I5288" s="167">
        <v>1179.5946589776925</v>
      </c>
      <c r="J5288" s="22">
        <v>1.0689284921820816</v>
      </c>
      <c r="K5288" s="22" t="s">
        <v>593</v>
      </c>
      <c r="L5288" s="22" t="e">
        <f>INDEX(#REF!,MATCH(Table1[[#This Row],[NPI]],#REF!,0))</f>
        <v>#REF!</v>
      </c>
      <c r="M52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88" s="24" t="str">
        <f>IFERROR(IF(Table1[[#This Row],[Medicare Rate in CR]]&gt;0,"Y","N"),"N")</f>
        <v>N</v>
      </c>
      <c r="O5288" s="166">
        <f>Table1[[#This Row],[Medicare Rate in CR]]*Table1[[#This Row],[SumOfUnits]]*Table1[[#This Row],[Actuarial Factor 06/20/2023]]</f>
        <v>0</v>
      </c>
      <c r="P52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1697.1067840452909</v>
      </c>
      <c r="Q5288" s="166">
        <f>Table1[[#This Row],[Trended Medicare Pricing for all RHCs]]-Table1[[#This Row],[SumOfSFY24 Estimated Payment 5/04/23]]</f>
        <v>517.51212506759839</v>
      </c>
      <c r="R5288" s="24">
        <f>Table1[[#This Row],[SumOfUnits]]*Table1[[#This Row],[Actuarial Factor 06/20/2023]]</f>
        <v>19.240712859277469</v>
      </c>
    </row>
    <row r="5289" spans="1:18" x14ac:dyDescent="0.25">
      <c r="A5289" s="192" t="s">
        <v>591</v>
      </c>
      <c r="B5289" s="22" t="s">
        <v>592</v>
      </c>
      <c r="C5289" s="22" t="s">
        <v>76</v>
      </c>
      <c r="D5289" s="22" t="s">
        <v>30</v>
      </c>
      <c r="E5289" s="22" t="s">
        <v>59</v>
      </c>
      <c r="F5289" s="195">
        <v>26901.849999999838</v>
      </c>
      <c r="G5289" s="22">
        <v>424</v>
      </c>
      <c r="H5289" s="22">
        <v>424</v>
      </c>
      <c r="I5289" s="167">
        <v>27968.47359134482</v>
      </c>
      <c r="J5289" s="22">
        <v>1.0396487078526193</v>
      </c>
      <c r="K5289" s="22" t="s">
        <v>593</v>
      </c>
      <c r="L5289" s="22" t="e">
        <f>INDEX(#REF!,MATCH(Table1[[#This Row],[NPI]],#REF!,0))</f>
        <v>#REF!</v>
      </c>
      <c r="M52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89" s="24" t="str">
        <f>IFERROR(IF(Table1[[#This Row],[Medicare Rate in CR]]&gt;0,"Y","N"),"N")</f>
        <v>N</v>
      </c>
      <c r="O5289" s="166">
        <f>Table1[[#This Row],[Medicare Rate in CR]]*Table1[[#This Row],[SumOfUnits]]*Table1[[#This Row],[Actuarial Factor 06/20/2023]]</f>
        <v>0</v>
      </c>
      <c r="P52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40238.810772845733</v>
      </c>
      <c r="Q5289" s="166">
        <f>Table1[[#This Row],[Trended Medicare Pricing for all RHCs]]-Table1[[#This Row],[SumOfSFY24 Estimated Payment 5/04/23]]</f>
        <v>12270.337181500912</v>
      </c>
      <c r="R5289" s="24">
        <f>Table1[[#This Row],[SumOfUnits]]*Table1[[#This Row],[Actuarial Factor 06/20/2023]]</f>
        <v>440.81105212951059</v>
      </c>
    </row>
    <row r="5290" spans="1:18" x14ac:dyDescent="0.25">
      <c r="A5290" s="192" t="s">
        <v>591</v>
      </c>
      <c r="B5290" s="22" t="s">
        <v>592</v>
      </c>
      <c r="C5290" s="22" t="s">
        <v>76</v>
      </c>
      <c r="D5290" s="22" t="s">
        <v>30</v>
      </c>
      <c r="E5290" s="22" t="s">
        <v>60</v>
      </c>
      <c r="F5290" s="195">
        <v>6704.5300000000107</v>
      </c>
      <c r="G5290" s="22">
        <v>109</v>
      </c>
      <c r="H5290" s="22">
        <v>109</v>
      </c>
      <c r="I5290" s="167">
        <v>5885.1578789893792</v>
      </c>
      <c r="J5290" s="22">
        <v>0.87778828329344039</v>
      </c>
      <c r="K5290" s="22" t="s">
        <v>593</v>
      </c>
      <c r="L5290" s="22" t="e">
        <f>INDEX(#REF!,MATCH(Table1[[#This Row],[NPI]],#REF!,0))</f>
        <v>#REF!</v>
      </c>
      <c r="M52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90" s="24" t="str">
        <f>IFERROR(IF(Table1[[#This Row],[Medicare Rate in CR]]&gt;0,"Y","N"),"N")</f>
        <v>N</v>
      </c>
      <c r="O5290" s="166">
        <f>Table1[[#This Row],[Medicare Rate in CR]]*Table1[[#This Row],[SumOfUnits]]*Table1[[#This Row],[Actuarial Factor 06/20/2023]]</f>
        <v>0</v>
      </c>
      <c r="P52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8467.0961211933991</v>
      </c>
      <c r="Q5290" s="166">
        <f>Table1[[#This Row],[Trended Medicare Pricing for all RHCs]]-Table1[[#This Row],[SumOfSFY24 Estimated Payment 5/04/23]]</f>
        <v>2581.9382422040198</v>
      </c>
      <c r="R5290" s="24">
        <f>Table1[[#This Row],[SumOfUnits]]*Table1[[#This Row],[Actuarial Factor 06/20/2023]]</f>
        <v>95.678922878985006</v>
      </c>
    </row>
    <row r="5291" spans="1:18" x14ac:dyDescent="0.25">
      <c r="A5291" s="192" t="s">
        <v>591</v>
      </c>
      <c r="B5291" s="22" t="s">
        <v>592</v>
      </c>
      <c r="C5291" s="22" t="s">
        <v>76</v>
      </c>
      <c r="D5291" s="22" t="s">
        <v>30</v>
      </c>
      <c r="E5291" s="22" t="s">
        <v>61</v>
      </c>
      <c r="F5291" s="195">
        <v>2810.1699999999992</v>
      </c>
      <c r="G5291" s="22">
        <v>44</v>
      </c>
      <c r="H5291" s="22">
        <v>44</v>
      </c>
      <c r="I5291" s="167">
        <v>2466.7343000627266</v>
      </c>
      <c r="J5291" s="22">
        <v>0.87778828329344039</v>
      </c>
      <c r="K5291" s="22" t="s">
        <v>593</v>
      </c>
      <c r="L5291" s="22" t="e">
        <f>INDEX(#REF!,MATCH(Table1[[#This Row],[NPI]],#REF!,0))</f>
        <v>#REF!</v>
      </c>
      <c r="M52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91" s="24" t="str">
        <f>IFERROR(IF(Table1[[#This Row],[Medicare Rate in CR]]&gt;0,"Y","N"),"N")</f>
        <v>N</v>
      </c>
      <c r="O5291" s="166">
        <f>Table1[[#This Row],[Medicare Rate in CR]]*Table1[[#This Row],[SumOfUnits]]*Table1[[#This Row],[Actuarial Factor 06/20/2023]]</f>
        <v>0</v>
      </c>
      <c r="P52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3548.9407172305905</v>
      </c>
      <c r="Q5291" s="166">
        <f>Table1[[#This Row],[Trended Medicare Pricing for all RHCs]]-Table1[[#This Row],[SumOfSFY24 Estimated Payment 5/04/23]]</f>
        <v>1082.2064171678639</v>
      </c>
      <c r="R5291" s="24">
        <f>Table1[[#This Row],[SumOfUnits]]*Table1[[#This Row],[Actuarial Factor 06/20/2023]]</f>
        <v>38.62268446491138</v>
      </c>
    </row>
    <row r="5292" spans="1:18" x14ac:dyDescent="0.25">
      <c r="A5292" s="192" t="s">
        <v>591</v>
      </c>
      <c r="B5292" s="22" t="s">
        <v>592</v>
      </c>
      <c r="C5292" s="22" t="s">
        <v>76</v>
      </c>
      <c r="D5292" s="22" t="s">
        <v>30</v>
      </c>
      <c r="E5292" s="22" t="s">
        <v>62</v>
      </c>
      <c r="F5292" s="195">
        <v>17025.519999999931</v>
      </c>
      <c r="G5292" s="22">
        <v>270</v>
      </c>
      <c r="H5292" s="22">
        <v>270</v>
      </c>
      <c r="I5292" s="167">
        <v>17881.525505766604</v>
      </c>
      <c r="J5292" s="22">
        <v>1.0502777892109418</v>
      </c>
      <c r="K5292" s="22" t="s">
        <v>593</v>
      </c>
      <c r="L5292" s="22" t="e">
        <f>INDEX(#REF!,MATCH(Table1[[#This Row],[NPI]],#REF!,0))</f>
        <v>#REF!</v>
      </c>
      <c r="M52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92" s="24" t="str">
        <f>IFERROR(IF(Table1[[#This Row],[Medicare Rate in CR]]&gt;0,"Y","N"),"N")</f>
        <v>N</v>
      </c>
      <c r="O5292" s="166">
        <f>Table1[[#This Row],[Medicare Rate in CR]]*Table1[[#This Row],[SumOfUnits]]*Table1[[#This Row],[Actuarial Factor 06/20/2023]]</f>
        <v>0</v>
      </c>
      <c r="P52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25726.513776533895</v>
      </c>
      <c r="Q5292" s="166">
        <f>Table1[[#This Row],[Trended Medicare Pricing for all RHCs]]-Table1[[#This Row],[SumOfSFY24 Estimated Payment 5/04/23]]</f>
        <v>7844.9882707672914</v>
      </c>
      <c r="R5292" s="24">
        <f>Table1[[#This Row],[SumOfUnits]]*Table1[[#This Row],[Actuarial Factor 06/20/2023]]</f>
        <v>283.57500308695427</v>
      </c>
    </row>
    <row r="5293" spans="1:18" x14ac:dyDescent="0.25">
      <c r="A5293" s="192" t="s">
        <v>591</v>
      </c>
      <c r="B5293" s="22" t="s">
        <v>592</v>
      </c>
      <c r="C5293" s="22" t="s">
        <v>76</v>
      </c>
      <c r="D5293" s="22" t="s">
        <v>30</v>
      </c>
      <c r="E5293" s="22" t="s">
        <v>63</v>
      </c>
      <c r="F5293" s="195">
        <v>21328.249999999891</v>
      </c>
      <c r="G5293" s="22">
        <v>336</v>
      </c>
      <c r="H5293" s="22">
        <v>336</v>
      </c>
      <c r="I5293" s="167">
        <v>21510.518513340692</v>
      </c>
      <c r="J5293" s="22">
        <v>1.0085458728841232</v>
      </c>
      <c r="K5293" s="22" t="s">
        <v>593</v>
      </c>
      <c r="L5293" s="22" t="e">
        <f>INDEX(#REF!,MATCH(Table1[[#This Row],[NPI]],#REF!,0))</f>
        <v>#REF!</v>
      </c>
      <c r="M52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93" s="24" t="str">
        <f>IFERROR(IF(Table1[[#This Row],[Medicare Rate in CR]]&gt;0,"Y","N"),"N")</f>
        <v>N</v>
      </c>
      <c r="O5293" s="166">
        <f>Table1[[#This Row],[Medicare Rate in CR]]*Table1[[#This Row],[SumOfUnits]]*Table1[[#This Row],[Actuarial Factor 06/20/2023]]</f>
        <v>0</v>
      </c>
      <c r="P52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30947.619692480042</v>
      </c>
      <c r="Q5293" s="166">
        <f>Table1[[#This Row],[Trended Medicare Pricing for all RHCs]]-Table1[[#This Row],[SumOfSFY24 Estimated Payment 5/04/23]]</f>
        <v>9437.1011791393503</v>
      </c>
      <c r="R5293" s="24">
        <f>Table1[[#This Row],[SumOfUnits]]*Table1[[#This Row],[Actuarial Factor 06/20/2023]]</f>
        <v>338.8714132890654</v>
      </c>
    </row>
    <row r="5294" spans="1:18" x14ac:dyDescent="0.25">
      <c r="A5294" s="192" t="s">
        <v>591</v>
      </c>
      <c r="B5294" s="22" t="s">
        <v>592</v>
      </c>
      <c r="C5294" s="22" t="s">
        <v>76</v>
      </c>
      <c r="D5294" s="22" t="s">
        <v>30</v>
      </c>
      <c r="E5294" s="22" t="s">
        <v>64</v>
      </c>
      <c r="F5294" s="195">
        <v>7269.2900000000227</v>
      </c>
      <c r="G5294" s="22">
        <v>114</v>
      </c>
      <c r="H5294" s="22">
        <v>114</v>
      </c>
      <c r="I5294" s="167">
        <v>6852.9735274610321</v>
      </c>
      <c r="J5294" s="22">
        <v>0.94272941751684292</v>
      </c>
      <c r="K5294" s="22" t="s">
        <v>593</v>
      </c>
      <c r="L5294" s="22" t="e">
        <f>INDEX(#REF!,MATCH(Table1[[#This Row],[NPI]],#REF!,0))</f>
        <v>#REF!</v>
      </c>
      <c r="M52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94" s="24" t="str">
        <f>IFERROR(IF(Table1[[#This Row],[Medicare Rate in CR]]&gt;0,"Y","N"),"N")</f>
        <v>N</v>
      </c>
      <c r="O5294" s="166">
        <f>Table1[[#This Row],[Medicare Rate in CR]]*Table1[[#This Row],[SumOfUnits]]*Table1[[#This Row],[Actuarial Factor 06/20/2023]]</f>
        <v>0</v>
      </c>
      <c r="P52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9859.5121432784035</v>
      </c>
      <c r="Q5294" s="166">
        <f>Table1[[#This Row],[Trended Medicare Pricing for all RHCs]]-Table1[[#This Row],[SumOfSFY24 Estimated Payment 5/04/23]]</f>
        <v>3006.5386158173715</v>
      </c>
      <c r="R5294" s="24">
        <f>Table1[[#This Row],[SumOfUnits]]*Table1[[#This Row],[Actuarial Factor 06/20/2023]]</f>
        <v>107.47115359692009</v>
      </c>
    </row>
    <row r="5295" spans="1:18" x14ac:dyDescent="0.25">
      <c r="A5295" s="192" t="s">
        <v>591</v>
      </c>
      <c r="B5295" s="22" t="s">
        <v>592</v>
      </c>
      <c r="C5295" s="22" t="s">
        <v>76</v>
      </c>
      <c r="D5295" s="22" t="s">
        <v>30</v>
      </c>
      <c r="E5295" s="22" t="s">
        <v>77</v>
      </c>
      <c r="F5295" s="195">
        <v>13462.189999999968</v>
      </c>
      <c r="G5295" s="22">
        <v>213</v>
      </c>
      <c r="H5295" s="22">
        <v>213</v>
      </c>
      <c r="I5295" s="167">
        <v>18022.642178424147</v>
      </c>
      <c r="J5295" s="22">
        <v>1.3387600515535873</v>
      </c>
      <c r="K5295" s="22" t="s">
        <v>593</v>
      </c>
      <c r="L5295" s="22" t="e">
        <f>INDEX(#REF!,MATCH(Table1[[#This Row],[NPI]],#REF!,0))</f>
        <v>#REF!</v>
      </c>
      <c r="M52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95" s="24" t="str">
        <f>IFERROR(IF(Table1[[#This Row],[Medicare Rate in CR]]&gt;0,"Y","N"),"N")</f>
        <v>N</v>
      </c>
      <c r="O5295" s="166">
        <f>Table1[[#This Row],[Medicare Rate in CR]]*Table1[[#This Row],[SumOfUnits]]*Table1[[#This Row],[Actuarial Factor 06/20/2023]]</f>
        <v>0</v>
      </c>
      <c r="P52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25929.54119844217</v>
      </c>
      <c r="Q5295" s="166">
        <f>Table1[[#This Row],[Trended Medicare Pricing for all RHCs]]-Table1[[#This Row],[SumOfSFY24 Estimated Payment 5/04/23]]</f>
        <v>7906.8990200180233</v>
      </c>
      <c r="R5295" s="24">
        <f>Table1[[#This Row],[SumOfUnits]]*Table1[[#This Row],[Actuarial Factor 06/20/2023]]</f>
        <v>285.15589098091408</v>
      </c>
    </row>
    <row r="5296" spans="1:18" x14ac:dyDescent="0.25">
      <c r="A5296" s="192" t="s">
        <v>591</v>
      </c>
      <c r="B5296" s="22" t="s">
        <v>592</v>
      </c>
      <c r="C5296" s="22" t="s">
        <v>76</v>
      </c>
      <c r="D5296" s="22" t="s">
        <v>32</v>
      </c>
      <c r="E5296" s="22" t="s">
        <v>81</v>
      </c>
      <c r="F5296" s="195">
        <v>131.28</v>
      </c>
      <c r="G5296" s="22">
        <v>2</v>
      </c>
      <c r="H5296" s="22">
        <v>2</v>
      </c>
      <c r="I5296" s="167">
        <v>134.57104935724425</v>
      </c>
      <c r="J5296" s="22">
        <v>1.0250689317279422</v>
      </c>
      <c r="K5296" s="22" t="s">
        <v>593</v>
      </c>
      <c r="L5296" s="22" t="e">
        <f>INDEX(#REF!,MATCH(Table1[[#This Row],[NPI]],#REF!,0))</f>
        <v>#REF!</v>
      </c>
      <c r="M52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96" s="24" t="str">
        <f>IFERROR(IF(Table1[[#This Row],[Medicare Rate in CR]]&gt;0,"Y","N"),"N")</f>
        <v>N</v>
      </c>
      <c r="O5296" s="166">
        <f>Table1[[#This Row],[Medicare Rate in CR]]*Table1[[#This Row],[SumOfUnits]]*Table1[[#This Row],[Actuarial Factor 06/20/2023]]</f>
        <v>0</v>
      </c>
      <c r="P52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193.61010077665321</v>
      </c>
      <c r="Q5296" s="166">
        <f>Table1[[#This Row],[Trended Medicare Pricing for all RHCs]]-Table1[[#This Row],[SumOfSFY24 Estimated Payment 5/04/23]]</f>
        <v>59.039051419408963</v>
      </c>
      <c r="R5296" s="24">
        <f>Table1[[#This Row],[SumOfUnits]]*Table1[[#This Row],[Actuarial Factor 06/20/2023]]</f>
        <v>2.0501378634558844</v>
      </c>
    </row>
    <row r="5297" spans="1:18" x14ac:dyDescent="0.25">
      <c r="A5297" s="192" t="s">
        <v>591</v>
      </c>
      <c r="B5297" s="22" t="s">
        <v>592</v>
      </c>
      <c r="C5297" s="22" t="s">
        <v>76</v>
      </c>
      <c r="D5297" s="22" t="s">
        <v>32</v>
      </c>
      <c r="E5297" s="22" t="s">
        <v>65</v>
      </c>
      <c r="F5297" s="195">
        <v>649.30999999999995</v>
      </c>
      <c r="G5297" s="22">
        <v>10</v>
      </c>
      <c r="H5297" s="22">
        <v>10</v>
      </c>
      <c r="I5297" s="167">
        <v>829.14893206747956</v>
      </c>
      <c r="J5297" s="22">
        <v>1.2769692936617019</v>
      </c>
      <c r="K5297" s="22" t="s">
        <v>593</v>
      </c>
      <c r="L5297" s="22" t="e">
        <f>INDEX(#REF!,MATCH(Table1[[#This Row],[NPI]],#REF!,0))</f>
        <v>#REF!</v>
      </c>
      <c r="M52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97" s="24" t="str">
        <f>IFERROR(IF(Table1[[#This Row],[Medicare Rate in CR]]&gt;0,"Y","N"),"N")</f>
        <v>N</v>
      </c>
      <c r="O5297" s="166">
        <f>Table1[[#This Row],[Medicare Rate in CR]]*Table1[[#This Row],[SumOfUnits]]*Table1[[#This Row],[Actuarial Factor 06/20/2023]]</f>
        <v>0</v>
      </c>
      <c r="P52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1192.9134019775504</v>
      </c>
      <c r="Q5297" s="166">
        <f>Table1[[#This Row],[Trended Medicare Pricing for all RHCs]]-Table1[[#This Row],[SumOfSFY24 Estimated Payment 5/04/23]]</f>
        <v>363.76446991007083</v>
      </c>
      <c r="R5297" s="24">
        <f>Table1[[#This Row],[SumOfUnits]]*Table1[[#This Row],[Actuarial Factor 06/20/2023]]</f>
        <v>12.76969293661702</v>
      </c>
    </row>
    <row r="5298" spans="1:18" x14ac:dyDescent="0.25">
      <c r="A5298" s="192" t="s">
        <v>591</v>
      </c>
      <c r="B5298" s="22" t="s">
        <v>592</v>
      </c>
      <c r="C5298" s="22" t="s">
        <v>76</v>
      </c>
      <c r="D5298" s="22" t="s">
        <v>32</v>
      </c>
      <c r="E5298" s="22" t="s">
        <v>66</v>
      </c>
      <c r="F5298" s="195">
        <v>241.28999999999996</v>
      </c>
      <c r="G5298" s="22">
        <v>4</v>
      </c>
      <c r="H5298" s="22">
        <v>4</v>
      </c>
      <c r="I5298" s="167">
        <v>256.6753920449695</v>
      </c>
      <c r="J5298" s="22">
        <v>1.0637630736664161</v>
      </c>
      <c r="K5298" s="22" t="s">
        <v>593</v>
      </c>
      <c r="L5298" s="22" t="e">
        <f>INDEX(#REF!,MATCH(Table1[[#This Row],[NPI]],#REF!,0))</f>
        <v>#REF!</v>
      </c>
      <c r="M529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98" s="24" t="str">
        <f>IFERROR(IF(Table1[[#This Row],[Medicare Rate in CR]]&gt;0,"Y","N"),"N")</f>
        <v>N</v>
      </c>
      <c r="O5298" s="166">
        <f>Table1[[#This Row],[Medicare Rate in CR]]*Table1[[#This Row],[SumOfUnits]]*Table1[[#This Row],[Actuarial Factor 06/20/2023]]</f>
        <v>0</v>
      </c>
      <c r="P52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369.28409756833281</v>
      </c>
      <c r="Q5298" s="166">
        <f>Table1[[#This Row],[Trended Medicare Pricing for all RHCs]]-Table1[[#This Row],[SumOfSFY24 Estimated Payment 5/04/23]]</f>
        <v>112.60870552336331</v>
      </c>
      <c r="R5298" s="24">
        <f>Table1[[#This Row],[SumOfUnits]]*Table1[[#This Row],[Actuarial Factor 06/20/2023]]</f>
        <v>4.2550522946656644</v>
      </c>
    </row>
    <row r="5299" spans="1:18" x14ac:dyDescent="0.25">
      <c r="A5299" s="192" t="s">
        <v>591</v>
      </c>
      <c r="B5299" s="22" t="s">
        <v>592</v>
      </c>
      <c r="C5299" s="22" t="s">
        <v>76</v>
      </c>
      <c r="D5299" s="22" t="s">
        <v>31</v>
      </c>
      <c r="E5299" s="22" t="s">
        <v>67</v>
      </c>
      <c r="F5299" s="195">
        <v>679.5</v>
      </c>
      <c r="G5299" s="22">
        <v>11</v>
      </c>
      <c r="H5299" s="22">
        <v>11</v>
      </c>
      <c r="I5299" s="167">
        <v>739.06951065632006</v>
      </c>
      <c r="J5299" s="22">
        <v>1.0876666823492569</v>
      </c>
      <c r="K5299" s="22" t="s">
        <v>593</v>
      </c>
      <c r="L5299" s="22" t="e">
        <f>INDEX(#REF!,MATCH(Table1[[#This Row],[NPI]],#REF!,0))</f>
        <v>#REF!</v>
      </c>
      <c r="M529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299" s="24" t="str">
        <f>IFERROR(IF(Table1[[#This Row],[Medicare Rate in CR]]&gt;0,"Y","N"),"N")</f>
        <v>N</v>
      </c>
      <c r="O5299" s="166">
        <f>Table1[[#This Row],[Medicare Rate in CR]]*Table1[[#This Row],[SumOfUnits]]*Table1[[#This Row],[Actuarial Factor 06/20/2023]]</f>
        <v>0</v>
      </c>
      <c r="P52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1063.3143095975938</v>
      </c>
      <c r="Q5299" s="166">
        <f>Table1[[#This Row],[Trended Medicare Pricing for all RHCs]]-Table1[[#This Row],[SumOfSFY24 Estimated Payment 5/04/23]]</f>
        <v>324.24479894127376</v>
      </c>
      <c r="R5299" s="24">
        <f>Table1[[#This Row],[SumOfUnits]]*Table1[[#This Row],[Actuarial Factor 06/20/2023]]</f>
        <v>11.964333505841825</v>
      </c>
    </row>
    <row r="5300" spans="1:18" x14ac:dyDescent="0.25">
      <c r="A5300" s="192" t="s">
        <v>591</v>
      </c>
      <c r="B5300" s="22" t="s">
        <v>592</v>
      </c>
      <c r="C5300" s="22" t="s">
        <v>76</v>
      </c>
      <c r="D5300" s="22" t="s">
        <v>31</v>
      </c>
      <c r="E5300" s="22" t="s">
        <v>82</v>
      </c>
      <c r="F5300" s="195">
        <v>65.64</v>
      </c>
      <c r="G5300" s="22">
        <v>1</v>
      </c>
      <c r="H5300" s="22">
        <v>1</v>
      </c>
      <c r="I5300" s="167">
        <v>75.149707471225312</v>
      </c>
      <c r="J5300" s="22">
        <v>1.1448767134555959</v>
      </c>
      <c r="K5300" s="22" t="s">
        <v>593</v>
      </c>
      <c r="L5300" s="22" t="e">
        <f>INDEX(#REF!,MATCH(Table1[[#This Row],[NPI]],#REF!,0))</f>
        <v>#REF!</v>
      </c>
      <c r="M530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00" s="24" t="str">
        <f>IFERROR(IF(Table1[[#This Row],[Medicare Rate in CR]]&gt;0,"Y","N"),"N")</f>
        <v>N</v>
      </c>
      <c r="O5300" s="166">
        <f>Table1[[#This Row],[Medicare Rate in CR]]*Table1[[#This Row],[SumOfUnits]]*Table1[[#This Row],[Actuarial Factor 06/20/2023]]</f>
        <v>0</v>
      </c>
      <c r="P53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108.11940983097266</v>
      </c>
      <c r="Q5300" s="166">
        <f>Table1[[#This Row],[Trended Medicare Pricing for all RHCs]]-Table1[[#This Row],[SumOfSFY24 Estimated Payment 5/04/23]]</f>
        <v>32.969702359747345</v>
      </c>
      <c r="R5300" s="24">
        <f>Table1[[#This Row],[SumOfUnits]]*Table1[[#This Row],[Actuarial Factor 06/20/2023]]</f>
        <v>1.1448767134555959</v>
      </c>
    </row>
    <row r="5301" spans="1:18" x14ac:dyDescent="0.25">
      <c r="A5301" s="192" t="s">
        <v>591</v>
      </c>
      <c r="B5301" s="22" t="s">
        <v>592</v>
      </c>
      <c r="C5301" s="22" t="s">
        <v>76</v>
      </c>
      <c r="D5301" s="22" t="s">
        <v>31</v>
      </c>
      <c r="E5301" s="22" t="s">
        <v>68</v>
      </c>
      <c r="F5301" s="195">
        <v>321.10999999999996</v>
      </c>
      <c r="G5301" s="22">
        <v>5</v>
      </c>
      <c r="H5301" s="22">
        <v>5</v>
      </c>
      <c r="I5301" s="167">
        <v>350.38609364927174</v>
      </c>
      <c r="J5301" s="22">
        <v>1.0911715413698477</v>
      </c>
      <c r="K5301" s="22" t="s">
        <v>593</v>
      </c>
      <c r="L5301" s="22" t="e">
        <f>INDEX(#REF!,MATCH(Table1[[#This Row],[NPI]],#REF!,0))</f>
        <v>#REF!</v>
      </c>
      <c r="M530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01" s="24" t="str">
        <f>IFERROR(IF(Table1[[#This Row],[Medicare Rate in CR]]&gt;0,"Y","N"),"N")</f>
        <v>N</v>
      </c>
      <c r="O5301" s="166">
        <f>Table1[[#This Row],[Medicare Rate in CR]]*Table1[[#This Row],[SumOfUnits]]*Table1[[#This Row],[Actuarial Factor 06/20/2023]]</f>
        <v>0</v>
      </c>
      <c r="P53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504.10758648454777</v>
      </c>
      <c r="Q5301" s="166">
        <f>Table1[[#This Row],[Trended Medicare Pricing for all RHCs]]-Table1[[#This Row],[SumOfSFY24 Estimated Payment 5/04/23]]</f>
        <v>153.72149283527602</v>
      </c>
      <c r="R5301" s="24">
        <f>Table1[[#This Row],[SumOfUnits]]*Table1[[#This Row],[Actuarial Factor 06/20/2023]]</f>
        <v>5.4558577068492387</v>
      </c>
    </row>
    <row r="5302" spans="1:18" x14ac:dyDescent="0.25">
      <c r="A5302" s="192" t="s">
        <v>591</v>
      </c>
      <c r="B5302" s="22" t="s">
        <v>592</v>
      </c>
      <c r="C5302" s="22" t="s">
        <v>76</v>
      </c>
      <c r="D5302" s="22" t="s">
        <v>31</v>
      </c>
      <c r="E5302" s="22" t="s">
        <v>69</v>
      </c>
      <c r="F5302" s="195">
        <v>2598.1000000000004</v>
      </c>
      <c r="G5302" s="22">
        <v>41</v>
      </c>
      <c r="H5302" s="22">
        <v>41</v>
      </c>
      <c r="I5302" s="167">
        <v>2717.7703485781126</v>
      </c>
      <c r="J5302" s="22">
        <v>1.0460607169000855</v>
      </c>
      <c r="K5302" s="22" t="s">
        <v>593</v>
      </c>
      <c r="L5302" s="22" t="e">
        <f>INDEX(#REF!,MATCH(Table1[[#This Row],[NPI]],#REF!,0))</f>
        <v>#REF!</v>
      </c>
      <c r="M530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02" s="24" t="str">
        <f>IFERROR(IF(Table1[[#This Row],[Medicare Rate in CR]]&gt;0,"Y","N"),"N")</f>
        <v>N</v>
      </c>
      <c r="O5302" s="166">
        <f>Table1[[#This Row],[Medicare Rate in CR]]*Table1[[#This Row],[SumOfUnits]]*Table1[[#This Row],[Actuarial Factor 06/20/2023]]</f>
        <v>0</v>
      </c>
      <c r="P53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3910.111376772752</v>
      </c>
      <c r="Q5302" s="166">
        <f>Table1[[#This Row],[Trended Medicare Pricing for all RHCs]]-Table1[[#This Row],[SumOfSFY24 Estimated Payment 5/04/23]]</f>
        <v>1192.3410281946394</v>
      </c>
      <c r="R5302" s="24">
        <f>Table1[[#This Row],[SumOfUnits]]*Table1[[#This Row],[Actuarial Factor 06/20/2023]]</f>
        <v>42.888489392903509</v>
      </c>
    </row>
    <row r="5303" spans="1:18" x14ac:dyDescent="0.25">
      <c r="A5303" s="192" t="s">
        <v>591</v>
      </c>
      <c r="B5303" s="22" t="s">
        <v>592</v>
      </c>
      <c r="C5303" s="22" t="s">
        <v>78</v>
      </c>
      <c r="D5303" s="22" t="s">
        <v>30</v>
      </c>
      <c r="E5303" s="22" t="s">
        <v>63</v>
      </c>
      <c r="F5303" s="195">
        <v>117.1</v>
      </c>
      <c r="G5303" s="22">
        <v>2</v>
      </c>
      <c r="H5303" s="22">
        <v>2</v>
      </c>
      <c r="I5303" s="167">
        <v>109.66480901721997</v>
      </c>
      <c r="J5303" s="22">
        <v>0.93650562781571278</v>
      </c>
      <c r="K5303" s="22" t="s">
        <v>593</v>
      </c>
      <c r="L5303" s="22" t="e">
        <f>INDEX(#REF!,MATCH(Table1[[#This Row],[NPI]],#REF!,0))</f>
        <v>#REF!</v>
      </c>
      <c r="M530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03" s="24" t="str">
        <f>IFERROR(IF(Table1[[#This Row],[Medicare Rate in CR]]&gt;0,"Y","N"),"N")</f>
        <v>N</v>
      </c>
      <c r="O5303" s="166">
        <f>Table1[[#This Row],[Medicare Rate in CR]]*Table1[[#This Row],[SumOfUnits]]*Table1[[#This Row],[Actuarial Factor 06/20/2023]]</f>
        <v>0</v>
      </c>
      <c r="P53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159.08659817562568</v>
      </c>
      <c r="Q5303" s="166">
        <f>Table1[[#This Row],[Trended Medicare Pricing for all RHCs]]-Table1[[#This Row],[SumOfSFY24 Estimated Payment 5/04/23]]</f>
        <v>49.421789158405716</v>
      </c>
      <c r="R5303" s="24">
        <f>Table1[[#This Row],[SumOfUnits]]*Table1[[#This Row],[Actuarial Factor 06/20/2023]]</f>
        <v>1.8730112556314256</v>
      </c>
    </row>
    <row r="5304" spans="1:18" x14ac:dyDescent="0.25">
      <c r="A5304" s="192" t="s">
        <v>591</v>
      </c>
      <c r="B5304" s="22" t="s">
        <v>592</v>
      </c>
      <c r="C5304" s="22" t="s">
        <v>78</v>
      </c>
      <c r="D5304" s="22" t="s">
        <v>30</v>
      </c>
      <c r="E5304" s="22" t="s">
        <v>77</v>
      </c>
      <c r="F5304" s="195">
        <v>58.55</v>
      </c>
      <c r="G5304" s="22">
        <v>1</v>
      </c>
      <c r="H5304" s="22">
        <v>1</v>
      </c>
      <c r="I5304" s="167">
        <v>74.34593228741322</v>
      </c>
      <c r="J5304" s="22">
        <v>1.2697853507670918</v>
      </c>
      <c r="K5304" s="22" t="s">
        <v>593</v>
      </c>
      <c r="L5304" s="22" t="e">
        <f>INDEX(#REF!,MATCH(Table1[[#This Row],[NPI]],#REF!,0))</f>
        <v>#REF!</v>
      </c>
      <c r="M530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04" s="24" t="str">
        <f>IFERROR(IF(Table1[[#This Row],[Medicare Rate in CR]]&gt;0,"Y","N"),"N")</f>
        <v>N</v>
      </c>
      <c r="O5304" s="166">
        <f>Table1[[#This Row],[Medicare Rate in CR]]*Table1[[#This Row],[SumOfUnits]]*Table1[[#This Row],[Actuarial Factor 06/20/2023]]</f>
        <v>0</v>
      </c>
      <c r="P53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107.85083712627261</v>
      </c>
      <c r="Q5304" s="166">
        <f>Table1[[#This Row],[Trended Medicare Pricing for all RHCs]]-Table1[[#This Row],[SumOfSFY24 Estimated Payment 5/04/23]]</f>
        <v>33.504904838859389</v>
      </c>
      <c r="R5304" s="24">
        <f>Table1[[#This Row],[SumOfUnits]]*Table1[[#This Row],[Actuarial Factor 06/20/2023]]</f>
        <v>1.2697853507670918</v>
      </c>
    </row>
    <row r="5305" spans="1:18" x14ac:dyDescent="0.25">
      <c r="A5305" s="192" t="s">
        <v>591</v>
      </c>
      <c r="B5305" s="22" t="s">
        <v>592</v>
      </c>
      <c r="C5305" s="22" t="s">
        <v>79</v>
      </c>
      <c r="D5305" s="22" t="s">
        <v>30</v>
      </c>
      <c r="E5305" s="22" t="s">
        <v>63</v>
      </c>
      <c r="F5305" s="195">
        <v>262.56</v>
      </c>
      <c r="G5305" s="22">
        <v>4</v>
      </c>
      <c r="H5305" s="22">
        <v>4</v>
      </c>
      <c r="I5305" s="167">
        <v>249.11563427349805</v>
      </c>
      <c r="J5305" s="22">
        <v>0.94879507264434049</v>
      </c>
      <c r="K5305" s="22" t="s">
        <v>593</v>
      </c>
      <c r="L5305" s="22" t="e">
        <f>INDEX(#REF!,MATCH(Table1[[#This Row],[NPI]],#REF!,0))</f>
        <v>#REF!</v>
      </c>
      <c r="M530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05" s="24" t="str">
        <f>IFERROR(IF(Table1[[#This Row],[Medicare Rate in CR]]&gt;0,"Y","N"),"N")</f>
        <v>N</v>
      </c>
      <c r="O5305" s="166">
        <f>Table1[[#This Row],[Medicare Rate in CR]]*Table1[[#This Row],[SumOfUnits]]*Table1[[#This Row],[Actuarial Factor 06/20/2023]]</f>
        <v>0</v>
      </c>
      <c r="P53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299.28041080271822</v>
      </c>
      <c r="Q5305" s="166">
        <f>Table1[[#This Row],[Trended Medicare Pricing for all RHCs]]-Table1[[#This Row],[SumOfSFY24 Estimated Payment 5/04/23]]</f>
        <v>50.164776529220177</v>
      </c>
      <c r="R5305" s="24">
        <f>Table1[[#This Row],[SumOfUnits]]*Table1[[#This Row],[Actuarial Factor 06/20/2023]]</f>
        <v>3.7951802905773619</v>
      </c>
    </row>
    <row r="5306" spans="1:18" x14ac:dyDescent="0.25">
      <c r="A5306" s="192" t="s">
        <v>591</v>
      </c>
      <c r="B5306" s="22" t="s">
        <v>592</v>
      </c>
      <c r="C5306" s="22" t="s">
        <v>55</v>
      </c>
      <c r="D5306" s="22" t="s">
        <v>30</v>
      </c>
      <c r="E5306" s="22" t="s">
        <v>56</v>
      </c>
      <c r="F5306" s="195">
        <v>131.28</v>
      </c>
      <c r="G5306" s="22">
        <v>2</v>
      </c>
      <c r="H5306" s="22">
        <v>2</v>
      </c>
      <c r="I5306" s="167">
        <v>140.78709669546606</v>
      </c>
      <c r="J5306" s="22">
        <v>1.0724184696485837</v>
      </c>
      <c r="K5306" s="22" t="s">
        <v>593</v>
      </c>
      <c r="L5306" s="22" t="e">
        <f>INDEX(#REF!,MATCH(Table1[[#This Row],[NPI]],#REF!,0))</f>
        <v>#REF!</v>
      </c>
      <c r="M530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06" s="24" t="str">
        <f>IFERROR(IF(Table1[[#This Row],[Medicare Rate in CR]]&gt;0,"Y","N"),"N")</f>
        <v>N</v>
      </c>
      <c r="O5306" s="166">
        <f>Table1[[#This Row],[Medicare Rate in CR]]*Table1[[#This Row],[SumOfUnits]]*Table1[[#This Row],[Actuarial Factor 06/20/2023]]</f>
        <v>0</v>
      </c>
      <c r="P53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204.21122719783281</v>
      </c>
      <c r="Q5306" s="166">
        <f>Table1[[#This Row],[Trended Medicare Pricing for all RHCs]]-Table1[[#This Row],[SumOfSFY24 Estimated Payment 5/04/23]]</f>
        <v>63.424130502366751</v>
      </c>
      <c r="R5306" s="24">
        <f>Table1[[#This Row],[SumOfUnits]]*Table1[[#This Row],[Actuarial Factor 06/20/2023]]</f>
        <v>2.1448369392971673</v>
      </c>
    </row>
    <row r="5307" spans="1:18" x14ac:dyDescent="0.25">
      <c r="A5307" s="192" t="s">
        <v>591</v>
      </c>
      <c r="B5307" s="22" t="s">
        <v>592</v>
      </c>
      <c r="C5307" s="22" t="s">
        <v>55</v>
      </c>
      <c r="D5307" s="22" t="s">
        <v>30</v>
      </c>
      <c r="E5307" s="22" t="s">
        <v>59</v>
      </c>
      <c r="F5307" s="195">
        <v>6629.5000000000146</v>
      </c>
      <c r="G5307" s="22">
        <v>105</v>
      </c>
      <c r="H5307" s="22">
        <v>105</v>
      </c>
      <c r="I5307" s="167">
        <v>6780.1230581885384</v>
      </c>
      <c r="J5307" s="22">
        <v>1.0227201234163246</v>
      </c>
      <c r="K5307" s="22" t="s">
        <v>593</v>
      </c>
      <c r="L5307" s="22" t="e">
        <f>INDEX(#REF!,MATCH(Table1[[#This Row],[NPI]],#REF!,0))</f>
        <v>#REF!</v>
      </c>
      <c r="M530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07" s="24" t="str">
        <f>IFERROR(IF(Table1[[#This Row],[Medicare Rate in CR]]&gt;0,"Y","N"),"N")</f>
        <v>N</v>
      </c>
      <c r="O5307" s="166">
        <f>Table1[[#This Row],[Medicare Rate in CR]]*Table1[[#This Row],[SumOfUnits]]*Table1[[#This Row],[Actuarial Factor 06/20/2023]]</f>
        <v>0</v>
      </c>
      <c r="P53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9834.5465086190234</v>
      </c>
      <c r="Q5307" s="166">
        <f>Table1[[#This Row],[Trended Medicare Pricing for all RHCs]]-Table1[[#This Row],[SumOfSFY24 Estimated Payment 5/04/23]]</f>
        <v>3054.423450430485</v>
      </c>
      <c r="R5307" s="24">
        <f>Table1[[#This Row],[SumOfUnits]]*Table1[[#This Row],[Actuarial Factor 06/20/2023]]</f>
        <v>107.38561295871408</v>
      </c>
    </row>
    <row r="5308" spans="1:18" x14ac:dyDescent="0.25">
      <c r="A5308" s="192" t="s">
        <v>591</v>
      </c>
      <c r="B5308" s="22" t="s">
        <v>592</v>
      </c>
      <c r="C5308" s="22" t="s">
        <v>55</v>
      </c>
      <c r="D5308" s="22" t="s">
        <v>30</v>
      </c>
      <c r="E5308" s="22" t="s">
        <v>60</v>
      </c>
      <c r="F5308" s="195">
        <v>1052.02</v>
      </c>
      <c r="G5308" s="22">
        <v>17</v>
      </c>
      <c r="H5308" s="22">
        <v>17</v>
      </c>
      <c r="I5308" s="167">
        <v>955.91399409981091</v>
      </c>
      <c r="J5308" s="22">
        <v>0.90864621784738975</v>
      </c>
      <c r="K5308" s="22" t="s">
        <v>593</v>
      </c>
      <c r="L5308" s="22" t="e">
        <f>INDEX(#REF!,MATCH(Table1[[#This Row],[NPI]],#REF!,0))</f>
        <v>#REF!</v>
      </c>
      <c r="M530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08" s="24" t="str">
        <f>IFERROR(IF(Table1[[#This Row],[Medicare Rate in CR]]&gt;0,"Y","N"),"N")</f>
        <v>N</v>
      </c>
      <c r="O5308" s="166">
        <f>Table1[[#This Row],[Medicare Rate in CR]]*Table1[[#This Row],[SumOfUnits]]*Table1[[#This Row],[Actuarial Factor 06/20/2023]]</f>
        <v>0</v>
      </c>
      <c r="P53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1386.5501485051279</v>
      </c>
      <c r="Q5308" s="166">
        <f>Table1[[#This Row],[Trended Medicare Pricing for all RHCs]]-Table1[[#This Row],[SumOfSFY24 Estimated Payment 5/04/23]]</f>
        <v>430.63615440531703</v>
      </c>
      <c r="R5308" s="24">
        <f>Table1[[#This Row],[SumOfUnits]]*Table1[[#This Row],[Actuarial Factor 06/20/2023]]</f>
        <v>15.446985703405625</v>
      </c>
    </row>
    <row r="5309" spans="1:18" x14ac:dyDescent="0.25">
      <c r="A5309" s="192" t="s">
        <v>591</v>
      </c>
      <c r="B5309" s="22" t="s">
        <v>592</v>
      </c>
      <c r="C5309" s="22" t="s">
        <v>55</v>
      </c>
      <c r="D5309" s="22" t="s">
        <v>30</v>
      </c>
      <c r="E5309" s="22" t="s">
        <v>61</v>
      </c>
      <c r="F5309" s="195">
        <v>182.74</v>
      </c>
      <c r="G5309" s="22">
        <v>3</v>
      </c>
      <c r="H5309" s="22">
        <v>3</v>
      </c>
      <c r="I5309" s="167">
        <v>166.04600984943201</v>
      </c>
      <c r="J5309" s="22">
        <v>0.90864621784738975</v>
      </c>
      <c r="K5309" s="22" t="s">
        <v>593</v>
      </c>
      <c r="L5309" s="22" t="e">
        <f>INDEX(#REF!,MATCH(Table1[[#This Row],[NPI]],#REF!,0))</f>
        <v>#REF!</v>
      </c>
      <c r="M530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09" s="24" t="str">
        <f>IFERROR(IF(Table1[[#This Row],[Medicare Rate in CR]]&gt;0,"Y","N"),"N")</f>
        <v>N</v>
      </c>
      <c r="O5309" s="166">
        <f>Table1[[#This Row],[Medicare Rate in CR]]*Table1[[#This Row],[SumOfUnits]]*Table1[[#This Row],[Actuarial Factor 06/20/2023]]</f>
        <v>0</v>
      </c>
      <c r="P53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240.84919881544755</v>
      </c>
      <c r="Q5309" s="166">
        <f>Table1[[#This Row],[Trended Medicare Pricing for all RHCs]]-Table1[[#This Row],[SumOfSFY24 Estimated Payment 5/04/23]]</f>
        <v>74.80318896601554</v>
      </c>
      <c r="R5309" s="24">
        <f>Table1[[#This Row],[SumOfUnits]]*Table1[[#This Row],[Actuarial Factor 06/20/2023]]</f>
        <v>2.725938653542169</v>
      </c>
    </row>
    <row r="5310" spans="1:18" x14ac:dyDescent="0.25">
      <c r="A5310" s="192" t="s">
        <v>591</v>
      </c>
      <c r="B5310" s="22" t="s">
        <v>592</v>
      </c>
      <c r="C5310" s="22" t="s">
        <v>55</v>
      </c>
      <c r="D5310" s="22" t="s">
        <v>30</v>
      </c>
      <c r="E5310" s="22" t="s">
        <v>62</v>
      </c>
      <c r="F5310" s="195">
        <v>2733.5599999999995</v>
      </c>
      <c r="G5310" s="22">
        <v>43</v>
      </c>
      <c r="H5310" s="22">
        <v>43</v>
      </c>
      <c r="I5310" s="167">
        <v>2866.7168650025706</v>
      </c>
      <c r="J5310" s="22">
        <v>1.0487118866981413</v>
      </c>
      <c r="K5310" s="22" t="s">
        <v>593</v>
      </c>
      <c r="L5310" s="22" t="e">
        <f>INDEX(#REF!,MATCH(Table1[[#This Row],[NPI]],#REF!,0))</f>
        <v>#REF!</v>
      </c>
      <c r="M531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10" s="24" t="str">
        <f>IFERROR(IF(Table1[[#This Row],[Medicare Rate in CR]]&gt;0,"Y","N"),"N")</f>
        <v>N</v>
      </c>
      <c r="O5310" s="166">
        <f>Table1[[#This Row],[Medicare Rate in CR]]*Table1[[#This Row],[SumOfUnits]]*Table1[[#This Row],[Actuarial Factor 06/20/2023]]</f>
        <v>0</v>
      </c>
      <c r="P53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4158.1635162006414</v>
      </c>
      <c r="Q5310" s="166">
        <f>Table1[[#This Row],[Trended Medicare Pricing for all RHCs]]-Table1[[#This Row],[SumOfSFY24 Estimated Payment 5/04/23]]</f>
        <v>1291.4466511980709</v>
      </c>
      <c r="R5310" s="24">
        <f>Table1[[#This Row],[SumOfUnits]]*Table1[[#This Row],[Actuarial Factor 06/20/2023]]</f>
        <v>45.094611128020077</v>
      </c>
    </row>
    <row r="5311" spans="1:18" x14ac:dyDescent="0.25">
      <c r="A5311" s="192" t="s">
        <v>591</v>
      </c>
      <c r="B5311" s="22" t="s">
        <v>592</v>
      </c>
      <c r="C5311" s="22" t="s">
        <v>55</v>
      </c>
      <c r="D5311" s="22" t="s">
        <v>30</v>
      </c>
      <c r="E5311" s="22" t="s">
        <v>63</v>
      </c>
      <c r="F5311" s="195">
        <v>12062.029999999982</v>
      </c>
      <c r="G5311" s="22">
        <v>188</v>
      </c>
      <c r="H5311" s="22">
        <v>188</v>
      </c>
      <c r="I5311" s="167">
        <v>12093.939547755088</v>
      </c>
      <c r="J5311" s="22">
        <v>1.0026454541859957</v>
      </c>
      <c r="K5311" s="22" t="s">
        <v>593</v>
      </c>
      <c r="L5311" s="22" t="e">
        <f>INDEX(#REF!,MATCH(Table1[[#This Row],[NPI]],#REF!,0))</f>
        <v>#REF!</v>
      </c>
      <c r="M531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11" s="24" t="str">
        <f>IFERROR(IF(Table1[[#This Row],[Medicare Rate in CR]]&gt;0,"Y","N"),"N")</f>
        <v>N</v>
      </c>
      <c r="O5311" s="166">
        <f>Table1[[#This Row],[Medicare Rate in CR]]*Table1[[#This Row],[SumOfUnits]]*Table1[[#This Row],[Actuarial Factor 06/20/2023]]</f>
        <v>0</v>
      </c>
      <c r="P53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17542.220094542263</v>
      </c>
      <c r="Q5311" s="166">
        <f>Table1[[#This Row],[Trended Medicare Pricing for all RHCs]]-Table1[[#This Row],[SumOfSFY24 Estimated Payment 5/04/23]]</f>
        <v>5448.2805467871749</v>
      </c>
      <c r="R5311" s="24">
        <f>Table1[[#This Row],[SumOfUnits]]*Table1[[#This Row],[Actuarial Factor 06/20/2023]]</f>
        <v>188.4973453869672</v>
      </c>
    </row>
    <row r="5312" spans="1:18" x14ac:dyDescent="0.25">
      <c r="A5312" s="192" t="s">
        <v>591</v>
      </c>
      <c r="B5312" s="22" t="s">
        <v>592</v>
      </c>
      <c r="C5312" s="22" t="s">
        <v>55</v>
      </c>
      <c r="D5312" s="22" t="s">
        <v>30</v>
      </c>
      <c r="E5312" s="22" t="s">
        <v>64</v>
      </c>
      <c r="F5312" s="195">
        <v>131.28</v>
      </c>
      <c r="G5312" s="22">
        <v>2</v>
      </c>
      <c r="H5312" s="22">
        <v>2</v>
      </c>
      <c r="I5312" s="167">
        <v>128.70682698314855</v>
      </c>
      <c r="J5312" s="22">
        <v>0.98039935240058296</v>
      </c>
      <c r="K5312" s="22" t="s">
        <v>593</v>
      </c>
      <c r="L5312" s="22" t="e">
        <f>INDEX(#REF!,MATCH(Table1[[#This Row],[NPI]],#REF!,0))</f>
        <v>#REF!</v>
      </c>
      <c r="M531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12" s="24" t="str">
        <f>IFERROR(IF(Table1[[#This Row],[Medicare Rate in CR]]&gt;0,"Y","N"),"N")</f>
        <v>N</v>
      </c>
      <c r="O5312" s="166">
        <f>Table1[[#This Row],[Medicare Rate in CR]]*Table1[[#This Row],[SumOfUnits]]*Table1[[#This Row],[Actuarial Factor 06/20/2023]]</f>
        <v>0</v>
      </c>
      <c r="P53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186.68883515526278</v>
      </c>
      <c r="Q5312" s="166">
        <f>Table1[[#This Row],[Trended Medicare Pricing for all RHCs]]-Table1[[#This Row],[SumOfSFY24 Estimated Payment 5/04/23]]</f>
        <v>57.982008172114234</v>
      </c>
      <c r="R5312" s="24">
        <f>Table1[[#This Row],[SumOfUnits]]*Table1[[#This Row],[Actuarial Factor 06/20/2023]]</f>
        <v>1.9607987048011659</v>
      </c>
    </row>
    <row r="5313" spans="1:18" x14ac:dyDescent="0.25">
      <c r="A5313" s="192" t="s">
        <v>591</v>
      </c>
      <c r="B5313" s="22" t="s">
        <v>592</v>
      </c>
      <c r="C5313" s="22" t="s">
        <v>55</v>
      </c>
      <c r="D5313" s="22" t="s">
        <v>30</v>
      </c>
      <c r="E5313" s="22" t="s">
        <v>77</v>
      </c>
      <c r="F5313" s="195">
        <v>8284.4400000000132</v>
      </c>
      <c r="G5313" s="22">
        <v>130</v>
      </c>
      <c r="H5313" s="22">
        <v>130</v>
      </c>
      <c r="I5313" s="167">
        <v>10493.832060136951</v>
      </c>
      <c r="J5313" s="22">
        <v>1.2666917812352958</v>
      </c>
      <c r="K5313" s="22" t="s">
        <v>593</v>
      </c>
      <c r="L5313" s="22" t="e">
        <f>INDEX(#REF!,MATCH(Table1[[#This Row],[NPI]],#REF!,0))</f>
        <v>#REF!</v>
      </c>
      <c r="M531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13" s="24" t="str">
        <f>IFERROR(IF(Table1[[#This Row],[Medicare Rate in CR]]&gt;0,"Y","N"),"N")</f>
        <v>N</v>
      </c>
      <c r="O5313" s="166">
        <f>Table1[[#This Row],[Medicare Rate in CR]]*Table1[[#This Row],[SumOfUnits]]*Table1[[#This Row],[Actuarial Factor 06/20/2023]]</f>
        <v>0</v>
      </c>
      <c r="P53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15221.26937274601</v>
      </c>
      <c r="Q5313" s="166">
        <f>Table1[[#This Row],[Trended Medicare Pricing for all RHCs]]-Table1[[#This Row],[SumOfSFY24 Estimated Payment 5/04/23]]</f>
        <v>4727.4373126090595</v>
      </c>
      <c r="R5313" s="24">
        <f>Table1[[#This Row],[SumOfUnits]]*Table1[[#This Row],[Actuarial Factor 06/20/2023]]</f>
        <v>164.66993156058845</v>
      </c>
    </row>
    <row r="5314" spans="1:18" x14ac:dyDescent="0.25">
      <c r="A5314" s="192" t="s">
        <v>591</v>
      </c>
      <c r="B5314" s="22" t="s">
        <v>592</v>
      </c>
      <c r="C5314" s="22" t="s">
        <v>55</v>
      </c>
      <c r="D5314" s="22" t="s">
        <v>32</v>
      </c>
      <c r="E5314" s="22" t="s">
        <v>81</v>
      </c>
      <c r="F5314" s="195">
        <v>58.55</v>
      </c>
      <c r="G5314" s="22">
        <v>1</v>
      </c>
      <c r="H5314" s="22">
        <v>1</v>
      </c>
      <c r="I5314" s="167">
        <v>60.538868288315619</v>
      </c>
      <c r="J5314" s="22">
        <v>1.0339687154281063</v>
      </c>
      <c r="K5314" s="22" t="s">
        <v>593</v>
      </c>
      <c r="L5314" s="22" t="e">
        <f>INDEX(#REF!,MATCH(Table1[[#This Row],[NPI]],#REF!,0))</f>
        <v>#REF!</v>
      </c>
      <c r="M531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14" s="24" t="str">
        <f>IFERROR(IF(Table1[[#This Row],[Medicare Rate in CR]]&gt;0,"Y","N"),"N")</f>
        <v>N</v>
      </c>
      <c r="O5314" s="166">
        <f>Table1[[#This Row],[Medicare Rate in CR]]*Table1[[#This Row],[SumOfUnits]]*Table1[[#This Row],[Actuarial Factor 06/20/2023]]</f>
        <v>0</v>
      </c>
      <c r="P53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87.811432130505949</v>
      </c>
      <c r="Q5314" s="166">
        <f>Table1[[#This Row],[Trended Medicare Pricing for all RHCs]]-Table1[[#This Row],[SumOfSFY24 Estimated Payment 5/04/23]]</f>
        <v>27.27256384219033</v>
      </c>
      <c r="R5314" s="24">
        <f>Table1[[#This Row],[SumOfUnits]]*Table1[[#This Row],[Actuarial Factor 06/20/2023]]</f>
        <v>1.0339687154281063</v>
      </c>
    </row>
    <row r="5315" spans="1:18" x14ac:dyDescent="0.25">
      <c r="A5315" s="192" t="s">
        <v>591</v>
      </c>
      <c r="B5315" s="22" t="s">
        <v>592</v>
      </c>
      <c r="C5315" s="22" t="s">
        <v>83</v>
      </c>
      <c r="D5315" s="22" t="s">
        <v>30</v>
      </c>
      <c r="E5315" s="22" t="s">
        <v>77</v>
      </c>
      <c r="F5315" s="195">
        <v>117.1</v>
      </c>
      <c r="G5315" s="22">
        <v>2</v>
      </c>
      <c r="H5315" s="22">
        <v>2</v>
      </c>
      <c r="I5315" s="167">
        <v>128.08603163777778</v>
      </c>
      <c r="J5315" s="22">
        <v>1.0938175203909291</v>
      </c>
      <c r="K5315" s="22" t="s">
        <v>593</v>
      </c>
      <c r="L5315" s="22" t="e">
        <f>INDEX(#REF!,MATCH(Table1[[#This Row],[NPI]],#REF!,0))</f>
        <v>#REF!</v>
      </c>
      <c r="M531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15" s="24" t="str">
        <f>IFERROR(IF(Table1[[#This Row],[Medicare Rate in CR]]&gt;0,"Y","N"),"N")</f>
        <v>N</v>
      </c>
      <c r="O5315" s="166">
        <f>Table1[[#This Row],[Medicare Rate in CR]]*Table1[[#This Row],[SumOfUnits]]*Table1[[#This Row],[Actuarial Factor 06/20/2023]]</f>
        <v>0</v>
      </c>
      <c r="P53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131.30159396685366</v>
      </c>
      <c r="Q5315" s="166">
        <f>Table1[[#This Row],[Trended Medicare Pricing for all RHCs]]-Table1[[#This Row],[SumOfSFY24 Estimated Payment 5/04/23]]</f>
        <v>3.2155623290758797</v>
      </c>
      <c r="R5315" s="24">
        <f>Table1[[#This Row],[SumOfUnits]]*Table1[[#This Row],[Actuarial Factor 06/20/2023]]</f>
        <v>2.1876350407818581</v>
      </c>
    </row>
    <row r="5316" spans="1:18" x14ac:dyDescent="0.25">
      <c r="A5316" s="192" t="s">
        <v>591</v>
      </c>
      <c r="B5316" s="22" t="s">
        <v>592</v>
      </c>
      <c r="C5316" s="22" t="s">
        <v>85</v>
      </c>
      <c r="D5316" s="22" t="s">
        <v>32</v>
      </c>
      <c r="E5316" s="22" t="s">
        <v>65</v>
      </c>
      <c r="F5316" s="195">
        <v>452.38999999999993</v>
      </c>
      <c r="G5316" s="22">
        <v>7</v>
      </c>
      <c r="H5316" s="22">
        <v>7</v>
      </c>
      <c r="I5316" s="167">
        <v>573.80635123198431</v>
      </c>
      <c r="J5316" s="22">
        <v>1.2683886717920034</v>
      </c>
      <c r="K5316" s="22" t="s">
        <v>593</v>
      </c>
      <c r="L5316" s="22" t="e">
        <f>INDEX(#REF!,MATCH(Table1[[#This Row],[NPI]],#REF!,0))</f>
        <v>#REF!</v>
      </c>
      <c r="M53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16" s="24" t="str">
        <f>IFERROR(IF(Table1[[#This Row],[Medicare Rate in CR]]&gt;0,"Y","N"),"N")</f>
        <v>N</v>
      </c>
      <c r="O5316" s="166">
        <f>Table1[[#This Row],[Medicare Rate in CR]]*Table1[[#This Row],[SumOfUnits]]*Table1[[#This Row],[Actuarial Factor 06/20/2023]]</f>
        <v>0</v>
      </c>
      <c r="P53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667.06998056122995</v>
      </c>
      <c r="Q5316" s="166">
        <f>Table1[[#This Row],[Trended Medicare Pricing for all RHCs]]-Table1[[#This Row],[SumOfSFY24 Estimated Payment 5/04/23]]</f>
        <v>93.263629329245646</v>
      </c>
      <c r="R5316" s="24">
        <f>Table1[[#This Row],[SumOfUnits]]*Table1[[#This Row],[Actuarial Factor 06/20/2023]]</f>
        <v>8.8787207025440242</v>
      </c>
    </row>
    <row r="5317" spans="1:18" x14ac:dyDescent="0.25">
      <c r="A5317" s="192" t="s">
        <v>594</v>
      </c>
      <c r="B5317" s="22" t="s">
        <v>595</v>
      </c>
      <c r="C5317" s="22" t="s">
        <v>88</v>
      </c>
      <c r="D5317" s="22" t="s">
        <v>30</v>
      </c>
      <c r="E5317" s="22" t="s">
        <v>59</v>
      </c>
      <c r="F5317" s="195">
        <v>1767.5050592656837</v>
      </c>
      <c r="G5317" s="22">
        <v>7</v>
      </c>
      <c r="H5317" s="22">
        <v>7</v>
      </c>
      <c r="I5317" s="167">
        <v>1562.4986390454296</v>
      </c>
      <c r="J5317" s="22">
        <v>0.88401367274986775</v>
      </c>
      <c r="K5317" s="22" t="s">
        <v>596</v>
      </c>
      <c r="L5317" s="22" t="e">
        <f>INDEX(#REF!,MATCH(Table1[[#This Row],[NPI]],#REF!,0))</f>
        <v>#REF!</v>
      </c>
      <c r="M5317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17" s="24" t="str">
        <f>IFERROR(IF(Table1[[#This Row],[Medicare Rate in CR]]&gt;0,"Y","N"),"N")</f>
        <v>Y</v>
      </c>
      <c r="O5317" s="166">
        <f>Table1[[#This Row],[Medicare Rate in CR]]*Table1[[#This Row],[SumOfUnits]]*Table1[[#This Row],[Actuarial Factor 06/20/2023]]</f>
        <v>2452.4660914895931</v>
      </c>
      <c r="P53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2452.4660914895931</v>
      </c>
      <c r="Q5317" s="166">
        <f>Table1[[#This Row],[Trended Medicare Pricing for all RHCs]]-Table1[[#This Row],[SumOfSFY24 Estimated Payment 5/04/23]]</f>
        <v>889.96745244416343</v>
      </c>
      <c r="R5317" s="24">
        <f>Table1[[#This Row],[SumOfUnits]]*Table1[[#This Row],[Actuarial Factor 06/20/2023]]</f>
        <v>6.1880957092490743</v>
      </c>
    </row>
    <row r="5318" spans="1:18" x14ac:dyDescent="0.25">
      <c r="A5318" s="192" t="s">
        <v>594</v>
      </c>
      <c r="B5318" s="22" t="s">
        <v>595</v>
      </c>
      <c r="C5318" s="22" t="s">
        <v>88</v>
      </c>
      <c r="D5318" s="22" t="s">
        <v>30</v>
      </c>
      <c r="E5318" s="22" t="s">
        <v>77</v>
      </c>
      <c r="F5318" s="195">
        <v>1520.3045196106773</v>
      </c>
      <c r="G5318" s="22">
        <v>6</v>
      </c>
      <c r="H5318" s="22">
        <v>6</v>
      </c>
      <c r="I5318" s="167">
        <v>2156.5023355714861</v>
      </c>
      <c r="J5318" s="22">
        <v>1.4184673581867189</v>
      </c>
      <c r="K5318" s="22" t="s">
        <v>596</v>
      </c>
      <c r="L5318" s="22" t="e">
        <f>INDEX(#REF!,MATCH(Table1[[#This Row],[NPI]],#REF!,0))</f>
        <v>#REF!</v>
      </c>
      <c r="M5318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18" s="24" t="str">
        <f>IFERROR(IF(Table1[[#This Row],[Medicare Rate in CR]]&gt;0,"Y","N"),"N")</f>
        <v>Y</v>
      </c>
      <c r="O5318" s="166">
        <f>Table1[[#This Row],[Medicare Rate in CR]]*Table1[[#This Row],[SumOfUnits]]*Table1[[#This Row],[Actuarial Factor 06/20/2023]]</f>
        <v>3373.0019003793627</v>
      </c>
      <c r="P53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3373.0019003793627</v>
      </c>
      <c r="Q5318" s="166">
        <f>Table1[[#This Row],[Trended Medicare Pricing for all RHCs]]-Table1[[#This Row],[SumOfSFY24 Estimated Payment 5/04/23]]</f>
        <v>1216.4995648078766</v>
      </c>
      <c r="R5318" s="24">
        <f>Table1[[#This Row],[SumOfUnits]]*Table1[[#This Row],[Actuarial Factor 06/20/2023]]</f>
        <v>8.5108041491203128</v>
      </c>
    </row>
    <row r="5319" spans="1:18" x14ac:dyDescent="0.25">
      <c r="A5319" s="192" t="s">
        <v>594</v>
      </c>
      <c r="B5319" s="22" t="s">
        <v>595</v>
      </c>
      <c r="C5319" s="22" t="s">
        <v>88</v>
      </c>
      <c r="D5319" s="22" t="s">
        <v>31</v>
      </c>
      <c r="E5319" s="22" t="s">
        <v>69</v>
      </c>
      <c r="F5319" s="195">
        <v>252.50072275224051</v>
      </c>
      <c r="G5319" s="22">
        <v>1</v>
      </c>
      <c r="H5319" s="22">
        <v>1</v>
      </c>
      <c r="I5319" s="167">
        <v>266.70306440036995</v>
      </c>
      <c r="J5319" s="22">
        <v>1.0562467366165329</v>
      </c>
      <c r="K5319" s="22" t="s">
        <v>596</v>
      </c>
      <c r="L5319" s="22" t="e">
        <f>INDEX(#REF!,MATCH(Table1[[#This Row],[NPI]],#REF!,0))</f>
        <v>#REF!</v>
      </c>
      <c r="M5319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19" s="24" t="str">
        <f>IFERROR(IF(Table1[[#This Row],[Medicare Rate in CR]]&gt;0,"Y","N"),"N")</f>
        <v>Y</v>
      </c>
      <c r="O5319" s="166">
        <f>Table1[[#This Row],[Medicare Rate in CR]]*Table1[[#This Row],[SumOfUnits]]*Table1[[#This Row],[Actuarial Factor 06/20/2023]]</f>
        <v>418.61170665586434</v>
      </c>
      <c r="P53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418.61170665586434</v>
      </c>
      <c r="Q5319" s="166">
        <f>Table1[[#This Row],[Trended Medicare Pricing for all RHCs]]-Table1[[#This Row],[SumOfSFY24 Estimated Payment 5/04/23]]</f>
        <v>151.90864225549439</v>
      </c>
      <c r="R5319" s="24">
        <f>Table1[[#This Row],[SumOfUnits]]*Table1[[#This Row],[Actuarial Factor 06/20/2023]]</f>
        <v>1.0562467366165329</v>
      </c>
    </row>
    <row r="5320" spans="1:18" x14ac:dyDescent="0.25">
      <c r="A5320" s="192" t="s">
        <v>594</v>
      </c>
      <c r="B5320" s="22" t="s">
        <v>595</v>
      </c>
      <c r="C5320" s="22" t="s">
        <v>72</v>
      </c>
      <c r="D5320" s="22" t="s">
        <v>30</v>
      </c>
      <c r="E5320" s="22" t="s">
        <v>59</v>
      </c>
      <c r="F5320" s="195">
        <v>1010.002891008962</v>
      </c>
      <c r="G5320" s="22">
        <v>4</v>
      </c>
      <c r="H5320" s="22">
        <v>4</v>
      </c>
      <c r="I5320" s="167">
        <v>1164.8792807273608</v>
      </c>
      <c r="J5320" s="22">
        <v>1.1533425211918769</v>
      </c>
      <c r="K5320" s="22" t="s">
        <v>596</v>
      </c>
      <c r="L5320" s="22" t="e">
        <f>INDEX(#REF!,MATCH(Table1[[#This Row],[NPI]],#REF!,0))</f>
        <v>#REF!</v>
      </c>
      <c r="M5320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20" s="24" t="str">
        <f>IFERROR(IF(Table1[[#This Row],[Medicare Rate in CR]]&gt;0,"Y","N"),"N")</f>
        <v>Y</v>
      </c>
      <c r="O5320" s="166">
        <f>Table1[[#This Row],[Medicare Rate in CR]]*Table1[[#This Row],[SumOfUnits]]*Table1[[#This Row],[Actuarial Factor 06/20/2023]]</f>
        <v>1828.3708319950586</v>
      </c>
      <c r="P53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1828.3708319950586</v>
      </c>
      <c r="Q5320" s="166">
        <f>Table1[[#This Row],[Trended Medicare Pricing for all RHCs]]-Table1[[#This Row],[SumOfSFY24 Estimated Payment 5/04/23]]</f>
        <v>663.49155126769779</v>
      </c>
      <c r="R5320" s="24">
        <f>Table1[[#This Row],[SumOfUnits]]*Table1[[#This Row],[Actuarial Factor 06/20/2023]]</f>
        <v>4.6133700847675074</v>
      </c>
    </row>
    <row r="5321" spans="1:18" x14ac:dyDescent="0.25">
      <c r="A5321" s="192" t="s">
        <v>594</v>
      </c>
      <c r="B5321" s="22" t="s">
        <v>595</v>
      </c>
      <c r="C5321" s="22" t="s">
        <v>72</v>
      </c>
      <c r="D5321" s="22" t="s">
        <v>30</v>
      </c>
      <c r="E5321" s="22" t="s">
        <v>60</v>
      </c>
      <c r="F5321" s="195">
        <v>252.50072275224051</v>
      </c>
      <c r="G5321" s="22">
        <v>1</v>
      </c>
      <c r="H5321" s="22">
        <v>1</v>
      </c>
      <c r="I5321" s="167">
        <v>257.29626053137287</v>
      </c>
      <c r="J5321" s="22">
        <v>1.0189921744653296</v>
      </c>
      <c r="K5321" s="22" t="s">
        <v>596</v>
      </c>
      <c r="L5321" s="22" t="e">
        <f>INDEX(#REF!,MATCH(Table1[[#This Row],[NPI]],#REF!,0))</f>
        <v>#REF!</v>
      </c>
      <c r="M5321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21" s="24" t="str">
        <f>IFERROR(IF(Table1[[#This Row],[Medicare Rate in CR]]&gt;0,"Y","N"),"N")</f>
        <v>Y</v>
      </c>
      <c r="O5321" s="166">
        <f>Table1[[#This Row],[Medicare Rate in CR]]*Table1[[#This Row],[SumOfUnits]]*Table1[[#This Row],[Actuarial Factor 06/20/2023]]</f>
        <v>403.84697858409942</v>
      </c>
      <c r="P53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403.84697858409942</v>
      </c>
      <c r="Q5321" s="166">
        <f>Table1[[#This Row],[Trended Medicare Pricing for all RHCs]]-Table1[[#This Row],[SumOfSFY24 Estimated Payment 5/04/23]]</f>
        <v>146.55071805272655</v>
      </c>
      <c r="R5321" s="24">
        <f>Table1[[#This Row],[SumOfUnits]]*Table1[[#This Row],[Actuarial Factor 06/20/2023]]</f>
        <v>1.0189921744653296</v>
      </c>
    </row>
    <row r="5322" spans="1:18" x14ac:dyDescent="0.25">
      <c r="A5322" s="192" t="s">
        <v>594</v>
      </c>
      <c r="B5322" s="22" t="s">
        <v>595</v>
      </c>
      <c r="C5322" s="22" t="s">
        <v>72</v>
      </c>
      <c r="D5322" s="22" t="s">
        <v>30</v>
      </c>
      <c r="E5322" s="22" t="s">
        <v>62</v>
      </c>
      <c r="F5322" s="195">
        <v>1010.002891008962</v>
      </c>
      <c r="G5322" s="22">
        <v>4</v>
      </c>
      <c r="H5322" s="22">
        <v>4</v>
      </c>
      <c r="I5322" s="167">
        <v>1185.6129106666085</v>
      </c>
      <c r="J5322" s="22">
        <v>1.1738708089065146</v>
      </c>
      <c r="K5322" s="22" t="s">
        <v>596</v>
      </c>
      <c r="L5322" s="22" t="e">
        <f>INDEX(#REF!,MATCH(Table1[[#This Row],[NPI]],#REF!,0))</f>
        <v>#REF!</v>
      </c>
      <c r="M5322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22" s="24" t="str">
        <f>IFERROR(IF(Table1[[#This Row],[Medicare Rate in CR]]&gt;0,"Y","N"),"N")</f>
        <v>Y</v>
      </c>
      <c r="O5322" s="166">
        <f>Table1[[#This Row],[Medicare Rate in CR]]*Table1[[#This Row],[SumOfUnits]]*Table1[[#This Row],[Actuarial Factor 06/20/2023]]</f>
        <v>1860.9139159433196</v>
      </c>
      <c r="P53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1860.9139159433196</v>
      </c>
      <c r="Q5322" s="166">
        <f>Table1[[#This Row],[Trended Medicare Pricing for all RHCs]]-Table1[[#This Row],[SumOfSFY24 Estimated Payment 5/04/23]]</f>
        <v>675.30100527671107</v>
      </c>
      <c r="R5322" s="24">
        <f>Table1[[#This Row],[SumOfUnits]]*Table1[[#This Row],[Actuarial Factor 06/20/2023]]</f>
        <v>4.6954832356260585</v>
      </c>
    </row>
    <row r="5323" spans="1:18" x14ac:dyDescent="0.25">
      <c r="A5323" s="192" t="s">
        <v>594</v>
      </c>
      <c r="B5323" s="22" t="s">
        <v>595</v>
      </c>
      <c r="C5323" s="22" t="s">
        <v>75</v>
      </c>
      <c r="D5323" s="22" t="s">
        <v>30</v>
      </c>
      <c r="E5323" s="22" t="s">
        <v>77</v>
      </c>
      <c r="F5323" s="195">
        <v>252.50072275224051</v>
      </c>
      <c r="G5323" s="22">
        <v>1</v>
      </c>
      <c r="H5323" s="22">
        <v>1</v>
      </c>
      <c r="I5323" s="167">
        <v>329.16522151450965</v>
      </c>
      <c r="J5323" s="22">
        <v>1.3036209081963466</v>
      </c>
      <c r="K5323" s="22" t="s">
        <v>596</v>
      </c>
      <c r="L5323" s="22" t="e">
        <f>INDEX(#REF!,MATCH(Table1[[#This Row],[NPI]],#REF!,0))</f>
        <v>#REF!</v>
      </c>
      <c r="M5323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23" s="24" t="str">
        <f>IFERROR(IF(Table1[[#This Row],[Medicare Rate in CR]]&gt;0,"Y","N"),"N")</f>
        <v>Y</v>
      </c>
      <c r="O5323" s="166">
        <f>Table1[[#This Row],[Medicare Rate in CR]]*Table1[[#This Row],[SumOfUnits]]*Table1[[#This Row],[Actuarial Factor 06/20/2023]]</f>
        <v>516.65103833637602</v>
      </c>
      <c r="P53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516.65103833637602</v>
      </c>
      <c r="Q5323" s="166">
        <f>Table1[[#This Row],[Trended Medicare Pricing for all RHCs]]-Table1[[#This Row],[SumOfSFY24 Estimated Payment 5/04/23]]</f>
        <v>187.48581682186636</v>
      </c>
      <c r="R5323" s="24">
        <f>Table1[[#This Row],[SumOfUnits]]*Table1[[#This Row],[Actuarial Factor 06/20/2023]]</f>
        <v>1.3036209081963466</v>
      </c>
    </row>
    <row r="5324" spans="1:18" x14ac:dyDescent="0.25">
      <c r="A5324" s="192" t="s">
        <v>594</v>
      </c>
      <c r="B5324" s="22" t="s">
        <v>595</v>
      </c>
      <c r="C5324" s="22" t="s">
        <v>90</v>
      </c>
      <c r="D5324" s="22" t="s">
        <v>30</v>
      </c>
      <c r="E5324" s="22" t="s">
        <v>77</v>
      </c>
      <c r="F5324" s="195">
        <v>252.50072275224051</v>
      </c>
      <c r="G5324" s="22">
        <v>1</v>
      </c>
      <c r="H5324" s="22">
        <v>1</v>
      </c>
      <c r="I5324" s="167">
        <v>305.64053885714287</v>
      </c>
      <c r="J5324" s="22">
        <v>1.2104541148464132</v>
      </c>
      <c r="K5324" s="22" t="s">
        <v>596</v>
      </c>
      <c r="L5324" s="22" t="e">
        <f>INDEX(#REF!,MATCH(Table1[[#This Row],[NPI]],#REF!,0))</f>
        <v>#REF!</v>
      </c>
      <c r="M5324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24" s="24" t="str">
        <f>IFERROR(IF(Table1[[#This Row],[Medicare Rate in CR]]&gt;0,"Y","N"),"N")</f>
        <v>Y</v>
      </c>
      <c r="O5324" s="166">
        <f>Table1[[#This Row],[Medicare Rate in CR]]*Table1[[#This Row],[SumOfUnits]]*Table1[[#This Row],[Actuarial Factor 06/20/2023]]</f>
        <v>479.72717479593047</v>
      </c>
      <c r="P53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479.72717479593047</v>
      </c>
      <c r="Q5324" s="166">
        <f>Table1[[#This Row],[Trended Medicare Pricing for all RHCs]]-Table1[[#This Row],[SumOfSFY24 Estimated Payment 5/04/23]]</f>
        <v>174.08663593878759</v>
      </c>
      <c r="R5324" s="24">
        <f>Table1[[#This Row],[SumOfUnits]]*Table1[[#This Row],[Actuarial Factor 06/20/2023]]</f>
        <v>1.2104541148464132</v>
      </c>
    </row>
    <row r="5325" spans="1:18" x14ac:dyDescent="0.25">
      <c r="A5325" s="192" t="s">
        <v>594</v>
      </c>
      <c r="B5325" s="22" t="s">
        <v>595</v>
      </c>
      <c r="C5325" s="22" t="s">
        <v>78</v>
      </c>
      <c r="D5325" s="22" t="s">
        <v>30</v>
      </c>
      <c r="E5325" s="22" t="s">
        <v>56</v>
      </c>
      <c r="F5325" s="195">
        <v>2010.8316469114388</v>
      </c>
      <c r="G5325" s="22">
        <v>8</v>
      </c>
      <c r="H5325" s="22">
        <v>8</v>
      </c>
      <c r="I5325" s="167">
        <v>2145.5032441923772</v>
      </c>
      <c r="J5325" s="22">
        <v>1.0669730842399407</v>
      </c>
      <c r="K5325" s="22" t="s">
        <v>596</v>
      </c>
      <c r="L5325" s="22" t="e">
        <f>INDEX(#REF!,MATCH(Table1[[#This Row],[NPI]],#REF!,0))</f>
        <v>#REF!</v>
      </c>
      <c r="M5325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25" s="24" t="str">
        <f>IFERROR(IF(Table1[[#This Row],[Medicare Rate in CR]]&gt;0,"Y","N"),"N")</f>
        <v>Y</v>
      </c>
      <c r="O5325" s="166">
        <f>Table1[[#This Row],[Medicare Rate in CR]]*Table1[[#This Row],[SumOfUnits]]*Table1[[#This Row],[Actuarial Factor 06/20/2023]]</f>
        <v>3382.9021819677864</v>
      </c>
      <c r="P53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3382.9021819677864</v>
      </c>
      <c r="Q5325" s="166">
        <f>Table1[[#This Row],[Trended Medicare Pricing for all RHCs]]-Table1[[#This Row],[SumOfSFY24 Estimated Payment 5/04/23]]</f>
        <v>1237.3989377754092</v>
      </c>
      <c r="R5325" s="24">
        <f>Table1[[#This Row],[SumOfUnits]]*Table1[[#This Row],[Actuarial Factor 06/20/2023]]</f>
        <v>8.535784673919526</v>
      </c>
    </row>
    <row r="5326" spans="1:18" x14ac:dyDescent="0.25">
      <c r="A5326" s="192" t="s">
        <v>594</v>
      </c>
      <c r="B5326" s="22" t="s">
        <v>595</v>
      </c>
      <c r="C5326" s="22" t="s">
        <v>78</v>
      </c>
      <c r="D5326" s="22" t="s">
        <v>30</v>
      </c>
      <c r="E5326" s="22" t="s">
        <v>59</v>
      </c>
      <c r="F5326" s="195">
        <v>12162.436156885409</v>
      </c>
      <c r="G5326" s="22">
        <v>48</v>
      </c>
      <c r="H5326" s="22">
        <v>48</v>
      </c>
      <c r="I5326" s="167">
        <v>11359.498393405402</v>
      </c>
      <c r="J5326" s="22">
        <v>0.93398216006047052</v>
      </c>
      <c r="K5326" s="22" t="s">
        <v>596</v>
      </c>
      <c r="L5326" s="22" t="e">
        <f>INDEX(#REF!,MATCH(Table1[[#This Row],[NPI]],#REF!,0))</f>
        <v>#REF!</v>
      </c>
      <c r="M5326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26" s="24" t="str">
        <f>IFERROR(IF(Table1[[#This Row],[Medicare Rate in CR]]&gt;0,"Y","N"),"N")</f>
        <v>Y</v>
      </c>
      <c r="O5326" s="166">
        <f>Table1[[#This Row],[Medicare Rate in CR]]*Table1[[#This Row],[SumOfUnits]]*Table1[[#This Row],[Actuarial Factor 06/20/2023]]</f>
        <v>17767.478864407953</v>
      </c>
      <c r="P53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17767.478864407953</v>
      </c>
      <c r="Q5326" s="166">
        <f>Table1[[#This Row],[Trended Medicare Pricing for all RHCs]]-Table1[[#This Row],[SumOfSFY24 Estimated Payment 5/04/23]]</f>
        <v>6407.980471002551</v>
      </c>
      <c r="R5326" s="24">
        <f>Table1[[#This Row],[SumOfUnits]]*Table1[[#This Row],[Actuarial Factor 06/20/2023]]</f>
        <v>44.831143682902585</v>
      </c>
    </row>
    <row r="5327" spans="1:18" x14ac:dyDescent="0.25">
      <c r="A5327" s="192" t="s">
        <v>594</v>
      </c>
      <c r="B5327" s="22" t="s">
        <v>595</v>
      </c>
      <c r="C5327" s="22" t="s">
        <v>78</v>
      </c>
      <c r="D5327" s="22" t="s">
        <v>30</v>
      </c>
      <c r="E5327" s="22" t="s">
        <v>60</v>
      </c>
      <c r="F5327" s="195">
        <v>6356.8468728919697</v>
      </c>
      <c r="G5327" s="22">
        <v>26</v>
      </c>
      <c r="H5327" s="22">
        <v>26</v>
      </c>
      <c r="I5327" s="167">
        <v>5209.6955076527547</v>
      </c>
      <c r="J5327" s="22">
        <v>0.81954082138880713</v>
      </c>
      <c r="K5327" s="22" t="s">
        <v>596</v>
      </c>
      <c r="L5327" s="22" t="e">
        <f>INDEX(#REF!,MATCH(Table1[[#This Row],[NPI]],#REF!,0))</f>
        <v>#REF!</v>
      </c>
      <c r="M5327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27" s="24" t="str">
        <f>IFERROR(IF(Table1[[#This Row],[Medicare Rate in CR]]&gt;0,"Y","N"),"N")</f>
        <v>Y</v>
      </c>
      <c r="O5327" s="166">
        <f>Table1[[#This Row],[Medicare Rate in CR]]*Table1[[#This Row],[SumOfUnits]]*Table1[[#This Row],[Actuarial Factor 06/20/2023]]</f>
        <v>8444.8108766531132</v>
      </c>
      <c r="P53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8444.8108766531132</v>
      </c>
      <c r="Q5327" s="166">
        <f>Table1[[#This Row],[Trended Medicare Pricing for all RHCs]]-Table1[[#This Row],[SumOfSFY24 Estimated Payment 5/04/23]]</f>
        <v>3235.1153690003584</v>
      </c>
      <c r="R5327" s="24">
        <f>Table1[[#This Row],[SumOfUnits]]*Table1[[#This Row],[Actuarial Factor 06/20/2023]]</f>
        <v>21.308061356108986</v>
      </c>
    </row>
    <row r="5328" spans="1:18" x14ac:dyDescent="0.25">
      <c r="A5328" s="192" t="s">
        <v>594</v>
      </c>
      <c r="B5328" s="22" t="s">
        <v>595</v>
      </c>
      <c r="C5328" s="22" t="s">
        <v>78</v>
      </c>
      <c r="D5328" s="22" t="s">
        <v>30</v>
      </c>
      <c r="E5328" s="22" t="s">
        <v>62</v>
      </c>
      <c r="F5328" s="195">
        <v>24365.828274067622</v>
      </c>
      <c r="G5328" s="22">
        <v>98</v>
      </c>
      <c r="H5328" s="22">
        <v>98</v>
      </c>
      <c r="I5328" s="167">
        <v>23145.618696601508</v>
      </c>
      <c r="J5328" s="22">
        <v>0.94992127648027569</v>
      </c>
      <c r="K5328" s="22" t="s">
        <v>596</v>
      </c>
      <c r="L5328" s="22" t="e">
        <f>INDEX(#REF!,MATCH(Table1[[#This Row],[NPI]],#REF!,0))</f>
        <v>#REF!</v>
      </c>
      <c r="M5328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28" s="24" t="str">
        <f>IFERROR(IF(Table1[[#This Row],[Medicare Rate in CR]]&gt;0,"Y","N"),"N")</f>
        <v>Y</v>
      </c>
      <c r="O5328" s="166">
        <f>Table1[[#This Row],[Medicare Rate in CR]]*Table1[[#This Row],[SumOfUnits]]*Table1[[#This Row],[Actuarial Factor 06/20/2023]]</f>
        <v>36894.334428876959</v>
      </c>
      <c r="P53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36894.334428876959</v>
      </c>
      <c r="Q5328" s="166">
        <f>Table1[[#This Row],[Trended Medicare Pricing for all RHCs]]-Table1[[#This Row],[SumOfSFY24 Estimated Payment 5/04/23]]</f>
        <v>13748.71573227545</v>
      </c>
      <c r="R5328" s="24">
        <f>Table1[[#This Row],[SumOfUnits]]*Table1[[#This Row],[Actuarial Factor 06/20/2023]]</f>
        <v>93.092285095067012</v>
      </c>
    </row>
    <row r="5329" spans="1:18" x14ac:dyDescent="0.25">
      <c r="A5329" s="192" t="s">
        <v>594</v>
      </c>
      <c r="B5329" s="22" t="s">
        <v>595</v>
      </c>
      <c r="C5329" s="22" t="s">
        <v>78</v>
      </c>
      <c r="D5329" s="22" t="s">
        <v>30</v>
      </c>
      <c r="E5329" s="22" t="s">
        <v>64</v>
      </c>
      <c r="F5329" s="195">
        <v>1010.002891008962</v>
      </c>
      <c r="G5329" s="22">
        <v>4</v>
      </c>
      <c r="H5329" s="22">
        <v>4</v>
      </c>
      <c r="I5329" s="167">
        <v>917.47395608284432</v>
      </c>
      <c r="J5329" s="22">
        <v>0.90838745537284149</v>
      </c>
      <c r="K5329" s="22" t="s">
        <v>596</v>
      </c>
      <c r="L5329" s="22" t="e">
        <f>INDEX(#REF!,MATCH(Table1[[#This Row],[NPI]],#REF!,0))</f>
        <v>#REF!</v>
      </c>
      <c r="M5329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29" s="24" t="str">
        <f>IFERROR(IF(Table1[[#This Row],[Medicare Rate in CR]]&gt;0,"Y","N"),"N")</f>
        <v>Y</v>
      </c>
      <c r="O5329" s="166">
        <f>Table1[[#This Row],[Medicare Rate in CR]]*Table1[[#This Row],[SumOfUnits]]*Table1[[#This Row],[Actuarial Factor 06/20/2023]]</f>
        <v>1440.0484652534581</v>
      </c>
      <c r="P53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1440.0484652534581</v>
      </c>
      <c r="Q5329" s="166">
        <f>Table1[[#This Row],[Trended Medicare Pricing for all RHCs]]-Table1[[#This Row],[SumOfSFY24 Estimated Payment 5/04/23]]</f>
        <v>522.57450917061374</v>
      </c>
      <c r="R5329" s="24">
        <f>Table1[[#This Row],[SumOfUnits]]*Table1[[#This Row],[Actuarial Factor 06/20/2023]]</f>
        <v>3.633549821491366</v>
      </c>
    </row>
    <row r="5330" spans="1:18" x14ac:dyDescent="0.25">
      <c r="A5330" s="192" t="s">
        <v>594</v>
      </c>
      <c r="B5330" s="22" t="s">
        <v>595</v>
      </c>
      <c r="C5330" s="22" t="s">
        <v>78</v>
      </c>
      <c r="D5330" s="22" t="s">
        <v>30</v>
      </c>
      <c r="E5330" s="22" t="s">
        <v>77</v>
      </c>
      <c r="F5330" s="195">
        <v>13335.993061578482</v>
      </c>
      <c r="G5330" s="22">
        <v>53</v>
      </c>
      <c r="H5330" s="22">
        <v>53</v>
      </c>
      <c r="I5330" s="167">
        <v>16933.848627523934</v>
      </c>
      <c r="J5330" s="22">
        <v>1.2697853507670918</v>
      </c>
      <c r="K5330" s="22" t="s">
        <v>596</v>
      </c>
      <c r="L5330" s="22" t="e">
        <f>INDEX(#REF!,MATCH(Table1[[#This Row],[NPI]],#REF!,0))</f>
        <v>#REF!</v>
      </c>
      <c r="M5330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30" s="24" t="str">
        <f>IFERROR(IF(Table1[[#This Row],[Medicare Rate in CR]]&gt;0,"Y","N"),"N")</f>
        <v>Y</v>
      </c>
      <c r="O5330" s="166">
        <f>Table1[[#This Row],[Medicare Rate in CR]]*Table1[[#This Row],[SumOfUnits]]*Table1[[#This Row],[Actuarial Factor 06/20/2023]]</f>
        <v>26671.79050144873</v>
      </c>
      <c r="P53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26671.79050144873</v>
      </c>
      <c r="Q5330" s="166">
        <f>Table1[[#This Row],[Trended Medicare Pricing for all RHCs]]-Table1[[#This Row],[SumOfSFY24 Estimated Payment 5/04/23]]</f>
        <v>9737.9418739247958</v>
      </c>
      <c r="R5330" s="24">
        <f>Table1[[#This Row],[SumOfUnits]]*Table1[[#This Row],[Actuarial Factor 06/20/2023]]</f>
        <v>67.298623590655865</v>
      </c>
    </row>
    <row r="5331" spans="1:18" x14ac:dyDescent="0.25">
      <c r="A5331" s="192" t="s">
        <v>594</v>
      </c>
      <c r="B5331" s="22" t="s">
        <v>595</v>
      </c>
      <c r="C5331" s="22" t="s">
        <v>78</v>
      </c>
      <c r="D5331" s="22" t="s">
        <v>32</v>
      </c>
      <c r="E5331" s="22" t="s">
        <v>65</v>
      </c>
      <c r="F5331" s="195">
        <v>252.50072275224051</v>
      </c>
      <c r="G5331" s="22">
        <v>1</v>
      </c>
      <c r="H5331" s="22">
        <v>1</v>
      </c>
      <c r="I5331" s="167">
        <v>334.52496530926669</v>
      </c>
      <c r="J5331" s="22">
        <v>1.3248475555355548</v>
      </c>
      <c r="K5331" s="22" t="s">
        <v>596</v>
      </c>
      <c r="L5331" s="22" t="e">
        <f>INDEX(#REF!,MATCH(Table1[[#This Row],[NPI]],#REF!,0))</f>
        <v>#REF!</v>
      </c>
      <c r="M5331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31" s="24" t="str">
        <f>IFERROR(IF(Table1[[#This Row],[Medicare Rate in CR]]&gt;0,"Y","N"),"N")</f>
        <v>Y</v>
      </c>
      <c r="O5331" s="166">
        <f>Table1[[#This Row],[Medicare Rate in CR]]*Table1[[#This Row],[SumOfUnits]]*Table1[[#This Row],[Actuarial Factor 06/20/2023]]</f>
        <v>525.063583209851</v>
      </c>
      <c r="P53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525.063583209851</v>
      </c>
      <c r="Q5331" s="166">
        <f>Table1[[#This Row],[Trended Medicare Pricing for all RHCs]]-Table1[[#This Row],[SumOfSFY24 Estimated Payment 5/04/23]]</f>
        <v>190.53861790058431</v>
      </c>
      <c r="R5331" s="24">
        <f>Table1[[#This Row],[SumOfUnits]]*Table1[[#This Row],[Actuarial Factor 06/20/2023]]</f>
        <v>1.3248475555355548</v>
      </c>
    </row>
    <row r="5332" spans="1:18" x14ac:dyDescent="0.25">
      <c r="A5332" s="192" t="s">
        <v>594</v>
      </c>
      <c r="B5332" s="22" t="s">
        <v>595</v>
      </c>
      <c r="C5332" s="22" t="s">
        <v>78</v>
      </c>
      <c r="D5332" s="22" t="s">
        <v>32</v>
      </c>
      <c r="E5332" s="22" t="s">
        <v>66</v>
      </c>
      <c r="F5332" s="195">
        <v>89.043076033535712</v>
      </c>
      <c r="G5332" s="22">
        <v>1</v>
      </c>
      <c r="H5332" s="22">
        <v>1</v>
      </c>
      <c r="I5332" s="167">
        <v>95.77948381730539</v>
      </c>
      <c r="J5332" s="22">
        <v>1.0756533588443484</v>
      </c>
      <c r="K5332" s="22" t="s">
        <v>596</v>
      </c>
      <c r="L5332" s="22" t="e">
        <f>INDEX(#REF!,MATCH(Table1[[#This Row],[NPI]],#REF!,0))</f>
        <v>#REF!</v>
      </c>
      <c r="M5332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32" s="24" t="str">
        <f>IFERROR(IF(Table1[[#This Row],[Medicare Rate in CR]]&gt;0,"Y","N"),"N")</f>
        <v>Y</v>
      </c>
      <c r="O5332" s="166">
        <f>Table1[[#This Row],[Medicare Rate in CR]]*Table1[[#This Row],[SumOfUnits]]*Table1[[#This Row],[Actuarial Factor 06/20/2023]]</f>
        <v>426.30293917719217</v>
      </c>
      <c r="P53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426.30293917719217</v>
      </c>
      <c r="Q5332" s="166">
        <f>Table1[[#This Row],[Trended Medicare Pricing for all RHCs]]-Table1[[#This Row],[SumOfSFY24 Estimated Payment 5/04/23]]</f>
        <v>330.52345535988678</v>
      </c>
      <c r="R5332" s="24">
        <f>Table1[[#This Row],[SumOfUnits]]*Table1[[#This Row],[Actuarial Factor 06/20/2023]]</f>
        <v>1.0756533588443484</v>
      </c>
    </row>
    <row r="5333" spans="1:18" x14ac:dyDescent="0.25">
      <c r="A5333" s="192" t="s">
        <v>594</v>
      </c>
      <c r="B5333" s="22" t="s">
        <v>595</v>
      </c>
      <c r="C5333" s="22" t="s">
        <v>78</v>
      </c>
      <c r="D5333" s="22" t="s">
        <v>32</v>
      </c>
      <c r="E5333" s="22" t="s">
        <v>100</v>
      </c>
      <c r="F5333" s="195">
        <v>757.50216825672146</v>
      </c>
      <c r="G5333" s="22">
        <v>3</v>
      </c>
      <c r="H5333" s="22">
        <v>3</v>
      </c>
      <c r="I5333" s="167">
        <v>927.13122715283714</v>
      </c>
      <c r="J5333" s="22">
        <v>1.2239321100380369</v>
      </c>
      <c r="K5333" s="22" t="s">
        <v>596</v>
      </c>
      <c r="L5333" s="22" t="e">
        <f>INDEX(#REF!,MATCH(Table1[[#This Row],[NPI]],#REF!,0))</f>
        <v>#REF!</v>
      </c>
      <c r="M5333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33" s="24" t="str">
        <f>IFERROR(IF(Table1[[#This Row],[Medicare Rate in CR]]&gt;0,"Y","N"),"N")</f>
        <v>Y</v>
      </c>
      <c r="O5333" s="166">
        <f>Table1[[#This Row],[Medicare Rate in CR]]*Table1[[#This Row],[SumOfUnits]]*Table1[[#This Row],[Actuarial Factor 06/20/2023]]</f>
        <v>1455.2063215508244</v>
      </c>
      <c r="P53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1455.2063215508244</v>
      </c>
      <c r="Q5333" s="166">
        <f>Table1[[#This Row],[Trended Medicare Pricing for all RHCs]]-Table1[[#This Row],[SumOfSFY24 Estimated Payment 5/04/23]]</f>
        <v>528.0750943979873</v>
      </c>
      <c r="R5333" s="24">
        <f>Table1[[#This Row],[SumOfUnits]]*Table1[[#This Row],[Actuarial Factor 06/20/2023]]</f>
        <v>3.6717963301141108</v>
      </c>
    </row>
    <row r="5334" spans="1:18" x14ac:dyDescent="0.25">
      <c r="A5334" s="192" t="s">
        <v>594</v>
      </c>
      <c r="B5334" s="22" t="s">
        <v>595</v>
      </c>
      <c r="C5334" s="22" t="s">
        <v>78</v>
      </c>
      <c r="D5334" s="22" t="s">
        <v>31</v>
      </c>
      <c r="E5334" s="22" t="s">
        <v>67</v>
      </c>
      <c r="F5334" s="195">
        <v>505.00144550448101</v>
      </c>
      <c r="G5334" s="22">
        <v>2</v>
      </c>
      <c r="H5334" s="22">
        <v>2</v>
      </c>
      <c r="I5334" s="167">
        <v>530.5301145260255</v>
      </c>
      <c r="J5334" s="22">
        <v>1.0505516751462802</v>
      </c>
      <c r="K5334" s="22" t="s">
        <v>596</v>
      </c>
      <c r="L5334" s="22" t="e">
        <f>INDEX(#REF!,MATCH(Table1[[#This Row],[NPI]],#REF!,0))</f>
        <v>#REF!</v>
      </c>
      <c r="M5334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34" s="24" t="str">
        <f>IFERROR(IF(Table1[[#This Row],[Medicare Rate in CR]]&gt;0,"Y","N"),"N")</f>
        <v>Y</v>
      </c>
      <c r="O5334" s="166">
        <f>Table1[[#This Row],[Medicare Rate in CR]]*Table1[[#This Row],[SumOfUnits]]*Table1[[#This Row],[Actuarial Factor 06/20/2023]]</f>
        <v>832.70927978794759</v>
      </c>
      <c r="P53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832.70927978794759</v>
      </c>
      <c r="Q5334" s="166">
        <f>Table1[[#This Row],[Trended Medicare Pricing for all RHCs]]-Table1[[#This Row],[SumOfSFY24 Estimated Payment 5/04/23]]</f>
        <v>302.17916526192209</v>
      </c>
      <c r="R5334" s="24">
        <f>Table1[[#This Row],[SumOfUnits]]*Table1[[#This Row],[Actuarial Factor 06/20/2023]]</f>
        <v>2.1011033502925605</v>
      </c>
    </row>
    <row r="5335" spans="1:18" x14ac:dyDescent="0.25">
      <c r="A5335" s="192" t="s">
        <v>594</v>
      </c>
      <c r="B5335" s="22" t="s">
        <v>595</v>
      </c>
      <c r="C5335" s="22" t="s">
        <v>78</v>
      </c>
      <c r="D5335" s="22" t="s">
        <v>31</v>
      </c>
      <c r="E5335" s="22" t="s">
        <v>68</v>
      </c>
      <c r="F5335" s="195">
        <v>747.036715813819</v>
      </c>
      <c r="G5335" s="22">
        <v>3</v>
      </c>
      <c r="H5335" s="22">
        <v>3</v>
      </c>
      <c r="I5335" s="167">
        <v>710.9370228175253</v>
      </c>
      <c r="J5335" s="22">
        <v>0.95167614625612229</v>
      </c>
      <c r="K5335" s="22" t="s">
        <v>596</v>
      </c>
      <c r="L5335" s="22" t="e">
        <f>INDEX(#REF!,MATCH(Table1[[#This Row],[NPI]],#REF!,0))</f>
        <v>#REF!</v>
      </c>
      <c r="M5335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35" s="24" t="str">
        <f>IFERROR(IF(Table1[[#This Row],[Medicare Rate in CR]]&gt;0,"Y","N"),"N")</f>
        <v>Y</v>
      </c>
      <c r="O5335" s="166">
        <f>Table1[[#This Row],[Medicare Rate in CR]]*Table1[[#This Row],[SumOfUnits]]*Table1[[#This Row],[Actuarial Factor 06/20/2023]]</f>
        <v>1131.5048708526792</v>
      </c>
      <c r="P53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1131.5048708526792</v>
      </c>
      <c r="Q5335" s="166">
        <f>Table1[[#This Row],[Trended Medicare Pricing for all RHCs]]-Table1[[#This Row],[SumOfSFY24 Estimated Payment 5/04/23]]</f>
        <v>420.56784803515393</v>
      </c>
      <c r="R5335" s="24">
        <f>Table1[[#This Row],[SumOfUnits]]*Table1[[#This Row],[Actuarial Factor 06/20/2023]]</f>
        <v>2.8550284387683669</v>
      </c>
    </row>
    <row r="5336" spans="1:18" x14ac:dyDescent="0.25">
      <c r="A5336" s="192" t="s">
        <v>594</v>
      </c>
      <c r="B5336" s="22" t="s">
        <v>595</v>
      </c>
      <c r="C5336" s="22" t="s">
        <v>78</v>
      </c>
      <c r="D5336" s="22" t="s">
        <v>31</v>
      </c>
      <c r="E5336" s="22" t="s">
        <v>69</v>
      </c>
      <c r="F5336" s="195">
        <v>5280.042401464777</v>
      </c>
      <c r="G5336" s="22">
        <v>21</v>
      </c>
      <c r="H5336" s="22">
        <v>21</v>
      </c>
      <c r="I5336" s="167">
        <v>5652.2547762319364</v>
      </c>
      <c r="J5336" s="22">
        <v>1.0704942018389665</v>
      </c>
      <c r="K5336" s="22" t="s">
        <v>596</v>
      </c>
      <c r="L5336" s="22" t="e">
        <f>INDEX(#REF!,MATCH(Table1[[#This Row],[NPI]],#REF!,0))</f>
        <v>#REF!</v>
      </c>
      <c r="M5336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36" s="24" t="str">
        <f>IFERROR(IF(Table1[[#This Row],[Medicare Rate in CR]]&gt;0,"Y","N"),"N")</f>
        <v>Y</v>
      </c>
      <c r="O5336" s="166">
        <f>Table1[[#This Row],[Medicare Rate in CR]]*Table1[[#This Row],[SumOfUnits]]*Table1[[#This Row],[Actuarial Factor 06/20/2023]]</f>
        <v>8909.4235035292022</v>
      </c>
      <c r="P53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8909.4235035292022</v>
      </c>
      <c r="Q5336" s="166">
        <f>Table1[[#This Row],[Trended Medicare Pricing for all RHCs]]-Table1[[#This Row],[SumOfSFY24 Estimated Payment 5/04/23]]</f>
        <v>3257.1687272972658</v>
      </c>
      <c r="R5336" s="24">
        <f>Table1[[#This Row],[SumOfUnits]]*Table1[[#This Row],[Actuarial Factor 06/20/2023]]</f>
        <v>22.480378238618297</v>
      </c>
    </row>
    <row r="5337" spans="1:18" x14ac:dyDescent="0.25">
      <c r="A5337" s="192" t="s">
        <v>594</v>
      </c>
      <c r="B5337" s="22" t="s">
        <v>595</v>
      </c>
      <c r="C5337" s="22" t="s">
        <v>79</v>
      </c>
      <c r="D5337" s="22" t="s">
        <v>30</v>
      </c>
      <c r="E5337" s="22" t="s">
        <v>59</v>
      </c>
      <c r="F5337" s="195">
        <v>505.00144550448101</v>
      </c>
      <c r="G5337" s="22">
        <v>2</v>
      </c>
      <c r="H5337" s="22">
        <v>2</v>
      </c>
      <c r="I5337" s="167">
        <v>482.23945075292391</v>
      </c>
      <c r="J5337" s="22">
        <v>0.95492687208287386</v>
      </c>
      <c r="K5337" s="22" t="s">
        <v>596</v>
      </c>
      <c r="L5337" s="22" t="e">
        <f>INDEX(#REF!,MATCH(Table1[[#This Row],[NPI]],#REF!,0))</f>
        <v>#REF!</v>
      </c>
      <c r="M5337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37" s="24" t="str">
        <f>IFERROR(IF(Table1[[#This Row],[Medicare Rate in CR]]&gt;0,"Y","N"),"N")</f>
        <v>Y</v>
      </c>
      <c r="O5337" s="166">
        <f>Table1[[#This Row],[Medicare Rate in CR]]*Table1[[#This Row],[SumOfUnits]]*Table1[[#This Row],[Actuarial Factor 06/20/2023]]</f>
        <v>756.91323588776913</v>
      </c>
      <c r="P53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756.91323588776913</v>
      </c>
      <c r="Q5337" s="166">
        <f>Table1[[#This Row],[Trended Medicare Pricing for all RHCs]]-Table1[[#This Row],[SumOfSFY24 Estimated Payment 5/04/23]]</f>
        <v>274.67378513484522</v>
      </c>
      <c r="R5337" s="24">
        <f>Table1[[#This Row],[SumOfUnits]]*Table1[[#This Row],[Actuarial Factor 06/20/2023]]</f>
        <v>1.9098537441657477</v>
      </c>
    </row>
    <row r="5338" spans="1:18" x14ac:dyDescent="0.25">
      <c r="A5338" s="192" t="s">
        <v>594</v>
      </c>
      <c r="B5338" s="22" t="s">
        <v>595</v>
      </c>
      <c r="C5338" s="22" t="s">
        <v>79</v>
      </c>
      <c r="D5338" s="22" t="s">
        <v>30</v>
      </c>
      <c r="E5338" s="22" t="s">
        <v>60</v>
      </c>
      <c r="F5338" s="195">
        <v>252.50072275224051</v>
      </c>
      <c r="G5338" s="22">
        <v>1</v>
      </c>
      <c r="H5338" s="22">
        <v>1</v>
      </c>
      <c r="I5338" s="167">
        <v>213.03424699623469</v>
      </c>
      <c r="J5338" s="22">
        <v>0.84369757311652838</v>
      </c>
      <c r="K5338" s="22" t="s">
        <v>596</v>
      </c>
      <c r="L5338" s="22" t="e">
        <f>INDEX(#REF!,MATCH(Table1[[#This Row],[NPI]],#REF!,0))</f>
        <v>#REF!</v>
      </c>
      <c r="M5338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38" s="24" t="str">
        <f>IFERROR(IF(Table1[[#This Row],[Medicare Rate in CR]]&gt;0,"Y","N"),"N")</f>
        <v>Y</v>
      </c>
      <c r="O5338" s="166">
        <f>Table1[[#This Row],[Medicare Rate in CR]]*Table1[[#This Row],[SumOfUnits]]*Table1[[#This Row],[Actuarial Factor 06/20/2023]]</f>
        <v>334.37422217754249</v>
      </c>
      <c r="P53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334.37422217754249</v>
      </c>
      <c r="Q5338" s="166">
        <f>Table1[[#This Row],[Trended Medicare Pricing for all RHCs]]-Table1[[#This Row],[SumOfSFY24 Estimated Payment 5/04/23]]</f>
        <v>121.33997518130781</v>
      </c>
      <c r="R5338" s="24">
        <f>Table1[[#This Row],[SumOfUnits]]*Table1[[#This Row],[Actuarial Factor 06/20/2023]]</f>
        <v>0.84369757311652838</v>
      </c>
    </row>
    <row r="5339" spans="1:18" x14ac:dyDescent="0.25">
      <c r="A5339" s="192" t="s">
        <v>594</v>
      </c>
      <c r="B5339" s="22" t="s">
        <v>595</v>
      </c>
      <c r="C5339" s="22" t="s">
        <v>79</v>
      </c>
      <c r="D5339" s="22" t="s">
        <v>30</v>
      </c>
      <c r="E5339" s="22" t="s">
        <v>77</v>
      </c>
      <c r="F5339" s="195">
        <v>257.80090584947476</v>
      </c>
      <c r="G5339" s="22">
        <v>1</v>
      </c>
      <c r="H5339" s="22">
        <v>1</v>
      </c>
      <c r="I5339" s="167">
        <v>329.4868018607209</v>
      </c>
      <c r="J5339" s="22">
        <v>1.2780668895442215</v>
      </c>
      <c r="K5339" s="22" t="s">
        <v>596</v>
      </c>
      <c r="L5339" s="22" t="e">
        <f>INDEX(#REF!,MATCH(Table1[[#This Row],[NPI]],#REF!,0))</f>
        <v>#REF!</v>
      </c>
      <c r="M5339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39" s="24" t="str">
        <f>IFERROR(IF(Table1[[#This Row],[Medicare Rate in CR]]&gt;0,"Y","N"),"N")</f>
        <v>Y</v>
      </c>
      <c r="O5339" s="166">
        <f>Table1[[#This Row],[Medicare Rate in CR]]*Table1[[#This Row],[SumOfUnits]]*Table1[[#This Row],[Actuarial Factor 06/20/2023]]</f>
        <v>506.52346966416587</v>
      </c>
      <c r="P53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506.52346966416587</v>
      </c>
      <c r="Q5339" s="166">
        <f>Table1[[#This Row],[Trended Medicare Pricing for all RHCs]]-Table1[[#This Row],[SumOfSFY24 Estimated Payment 5/04/23]]</f>
        <v>177.03666780344497</v>
      </c>
      <c r="R5339" s="24">
        <f>Table1[[#This Row],[SumOfUnits]]*Table1[[#This Row],[Actuarial Factor 06/20/2023]]</f>
        <v>1.2780668895442215</v>
      </c>
    </row>
    <row r="5340" spans="1:18" x14ac:dyDescent="0.25">
      <c r="A5340" s="192" t="s">
        <v>594</v>
      </c>
      <c r="B5340" s="22" t="s">
        <v>595</v>
      </c>
      <c r="C5340" s="22" t="s">
        <v>55</v>
      </c>
      <c r="D5340" s="22" t="s">
        <v>30</v>
      </c>
      <c r="E5340" s="22" t="s">
        <v>59</v>
      </c>
      <c r="F5340" s="195">
        <v>252.50072275224051</v>
      </c>
      <c r="G5340" s="22">
        <v>1</v>
      </c>
      <c r="H5340" s="22">
        <v>1</v>
      </c>
      <c r="I5340" s="167">
        <v>258.23757033588254</v>
      </c>
      <c r="J5340" s="22">
        <v>1.0227201234163246</v>
      </c>
      <c r="K5340" s="22" t="s">
        <v>596</v>
      </c>
      <c r="L5340" s="22" t="e">
        <f>INDEX(#REF!,MATCH(Table1[[#This Row],[NPI]],#REF!,0))</f>
        <v>#REF!</v>
      </c>
      <c r="M5340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40" s="24" t="str">
        <f>IFERROR(IF(Table1[[#This Row],[Medicare Rate in CR]]&gt;0,"Y","N"),"N")</f>
        <v>Y</v>
      </c>
      <c r="O5340" s="166">
        <f>Table1[[#This Row],[Medicare Rate in CR]]*Table1[[#This Row],[SumOfUnits]]*Table1[[#This Row],[Actuarial Factor 06/20/2023]]</f>
        <v>405.32443931235775</v>
      </c>
      <c r="P53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405.32443931235775</v>
      </c>
      <c r="Q5340" s="166">
        <f>Table1[[#This Row],[Trended Medicare Pricing for all RHCs]]-Table1[[#This Row],[SumOfSFY24 Estimated Payment 5/04/23]]</f>
        <v>147.08686897647522</v>
      </c>
      <c r="R5340" s="24">
        <f>Table1[[#This Row],[SumOfUnits]]*Table1[[#This Row],[Actuarial Factor 06/20/2023]]</f>
        <v>1.0227201234163246</v>
      </c>
    </row>
    <row r="5341" spans="1:18" x14ac:dyDescent="0.25">
      <c r="A5341" s="192" t="s">
        <v>594</v>
      </c>
      <c r="B5341" s="22" t="s">
        <v>595</v>
      </c>
      <c r="C5341" s="22" t="s">
        <v>55</v>
      </c>
      <c r="D5341" s="22" t="s">
        <v>30</v>
      </c>
      <c r="E5341" s="22" t="s">
        <v>61</v>
      </c>
      <c r="F5341" s="195">
        <v>1010.002891008962</v>
      </c>
      <c r="G5341" s="22">
        <v>4</v>
      </c>
      <c r="H5341" s="22">
        <v>4</v>
      </c>
      <c r="I5341" s="167">
        <v>917.73530693022281</v>
      </c>
      <c r="J5341" s="22">
        <v>0.90864621784738975</v>
      </c>
      <c r="K5341" s="22" t="s">
        <v>596</v>
      </c>
      <c r="L5341" s="22" t="e">
        <f>INDEX(#REF!,MATCH(Table1[[#This Row],[NPI]],#REF!,0))</f>
        <v>#REF!</v>
      </c>
      <c r="M5341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41" s="24" t="str">
        <f>IFERROR(IF(Table1[[#This Row],[Medicare Rate in CR]]&gt;0,"Y","N"),"N")</f>
        <v>Y</v>
      </c>
      <c r="O5341" s="166">
        <f>Table1[[#This Row],[Medicare Rate in CR]]*Table1[[#This Row],[SumOfUnits]]*Table1[[#This Row],[Actuarial Factor 06/20/2023]]</f>
        <v>1440.4586762291101</v>
      </c>
      <c r="P53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1440.4586762291101</v>
      </c>
      <c r="Q5341" s="166">
        <f>Table1[[#This Row],[Trended Medicare Pricing for all RHCs]]-Table1[[#This Row],[SumOfSFY24 Estimated Payment 5/04/23]]</f>
        <v>522.72336929888729</v>
      </c>
      <c r="R5341" s="24">
        <f>Table1[[#This Row],[SumOfUnits]]*Table1[[#This Row],[Actuarial Factor 06/20/2023]]</f>
        <v>3.634584871389559</v>
      </c>
    </row>
    <row r="5342" spans="1:18" x14ac:dyDescent="0.25">
      <c r="A5342" s="192" t="s">
        <v>594</v>
      </c>
      <c r="B5342" s="22" t="s">
        <v>595</v>
      </c>
      <c r="C5342" s="22" t="s">
        <v>55</v>
      </c>
      <c r="D5342" s="22" t="s">
        <v>30</v>
      </c>
      <c r="E5342" s="22" t="s">
        <v>62</v>
      </c>
      <c r="F5342" s="195">
        <v>252.50072275224051</v>
      </c>
      <c r="G5342" s="22">
        <v>1</v>
      </c>
      <c r="H5342" s="22">
        <v>1</v>
      </c>
      <c r="I5342" s="167">
        <v>264.80050935014646</v>
      </c>
      <c r="J5342" s="22">
        <v>1.0487118866981413</v>
      </c>
      <c r="K5342" s="22" t="s">
        <v>596</v>
      </c>
      <c r="L5342" s="22" t="e">
        <f>INDEX(#REF!,MATCH(Table1[[#This Row],[NPI]],#REF!,0))</f>
        <v>#REF!</v>
      </c>
      <c r="M5342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42" s="24" t="str">
        <f>IFERROR(IF(Table1[[#This Row],[Medicare Rate in CR]]&gt;0,"Y","N"),"N")</f>
        <v>Y</v>
      </c>
      <c r="O5342" s="166">
        <f>Table1[[#This Row],[Medicare Rate in CR]]*Table1[[#This Row],[SumOfUnits]]*Table1[[#This Row],[Actuarial Factor 06/20/2023]]</f>
        <v>415.62549493620736</v>
      </c>
      <c r="P53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415.62549493620736</v>
      </c>
      <c r="Q5342" s="166">
        <f>Table1[[#This Row],[Trended Medicare Pricing for all RHCs]]-Table1[[#This Row],[SumOfSFY24 Estimated Payment 5/04/23]]</f>
        <v>150.8249855860609</v>
      </c>
      <c r="R5342" s="24">
        <f>Table1[[#This Row],[SumOfUnits]]*Table1[[#This Row],[Actuarial Factor 06/20/2023]]</f>
        <v>1.0487118866981413</v>
      </c>
    </row>
    <row r="5343" spans="1:18" x14ac:dyDescent="0.25">
      <c r="A5343" s="192" t="s">
        <v>594</v>
      </c>
      <c r="B5343" s="22" t="s">
        <v>595</v>
      </c>
      <c r="C5343" s="22" t="s">
        <v>55</v>
      </c>
      <c r="D5343" s="22" t="s">
        <v>30</v>
      </c>
      <c r="E5343" s="22" t="s">
        <v>77</v>
      </c>
      <c r="F5343" s="195">
        <v>757.50216825672146</v>
      </c>
      <c r="G5343" s="22">
        <v>3</v>
      </c>
      <c r="H5343" s="22">
        <v>3</v>
      </c>
      <c r="I5343" s="167">
        <v>959.52177079870523</v>
      </c>
      <c r="J5343" s="22">
        <v>1.2666917812352958</v>
      </c>
      <c r="K5343" s="22" t="s">
        <v>596</v>
      </c>
      <c r="L5343" s="22" t="e">
        <f>INDEX(#REF!,MATCH(Table1[[#This Row],[NPI]],#REF!,0))</f>
        <v>#REF!</v>
      </c>
      <c r="M5343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43" s="24" t="str">
        <f>IFERROR(IF(Table1[[#This Row],[Medicare Rate in CR]]&gt;0,"Y","N"),"N")</f>
        <v>Y</v>
      </c>
      <c r="O5343" s="166">
        <f>Table1[[#This Row],[Medicare Rate in CR]]*Table1[[#This Row],[SumOfUnits]]*Table1[[#This Row],[Actuarial Factor 06/20/2023]]</f>
        <v>1506.0458602175174</v>
      </c>
      <c r="P53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1506.0458602175174</v>
      </c>
      <c r="Q5343" s="166">
        <f>Table1[[#This Row],[Trended Medicare Pricing for all RHCs]]-Table1[[#This Row],[SumOfSFY24 Estimated Payment 5/04/23]]</f>
        <v>546.5240894188122</v>
      </c>
      <c r="R5343" s="24">
        <f>Table1[[#This Row],[SumOfUnits]]*Table1[[#This Row],[Actuarial Factor 06/20/2023]]</f>
        <v>3.8000753437058874</v>
      </c>
    </row>
    <row r="5344" spans="1:18" x14ac:dyDescent="0.25">
      <c r="A5344" s="192" t="s">
        <v>594</v>
      </c>
      <c r="B5344" s="22" t="s">
        <v>595</v>
      </c>
      <c r="C5344" s="22" t="s">
        <v>55</v>
      </c>
      <c r="D5344" s="22" t="s">
        <v>32</v>
      </c>
      <c r="E5344" s="22" t="s">
        <v>66</v>
      </c>
      <c r="F5344" s="195">
        <v>252.50072275224051</v>
      </c>
      <c r="G5344" s="22">
        <v>1</v>
      </c>
      <c r="H5344" s="22">
        <v>1</v>
      </c>
      <c r="I5344" s="167">
        <v>269.62785003388603</v>
      </c>
      <c r="J5344" s="22">
        <v>1.0678300129004028</v>
      </c>
      <c r="K5344" s="22" t="s">
        <v>596</v>
      </c>
      <c r="L5344" s="22" t="e">
        <f>INDEX(#REF!,MATCH(Table1[[#This Row],[NPI]],#REF!,0))</f>
        <v>#REF!</v>
      </c>
      <c r="M5344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44" s="24" t="str">
        <f>IFERROR(IF(Table1[[#This Row],[Medicare Rate in CR]]&gt;0,"Y","N"),"N")</f>
        <v>Y</v>
      </c>
      <c r="O5344" s="166">
        <f>Table1[[#This Row],[Medicare Rate in CR]]*Table1[[#This Row],[SumOfUnits]]*Table1[[#This Row],[Actuarial Factor 06/20/2023]]</f>
        <v>423.20239071268765</v>
      </c>
      <c r="P53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423.20239071268765</v>
      </c>
      <c r="Q5344" s="166">
        <f>Table1[[#This Row],[Trended Medicare Pricing for all RHCs]]-Table1[[#This Row],[SumOfSFY24 Estimated Payment 5/04/23]]</f>
        <v>153.57454067880161</v>
      </c>
      <c r="R5344" s="24">
        <f>Table1[[#This Row],[SumOfUnits]]*Table1[[#This Row],[Actuarial Factor 06/20/2023]]</f>
        <v>1.0678300129004028</v>
      </c>
    </row>
    <row r="5345" spans="1:18" x14ac:dyDescent="0.25">
      <c r="A5345" s="192" t="s">
        <v>594</v>
      </c>
      <c r="B5345" s="22" t="s">
        <v>595</v>
      </c>
      <c r="C5345" s="22" t="s">
        <v>83</v>
      </c>
      <c r="D5345" s="22" t="s">
        <v>30</v>
      </c>
      <c r="E5345" s="22" t="s">
        <v>59</v>
      </c>
      <c r="F5345" s="195">
        <v>252.50072275224051</v>
      </c>
      <c r="G5345" s="22">
        <v>1</v>
      </c>
      <c r="H5345" s="22">
        <v>1</v>
      </c>
      <c r="I5345" s="167">
        <v>230.73965219747265</v>
      </c>
      <c r="J5345" s="22">
        <v>0.91381778904403255</v>
      </c>
      <c r="K5345" s="22" t="s">
        <v>596</v>
      </c>
      <c r="L5345" s="22" t="e">
        <f>INDEX(#REF!,MATCH(Table1[[#This Row],[NPI]],#REF!,0))</f>
        <v>#REF!</v>
      </c>
      <c r="M5345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45" s="24" t="str">
        <f>IFERROR(IF(Table1[[#This Row],[Medicare Rate in CR]]&gt;0,"Y","N"),"N")</f>
        <v>Y</v>
      </c>
      <c r="O5345" s="166">
        <f>Table1[[#This Row],[Medicare Rate in CR]]*Table1[[#This Row],[SumOfUnits]]*Table1[[#This Row],[Actuarial Factor 06/20/2023]]</f>
        <v>362.16426615393095</v>
      </c>
      <c r="P53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362.16426615393095</v>
      </c>
      <c r="Q5345" s="166">
        <f>Table1[[#This Row],[Trended Medicare Pricing for all RHCs]]-Table1[[#This Row],[SumOfSFY24 Estimated Payment 5/04/23]]</f>
        <v>131.4246139564583</v>
      </c>
      <c r="R5345" s="24">
        <f>Table1[[#This Row],[SumOfUnits]]*Table1[[#This Row],[Actuarial Factor 06/20/2023]]</f>
        <v>0.91381778904403255</v>
      </c>
    </row>
    <row r="5346" spans="1:18" x14ac:dyDescent="0.25">
      <c r="A5346" s="192" t="s">
        <v>594</v>
      </c>
      <c r="B5346" s="22" t="s">
        <v>595</v>
      </c>
      <c r="C5346" s="22" t="s">
        <v>83</v>
      </c>
      <c r="D5346" s="22" t="s">
        <v>30</v>
      </c>
      <c r="E5346" s="22" t="s">
        <v>60</v>
      </c>
      <c r="F5346" s="195">
        <v>252.50072275224051</v>
      </c>
      <c r="G5346" s="22">
        <v>1</v>
      </c>
      <c r="H5346" s="22">
        <v>1</v>
      </c>
      <c r="I5346" s="167">
        <v>207.26148232662806</v>
      </c>
      <c r="J5346" s="22">
        <v>0.8208352042223569</v>
      </c>
      <c r="K5346" s="22" t="s">
        <v>596</v>
      </c>
      <c r="L5346" s="22" t="e">
        <f>INDEX(#REF!,MATCH(Table1[[#This Row],[NPI]],#REF!,0))</f>
        <v>#REF!</v>
      </c>
      <c r="M5346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46" s="24" t="str">
        <f>IFERROR(IF(Table1[[#This Row],[Medicare Rate in CR]]&gt;0,"Y","N"),"N")</f>
        <v>Y</v>
      </c>
      <c r="O5346" s="166">
        <f>Table1[[#This Row],[Medicare Rate in CR]]*Table1[[#This Row],[SumOfUnits]]*Table1[[#This Row],[Actuarial Factor 06/20/2023]]</f>
        <v>325.31340813740445</v>
      </c>
      <c r="P53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325.31340813740445</v>
      </c>
      <c r="Q5346" s="166">
        <f>Table1[[#This Row],[Trended Medicare Pricing for all RHCs]]-Table1[[#This Row],[SumOfSFY24 Estimated Payment 5/04/23]]</f>
        <v>118.0519258107764</v>
      </c>
      <c r="R5346" s="24">
        <f>Table1[[#This Row],[SumOfUnits]]*Table1[[#This Row],[Actuarial Factor 06/20/2023]]</f>
        <v>0.8208352042223569</v>
      </c>
    </row>
    <row r="5347" spans="1:18" x14ac:dyDescent="0.25">
      <c r="A5347" s="192" t="s">
        <v>594</v>
      </c>
      <c r="B5347" s="22" t="s">
        <v>595</v>
      </c>
      <c r="C5347" s="22" t="s">
        <v>83</v>
      </c>
      <c r="D5347" s="22" t="s">
        <v>31</v>
      </c>
      <c r="E5347" s="22" t="s">
        <v>69</v>
      </c>
      <c r="F5347" s="195">
        <v>1511.6507661173748</v>
      </c>
      <c r="G5347" s="22">
        <v>6</v>
      </c>
      <c r="H5347" s="22">
        <v>6</v>
      </c>
      <c r="I5347" s="167">
        <v>1750.1837302561894</v>
      </c>
      <c r="J5347" s="22">
        <v>1.1577963438946144</v>
      </c>
      <c r="K5347" s="22" t="s">
        <v>596</v>
      </c>
      <c r="L5347" s="22" t="e">
        <f>INDEX(#REF!,MATCH(Table1[[#This Row],[NPI]],#REF!,0))</f>
        <v>#REF!</v>
      </c>
      <c r="M5347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47" s="24" t="str">
        <f>IFERROR(IF(Table1[[#This Row],[Medicare Rate in CR]]&gt;0,"Y","N"),"N")</f>
        <v>Y</v>
      </c>
      <c r="O5347" s="166">
        <f>Table1[[#This Row],[Medicare Rate in CR]]*Table1[[#This Row],[SumOfUnits]]*Table1[[#This Row],[Actuarial Factor 06/20/2023]]</f>
        <v>2753.1470820738814</v>
      </c>
      <c r="P53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2753.1470820738814</v>
      </c>
      <c r="Q5347" s="166">
        <f>Table1[[#This Row],[Trended Medicare Pricing for all RHCs]]-Table1[[#This Row],[SumOfSFY24 Estimated Payment 5/04/23]]</f>
        <v>1002.963351817692</v>
      </c>
      <c r="R5347" s="24">
        <f>Table1[[#This Row],[SumOfUnits]]*Table1[[#This Row],[Actuarial Factor 06/20/2023]]</f>
        <v>6.9467780633676863</v>
      </c>
    </row>
    <row r="5348" spans="1:18" x14ac:dyDescent="0.25">
      <c r="A5348" s="192" t="s">
        <v>594</v>
      </c>
      <c r="B5348" s="22" t="s">
        <v>595</v>
      </c>
      <c r="C5348" s="22" t="s">
        <v>84</v>
      </c>
      <c r="D5348" s="22" t="s">
        <v>30</v>
      </c>
      <c r="E5348" s="22" t="s">
        <v>59</v>
      </c>
      <c r="F5348" s="195">
        <v>757.50216825672146</v>
      </c>
      <c r="G5348" s="22">
        <v>3</v>
      </c>
      <c r="H5348" s="22">
        <v>3</v>
      </c>
      <c r="I5348" s="167">
        <v>822.64978115819713</v>
      </c>
      <c r="J5348" s="22">
        <v>1.0860032032005971</v>
      </c>
      <c r="K5348" s="22" t="s">
        <v>596</v>
      </c>
      <c r="L5348" s="22" t="e">
        <f>INDEX(#REF!,MATCH(Table1[[#This Row],[NPI]],#REF!,0))</f>
        <v>#REF!</v>
      </c>
      <c r="M5348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48" s="24" t="str">
        <f>IFERROR(IF(Table1[[#This Row],[Medicare Rate in CR]]&gt;0,"Y","N"),"N")</f>
        <v>Y</v>
      </c>
      <c r="O5348" s="166">
        <f>Table1[[#This Row],[Medicare Rate in CR]]*Table1[[#This Row],[SumOfUnits]]*Table1[[#This Row],[Actuarial Factor 06/20/2023]]</f>
        <v>1291.2143684773819</v>
      </c>
      <c r="P53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1291.2143684773819</v>
      </c>
      <c r="Q5348" s="166">
        <f>Table1[[#This Row],[Trended Medicare Pricing for all RHCs]]-Table1[[#This Row],[SumOfSFY24 Estimated Payment 5/04/23]]</f>
        <v>468.56458731918474</v>
      </c>
      <c r="R5348" s="24">
        <f>Table1[[#This Row],[SumOfUnits]]*Table1[[#This Row],[Actuarial Factor 06/20/2023]]</f>
        <v>3.2580096096017912</v>
      </c>
    </row>
    <row r="5349" spans="1:18" x14ac:dyDescent="0.25">
      <c r="A5349" s="192" t="s">
        <v>594</v>
      </c>
      <c r="B5349" s="22" t="s">
        <v>595</v>
      </c>
      <c r="C5349" s="22" t="s">
        <v>84</v>
      </c>
      <c r="D5349" s="22" t="s">
        <v>30</v>
      </c>
      <c r="E5349" s="22" t="s">
        <v>62</v>
      </c>
      <c r="F5349" s="195">
        <v>252.50072275224051</v>
      </c>
      <c r="G5349" s="22">
        <v>1</v>
      </c>
      <c r="H5349" s="22">
        <v>1</v>
      </c>
      <c r="I5349" s="167">
        <v>279.00925101432773</v>
      </c>
      <c r="J5349" s="22">
        <v>1.1049839698403479</v>
      </c>
      <c r="K5349" s="22" t="s">
        <v>596</v>
      </c>
      <c r="L5349" s="22" t="e">
        <f>INDEX(#REF!,MATCH(Table1[[#This Row],[NPI]],#REF!,0))</f>
        <v>#REF!</v>
      </c>
      <c r="M5349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49" s="24" t="str">
        <f>IFERROR(IF(Table1[[#This Row],[Medicare Rate in CR]]&gt;0,"Y","N"),"N")</f>
        <v>Y</v>
      </c>
      <c r="O5349" s="166">
        <f>Table1[[#This Row],[Medicare Rate in CR]]*Table1[[#This Row],[SumOfUnits]]*Table1[[#This Row],[Actuarial Factor 06/20/2023]]</f>
        <v>437.92724692712665</v>
      </c>
      <c r="P53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437.92724692712665</v>
      </c>
      <c r="Q5349" s="166">
        <f>Table1[[#This Row],[Trended Medicare Pricing for all RHCs]]-Table1[[#This Row],[SumOfSFY24 Estimated Payment 5/04/23]]</f>
        <v>158.91799591279892</v>
      </c>
      <c r="R5349" s="24">
        <f>Table1[[#This Row],[SumOfUnits]]*Table1[[#This Row],[Actuarial Factor 06/20/2023]]</f>
        <v>1.1049839698403479</v>
      </c>
    </row>
    <row r="5350" spans="1:18" x14ac:dyDescent="0.25">
      <c r="A5350" s="192" t="s">
        <v>594</v>
      </c>
      <c r="B5350" s="22" t="s">
        <v>595</v>
      </c>
      <c r="C5350" s="22" t="s">
        <v>85</v>
      </c>
      <c r="D5350" s="22" t="s">
        <v>30</v>
      </c>
      <c r="E5350" s="22" t="s">
        <v>56</v>
      </c>
      <c r="F5350" s="195">
        <v>9858.0129131733574</v>
      </c>
      <c r="G5350" s="22">
        <v>41</v>
      </c>
      <c r="H5350" s="22">
        <v>41</v>
      </c>
      <c r="I5350" s="167">
        <v>10266.526164997411</v>
      </c>
      <c r="J5350" s="22">
        <v>1.0414397156325645</v>
      </c>
      <c r="K5350" s="22" t="s">
        <v>596</v>
      </c>
      <c r="L5350" s="22" t="e">
        <f>INDEX(#REF!,MATCH(Table1[[#This Row],[NPI]],#REF!,0))</f>
        <v>#REF!</v>
      </c>
      <c r="M5350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50" s="24" t="str">
        <f>IFERROR(IF(Table1[[#This Row],[Medicare Rate in CR]]&gt;0,"Y","N"),"N")</f>
        <v>Y</v>
      </c>
      <c r="O5350" s="166">
        <f>Table1[[#This Row],[Medicare Rate in CR]]*Table1[[#This Row],[SumOfUnits]]*Table1[[#This Row],[Actuarial Factor 06/20/2023]]</f>
        <v>16922.478912079416</v>
      </c>
      <c r="P53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16922.478912079416</v>
      </c>
      <c r="Q5350" s="166">
        <f>Table1[[#This Row],[Trended Medicare Pricing for all RHCs]]-Table1[[#This Row],[SumOfSFY24 Estimated Payment 5/04/23]]</f>
        <v>6655.9527470820049</v>
      </c>
      <c r="R5350" s="24">
        <f>Table1[[#This Row],[SumOfUnits]]*Table1[[#This Row],[Actuarial Factor 06/20/2023]]</f>
        <v>42.699028340935143</v>
      </c>
    </row>
    <row r="5351" spans="1:18" x14ac:dyDescent="0.25">
      <c r="A5351" s="192" t="s">
        <v>594</v>
      </c>
      <c r="B5351" s="22" t="s">
        <v>595</v>
      </c>
      <c r="C5351" s="22" t="s">
        <v>85</v>
      </c>
      <c r="D5351" s="22" t="s">
        <v>30</v>
      </c>
      <c r="E5351" s="22" t="s">
        <v>59</v>
      </c>
      <c r="F5351" s="195">
        <v>75961.992868845002</v>
      </c>
      <c r="G5351" s="22">
        <v>325</v>
      </c>
      <c r="H5351" s="22">
        <v>325</v>
      </c>
      <c r="I5351" s="167">
        <v>68138.563585871452</v>
      </c>
      <c r="J5351" s="22">
        <v>0.89700863566755829</v>
      </c>
      <c r="K5351" s="22" t="s">
        <v>596</v>
      </c>
      <c r="L5351" s="22" t="e">
        <f>INDEX(#REF!,MATCH(Table1[[#This Row],[NPI]],#REF!,0))</f>
        <v>#REF!</v>
      </c>
      <c r="M5351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51" s="24" t="str">
        <f>IFERROR(IF(Table1[[#This Row],[Medicare Rate in CR]]&gt;0,"Y","N"),"N")</f>
        <v>Y</v>
      </c>
      <c r="O5351" s="166">
        <f>Table1[[#This Row],[Medicare Rate in CR]]*Table1[[#This Row],[SumOfUnits]]*Table1[[#This Row],[Actuarial Factor 06/20/2023]]</f>
        <v>115538.30030852418</v>
      </c>
      <c r="P53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115538.30030852418</v>
      </c>
      <c r="Q5351" s="166">
        <f>Table1[[#This Row],[Trended Medicare Pricing for all RHCs]]-Table1[[#This Row],[SumOfSFY24 Estimated Payment 5/04/23]]</f>
        <v>47399.736722652728</v>
      </c>
      <c r="R5351" s="24">
        <f>Table1[[#This Row],[SumOfUnits]]*Table1[[#This Row],[Actuarial Factor 06/20/2023]]</f>
        <v>291.52780659195645</v>
      </c>
    </row>
    <row r="5352" spans="1:18" x14ac:dyDescent="0.25">
      <c r="A5352" s="192" t="s">
        <v>594</v>
      </c>
      <c r="B5352" s="22" t="s">
        <v>595</v>
      </c>
      <c r="C5352" s="22" t="s">
        <v>85</v>
      </c>
      <c r="D5352" s="22" t="s">
        <v>30</v>
      </c>
      <c r="E5352" s="22" t="s">
        <v>60</v>
      </c>
      <c r="F5352" s="195">
        <v>26075.811891683508</v>
      </c>
      <c r="G5352" s="22">
        <v>109</v>
      </c>
      <c r="H5352" s="22">
        <v>109</v>
      </c>
      <c r="I5352" s="167">
        <v>21577.206805350397</v>
      </c>
      <c r="J5352" s="22">
        <v>0.82747976918149668</v>
      </c>
      <c r="K5352" s="22" t="s">
        <v>596</v>
      </c>
      <c r="L5352" s="22" t="e">
        <f>INDEX(#REF!,MATCH(Table1[[#This Row],[NPI]],#REF!,0))</f>
        <v>#REF!</v>
      </c>
      <c r="M5352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52" s="24" t="str">
        <f>IFERROR(IF(Table1[[#This Row],[Medicare Rate in CR]]&gt;0,"Y","N"),"N")</f>
        <v>Y</v>
      </c>
      <c r="O5352" s="166">
        <f>Table1[[#This Row],[Medicare Rate in CR]]*Table1[[#This Row],[SumOfUnits]]*Table1[[#This Row],[Actuarial Factor 06/20/2023]]</f>
        <v>35746.199251299171</v>
      </c>
      <c r="P53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35746.199251299171</v>
      </c>
      <c r="Q5352" s="166">
        <f>Table1[[#This Row],[Trended Medicare Pricing for all RHCs]]-Table1[[#This Row],[SumOfSFY24 Estimated Payment 5/04/23]]</f>
        <v>14168.992445948774</v>
      </c>
      <c r="R5352" s="24">
        <f>Table1[[#This Row],[SumOfUnits]]*Table1[[#This Row],[Actuarial Factor 06/20/2023]]</f>
        <v>90.195294840783134</v>
      </c>
    </row>
    <row r="5353" spans="1:18" x14ac:dyDescent="0.25">
      <c r="A5353" s="192" t="s">
        <v>594</v>
      </c>
      <c r="B5353" s="22" t="s">
        <v>595</v>
      </c>
      <c r="C5353" s="22" t="s">
        <v>85</v>
      </c>
      <c r="D5353" s="22" t="s">
        <v>30</v>
      </c>
      <c r="E5353" s="22" t="s">
        <v>61</v>
      </c>
      <c r="F5353" s="195">
        <v>2535.6075937168739</v>
      </c>
      <c r="G5353" s="22">
        <v>10</v>
      </c>
      <c r="H5353" s="22">
        <v>10</v>
      </c>
      <c r="I5353" s="167">
        <v>2098.163986383689</v>
      </c>
      <c r="J5353" s="22">
        <v>0.82747976918149668</v>
      </c>
      <c r="K5353" s="22" t="s">
        <v>596</v>
      </c>
      <c r="L5353" s="22" t="e">
        <f>INDEX(#REF!,MATCH(Table1[[#This Row],[NPI]],#REF!,0))</f>
        <v>#REF!</v>
      </c>
      <c r="M5353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53" s="24" t="str">
        <f>IFERROR(IF(Table1[[#This Row],[Medicare Rate in CR]]&gt;0,"Y","N"),"N")</f>
        <v>Y</v>
      </c>
      <c r="O5353" s="166">
        <f>Table1[[#This Row],[Medicare Rate in CR]]*Table1[[#This Row],[SumOfUnits]]*Table1[[#This Row],[Actuarial Factor 06/20/2023]]</f>
        <v>3279.4678212201075</v>
      </c>
      <c r="P53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3279.4678212201075</v>
      </c>
      <c r="Q5353" s="166">
        <f>Table1[[#This Row],[Trended Medicare Pricing for all RHCs]]-Table1[[#This Row],[SumOfSFY24 Estimated Payment 5/04/23]]</f>
        <v>1181.3038348364184</v>
      </c>
      <c r="R5353" s="24">
        <f>Table1[[#This Row],[SumOfUnits]]*Table1[[#This Row],[Actuarial Factor 06/20/2023]]</f>
        <v>8.2747976918149675</v>
      </c>
    </row>
    <row r="5354" spans="1:18" x14ac:dyDescent="0.25">
      <c r="A5354" s="192" t="s">
        <v>594</v>
      </c>
      <c r="B5354" s="22" t="s">
        <v>595</v>
      </c>
      <c r="C5354" s="22" t="s">
        <v>85</v>
      </c>
      <c r="D5354" s="22" t="s">
        <v>30</v>
      </c>
      <c r="E5354" s="22" t="s">
        <v>62</v>
      </c>
      <c r="F5354" s="195">
        <v>74021.962031416013</v>
      </c>
      <c r="G5354" s="22">
        <v>307</v>
      </c>
      <c r="H5354" s="22">
        <v>307</v>
      </c>
      <c r="I5354" s="167">
        <v>67557.816035367461</v>
      </c>
      <c r="J5354" s="22">
        <v>0.91267259312438831</v>
      </c>
      <c r="K5354" s="22" t="s">
        <v>596</v>
      </c>
      <c r="L5354" s="22" t="e">
        <f>INDEX(#REF!,MATCH(Table1[[#This Row],[NPI]],#REF!,0))</f>
        <v>#REF!</v>
      </c>
      <c r="M5354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54" s="24" t="str">
        <f>IFERROR(IF(Table1[[#This Row],[Medicare Rate in CR]]&gt;0,"Y","N"),"N")</f>
        <v>Y</v>
      </c>
      <c r="O5354" s="166">
        <f>Table1[[#This Row],[Medicare Rate in CR]]*Table1[[#This Row],[SumOfUnits]]*Table1[[#This Row],[Actuarial Factor 06/20/2023]]</f>
        <v>111045.09344686667</v>
      </c>
      <c r="P53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111045.09344686667</v>
      </c>
      <c r="Q5354" s="166">
        <f>Table1[[#This Row],[Trended Medicare Pricing for all RHCs]]-Table1[[#This Row],[SumOfSFY24 Estimated Payment 5/04/23]]</f>
        <v>43487.277411499206</v>
      </c>
      <c r="R5354" s="24">
        <f>Table1[[#This Row],[SumOfUnits]]*Table1[[#This Row],[Actuarial Factor 06/20/2023]]</f>
        <v>280.19048608918723</v>
      </c>
    </row>
    <row r="5355" spans="1:18" x14ac:dyDescent="0.25">
      <c r="A5355" s="192" t="s">
        <v>594</v>
      </c>
      <c r="B5355" s="22" t="s">
        <v>595</v>
      </c>
      <c r="C5355" s="22" t="s">
        <v>85</v>
      </c>
      <c r="D5355" s="22" t="s">
        <v>30</v>
      </c>
      <c r="E5355" s="22" t="s">
        <v>63</v>
      </c>
      <c r="F5355" s="195">
        <v>1772.8052423629179</v>
      </c>
      <c r="G5355" s="22">
        <v>7</v>
      </c>
      <c r="H5355" s="22">
        <v>7</v>
      </c>
      <c r="I5355" s="167">
        <v>1596.473582776297</v>
      </c>
      <c r="J5355" s="22">
        <v>0.90053523344076203</v>
      </c>
      <c r="K5355" s="22" t="s">
        <v>596</v>
      </c>
      <c r="L5355" s="22" t="e">
        <f>INDEX(#REF!,MATCH(Table1[[#This Row],[NPI]],#REF!,0))</f>
        <v>#REF!</v>
      </c>
      <c r="M5355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55" s="24" t="str">
        <f>IFERROR(IF(Table1[[#This Row],[Medicare Rate in CR]]&gt;0,"Y","N"),"N")</f>
        <v>Y</v>
      </c>
      <c r="O5355" s="166">
        <f>Table1[[#This Row],[Medicare Rate in CR]]*Table1[[#This Row],[SumOfUnits]]*Table1[[#This Row],[Actuarial Factor 06/20/2023]]</f>
        <v>2498.3008660206992</v>
      </c>
      <c r="P53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2498.3008660206992</v>
      </c>
      <c r="Q5355" s="166">
        <f>Table1[[#This Row],[Trended Medicare Pricing for all RHCs]]-Table1[[#This Row],[SumOfSFY24 Estimated Payment 5/04/23]]</f>
        <v>901.82728324440222</v>
      </c>
      <c r="R5355" s="24">
        <f>Table1[[#This Row],[SumOfUnits]]*Table1[[#This Row],[Actuarial Factor 06/20/2023]]</f>
        <v>6.3037466340853339</v>
      </c>
    </row>
    <row r="5356" spans="1:18" x14ac:dyDescent="0.25">
      <c r="A5356" s="192" t="s">
        <v>594</v>
      </c>
      <c r="B5356" s="22" t="s">
        <v>595</v>
      </c>
      <c r="C5356" s="22" t="s">
        <v>85</v>
      </c>
      <c r="D5356" s="22" t="s">
        <v>30</v>
      </c>
      <c r="E5356" s="22" t="s">
        <v>64</v>
      </c>
      <c r="F5356" s="195">
        <v>9121.8271176640574</v>
      </c>
      <c r="G5356" s="22">
        <v>36</v>
      </c>
      <c r="H5356" s="22">
        <v>36</v>
      </c>
      <c r="I5356" s="167">
        <v>8071.9266740162657</v>
      </c>
      <c r="J5356" s="22">
        <v>0.88490239618609945</v>
      </c>
      <c r="K5356" s="22" t="s">
        <v>596</v>
      </c>
      <c r="L5356" s="22" t="e">
        <f>INDEX(#REF!,MATCH(Table1[[#This Row],[NPI]],#REF!,0))</f>
        <v>#REF!</v>
      </c>
      <c r="M5356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56" s="24" t="str">
        <f>IFERROR(IF(Table1[[#This Row],[Medicare Rate in CR]]&gt;0,"Y","N"),"N")</f>
        <v>Y</v>
      </c>
      <c r="O5356" s="166">
        <f>Table1[[#This Row],[Medicare Rate in CR]]*Table1[[#This Row],[SumOfUnits]]*Table1[[#This Row],[Actuarial Factor 06/20/2023]]</f>
        <v>12625.362635633099</v>
      </c>
      <c r="P53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12625.362635633099</v>
      </c>
      <c r="Q5356" s="166">
        <f>Table1[[#This Row],[Trended Medicare Pricing for all RHCs]]-Table1[[#This Row],[SumOfSFY24 Estimated Payment 5/04/23]]</f>
        <v>4553.4359616168331</v>
      </c>
      <c r="R5356" s="24">
        <f>Table1[[#This Row],[SumOfUnits]]*Table1[[#This Row],[Actuarial Factor 06/20/2023]]</f>
        <v>31.85648626269958</v>
      </c>
    </row>
    <row r="5357" spans="1:18" x14ac:dyDescent="0.25">
      <c r="A5357" s="192" t="s">
        <v>594</v>
      </c>
      <c r="B5357" s="22" t="s">
        <v>595</v>
      </c>
      <c r="C5357" s="22" t="s">
        <v>85</v>
      </c>
      <c r="D5357" s="22" t="s">
        <v>30</v>
      </c>
      <c r="E5357" s="22" t="s">
        <v>77</v>
      </c>
      <c r="F5357" s="195">
        <v>44666.579936397873</v>
      </c>
      <c r="G5357" s="22">
        <v>201</v>
      </c>
      <c r="H5357" s="22">
        <v>201</v>
      </c>
      <c r="I5357" s="167">
        <v>53075.748640901213</v>
      </c>
      <c r="J5357" s="22">
        <v>1.1882653365553713</v>
      </c>
      <c r="K5357" s="22" t="s">
        <v>596</v>
      </c>
      <c r="L5357" s="22" t="e">
        <f>INDEX(#REF!,MATCH(Table1[[#This Row],[NPI]],#REF!,0))</f>
        <v>#REF!</v>
      </c>
      <c r="M5357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57" s="24" t="str">
        <f>IFERROR(IF(Table1[[#This Row],[Medicare Rate in CR]]&gt;0,"Y","N"),"N")</f>
        <v>Y</v>
      </c>
      <c r="O5357" s="166">
        <f>Table1[[#This Row],[Medicare Rate in CR]]*Table1[[#This Row],[SumOfUnits]]*Table1[[#This Row],[Actuarial Factor 06/20/2023]]</f>
        <v>94657.596954908557</v>
      </c>
      <c r="P53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94657.596954908557</v>
      </c>
      <c r="Q5357" s="166">
        <f>Table1[[#This Row],[Trended Medicare Pricing for all RHCs]]-Table1[[#This Row],[SumOfSFY24 Estimated Payment 5/04/23]]</f>
        <v>41581.848314007344</v>
      </c>
      <c r="R5357" s="24">
        <f>Table1[[#This Row],[SumOfUnits]]*Table1[[#This Row],[Actuarial Factor 06/20/2023]]</f>
        <v>238.84133264762963</v>
      </c>
    </row>
    <row r="5358" spans="1:18" x14ac:dyDescent="0.25">
      <c r="A5358" s="192" t="s">
        <v>594</v>
      </c>
      <c r="B5358" s="22" t="s">
        <v>595</v>
      </c>
      <c r="C5358" s="22" t="s">
        <v>85</v>
      </c>
      <c r="D5358" s="22" t="s">
        <v>32</v>
      </c>
      <c r="E5358" s="22" t="s">
        <v>81</v>
      </c>
      <c r="F5358" s="195">
        <v>252.50072275224051</v>
      </c>
      <c r="G5358" s="22">
        <v>1</v>
      </c>
      <c r="H5358" s="22">
        <v>1</v>
      </c>
      <c r="I5358" s="167">
        <v>270.27739718949226</v>
      </c>
      <c r="J5358" s="22">
        <v>1.0704024695196404</v>
      </c>
      <c r="K5358" s="22" t="s">
        <v>596</v>
      </c>
      <c r="L5358" s="22" t="e">
        <f>INDEX(#REF!,MATCH(Table1[[#This Row],[NPI]],#REF!,0))</f>
        <v>#REF!</v>
      </c>
      <c r="M5358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58" s="24" t="str">
        <f>IFERROR(IF(Table1[[#This Row],[Medicare Rate in CR]]&gt;0,"Y","N"),"N")</f>
        <v>Y</v>
      </c>
      <c r="O5358" s="166">
        <f>Table1[[#This Row],[Medicare Rate in CR]]*Table1[[#This Row],[SumOfUnits]]*Table1[[#This Row],[Actuarial Factor 06/20/2023]]</f>
        <v>424.22190672002387</v>
      </c>
      <c r="P53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424.22190672002387</v>
      </c>
      <c r="Q5358" s="166">
        <f>Table1[[#This Row],[Trended Medicare Pricing for all RHCs]]-Table1[[#This Row],[SumOfSFY24 Estimated Payment 5/04/23]]</f>
        <v>153.9445095305316</v>
      </c>
      <c r="R5358" s="24">
        <f>Table1[[#This Row],[SumOfUnits]]*Table1[[#This Row],[Actuarial Factor 06/20/2023]]</f>
        <v>1.0704024695196404</v>
      </c>
    </row>
    <row r="5359" spans="1:18" x14ac:dyDescent="0.25">
      <c r="A5359" s="192" t="s">
        <v>594</v>
      </c>
      <c r="B5359" s="22" t="s">
        <v>595</v>
      </c>
      <c r="C5359" s="22" t="s">
        <v>85</v>
      </c>
      <c r="D5359" s="22" t="s">
        <v>32</v>
      </c>
      <c r="E5359" s="22" t="s">
        <v>65</v>
      </c>
      <c r="F5359" s="195">
        <v>1856.5481352992194</v>
      </c>
      <c r="G5359" s="22">
        <v>8</v>
      </c>
      <c r="H5359" s="22">
        <v>8</v>
      </c>
      <c r="I5359" s="167">
        <v>2354.8246234500975</v>
      </c>
      <c r="J5359" s="22">
        <v>1.2683886717920034</v>
      </c>
      <c r="K5359" s="22" t="s">
        <v>596</v>
      </c>
      <c r="L5359" s="22" t="e">
        <f>INDEX(#REF!,MATCH(Table1[[#This Row],[NPI]],#REF!,0))</f>
        <v>#REF!</v>
      </c>
      <c r="M5359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59" s="24" t="str">
        <f>IFERROR(IF(Table1[[#This Row],[Medicare Rate in CR]]&gt;0,"Y","N"),"N")</f>
        <v>Y</v>
      </c>
      <c r="O5359" s="166">
        <f>Table1[[#This Row],[Medicare Rate in CR]]*Table1[[#This Row],[SumOfUnits]]*Table1[[#This Row],[Actuarial Factor 06/20/2023]]</f>
        <v>4021.5023872368542</v>
      </c>
      <c r="P53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4021.5023872368542</v>
      </c>
      <c r="Q5359" s="166">
        <f>Table1[[#This Row],[Trended Medicare Pricing for all RHCs]]-Table1[[#This Row],[SumOfSFY24 Estimated Payment 5/04/23]]</f>
        <v>1666.6777637867567</v>
      </c>
      <c r="R5359" s="24">
        <f>Table1[[#This Row],[SumOfUnits]]*Table1[[#This Row],[Actuarial Factor 06/20/2023]]</f>
        <v>10.147109374336027</v>
      </c>
    </row>
    <row r="5360" spans="1:18" x14ac:dyDescent="0.25">
      <c r="A5360" s="192" t="s">
        <v>594</v>
      </c>
      <c r="B5360" s="22" t="s">
        <v>595</v>
      </c>
      <c r="C5360" s="22" t="s">
        <v>85</v>
      </c>
      <c r="D5360" s="22" t="s">
        <v>32</v>
      </c>
      <c r="E5360" s="22" t="s">
        <v>66</v>
      </c>
      <c r="F5360" s="195">
        <v>4587.3855642285826</v>
      </c>
      <c r="G5360" s="22">
        <v>21</v>
      </c>
      <c r="H5360" s="22">
        <v>21</v>
      </c>
      <c r="I5360" s="167">
        <v>4615.6558730028</v>
      </c>
      <c r="J5360" s="22">
        <v>1.0061626188552066</v>
      </c>
      <c r="K5360" s="22" t="s">
        <v>596</v>
      </c>
      <c r="L5360" s="22" t="e">
        <f>INDEX(#REF!,MATCH(Table1[[#This Row],[NPI]],#REF!,0))</f>
        <v>#REF!</v>
      </c>
      <c r="M5360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60" s="24" t="str">
        <f>IFERROR(IF(Table1[[#This Row],[Medicare Rate in CR]]&gt;0,"Y","N"),"N")</f>
        <v>Y</v>
      </c>
      <c r="O5360" s="166">
        <f>Table1[[#This Row],[Medicare Rate in CR]]*Table1[[#This Row],[SumOfUnits]]*Table1[[#This Row],[Actuarial Factor 06/20/2023]]</f>
        <v>8374.0097511986041</v>
      </c>
      <c r="P53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8374.0097511986041</v>
      </c>
      <c r="Q5360" s="166">
        <f>Table1[[#This Row],[Trended Medicare Pricing for all RHCs]]-Table1[[#This Row],[SumOfSFY24 Estimated Payment 5/04/23]]</f>
        <v>3758.3538781958041</v>
      </c>
      <c r="R5360" s="24">
        <f>Table1[[#This Row],[SumOfUnits]]*Table1[[#This Row],[Actuarial Factor 06/20/2023]]</f>
        <v>21.12941499595934</v>
      </c>
    </row>
    <row r="5361" spans="1:18" x14ac:dyDescent="0.25">
      <c r="A5361" s="192" t="s">
        <v>594</v>
      </c>
      <c r="B5361" s="22" t="s">
        <v>595</v>
      </c>
      <c r="C5361" s="22" t="s">
        <v>85</v>
      </c>
      <c r="D5361" s="22" t="s">
        <v>32</v>
      </c>
      <c r="E5361" s="22" t="s">
        <v>100</v>
      </c>
      <c r="F5361" s="195">
        <v>505.00144550448101</v>
      </c>
      <c r="G5361" s="22">
        <v>2</v>
      </c>
      <c r="H5361" s="22">
        <v>2</v>
      </c>
      <c r="I5361" s="167">
        <v>487.85319325802561</v>
      </c>
      <c r="J5361" s="22">
        <v>0.96604316205605145</v>
      </c>
      <c r="K5361" s="22" t="s">
        <v>596</v>
      </c>
      <c r="L5361" s="22" t="e">
        <f>INDEX(#REF!,MATCH(Table1[[#This Row],[NPI]],#REF!,0))</f>
        <v>#REF!</v>
      </c>
      <c r="M5361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61" s="24" t="str">
        <f>IFERROR(IF(Table1[[#This Row],[Medicare Rate in CR]]&gt;0,"Y","N"),"N")</f>
        <v>Y</v>
      </c>
      <c r="O5361" s="166">
        <f>Table1[[#This Row],[Medicare Rate in CR]]*Table1[[#This Row],[SumOfUnits]]*Table1[[#This Row],[Actuarial Factor 06/20/2023]]</f>
        <v>765.72445197210857</v>
      </c>
      <c r="P53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765.72445197210857</v>
      </c>
      <c r="Q5361" s="166">
        <f>Table1[[#This Row],[Trended Medicare Pricing for all RHCs]]-Table1[[#This Row],[SumOfSFY24 Estimated Payment 5/04/23]]</f>
        <v>277.87125871408296</v>
      </c>
      <c r="R5361" s="24">
        <f>Table1[[#This Row],[SumOfUnits]]*Table1[[#This Row],[Actuarial Factor 06/20/2023]]</f>
        <v>1.9320863241121029</v>
      </c>
    </row>
    <row r="5362" spans="1:18" x14ac:dyDescent="0.25">
      <c r="A5362" s="192" t="s">
        <v>594</v>
      </c>
      <c r="B5362" s="22" t="s">
        <v>595</v>
      </c>
      <c r="C5362" s="22" t="s">
        <v>85</v>
      </c>
      <c r="D5362" s="22" t="s">
        <v>31</v>
      </c>
      <c r="E5362" s="22" t="s">
        <v>82</v>
      </c>
      <c r="F5362" s="195">
        <v>755.82538305868741</v>
      </c>
      <c r="G5362" s="22">
        <v>3</v>
      </c>
      <c r="H5362" s="22">
        <v>3</v>
      </c>
      <c r="I5362" s="167">
        <v>839.68227617499281</v>
      </c>
      <c r="J5362" s="22">
        <v>1.1109474423536185</v>
      </c>
      <c r="K5362" s="22" t="s">
        <v>596</v>
      </c>
      <c r="L5362" s="22" t="e">
        <f>INDEX(#REF!,MATCH(Table1[[#This Row],[NPI]],#REF!,0))</f>
        <v>#REF!</v>
      </c>
      <c r="M5362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62" s="24" t="str">
        <f>IFERROR(IF(Table1[[#This Row],[Medicare Rate in CR]]&gt;0,"Y","N"),"N")</f>
        <v>Y</v>
      </c>
      <c r="O5362" s="166">
        <f>Table1[[#This Row],[Medicare Rate in CR]]*Table1[[#This Row],[SumOfUnits]]*Table1[[#This Row],[Actuarial Factor 06/20/2023]]</f>
        <v>1320.8720710607583</v>
      </c>
      <c r="P53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1320.8720710607583</v>
      </c>
      <c r="Q5362" s="166">
        <f>Table1[[#This Row],[Trended Medicare Pricing for all RHCs]]-Table1[[#This Row],[SumOfSFY24 Estimated Payment 5/04/23]]</f>
        <v>481.18979488576554</v>
      </c>
      <c r="R5362" s="24">
        <f>Table1[[#This Row],[SumOfUnits]]*Table1[[#This Row],[Actuarial Factor 06/20/2023]]</f>
        <v>3.3328423270608556</v>
      </c>
    </row>
    <row r="5363" spans="1:18" x14ac:dyDescent="0.25">
      <c r="A5363" s="192" t="s">
        <v>594</v>
      </c>
      <c r="B5363" s="22" t="s">
        <v>595</v>
      </c>
      <c r="C5363" s="22" t="s">
        <v>85</v>
      </c>
      <c r="D5363" s="22" t="s">
        <v>31</v>
      </c>
      <c r="E5363" s="22" t="s">
        <v>68</v>
      </c>
      <c r="F5363" s="195">
        <v>1513.3275513154088</v>
      </c>
      <c r="G5363" s="22">
        <v>6</v>
      </c>
      <c r="H5363" s="22">
        <v>6</v>
      </c>
      <c r="I5363" s="167">
        <v>1234.1290836458336</v>
      </c>
      <c r="J5363" s="22">
        <v>0.81550691558685273</v>
      </c>
      <c r="K5363" s="22" t="s">
        <v>596</v>
      </c>
      <c r="L5363" s="22" t="e">
        <f>INDEX(#REF!,MATCH(Table1[[#This Row],[NPI]],#REF!,0))</f>
        <v>#REF!</v>
      </c>
      <c r="M5363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63" s="24" t="str">
        <f>IFERROR(IF(Table1[[#This Row],[Medicare Rate in CR]]&gt;0,"Y","N"),"N")</f>
        <v>Y</v>
      </c>
      <c r="O5363" s="166">
        <f>Table1[[#This Row],[Medicare Rate in CR]]*Table1[[#This Row],[SumOfUnits]]*Table1[[#This Row],[Actuarial Factor 06/20/2023]]</f>
        <v>1939.2102047122889</v>
      </c>
      <c r="P53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1939.2102047122889</v>
      </c>
      <c r="Q5363" s="166">
        <f>Table1[[#This Row],[Trended Medicare Pricing for all RHCs]]-Table1[[#This Row],[SumOfSFY24 Estimated Payment 5/04/23]]</f>
        <v>705.08112106645535</v>
      </c>
      <c r="R5363" s="24">
        <f>Table1[[#This Row],[SumOfUnits]]*Table1[[#This Row],[Actuarial Factor 06/20/2023]]</f>
        <v>4.8930414935211166</v>
      </c>
    </row>
    <row r="5364" spans="1:18" x14ac:dyDescent="0.25">
      <c r="A5364" s="192" t="s">
        <v>594</v>
      </c>
      <c r="B5364" s="22" t="s">
        <v>595</v>
      </c>
      <c r="C5364" s="22" t="s">
        <v>85</v>
      </c>
      <c r="D5364" s="22" t="s">
        <v>31</v>
      </c>
      <c r="E5364" s="22" t="s">
        <v>69</v>
      </c>
      <c r="F5364" s="195">
        <v>24035.944878095765</v>
      </c>
      <c r="G5364" s="22">
        <v>96</v>
      </c>
      <c r="H5364" s="22">
        <v>96</v>
      </c>
      <c r="I5364" s="167">
        <v>24062.66537454884</v>
      </c>
      <c r="J5364" s="22">
        <v>1.0011116890385876</v>
      </c>
      <c r="K5364" s="22" t="s">
        <v>596</v>
      </c>
      <c r="L5364" s="22" t="e">
        <f>INDEX(#REF!,MATCH(Table1[[#This Row],[NPI]],#REF!,0))</f>
        <v>#REF!</v>
      </c>
      <c r="M5364" s="22" t="str">
        <f>IFERROR(IFERROR(INDEX(FreeStand_Medicare!E:E,MATCH(Table1[[#This Row],[Medicare Number]],FreeStand_Medicare!A:A,0)),INDEX(HospBased_Medicare_CR!F:F,MATCH(Table1[[#This Row],[Medicare Number]],HospBased_Medicare_CR!G:G,0))),0)</f>
        <v>396.32</v>
      </c>
      <c r="N5364" s="24" t="str">
        <f>IFERROR(IF(Table1[[#This Row],[Medicare Rate in CR]]&gt;0,"Y","N"),"N")</f>
        <v>Y</v>
      </c>
      <c r="O5364" s="166">
        <f>Table1[[#This Row],[Medicare Rate in CR]]*Table1[[#This Row],[SumOfUnits]]*Table1[[#This Row],[Actuarial Factor 06/20/2023]]</f>
        <v>38089.016121578214</v>
      </c>
      <c r="P53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38089.016121578214</v>
      </c>
      <c r="Q5364" s="166">
        <f>Table1[[#This Row],[Trended Medicare Pricing for all RHCs]]-Table1[[#This Row],[SumOfSFY24 Estimated Payment 5/04/23]]</f>
        <v>14026.350747029373</v>
      </c>
      <c r="R5364" s="24">
        <f>Table1[[#This Row],[SumOfUnits]]*Table1[[#This Row],[Actuarial Factor 06/20/2023]]</f>
        <v>96.106722147704403</v>
      </c>
    </row>
    <row r="5365" spans="1:18" x14ac:dyDescent="0.25">
      <c r="A5365" s="192" t="s">
        <v>597</v>
      </c>
      <c r="B5365" s="22" t="s">
        <v>598</v>
      </c>
      <c r="C5365" s="22" t="s">
        <v>88</v>
      </c>
      <c r="D5365" s="22" t="s">
        <v>30</v>
      </c>
      <c r="E5365" s="22" t="s">
        <v>56</v>
      </c>
      <c r="F5365" s="195">
        <v>6053.0307410619671</v>
      </c>
      <c r="G5365" s="22">
        <v>52</v>
      </c>
      <c r="H5365" s="22">
        <v>52</v>
      </c>
      <c r="I5365" s="167">
        <v>6248.416101394022</v>
      </c>
      <c r="J5365" s="22">
        <v>1.0322789307853037</v>
      </c>
      <c r="K5365" s="22" t="s">
        <v>599</v>
      </c>
      <c r="L5365" s="22" t="e">
        <f>INDEX(#REF!,MATCH(Table1[[#This Row],[NPI]],#REF!,0))</f>
        <v>#REF!</v>
      </c>
      <c r="M53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65" s="24" t="str">
        <f>IFERROR(IF(Table1[[#This Row],[Medicare Rate in CR]]&gt;0,"Y","N"),"N")</f>
        <v>N</v>
      </c>
      <c r="O5365" s="166">
        <f>Table1[[#This Row],[Medicare Rate in CR]]*Table1[[#This Row],[SumOfUnits]]*Table1[[#This Row],[Actuarial Factor 06/20/2023]]</f>
        <v>0</v>
      </c>
      <c r="P53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7339.6098038663895</v>
      </c>
      <c r="Q5365" s="166">
        <f>Table1[[#This Row],[Trended Medicare Pricing for all RHCs]]-Table1[[#This Row],[SumOfSFY24 Estimated Payment 5/04/23]]</f>
        <v>1091.1937024723675</v>
      </c>
      <c r="R5365" s="24">
        <f>Table1[[#This Row],[SumOfUnits]]*Table1[[#This Row],[Actuarial Factor 06/20/2023]]</f>
        <v>53.678504400835791</v>
      </c>
    </row>
    <row r="5366" spans="1:18" x14ac:dyDescent="0.25">
      <c r="A5366" s="192" t="s">
        <v>597</v>
      </c>
      <c r="B5366" s="22" t="s">
        <v>598</v>
      </c>
      <c r="C5366" s="22" t="s">
        <v>88</v>
      </c>
      <c r="D5366" s="22" t="s">
        <v>30</v>
      </c>
      <c r="E5366" s="22" t="s">
        <v>59</v>
      </c>
      <c r="F5366" s="195">
        <v>57767.187048280175</v>
      </c>
      <c r="G5366" s="22">
        <v>504</v>
      </c>
      <c r="H5366" s="22">
        <v>504</v>
      </c>
      <c r="I5366" s="167">
        <v>51066.983186978752</v>
      </c>
      <c r="J5366" s="22">
        <v>0.88401367274986775</v>
      </c>
      <c r="K5366" s="22" t="s">
        <v>599</v>
      </c>
      <c r="L5366" s="22" t="e">
        <f>INDEX(#REF!,MATCH(Table1[[#This Row],[NPI]],#REF!,0))</f>
        <v>#REF!</v>
      </c>
      <c r="M53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66" s="24" t="str">
        <f>IFERROR(IF(Table1[[#This Row],[Medicare Rate in CR]]&gt;0,"Y","N"),"N")</f>
        <v>N</v>
      </c>
      <c r="O5366" s="166">
        <f>Table1[[#This Row],[Medicare Rate in CR]]*Table1[[#This Row],[SumOfUnits]]*Table1[[#This Row],[Actuarial Factor 06/20/2023]]</f>
        <v>0</v>
      </c>
      <c r="P53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59985.078517643662</v>
      </c>
      <c r="Q5366" s="166">
        <f>Table1[[#This Row],[Trended Medicare Pricing for all RHCs]]-Table1[[#This Row],[SumOfSFY24 Estimated Payment 5/04/23]]</f>
        <v>8918.0953306649099</v>
      </c>
      <c r="R5366" s="24">
        <f>Table1[[#This Row],[SumOfUnits]]*Table1[[#This Row],[Actuarial Factor 06/20/2023]]</f>
        <v>445.54289106593336</v>
      </c>
    </row>
    <row r="5367" spans="1:18" x14ac:dyDescent="0.25">
      <c r="A5367" s="192" t="s">
        <v>597</v>
      </c>
      <c r="B5367" s="22" t="s">
        <v>598</v>
      </c>
      <c r="C5367" s="22" t="s">
        <v>88</v>
      </c>
      <c r="D5367" s="22" t="s">
        <v>30</v>
      </c>
      <c r="E5367" s="22" t="s">
        <v>60</v>
      </c>
      <c r="F5367" s="195">
        <v>45566.16555844673</v>
      </c>
      <c r="G5367" s="22">
        <v>394</v>
      </c>
      <c r="H5367" s="22">
        <v>394</v>
      </c>
      <c r="I5367" s="167">
        <v>34606.263241009256</v>
      </c>
      <c r="J5367" s="22">
        <v>0.75947279778502652</v>
      </c>
      <c r="K5367" s="22" t="s">
        <v>599</v>
      </c>
      <c r="L5367" s="22" t="e">
        <f>INDEX(#REF!,MATCH(Table1[[#This Row],[NPI]],#REF!,0))</f>
        <v>#REF!</v>
      </c>
      <c r="M53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67" s="24" t="str">
        <f>IFERROR(IF(Table1[[#This Row],[Medicare Rate in CR]]&gt;0,"Y","N"),"N")</f>
        <v>N</v>
      </c>
      <c r="O5367" s="166">
        <f>Table1[[#This Row],[Medicare Rate in CR]]*Table1[[#This Row],[SumOfUnits]]*Table1[[#This Row],[Actuarial Factor 06/20/2023]]</f>
        <v>0</v>
      </c>
      <c r="P53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40649.736643215219</v>
      </c>
      <c r="Q5367" s="166">
        <f>Table1[[#This Row],[Trended Medicare Pricing for all RHCs]]-Table1[[#This Row],[SumOfSFY24 Estimated Payment 5/04/23]]</f>
        <v>6043.4734022059638</v>
      </c>
      <c r="R5367" s="24">
        <f>Table1[[#This Row],[SumOfUnits]]*Table1[[#This Row],[Actuarial Factor 06/20/2023]]</f>
        <v>299.23228232730042</v>
      </c>
    </row>
    <row r="5368" spans="1:18" x14ac:dyDescent="0.25">
      <c r="A5368" s="192" t="s">
        <v>597</v>
      </c>
      <c r="B5368" s="22" t="s">
        <v>598</v>
      </c>
      <c r="C5368" s="22" t="s">
        <v>88</v>
      </c>
      <c r="D5368" s="22" t="s">
        <v>30</v>
      </c>
      <c r="E5368" s="22" t="s">
        <v>61</v>
      </c>
      <c r="F5368" s="195">
        <v>4445.5237544569727</v>
      </c>
      <c r="G5368" s="22">
        <v>38</v>
      </c>
      <c r="H5368" s="22">
        <v>38</v>
      </c>
      <c r="I5368" s="167">
        <v>3376.2543634172325</v>
      </c>
      <c r="J5368" s="22">
        <v>0.75947279778502652</v>
      </c>
      <c r="K5368" s="22" t="s">
        <v>599</v>
      </c>
      <c r="L5368" s="22" t="e">
        <f>INDEX(#REF!,MATCH(Table1[[#This Row],[NPI]],#REF!,0))</f>
        <v>#REF!</v>
      </c>
      <c r="M53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68" s="24" t="str">
        <f>IFERROR(IF(Table1[[#This Row],[Medicare Rate in CR]]&gt;0,"Y","N"),"N")</f>
        <v>N</v>
      </c>
      <c r="O5368" s="166">
        <f>Table1[[#This Row],[Medicare Rate in CR]]*Table1[[#This Row],[SumOfUnits]]*Table1[[#This Row],[Actuarial Factor 06/20/2023]]</f>
        <v>0</v>
      </c>
      <c r="P53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3965.8673852650895</v>
      </c>
      <c r="Q5368" s="166">
        <f>Table1[[#This Row],[Trended Medicare Pricing for all RHCs]]-Table1[[#This Row],[SumOfSFY24 Estimated Payment 5/04/23]]</f>
        <v>589.613021847857</v>
      </c>
      <c r="R5368" s="24">
        <f>Table1[[#This Row],[SumOfUnits]]*Table1[[#This Row],[Actuarial Factor 06/20/2023]]</f>
        <v>28.859966315831009</v>
      </c>
    </row>
    <row r="5369" spans="1:18" x14ac:dyDescent="0.25">
      <c r="A5369" s="192" t="s">
        <v>597</v>
      </c>
      <c r="B5369" s="22" t="s">
        <v>598</v>
      </c>
      <c r="C5369" s="22" t="s">
        <v>88</v>
      </c>
      <c r="D5369" s="22" t="s">
        <v>30</v>
      </c>
      <c r="E5369" s="22" t="s">
        <v>62</v>
      </c>
      <c r="F5369" s="195">
        <v>97134.277729594498</v>
      </c>
      <c r="G5369" s="22">
        <v>841</v>
      </c>
      <c r="H5369" s="22">
        <v>841</v>
      </c>
      <c r="I5369" s="167">
        <v>96571.506205474754</v>
      </c>
      <c r="J5369" s="22">
        <v>0.99420625203302171</v>
      </c>
      <c r="K5369" s="22" t="s">
        <v>599</v>
      </c>
      <c r="L5369" s="22" t="e">
        <f>INDEX(#REF!,MATCH(Table1[[#This Row],[NPI]],#REF!,0))</f>
        <v>#REF!</v>
      </c>
      <c r="M53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69" s="24" t="str">
        <f>IFERROR(IF(Table1[[#This Row],[Medicare Rate in CR]]&gt;0,"Y","N"),"N")</f>
        <v>N</v>
      </c>
      <c r="O5369" s="166">
        <f>Table1[[#This Row],[Medicare Rate in CR]]*Table1[[#This Row],[SumOfUnits]]*Table1[[#This Row],[Actuarial Factor 06/20/2023]]</f>
        <v>0</v>
      </c>
      <c r="P53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113436.29524956152</v>
      </c>
      <c r="Q5369" s="166">
        <f>Table1[[#This Row],[Trended Medicare Pricing for all RHCs]]-Table1[[#This Row],[SumOfSFY24 Estimated Payment 5/04/23]]</f>
        <v>16864.789044086763</v>
      </c>
      <c r="R5369" s="24">
        <f>Table1[[#This Row],[SumOfUnits]]*Table1[[#This Row],[Actuarial Factor 06/20/2023]]</f>
        <v>836.12745795977128</v>
      </c>
    </row>
    <row r="5370" spans="1:18" x14ac:dyDescent="0.25">
      <c r="A5370" s="192" t="s">
        <v>597</v>
      </c>
      <c r="B5370" s="22" t="s">
        <v>598</v>
      </c>
      <c r="C5370" s="22" t="s">
        <v>88</v>
      </c>
      <c r="D5370" s="22" t="s">
        <v>30</v>
      </c>
      <c r="E5370" s="22" t="s">
        <v>63</v>
      </c>
      <c r="F5370" s="195">
        <v>25546.622337862573</v>
      </c>
      <c r="G5370" s="22">
        <v>217</v>
      </c>
      <c r="H5370" s="22">
        <v>217</v>
      </c>
      <c r="I5370" s="167">
        <v>23616.736455867052</v>
      </c>
      <c r="J5370" s="22">
        <v>0.92445631925535443</v>
      </c>
      <c r="K5370" s="22" t="s">
        <v>599</v>
      </c>
      <c r="L5370" s="22" t="e">
        <f>INDEX(#REF!,MATCH(Table1[[#This Row],[NPI]],#REF!,0))</f>
        <v>#REF!</v>
      </c>
      <c r="M53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70" s="24" t="str">
        <f>IFERROR(IF(Table1[[#This Row],[Medicare Rate in CR]]&gt;0,"Y","N"),"N")</f>
        <v>N</v>
      </c>
      <c r="O5370" s="166">
        <f>Table1[[#This Row],[Medicare Rate in CR]]*Table1[[#This Row],[SumOfUnits]]*Table1[[#This Row],[Actuarial Factor 06/20/2023]]</f>
        <v>0</v>
      </c>
      <c r="P53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27741.051110238794</v>
      </c>
      <c r="Q5370" s="166">
        <f>Table1[[#This Row],[Trended Medicare Pricing for all RHCs]]-Table1[[#This Row],[SumOfSFY24 Estimated Payment 5/04/23]]</f>
        <v>4124.3146543717412</v>
      </c>
      <c r="R5370" s="24">
        <f>Table1[[#This Row],[SumOfUnits]]*Table1[[#This Row],[Actuarial Factor 06/20/2023]]</f>
        <v>200.60702127841191</v>
      </c>
    </row>
    <row r="5371" spans="1:18" x14ac:dyDescent="0.25">
      <c r="A5371" s="192" t="s">
        <v>597</v>
      </c>
      <c r="B5371" s="22" t="s">
        <v>598</v>
      </c>
      <c r="C5371" s="22" t="s">
        <v>88</v>
      </c>
      <c r="D5371" s="22" t="s">
        <v>30</v>
      </c>
      <c r="E5371" s="22" t="s">
        <v>64</v>
      </c>
      <c r="F5371" s="195">
        <v>30982.123927917546</v>
      </c>
      <c r="G5371" s="22">
        <v>263</v>
      </c>
      <c r="H5371" s="22">
        <v>263</v>
      </c>
      <c r="I5371" s="167">
        <v>29069.9962721843</v>
      </c>
      <c r="J5371" s="22">
        <v>0.93828287369252128</v>
      </c>
      <c r="K5371" s="22" t="s">
        <v>599</v>
      </c>
      <c r="L5371" s="22" t="e">
        <f>INDEX(#REF!,MATCH(Table1[[#This Row],[NPI]],#REF!,0))</f>
        <v>#REF!</v>
      </c>
      <c r="M537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71" s="24" t="str">
        <f>IFERROR(IF(Table1[[#This Row],[Medicare Rate in CR]]&gt;0,"Y","N"),"N")</f>
        <v>N</v>
      </c>
      <c r="O5371" s="166">
        <f>Table1[[#This Row],[Medicare Rate in CR]]*Table1[[#This Row],[SumOfUnits]]*Table1[[#This Row],[Actuarial Factor 06/20/2023]]</f>
        <v>0</v>
      </c>
      <c r="P53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34146.642313094693</v>
      </c>
      <c r="Q5371" s="166">
        <f>Table1[[#This Row],[Trended Medicare Pricing for all RHCs]]-Table1[[#This Row],[SumOfSFY24 Estimated Payment 5/04/23]]</f>
        <v>5076.6460409103929</v>
      </c>
      <c r="R5371" s="24">
        <f>Table1[[#This Row],[SumOfUnits]]*Table1[[#This Row],[Actuarial Factor 06/20/2023]]</f>
        <v>246.76839578113311</v>
      </c>
    </row>
    <row r="5372" spans="1:18" x14ac:dyDescent="0.25">
      <c r="A5372" s="192" t="s">
        <v>597</v>
      </c>
      <c r="B5372" s="22" t="s">
        <v>598</v>
      </c>
      <c r="C5372" s="22" t="s">
        <v>88</v>
      </c>
      <c r="D5372" s="22" t="s">
        <v>30</v>
      </c>
      <c r="E5372" s="22" t="s">
        <v>77</v>
      </c>
      <c r="F5372" s="195">
        <v>20482.71176640645</v>
      </c>
      <c r="G5372" s="22">
        <v>185</v>
      </c>
      <c r="H5372" s="22">
        <v>185</v>
      </c>
      <c r="I5372" s="167">
        <v>29054.05804779458</v>
      </c>
      <c r="J5372" s="22">
        <v>1.4184673581867189</v>
      </c>
      <c r="K5372" s="22" t="s">
        <v>599</v>
      </c>
      <c r="L5372" s="22" t="e">
        <f>INDEX(#REF!,MATCH(Table1[[#This Row],[NPI]],#REF!,0))</f>
        <v>#REF!</v>
      </c>
      <c r="M537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72" s="24" t="str">
        <f>IFERROR(IF(Table1[[#This Row],[Medicare Rate in CR]]&gt;0,"Y","N"),"N")</f>
        <v>N</v>
      </c>
      <c r="O5372" s="166">
        <f>Table1[[#This Row],[Medicare Rate in CR]]*Table1[[#This Row],[SumOfUnits]]*Table1[[#This Row],[Actuarial Factor 06/20/2023]]</f>
        <v>0</v>
      </c>
      <c r="P53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34127.920712918145</v>
      </c>
      <c r="Q5372" s="166">
        <f>Table1[[#This Row],[Trended Medicare Pricing for all RHCs]]-Table1[[#This Row],[SumOfSFY24 Estimated Payment 5/04/23]]</f>
        <v>5073.8626651235645</v>
      </c>
      <c r="R5372" s="24">
        <f>Table1[[#This Row],[SumOfUnits]]*Table1[[#This Row],[Actuarial Factor 06/20/2023]]</f>
        <v>262.41646126454299</v>
      </c>
    </row>
    <row r="5373" spans="1:18" x14ac:dyDescent="0.25">
      <c r="A5373" s="192" t="s">
        <v>597</v>
      </c>
      <c r="B5373" s="22" t="s">
        <v>598</v>
      </c>
      <c r="C5373" s="22" t="s">
        <v>88</v>
      </c>
      <c r="D5373" s="22" t="s">
        <v>32</v>
      </c>
      <c r="E5373" s="22" t="s">
        <v>81</v>
      </c>
      <c r="F5373" s="195">
        <v>1196.7909800520381</v>
      </c>
      <c r="G5373" s="22">
        <v>10</v>
      </c>
      <c r="H5373" s="22">
        <v>10</v>
      </c>
      <c r="I5373" s="167">
        <v>1261.7323955352122</v>
      </c>
      <c r="J5373" s="22">
        <v>1.0542629553243712</v>
      </c>
      <c r="K5373" s="22" t="s">
        <v>599</v>
      </c>
      <c r="L5373" s="22" t="e">
        <f>INDEX(#REF!,MATCH(Table1[[#This Row],[NPI]],#REF!,0))</f>
        <v>#REF!</v>
      </c>
      <c r="M537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73" s="24" t="str">
        <f>IFERROR(IF(Table1[[#This Row],[Medicare Rate in CR]]&gt;0,"Y","N"),"N")</f>
        <v>N</v>
      </c>
      <c r="O5373" s="166">
        <f>Table1[[#This Row],[Medicare Rate in CR]]*Table1[[#This Row],[SumOfUnits]]*Table1[[#This Row],[Actuarial Factor 06/20/2023]]</f>
        <v>0</v>
      </c>
      <c r="P53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1482.0753467522788</v>
      </c>
      <c r="Q5373" s="166">
        <f>Table1[[#This Row],[Trended Medicare Pricing for all RHCs]]-Table1[[#This Row],[SumOfSFY24 Estimated Payment 5/04/23]]</f>
        <v>220.34295121706668</v>
      </c>
      <c r="R5373" s="24">
        <f>Table1[[#This Row],[SumOfUnits]]*Table1[[#This Row],[Actuarial Factor 06/20/2023]]</f>
        <v>10.542629553243712</v>
      </c>
    </row>
    <row r="5374" spans="1:18" x14ac:dyDescent="0.25">
      <c r="A5374" s="192" t="s">
        <v>597</v>
      </c>
      <c r="B5374" s="22" t="s">
        <v>598</v>
      </c>
      <c r="C5374" s="22" t="s">
        <v>88</v>
      </c>
      <c r="D5374" s="22" t="s">
        <v>32</v>
      </c>
      <c r="E5374" s="22" t="s">
        <v>65</v>
      </c>
      <c r="F5374" s="195">
        <v>3681.2758986219524</v>
      </c>
      <c r="G5374" s="22">
        <v>34</v>
      </c>
      <c r="H5374" s="22">
        <v>34</v>
      </c>
      <c r="I5374" s="167">
        <v>4313.7999110862429</v>
      </c>
      <c r="J5374" s="22">
        <v>1.1718219524651954</v>
      </c>
      <c r="K5374" s="22" t="s">
        <v>599</v>
      </c>
      <c r="L5374" s="22" t="e">
        <f>INDEX(#REF!,MATCH(Table1[[#This Row],[NPI]],#REF!,0))</f>
        <v>#REF!</v>
      </c>
      <c r="M537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74" s="24" t="str">
        <f>IFERROR(IF(Table1[[#This Row],[Medicare Rate in CR]]&gt;0,"Y","N"),"N")</f>
        <v>N</v>
      </c>
      <c r="O5374" s="166">
        <f>Table1[[#This Row],[Medicare Rate in CR]]*Table1[[#This Row],[SumOfUnits]]*Table1[[#This Row],[Actuarial Factor 06/20/2023]]</f>
        <v>0</v>
      </c>
      <c r="P53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5067.1414332126251</v>
      </c>
      <c r="Q5374" s="166">
        <f>Table1[[#This Row],[Trended Medicare Pricing for all RHCs]]-Table1[[#This Row],[SumOfSFY24 Estimated Payment 5/04/23]]</f>
        <v>753.34152212638219</v>
      </c>
      <c r="R5374" s="24">
        <f>Table1[[#This Row],[SumOfUnits]]*Table1[[#This Row],[Actuarial Factor 06/20/2023]]</f>
        <v>39.841946383816641</v>
      </c>
    </row>
    <row r="5375" spans="1:18" x14ac:dyDescent="0.25">
      <c r="A5375" s="192" t="s">
        <v>597</v>
      </c>
      <c r="B5375" s="22" t="s">
        <v>598</v>
      </c>
      <c r="C5375" s="22" t="s">
        <v>88</v>
      </c>
      <c r="D5375" s="22" t="s">
        <v>32</v>
      </c>
      <c r="E5375" s="22" t="s">
        <v>66</v>
      </c>
      <c r="F5375" s="195">
        <v>1706.919148116026</v>
      </c>
      <c r="G5375" s="22">
        <v>15</v>
      </c>
      <c r="H5375" s="22">
        <v>15</v>
      </c>
      <c r="I5375" s="167">
        <v>1806.2587342216582</v>
      </c>
      <c r="J5375" s="22">
        <v>1.0581981789912405</v>
      </c>
      <c r="K5375" s="22" t="s">
        <v>599</v>
      </c>
      <c r="L5375" s="22" t="e">
        <f>INDEX(#REF!,MATCH(Table1[[#This Row],[NPI]],#REF!,0))</f>
        <v>#REF!</v>
      </c>
      <c r="M537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75" s="24" t="str">
        <f>IFERROR(IF(Table1[[#This Row],[Medicare Rate in CR]]&gt;0,"Y","N"),"N")</f>
        <v>N</v>
      </c>
      <c r="O5375" s="166">
        <f>Table1[[#This Row],[Medicare Rate in CR]]*Table1[[#This Row],[SumOfUnits]]*Table1[[#This Row],[Actuarial Factor 06/20/2023]]</f>
        <v>0</v>
      </c>
      <c r="P53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2121.6951782476344</v>
      </c>
      <c r="Q5375" s="166">
        <f>Table1[[#This Row],[Trended Medicare Pricing for all RHCs]]-Table1[[#This Row],[SumOfSFY24 Estimated Payment 5/04/23]]</f>
        <v>315.43644402597624</v>
      </c>
      <c r="R5375" s="24">
        <f>Table1[[#This Row],[SumOfUnits]]*Table1[[#This Row],[Actuarial Factor 06/20/2023]]</f>
        <v>15.872972684868607</v>
      </c>
    </row>
    <row r="5376" spans="1:18" x14ac:dyDescent="0.25">
      <c r="A5376" s="192" t="s">
        <v>597</v>
      </c>
      <c r="B5376" s="22" t="s">
        <v>598</v>
      </c>
      <c r="C5376" s="22" t="s">
        <v>88</v>
      </c>
      <c r="D5376" s="22" t="s">
        <v>31</v>
      </c>
      <c r="E5376" s="22" t="s">
        <v>67</v>
      </c>
      <c r="F5376" s="195">
        <v>477.71032090199481</v>
      </c>
      <c r="G5376" s="22">
        <v>4</v>
      </c>
      <c r="H5376" s="22">
        <v>4</v>
      </c>
      <c r="I5376" s="167">
        <v>515.37840881613852</v>
      </c>
      <c r="J5376" s="22">
        <v>1.0788513169299341</v>
      </c>
      <c r="K5376" s="22" t="s">
        <v>599</v>
      </c>
      <c r="L5376" s="22" t="e">
        <f>INDEX(#REF!,MATCH(Table1[[#This Row],[NPI]],#REF!,0))</f>
        <v>#REF!</v>
      </c>
      <c r="M537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76" s="24" t="str">
        <f>IFERROR(IF(Table1[[#This Row],[Medicare Rate in CR]]&gt;0,"Y","N"),"N")</f>
        <v>N</v>
      </c>
      <c r="O5376" s="166">
        <f>Table1[[#This Row],[Medicare Rate in CR]]*Table1[[#This Row],[SumOfUnits]]*Table1[[#This Row],[Actuarial Factor 06/20/2023]]</f>
        <v>0</v>
      </c>
      <c r="P53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605.38164563081432</v>
      </c>
      <c r="Q5376" s="166">
        <f>Table1[[#This Row],[Trended Medicare Pricing for all RHCs]]-Table1[[#This Row],[SumOfSFY24 Estimated Payment 5/04/23]]</f>
        <v>90.003236814675802</v>
      </c>
      <c r="R5376" s="24">
        <f>Table1[[#This Row],[SumOfUnits]]*Table1[[#This Row],[Actuarial Factor 06/20/2023]]</f>
        <v>4.3154052677197363</v>
      </c>
    </row>
    <row r="5377" spans="1:18" x14ac:dyDescent="0.25">
      <c r="A5377" s="192" t="s">
        <v>597</v>
      </c>
      <c r="B5377" s="22" t="s">
        <v>598</v>
      </c>
      <c r="C5377" s="22" t="s">
        <v>88</v>
      </c>
      <c r="D5377" s="22" t="s">
        <v>31</v>
      </c>
      <c r="E5377" s="22" t="s">
        <v>82</v>
      </c>
      <c r="F5377" s="195">
        <v>119.4275802254987</v>
      </c>
      <c r="G5377" s="22">
        <v>1</v>
      </c>
      <c r="H5377" s="22">
        <v>1</v>
      </c>
      <c r="I5377" s="167">
        <v>133.97105618275199</v>
      </c>
      <c r="J5377" s="22">
        <v>1.121776527078526</v>
      </c>
      <c r="K5377" s="22" t="s">
        <v>599</v>
      </c>
      <c r="L5377" s="22" t="e">
        <f>INDEX(#REF!,MATCH(Table1[[#This Row],[NPI]],#REF!,0))</f>
        <v>#REF!</v>
      </c>
      <c r="M537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77" s="24" t="str">
        <f>IFERROR(IF(Table1[[#This Row],[Medicare Rate in CR]]&gt;0,"Y","N"),"N")</f>
        <v>N</v>
      </c>
      <c r="O5377" s="166">
        <f>Table1[[#This Row],[Medicare Rate in CR]]*Table1[[#This Row],[SumOfUnits]]*Table1[[#This Row],[Actuarial Factor 06/20/2023]]</f>
        <v>0</v>
      </c>
      <c r="P53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157.36712495409648</v>
      </c>
      <c r="Q5377" s="166">
        <f>Table1[[#This Row],[Trended Medicare Pricing for all RHCs]]-Table1[[#This Row],[SumOfSFY24 Estimated Payment 5/04/23]]</f>
        <v>23.396068771344488</v>
      </c>
      <c r="R5377" s="24">
        <f>Table1[[#This Row],[SumOfUnits]]*Table1[[#This Row],[Actuarial Factor 06/20/2023]]</f>
        <v>1.121776527078526</v>
      </c>
    </row>
    <row r="5378" spans="1:18" x14ac:dyDescent="0.25">
      <c r="A5378" s="192" t="s">
        <v>597</v>
      </c>
      <c r="B5378" s="22" t="s">
        <v>598</v>
      </c>
      <c r="C5378" s="22" t="s">
        <v>88</v>
      </c>
      <c r="D5378" s="22" t="s">
        <v>31</v>
      </c>
      <c r="E5378" s="22" t="s">
        <v>68</v>
      </c>
      <c r="F5378" s="195">
        <v>3719.8612315698178</v>
      </c>
      <c r="G5378" s="22">
        <v>31</v>
      </c>
      <c r="H5378" s="22">
        <v>31</v>
      </c>
      <c r="I5378" s="167">
        <v>3732.0004603662796</v>
      </c>
      <c r="J5378" s="22">
        <v>1.0032633552814922</v>
      </c>
      <c r="K5378" s="22" t="s">
        <v>599</v>
      </c>
      <c r="L5378" s="22" t="e">
        <f>INDEX(#REF!,MATCH(Table1[[#This Row],[NPI]],#REF!,0))</f>
        <v>#REF!</v>
      </c>
      <c r="M537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78" s="24" t="str">
        <f>IFERROR(IF(Table1[[#This Row],[Medicare Rate in CR]]&gt;0,"Y","N"),"N")</f>
        <v>N</v>
      </c>
      <c r="O5378" s="166">
        <f>Table1[[#This Row],[Medicare Rate in CR]]*Table1[[#This Row],[SumOfUnits]]*Table1[[#This Row],[Actuarial Factor 06/20/2023]]</f>
        <v>0</v>
      </c>
      <c r="P53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4383.7392904783019</v>
      </c>
      <c r="Q5378" s="166">
        <f>Table1[[#This Row],[Trended Medicare Pricing for all RHCs]]-Table1[[#This Row],[SumOfSFY24 Estimated Payment 5/04/23]]</f>
        <v>651.73883011202224</v>
      </c>
      <c r="R5378" s="24">
        <f>Table1[[#This Row],[SumOfUnits]]*Table1[[#This Row],[Actuarial Factor 06/20/2023]]</f>
        <v>31.101164013726258</v>
      </c>
    </row>
    <row r="5379" spans="1:18" x14ac:dyDescent="0.25">
      <c r="A5379" s="192" t="s">
        <v>597</v>
      </c>
      <c r="B5379" s="22" t="s">
        <v>598</v>
      </c>
      <c r="C5379" s="22" t="s">
        <v>88</v>
      </c>
      <c r="D5379" s="22" t="s">
        <v>31</v>
      </c>
      <c r="E5379" s="22" t="s">
        <v>74</v>
      </c>
      <c r="F5379" s="195">
        <v>316.6907584080177</v>
      </c>
      <c r="G5379" s="22">
        <v>3</v>
      </c>
      <c r="H5379" s="22">
        <v>3</v>
      </c>
      <c r="I5379" s="167">
        <v>301.42624807575527</v>
      </c>
      <c r="J5379" s="22">
        <v>0.9517999501816975</v>
      </c>
      <c r="K5379" s="22" t="s">
        <v>599</v>
      </c>
      <c r="L5379" s="22" t="e">
        <f>INDEX(#REF!,MATCH(Table1[[#This Row],[NPI]],#REF!,0))</f>
        <v>#REF!</v>
      </c>
      <c r="M537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79" s="24" t="str">
        <f>IFERROR(IF(Table1[[#This Row],[Medicare Rate in CR]]&gt;0,"Y","N"),"N")</f>
        <v>N</v>
      </c>
      <c r="O5379" s="166">
        <f>Table1[[#This Row],[Medicare Rate in CR]]*Table1[[#This Row],[SumOfUnits]]*Table1[[#This Row],[Actuarial Factor 06/20/2023]]</f>
        <v>0</v>
      </c>
      <c r="P53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354.06589599977184</v>
      </c>
      <c r="Q5379" s="166">
        <f>Table1[[#This Row],[Trended Medicare Pricing for all RHCs]]-Table1[[#This Row],[SumOfSFY24 Estimated Payment 5/04/23]]</f>
        <v>52.639647924016572</v>
      </c>
      <c r="R5379" s="24">
        <f>Table1[[#This Row],[SumOfUnits]]*Table1[[#This Row],[Actuarial Factor 06/20/2023]]</f>
        <v>2.8553998505450924</v>
      </c>
    </row>
    <row r="5380" spans="1:18" x14ac:dyDescent="0.25">
      <c r="A5380" s="192" t="s">
        <v>597</v>
      </c>
      <c r="B5380" s="22" t="s">
        <v>598</v>
      </c>
      <c r="C5380" s="22" t="s">
        <v>88</v>
      </c>
      <c r="D5380" s="22" t="s">
        <v>31</v>
      </c>
      <c r="E5380" s="22" t="s">
        <v>69</v>
      </c>
      <c r="F5380" s="195">
        <v>21429.401561144768</v>
      </c>
      <c r="G5380" s="22">
        <v>179</v>
      </c>
      <c r="H5380" s="22">
        <v>179</v>
      </c>
      <c r="I5380" s="167">
        <v>22634.735466604398</v>
      </c>
      <c r="J5380" s="22">
        <v>1.0562467366165329</v>
      </c>
      <c r="K5380" s="22" t="s">
        <v>599</v>
      </c>
      <c r="L5380" s="22" t="e">
        <f>INDEX(#REF!,MATCH(Table1[[#This Row],[NPI]],#REF!,0))</f>
        <v>#REF!</v>
      </c>
      <c r="M538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80" s="24" t="str">
        <f>IFERROR(IF(Table1[[#This Row],[Medicare Rate in CR]]&gt;0,"Y","N"),"N")</f>
        <v>N</v>
      </c>
      <c r="O5380" s="166">
        <f>Table1[[#This Row],[Medicare Rate in CR]]*Table1[[#This Row],[SumOfUnits]]*Table1[[#This Row],[Actuarial Factor 06/20/2023]]</f>
        <v>0</v>
      </c>
      <c r="P53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26587.558133580169</v>
      </c>
      <c r="Q5380" s="166">
        <f>Table1[[#This Row],[Trended Medicare Pricing for all RHCs]]-Table1[[#This Row],[SumOfSFY24 Estimated Payment 5/04/23]]</f>
        <v>3952.8226669757714</v>
      </c>
      <c r="R5380" s="24">
        <f>Table1[[#This Row],[SumOfUnits]]*Table1[[#This Row],[Actuarial Factor 06/20/2023]]</f>
        <v>189.06816585435939</v>
      </c>
    </row>
    <row r="5381" spans="1:18" x14ac:dyDescent="0.25">
      <c r="A5381" s="192" t="s">
        <v>597</v>
      </c>
      <c r="B5381" s="22" t="s">
        <v>598</v>
      </c>
      <c r="C5381" s="22" t="s">
        <v>90</v>
      </c>
      <c r="D5381" s="22" t="s">
        <v>30</v>
      </c>
      <c r="E5381" s="22" t="s">
        <v>62</v>
      </c>
      <c r="F5381" s="195">
        <v>119.4275802254987</v>
      </c>
      <c r="G5381" s="22">
        <v>1</v>
      </c>
      <c r="H5381" s="22">
        <v>1</v>
      </c>
      <c r="I5381" s="167">
        <v>119.63894406024156</v>
      </c>
      <c r="J5381" s="22">
        <v>1.0017698075632426</v>
      </c>
      <c r="K5381" s="22" t="s">
        <v>599</v>
      </c>
      <c r="L5381" s="22" t="e">
        <f>INDEX(#REF!,MATCH(Table1[[#This Row],[NPI]],#REF!,0))</f>
        <v>#REF!</v>
      </c>
      <c r="M538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81" s="24" t="str">
        <f>IFERROR(IF(Table1[[#This Row],[Medicare Rate in CR]]&gt;0,"Y","N"),"N")</f>
        <v>N</v>
      </c>
      <c r="O5381" s="166">
        <f>Table1[[#This Row],[Medicare Rate in CR]]*Table1[[#This Row],[SumOfUnits]]*Table1[[#This Row],[Actuarial Factor 06/20/2023]]</f>
        <v>0</v>
      </c>
      <c r="P53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181.64206832260851</v>
      </c>
      <c r="Q5381" s="166">
        <f>Table1[[#This Row],[Trended Medicare Pricing for all RHCs]]-Table1[[#This Row],[SumOfSFY24 Estimated Payment 5/04/23]]</f>
        <v>62.003124262366953</v>
      </c>
      <c r="R5381" s="24">
        <f>Table1[[#This Row],[SumOfUnits]]*Table1[[#This Row],[Actuarial Factor 06/20/2023]]</f>
        <v>1.0017698075632426</v>
      </c>
    </row>
    <row r="5382" spans="1:18" x14ac:dyDescent="0.25">
      <c r="A5382" s="192" t="s">
        <v>597</v>
      </c>
      <c r="B5382" s="22" t="s">
        <v>598</v>
      </c>
      <c r="C5382" s="22" t="s">
        <v>79</v>
      </c>
      <c r="D5382" s="22" t="s">
        <v>30</v>
      </c>
      <c r="E5382" s="22" t="s">
        <v>59</v>
      </c>
      <c r="F5382" s="195">
        <v>121.94275802254988</v>
      </c>
      <c r="G5382" s="22">
        <v>1</v>
      </c>
      <c r="H5382" s="22">
        <v>1</v>
      </c>
      <c r="I5382" s="167">
        <v>116.44641649163233</v>
      </c>
      <c r="J5382" s="22">
        <v>0.95492687208287386</v>
      </c>
      <c r="K5382" s="22" t="s">
        <v>599</v>
      </c>
      <c r="L5382" s="22" t="e">
        <f>INDEX(#REF!,MATCH(Table1[[#This Row],[NPI]],#REF!,0))</f>
        <v>#REF!</v>
      </c>
      <c r="M538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82" s="24" t="str">
        <f>IFERROR(IF(Table1[[#This Row],[Medicare Rate in CR]]&gt;0,"Y","N"),"N")</f>
        <v>N</v>
      </c>
      <c r="O5382" s="166">
        <f>Table1[[#This Row],[Medicare Rate in CR]]*Table1[[#This Row],[SumOfUnits]]*Table1[[#This Row],[Actuarial Factor 06/20/2023]]</f>
        <v>0</v>
      </c>
      <c r="P53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139.89540024557041</v>
      </c>
      <c r="Q5382" s="166">
        <f>Table1[[#This Row],[Trended Medicare Pricing for all RHCs]]-Table1[[#This Row],[SumOfSFY24 Estimated Payment 5/04/23]]</f>
        <v>23.44898375393808</v>
      </c>
      <c r="R5382" s="24">
        <f>Table1[[#This Row],[SumOfUnits]]*Table1[[#This Row],[Actuarial Factor 06/20/2023]]</f>
        <v>0.95492687208287386</v>
      </c>
    </row>
    <row r="5383" spans="1:18" x14ac:dyDescent="0.25">
      <c r="A5383" s="192" t="s">
        <v>597</v>
      </c>
      <c r="B5383" s="22" t="s">
        <v>598</v>
      </c>
      <c r="C5383" s="22" t="s">
        <v>79</v>
      </c>
      <c r="D5383" s="22" t="s">
        <v>30</v>
      </c>
      <c r="E5383" s="22" t="s">
        <v>60</v>
      </c>
      <c r="F5383" s="195">
        <v>365.82827406764966</v>
      </c>
      <c r="G5383" s="22">
        <v>3</v>
      </c>
      <c r="H5383" s="22">
        <v>3</v>
      </c>
      <c r="I5383" s="167">
        <v>308.64842700828422</v>
      </c>
      <c r="J5383" s="22">
        <v>0.84369757311652838</v>
      </c>
      <c r="K5383" s="22" t="s">
        <v>599</v>
      </c>
      <c r="L5383" s="22" t="e">
        <f>INDEX(#REF!,MATCH(Table1[[#This Row],[NPI]],#REF!,0))</f>
        <v>#REF!</v>
      </c>
      <c r="M538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83" s="24" t="str">
        <f>IFERROR(IF(Table1[[#This Row],[Medicare Rate in CR]]&gt;0,"Y","N"),"N")</f>
        <v>N</v>
      </c>
      <c r="O5383" s="166">
        <f>Table1[[#This Row],[Medicare Rate in CR]]*Table1[[#This Row],[SumOfUnits]]*Table1[[#This Row],[Actuarial Factor 06/20/2023]]</f>
        <v>0</v>
      </c>
      <c r="P53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370.80140834211403</v>
      </c>
      <c r="Q5383" s="166">
        <f>Table1[[#This Row],[Trended Medicare Pricing for all RHCs]]-Table1[[#This Row],[SumOfSFY24 Estimated Payment 5/04/23]]</f>
        <v>62.152981333829814</v>
      </c>
      <c r="R5383" s="24">
        <f>Table1[[#This Row],[SumOfUnits]]*Table1[[#This Row],[Actuarial Factor 06/20/2023]]</f>
        <v>2.5310927193495854</v>
      </c>
    </row>
    <row r="5384" spans="1:18" x14ac:dyDescent="0.25">
      <c r="A5384" s="192" t="s">
        <v>597</v>
      </c>
      <c r="B5384" s="22" t="s">
        <v>598</v>
      </c>
      <c r="C5384" s="22" t="s">
        <v>55</v>
      </c>
      <c r="D5384" s="22" t="s">
        <v>30</v>
      </c>
      <c r="E5384" s="22" t="s">
        <v>56</v>
      </c>
      <c r="F5384" s="195">
        <v>358.28274067649613</v>
      </c>
      <c r="G5384" s="22">
        <v>3</v>
      </c>
      <c r="H5384" s="22">
        <v>3</v>
      </c>
      <c r="I5384" s="167">
        <v>384.22902845778833</v>
      </c>
      <c r="J5384" s="22">
        <v>1.0724184696485837</v>
      </c>
      <c r="K5384" s="22" t="s">
        <v>599</v>
      </c>
      <c r="L5384" s="22" t="e">
        <f>INDEX(#REF!,MATCH(Table1[[#This Row],[NPI]],#REF!,0))</f>
        <v>#REF!</v>
      </c>
      <c r="M538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84" s="24" t="str">
        <f>IFERROR(IF(Table1[[#This Row],[Medicare Rate in CR]]&gt;0,"Y","N"),"N")</f>
        <v>N</v>
      </c>
      <c r="O5384" s="166">
        <f>Table1[[#This Row],[Medicare Rate in CR]]*Table1[[#This Row],[SumOfUnits]]*Table1[[#This Row],[Actuarial Factor 06/20/2023]]</f>
        <v>0</v>
      </c>
      <c r="P53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557.3229597604369</v>
      </c>
      <c r="Q5384" s="166">
        <f>Table1[[#This Row],[Trended Medicare Pricing for all RHCs]]-Table1[[#This Row],[SumOfSFY24 Estimated Payment 5/04/23]]</f>
        <v>173.09393130264857</v>
      </c>
      <c r="R5384" s="24">
        <f>Table1[[#This Row],[SumOfUnits]]*Table1[[#This Row],[Actuarial Factor 06/20/2023]]</f>
        <v>3.2172554089457508</v>
      </c>
    </row>
    <row r="5385" spans="1:18" x14ac:dyDescent="0.25">
      <c r="A5385" s="192" t="s">
        <v>597</v>
      </c>
      <c r="B5385" s="22" t="s">
        <v>598</v>
      </c>
      <c r="C5385" s="22" t="s">
        <v>55</v>
      </c>
      <c r="D5385" s="22" t="s">
        <v>30</v>
      </c>
      <c r="E5385" s="22" t="s">
        <v>59</v>
      </c>
      <c r="F5385" s="195">
        <v>7964.2960393177254</v>
      </c>
      <c r="G5385" s="22">
        <v>68</v>
      </c>
      <c r="H5385" s="22">
        <v>68</v>
      </c>
      <c r="I5385" s="167">
        <v>8145.2458282551688</v>
      </c>
      <c r="J5385" s="22">
        <v>1.0227201234163246</v>
      </c>
      <c r="K5385" s="22" t="s">
        <v>599</v>
      </c>
      <c r="L5385" s="22" t="e">
        <f>INDEX(#REF!,MATCH(Table1[[#This Row],[NPI]],#REF!,0))</f>
        <v>#REF!</v>
      </c>
      <c r="M538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85" s="24" t="str">
        <f>IFERROR(IF(Table1[[#This Row],[Medicare Rate in CR]]&gt;0,"Y","N"),"N")</f>
        <v>N</v>
      </c>
      <c r="O5385" s="166">
        <f>Table1[[#This Row],[Medicare Rate in CR]]*Table1[[#This Row],[SumOfUnits]]*Table1[[#This Row],[Actuarial Factor 06/20/2023]]</f>
        <v>0</v>
      </c>
      <c r="P53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11814.652659639532</v>
      </c>
      <c r="Q5385" s="166">
        <f>Table1[[#This Row],[Trended Medicare Pricing for all RHCs]]-Table1[[#This Row],[SumOfSFY24 Estimated Payment 5/04/23]]</f>
        <v>3669.4068313843636</v>
      </c>
      <c r="R5385" s="24">
        <f>Table1[[#This Row],[SumOfUnits]]*Table1[[#This Row],[Actuarial Factor 06/20/2023]]</f>
        <v>69.544968392310068</v>
      </c>
    </row>
    <row r="5386" spans="1:18" x14ac:dyDescent="0.25">
      <c r="A5386" s="192" t="s">
        <v>597</v>
      </c>
      <c r="B5386" s="22" t="s">
        <v>598</v>
      </c>
      <c r="C5386" s="22" t="s">
        <v>55</v>
      </c>
      <c r="D5386" s="22" t="s">
        <v>30</v>
      </c>
      <c r="E5386" s="22" t="s">
        <v>60</v>
      </c>
      <c r="F5386" s="195">
        <v>1752.2308952491089</v>
      </c>
      <c r="G5386" s="22">
        <v>16</v>
      </c>
      <c r="H5386" s="22">
        <v>16</v>
      </c>
      <c r="I5386" s="167">
        <v>1592.1579757634486</v>
      </c>
      <c r="J5386" s="22">
        <v>0.90864621784738975</v>
      </c>
      <c r="K5386" s="22" t="s">
        <v>599</v>
      </c>
      <c r="L5386" s="22" t="e">
        <f>INDEX(#REF!,MATCH(Table1[[#This Row],[NPI]],#REF!,0))</f>
        <v>#REF!</v>
      </c>
      <c r="M538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86" s="24" t="str">
        <f>IFERROR(IF(Table1[[#This Row],[Medicare Rate in CR]]&gt;0,"Y","N"),"N")</f>
        <v>N</v>
      </c>
      <c r="O5386" s="166">
        <f>Table1[[#This Row],[Medicare Rate in CR]]*Table1[[#This Row],[SumOfUnits]]*Table1[[#This Row],[Actuarial Factor 06/20/2023]]</f>
        <v>0</v>
      </c>
      <c r="P53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2309.4199806305255</v>
      </c>
      <c r="Q5386" s="166">
        <f>Table1[[#This Row],[Trended Medicare Pricing for all RHCs]]-Table1[[#This Row],[SumOfSFY24 Estimated Payment 5/04/23]]</f>
        <v>717.26200486707694</v>
      </c>
      <c r="R5386" s="24">
        <f>Table1[[#This Row],[SumOfUnits]]*Table1[[#This Row],[Actuarial Factor 06/20/2023]]</f>
        <v>14.538339485558236</v>
      </c>
    </row>
    <row r="5387" spans="1:18" x14ac:dyDescent="0.25">
      <c r="A5387" s="192" t="s">
        <v>597</v>
      </c>
      <c r="B5387" s="22" t="s">
        <v>598</v>
      </c>
      <c r="C5387" s="22" t="s">
        <v>55</v>
      </c>
      <c r="D5387" s="22" t="s">
        <v>30</v>
      </c>
      <c r="E5387" s="22" t="s">
        <v>61</v>
      </c>
      <c r="F5387" s="195">
        <v>295.62493977064662</v>
      </c>
      <c r="G5387" s="22">
        <v>3</v>
      </c>
      <c r="H5387" s="22">
        <v>3</v>
      </c>
      <c r="I5387" s="167">
        <v>268.61848342396047</v>
      </c>
      <c r="J5387" s="22">
        <v>0.90864621784738975</v>
      </c>
      <c r="K5387" s="22" t="s">
        <v>599</v>
      </c>
      <c r="L5387" s="22" t="e">
        <f>INDEX(#REF!,MATCH(Table1[[#This Row],[NPI]],#REF!,0))</f>
        <v>#REF!</v>
      </c>
      <c r="M538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87" s="24" t="str">
        <f>IFERROR(IF(Table1[[#This Row],[Medicare Rate in CR]]&gt;0,"Y","N"),"N")</f>
        <v>N</v>
      </c>
      <c r="O5387" s="166">
        <f>Table1[[#This Row],[Medicare Rate in CR]]*Table1[[#This Row],[SumOfUnits]]*Table1[[#This Row],[Actuarial Factor 06/20/2023]]</f>
        <v>0</v>
      </c>
      <c r="P53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389.63023910268782</v>
      </c>
      <c r="Q5387" s="166">
        <f>Table1[[#This Row],[Trended Medicare Pricing for all RHCs]]-Table1[[#This Row],[SumOfSFY24 Estimated Payment 5/04/23]]</f>
        <v>121.01175567872735</v>
      </c>
      <c r="R5387" s="24">
        <f>Table1[[#This Row],[SumOfUnits]]*Table1[[#This Row],[Actuarial Factor 06/20/2023]]</f>
        <v>2.725938653542169</v>
      </c>
    </row>
    <row r="5388" spans="1:18" x14ac:dyDescent="0.25">
      <c r="A5388" s="192" t="s">
        <v>597</v>
      </c>
      <c r="B5388" s="22" t="s">
        <v>598</v>
      </c>
      <c r="C5388" s="22" t="s">
        <v>55</v>
      </c>
      <c r="D5388" s="22" t="s">
        <v>30</v>
      </c>
      <c r="E5388" s="22" t="s">
        <v>62</v>
      </c>
      <c r="F5388" s="195">
        <v>2247.7787414474319</v>
      </c>
      <c r="G5388" s="22">
        <v>19</v>
      </c>
      <c r="H5388" s="22">
        <v>19</v>
      </c>
      <c r="I5388" s="167">
        <v>2357.2722848233097</v>
      </c>
      <c r="J5388" s="22">
        <v>1.0487118866981413</v>
      </c>
      <c r="K5388" s="22" t="s">
        <v>599</v>
      </c>
      <c r="L5388" s="22" t="e">
        <f>INDEX(#REF!,MATCH(Table1[[#This Row],[NPI]],#REF!,0))</f>
        <v>#REF!</v>
      </c>
      <c r="M538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88" s="24" t="str">
        <f>IFERROR(IF(Table1[[#This Row],[Medicare Rate in CR]]&gt;0,"Y","N"),"N")</f>
        <v>N</v>
      </c>
      <c r="O5388" s="166">
        <f>Table1[[#This Row],[Medicare Rate in CR]]*Table1[[#This Row],[SumOfUnits]]*Table1[[#This Row],[Actuarial Factor 06/20/2023]]</f>
        <v>0</v>
      </c>
      <c r="P53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3419.215804730135</v>
      </c>
      <c r="Q5388" s="166">
        <f>Table1[[#This Row],[Trended Medicare Pricing for all RHCs]]-Table1[[#This Row],[SumOfSFY24 Estimated Payment 5/04/23]]</f>
        <v>1061.9435199068253</v>
      </c>
      <c r="R5388" s="24">
        <f>Table1[[#This Row],[SumOfUnits]]*Table1[[#This Row],[Actuarial Factor 06/20/2023]]</f>
        <v>19.925525847264684</v>
      </c>
    </row>
    <row r="5389" spans="1:18" x14ac:dyDescent="0.25">
      <c r="A5389" s="192" t="s">
        <v>597</v>
      </c>
      <c r="B5389" s="22" t="s">
        <v>598</v>
      </c>
      <c r="C5389" s="22" t="s">
        <v>55</v>
      </c>
      <c r="D5389" s="22" t="s">
        <v>30</v>
      </c>
      <c r="E5389" s="22" t="s">
        <v>63</v>
      </c>
      <c r="F5389" s="195">
        <v>2408.6730268863835</v>
      </c>
      <c r="G5389" s="22">
        <v>20</v>
      </c>
      <c r="H5389" s="22">
        <v>20</v>
      </c>
      <c r="I5389" s="167">
        <v>2415.045061028055</v>
      </c>
      <c r="J5389" s="22">
        <v>1.0026454541859957</v>
      </c>
      <c r="K5389" s="22" t="s">
        <v>599</v>
      </c>
      <c r="L5389" s="22" t="e">
        <f>INDEX(#REF!,MATCH(Table1[[#This Row],[NPI]],#REF!,0))</f>
        <v>#REF!</v>
      </c>
      <c r="M538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89" s="24" t="str">
        <f>IFERROR(IF(Table1[[#This Row],[Medicare Rate in CR]]&gt;0,"Y","N"),"N")</f>
        <v>N</v>
      </c>
      <c r="O5389" s="166">
        <f>Table1[[#This Row],[Medicare Rate in CR]]*Table1[[#This Row],[SumOfUnits]]*Table1[[#This Row],[Actuarial Factor 06/20/2023]]</f>
        <v>0</v>
      </c>
      <c r="P53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3503.0150292635913</v>
      </c>
      <c r="Q5389" s="166">
        <f>Table1[[#This Row],[Trended Medicare Pricing for all RHCs]]-Table1[[#This Row],[SumOfSFY24 Estimated Payment 5/04/23]]</f>
        <v>1087.9699682355363</v>
      </c>
      <c r="R5389" s="24">
        <f>Table1[[#This Row],[SumOfUnits]]*Table1[[#This Row],[Actuarial Factor 06/20/2023]]</f>
        <v>20.052909083719914</v>
      </c>
    </row>
    <row r="5390" spans="1:18" x14ac:dyDescent="0.25">
      <c r="A5390" s="192" t="s">
        <v>597</v>
      </c>
      <c r="B5390" s="22" t="s">
        <v>598</v>
      </c>
      <c r="C5390" s="22" t="s">
        <v>55</v>
      </c>
      <c r="D5390" s="22" t="s">
        <v>30</v>
      </c>
      <c r="E5390" s="22" t="s">
        <v>64</v>
      </c>
      <c r="F5390" s="195">
        <v>2639.9826539462269</v>
      </c>
      <c r="G5390" s="22">
        <v>22</v>
      </c>
      <c r="H5390" s="22">
        <v>22</v>
      </c>
      <c r="I5390" s="167">
        <v>2588.2372842776531</v>
      </c>
      <c r="J5390" s="22">
        <v>0.98039935240058296</v>
      </c>
      <c r="K5390" s="22" t="s">
        <v>599</v>
      </c>
      <c r="L5390" s="22" t="e">
        <f>INDEX(#REF!,MATCH(Table1[[#This Row],[NPI]],#REF!,0))</f>
        <v>#REF!</v>
      </c>
      <c r="M539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90" s="24" t="str">
        <f>IFERROR(IF(Table1[[#This Row],[Medicare Rate in CR]]&gt;0,"Y","N"),"N")</f>
        <v>N</v>
      </c>
      <c r="O5390" s="166">
        <f>Table1[[#This Row],[Medicare Rate in CR]]*Table1[[#This Row],[SumOfUnits]]*Table1[[#This Row],[Actuarial Factor 06/20/2023]]</f>
        <v>0</v>
      </c>
      <c r="P53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3754.2297874415008</v>
      </c>
      <c r="Q5390" s="166">
        <f>Table1[[#This Row],[Trended Medicare Pricing for all RHCs]]-Table1[[#This Row],[SumOfSFY24 Estimated Payment 5/04/23]]</f>
        <v>1165.9925031638477</v>
      </c>
      <c r="R5390" s="24">
        <f>Table1[[#This Row],[SumOfUnits]]*Table1[[#This Row],[Actuarial Factor 06/20/2023]]</f>
        <v>21.568785752812826</v>
      </c>
    </row>
    <row r="5391" spans="1:18" x14ac:dyDescent="0.25">
      <c r="A5391" s="192" t="s">
        <v>597</v>
      </c>
      <c r="B5391" s="22" t="s">
        <v>598</v>
      </c>
      <c r="C5391" s="22" t="s">
        <v>55</v>
      </c>
      <c r="D5391" s="22" t="s">
        <v>30</v>
      </c>
      <c r="E5391" s="22" t="s">
        <v>77</v>
      </c>
      <c r="F5391" s="195">
        <v>2159.7571552471818</v>
      </c>
      <c r="G5391" s="22">
        <v>18</v>
      </c>
      <c r="H5391" s="22">
        <v>18</v>
      </c>
      <c r="I5391" s="167">
        <v>2735.746638015728</v>
      </c>
      <c r="J5391" s="22">
        <v>1.2666917812352958</v>
      </c>
      <c r="K5391" s="22" t="s">
        <v>599</v>
      </c>
      <c r="L5391" s="22" t="e">
        <f>INDEX(#REF!,MATCH(Table1[[#This Row],[NPI]],#REF!,0))</f>
        <v>#REF!</v>
      </c>
      <c r="M539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91" s="24" t="str">
        <f>IFERROR(IF(Table1[[#This Row],[Medicare Rate in CR]]&gt;0,"Y","N"),"N")</f>
        <v>N</v>
      </c>
      <c r="O5391" s="166">
        <f>Table1[[#This Row],[Medicare Rate in CR]]*Table1[[#This Row],[SumOfUnits]]*Table1[[#This Row],[Actuarial Factor 06/20/2023]]</f>
        <v>0</v>
      </c>
      <c r="P53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3968.1916266800081</v>
      </c>
      <c r="Q5391" s="166">
        <f>Table1[[#This Row],[Trended Medicare Pricing for all RHCs]]-Table1[[#This Row],[SumOfSFY24 Estimated Payment 5/04/23]]</f>
        <v>1232.4449886642801</v>
      </c>
      <c r="R5391" s="24">
        <f>Table1[[#This Row],[SumOfUnits]]*Table1[[#This Row],[Actuarial Factor 06/20/2023]]</f>
        <v>22.800452062235323</v>
      </c>
    </row>
    <row r="5392" spans="1:18" x14ac:dyDescent="0.25">
      <c r="A5392" s="192" t="s">
        <v>597</v>
      </c>
      <c r="B5392" s="22" t="s">
        <v>598</v>
      </c>
      <c r="C5392" s="22" t="s">
        <v>55</v>
      </c>
      <c r="D5392" s="22" t="s">
        <v>31</v>
      </c>
      <c r="E5392" s="22" t="s">
        <v>74</v>
      </c>
      <c r="F5392" s="195">
        <v>243.88551604509976</v>
      </c>
      <c r="G5392" s="22">
        <v>2</v>
      </c>
      <c r="H5392" s="22">
        <v>2</v>
      </c>
      <c r="I5392" s="167">
        <v>252.97038400940124</v>
      </c>
      <c r="J5392" s="22">
        <v>1.0372505432533414</v>
      </c>
      <c r="K5392" s="22" t="s">
        <v>599</v>
      </c>
      <c r="L5392" s="22" t="e">
        <f>INDEX(#REF!,MATCH(Table1[[#This Row],[NPI]],#REF!,0))</f>
        <v>#REF!</v>
      </c>
      <c r="M539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92" s="24" t="str">
        <f>IFERROR(IF(Table1[[#This Row],[Medicare Rate in CR]]&gt;0,"Y","N"),"N")</f>
        <v>N</v>
      </c>
      <c r="O5392" s="166">
        <f>Table1[[#This Row],[Medicare Rate in CR]]*Table1[[#This Row],[SumOfUnits]]*Table1[[#This Row],[Actuarial Factor 06/20/2023]]</f>
        <v>0</v>
      </c>
      <c r="P53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366.93272164714296</v>
      </c>
      <c r="Q5392" s="166">
        <f>Table1[[#This Row],[Trended Medicare Pricing for all RHCs]]-Table1[[#This Row],[SumOfSFY24 Estimated Payment 5/04/23]]</f>
        <v>113.96233763774171</v>
      </c>
      <c r="R5392" s="24">
        <f>Table1[[#This Row],[SumOfUnits]]*Table1[[#This Row],[Actuarial Factor 06/20/2023]]</f>
        <v>2.0745010865066829</v>
      </c>
    </row>
    <row r="5393" spans="1:18" x14ac:dyDescent="0.25">
      <c r="A5393" s="192" t="s">
        <v>597</v>
      </c>
      <c r="B5393" s="22" t="s">
        <v>598</v>
      </c>
      <c r="C5393" s="22" t="s">
        <v>55</v>
      </c>
      <c r="D5393" s="22" t="s">
        <v>31</v>
      </c>
      <c r="E5393" s="22" t="s">
        <v>69</v>
      </c>
      <c r="F5393" s="195">
        <v>1801.4744145706854</v>
      </c>
      <c r="G5393" s="22">
        <v>15</v>
      </c>
      <c r="H5393" s="22">
        <v>15</v>
      </c>
      <c r="I5393" s="167">
        <v>1886.9505585937777</v>
      </c>
      <c r="J5393" s="22">
        <v>1.0474478812087167</v>
      </c>
      <c r="K5393" s="22" t="s">
        <v>599</v>
      </c>
      <c r="L5393" s="22" t="e">
        <f>INDEX(#REF!,MATCH(Table1[[#This Row],[NPI]],#REF!,0))</f>
        <v>#REF!</v>
      </c>
      <c r="M539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93" s="24" t="str">
        <f>IFERROR(IF(Table1[[#This Row],[Medicare Rate in CR]]&gt;0,"Y","N"),"N")</f>
        <v>N</v>
      </c>
      <c r="O5393" s="166">
        <f>Table1[[#This Row],[Medicare Rate in CR]]*Table1[[#This Row],[SumOfUnits]]*Table1[[#This Row],[Actuarial Factor 06/20/2023]]</f>
        <v>0</v>
      </c>
      <c r="P53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2737.015666042078</v>
      </c>
      <c r="Q5393" s="166">
        <f>Table1[[#This Row],[Trended Medicare Pricing for all RHCs]]-Table1[[#This Row],[SumOfSFY24 Estimated Payment 5/04/23]]</f>
        <v>850.0651074483003</v>
      </c>
      <c r="R5393" s="24">
        <f>Table1[[#This Row],[SumOfUnits]]*Table1[[#This Row],[Actuarial Factor 06/20/2023]]</f>
        <v>15.71171821813075</v>
      </c>
    </row>
    <row r="5394" spans="1:18" x14ac:dyDescent="0.25">
      <c r="A5394" s="192" t="s">
        <v>597</v>
      </c>
      <c r="B5394" s="22" t="s">
        <v>598</v>
      </c>
      <c r="C5394" s="22" t="s">
        <v>83</v>
      </c>
      <c r="D5394" s="22" t="s">
        <v>30</v>
      </c>
      <c r="E5394" s="22" t="s">
        <v>59</v>
      </c>
      <c r="F5394" s="195">
        <v>119.4275802254987</v>
      </c>
      <c r="G5394" s="22">
        <v>1</v>
      </c>
      <c r="H5394" s="22">
        <v>1</v>
      </c>
      <c r="I5394" s="167">
        <v>109.13504731254405</v>
      </c>
      <c r="J5394" s="22">
        <v>0.91381778904403255</v>
      </c>
      <c r="K5394" s="22" t="s">
        <v>599</v>
      </c>
      <c r="L5394" s="22" t="e">
        <f>INDEX(#REF!,MATCH(Table1[[#This Row],[NPI]],#REF!,0))</f>
        <v>#REF!</v>
      </c>
      <c r="M539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94" s="24" t="str">
        <f>IFERROR(IF(Table1[[#This Row],[Medicare Rate in CR]]&gt;0,"Y","N"),"N")</f>
        <v>N</v>
      </c>
      <c r="O5394" s="166">
        <f>Table1[[#This Row],[Medicare Rate in CR]]*Table1[[#This Row],[SumOfUnits]]*Table1[[#This Row],[Actuarial Factor 06/20/2023]]</f>
        <v>0</v>
      </c>
      <c r="P53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111.87485072774038</v>
      </c>
      <c r="Q5394" s="166">
        <f>Table1[[#This Row],[Trended Medicare Pricing for all RHCs]]-Table1[[#This Row],[SumOfSFY24 Estimated Payment 5/04/23]]</f>
        <v>2.7398034151963344</v>
      </c>
      <c r="R5394" s="24">
        <f>Table1[[#This Row],[SumOfUnits]]*Table1[[#This Row],[Actuarial Factor 06/20/2023]]</f>
        <v>0.91381778904403255</v>
      </c>
    </row>
    <row r="5395" spans="1:18" x14ac:dyDescent="0.25">
      <c r="A5395" s="192" t="s">
        <v>597</v>
      </c>
      <c r="B5395" s="22" t="s">
        <v>598</v>
      </c>
      <c r="C5395" s="22" t="s">
        <v>83</v>
      </c>
      <c r="D5395" s="22" t="s">
        <v>30</v>
      </c>
      <c r="E5395" s="22" t="s">
        <v>62</v>
      </c>
      <c r="F5395" s="195">
        <v>119.4275802254987</v>
      </c>
      <c r="G5395" s="22">
        <v>1</v>
      </c>
      <c r="H5395" s="22">
        <v>1</v>
      </c>
      <c r="I5395" s="167">
        <v>113.80114390951057</v>
      </c>
      <c r="J5395" s="22">
        <v>0.95288830012829107</v>
      </c>
      <c r="K5395" s="22" t="s">
        <v>599</v>
      </c>
      <c r="L5395" s="22" t="e">
        <f>INDEX(#REF!,MATCH(Table1[[#This Row],[NPI]],#REF!,0))</f>
        <v>#REF!</v>
      </c>
      <c r="M539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95" s="24" t="str">
        <f>IFERROR(IF(Table1[[#This Row],[Medicare Rate in CR]]&gt;0,"Y","N"),"N")</f>
        <v>N</v>
      </c>
      <c r="O5395" s="166">
        <f>Table1[[#This Row],[Medicare Rate in CR]]*Table1[[#This Row],[SumOfUnits]]*Table1[[#This Row],[Actuarial Factor 06/20/2023]]</f>
        <v>0</v>
      </c>
      <c r="P53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116.65808831384666</v>
      </c>
      <c r="Q5395" s="166">
        <f>Table1[[#This Row],[Trended Medicare Pricing for all RHCs]]-Table1[[#This Row],[SumOfSFY24 Estimated Payment 5/04/23]]</f>
        <v>2.8569444043360903</v>
      </c>
      <c r="R5395" s="24">
        <f>Table1[[#This Row],[SumOfUnits]]*Table1[[#This Row],[Actuarial Factor 06/20/2023]]</f>
        <v>0.95288830012829107</v>
      </c>
    </row>
    <row r="5396" spans="1:18" x14ac:dyDescent="0.25">
      <c r="A5396" s="192" t="s">
        <v>597</v>
      </c>
      <c r="B5396" s="22" t="s">
        <v>598</v>
      </c>
      <c r="C5396" s="22" t="s">
        <v>83</v>
      </c>
      <c r="D5396" s="22" t="s">
        <v>30</v>
      </c>
      <c r="E5396" s="22" t="s">
        <v>64</v>
      </c>
      <c r="F5396" s="195">
        <v>119.4275802254987</v>
      </c>
      <c r="G5396" s="22">
        <v>1</v>
      </c>
      <c r="H5396" s="22">
        <v>1</v>
      </c>
      <c r="I5396" s="167">
        <v>115.50306753239374</v>
      </c>
      <c r="J5396" s="22">
        <v>0.96713897505337676</v>
      </c>
      <c r="K5396" s="22" t="s">
        <v>599</v>
      </c>
      <c r="L5396" s="22" t="e">
        <f>INDEX(#REF!,MATCH(Table1[[#This Row],[NPI]],#REF!,0))</f>
        <v>#REF!</v>
      </c>
      <c r="M539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96" s="24" t="str">
        <f>IFERROR(IF(Table1[[#This Row],[Medicare Rate in CR]]&gt;0,"Y","N"),"N")</f>
        <v>N</v>
      </c>
      <c r="O5396" s="166">
        <f>Table1[[#This Row],[Medicare Rate in CR]]*Table1[[#This Row],[SumOfUnits]]*Table1[[#This Row],[Actuarial Factor 06/20/2023]]</f>
        <v>0</v>
      </c>
      <c r="P53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118.40273823107069</v>
      </c>
      <c r="Q5396" s="166">
        <f>Table1[[#This Row],[Trended Medicare Pricing for all RHCs]]-Table1[[#This Row],[SumOfSFY24 Estimated Payment 5/04/23]]</f>
        <v>2.8996706986769425</v>
      </c>
      <c r="R5396" s="24">
        <f>Table1[[#This Row],[SumOfUnits]]*Table1[[#This Row],[Actuarial Factor 06/20/2023]]</f>
        <v>0.96713897505337676</v>
      </c>
    </row>
    <row r="5397" spans="1:18" x14ac:dyDescent="0.25">
      <c r="A5397" s="192" t="s">
        <v>597</v>
      </c>
      <c r="B5397" s="22" t="s">
        <v>598</v>
      </c>
      <c r="C5397" s="22" t="s">
        <v>85</v>
      </c>
      <c r="D5397" s="22" t="s">
        <v>30</v>
      </c>
      <c r="E5397" s="22" t="s">
        <v>59</v>
      </c>
      <c r="F5397" s="195">
        <v>358.28274067649613</v>
      </c>
      <c r="G5397" s="22">
        <v>3</v>
      </c>
      <c r="H5397" s="22">
        <v>3</v>
      </c>
      <c r="I5397" s="167">
        <v>321.3827123974574</v>
      </c>
      <c r="J5397" s="22">
        <v>0.89700863566755829</v>
      </c>
      <c r="K5397" s="22" t="s">
        <v>599</v>
      </c>
      <c r="L5397" s="22" t="e">
        <f>INDEX(#REF!,MATCH(Table1[[#This Row],[NPI]],#REF!,0))</f>
        <v>#REF!</v>
      </c>
      <c r="M539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397" s="24" t="str">
        <f>IFERROR(IF(Table1[[#This Row],[Medicare Rate in CR]]&gt;0,"Y","N"),"N")</f>
        <v>N</v>
      </c>
      <c r="O5397" s="166">
        <f>Table1[[#This Row],[Medicare Rate in CR]]*Table1[[#This Row],[SumOfUnits]]*Table1[[#This Row],[Actuarial Factor 06/20/2023]]</f>
        <v>0</v>
      </c>
      <c r="P53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373.61865941601189</v>
      </c>
      <c r="Q5397" s="166">
        <f>Table1[[#This Row],[Trended Medicare Pricing for all RHCs]]-Table1[[#This Row],[SumOfSFY24 Estimated Payment 5/04/23]]</f>
        <v>52.235947018554498</v>
      </c>
      <c r="R5397" s="24">
        <f>Table1[[#This Row],[SumOfUnits]]*Table1[[#This Row],[Actuarial Factor 06/20/2023]]</f>
        <v>2.691025907002675</v>
      </c>
    </row>
    <row r="5398" spans="1:18" x14ac:dyDescent="0.25">
      <c r="A5398" s="192" t="s">
        <v>600</v>
      </c>
      <c r="B5398" s="22" t="s">
        <v>601</v>
      </c>
      <c r="C5398" s="22" t="s">
        <v>88</v>
      </c>
      <c r="D5398" s="22" t="s">
        <v>30</v>
      </c>
      <c r="E5398" s="22" t="s">
        <v>60</v>
      </c>
      <c r="F5398" s="195">
        <v>243.59641514888696</v>
      </c>
      <c r="G5398" s="22">
        <v>1</v>
      </c>
      <c r="H5398" s="22">
        <v>1</v>
      </c>
      <c r="I5398" s="167">
        <v>185.004850943528</v>
      </c>
      <c r="J5398" s="22">
        <v>0.75947279778502652</v>
      </c>
      <c r="K5398" s="22" t="s">
        <v>602</v>
      </c>
      <c r="L5398" s="22" t="e">
        <f>INDEX(#REF!,MATCH(Table1[[#This Row],[NPI]],#REF!,0))</f>
        <v>#REF!</v>
      </c>
      <c r="M5398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398" s="24" t="str">
        <f>IFERROR(IF(Table1[[#This Row],[Medicare Rate in CR]]&gt;0,"Y","N"),"N")</f>
        <v>Y</v>
      </c>
      <c r="O5398" s="166">
        <f>Table1[[#This Row],[Medicare Rate in CR]]*Table1[[#This Row],[SumOfUnits]]*Table1[[#This Row],[Actuarial Factor 06/20/2023]]</f>
        <v>188.28090129888591</v>
      </c>
      <c r="P53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188.28090129888591</v>
      </c>
      <c r="Q5398" s="166">
        <f>Table1[[#This Row],[Trended Medicare Pricing for all RHCs]]-Table1[[#This Row],[SumOfSFY24 Estimated Payment 5/04/23]]</f>
        <v>3.2760503553579099</v>
      </c>
      <c r="R5398" s="24">
        <f>Table1[[#This Row],[SumOfUnits]]*Table1[[#This Row],[Actuarial Factor 06/20/2023]]</f>
        <v>0.75947279778502652</v>
      </c>
    </row>
    <row r="5399" spans="1:18" x14ac:dyDescent="0.25">
      <c r="A5399" s="192" t="s">
        <v>600</v>
      </c>
      <c r="B5399" s="22" t="s">
        <v>601</v>
      </c>
      <c r="C5399" s="22" t="s">
        <v>88</v>
      </c>
      <c r="D5399" s="22" t="s">
        <v>31</v>
      </c>
      <c r="E5399" s="22" t="s">
        <v>69</v>
      </c>
      <c r="F5399" s="195">
        <v>730.78924544666086</v>
      </c>
      <c r="G5399" s="22">
        <v>3</v>
      </c>
      <c r="H5399" s="22">
        <v>3</v>
      </c>
      <c r="I5399" s="167">
        <v>771.89375565749401</v>
      </c>
      <c r="J5399" s="22">
        <v>1.0562467366165329</v>
      </c>
      <c r="K5399" s="22" t="s">
        <v>602</v>
      </c>
      <c r="L5399" s="22" t="e">
        <f>INDEX(#REF!,MATCH(Table1[[#This Row],[NPI]],#REF!,0))</f>
        <v>#REF!</v>
      </c>
      <c r="M5399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399" s="24" t="str">
        <f>IFERROR(IF(Table1[[#This Row],[Medicare Rate in CR]]&gt;0,"Y","N"),"N")</f>
        <v>Y</v>
      </c>
      <c r="O5399" s="166">
        <f>Table1[[#This Row],[Medicare Rate in CR]]*Table1[[#This Row],[SumOfUnits]]*Table1[[#This Row],[Actuarial Factor 06/20/2023]]</f>
        <v>785.56238542381402</v>
      </c>
      <c r="P53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785.56238542381402</v>
      </c>
      <c r="Q5399" s="166">
        <f>Table1[[#This Row],[Trended Medicare Pricing for all RHCs]]-Table1[[#This Row],[SumOfSFY24 Estimated Payment 5/04/23]]</f>
        <v>13.668629766320009</v>
      </c>
      <c r="R5399" s="24">
        <f>Table1[[#This Row],[SumOfUnits]]*Table1[[#This Row],[Actuarial Factor 06/20/2023]]</f>
        <v>3.1687402098495987</v>
      </c>
    </row>
    <row r="5400" spans="1:18" x14ac:dyDescent="0.25">
      <c r="A5400" s="192" t="s">
        <v>600</v>
      </c>
      <c r="B5400" s="22" t="s">
        <v>601</v>
      </c>
      <c r="C5400" s="22" t="s">
        <v>72</v>
      </c>
      <c r="D5400" s="22" t="s">
        <v>30</v>
      </c>
      <c r="E5400" s="22" t="s">
        <v>59</v>
      </c>
      <c r="F5400" s="195">
        <v>1623.4064151488867</v>
      </c>
      <c r="G5400" s="22">
        <v>8</v>
      </c>
      <c r="H5400" s="22">
        <v>8</v>
      </c>
      <c r="I5400" s="167">
        <v>1872.3436477668838</v>
      </c>
      <c r="J5400" s="22">
        <v>1.1533425211918769</v>
      </c>
      <c r="K5400" s="22" t="s">
        <v>602</v>
      </c>
      <c r="L5400" s="22" t="e">
        <f>INDEX(#REF!,MATCH(Table1[[#This Row],[NPI]],#REF!,0))</f>
        <v>#REF!</v>
      </c>
      <c r="M5400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00" s="24" t="str">
        <f>IFERROR(IF(Table1[[#This Row],[Medicare Rate in CR]]&gt;0,"Y","N"),"N")</f>
        <v>Y</v>
      </c>
      <c r="O5400" s="166">
        <f>Table1[[#This Row],[Medicare Rate in CR]]*Table1[[#This Row],[SumOfUnits]]*Table1[[#This Row],[Actuarial Factor 06/20/2023]]</f>
        <v>2287.4011554294257</v>
      </c>
      <c r="P54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2287.4011554294257</v>
      </c>
      <c r="Q5400" s="166">
        <f>Table1[[#This Row],[Trended Medicare Pricing for all RHCs]]-Table1[[#This Row],[SumOfSFY24 Estimated Payment 5/04/23]]</f>
        <v>415.05750766254187</v>
      </c>
      <c r="R5400" s="24">
        <f>Table1[[#This Row],[SumOfUnits]]*Table1[[#This Row],[Actuarial Factor 06/20/2023]]</f>
        <v>9.2267401695350149</v>
      </c>
    </row>
    <row r="5401" spans="1:18" x14ac:dyDescent="0.25">
      <c r="A5401" s="192" t="s">
        <v>600</v>
      </c>
      <c r="B5401" s="22" t="s">
        <v>601</v>
      </c>
      <c r="C5401" s="22" t="s">
        <v>72</v>
      </c>
      <c r="D5401" s="22" t="s">
        <v>30</v>
      </c>
      <c r="E5401" s="22" t="s">
        <v>62</v>
      </c>
      <c r="F5401" s="195">
        <v>1705.1749060422087</v>
      </c>
      <c r="G5401" s="22">
        <v>7</v>
      </c>
      <c r="H5401" s="22">
        <v>7</v>
      </c>
      <c r="I5401" s="167">
        <v>2001.6550462828577</v>
      </c>
      <c r="J5401" s="22">
        <v>1.1738708089065146</v>
      </c>
      <c r="K5401" s="22" t="s">
        <v>602</v>
      </c>
      <c r="L5401" s="22" t="e">
        <f>INDEX(#REF!,MATCH(Table1[[#This Row],[NPI]],#REF!,0))</f>
        <v>#REF!</v>
      </c>
      <c r="M5401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01" s="24" t="str">
        <f>IFERROR(IF(Table1[[#This Row],[Medicare Rate in CR]]&gt;0,"Y","N"),"N")</f>
        <v>Y</v>
      </c>
      <c r="O5401" s="166">
        <f>Table1[[#This Row],[Medicare Rate in CR]]*Table1[[#This Row],[SumOfUnits]]*Table1[[#This Row],[Actuarial Factor 06/20/2023]]</f>
        <v>2037.1001856520982</v>
      </c>
      <c r="P54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2037.1001856520982</v>
      </c>
      <c r="Q5401" s="166">
        <f>Table1[[#This Row],[Trended Medicare Pricing for all RHCs]]-Table1[[#This Row],[SumOfSFY24 Estimated Payment 5/04/23]]</f>
        <v>35.445139369240451</v>
      </c>
      <c r="R5401" s="24">
        <f>Table1[[#This Row],[SumOfUnits]]*Table1[[#This Row],[Actuarial Factor 06/20/2023]]</f>
        <v>8.2170956623456028</v>
      </c>
    </row>
    <row r="5402" spans="1:18" x14ac:dyDescent="0.25">
      <c r="A5402" s="192" t="s">
        <v>600</v>
      </c>
      <c r="B5402" s="22" t="s">
        <v>601</v>
      </c>
      <c r="C5402" s="22" t="s">
        <v>72</v>
      </c>
      <c r="D5402" s="22" t="s">
        <v>30</v>
      </c>
      <c r="E5402" s="22" t="s">
        <v>63</v>
      </c>
      <c r="F5402" s="195">
        <v>8512.4602486267704</v>
      </c>
      <c r="G5402" s="22">
        <v>35</v>
      </c>
      <c r="H5402" s="22">
        <v>35</v>
      </c>
      <c r="I5402" s="167">
        <v>8852.8703057336388</v>
      </c>
      <c r="J5402" s="22">
        <v>1.03998962076349</v>
      </c>
      <c r="K5402" s="22" t="s">
        <v>602</v>
      </c>
      <c r="L5402" s="22" t="e">
        <f>INDEX(#REF!,MATCH(Table1[[#This Row],[NPI]],#REF!,0))</f>
        <v>#REF!</v>
      </c>
      <c r="M5402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02" s="24" t="str">
        <f>IFERROR(IF(Table1[[#This Row],[Medicare Rate in CR]]&gt;0,"Y","N"),"N")</f>
        <v>Y</v>
      </c>
      <c r="O5402" s="166">
        <f>Table1[[#This Row],[Medicare Rate in CR]]*Table1[[#This Row],[SumOfUnits]]*Table1[[#This Row],[Actuarial Factor 06/20/2023]]</f>
        <v>9023.8339409216878</v>
      </c>
      <c r="P54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9023.8339409216878</v>
      </c>
      <c r="Q5402" s="166">
        <f>Table1[[#This Row],[Trended Medicare Pricing for all RHCs]]-Table1[[#This Row],[SumOfSFY24 Estimated Payment 5/04/23]]</f>
        <v>170.96363518804901</v>
      </c>
      <c r="R5402" s="24">
        <f>Table1[[#This Row],[SumOfUnits]]*Table1[[#This Row],[Actuarial Factor 06/20/2023]]</f>
        <v>36.39963672672215</v>
      </c>
    </row>
    <row r="5403" spans="1:18" x14ac:dyDescent="0.25">
      <c r="A5403" s="192" t="s">
        <v>600</v>
      </c>
      <c r="B5403" s="22" t="s">
        <v>601</v>
      </c>
      <c r="C5403" s="22" t="s">
        <v>72</v>
      </c>
      <c r="D5403" s="22" t="s">
        <v>30</v>
      </c>
      <c r="E5403" s="22" t="s">
        <v>77</v>
      </c>
      <c r="F5403" s="195">
        <v>487.19283029777392</v>
      </c>
      <c r="G5403" s="22">
        <v>2</v>
      </c>
      <c r="H5403" s="22">
        <v>2</v>
      </c>
      <c r="I5403" s="167">
        <v>753.96231664906702</v>
      </c>
      <c r="J5403" s="22">
        <v>1.5475644750113475</v>
      </c>
      <c r="K5403" s="22" t="s">
        <v>602</v>
      </c>
      <c r="L5403" s="22" t="e">
        <f>INDEX(#REF!,MATCH(Table1[[#This Row],[NPI]],#REF!,0))</f>
        <v>#REF!</v>
      </c>
      <c r="M5403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03" s="24" t="str">
        <f>IFERROR(IF(Table1[[#This Row],[Medicare Rate in CR]]&gt;0,"Y","N"),"N")</f>
        <v>Y</v>
      </c>
      <c r="O5403" s="166">
        <f>Table1[[#This Row],[Medicare Rate in CR]]*Table1[[#This Row],[SumOfUnits]]*Table1[[#This Row],[Actuarial Factor 06/20/2023]]</f>
        <v>767.31341800012638</v>
      </c>
      <c r="P54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767.31341800012638</v>
      </c>
      <c r="Q5403" s="166">
        <f>Table1[[#This Row],[Trended Medicare Pricing for all RHCs]]-Table1[[#This Row],[SumOfSFY24 Estimated Payment 5/04/23]]</f>
        <v>13.351101351059356</v>
      </c>
      <c r="R5403" s="24">
        <f>Table1[[#This Row],[SumOfUnits]]*Table1[[#This Row],[Actuarial Factor 06/20/2023]]</f>
        <v>3.0951289500226951</v>
      </c>
    </row>
    <row r="5404" spans="1:18" x14ac:dyDescent="0.25">
      <c r="A5404" s="192" t="s">
        <v>600</v>
      </c>
      <c r="B5404" s="22" t="s">
        <v>601</v>
      </c>
      <c r="C5404" s="22" t="s">
        <v>72</v>
      </c>
      <c r="D5404" s="22" t="s">
        <v>31</v>
      </c>
      <c r="E5404" s="22" t="s">
        <v>69</v>
      </c>
      <c r="F5404" s="195">
        <v>1653.1174713308276</v>
      </c>
      <c r="G5404" s="22">
        <v>6</v>
      </c>
      <c r="H5404" s="22">
        <v>6</v>
      </c>
      <c r="I5404" s="167">
        <v>1714.7695759659657</v>
      </c>
      <c r="J5404" s="22">
        <v>1.0372944486428455</v>
      </c>
      <c r="K5404" s="22" t="s">
        <v>602</v>
      </c>
      <c r="L5404" s="22" t="e">
        <f>INDEX(#REF!,MATCH(Table1[[#This Row],[NPI]],#REF!,0))</f>
        <v>#REF!</v>
      </c>
      <c r="M5404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04" s="24" t="str">
        <f>IFERROR(IF(Table1[[#This Row],[Medicare Rate in CR]]&gt;0,"Y","N"),"N")</f>
        <v>Y</v>
      </c>
      <c r="O5404" s="166">
        <f>Table1[[#This Row],[Medicare Rate in CR]]*Table1[[#This Row],[SumOfUnits]]*Table1[[#This Row],[Actuarial Factor 06/20/2023]]</f>
        <v>1542.9340005782869</v>
      </c>
      <c r="P54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1542.9340005782869</v>
      </c>
      <c r="Q5404" s="166">
        <f>Table1[[#This Row],[Trended Medicare Pricing for all RHCs]]-Table1[[#This Row],[SumOfSFY24 Estimated Payment 5/04/23]]</f>
        <v>-171.83557538767877</v>
      </c>
      <c r="R5404" s="24">
        <f>Table1[[#This Row],[SumOfUnits]]*Table1[[#This Row],[Actuarial Factor 06/20/2023]]</f>
        <v>6.2237666918570724</v>
      </c>
    </row>
    <row r="5405" spans="1:18" x14ac:dyDescent="0.25">
      <c r="A5405" s="192" t="s">
        <v>600</v>
      </c>
      <c r="B5405" s="22" t="s">
        <v>601</v>
      </c>
      <c r="C5405" s="22" t="s">
        <v>75</v>
      </c>
      <c r="D5405" s="22" t="s">
        <v>30</v>
      </c>
      <c r="E5405" s="22" t="s">
        <v>59</v>
      </c>
      <c r="F5405" s="195">
        <v>1449.3784330731426</v>
      </c>
      <c r="G5405" s="22">
        <v>6</v>
      </c>
      <c r="H5405" s="22">
        <v>6</v>
      </c>
      <c r="I5405" s="167">
        <v>1470.2243990753648</v>
      </c>
      <c r="J5405" s="22">
        <v>1.0143826936613249</v>
      </c>
      <c r="K5405" s="22" t="s">
        <v>602</v>
      </c>
      <c r="L5405" s="22" t="e">
        <f>INDEX(#REF!,MATCH(Table1[[#This Row],[NPI]],#REF!,0))</f>
        <v>#REF!</v>
      </c>
      <c r="M5405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05" s="24" t="str">
        <f>IFERROR(IF(Table1[[#This Row],[Medicare Rate in CR]]&gt;0,"Y","N"),"N")</f>
        <v>Y</v>
      </c>
      <c r="O5405" s="166">
        <f>Table1[[#This Row],[Medicare Rate in CR]]*Table1[[#This Row],[SumOfUnits]]*Table1[[#This Row],[Actuarial Factor 06/20/2023]]</f>
        <v>1508.8536815134744</v>
      </c>
      <c r="P54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1508.8536815134744</v>
      </c>
      <c r="Q5405" s="166">
        <f>Table1[[#This Row],[Trended Medicare Pricing for all RHCs]]-Table1[[#This Row],[SumOfSFY24 Estimated Payment 5/04/23]]</f>
        <v>38.629282438109612</v>
      </c>
      <c r="R5405" s="24">
        <f>Table1[[#This Row],[SumOfUnits]]*Table1[[#This Row],[Actuarial Factor 06/20/2023]]</f>
        <v>6.0862961619679492</v>
      </c>
    </row>
    <row r="5406" spans="1:18" x14ac:dyDescent="0.25">
      <c r="A5406" s="192" t="s">
        <v>600</v>
      </c>
      <c r="B5406" s="22" t="s">
        <v>601</v>
      </c>
      <c r="C5406" s="22" t="s">
        <v>75</v>
      </c>
      <c r="D5406" s="22" t="s">
        <v>30</v>
      </c>
      <c r="E5406" s="22" t="s">
        <v>60</v>
      </c>
      <c r="F5406" s="195">
        <v>339.09999999999997</v>
      </c>
      <c r="G5406" s="22">
        <v>2</v>
      </c>
      <c r="H5406" s="22">
        <v>2</v>
      </c>
      <c r="I5406" s="167">
        <v>295.99768905859628</v>
      </c>
      <c r="J5406" s="22">
        <v>0.87289203497079426</v>
      </c>
      <c r="K5406" s="22" t="s">
        <v>602</v>
      </c>
      <c r="L5406" s="22" t="e">
        <f>INDEX(#REF!,MATCH(Table1[[#This Row],[NPI]],#REF!,0))</f>
        <v>#REF!</v>
      </c>
      <c r="M5406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06" s="24" t="str">
        <f>IFERROR(IF(Table1[[#This Row],[Medicare Rate in CR]]&gt;0,"Y","N"),"N")</f>
        <v>Y</v>
      </c>
      <c r="O5406" s="166">
        <f>Table1[[#This Row],[Medicare Rate in CR]]*Table1[[#This Row],[SumOfUnits]]*Table1[[#This Row],[Actuarial Factor 06/20/2023]]</f>
        <v>432.79732877921919</v>
      </c>
      <c r="P54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432.79732877921919</v>
      </c>
      <c r="Q5406" s="166">
        <f>Table1[[#This Row],[Trended Medicare Pricing for all RHCs]]-Table1[[#This Row],[SumOfSFY24 Estimated Payment 5/04/23]]</f>
        <v>136.79963972062291</v>
      </c>
      <c r="R5406" s="24">
        <f>Table1[[#This Row],[SumOfUnits]]*Table1[[#This Row],[Actuarial Factor 06/20/2023]]</f>
        <v>1.7457840699415885</v>
      </c>
    </row>
    <row r="5407" spans="1:18" x14ac:dyDescent="0.25">
      <c r="A5407" s="192" t="s">
        <v>600</v>
      </c>
      <c r="B5407" s="22" t="s">
        <v>601</v>
      </c>
      <c r="C5407" s="22" t="s">
        <v>75</v>
      </c>
      <c r="D5407" s="22" t="s">
        <v>30</v>
      </c>
      <c r="E5407" s="22" t="s">
        <v>62</v>
      </c>
      <c r="F5407" s="195">
        <v>727.43567505059264</v>
      </c>
      <c r="G5407" s="22">
        <v>3</v>
      </c>
      <c r="H5407" s="22">
        <v>3</v>
      </c>
      <c r="I5407" s="167">
        <v>745.88755519895358</v>
      </c>
      <c r="J5407" s="22">
        <v>1.0253656519486449</v>
      </c>
      <c r="K5407" s="22" t="s">
        <v>602</v>
      </c>
      <c r="L5407" s="22" t="e">
        <f>INDEX(#REF!,MATCH(Table1[[#This Row],[NPI]],#REF!,0))</f>
        <v>#REF!</v>
      </c>
      <c r="M5407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07" s="24" t="str">
        <f>IFERROR(IF(Table1[[#This Row],[Medicare Rate in CR]]&gt;0,"Y","N"),"N")</f>
        <v>Y</v>
      </c>
      <c r="O5407" s="166">
        <f>Table1[[#This Row],[Medicare Rate in CR]]*Table1[[#This Row],[SumOfUnits]]*Table1[[#This Row],[Actuarial Factor 06/20/2023]]</f>
        <v>762.59519632376566</v>
      </c>
      <c r="P54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762.59519632376566</v>
      </c>
      <c r="Q5407" s="166">
        <f>Table1[[#This Row],[Trended Medicare Pricing for all RHCs]]-Table1[[#This Row],[SumOfSFY24 Estimated Payment 5/04/23]]</f>
        <v>16.707641124812085</v>
      </c>
      <c r="R5407" s="24">
        <f>Table1[[#This Row],[SumOfUnits]]*Table1[[#This Row],[Actuarial Factor 06/20/2023]]</f>
        <v>3.0760969558459346</v>
      </c>
    </row>
    <row r="5408" spans="1:18" x14ac:dyDescent="0.25">
      <c r="A5408" s="192" t="s">
        <v>600</v>
      </c>
      <c r="B5408" s="22" t="s">
        <v>601</v>
      </c>
      <c r="C5408" s="22" t="s">
        <v>75</v>
      </c>
      <c r="D5408" s="22" t="s">
        <v>30</v>
      </c>
      <c r="E5408" s="22" t="s">
        <v>63</v>
      </c>
      <c r="F5408" s="195">
        <v>1305.1941794352897</v>
      </c>
      <c r="G5408" s="22">
        <v>7</v>
      </c>
      <c r="H5408" s="22">
        <v>7</v>
      </c>
      <c r="I5408" s="167">
        <v>1297.6222944564049</v>
      </c>
      <c r="J5408" s="22">
        <v>0.99419865250842532</v>
      </c>
      <c r="K5408" s="22" t="s">
        <v>602</v>
      </c>
      <c r="L5408" s="22" t="e">
        <f>INDEX(#REF!,MATCH(Table1[[#This Row],[NPI]],#REF!,0))</f>
        <v>#REF!</v>
      </c>
      <c r="M5408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08" s="24" t="str">
        <f>IFERROR(IF(Table1[[#This Row],[Medicare Rate in CR]]&gt;0,"Y","N"),"N")</f>
        <v>Y</v>
      </c>
      <c r="O5408" s="166">
        <f>Table1[[#This Row],[Medicare Rate in CR]]*Table1[[#This Row],[SumOfUnits]]*Table1[[#This Row],[Actuarial Factor 06/20/2023]]</f>
        <v>1725.302515603546</v>
      </c>
      <c r="P54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1725.302515603546</v>
      </c>
      <c r="Q5408" s="166">
        <f>Table1[[#This Row],[Trended Medicare Pricing for all RHCs]]-Table1[[#This Row],[SumOfSFY24 Estimated Payment 5/04/23]]</f>
        <v>427.68022114714108</v>
      </c>
      <c r="R5408" s="24">
        <f>Table1[[#This Row],[SumOfUnits]]*Table1[[#This Row],[Actuarial Factor 06/20/2023]]</f>
        <v>6.9593905675589776</v>
      </c>
    </row>
    <row r="5409" spans="1:18" x14ac:dyDescent="0.25">
      <c r="A5409" s="192" t="s">
        <v>600</v>
      </c>
      <c r="B5409" s="22" t="s">
        <v>601</v>
      </c>
      <c r="C5409" s="22" t="s">
        <v>75</v>
      </c>
      <c r="D5409" s="22" t="s">
        <v>30</v>
      </c>
      <c r="E5409" s="22" t="s">
        <v>64</v>
      </c>
      <c r="F5409" s="195">
        <v>1698.4677652500723</v>
      </c>
      <c r="G5409" s="22">
        <v>7</v>
      </c>
      <c r="H5409" s="22">
        <v>7</v>
      </c>
      <c r="I5409" s="167">
        <v>1750.4825580095635</v>
      </c>
      <c r="J5409" s="22">
        <v>1.0306245392604392</v>
      </c>
      <c r="K5409" s="22" t="s">
        <v>602</v>
      </c>
      <c r="L5409" s="22" t="e">
        <f>INDEX(#REF!,MATCH(Table1[[#This Row],[NPI]],#REF!,0))</f>
        <v>#REF!</v>
      </c>
      <c r="M5409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09" s="24" t="str">
        <f>IFERROR(IF(Table1[[#This Row],[Medicare Rate in CR]]&gt;0,"Y","N"),"N")</f>
        <v>Y</v>
      </c>
      <c r="O5409" s="166">
        <f>Table1[[#This Row],[Medicare Rate in CR]]*Table1[[#This Row],[SumOfUnits]]*Table1[[#This Row],[Actuarial Factor 06/20/2023]]</f>
        <v>1788.5149066963882</v>
      </c>
      <c r="P54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1788.5149066963882</v>
      </c>
      <c r="Q5409" s="166">
        <f>Table1[[#This Row],[Trended Medicare Pricing for all RHCs]]-Table1[[#This Row],[SumOfSFY24 Estimated Payment 5/04/23]]</f>
        <v>38.032348686824662</v>
      </c>
      <c r="R5409" s="24">
        <f>Table1[[#This Row],[SumOfUnits]]*Table1[[#This Row],[Actuarial Factor 06/20/2023]]</f>
        <v>7.214371774823074</v>
      </c>
    </row>
    <row r="5410" spans="1:18" x14ac:dyDescent="0.25">
      <c r="A5410" s="192" t="s">
        <v>600</v>
      </c>
      <c r="B5410" s="22" t="s">
        <v>601</v>
      </c>
      <c r="C5410" s="22" t="s">
        <v>75</v>
      </c>
      <c r="D5410" s="22" t="s">
        <v>30</v>
      </c>
      <c r="E5410" s="22" t="s">
        <v>77</v>
      </c>
      <c r="F5410" s="195">
        <v>520.53641514888693</v>
      </c>
      <c r="G5410" s="22">
        <v>5</v>
      </c>
      <c r="H5410" s="22">
        <v>5</v>
      </c>
      <c r="I5410" s="167">
        <v>678.58215426566244</v>
      </c>
      <c r="J5410" s="22">
        <v>1.3036209081963466</v>
      </c>
      <c r="K5410" s="22" t="s">
        <v>602</v>
      </c>
      <c r="L5410" s="22" t="e">
        <f>INDEX(#REF!,MATCH(Table1[[#This Row],[NPI]],#REF!,0))</f>
        <v>#REF!</v>
      </c>
      <c r="M5410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10" s="24" t="str">
        <f>IFERROR(IF(Table1[[#This Row],[Medicare Rate in CR]]&gt;0,"Y","N"),"N")</f>
        <v>Y</v>
      </c>
      <c r="O5410" s="166">
        <f>Table1[[#This Row],[Medicare Rate in CR]]*Table1[[#This Row],[SumOfUnits]]*Table1[[#This Row],[Actuarial Factor 06/20/2023]]</f>
        <v>1615.9032967547814</v>
      </c>
      <c r="P54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1615.9032967547814</v>
      </c>
      <c r="Q5410" s="166">
        <f>Table1[[#This Row],[Trended Medicare Pricing for all RHCs]]-Table1[[#This Row],[SumOfSFY24 Estimated Payment 5/04/23]]</f>
        <v>937.32114248911898</v>
      </c>
      <c r="R5410" s="24">
        <f>Table1[[#This Row],[SumOfUnits]]*Table1[[#This Row],[Actuarial Factor 06/20/2023]]</f>
        <v>6.5181045409817333</v>
      </c>
    </row>
    <row r="5411" spans="1:18" x14ac:dyDescent="0.25">
      <c r="A5411" s="192" t="s">
        <v>600</v>
      </c>
      <c r="B5411" s="22" t="s">
        <v>601</v>
      </c>
      <c r="C5411" s="22" t="s">
        <v>75</v>
      </c>
      <c r="D5411" s="22" t="s">
        <v>31</v>
      </c>
      <c r="E5411" s="22" t="s">
        <v>69</v>
      </c>
      <c r="F5411" s="195">
        <v>243.59641514888696</v>
      </c>
      <c r="G5411" s="22">
        <v>1</v>
      </c>
      <c r="H5411" s="22">
        <v>1</v>
      </c>
      <c r="I5411" s="167">
        <v>271.59606918367842</v>
      </c>
      <c r="J5411" s="22">
        <v>1.1149428000312647</v>
      </c>
      <c r="K5411" s="22" t="s">
        <v>602</v>
      </c>
      <c r="L5411" s="22" t="e">
        <f>INDEX(#REF!,MATCH(Table1[[#This Row],[NPI]],#REF!,0))</f>
        <v>#REF!</v>
      </c>
      <c r="M5411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11" s="24" t="str">
        <f>IFERROR(IF(Table1[[#This Row],[Medicare Rate in CR]]&gt;0,"Y","N"),"N")</f>
        <v>Y</v>
      </c>
      <c r="O5411" s="166">
        <f>Table1[[#This Row],[Medicare Rate in CR]]*Table1[[#This Row],[SumOfUnits]]*Table1[[#This Row],[Actuarial Factor 06/20/2023]]</f>
        <v>276.40546955575081</v>
      </c>
      <c r="P54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276.40546955575081</v>
      </c>
      <c r="Q5411" s="166">
        <f>Table1[[#This Row],[Trended Medicare Pricing for all RHCs]]-Table1[[#This Row],[SumOfSFY24 Estimated Payment 5/04/23]]</f>
        <v>4.809400372072389</v>
      </c>
      <c r="R5411" s="24">
        <f>Table1[[#This Row],[SumOfUnits]]*Table1[[#This Row],[Actuarial Factor 06/20/2023]]</f>
        <v>1.1149428000312647</v>
      </c>
    </row>
    <row r="5412" spans="1:18" x14ac:dyDescent="0.25">
      <c r="A5412" s="192" t="s">
        <v>600</v>
      </c>
      <c r="B5412" s="22" t="s">
        <v>601</v>
      </c>
      <c r="C5412" s="22" t="s">
        <v>90</v>
      </c>
      <c r="D5412" s="22" t="s">
        <v>30</v>
      </c>
      <c r="E5412" s="22" t="s">
        <v>59</v>
      </c>
      <c r="F5412" s="195">
        <v>1461.5784908933217</v>
      </c>
      <c r="G5412" s="22">
        <v>6</v>
      </c>
      <c r="H5412" s="22">
        <v>6</v>
      </c>
      <c r="I5412" s="167">
        <v>1428.3596268202359</v>
      </c>
      <c r="J5412" s="22">
        <v>0.97727192601693091</v>
      </c>
      <c r="K5412" s="22" t="s">
        <v>602</v>
      </c>
      <c r="L5412" s="22" t="e">
        <f>INDEX(#REF!,MATCH(Table1[[#This Row],[NPI]],#REF!,0))</f>
        <v>#REF!</v>
      </c>
      <c r="M5412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12" s="24" t="str">
        <f>IFERROR(IF(Table1[[#This Row],[Medicare Rate in CR]]&gt;0,"Y","N"),"N")</f>
        <v>Y</v>
      </c>
      <c r="O5412" s="166">
        <f>Table1[[#This Row],[Medicare Rate in CR]]*Table1[[#This Row],[SumOfUnits]]*Table1[[#This Row],[Actuarial Factor 06/20/2023]]</f>
        <v>1453.652899073144</v>
      </c>
      <c r="P54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1453.652899073144</v>
      </c>
      <c r="Q5412" s="166">
        <f>Table1[[#This Row],[Trended Medicare Pricing for all RHCs]]-Table1[[#This Row],[SumOfSFY24 Estimated Payment 5/04/23]]</f>
        <v>25.293272252908082</v>
      </c>
      <c r="R5412" s="24">
        <f>Table1[[#This Row],[SumOfUnits]]*Table1[[#This Row],[Actuarial Factor 06/20/2023]]</f>
        <v>5.8636315561015859</v>
      </c>
    </row>
    <row r="5413" spans="1:18" x14ac:dyDescent="0.25">
      <c r="A5413" s="192" t="s">
        <v>600</v>
      </c>
      <c r="B5413" s="22" t="s">
        <v>601</v>
      </c>
      <c r="C5413" s="22" t="s">
        <v>90</v>
      </c>
      <c r="D5413" s="22" t="s">
        <v>30</v>
      </c>
      <c r="E5413" s="22" t="s">
        <v>62</v>
      </c>
      <c r="F5413" s="195">
        <v>243.59641514888696</v>
      </c>
      <c r="G5413" s="22">
        <v>1</v>
      </c>
      <c r="H5413" s="22">
        <v>1</v>
      </c>
      <c r="I5413" s="167">
        <v>244.02753392679625</v>
      </c>
      <c r="J5413" s="22">
        <v>1.0017698075632426</v>
      </c>
      <c r="K5413" s="22" t="s">
        <v>602</v>
      </c>
      <c r="L5413" s="22" t="e">
        <f>INDEX(#REF!,MATCH(Table1[[#This Row],[NPI]],#REF!,0))</f>
        <v>#REF!</v>
      </c>
      <c r="M5413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13" s="24" t="str">
        <f>IFERROR(IF(Table1[[#This Row],[Medicare Rate in CR]]&gt;0,"Y","N"),"N")</f>
        <v>Y</v>
      </c>
      <c r="O5413" s="166">
        <f>Table1[[#This Row],[Medicare Rate in CR]]*Table1[[#This Row],[SumOfUnits]]*Table1[[#This Row],[Actuarial Factor 06/20/2023]]</f>
        <v>248.34875299300347</v>
      </c>
      <c r="P54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248.34875299300347</v>
      </c>
      <c r="Q5413" s="166">
        <f>Table1[[#This Row],[Trended Medicare Pricing for all RHCs]]-Table1[[#This Row],[SumOfSFY24 Estimated Payment 5/04/23]]</f>
        <v>4.3212190662072203</v>
      </c>
      <c r="R5413" s="24">
        <f>Table1[[#This Row],[SumOfUnits]]*Table1[[#This Row],[Actuarial Factor 06/20/2023]]</f>
        <v>1.0017698075632426</v>
      </c>
    </row>
    <row r="5414" spans="1:18" x14ac:dyDescent="0.25">
      <c r="A5414" s="192" t="s">
        <v>600</v>
      </c>
      <c r="B5414" s="22" t="s">
        <v>601</v>
      </c>
      <c r="C5414" s="22" t="s">
        <v>90</v>
      </c>
      <c r="D5414" s="22" t="s">
        <v>30</v>
      </c>
      <c r="E5414" s="22" t="s">
        <v>63</v>
      </c>
      <c r="F5414" s="195">
        <v>469.49985544955189</v>
      </c>
      <c r="G5414" s="22">
        <v>2</v>
      </c>
      <c r="H5414" s="22">
        <v>2</v>
      </c>
      <c r="I5414" s="167">
        <v>452.8414546396553</v>
      </c>
      <c r="J5414" s="22">
        <v>0.96451883719123632</v>
      </c>
      <c r="K5414" s="22" t="s">
        <v>602</v>
      </c>
      <c r="L5414" s="22" t="e">
        <f>INDEX(#REF!,MATCH(Table1[[#This Row],[NPI]],#REF!,0))</f>
        <v>#REF!</v>
      </c>
      <c r="M5414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14" s="24" t="str">
        <f>IFERROR(IF(Table1[[#This Row],[Medicare Rate in CR]]&gt;0,"Y","N"),"N")</f>
        <v>Y</v>
      </c>
      <c r="O5414" s="166">
        <f>Table1[[#This Row],[Medicare Rate in CR]]*Table1[[#This Row],[SumOfUnits]]*Table1[[#This Row],[Actuarial Factor 06/20/2023]]</f>
        <v>478.22772985615876</v>
      </c>
      <c r="P54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478.22772985615876</v>
      </c>
      <c r="Q5414" s="166">
        <f>Table1[[#This Row],[Trended Medicare Pricing for all RHCs]]-Table1[[#This Row],[SumOfSFY24 Estimated Payment 5/04/23]]</f>
        <v>25.386275216503464</v>
      </c>
      <c r="R5414" s="24">
        <f>Table1[[#This Row],[SumOfUnits]]*Table1[[#This Row],[Actuarial Factor 06/20/2023]]</f>
        <v>1.9290376743824726</v>
      </c>
    </row>
    <row r="5415" spans="1:18" x14ac:dyDescent="0.25">
      <c r="A5415" s="192" t="s">
        <v>600</v>
      </c>
      <c r="B5415" s="22" t="s">
        <v>601</v>
      </c>
      <c r="C5415" s="22" t="s">
        <v>90</v>
      </c>
      <c r="D5415" s="22" t="s">
        <v>30</v>
      </c>
      <c r="E5415" s="22" t="s">
        <v>77</v>
      </c>
      <c r="F5415" s="195">
        <v>704.24978317432783</v>
      </c>
      <c r="G5415" s="22">
        <v>3</v>
      </c>
      <c r="H5415" s="22">
        <v>3</v>
      </c>
      <c r="I5415" s="167">
        <v>852.46204792305946</v>
      </c>
      <c r="J5415" s="22">
        <v>1.2104541148464132</v>
      </c>
      <c r="K5415" s="22" t="s">
        <v>602</v>
      </c>
      <c r="L5415" s="22" t="e">
        <f>INDEX(#REF!,MATCH(Table1[[#This Row],[NPI]],#REF!,0))</f>
        <v>#REF!</v>
      </c>
      <c r="M5415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15" s="24" t="str">
        <f>IFERROR(IF(Table1[[#This Row],[Medicare Rate in CR]]&gt;0,"Y","N"),"N")</f>
        <v>Y</v>
      </c>
      <c r="O5415" s="166">
        <f>Table1[[#This Row],[Medicare Rate in CR]]*Table1[[#This Row],[SumOfUnits]]*Table1[[#This Row],[Actuarial Factor 06/20/2023]]</f>
        <v>900.25103883472286</v>
      </c>
      <c r="P54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900.25103883472286</v>
      </c>
      <c r="Q5415" s="166">
        <f>Table1[[#This Row],[Trended Medicare Pricing for all RHCs]]-Table1[[#This Row],[SumOfSFY24 Estimated Payment 5/04/23]]</f>
        <v>47.788990911663404</v>
      </c>
      <c r="R5415" s="24">
        <f>Table1[[#This Row],[SumOfUnits]]*Table1[[#This Row],[Actuarial Factor 06/20/2023]]</f>
        <v>3.6313623445392396</v>
      </c>
    </row>
    <row r="5416" spans="1:18" x14ac:dyDescent="0.25">
      <c r="A5416" s="192" t="s">
        <v>600</v>
      </c>
      <c r="B5416" s="22" t="s">
        <v>601</v>
      </c>
      <c r="C5416" s="22" t="s">
        <v>95</v>
      </c>
      <c r="D5416" s="22" t="s">
        <v>30</v>
      </c>
      <c r="E5416" s="22" t="s">
        <v>64</v>
      </c>
      <c r="F5416" s="195">
        <v>234.74992772477594</v>
      </c>
      <c r="G5416" s="22">
        <v>1</v>
      </c>
      <c r="H5416" s="22">
        <v>1</v>
      </c>
      <c r="I5416" s="167">
        <v>240.10914747524751</v>
      </c>
      <c r="J5416" s="22">
        <v>1.0228294841340901</v>
      </c>
      <c r="K5416" s="22" t="s">
        <v>602</v>
      </c>
      <c r="L5416" s="22" t="e">
        <f>INDEX(#REF!,MATCH(Table1[[#This Row],[NPI]],#REF!,0))</f>
        <v>#REF!</v>
      </c>
      <c r="M5416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16" s="24" t="str">
        <f>IFERROR(IF(Table1[[#This Row],[Medicare Rate in CR]]&gt;0,"Y","N"),"N")</f>
        <v>Y</v>
      </c>
      <c r="O5416" s="166">
        <f>Table1[[#This Row],[Medicare Rate in CR]]*Table1[[#This Row],[SumOfUnits]]*Table1[[#This Row],[Actuarial Factor 06/20/2023]]</f>
        <v>253.56965741168227</v>
      </c>
      <c r="P541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253.56965741168227</v>
      </c>
      <c r="Q5416" s="166">
        <f>Table1[[#This Row],[Trended Medicare Pricing for all RHCs]]-Table1[[#This Row],[SumOfSFY24 Estimated Payment 5/04/23]]</f>
        <v>13.460509936434761</v>
      </c>
      <c r="R5416" s="24">
        <f>Table1[[#This Row],[SumOfUnits]]*Table1[[#This Row],[Actuarial Factor 06/20/2023]]</f>
        <v>1.0228294841340901</v>
      </c>
    </row>
    <row r="5417" spans="1:18" x14ac:dyDescent="0.25">
      <c r="A5417" s="192" t="s">
        <v>600</v>
      </c>
      <c r="B5417" s="22" t="s">
        <v>601</v>
      </c>
      <c r="C5417" s="22" t="s">
        <v>95</v>
      </c>
      <c r="D5417" s="22" t="s">
        <v>31</v>
      </c>
      <c r="E5417" s="22" t="s">
        <v>69</v>
      </c>
      <c r="F5417" s="195">
        <v>243.59641514888696</v>
      </c>
      <c r="G5417" s="22">
        <v>1</v>
      </c>
      <c r="H5417" s="22">
        <v>1</v>
      </c>
      <c r="I5417" s="167">
        <v>268.81621745165461</v>
      </c>
      <c r="J5417" s="22">
        <v>1.1035310896810744</v>
      </c>
      <c r="K5417" s="22" t="s">
        <v>602</v>
      </c>
      <c r="L5417" s="22" t="e">
        <f>INDEX(#REF!,MATCH(Table1[[#This Row],[NPI]],#REF!,0))</f>
        <v>#REF!</v>
      </c>
      <c r="M5417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17" s="24" t="str">
        <f>IFERROR(IF(Table1[[#This Row],[Medicare Rate in CR]]&gt;0,"Y","N"),"N")</f>
        <v>Y</v>
      </c>
      <c r="O5417" s="166">
        <f>Table1[[#This Row],[Medicare Rate in CR]]*Table1[[#This Row],[SumOfUnits]]*Table1[[#This Row],[Actuarial Factor 06/20/2023]]</f>
        <v>273.57639244283513</v>
      </c>
      <c r="P541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273.57639244283513</v>
      </c>
      <c r="Q5417" s="166">
        <f>Table1[[#This Row],[Trended Medicare Pricing for all RHCs]]-Table1[[#This Row],[SumOfSFY24 Estimated Payment 5/04/23]]</f>
        <v>4.76017499118052</v>
      </c>
      <c r="R5417" s="24">
        <f>Table1[[#This Row],[SumOfUnits]]*Table1[[#This Row],[Actuarial Factor 06/20/2023]]</f>
        <v>1.1035310896810744</v>
      </c>
    </row>
    <row r="5418" spans="1:18" x14ac:dyDescent="0.25">
      <c r="A5418" s="192" t="s">
        <v>600</v>
      </c>
      <c r="B5418" s="22" t="s">
        <v>601</v>
      </c>
      <c r="C5418" s="22" t="s">
        <v>76</v>
      </c>
      <c r="D5418" s="22" t="s">
        <v>30</v>
      </c>
      <c r="E5418" s="22" t="s">
        <v>62</v>
      </c>
      <c r="F5418" s="195">
        <v>243.59641514888696</v>
      </c>
      <c r="G5418" s="22">
        <v>1</v>
      </c>
      <c r="H5418" s="22">
        <v>1</v>
      </c>
      <c r="I5418" s="167">
        <v>255.84390436228378</v>
      </c>
      <c r="J5418" s="22">
        <v>1.0502777892109418</v>
      </c>
      <c r="K5418" s="22" t="s">
        <v>602</v>
      </c>
      <c r="L5418" s="22" t="e">
        <f>INDEX(#REF!,MATCH(Table1[[#This Row],[NPI]],#REF!,0))</f>
        <v>#REF!</v>
      </c>
      <c r="M5418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18" s="24" t="str">
        <f>IFERROR(IF(Table1[[#This Row],[Medicare Rate in CR]]&gt;0,"Y","N"),"N")</f>
        <v>Y</v>
      </c>
      <c r="O5418" s="166">
        <f>Table1[[#This Row],[Medicare Rate in CR]]*Table1[[#This Row],[SumOfUnits]]*Table1[[#This Row],[Actuarial Factor 06/20/2023]]</f>
        <v>260.3743667232846</v>
      </c>
      <c r="P541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260.3743667232846</v>
      </c>
      <c r="Q5418" s="166">
        <f>Table1[[#This Row],[Trended Medicare Pricing for all RHCs]]-Table1[[#This Row],[SumOfSFY24 Estimated Payment 5/04/23]]</f>
        <v>4.530462361000815</v>
      </c>
      <c r="R5418" s="24">
        <f>Table1[[#This Row],[SumOfUnits]]*Table1[[#This Row],[Actuarial Factor 06/20/2023]]</f>
        <v>1.0502777892109418</v>
      </c>
    </row>
    <row r="5419" spans="1:18" x14ac:dyDescent="0.25">
      <c r="A5419" s="192" t="s">
        <v>600</v>
      </c>
      <c r="B5419" s="22" t="s">
        <v>601</v>
      </c>
      <c r="C5419" s="22" t="s">
        <v>78</v>
      </c>
      <c r="D5419" s="22" t="s">
        <v>30</v>
      </c>
      <c r="E5419" s="22" t="s">
        <v>59</v>
      </c>
      <c r="F5419" s="195">
        <v>1938.7106100028909</v>
      </c>
      <c r="G5419" s="22">
        <v>8</v>
      </c>
      <c r="H5419" s="22">
        <v>8</v>
      </c>
      <c r="I5419" s="167">
        <v>1810.7211232626526</v>
      </c>
      <c r="J5419" s="22">
        <v>0.93398216006047052</v>
      </c>
      <c r="K5419" s="22" t="s">
        <v>602</v>
      </c>
      <c r="L5419" s="22" t="e">
        <f>INDEX(#REF!,MATCH(Table1[[#This Row],[NPI]],#REF!,0))</f>
        <v>#REF!</v>
      </c>
      <c r="M5419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19" s="24" t="str">
        <f>IFERROR(IF(Table1[[#This Row],[Medicare Rate in CR]]&gt;0,"Y","N"),"N")</f>
        <v>Y</v>
      </c>
      <c r="O5419" s="166">
        <f>Table1[[#This Row],[Medicare Rate in CR]]*Table1[[#This Row],[SumOfUnits]]*Table1[[#This Row],[Actuarial Factor 06/20/2023]]</f>
        <v>1852.34813840473</v>
      </c>
      <c r="P541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1852.34813840473</v>
      </c>
      <c r="Q5419" s="166">
        <f>Table1[[#This Row],[Trended Medicare Pricing for all RHCs]]-Table1[[#This Row],[SumOfSFY24 Estimated Payment 5/04/23]]</f>
        <v>41.627015142077425</v>
      </c>
      <c r="R5419" s="24">
        <f>Table1[[#This Row],[SumOfUnits]]*Table1[[#This Row],[Actuarial Factor 06/20/2023]]</f>
        <v>7.4718572804837642</v>
      </c>
    </row>
    <row r="5420" spans="1:18" x14ac:dyDescent="0.25">
      <c r="A5420" s="192" t="s">
        <v>600</v>
      </c>
      <c r="B5420" s="22" t="s">
        <v>601</v>
      </c>
      <c r="C5420" s="22" t="s">
        <v>78</v>
      </c>
      <c r="D5420" s="22" t="s">
        <v>30</v>
      </c>
      <c r="E5420" s="22" t="s">
        <v>63</v>
      </c>
      <c r="F5420" s="195">
        <v>192.92666473932735</v>
      </c>
      <c r="G5420" s="22">
        <v>1</v>
      </c>
      <c r="H5420" s="22">
        <v>1</v>
      </c>
      <c r="I5420" s="167">
        <v>180.67690728409531</v>
      </c>
      <c r="J5420" s="22">
        <v>0.93650562781571278</v>
      </c>
      <c r="K5420" s="22" t="s">
        <v>602</v>
      </c>
      <c r="L5420" s="22" t="e">
        <f>INDEX(#REF!,MATCH(Table1[[#This Row],[NPI]],#REF!,0))</f>
        <v>#REF!</v>
      </c>
      <c r="M5420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20" s="24" t="str">
        <f>IFERROR(IF(Table1[[#This Row],[Medicare Rate in CR]]&gt;0,"Y","N"),"N")</f>
        <v>Y</v>
      </c>
      <c r="O5420" s="166">
        <f>Table1[[#This Row],[Medicare Rate in CR]]*Table1[[#This Row],[SumOfUnits]]*Table1[[#This Row],[Actuarial Factor 06/20/2023]]</f>
        <v>232.16911019179335</v>
      </c>
      <c r="P542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232.16911019179335</v>
      </c>
      <c r="Q5420" s="166">
        <f>Table1[[#This Row],[Trended Medicare Pricing for all RHCs]]-Table1[[#This Row],[SumOfSFY24 Estimated Payment 5/04/23]]</f>
        <v>51.492202907698044</v>
      </c>
      <c r="R5420" s="24">
        <f>Table1[[#This Row],[SumOfUnits]]*Table1[[#This Row],[Actuarial Factor 06/20/2023]]</f>
        <v>0.93650562781571278</v>
      </c>
    </row>
    <row r="5421" spans="1:18" x14ac:dyDescent="0.25">
      <c r="A5421" s="192" t="s">
        <v>600</v>
      </c>
      <c r="B5421" s="22" t="s">
        <v>601</v>
      </c>
      <c r="C5421" s="22" t="s">
        <v>78</v>
      </c>
      <c r="D5421" s="22" t="s">
        <v>31</v>
      </c>
      <c r="E5421" s="22" t="s">
        <v>68</v>
      </c>
      <c r="F5421" s="195">
        <v>243.59641514888696</v>
      </c>
      <c r="G5421" s="22">
        <v>1</v>
      </c>
      <c r="H5421" s="22">
        <v>1</v>
      </c>
      <c r="I5421" s="167">
        <v>231.82489761069922</v>
      </c>
      <c r="J5421" s="22">
        <v>0.95167614625612229</v>
      </c>
      <c r="K5421" s="22" t="s">
        <v>602</v>
      </c>
      <c r="L5421" s="22" t="e">
        <f>INDEX(#REF!,MATCH(Table1[[#This Row],[NPI]],#REF!,0))</f>
        <v>#REF!</v>
      </c>
      <c r="M5421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21" s="24" t="str">
        <f>IFERROR(IF(Table1[[#This Row],[Medicare Rate in CR]]&gt;0,"Y","N"),"N")</f>
        <v>Y</v>
      </c>
      <c r="O5421" s="166">
        <f>Table1[[#This Row],[Medicare Rate in CR]]*Table1[[#This Row],[SumOfUnits]]*Table1[[#This Row],[Actuarial Factor 06/20/2023]]</f>
        <v>235.93003341835526</v>
      </c>
      <c r="P542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235.93003341835526</v>
      </c>
      <c r="Q5421" s="166">
        <f>Table1[[#This Row],[Trended Medicare Pricing for all RHCs]]-Table1[[#This Row],[SumOfSFY24 Estimated Payment 5/04/23]]</f>
        <v>4.1051358076560405</v>
      </c>
      <c r="R5421" s="24">
        <f>Table1[[#This Row],[SumOfUnits]]*Table1[[#This Row],[Actuarial Factor 06/20/2023]]</f>
        <v>0.95167614625612229</v>
      </c>
    </row>
    <row r="5422" spans="1:18" x14ac:dyDescent="0.25">
      <c r="A5422" s="192" t="s">
        <v>600</v>
      </c>
      <c r="B5422" s="22" t="s">
        <v>601</v>
      </c>
      <c r="C5422" s="22" t="s">
        <v>79</v>
      </c>
      <c r="D5422" s="22" t="s">
        <v>30</v>
      </c>
      <c r="E5422" s="22" t="s">
        <v>56</v>
      </c>
      <c r="F5422" s="195">
        <v>29864.739327358606</v>
      </c>
      <c r="G5422" s="22">
        <v>125</v>
      </c>
      <c r="H5422" s="22">
        <v>125</v>
      </c>
      <c r="I5422" s="167">
        <v>32703.103112688314</v>
      </c>
      <c r="J5422" s="22">
        <v>1.0950406348509303</v>
      </c>
      <c r="K5422" s="22" t="s">
        <v>602</v>
      </c>
      <c r="L5422" s="22" t="e">
        <f>INDEX(#REF!,MATCH(Table1[[#This Row],[NPI]],#REF!,0))</f>
        <v>#REF!</v>
      </c>
      <c r="M5422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22" s="24" t="str">
        <f>IFERROR(IF(Table1[[#This Row],[Medicare Rate in CR]]&gt;0,"Y","N"),"N")</f>
        <v>Y</v>
      </c>
      <c r="O5422" s="166">
        <f>Table1[[#This Row],[Medicare Rate in CR]]*Table1[[#This Row],[SumOfUnits]]*Table1[[#This Row],[Actuarial Factor 06/20/2023]]</f>
        <v>33933.940473236769</v>
      </c>
      <c r="P542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33933.940473236769</v>
      </c>
      <c r="Q5422" s="166">
        <f>Table1[[#This Row],[Trended Medicare Pricing for all RHCs]]-Table1[[#This Row],[SumOfSFY24 Estimated Payment 5/04/23]]</f>
        <v>1230.8373605484558</v>
      </c>
      <c r="R5422" s="24">
        <f>Table1[[#This Row],[SumOfUnits]]*Table1[[#This Row],[Actuarial Factor 06/20/2023]]</f>
        <v>136.88007935636628</v>
      </c>
    </row>
    <row r="5423" spans="1:18" x14ac:dyDescent="0.25">
      <c r="A5423" s="192" t="s">
        <v>600</v>
      </c>
      <c r="B5423" s="22" t="s">
        <v>601</v>
      </c>
      <c r="C5423" s="22" t="s">
        <v>79</v>
      </c>
      <c r="D5423" s="22" t="s">
        <v>30</v>
      </c>
      <c r="E5423" s="22" t="s">
        <v>59</v>
      </c>
      <c r="F5423" s="195">
        <v>510520.10214896221</v>
      </c>
      <c r="G5423" s="22">
        <v>2105</v>
      </c>
      <c r="H5423" s="22">
        <v>2105</v>
      </c>
      <c r="I5423" s="167">
        <v>487509.3642805377</v>
      </c>
      <c r="J5423" s="22">
        <v>0.95492687208287386</v>
      </c>
      <c r="K5423" s="22" t="s">
        <v>602</v>
      </c>
      <c r="L5423" s="22" t="e">
        <f>INDEX(#REF!,MATCH(Table1[[#This Row],[NPI]],#REF!,0))</f>
        <v>#REF!</v>
      </c>
      <c r="M5423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23" s="24" t="str">
        <f>IFERROR(IF(Table1[[#This Row],[Medicare Rate in CR]]&gt;0,"Y","N"),"N")</f>
        <v>Y</v>
      </c>
      <c r="O5423" s="166">
        <f>Table1[[#This Row],[Medicare Rate in CR]]*Table1[[#This Row],[SumOfUnits]]*Table1[[#This Row],[Actuarial Factor 06/20/2023]]</f>
        <v>498329.11340622738</v>
      </c>
      <c r="P542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498329.11340622738</v>
      </c>
      <c r="Q5423" s="166">
        <f>Table1[[#This Row],[Trended Medicare Pricing for all RHCs]]-Table1[[#This Row],[SumOfSFY24 Estimated Payment 5/04/23]]</f>
        <v>10819.749125689676</v>
      </c>
      <c r="R5423" s="24">
        <f>Table1[[#This Row],[SumOfUnits]]*Table1[[#This Row],[Actuarial Factor 06/20/2023]]</f>
        <v>2010.1210657344495</v>
      </c>
    </row>
    <row r="5424" spans="1:18" x14ac:dyDescent="0.25">
      <c r="A5424" s="192" t="s">
        <v>600</v>
      </c>
      <c r="B5424" s="22" t="s">
        <v>601</v>
      </c>
      <c r="C5424" s="22" t="s">
        <v>79</v>
      </c>
      <c r="D5424" s="22" t="s">
        <v>30</v>
      </c>
      <c r="E5424" s="22" t="s">
        <v>60</v>
      </c>
      <c r="F5424" s="195">
        <v>103925.11323118472</v>
      </c>
      <c r="G5424" s="22">
        <v>431</v>
      </c>
      <c r="H5424" s="22">
        <v>431</v>
      </c>
      <c r="I5424" s="167">
        <v>87681.365819010956</v>
      </c>
      <c r="J5424" s="22">
        <v>0.84369757311652838</v>
      </c>
      <c r="K5424" s="22" t="s">
        <v>602</v>
      </c>
      <c r="L5424" s="22" t="e">
        <f>INDEX(#REF!,MATCH(Table1[[#This Row],[NPI]],#REF!,0))</f>
        <v>#REF!</v>
      </c>
      <c r="M5424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24" s="24" t="str">
        <f>IFERROR(IF(Table1[[#This Row],[Medicare Rate in CR]]&gt;0,"Y","N"),"N")</f>
        <v>Y</v>
      </c>
      <c r="O5424" s="166">
        <f>Table1[[#This Row],[Medicare Rate in CR]]*Table1[[#This Row],[SumOfUnits]]*Table1[[#This Row],[Actuarial Factor 06/20/2023]]</f>
        <v>90148.419166418287</v>
      </c>
      <c r="P542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90148.419166418287</v>
      </c>
      <c r="Q5424" s="166">
        <f>Table1[[#This Row],[Trended Medicare Pricing for all RHCs]]-Table1[[#This Row],[SumOfSFY24 Estimated Payment 5/04/23]]</f>
        <v>2467.0533474073309</v>
      </c>
      <c r="R5424" s="24">
        <f>Table1[[#This Row],[SumOfUnits]]*Table1[[#This Row],[Actuarial Factor 06/20/2023]]</f>
        <v>363.63365401322375</v>
      </c>
    </row>
    <row r="5425" spans="1:18" x14ac:dyDescent="0.25">
      <c r="A5425" s="192" t="s">
        <v>600</v>
      </c>
      <c r="B5425" s="22" t="s">
        <v>601</v>
      </c>
      <c r="C5425" s="22" t="s">
        <v>79</v>
      </c>
      <c r="D5425" s="22" t="s">
        <v>30</v>
      </c>
      <c r="E5425" s="22" t="s">
        <v>61</v>
      </c>
      <c r="F5425" s="195">
        <v>47522.231858918851</v>
      </c>
      <c r="G5425" s="22">
        <v>196</v>
      </c>
      <c r="H5425" s="22">
        <v>196</v>
      </c>
      <c r="I5425" s="167">
        <v>40094.3916884508</v>
      </c>
      <c r="J5425" s="22">
        <v>0.84369757311652838</v>
      </c>
      <c r="K5425" s="22" t="s">
        <v>602</v>
      </c>
      <c r="L5425" s="22" t="e">
        <f>INDEX(#REF!,MATCH(Table1[[#This Row],[NPI]],#REF!,0))</f>
        <v>#REF!</v>
      </c>
      <c r="M5425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25" s="24" t="str">
        <f>IFERROR(IF(Table1[[#This Row],[Medicare Rate in CR]]&gt;0,"Y","N"),"N")</f>
        <v>Y</v>
      </c>
      <c r="O5425" s="166">
        <f>Table1[[#This Row],[Medicare Rate in CR]]*Table1[[#This Row],[SumOfUnits]]*Table1[[#This Row],[Actuarial Factor 06/20/2023]]</f>
        <v>40995.568808858436</v>
      </c>
      <c r="P542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40995.568808858436</v>
      </c>
      <c r="Q5425" s="166">
        <f>Table1[[#This Row],[Trended Medicare Pricing for all RHCs]]-Table1[[#This Row],[SumOfSFY24 Estimated Payment 5/04/23]]</f>
        <v>901.17712040763581</v>
      </c>
      <c r="R5425" s="24">
        <f>Table1[[#This Row],[SumOfUnits]]*Table1[[#This Row],[Actuarial Factor 06/20/2023]]</f>
        <v>165.36472433083955</v>
      </c>
    </row>
    <row r="5426" spans="1:18" x14ac:dyDescent="0.25">
      <c r="A5426" s="192" t="s">
        <v>600</v>
      </c>
      <c r="B5426" s="22" t="s">
        <v>601</v>
      </c>
      <c r="C5426" s="22" t="s">
        <v>79</v>
      </c>
      <c r="D5426" s="22" t="s">
        <v>30</v>
      </c>
      <c r="E5426" s="22" t="s">
        <v>62</v>
      </c>
      <c r="F5426" s="195">
        <v>343851.26722558431</v>
      </c>
      <c r="G5426" s="22">
        <v>1427</v>
      </c>
      <c r="H5426" s="22">
        <v>1427</v>
      </c>
      <c r="I5426" s="167">
        <v>348576.90624294709</v>
      </c>
      <c r="J5426" s="22">
        <v>1.0137432648001921</v>
      </c>
      <c r="K5426" s="22" t="s">
        <v>602</v>
      </c>
      <c r="L5426" s="22" t="e">
        <f>INDEX(#REF!,MATCH(Table1[[#This Row],[NPI]],#REF!,0))</f>
        <v>#REF!</v>
      </c>
      <c r="M5426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26" s="24" t="str">
        <f>IFERROR(IF(Table1[[#This Row],[Medicare Rate in CR]]&gt;0,"Y","N"),"N")</f>
        <v>Y</v>
      </c>
      <c r="O5426" s="166">
        <f>Table1[[#This Row],[Medicare Rate in CR]]*Table1[[#This Row],[SumOfUnits]]*Table1[[#This Row],[Actuarial Factor 06/20/2023]]</f>
        <v>358629.4913922305</v>
      </c>
      <c r="P542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358629.4913922305</v>
      </c>
      <c r="Q5426" s="166">
        <f>Table1[[#This Row],[Trended Medicare Pricing for all RHCs]]-Table1[[#This Row],[SumOfSFY24 Estimated Payment 5/04/23]]</f>
        <v>10052.585149283404</v>
      </c>
      <c r="R5426" s="24">
        <f>Table1[[#This Row],[SumOfUnits]]*Table1[[#This Row],[Actuarial Factor 06/20/2023]]</f>
        <v>1446.611638869874</v>
      </c>
    </row>
    <row r="5427" spans="1:18" x14ac:dyDescent="0.25">
      <c r="A5427" s="192" t="s">
        <v>600</v>
      </c>
      <c r="B5427" s="22" t="s">
        <v>601</v>
      </c>
      <c r="C5427" s="22" t="s">
        <v>79</v>
      </c>
      <c r="D5427" s="22" t="s">
        <v>30</v>
      </c>
      <c r="E5427" s="22" t="s">
        <v>63</v>
      </c>
      <c r="F5427" s="195">
        <v>405565.04770163365</v>
      </c>
      <c r="G5427" s="22">
        <v>1677</v>
      </c>
      <c r="H5427" s="22">
        <v>1677</v>
      </c>
      <c r="I5427" s="167">
        <v>384798.11889607692</v>
      </c>
      <c r="J5427" s="22">
        <v>0.94879507264434049</v>
      </c>
      <c r="K5427" s="22" t="s">
        <v>602</v>
      </c>
      <c r="L5427" s="22" t="e">
        <f>INDEX(#REF!,MATCH(Table1[[#This Row],[NPI]],#REF!,0))</f>
        <v>#REF!</v>
      </c>
      <c r="M5427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27" s="24" t="str">
        <f>IFERROR(IF(Table1[[#This Row],[Medicare Rate in CR]]&gt;0,"Y","N"),"N")</f>
        <v>Y</v>
      </c>
      <c r="O5427" s="166">
        <f>Table1[[#This Row],[Medicare Rate in CR]]*Table1[[#This Row],[SumOfUnits]]*Table1[[#This Row],[Actuarial Factor 06/20/2023]]</f>
        <v>394456.87389217643</v>
      </c>
      <c r="P542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394456.87389217643</v>
      </c>
      <c r="Q5427" s="166">
        <f>Table1[[#This Row],[Trended Medicare Pricing for all RHCs]]-Table1[[#This Row],[SumOfSFY24 Estimated Payment 5/04/23]]</f>
        <v>9658.7549960995093</v>
      </c>
      <c r="R5427" s="24">
        <f>Table1[[#This Row],[SumOfUnits]]*Table1[[#This Row],[Actuarial Factor 06/20/2023]]</f>
        <v>1591.129336824559</v>
      </c>
    </row>
    <row r="5428" spans="1:18" x14ac:dyDescent="0.25">
      <c r="A5428" s="192" t="s">
        <v>600</v>
      </c>
      <c r="B5428" s="22" t="s">
        <v>601</v>
      </c>
      <c r="C5428" s="22" t="s">
        <v>79</v>
      </c>
      <c r="D5428" s="22" t="s">
        <v>30</v>
      </c>
      <c r="E5428" s="22" t="s">
        <v>64</v>
      </c>
      <c r="F5428" s="195">
        <v>100506.91914811631</v>
      </c>
      <c r="G5428" s="22">
        <v>415</v>
      </c>
      <c r="H5428" s="22">
        <v>415</v>
      </c>
      <c r="I5428" s="167">
        <v>96164.54791211673</v>
      </c>
      <c r="J5428" s="22">
        <v>0.95679530053448103</v>
      </c>
      <c r="K5428" s="22" t="s">
        <v>602</v>
      </c>
      <c r="L5428" s="22" t="e">
        <f>INDEX(#REF!,MATCH(Table1[[#This Row],[NPI]],#REF!,0))</f>
        <v>#REF!</v>
      </c>
      <c r="M5428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28" s="24" t="str">
        <f>IFERROR(IF(Table1[[#This Row],[Medicare Rate in CR]]&gt;0,"Y","N"),"N")</f>
        <v>Y</v>
      </c>
      <c r="O5428" s="166">
        <f>Table1[[#This Row],[Medicare Rate in CR]]*Table1[[#This Row],[SumOfUnits]]*Table1[[#This Row],[Actuarial Factor 06/20/2023]]</f>
        <v>98437.636026533815</v>
      </c>
      <c r="P542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98437.636026533815</v>
      </c>
      <c r="Q5428" s="166">
        <f>Table1[[#This Row],[Trended Medicare Pricing for all RHCs]]-Table1[[#This Row],[SumOfSFY24 Estimated Payment 5/04/23]]</f>
        <v>2273.0881144170853</v>
      </c>
      <c r="R5428" s="24">
        <f>Table1[[#This Row],[SumOfUnits]]*Table1[[#This Row],[Actuarial Factor 06/20/2023]]</f>
        <v>397.07004972180965</v>
      </c>
    </row>
    <row r="5429" spans="1:18" x14ac:dyDescent="0.25">
      <c r="A5429" s="192" t="s">
        <v>600</v>
      </c>
      <c r="B5429" s="22" t="s">
        <v>601</v>
      </c>
      <c r="C5429" s="22" t="s">
        <v>79</v>
      </c>
      <c r="D5429" s="22" t="s">
        <v>30</v>
      </c>
      <c r="E5429" s="22" t="s">
        <v>77</v>
      </c>
      <c r="F5429" s="195">
        <v>236274.23147344601</v>
      </c>
      <c r="G5429" s="22">
        <v>972</v>
      </c>
      <c r="H5429" s="22">
        <v>972</v>
      </c>
      <c r="I5429" s="167">
        <v>301974.27209871856</v>
      </c>
      <c r="J5429" s="22">
        <v>1.2780668895442215</v>
      </c>
      <c r="K5429" s="22" t="s">
        <v>602</v>
      </c>
      <c r="L5429" s="22" t="e">
        <f>INDEX(#REF!,MATCH(Table1[[#This Row],[NPI]],#REF!,0))</f>
        <v>#REF!</v>
      </c>
      <c r="M5429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29" s="24" t="str">
        <f>IFERROR(IF(Table1[[#This Row],[Medicare Rate in CR]]&gt;0,"Y","N"),"N")</f>
        <v>Y</v>
      </c>
      <c r="O5429" s="166">
        <f>Table1[[#This Row],[Medicare Rate in CR]]*Table1[[#This Row],[SumOfUnits]]*Table1[[#This Row],[Actuarial Factor 06/20/2023]]</f>
        <v>307973.88683447451</v>
      </c>
      <c r="P542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307973.88683447451</v>
      </c>
      <c r="Q5429" s="166">
        <f>Table1[[#This Row],[Trended Medicare Pricing for all RHCs]]-Table1[[#This Row],[SumOfSFY24 Estimated Payment 5/04/23]]</f>
        <v>5999.614735755953</v>
      </c>
      <c r="R5429" s="24">
        <f>Table1[[#This Row],[SumOfUnits]]*Table1[[#This Row],[Actuarial Factor 06/20/2023]]</f>
        <v>1242.2810166369834</v>
      </c>
    </row>
    <row r="5430" spans="1:18" x14ac:dyDescent="0.25">
      <c r="A5430" s="192" t="s">
        <v>600</v>
      </c>
      <c r="B5430" s="22" t="s">
        <v>601</v>
      </c>
      <c r="C5430" s="22" t="s">
        <v>79</v>
      </c>
      <c r="D5430" s="22" t="s">
        <v>32</v>
      </c>
      <c r="E5430" s="22" t="s">
        <v>80</v>
      </c>
      <c r="F5430" s="195">
        <v>974.38566059554785</v>
      </c>
      <c r="G5430" s="22">
        <v>4</v>
      </c>
      <c r="H5430" s="22">
        <v>4</v>
      </c>
      <c r="I5430" s="167">
        <v>1126.4341066924171</v>
      </c>
      <c r="J5430" s="22">
        <v>1.1560454471424966</v>
      </c>
      <c r="K5430" s="22" t="s">
        <v>602</v>
      </c>
      <c r="L5430" s="22" t="e">
        <f>INDEX(#REF!,MATCH(Table1[[#This Row],[NPI]],#REF!,0))</f>
        <v>#REF!</v>
      </c>
      <c r="M5430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30" s="24" t="str">
        <f>IFERROR(IF(Table1[[#This Row],[Medicare Rate in CR]]&gt;0,"Y","N"),"N")</f>
        <v>Y</v>
      </c>
      <c r="O5430" s="166">
        <f>Table1[[#This Row],[Medicare Rate in CR]]*Table1[[#This Row],[SumOfUnits]]*Table1[[#This Row],[Actuarial Factor 06/20/2023]]</f>
        <v>1146.3809072043853</v>
      </c>
      <c r="P543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1146.3809072043853</v>
      </c>
      <c r="Q5430" s="166">
        <f>Table1[[#This Row],[Trended Medicare Pricing for all RHCs]]-Table1[[#This Row],[SumOfSFY24 Estimated Payment 5/04/23]]</f>
        <v>19.946800511968149</v>
      </c>
      <c r="R5430" s="24">
        <f>Table1[[#This Row],[SumOfUnits]]*Table1[[#This Row],[Actuarial Factor 06/20/2023]]</f>
        <v>4.6241817885699863</v>
      </c>
    </row>
    <row r="5431" spans="1:18" x14ac:dyDescent="0.25">
      <c r="A5431" s="192" t="s">
        <v>600</v>
      </c>
      <c r="B5431" s="22" t="s">
        <v>601</v>
      </c>
      <c r="C5431" s="22" t="s">
        <v>79</v>
      </c>
      <c r="D5431" s="22" t="s">
        <v>32</v>
      </c>
      <c r="E5431" s="22" t="s">
        <v>104</v>
      </c>
      <c r="F5431" s="195">
        <v>243.59641514888696</v>
      </c>
      <c r="G5431" s="22">
        <v>1</v>
      </c>
      <c r="H5431" s="22">
        <v>1</v>
      </c>
      <c r="I5431" s="167">
        <v>213.58165560531785</v>
      </c>
      <c r="J5431" s="22">
        <v>0.87678488813054167</v>
      </c>
      <c r="K5431" s="22" t="s">
        <v>602</v>
      </c>
      <c r="L5431" s="22" t="e">
        <f>INDEX(#REF!,MATCH(Table1[[#This Row],[NPI]],#REF!,0))</f>
        <v>#REF!</v>
      </c>
      <c r="M5431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31" s="24" t="str">
        <f>IFERROR(IF(Table1[[#This Row],[Medicare Rate in CR]]&gt;0,"Y","N"),"N")</f>
        <v>Y</v>
      </c>
      <c r="O5431" s="166">
        <f>Table1[[#This Row],[Medicare Rate in CR]]*Table1[[#This Row],[SumOfUnits]]*Table1[[#This Row],[Actuarial Factor 06/20/2023]]</f>
        <v>217.36374161644258</v>
      </c>
      <c r="P543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217.36374161644258</v>
      </c>
      <c r="Q5431" s="166">
        <f>Table1[[#This Row],[Trended Medicare Pricing for all RHCs]]-Table1[[#This Row],[SumOfSFY24 Estimated Payment 5/04/23]]</f>
        <v>3.7820860111247327</v>
      </c>
      <c r="R5431" s="24">
        <f>Table1[[#This Row],[SumOfUnits]]*Table1[[#This Row],[Actuarial Factor 06/20/2023]]</f>
        <v>0.87678488813054167</v>
      </c>
    </row>
    <row r="5432" spans="1:18" x14ac:dyDescent="0.25">
      <c r="A5432" s="192" t="s">
        <v>600</v>
      </c>
      <c r="B5432" s="22" t="s">
        <v>601</v>
      </c>
      <c r="C5432" s="22" t="s">
        <v>79</v>
      </c>
      <c r="D5432" s="22" t="s">
        <v>32</v>
      </c>
      <c r="E5432" s="22" t="s">
        <v>81</v>
      </c>
      <c r="F5432" s="195">
        <v>7547.0559892069004</v>
      </c>
      <c r="G5432" s="22">
        <v>33</v>
      </c>
      <c r="H5432" s="22">
        <v>33</v>
      </c>
      <c r="I5432" s="167">
        <v>8358.7854291808053</v>
      </c>
      <c r="J5432" s="22">
        <v>1.1075557728914116</v>
      </c>
      <c r="K5432" s="22" t="s">
        <v>602</v>
      </c>
      <c r="L5432" s="22" t="e">
        <f>INDEX(#REF!,MATCH(Table1[[#This Row],[NPI]],#REF!,0))</f>
        <v>#REF!</v>
      </c>
      <c r="M5432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32" s="24" t="str">
        <f>IFERROR(IF(Table1[[#This Row],[Medicare Rate in CR]]&gt;0,"Y","N"),"N")</f>
        <v>Y</v>
      </c>
      <c r="O5432" s="166">
        <f>Table1[[#This Row],[Medicare Rate in CR]]*Table1[[#This Row],[SumOfUnits]]*Table1[[#This Row],[Actuarial Factor 06/20/2023]]</f>
        <v>9060.947004697824</v>
      </c>
      <c r="P543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9060.947004697824</v>
      </c>
      <c r="Q5432" s="166">
        <f>Table1[[#This Row],[Trended Medicare Pricing for all RHCs]]-Table1[[#This Row],[SumOfSFY24 Estimated Payment 5/04/23]]</f>
        <v>702.16157551701872</v>
      </c>
      <c r="R5432" s="24">
        <f>Table1[[#This Row],[SumOfUnits]]*Table1[[#This Row],[Actuarial Factor 06/20/2023]]</f>
        <v>36.549340505416581</v>
      </c>
    </row>
    <row r="5433" spans="1:18" x14ac:dyDescent="0.25">
      <c r="A5433" s="192" t="s">
        <v>600</v>
      </c>
      <c r="B5433" s="22" t="s">
        <v>601</v>
      </c>
      <c r="C5433" s="22" t="s">
        <v>79</v>
      </c>
      <c r="D5433" s="22" t="s">
        <v>32</v>
      </c>
      <c r="E5433" s="22" t="s">
        <v>65</v>
      </c>
      <c r="F5433" s="195">
        <v>13691.799171244078</v>
      </c>
      <c r="G5433" s="22">
        <v>58</v>
      </c>
      <c r="H5433" s="22">
        <v>58</v>
      </c>
      <c r="I5433" s="167">
        <v>18716.12269150795</v>
      </c>
      <c r="J5433" s="22">
        <v>1.3669586047402817</v>
      </c>
      <c r="K5433" s="22" t="s">
        <v>602</v>
      </c>
      <c r="L5433" s="22" t="e">
        <f>INDEX(#REF!,MATCH(Table1[[#This Row],[NPI]],#REF!,0))</f>
        <v>#REF!</v>
      </c>
      <c r="M5433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33" s="24" t="str">
        <f>IFERROR(IF(Table1[[#This Row],[Medicare Rate in CR]]&gt;0,"Y","N"),"N")</f>
        <v>Y</v>
      </c>
      <c r="O5433" s="166">
        <f>Table1[[#This Row],[Medicare Rate in CR]]*Table1[[#This Row],[SumOfUnits]]*Table1[[#This Row],[Actuarial Factor 06/20/2023]]</f>
        <v>19655.197046667468</v>
      </c>
      <c r="P543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19655.197046667468</v>
      </c>
      <c r="Q5433" s="166">
        <f>Table1[[#This Row],[Trended Medicare Pricing for all RHCs]]-Table1[[#This Row],[SumOfSFY24 Estimated Payment 5/04/23]]</f>
        <v>939.07435515951875</v>
      </c>
      <c r="R5433" s="24">
        <f>Table1[[#This Row],[SumOfUnits]]*Table1[[#This Row],[Actuarial Factor 06/20/2023]]</f>
        <v>79.283599074936348</v>
      </c>
    </row>
    <row r="5434" spans="1:18" x14ac:dyDescent="0.25">
      <c r="A5434" s="192" t="s">
        <v>600</v>
      </c>
      <c r="B5434" s="22" t="s">
        <v>601</v>
      </c>
      <c r="C5434" s="22" t="s">
        <v>79</v>
      </c>
      <c r="D5434" s="22" t="s">
        <v>32</v>
      </c>
      <c r="E5434" s="22" t="s">
        <v>66</v>
      </c>
      <c r="F5434" s="195">
        <v>33298.082297388486</v>
      </c>
      <c r="G5434" s="22">
        <v>140</v>
      </c>
      <c r="H5434" s="22">
        <v>140</v>
      </c>
      <c r="I5434" s="167">
        <v>37694.777998865931</v>
      </c>
      <c r="J5434" s="22">
        <v>1.1320405079851181</v>
      </c>
      <c r="K5434" s="22" t="s">
        <v>602</v>
      </c>
      <c r="L5434" s="22" t="e">
        <f>INDEX(#REF!,MATCH(Table1[[#This Row],[NPI]],#REF!,0))</f>
        <v>#REF!</v>
      </c>
      <c r="M5434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34" s="24" t="str">
        <f>IFERROR(IF(Table1[[#This Row],[Medicare Rate in CR]]&gt;0,"Y","N"),"N")</f>
        <v>Y</v>
      </c>
      <c r="O5434" s="166">
        <f>Table1[[#This Row],[Medicare Rate in CR]]*Table1[[#This Row],[SumOfUnits]]*Table1[[#This Row],[Actuarial Factor 06/20/2023]]</f>
        <v>39290.182726842693</v>
      </c>
      <c r="P543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39290.182726842693</v>
      </c>
      <c r="Q5434" s="166">
        <f>Table1[[#This Row],[Trended Medicare Pricing for all RHCs]]-Table1[[#This Row],[SumOfSFY24 Estimated Payment 5/04/23]]</f>
        <v>1595.4047279767619</v>
      </c>
      <c r="R5434" s="24">
        <f>Table1[[#This Row],[SumOfUnits]]*Table1[[#This Row],[Actuarial Factor 06/20/2023]]</f>
        <v>158.48567111791652</v>
      </c>
    </row>
    <row r="5435" spans="1:18" x14ac:dyDescent="0.25">
      <c r="A5435" s="192" t="s">
        <v>600</v>
      </c>
      <c r="B5435" s="22" t="s">
        <v>601</v>
      </c>
      <c r="C5435" s="22" t="s">
        <v>79</v>
      </c>
      <c r="D5435" s="22" t="s">
        <v>32</v>
      </c>
      <c r="E5435" s="22" t="s">
        <v>100</v>
      </c>
      <c r="F5435" s="195">
        <v>243.59641514888696</v>
      </c>
      <c r="G5435" s="22">
        <v>1</v>
      </c>
      <c r="H5435" s="22">
        <v>1</v>
      </c>
      <c r="I5435" s="167">
        <v>436.84709280308084</v>
      </c>
      <c r="J5435" s="22">
        <v>1.7933231592758803</v>
      </c>
      <c r="K5435" s="22" t="s">
        <v>602</v>
      </c>
      <c r="L5435" s="22" t="e">
        <f>INDEX(#REF!,MATCH(Table1[[#This Row],[NPI]],#REF!,0))</f>
        <v>#REF!</v>
      </c>
      <c r="M5435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35" s="24" t="str">
        <f>IFERROR(IF(Table1[[#This Row],[Medicare Rate in CR]]&gt;0,"Y","N"),"N")</f>
        <v>Y</v>
      </c>
      <c r="O5435" s="166">
        <f>Table1[[#This Row],[Medicare Rate in CR]]*Table1[[#This Row],[SumOfUnits]]*Table1[[#This Row],[Actuarial Factor 06/20/2023]]</f>
        <v>444.58274441608347</v>
      </c>
      <c r="P543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444.58274441608347</v>
      </c>
      <c r="Q5435" s="166">
        <f>Table1[[#This Row],[Trended Medicare Pricing for all RHCs]]-Table1[[#This Row],[SumOfSFY24 Estimated Payment 5/04/23]]</f>
        <v>7.7356516130026307</v>
      </c>
      <c r="R5435" s="24">
        <f>Table1[[#This Row],[SumOfUnits]]*Table1[[#This Row],[Actuarial Factor 06/20/2023]]</f>
        <v>1.7933231592758803</v>
      </c>
    </row>
    <row r="5436" spans="1:18" x14ac:dyDescent="0.25">
      <c r="A5436" s="192" t="s">
        <v>600</v>
      </c>
      <c r="B5436" s="22" t="s">
        <v>601</v>
      </c>
      <c r="C5436" s="22" t="s">
        <v>79</v>
      </c>
      <c r="D5436" s="22" t="s">
        <v>31</v>
      </c>
      <c r="E5436" s="22" t="s">
        <v>67</v>
      </c>
      <c r="F5436" s="195">
        <v>974.38566059554785</v>
      </c>
      <c r="G5436" s="22">
        <v>4</v>
      </c>
      <c r="H5436" s="22">
        <v>4</v>
      </c>
      <c r="I5436" s="167">
        <v>1089.4362047145648</v>
      </c>
      <c r="J5436" s="22">
        <v>1.1180749561202468</v>
      </c>
      <c r="K5436" s="22" t="s">
        <v>602</v>
      </c>
      <c r="L5436" s="22" t="e">
        <f>INDEX(#REF!,MATCH(Table1[[#This Row],[NPI]],#REF!,0))</f>
        <v>#REF!</v>
      </c>
      <c r="M5436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36" s="24" t="str">
        <f>IFERROR(IF(Table1[[#This Row],[Medicare Rate in CR]]&gt;0,"Y","N"),"N")</f>
        <v>Y</v>
      </c>
      <c r="O5436" s="166">
        <f>Table1[[#This Row],[Medicare Rate in CR]]*Table1[[#This Row],[SumOfUnits]]*Table1[[#This Row],[Actuarial Factor 06/20/2023]]</f>
        <v>1108.7278494870816</v>
      </c>
      <c r="P543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1108.7278494870816</v>
      </c>
      <c r="Q5436" s="166">
        <f>Table1[[#This Row],[Trended Medicare Pricing for all RHCs]]-Table1[[#This Row],[SumOfSFY24 Estimated Payment 5/04/23]]</f>
        <v>19.291644772516747</v>
      </c>
      <c r="R5436" s="24">
        <f>Table1[[#This Row],[SumOfUnits]]*Table1[[#This Row],[Actuarial Factor 06/20/2023]]</f>
        <v>4.4722998244809871</v>
      </c>
    </row>
    <row r="5437" spans="1:18" x14ac:dyDescent="0.25">
      <c r="A5437" s="192" t="s">
        <v>600</v>
      </c>
      <c r="B5437" s="22" t="s">
        <v>601</v>
      </c>
      <c r="C5437" s="22" t="s">
        <v>79</v>
      </c>
      <c r="D5437" s="22" t="s">
        <v>31</v>
      </c>
      <c r="E5437" s="22" t="s">
        <v>82</v>
      </c>
      <c r="F5437" s="195">
        <v>1461.5784908933217</v>
      </c>
      <c r="G5437" s="22">
        <v>6</v>
      </c>
      <c r="H5437" s="22">
        <v>6</v>
      </c>
      <c r="I5437" s="167">
        <v>1610.8200861838639</v>
      </c>
      <c r="J5437" s="22">
        <v>1.1021098738250623</v>
      </c>
      <c r="K5437" s="22" t="s">
        <v>602</v>
      </c>
      <c r="L5437" s="22" t="e">
        <f>INDEX(#REF!,MATCH(Table1[[#This Row],[NPI]],#REF!,0))</f>
        <v>#REF!</v>
      </c>
      <c r="M5437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37" s="24" t="str">
        <f>IFERROR(IF(Table1[[#This Row],[Medicare Rate in CR]]&gt;0,"Y","N"),"N")</f>
        <v>Y</v>
      </c>
      <c r="O5437" s="166">
        <f>Table1[[#This Row],[Medicare Rate in CR]]*Table1[[#This Row],[SumOfUnits]]*Table1[[#This Row],[Actuarial Factor 06/20/2023]]</f>
        <v>1639.3443529198273</v>
      </c>
      <c r="P543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1639.3443529198273</v>
      </c>
      <c r="Q5437" s="166">
        <f>Table1[[#This Row],[Trended Medicare Pricing for all RHCs]]-Table1[[#This Row],[SumOfSFY24 Estimated Payment 5/04/23]]</f>
        <v>28.524266735963465</v>
      </c>
      <c r="R5437" s="24">
        <f>Table1[[#This Row],[SumOfUnits]]*Table1[[#This Row],[Actuarial Factor 06/20/2023]]</f>
        <v>6.6126592429503734</v>
      </c>
    </row>
    <row r="5438" spans="1:18" x14ac:dyDescent="0.25">
      <c r="A5438" s="192" t="s">
        <v>600</v>
      </c>
      <c r="B5438" s="22" t="s">
        <v>601</v>
      </c>
      <c r="C5438" s="22" t="s">
        <v>79</v>
      </c>
      <c r="D5438" s="22" t="s">
        <v>31</v>
      </c>
      <c r="E5438" s="22" t="s">
        <v>68</v>
      </c>
      <c r="F5438" s="195">
        <v>7885.1498506312037</v>
      </c>
      <c r="G5438" s="22">
        <v>32</v>
      </c>
      <c r="H5438" s="22">
        <v>32</v>
      </c>
      <c r="I5438" s="167">
        <v>6621.2445929038768</v>
      </c>
      <c r="J5438" s="22">
        <v>0.83971068633195955</v>
      </c>
      <c r="K5438" s="22" t="s">
        <v>602</v>
      </c>
      <c r="L5438" s="22" t="e">
        <f>INDEX(#REF!,MATCH(Table1[[#This Row],[NPI]],#REF!,0))</f>
        <v>#REF!</v>
      </c>
      <c r="M5438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38" s="24" t="str">
        <f>IFERROR(IF(Table1[[#This Row],[Medicare Rate in CR]]&gt;0,"Y","N"),"N")</f>
        <v>Y</v>
      </c>
      <c r="O5438" s="166">
        <f>Table1[[#This Row],[Medicare Rate in CR]]*Table1[[#This Row],[SumOfUnits]]*Table1[[#This Row],[Actuarial Factor 06/20/2023]]</f>
        <v>6661.5256399537948</v>
      </c>
      <c r="P543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6661.5256399537948</v>
      </c>
      <c r="Q5438" s="166">
        <f>Table1[[#This Row],[Trended Medicare Pricing for all RHCs]]-Table1[[#This Row],[SumOfSFY24 Estimated Payment 5/04/23]]</f>
        <v>40.281047049918016</v>
      </c>
      <c r="R5438" s="24">
        <f>Table1[[#This Row],[SumOfUnits]]*Table1[[#This Row],[Actuarial Factor 06/20/2023]]</f>
        <v>26.870741962622706</v>
      </c>
    </row>
    <row r="5439" spans="1:18" x14ac:dyDescent="0.25">
      <c r="A5439" s="192" t="s">
        <v>600</v>
      </c>
      <c r="B5439" s="22" t="s">
        <v>601</v>
      </c>
      <c r="C5439" s="22" t="s">
        <v>79</v>
      </c>
      <c r="D5439" s="22" t="s">
        <v>31</v>
      </c>
      <c r="E5439" s="22" t="s">
        <v>74</v>
      </c>
      <c r="F5439" s="195">
        <v>231.51199768719283</v>
      </c>
      <c r="G5439" s="22">
        <v>1</v>
      </c>
      <c r="H5439" s="22">
        <v>1</v>
      </c>
      <c r="I5439" s="167">
        <v>269.60030308046015</v>
      </c>
      <c r="J5439" s="22">
        <v>1.1645197906534861</v>
      </c>
      <c r="K5439" s="22" t="s">
        <v>602</v>
      </c>
      <c r="L5439" s="22" t="e">
        <f>INDEX(#REF!,MATCH(Table1[[#This Row],[NPI]],#REF!,0))</f>
        <v>#REF!</v>
      </c>
      <c r="M5439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39" s="24" t="str">
        <f>IFERROR(IF(Table1[[#This Row],[Medicare Rate in CR]]&gt;0,"Y","N"),"N")</f>
        <v>Y</v>
      </c>
      <c r="O5439" s="166">
        <f>Table1[[#This Row],[Medicare Rate in CR]]*Table1[[#This Row],[SumOfUnits]]*Table1[[#This Row],[Actuarial Factor 06/20/2023]]</f>
        <v>288.69610130090575</v>
      </c>
      <c r="P543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288.69610130090575</v>
      </c>
      <c r="Q5439" s="166">
        <f>Table1[[#This Row],[Trended Medicare Pricing for all RHCs]]-Table1[[#This Row],[SumOfSFY24 Estimated Payment 5/04/23]]</f>
        <v>19.095798220445602</v>
      </c>
      <c r="R5439" s="24">
        <f>Table1[[#This Row],[SumOfUnits]]*Table1[[#This Row],[Actuarial Factor 06/20/2023]]</f>
        <v>1.1645197906534861</v>
      </c>
    </row>
    <row r="5440" spans="1:18" x14ac:dyDescent="0.25">
      <c r="A5440" s="192" t="s">
        <v>600</v>
      </c>
      <c r="B5440" s="22" t="s">
        <v>601</v>
      </c>
      <c r="C5440" s="22" t="s">
        <v>79</v>
      </c>
      <c r="D5440" s="22" t="s">
        <v>31</v>
      </c>
      <c r="E5440" s="22" t="s">
        <v>69</v>
      </c>
      <c r="F5440" s="195">
        <v>78044.386624265375</v>
      </c>
      <c r="G5440" s="22">
        <v>333</v>
      </c>
      <c r="H5440" s="22">
        <v>333</v>
      </c>
      <c r="I5440" s="167">
        <v>83111.97132185701</v>
      </c>
      <c r="J5440" s="22">
        <v>1.0649320843789685</v>
      </c>
      <c r="K5440" s="22" t="s">
        <v>602</v>
      </c>
      <c r="L5440" s="22" t="e">
        <f>INDEX(#REF!,MATCH(Table1[[#This Row],[NPI]],#REF!,0))</f>
        <v>#REF!</v>
      </c>
      <c r="M5440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40" s="24" t="str">
        <f>IFERROR(IF(Table1[[#This Row],[Medicare Rate in CR]]&gt;0,"Y","N"),"N")</f>
        <v>Y</v>
      </c>
      <c r="O5440" s="166">
        <f>Table1[[#This Row],[Medicare Rate in CR]]*Table1[[#This Row],[SumOfUnits]]*Table1[[#This Row],[Actuarial Factor 06/20/2023]]</f>
        <v>87914.435241783896</v>
      </c>
      <c r="P544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87914.435241783896</v>
      </c>
      <c r="Q5440" s="166">
        <f>Table1[[#This Row],[Trended Medicare Pricing for all RHCs]]-Table1[[#This Row],[SumOfSFY24 Estimated Payment 5/04/23]]</f>
        <v>4802.4639199268859</v>
      </c>
      <c r="R5440" s="24">
        <f>Table1[[#This Row],[SumOfUnits]]*Table1[[#This Row],[Actuarial Factor 06/20/2023]]</f>
        <v>354.62238409819651</v>
      </c>
    </row>
    <row r="5441" spans="1:18" x14ac:dyDescent="0.25">
      <c r="A5441" s="192" t="s">
        <v>600</v>
      </c>
      <c r="B5441" s="22" t="s">
        <v>601</v>
      </c>
      <c r="C5441" s="22" t="s">
        <v>55</v>
      </c>
      <c r="D5441" s="22" t="s">
        <v>30</v>
      </c>
      <c r="E5441" s="22" t="s">
        <v>62</v>
      </c>
      <c r="F5441" s="195">
        <v>730.78924544666086</v>
      </c>
      <c r="G5441" s="22">
        <v>3</v>
      </c>
      <c r="H5441" s="22">
        <v>3</v>
      </c>
      <c r="I5441" s="167">
        <v>766.38736837107876</v>
      </c>
      <c r="J5441" s="22">
        <v>1.0487118866981413</v>
      </c>
      <c r="K5441" s="22" t="s">
        <v>602</v>
      </c>
      <c r="L5441" s="22" t="e">
        <f>INDEX(#REF!,MATCH(Table1[[#This Row],[NPI]],#REF!,0))</f>
        <v>#REF!</v>
      </c>
      <c r="M5441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41" s="24" t="str">
        <f>IFERROR(IF(Table1[[#This Row],[Medicare Rate in CR]]&gt;0,"Y","N"),"N")</f>
        <v>Y</v>
      </c>
      <c r="O5441" s="166">
        <f>Table1[[#This Row],[Medicare Rate in CR]]*Table1[[#This Row],[SumOfUnits]]*Table1[[#This Row],[Actuarial Factor 06/20/2023]]</f>
        <v>779.95849149400863</v>
      </c>
      <c r="P544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779.95849149400863</v>
      </c>
      <c r="Q5441" s="166">
        <f>Table1[[#This Row],[Trended Medicare Pricing for all RHCs]]-Table1[[#This Row],[SumOfSFY24 Estimated Payment 5/04/23]]</f>
        <v>13.571123122929862</v>
      </c>
      <c r="R5441" s="24">
        <f>Table1[[#This Row],[SumOfUnits]]*Table1[[#This Row],[Actuarial Factor 06/20/2023]]</f>
        <v>3.1461356600944237</v>
      </c>
    </row>
    <row r="5442" spans="1:18" x14ac:dyDescent="0.25">
      <c r="A5442" s="192" t="s">
        <v>600</v>
      </c>
      <c r="B5442" s="22" t="s">
        <v>601</v>
      </c>
      <c r="C5442" s="22" t="s">
        <v>55</v>
      </c>
      <c r="D5442" s="22" t="s">
        <v>30</v>
      </c>
      <c r="E5442" s="22" t="s">
        <v>63</v>
      </c>
      <c r="F5442" s="195">
        <v>1691.7606244579358</v>
      </c>
      <c r="G5442" s="22">
        <v>7</v>
      </c>
      <c r="H5442" s="22">
        <v>7</v>
      </c>
      <c r="I5442" s="167">
        <v>1696.2360996836107</v>
      </c>
      <c r="J5442" s="22">
        <v>1.0026454541859957</v>
      </c>
      <c r="K5442" s="22" t="s">
        <v>602</v>
      </c>
      <c r="L5442" s="22" t="e">
        <f>INDEX(#REF!,MATCH(Table1[[#This Row],[NPI]],#REF!,0))</f>
        <v>#REF!</v>
      </c>
      <c r="M5442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42" s="24" t="str">
        <f>IFERROR(IF(Table1[[#This Row],[Medicare Rate in CR]]&gt;0,"Y","N"),"N")</f>
        <v>Y</v>
      </c>
      <c r="O5442" s="166">
        <f>Table1[[#This Row],[Medicare Rate in CR]]*Table1[[#This Row],[SumOfUnits]]*Table1[[#This Row],[Actuarial Factor 06/20/2023]]</f>
        <v>1739.9608418307512</v>
      </c>
      <c r="P544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1739.9608418307512</v>
      </c>
      <c r="Q5442" s="166">
        <f>Table1[[#This Row],[Trended Medicare Pricing for all RHCs]]-Table1[[#This Row],[SumOfSFY24 Estimated Payment 5/04/23]]</f>
        <v>43.724742147140432</v>
      </c>
      <c r="R5442" s="24">
        <f>Table1[[#This Row],[SumOfUnits]]*Table1[[#This Row],[Actuarial Factor 06/20/2023]]</f>
        <v>7.01851817930197</v>
      </c>
    </row>
    <row r="5443" spans="1:18" x14ac:dyDescent="0.25">
      <c r="A5443" s="192" t="s">
        <v>600</v>
      </c>
      <c r="B5443" s="22" t="s">
        <v>601</v>
      </c>
      <c r="C5443" s="22" t="s">
        <v>55</v>
      </c>
      <c r="D5443" s="22" t="s">
        <v>30</v>
      </c>
      <c r="E5443" s="22" t="s">
        <v>77</v>
      </c>
      <c r="F5443" s="195">
        <v>243.59641514888696</v>
      </c>
      <c r="G5443" s="22">
        <v>1</v>
      </c>
      <c r="H5443" s="22">
        <v>1</v>
      </c>
      <c r="I5443" s="167">
        <v>308.56157700747622</v>
      </c>
      <c r="J5443" s="22">
        <v>1.2666917812352958</v>
      </c>
      <c r="K5443" s="22" t="s">
        <v>602</v>
      </c>
      <c r="L5443" s="22" t="e">
        <f>INDEX(#REF!,MATCH(Table1[[#This Row],[NPI]],#REF!,0))</f>
        <v>#REF!</v>
      </c>
      <c r="M5443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43" s="24" t="str">
        <f>IFERROR(IF(Table1[[#This Row],[Medicare Rate in CR]]&gt;0,"Y","N"),"N")</f>
        <v>Y</v>
      </c>
      <c r="O5443" s="166">
        <f>Table1[[#This Row],[Medicare Rate in CR]]*Table1[[#This Row],[SumOfUnits]]*Table1[[#This Row],[Actuarial Factor 06/20/2023]]</f>
        <v>314.0255594860422</v>
      </c>
      <c r="P544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314.0255594860422</v>
      </c>
      <c r="Q5443" s="166">
        <f>Table1[[#This Row],[Trended Medicare Pricing for all RHCs]]-Table1[[#This Row],[SumOfSFY24 Estimated Payment 5/04/23]]</f>
        <v>5.4639824785659812</v>
      </c>
      <c r="R5443" s="24">
        <f>Table1[[#This Row],[SumOfUnits]]*Table1[[#This Row],[Actuarial Factor 06/20/2023]]</f>
        <v>1.2666917812352958</v>
      </c>
    </row>
    <row r="5444" spans="1:18" x14ac:dyDescent="0.25">
      <c r="A5444" s="192" t="s">
        <v>600</v>
      </c>
      <c r="B5444" s="22" t="s">
        <v>601</v>
      </c>
      <c r="C5444" s="22" t="s">
        <v>84</v>
      </c>
      <c r="D5444" s="22" t="s">
        <v>30</v>
      </c>
      <c r="E5444" s="22" t="s">
        <v>62</v>
      </c>
      <c r="F5444" s="195">
        <v>243.59641514888696</v>
      </c>
      <c r="G5444" s="22">
        <v>1</v>
      </c>
      <c r="H5444" s="22">
        <v>1</v>
      </c>
      <c r="I5444" s="167">
        <v>269.17013385009454</v>
      </c>
      <c r="J5444" s="22">
        <v>1.1049839698403479</v>
      </c>
      <c r="K5444" s="22" t="s">
        <v>602</v>
      </c>
      <c r="L5444" s="22" t="e">
        <f>INDEX(#REF!,MATCH(Table1[[#This Row],[NPI]],#REF!,0))</f>
        <v>#REF!</v>
      </c>
      <c r="M5444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44" s="24" t="str">
        <f>IFERROR(IF(Table1[[#This Row],[Medicare Rate in CR]]&gt;0,"Y","N"),"N")</f>
        <v>Y</v>
      </c>
      <c r="O5444" s="166">
        <f>Table1[[#This Row],[Medicare Rate in CR]]*Table1[[#This Row],[SumOfUnits]]*Table1[[#This Row],[Actuarial Factor 06/20/2023]]</f>
        <v>273.93657596312062</v>
      </c>
      <c r="P544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273.93657596312062</v>
      </c>
      <c r="Q5444" s="166">
        <f>Table1[[#This Row],[Trended Medicare Pricing for all RHCs]]-Table1[[#This Row],[SumOfSFY24 Estimated Payment 5/04/23]]</f>
        <v>4.7664421130260735</v>
      </c>
      <c r="R5444" s="24">
        <f>Table1[[#This Row],[SumOfUnits]]*Table1[[#This Row],[Actuarial Factor 06/20/2023]]</f>
        <v>1.1049839698403479</v>
      </c>
    </row>
    <row r="5445" spans="1:18" x14ac:dyDescent="0.25">
      <c r="A5445" s="192" t="s">
        <v>600</v>
      </c>
      <c r="B5445" s="22" t="s">
        <v>601</v>
      </c>
      <c r="C5445" s="22" t="s">
        <v>84</v>
      </c>
      <c r="D5445" s="22" t="s">
        <v>30</v>
      </c>
      <c r="E5445" s="22" t="s">
        <v>77</v>
      </c>
      <c r="F5445" s="195">
        <v>2435.9641514888694</v>
      </c>
      <c r="G5445" s="22">
        <v>10</v>
      </c>
      <c r="H5445" s="22">
        <v>10</v>
      </c>
      <c r="I5445" s="167">
        <v>3478.4834075323492</v>
      </c>
      <c r="J5445" s="22">
        <v>1.4279698678678372</v>
      </c>
      <c r="K5445" s="22" t="s">
        <v>602</v>
      </c>
      <c r="L5445" s="22" t="e">
        <f>INDEX(#REF!,MATCH(Table1[[#This Row],[NPI]],#REF!,0))</f>
        <v>#REF!</v>
      </c>
      <c r="M5445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45" s="24" t="str">
        <f>IFERROR(IF(Table1[[#This Row],[Medicare Rate in CR]]&gt;0,"Y","N"),"N")</f>
        <v>Y</v>
      </c>
      <c r="O5445" s="166">
        <f>Table1[[#This Row],[Medicare Rate in CR]]*Table1[[#This Row],[SumOfUnits]]*Table1[[#This Row],[Actuarial Factor 06/20/2023]]</f>
        <v>3540.0800994311548</v>
      </c>
      <c r="P544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3540.0800994311548</v>
      </c>
      <c r="Q5445" s="166">
        <f>Table1[[#This Row],[Trended Medicare Pricing for all RHCs]]-Table1[[#This Row],[SumOfSFY24 Estimated Payment 5/04/23]]</f>
        <v>61.596691898805602</v>
      </c>
      <c r="R5445" s="24">
        <f>Table1[[#This Row],[SumOfUnits]]*Table1[[#This Row],[Actuarial Factor 06/20/2023]]</f>
        <v>14.279698678678372</v>
      </c>
    </row>
    <row r="5446" spans="1:18" x14ac:dyDescent="0.25">
      <c r="A5446" s="192" t="s">
        <v>600</v>
      </c>
      <c r="B5446" s="22" t="s">
        <v>601</v>
      </c>
      <c r="C5446" s="22" t="s">
        <v>85</v>
      </c>
      <c r="D5446" s="22" t="s">
        <v>30</v>
      </c>
      <c r="E5446" s="22" t="s">
        <v>59</v>
      </c>
      <c r="F5446" s="195">
        <v>243.59641514888696</v>
      </c>
      <c r="G5446" s="22">
        <v>1</v>
      </c>
      <c r="H5446" s="22">
        <v>1</v>
      </c>
      <c r="I5446" s="167">
        <v>218.50808800621121</v>
      </c>
      <c r="J5446" s="22">
        <v>0.89700863566755829</v>
      </c>
      <c r="K5446" s="22" t="s">
        <v>602</v>
      </c>
      <c r="L5446" s="22" t="e">
        <f>INDEX(#REF!,MATCH(Table1[[#This Row],[NPI]],#REF!,0))</f>
        <v>#REF!</v>
      </c>
      <c r="M5446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46" s="24" t="str">
        <f>IFERROR(IF(Table1[[#This Row],[Medicare Rate in CR]]&gt;0,"Y","N"),"N")</f>
        <v>Y</v>
      </c>
      <c r="O5446" s="166">
        <f>Table1[[#This Row],[Medicare Rate in CR]]*Table1[[#This Row],[SumOfUnits]]*Table1[[#This Row],[Actuarial Factor 06/20/2023]]</f>
        <v>222.37741086834438</v>
      </c>
      <c r="P544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222.37741086834438</v>
      </c>
      <c r="Q5446" s="166">
        <f>Table1[[#This Row],[Trended Medicare Pricing for all RHCs]]-Table1[[#This Row],[SumOfSFY24 Estimated Payment 5/04/23]]</f>
        <v>3.8693228621331741</v>
      </c>
      <c r="R5446" s="24">
        <f>Table1[[#This Row],[SumOfUnits]]*Table1[[#This Row],[Actuarial Factor 06/20/2023]]</f>
        <v>0.89700863566755829</v>
      </c>
    </row>
    <row r="5447" spans="1:18" x14ac:dyDescent="0.25">
      <c r="A5447" s="192" t="s">
        <v>600</v>
      </c>
      <c r="B5447" s="22" t="s">
        <v>601</v>
      </c>
      <c r="C5447" s="22" t="s">
        <v>85</v>
      </c>
      <c r="D5447" s="22" t="s">
        <v>30</v>
      </c>
      <c r="E5447" s="22" t="s">
        <v>77</v>
      </c>
      <c r="F5447" s="195">
        <v>243.59641514888696</v>
      </c>
      <c r="G5447" s="22">
        <v>1</v>
      </c>
      <c r="H5447" s="22">
        <v>1</v>
      </c>
      <c r="I5447" s="167">
        <v>289.45717623057408</v>
      </c>
      <c r="J5447" s="22">
        <v>1.1882653365553713</v>
      </c>
      <c r="K5447" s="22" t="s">
        <v>602</v>
      </c>
      <c r="L5447" s="22" t="e">
        <f>INDEX(#REF!,MATCH(Table1[[#This Row],[NPI]],#REF!,0))</f>
        <v>#REF!</v>
      </c>
      <c r="M5447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47" s="24" t="str">
        <f>IFERROR(IF(Table1[[#This Row],[Medicare Rate in CR]]&gt;0,"Y","N"),"N")</f>
        <v>Y</v>
      </c>
      <c r="O5447" s="166">
        <f>Table1[[#This Row],[Medicare Rate in CR]]*Table1[[#This Row],[SumOfUnits]]*Table1[[#This Row],[Actuarial Factor 06/20/2023]]</f>
        <v>294.58285958544207</v>
      </c>
      <c r="P544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294.58285958544207</v>
      </c>
      <c r="Q5447" s="166">
        <f>Table1[[#This Row],[Trended Medicare Pricing for all RHCs]]-Table1[[#This Row],[SumOfSFY24 Estimated Payment 5/04/23]]</f>
        <v>5.1256833548679879</v>
      </c>
      <c r="R5447" s="24">
        <f>Table1[[#This Row],[SumOfUnits]]*Table1[[#This Row],[Actuarial Factor 06/20/2023]]</f>
        <v>1.1882653365553713</v>
      </c>
    </row>
    <row r="5448" spans="1:18" x14ac:dyDescent="0.25">
      <c r="A5448" s="192" t="s">
        <v>600</v>
      </c>
      <c r="B5448" s="22" t="s">
        <v>601</v>
      </c>
      <c r="C5448" s="22" t="s">
        <v>85</v>
      </c>
      <c r="D5448" s="22" t="s">
        <v>32</v>
      </c>
      <c r="E5448" s="22" t="s">
        <v>65</v>
      </c>
      <c r="F5448" s="195">
        <v>243.59641514888696</v>
      </c>
      <c r="G5448" s="22">
        <v>1</v>
      </c>
      <c r="H5448" s="22">
        <v>1</v>
      </c>
      <c r="I5448" s="167">
        <v>308.97493346399017</v>
      </c>
      <c r="J5448" s="22">
        <v>1.2683886717920034</v>
      </c>
      <c r="K5448" s="22" t="s">
        <v>602</v>
      </c>
      <c r="L5448" s="22" t="e">
        <f>INDEX(#REF!,MATCH(Table1[[#This Row],[NPI]],#REF!,0))</f>
        <v>#REF!</v>
      </c>
      <c r="M5448" s="22" t="str">
        <f>IFERROR(IFERROR(INDEX(FreeStand_Medicare!E:E,MATCH(Table1[[#This Row],[Medicare Number]],FreeStand_Medicare!A:A,0)),INDEX(HospBased_Medicare_CR!F:F,MATCH(Table1[[#This Row],[Medicare Number]],HospBased_Medicare_CR!G:G,0))),0)</f>
        <v>247.91</v>
      </c>
      <c r="N5448" s="24" t="str">
        <f>IFERROR(IF(Table1[[#This Row],[Medicare Rate in CR]]&gt;0,"Y","N"),"N")</f>
        <v>Y</v>
      </c>
      <c r="O5448" s="166">
        <f>Table1[[#This Row],[Medicare Rate in CR]]*Table1[[#This Row],[SumOfUnits]]*Table1[[#This Row],[Actuarial Factor 06/20/2023]]</f>
        <v>314.44623562395554</v>
      </c>
      <c r="P544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314.44623562395554</v>
      </c>
      <c r="Q5448" s="166">
        <f>Table1[[#This Row],[Trended Medicare Pricing for all RHCs]]-Table1[[#This Row],[SumOfSFY24 Estimated Payment 5/04/23]]</f>
        <v>5.4713021599653757</v>
      </c>
      <c r="R5448" s="24">
        <f>Table1[[#This Row],[SumOfUnits]]*Table1[[#This Row],[Actuarial Factor 06/20/2023]]</f>
        <v>1.2683886717920034</v>
      </c>
    </row>
    <row r="5449" spans="1:18" x14ac:dyDescent="0.25">
      <c r="A5449" s="192" t="s">
        <v>603</v>
      </c>
      <c r="B5449" s="22" t="s">
        <v>146</v>
      </c>
      <c r="C5449" s="22" t="s">
        <v>75</v>
      </c>
      <c r="D5449" s="22" t="s">
        <v>30</v>
      </c>
      <c r="E5449" s="22" t="s">
        <v>56</v>
      </c>
      <c r="F5449" s="195">
        <v>3418.3482702129704</v>
      </c>
      <c r="G5449" s="22">
        <v>18</v>
      </c>
      <c r="H5449" s="22">
        <v>18</v>
      </c>
      <c r="I5449" s="167">
        <v>3659.2832855387164</v>
      </c>
      <c r="J5449" s="22">
        <v>1.0704828754358418</v>
      </c>
      <c r="K5449" s="22" t="s">
        <v>604</v>
      </c>
      <c r="L5449" s="22" t="e">
        <f>INDEX(#REF!,MATCH(Table1[[#This Row],[NPI]],#REF!,0))</f>
        <v>#REF!</v>
      </c>
      <c r="M544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49" s="24" t="str">
        <f>IFERROR(IF(Table1[[#This Row],[Medicare Rate in CR]]&gt;0,"Y","N"),"N")</f>
        <v>N</v>
      </c>
      <c r="O5449" s="166">
        <f>Table1[[#This Row],[Medicare Rate in CR]]*Table1[[#This Row],[SumOfUnits]]*Table1[[#This Row],[Actuarial Factor 06/20/2023]]</f>
        <v>0</v>
      </c>
      <c r="P544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6824.0246791402769</v>
      </c>
      <c r="Q5449" s="166">
        <f>Table1[[#This Row],[Trended Medicare Pricing for all RHCs]]-Table1[[#This Row],[SumOfSFY24 Estimated Payment 5/04/23]]</f>
        <v>3164.7413936015605</v>
      </c>
      <c r="R5449" s="24">
        <f>Table1[[#This Row],[SumOfUnits]]*Table1[[#This Row],[Actuarial Factor 06/20/2023]]</f>
        <v>19.268691757845151</v>
      </c>
    </row>
    <row r="5450" spans="1:18" x14ac:dyDescent="0.25">
      <c r="A5450" s="192" t="s">
        <v>603</v>
      </c>
      <c r="B5450" s="22" t="s">
        <v>146</v>
      </c>
      <c r="C5450" s="22" t="s">
        <v>75</v>
      </c>
      <c r="D5450" s="22" t="s">
        <v>30</v>
      </c>
      <c r="E5450" s="22" t="s">
        <v>59</v>
      </c>
      <c r="F5450" s="195">
        <v>27950.216825672138</v>
      </c>
      <c r="G5450" s="22">
        <v>161</v>
      </c>
      <c r="H5450" s="22">
        <v>161</v>
      </c>
      <c r="I5450" s="167">
        <v>28352.216232043389</v>
      </c>
      <c r="J5450" s="22">
        <v>1.0143826936613249</v>
      </c>
      <c r="K5450" s="22" t="s">
        <v>604</v>
      </c>
      <c r="L5450" s="22" t="e">
        <f>INDEX(#REF!,MATCH(Table1[[#This Row],[NPI]],#REF!,0))</f>
        <v>#REF!</v>
      </c>
      <c r="M545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50" s="24" t="str">
        <f>IFERROR(IF(Table1[[#This Row],[Medicare Rate in CR]]&gt;0,"Y","N"),"N")</f>
        <v>N</v>
      </c>
      <c r="O5450" s="166">
        <f>Table1[[#This Row],[Medicare Rate in CR]]*Table1[[#This Row],[SumOfUnits]]*Table1[[#This Row],[Actuarial Factor 06/20/2023]]</f>
        <v>0</v>
      </c>
      <c r="P545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52872.709811889363</v>
      </c>
      <c r="Q5450" s="166">
        <f>Table1[[#This Row],[Trended Medicare Pricing for all RHCs]]-Table1[[#This Row],[SumOfSFY24 Estimated Payment 5/04/23]]</f>
        <v>24520.493579845974</v>
      </c>
      <c r="R5450" s="24">
        <f>Table1[[#This Row],[SumOfUnits]]*Table1[[#This Row],[Actuarial Factor 06/20/2023]]</f>
        <v>163.3156136794733</v>
      </c>
    </row>
    <row r="5451" spans="1:18" x14ac:dyDescent="0.25">
      <c r="A5451" s="192" t="s">
        <v>603</v>
      </c>
      <c r="B5451" s="22" t="s">
        <v>146</v>
      </c>
      <c r="C5451" s="22" t="s">
        <v>75</v>
      </c>
      <c r="D5451" s="22" t="s">
        <v>30</v>
      </c>
      <c r="E5451" s="22" t="s">
        <v>60</v>
      </c>
      <c r="F5451" s="195">
        <v>8380.1580418232606</v>
      </c>
      <c r="G5451" s="22">
        <v>44</v>
      </c>
      <c r="H5451" s="22">
        <v>44</v>
      </c>
      <c r="I5451" s="167">
        <v>7314.9732065039725</v>
      </c>
      <c r="J5451" s="22">
        <v>0.87289203497079426</v>
      </c>
      <c r="K5451" s="22" t="s">
        <v>604</v>
      </c>
      <c r="L5451" s="22" t="e">
        <f>INDEX(#REF!,MATCH(Table1[[#This Row],[NPI]],#REF!,0))</f>
        <v>#REF!</v>
      </c>
      <c r="M545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51" s="24" t="str">
        <f>IFERROR(IF(Table1[[#This Row],[Medicare Rate in CR]]&gt;0,"Y","N"),"N")</f>
        <v>N</v>
      </c>
      <c r="O5451" s="166">
        <f>Table1[[#This Row],[Medicare Rate in CR]]*Table1[[#This Row],[SumOfUnits]]*Table1[[#This Row],[Actuarial Factor 06/20/2023]]</f>
        <v>0</v>
      </c>
      <c r="P545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13641.348262296171</v>
      </c>
      <c r="Q5451" s="166">
        <f>Table1[[#This Row],[Trended Medicare Pricing for all RHCs]]-Table1[[#This Row],[SumOfSFY24 Estimated Payment 5/04/23]]</f>
        <v>6326.3750557921985</v>
      </c>
      <c r="R5451" s="24">
        <f>Table1[[#This Row],[SumOfUnits]]*Table1[[#This Row],[Actuarial Factor 06/20/2023]]</f>
        <v>38.40724953871495</v>
      </c>
    </row>
    <row r="5452" spans="1:18" x14ac:dyDescent="0.25">
      <c r="A5452" s="192" t="s">
        <v>603</v>
      </c>
      <c r="B5452" s="22" t="s">
        <v>146</v>
      </c>
      <c r="C5452" s="22" t="s">
        <v>75</v>
      </c>
      <c r="D5452" s="22" t="s">
        <v>30</v>
      </c>
      <c r="E5452" s="22" t="s">
        <v>61</v>
      </c>
      <c r="F5452" s="195">
        <v>4019.340849956634</v>
      </c>
      <c r="G5452" s="22">
        <v>23</v>
      </c>
      <c r="H5452" s="22">
        <v>23</v>
      </c>
      <c r="I5452" s="167">
        <v>3508.4506137598883</v>
      </c>
      <c r="J5452" s="22">
        <v>0.87289203497079426</v>
      </c>
      <c r="K5452" s="22" t="s">
        <v>604</v>
      </c>
      <c r="L5452" s="22" t="e">
        <f>INDEX(#REF!,MATCH(Table1[[#This Row],[NPI]],#REF!,0))</f>
        <v>#REF!</v>
      </c>
      <c r="M545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52" s="24" t="str">
        <f>IFERROR(IF(Table1[[#This Row],[Medicare Rate in CR]]&gt;0,"Y","N"),"N")</f>
        <v>N</v>
      </c>
      <c r="O5452" s="166">
        <f>Table1[[#This Row],[Medicare Rate in CR]]*Table1[[#This Row],[SumOfUnits]]*Table1[[#This Row],[Actuarial Factor 06/20/2023]]</f>
        <v>0</v>
      </c>
      <c r="P545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6542.7439489199442</v>
      </c>
      <c r="Q5452" s="166">
        <f>Table1[[#This Row],[Trended Medicare Pricing for all RHCs]]-Table1[[#This Row],[SumOfSFY24 Estimated Payment 5/04/23]]</f>
        <v>3034.2933351600559</v>
      </c>
      <c r="R5452" s="24">
        <f>Table1[[#This Row],[SumOfUnits]]*Table1[[#This Row],[Actuarial Factor 06/20/2023]]</f>
        <v>20.076516804328268</v>
      </c>
    </row>
    <row r="5453" spans="1:18" x14ac:dyDescent="0.25">
      <c r="A5453" s="192" t="s">
        <v>603</v>
      </c>
      <c r="B5453" s="22" t="s">
        <v>146</v>
      </c>
      <c r="C5453" s="22" t="s">
        <v>75</v>
      </c>
      <c r="D5453" s="22" t="s">
        <v>30</v>
      </c>
      <c r="E5453" s="22" t="s">
        <v>62</v>
      </c>
      <c r="F5453" s="195">
        <v>40568.700009636632</v>
      </c>
      <c r="G5453" s="22">
        <v>211</v>
      </c>
      <c r="H5453" s="22">
        <v>211</v>
      </c>
      <c r="I5453" s="167">
        <v>41597.751534090065</v>
      </c>
      <c r="J5453" s="22">
        <v>1.0253656519486449</v>
      </c>
      <c r="K5453" s="22" t="s">
        <v>604</v>
      </c>
      <c r="L5453" s="22" t="e">
        <f>INDEX(#REF!,MATCH(Table1[[#This Row],[NPI]],#REF!,0))</f>
        <v>#REF!</v>
      </c>
      <c r="M545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53" s="24" t="str">
        <f>IFERROR(IF(Table1[[#This Row],[Medicare Rate in CR]]&gt;0,"Y","N"),"N")</f>
        <v>N</v>
      </c>
      <c r="O5453" s="166">
        <f>Table1[[#This Row],[Medicare Rate in CR]]*Table1[[#This Row],[SumOfUnits]]*Table1[[#This Row],[Actuarial Factor 06/20/2023]]</f>
        <v>0</v>
      </c>
      <c r="P545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77573.68340056944</v>
      </c>
      <c r="Q5453" s="166">
        <f>Table1[[#This Row],[Trended Medicare Pricing for all RHCs]]-Table1[[#This Row],[SumOfSFY24 Estimated Payment 5/04/23]]</f>
        <v>35975.931866479375</v>
      </c>
      <c r="R5453" s="24">
        <f>Table1[[#This Row],[SumOfUnits]]*Table1[[#This Row],[Actuarial Factor 06/20/2023]]</f>
        <v>216.35215256116408</v>
      </c>
    </row>
    <row r="5454" spans="1:18" x14ac:dyDescent="0.25">
      <c r="A5454" s="192" t="s">
        <v>603</v>
      </c>
      <c r="B5454" s="22" t="s">
        <v>146</v>
      </c>
      <c r="C5454" s="22" t="s">
        <v>75</v>
      </c>
      <c r="D5454" s="22" t="s">
        <v>30</v>
      </c>
      <c r="E5454" s="22" t="s">
        <v>63</v>
      </c>
      <c r="F5454" s="195">
        <v>9568.2470848992925</v>
      </c>
      <c r="G5454" s="22">
        <v>63</v>
      </c>
      <c r="H5454" s="22">
        <v>63</v>
      </c>
      <c r="I5454" s="167">
        <v>9512.7383586745455</v>
      </c>
      <c r="J5454" s="22">
        <v>0.99419865250842532</v>
      </c>
      <c r="K5454" s="22" t="s">
        <v>604</v>
      </c>
      <c r="L5454" s="22" t="e">
        <f>INDEX(#REF!,MATCH(Table1[[#This Row],[NPI]],#REF!,0))</f>
        <v>#REF!</v>
      </c>
      <c r="M545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54" s="24" t="str">
        <f>IFERROR(IF(Table1[[#This Row],[Medicare Rate in CR]]&gt;0,"Y","N"),"N")</f>
        <v>N</v>
      </c>
      <c r="O5454" s="166">
        <f>Table1[[#This Row],[Medicare Rate in CR]]*Table1[[#This Row],[SumOfUnits]]*Table1[[#This Row],[Actuarial Factor 06/20/2023]]</f>
        <v>0</v>
      </c>
      <c r="P545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17739.85675892888</v>
      </c>
      <c r="Q5454" s="166">
        <f>Table1[[#This Row],[Trended Medicare Pricing for all RHCs]]-Table1[[#This Row],[SumOfSFY24 Estimated Payment 5/04/23]]</f>
        <v>8227.1184002543341</v>
      </c>
      <c r="R5454" s="24">
        <f>Table1[[#This Row],[SumOfUnits]]*Table1[[#This Row],[Actuarial Factor 06/20/2023]]</f>
        <v>62.634515108030797</v>
      </c>
    </row>
    <row r="5455" spans="1:18" x14ac:dyDescent="0.25">
      <c r="A5455" s="192" t="s">
        <v>603</v>
      </c>
      <c r="B5455" s="22" t="s">
        <v>146</v>
      </c>
      <c r="C5455" s="22" t="s">
        <v>75</v>
      </c>
      <c r="D5455" s="22" t="s">
        <v>30</v>
      </c>
      <c r="E5455" s="22" t="s">
        <v>64</v>
      </c>
      <c r="F5455" s="195">
        <v>10326.886383347783</v>
      </c>
      <c r="G5455" s="22">
        <v>63</v>
      </c>
      <c r="H5455" s="22">
        <v>63</v>
      </c>
      <c r="I5455" s="167">
        <v>10643.142520832711</v>
      </c>
      <c r="J5455" s="22">
        <v>1.0306245392604392</v>
      </c>
      <c r="K5455" s="22" t="s">
        <v>604</v>
      </c>
      <c r="L5455" s="22" t="e">
        <f>INDEX(#REF!,MATCH(Table1[[#This Row],[NPI]],#REF!,0))</f>
        <v>#REF!</v>
      </c>
      <c r="M545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55" s="24" t="str">
        <f>IFERROR(IF(Table1[[#This Row],[Medicare Rate in CR]]&gt;0,"Y","N"),"N")</f>
        <v>N</v>
      </c>
      <c r="O5455" s="166">
        <f>Table1[[#This Row],[Medicare Rate in CR]]*Table1[[#This Row],[SumOfUnits]]*Table1[[#This Row],[Actuarial Factor 06/20/2023]]</f>
        <v>0</v>
      </c>
      <c r="P545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19847.894125277402</v>
      </c>
      <c r="Q5455" s="166">
        <f>Table1[[#This Row],[Trended Medicare Pricing for all RHCs]]-Table1[[#This Row],[SumOfSFY24 Estimated Payment 5/04/23]]</f>
        <v>9204.7516044446911</v>
      </c>
      <c r="R5455" s="24">
        <f>Table1[[#This Row],[SumOfUnits]]*Table1[[#This Row],[Actuarial Factor 06/20/2023]]</f>
        <v>64.929345973407663</v>
      </c>
    </row>
    <row r="5456" spans="1:18" x14ac:dyDescent="0.25">
      <c r="A5456" s="192" t="s">
        <v>603</v>
      </c>
      <c r="B5456" s="22" t="s">
        <v>146</v>
      </c>
      <c r="C5456" s="22" t="s">
        <v>75</v>
      </c>
      <c r="D5456" s="22" t="s">
        <v>30</v>
      </c>
      <c r="E5456" s="22" t="s">
        <v>77</v>
      </c>
      <c r="F5456" s="195">
        <v>11236.773633998253</v>
      </c>
      <c r="G5456" s="22">
        <v>78</v>
      </c>
      <c r="H5456" s="22">
        <v>78</v>
      </c>
      <c r="I5456" s="167">
        <v>14648.493049949564</v>
      </c>
      <c r="J5456" s="22">
        <v>1.3036209081963466</v>
      </c>
      <c r="K5456" s="22" t="s">
        <v>604</v>
      </c>
      <c r="L5456" s="22" t="e">
        <f>INDEX(#REF!,MATCH(Table1[[#This Row],[NPI]],#REF!,0))</f>
        <v>#REF!</v>
      </c>
      <c r="M545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56" s="24" t="str">
        <f>IFERROR(IF(Table1[[#This Row],[Medicare Rate in CR]]&gt;0,"Y","N"),"N")</f>
        <v>N</v>
      </c>
      <c r="O5456" s="166">
        <f>Table1[[#This Row],[Medicare Rate in CR]]*Table1[[#This Row],[SumOfUnits]]*Table1[[#This Row],[Actuarial Factor 06/20/2023]]</f>
        <v>0</v>
      </c>
      <c r="P545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27317.283272413926</v>
      </c>
      <c r="Q5456" s="166">
        <f>Table1[[#This Row],[Trended Medicare Pricing for all RHCs]]-Table1[[#This Row],[SumOfSFY24 Estimated Payment 5/04/23]]</f>
        <v>12668.790222464362</v>
      </c>
      <c r="R5456" s="24">
        <f>Table1[[#This Row],[SumOfUnits]]*Table1[[#This Row],[Actuarial Factor 06/20/2023]]</f>
        <v>101.68243083931503</v>
      </c>
    </row>
    <row r="5457" spans="1:18" x14ac:dyDescent="0.25">
      <c r="A5457" s="192" t="s">
        <v>603</v>
      </c>
      <c r="B5457" s="22" t="s">
        <v>146</v>
      </c>
      <c r="C5457" s="22" t="s">
        <v>75</v>
      </c>
      <c r="D5457" s="22" t="s">
        <v>32</v>
      </c>
      <c r="E5457" s="22" t="s">
        <v>80</v>
      </c>
      <c r="F5457" s="195">
        <v>600.84802929555747</v>
      </c>
      <c r="G5457" s="22">
        <v>4</v>
      </c>
      <c r="H5457" s="22">
        <v>4</v>
      </c>
      <c r="I5457" s="167">
        <v>754.1359687534673</v>
      </c>
      <c r="J5457" s="22">
        <v>1.2551193180039664</v>
      </c>
      <c r="K5457" s="22" t="s">
        <v>604</v>
      </c>
      <c r="L5457" s="22" t="e">
        <f>INDEX(#REF!,MATCH(Table1[[#This Row],[NPI]],#REF!,0))</f>
        <v>#REF!</v>
      </c>
      <c r="M545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57" s="24" t="str">
        <f>IFERROR(IF(Table1[[#This Row],[Medicare Rate in CR]]&gt;0,"Y","N"),"N")</f>
        <v>N</v>
      </c>
      <c r="O5457" s="166">
        <f>Table1[[#This Row],[Medicare Rate in CR]]*Table1[[#This Row],[SumOfUnits]]*Table1[[#This Row],[Actuarial Factor 06/20/2023]]</f>
        <v>0</v>
      </c>
      <c r="P545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1406.3525725211505</v>
      </c>
      <c r="Q5457" s="166">
        <f>Table1[[#This Row],[Trended Medicare Pricing for all RHCs]]-Table1[[#This Row],[SumOfSFY24 Estimated Payment 5/04/23]]</f>
        <v>652.21660376768318</v>
      </c>
      <c r="R5457" s="24">
        <f>Table1[[#This Row],[SumOfUnits]]*Table1[[#This Row],[Actuarial Factor 06/20/2023]]</f>
        <v>5.0204772720158655</v>
      </c>
    </row>
    <row r="5458" spans="1:18" x14ac:dyDescent="0.25">
      <c r="A5458" s="192" t="s">
        <v>603</v>
      </c>
      <c r="B5458" s="22" t="s">
        <v>146</v>
      </c>
      <c r="C5458" s="22" t="s">
        <v>75</v>
      </c>
      <c r="D5458" s="22" t="s">
        <v>32</v>
      </c>
      <c r="E5458" s="22" t="s">
        <v>81</v>
      </c>
      <c r="F5458" s="195">
        <v>818.71446468150725</v>
      </c>
      <c r="G5458" s="22">
        <v>4</v>
      </c>
      <c r="H5458" s="22">
        <v>4</v>
      </c>
      <c r="I5458" s="167">
        <v>843.90743019951231</v>
      </c>
      <c r="J5458" s="22">
        <v>1.0307713697568608</v>
      </c>
      <c r="K5458" s="22" t="s">
        <v>604</v>
      </c>
      <c r="L5458" s="22" t="e">
        <f>INDEX(#REF!,MATCH(Table1[[#This Row],[NPI]],#REF!,0))</f>
        <v>#REF!</v>
      </c>
      <c r="M545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58" s="24" t="str">
        <f>IFERROR(IF(Table1[[#This Row],[Medicare Rate in CR]]&gt;0,"Y","N"),"N")</f>
        <v>N</v>
      </c>
      <c r="O5458" s="166">
        <f>Table1[[#This Row],[Medicare Rate in CR]]*Table1[[#This Row],[SumOfUnits]]*Table1[[#This Row],[Actuarial Factor 06/20/2023]]</f>
        <v>0</v>
      </c>
      <c r="P545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1573.7631337125381</v>
      </c>
      <c r="Q5458" s="166">
        <f>Table1[[#This Row],[Trended Medicare Pricing for all RHCs]]-Table1[[#This Row],[SumOfSFY24 Estimated Payment 5/04/23]]</f>
        <v>729.85570351302579</v>
      </c>
      <c r="R5458" s="24">
        <f>Table1[[#This Row],[SumOfUnits]]*Table1[[#This Row],[Actuarial Factor 06/20/2023]]</f>
        <v>4.1230854790274432</v>
      </c>
    </row>
    <row r="5459" spans="1:18" x14ac:dyDescent="0.25">
      <c r="A5459" s="192" t="s">
        <v>603</v>
      </c>
      <c r="B5459" s="22" t="s">
        <v>146</v>
      </c>
      <c r="C5459" s="22" t="s">
        <v>75</v>
      </c>
      <c r="D5459" s="22" t="s">
        <v>32</v>
      </c>
      <c r="E5459" s="22" t="s">
        <v>65</v>
      </c>
      <c r="F5459" s="195">
        <v>822.96424785583508</v>
      </c>
      <c r="G5459" s="22">
        <v>4</v>
      </c>
      <c r="H5459" s="22">
        <v>4</v>
      </c>
      <c r="I5459" s="167">
        <v>1021.8706353458883</v>
      </c>
      <c r="J5459" s="22">
        <v>1.2416950529847284</v>
      </c>
      <c r="K5459" s="22" t="s">
        <v>604</v>
      </c>
      <c r="L5459" s="22" t="e">
        <f>INDEX(#REF!,MATCH(Table1[[#This Row],[NPI]],#REF!,0))</f>
        <v>#REF!</v>
      </c>
      <c r="M545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59" s="24" t="str">
        <f>IFERROR(IF(Table1[[#This Row],[Medicare Rate in CR]]&gt;0,"Y","N"),"N")</f>
        <v>N</v>
      </c>
      <c r="O5459" s="166">
        <f>Table1[[#This Row],[Medicare Rate in CR]]*Table1[[#This Row],[SumOfUnits]]*Table1[[#This Row],[Actuarial Factor 06/20/2023]]</f>
        <v>0</v>
      </c>
      <c r="P545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1905.6383150348247</v>
      </c>
      <c r="Q5459" s="166">
        <f>Table1[[#This Row],[Trended Medicare Pricing for all RHCs]]-Table1[[#This Row],[SumOfSFY24 Estimated Payment 5/04/23]]</f>
        <v>883.76767968893637</v>
      </c>
      <c r="R5459" s="24">
        <f>Table1[[#This Row],[SumOfUnits]]*Table1[[#This Row],[Actuarial Factor 06/20/2023]]</f>
        <v>4.9667802119389135</v>
      </c>
    </row>
    <row r="5460" spans="1:18" x14ac:dyDescent="0.25">
      <c r="A5460" s="192" t="s">
        <v>603</v>
      </c>
      <c r="B5460" s="22" t="s">
        <v>146</v>
      </c>
      <c r="C5460" s="22" t="s">
        <v>75</v>
      </c>
      <c r="D5460" s="22" t="s">
        <v>32</v>
      </c>
      <c r="E5460" s="22" t="s">
        <v>66</v>
      </c>
      <c r="F5460" s="195">
        <v>1024.0917413510649</v>
      </c>
      <c r="G5460" s="22">
        <v>7</v>
      </c>
      <c r="H5460" s="22">
        <v>7</v>
      </c>
      <c r="I5460" s="167">
        <v>1131.3765307569802</v>
      </c>
      <c r="J5460" s="22">
        <v>1.1047609165018522</v>
      </c>
      <c r="K5460" s="22" t="s">
        <v>604</v>
      </c>
      <c r="L5460" s="22" t="e">
        <f>INDEX(#REF!,MATCH(Table1[[#This Row],[NPI]],#REF!,0))</f>
        <v>#REF!</v>
      </c>
      <c r="M546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60" s="24" t="str">
        <f>IFERROR(IF(Table1[[#This Row],[Medicare Rate in CR]]&gt;0,"Y","N"),"N")</f>
        <v>N</v>
      </c>
      <c r="O5460" s="166">
        <f>Table1[[#This Row],[Medicare Rate in CR]]*Table1[[#This Row],[SumOfUnits]]*Table1[[#This Row],[Actuarial Factor 06/20/2023]]</f>
        <v>0</v>
      </c>
      <c r="P546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2109.8506906521534</v>
      </c>
      <c r="Q5460" s="166">
        <f>Table1[[#This Row],[Trended Medicare Pricing for all RHCs]]-Table1[[#This Row],[SumOfSFY24 Estimated Payment 5/04/23]]</f>
        <v>978.47415989517322</v>
      </c>
      <c r="R5460" s="24">
        <f>Table1[[#This Row],[SumOfUnits]]*Table1[[#This Row],[Actuarial Factor 06/20/2023]]</f>
        <v>7.7333264155129653</v>
      </c>
    </row>
    <row r="5461" spans="1:18" x14ac:dyDescent="0.25">
      <c r="A5461" s="192" t="s">
        <v>603</v>
      </c>
      <c r="B5461" s="22" t="s">
        <v>146</v>
      </c>
      <c r="C5461" s="22" t="s">
        <v>75</v>
      </c>
      <c r="D5461" s="22" t="s">
        <v>31</v>
      </c>
      <c r="E5461" s="22" t="s">
        <v>69</v>
      </c>
      <c r="F5461" s="195">
        <v>4651.1515852365783</v>
      </c>
      <c r="G5461" s="22">
        <v>30</v>
      </c>
      <c r="H5461" s="22">
        <v>30</v>
      </c>
      <c r="I5461" s="167">
        <v>5185.7679718135259</v>
      </c>
      <c r="J5461" s="22">
        <v>1.1149428000312647</v>
      </c>
      <c r="K5461" s="22" t="s">
        <v>604</v>
      </c>
      <c r="L5461" s="22" t="e">
        <f>INDEX(#REF!,MATCH(Table1[[#This Row],[NPI]],#REF!,0))</f>
        <v>#REF!</v>
      </c>
      <c r="M546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61" s="24" t="str">
        <f>IFERROR(IF(Table1[[#This Row],[Medicare Rate in CR]]&gt;0,"Y","N"),"N")</f>
        <v>N</v>
      </c>
      <c r="O5461" s="166">
        <f>Table1[[#This Row],[Medicare Rate in CR]]*Table1[[#This Row],[SumOfUnits]]*Table1[[#This Row],[Actuarial Factor 06/20/2023]]</f>
        <v>0</v>
      </c>
      <c r="P546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9670.6939197086394</v>
      </c>
      <c r="Q5461" s="166">
        <f>Table1[[#This Row],[Trended Medicare Pricing for all RHCs]]-Table1[[#This Row],[SumOfSFY24 Estimated Payment 5/04/23]]</f>
        <v>4484.9259478951135</v>
      </c>
      <c r="R5461" s="24">
        <f>Table1[[#This Row],[SumOfUnits]]*Table1[[#This Row],[Actuarial Factor 06/20/2023]]</f>
        <v>33.448284000937939</v>
      </c>
    </row>
    <row r="5462" spans="1:18" x14ac:dyDescent="0.25">
      <c r="A5462" s="192" t="s">
        <v>603</v>
      </c>
      <c r="B5462" s="22" t="s">
        <v>146</v>
      </c>
      <c r="C5462" s="22" t="s">
        <v>78</v>
      </c>
      <c r="D5462" s="22" t="s">
        <v>30</v>
      </c>
      <c r="E5462" s="22" t="s">
        <v>56</v>
      </c>
      <c r="F5462" s="195">
        <v>206.80350775754073</v>
      </c>
      <c r="G5462" s="22">
        <v>1</v>
      </c>
      <c r="H5462" s="22">
        <v>1</v>
      </c>
      <c r="I5462" s="167">
        <v>220.65377650370175</v>
      </c>
      <c r="J5462" s="22">
        <v>1.0669730842399407</v>
      </c>
      <c r="K5462" s="22" t="s">
        <v>604</v>
      </c>
      <c r="L5462" s="22" t="e">
        <f>INDEX(#REF!,MATCH(Table1[[#This Row],[NPI]],#REF!,0))</f>
        <v>#REF!</v>
      </c>
      <c r="M546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62" s="24" t="str">
        <f>IFERROR(IF(Table1[[#This Row],[Medicare Rate in CR]]&gt;0,"Y","N"),"N")</f>
        <v>N</v>
      </c>
      <c r="O5462" s="166">
        <f>Table1[[#This Row],[Medicare Rate in CR]]*Table1[[#This Row],[SumOfUnits]]*Table1[[#This Row],[Actuarial Factor 06/20/2023]]</f>
        <v>0</v>
      </c>
      <c r="P546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320.09410305056662</v>
      </c>
      <c r="Q5462" s="166">
        <f>Table1[[#This Row],[Trended Medicare Pricing for all RHCs]]-Table1[[#This Row],[SumOfSFY24 Estimated Payment 5/04/23]]</f>
        <v>99.440326546864867</v>
      </c>
      <c r="R5462" s="24">
        <f>Table1[[#This Row],[SumOfUnits]]*Table1[[#This Row],[Actuarial Factor 06/20/2023]]</f>
        <v>1.0669730842399407</v>
      </c>
    </row>
    <row r="5463" spans="1:18" x14ac:dyDescent="0.25">
      <c r="A5463" s="192" t="s">
        <v>603</v>
      </c>
      <c r="B5463" s="22" t="s">
        <v>146</v>
      </c>
      <c r="C5463" s="22" t="s">
        <v>78</v>
      </c>
      <c r="D5463" s="22" t="s">
        <v>30</v>
      </c>
      <c r="E5463" s="22" t="s">
        <v>59</v>
      </c>
      <c r="F5463" s="195">
        <v>11095.14310494362</v>
      </c>
      <c r="G5463" s="22">
        <v>54</v>
      </c>
      <c r="H5463" s="22">
        <v>54</v>
      </c>
      <c r="I5463" s="167">
        <v>10362.665723335278</v>
      </c>
      <c r="J5463" s="22">
        <v>0.93398216006047052</v>
      </c>
      <c r="K5463" s="22" t="s">
        <v>604</v>
      </c>
      <c r="L5463" s="22" t="e">
        <f>INDEX(#REF!,MATCH(Table1[[#This Row],[NPI]],#REF!,0))</f>
        <v>#REF!</v>
      </c>
      <c r="M546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63" s="24" t="str">
        <f>IFERROR(IF(Table1[[#This Row],[Medicare Rate in CR]]&gt;0,"Y","N"),"N")</f>
        <v>N</v>
      </c>
      <c r="O5463" s="166">
        <f>Table1[[#This Row],[Medicare Rate in CR]]*Table1[[#This Row],[SumOfUnits]]*Table1[[#This Row],[Actuarial Factor 06/20/2023]]</f>
        <v>0</v>
      </c>
      <c r="P546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15032.727934607588</v>
      </c>
      <c r="Q5463" s="166">
        <f>Table1[[#This Row],[Trended Medicare Pricing for all RHCs]]-Table1[[#This Row],[SumOfSFY24 Estimated Payment 5/04/23]]</f>
        <v>4670.0622112723104</v>
      </c>
      <c r="R5463" s="24">
        <f>Table1[[#This Row],[SumOfUnits]]*Table1[[#This Row],[Actuarial Factor 06/20/2023]]</f>
        <v>50.435036643265406</v>
      </c>
    </row>
    <row r="5464" spans="1:18" x14ac:dyDescent="0.25">
      <c r="A5464" s="192" t="s">
        <v>603</v>
      </c>
      <c r="B5464" s="22" t="s">
        <v>146</v>
      </c>
      <c r="C5464" s="22" t="s">
        <v>78</v>
      </c>
      <c r="D5464" s="22" t="s">
        <v>30</v>
      </c>
      <c r="E5464" s="22" t="s">
        <v>60</v>
      </c>
      <c r="F5464" s="195">
        <v>4584.4078249975901</v>
      </c>
      <c r="G5464" s="22">
        <v>23</v>
      </c>
      <c r="H5464" s="22">
        <v>23</v>
      </c>
      <c r="I5464" s="167">
        <v>3757.1093544797995</v>
      </c>
      <c r="J5464" s="22">
        <v>0.81954082138880713</v>
      </c>
      <c r="K5464" s="22" t="s">
        <v>604</v>
      </c>
      <c r="L5464" s="22" t="e">
        <f>INDEX(#REF!,MATCH(Table1[[#This Row],[NPI]],#REF!,0))</f>
        <v>#REF!</v>
      </c>
      <c r="M546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64" s="24" t="str">
        <f>IFERROR(IF(Table1[[#This Row],[Medicare Rate in CR]]&gt;0,"Y","N"),"N")</f>
        <v>N</v>
      </c>
      <c r="O5464" s="166">
        <f>Table1[[#This Row],[Medicare Rate in CR]]*Table1[[#This Row],[SumOfUnits]]*Table1[[#This Row],[Actuarial Factor 06/20/2023]]</f>
        <v>0</v>
      </c>
      <c r="P546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5450.2966953068626</v>
      </c>
      <c r="Q5464" s="166">
        <f>Table1[[#This Row],[Trended Medicare Pricing for all RHCs]]-Table1[[#This Row],[SumOfSFY24 Estimated Payment 5/04/23]]</f>
        <v>1693.1873408270631</v>
      </c>
      <c r="R5464" s="24">
        <f>Table1[[#This Row],[SumOfUnits]]*Table1[[#This Row],[Actuarial Factor 06/20/2023]]</f>
        <v>18.849438891942565</v>
      </c>
    </row>
    <row r="5465" spans="1:18" x14ac:dyDescent="0.25">
      <c r="A5465" s="192" t="s">
        <v>603</v>
      </c>
      <c r="B5465" s="22" t="s">
        <v>146</v>
      </c>
      <c r="C5465" s="22" t="s">
        <v>78</v>
      </c>
      <c r="D5465" s="22" t="s">
        <v>30</v>
      </c>
      <c r="E5465" s="22" t="s">
        <v>61</v>
      </c>
      <c r="F5465" s="195">
        <v>1029.7677556133758</v>
      </c>
      <c r="G5465" s="22">
        <v>5</v>
      </c>
      <c r="H5465" s="22">
        <v>5</v>
      </c>
      <c r="I5465" s="167">
        <v>843.93671227509446</v>
      </c>
      <c r="J5465" s="22">
        <v>0.81954082138880713</v>
      </c>
      <c r="K5465" s="22" t="s">
        <v>604</v>
      </c>
      <c r="L5465" s="22" t="e">
        <f>INDEX(#REF!,MATCH(Table1[[#This Row],[NPI]],#REF!,0))</f>
        <v>#REF!</v>
      </c>
      <c r="M546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65" s="24" t="str">
        <f>IFERROR(IF(Table1[[#This Row],[Medicare Rate in CR]]&gt;0,"Y","N"),"N")</f>
        <v>N</v>
      </c>
      <c r="O5465" s="166">
        <f>Table1[[#This Row],[Medicare Rate in CR]]*Table1[[#This Row],[SumOfUnits]]*Table1[[#This Row],[Actuarial Factor 06/20/2023]]</f>
        <v>0</v>
      </c>
      <c r="P546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1224.2671266612494</v>
      </c>
      <c r="Q5465" s="166">
        <f>Table1[[#This Row],[Trended Medicare Pricing for all RHCs]]-Table1[[#This Row],[SumOfSFY24 Estimated Payment 5/04/23]]</f>
        <v>380.33041438615498</v>
      </c>
      <c r="R5465" s="24">
        <f>Table1[[#This Row],[SumOfUnits]]*Table1[[#This Row],[Actuarial Factor 06/20/2023]]</f>
        <v>4.0977041069440361</v>
      </c>
    </row>
    <row r="5466" spans="1:18" x14ac:dyDescent="0.25">
      <c r="A5466" s="192" t="s">
        <v>603</v>
      </c>
      <c r="B5466" s="22" t="s">
        <v>146</v>
      </c>
      <c r="C5466" s="22" t="s">
        <v>78</v>
      </c>
      <c r="D5466" s="22" t="s">
        <v>30</v>
      </c>
      <c r="E5466" s="22" t="s">
        <v>62</v>
      </c>
      <c r="F5466" s="195">
        <v>14643.904789438171</v>
      </c>
      <c r="G5466" s="22">
        <v>73</v>
      </c>
      <c r="H5466" s="22">
        <v>73</v>
      </c>
      <c r="I5466" s="167">
        <v>13910.55673023873</v>
      </c>
      <c r="J5466" s="22">
        <v>0.94992127648027569</v>
      </c>
      <c r="K5466" s="22" t="s">
        <v>604</v>
      </c>
      <c r="L5466" s="22" t="e">
        <f>INDEX(#REF!,MATCH(Table1[[#This Row],[NPI]],#REF!,0))</f>
        <v>#REF!</v>
      </c>
      <c r="M546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66" s="24" t="str">
        <f>IFERROR(IF(Table1[[#This Row],[Medicare Rate in CR]]&gt;0,"Y","N"),"N")</f>
        <v>N</v>
      </c>
      <c r="O5466" s="166">
        <f>Table1[[#This Row],[Medicare Rate in CR]]*Table1[[#This Row],[SumOfUnits]]*Table1[[#This Row],[Actuarial Factor 06/20/2023]]</f>
        <v>0</v>
      </c>
      <c r="P546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20179.519471877651</v>
      </c>
      <c r="Q5466" s="166">
        <f>Table1[[#This Row],[Trended Medicare Pricing for all RHCs]]-Table1[[#This Row],[SumOfSFY24 Estimated Payment 5/04/23]]</f>
        <v>6268.9627416389212</v>
      </c>
      <c r="R5466" s="24">
        <f>Table1[[#This Row],[SumOfUnits]]*Table1[[#This Row],[Actuarial Factor 06/20/2023]]</f>
        <v>69.344253183060118</v>
      </c>
    </row>
    <row r="5467" spans="1:18" x14ac:dyDescent="0.25">
      <c r="A5467" s="192" t="s">
        <v>603</v>
      </c>
      <c r="B5467" s="22" t="s">
        <v>146</v>
      </c>
      <c r="C5467" s="22" t="s">
        <v>78</v>
      </c>
      <c r="D5467" s="22" t="s">
        <v>30</v>
      </c>
      <c r="E5467" s="22" t="s">
        <v>63</v>
      </c>
      <c r="F5467" s="195">
        <v>1645.9284957116702</v>
      </c>
      <c r="G5467" s="22">
        <v>8</v>
      </c>
      <c r="H5467" s="22">
        <v>8</v>
      </c>
      <c r="I5467" s="167">
        <v>1541.4212992162295</v>
      </c>
      <c r="J5467" s="22">
        <v>0.93650562781571278</v>
      </c>
      <c r="K5467" s="22" t="s">
        <v>604</v>
      </c>
      <c r="L5467" s="22" t="e">
        <f>INDEX(#REF!,MATCH(Table1[[#This Row],[NPI]],#REF!,0))</f>
        <v>#REF!</v>
      </c>
      <c r="M546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67" s="24" t="str">
        <f>IFERROR(IF(Table1[[#This Row],[Medicare Rate in CR]]&gt;0,"Y","N"),"N")</f>
        <v>N</v>
      </c>
      <c r="O5467" s="166">
        <f>Table1[[#This Row],[Medicare Rate in CR]]*Table1[[#This Row],[SumOfUnits]]*Table1[[#This Row],[Actuarial Factor 06/20/2023]]</f>
        <v>0</v>
      </c>
      <c r="P546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2236.0816842279633</v>
      </c>
      <c r="Q5467" s="166">
        <f>Table1[[#This Row],[Trended Medicare Pricing for all RHCs]]-Table1[[#This Row],[SumOfSFY24 Estimated Payment 5/04/23]]</f>
        <v>694.66038501173375</v>
      </c>
      <c r="R5467" s="24">
        <f>Table1[[#This Row],[SumOfUnits]]*Table1[[#This Row],[Actuarial Factor 06/20/2023]]</f>
        <v>7.4920450225257023</v>
      </c>
    </row>
    <row r="5468" spans="1:18" x14ac:dyDescent="0.25">
      <c r="A5468" s="192" t="s">
        <v>603</v>
      </c>
      <c r="B5468" s="22" t="s">
        <v>146</v>
      </c>
      <c r="C5468" s="22" t="s">
        <v>78</v>
      </c>
      <c r="D5468" s="22" t="s">
        <v>30</v>
      </c>
      <c r="E5468" s="22" t="s">
        <v>64</v>
      </c>
      <c r="F5468" s="195">
        <v>2013.2119109569242</v>
      </c>
      <c r="G5468" s="22">
        <v>10</v>
      </c>
      <c r="H5468" s="22">
        <v>10</v>
      </c>
      <c r="I5468" s="167">
        <v>1828.7764449204558</v>
      </c>
      <c r="J5468" s="22">
        <v>0.90838745537284149</v>
      </c>
      <c r="K5468" s="22" t="s">
        <v>604</v>
      </c>
      <c r="L5468" s="22" t="e">
        <f>INDEX(#REF!,MATCH(Table1[[#This Row],[NPI]],#REF!,0))</f>
        <v>#REF!</v>
      </c>
      <c r="M546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68" s="24" t="str">
        <f>IFERROR(IF(Table1[[#This Row],[Medicare Rate in CR]]&gt;0,"Y","N"),"N")</f>
        <v>N</v>
      </c>
      <c r="O5468" s="166">
        <f>Table1[[#This Row],[Medicare Rate in CR]]*Table1[[#This Row],[SumOfUnits]]*Table1[[#This Row],[Actuarial Factor 06/20/2023]]</f>
        <v>0</v>
      </c>
      <c r="P546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2652.9369453461259</v>
      </c>
      <c r="Q5468" s="166">
        <f>Table1[[#This Row],[Trended Medicare Pricing for all RHCs]]-Table1[[#This Row],[SumOfSFY24 Estimated Payment 5/04/23]]</f>
        <v>824.16050042567008</v>
      </c>
      <c r="R5468" s="24">
        <f>Table1[[#This Row],[SumOfUnits]]*Table1[[#This Row],[Actuarial Factor 06/20/2023]]</f>
        <v>9.083874553728414</v>
      </c>
    </row>
    <row r="5469" spans="1:18" x14ac:dyDescent="0.25">
      <c r="A5469" s="192" t="s">
        <v>603</v>
      </c>
      <c r="B5469" s="22" t="s">
        <v>146</v>
      </c>
      <c r="C5469" s="22" t="s">
        <v>78</v>
      </c>
      <c r="D5469" s="22" t="s">
        <v>30</v>
      </c>
      <c r="E5469" s="22" t="s">
        <v>77</v>
      </c>
      <c r="F5469" s="195">
        <v>5811.6507661173737</v>
      </c>
      <c r="G5469" s="22">
        <v>29</v>
      </c>
      <c r="H5469" s="22">
        <v>29</v>
      </c>
      <c r="I5469" s="167">
        <v>7379.5490065901868</v>
      </c>
      <c r="J5469" s="22">
        <v>1.2697853507670918</v>
      </c>
      <c r="K5469" s="22" t="s">
        <v>604</v>
      </c>
      <c r="L5469" s="22" t="e">
        <f>INDEX(#REF!,MATCH(Table1[[#This Row],[NPI]],#REF!,0))</f>
        <v>#REF!</v>
      </c>
      <c r="M546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69" s="24" t="str">
        <f>IFERROR(IF(Table1[[#This Row],[Medicare Rate in CR]]&gt;0,"Y","N"),"N")</f>
        <v>N</v>
      </c>
      <c r="O5469" s="166">
        <f>Table1[[#This Row],[Medicare Rate in CR]]*Table1[[#This Row],[SumOfUnits]]*Table1[[#This Row],[Actuarial Factor 06/20/2023]]</f>
        <v>0</v>
      </c>
      <c r="P546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10705.233137682362</v>
      </c>
      <c r="Q5469" s="166">
        <f>Table1[[#This Row],[Trended Medicare Pricing for all RHCs]]-Table1[[#This Row],[SumOfSFY24 Estimated Payment 5/04/23]]</f>
        <v>3325.6841310921754</v>
      </c>
      <c r="R5469" s="24">
        <f>Table1[[#This Row],[SumOfUnits]]*Table1[[#This Row],[Actuarial Factor 06/20/2023]]</f>
        <v>36.823775172245661</v>
      </c>
    </row>
    <row r="5470" spans="1:18" x14ac:dyDescent="0.25">
      <c r="A5470" s="192" t="s">
        <v>603</v>
      </c>
      <c r="B5470" s="22" t="s">
        <v>146</v>
      </c>
      <c r="C5470" s="22" t="s">
        <v>78</v>
      </c>
      <c r="D5470" s="22" t="s">
        <v>31</v>
      </c>
      <c r="E5470" s="22" t="s">
        <v>69</v>
      </c>
      <c r="F5470" s="195">
        <v>1513.2504577430857</v>
      </c>
      <c r="G5470" s="22">
        <v>8</v>
      </c>
      <c r="H5470" s="22">
        <v>8</v>
      </c>
      <c r="I5470" s="167">
        <v>1619.9258409441352</v>
      </c>
      <c r="J5470" s="22">
        <v>1.0704942018389665</v>
      </c>
      <c r="K5470" s="22" t="s">
        <v>604</v>
      </c>
      <c r="L5470" s="22" t="e">
        <f>INDEX(#REF!,MATCH(Table1[[#This Row],[NPI]],#REF!,0))</f>
        <v>#REF!</v>
      </c>
      <c r="M547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470" s="24" t="str">
        <f>IFERROR(IF(Table1[[#This Row],[Medicare Rate in CR]]&gt;0,"Y","N"),"N")</f>
        <v>N</v>
      </c>
      <c r="O5470" s="166">
        <f>Table1[[#This Row],[Medicare Rate in CR]]*Table1[[#This Row],[SumOfUnits]]*Table1[[#This Row],[Actuarial Factor 06/20/2023]]</f>
        <v>0</v>
      </c>
      <c r="P547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2349.965259066159</v>
      </c>
      <c r="Q5470" s="166">
        <f>Table1[[#This Row],[Trended Medicare Pricing for all RHCs]]-Table1[[#This Row],[SumOfSFY24 Estimated Payment 5/04/23]]</f>
        <v>730.03941812202379</v>
      </c>
      <c r="R5470" s="24">
        <f>Table1[[#This Row],[SumOfUnits]]*Table1[[#This Row],[Actuarial Factor 06/20/2023]]</f>
        <v>8.5639536147117319</v>
      </c>
    </row>
    <row r="5471" spans="1:18" x14ac:dyDescent="0.25">
      <c r="A5471" s="192" t="s">
        <v>605</v>
      </c>
      <c r="B5471" s="22" t="s">
        <v>606</v>
      </c>
      <c r="C5471" s="22" t="s">
        <v>88</v>
      </c>
      <c r="D5471" s="22" t="s">
        <v>30</v>
      </c>
      <c r="E5471" s="22" t="s">
        <v>61</v>
      </c>
      <c r="F5471" s="195">
        <v>1909.5114194854002</v>
      </c>
      <c r="G5471" s="22">
        <v>10</v>
      </c>
      <c r="H5471" s="22">
        <v>10</v>
      </c>
      <c r="I5471" s="167">
        <v>1450.2219801590343</v>
      </c>
      <c r="J5471" s="22">
        <v>0.75947279778502652</v>
      </c>
      <c r="K5471" s="22" t="s">
        <v>607</v>
      </c>
      <c r="L5471" s="22" t="e">
        <f>INDEX(#REF!,MATCH(Table1[[#This Row],[NPI]],#REF!,0))</f>
        <v>#REF!</v>
      </c>
      <c r="M5471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71" s="24" t="str">
        <f>IFERROR(IF(Table1[[#This Row],[Medicare Rate in CR]]&gt;0,"Y","N"),"N")</f>
        <v>Y</v>
      </c>
      <c r="O5471" s="166">
        <f>Table1[[#This Row],[Medicare Rate in CR]]*Table1[[#This Row],[SumOfUnits]]*Table1[[#This Row],[Actuarial Factor 06/20/2023]]</f>
        <v>1475.124015137857</v>
      </c>
      <c r="P547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1475.124015137857</v>
      </c>
      <c r="Q5471" s="166">
        <f>Table1[[#This Row],[Trended Medicare Pricing for all RHCs]]-Table1[[#This Row],[SumOfSFY24 Estimated Payment 5/04/23]]</f>
        <v>24.902034978822712</v>
      </c>
      <c r="R5471" s="24">
        <f>Table1[[#This Row],[SumOfUnits]]*Table1[[#This Row],[Actuarial Factor 06/20/2023]]</f>
        <v>7.5947279778502654</v>
      </c>
    </row>
    <row r="5472" spans="1:18" x14ac:dyDescent="0.25">
      <c r="A5472" s="192" t="s">
        <v>605</v>
      </c>
      <c r="B5472" s="22" t="s">
        <v>606</v>
      </c>
      <c r="C5472" s="22" t="s">
        <v>88</v>
      </c>
      <c r="D5472" s="22" t="s">
        <v>31</v>
      </c>
      <c r="E5472" s="22" t="s">
        <v>68</v>
      </c>
      <c r="F5472" s="195">
        <v>190.95114194854006</v>
      </c>
      <c r="G5472" s="22">
        <v>1</v>
      </c>
      <c r="H5472" s="22">
        <v>1</v>
      </c>
      <c r="I5472" s="167">
        <v>191.5742833661248</v>
      </c>
      <c r="J5472" s="22">
        <v>1.0032633552814922</v>
      </c>
      <c r="K5472" s="22" t="s">
        <v>607</v>
      </c>
      <c r="L5472" s="22" t="e">
        <f>INDEX(#REF!,MATCH(Table1[[#This Row],[NPI]],#REF!,0))</f>
        <v>#REF!</v>
      </c>
      <c r="M5472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72" s="24" t="str">
        <f>IFERROR(IF(Table1[[#This Row],[Medicare Rate in CR]]&gt;0,"Y","N"),"N")</f>
        <v>Y</v>
      </c>
      <c r="O5472" s="166">
        <f>Table1[[#This Row],[Medicare Rate in CR]]*Table1[[#This Row],[SumOfUnits]]*Table1[[#This Row],[Actuarial Factor 06/20/2023]]</f>
        <v>194.86384149632423</v>
      </c>
      <c r="P547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194.86384149632423</v>
      </c>
      <c r="Q5472" s="166">
        <f>Table1[[#This Row],[Trended Medicare Pricing for all RHCs]]-Table1[[#This Row],[SumOfSFY24 Estimated Payment 5/04/23]]</f>
        <v>3.2895581301994241</v>
      </c>
      <c r="R5472" s="24">
        <f>Table1[[#This Row],[SumOfUnits]]*Table1[[#This Row],[Actuarial Factor 06/20/2023]]</f>
        <v>1.0032633552814922</v>
      </c>
    </row>
    <row r="5473" spans="1:18" x14ac:dyDescent="0.25">
      <c r="A5473" s="192" t="s">
        <v>605</v>
      </c>
      <c r="B5473" s="22" t="s">
        <v>606</v>
      </c>
      <c r="C5473" s="22" t="s">
        <v>88</v>
      </c>
      <c r="D5473" s="22" t="s">
        <v>31</v>
      </c>
      <c r="E5473" s="22" t="s">
        <v>69</v>
      </c>
      <c r="F5473" s="195">
        <v>763.80456779416022</v>
      </c>
      <c r="G5473" s="22">
        <v>4</v>
      </c>
      <c r="H5473" s="22">
        <v>4</v>
      </c>
      <c r="I5473" s="167">
        <v>806.76608214538305</v>
      </c>
      <c r="J5473" s="22">
        <v>1.0562467366165329</v>
      </c>
      <c r="K5473" s="22" t="s">
        <v>607</v>
      </c>
      <c r="L5473" s="22" t="e">
        <f>INDEX(#REF!,MATCH(Table1[[#This Row],[NPI]],#REF!,0))</f>
        <v>#REF!</v>
      </c>
      <c r="M5473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73" s="24" t="str">
        <f>IFERROR(IF(Table1[[#This Row],[Medicare Rate in CR]]&gt;0,"Y","N"),"N")</f>
        <v>Y</v>
      </c>
      <c r="O5473" s="166">
        <f>Table1[[#This Row],[Medicare Rate in CR]]*Table1[[#This Row],[SumOfUnits]]*Table1[[#This Row],[Actuarial Factor 06/20/2023]]</f>
        <v>820.61921461211671</v>
      </c>
      <c r="P547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820.61921461211671</v>
      </c>
      <c r="Q5473" s="166">
        <f>Table1[[#This Row],[Trended Medicare Pricing for all RHCs]]-Table1[[#This Row],[SumOfSFY24 Estimated Payment 5/04/23]]</f>
        <v>13.853132466733655</v>
      </c>
      <c r="R5473" s="24">
        <f>Table1[[#This Row],[SumOfUnits]]*Table1[[#This Row],[Actuarial Factor 06/20/2023]]</f>
        <v>4.2249869464661316</v>
      </c>
    </row>
    <row r="5474" spans="1:18" x14ac:dyDescent="0.25">
      <c r="A5474" s="192" t="s">
        <v>605</v>
      </c>
      <c r="B5474" s="22" t="s">
        <v>606</v>
      </c>
      <c r="C5474" s="22" t="s">
        <v>72</v>
      </c>
      <c r="D5474" s="22" t="s">
        <v>30</v>
      </c>
      <c r="E5474" s="22" t="s">
        <v>59</v>
      </c>
      <c r="F5474" s="195">
        <v>954.75570974270022</v>
      </c>
      <c r="G5474" s="22">
        <v>5</v>
      </c>
      <c r="H5474" s="22">
        <v>5</v>
      </c>
      <c r="I5474" s="167">
        <v>1101.1603573969855</v>
      </c>
      <c r="J5474" s="22">
        <v>1.1533425211918769</v>
      </c>
      <c r="K5474" s="22" t="s">
        <v>607</v>
      </c>
      <c r="L5474" s="22" t="e">
        <f>INDEX(#REF!,MATCH(Table1[[#This Row],[NPI]],#REF!,0))</f>
        <v>#REF!</v>
      </c>
      <c r="M5474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74" s="24" t="str">
        <f>IFERROR(IF(Table1[[#This Row],[Medicare Rate in CR]]&gt;0,"Y","N"),"N")</f>
        <v>Y</v>
      </c>
      <c r="O5474" s="166">
        <f>Table1[[#This Row],[Medicare Rate in CR]]*Table1[[#This Row],[SumOfUnits]]*Table1[[#This Row],[Actuarial Factor 06/20/2023]]</f>
        <v>1120.0685894554913</v>
      </c>
      <c r="P547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1120.0685894554913</v>
      </c>
      <c r="Q5474" s="166">
        <f>Table1[[#This Row],[Trended Medicare Pricing for all RHCs]]-Table1[[#This Row],[SumOfSFY24 Estimated Payment 5/04/23]]</f>
        <v>18.908232058505746</v>
      </c>
      <c r="R5474" s="24">
        <f>Table1[[#This Row],[SumOfUnits]]*Table1[[#This Row],[Actuarial Factor 06/20/2023]]</f>
        <v>5.7667126059593841</v>
      </c>
    </row>
    <row r="5475" spans="1:18" x14ac:dyDescent="0.25">
      <c r="A5475" s="192" t="s">
        <v>605</v>
      </c>
      <c r="B5475" s="22" t="s">
        <v>606</v>
      </c>
      <c r="C5475" s="22" t="s">
        <v>75</v>
      </c>
      <c r="D5475" s="22" t="s">
        <v>30</v>
      </c>
      <c r="E5475" s="22" t="s">
        <v>56</v>
      </c>
      <c r="F5475" s="195">
        <v>2640.3777585043849</v>
      </c>
      <c r="G5475" s="22">
        <v>14</v>
      </c>
      <c r="H5475" s="22">
        <v>14</v>
      </c>
      <c r="I5475" s="167">
        <v>2826.4791751606167</v>
      </c>
      <c r="J5475" s="22">
        <v>1.0704828754358418</v>
      </c>
      <c r="K5475" s="22" t="s">
        <v>607</v>
      </c>
      <c r="L5475" s="22" t="e">
        <f>INDEX(#REF!,MATCH(Table1[[#This Row],[NPI]],#REF!,0))</f>
        <v>#REF!</v>
      </c>
      <c r="M5475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75" s="24" t="str">
        <f>IFERROR(IF(Table1[[#This Row],[Medicare Rate in CR]]&gt;0,"Y","N"),"N")</f>
        <v>Y</v>
      </c>
      <c r="O5475" s="166">
        <f>Table1[[#This Row],[Medicare Rate in CR]]*Table1[[#This Row],[SumOfUnits]]*Table1[[#This Row],[Actuarial Factor 06/20/2023]]</f>
        <v>2910.8784445426495</v>
      </c>
      <c r="P547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2910.8784445426495</v>
      </c>
      <c r="Q5475" s="166">
        <f>Table1[[#This Row],[Trended Medicare Pricing for all RHCs]]-Table1[[#This Row],[SumOfSFY24 Estimated Payment 5/04/23]]</f>
        <v>84.399269382032799</v>
      </c>
      <c r="R5475" s="24">
        <f>Table1[[#This Row],[SumOfUnits]]*Table1[[#This Row],[Actuarial Factor 06/20/2023]]</f>
        <v>14.986760256101785</v>
      </c>
    </row>
    <row r="5476" spans="1:18" x14ac:dyDescent="0.25">
      <c r="A5476" s="192" t="s">
        <v>605</v>
      </c>
      <c r="B5476" s="22" t="s">
        <v>606</v>
      </c>
      <c r="C5476" s="22" t="s">
        <v>75</v>
      </c>
      <c r="D5476" s="22" t="s">
        <v>30</v>
      </c>
      <c r="E5476" s="22" t="s">
        <v>59</v>
      </c>
      <c r="F5476" s="195">
        <v>2673.3159872795609</v>
      </c>
      <c r="G5476" s="22">
        <v>14</v>
      </c>
      <c r="H5476" s="22">
        <v>14</v>
      </c>
      <c r="I5476" s="167">
        <v>2711.7654721845252</v>
      </c>
      <c r="J5476" s="22">
        <v>1.0143826936613249</v>
      </c>
      <c r="K5476" s="22" t="s">
        <v>607</v>
      </c>
      <c r="L5476" s="22" t="e">
        <f>INDEX(#REF!,MATCH(Table1[[#This Row],[NPI]],#REF!,0))</f>
        <v>#REF!</v>
      </c>
      <c r="M5476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76" s="24" t="str">
        <f>IFERROR(IF(Table1[[#This Row],[Medicare Rate in CR]]&gt;0,"Y","N"),"N")</f>
        <v>Y</v>
      </c>
      <c r="O5476" s="166">
        <f>Table1[[#This Row],[Medicare Rate in CR]]*Table1[[#This Row],[SumOfUnits]]*Table1[[#This Row],[Actuarial Factor 06/20/2023]]</f>
        <v>2758.3297082577478</v>
      </c>
      <c r="P547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2758.3297082577478</v>
      </c>
      <c r="Q5476" s="166">
        <f>Table1[[#This Row],[Trended Medicare Pricing for all RHCs]]-Table1[[#This Row],[SumOfSFY24 Estimated Payment 5/04/23]]</f>
        <v>46.564236073222673</v>
      </c>
      <c r="R5476" s="24">
        <f>Table1[[#This Row],[SumOfUnits]]*Table1[[#This Row],[Actuarial Factor 06/20/2023]]</f>
        <v>14.201357711258549</v>
      </c>
    </row>
    <row r="5477" spans="1:18" x14ac:dyDescent="0.25">
      <c r="A5477" s="192" t="s">
        <v>605</v>
      </c>
      <c r="B5477" s="22" t="s">
        <v>606</v>
      </c>
      <c r="C5477" s="22" t="s">
        <v>75</v>
      </c>
      <c r="D5477" s="22" t="s">
        <v>30</v>
      </c>
      <c r="E5477" s="22" t="s">
        <v>60</v>
      </c>
      <c r="F5477" s="195">
        <v>1906.8709646333236</v>
      </c>
      <c r="G5477" s="22">
        <v>10</v>
      </c>
      <c r="H5477" s="22">
        <v>10</v>
      </c>
      <c r="I5477" s="167">
        <v>1664.4924767455034</v>
      </c>
      <c r="J5477" s="22">
        <v>0.87289203497079426</v>
      </c>
      <c r="K5477" s="22" t="s">
        <v>607</v>
      </c>
      <c r="L5477" s="22" t="e">
        <f>INDEX(#REF!,MATCH(Table1[[#This Row],[NPI]],#REF!,0))</f>
        <v>#REF!</v>
      </c>
      <c r="M5477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77" s="24" t="str">
        <f>IFERROR(IF(Table1[[#This Row],[Medicare Rate in CR]]&gt;0,"Y","N"),"N")</f>
        <v>Y</v>
      </c>
      <c r="O5477" s="166">
        <f>Table1[[#This Row],[Medicare Rate in CR]]*Table1[[#This Row],[SumOfUnits]]*Table1[[#This Row],[Actuarial Factor 06/20/2023]]</f>
        <v>1695.4181995237736</v>
      </c>
      <c r="P547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1695.4181995237736</v>
      </c>
      <c r="Q5477" s="166">
        <f>Table1[[#This Row],[Trended Medicare Pricing for all RHCs]]-Table1[[#This Row],[SumOfSFY24 Estimated Payment 5/04/23]]</f>
        <v>30.925722778270256</v>
      </c>
      <c r="R5477" s="24">
        <f>Table1[[#This Row],[SumOfUnits]]*Table1[[#This Row],[Actuarial Factor 06/20/2023]]</f>
        <v>8.7289203497079431</v>
      </c>
    </row>
    <row r="5478" spans="1:18" x14ac:dyDescent="0.25">
      <c r="A5478" s="192" t="s">
        <v>605</v>
      </c>
      <c r="B5478" s="22" t="s">
        <v>606</v>
      </c>
      <c r="C5478" s="22" t="s">
        <v>75</v>
      </c>
      <c r="D5478" s="22" t="s">
        <v>30</v>
      </c>
      <c r="E5478" s="22" t="s">
        <v>61</v>
      </c>
      <c r="F5478" s="195">
        <v>572.85342584562022</v>
      </c>
      <c r="G5478" s="22">
        <v>3</v>
      </c>
      <c r="H5478" s="22">
        <v>3</v>
      </c>
      <c r="I5478" s="167">
        <v>500.03919262637442</v>
      </c>
      <c r="J5478" s="22">
        <v>0.87289203497079426</v>
      </c>
      <c r="K5478" s="22" t="s">
        <v>607</v>
      </c>
      <c r="L5478" s="22" t="e">
        <f>INDEX(#REF!,MATCH(Table1[[#This Row],[NPI]],#REF!,0))</f>
        <v>#REF!</v>
      </c>
      <c r="M5478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78" s="24" t="str">
        <f>IFERROR(IF(Table1[[#This Row],[Medicare Rate in CR]]&gt;0,"Y","N"),"N")</f>
        <v>Y</v>
      </c>
      <c r="O5478" s="166">
        <f>Table1[[#This Row],[Medicare Rate in CR]]*Table1[[#This Row],[SumOfUnits]]*Table1[[#This Row],[Actuarial Factor 06/20/2023]]</f>
        <v>508.62545985713206</v>
      </c>
      <c r="P547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508.62545985713206</v>
      </c>
      <c r="Q5478" s="166">
        <f>Table1[[#This Row],[Trended Medicare Pricing for all RHCs]]-Table1[[#This Row],[SumOfSFY24 Estimated Payment 5/04/23]]</f>
        <v>8.5862672307576418</v>
      </c>
      <c r="R5478" s="24">
        <f>Table1[[#This Row],[SumOfUnits]]*Table1[[#This Row],[Actuarial Factor 06/20/2023]]</f>
        <v>2.6186761049123826</v>
      </c>
    </row>
    <row r="5479" spans="1:18" x14ac:dyDescent="0.25">
      <c r="A5479" s="192" t="s">
        <v>605</v>
      </c>
      <c r="B5479" s="22" t="s">
        <v>606</v>
      </c>
      <c r="C5479" s="22" t="s">
        <v>75</v>
      </c>
      <c r="D5479" s="22" t="s">
        <v>30</v>
      </c>
      <c r="E5479" s="22" t="s">
        <v>62</v>
      </c>
      <c r="F5479" s="195">
        <v>3037.8143972246326</v>
      </c>
      <c r="G5479" s="22">
        <v>16</v>
      </c>
      <c r="H5479" s="22">
        <v>16</v>
      </c>
      <c r="I5479" s="167">
        <v>3114.870539909215</v>
      </c>
      <c r="J5479" s="22">
        <v>1.0253656519486449</v>
      </c>
      <c r="K5479" s="22" t="s">
        <v>607</v>
      </c>
      <c r="L5479" s="22" t="e">
        <f>INDEX(#REF!,MATCH(Table1[[#This Row],[NPI]],#REF!,0))</f>
        <v>#REF!</v>
      </c>
      <c r="M5479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79" s="24" t="str">
        <f>IFERROR(IF(Table1[[#This Row],[Medicare Rate in CR]]&gt;0,"Y","N"),"N")</f>
        <v>Y</v>
      </c>
      <c r="O5479" s="166">
        <f>Table1[[#This Row],[Medicare Rate in CR]]*Table1[[#This Row],[SumOfUnits]]*Table1[[#This Row],[Actuarial Factor 06/20/2023]]</f>
        <v>3186.5083292477648</v>
      </c>
      <c r="P547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3186.5083292477648</v>
      </c>
      <c r="Q5479" s="166">
        <f>Table1[[#This Row],[Trended Medicare Pricing for all RHCs]]-Table1[[#This Row],[SumOfSFY24 Estimated Payment 5/04/23]]</f>
        <v>71.637789338549737</v>
      </c>
      <c r="R5479" s="24">
        <f>Table1[[#This Row],[SumOfUnits]]*Table1[[#This Row],[Actuarial Factor 06/20/2023]]</f>
        <v>16.405850431178319</v>
      </c>
    </row>
    <row r="5480" spans="1:18" x14ac:dyDescent="0.25">
      <c r="A5480" s="192" t="s">
        <v>605</v>
      </c>
      <c r="B5480" s="22" t="s">
        <v>606</v>
      </c>
      <c r="C5480" s="22" t="s">
        <v>75</v>
      </c>
      <c r="D5480" s="22" t="s">
        <v>30</v>
      </c>
      <c r="E5480" s="22" t="s">
        <v>64</v>
      </c>
      <c r="F5480" s="195">
        <v>954.75570974270022</v>
      </c>
      <c r="G5480" s="22">
        <v>5</v>
      </c>
      <c r="H5480" s="22">
        <v>5</v>
      </c>
      <c r="I5480" s="167">
        <v>983.99466345984399</v>
      </c>
      <c r="J5480" s="22">
        <v>1.0306245392604392</v>
      </c>
      <c r="K5480" s="22" t="s">
        <v>607</v>
      </c>
      <c r="L5480" s="22" t="e">
        <f>INDEX(#REF!,MATCH(Table1[[#This Row],[NPI]],#REF!,0))</f>
        <v>#REF!</v>
      </c>
      <c r="M5480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80" s="24" t="str">
        <f>IFERROR(IF(Table1[[#This Row],[Medicare Rate in CR]]&gt;0,"Y","N"),"N")</f>
        <v>Y</v>
      </c>
      <c r="O5480" s="166">
        <f>Table1[[#This Row],[Medicare Rate in CR]]*Table1[[#This Row],[SumOfUnits]]*Table1[[#This Row],[Actuarial Factor 06/20/2023]]</f>
        <v>1000.8910213027755</v>
      </c>
      <c r="P548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1000.8910213027755</v>
      </c>
      <c r="Q5480" s="166">
        <f>Table1[[#This Row],[Trended Medicare Pricing for all RHCs]]-Table1[[#This Row],[SumOfSFY24 Estimated Payment 5/04/23]]</f>
        <v>16.896357842931479</v>
      </c>
      <c r="R5480" s="24">
        <f>Table1[[#This Row],[SumOfUnits]]*Table1[[#This Row],[Actuarial Factor 06/20/2023]]</f>
        <v>5.1531226963021961</v>
      </c>
    </row>
    <row r="5481" spans="1:18" x14ac:dyDescent="0.25">
      <c r="A5481" s="192" t="s">
        <v>605</v>
      </c>
      <c r="B5481" s="22" t="s">
        <v>606</v>
      </c>
      <c r="C5481" s="22" t="s">
        <v>75</v>
      </c>
      <c r="D5481" s="22" t="s">
        <v>31</v>
      </c>
      <c r="E5481" s="22" t="s">
        <v>69</v>
      </c>
      <c r="F5481" s="195">
        <v>3052.5778163245645</v>
      </c>
      <c r="G5481" s="22">
        <v>16</v>
      </c>
      <c r="H5481" s="22">
        <v>16</v>
      </c>
      <c r="I5481" s="167">
        <v>3403.4496578462335</v>
      </c>
      <c r="J5481" s="22">
        <v>1.1149428000312647</v>
      </c>
      <c r="K5481" s="22" t="s">
        <v>607</v>
      </c>
      <c r="L5481" s="22" t="e">
        <f>INDEX(#REF!,MATCH(Table1[[#This Row],[NPI]],#REF!,0))</f>
        <v>#REF!</v>
      </c>
      <c r="M5481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81" s="24" t="str">
        <f>IFERROR(IF(Table1[[#This Row],[Medicare Rate in CR]]&gt;0,"Y","N"),"N")</f>
        <v>Y</v>
      </c>
      <c r="O5481" s="166">
        <f>Table1[[#This Row],[Medicare Rate in CR]]*Table1[[#This Row],[SumOfUnits]]*Table1[[#This Row],[Actuarial Factor 06/20/2023]]</f>
        <v>3464.8854408011603</v>
      </c>
      <c r="P548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3464.8854408011603</v>
      </c>
      <c r="Q5481" s="166">
        <f>Table1[[#This Row],[Trended Medicare Pricing for all RHCs]]-Table1[[#This Row],[SumOfSFY24 Estimated Payment 5/04/23]]</f>
        <v>61.435782954926708</v>
      </c>
      <c r="R5481" s="24">
        <f>Table1[[#This Row],[SumOfUnits]]*Table1[[#This Row],[Actuarial Factor 06/20/2023]]</f>
        <v>17.839084800500235</v>
      </c>
    </row>
    <row r="5482" spans="1:18" x14ac:dyDescent="0.25">
      <c r="A5482" s="192" t="s">
        <v>605</v>
      </c>
      <c r="B5482" s="22" t="s">
        <v>606</v>
      </c>
      <c r="C5482" s="22" t="s">
        <v>90</v>
      </c>
      <c r="D5482" s="22" t="s">
        <v>30</v>
      </c>
      <c r="E5482" s="22" t="s">
        <v>59</v>
      </c>
      <c r="F5482" s="195">
        <v>572.85342584562022</v>
      </c>
      <c r="G5482" s="22">
        <v>3</v>
      </c>
      <c r="H5482" s="22">
        <v>3</v>
      </c>
      <c r="I5482" s="167">
        <v>559.83357080154633</v>
      </c>
      <c r="J5482" s="22">
        <v>0.97727192601693091</v>
      </c>
      <c r="K5482" s="22" t="s">
        <v>607</v>
      </c>
      <c r="L5482" s="22" t="e">
        <f>INDEX(#REF!,MATCH(Table1[[#This Row],[NPI]],#REF!,0))</f>
        <v>#REF!</v>
      </c>
      <c r="M5482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82" s="24" t="str">
        <f>IFERROR(IF(Table1[[#This Row],[Medicare Rate in CR]]&gt;0,"Y","N"),"N")</f>
        <v>Y</v>
      </c>
      <c r="O5482" s="166">
        <f>Table1[[#This Row],[Medicare Rate in CR]]*Table1[[#This Row],[SumOfUnits]]*Table1[[#This Row],[Actuarial Factor 06/20/2023]]</f>
        <v>569.4465785708054</v>
      </c>
      <c r="P548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569.4465785708054</v>
      </c>
      <c r="Q5482" s="166">
        <f>Table1[[#This Row],[Trended Medicare Pricing for all RHCs]]-Table1[[#This Row],[SumOfSFY24 Estimated Payment 5/04/23]]</f>
        <v>9.6130077692590703</v>
      </c>
      <c r="R5482" s="24">
        <f>Table1[[#This Row],[SumOfUnits]]*Table1[[#This Row],[Actuarial Factor 06/20/2023]]</f>
        <v>2.931815778050793</v>
      </c>
    </row>
    <row r="5483" spans="1:18" x14ac:dyDescent="0.25">
      <c r="A5483" s="192" t="s">
        <v>605</v>
      </c>
      <c r="B5483" s="22" t="s">
        <v>606</v>
      </c>
      <c r="C5483" s="22" t="s">
        <v>90</v>
      </c>
      <c r="D5483" s="22" t="s">
        <v>31</v>
      </c>
      <c r="E5483" s="22" t="s">
        <v>69</v>
      </c>
      <c r="F5483" s="195">
        <v>572.85342584562022</v>
      </c>
      <c r="G5483" s="22">
        <v>3</v>
      </c>
      <c r="H5483" s="22">
        <v>3</v>
      </c>
      <c r="I5483" s="167">
        <v>611.49610869995445</v>
      </c>
      <c r="J5483" s="22">
        <v>1.0674564925526833</v>
      </c>
      <c r="K5483" s="22" t="s">
        <v>607</v>
      </c>
      <c r="L5483" s="22" t="e">
        <f>INDEX(#REF!,MATCH(Table1[[#This Row],[NPI]],#REF!,0))</f>
        <v>#REF!</v>
      </c>
      <c r="M5483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83" s="24" t="str">
        <f>IFERROR(IF(Table1[[#This Row],[Medicare Rate in CR]]&gt;0,"Y","N"),"N")</f>
        <v>Y</v>
      </c>
      <c r="O5483" s="166">
        <f>Table1[[#This Row],[Medicare Rate in CR]]*Table1[[#This Row],[SumOfUnits]]*Table1[[#This Row],[Actuarial Factor 06/20/2023]]</f>
        <v>621.99622364552295</v>
      </c>
      <c r="P548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621.99622364552295</v>
      </c>
      <c r="Q5483" s="166">
        <f>Table1[[#This Row],[Trended Medicare Pricing for all RHCs]]-Table1[[#This Row],[SumOfSFY24 Estimated Payment 5/04/23]]</f>
        <v>10.500114945568498</v>
      </c>
      <c r="R5483" s="24">
        <f>Table1[[#This Row],[SumOfUnits]]*Table1[[#This Row],[Actuarial Factor 06/20/2023]]</f>
        <v>3.20236947765805</v>
      </c>
    </row>
    <row r="5484" spans="1:18" x14ac:dyDescent="0.25">
      <c r="A5484" s="192" t="s">
        <v>605</v>
      </c>
      <c r="B5484" s="22" t="s">
        <v>606</v>
      </c>
      <c r="C5484" s="22" t="s">
        <v>78</v>
      </c>
      <c r="D5484" s="22" t="s">
        <v>30</v>
      </c>
      <c r="E5484" s="22" t="s">
        <v>56</v>
      </c>
      <c r="F5484" s="195">
        <v>26139.182808133333</v>
      </c>
      <c r="G5484" s="22">
        <v>137</v>
      </c>
      <c r="H5484" s="22">
        <v>137</v>
      </c>
      <c r="I5484" s="167">
        <v>27889.804500305658</v>
      </c>
      <c r="J5484" s="22">
        <v>1.0669730842399407</v>
      </c>
      <c r="K5484" s="22" t="s">
        <v>607</v>
      </c>
      <c r="L5484" s="22" t="e">
        <f>INDEX(#REF!,MATCH(Table1[[#This Row],[NPI]],#REF!,0))</f>
        <v>#REF!</v>
      </c>
      <c r="M5484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84" s="24" t="str">
        <f>IFERROR(IF(Table1[[#This Row],[Medicare Rate in CR]]&gt;0,"Y","N"),"N")</f>
        <v>Y</v>
      </c>
      <c r="O5484" s="166">
        <f>Table1[[#This Row],[Medicare Rate in CR]]*Table1[[#This Row],[SumOfUnits]]*Table1[[#This Row],[Actuarial Factor 06/20/2023]]</f>
        <v>28391.630954813543</v>
      </c>
      <c r="P548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28391.630954813543</v>
      </c>
      <c r="Q5484" s="166">
        <f>Table1[[#This Row],[Trended Medicare Pricing for all RHCs]]-Table1[[#This Row],[SumOfSFY24 Estimated Payment 5/04/23]]</f>
        <v>501.8264545078855</v>
      </c>
      <c r="R5484" s="24">
        <f>Table1[[#This Row],[SumOfUnits]]*Table1[[#This Row],[Actuarial Factor 06/20/2023]]</f>
        <v>146.17531254087189</v>
      </c>
    </row>
    <row r="5485" spans="1:18" x14ac:dyDescent="0.25">
      <c r="A5485" s="192" t="s">
        <v>605</v>
      </c>
      <c r="B5485" s="22" t="s">
        <v>606</v>
      </c>
      <c r="C5485" s="22" t="s">
        <v>78</v>
      </c>
      <c r="D5485" s="22" t="s">
        <v>30</v>
      </c>
      <c r="E5485" s="22" t="s">
        <v>59</v>
      </c>
      <c r="F5485" s="195">
        <v>230391.42334008354</v>
      </c>
      <c r="G5485" s="22">
        <v>1212</v>
      </c>
      <c r="H5485" s="22">
        <v>1212</v>
      </c>
      <c r="I5485" s="167">
        <v>215181.47923057753</v>
      </c>
      <c r="J5485" s="22">
        <v>0.93398216006047052</v>
      </c>
      <c r="K5485" s="22" t="s">
        <v>607</v>
      </c>
      <c r="L5485" s="22" t="e">
        <f>INDEX(#REF!,MATCH(Table1[[#This Row],[NPI]],#REF!,0))</f>
        <v>#REF!</v>
      </c>
      <c r="M5485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85" s="24" t="str">
        <f>IFERROR(IF(Table1[[#This Row],[Medicare Rate in CR]]&gt;0,"Y","N"),"N")</f>
        <v>Y</v>
      </c>
      <c r="O5485" s="166">
        <f>Table1[[#This Row],[Medicare Rate in CR]]*Table1[[#This Row],[SumOfUnits]]*Table1[[#This Row],[Actuarial Factor 06/20/2023]]</f>
        <v>219865.71419763676</v>
      </c>
      <c r="P548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219865.71419763676</v>
      </c>
      <c r="Q5485" s="166">
        <f>Table1[[#This Row],[Trended Medicare Pricing for all RHCs]]-Table1[[#This Row],[SumOfSFY24 Estimated Payment 5/04/23]]</f>
        <v>4684.234967059223</v>
      </c>
      <c r="R5485" s="24">
        <f>Table1[[#This Row],[SumOfUnits]]*Table1[[#This Row],[Actuarial Factor 06/20/2023]]</f>
        <v>1131.9863779932903</v>
      </c>
    </row>
    <row r="5486" spans="1:18" x14ac:dyDescent="0.25">
      <c r="A5486" s="192" t="s">
        <v>605</v>
      </c>
      <c r="B5486" s="22" t="s">
        <v>606</v>
      </c>
      <c r="C5486" s="22" t="s">
        <v>78</v>
      </c>
      <c r="D5486" s="22" t="s">
        <v>30</v>
      </c>
      <c r="E5486" s="22" t="s">
        <v>60</v>
      </c>
      <c r="F5486" s="195">
        <v>90904.596704249605</v>
      </c>
      <c r="G5486" s="22">
        <v>485</v>
      </c>
      <c r="H5486" s="22">
        <v>485</v>
      </c>
      <c r="I5486" s="167">
        <v>74500.027851018967</v>
      </c>
      <c r="J5486" s="22">
        <v>0.81954082138880713</v>
      </c>
      <c r="K5486" s="22" t="s">
        <v>607</v>
      </c>
      <c r="L5486" s="22" t="e">
        <f>INDEX(#REF!,MATCH(Table1[[#This Row],[NPI]],#REF!,0))</f>
        <v>#REF!</v>
      </c>
      <c r="M5486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86" s="24" t="str">
        <f>IFERROR(IF(Table1[[#This Row],[Medicare Rate in CR]]&gt;0,"Y","N"),"N")</f>
        <v>Y</v>
      </c>
      <c r="O5486" s="166">
        <f>Table1[[#This Row],[Medicare Rate in CR]]*Table1[[#This Row],[SumOfUnits]]*Table1[[#This Row],[Actuarial Factor 06/20/2023]]</f>
        <v>77202.015663098777</v>
      </c>
      <c r="P548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77202.015663098777</v>
      </c>
      <c r="Q5486" s="166">
        <f>Table1[[#This Row],[Trended Medicare Pricing for all RHCs]]-Table1[[#This Row],[SumOfSFY24 Estimated Payment 5/04/23]]</f>
        <v>2701.9878120798094</v>
      </c>
      <c r="R5486" s="24">
        <f>Table1[[#This Row],[SumOfUnits]]*Table1[[#This Row],[Actuarial Factor 06/20/2023]]</f>
        <v>397.47729837357144</v>
      </c>
    </row>
    <row r="5487" spans="1:18" x14ac:dyDescent="0.25">
      <c r="A5487" s="192" t="s">
        <v>605</v>
      </c>
      <c r="B5487" s="22" t="s">
        <v>606</v>
      </c>
      <c r="C5487" s="22" t="s">
        <v>78</v>
      </c>
      <c r="D5487" s="22" t="s">
        <v>30</v>
      </c>
      <c r="E5487" s="22" t="s">
        <v>61</v>
      </c>
      <c r="F5487" s="195">
        <v>16604.827984966774</v>
      </c>
      <c r="G5487" s="22">
        <v>87</v>
      </c>
      <c r="H5487" s="22">
        <v>87</v>
      </c>
      <c r="I5487" s="167">
        <v>13608.334365819521</v>
      </c>
      <c r="J5487" s="22">
        <v>0.81954082138880713</v>
      </c>
      <c r="K5487" s="22" t="s">
        <v>607</v>
      </c>
      <c r="L5487" s="22" t="e">
        <f>INDEX(#REF!,MATCH(Table1[[#This Row],[NPI]],#REF!,0))</f>
        <v>#REF!</v>
      </c>
      <c r="M5487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87" s="24" t="str">
        <f>IFERROR(IF(Table1[[#This Row],[Medicare Rate in CR]]&gt;0,"Y","N"),"N")</f>
        <v>Y</v>
      </c>
      <c r="O5487" s="166">
        <f>Table1[[#This Row],[Medicare Rate in CR]]*Table1[[#This Row],[SumOfUnits]]*Table1[[#This Row],[Actuarial Factor 06/20/2023]]</f>
        <v>13848.608995236276</v>
      </c>
      <c r="P548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13848.608995236276</v>
      </c>
      <c r="Q5487" s="166">
        <f>Table1[[#This Row],[Trended Medicare Pricing for all RHCs]]-Table1[[#This Row],[SumOfSFY24 Estimated Payment 5/04/23]]</f>
        <v>240.27462941675549</v>
      </c>
      <c r="R5487" s="24">
        <f>Table1[[#This Row],[SumOfUnits]]*Table1[[#This Row],[Actuarial Factor 06/20/2023]]</f>
        <v>71.300051460826225</v>
      </c>
    </row>
    <row r="5488" spans="1:18" x14ac:dyDescent="0.25">
      <c r="A5488" s="192" t="s">
        <v>605</v>
      </c>
      <c r="B5488" s="22" t="s">
        <v>606</v>
      </c>
      <c r="C5488" s="22" t="s">
        <v>78</v>
      </c>
      <c r="D5488" s="22" t="s">
        <v>30</v>
      </c>
      <c r="E5488" s="22" t="s">
        <v>62</v>
      </c>
      <c r="F5488" s="195">
        <v>258128.16806399351</v>
      </c>
      <c r="G5488" s="22">
        <v>1379</v>
      </c>
      <c r="H5488" s="22">
        <v>1379</v>
      </c>
      <c r="I5488" s="167">
        <v>245201.43890286385</v>
      </c>
      <c r="J5488" s="22">
        <v>0.94992127648027569</v>
      </c>
      <c r="K5488" s="22" t="s">
        <v>607</v>
      </c>
      <c r="L5488" s="22" t="e">
        <f>INDEX(#REF!,MATCH(Table1[[#This Row],[NPI]],#REF!,0))</f>
        <v>#REF!</v>
      </c>
      <c r="M5488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88" s="24" t="str">
        <f>IFERROR(IF(Table1[[#This Row],[Medicare Rate in CR]]&gt;0,"Y","N"),"N")</f>
        <v>Y</v>
      </c>
      <c r="O5488" s="166">
        <f>Table1[[#This Row],[Medicare Rate in CR]]*Table1[[#This Row],[SumOfUnits]]*Table1[[#This Row],[Actuarial Factor 06/20/2023]]</f>
        <v>254429.92594292347</v>
      </c>
      <c r="P548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254429.92594292347</v>
      </c>
      <c r="Q5488" s="166">
        <f>Table1[[#This Row],[Trended Medicare Pricing for all RHCs]]-Table1[[#This Row],[SumOfSFY24 Estimated Payment 5/04/23]]</f>
        <v>9228.4870400596119</v>
      </c>
      <c r="R5488" s="24">
        <f>Table1[[#This Row],[SumOfUnits]]*Table1[[#This Row],[Actuarial Factor 06/20/2023]]</f>
        <v>1309.9414402663001</v>
      </c>
    </row>
    <row r="5489" spans="1:18" x14ac:dyDescent="0.25">
      <c r="A5489" s="192" t="s">
        <v>605</v>
      </c>
      <c r="B5489" s="22" t="s">
        <v>606</v>
      </c>
      <c r="C5489" s="22" t="s">
        <v>78</v>
      </c>
      <c r="D5489" s="22" t="s">
        <v>30</v>
      </c>
      <c r="E5489" s="22" t="s">
        <v>63</v>
      </c>
      <c r="F5489" s="195">
        <v>43676.312999903668</v>
      </c>
      <c r="G5489" s="22">
        <v>230</v>
      </c>
      <c r="H5489" s="22">
        <v>230</v>
      </c>
      <c r="I5489" s="167">
        <v>40903.112926650363</v>
      </c>
      <c r="J5489" s="22">
        <v>0.93650562781571278</v>
      </c>
      <c r="K5489" s="22" t="s">
        <v>607</v>
      </c>
      <c r="L5489" s="22" t="e">
        <f>INDEX(#REF!,MATCH(Table1[[#This Row],[NPI]],#REF!,0))</f>
        <v>#REF!</v>
      </c>
      <c r="M5489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89" s="24" t="str">
        <f>IFERROR(IF(Table1[[#This Row],[Medicare Rate in CR]]&gt;0,"Y","N"),"N")</f>
        <v>Y</v>
      </c>
      <c r="O5489" s="166">
        <f>Table1[[#This Row],[Medicare Rate in CR]]*Table1[[#This Row],[SumOfUnits]]*Table1[[#This Row],[Actuarial Factor 06/20/2023]]</f>
        <v>41836.422260848551</v>
      </c>
      <c r="P548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41836.422260848551</v>
      </c>
      <c r="Q5489" s="166">
        <f>Table1[[#This Row],[Trended Medicare Pricing for all RHCs]]-Table1[[#This Row],[SumOfSFY24 Estimated Payment 5/04/23]]</f>
        <v>933.30933419818757</v>
      </c>
      <c r="R5489" s="24">
        <f>Table1[[#This Row],[SumOfUnits]]*Table1[[#This Row],[Actuarial Factor 06/20/2023]]</f>
        <v>215.39629439761393</v>
      </c>
    </row>
    <row r="5490" spans="1:18" x14ac:dyDescent="0.25">
      <c r="A5490" s="192" t="s">
        <v>605</v>
      </c>
      <c r="B5490" s="22" t="s">
        <v>606</v>
      </c>
      <c r="C5490" s="22" t="s">
        <v>78</v>
      </c>
      <c r="D5490" s="22" t="s">
        <v>30</v>
      </c>
      <c r="E5490" s="22" t="s">
        <v>64</v>
      </c>
      <c r="F5490" s="195">
        <v>47804.905078539152</v>
      </c>
      <c r="G5490" s="22">
        <v>252</v>
      </c>
      <c r="H5490" s="22">
        <v>252</v>
      </c>
      <c r="I5490" s="167">
        <v>43425.376078634406</v>
      </c>
      <c r="J5490" s="22">
        <v>0.90838745537284149</v>
      </c>
      <c r="K5490" s="22" t="s">
        <v>607</v>
      </c>
      <c r="L5490" s="22" t="e">
        <f>INDEX(#REF!,MATCH(Table1[[#This Row],[NPI]],#REF!,0))</f>
        <v>#REF!</v>
      </c>
      <c r="M5490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90" s="24" t="str">
        <f>IFERROR(IF(Table1[[#This Row],[Medicare Rate in CR]]&gt;0,"Y","N"),"N")</f>
        <v>Y</v>
      </c>
      <c r="O5490" s="166">
        <f>Table1[[#This Row],[Medicare Rate in CR]]*Table1[[#This Row],[SumOfUnits]]*Table1[[#This Row],[Actuarial Factor 06/20/2023]]</f>
        <v>44461.896055180885</v>
      </c>
      <c r="P549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44461.896055180885</v>
      </c>
      <c r="Q5490" s="166">
        <f>Table1[[#This Row],[Trended Medicare Pricing for all RHCs]]-Table1[[#This Row],[SumOfSFY24 Estimated Payment 5/04/23]]</f>
        <v>1036.5199765464786</v>
      </c>
      <c r="R5490" s="24">
        <f>Table1[[#This Row],[SumOfUnits]]*Table1[[#This Row],[Actuarial Factor 06/20/2023]]</f>
        <v>228.91363875395606</v>
      </c>
    </row>
    <row r="5491" spans="1:18" x14ac:dyDescent="0.25">
      <c r="A5491" s="192" t="s">
        <v>605</v>
      </c>
      <c r="B5491" s="22" t="s">
        <v>606</v>
      </c>
      <c r="C5491" s="22" t="s">
        <v>78</v>
      </c>
      <c r="D5491" s="22" t="s">
        <v>30</v>
      </c>
      <c r="E5491" s="22" t="s">
        <v>77</v>
      </c>
      <c r="F5491" s="195">
        <v>124915.95836947</v>
      </c>
      <c r="G5491" s="22">
        <v>655</v>
      </c>
      <c r="H5491" s="22">
        <v>655</v>
      </c>
      <c r="I5491" s="167">
        <v>158616.45401458489</v>
      </c>
      <c r="J5491" s="22">
        <v>1.2697853507670918</v>
      </c>
      <c r="K5491" s="22" t="s">
        <v>607</v>
      </c>
      <c r="L5491" s="22" t="e">
        <f>INDEX(#REF!,MATCH(Table1[[#This Row],[NPI]],#REF!,0))</f>
        <v>#REF!</v>
      </c>
      <c r="M5491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91" s="24" t="str">
        <f>IFERROR(IF(Table1[[#This Row],[Medicare Rate in CR]]&gt;0,"Y","N"),"N")</f>
        <v>Y</v>
      </c>
      <c r="O5491" s="166">
        <f>Table1[[#This Row],[Medicare Rate in CR]]*Table1[[#This Row],[SumOfUnits]]*Table1[[#This Row],[Actuarial Factor 06/20/2023]]</f>
        <v>161542.9176850674</v>
      </c>
      <c r="P549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161542.9176850674</v>
      </c>
      <c r="Q5491" s="166">
        <f>Table1[[#This Row],[Trended Medicare Pricing for all RHCs]]-Table1[[#This Row],[SumOfSFY24 Estimated Payment 5/04/23]]</f>
        <v>2926.4636704825098</v>
      </c>
      <c r="R5491" s="24">
        <f>Table1[[#This Row],[SumOfUnits]]*Table1[[#This Row],[Actuarial Factor 06/20/2023]]</f>
        <v>831.70940475244515</v>
      </c>
    </row>
    <row r="5492" spans="1:18" x14ac:dyDescent="0.25">
      <c r="A5492" s="192" t="s">
        <v>605</v>
      </c>
      <c r="B5492" s="22" t="s">
        <v>606</v>
      </c>
      <c r="C5492" s="22" t="s">
        <v>78</v>
      </c>
      <c r="D5492" s="22" t="s">
        <v>32</v>
      </c>
      <c r="E5492" s="22" t="s">
        <v>94</v>
      </c>
      <c r="F5492" s="195">
        <v>141.53416208923582</v>
      </c>
      <c r="G5492" s="22">
        <v>1</v>
      </c>
      <c r="H5492" s="22">
        <v>1</v>
      </c>
      <c r="I5492" s="167">
        <v>150.00503828439685</v>
      </c>
      <c r="J5492" s="22">
        <v>1.0598503998619091</v>
      </c>
      <c r="K5492" s="22" t="s">
        <v>607</v>
      </c>
      <c r="L5492" s="22" t="e">
        <f>INDEX(#REF!,MATCH(Table1[[#This Row],[NPI]],#REF!,0))</f>
        <v>#REF!</v>
      </c>
      <c r="M5492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92" s="24" t="str">
        <f>IFERROR(IF(Table1[[#This Row],[Medicare Rate in CR]]&gt;0,"Y","N"),"N")</f>
        <v>Y</v>
      </c>
      <c r="O5492" s="166">
        <f>Table1[[#This Row],[Medicare Rate in CR]]*Table1[[#This Row],[SumOfUnits]]*Table1[[#This Row],[Actuarial Factor 06/20/2023]]</f>
        <v>205.8547431651786</v>
      </c>
      <c r="P549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205.8547431651786</v>
      </c>
      <c r="Q5492" s="166">
        <f>Table1[[#This Row],[Trended Medicare Pricing for all RHCs]]-Table1[[#This Row],[SumOfSFY24 Estimated Payment 5/04/23]]</f>
        <v>55.849704880781758</v>
      </c>
      <c r="R5492" s="24">
        <f>Table1[[#This Row],[SumOfUnits]]*Table1[[#This Row],[Actuarial Factor 06/20/2023]]</f>
        <v>1.0598503998619091</v>
      </c>
    </row>
    <row r="5493" spans="1:18" x14ac:dyDescent="0.25">
      <c r="A5493" s="192" t="s">
        <v>605</v>
      </c>
      <c r="B5493" s="22" t="s">
        <v>606</v>
      </c>
      <c r="C5493" s="22" t="s">
        <v>78</v>
      </c>
      <c r="D5493" s="22" t="s">
        <v>32</v>
      </c>
      <c r="E5493" s="22" t="s">
        <v>81</v>
      </c>
      <c r="F5493" s="195">
        <v>5150.3999229064284</v>
      </c>
      <c r="G5493" s="22">
        <v>27</v>
      </c>
      <c r="H5493" s="22">
        <v>27</v>
      </c>
      <c r="I5493" s="167">
        <v>5386.7686503080995</v>
      </c>
      <c r="J5493" s="22">
        <v>1.0458932764328495</v>
      </c>
      <c r="K5493" s="22" t="s">
        <v>607</v>
      </c>
      <c r="L5493" s="22" t="e">
        <f>INDEX(#REF!,MATCH(Table1[[#This Row],[NPI]],#REF!,0))</f>
        <v>#REF!</v>
      </c>
      <c r="M5493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93" s="24" t="str">
        <f>IFERROR(IF(Table1[[#This Row],[Medicare Rate in CR]]&gt;0,"Y","N"),"N")</f>
        <v>Y</v>
      </c>
      <c r="O5493" s="166">
        <f>Table1[[#This Row],[Medicare Rate in CR]]*Table1[[#This Row],[SumOfUnits]]*Table1[[#This Row],[Actuarial Factor 06/20/2023]]</f>
        <v>5484.8839792019135</v>
      </c>
      <c r="P549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5484.8839792019135</v>
      </c>
      <c r="Q5493" s="166">
        <f>Table1[[#This Row],[Trended Medicare Pricing for all RHCs]]-Table1[[#This Row],[SumOfSFY24 Estimated Payment 5/04/23]]</f>
        <v>98.115328893813967</v>
      </c>
      <c r="R5493" s="24">
        <f>Table1[[#This Row],[SumOfUnits]]*Table1[[#This Row],[Actuarial Factor 06/20/2023]]</f>
        <v>28.239118463686935</v>
      </c>
    </row>
    <row r="5494" spans="1:18" x14ac:dyDescent="0.25">
      <c r="A5494" s="192" t="s">
        <v>605</v>
      </c>
      <c r="B5494" s="22" t="s">
        <v>606</v>
      </c>
      <c r="C5494" s="22" t="s">
        <v>78</v>
      </c>
      <c r="D5494" s="22" t="s">
        <v>32</v>
      </c>
      <c r="E5494" s="22" t="s">
        <v>65</v>
      </c>
      <c r="F5494" s="195">
        <v>10845.013009540333</v>
      </c>
      <c r="G5494" s="22">
        <v>57</v>
      </c>
      <c r="H5494" s="22">
        <v>57</v>
      </c>
      <c r="I5494" s="167">
        <v>14367.9889754408</v>
      </c>
      <c r="J5494" s="22">
        <v>1.3248475555355548</v>
      </c>
      <c r="K5494" s="22" t="s">
        <v>607</v>
      </c>
      <c r="L5494" s="22" t="e">
        <f>INDEX(#REF!,MATCH(Table1[[#This Row],[NPI]],#REF!,0))</f>
        <v>#REF!</v>
      </c>
      <c r="M5494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94" s="24" t="str">
        <f>IFERROR(IF(Table1[[#This Row],[Medicare Rate in CR]]&gt;0,"Y","N"),"N")</f>
        <v>Y</v>
      </c>
      <c r="O5494" s="166">
        <f>Table1[[#This Row],[Medicare Rate in CR]]*Table1[[#This Row],[SumOfUnits]]*Table1[[#This Row],[Actuarial Factor 06/20/2023]]</f>
        <v>14667.533020565234</v>
      </c>
      <c r="P549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14667.533020565234</v>
      </c>
      <c r="Q5494" s="166">
        <f>Table1[[#This Row],[Trended Medicare Pricing for all RHCs]]-Table1[[#This Row],[SumOfSFY24 Estimated Payment 5/04/23]]</f>
        <v>299.54404512443398</v>
      </c>
      <c r="R5494" s="24">
        <f>Table1[[#This Row],[SumOfUnits]]*Table1[[#This Row],[Actuarial Factor 06/20/2023]]</f>
        <v>75.516310665526618</v>
      </c>
    </row>
    <row r="5495" spans="1:18" x14ac:dyDescent="0.25">
      <c r="A5495" s="192" t="s">
        <v>605</v>
      </c>
      <c r="B5495" s="22" t="s">
        <v>606</v>
      </c>
      <c r="C5495" s="22" t="s">
        <v>78</v>
      </c>
      <c r="D5495" s="22" t="s">
        <v>32</v>
      </c>
      <c r="E5495" s="22" t="s">
        <v>66</v>
      </c>
      <c r="F5495" s="195">
        <v>17141.119784138016</v>
      </c>
      <c r="G5495" s="22">
        <v>90</v>
      </c>
      <c r="H5495" s="22">
        <v>90</v>
      </c>
      <c r="I5495" s="167">
        <v>18437.90307016137</v>
      </c>
      <c r="J5495" s="22">
        <v>1.0756533588443484</v>
      </c>
      <c r="K5495" s="22" t="s">
        <v>607</v>
      </c>
      <c r="L5495" s="22" t="e">
        <f>INDEX(#REF!,MATCH(Table1[[#This Row],[NPI]],#REF!,0))</f>
        <v>#REF!</v>
      </c>
      <c r="M5495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95" s="24" t="str">
        <f>IFERROR(IF(Table1[[#This Row],[Medicare Rate in CR]]&gt;0,"Y","N"),"N")</f>
        <v>Y</v>
      </c>
      <c r="O5495" s="166">
        <f>Table1[[#This Row],[Medicare Rate in CR]]*Table1[[#This Row],[SumOfUnits]]*Table1[[#This Row],[Actuarial Factor 06/20/2023]]</f>
        <v>18803.173669950404</v>
      </c>
      <c r="P549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18803.173669950404</v>
      </c>
      <c r="Q5495" s="166">
        <f>Table1[[#This Row],[Trended Medicare Pricing for all RHCs]]-Table1[[#This Row],[SumOfSFY24 Estimated Payment 5/04/23]]</f>
        <v>365.27059978903344</v>
      </c>
      <c r="R5495" s="24">
        <f>Table1[[#This Row],[SumOfUnits]]*Table1[[#This Row],[Actuarial Factor 06/20/2023]]</f>
        <v>96.808802295991356</v>
      </c>
    </row>
    <row r="5496" spans="1:18" x14ac:dyDescent="0.25">
      <c r="A5496" s="192" t="s">
        <v>605</v>
      </c>
      <c r="B5496" s="22" t="s">
        <v>606</v>
      </c>
      <c r="C5496" s="22" t="s">
        <v>78</v>
      </c>
      <c r="D5496" s="22" t="s">
        <v>31</v>
      </c>
      <c r="E5496" s="22" t="s">
        <v>82</v>
      </c>
      <c r="F5496" s="195">
        <v>3766.0210079984595</v>
      </c>
      <c r="G5496" s="22">
        <v>20</v>
      </c>
      <c r="H5496" s="22">
        <v>20</v>
      </c>
      <c r="I5496" s="167">
        <v>4157.2982174705321</v>
      </c>
      <c r="J5496" s="22">
        <v>1.1038967145008109</v>
      </c>
      <c r="K5496" s="22" t="s">
        <v>607</v>
      </c>
      <c r="L5496" s="22" t="e">
        <f>INDEX(#REF!,MATCH(Table1[[#This Row],[NPI]],#REF!,0))</f>
        <v>#REF!</v>
      </c>
      <c r="M5496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96" s="24" t="str">
        <f>IFERROR(IF(Table1[[#This Row],[Medicare Rate in CR]]&gt;0,"Y","N"),"N")</f>
        <v>Y</v>
      </c>
      <c r="O5496" s="166">
        <f>Table1[[#This Row],[Medicare Rate in CR]]*Table1[[#This Row],[SumOfUnits]]*Table1[[#This Row],[Actuarial Factor 06/20/2023]]</f>
        <v>4288.1971771498502</v>
      </c>
      <c r="P549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4288.1971771498502</v>
      </c>
      <c r="Q5496" s="166">
        <f>Table1[[#This Row],[Trended Medicare Pricing for all RHCs]]-Table1[[#This Row],[SumOfSFY24 Estimated Payment 5/04/23]]</f>
        <v>130.89895967931807</v>
      </c>
      <c r="R5496" s="24">
        <f>Table1[[#This Row],[SumOfUnits]]*Table1[[#This Row],[Actuarial Factor 06/20/2023]]</f>
        <v>22.07793429001622</v>
      </c>
    </row>
    <row r="5497" spans="1:18" x14ac:dyDescent="0.25">
      <c r="A5497" s="192" t="s">
        <v>605</v>
      </c>
      <c r="B5497" s="22" t="s">
        <v>606</v>
      </c>
      <c r="C5497" s="22" t="s">
        <v>78</v>
      </c>
      <c r="D5497" s="22" t="s">
        <v>31</v>
      </c>
      <c r="E5497" s="22" t="s">
        <v>68</v>
      </c>
      <c r="F5497" s="195">
        <v>11954.081140984877</v>
      </c>
      <c r="G5497" s="22">
        <v>63</v>
      </c>
      <c r="H5497" s="22">
        <v>63</v>
      </c>
      <c r="I5497" s="167">
        <v>11376.413872285477</v>
      </c>
      <c r="J5497" s="22">
        <v>0.95167614625612229</v>
      </c>
      <c r="K5497" s="22" t="s">
        <v>607</v>
      </c>
      <c r="L5497" s="22" t="e">
        <f>INDEX(#REF!,MATCH(Table1[[#This Row],[NPI]],#REF!,0))</f>
        <v>#REF!</v>
      </c>
      <c r="M5497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97" s="24" t="str">
        <f>IFERROR(IF(Table1[[#This Row],[Medicare Rate in CR]]&gt;0,"Y","N"),"N")</f>
        <v>Y</v>
      </c>
      <c r="O5497" s="166">
        <f>Table1[[#This Row],[Medicare Rate in CR]]*Table1[[#This Row],[SumOfUnits]]*Table1[[#This Row],[Actuarial Factor 06/20/2023]]</f>
        <v>11645.175646901578</v>
      </c>
      <c r="P549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11645.175646901578</v>
      </c>
      <c r="Q5497" s="166">
        <f>Table1[[#This Row],[Trended Medicare Pricing for all RHCs]]-Table1[[#This Row],[SumOfSFY24 Estimated Payment 5/04/23]]</f>
        <v>268.76177461610132</v>
      </c>
      <c r="R5497" s="24">
        <f>Table1[[#This Row],[SumOfUnits]]*Table1[[#This Row],[Actuarial Factor 06/20/2023]]</f>
        <v>59.955597214135707</v>
      </c>
    </row>
    <row r="5498" spans="1:18" x14ac:dyDescent="0.25">
      <c r="A5498" s="192" t="s">
        <v>605</v>
      </c>
      <c r="B5498" s="22" t="s">
        <v>606</v>
      </c>
      <c r="C5498" s="22" t="s">
        <v>78</v>
      </c>
      <c r="D5498" s="22" t="s">
        <v>31</v>
      </c>
      <c r="E5498" s="22" t="s">
        <v>74</v>
      </c>
      <c r="F5498" s="195">
        <v>24030.798882143175</v>
      </c>
      <c r="G5498" s="22">
        <v>126</v>
      </c>
      <c r="H5498" s="22">
        <v>126</v>
      </c>
      <c r="I5498" s="167">
        <v>27599.206035726187</v>
      </c>
      <c r="J5498" s="22">
        <v>1.1484930722063771</v>
      </c>
      <c r="K5498" s="22" t="s">
        <v>607</v>
      </c>
      <c r="L5498" s="22" t="e">
        <f>INDEX(#REF!,MATCH(Table1[[#This Row],[NPI]],#REF!,0))</f>
        <v>#REF!</v>
      </c>
      <c r="M5498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98" s="24" t="str">
        <f>IFERROR(IF(Table1[[#This Row],[Medicare Rate in CR]]&gt;0,"Y","N"),"N")</f>
        <v>Y</v>
      </c>
      <c r="O5498" s="166">
        <f>Table1[[#This Row],[Medicare Rate in CR]]*Table1[[#This Row],[SumOfUnits]]*Table1[[#This Row],[Actuarial Factor 06/20/2023]]</f>
        <v>28107.047986245223</v>
      </c>
      <c r="P549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28107.047986245223</v>
      </c>
      <c r="Q5498" s="166">
        <f>Table1[[#This Row],[Trended Medicare Pricing for all RHCs]]-Table1[[#This Row],[SumOfSFY24 Estimated Payment 5/04/23]]</f>
        <v>507.84195051903589</v>
      </c>
      <c r="R5498" s="24">
        <f>Table1[[#This Row],[SumOfUnits]]*Table1[[#This Row],[Actuarial Factor 06/20/2023]]</f>
        <v>144.71012709800351</v>
      </c>
    </row>
    <row r="5499" spans="1:18" x14ac:dyDescent="0.25">
      <c r="A5499" s="192" t="s">
        <v>605</v>
      </c>
      <c r="B5499" s="22" t="s">
        <v>606</v>
      </c>
      <c r="C5499" s="22" t="s">
        <v>78</v>
      </c>
      <c r="D5499" s="22" t="s">
        <v>31</v>
      </c>
      <c r="E5499" s="22" t="s">
        <v>69</v>
      </c>
      <c r="F5499" s="195">
        <v>42088.320323793043</v>
      </c>
      <c r="G5499" s="22">
        <v>221</v>
      </c>
      <c r="H5499" s="22">
        <v>221</v>
      </c>
      <c r="I5499" s="167">
        <v>45055.302871761582</v>
      </c>
      <c r="J5499" s="22">
        <v>1.0704942018389665</v>
      </c>
      <c r="K5499" s="22" t="s">
        <v>607</v>
      </c>
      <c r="L5499" s="22" t="e">
        <f>INDEX(#REF!,MATCH(Table1[[#This Row],[NPI]],#REF!,0))</f>
        <v>#REF!</v>
      </c>
      <c r="M5499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499" s="24" t="str">
        <f>IFERROR(IF(Table1[[#This Row],[Medicare Rate in CR]]&gt;0,"Y","N"),"N")</f>
        <v>Y</v>
      </c>
      <c r="O5499" s="166">
        <f>Table1[[#This Row],[Medicare Rate in CR]]*Table1[[#This Row],[SumOfUnits]]*Table1[[#This Row],[Actuarial Factor 06/20/2023]]</f>
        <v>45950.781629923316</v>
      </c>
      <c r="P549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45950.781629923316</v>
      </c>
      <c r="Q5499" s="166">
        <f>Table1[[#This Row],[Trended Medicare Pricing for all RHCs]]-Table1[[#This Row],[SumOfSFY24 Estimated Payment 5/04/23]]</f>
        <v>895.47875816173473</v>
      </c>
      <c r="R5499" s="24">
        <f>Table1[[#This Row],[SumOfUnits]]*Table1[[#This Row],[Actuarial Factor 06/20/2023]]</f>
        <v>236.57921860641159</v>
      </c>
    </row>
    <row r="5500" spans="1:18" x14ac:dyDescent="0.25">
      <c r="A5500" s="192" t="s">
        <v>605</v>
      </c>
      <c r="B5500" s="22" t="s">
        <v>606</v>
      </c>
      <c r="C5500" s="22" t="s">
        <v>79</v>
      </c>
      <c r="D5500" s="22" t="s">
        <v>30</v>
      </c>
      <c r="E5500" s="22" t="s">
        <v>60</v>
      </c>
      <c r="F5500" s="195">
        <v>190.95114194854006</v>
      </c>
      <c r="G5500" s="22">
        <v>1</v>
      </c>
      <c r="H5500" s="22">
        <v>1</v>
      </c>
      <c r="I5500" s="167">
        <v>161.10501504581296</v>
      </c>
      <c r="J5500" s="22">
        <v>0.84369757311652838</v>
      </c>
      <c r="K5500" s="22" t="s">
        <v>607</v>
      </c>
      <c r="L5500" s="22" t="e">
        <f>INDEX(#REF!,MATCH(Table1[[#This Row],[NPI]],#REF!,0))</f>
        <v>#REF!</v>
      </c>
      <c r="M5500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500" s="24" t="str">
        <f>IFERROR(IF(Table1[[#This Row],[Medicare Rate in CR]]&gt;0,"Y","N"),"N")</f>
        <v>Y</v>
      </c>
      <c r="O5500" s="166">
        <f>Table1[[#This Row],[Medicare Rate in CR]]*Table1[[#This Row],[SumOfUnits]]*Table1[[#This Row],[Actuarial Factor 06/20/2023]]</f>
        <v>163.87137962642331</v>
      </c>
      <c r="P550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163.87137962642331</v>
      </c>
      <c r="Q5500" s="166">
        <f>Table1[[#This Row],[Trended Medicare Pricing for all RHCs]]-Table1[[#This Row],[SumOfSFY24 Estimated Payment 5/04/23]]</f>
        <v>2.7663645806103432</v>
      </c>
      <c r="R5500" s="24">
        <f>Table1[[#This Row],[SumOfUnits]]*Table1[[#This Row],[Actuarial Factor 06/20/2023]]</f>
        <v>0.84369757311652838</v>
      </c>
    </row>
    <row r="5501" spans="1:18" x14ac:dyDescent="0.25">
      <c r="A5501" s="192" t="s">
        <v>605</v>
      </c>
      <c r="B5501" s="22" t="s">
        <v>606</v>
      </c>
      <c r="C5501" s="22" t="s">
        <v>79</v>
      </c>
      <c r="D5501" s="22" t="s">
        <v>30</v>
      </c>
      <c r="E5501" s="22" t="s">
        <v>62</v>
      </c>
      <c r="F5501" s="195">
        <v>763.80456779416022</v>
      </c>
      <c r="G5501" s="22">
        <v>4</v>
      </c>
      <c r="H5501" s="22">
        <v>4</v>
      </c>
      <c r="I5501" s="167">
        <v>774.30173622495158</v>
      </c>
      <c r="J5501" s="22">
        <v>1.0137432648001921</v>
      </c>
      <c r="K5501" s="22" t="s">
        <v>607</v>
      </c>
      <c r="L5501" s="22" t="e">
        <f>INDEX(#REF!,MATCH(Table1[[#This Row],[NPI]],#REF!,0))</f>
        <v>#REF!</v>
      </c>
      <c r="M5501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501" s="24" t="str">
        <f>IFERROR(IF(Table1[[#This Row],[Medicare Rate in CR]]&gt;0,"Y","N"),"N")</f>
        <v>Y</v>
      </c>
      <c r="O5501" s="166">
        <f>Table1[[#This Row],[Medicare Rate in CR]]*Table1[[#This Row],[SumOfUnits]]*Table1[[#This Row],[Actuarial Factor 06/20/2023]]</f>
        <v>787.59741728856523</v>
      </c>
      <c r="P550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787.59741728856523</v>
      </c>
      <c r="Q5501" s="166">
        <f>Table1[[#This Row],[Trended Medicare Pricing for all RHCs]]-Table1[[#This Row],[SumOfSFY24 Estimated Payment 5/04/23]]</f>
        <v>13.295681063613642</v>
      </c>
      <c r="R5501" s="24">
        <f>Table1[[#This Row],[SumOfUnits]]*Table1[[#This Row],[Actuarial Factor 06/20/2023]]</f>
        <v>4.0549730592007682</v>
      </c>
    </row>
    <row r="5502" spans="1:18" x14ac:dyDescent="0.25">
      <c r="A5502" s="192" t="s">
        <v>605</v>
      </c>
      <c r="B5502" s="22" t="s">
        <v>606</v>
      </c>
      <c r="C5502" s="22" t="s">
        <v>55</v>
      </c>
      <c r="D5502" s="22" t="s">
        <v>30</v>
      </c>
      <c r="E5502" s="22" t="s">
        <v>62</v>
      </c>
      <c r="F5502" s="195">
        <v>190.95114194854006</v>
      </c>
      <c r="G5502" s="22">
        <v>1</v>
      </c>
      <c r="H5502" s="22">
        <v>1</v>
      </c>
      <c r="I5502" s="167">
        <v>200.25273234001804</v>
      </c>
      <c r="J5502" s="22">
        <v>1.0487118866981413</v>
      </c>
      <c r="K5502" s="22" t="s">
        <v>607</v>
      </c>
      <c r="L5502" s="22" t="e">
        <f>INDEX(#REF!,MATCH(Table1[[#This Row],[NPI]],#REF!,0))</f>
        <v>#REF!</v>
      </c>
      <c r="M5502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502" s="24" t="str">
        <f>IFERROR(IF(Table1[[#This Row],[Medicare Rate in CR]]&gt;0,"Y","N"),"N")</f>
        <v>Y</v>
      </c>
      <c r="O5502" s="166">
        <f>Table1[[#This Row],[Medicare Rate in CR]]*Table1[[#This Row],[SumOfUnits]]*Table1[[#This Row],[Actuarial Factor 06/20/2023]]</f>
        <v>203.69130975337998</v>
      </c>
      <c r="P550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203.69130975337998</v>
      </c>
      <c r="Q5502" s="166">
        <f>Table1[[#This Row],[Trended Medicare Pricing for all RHCs]]-Table1[[#This Row],[SumOfSFY24 Estimated Payment 5/04/23]]</f>
        <v>3.4385774133619407</v>
      </c>
      <c r="R5502" s="24">
        <f>Table1[[#This Row],[SumOfUnits]]*Table1[[#This Row],[Actuarial Factor 06/20/2023]]</f>
        <v>1.0487118866981413</v>
      </c>
    </row>
    <row r="5503" spans="1:18" x14ac:dyDescent="0.25">
      <c r="A5503" s="192" t="s">
        <v>605</v>
      </c>
      <c r="B5503" s="22" t="s">
        <v>606</v>
      </c>
      <c r="C5503" s="22" t="s">
        <v>83</v>
      </c>
      <c r="D5503" s="22" t="s">
        <v>30</v>
      </c>
      <c r="E5503" s="22" t="s">
        <v>56</v>
      </c>
      <c r="F5503" s="195">
        <v>3434.4801002216454</v>
      </c>
      <c r="G5503" s="22">
        <v>18</v>
      </c>
      <c r="H5503" s="22">
        <v>18</v>
      </c>
      <c r="I5503" s="167">
        <v>3798.0880654881935</v>
      </c>
      <c r="J5503" s="22">
        <v>1.1058698710302857</v>
      </c>
      <c r="K5503" s="22" t="s">
        <v>607</v>
      </c>
      <c r="L5503" s="22" t="e">
        <f>INDEX(#REF!,MATCH(Table1[[#This Row],[NPI]],#REF!,0))</f>
        <v>#REF!</v>
      </c>
      <c r="M5503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503" s="24" t="str">
        <f>IFERROR(IF(Table1[[#This Row],[Medicare Rate in CR]]&gt;0,"Y","N"),"N")</f>
        <v>Y</v>
      </c>
      <c r="O5503" s="166">
        <f>Table1[[#This Row],[Medicare Rate in CR]]*Table1[[#This Row],[SumOfUnits]]*Table1[[#This Row],[Actuarial Factor 06/20/2023]]</f>
        <v>3866.275890903823</v>
      </c>
      <c r="P550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3866.275890903823</v>
      </c>
      <c r="Q5503" s="166">
        <f>Table1[[#This Row],[Trended Medicare Pricing for all RHCs]]-Table1[[#This Row],[SumOfSFY24 Estimated Payment 5/04/23]]</f>
        <v>68.187825415629504</v>
      </c>
      <c r="R5503" s="24">
        <f>Table1[[#This Row],[SumOfUnits]]*Table1[[#This Row],[Actuarial Factor 06/20/2023]]</f>
        <v>19.905657678545143</v>
      </c>
    </row>
    <row r="5504" spans="1:18" x14ac:dyDescent="0.25">
      <c r="A5504" s="192" t="s">
        <v>605</v>
      </c>
      <c r="B5504" s="22" t="s">
        <v>606</v>
      </c>
      <c r="C5504" s="22" t="s">
        <v>83</v>
      </c>
      <c r="D5504" s="22" t="s">
        <v>30</v>
      </c>
      <c r="E5504" s="22" t="s">
        <v>59</v>
      </c>
      <c r="F5504" s="195">
        <v>10652.404355786839</v>
      </c>
      <c r="G5504" s="22">
        <v>56</v>
      </c>
      <c r="H5504" s="22">
        <v>56</v>
      </c>
      <c r="I5504" s="167">
        <v>9734.3565964081517</v>
      </c>
      <c r="J5504" s="22">
        <v>0.91381778904403255</v>
      </c>
      <c r="K5504" s="22" t="s">
        <v>607</v>
      </c>
      <c r="L5504" s="22" t="e">
        <f>INDEX(#REF!,MATCH(Table1[[#This Row],[NPI]],#REF!,0))</f>
        <v>#REF!</v>
      </c>
      <c r="M5504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504" s="24" t="str">
        <f>IFERROR(IF(Table1[[#This Row],[Medicare Rate in CR]]&gt;0,"Y","N"),"N")</f>
        <v>Y</v>
      </c>
      <c r="O5504" s="166">
        <f>Table1[[#This Row],[Medicare Rate in CR]]*Table1[[#This Row],[SumOfUnits]]*Table1[[#This Row],[Actuarial Factor 06/20/2023]]</f>
        <v>9939.4864332972556</v>
      </c>
      <c r="P550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9939.4864332972556</v>
      </c>
      <c r="Q5504" s="166">
        <f>Table1[[#This Row],[Trended Medicare Pricing for all RHCs]]-Table1[[#This Row],[SumOfSFY24 Estimated Payment 5/04/23]]</f>
        <v>205.1298368891039</v>
      </c>
      <c r="R5504" s="24">
        <f>Table1[[#This Row],[SumOfUnits]]*Table1[[#This Row],[Actuarial Factor 06/20/2023]]</f>
        <v>51.173796186465822</v>
      </c>
    </row>
    <row r="5505" spans="1:18" x14ac:dyDescent="0.25">
      <c r="A5505" s="192" t="s">
        <v>605</v>
      </c>
      <c r="B5505" s="22" t="s">
        <v>606</v>
      </c>
      <c r="C5505" s="22" t="s">
        <v>83</v>
      </c>
      <c r="D5505" s="22" t="s">
        <v>30</v>
      </c>
      <c r="E5505" s="22" t="s">
        <v>60</v>
      </c>
      <c r="F5505" s="195">
        <v>2257.6852654909894</v>
      </c>
      <c r="G5505" s="22">
        <v>12</v>
      </c>
      <c r="H5505" s="22">
        <v>12</v>
      </c>
      <c r="I5505" s="167">
        <v>1853.1875459691023</v>
      </c>
      <c r="J5505" s="22">
        <v>0.8208352042223569</v>
      </c>
      <c r="K5505" s="22" t="s">
        <v>607</v>
      </c>
      <c r="L5505" s="22" t="e">
        <f>INDEX(#REF!,MATCH(Table1[[#This Row],[NPI]],#REF!,0))</f>
        <v>#REF!</v>
      </c>
      <c r="M5505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505" s="24" t="str">
        <f>IFERROR(IF(Table1[[#This Row],[Medicare Rate in CR]]&gt;0,"Y","N"),"N")</f>
        <v>Y</v>
      </c>
      <c r="O5505" s="166">
        <f>Table1[[#This Row],[Medicare Rate in CR]]*Table1[[#This Row],[SumOfUnits]]*Table1[[#This Row],[Actuarial Factor 06/20/2023]]</f>
        <v>1913.1698605933004</v>
      </c>
      <c r="P550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1913.1698605933004</v>
      </c>
      <c r="Q5505" s="166">
        <f>Table1[[#This Row],[Trended Medicare Pricing for all RHCs]]-Table1[[#This Row],[SumOfSFY24 Estimated Payment 5/04/23]]</f>
        <v>59.982314624198125</v>
      </c>
      <c r="R5505" s="24">
        <f>Table1[[#This Row],[SumOfUnits]]*Table1[[#This Row],[Actuarial Factor 06/20/2023]]</f>
        <v>9.8500224506682823</v>
      </c>
    </row>
    <row r="5506" spans="1:18" x14ac:dyDescent="0.25">
      <c r="A5506" s="192" t="s">
        <v>605</v>
      </c>
      <c r="B5506" s="22" t="s">
        <v>606</v>
      </c>
      <c r="C5506" s="22" t="s">
        <v>83</v>
      </c>
      <c r="D5506" s="22" t="s">
        <v>30</v>
      </c>
      <c r="E5506" s="22" t="s">
        <v>61</v>
      </c>
      <c r="F5506" s="195">
        <v>190.95114194854006</v>
      </c>
      <c r="G5506" s="22">
        <v>1</v>
      </c>
      <c r="H5506" s="22">
        <v>1</v>
      </c>
      <c r="I5506" s="167">
        <v>156.73941959782215</v>
      </c>
      <c r="J5506" s="22">
        <v>0.8208352042223569</v>
      </c>
      <c r="K5506" s="22" t="s">
        <v>607</v>
      </c>
      <c r="L5506" s="22" t="e">
        <f>INDEX(#REF!,MATCH(Table1[[#This Row],[NPI]],#REF!,0))</f>
        <v>#REF!</v>
      </c>
      <c r="M5506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506" s="24" t="str">
        <f>IFERROR(IF(Table1[[#This Row],[Medicare Rate in CR]]&gt;0,"Y","N"),"N")</f>
        <v>Y</v>
      </c>
      <c r="O5506" s="166">
        <f>Table1[[#This Row],[Medicare Rate in CR]]*Table1[[#This Row],[SumOfUnits]]*Table1[[#This Row],[Actuarial Factor 06/20/2023]]</f>
        <v>159.43082171610837</v>
      </c>
      <c r="P5506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159.43082171610837</v>
      </c>
      <c r="Q5506" s="166">
        <f>Table1[[#This Row],[Trended Medicare Pricing for all RHCs]]-Table1[[#This Row],[SumOfSFY24 Estimated Payment 5/04/23]]</f>
        <v>2.69140211828622</v>
      </c>
      <c r="R5506" s="24">
        <f>Table1[[#This Row],[SumOfUnits]]*Table1[[#This Row],[Actuarial Factor 06/20/2023]]</f>
        <v>0.8208352042223569</v>
      </c>
    </row>
    <row r="5507" spans="1:18" x14ac:dyDescent="0.25">
      <c r="A5507" s="192" t="s">
        <v>605</v>
      </c>
      <c r="B5507" s="22" t="s">
        <v>606</v>
      </c>
      <c r="C5507" s="22" t="s">
        <v>83</v>
      </c>
      <c r="D5507" s="22" t="s">
        <v>30</v>
      </c>
      <c r="E5507" s="22" t="s">
        <v>62</v>
      </c>
      <c r="F5507" s="195">
        <v>6779.1943721692187</v>
      </c>
      <c r="G5507" s="22">
        <v>38</v>
      </c>
      <c r="H5507" s="22">
        <v>38</v>
      </c>
      <c r="I5507" s="167">
        <v>6459.8150015356041</v>
      </c>
      <c r="J5507" s="22">
        <v>0.95288830012829107</v>
      </c>
      <c r="K5507" s="22" t="s">
        <v>607</v>
      </c>
      <c r="L5507" s="22" t="e">
        <f>INDEX(#REF!,MATCH(Table1[[#This Row],[NPI]],#REF!,0))</f>
        <v>#REF!</v>
      </c>
      <c r="M5507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507" s="24" t="str">
        <f>IFERROR(IF(Table1[[#This Row],[Medicare Rate in CR]]&gt;0,"Y","N"),"N")</f>
        <v>Y</v>
      </c>
      <c r="O5507" s="166">
        <f>Table1[[#This Row],[Medicare Rate in CR]]*Table1[[#This Row],[SumOfUnits]]*Table1[[#This Row],[Actuarial Factor 06/20/2023]]</f>
        <v>7033.0207922888831</v>
      </c>
      <c r="P5507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7033.0207922888831</v>
      </c>
      <c r="Q5507" s="166">
        <f>Table1[[#This Row],[Trended Medicare Pricing for all RHCs]]-Table1[[#This Row],[SumOfSFY24 Estimated Payment 5/04/23]]</f>
        <v>573.20579075327896</v>
      </c>
      <c r="R5507" s="24">
        <f>Table1[[#This Row],[SumOfUnits]]*Table1[[#This Row],[Actuarial Factor 06/20/2023]]</f>
        <v>36.209755404875061</v>
      </c>
    </row>
    <row r="5508" spans="1:18" x14ac:dyDescent="0.25">
      <c r="A5508" s="192" t="s">
        <v>605</v>
      </c>
      <c r="B5508" s="22" t="s">
        <v>606</v>
      </c>
      <c r="C5508" s="22" t="s">
        <v>83</v>
      </c>
      <c r="D5508" s="22" t="s">
        <v>30</v>
      </c>
      <c r="E5508" s="22" t="s">
        <v>63</v>
      </c>
      <c r="F5508" s="195">
        <v>2477.0839356268675</v>
      </c>
      <c r="G5508" s="22">
        <v>13</v>
      </c>
      <c r="H5508" s="22">
        <v>13</v>
      </c>
      <c r="I5508" s="167">
        <v>2298.3162151549368</v>
      </c>
      <c r="J5508" s="22">
        <v>0.92783138354708572</v>
      </c>
      <c r="K5508" s="22" t="s">
        <v>607</v>
      </c>
      <c r="L5508" s="22" t="e">
        <f>INDEX(#REF!,MATCH(Table1[[#This Row],[NPI]],#REF!,0))</f>
        <v>#REF!</v>
      </c>
      <c r="M5508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508" s="24" t="str">
        <f>IFERROR(IF(Table1[[#This Row],[Medicare Rate in CR]]&gt;0,"Y","N"),"N")</f>
        <v>Y</v>
      </c>
      <c r="O5508" s="166">
        <f>Table1[[#This Row],[Medicare Rate in CR]]*Table1[[#This Row],[SumOfUnits]]*Table1[[#This Row],[Actuarial Factor 06/20/2023]]</f>
        <v>2342.7649651425559</v>
      </c>
      <c r="P5508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2342.7649651425559</v>
      </c>
      <c r="Q5508" s="166">
        <f>Table1[[#This Row],[Trended Medicare Pricing for all RHCs]]-Table1[[#This Row],[SumOfSFY24 Estimated Payment 5/04/23]]</f>
        <v>44.448749987619067</v>
      </c>
      <c r="R5508" s="24">
        <f>Table1[[#This Row],[SumOfUnits]]*Table1[[#This Row],[Actuarial Factor 06/20/2023]]</f>
        <v>12.061807986112115</v>
      </c>
    </row>
    <row r="5509" spans="1:18" x14ac:dyDescent="0.25">
      <c r="A5509" s="192" t="s">
        <v>605</v>
      </c>
      <c r="B5509" s="22" t="s">
        <v>606</v>
      </c>
      <c r="C5509" s="22" t="s">
        <v>83</v>
      </c>
      <c r="D5509" s="22" t="s">
        <v>30</v>
      </c>
      <c r="E5509" s="22" t="s">
        <v>64</v>
      </c>
      <c r="F5509" s="195">
        <v>954.75570974270022</v>
      </c>
      <c r="G5509" s="22">
        <v>5</v>
      </c>
      <c r="H5509" s="22">
        <v>5</v>
      </c>
      <c r="I5509" s="167">
        <v>923.38145854691436</v>
      </c>
      <c r="J5509" s="22">
        <v>0.96713897505337676</v>
      </c>
      <c r="K5509" s="22" t="s">
        <v>607</v>
      </c>
      <c r="L5509" s="22" t="e">
        <f>INDEX(#REF!,MATCH(Table1[[#This Row],[NPI]],#REF!,0))</f>
        <v>#REF!</v>
      </c>
      <c r="M5509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509" s="24" t="str">
        <f>IFERROR(IF(Table1[[#This Row],[Medicare Rate in CR]]&gt;0,"Y","N"),"N")</f>
        <v>Y</v>
      </c>
      <c r="O5509" s="166">
        <f>Table1[[#This Row],[Medicare Rate in CR]]*Table1[[#This Row],[SumOfUnits]]*Table1[[#This Row],[Actuarial Factor 06/20/2023]]</f>
        <v>939.23701562308679</v>
      </c>
      <c r="P5509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939.23701562308679</v>
      </c>
      <c r="Q5509" s="166">
        <f>Table1[[#This Row],[Trended Medicare Pricing for all RHCs]]-Table1[[#This Row],[SumOfSFY24 Estimated Payment 5/04/23]]</f>
        <v>15.855557076172431</v>
      </c>
      <c r="R5509" s="24">
        <f>Table1[[#This Row],[SumOfUnits]]*Table1[[#This Row],[Actuarial Factor 06/20/2023]]</f>
        <v>4.835694875266884</v>
      </c>
    </row>
    <row r="5510" spans="1:18" x14ac:dyDescent="0.25">
      <c r="A5510" s="192" t="s">
        <v>605</v>
      </c>
      <c r="B5510" s="22" t="s">
        <v>606</v>
      </c>
      <c r="C5510" s="22" t="s">
        <v>83</v>
      </c>
      <c r="D5510" s="22" t="s">
        <v>30</v>
      </c>
      <c r="E5510" s="22" t="s">
        <v>77</v>
      </c>
      <c r="F5510" s="195">
        <v>10109.848703864318</v>
      </c>
      <c r="G5510" s="22">
        <v>53</v>
      </c>
      <c r="H5510" s="22">
        <v>53</v>
      </c>
      <c r="I5510" s="167">
        <v>11058.329640788315</v>
      </c>
      <c r="J5510" s="22">
        <v>1.0938175203909291</v>
      </c>
      <c r="K5510" s="22" t="s">
        <v>607</v>
      </c>
      <c r="L5510" s="22" t="e">
        <f>INDEX(#REF!,MATCH(Table1[[#This Row],[NPI]],#REF!,0))</f>
        <v>#REF!</v>
      </c>
      <c r="M5510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510" s="24" t="str">
        <f>IFERROR(IF(Table1[[#This Row],[Medicare Rate in CR]]&gt;0,"Y","N"),"N")</f>
        <v>Y</v>
      </c>
      <c r="O5510" s="166">
        <f>Table1[[#This Row],[Medicare Rate in CR]]*Table1[[#This Row],[SumOfUnits]]*Table1[[#This Row],[Actuarial Factor 06/20/2023]]</f>
        <v>11259.965380233096</v>
      </c>
      <c r="P5510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11259.965380233096</v>
      </c>
      <c r="Q5510" s="166">
        <f>Table1[[#This Row],[Trended Medicare Pricing for all RHCs]]-Table1[[#This Row],[SumOfSFY24 Estimated Payment 5/04/23]]</f>
        <v>201.63573944478048</v>
      </c>
      <c r="R5510" s="24">
        <f>Table1[[#This Row],[SumOfUnits]]*Table1[[#This Row],[Actuarial Factor 06/20/2023]]</f>
        <v>57.972328580719243</v>
      </c>
    </row>
    <row r="5511" spans="1:18" x14ac:dyDescent="0.25">
      <c r="A5511" s="192" t="s">
        <v>605</v>
      </c>
      <c r="B5511" s="22" t="s">
        <v>606</v>
      </c>
      <c r="C5511" s="22" t="s">
        <v>83</v>
      </c>
      <c r="D5511" s="22" t="s">
        <v>32</v>
      </c>
      <c r="E5511" s="22" t="s">
        <v>66</v>
      </c>
      <c r="F5511" s="195">
        <v>381.90228389708011</v>
      </c>
      <c r="G5511" s="22">
        <v>2</v>
      </c>
      <c r="H5511" s="22">
        <v>2</v>
      </c>
      <c r="I5511" s="167">
        <v>368.7013972280252</v>
      </c>
      <c r="J5511" s="22">
        <v>0.96543386299147538</v>
      </c>
      <c r="K5511" s="22" t="s">
        <v>607</v>
      </c>
      <c r="L5511" s="22" t="e">
        <f>INDEX(#REF!,MATCH(Table1[[#This Row],[NPI]],#REF!,0))</f>
        <v>#REF!</v>
      </c>
      <c r="M5511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511" s="24" t="str">
        <f>IFERROR(IF(Table1[[#This Row],[Medicare Rate in CR]]&gt;0,"Y","N"),"N")</f>
        <v>Y</v>
      </c>
      <c r="O5511" s="166">
        <f>Table1[[#This Row],[Medicare Rate in CR]]*Table1[[#This Row],[SumOfUnits]]*Table1[[#This Row],[Actuarial Factor 06/20/2023]]</f>
        <v>375.03243841766852</v>
      </c>
      <c r="P5511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375.03243841766852</v>
      </c>
      <c r="Q5511" s="166">
        <f>Table1[[#This Row],[Trended Medicare Pricing for all RHCs]]-Table1[[#This Row],[SumOfSFY24 Estimated Payment 5/04/23]]</f>
        <v>6.3310411896433152</v>
      </c>
      <c r="R5511" s="24">
        <f>Table1[[#This Row],[SumOfUnits]]*Table1[[#This Row],[Actuarial Factor 06/20/2023]]</f>
        <v>1.9308677259829508</v>
      </c>
    </row>
    <row r="5512" spans="1:18" x14ac:dyDescent="0.25">
      <c r="A5512" s="192" t="s">
        <v>605</v>
      </c>
      <c r="B5512" s="22" t="s">
        <v>606</v>
      </c>
      <c r="C5512" s="22" t="s">
        <v>83</v>
      </c>
      <c r="D5512" s="22" t="s">
        <v>31</v>
      </c>
      <c r="E5512" s="22" t="s">
        <v>74</v>
      </c>
      <c r="F5512" s="195">
        <v>381.90228389708011</v>
      </c>
      <c r="G5512" s="22">
        <v>2</v>
      </c>
      <c r="H5512" s="22">
        <v>2</v>
      </c>
      <c r="I5512" s="167">
        <v>480.26338619656661</v>
      </c>
      <c r="J5512" s="22">
        <v>1.2575556796774594</v>
      </c>
      <c r="K5512" s="22" t="s">
        <v>607</v>
      </c>
      <c r="L5512" s="22" t="e">
        <f>INDEX(#REF!,MATCH(Table1[[#This Row],[NPI]],#REF!,0))</f>
        <v>#REF!</v>
      </c>
      <c r="M5512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512" s="24" t="str">
        <f>IFERROR(IF(Table1[[#This Row],[Medicare Rate in CR]]&gt;0,"Y","N"),"N")</f>
        <v>Y</v>
      </c>
      <c r="O5512" s="166">
        <f>Table1[[#This Row],[Medicare Rate in CR]]*Table1[[#This Row],[SumOfUnits]]*Table1[[#This Row],[Actuarial Factor 06/20/2023]]</f>
        <v>488.51007932750588</v>
      </c>
      <c r="P5512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488.51007932750588</v>
      </c>
      <c r="Q5512" s="166">
        <f>Table1[[#This Row],[Trended Medicare Pricing for all RHCs]]-Table1[[#This Row],[SumOfSFY24 Estimated Payment 5/04/23]]</f>
        <v>8.2466931309392635</v>
      </c>
      <c r="R5512" s="24">
        <f>Table1[[#This Row],[SumOfUnits]]*Table1[[#This Row],[Actuarial Factor 06/20/2023]]</f>
        <v>2.5151113593549188</v>
      </c>
    </row>
    <row r="5513" spans="1:18" x14ac:dyDescent="0.25">
      <c r="A5513" s="192" t="s">
        <v>605</v>
      </c>
      <c r="B5513" s="22" t="s">
        <v>606</v>
      </c>
      <c r="C5513" s="22" t="s">
        <v>83</v>
      </c>
      <c r="D5513" s="22" t="s">
        <v>31</v>
      </c>
      <c r="E5513" s="22" t="s">
        <v>69</v>
      </c>
      <c r="F5513" s="194">
        <v>8205.6181940830647</v>
      </c>
      <c r="G5513" s="22">
        <v>43</v>
      </c>
      <c r="H5513" s="22">
        <v>43</v>
      </c>
      <c r="I5513" s="167">
        <v>9500.4347445045005</v>
      </c>
      <c r="J5513" s="22">
        <v>1.1577963438946144</v>
      </c>
      <c r="K5513" s="22" t="s">
        <v>607</v>
      </c>
      <c r="L5513" s="22" t="e">
        <f>INDEX(#REF!,MATCH(Table1[[#This Row],[NPI]],#REF!,0))</f>
        <v>#REF!</v>
      </c>
      <c r="M5513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513" s="24" t="str">
        <f>IFERROR(IF(Table1[[#This Row],[Medicare Rate in CR]]&gt;0,"Y","N"),"N")</f>
        <v>Y</v>
      </c>
      <c r="O5513" s="166">
        <f>Table1[[#This Row],[Medicare Rate in CR]]*Table1[[#This Row],[SumOfUnits]]*Table1[[#This Row],[Actuarial Factor 06/20/2023]]</f>
        <v>9669.78770660999</v>
      </c>
      <c r="P5513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9669.78770660999</v>
      </c>
      <c r="Q5513" s="166">
        <f>Table1[[#This Row],[Trended Medicare Pricing for all RHCs]]-Table1[[#This Row],[SumOfSFY24 Estimated Payment 5/04/23]]</f>
        <v>169.3529621054895</v>
      </c>
      <c r="R5513" s="24">
        <f>Table1[[#This Row],[SumOfUnits]]*Table1[[#This Row],[Actuarial Factor 06/20/2023]]</f>
        <v>49.78524278746842</v>
      </c>
    </row>
    <row r="5514" spans="1:18" x14ac:dyDescent="0.25">
      <c r="A5514" s="192" t="s">
        <v>605</v>
      </c>
      <c r="B5514" s="22" t="s">
        <v>606</v>
      </c>
      <c r="C5514" s="22" t="s">
        <v>84</v>
      </c>
      <c r="D5514" s="22" t="s">
        <v>30</v>
      </c>
      <c r="E5514" s="22" t="s">
        <v>77</v>
      </c>
      <c r="F5514" s="194">
        <v>1909.5114194854002</v>
      </c>
      <c r="G5514" s="22">
        <v>10</v>
      </c>
      <c r="H5514" s="22">
        <v>10</v>
      </c>
      <c r="I5514" s="167">
        <v>2726.7247693746931</v>
      </c>
      <c r="J5514" s="22">
        <v>1.4279698678678372</v>
      </c>
      <c r="K5514" s="22" t="s">
        <v>607</v>
      </c>
      <c r="L5514" s="22" t="e">
        <f>INDEX(#REF!,MATCH(Table1[[#This Row],[NPI]],#REF!,0))</f>
        <v>#REF!</v>
      </c>
      <c r="M5514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514" s="24" t="str">
        <f>IFERROR(IF(Table1[[#This Row],[Medicare Rate in CR]]&gt;0,"Y","N"),"N")</f>
        <v>Y</v>
      </c>
      <c r="O5514" s="166">
        <f>Table1[[#This Row],[Medicare Rate in CR]]*Table1[[#This Row],[SumOfUnits]]*Table1[[#This Row],[Actuarial Factor 06/20/2023]]</f>
        <v>2773.5458743597001</v>
      </c>
      <c r="P5514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2773.5458743597001</v>
      </c>
      <c r="Q5514" s="166">
        <f>Table1[[#This Row],[Trended Medicare Pricing for all RHCs]]-Table1[[#This Row],[SumOfSFY24 Estimated Payment 5/04/23]]</f>
        <v>46.821104985006968</v>
      </c>
      <c r="R5514" s="24">
        <f>Table1[[#This Row],[SumOfUnits]]*Table1[[#This Row],[Actuarial Factor 06/20/2023]]</f>
        <v>14.279698678678372</v>
      </c>
    </row>
    <row r="5515" spans="1:18" x14ac:dyDescent="0.25">
      <c r="A5515" s="192" t="s">
        <v>605</v>
      </c>
      <c r="B5515" s="22" t="s">
        <v>606</v>
      </c>
      <c r="C5515" s="22" t="s">
        <v>85</v>
      </c>
      <c r="D5515" s="22" t="s">
        <v>30</v>
      </c>
      <c r="E5515" s="22" t="s">
        <v>62</v>
      </c>
      <c r="F5515" s="194">
        <v>1143.0663968391634</v>
      </c>
      <c r="G5515" s="22">
        <v>6</v>
      </c>
      <c r="H5515" s="22">
        <v>6</v>
      </c>
      <c r="I5515" s="167">
        <v>1043.2453725165503</v>
      </c>
      <c r="J5515" s="22">
        <v>0.91267259312438831</v>
      </c>
      <c r="K5515" s="22" t="s">
        <v>607</v>
      </c>
      <c r="L5515" s="22" t="e">
        <f>INDEX(#REF!,MATCH(Table1[[#This Row],[NPI]],#REF!,0))</f>
        <v>#REF!</v>
      </c>
      <c r="M5515" s="22" t="str">
        <f>IFERROR(IFERROR(INDEX(FreeStand_Medicare!E:E,MATCH(Table1[[#This Row],[Medicare Number]],FreeStand_Medicare!A:A,0)),INDEX(HospBased_Medicare_CR!F:F,MATCH(Table1[[#This Row],[Medicare Number]],HospBased_Medicare_CR!G:G,0))),0)</f>
        <v>194.23</v>
      </c>
      <c r="N5515" s="24" t="str">
        <f>IFERROR(IF(Table1[[#This Row],[Medicare Rate in CR]]&gt;0,"Y","N"),"N")</f>
        <v>Y</v>
      </c>
      <c r="O5515" s="166">
        <f>Table1[[#This Row],[Medicare Rate in CR]]*Table1[[#This Row],[SumOfUnits]]*Table1[[#This Row],[Actuarial Factor 06/20/2023]]</f>
        <v>1063.6103865752996</v>
      </c>
      <c r="P5515" s="166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1063.6103865752996</v>
      </c>
      <c r="Q5515" s="166">
        <f>Table1[[#This Row],[Trended Medicare Pricing for all RHCs]]-Table1[[#This Row],[SumOfSFY24 Estimated Payment 5/04/23]]</f>
        <v>20.365014058749239</v>
      </c>
      <c r="R5515" s="24">
        <f>Table1[[#This Row],[SumOfUnits]]*Table1[[#This Row],[Actuarial Factor 06/20/2023]]</f>
        <v>5.4760355587463296</v>
      </c>
    </row>
    <row r="5516" spans="1:18" x14ac:dyDescent="0.25">
      <c r="A5516" s="192" t="s">
        <v>608</v>
      </c>
      <c r="B5516" s="22" t="s">
        <v>237</v>
      </c>
      <c r="C5516" s="22" t="s">
        <v>55</v>
      </c>
      <c r="D5516" s="22" t="s">
        <v>30</v>
      </c>
      <c r="E5516" s="22" t="s">
        <v>60</v>
      </c>
      <c r="F5516" s="196">
        <v>58.55</v>
      </c>
      <c r="G5516" s="22">
        <v>1</v>
      </c>
      <c r="H5516" s="22">
        <v>1</v>
      </c>
      <c r="I5516" s="167">
        <v>53.201236054964667</v>
      </c>
      <c r="J5516" s="22">
        <v>0.90864621784738975</v>
      </c>
      <c r="K5516" s="22" t="s">
        <v>609</v>
      </c>
      <c r="L5516" s="22" t="e">
        <f>INDEX(#REF!,MATCH(Table1[[#This Row],[NPI]],#REF!,0))</f>
        <v>#REF!</v>
      </c>
      <c r="M551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16" s="24" t="str">
        <f>IFERROR(IF(Table1[[#This Row],[Medicare Rate in CR]]&gt;0,"Y","N"),"N")</f>
        <v>N</v>
      </c>
      <c r="O5516" s="166">
        <f>Table1[[#This Row],[Medicare Rate in CR]]*Table1[[#This Row],[SumOfUnits]]*Table1[[#This Row],[Actuarial Factor 06/20/2023]]</f>
        <v>0</v>
      </c>
      <c r="P5516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77.168220371262194</v>
      </c>
      <c r="Q5516" s="27">
        <f>Table1[[#This Row],[Trended Medicare Pricing for all RHCs]]-Table1[[#This Row],[SumOfSFY24 Estimated Payment 5/04/23]]</f>
        <v>23.966984316297527</v>
      </c>
      <c r="R5516" s="24">
        <f>Table1[[#This Row],[SumOfUnits]]*Table1[[#This Row],[Actuarial Factor 06/20/2023]]</f>
        <v>0.90864621784738975</v>
      </c>
    </row>
    <row r="5517" spans="1:18" x14ac:dyDescent="0.25">
      <c r="A5517" s="192" t="s">
        <v>608</v>
      </c>
      <c r="B5517" s="22" t="s">
        <v>237</v>
      </c>
      <c r="C5517" s="22" t="s">
        <v>55</v>
      </c>
      <c r="D5517" s="22" t="s">
        <v>30</v>
      </c>
      <c r="E5517" s="22" t="s">
        <v>62</v>
      </c>
      <c r="F5517" s="196">
        <v>58.55</v>
      </c>
      <c r="G5517" s="22">
        <v>1</v>
      </c>
      <c r="H5517" s="22">
        <v>1</v>
      </c>
      <c r="I5517" s="167">
        <v>61.402080966176172</v>
      </c>
      <c r="J5517" s="22">
        <v>1.0487118866981413</v>
      </c>
      <c r="K5517" s="22" t="s">
        <v>609</v>
      </c>
      <c r="L5517" s="22" t="e">
        <f>INDEX(#REF!,MATCH(Table1[[#This Row],[NPI]],#REF!,0))</f>
        <v>#REF!</v>
      </c>
      <c r="M551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17" s="24" t="str">
        <f>IFERROR(IF(Table1[[#This Row],[Medicare Rate in CR]]&gt;0,"Y","N"),"N")</f>
        <v>N</v>
      </c>
      <c r="O5517" s="166">
        <f>Table1[[#This Row],[Medicare Rate in CR]]*Table1[[#This Row],[SumOfUnits]]*Table1[[#This Row],[Actuarial Factor 06/20/2023]]</f>
        <v>0</v>
      </c>
      <c r="P5517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89.063519320427432</v>
      </c>
      <c r="Q5517" s="27">
        <f>Table1[[#This Row],[Trended Medicare Pricing for all RHCs]]-Table1[[#This Row],[SumOfSFY24 Estimated Payment 5/04/23]]</f>
        <v>27.66143835425126</v>
      </c>
      <c r="R5517" s="24">
        <f>Table1[[#This Row],[SumOfUnits]]*Table1[[#This Row],[Actuarial Factor 06/20/2023]]</f>
        <v>1.0487118866981413</v>
      </c>
    </row>
    <row r="5518" spans="1:18" x14ac:dyDescent="0.25">
      <c r="A5518" s="192" t="s">
        <v>608</v>
      </c>
      <c r="B5518" s="22" t="s">
        <v>237</v>
      </c>
      <c r="C5518" s="22" t="s">
        <v>55</v>
      </c>
      <c r="D5518" s="22" t="s">
        <v>30</v>
      </c>
      <c r="E5518" s="22" t="s">
        <v>63</v>
      </c>
      <c r="F5518" s="196">
        <v>58.55</v>
      </c>
      <c r="G5518" s="22">
        <v>1</v>
      </c>
      <c r="H5518" s="22">
        <v>1</v>
      </c>
      <c r="I5518" s="167">
        <v>58.704891342590045</v>
      </c>
      <c r="J5518" s="22">
        <v>1.0026454541859957</v>
      </c>
      <c r="K5518" s="22" t="s">
        <v>609</v>
      </c>
      <c r="L5518" s="22" t="e">
        <f>INDEX(#REF!,MATCH(Table1[[#This Row],[NPI]],#REF!,0))</f>
        <v>#REF!</v>
      </c>
      <c r="M551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18" s="24" t="str">
        <f>IFERROR(IF(Table1[[#This Row],[Medicare Rate in CR]]&gt;0,"Y","N"),"N")</f>
        <v>N</v>
      </c>
      <c r="O5518" s="166">
        <f>Table1[[#This Row],[Medicare Rate in CR]]*Table1[[#This Row],[SumOfUnits]]*Table1[[#This Row],[Actuarial Factor 06/20/2023]]</f>
        <v>0</v>
      </c>
      <c r="P5518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85.151254518140902</v>
      </c>
      <c r="Q5518" s="27">
        <f>Table1[[#This Row],[Trended Medicare Pricing for all RHCs]]-Table1[[#This Row],[SumOfSFY24 Estimated Payment 5/04/23]]</f>
        <v>26.446363175550857</v>
      </c>
      <c r="R5518" s="24">
        <f>Table1[[#This Row],[SumOfUnits]]*Table1[[#This Row],[Actuarial Factor 06/20/2023]]</f>
        <v>1.0026454541859957</v>
      </c>
    </row>
    <row r="5519" spans="1:18" x14ac:dyDescent="0.25">
      <c r="A5519" s="192" t="s">
        <v>608</v>
      </c>
      <c r="B5519" s="22" t="s">
        <v>237</v>
      </c>
      <c r="C5519" s="22" t="s">
        <v>55</v>
      </c>
      <c r="D5519" s="22" t="s">
        <v>30</v>
      </c>
      <c r="E5519" s="22" t="s">
        <v>64</v>
      </c>
      <c r="F5519" s="196">
        <v>58.55</v>
      </c>
      <c r="G5519" s="22">
        <v>1</v>
      </c>
      <c r="H5519" s="22">
        <v>1</v>
      </c>
      <c r="I5519" s="167">
        <v>57.402382083054128</v>
      </c>
      <c r="J5519" s="22">
        <v>0.98039935240058296</v>
      </c>
      <c r="K5519" s="22" t="s">
        <v>609</v>
      </c>
      <c r="L5519" s="22" t="e">
        <f>INDEX(#REF!,MATCH(Table1[[#This Row],[NPI]],#REF!,0))</f>
        <v>#REF!</v>
      </c>
      <c r="M551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19" s="24" t="str">
        <f>IFERROR(IF(Table1[[#This Row],[Medicare Rate in CR]]&gt;0,"Y","N"),"N")</f>
        <v>N</v>
      </c>
      <c r="O5519" s="166">
        <f>Table1[[#This Row],[Medicare Rate in CR]]*Table1[[#This Row],[SumOfUnits]]*Table1[[#This Row],[Actuarial Factor 06/20/2023]]</f>
        <v>0</v>
      </c>
      <c r="P5519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83.261969061095627</v>
      </c>
      <c r="Q5519" s="27">
        <f>Table1[[#This Row],[Trended Medicare Pricing for all RHCs]]-Table1[[#This Row],[SumOfSFY24 Estimated Payment 5/04/23]]</f>
        <v>25.859586978041499</v>
      </c>
      <c r="R5519" s="24">
        <f>Table1[[#This Row],[SumOfUnits]]*Table1[[#This Row],[Actuarial Factor 06/20/2023]]</f>
        <v>0.98039935240058296</v>
      </c>
    </row>
    <row r="5520" spans="1:18" x14ac:dyDescent="0.25">
      <c r="A5520" s="192" t="s">
        <v>608</v>
      </c>
      <c r="B5520" s="22" t="s">
        <v>237</v>
      </c>
      <c r="C5520" s="22" t="s">
        <v>55</v>
      </c>
      <c r="D5520" s="22" t="s">
        <v>31</v>
      </c>
      <c r="E5520" s="22" t="s">
        <v>69</v>
      </c>
      <c r="F5520" s="196">
        <v>819.69999999999982</v>
      </c>
      <c r="G5520" s="22">
        <v>14</v>
      </c>
      <c r="H5520" s="22">
        <v>14</v>
      </c>
      <c r="I5520" s="167">
        <v>858.5930282267849</v>
      </c>
      <c r="J5520" s="22">
        <v>1.0474478812087167</v>
      </c>
      <c r="K5520" s="22" t="s">
        <v>609</v>
      </c>
      <c r="L5520" s="22" t="e">
        <f>INDEX(#REF!,MATCH(Table1[[#This Row],[NPI]],#REF!,0))</f>
        <v>#REF!</v>
      </c>
      <c r="M552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20" s="24" t="str">
        <f>IFERROR(IF(Table1[[#This Row],[Medicare Rate in CR]]&gt;0,"Y","N"),"N")</f>
        <v>N</v>
      </c>
      <c r="O5520" s="166">
        <f>Table1[[#This Row],[Medicare Rate in CR]]*Table1[[#This Row],[SumOfUnits]]*Table1[[#This Row],[Actuarial Factor 06/20/2023]]</f>
        <v>0</v>
      </c>
      <c r="P5520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1245.3864031087853</v>
      </c>
      <c r="Q5520" s="27">
        <f>Table1[[#This Row],[Trended Medicare Pricing for all RHCs]]-Table1[[#This Row],[SumOfSFY24 Estimated Payment 5/04/23]]</f>
        <v>386.79337488200042</v>
      </c>
      <c r="R5520" s="24">
        <f>Table1[[#This Row],[SumOfUnits]]*Table1[[#This Row],[Actuarial Factor 06/20/2023]]</f>
        <v>14.664270336922034</v>
      </c>
    </row>
    <row r="5521" spans="1:18" x14ac:dyDescent="0.25">
      <c r="A5521" s="192" t="s">
        <v>610</v>
      </c>
      <c r="B5521" s="22" t="s">
        <v>611</v>
      </c>
      <c r="C5521" s="22" t="s">
        <v>75</v>
      </c>
      <c r="D5521" s="22" t="s">
        <v>30</v>
      </c>
      <c r="E5521" s="22" t="s">
        <v>63</v>
      </c>
      <c r="F5521" s="196">
        <v>1476.18</v>
      </c>
      <c r="G5521" s="22">
        <v>6</v>
      </c>
      <c r="H5521" s="22">
        <v>6</v>
      </c>
      <c r="I5521" s="167">
        <v>1467.6161668598872</v>
      </c>
      <c r="J5521" s="22">
        <v>0.99419865250842532</v>
      </c>
      <c r="K5521" s="22" t="s">
        <v>612</v>
      </c>
      <c r="L5521" s="22" t="e">
        <f>INDEX(#REF!,MATCH(Table1[[#This Row],[NPI]],#REF!,0))</f>
        <v>#REF!</v>
      </c>
      <c r="M5521" s="22" t="str">
        <f>IFERROR(IFERROR(INDEX(FreeStand_Medicare!E:E,MATCH(Table1[[#This Row],[Medicare Number]],FreeStand_Medicare!A:A,0)),INDEX(HospBased_Medicare_CR!F:F,MATCH(Table1[[#This Row],[Medicare Number]],HospBased_Medicare_CR!G:G,0))),0)</f>
        <v>245.21</v>
      </c>
      <c r="N5521" s="24" t="str">
        <f>IFERROR(IF(Table1[[#This Row],[Medicare Rate in CR]]&gt;0,"Y","N"),"N")</f>
        <v>Y</v>
      </c>
      <c r="O5521" s="166">
        <f>Table1[[#This Row],[Medicare Rate in CR]]*Table1[[#This Row],[SumOfUnits]]*Table1[[#This Row],[Actuarial Factor 06/20/2023]]</f>
        <v>1462.7247094895458</v>
      </c>
      <c r="P5521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1462.7247094895458</v>
      </c>
      <c r="Q5521" s="27">
        <f>Table1[[#This Row],[Trended Medicare Pricing for all RHCs]]-Table1[[#This Row],[SumOfSFY24 Estimated Payment 5/04/23]]</f>
        <v>-4.8914573703414135</v>
      </c>
      <c r="R5521" s="24">
        <f>Table1[[#This Row],[SumOfUnits]]*Table1[[#This Row],[Actuarial Factor 06/20/2023]]</f>
        <v>5.9651919150505517</v>
      </c>
    </row>
    <row r="5522" spans="1:18" x14ac:dyDescent="0.25">
      <c r="A5522" s="192" t="s">
        <v>613</v>
      </c>
      <c r="B5522" s="22" t="s">
        <v>614</v>
      </c>
      <c r="C5522" s="22" t="s">
        <v>88</v>
      </c>
      <c r="D5522" s="22" t="s">
        <v>31</v>
      </c>
      <c r="E5522" s="22" t="s">
        <v>68</v>
      </c>
      <c r="F5522" s="196">
        <v>173.59</v>
      </c>
      <c r="G5522" s="22">
        <v>1</v>
      </c>
      <c r="H5522" s="22">
        <v>1</v>
      </c>
      <c r="I5522" s="167">
        <v>174.15648584331424</v>
      </c>
      <c r="J5522" s="22">
        <v>1.0032633552814922</v>
      </c>
      <c r="K5522" s="22" t="s">
        <v>615</v>
      </c>
      <c r="L5522" s="22" t="e">
        <f>INDEX(#REF!,MATCH(Table1[[#This Row],[NPI]],#REF!,0))</f>
        <v>#REF!</v>
      </c>
      <c r="M552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22" s="24" t="str">
        <f>IFERROR(IF(Table1[[#This Row],[Medicare Rate in CR]]&gt;0,"Y","N"),"N")</f>
        <v>N</v>
      </c>
      <c r="O5522" s="166">
        <f>Table1[[#This Row],[Medicare Rate in CR]]*Table1[[#This Row],[SumOfUnits]]*Table1[[#This Row],[Actuarial Factor 06/20/2023]]</f>
        <v>0</v>
      </c>
      <c r="P5522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204.57034713442528</v>
      </c>
      <c r="Q5522" s="27">
        <f>Table1[[#This Row],[Trended Medicare Pricing for all RHCs]]-Table1[[#This Row],[SumOfSFY24 Estimated Payment 5/04/23]]</f>
        <v>30.413861291111033</v>
      </c>
      <c r="R5522" s="24">
        <f>Table1[[#This Row],[SumOfUnits]]*Table1[[#This Row],[Actuarial Factor 06/20/2023]]</f>
        <v>1.0032633552814922</v>
      </c>
    </row>
    <row r="5523" spans="1:18" x14ac:dyDescent="0.25">
      <c r="A5523" s="192" t="s">
        <v>613</v>
      </c>
      <c r="B5523" s="22" t="s">
        <v>614</v>
      </c>
      <c r="C5523" s="22" t="s">
        <v>88</v>
      </c>
      <c r="D5523" s="22" t="s">
        <v>31</v>
      </c>
      <c r="E5523" s="22" t="s">
        <v>69</v>
      </c>
      <c r="F5523" s="196">
        <v>170.02</v>
      </c>
      <c r="G5523" s="22">
        <v>1</v>
      </c>
      <c r="H5523" s="22">
        <v>1</v>
      </c>
      <c r="I5523" s="167">
        <v>179.58307015954293</v>
      </c>
      <c r="J5523" s="22">
        <v>1.0562467366165329</v>
      </c>
      <c r="K5523" s="22" t="s">
        <v>615</v>
      </c>
      <c r="L5523" s="22" t="e">
        <f>INDEX(#REF!,MATCH(Table1[[#This Row],[NPI]],#REF!,0))</f>
        <v>#REF!</v>
      </c>
      <c r="M552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23" s="24" t="str">
        <f>IFERROR(IF(Table1[[#This Row],[Medicare Rate in CR]]&gt;0,"Y","N"),"N")</f>
        <v>N</v>
      </c>
      <c r="O5523" s="166">
        <f>Table1[[#This Row],[Medicare Rate in CR]]*Table1[[#This Row],[SumOfUnits]]*Table1[[#This Row],[Actuarial Factor 06/20/2023]]</f>
        <v>0</v>
      </c>
      <c r="P5523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210.94460435458925</v>
      </c>
      <c r="Q5523" s="27">
        <f>Table1[[#This Row],[Trended Medicare Pricing for all RHCs]]-Table1[[#This Row],[SumOfSFY24 Estimated Payment 5/04/23]]</f>
        <v>31.361534195046318</v>
      </c>
      <c r="R5523" s="24">
        <f>Table1[[#This Row],[SumOfUnits]]*Table1[[#This Row],[Actuarial Factor 06/20/2023]]</f>
        <v>1.0562467366165329</v>
      </c>
    </row>
    <row r="5524" spans="1:18" x14ac:dyDescent="0.25">
      <c r="A5524" s="192" t="s">
        <v>613</v>
      </c>
      <c r="B5524" s="22" t="s">
        <v>614</v>
      </c>
      <c r="C5524" s="22" t="s">
        <v>83</v>
      </c>
      <c r="D5524" s="22" t="s">
        <v>30</v>
      </c>
      <c r="E5524" s="22" t="s">
        <v>56</v>
      </c>
      <c r="F5524" s="196">
        <v>170.02</v>
      </c>
      <c r="G5524" s="22">
        <v>1</v>
      </c>
      <c r="H5524" s="22">
        <v>1</v>
      </c>
      <c r="I5524" s="167">
        <v>188.01999547256918</v>
      </c>
      <c r="J5524" s="22">
        <v>1.1058698710302857</v>
      </c>
      <c r="K5524" s="22" t="s">
        <v>615</v>
      </c>
      <c r="L5524" s="22" t="e">
        <f>INDEX(#REF!,MATCH(Table1[[#This Row],[NPI]],#REF!,0))</f>
        <v>#REF!</v>
      </c>
      <c r="M552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24" s="24" t="str">
        <f>IFERROR(IF(Table1[[#This Row],[Medicare Rate in CR]]&gt;0,"Y","N"),"N")</f>
        <v>N</v>
      </c>
      <c r="O5524" s="166">
        <f>Table1[[#This Row],[Medicare Rate in CR]]*Table1[[#This Row],[SumOfUnits]]*Table1[[#This Row],[Actuarial Factor 06/20/2023]]</f>
        <v>0</v>
      </c>
      <c r="P5524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192.74018241898318</v>
      </c>
      <c r="Q5524" s="27">
        <f>Table1[[#This Row],[Trended Medicare Pricing for all RHCs]]-Table1[[#This Row],[SumOfSFY24 Estimated Payment 5/04/23]]</f>
        <v>4.7201869464140032</v>
      </c>
      <c r="R5524" s="24">
        <f>Table1[[#This Row],[SumOfUnits]]*Table1[[#This Row],[Actuarial Factor 06/20/2023]]</f>
        <v>1.1058698710302857</v>
      </c>
    </row>
    <row r="5525" spans="1:18" x14ac:dyDescent="0.25">
      <c r="A5525" s="192" t="s">
        <v>613</v>
      </c>
      <c r="B5525" s="22" t="s">
        <v>614</v>
      </c>
      <c r="C5525" s="22" t="s">
        <v>83</v>
      </c>
      <c r="D5525" s="22" t="s">
        <v>30</v>
      </c>
      <c r="E5525" s="22" t="s">
        <v>59</v>
      </c>
      <c r="F5525" s="196">
        <v>707.43999999999994</v>
      </c>
      <c r="G5525" s="22">
        <v>4</v>
      </c>
      <c r="H5525" s="22">
        <v>4</v>
      </c>
      <c r="I5525" s="167">
        <v>646.47125668131036</v>
      </c>
      <c r="J5525" s="22">
        <v>0.91381778904403255</v>
      </c>
      <c r="K5525" s="22" t="s">
        <v>615</v>
      </c>
      <c r="L5525" s="22" t="e">
        <f>INDEX(#REF!,MATCH(Table1[[#This Row],[NPI]],#REF!,0))</f>
        <v>#REF!</v>
      </c>
      <c r="M552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25" s="24" t="str">
        <f>IFERROR(IF(Table1[[#This Row],[Medicare Rate in CR]]&gt;0,"Y","N"),"N")</f>
        <v>N</v>
      </c>
      <c r="O5525" s="166">
        <f>Table1[[#This Row],[Medicare Rate in CR]]*Table1[[#This Row],[SumOfUnits]]*Table1[[#This Row],[Actuarial Factor 06/20/2023]]</f>
        <v>0</v>
      </c>
      <c r="P5525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662.7007283359045</v>
      </c>
      <c r="Q5525" s="27">
        <f>Table1[[#This Row],[Trended Medicare Pricing for all RHCs]]-Table1[[#This Row],[SumOfSFY24 Estimated Payment 5/04/23]]</f>
        <v>16.229471654594136</v>
      </c>
      <c r="R5525" s="24">
        <f>Table1[[#This Row],[SumOfUnits]]*Table1[[#This Row],[Actuarial Factor 06/20/2023]]</f>
        <v>3.6552711561761302</v>
      </c>
    </row>
    <row r="5526" spans="1:18" x14ac:dyDescent="0.25">
      <c r="A5526" s="192" t="s">
        <v>613</v>
      </c>
      <c r="B5526" s="22" t="s">
        <v>614</v>
      </c>
      <c r="C5526" s="22" t="s">
        <v>83</v>
      </c>
      <c r="D5526" s="22" t="s">
        <v>30</v>
      </c>
      <c r="E5526" s="22" t="s">
        <v>60</v>
      </c>
      <c r="F5526" s="196">
        <v>173.59</v>
      </c>
      <c r="G5526" s="22">
        <v>1</v>
      </c>
      <c r="H5526" s="22">
        <v>1</v>
      </c>
      <c r="I5526" s="167">
        <v>142.48878310095893</v>
      </c>
      <c r="J5526" s="22">
        <v>0.8208352042223569</v>
      </c>
      <c r="K5526" s="22" t="s">
        <v>615</v>
      </c>
      <c r="L5526" s="22" t="e">
        <f>INDEX(#REF!,MATCH(Table1[[#This Row],[NPI]],#REF!,0))</f>
        <v>#REF!</v>
      </c>
      <c r="M5526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26" s="24" t="str">
        <f>IFERROR(IF(Table1[[#This Row],[Medicare Rate in CR]]&gt;0,"Y","N"),"N")</f>
        <v>N</v>
      </c>
      <c r="O5526" s="166">
        <f>Table1[[#This Row],[Medicare Rate in CR]]*Table1[[#This Row],[SumOfUnits]]*Table1[[#This Row],[Actuarial Factor 06/20/2023]]</f>
        <v>0</v>
      </c>
      <c r="P5526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146.06592228933684</v>
      </c>
      <c r="Q5526" s="27">
        <f>Table1[[#This Row],[Trended Medicare Pricing for all RHCs]]-Table1[[#This Row],[SumOfSFY24 Estimated Payment 5/04/23]]</f>
        <v>3.5771391883779131</v>
      </c>
      <c r="R5526" s="24">
        <f>Table1[[#This Row],[SumOfUnits]]*Table1[[#This Row],[Actuarial Factor 06/20/2023]]</f>
        <v>0.8208352042223569</v>
      </c>
    </row>
    <row r="5527" spans="1:18" x14ac:dyDescent="0.25">
      <c r="A5527" s="192" t="s">
        <v>613</v>
      </c>
      <c r="B5527" s="22" t="s">
        <v>614</v>
      </c>
      <c r="C5527" s="22" t="s">
        <v>83</v>
      </c>
      <c r="D5527" s="22" t="s">
        <v>30</v>
      </c>
      <c r="E5527" s="22" t="s">
        <v>61</v>
      </c>
      <c r="F5527" s="196">
        <v>687.22</v>
      </c>
      <c r="G5527" s="22">
        <v>4</v>
      </c>
      <c r="H5527" s="22">
        <v>4</v>
      </c>
      <c r="I5527" s="167">
        <v>564.09436904568815</v>
      </c>
      <c r="J5527" s="22">
        <v>0.8208352042223569</v>
      </c>
      <c r="K5527" s="22" t="s">
        <v>615</v>
      </c>
      <c r="L5527" s="22" t="e">
        <f>INDEX(#REF!,MATCH(Table1[[#This Row],[NPI]],#REF!,0))</f>
        <v>#REF!</v>
      </c>
      <c r="M5527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27" s="24" t="str">
        <f>IFERROR(IF(Table1[[#This Row],[Medicare Rate in CR]]&gt;0,"Y","N"),"N")</f>
        <v>N</v>
      </c>
      <c r="O5527" s="166">
        <f>Table1[[#This Row],[Medicare Rate in CR]]*Table1[[#This Row],[SumOfUnits]]*Table1[[#This Row],[Actuarial Factor 06/20/2023]]</f>
        <v>0</v>
      </c>
      <c r="P5527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578.25579305074064</v>
      </c>
      <c r="Q5527" s="27">
        <f>Table1[[#This Row],[Trended Medicare Pricing for all RHCs]]-Table1[[#This Row],[SumOfSFY24 Estimated Payment 5/04/23]]</f>
        <v>14.161424005052481</v>
      </c>
      <c r="R5527" s="24">
        <f>Table1[[#This Row],[SumOfUnits]]*Table1[[#This Row],[Actuarial Factor 06/20/2023]]</f>
        <v>3.2833408168894276</v>
      </c>
    </row>
    <row r="5528" spans="1:18" x14ac:dyDescent="0.25">
      <c r="A5528" s="192" t="s">
        <v>613</v>
      </c>
      <c r="B5528" s="22" t="s">
        <v>614</v>
      </c>
      <c r="C5528" s="22" t="s">
        <v>83</v>
      </c>
      <c r="D5528" s="22" t="s">
        <v>30</v>
      </c>
      <c r="E5528" s="22" t="s">
        <v>62</v>
      </c>
      <c r="F5528" s="196">
        <v>533.85</v>
      </c>
      <c r="G5528" s="22">
        <v>3</v>
      </c>
      <c r="H5528" s="22">
        <v>3</v>
      </c>
      <c r="I5528" s="167">
        <v>508.69941902348819</v>
      </c>
      <c r="J5528" s="22">
        <v>0.95288830012829107</v>
      </c>
      <c r="K5528" s="22" t="s">
        <v>615</v>
      </c>
      <c r="L5528" s="22" t="e">
        <f>INDEX(#REF!,MATCH(Table1[[#This Row],[NPI]],#REF!,0))</f>
        <v>#REF!</v>
      </c>
      <c r="M5528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28" s="24" t="str">
        <f>IFERROR(IF(Table1[[#This Row],[Medicare Rate in CR]]&gt;0,"Y","N"),"N")</f>
        <v>N</v>
      </c>
      <c r="O5528" s="166">
        <f>Table1[[#This Row],[Medicare Rate in CR]]*Table1[[#This Row],[SumOfUnits]]*Table1[[#This Row],[Actuarial Factor 06/20/2023]]</f>
        <v>0</v>
      </c>
      <c r="P5528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521.47016902424207</v>
      </c>
      <c r="Q5528" s="27">
        <f>Table1[[#This Row],[Trended Medicare Pricing for all RHCs]]-Table1[[#This Row],[SumOfSFY24 Estimated Payment 5/04/23]]</f>
        <v>12.770750000753878</v>
      </c>
      <c r="R5528" s="24">
        <f>Table1[[#This Row],[SumOfUnits]]*Table1[[#This Row],[Actuarial Factor 06/20/2023]]</f>
        <v>2.8586649003848734</v>
      </c>
    </row>
    <row r="5529" spans="1:18" x14ac:dyDescent="0.25">
      <c r="A5529" s="192" t="s">
        <v>613</v>
      </c>
      <c r="B5529" s="22" t="s">
        <v>614</v>
      </c>
      <c r="C5529" s="22" t="s">
        <v>83</v>
      </c>
      <c r="D5529" s="22" t="s">
        <v>30</v>
      </c>
      <c r="E5529" s="22" t="s">
        <v>64</v>
      </c>
      <c r="F5529" s="196">
        <v>173.59</v>
      </c>
      <c r="G5529" s="22">
        <v>1</v>
      </c>
      <c r="H5529" s="22">
        <v>1</v>
      </c>
      <c r="I5529" s="167">
        <v>167.88565467951568</v>
      </c>
      <c r="J5529" s="22">
        <v>0.96713897505337676</v>
      </c>
      <c r="K5529" s="22" t="s">
        <v>615</v>
      </c>
      <c r="L5529" s="22" t="e">
        <f>INDEX(#REF!,MATCH(Table1[[#This Row],[NPI]],#REF!,0))</f>
        <v>#REF!</v>
      </c>
      <c r="M5529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29" s="24" t="str">
        <f>IFERROR(IF(Table1[[#This Row],[Medicare Rate in CR]]&gt;0,"Y","N"),"N")</f>
        <v>N</v>
      </c>
      <c r="O5529" s="166">
        <f>Table1[[#This Row],[Medicare Rate in CR]]*Table1[[#This Row],[SumOfUnits]]*Table1[[#This Row],[Actuarial Factor 06/20/2023]]</f>
        <v>0</v>
      </c>
      <c r="P5529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172.10037489433472</v>
      </c>
      <c r="Q5529" s="27">
        <f>Table1[[#This Row],[Trended Medicare Pricing for all RHCs]]-Table1[[#This Row],[SumOfSFY24 Estimated Payment 5/04/23]]</f>
        <v>4.2147202148190388</v>
      </c>
      <c r="R5529" s="24">
        <f>Table1[[#This Row],[SumOfUnits]]*Table1[[#This Row],[Actuarial Factor 06/20/2023]]</f>
        <v>0.96713897505337676</v>
      </c>
    </row>
    <row r="5530" spans="1:18" x14ac:dyDescent="0.25">
      <c r="A5530" s="192" t="s">
        <v>613</v>
      </c>
      <c r="B5530" s="22" t="s">
        <v>614</v>
      </c>
      <c r="C5530" s="22" t="s">
        <v>83</v>
      </c>
      <c r="D5530" s="22" t="s">
        <v>31</v>
      </c>
      <c r="E5530" s="22" t="s">
        <v>69</v>
      </c>
      <c r="F5530" s="196">
        <v>877.33</v>
      </c>
      <c r="G5530" s="22">
        <v>5</v>
      </c>
      <c r="H5530" s="22">
        <v>5</v>
      </c>
      <c r="I5530" s="167">
        <v>1015.7694663890621</v>
      </c>
      <c r="J5530" s="22">
        <v>1.1577963438946144</v>
      </c>
      <c r="K5530" s="22" t="s">
        <v>615</v>
      </c>
      <c r="L5530" s="22" t="e">
        <f>INDEX(#REF!,MATCH(Table1[[#This Row],[NPI]],#REF!,0))</f>
        <v>#REF!</v>
      </c>
      <c r="M5530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30" s="24" t="str">
        <f>IFERROR(IF(Table1[[#This Row],[Medicare Rate in CR]]&gt;0,"Y","N"),"N")</f>
        <v>N</v>
      </c>
      <c r="O5530" s="166">
        <f>Table1[[#This Row],[Medicare Rate in CR]]*Table1[[#This Row],[SumOfUnits]]*Table1[[#This Row],[Actuarial Factor 06/20/2023]]</f>
        <v>0</v>
      </c>
      <c r="P5530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1041.2700614920711</v>
      </c>
      <c r="Q5530" s="27">
        <f>Table1[[#This Row],[Trended Medicare Pricing for all RHCs]]-Table1[[#This Row],[SumOfSFY24 Estimated Payment 5/04/23]]</f>
        <v>25.500595103009005</v>
      </c>
      <c r="R5530" s="24">
        <f>Table1[[#This Row],[SumOfUnits]]*Table1[[#This Row],[Actuarial Factor 06/20/2023]]</f>
        <v>5.7889817194730719</v>
      </c>
    </row>
    <row r="5531" spans="1:18" x14ac:dyDescent="0.25">
      <c r="A5531" s="192" t="s">
        <v>616</v>
      </c>
      <c r="B5531" s="22" t="s">
        <v>617</v>
      </c>
      <c r="C5531" s="22" t="s">
        <v>78</v>
      </c>
      <c r="D5531" s="22" t="s">
        <v>30</v>
      </c>
      <c r="E5531" s="22" t="s">
        <v>59</v>
      </c>
      <c r="F5531" s="196">
        <v>22.58</v>
      </c>
      <c r="G5531" s="22">
        <v>1</v>
      </c>
      <c r="H5531" s="22">
        <v>1</v>
      </c>
      <c r="I5531" s="167">
        <v>21.089317174165423</v>
      </c>
      <c r="J5531" s="22">
        <v>0.93398216006047052</v>
      </c>
      <c r="K5531" s="22" t="s">
        <v>618</v>
      </c>
      <c r="L5531" s="22" t="e">
        <f>INDEX(#REF!,MATCH(Table1[[#This Row],[NPI]],#REF!,0))</f>
        <v>#REF!</v>
      </c>
      <c r="M5531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31" s="24" t="str">
        <f>IFERROR(IF(Table1[[#This Row],[Medicare Rate in CR]]&gt;0,"Y","N"),"N")</f>
        <v>N</v>
      </c>
      <c r="O5531" s="166">
        <f>Table1[[#This Row],[Medicare Rate in CR]]*Table1[[#This Row],[SumOfUnits]]*Table1[[#This Row],[Actuarial Factor 06/20/2023]]</f>
        <v>0</v>
      </c>
      <c r="P5531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30.593476222239694</v>
      </c>
      <c r="Q5531" s="27">
        <f>Table1[[#This Row],[Trended Medicare Pricing for all RHCs]]-Table1[[#This Row],[SumOfSFY24 Estimated Payment 5/04/23]]</f>
        <v>9.5041590480742713</v>
      </c>
      <c r="R5531" s="24">
        <f>Table1[[#This Row],[SumOfUnits]]*Table1[[#This Row],[Actuarial Factor 06/20/2023]]</f>
        <v>0.93398216006047052</v>
      </c>
    </row>
    <row r="5532" spans="1:18" x14ac:dyDescent="0.25">
      <c r="A5532" s="192" t="s">
        <v>616</v>
      </c>
      <c r="B5532" s="22" t="s">
        <v>617</v>
      </c>
      <c r="C5532" s="22" t="s">
        <v>78</v>
      </c>
      <c r="D5532" s="22" t="s">
        <v>30</v>
      </c>
      <c r="E5532" s="22" t="s">
        <v>63</v>
      </c>
      <c r="F5532" s="196">
        <v>92.5</v>
      </c>
      <c r="G5532" s="22">
        <v>2</v>
      </c>
      <c r="H5532" s="22">
        <v>2</v>
      </c>
      <c r="I5532" s="167">
        <v>86.626770572953433</v>
      </c>
      <c r="J5532" s="22">
        <v>0.93650562781571278</v>
      </c>
      <c r="K5532" s="22" t="s">
        <v>618</v>
      </c>
      <c r="L5532" s="22" t="e">
        <f>INDEX(#REF!,MATCH(Table1[[#This Row],[NPI]],#REF!,0))</f>
        <v>#REF!</v>
      </c>
      <c r="M553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32" s="24" t="str">
        <f>IFERROR(IF(Table1[[#This Row],[Medicare Rate in CR]]&gt;0,"Y","N"),"N")</f>
        <v>N</v>
      </c>
      <c r="O5532" s="166">
        <f>Table1[[#This Row],[Medicare Rate in CR]]*Table1[[#This Row],[SumOfUnits]]*Table1[[#This Row],[Actuarial Factor 06/20/2023]]</f>
        <v>0</v>
      </c>
      <c r="P5532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125.66618557852584</v>
      </c>
      <c r="Q5532" s="27">
        <f>Table1[[#This Row],[Trended Medicare Pricing for all RHCs]]-Table1[[#This Row],[SumOfSFY24 Estimated Payment 5/04/23]]</f>
        <v>39.039415005572408</v>
      </c>
      <c r="R5532" s="24">
        <f>Table1[[#This Row],[SumOfUnits]]*Table1[[#This Row],[Actuarial Factor 06/20/2023]]</f>
        <v>1.8730112556314256</v>
      </c>
    </row>
    <row r="5533" spans="1:18" x14ac:dyDescent="0.25">
      <c r="A5533" s="192" t="s">
        <v>616</v>
      </c>
      <c r="B5533" s="22" t="s">
        <v>617</v>
      </c>
      <c r="C5533" s="22" t="s">
        <v>78</v>
      </c>
      <c r="D5533" s="22" t="s">
        <v>30</v>
      </c>
      <c r="E5533" s="22" t="s">
        <v>64</v>
      </c>
      <c r="F5533" s="196">
        <v>20.37</v>
      </c>
      <c r="G5533" s="22">
        <v>1</v>
      </c>
      <c r="H5533" s="22">
        <v>1</v>
      </c>
      <c r="I5533" s="167">
        <v>18.503852465944782</v>
      </c>
      <c r="J5533" s="22">
        <v>0.90838745537284149</v>
      </c>
      <c r="K5533" s="22" t="s">
        <v>618</v>
      </c>
      <c r="L5533" s="22" t="e">
        <f>INDEX(#REF!,MATCH(Table1[[#This Row],[NPI]],#REF!,0))</f>
        <v>#REF!</v>
      </c>
      <c r="M553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33" s="24" t="str">
        <f>IFERROR(IF(Table1[[#This Row],[Medicare Rate in CR]]&gt;0,"Y","N"),"N")</f>
        <v>N</v>
      </c>
      <c r="O5533" s="166">
        <f>Table1[[#This Row],[Medicare Rate in CR]]*Table1[[#This Row],[SumOfUnits]]*Table1[[#This Row],[Actuarial Factor 06/20/2023]]</f>
        <v>0</v>
      </c>
      <c r="P5533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26.842840181197825</v>
      </c>
      <c r="Q5533" s="27">
        <f>Table1[[#This Row],[Trended Medicare Pricing for all RHCs]]-Table1[[#This Row],[SumOfSFY24 Estimated Payment 5/04/23]]</f>
        <v>8.3389877152530438</v>
      </c>
      <c r="R5533" s="24">
        <f>Table1[[#This Row],[SumOfUnits]]*Table1[[#This Row],[Actuarial Factor 06/20/2023]]</f>
        <v>0.90838745537284149</v>
      </c>
    </row>
    <row r="5534" spans="1:18" x14ac:dyDescent="0.25">
      <c r="A5534" s="192" t="s">
        <v>616</v>
      </c>
      <c r="B5534" s="22" t="s">
        <v>617</v>
      </c>
      <c r="C5534" s="22" t="s">
        <v>78</v>
      </c>
      <c r="D5534" s="22" t="s">
        <v>31</v>
      </c>
      <c r="E5534" s="22" t="s">
        <v>67</v>
      </c>
      <c r="F5534" s="196">
        <v>75</v>
      </c>
      <c r="G5534" s="22">
        <v>1</v>
      </c>
      <c r="H5534" s="22">
        <v>1</v>
      </c>
      <c r="I5534" s="167">
        <v>78.791375635971022</v>
      </c>
      <c r="J5534" s="22">
        <v>1.0505516751462802</v>
      </c>
      <c r="K5534" s="22" t="s">
        <v>618</v>
      </c>
      <c r="L5534" s="22" t="e">
        <f>INDEX(#REF!,MATCH(Table1[[#This Row],[NPI]],#REF!,0))</f>
        <v>#REF!</v>
      </c>
      <c r="M553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34" s="24" t="str">
        <f>IFERROR(IF(Table1[[#This Row],[Medicare Rate in CR]]&gt;0,"Y","N"),"N")</f>
        <v>N</v>
      </c>
      <c r="O5534" s="166">
        <f>Table1[[#This Row],[Medicare Rate in CR]]*Table1[[#This Row],[SumOfUnits]]*Table1[[#This Row],[Actuarial Factor 06/20/2023]]</f>
        <v>0</v>
      </c>
      <c r="P5534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114.29967395954949</v>
      </c>
      <c r="Q5534" s="27">
        <f>Table1[[#This Row],[Trended Medicare Pricing for all RHCs]]-Table1[[#This Row],[SumOfSFY24 Estimated Payment 5/04/23]]</f>
        <v>35.508298323578472</v>
      </c>
      <c r="R5534" s="24">
        <f>Table1[[#This Row],[SumOfUnits]]*Table1[[#This Row],[Actuarial Factor 06/20/2023]]</f>
        <v>1.0505516751462802</v>
      </c>
    </row>
    <row r="5535" spans="1:18" x14ac:dyDescent="0.25">
      <c r="A5535" s="192" t="s">
        <v>616</v>
      </c>
      <c r="B5535" s="22" t="s">
        <v>617</v>
      </c>
      <c r="C5535" s="22" t="s">
        <v>78</v>
      </c>
      <c r="D5535" s="22" t="s">
        <v>31</v>
      </c>
      <c r="E5535" s="22" t="s">
        <v>69</v>
      </c>
      <c r="F5535" s="196">
        <v>20.37</v>
      </c>
      <c r="G5535" s="22">
        <v>1</v>
      </c>
      <c r="H5535" s="22">
        <v>1</v>
      </c>
      <c r="I5535" s="167">
        <v>21.805966891459747</v>
      </c>
      <c r="J5535" s="22">
        <v>1.0704942018389665</v>
      </c>
      <c r="K5535" s="22" t="s">
        <v>618</v>
      </c>
      <c r="L5535" s="22" t="e">
        <f>INDEX(#REF!,MATCH(Table1[[#This Row],[NPI]],#REF!,0))</f>
        <v>#REF!</v>
      </c>
      <c r="M553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35" s="24" t="str">
        <f>IFERROR(IF(Table1[[#This Row],[Medicare Rate in CR]]&gt;0,"Y","N"),"N")</f>
        <v>N</v>
      </c>
      <c r="O5535" s="166">
        <f>Table1[[#This Row],[Medicare Rate in CR]]*Table1[[#This Row],[SumOfUnits]]*Table1[[#This Row],[Actuarial Factor 06/20/2023]]</f>
        <v>0</v>
      </c>
      <c r="P5535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31.633092910852863</v>
      </c>
      <c r="Q5535" s="27">
        <f>Table1[[#This Row],[Trended Medicare Pricing for all RHCs]]-Table1[[#This Row],[SumOfSFY24 Estimated Payment 5/04/23]]</f>
        <v>9.8271260193931163</v>
      </c>
      <c r="R5535" s="24">
        <f>Table1[[#This Row],[SumOfUnits]]*Table1[[#This Row],[Actuarial Factor 06/20/2023]]</f>
        <v>1.0704942018389665</v>
      </c>
    </row>
    <row r="5536" spans="1:18" x14ac:dyDescent="0.25">
      <c r="A5536" s="192" t="s">
        <v>619</v>
      </c>
      <c r="B5536" s="22" t="s">
        <v>620</v>
      </c>
      <c r="C5536" s="22" t="s">
        <v>55</v>
      </c>
      <c r="D5536" s="22" t="s">
        <v>30</v>
      </c>
      <c r="E5536" s="22" t="s">
        <v>59</v>
      </c>
      <c r="F5536" s="196">
        <v>453.17000000000007</v>
      </c>
      <c r="G5536" s="22">
        <v>7</v>
      </c>
      <c r="H5536" s="22">
        <v>7</v>
      </c>
      <c r="I5536" s="167">
        <v>463.46607832857586</v>
      </c>
      <c r="J5536" s="22">
        <v>1.0227201234163246</v>
      </c>
      <c r="K5536" s="22" t="s">
        <v>621</v>
      </c>
      <c r="L5536" s="22" t="e">
        <f>INDEX(#REF!,MATCH(Table1[[#This Row],[NPI]],#REF!,0))</f>
        <v>#REF!</v>
      </c>
      <c r="M5536" s="22" t="str">
        <f>IFERROR(IFERROR(INDEX(FreeStand_Medicare!E:E,MATCH(Table1[[#This Row],[Medicare Number]],FreeStand_Medicare!A:A,0)),INDEX(HospBased_Medicare_CR!F:F,MATCH(Table1[[#This Row],[Medicare Number]],HospBased_Medicare_CR!G:G,0))),0)</f>
        <v>166.76</v>
      </c>
      <c r="N5536" s="24" t="str">
        <f>IFERROR(IF(Table1[[#This Row],[Medicare Rate in CR]]&gt;0,"Y","N"),"N")</f>
        <v>Y</v>
      </c>
      <c r="O5536" s="166">
        <f>Table1[[#This Row],[Medicare Rate in CR]]*Table1[[#This Row],[SumOfUnits]]*Table1[[#This Row],[Actuarial Factor 06/20/2023]]</f>
        <v>1193.8416544663439</v>
      </c>
      <c r="P5536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1193.8416544663439</v>
      </c>
      <c r="Q5536" s="27">
        <f>Table1[[#This Row],[Trended Medicare Pricing for all RHCs]]-Table1[[#This Row],[SumOfSFY24 Estimated Payment 5/04/23]]</f>
        <v>730.37557613776812</v>
      </c>
      <c r="R5536" s="24">
        <f>Table1[[#This Row],[SumOfUnits]]*Table1[[#This Row],[Actuarial Factor 06/20/2023]]</f>
        <v>7.1590408639142717</v>
      </c>
    </row>
    <row r="5537" spans="1:18" x14ac:dyDescent="0.25">
      <c r="A5537" s="192" t="s">
        <v>619</v>
      </c>
      <c r="B5537" s="22" t="s">
        <v>620</v>
      </c>
      <c r="C5537" s="22" t="s">
        <v>55</v>
      </c>
      <c r="D5537" s="22" t="s">
        <v>30</v>
      </c>
      <c r="E5537" s="22" t="s">
        <v>62</v>
      </c>
      <c r="F5537" s="196">
        <v>776.90000000000009</v>
      </c>
      <c r="G5537" s="22">
        <v>12</v>
      </c>
      <c r="H5537" s="22">
        <v>12</v>
      </c>
      <c r="I5537" s="167">
        <v>814.74426477578606</v>
      </c>
      <c r="J5537" s="22">
        <v>1.0487118866981413</v>
      </c>
      <c r="K5537" s="22" t="s">
        <v>621</v>
      </c>
      <c r="L5537" s="22" t="e">
        <f>INDEX(#REF!,MATCH(Table1[[#This Row],[NPI]],#REF!,0))</f>
        <v>#REF!</v>
      </c>
      <c r="M5537" s="22" t="str">
        <f>IFERROR(IFERROR(INDEX(FreeStand_Medicare!E:E,MATCH(Table1[[#This Row],[Medicare Number]],FreeStand_Medicare!A:A,0)),INDEX(HospBased_Medicare_CR!F:F,MATCH(Table1[[#This Row],[Medicare Number]],HospBased_Medicare_CR!G:G,0))),0)</f>
        <v>166.76</v>
      </c>
      <c r="N5537" s="24" t="str">
        <f>IFERROR(IF(Table1[[#This Row],[Medicare Rate in CR]]&gt;0,"Y","N"),"N")</f>
        <v>Y</v>
      </c>
      <c r="O5537" s="166">
        <f>Table1[[#This Row],[Medicare Rate in CR]]*Table1[[#This Row],[SumOfUnits]]*Table1[[#This Row],[Actuarial Factor 06/20/2023]]</f>
        <v>2098.5983307093843</v>
      </c>
      <c r="P5537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2098.5983307093843</v>
      </c>
      <c r="Q5537" s="27">
        <f>Table1[[#This Row],[Trended Medicare Pricing for all RHCs]]-Table1[[#This Row],[SumOfSFY24 Estimated Payment 5/04/23]]</f>
        <v>1283.8540659335981</v>
      </c>
      <c r="R5537" s="24">
        <f>Table1[[#This Row],[SumOfUnits]]*Table1[[#This Row],[Actuarial Factor 06/20/2023]]</f>
        <v>12.584542640377695</v>
      </c>
    </row>
    <row r="5538" spans="1:18" x14ac:dyDescent="0.25">
      <c r="A5538" s="192" t="s">
        <v>619</v>
      </c>
      <c r="B5538" s="22" t="s">
        <v>620</v>
      </c>
      <c r="C5538" s="22" t="s">
        <v>55</v>
      </c>
      <c r="D5538" s="22" t="s">
        <v>30</v>
      </c>
      <c r="E5538" s="22" t="s">
        <v>63</v>
      </c>
      <c r="F5538" s="196">
        <v>258.98</v>
      </c>
      <c r="G5538" s="22">
        <v>4</v>
      </c>
      <c r="H5538" s="22">
        <v>4</v>
      </c>
      <c r="I5538" s="167">
        <v>259.6651197250892</v>
      </c>
      <c r="J5538" s="22">
        <v>1.0026454541859957</v>
      </c>
      <c r="K5538" s="22" t="s">
        <v>621</v>
      </c>
      <c r="L5538" s="22" t="e">
        <f>INDEX(#REF!,MATCH(Table1[[#This Row],[NPI]],#REF!,0))</f>
        <v>#REF!</v>
      </c>
      <c r="M5538" s="22" t="str">
        <f>IFERROR(IFERROR(INDEX(FreeStand_Medicare!E:E,MATCH(Table1[[#This Row],[Medicare Number]],FreeStand_Medicare!A:A,0)),INDEX(HospBased_Medicare_CR!F:F,MATCH(Table1[[#This Row],[Medicare Number]],HospBased_Medicare_CR!G:G,0))),0)</f>
        <v>166.76</v>
      </c>
      <c r="N5538" s="24" t="str">
        <f>IFERROR(IF(Table1[[#This Row],[Medicare Rate in CR]]&gt;0,"Y","N"),"N")</f>
        <v>Y</v>
      </c>
      <c r="O5538" s="166">
        <f>Table1[[#This Row],[Medicare Rate in CR]]*Table1[[#This Row],[SumOfUnits]]*Table1[[#This Row],[Actuarial Factor 06/20/2023]]</f>
        <v>668.80462376022649</v>
      </c>
      <c r="P5538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668.80462376022649</v>
      </c>
      <c r="Q5538" s="27">
        <f>Table1[[#This Row],[Trended Medicare Pricing for all RHCs]]-Table1[[#This Row],[SumOfSFY24 Estimated Payment 5/04/23]]</f>
        <v>409.13950403513729</v>
      </c>
      <c r="R5538" s="24">
        <f>Table1[[#This Row],[SumOfUnits]]*Table1[[#This Row],[Actuarial Factor 06/20/2023]]</f>
        <v>4.0105818167439828</v>
      </c>
    </row>
    <row r="5539" spans="1:18" x14ac:dyDescent="0.25">
      <c r="A5539" s="192" t="s">
        <v>619</v>
      </c>
      <c r="B5539" s="22" t="s">
        <v>620</v>
      </c>
      <c r="C5539" s="22" t="s">
        <v>55</v>
      </c>
      <c r="D5539" s="22" t="s">
        <v>30</v>
      </c>
      <c r="E5539" s="22" t="s">
        <v>64</v>
      </c>
      <c r="F5539" s="196">
        <v>64.73</v>
      </c>
      <c r="G5539" s="22">
        <v>1</v>
      </c>
      <c r="H5539" s="22">
        <v>1</v>
      </c>
      <c r="I5539" s="167">
        <v>63.461250080889741</v>
      </c>
      <c r="J5539" s="22">
        <v>0.98039935240058296</v>
      </c>
      <c r="K5539" s="22" t="s">
        <v>621</v>
      </c>
      <c r="L5539" s="22" t="e">
        <f>INDEX(#REF!,MATCH(Table1[[#This Row],[NPI]],#REF!,0))</f>
        <v>#REF!</v>
      </c>
      <c r="M5539" s="22" t="str">
        <f>IFERROR(IFERROR(INDEX(FreeStand_Medicare!E:E,MATCH(Table1[[#This Row],[Medicare Number]],FreeStand_Medicare!A:A,0)),INDEX(HospBased_Medicare_CR!F:F,MATCH(Table1[[#This Row],[Medicare Number]],HospBased_Medicare_CR!G:G,0))),0)</f>
        <v>166.76</v>
      </c>
      <c r="N5539" s="24" t="str">
        <f>IFERROR(IF(Table1[[#This Row],[Medicare Rate in CR]]&gt;0,"Y","N"),"N")</f>
        <v>Y</v>
      </c>
      <c r="O5539" s="166">
        <f>Table1[[#This Row],[Medicare Rate in CR]]*Table1[[#This Row],[SumOfUnits]]*Table1[[#This Row],[Actuarial Factor 06/20/2023]]</f>
        <v>163.4913960063212</v>
      </c>
      <c r="P5539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163.4913960063212</v>
      </c>
      <c r="Q5539" s="27">
        <f>Table1[[#This Row],[Trended Medicare Pricing for all RHCs]]-Table1[[#This Row],[SumOfSFY24 Estimated Payment 5/04/23]]</f>
        <v>100.03014592543146</v>
      </c>
      <c r="R5539" s="24">
        <f>Table1[[#This Row],[SumOfUnits]]*Table1[[#This Row],[Actuarial Factor 06/20/2023]]</f>
        <v>0.98039935240058296</v>
      </c>
    </row>
    <row r="5540" spans="1:18" x14ac:dyDescent="0.25">
      <c r="A5540" s="192" t="s">
        <v>619</v>
      </c>
      <c r="B5540" s="22" t="s">
        <v>620</v>
      </c>
      <c r="C5540" s="22" t="s">
        <v>55</v>
      </c>
      <c r="D5540" s="22" t="s">
        <v>30</v>
      </c>
      <c r="E5540" s="22" t="s">
        <v>77</v>
      </c>
      <c r="F5540" s="196">
        <v>64.73</v>
      </c>
      <c r="G5540" s="22">
        <v>1</v>
      </c>
      <c r="H5540" s="22">
        <v>1</v>
      </c>
      <c r="I5540" s="167">
        <v>81.992958999360695</v>
      </c>
      <c r="J5540" s="22">
        <v>1.2666917812352958</v>
      </c>
      <c r="K5540" s="22" t="s">
        <v>621</v>
      </c>
      <c r="L5540" s="22" t="e">
        <f>INDEX(#REF!,MATCH(Table1[[#This Row],[NPI]],#REF!,0))</f>
        <v>#REF!</v>
      </c>
      <c r="M5540" s="22" t="str">
        <f>IFERROR(IFERROR(INDEX(FreeStand_Medicare!E:E,MATCH(Table1[[#This Row],[Medicare Number]],FreeStand_Medicare!A:A,0)),INDEX(HospBased_Medicare_CR!F:F,MATCH(Table1[[#This Row],[Medicare Number]],HospBased_Medicare_CR!G:G,0))),0)</f>
        <v>166.76</v>
      </c>
      <c r="N5540" s="24" t="str">
        <f>IFERROR(IF(Table1[[#This Row],[Medicare Rate in CR]]&gt;0,"Y","N"),"N")</f>
        <v>Y</v>
      </c>
      <c r="O5540" s="166">
        <f>Table1[[#This Row],[Medicare Rate in CR]]*Table1[[#This Row],[SumOfUnits]]*Table1[[#This Row],[Actuarial Factor 06/20/2023]]</f>
        <v>211.23352143879791</v>
      </c>
      <c r="P5540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211.23352143879791</v>
      </c>
      <c r="Q5540" s="27">
        <f>Table1[[#This Row],[Trended Medicare Pricing for all RHCs]]-Table1[[#This Row],[SumOfSFY24 Estimated Payment 5/04/23]]</f>
        <v>129.24056243943721</v>
      </c>
      <c r="R5540" s="24">
        <f>Table1[[#This Row],[SumOfUnits]]*Table1[[#This Row],[Actuarial Factor 06/20/2023]]</f>
        <v>1.2666917812352958</v>
      </c>
    </row>
    <row r="5541" spans="1:18" x14ac:dyDescent="0.25">
      <c r="A5541" s="192" t="s">
        <v>619</v>
      </c>
      <c r="B5541" s="22" t="s">
        <v>620</v>
      </c>
      <c r="C5541" s="22" t="s">
        <v>55</v>
      </c>
      <c r="D5541" s="22" t="s">
        <v>32</v>
      </c>
      <c r="E5541" s="22" t="s">
        <v>81</v>
      </c>
      <c r="F5541" s="196">
        <v>161.63999999999999</v>
      </c>
      <c r="G5541" s="22">
        <v>1</v>
      </c>
      <c r="H5541" s="22">
        <v>1</v>
      </c>
      <c r="I5541" s="167">
        <v>167.13070316179909</v>
      </c>
      <c r="J5541" s="22">
        <v>1.0339687154281063</v>
      </c>
      <c r="K5541" s="22" t="s">
        <v>621</v>
      </c>
      <c r="L5541" s="22" t="e">
        <f>INDEX(#REF!,MATCH(Table1[[#This Row],[NPI]],#REF!,0))</f>
        <v>#REF!</v>
      </c>
      <c r="M5541" s="22" t="str">
        <f>IFERROR(IFERROR(INDEX(FreeStand_Medicare!E:E,MATCH(Table1[[#This Row],[Medicare Number]],FreeStand_Medicare!A:A,0)),INDEX(HospBased_Medicare_CR!F:F,MATCH(Table1[[#This Row],[Medicare Number]],HospBased_Medicare_CR!G:G,0))),0)</f>
        <v>166.76</v>
      </c>
      <c r="N5541" s="24" t="str">
        <f>IFERROR(IF(Table1[[#This Row],[Medicare Rate in CR]]&gt;0,"Y","N"),"N")</f>
        <v>Y</v>
      </c>
      <c r="O5541" s="166">
        <f>Table1[[#This Row],[Medicare Rate in CR]]*Table1[[#This Row],[SumOfUnits]]*Table1[[#This Row],[Actuarial Factor 06/20/2023]]</f>
        <v>172.424622984791</v>
      </c>
      <c r="P5541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172.424622984791</v>
      </c>
      <c r="Q5541" s="27">
        <f>Table1[[#This Row],[Trended Medicare Pricing for all RHCs]]-Table1[[#This Row],[SumOfSFY24 Estimated Payment 5/04/23]]</f>
        <v>5.29391982299191</v>
      </c>
      <c r="R5541" s="24">
        <f>Table1[[#This Row],[SumOfUnits]]*Table1[[#This Row],[Actuarial Factor 06/20/2023]]</f>
        <v>1.0339687154281063</v>
      </c>
    </row>
    <row r="5542" spans="1:18" x14ac:dyDescent="0.25">
      <c r="A5542" s="192" t="s">
        <v>622</v>
      </c>
      <c r="B5542" s="22" t="s">
        <v>292</v>
      </c>
      <c r="C5542" s="22" t="s">
        <v>78</v>
      </c>
      <c r="D5542" s="22" t="s">
        <v>30</v>
      </c>
      <c r="E5542" s="22" t="s">
        <v>64</v>
      </c>
      <c r="F5542" s="196">
        <v>67.03</v>
      </c>
      <c r="G5542" s="22">
        <v>1</v>
      </c>
      <c r="H5542" s="22">
        <v>1</v>
      </c>
      <c r="I5542" s="167">
        <v>60.889211133641567</v>
      </c>
      <c r="J5542" s="22">
        <v>0.90838745537284149</v>
      </c>
      <c r="K5542" s="22" t="s">
        <v>623</v>
      </c>
      <c r="L5542" s="22" t="e">
        <f>INDEX(#REF!,MATCH(Table1[[#This Row],[NPI]],#REF!,0))</f>
        <v>#REF!</v>
      </c>
      <c r="M5542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42" s="24" t="str">
        <f>IFERROR(IF(Table1[[#This Row],[Medicare Rate in CR]]&gt;0,"Y","N"),"N")</f>
        <v>N</v>
      </c>
      <c r="O5542" s="166">
        <f>Table1[[#This Row],[Medicare Rate in CR]]*Table1[[#This Row],[SumOfUnits]]*Table1[[#This Row],[Actuarial Factor 06/20/2023]]</f>
        <v>0</v>
      </c>
      <c r="P5542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88.329679791148266</v>
      </c>
      <c r="Q5542" s="27">
        <f>Table1[[#This Row],[Trended Medicare Pricing for all RHCs]]-Table1[[#This Row],[SumOfSFY24 Estimated Payment 5/04/23]]</f>
        <v>27.440468657506699</v>
      </c>
      <c r="R5542" s="24">
        <f>Table1[[#This Row],[SumOfUnits]]*Table1[[#This Row],[Actuarial Factor 06/20/2023]]</f>
        <v>0.90838745537284149</v>
      </c>
    </row>
    <row r="5543" spans="1:18" x14ac:dyDescent="0.25">
      <c r="A5543" s="192" t="s">
        <v>622</v>
      </c>
      <c r="B5543" s="22" t="s">
        <v>292</v>
      </c>
      <c r="C5543" s="22" t="s">
        <v>78</v>
      </c>
      <c r="D5543" s="22" t="s">
        <v>32</v>
      </c>
      <c r="E5543" s="22" t="s">
        <v>80</v>
      </c>
      <c r="F5543" s="196">
        <v>67.03</v>
      </c>
      <c r="G5543" s="22">
        <v>1</v>
      </c>
      <c r="H5543" s="22">
        <v>1</v>
      </c>
      <c r="I5543" s="167">
        <v>86.613378396451424</v>
      </c>
      <c r="J5543" s="22">
        <v>1.2921584125981116</v>
      </c>
      <c r="K5543" s="22" t="s">
        <v>623</v>
      </c>
      <c r="L5543" s="22" t="e">
        <f>INDEX(#REF!,MATCH(Table1[[#This Row],[NPI]],#REF!,0))</f>
        <v>#REF!</v>
      </c>
      <c r="M5543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43" s="24" t="str">
        <f>IFERROR(IF(Table1[[#This Row],[Medicare Rate in CR]]&gt;0,"Y","N"),"N")</f>
        <v>N</v>
      </c>
      <c r="O5543" s="166">
        <f>Table1[[#This Row],[Medicare Rate in CR]]*Table1[[#This Row],[SumOfUnits]]*Table1[[#This Row],[Actuarial Factor 06/20/2023]]</f>
        <v>0</v>
      </c>
      <c r="P5543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125.64675805368022</v>
      </c>
      <c r="Q5543" s="27">
        <f>Table1[[#This Row],[Trended Medicare Pricing for all RHCs]]-Table1[[#This Row],[SumOfSFY24 Estimated Payment 5/04/23]]</f>
        <v>39.033379657228792</v>
      </c>
      <c r="R5543" s="24">
        <f>Table1[[#This Row],[SumOfUnits]]*Table1[[#This Row],[Actuarial Factor 06/20/2023]]</f>
        <v>1.2921584125981116</v>
      </c>
    </row>
    <row r="5544" spans="1:18" x14ac:dyDescent="0.25">
      <c r="A5544" s="192" t="s">
        <v>622</v>
      </c>
      <c r="B5544" s="22" t="s">
        <v>292</v>
      </c>
      <c r="C5544" s="22" t="s">
        <v>78</v>
      </c>
      <c r="D5544" s="22" t="s">
        <v>32</v>
      </c>
      <c r="E5544" s="22" t="s">
        <v>65</v>
      </c>
      <c r="F5544" s="196">
        <v>200.55</v>
      </c>
      <c r="G5544" s="22">
        <v>2</v>
      </c>
      <c r="H5544" s="22">
        <v>2</v>
      </c>
      <c r="I5544" s="167">
        <v>265.69817726265552</v>
      </c>
      <c r="J5544" s="22">
        <v>1.3248475555355548</v>
      </c>
      <c r="K5544" s="22" t="s">
        <v>623</v>
      </c>
      <c r="L5544" s="22" t="e">
        <f>INDEX(#REF!,MATCH(Table1[[#This Row],[NPI]],#REF!,0))</f>
        <v>#REF!</v>
      </c>
      <c r="M5544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44" s="24" t="str">
        <f>IFERROR(IF(Table1[[#This Row],[Medicare Rate in CR]]&gt;0,"Y","N"),"N")</f>
        <v>N</v>
      </c>
      <c r="O5544" s="166">
        <f>Table1[[#This Row],[Medicare Rate in CR]]*Table1[[#This Row],[SumOfUnits]]*Table1[[#This Row],[Actuarial Factor 06/20/2023]]</f>
        <v>0</v>
      </c>
      <c r="P5544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385.43831463330235</v>
      </c>
      <c r="Q5544" s="27">
        <f>Table1[[#This Row],[Trended Medicare Pricing for all RHCs]]-Table1[[#This Row],[SumOfSFY24 Estimated Payment 5/04/23]]</f>
        <v>119.74013737064683</v>
      </c>
      <c r="R5544" s="24">
        <f>Table1[[#This Row],[SumOfUnits]]*Table1[[#This Row],[Actuarial Factor 06/20/2023]]</f>
        <v>2.6496951110711096</v>
      </c>
    </row>
    <row r="5545" spans="1:18" x14ac:dyDescent="0.25">
      <c r="A5545" s="192" t="s">
        <v>622</v>
      </c>
      <c r="B5545" s="22" t="s">
        <v>292</v>
      </c>
      <c r="C5545" s="22" t="s">
        <v>78</v>
      </c>
      <c r="D5545" s="22" t="s">
        <v>31</v>
      </c>
      <c r="E5545" s="22" t="s">
        <v>69</v>
      </c>
      <c r="F5545" s="196">
        <v>39.020000000000003</v>
      </c>
      <c r="G5545" s="22">
        <v>1</v>
      </c>
      <c r="H5545" s="22">
        <v>1</v>
      </c>
      <c r="I5545" s="167">
        <v>41.770683755756473</v>
      </c>
      <c r="J5545" s="22">
        <v>1.0704942018389665</v>
      </c>
      <c r="K5545" s="22" t="s">
        <v>623</v>
      </c>
      <c r="L5545" s="22" t="e">
        <f>INDEX(#REF!,MATCH(Table1[[#This Row],[NPI]],#REF!,0))</f>
        <v>#REF!</v>
      </c>
      <c r="M5545" s="22">
        <f>IFERROR(IFERROR(INDEX(FreeStand_Medicare!E:E,MATCH(Table1[[#This Row],[Medicare Number]],FreeStand_Medicare!A:A,0)),INDEX(HospBased_Medicare_CR!F:F,MATCH(Table1[[#This Row],[Medicare Number]],HospBased_Medicare_CR!G:G,0))),0)</f>
        <v>0</v>
      </c>
      <c r="N5545" s="24" t="str">
        <f>IFERROR(IF(Table1[[#This Row],[Medicare Rate in CR]]&gt;0,"Y","N"),"N")</f>
        <v>N</v>
      </c>
      <c r="O5545" s="166">
        <f>Table1[[#This Row],[Medicare Rate in CR]]*Table1[[#This Row],[SumOfUnits]]*Table1[[#This Row],[Actuarial Factor 06/20/2023]]</f>
        <v>0</v>
      </c>
      <c r="P5545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60.595153921525714</v>
      </c>
      <c r="Q5545" s="27">
        <f>Table1[[#This Row],[Trended Medicare Pricing for all RHCs]]-Table1[[#This Row],[SumOfSFY24 Estimated Payment 5/04/23]]</f>
        <v>18.824470165769242</v>
      </c>
      <c r="R5545" s="24">
        <f>Table1[[#This Row],[SumOfUnits]]*Table1[[#This Row],[Actuarial Factor 06/20/2023]]</f>
        <v>1.0704942018389665</v>
      </c>
    </row>
    <row r="5546" spans="1:18" x14ac:dyDescent="0.25">
      <c r="A5546" s="192" t="s">
        <v>624</v>
      </c>
      <c r="B5546" s="22" t="s">
        <v>625</v>
      </c>
      <c r="C5546" s="22" t="s">
        <v>75</v>
      </c>
      <c r="D5546" s="22" t="s">
        <v>30</v>
      </c>
      <c r="E5546" s="22" t="s">
        <v>63</v>
      </c>
      <c r="F5546" s="196">
        <v>65.58</v>
      </c>
      <c r="G5546" s="22">
        <v>2</v>
      </c>
      <c r="H5546" s="22">
        <v>2</v>
      </c>
      <c r="I5546" s="167">
        <v>65.199547631502526</v>
      </c>
      <c r="J5546" s="22">
        <v>0.99419865250842532</v>
      </c>
      <c r="K5546" s="22" t="s">
        <v>626</v>
      </c>
      <c r="L5546" s="22" t="e">
        <f>INDEX(#REF!,MATCH(Table1[[#This Row],[NPI]],#REF!,0))</f>
        <v>#REF!</v>
      </c>
      <c r="M5546" s="22" t="str">
        <f>IFERROR(IFERROR(INDEX(FreeStand_Medicare!E:E,MATCH(Table1[[#This Row],[Medicare Number]],FreeStand_Medicare!A:A,0)),INDEX(HospBased_Medicare_CR!F:F,MATCH(Table1[[#This Row],[Medicare Number]],HospBased_Medicare_CR!G:G,0))),0)</f>
        <v>381.19</v>
      </c>
      <c r="N5546" s="24" t="str">
        <f>IFERROR(IF(Table1[[#This Row],[Medicare Rate in CR]]&gt;0,"Y","N"),"N")</f>
        <v>Y</v>
      </c>
      <c r="O5546" s="166">
        <f>Table1[[#This Row],[Medicare Rate in CR]]*Table1[[#This Row],[SumOfUnits]]*Table1[[#This Row],[Actuarial Factor 06/20/2023]]</f>
        <v>757.95716869937326</v>
      </c>
      <c r="P5546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757.95716869937326</v>
      </c>
      <c r="Q5546" s="27">
        <f>Table1[[#This Row],[Trended Medicare Pricing for all RHCs]]-Table1[[#This Row],[SumOfSFY24 Estimated Payment 5/04/23]]</f>
        <v>692.75762106787079</v>
      </c>
      <c r="R5546" s="24">
        <f>Table1[[#This Row],[SumOfUnits]]*Table1[[#This Row],[Actuarial Factor 06/20/2023]]</f>
        <v>1.9883973050168506</v>
      </c>
    </row>
    <row r="5547" spans="1:18" x14ac:dyDescent="0.25">
      <c r="A5547" s="192" t="s">
        <v>624</v>
      </c>
      <c r="B5547" s="22" t="s">
        <v>625</v>
      </c>
      <c r="C5547" s="22" t="s">
        <v>75</v>
      </c>
      <c r="D5547" s="22" t="s">
        <v>30</v>
      </c>
      <c r="E5547" s="22" t="s">
        <v>64</v>
      </c>
      <c r="F5547" s="196">
        <v>86.42</v>
      </c>
      <c r="G5547" s="22">
        <v>2</v>
      </c>
      <c r="H5547" s="22">
        <v>2</v>
      </c>
      <c r="I5547" s="167">
        <v>89.066572682887156</v>
      </c>
      <c r="J5547" s="22">
        <v>1.0306245392604392</v>
      </c>
      <c r="K5547" s="22" t="s">
        <v>626</v>
      </c>
      <c r="L5547" s="22" t="e">
        <f>INDEX(#REF!,MATCH(Table1[[#This Row],[NPI]],#REF!,0))</f>
        <v>#REF!</v>
      </c>
      <c r="M5547" s="22" t="str">
        <f>IFERROR(IFERROR(INDEX(FreeStand_Medicare!E:E,MATCH(Table1[[#This Row],[Medicare Number]],FreeStand_Medicare!A:A,0)),INDEX(HospBased_Medicare_CR!F:F,MATCH(Table1[[#This Row],[Medicare Number]],HospBased_Medicare_CR!G:G,0))),0)</f>
        <v>381.19</v>
      </c>
      <c r="N5547" s="24" t="str">
        <f>IFERROR(IF(Table1[[#This Row],[Medicare Rate in CR]]&gt;0,"Y","N"),"N")</f>
        <v>Y</v>
      </c>
      <c r="O5547" s="166">
        <f>Table1[[#This Row],[Medicare Rate in CR]]*Table1[[#This Row],[SumOfUnits]]*Table1[[#This Row],[Actuarial Factor 06/20/2023]]</f>
        <v>785.72753624137363</v>
      </c>
      <c r="P5547" s="27">
        <f>IF(Table1[[#This Row],[Medicare Rate in CR?]]="Y",Table1[Trended Medicare Pricing for RHCs with a CR],INDEX('Avg SDA MCR as % of MCD'!D:D,MATCH(Table1[[#This Row],[SDA]],'Avg SDA MCR as % of MCD'!A:A,0))*Table1[[#This Row],[SumOfSFY24 Estimated Payment 5/04/23]])</f>
        <v>785.72753624137363</v>
      </c>
      <c r="Q5547" s="27">
        <f>Table1[[#This Row],[Trended Medicare Pricing for all RHCs]]-Table1[[#This Row],[SumOfSFY24 Estimated Payment 5/04/23]]</f>
        <v>696.66096355848651</v>
      </c>
      <c r="R5547" s="24">
        <f>Table1[[#This Row],[SumOfUnits]]*Table1[[#This Row],[Actuarial Factor 06/20/2023]]</f>
        <v>2.0612490785208784</v>
      </c>
    </row>
    <row r="10630" spans="6:6" x14ac:dyDescent="0.25">
      <c r="F10630" s="195"/>
    </row>
    <row r="10631" spans="6:6" x14ac:dyDescent="0.25">
      <c r="F10631" s="195"/>
    </row>
    <row r="10632" spans="6:6" x14ac:dyDescent="0.25">
      <c r="F10632" s="195"/>
    </row>
    <row r="10633" spans="6:6" x14ac:dyDescent="0.25">
      <c r="F10633" s="195"/>
    </row>
    <row r="10634" spans="6:6" x14ac:dyDescent="0.25">
      <c r="F10634" s="195"/>
    </row>
    <row r="10635" spans="6:6" x14ac:dyDescent="0.25">
      <c r="F10635" s="195"/>
    </row>
    <row r="10636" spans="6:6" x14ac:dyDescent="0.25">
      <c r="F10636" s="195"/>
    </row>
    <row r="10637" spans="6:6" x14ac:dyDescent="0.25">
      <c r="F10637" s="195"/>
    </row>
    <row r="10638" spans="6:6" x14ac:dyDescent="0.25">
      <c r="F10638" s="195"/>
    </row>
    <row r="10639" spans="6:6" x14ac:dyDescent="0.25">
      <c r="F10639" s="195"/>
    </row>
    <row r="10640" spans="6:6" x14ac:dyDescent="0.25">
      <c r="F10640" s="195"/>
    </row>
    <row r="10641" spans="6:6" x14ac:dyDescent="0.25">
      <c r="F10641" s="195"/>
    </row>
    <row r="10642" spans="6:6" x14ac:dyDescent="0.25">
      <c r="F10642" s="195"/>
    </row>
    <row r="10643" spans="6:6" x14ac:dyDescent="0.25">
      <c r="F10643" s="195"/>
    </row>
    <row r="10644" spans="6:6" x14ac:dyDescent="0.25">
      <c r="F10644" s="195"/>
    </row>
    <row r="10645" spans="6:6" x14ac:dyDescent="0.25">
      <c r="F10645" s="195"/>
    </row>
    <row r="10646" spans="6:6" x14ac:dyDescent="0.25">
      <c r="F10646" s="195"/>
    </row>
    <row r="10647" spans="6:6" x14ac:dyDescent="0.25">
      <c r="F10647" s="195"/>
    </row>
    <row r="10648" spans="6:6" x14ac:dyDescent="0.25">
      <c r="F10648" s="195"/>
    </row>
    <row r="10649" spans="6:6" x14ac:dyDescent="0.25">
      <c r="F10649" s="195"/>
    </row>
    <row r="10650" spans="6:6" x14ac:dyDescent="0.25">
      <c r="F10650" s="195"/>
    </row>
    <row r="10651" spans="6:6" x14ac:dyDescent="0.25">
      <c r="F10651" s="195"/>
    </row>
    <row r="10652" spans="6:6" x14ac:dyDescent="0.25">
      <c r="F10652" s="195"/>
    </row>
    <row r="10653" spans="6:6" x14ac:dyDescent="0.25">
      <c r="F10653" s="195"/>
    </row>
    <row r="10654" spans="6:6" x14ac:dyDescent="0.25">
      <c r="F10654" s="195"/>
    </row>
    <row r="10655" spans="6:6" x14ac:dyDescent="0.25">
      <c r="F10655" s="195"/>
    </row>
    <row r="10656" spans="6:6" x14ac:dyDescent="0.25">
      <c r="F10656" s="195"/>
    </row>
    <row r="10657" spans="6:6" x14ac:dyDescent="0.25">
      <c r="F10657" s="195"/>
    </row>
    <row r="10658" spans="6:6" x14ac:dyDescent="0.25">
      <c r="F10658" s="195"/>
    </row>
    <row r="10659" spans="6:6" x14ac:dyDescent="0.25">
      <c r="F10659" s="195"/>
    </row>
    <row r="10660" spans="6:6" x14ac:dyDescent="0.25">
      <c r="F10660" s="195"/>
    </row>
    <row r="10661" spans="6:6" x14ac:dyDescent="0.25">
      <c r="F10661" s="195"/>
    </row>
    <row r="10662" spans="6:6" x14ac:dyDescent="0.25">
      <c r="F10662" s="195"/>
    </row>
    <row r="10663" spans="6:6" x14ac:dyDescent="0.25">
      <c r="F10663" s="195"/>
    </row>
    <row r="10664" spans="6:6" x14ac:dyDescent="0.25">
      <c r="F10664" s="195"/>
    </row>
    <row r="10665" spans="6:6" x14ac:dyDescent="0.25">
      <c r="F10665" s="195"/>
    </row>
    <row r="10666" spans="6:6" x14ac:dyDescent="0.25">
      <c r="F10666" s="195"/>
    </row>
    <row r="10667" spans="6:6" x14ac:dyDescent="0.25">
      <c r="F10667" s="195"/>
    </row>
    <row r="10668" spans="6:6" x14ac:dyDescent="0.25">
      <c r="F10668" s="195"/>
    </row>
    <row r="10669" spans="6:6" x14ac:dyDescent="0.25">
      <c r="F10669" s="195"/>
    </row>
    <row r="10670" spans="6:6" x14ac:dyDescent="0.25">
      <c r="F10670" s="195"/>
    </row>
    <row r="10671" spans="6:6" x14ac:dyDescent="0.25">
      <c r="F10671" s="195"/>
    </row>
    <row r="10672" spans="6:6" x14ac:dyDescent="0.25">
      <c r="F10672" s="195"/>
    </row>
    <row r="10673" spans="6:6" x14ac:dyDescent="0.25">
      <c r="F10673" s="195"/>
    </row>
    <row r="10674" spans="6:6" x14ac:dyDescent="0.25">
      <c r="F10674" s="195"/>
    </row>
    <row r="10675" spans="6:6" x14ac:dyDescent="0.25">
      <c r="F10675" s="195"/>
    </row>
    <row r="10676" spans="6:6" x14ac:dyDescent="0.25">
      <c r="F10676" s="195"/>
    </row>
    <row r="10677" spans="6:6" x14ac:dyDescent="0.25">
      <c r="F10677" s="195"/>
    </row>
    <row r="10678" spans="6:6" x14ac:dyDescent="0.25">
      <c r="F10678" s="195"/>
    </row>
    <row r="10679" spans="6:6" x14ac:dyDescent="0.25">
      <c r="F10679" s="195"/>
    </row>
    <row r="10680" spans="6:6" x14ac:dyDescent="0.25">
      <c r="F10680" s="195"/>
    </row>
    <row r="10681" spans="6:6" x14ac:dyDescent="0.25">
      <c r="F10681" s="195"/>
    </row>
    <row r="10682" spans="6:6" x14ac:dyDescent="0.25">
      <c r="F10682" s="195"/>
    </row>
    <row r="10683" spans="6:6" x14ac:dyDescent="0.25">
      <c r="F10683" s="195"/>
    </row>
    <row r="10684" spans="6:6" x14ac:dyDescent="0.25">
      <c r="F10684" s="195"/>
    </row>
    <row r="10685" spans="6:6" x14ac:dyDescent="0.25">
      <c r="F10685" s="195"/>
    </row>
    <row r="10686" spans="6:6" x14ac:dyDescent="0.25">
      <c r="F10686" s="195"/>
    </row>
    <row r="10687" spans="6:6" x14ac:dyDescent="0.25">
      <c r="F10687" s="195"/>
    </row>
    <row r="10688" spans="6:6" x14ac:dyDescent="0.25">
      <c r="F10688" s="195"/>
    </row>
    <row r="10689" spans="6:6" x14ac:dyDescent="0.25">
      <c r="F10689" s="195"/>
    </row>
    <row r="10690" spans="6:6" x14ac:dyDescent="0.25">
      <c r="F10690" s="195"/>
    </row>
    <row r="10691" spans="6:6" x14ac:dyDescent="0.25">
      <c r="F10691" s="195"/>
    </row>
    <row r="10692" spans="6:6" x14ac:dyDescent="0.25">
      <c r="F10692" s="195"/>
    </row>
    <row r="10693" spans="6:6" x14ac:dyDescent="0.25">
      <c r="F10693" s="195"/>
    </row>
    <row r="10694" spans="6:6" x14ac:dyDescent="0.25">
      <c r="F10694" s="195"/>
    </row>
    <row r="10695" spans="6:6" x14ac:dyDescent="0.25">
      <c r="F10695" s="195"/>
    </row>
    <row r="10696" spans="6:6" x14ac:dyDescent="0.25">
      <c r="F10696" s="195"/>
    </row>
    <row r="10697" spans="6:6" x14ac:dyDescent="0.25">
      <c r="F10697" s="195"/>
    </row>
    <row r="10698" spans="6:6" x14ac:dyDescent="0.25">
      <c r="F10698" s="195"/>
    </row>
    <row r="10699" spans="6:6" x14ac:dyDescent="0.25">
      <c r="F10699" s="195"/>
    </row>
    <row r="10700" spans="6:6" x14ac:dyDescent="0.25">
      <c r="F10700" s="195"/>
    </row>
    <row r="10701" spans="6:6" x14ac:dyDescent="0.25">
      <c r="F10701" s="195"/>
    </row>
    <row r="10702" spans="6:6" x14ac:dyDescent="0.25">
      <c r="F10702" s="195"/>
    </row>
    <row r="10703" spans="6:6" x14ac:dyDescent="0.25">
      <c r="F10703" s="195"/>
    </row>
    <row r="10704" spans="6:6" x14ac:dyDescent="0.25">
      <c r="F10704" s="195"/>
    </row>
    <row r="10705" spans="6:6" x14ac:dyDescent="0.25">
      <c r="F10705" s="195"/>
    </row>
    <row r="10706" spans="6:6" x14ac:dyDescent="0.25">
      <c r="F10706" s="195"/>
    </row>
    <row r="10707" spans="6:6" x14ac:dyDescent="0.25">
      <c r="F10707" s="195"/>
    </row>
    <row r="10708" spans="6:6" x14ac:dyDescent="0.25">
      <c r="F10708" s="195"/>
    </row>
    <row r="10709" spans="6:6" x14ac:dyDescent="0.25">
      <c r="F10709" s="195"/>
    </row>
    <row r="10710" spans="6:6" x14ac:dyDescent="0.25">
      <c r="F10710" s="195"/>
    </row>
    <row r="10711" spans="6:6" x14ac:dyDescent="0.25">
      <c r="F10711" s="195"/>
    </row>
    <row r="10712" spans="6:6" x14ac:dyDescent="0.25">
      <c r="F10712" s="195"/>
    </row>
    <row r="10713" spans="6:6" x14ac:dyDescent="0.25">
      <c r="F10713" s="195"/>
    </row>
    <row r="10714" spans="6:6" x14ac:dyDescent="0.25">
      <c r="F10714" s="195"/>
    </row>
    <row r="10715" spans="6:6" x14ac:dyDescent="0.25">
      <c r="F10715" s="195"/>
    </row>
    <row r="10716" spans="6:6" x14ac:dyDescent="0.25">
      <c r="F10716" s="195"/>
    </row>
    <row r="10717" spans="6:6" x14ac:dyDescent="0.25">
      <c r="F10717" s="195"/>
    </row>
    <row r="10718" spans="6:6" x14ac:dyDescent="0.25">
      <c r="F10718" s="195"/>
    </row>
    <row r="10719" spans="6:6" x14ac:dyDescent="0.25">
      <c r="F10719" s="195"/>
    </row>
    <row r="10720" spans="6:6" x14ac:dyDescent="0.25">
      <c r="F10720" s="195"/>
    </row>
    <row r="10721" spans="6:6" x14ac:dyDescent="0.25">
      <c r="F10721" s="195"/>
    </row>
    <row r="10722" spans="6:6" x14ac:dyDescent="0.25">
      <c r="F10722" s="195"/>
    </row>
    <row r="10723" spans="6:6" x14ac:dyDescent="0.25">
      <c r="F10723" s="195"/>
    </row>
    <row r="10724" spans="6:6" x14ac:dyDescent="0.25">
      <c r="F10724" s="195"/>
    </row>
    <row r="10725" spans="6:6" x14ac:dyDescent="0.25">
      <c r="F10725" s="195"/>
    </row>
    <row r="10726" spans="6:6" x14ac:dyDescent="0.25">
      <c r="F10726" s="195"/>
    </row>
    <row r="10727" spans="6:6" x14ac:dyDescent="0.25">
      <c r="F10727" s="195"/>
    </row>
    <row r="10728" spans="6:6" x14ac:dyDescent="0.25">
      <c r="F10728" s="195"/>
    </row>
    <row r="10729" spans="6:6" x14ac:dyDescent="0.25">
      <c r="F10729" s="195"/>
    </row>
    <row r="10730" spans="6:6" x14ac:dyDescent="0.25">
      <c r="F10730" s="195"/>
    </row>
    <row r="10731" spans="6:6" x14ac:dyDescent="0.25">
      <c r="F10731" s="195"/>
    </row>
    <row r="10732" spans="6:6" x14ac:dyDescent="0.25">
      <c r="F10732" s="195"/>
    </row>
    <row r="10733" spans="6:6" x14ac:dyDescent="0.25">
      <c r="F10733" s="195"/>
    </row>
    <row r="10734" spans="6:6" x14ac:dyDescent="0.25">
      <c r="F10734" s="195"/>
    </row>
    <row r="10735" spans="6:6" x14ac:dyDescent="0.25">
      <c r="F10735" s="195"/>
    </row>
    <row r="10736" spans="6:6" x14ac:dyDescent="0.25">
      <c r="F10736" s="195"/>
    </row>
    <row r="10737" spans="6:6" x14ac:dyDescent="0.25">
      <c r="F10737" s="195"/>
    </row>
    <row r="10738" spans="6:6" x14ac:dyDescent="0.25">
      <c r="F10738" s="195"/>
    </row>
    <row r="10739" spans="6:6" x14ac:dyDescent="0.25">
      <c r="F10739" s="195"/>
    </row>
    <row r="10740" spans="6:6" x14ac:dyDescent="0.25">
      <c r="F10740" s="195"/>
    </row>
    <row r="10741" spans="6:6" x14ac:dyDescent="0.25">
      <c r="F10741" s="195"/>
    </row>
    <row r="10742" spans="6:6" x14ac:dyDescent="0.25">
      <c r="F10742" s="195"/>
    </row>
    <row r="10743" spans="6:6" x14ac:dyDescent="0.25">
      <c r="F10743" s="195"/>
    </row>
    <row r="10744" spans="6:6" x14ac:dyDescent="0.25">
      <c r="F10744" s="195"/>
    </row>
    <row r="10745" spans="6:6" x14ac:dyDescent="0.25">
      <c r="F10745" s="195"/>
    </row>
    <row r="10746" spans="6:6" x14ac:dyDescent="0.25">
      <c r="F10746" s="195"/>
    </row>
    <row r="10747" spans="6:6" x14ac:dyDescent="0.25">
      <c r="F10747" s="195"/>
    </row>
    <row r="10748" spans="6:6" x14ac:dyDescent="0.25">
      <c r="F10748" s="195"/>
    </row>
    <row r="10749" spans="6:6" x14ac:dyDescent="0.25">
      <c r="F10749" s="195"/>
    </row>
    <row r="10750" spans="6:6" x14ac:dyDescent="0.25">
      <c r="F10750" s="195"/>
    </row>
    <row r="10751" spans="6:6" x14ac:dyDescent="0.25">
      <c r="F10751" s="195"/>
    </row>
    <row r="10752" spans="6:6" x14ac:dyDescent="0.25">
      <c r="F10752" s="195"/>
    </row>
    <row r="10753" spans="6:6" x14ac:dyDescent="0.25">
      <c r="F10753" s="195"/>
    </row>
    <row r="10754" spans="6:6" x14ac:dyDescent="0.25">
      <c r="F10754" s="195"/>
    </row>
    <row r="10755" spans="6:6" x14ac:dyDescent="0.25">
      <c r="F10755" s="195"/>
    </row>
    <row r="10756" spans="6:6" x14ac:dyDescent="0.25">
      <c r="F10756" s="195"/>
    </row>
    <row r="10757" spans="6:6" x14ac:dyDescent="0.25">
      <c r="F10757" s="195"/>
    </row>
    <row r="10758" spans="6:6" x14ac:dyDescent="0.25">
      <c r="F10758" s="195"/>
    </row>
    <row r="10759" spans="6:6" x14ac:dyDescent="0.25">
      <c r="F10759" s="195"/>
    </row>
    <row r="10760" spans="6:6" x14ac:dyDescent="0.25">
      <c r="F10760" s="195"/>
    </row>
    <row r="10761" spans="6:6" x14ac:dyDescent="0.25">
      <c r="F10761" s="195"/>
    </row>
    <row r="10762" spans="6:6" x14ac:dyDescent="0.25">
      <c r="F10762" s="195"/>
    </row>
    <row r="10763" spans="6:6" x14ac:dyDescent="0.25">
      <c r="F10763" s="195"/>
    </row>
    <row r="10764" spans="6:6" x14ac:dyDescent="0.25">
      <c r="F10764" s="195"/>
    </row>
    <row r="10765" spans="6:6" x14ac:dyDescent="0.25">
      <c r="F10765" s="195"/>
    </row>
    <row r="10766" spans="6:6" x14ac:dyDescent="0.25">
      <c r="F10766" s="195"/>
    </row>
    <row r="10767" spans="6:6" x14ac:dyDescent="0.25">
      <c r="F10767" s="195"/>
    </row>
    <row r="10768" spans="6:6" x14ac:dyDescent="0.25">
      <c r="F10768" s="195"/>
    </row>
    <row r="10769" spans="6:6" x14ac:dyDescent="0.25">
      <c r="F10769" s="195"/>
    </row>
    <row r="10770" spans="6:6" x14ac:dyDescent="0.25">
      <c r="F10770" s="195"/>
    </row>
    <row r="10771" spans="6:6" x14ac:dyDescent="0.25">
      <c r="F10771" s="195"/>
    </row>
    <row r="10772" spans="6:6" x14ac:dyDescent="0.25">
      <c r="F10772" s="195"/>
    </row>
    <row r="10773" spans="6:6" x14ac:dyDescent="0.25">
      <c r="F10773" s="195"/>
    </row>
    <row r="10774" spans="6:6" x14ac:dyDescent="0.25">
      <c r="F10774" s="195"/>
    </row>
    <row r="10775" spans="6:6" x14ac:dyDescent="0.25">
      <c r="F10775" s="195"/>
    </row>
    <row r="10776" spans="6:6" x14ac:dyDescent="0.25">
      <c r="F10776" s="195"/>
    </row>
    <row r="10777" spans="6:6" x14ac:dyDescent="0.25">
      <c r="F10777" s="195"/>
    </row>
    <row r="10778" spans="6:6" x14ac:dyDescent="0.25">
      <c r="F10778" s="195"/>
    </row>
    <row r="10779" spans="6:6" x14ac:dyDescent="0.25">
      <c r="F10779" s="195"/>
    </row>
    <row r="10780" spans="6:6" x14ac:dyDescent="0.25">
      <c r="F10780" s="195"/>
    </row>
    <row r="10781" spans="6:6" x14ac:dyDescent="0.25">
      <c r="F10781" s="195"/>
    </row>
    <row r="10782" spans="6:6" x14ac:dyDescent="0.25">
      <c r="F10782" s="195"/>
    </row>
    <row r="10783" spans="6:6" x14ac:dyDescent="0.25">
      <c r="F10783" s="195"/>
    </row>
    <row r="10784" spans="6:6" x14ac:dyDescent="0.25">
      <c r="F10784" s="195"/>
    </row>
    <row r="10785" spans="6:6" x14ac:dyDescent="0.25">
      <c r="F10785" s="195"/>
    </row>
    <row r="10786" spans="6:6" x14ac:dyDescent="0.25">
      <c r="F10786" s="195"/>
    </row>
    <row r="10787" spans="6:6" x14ac:dyDescent="0.25">
      <c r="F10787" s="195"/>
    </row>
    <row r="10788" spans="6:6" x14ac:dyDescent="0.25">
      <c r="F10788" s="195"/>
    </row>
    <row r="10789" spans="6:6" x14ac:dyDescent="0.25">
      <c r="F10789" s="195"/>
    </row>
    <row r="10790" spans="6:6" x14ac:dyDescent="0.25">
      <c r="F10790" s="195"/>
    </row>
    <row r="10791" spans="6:6" x14ac:dyDescent="0.25">
      <c r="F10791" s="195"/>
    </row>
    <row r="10792" spans="6:6" x14ac:dyDescent="0.25">
      <c r="F10792" s="195"/>
    </row>
    <row r="10793" spans="6:6" x14ac:dyDescent="0.25">
      <c r="F10793" s="195"/>
    </row>
    <row r="10794" spans="6:6" x14ac:dyDescent="0.25">
      <c r="F10794" s="195"/>
    </row>
    <row r="10795" spans="6:6" x14ac:dyDescent="0.25">
      <c r="F10795" s="195"/>
    </row>
    <row r="10796" spans="6:6" x14ac:dyDescent="0.25">
      <c r="F10796" s="195"/>
    </row>
    <row r="10797" spans="6:6" x14ac:dyDescent="0.25">
      <c r="F10797" s="195"/>
    </row>
    <row r="10798" spans="6:6" x14ac:dyDescent="0.25">
      <c r="F10798" s="195"/>
    </row>
    <row r="10799" spans="6:6" x14ac:dyDescent="0.25">
      <c r="F10799" s="195"/>
    </row>
    <row r="10800" spans="6:6" x14ac:dyDescent="0.25">
      <c r="F10800" s="195"/>
    </row>
    <row r="10801" spans="6:6" x14ac:dyDescent="0.25">
      <c r="F10801" s="195"/>
    </row>
    <row r="10802" spans="6:6" x14ac:dyDescent="0.25">
      <c r="F10802" s="195"/>
    </row>
    <row r="10803" spans="6:6" x14ac:dyDescent="0.25">
      <c r="F10803" s="195"/>
    </row>
    <row r="10804" spans="6:6" x14ac:dyDescent="0.25">
      <c r="F10804" s="195"/>
    </row>
    <row r="10805" spans="6:6" x14ac:dyDescent="0.25">
      <c r="F10805" s="195"/>
    </row>
    <row r="10806" spans="6:6" x14ac:dyDescent="0.25">
      <c r="F10806" s="195"/>
    </row>
    <row r="10807" spans="6:6" x14ac:dyDescent="0.25">
      <c r="F10807" s="195"/>
    </row>
    <row r="10808" spans="6:6" x14ac:dyDescent="0.25">
      <c r="F10808" s="195"/>
    </row>
    <row r="10809" spans="6:6" x14ac:dyDescent="0.25">
      <c r="F10809" s="195"/>
    </row>
    <row r="10810" spans="6:6" x14ac:dyDescent="0.25">
      <c r="F10810" s="195"/>
    </row>
    <row r="10811" spans="6:6" x14ac:dyDescent="0.25">
      <c r="F10811" s="195"/>
    </row>
    <row r="10812" spans="6:6" x14ac:dyDescent="0.25">
      <c r="F10812" s="195"/>
    </row>
    <row r="10813" spans="6:6" x14ac:dyDescent="0.25">
      <c r="F10813" s="195"/>
    </row>
    <row r="10814" spans="6:6" x14ac:dyDescent="0.25">
      <c r="F10814" s="195"/>
    </row>
    <row r="10815" spans="6:6" x14ac:dyDescent="0.25">
      <c r="F10815" s="195"/>
    </row>
    <row r="10816" spans="6:6" x14ac:dyDescent="0.25">
      <c r="F10816" s="195"/>
    </row>
    <row r="10817" spans="6:6" x14ac:dyDescent="0.25">
      <c r="F10817" s="195"/>
    </row>
    <row r="10818" spans="6:6" x14ac:dyDescent="0.25">
      <c r="F10818" s="195"/>
    </row>
    <row r="10819" spans="6:6" x14ac:dyDescent="0.25">
      <c r="F10819" s="195"/>
    </row>
    <row r="10820" spans="6:6" x14ac:dyDescent="0.25">
      <c r="F10820" s="195"/>
    </row>
    <row r="10821" spans="6:6" x14ac:dyDescent="0.25">
      <c r="F10821" s="195"/>
    </row>
    <row r="10822" spans="6:6" x14ac:dyDescent="0.25">
      <c r="F10822" s="195"/>
    </row>
    <row r="10823" spans="6:6" x14ac:dyDescent="0.25">
      <c r="F10823" s="195"/>
    </row>
    <row r="10824" spans="6:6" x14ac:dyDescent="0.25">
      <c r="F10824" s="195"/>
    </row>
    <row r="10825" spans="6:6" x14ac:dyDescent="0.25">
      <c r="F10825" s="195"/>
    </row>
    <row r="10826" spans="6:6" x14ac:dyDescent="0.25">
      <c r="F10826" s="195"/>
    </row>
    <row r="10827" spans="6:6" x14ac:dyDescent="0.25">
      <c r="F10827" s="195"/>
    </row>
    <row r="10828" spans="6:6" x14ac:dyDescent="0.25">
      <c r="F10828" s="195"/>
    </row>
    <row r="10829" spans="6:6" x14ac:dyDescent="0.25">
      <c r="F10829" s="195"/>
    </row>
    <row r="10830" spans="6:6" x14ac:dyDescent="0.25">
      <c r="F10830" s="195"/>
    </row>
    <row r="10831" spans="6:6" x14ac:dyDescent="0.25">
      <c r="F10831" s="195"/>
    </row>
    <row r="10832" spans="6:6" x14ac:dyDescent="0.25">
      <c r="F10832" s="195"/>
    </row>
    <row r="10833" spans="6:6" x14ac:dyDescent="0.25">
      <c r="F10833" s="195"/>
    </row>
    <row r="10834" spans="6:6" x14ac:dyDescent="0.25">
      <c r="F10834" s="195"/>
    </row>
    <row r="10835" spans="6:6" x14ac:dyDescent="0.25">
      <c r="F10835" s="195"/>
    </row>
    <row r="10836" spans="6:6" x14ac:dyDescent="0.25">
      <c r="F10836" s="195"/>
    </row>
    <row r="10837" spans="6:6" x14ac:dyDescent="0.25">
      <c r="F10837" s="195"/>
    </row>
    <row r="10838" spans="6:6" x14ac:dyDescent="0.25">
      <c r="F10838" s="195"/>
    </row>
    <row r="10839" spans="6:6" x14ac:dyDescent="0.25">
      <c r="F10839" s="195"/>
    </row>
    <row r="10840" spans="6:6" x14ac:dyDescent="0.25">
      <c r="F10840" s="195"/>
    </row>
    <row r="10841" spans="6:6" x14ac:dyDescent="0.25">
      <c r="F10841" s="195"/>
    </row>
    <row r="10842" spans="6:6" x14ac:dyDescent="0.25">
      <c r="F10842" s="195"/>
    </row>
    <row r="10843" spans="6:6" x14ac:dyDescent="0.25">
      <c r="F10843" s="195"/>
    </row>
    <row r="10844" spans="6:6" x14ac:dyDescent="0.25">
      <c r="F10844" s="195"/>
    </row>
    <row r="10845" spans="6:6" x14ac:dyDescent="0.25">
      <c r="F10845" s="195"/>
    </row>
    <row r="10846" spans="6:6" x14ac:dyDescent="0.25">
      <c r="F10846" s="195"/>
    </row>
    <row r="10847" spans="6:6" x14ac:dyDescent="0.25">
      <c r="F10847" s="195"/>
    </row>
    <row r="10848" spans="6:6" x14ac:dyDescent="0.25">
      <c r="F10848" s="195"/>
    </row>
    <row r="10849" spans="6:6" x14ac:dyDescent="0.25">
      <c r="F10849" s="195"/>
    </row>
    <row r="10850" spans="6:6" x14ac:dyDescent="0.25">
      <c r="F10850" s="195"/>
    </row>
    <row r="10851" spans="6:6" x14ac:dyDescent="0.25">
      <c r="F10851" s="195"/>
    </row>
    <row r="10852" spans="6:6" x14ac:dyDescent="0.25">
      <c r="F10852" s="195"/>
    </row>
    <row r="10853" spans="6:6" x14ac:dyDescent="0.25">
      <c r="F10853" s="195"/>
    </row>
    <row r="10854" spans="6:6" x14ac:dyDescent="0.25">
      <c r="F10854" s="195"/>
    </row>
    <row r="10855" spans="6:6" x14ac:dyDescent="0.25">
      <c r="F10855" s="195"/>
    </row>
    <row r="10856" spans="6:6" x14ac:dyDescent="0.25">
      <c r="F10856" s="195"/>
    </row>
    <row r="10857" spans="6:6" x14ac:dyDescent="0.25">
      <c r="F10857" s="195"/>
    </row>
    <row r="10858" spans="6:6" x14ac:dyDescent="0.25">
      <c r="F10858" s="195"/>
    </row>
    <row r="10859" spans="6:6" x14ac:dyDescent="0.25">
      <c r="F10859" s="195"/>
    </row>
    <row r="10860" spans="6:6" x14ac:dyDescent="0.25">
      <c r="F10860" s="195"/>
    </row>
    <row r="10861" spans="6:6" x14ac:dyDescent="0.25">
      <c r="F10861" s="195"/>
    </row>
    <row r="10862" spans="6:6" x14ac:dyDescent="0.25">
      <c r="F10862" s="195"/>
    </row>
    <row r="10863" spans="6:6" x14ac:dyDescent="0.25">
      <c r="F10863" s="195"/>
    </row>
    <row r="10864" spans="6:6" x14ac:dyDescent="0.25">
      <c r="F10864" s="195"/>
    </row>
    <row r="10865" spans="6:6" x14ac:dyDescent="0.25">
      <c r="F10865" s="195"/>
    </row>
    <row r="10866" spans="6:6" x14ac:dyDescent="0.25">
      <c r="F10866" s="195"/>
    </row>
    <row r="10867" spans="6:6" x14ac:dyDescent="0.25">
      <c r="F10867" s="195"/>
    </row>
    <row r="10868" spans="6:6" x14ac:dyDescent="0.25">
      <c r="F10868" s="195"/>
    </row>
    <row r="10869" spans="6:6" x14ac:dyDescent="0.25">
      <c r="F10869" s="195"/>
    </row>
    <row r="10870" spans="6:6" x14ac:dyDescent="0.25">
      <c r="F10870" s="195"/>
    </row>
    <row r="10871" spans="6:6" x14ac:dyDescent="0.25">
      <c r="F10871" s="195"/>
    </row>
    <row r="10872" spans="6:6" x14ac:dyDescent="0.25">
      <c r="F10872" s="195"/>
    </row>
    <row r="10873" spans="6:6" x14ac:dyDescent="0.25">
      <c r="F10873" s="195"/>
    </row>
    <row r="10874" spans="6:6" x14ac:dyDescent="0.25">
      <c r="F10874" s="195"/>
    </row>
    <row r="10875" spans="6:6" x14ac:dyDescent="0.25">
      <c r="F10875" s="195"/>
    </row>
    <row r="10876" spans="6:6" x14ac:dyDescent="0.25">
      <c r="F10876" s="195"/>
    </row>
    <row r="10877" spans="6:6" x14ac:dyDescent="0.25">
      <c r="F10877" s="195"/>
    </row>
    <row r="10878" spans="6:6" x14ac:dyDescent="0.25">
      <c r="F10878" s="195"/>
    </row>
    <row r="10879" spans="6:6" x14ac:dyDescent="0.25">
      <c r="F10879" s="195"/>
    </row>
    <row r="10880" spans="6:6" x14ac:dyDescent="0.25">
      <c r="F10880" s="195"/>
    </row>
    <row r="10881" spans="6:6" x14ac:dyDescent="0.25">
      <c r="F10881" s="195"/>
    </row>
    <row r="10882" spans="6:6" x14ac:dyDescent="0.25">
      <c r="F10882" s="195"/>
    </row>
    <row r="10883" spans="6:6" x14ac:dyDescent="0.25">
      <c r="F10883" s="195"/>
    </row>
    <row r="10884" spans="6:6" x14ac:dyDescent="0.25">
      <c r="F10884" s="195"/>
    </row>
    <row r="10885" spans="6:6" x14ac:dyDescent="0.25">
      <c r="F10885" s="195"/>
    </row>
    <row r="10886" spans="6:6" x14ac:dyDescent="0.25">
      <c r="F10886" s="195"/>
    </row>
    <row r="10887" spans="6:6" x14ac:dyDescent="0.25">
      <c r="F10887" s="195"/>
    </row>
    <row r="10888" spans="6:6" x14ac:dyDescent="0.25">
      <c r="F10888" s="195"/>
    </row>
    <row r="10889" spans="6:6" x14ac:dyDescent="0.25">
      <c r="F10889" s="195"/>
    </row>
    <row r="10890" spans="6:6" x14ac:dyDescent="0.25">
      <c r="F10890" s="195"/>
    </row>
    <row r="10891" spans="6:6" x14ac:dyDescent="0.25">
      <c r="F10891" s="195"/>
    </row>
    <row r="10892" spans="6:6" x14ac:dyDescent="0.25">
      <c r="F10892" s="195"/>
    </row>
    <row r="10893" spans="6:6" x14ac:dyDescent="0.25">
      <c r="F10893" s="195"/>
    </row>
    <row r="10894" spans="6:6" x14ac:dyDescent="0.25">
      <c r="F10894" s="195"/>
    </row>
    <row r="10895" spans="6:6" x14ac:dyDescent="0.25">
      <c r="F10895" s="195"/>
    </row>
    <row r="10896" spans="6:6" x14ac:dyDescent="0.25">
      <c r="F10896" s="195"/>
    </row>
    <row r="10897" spans="6:6" x14ac:dyDescent="0.25">
      <c r="F10897" s="195"/>
    </row>
    <row r="10898" spans="6:6" x14ac:dyDescent="0.25">
      <c r="F10898" s="195"/>
    </row>
    <row r="10899" spans="6:6" x14ac:dyDescent="0.25">
      <c r="F10899" s="195"/>
    </row>
    <row r="10900" spans="6:6" x14ac:dyDescent="0.25">
      <c r="F10900" s="195"/>
    </row>
    <row r="10901" spans="6:6" x14ac:dyDescent="0.25">
      <c r="F10901" s="195"/>
    </row>
    <row r="10902" spans="6:6" x14ac:dyDescent="0.25">
      <c r="F10902" s="195"/>
    </row>
    <row r="10903" spans="6:6" x14ac:dyDescent="0.25">
      <c r="F10903" s="195"/>
    </row>
    <row r="10904" spans="6:6" x14ac:dyDescent="0.25">
      <c r="F10904" s="195"/>
    </row>
    <row r="10905" spans="6:6" x14ac:dyDescent="0.25">
      <c r="F10905" s="195"/>
    </row>
    <row r="10906" spans="6:6" x14ac:dyDescent="0.25">
      <c r="F10906" s="195"/>
    </row>
    <row r="10907" spans="6:6" x14ac:dyDescent="0.25">
      <c r="F10907" s="195"/>
    </row>
    <row r="10908" spans="6:6" x14ac:dyDescent="0.25">
      <c r="F10908" s="195"/>
    </row>
    <row r="10909" spans="6:6" x14ac:dyDescent="0.25">
      <c r="F10909" s="195"/>
    </row>
    <row r="10910" spans="6:6" x14ac:dyDescent="0.25">
      <c r="F10910" s="195"/>
    </row>
    <row r="10911" spans="6:6" x14ac:dyDescent="0.25">
      <c r="F10911" s="195"/>
    </row>
    <row r="10912" spans="6:6" x14ac:dyDescent="0.25">
      <c r="F10912" s="195"/>
    </row>
    <row r="10913" spans="6:6" x14ac:dyDescent="0.25">
      <c r="F10913" s="195"/>
    </row>
    <row r="10914" spans="6:6" x14ac:dyDescent="0.25">
      <c r="F10914" s="195"/>
    </row>
    <row r="10915" spans="6:6" x14ac:dyDescent="0.25">
      <c r="F10915" s="195"/>
    </row>
    <row r="10916" spans="6:6" x14ac:dyDescent="0.25">
      <c r="F10916" s="195"/>
    </row>
    <row r="10917" spans="6:6" x14ac:dyDescent="0.25">
      <c r="F10917" s="195"/>
    </row>
    <row r="10918" spans="6:6" x14ac:dyDescent="0.25">
      <c r="F10918" s="195"/>
    </row>
    <row r="10919" spans="6:6" x14ac:dyDescent="0.25">
      <c r="F10919" s="195"/>
    </row>
    <row r="10920" spans="6:6" x14ac:dyDescent="0.25">
      <c r="F10920" s="195"/>
    </row>
    <row r="10921" spans="6:6" x14ac:dyDescent="0.25">
      <c r="F10921" s="195"/>
    </row>
    <row r="10922" spans="6:6" x14ac:dyDescent="0.25">
      <c r="F10922" s="195"/>
    </row>
    <row r="10923" spans="6:6" x14ac:dyDescent="0.25">
      <c r="F10923" s="195"/>
    </row>
    <row r="10924" spans="6:6" x14ac:dyDescent="0.25">
      <c r="F10924" s="195"/>
    </row>
    <row r="10925" spans="6:6" x14ac:dyDescent="0.25">
      <c r="F10925" s="195"/>
    </row>
    <row r="10926" spans="6:6" x14ac:dyDescent="0.25">
      <c r="F10926" s="195"/>
    </row>
    <row r="10927" spans="6:6" x14ac:dyDescent="0.25">
      <c r="F10927" s="195"/>
    </row>
    <row r="10928" spans="6:6" x14ac:dyDescent="0.25">
      <c r="F10928" s="195"/>
    </row>
    <row r="10929" spans="6:6" x14ac:dyDescent="0.25">
      <c r="F10929" s="195"/>
    </row>
    <row r="10930" spans="6:6" x14ac:dyDescent="0.25">
      <c r="F10930" s="195"/>
    </row>
    <row r="10931" spans="6:6" x14ac:dyDescent="0.25">
      <c r="F10931" s="195"/>
    </row>
    <row r="10932" spans="6:6" x14ac:dyDescent="0.25">
      <c r="F10932" s="195"/>
    </row>
    <row r="10933" spans="6:6" x14ac:dyDescent="0.25">
      <c r="F10933" s="195"/>
    </row>
    <row r="10934" spans="6:6" x14ac:dyDescent="0.25">
      <c r="F10934" s="195"/>
    </row>
    <row r="10935" spans="6:6" x14ac:dyDescent="0.25">
      <c r="F10935" s="195"/>
    </row>
    <row r="10936" spans="6:6" x14ac:dyDescent="0.25">
      <c r="F10936" s="195"/>
    </row>
    <row r="10937" spans="6:6" x14ac:dyDescent="0.25">
      <c r="F10937" s="195"/>
    </row>
    <row r="10938" spans="6:6" x14ac:dyDescent="0.25">
      <c r="F10938" s="195"/>
    </row>
    <row r="10939" spans="6:6" x14ac:dyDescent="0.25">
      <c r="F10939" s="195"/>
    </row>
    <row r="10940" spans="6:6" x14ac:dyDescent="0.25">
      <c r="F10940" s="195"/>
    </row>
    <row r="10941" spans="6:6" x14ac:dyDescent="0.25">
      <c r="F10941" s="195"/>
    </row>
    <row r="10942" spans="6:6" x14ac:dyDescent="0.25">
      <c r="F10942" s="195"/>
    </row>
    <row r="10943" spans="6:6" x14ac:dyDescent="0.25">
      <c r="F10943" s="195"/>
    </row>
    <row r="10944" spans="6:6" x14ac:dyDescent="0.25">
      <c r="F10944" s="195"/>
    </row>
    <row r="10945" spans="6:6" x14ac:dyDescent="0.25">
      <c r="F10945" s="195"/>
    </row>
    <row r="10946" spans="6:6" x14ac:dyDescent="0.25">
      <c r="F10946" s="195"/>
    </row>
    <row r="10947" spans="6:6" x14ac:dyDescent="0.25">
      <c r="F10947" s="195"/>
    </row>
    <row r="10948" spans="6:6" x14ac:dyDescent="0.25">
      <c r="F10948" s="195"/>
    </row>
    <row r="10949" spans="6:6" x14ac:dyDescent="0.25">
      <c r="F10949" s="195"/>
    </row>
    <row r="10950" spans="6:6" x14ac:dyDescent="0.25">
      <c r="F10950" s="195"/>
    </row>
    <row r="10951" spans="6:6" x14ac:dyDescent="0.25">
      <c r="F10951" s="195"/>
    </row>
    <row r="10952" spans="6:6" x14ac:dyDescent="0.25">
      <c r="F10952" s="195"/>
    </row>
    <row r="10953" spans="6:6" x14ac:dyDescent="0.25">
      <c r="F10953" s="195"/>
    </row>
    <row r="10954" spans="6:6" x14ac:dyDescent="0.25">
      <c r="F10954" s="195"/>
    </row>
    <row r="10955" spans="6:6" x14ac:dyDescent="0.25">
      <c r="F10955" s="195"/>
    </row>
    <row r="10956" spans="6:6" x14ac:dyDescent="0.25">
      <c r="F10956" s="195"/>
    </row>
    <row r="10957" spans="6:6" x14ac:dyDescent="0.25">
      <c r="F10957" s="195"/>
    </row>
    <row r="10958" spans="6:6" x14ac:dyDescent="0.25">
      <c r="F10958" s="195"/>
    </row>
    <row r="10959" spans="6:6" x14ac:dyDescent="0.25">
      <c r="F10959" s="195"/>
    </row>
    <row r="10960" spans="6:6" x14ac:dyDescent="0.25">
      <c r="F10960" s="195"/>
    </row>
    <row r="10961" spans="6:6" x14ac:dyDescent="0.25">
      <c r="F10961" s="195"/>
    </row>
    <row r="10962" spans="6:6" x14ac:dyDescent="0.25">
      <c r="F10962" s="195"/>
    </row>
    <row r="10963" spans="6:6" x14ac:dyDescent="0.25">
      <c r="F10963" s="195"/>
    </row>
    <row r="10964" spans="6:6" x14ac:dyDescent="0.25">
      <c r="F10964" s="195"/>
    </row>
    <row r="10965" spans="6:6" x14ac:dyDescent="0.25">
      <c r="F10965" s="195"/>
    </row>
    <row r="10966" spans="6:6" x14ac:dyDescent="0.25">
      <c r="F10966" s="195"/>
    </row>
    <row r="10967" spans="6:6" x14ac:dyDescent="0.25">
      <c r="F10967" s="195"/>
    </row>
    <row r="10968" spans="6:6" x14ac:dyDescent="0.25">
      <c r="F10968" s="195"/>
    </row>
    <row r="10969" spans="6:6" x14ac:dyDescent="0.25">
      <c r="F10969" s="195"/>
    </row>
    <row r="10970" spans="6:6" x14ac:dyDescent="0.25">
      <c r="F10970" s="195"/>
    </row>
    <row r="10971" spans="6:6" x14ac:dyDescent="0.25">
      <c r="F10971" s="195"/>
    </row>
    <row r="10972" spans="6:6" x14ac:dyDescent="0.25">
      <c r="F10972" s="195"/>
    </row>
    <row r="10973" spans="6:6" x14ac:dyDescent="0.25">
      <c r="F10973" s="195"/>
    </row>
    <row r="10974" spans="6:6" x14ac:dyDescent="0.25">
      <c r="F10974" s="195"/>
    </row>
    <row r="10975" spans="6:6" x14ac:dyDescent="0.25">
      <c r="F10975" s="195"/>
    </row>
    <row r="10976" spans="6:6" x14ac:dyDescent="0.25">
      <c r="F10976" s="195"/>
    </row>
    <row r="10977" spans="6:6" x14ac:dyDescent="0.25">
      <c r="F10977" s="195"/>
    </row>
    <row r="10978" spans="6:6" x14ac:dyDescent="0.25">
      <c r="F10978" s="195"/>
    </row>
    <row r="10979" spans="6:6" x14ac:dyDescent="0.25">
      <c r="F10979" s="195"/>
    </row>
    <row r="10980" spans="6:6" x14ac:dyDescent="0.25">
      <c r="F10980" s="195"/>
    </row>
    <row r="10981" spans="6:6" x14ac:dyDescent="0.25">
      <c r="F10981" s="195"/>
    </row>
    <row r="10982" spans="6:6" x14ac:dyDescent="0.25">
      <c r="F10982" s="195"/>
    </row>
    <row r="10983" spans="6:6" x14ac:dyDescent="0.25">
      <c r="F10983" s="195"/>
    </row>
    <row r="10984" spans="6:6" x14ac:dyDescent="0.25">
      <c r="F10984" s="195"/>
    </row>
    <row r="10985" spans="6:6" x14ac:dyDescent="0.25">
      <c r="F10985" s="195"/>
    </row>
    <row r="10986" spans="6:6" x14ac:dyDescent="0.25">
      <c r="F10986" s="195"/>
    </row>
    <row r="10987" spans="6:6" x14ac:dyDescent="0.25">
      <c r="F10987" s="195"/>
    </row>
    <row r="10988" spans="6:6" x14ac:dyDescent="0.25">
      <c r="F10988" s="195"/>
    </row>
    <row r="10989" spans="6:6" x14ac:dyDescent="0.25">
      <c r="F10989" s="195"/>
    </row>
    <row r="10990" spans="6:6" x14ac:dyDescent="0.25">
      <c r="F10990" s="195"/>
    </row>
    <row r="10991" spans="6:6" x14ac:dyDescent="0.25">
      <c r="F10991" s="195"/>
    </row>
    <row r="10992" spans="6:6" x14ac:dyDescent="0.25">
      <c r="F10992" s="195"/>
    </row>
    <row r="10993" spans="6:6" x14ac:dyDescent="0.25">
      <c r="F10993" s="195"/>
    </row>
    <row r="10994" spans="6:6" x14ac:dyDescent="0.25">
      <c r="F10994" s="195"/>
    </row>
    <row r="10995" spans="6:6" x14ac:dyDescent="0.25">
      <c r="F10995" s="195"/>
    </row>
    <row r="10996" spans="6:6" x14ac:dyDescent="0.25">
      <c r="F10996" s="195"/>
    </row>
    <row r="10997" spans="6:6" x14ac:dyDescent="0.25">
      <c r="F10997" s="195"/>
    </row>
    <row r="10998" spans="6:6" x14ac:dyDescent="0.25">
      <c r="F10998" s="195"/>
    </row>
    <row r="10999" spans="6:6" x14ac:dyDescent="0.25">
      <c r="F10999" s="195"/>
    </row>
    <row r="11000" spans="6:6" x14ac:dyDescent="0.25">
      <c r="F11000" s="195"/>
    </row>
    <row r="11001" spans="6:6" x14ac:dyDescent="0.25">
      <c r="F11001" s="195"/>
    </row>
    <row r="11002" spans="6:6" x14ac:dyDescent="0.25">
      <c r="F11002" s="195"/>
    </row>
    <row r="11003" spans="6:6" x14ac:dyDescent="0.25">
      <c r="F11003" s="195"/>
    </row>
    <row r="11004" spans="6:6" x14ac:dyDescent="0.25">
      <c r="F11004" s="195"/>
    </row>
    <row r="11005" spans="6:6" x14ac:dyDescent="0.25">
      <c r="F11005" s="195"/>
    </row>
    <row r="11006" spans="6:6" x14ac:dyDescent="0.25">
      <c r="F11006" s="195"/>
    </row>
    <row r="11007" spans="6:6" x14ac:dyDescent="0.25">
      <c r="F11007" s="195"/>
    </row>
    <row r="11008" spans="6:6" x14ac:dyDescent="0.25">
      <c r="F11008" s="195"/>
    </row>
    <row r="11009" spans="6:6" x14ac:dyDescent="0.25">
      <c r="F11009" s="195"/>
    </row>
    <row r="11010" spans="6:6" x14ac:dyDescent="0.25">
      <c r="F11010" s="195"/>
    </row>
    <row r="11011" spans="6:6" x14ac:dyDescent="0.25">
      <c r="F11011" s="195"/>
    </row>
    <row r="11012" spans="6:6" x14ac:dyDescent="0.25">
      <c r="F11012" s="195"/>
    </row>
    <row r="11013" spans="6:6" x14ac:dyDescent="0.25">
      <c r="F11013" s="195"/>
    </row>
    <row r="11014" spans="6:6" x14ac:dyDescent="0.25">
      <c r="F11014" s="195"/>
    </row>
    <row r="11015" spans="6:6" x14ac:dyDescent="0.25">
      <c r="F11015" s="195"/>
    </row>
    <row r="11016" spans="6:6" x14ac:dyDescent="0.25">
      <c r="F11016" s="195"/>
    </row>
    <row r="11017" spans="6:6" x14ac:dyDescent="0.25">
      <c r="F11017" s="195"/>
    </row>
    <row r="11018" spans="6:6" x14ac:dyDescent="0.25">
      <c r="F11018" s="195"/>
    </row>
    <row r="11019" spans="6:6" x14ac:dyDescent="0.25">
      <c r="F11019" s="195"/>
    </row>
    <row r="11020" spans="6:6" x14ac:dyDescent="0.25">
      <c r="F11020" s="195"/>
    </row>
    <row r="11021" spans="6:6" x14ac:dyDescent="0.25">
      <c r="F11021" s="195"/>
    </row>
    <row r="11022" spans="6:6" x14ac:dyDescent="0.25">
      <c r="F11022" s="195"/>
    </row>
    <row r="11023" spans="6:6" x14ac:dyDescent="0.25">
      <c r="F11023" s="195"/>
    </row>
    <row r="11024" spans="6:6" x14ac:dyDescent="0.25">
      <c r="F11024" s="195"/>
    </row>
    <row r="16142" spans="6:6" x14ac:dyDescent="0.25">
      <c r="F16142" s="195"/>
    </row>
    <row r="16143" spans="6:6" x14ac:dyDescent="0.25">
      <c r="F16143" s="195"/>
    </row>
    <row r="16144" spans="6:6" x14ac:dyDescent="0.25">
      <c r="F16144" s="195"/>
    </row>
    <row r="16145" spans="6:6" x14ac:dyDescent="0.25">
      <c r="F16145" s="195"/>
    </row>
    <row r="16146" spans="6:6" x14ac:dyDescent="0.25">
      <c r="F16146" s="195"/>
    </row>
    <row r="16147" spans="6:6" x14ac:dyDescent="0.25">
      <c r="F16147" s="195"/>
    </row>
    <row r="16148" spans="6:6" x14ac:dyDescent="0.25">
      <c r="F16148" s="195"/>
    </row>
    <row r="16149" spans="6:6" x14ac:dyDescent="0.25">
      <c r="F16149" s="195"/>
    </row>
    <row r="16150" spans="6:6" x14ac:dyDescent="0.25">
      <c r="F16150" s="195"/>
    </row>
    <row r="16151" spans="6:6" x14ac:dyDescent="0.25">
      <c r="F16151" s="195"/>
    </row>
    <row r="16152" spans="6:6" x14ac:dyDescent="0.25">
      <c r="F16152" s="195"/>
    </row>
    <row r="16153" spans="6:6" x14ac:dyDescent="0.25">
      <c r="F16153" s="195"/>
    </row>
    <row r="16154" spans="6:6" x14ac:dyDescent="0.25">
      <c r="F16154" s="195"/>
    </row>
    <row r="16155" spans="6:6" x14ac:dyDescent="0.25">
      <c r="F16155" s="195"/>
    </row>
    <row r="16156" spans="6:6" x14ac:dyDescent="0.25">
      <c r="F16156" s="195"/>
    </row>
    <row r="16157" spans="6:6" x14ac:dyDescent="0.25">
      <c r="F16157" s="195"/>
    </row>
    <row r="16158" spans="6:6" x14ac:dyDescent="0.25">
      <c r="F16158" s="195"/>
    </row>
    <row r="16159" spans="6:6" x14ac:dyDescent="0.25">
      <c r="F16159" s="195"/>
    </row>
    <row r="16160" spans="6:6" x14ac:dyDescent="0.25">
      <c r="F16160" s="195"/>
    </row>
    <row r="16161" spans="6:6" x14ac:dyDescent="0.25">
      <c r="F16161" s="195"/>
    </row>
    <row r="16162" spans="6:6" x14ac:dyDescent="0.25">
      <c r="F16162" s="195"/>
    </row>
    <row r="16163" spans="6:6" x14ac:dyDescent="0.25">
      <c r="F16163" s="195"/>
    </row>
    <row r="16164" spans="6:6" x14ac:dyDescent="0.25">
      <c r="F16164" s="195"/>
    </row>
    <row r="16165" spans="6:6" x14ac:dyDescent="0.25">
      <c r="F16165" s="195"/>
    </row>
    <row r="16166" spans="6:6" x14ac:dyDescent="0.25">
      <c r="F16166" s="195"/>
    </row>
    <row r="16167" spans="6:6" x14ac:dyDescent="0.25">
      <c r="F16167" s="195"/>
    </row>
    <row r="16168" spans="6:6" x14ac:dyDescent="0.25">
      <c r="F16168" s="195"/>
    </row>
    <row r="16169" spans="6:6" x14ac:dyDescent="0.25">
      <c r="F16169" s="195"/>
    </row>
    <row r="16170" spans="6:6" x14ac:dyDescent="0.25">
      <c r="F16170" s="195"/>
    </row>
    <row r="16171" spans="6:6" x14ac:dyDescent="0.25">
      <c r="F16171" s="195"/>
    </row>
    <row r="16172" spans="6:6" x14ac:dyDescent="0.25">
      <c r="F16172" s="195"/>
    </row>
    <row r="16173" spans="6:6" x14ac:dyDescent="0.25">
      <c r="F16173" s="195"/>
    </row>
    <row r="16174" spans="6:6" x14ac:dyDescent="0.25">
      <c r="F16174" s="195"/>
    </row>
    <row r="16175" spans="6:6" x14ac:dyDescent="0.25">
      <c r="F16175" s="195"/>
    </row>
    <row r="16176" spans="6:6" x14ac:dyDescent="0.25">
      <c r="F16176" s="195"/>
    </row>
    <row r="16177" spans="6:6" x14ac:dyDescent="0.25">
      <c r="F16177" s="195"/>
    </row>
    <row r="16178" spans="6:6" x14ac:dyDescent="0.25">
      <c r="F16178" s="195"/>
    </row>
    <row r="16179" spans="6:6" x14ac:dyDescent="0.25">
      <c r="F16179" s="195"/>
    </row>
    <row r="16180" spans="6:6" x14ac:dyDescent="0.25">
      <c r="F16180" s="195"/>
    </row>
    <row r="16181" spans="6:6" x14ac:dyDescent="0.25">
      <c r="F16181" s="195"/>
    </row>
    <row r="16182" spans="6:6" x14ac:dyDescent="0.25">
      <c r="F16182" s="195"/>
    </row>
    <row r="16183" spans="6:6" x14ac:dyDescent="0.25">
      <c r="F16183" s="195"/>
    </row>
    <row r="16184" spans="6:6" x14ac:dyDescent="0.25">
      <c r="F16184" s="195"/>
    </row>
    <row r="16185" spans="6:6" x14ac:dyDescent="0.25">
      <c r="F16185" s="195"/>
    </row>
    <row r="16186" spans="6:6" x14ac:dyDescent="0.25">
      <c r="F16186" s="195"/>
    </row>
    <row r="16187" spans="6:6" x14ac:dyDescent="0.25">
      <c r="F16187" s="195"/>
    </row>
    <row r="16188" spans="6:6" x14ac:dyDescent="0.25">
      <c r="F16188" s="195"/>
    </row>
    <row r="16189" spans="6:6" x14ac:dyDescent="0.25">
      <c r="F16189" s="195"/>
    </row>
    <row r="16190" spans="6:6" x14ac:dyDescent="0.25">
      <c r="F16190" s="195"/>
    </row>
    <row r="16191" spans="6:6" x14ac:dyDescent="0.25">
      <c r="F16191" s="195"/>
    </row>
    <row r="16192" spans="6:6" x14ac:dyDescent="0.25">
      <c r="F16192" s="195"/>
    </row>
    <row r="16193" spans="6:6" x14ac:dyDescent="0.25">
      <c r="F16193" s="195"/>
    </row>
    <row r="16194" spans="6:6" x14ac:dyDescent="0.25">
      <c r="F16194" s="195"/>
    </row>
    <row r="16195" spans="6:6" x14ac:dyDescent="0.25">
      <c r="F16195" s="195"/>
    </row>
    <row r="16196" spans="6:6" x14ac:dyDescent="0.25">
      <c r="F16196" s="195"/>
    </row>
    <row r="16197" spans="6:6" x14ac:dyDescent="0.25">
      <c r="F16197" s="195"/>
    </row>
    <row r="16198" spans="6:6" x14ac:dyDescent="0.25">
      <c r="F16198" s="195"/>
    </row>
    <row r="16199" spans="6:6" x14ac:dyDescent="0.25">
      <c r="F16199" s="195"/>
    </row>
    <row r="16200" spans="6:6" x14ac:dyDescent="0.25">
      <c r="F16200" s="195"/>
    </row>
    <row r="16201" spans="6:6" x14ac:dyDescent="0.25">
      <c r="F16201" s="195"/>
    </row>
    <row r="16202" spans="6:6" x14ac:dyDescent="0.25">
      <c r="F16202" s="195"/>
    </row>
    <row r="16203" spans="6:6" x14ac:dyDescent="0.25">
      <c r="F16203" s="195"/>
    </row>
    <row r="16204" spans="6:6" x14ac:dyDescent="0.25">
      <c r="F16204" s="195"/>
    </row>
    <row r="16205" spans="6:6" x14ac:dyDescent="0.25">
      <c r="F16205" s="195"/>
    </row>
    <row r="16206" spans="6:6" x14ac:dyDescent="0.25">
      <c r="F16206" s="195"/>
    </row>
    <row r="16207" spans="6:6" x14ac:dyDescent="0.25">
      <c r="F16207" s="195"/>
    </row>
    <row r="16208" spans="6:6" x14ac:dyDescent="0.25">
      <c r="F16208" s="195"/>
    </row>
    <row r="16209" spans="6:6" x14ac:dyDescent="0.25">
      <c r="F16209" s="195"/>
    </row>
    <row r="16210" spans="6:6" x14ac:dyDescent="0.25">
      <c r="F16210" s="195"/>
    </row>
    <row r="16211" spans="6:6" x14ac:dyDescent="0.25">
      <c r="F16211" s="195"/>
    </row>
    <row r="16212" spans="6:6" x14ac:dyDescent="0.25">
      <c r="F16212" s="195"/>
    </row>
    <row r="16213" spans="6:6" x14ac:dyDescent="0.25">
      <c r="F16213" s="195"/>
    </row>
    <row r="16214" spans="6:6" x14ac:dyDescent="0.25">
      <c r="F16214" s="195"/>
    </row>
    <row r="16215" spans="6:6" x14ac:dyDescent="0.25">
      <c r="F16215" s="195"/>
    </row>
    <row r="16216" spans="6:6" x14ac:dyDescent="0.25">
      <c r="F16216" s="195"/>
    </row>
    <row r="16217" spans="6:6" x14ac:dyDescent="0.25">
      <c r="F16217" s="195"/>
    </row>
    <row r="16218" spans="6:6" x14ac:dyDescent="0.25">
      <c r="F16218" s="195"/>
    </row>
    <row r="16219" spans="6:6" x14ac:dyDescent="0.25">
      <c r="F16219" s="195"/>
    </row>
    <row r="16220" spans="6:6" x14ac:dyDescent="0.25">
      <c r="F16220" s="195"/>
    </row>
    <row r="16221" spans="6:6" x14ac:dyDescent="0.25">
      <c r="F16221" s="195"/>
    </row>
    <row r="16222" spans="6:6" x14ac:dyDescent="0.25">
      <c r="F16222" s="195"/>
    </row>
    <row r="16223" spans="6:6" x14ac:dyDescent="0.25">
      <c r="F16223" s="195"/>
    </row>
    <row r="16224" spans="6:6" x14ac:dyDescent="0.25">
      <c r="F16224" s="195"/>
    </row>
    <row r="16225" spans="6:6" x14ac:dyDescent="0.25">
      <c r="F16225" s="195"/>
    </row>
    <row r="16226" spans="6:6" x14ac:dyDescent="0.25">
      <c r="F16226" s="195"/>
    </row>
    <row r="16227" spans="6:6" x14ac:dyDescent="0.25">
      <c r="F16227" s="195"/>
    </row>
    <row r="16228" spans="6:6" x14ac:dyDescent="0.25">
      <c r="F16228" s="195"/>
    </row>
    <row r="16229" spans="6:6" x14ac:dyDescent="0.25">
      <c r="F16229" s="195"/>
    </row>
    <row r="16230" spans="6:6" x14ac:dyDescent="0.25">
      <c r="F16230" s="195"/>
    </row>
    <row r="16231" spans="6:6" x14ac:dyDescent="0.25">
      <c r="F16231" s="195"/>
    </row>
    <row r="16232" spans="6:6" x14ac:dyDescent="0.25">
      <c r="F16232" s="195"/>
    </row>
    <row r="16233" spans="6:6" x14ac:dyDescent="0.25">
      <c r="F16233" s="195"/>
    </row>
    <row r="16234" spans="6:6" x14ac:dyDescent="0.25">
      <c r="F16234" s="195"/>
    </row>
    <row r="16235" spans="6:6" x14ac:dyDescent="0.25">
      <c r="F16235" s="195"/>
    </row>
    <row r="16236" spans="6:6" x14ac:dyDescent="0.25">
      <c r="F16236" s="195"/>
    </row>
    <row r="16237" spans="6:6" x14ac:dyDescent="0.25">
      <c r="F16237" s="195"/>
    </row>
    <row r="16238" spans="6:6" x14ac:dyDescent="0.25">
      <c r="F16238" s="195"/>
    </row>
    <row r="16239" spans="6:6" x14ac:dyDescent="0.25">
      <c r="F16239" s="195"/>
    </row>
    <row r="16240" spans="6:6" x14ac:dyDescent="0.25">
      <c r="F16240" s="195"/>
    </row>
    <row r="16241" spans="6:6" x14ac:dyDescent="0.25">
      <c r="F16241" s="195"/>
    </row>
    <row r="16242" spans="6:6" x14ac:dyDescent="0.25">
      <c r="F16242" s="195"/>
    </row>
    <row r="16243" spans="6:6" x14ac:dyDescent="0.25">
      <c r="F16243" s="195"/>
    </row>
    <row r="16244" spans="6:6" x14ac:dyDescent="0.25">
      <c r="F16244" s="195"/>
    </row>
    <row r="16245" spans="6:6" x14ac:dyDescent="0.25">
      <c r="F16245" s="195"/>
    </row>
    <row r="16246" spans="6:6" x14ac:dyDescent="0.25">
      <c r="F16246" s="195"/>
    </row>
    <row r="16247" spans="6:6" x14ac:dyDescent="0.25">
      <c r="F16247" s="195"/>
    </row>
    <row r="16248" spans="6:6" x14ac:dyDescent="0.25">
      <c r="F16248" s="195"/>
    </row>
    <row r="16249" spans="6:6" x14ac:dyDescent="0.25">
      <c r="F16249" s="195"/>
    </row>
    <row r="16250" spans="6:6" x14ac:dyDescent="0.25">
      <c r="F16250" s="195"/>
    </row>
    <row r="16251" spans="6:6" x14ac:dyDescent="0.25">
      <c r="F16251" s="195"/>
    </row>
    <row r="16252" spans="6:6" x14ac:dyDescent="0.25">
      <c r="F16252" s="195"/>
    </row>
    <row r="16253" spans="6:6" x14ac:dyDescent="0.25">
      <c r="F16253" s="195"/>
    </row>
    <row r="16254" spans="6:6" x14ac:dyDescent="0.25">
      <c r="F16254" s="195"/>
    </row>
    <row r="16255" spans="6:6" x14ac:dyDescent="0.25">
      <c r="F16255" s="195"/>
    </row>
    <row r="16256" spans="6:6" x14ac:dyDescent="0.25">
      <c r="F16256" s="195"/>
    </row>
    <row r="16257" spans="6:6" x14ac:dyDescent="0.25">
      <c r="F16257" s="195"/>
    </row>
    <row r="16258" spans="6:6" x14ac:dyDescent="0.25">
      <c r="F16258" s="195"/>
    </row>
    <row r="16259" spans="6:6" x14ac:dyDescent="0.25">
      <c r="F16259" s="195"/>
    </row>
    <row r="16260" spans="6:6" x14ac:dyDescent="0.25">
      <c r="F16260" s="195"/>
    </row>
    <row r="16261" spans="6:6" x14ac:dyDescent="0.25">
      <c r="F16261" s="195"/>
    </row>
    <row r="16262" spans="6:6" x14ac:dyDescent="0.25">
      <c r="F16262" s="195"/>
    </row>
    <row r="16263" spans="6:6" x14ac:dyDescent="0.25">
      <c r="F16263" s="195"/>
    </row>
    <row r="16264" spans="6:6" x14ac:dyDescent="0.25">
      <c r="F16264" s="195"/>
    </row>
    <row r="16265" spans="6:6" x14ac:dyDescent="0.25">
      <c r="F16265" s="195"/>
    </row>
    <row r="16266" spans="6:6" x14ac:dyDescent="0.25">
      <c r="F16266" s="195"/>
    </row>
    <row r="16267" spans="6:6" x14ac:dyDescent="0.25">
      <c r="F16267" s="195"/>
    </row>
    <row r="16268" spans="6:6" x14ac:dyDescent="0.25">
      <c r="F16268" s="195"/>
    </row>
    <row r="16269" spans="6:6" x14ac:dyDescent="0.25">
      <c r="F16269" s="195"/>
    </row>
    <row r="16270" spans="6:6" x14ac:dyDescent="0.25">
      <c r="F16270" s="195"/>
    </row>
    <row r="16271" spans="6:6" x14ac:dyDescent="0.25">
      <c r="F16271" s="195"/>
    </row>
    <row r="16272" spans="6:6" x14ac:dyDescent="0.25">
      <c r="F16272" s="195"/>
    </row>
    <row r="16273" spans="6:6" x14ac:dyDescent="0.25">
      <c r="F16273" s="195"/>
    </row>
    <row r="16274" spans="6:6" x14ac:dyDescent="0.25">
      <c r="F16274" s="195"/>
    </row>
    <row r="16275" spans="6:6" x14ac:dyDescent="0.25">
      <c r="F16275" s="195"/>
    </row>
    <row r="16276" spans="6:6" x14ac:dyDescent="0.25">
      <c r="F16276" s="195"/>
    </row>
    <row r="16277" spans="6:6" x14ac:dyDescent="0.25">
      <c r="F16277" s="195"/>
    </row>
    <row r="16278" spans="6:6" x14ac:dyDescent="0.25">
      <c r="F16278" s="195"/>
    </row>
    <row r="16279" spans="6:6" x14ac:dyDescent="0.25">
      <c r="F16279" s="195"/>
    </row>
    <row r="16280" spans="6:6" x14ac:dyDescent="0.25">
      <c r="F16280" s="195"/>
    </row>
    <row r="16281" spans="6:6" x14ac:dyDescent="0.25">
      <c r="F16281" s="195"/>
    </row>
    <row r="16282" spans="6:6" x14ac:dyDescent="0.25">
      <c r="F16282" s="195"/>
    </row>
    <row r="16283" spans="6:6" x14ac:dyDescent="0.25">
      <c r="F16283" s="195"/>
    </row>
    <row r="16284" spans="6:6" x14ac:dyDescent="0.25">
      <c r="F16284" s="195"/>
    </row>
    <row r="16285" spans="6:6" x14ac:dyDescent="0.25">
      <c r="F16285" s="195"/>
    </row>
    <row r="16286" spans="6:6" x14ac:dyDescent="0.25">
      <c r="F16286" s="195"/>
    </row>
    <row r="16287" spans="6:6" x14ac:dyDescent="0.25">
      <c r="F16287" s="195"/>
    </row>
    <row r="16288" spans="6:6" x14ac:dyDescent="0.25">
      <c r="F16288" s="195"/>
    </row>
    <row r="16289" spans="6:6" x14ac:dyDescent="0.25">
      <c r="F16289" s="195"/>
    </row>
    <row r="16290" spans="6:6" x14ac:dyDescent="0.25">
      <c r="F16290" s="195"/>
    </row>
    <row r="16291" spans="6:6" x14ac:dyDescent="0.25">
      <c r="F16291" s="195"/>
    </row>
    <row r="16292" spans="6:6" x14ac:dyDescent="0.25">
      <c r="F16292" s="195"/>
    </row>
    <row r="16293" spans="6:6" x14ac:dyDescent="0.25">
      <c r="F16293" s="195"/>
    </row>
    <row r="16294" spans="6:6" x14ac:dyDescent="0.25">
      <c r="F16294" s="195"/>
    </row>
    <row r="16295" spans="6:6" x14ac:dyDescent="0.25">
      <c r="F16295" s="195"/>
    </row>
    <row r="16296" spans="6:6" x14ac:dyDescent="0.25">
      <c r="F16296" s="195"/>
    </row>
    <row r="16297" spans="6:6" x14ac:dyDescent="0.25">
      <c r="F16297" s="195"/>
    </row>
    <row r="16298" spans="6:6" x14ac:dyDescent="0.25">
      <c r="F16298" s="195"/>
    </row>
    <row r="16299" spans="6:6" x14ac:dyDescent="0.25">
      <c r="F16299" s="195"/>
    </row>
    <row r="16300" spans="6:6" x14ac:dyDescent="0.25">
      <c r="F16300" s="195"/>
    </row>
    <row r="16301" spans="6:6" x14ac:dyDescent="0.25">
      <c r="F16301" s="195"/>
    </row>
    <row r="16302" spans="6:6" x14ac:dyDescent="0.25">
      <c r="F16302" s="195"/>
    </row>
    <row r="16303" spans="6:6" x14ac:dyDescent="0.25">
      <c r="F16303" s="195"/>
    </row>
    <row r="16304" spans="6:6" x14ac:dyDescent="0.25">
      <c r="F16304" s="195"/>
    </row>
    <row r="16305" spans="6:6" x14ac:dyDescent="0.25">
      <c r="F16305" s="195"/>
    </row>
    <row r="16306" spans="6:6" x14ac:dyDescent="0.25">
      <c r="F16306" s="195"/>
    </row>
    <row r="16307" spans="6:6" x14ac:dyDescent="0.25">
      <c r="F16307" s="195"/>
    </row>
    <row r="16308" spans="6:6" x14ac:dyDescent="0.25">
      <c r="F16308" s="195"/>
    </row>
    <row r="16309" spans="6:6" x14ac:dyDescent="0.25">
      <c r="F16309" s="195"/>
    </row>
    <row r="16310" spans="6:6" x14ac:dyDescent="0.25">
      <c r="F16310" s="195"/>
    </row>
    <row r="16311" spans="6:6" x14ac:dyDescent="0.25">
      <c r="F16311" s="195"/>
    </row>
    <row r="16312" spans="6:6" x14ac:dyDescent="0.25">
      <c r="F16312" s="195"/>
    </row>
    <row r="16313" spans="6:6" x14ac:dyDescent="0.25">
      <c r="F16313" s="195"/>
    </row>
    <row r="16314" spans="6:6" x14ac:dyDescent="0.25">
      <c r="F16314" s="195"/>
    </row>
    <row r="16315" spans="6:6" x14ac:dyDescent="0.25">
      <c r="F16315" s="195"/>
    </row>
    <row r="16316" spans="6:6" x14ac:dyDescent="0.25">
      <c r="F16316" s="195"/>
    </row>
    <row r="16317" spans="6:6" x14ac:dyDescent="0.25">
      <c r="F16317" s="195"/>
    </row>
    <row r="16318" spans="6:6" x14ac:dyDescent="0.25">
      <c r="F16318" s="195"/>
    </row>
    <row r="16319" spans="6:6" x14ac:dyDescent="0.25">
      <c r="F16319" s="195"/>
    </row>
    <row r="16320" spans="6:6" x14ac:dyDescent="0.25">
      <c r="F16320" s="195"/>
    </row>
    <row r="16321" spans="6:6" x14ac:dyDescent="0.25">
      <c r="F16321" s="195"/>
    </row>
    <row r="16322" spans="6:6" x14ac:dyDescent="0.25">
      <c r="F16322" s="195"/>
    </row>
    <row r="16323" spans="6:6" x14ac:dyDescent="0.25">
      <c r="F16323" s="195"/>
    </row>
    <row r="16324" spans="6:6" x14ac:dyDescent="0.25">
      <c r="F16324" s="195"/>
    </row>
    <row r="16325" spans="6:6" x14ac:dyDescent="0.25">
      <c r="F16325" s="195"/>
    </row>
    <row r="16326" spans="6:6" x14ac:dyDescent="0.25">
      <c r="F16326" s="195"/>
    </row>
    <row r="16327" spans="6:6" x14ac:dyDescent="0.25">
      <c r="F16327" s="195"/>
    </row>
    <row r="16328" spans="6:6" x14ac:dyDescent="0.25">
      <c r="F16328" s="195"/>
    </row>
    <row r="16329" spans="6:6" x14ac:dyDescent="0.25">
      <c r="F16329" s="195"/>
    </row>
    <row r="16330" spans="6:6" x14ac:dyDescent="0.25">
      <c r="F16330" s="195"/>
    </row>
    <row r="16331" spans="6:6" x14ac:dyDescent="0.25">
      <c r="F16331" s="195"/>
    </row>
    <row r="16332" spans="6:6" x14ac:dyDescent="0.25">
      <c r="F16332" s="195"/>
    </row>
    <row r="16333" spans="6:6" x14ac:dyDescent="0.25">
      <c r="F16333" s="195"/>
    </row>
    <row r="16334" spans="6:6" x14ac:dyDescent="0.25">
      <c r="F16334" s="195"/>
    </row>
    <row r="16335" spans="6:6" x14ac:dyDescent="0.25">
      <c r="F16335" s="195"/>
    </row>
    <row r="16336" spans="6:6" x14ac:dyDescent="0.25">
      <c r="F16336" s="195"/>
    </row>
    <row r="16337" spans="6:6" x14ac:dyDescent="0.25">
      <c r="F16337" s="195"/>
    </row>
    <row r="16338" spans="6:6" x14ac:dyDescent="0.25">
      <c r="F16338" s="195"/>
    </row>
    <row r="16339" spans="6:6" x14ac:dyDescent="0.25">
      <c r="F16339" s="195"/>
    </row>
    <row r="16340" spans="6:6" x14ac:dyDescent="0.25">
      <c r="F16340" s="195"/>
    </row>
    <row r="16341" spans="6:6" x14ac:dyDescent="0.25">
      <c r="F16341" s="195"/>
    </row>
    <row r="16342" spans="6:6" x14ac:dyDescent="0.25">
      <c r="F16342" s="195"/>
    </row>
    <row r="16343" spans="6:6" x14ac:dyDescent="0.25">
      <c r="F16343" s="195"/>
    </row>
    <row r="16344" spans="6:6" x14ac:dyDescent="0.25">
      <c r="F16344" s="195"/>
    </row>
    <row r="16345" spans="6:6" x14ac:dyDescent="0.25">
      <c r="F16345" s="195"/>
    </row>
    <row r="16346" spans="6:6" x14ac:dyDescent="0.25">
      <c r="F16346" s="195"/>
    </row>
    <row r="16347" spans="6:6" x14ac:dyDescent="0.25">
      <c r="F16347" s="195"/>
    </row>
    <row r="16348" spans="6:6" x14ac:dyDescent="0.25">
      <c r="F16348" s="195"/>
    </row>
    <row r="16349" spans="6:6" x14ac:dyDescent="0.25">
      <c r="F16349" s="195"/>
    </row>
    <row r="16350" spans="6:6" x14ac:dyDescent="0.25">
      <c r="F16350" s="195"/>
    </row>
    <row r="16351" spans="6:6" x14ac:dyDescent="0.25">
      <c r="F16351" s="195"/>
    </row>
    <row r="16352" spans="6:6" x14ac:dyDescent="0.25">
      <c r="F16352" s="195"/>
    </row>
    <row r="16353" spans="6:6" x14ac:dyDescent="0.25">
      <c r="F16353" s="195"/>
    </row>
    <row r="16354" spans="6:6" x14ac:dyDescent="0.25">
      <c r="F16354" s="195"/>
    </row>
    <row r="16355" spans="6:6" x14ac:dyDescent="0.25">
      <c r="F16355" s="195"/>
    </row>
    <row r="16356" spans="6:6" x14ac:dyDescent="0.25">
      <c r="F16356" s="195"/>
    </row>
    <row r="16357" spans="6:6" x14ac:dyDescent="0.25">
      <c r="F16357" s="195"/>
    </row>
    <row r="16358" spans="6:6" x14ac:dyDescent="0.25">
      <c r="F16358" s="195"/>
    </row>
    <row r="16359" spans="6:6" x14ac:dyDescent="0.25">
      <c r="F16359" s="195"/>
    </row>
    <row r="16360" spans="6:6" x14ac:dyDescent="0.25">
      <c r="F16360" s="195"/>
    </row>
    <row r="16361" spans="6:6" x14ac:dyDescent="0.25">
      <c r="F16361" s="195"/>
    </row>
    <row r="16362" spans="6:6" x14ac:dyDescent="0.25">
      <c r="F16362" s="195"/>
    </row>
    <row r="16363" spans="6:6" x14ac:dyDescent="0.25">
      <c r="F16363" s="195"/>
    </row>
    <row r="16364" spans="6:6" x14ac:dyDescent="0.25">
      <c r="F16364" s="195"/>
    </row>
    <row r="16365" spans="6:6" x14ac:dyDescent="0.25">
      <c r="F16365" s="195"/>
    </row>
    <row r="16366" spans="6:6" x14ac:dyDescent="0.25">
      <c r="F16366" s="195"/>
    </row>
    <row r="16367" spans="6:6" x14ac:dyDescent="0.25">
      <c r="F16367" s="195"/>
    </row>
    <row r="16368" spans="6:6" x14ac:dyDescent="0.25">
      <c r="F16368" s="195"/>
    </row>
    <row r="16369" spans="6:6" x14ac:dyDescent="0.25">
      <c r="F16369" s="195"/>
    </row>
    <row r="16370" spans="6:6" x14ac:dyDescent="0.25">
      <c r="F16370" s="195"/>
    </row>
    <row r="16371" spans="6:6" x14ac:dyDescent="0.25">
      <c r="F16371" s="195"/>
    </row>
    <row r="16372" spans="6:6" x14ac:dyDescent="0.25">
      <c r="F16372" s="195"/>
    </row>
    <row r="16373" spans="6:6" x14ac:dyDescent="0.25">
      <c r="F16373" s="195"/>
    </row>
    <row r="16374" spans="6:6" x14ac:dyDescent="0.25">
      <c r="F16374" s="195"/>
    </row>
    <row r="16375" spans="6:6" x14ac:dyDescent="0.25">
      <c r="F16375" s="195"/>
    </row>
    <row r="16376" spans="6:6" x14ac:dyDescent="0.25">
      <c r="F16376" s="195"/>
    </row>
    <row r="16377" spans="6:6" x14ac:dyDescent="0.25">
      <c r="F16377" s="195"/>
    </row>
    <row r="16378" spans="6:6" x14ac:dyDescent="0.25">
      <c r="F16378" s="195"/>
    </row>
    <row r="16379" spans="6:6" x14ac:dyDescent="0.25">
      <c r="F16379" s="195"/>
    </row>
    <row r="16380" spans="6:6" x14ac:dyDescent="0.25">
      <c r="F16380" s="195"/>
    </row>
    <row r="16381" spans="6:6" x14ac:dyDescent="0.25">
      <c r="F16381" s="195"/>
    </row>
    <row r="16382" spans="6:6" x14ac:dyDescent="0.25">
      <c r="F16382" s="195"/>
    </row>
    <row r="16383" spans="6:6" x14ac:dyDescent="0.25">
      <c r="F16383" s="195"/>
    </row>
    <row r="16384" spans="6:6" x14ac:dyDescent="0.25">
      <c r="F16384" s="195"/>
    </row>
    <row r="16385" spans="6:6" x14ac:dyDescent="0.25">
      <c r="F16385" s="195"/>
    </row>
    <row r="16386" spans="6:6" x14ac:dyDescent="0.25">
      <c r="F16386" s="195"/>
    </row>
    <row r="16387" spans="6:6" x14ac:dyDescent="0.25">
      <c r="F16387" s="195"/>
    </row>
    <row r="16388" spans="6:6" x14ac:dyDescent="0.25">
      <c r="F16388" s="195"/>
    </row>
    <row r="16389" spans="6:6" x14ac:dyDescent="0.25">
      <c r="F16389" s="195"/>
    </row>
    <row r="16390" spans="6:6" x14ac:dyDescent="0.25">
      <c r="F16390" s="195"/>
    </row>
    <row r="16391" spans="6:6" x14ac:dyDescent="0.25">
      <c r="F16391" s="195"/>
    </row>
    <row r="16392" spans="6:6" x14ac:dyDescent="0.25">
      <c r="F16392" s="195"/>
    </row>
    <row r="16393" spans="6:6" x14ac:dyDescent="0.25">
      <c r="F16393" s="195"/>
    </row>
    <row r="16394" spans="6:6" x14ac:dyDescent="0.25">
      <c r="F16394" s="195"/>
    </row>
    <row r="16395" spans="6:6" x14ac:dyDescent="0.25">
      <c r="F16395" s="195"/>
    </row>
    <row r="16396" spans="6:6" x14ac:dyDescent="0.25">
      <c r="F16396" s="195"/>
    </row>
    <row r="16397" spans="6:6" x14ac:dyDescent="0.25">
      <c r="F16397" s="195"/>
    </row>
    <row r="16398" spans="6:6" x14ac:dyDescent="0.25">
      <c r="F16398" s="195"/>
    </row>
    <row r="16399" spans="6:6" x14ac:dyDescent="0.25">
      <c r="F16399" s="195"/>
    </row>
    <row r="16400" spans="6:6" x14ac:dyDescent="0.25">
      <c r="F16400" s="195"/>
    </row>
    <row r="16401" spans="6:6" x14ac:dyDescent="0.25">
      <c r="F16401" s="195"/>
    </row>
    <row r="16402" spans="6:6" x14ac:dyDescent="0.25">
      <c r="F16402" s="195"/>
    </row>
    <row r="16403" spans="6:6" x14ac:dyDescent="0.25">
      <c r="F16403" s="195"/>
    </row>
    <row r="16404" spans="6:6" x14ac:dyDescent="0.25">
      <c r="F16404" s="195"/>
    </row>
    <row r="16405" spans="6:6" x14ac:dyDescent="0.25">
      <c r="F16405" s="195"/>
    </row>
    <row r="16406" spans="6:6" x14ac:dyDescent="0.25">
      <c r="F16406" s="195"/>
    </row>
    <row r="16407" spans="6:6" x14ac:dyDescent="0.25">
      <c r="F16407" s="195"/>
    </row>
    <row r="16408" spans="6:6" x14ac:dyDescent="0.25">
      <c r="F16408" s="195"/>
    </row>
    <row r="16409" spans="6:6" x14ac:dyDescent="0.25">
      <c r="F16409" s="195"/>
    </row>
    <row r="16410" spans="6:6" x14ac:dyDescent="0.25">
      <c r="F16410" s="195"/>
    </row>
    <row r="16411" spans="6:6" x14ac:dyDescent="0.25">
      <c r="F16411" s="195"/>
    </row>
    <row r="16412" spans="6:6" x14ac:dyDescent="0.25">
      <c r="F16412" s="195"/>
    </row>
    <row r="16413" spans="6:6" x14ac:dyDescent="0.25">
      <c r="F16413" s="195"/>
    </row>
    <row r="16414" spans="6:6" x14ac:dyDescent="0.25">
      <c r="F16414" s="195"/>
    </row>
    <row r="16415" spans="6:6" x14ac:dyDescent="0.25">
      <c r="F16415" s="195"/>
    </row>
    <row r="16416" spans="6:6" x14ac:dyDescent="0.25">
      <c r="F16416" s="195"/>
    </row>
    <row r="16417" spans="6:6" x14ac:dyDescent="0.25">
      <c r="F16417" s="195"/>
    </row>
    <row r="16418" spans="6:6" x14ac:dyDescent="0.25">
      <c r="F16418" s="195"/>
    </row>
    <row r="16419" spans="6:6" x14ac:dyDescent="0.25">
      <c r="F16419" s="195"/>
    </row>
    <row r="16420" spans="6:6" x14ac:dyDescent="0.25">
      <c r="F16420" s="195"/>
    </row>
    <row r="16421" spans="6:6" x14ac:dyDescent="0.25">
      <c r="F16421" s="195"/>
    </row>
    <row r="16422" spans="6:6" x14ac:dyDescent="0.25">
      <c r="F16422" s="195"/>
    </row>
    <row r="16423" spans="6:6" x14ac:dyDescent="0.25">
      <c r="F16423" s="195"/>
    </row>
    <row r="16424" spans="6:6" x14ac:dyDescent="0.25">
      <c r="F16424" s="195"/>
    </row>
    <row r="16425" spans="6:6" x14ac:dyDescent="0.25">
      <c r="F16425" s="195"/>
    </row>
    <row r="16426" spans="6:6" x14ac:dyDescent="0.25">
      <c r="F16426" s="195"/>
    </row>
    <row r="16427" spans="6:6" x14ac:dyDescent="0.25">
      <c r="F16427" s="195"/>
    </row>
    <row r="16428" spans="6:6" x14ac:dyDescent="0.25">
      <c r="F16428" s="195"/>
    </row>
    <row r="16429" spans="6:6" x14ac:dyDescent="0.25">
      <c r="F16429" s="195"/>
    </row>
    <row r="16430" spans="6:6" x14ac:dyDescent="0.25">
      <c r="F16430" s="195"/>
    </row>
    <row r="16431" spans="6:6" x14ac:dyDescent="0.25">
      <c r="F16431" s="195"/>
    </row>
    <row r="16432" spans="6:6" x14ac:dyDescent="0.25">
      <c r="F16432" s="195"/>
    </row>
    <row r="16433" spans="6:6" x14ac:dyDescent="0.25">
      <c r="F16433" s="195"/>
    </row>
    <row r="16434" spans="6:6" x14ac:dyDescent="0.25">
      <c r="F16434" s="195"/>
    </row>
    <row r="16435" spans="6:6" x14ac:dyDescent="0.25">
      <c r="F16435" s="195"/>
    </row>
    <row r="16436" spans="6:6" x14ac:dyDescent="0.25">
      <c r="F16436" s="195"/>
    </row>
    <row r="16437" spans="6:6" x14ac:dyDescent="0.25">
      <c r="F16437" s="195"/>
    </row>
    <row r="16438" spans="6:6" x14ac:dyDescent="0.25">
      <c r="F16438" s="195"/>
    </row>
    <row r="16439" spans="6:6" x14ac:dyDescent="0.25">
      <c r="F16439" s="195"/>
    </row>
    <row r="16440" spans="6:6" x14ac:dyDescent="0.25">
      <c r="F16440" s="195"/>
    </row>
    <row r="16441" spans="6:6" x14ac:dyDescent="0.25">
      <c r="F16441" s="195"/>
    </row>
    <row r="16442" spans="6:6" x14ac:dyDescent="0.25">
      <c r="F16442" s="195"/>
    </row>
    <row r="16443" spans="6:6" x14ac:dyDescent="0.25">
      <c r="F16443" s="195"/>
    </row>
    <row r="16444" spans="6:6" x14ac:dyDescent="0.25">
      <c r="F16444" s="195"/>
    </row>
    <row r="16445" spans="6:6" x14ac:dyDescent="0.25">
      <c r="F16445" s="195"/>
    </row>
    <row r="16446" spans="6:6" x14ac:dyDescent="0.25">
      <c r="F16446" s="195"/>
    </row>
    <row r="16447" spans="6:6" x14ac:dyDescent="0.25">
      <c r="F16447" s="195"/>
    </row>
    <row r="16448" spans="6:6" x14ac:dyDescent="0.25">
      <c r="F16448" s="195"/>
    </row>
    <row r="16449" spans="6:6" x14ac:dyDescent="0.25">
      <c r="F16449" s="195"/>
    </row>
    <row r="16450" spans="6:6" x14ac:dyDescent="0.25">
      <c r="F16450" s="195"/>
    </row>
    <row r="16451" spans="6:6" x14ac:dyDescent="0.25">
      <c r="F16451" s="195"/>
    </row>
    <row r="16452" spans="6:6" x14ac:dyDescent="0.25">
      <c r="F16452" s="195"/>
    </row>
    <row r="16453" spans="6:6" x14ac:dyDescent="0.25">
      <c r="F16453" s="195"/>
    </row>
    <row r="16454" spans="6:6" x14ac:dyDescent="0.25">
      <c r="F16454" s="195"/>
    </row>
    <row r="16455" spans="6:6" x14ac:dyDescent="0.25">
      <c r="F16455" s="195"/>
    </row>
    <row r="16456" spans="6:6" x14ac:dyDescent="0.25">
      <c r="F16456" s="195"/>
    </row>
    <row r="16457" spans="6:6" x14ac:dyDescent="0.25">
      <c r="F16457" s="195"/>
    </row>
    <row r="16458" spans="6:6" x14ac:dyDescent="0.25">
      <c r="F16458" s="195"/>
    </row>
    <row r="16459" spans="6:6" x14ac:dyDescent="0.25">
      <c r="F16459" s="195"/>
    </row>
    <row r="16460" spans="6:6" x14ac:dyDescent="0.25">
      <c r="F16460" s="195"/>
    </row>
    <row r="16461" spans="6:6" x14ac:dyDescent="0.25">
      <c r="F16461" s="195"/>
    </row>
    <row r="16462" spans="6:6" x14ac:dyDescent="0.25">
      <c r="F16462" s="195"/>
    </row>
    <row r="16463" spans="6:6" x14ac:dyDescent="0.25">
      <c r="F16463" s="195"/>
    </row>
    <row r="16464" spans="6:6" x14ac:dyDescent="0.25">
      <c r="F16464" s="195"/>
    </row>
    <row r="16465" spans="6:6" x14ac:dyDescent="0.25">
      <c r="F16465" s="195"/>
    </row>
    <row r="16466" spans="6:6" x14ac:dyDescent="0.25">
      <c r="F16466" s="195"/>
    </row>
    <row r="16467" spans="6:6" x14ac:dyDescent="0.25">
      <c r="F16467" s="195"/>
    </row>
    <row r="16468" spans="6:6" x14ac:dyDescent="0.25">
      <c r="F16468" s="195"/>
    </row>
    <row r="16469" spans="6:6" x14ac:dyDescent="0.25">
      <c r="F16469" s="195"/>
    </row>
    <row r="16470" spans="6:6" x14ac:dyDescent="0.25">
      <c r="F16470" s="195"/>
    </row>
    <row r="16471" spans="6:6" x14ac:dyDescent="0.25">
      <c r="F16471" s="195"/>
    </row>
    <row r="16472" spans="6:6" x14ac:dyDescent="0.25">
      <c r="F16472" s="195"/>
    </row>
    <row r="16473" spans="6:6" x14ac:dyDescent="0.25">
      <c r="F16473" s="195"/>
    </row>
    <row r="16474" spans="6:6" x14ac:dyDescent="0.25">
      <c r="F16474" s="195"/>
    </row>
    <row r="16475" spans="6:6" x14ac:dyDescent="0.25">
      <c r="F16475" s="195"/>
    </row>
    <row r="16476" spans="6:6" x14ac:dyDescent="0.25">
      <c r="F16476" s="195"/>
    </row>
    <row r="16477" spans="6:6" x14ac:dyDescent="0.25">
      <c r="F16477" s="195"/>
    </row>
    <row r="16478" spans="6:6" x14ac:dyDescent="0.25">
      <c r="F16478" s="195"/>
    </row>
    <row r="16479" spans="6:6" x14ac:dyDescent="0.25">
      <c r="F16479" s="195"/>
    </row>
    <row r="16480" spans="6:6" x14ac:dyDescent="0.25">
      <c r="F16480" s="195"/>
    </row>
    <row r="16481" spans="6:6" x14ac:dyDescent="0.25">
      <c r="F16481" s="195"/>
    </row>
    <row r="16482" spans="6:6" x14ac:dyDescent="0.25">
      <c r="F16482" s="195"/>
    </row>
    <row r="16483" spans="6:6" x14ac:dyDescent="0.25">
      <c r="F16483" s="195"/>
    </row>
    <row r="16484" spans="6:6" x14ac:dyDescent="0.25">
      <c r="F16484" s="195"/>
    </row>
    <row r="16485" spans="6:6" x14ac:dyDescent="0.25">
      <c r="F16485" s="195"/>
    </row>
    <row r="16486" spans="6:6" x14ac:dyDescent="0.25">
      <c r="F16486" s="195"/>
    </row>
    <row r="16487" spans="6:6" x14ac:dyDescent="0.25">
      <c r="F16487" s="195"/>
    </row>
    <row r="16488" spans="6:6" x14ac:dyDescent="0.25">
      <c r="F16488" s="195"/>
    </row>
    <row r="16489" spans="6:6" x14ac:dyDescent="0.25">
      <c r="F16489" s="195"/>
    </row>
    <row r="16490" spans="6:6" x14ac:dyDescent="0.25">
      <c r="F16490" s="195"/>
    </row>
    <row r="16491" spans="6:6" x14ac:dyDescent="0.25">
      <c r="F16491" s="195"/>
    </row>
    <row r="16492" spans="6:6" x14ac:dyDescent="0.25">
      <c r="F16492" s="195"/>
    </row>
    <row r="16493" spans="6:6" x14ac:dyDescent="0.25">
      <c r="F16493" s="195"/>
    </row>
    <row r="16494" spans="6:6" x14ac:dyDescent="0.25">
      <c r="F16494" s="195"/>
    </row>
    <row r="16495" spans="6:6" x14ac:dyDescent="0.25">
      <c r="F16495" s="195"/>
    </row>
    <row r="16496" spans="6:6" x14ac:dyDescent="0.25">
      <c r="F16496" s="195"/>
    </row>
    <row r="16497" spans="6:6" x14ac:dyDescent="0.25">
      <c r="F16497" s="195"/>
    </row>
    <row r="16498" spans="6:6" x14ac:dyDescent="0.25">
      <c r="F16498" s="195"/>
    </row>
    <row r="16499" spans="6:6" x14ac:dyDescent="0.25">
      <c r="F16499" s="195"/>
    </row>
    <row r="16500" spans="6:6" x14ac:dyDescent="0.25">
      <c r="F16500" s="195"/>
    </row>
    <row r="16501" spans="6:6" x14ac:dyDescent="0.25">
      <c r="F16501" s="195"/>
    </row>
    <row r="16502" spans="6:6" x14ac:dyDescent="0.25">
      <c r="F16502" s="195"/>
    </row>
    <row r="16503" spans="6:6" x14ac:dyDescent="0.25">
      <c r="F16503" s="195"/>
    </row>
    <row r="16504" spans="6:6" x14ac:dyDescent="0.25">
      <c r="F16504" s="195"/>
    </row>
    <row r="16505" spans="6:6" x14ac:dyDescent="0.25">
      <c r="F16505" s="195"/>
    </row>
    <row r="16506" spans="6:6" x14ac:dyDescent="0.25">
      <c r="F16506" s="195"/>
    </row>
    <row r="16507" spans="6:6" x14ac:dyDescent="0.25">
      <c r="F16507" s="195"/>
    </row>
    <row r="16508" spans="6:6" x14ac:dyDescent="0.25">
      <c r="F16508" s="195"/>
    </row>
    <row r="16509" spans="6:6" x14ac:dyDescent="0.25">
      <c r="F16509" s="195"/>
    </row>
    <row r="16510" spans="6:6" x14ac:dyDescent="0.25">
      <c r="F16510" s="195"/>
    </row>
    <row r="16511" spans="6:6" x14ac:dyDescent="0.25">
      <c r="F16511" s="195"/>
    </row>
    <row r="16512" spans="6:6" x14ac:dyDescent="0.25">
      <c r="F16512" s="195"/>
    </row>
    <row r="16513" spans="6:6" x14ac:dyDescent="0.25">
      <c r="F16513" s="195"/>
    </row>
    <row r="16514" spans="6:6" x14ac:dyDescent="0.25">
      <c r="F16514" s="195"/>
    </row>
    <row r="16515" spans="6:6" x14ac:dyDescent="0.25">
      <c r="F16515" s="195"/>
    </row>
    <row r="16516" spans="6:6" x14ac:dyDescent="0.25">
      <c r="F16516" s="195"/>
    </row>
    <row r="16517" spans="6:6" x14ac:dyDescent="0.25">
      <c r="F16517" s="195"/>
    </row>
    <row r="16518" spans="6:6" x14ac:dyDescent="0.25">
      <c r="F16518" s="195"/>
    </row>
    <row r="16519" spans="6:6" x14ac:dyDescent="0.25">
      <c r="F16519" s="195"/>
    </row>
    <row r="16520" spans="6:6" x14ac:dyDescent="0.25">
      <c r="F16520" s="195"/>
    </row>
    <row r="16521" spans="6:6" x14ac:dyDescent="0.25">
      <c r="F16521" s="195"/>
    </row>
    <row r="16522" spans="6:6" x14ac:dyDescent="0.25">
      <c r="F16522" s="195"/>
    </row>
    <row r="16523" spans="6:6" x14ac:dyDescent="0.25">
      <c r="F16523" s="195"/>
    </row>
    <row r="16524" spans="6:6" x14ac:dyDescent="0.25">
      <c r="F16524" s="195"/>
    </row>
    <row r="16525" spans="6:6" x14ac:dyDescent="0.25">
      <c r="F16525" s="195"/>
    </row>
    <row r="16526" spans="6:6" x14ac:dyDescent="0.25">
      <c r="F16526" s="195"/>
    </row>
    <row r="16527" spans="6:6" x14ac:dyDescent="0.25">
      <c r="F16527" s="195"/>
    </row>
    <row r="16528" spans="6:6" x14ac:dyDescent="0.25">
      <c r="F16528" s="195"/>
    </row>
    <row r="16529" spans="6:6" x14ac:dyDescent="0.25">
      <c r="F16529" s="195"/>
    </row>
    <row r="16530" spans="6:6" x14ac:dyDescent="0.25">
      <c r="F16530" s="195"/>
    </row>
    <row r="16531" spans="6:6" x14ac:dyDescent="0.25">
      <c r="F16531" s="195"/>
    </row>
    <row r="16532" spans="6:6" x14ac:dyDescent="0.25">
      <c r="F16532" s="195"/>
    </row>
    <row r="16533" spans="6:6" x14ac:dyDescent="0.25">
      <c r="F16533" s="195"/>
    </row>
    <row r="16534" spans="6:6" x14ac:dyDescent="0.25">
      <c r="F16534" s="195"/>
    </row>
    <row r="16535" spans="6:6" x14ac:dyDescent="0.25">
      <c r="F16535" s="195"/>
    </row>
    <row r="16536" spans="6:6" x14ac:dyDescent="0.25">
      <c r="F16536" s="195"/>
    </row>
    <row r="21654" spans="6:6" x14ac:dyDescent="0.25">
      <c r="F21654" s="195"/>
    </row>
    <row r="21655" spans="6:6" x14ac:dyDescent="0.25">
      <c r="F21655" s="195"/>
    </row>
    <row r="21656" spans="6:6" x14ac:dyDescent="0.25">
      <c r="F21656" s="195"/>
    </row>
    <row r="21657" spans="6:6" x14ac:dyDescent="0.25">
      <c r="F21657" s="195"/>
    </row>
    <row r="21658" spans="6:6" x14ac:dyDescent="0.25">
      <c r="F21658" s="195"/>
    </row>
    <row r="21659" spans="6:6" x14ac:dyDescent="0.25">
      <c r="F21659" s="195"/>
    </row>
    <row r="21660" spans="6:6" x14ac:dyDescent="0.25">
      <c r="F21660" s="195"/>
    </row>
    <row r="21661" spans="6:6" x14ac:dyDescent="0.25">
      <c r="F21661" s="195"/>
    </row>
    <row r="21662" spans="6:6" x14ac:dyDescent="0.25">
      <c r="F21662" s="195"/>
    </row>
    <row r="21663" spans="6:6" x14ac:dyDescent="0.25">
      <c r="F21663" s="195"/>
    </row>
    <row r="21664" spans="6:6" x14ac:dyDescent="0.25">
      <c r="F21664" s="195"/>
    </row>
    <row r="21665" spans="6:6" x14ac:dyDescent="0.25">
      <c r="F21665" s="195"/>
    </row>
    <row r="21666" spans="6:6" x14ac:dyDescent="0.25">
      <c r="F21666" s="195"/>
    </row>
    <row r="21667" spans="6:6" x14ac:dyDescent="0.25">
      <c r="F21667" s="195"/>
    </row>
    <row r="21668" spans="6:6" x14ac:dyDescent="0.25">
      <c r="F21668" s="195"/>
    </row>
    <row r="21669" spans="6:6" x14ac:dyDescent="0.25">
      <c r="F21669" s="195"/>
    </row>
    <row r="21670" spans="6:6" x14ac:dyDescent="0.25">
      <c r="F21670" s="195"/>
    </row>
    <row r="21671" spans="6:6" x14ac:dyDescent="0.25">
      <c r="F21671" s="195"/>
    </row>
    <row r="21672" spans="6:6" x14ac:dyDescent="0.25">
      <c r="F21672" s="195"/>
    </row>
    <row r="21673" spans="6:6" x14ac:dyDescent="0.25">
      <c r="F21673" s="195"/>
    </row>
    <row r="21674" spans="6:6" x14ac:dyDescent="0.25">
      <c r="F21674" s="195"/>
    </row>
    <row r="21675" spans="6:6" x14ac:dyDescent="0.25">
      <c r="F21675" s="195"/>
    </row>
    <row r="21676" spans="6:6" x14ac:dyDescent="0.25">
      <c r="F21676" s="195"/>
    </row>
    <row r="21677" spans="6:6" x14ac:dyDescent="0.25">
      <c r="F21677" s="195"/>
    </row>
    <row r="21678" spans="6:6" x14ac:dyDescent="0.25">
      <c r="F21678" s="195"/>
    </row>
    <row r="21679" spans="6:6" x14ac:dyDescent="0.25">
      <c r="F21679" s="195"/>
    </row>
    <row r="21680" spans="6:6" x14ac:dyDescent="0.25">
      <c r="F21680" s="195"/>
    </row>
    <row r="21681" spans="6:6" x14ac:dyDescent="0.25">
      <c r="F21681" s="195"/>
    </row>
    <row r="21682" spans="6:6" x14ac:dyDescent="0.25">
      <c r="F21682" s="195"/>
    </row>
    <row r="21683" spans="6:6" x14ac:dyDescent="0.25">
      <c r="F21683" s="195"/>
    </row>
    <row r="21684" spans="6:6" x14ac:dyDescent="0.25">
      <c r="F21684" s="195"/>
    </row>
    <row r="21685" spans="6:6" x14ac:dyDescent="0.25">
      <c r="F21685" s="195"/>
    </row>
    <row r="21686" spans="6:6" x14ac:dyDescent="0.25">
      <c r="F21686" s="195"/>
    </row>
    <row r="21687" spans="6:6" x14ac:dyDescent="0.25">
      <c r="F21687" s="195"/>
    </row>
    <row r="21688" spans="6:6" x14ac:dyDescent="0.25">
      <c r="F21688" s="195"/>
    </row>
    <row r="21689" spans="6:6" x14ac:dyDescent="0.25">
      <c r="F21689" s="195"/>
    </row>
    <row r="21690" spans="6:6" x14ac:dyDescent="0.25">
      <c r="F21690" s="195"/>
    </row>
    <row r="21691" spans="6:6" x14ac:dyDescent="0.25">
      <c r="F21691" s="195"/>
    </row>
    <row r="21692" spans="6:6" x14ac:dyDescent="0.25">
      <c r="F21692" s="195"/>
    </row>
    <row r="21693" spans="6:6" x14ac:dyDescent="0.25">
      <c r="F21693" s="195"/>
    </row>
    <row r="21694" spans="6:6" x14ac:dyDescent="0.25">
      <c r="F21694" s="195"/>
    </row>
    <row r="21695" spans="6:6" x14ac:dyDescent="0.25">
      <c r="F21695" s="195"/>
    </row>
    <row r="21696" spans="6:6" x14ac:dyDescent="0.25">
      <c r="F21696" s="195"/>
    </row>
    <row r="21697" spans="6:6" x14ac:dyDescent="0.25">
      <c r="F21697" s="195"/>
    </row>
    <row r="21698" spans="6:6" x14ac:dyDescent="0.25">
      <c r="F21698" s="195"/>
    </row>
    <row r="21699" spans="6:6" x14ac:dyDescent="0.25">
      <c r="F21699" s="195"/>
    </row>
    <row r="21700" spans="6:6" x14ac:dyDescent="0.25">
      <c r="F21700" s="195"/>
    </row>
    <row r="21701" spans="6:6" x14ac:dyDescent="0.25">
      <c r="F21701" s="195"/>
    </row>
    <row r="21702" spans="6:6" x14ac:dyDescent="0.25">
      <c r="F21702" s="195"/>
    </row>
    <row r="21703" spans="6:6" x14ac:dyDescent="0.25">
      <c r="F21703" s="195"/>
    </row>
    <row r="21704" spans="6:6" x14ac:dyDescent="0.25">
      <c r="F21704" s="195"/>
    </row>
    <row r="21705" spans="6:6" x14ac:dyDescent="0.25">
      <c r="F21705" s="195"/>
    </row>
    <row r="21706" spans="6:6" x14ac:dyDescent="0.25">
      <c r="F21706" s="195"/>
    </row>
    <row r="21707" spans="6:6" x14ac:dyDescent="0.25">
      <c r="F21707" s="195"/>
    </row>
    <row r="21708" spans="6:6" x14ac:dyDescent="0.25">
      <c r="F21708" s="195"/>
    </row>
    <row r="21709" spans="6:6" x14ac:dyDescent="0.25">
      <c r="F21709" s="195"/>
    </row>
    <row r="21710" spans="6:6" x14ac:dyDescent="0.25">
      <c r="F21710" s="195"/>
    </row>
    <row r="21711" spans="6:6" x14ac:dyDescent="0.25">
      <c r="F21711" s="195"/>
    </row>
    <row r="21712" spans="6:6" x14ac:dyDescent="0.25">
      <c r="F21712" s="195"/>
    </row>
    <row r="21713" spans="6:6" x14ac:dyDescent="0.25">
      <c r="F21713" s="195"/>
    </row>
    <row r="21714" spans="6:6" x14ac:dyDescent="0.25">
      <c r="F21714" s="195"/>
    </row>
    <row r="21715" spans="6:6" x14ac:dyDescent="0.25">
      <c r="F21715" s="195"/>
    </row>
    <row r="21716" spans="6:6" x14ac:dyDescent="0.25">
      <c r="F21716" s="195"/>
    </row>
    <row r="21717" spans="6:6" x14ac:dyDescent="0.25">
      <c r="F21717" s="195"/>
    </row>
    <row r="21718" spans="6:6" x14ac:dyDescent="0.25">
      <c r="F21718" s="195"/>
    </row>
    <row r="21719" spans="6:6" x14ac:dyDescent="0.25">
      <c r="F21719" s="195"/>
    </row>
    <row r="21720" spans="6:6" x14ac:dyDescent="0.25">
      <c r="F21720" s="195"/>
    </row>
    <row r="21721" spans="6:6" x14ac:dyDescent="0.25">
      <c r="F21721" s="195"/>
    </row>
    <row r="21722" spans="6:6" x14ac:dyDescent="0.25">
      <c r="F21722" s="195"/>
    </row>
    <row r="21723" spans="6:6" x14ac:dyDescent="0.25">
      <c r="F21723" s="195"/>
    </row>
    <row r="21724" spans="6:6" x14ac:dyDescent="0.25">
      <c r="F21724" s="195"/>
    </row>
    <row r="21725" spans="6:6" x14ac:dyDescent="0.25">
      <c r="F21725" s="195"/>
    </row>
    <row r="21726" spans="6:6" x14ac:dyDescent="0.25">
      <c r="F21726" s="195"/>
    </row>
    <row r="21727" spans="6:6" x14ac:dyDescent="0.25">
      <c r="F21727" s="195"/>
    </row>
    <row r="21728" spans="6:6" x14ac:dyDescent="0.25">
      <c r="F21728" s="195"/>
    </row>
    <row r="21729" spans="6:6" x14ac:dyDescent="0.25">
      <c r="F21729" s="195"/>
    </row>
    <row r="21730" spans="6:6" x14ac:dyDescent="0.25">
      <c r="F21730" s="195"/>
    </row>
    <row r="21731" spans="6:6" x14ac:dyDescent="0.25">
      <c r="F21731" s="195"/>
    </row>
    <row r="21732" spans="6:6" x14ac:dyDescent="0.25">
      <c r="F21732" s="195"/>
    </row>
    <row r="21733" spans="6:6" x14ac:dyDescent="0.25">
      <c r="F21733" s="195"/>
    </row>
    <row r="21734" spans="6:6" x14ac:dyDescent="0.25">
      <c r="F21734" s="195"/>
    </row>
    <row r="21735" spans="6:6" x14ac:dyDescent="0.25">
      <c r="F21735" s="195"/>
    </row>
    <row r="21736" spans="6:6" x14ac:dyDescent="0.25">
      <c r="F21736" s="195"/>
    </row>
    <row r="21737" spans="6:6" x14ac:dyDescent="0.25">
      <c r="F21737" s="195"/>
    </row>
    <row r="21738" spans="6:6" x14ac:dyDescent="0.25">
      <c r="F21738" s="195"/>
    </row>
    <row r="21739" spans="6:6" x14ac:dyDescent="0.25">
      <c r="F21739" s="195"/>
    </row>
    <row r="21740" spans="6:6" x14ac:dyDescent="0.25">
      <c r="F21740" s="195"/>
    </row>
    <row r="21741" spans="6:6" x14ac:dyDescent="0.25">
      <c r="F21741" s="195"/>
    </row>
    <row r="21742" spans="6:6" x14ac:dyDescent="0.25">
      <c r="F21742" s="195"/>
    </row>
    <row r="21743" spans="6:6" x14ac:dyDescent="0.25">
      <c r="F21743" s="195"/>
    </row>
    <row r="21744" spans="6:6" x14ac:dyDescent="0.25">
      <c r="F21744" s="195"/>
    </row>
    <row r="21745" spans="6:6" x14ac:dyDescent="0.25">
      <c r="F21745" s="195"/>
    </row>
    <row r="21746" spans="6:6" x14ac:dyDescent="0.25">
      <c r="F21746" s="195"/>
    </row>
    <row r="21747" spans="6:6" x14ac:dyDescent="0.25">
      <c r="F21747" s="195"/>
    </row>
    <row r="21748" spans="6:6" x14ac:dyDescent="0.25">
      <c r="F21748" s="195"/>
    </row>
    <row r="21749" spans="6:6" x14ac:dyDescent="0.25">
      <c r="F21749" s="195"/>
    </row>
    <row r="21750" spans="6:6" x14ac:dyDescent="0.25">
      <c r="F21750" s="195"/>
    </row>
    <row r="21751" spans="6:6" x14ac:dyDescent="0.25">
      <c r="F21751" s="195"/>
    </row>
    <row r="21752" spans="6:6" x14ac:dyDescent="0.25">
      <c r="F21752" s="195"/>
    </row>
    <row r="21753" spans="6:6" x14ac:dyDescent="0.25">
      <c r="F21753" s="195"/>
    </row>
    <row r="21754" spans="6:6" x14ac:dyDescent="0.25">
      <c r="F21754" s="195"/>
    </row>
    <row r="21755" spans="6:6" x14ac:dyDescent="0.25">
      <c r="F21755" s="195"/>
    </row>
    <row r="21756" spans="6:6" x14ac:dyDescent="0.25">
      <c r="F21756" s="195"/>
    </row>
    <row r="21757" spans="6:6" x14ac:dyDescent="0.25">
      <c r="F21757" s="195"/>
    </row>
    <row r="21758" spans="6:6" x14ac:dyDescent="0.25">
      <c r="F21758" s="195"/>
    </row>
    <row r="21759" spans="6:6" x14ac:dyDescent="0.25">
      <c r="F21759" s="195"/>
    </row>
    <row r="21760" spans="6:6" x14ac:dyDescent="0.25">
      <c r="F21760" s="195"/>
    </row>
    <row r="21761" spans="6:6" x14ac:dyDescent="0.25">
      <c r="F21761" s="195"/>
    </row>
    <row r="21762" spans="6:6" x14ac:dyDescent="0.25">
      <c r="F21762" s="195"/>
    </row>
    <row r="21763" spans="6:6" x14ac:dyDescent="0.25">
      <c r="F21763" s="195"/>
    </row>
    <row r="21764" spans="6:6" x14ac:dyDescent="0.25">
      <c r="F21764" s="195"/>
    </row>
    <row r="21765" spans="6:6" x14ac:dyDescent="0.25">
      <c r="F21765" s="195"/>
    </row>
    <row r="21766" spans="6:6" x14ac:dyDescent="0.25">
      <c r="F21766" s="195"/>
    </row>
    <row r="21767" spans="6:6" x14ac:dyDescent="0.25">
      <c r="F21767" s="195"/>
    </row>
    <row r="21768" spans="6:6" x14ac:dyDescent="0.25">
      <c r="F21768" s="195"/>
    </row>
    <row r="21769" spans="6:6" x14ac:dyDescent="0.25">
      <c r="F21769" s="195"/>
    </row>
    <row r="21770" spans="6:6" x14ac:dyDescent="0.25">
      <c r="F21770" s="195"/>
    </row>
    <row r="21771" spans="6:6" x14ac:dyDescent="0.25">
      <c r="F21771" s="195"/>
    </row>
    <row r="21772" spans="6:6" x14ac:dyDescent="0.25">
      <c r="F21772" s="195"/>
    </row>
    <row r="21773" spans="6:6" x14ac:dyDescent="0.25">
      <c r="F21773" s="195"/>
    </row>
    <row r="21774" spans="6:6" x14ac:dyDescent="0.25">
      <c r="F21774" s="195"/>
    </row>
    <row r="21775" spans="6:6" x14ac:dyDescent="0.25">
      <c r="F21775" s="195"/>
    </row>
    <row r="21776" spans="6:6" x14ac:dyDescent="0.25">
      <c r="F21776" s="195"/>
    </row>
    <row r="21777" spans="6:6" x14ac:dyDescent="0.25">
      <c r="F21777" s="195"/>
    </row>
    <row r="21778" spans="6:6" x14ac:dyDescent="0.25">
      <c r="F21778" s="195"/>
    </row>
    <row r="21779" spans="6:6" x14ac:dyDescent="0.25">
      <c r="F21779" s="195"/>
    </row>
    <row r="21780" spans="6:6" x14ac:dyDescent="0.25">
      <c r="F21780" s="195"/>
    </row>
    <row r="21781" spans="6:6" x14ac:dyDescent="0.25">
      <c r="F21781" s="195"/>
    </row>
    <row r="21782" spans="6:6" x14ac:dyDescent="0.25">
      <c r="F21782" s="195"/>
    </row>
    <row r="21783" spans="6:6" x14ac:dyDescent="0.25">
      <c r="F21783" s="195"/>
    </row>
    <row r="21784" spans="6:6" x14ac:dyDescent="0.25">
      <c r="F21784" s="195"/>
    </row>
    <row r="21785" spans="6:6" x14ac:dyDescent="0.25">
      <c r="F21785" s="195"/>
    </row>
    <row r="21786" spans="6:6" x14ac:dyDescent="0.25">
      <c r="F21786" s="195"/>
    </row>
    <row r="21787" spans="6:6" x14ac:dyDescent="0.25">
      <c r="F21787" s="195"/>
    </row>
    <row r="21788" spans="6:6" x14ac:dyDescent="0.25">
      <c r="F21788" s="195"/>
    </row>
    <row r="21789" spans="6:6" x14ac:dyDescent="0.25">
      <c r="F21789" s="195"/>
    </row>
    <row r="21790" spans="6:6" x14ac:dyDescent="0.25">
      <c r="F21790" s="195"/>
    </row>
    <row r="21791" spans="6:6" x14ac:dyDescent="0.25">
      <c r="F21791" s="195"/>
    </row>
    <row r="21792" spans="6:6" x14ac:dyDescent="0.25">
      <c r="F21792" s="195"/>
    </row>
    <row r="21793" spans="6:6" x14ac:dyDescent="0.25">
      <c r="F21793" s="195"/>
    </row>
    <row r="21794" spans="6:6" x14ac:dyDescent="0.25">
      <c r="F21794" s="195"/>
    </row>
    <row r="21795" spans="6:6" x14ac:dyDescent="0.25">
      <c r="F21795" s="195"/>
    </row>
    <row r="21796" spans="6:6" x14ac:dyDescent="0.25">
      <c r="F21796" s="195"/>
    </row>
    <row r="21797" spans="6:6" x14ac:dyDescent="0.25">
      <c r="F21797" s="195"/>
    </row>
    <row r="21798" spans="6:6" x14ac:dyDescent="0.25">
      <c r="F21798" s="195"/>
    </row>
    <row r="21799" spans="6:6" x14ac:dyDescent="0.25">
      <c r="F21799" s="195"/>
    </row>
    <row r="21800" spans="6:6" x14ac:dyDescent="0.25">
      <c r="F21800" s="195"/>
    </row>
    <row r="21801" spans="6:6" x14ac:dyDescent="0.25">
      <c r="F21801" s="195"/>
    </row>
    <row r="21802" spans="6:6" x14ac:dyDescent="0.25">
      <c r="F21802" s="195"/>
    </row>
    <row r="21803" spans="6:6" x14ac:dyDescent="0.25">
      <c r="F21803" s="195"/>
    </row>
    <row r="21804" spans="6:6" x14ac:dyDescent="0.25">
      <c r="F21804" s="195"/>
    </row>
    <row r="21805" spans="6:6" x14ac:dyDescent="0.25">
      <c r="F21805" s="195"/>
    </row>
    <row r="21806" spans="6:6" x14ac:dyDescent="0.25">
      <c r="F21806" s="195"/>
    </row>
    <row r="21807" spans="6:6" x14ac:dyDescent="0.25">
      <c r="F21807" s="195"/>
    </row>
    <row r="21808" spans="6:6" x14ac:dyDescent="0.25">
      <c r="F21808" s="195"/>
    </row>
    <row r="21809" spans="6:6" x14ac:dyDescent="0.25">
      <c r="F21809" s="195"/>
    </row>
    <row r="21810" spans="6:6" x14ac:dyDescent="0.25">
      <c r="F21810" s="195"/>
    </row>
    <row r="21811" spans="6:6" x14ac:dyDescent="0.25">
      <c r="F21811" s="195"/>
    </row>
    <row r="21812" spans="6:6" x14ac:dyDescent="0.25">
      <c r="F21812" s="195"/>
    </row>
    <row r="21813" spans="6:6" x14ac:dyDescent="0.25">
      <c r="F21813" s="195"/>
    </row>
    <row r="21814" spans="6:6" x14ac:dyDescent="0.25">
      <c r="F21814" s="195"/>
    </row>
    <row r="21815" spans="6:6" x14ac:dyDescent="0.25">
      <c r="F21815" s="195"/>
    </row>
    <row r="21816" spans="6:6" x14ac:dyDescent="0.25">
      <c r="F21816" s="195"/>
    </row>
    <row r="21817" spans="6:6" x14ac:dyDescent="0.25">
      <c r="F21817" s="195"/>
    </row>
    <row r="21818" spans="6:6" x14ac:dyDescent="0.25">
      <c r="F21818" s="195"/>
    </row>
    <row r="21819" spans="6:6" x14ac:dyDescent="0.25">
      <c r="F21819" s="195"/>
    </row>
    <row r="21820" spans="6:6" x14ac:dyDescent="0.25">
      <c r="F21820" s="195"/>
    </row>
    <row r="21821" spans="6:6" x14ac:dyDescent="0.25">
      <c r="F21821" s="195"/>
    </row>
    <row r="21822" spans="6:6" x14ac:dyDescent="0.25">
      <c r="F21822" s="195"/>
    </row>
    <row r="21823" spans="6:6" x14ac:dyDescent="0.25">
      <c r="F21823" s="195"/>
    </row>
    <row r="21824" spans="6:6" x14ac:dyDescent="0.25">
      <c r="F21824" s="195"/>
    </row>
    <row r="21825" spans="6:6" x14ac:dyDescent="0.25">
      <c r="F21825" s="195"/>
    </row>
    <row r="21826" spans="6:6" x14ac:dyDescent="0.25">
      <c r="F21826" s="195"/>
    </row>
    <row r="21827" spans="6:6" x14ac:dyDescent="0.25">
      <c r="F21827" s="195"/>
    </row>
    <row r="21828" spans="6:6" x14ac:dyDescent="0.25">
      <c r="F21828" s="195"/>
    </row>
    <row r="21829" spans="6:6" x14ac:dyDescent="0.25">
      <c r="F21829" s="195"/>
    </row>
    <row r="21830" spans="6:6" x14ac:dyDescent="0.25">
      <c r="F21830" s="195"/>
    </row>
    <row r="21831" spans="6:6" x14ac:dyDescent="0.25">
      <c r="F21831" s="195"/>
    </row>
    <row r="21832" spans="6:6" x14ac:dyDescent="0.25">
      <c r="F21832" s="195"/>
    </row>
    <row r="21833" spans="6:6" x14ac:dyDescent="0.25">
      <c r="F21833" s="195"/>
    </row>
    <row r="21834" spans="6:6" x14ac:dyDescent="0.25">
      <c r="F21834" s="195"/>
    </row>
    <row r="21835" spans="6:6" x14ac:dyDescent="0.25">
      <c r="F21835" s="195"/>
    </row>
    <row r="21836" spans="6:6" x14ac:dyDescent="0.25">
      <c r="F21836" s="195"/>
    </row>
    <row r="21837" spans="6:6" x14ac:dyDescent="0.25">
      <c r="F21837" s="195"/>
    </row>
    <row r="21838" spans="6:6" x14ac:dyDescent="0.25">
      <c r="F21838" s="195"/>
    </row>
    <row r="21839" spans="6:6" x14ac:dyDescent="0.25">
      <c r="F21839" s="195"/>
    </row>
    <row r="21840" spans="6:6" x14ac:dyDescent="0.25">
      <c r="F21840" s="195"/>
    </row>
    <row r="21841" spans="6:6" x14ac:dyDescent="0.25">
      <c r="F21841" s="195"/>
    </row>
    <row r="21842" spans="6:6" x14ac:dyDescent="0.25">
      <c r="F21842" s="195"/>
    </row>
    <row r="21843" spans="6:6" x14ac:dyDescent="0.25">
      <c r="F21843" s="195"/>
    </row>
    <row r="21844" spans="6:6" x14ac:dyDescent="0.25">
      <c r="F21844" s="195"/>
    </row>
    <row r="21845" spans="6:6" x14ac:dyDescent="0.25">
      <c r="F21845" s="195"/>
    </row>
    <row r="21846" spans="6:6" x14ac:dyDescent="0.25">
      <c r="F21846" s="195"/>
    </row>
    <row r="21847" spans="6:6" x14ac:dyDescent="0.25">
      <c r="F21847" s="195"/>
    </row>
    <row r="21848" spans="6:6" x14ac:dyDescent="0.25">
      <c r="F21848" s="195"/>
    </row>
    <row r="21849" spans="6:6" x14ac:dyDescent="0.25">
      <c r="F21849" s="195"/>
    </row>
    <row r="21850" spans="6:6" x14ac:dyDescent="0.25">
      <c r="F21850" s="195"/>
    </row>
    <row r="21851" spans="6:6" x14ac:dyDescent="0.25">
      <c r="F21851" s="195"/>
    </row>
    <row r="21852" spans="6:6" x14ac:dyDescent="0.25">
      <c r="F21852" s="195"/>
    </row>
    <row r="21853" spans="6:6" x14ac:dyDescent="0.25">
      <c r="F21853" s="195"/>
    </row>
    <row r="21854" spans="6:6" x14ac:dyDescent="0.25">
      <c r="F21854" s="195"/>
    </row>
    <row r="21855" spans="6:6" x14ac:dyDescent="0.25">
      <c r="F21855" s="195"/>
    </row>
    <row r="21856" spans="6:6" x14ac:dyDescent="0.25">
      <c r="F21856" s="195"/>
    </row>
    <row r="21857" spans="6:6" x14ac:dyDescent="0.25">
      <c r="F21857" s="195"/>
    </row>
    <row r="21858" spans="6:6" x14ac:dyDescent="0.25">
      <c r="F21858" s="195"/>
    </row>
    <row r="21859" spans="6:6" x14ac:dyDescent="0.25">
      <c r="F21859" s="195"/>
    </row>
    <row r="21860" spans="6:6" x14ac:dyDescent="0.25">
      <c r="F21860" s="195"/>
    </row>
    <row r="21861" spans="6:6" x14ac:dyDescent="0.25">
      <c r="F21861" s="195"/>
    </row>
    <row r="21862" spans="6:6" x14ac:dyDescent="0.25">
      <c r="F21862" s="195"/>
    </row>
    <row r="21863" spans="6:6" x14ac:dyDescent="0.25">
      <c r="F21863" s="195"/>
    </row>
    <row r="21864" spans="6:6" x14ac:dyDescent="0.25">
      <c r="F21864" s="195"/>
    </row>
    <row r="21865" spans="6:6" x14ac:dyDescent="0.25">
      <c r="F21865" s="195"/>
    </row>
    <row r="21866" spans="6:6" x14ac:dyDescent="0.25">
      <c r="F21866" s="195"/>
    </row>
    <row r="21867" spans="6:6" x14ac:dyDescent="0.25">
      <c r="F21867" s="195"/>
    </row>
    <row r="21868" spans="6:6" x14ac:dyDescent="0.25">
      <c r="F21868" s="195"/>
    </row>
    <row r="21869" spans="6:6" x14ac:dyDescent="0.25">
      <c r="F21869" s="195"/>
    </row>
    <row r="21870" spans="6:6" x14ac:dyDescent="0.25">
      <c r="F21870" s="195"/>
    </row>
    <row r="21871" spans="6:6" x14ac:dyDescent="0.25">
      <c r="F21871" s="195"/>
    </row>
    <row r="21872" spans="6:6" x14ac:dyDescent="0.25">
      <c r="F21872" s="195"/>
    </row>
    <row r="21873" spans="6:6" x14ac:dyDescent="0.25">
      <c r="F21873" s="195"/>
    </row>
    <row r="21874" spans="6:6" x14ac:dyDescent="0.25">
      <c r="F21874" s="195"/>
    </row>
    <row r="21875" spans="6:6" x14ac:dyDescent="0.25">
      <c r="F21875" s="195"/>
    </row>
    <row r="21876" spans="6:6" x14ac:dyDescent="0.25">
      <c r="F21876" s="195"/>
    </row>
    <row r="21877" spans="6:6" x14ac:dyDescent="0.25">
      <c r="F21877" s="195"/>
    </row>
    <row r="21878" spans="6:6" x14ac:dyDescent="0.25">
      <c r="F21878" s="195"/>
    </row>
    <row r="21879" spans="6:6" x14ac:dyDescent="0.25">
      <c r="F21879" s="195"/>
    </row>
    <row r="21880" spans="6:6" x14ac:dyDescent="0.25">
      <c r="F21880" s="195"/>
    </row>
    <row r="21881" spans="6:6" x14ac:dyDescent="0.25">
      <c r="F21881" s="195"/>
    </row>
    <row r="21882" spans="6:6" x14ac:dyDescent="0.25">
      <c r="F21882" s="195"/>
    </row>
    <row r="21883" spans="6:6" x14ac:dyDescent="0.25">
      <c r="F21883" s="195"/>
    </row>
    <row r="21884" spans="6:6" x14ac:dyDescent="0.25">
      <c r="F21884" s="195"/>
    </row>
    <row r="21885" spans="6:6" x14ac:dyDescent="0.25">
      <c r="F21885" s="195"/>
    </row>
    <row r="21886" spans="6:6" x14ac:dyDescent="0.25">
      <c r="F21886" s="195"/>
    </row>
    <row r="21887" spans="6:6" x14ac:dyDescent="0.25">
      <c r="F21887" s="195"/>
    </row>
    <row r="21888" spans="6:6" x14ac:dyDescent="0.25">
      <c r="F21888" s="195"/>
    </row>
    <row r="21889" spans="6:6" x14ac:dyDescent="0.25">
      <c r="F21889" s="195"/>
    </row>
    <row r="21890" spans="6:6" x14ac:dyDescent="0.25">
      <c r="F21890" s="195"/>
    </row>
    <row r="21891" spans="6:6" x14ac:dyDescent="0.25">
      <c r="F21891" s="195"/>
    </row>
    <row r="21892" spans="6:6" x14ac:dyDescent="0.25">
      <c r="F21892" s="195"/>
    </row>
    <row r="21893" spans="6:6" x14ac:dyDescent="0.25">
      <c r="F21893" s="195"/>
    </row>
    <row r="21894" spans="6:6" x14ac:dyDescent="0.25">
      <c r="F21894" s="195"/>
    </row>
    <row r="21895" spans="6:6" x14ac:dyDescent="0.25">
      <c r="F21895" s="195"/>
    </row>
    <row r="21896" spans="6:6" x14ac:dyDescent="0.25">
      <c r="F21896" s="195"/>
    </row>
    <row r="21897" spans="6:6" x14ac:dyDescent="0.25">
      <c r="F21897" s="195"/>
    </row>
    <row r="21898" spans="6:6" x14ac:dyDescent="0.25">
      <c r="F21898" s="195"/>
    </row>
    <row r="21899" spans="6:6" x14ac:dyDescent="0.25">
      <c r="F21899" s="195"/>
    </row>
    <row r="21900" spans="6:6" x14ac:dyDescent="0.25">
      <c r="F21900" s="195"/>
    </row>
    <row r="21901" spans="6:6" x14ac:dyDescent="0.25">
      <c r="F21901" s="195"/>
    </row>
    <row r="21902" spans="6:6" x14ac:dyDescent="0.25">
      <c r="F21902" s="195"/>
    </row>
    <row r="21903" spans="6:6" x14ac:dyDescent="0.25">
      <c r="F21903" s="195"/>
    </row>
    <row r="21904" spans="6:6" x14ac:dyDescent="0.25">
      <c r="F21904" s="195"/>
    </row>
    <row r="21905" spans="6:6" x14ac:dyDescent="0.25">
      <c r="F21905" s="195"/>
    </row>
    <row r="21906" spans="6:6" x14ac:dyDescent="0.25">
      <c r="F21906" s="195"/>
    </row>
    <row r="21907" spans="6:6" x14ac:dyDescent="0.25">
      <c r="F21907" s="195"/>
    </row>
    <row r="21908" spans="6:6" x14ac:dyDescent="0.25">
      <c r="F21908" s="195"/>
    </row>
    <row r="21909" spans="6:6" x14ac:dyDescent="0.25">
      <c r="F21909" s="195"/>
    </row>
    <row r="21910" spans="6:6" x14ac:dyDescent="0.25">
      <c r="F21910" s="195"/>
    </row>
    <row r="21911" spans="6:6" x14ac:dyDescent="0.25">
      <c r="F21911" s="195"/>
    </row>
    <row r="21912" spans="6:6" x14ac:dyDescent="0.25">
      <c r="F21912" s="195"/>
    </row>
    <row r="21913" spans="6:6" x14ac:dyDescent="0.25">
      <c r="F21913" s="195"/>
    </row>
    <row r="21914" spans="6:6" x14ac:dyDescent="0.25">
      <c r="F21914" s="195"/>
    </row>
    <row r="21915" spans="6:6" x14ac:dyDescent="0.25">
      <c r="F21915" s="195"/>
    </row>
    <row r="21916" spans="6:6" x14ac:dyDescent="0.25">
      <c r="F21916" s="195"/>
    </row>
    <row r="21917" spans="6:6" x14ac:dyDescent="0.25">
      <c r="F21917" s="195"/>
    </row>
    <row r="21918" spans="6:6" x14ac:dyDescent="0.25">
      <c r="F21918" s="195"/>
    </row>
    <row r="21919" spans="6:6" x14ac:dyDescent="0.25">
      <c r="F21919" s="195"/>
    </row>
    <row r="21920" spans="6:6" x14ac:dyDescent="0.25">
      <c r="F21920" s="195"/>
    </row>
    <row r="21921" spans="6:6" x14ac:dyDescent="0.25">
      <c r="F21921" s="195"/>
    </row>
    <row r="21922" spans="6:6" x14ac:dyDescent="0.25">
      <c r="F21922" s="195"/>
    </row>
    <row r="21923" spans="6:6" x14ac:dyDescent="0.25">
      <c r="F21923" s="195"/>
    </row>
    <row r="21924" spans="6:6" x14ac:dyDescent="0.25">
      <c r="F21924" s="195"/>
    </row>
    <row r="21925" spans="6:6" x14ac:dyDescent="0.25">
      <c r="F21925" s="195"/>
    </row>
    <row r="21926" spans="6:6" x14ac:dyDescent="0.25">
      <c r="F21926" s="195"/>
    </row>
    <row r="21927" spans="6:6" x14ac:dyDescent="0.25">
      <c r="F21927" s="195"/>
    </row>
    <row r="21928" spans="6:6" x14ac:dyDescent="0.25">
      <c r="F21928" s="195"/>
    </row>
    <row r="21929" spans="6:6" x14ac:dyDescent="0.25">
      <c r="F21929" s="195"/>
    </row>
    <row r="21930" spans="6:6" x14ac:dyDescent="0.25">
      <c r="F21930" s="195"/>
    </row>
    <row r="21931" spans="6:6" x14ac:dyDescent="0.25">
      <c r="F21931" s="195"/>
    </row>
    <row r="21932" spans="6:6" x14ac:dyDescent="0.25">
      <c r="F21932" s="195"/>
    </row>
    <row r="21933" spans="6:6" x14ac:dyDescent="0.25">
      <c r="F21933" s="195"/>
    </row>
    <row r="21934" spans="6:6" x14ac:dyDescent="0.25">
      <c r="F21934" s="195"/>
    </row>
    <row r="21935" spans="6:6" x14ac:dyDescent="0.25">
      <c r="F21935" s="195"/>
    </row>
    <row r="21936" spans="6:6" x14ac:dyDescent="0.25">
      <c r="F21936" s="195"/>
    </row>
    <row r="21937" spans="6:6" x14ac:dyDescent="0.25">
      <c r="F21937" s="195"/>
    </row>
    <row r="21938" spans="6:6" x14ac:dyDescent="0.25">
      <c r="F21938" s="195"/>
    </row>
    <row r="21939" spans="6:6" x14ac:dyDescent="0.25">
      <c r="F21939" s="195"/>
    </row>
    <row r="21940" spans="6:6" x14ac:dyDescent="0.25">
      <c r="F21940" s="195"/>
    </row>
    <row r="21941" spans="6:6" x14ac:dyDescent="0.25">
      <c r="F21941" s="195"/>
    </row>
    <row r="21942" spans="6:6" x14ac:dyDescent="0.25">
      <c r="F21942" s="195"/>
    </row>
    <row r="21943" spans="6:6" x14ac:dyDescent="0.25">
      <c r="F21943" s="195"/>
    </row>
    <row r="21944" spans="6:6" x14ac:dyDescent="0.25">
      <c r="F21944" s="195"/>
    </row>
    <row r="21945" spans="6:6" x14ac:dyDescent="0.25">
      <c r="F21945" s="195"/>
    </row>
    <row r="21946" spans="6:6" x14ac:dyDescent="0.25">
      <c r="F21946" s="195"/>
    </row>
    <row r="21947" spans="6:6" x14ac:dyDescent="0.25">
      <c r="F21947" s="195"/>
    </row>
    <row r="21948" spans="6:6" x14ac:dyDescent="0.25">
      <c r="F21948" s="195"/>
    </row>
    <row r="21949" spans="6:6" x14ac:dyDescent="0.25">
      <c r="F21949" s="195"/>
    </row>
    <row r="21950" spans="6:6" x14ac:dyDescent="0.25">
      <c r="F21950" s="195"/>
    </row>
    <row r="21951" spans="6:6" x14ac:dyDescent="0.25">
      <c r="F21951" s="195"/>
    </row>
    <row r="21952" spans="6:6" x14ac:dyDescent="0.25">
      <c r="F21952" s="195"/>
    </row>
    <row r="21953" spans="6:6" x14ac:dyDescent="0.25">
      <c r="F21953" s="195"/>
    </row>
    <row r="21954" spans="6:6" x14ac:dyDescent="0.25">
      <c r="F21954" s="195"/>
    </row>
    <row r="21955" spans="6:6" x14ac:dyDescent="0.25">
      <c r="F21955" s="195"/>
    </row>
    <row r="21956" spans="6:6" x14ac:dyDescent="0.25">
      <c r="F21956" s="195"/>
    </row>
    <row r="21957" spans="6:6" x14ac:dyDescent="0.25">
      <c r="F21957" s="195"/>
    </row>
    <row r="21958" spans="6:6" x14ac:dyDescent="0.25">
      <c r="F21958" s="195"/>
    </row>
    <row r="21959" spans="6:6" x14ac:dyDescent="0.25">
      <c r="F21959" s="195"/>
    </row>
    <row r="21960" spans="6:6" x14ac:dyDescent="0.25">
      <c r="F21960" s="195"/>
    </row>
    <row r="21961" spans="6:6" x14ac:dyDescent="0.25">
      <c r="F21961" s="195"/>
    </row>
    <row r="21962" spans="6:6" x14ac:dyDescent="0.25">
      <c r="F21962" s="195"/>
    </row>
    <row r="21963" spans="6:6" x14ac:dyDescent="0.25">
      <c r="F21963" s="195"/>
    </row>
    <row r="21964" spans="6:6" x14ac:dyDescent="0.25">
      <c r="F21964" s="195"/>
    </row>
    <row r="21965" spans="6:6" x14ac:dyDescent="0.25">
      <c r="F21965" s="195"/>
    </row>
    <row r="21966" spans="6:6" x14ac:dyDescent="0.25">
      <c r="F21966" s="195"/>
    </row>
    <row r="21967" spans="6:6" x14ac:dyDescent="0.25">
      <c r="F21967" s="195"/>
    </row>
    <row r="21968" spans="6:6" x14ac:dyDescent="0.25">
      <c r="F21968" s="195"/>
    </row>
    <row r="21969" spans="6:6" x14ac:dyDescent="0.25">
      <c r="F21969" s="195"/>
    </row>
    <row r="21970" spans="6:6" x14ac:dyDescent="0.25">
      <c r="F21970" s="195"/>
    </row>
    <row r="21971" spans="6:6" x14ac:dyDescent="0.25">
      <c r="F21971" s="195"/>
    </row>
    <row r="21972" spans="6:6" x14ac:dyDescent="0.25">
      <c r="F21972" s="195"/>
    </row>
    <row r="21973" spans="6:6" x14ac:dyDescent="0.25">
      <c r="F21973" s="195"/>
    </row>
    <row r="21974" spans="6:6" x14ac:dyDescent="0.25">
      <c r="F21974" s="195"/>
    </row>
    <row r="21975" spans="6:6" x14ac:dyDescent="0.25">
      <c r="F21975" s="195"/>
    </row>
    <row r="21976" spans="6:6" x14ac:dyDescent="0.25">
      <c r="F21976" s="195"/>
    </row>
    <row r="21977" spans="6:6" x14ac:dyDescent="0.25">
      <c r="F21977" s="195"/>
    </row>
    <row r="21978" spans="6:6" x14ac:dyDescent="0.25">
      <c r="F21978" s="195"/>
    </row>
    <row r="21979" spans="6:6" x14ac:dyDescent="0.25">
      <c r="F21979" s="195"/>
    </row>
    <row r="21980" spans="6:6" x14ac:dyDescent="0.25">
      <c r="F21980" s="195"/>
    </row>
    <row r="21981" spans="6:6" x14ac:dyDescent="0.25">
      <c r="F21981" s="195"/>
    </row>
    <row r="21982" spans="6:6" x14ac:dyDescent="0.25">
      <c r="F21982" s="195"/>
    </row>
    <row r="21983" spans="6:6" x14ac:dyDescent="0.25">
      <c r="F21983" s="195"/>
    </row>
    <row r="21984" spans="6:6" x14ac:dyDescent="0.25">
      <c r="F21984" s="195"/>
    </row>
    <row r="21985" spans="6:6" x14ac:dyDescent="0.25">
      <c r="F21985" s="195"/>
    </row>
    <row r="21986" spans="6:6" x14ac:dyDescent="0.25">
      <c r="F21986" s="195"/>
    </row>
    <row r="21987" spans="6:6" x14ac:dyDescent="0.25">
      <c r="F21987" s="195"/>
    </row>
    <row r="21988" spans="6:6" x14ac:dyDescent="0.25">
      <c r="F21988" s="195"/>
    </row>
    <row r="21989" spans="6:6" x14ac:dyDescent="0.25">
      <c r="F21989" s="195"/>
    </row>
    <row r="21990" spans="6:6" x14ac:dyDescent="0.25">
      <c r="F21990" s="195"/>
    </row>
    <row r="21991" spans="6:6" x14ac:dyDescent="0.25">
      <c r="F21991" s="195"/>
    </row>
    <row r="21992" spans="6:6" x14ac:dyDescent="0.25">
      <c r="F21992" s="195"/>
    </row>
    <row r="21993" spans="6:6" x14ac:dyDescent="0.25">
      <c r="F21993" s="195"/>
    </row>
    <row r="21994" spans="6:6" x14ac:dyDescent="0.25">
      <c r="F21994" s="195"/>
    </row>
    <row r="21995" spans="6:6" x14ac:dyDescent="0.25">
      <c r="F21995" s="195"/>
    </row>
    <row r="21996" spans="6:6" x14ac:dyDescent="0.25">
      <c r="F21996" s="195"/>
    </row>
    <row r="21997" spans="6:6" x14ac:dyDescent="0.25">
      <c r="F21997" s="195"/>
    </row>
    <row r="21998" spans="6:6" x14ac:dyDescent="0.25">
      <c r="F21998" s="195"/>
    </row>
    <row r="21999" spans="6:6" x14ac:dyDescent="0.25">
      <c r="F21999" s="195"/>
    </row>
    <row r="22000" spans="6:6" x14ac:dyDescent="0.25">
      <c r="F22000" s="195"/>
    </row>
    <row r="22001" spans="6:6" x14ac:dyDescent="0.25">
      <c r="F22001" s="195"/>
    </row>
    <row r="22002" spans="6:6" x14ac:dyDescent="0.25">
      <c r="F22002" s="195"/>
    </row>
    <row r="22003" spans="6:6" x14ac:dyDescent="0.25">
      <c r="F22003" s="195"/>
    </row>
    <row r="22004" spans="6:6" x14ac:dyDescent="0.25">
      <c r="F22004" s="195"/>
    </row>
    <row r="22005" spans="6:6" x14ac:dyDescent="0.25">
      <c r="F22005" s="195"/>
    </row>
    <row r="22006" spans="6:6" x14ac:dyDescent="0.25">
      <c r="F22006" s="195"/>
    </row>
    <row r="22007" spans="6:6" x14ac:dyDescent="0.25">
      <c r="F22007" s="195"/>
    </row>
    <row r="22008" spans="6:6" x14ac:dyDescent="0.25">
      <c r="F22008" s="195"/>
    </row>
    <row r="22009" spans="6:6" x14ac:dyDescent="0.25">
      <c r="F22009" s="195"/>
    </row>
    <row r="22010" spans="6:6" x14ac:dyDescent="0.25">
      <c r="F22010" s="195"/>
    </row>
    <row r="22011" spans="6:6" x14ac:dyDescent="0.25">
      <c r="F22011" s="195"/>
    </row>
    <row r="22012" spans="6:6" x14ac:dyDescent="0.25">
      <c r="F22012" s="195"/>
    </row>
    <row r="22013" spans="6:6" x14ac:dyDescent="0.25">
      <c r="F22013" s="195"/>
    </row>
    <row r="22014" spans="6:6" x14ac:dyDescent="0.25">
      <c r="F22014" s="195"/>
    </row>
    <row r="22015" spans="6:6" x14ac:dyDescent="0.25">
      <c r="F22015" s="195"/>
    </row>
    <row r="22016" spans="6:6" x14ac:dyDescent="0.25">
      <c r="F22016" s="195"/>
    </row>
    <row r="22017" spans="6:6" x14ac:dyDescent="0.25">
      <c r="F22017" s="195"/>
    </row>
    <row r="22018" spans="6:6" x14ac:dyDescent="0.25">
      <c r="F22018" s="195"/>
    </row>
    <row r="22019" spans="6:6" x14ac:dyDescent="0.25">
      <c r="F22019" s="195"/>
    </row>
    <row r="22020" spans="6:6" x14ac:dyDescent="0.25">
      <c r="F22020" s="195"/>
    </row>
    <row r="22021" spans="6:6" x14ac:dyDescent="0.25">
      <c r="F22021" s="195"/>
    </row>
    <row r="22022" spans="6:6" x14ac:dyDescent="0.25">
      <c r="F22022" s="195"/>
    </row>
    <row r="22023" spans="6:6" x14ac:dyDescent="0.25">
      <c r="F22023" s="195"/>
    </row>
    <row r="22024" spans="6:6" x14ac:dyDescent="0.25">
      <c r="F22024" s="195"/>
    </row>
    <row r="22025" spans="6:6" x14ac:dyDescent="0.25">
      <c r="F22025" s="195"/>
    </row>
    <row r="22026" spans="6:6" x14ac:dyDescent="0.25">
      <c r="F22026" s="195"/>
    </row>
    <row r="22027" spans="6:6" x14ac:dyDescent="0.25">
      <c r="F22027" s="195"/>
    </row>
    <row r="22028" spans="6:6" x14ac:dyDescent="0.25">
      <c r="F22028" s="195"/>
    </row>
    <row r="22029" spans="6:6" x14ac:dyDescent="0.25">
      <c r="F22029" s="195"/>
    </row>
    <row r="22030" spans="6:6" x14ac:dyDescent="0.25">
      <c r="F22030" s="195"/>
    </row>
    <row r="22031" spans="6:6" x14ac:dyDescent="0.25">
      <c r="F22031" s="195"/>
    </row>
    <row r="22032" spans="6:6" x14ac:dyDescent="0.25">
      <c r="F22032" s="195"/>
    </row>
    <row r="22033" spans="6:6" x14ac:dyDescent="0.25">
      <c r="F22033" s="195"/>
    </row>
    <row r="22034" spans="6:6" x14ac:dyDescent="0.25">
      <c r="F22034" s="195"/>
    </row>
    <row r="22035" spans="6:6" x14ac:dyDescent="0.25">
      <c r="F22035" s="195"/>
    </row>
    <row r="22036" spans="6:6" x14ac:dyDescent="0.25">
      <c r="F22036" s="195"/>
    </row>
    <row r="22037" spans="6:6" x14ac:dyDescent="0.25">
      <c r="F22037" s="195"/>
    </row>
    <row r="22038" spans="6:6" x14ac:dyDescent="0.25">
      <c r="F22038" s="195"/>
    </row>
    <row r="22039" spans="6:6" x14ac:dyDescent="0.25">
      <c r="F22039" s="195"/>
    </row>
    <row r="22040" spans="6:6" x14ac:dyDescent="0.25">
      <c r="F22040" s="195"/>
    </row>
    <row r="22041" spans="6:6" x14ac:dyDescent="0.25">
      <c r="F22041" s="195"/>
    </row>
    <row r="22042" spans="6:6" x14ac:dyDescent="0.25">
      <c r="F22042" s="195"/>
    </row>
    <row r="22043" spans="6:6" x14ac:dyDescent="0.25">
      <c r="F22043" s="195"/>
    </row>
    <row r="22044" spans="6:6" x14ac:dyDescent="0.25">
      <c r="F22044" s="195"/>
    </row>
    <row r="22045" spans="6:6" x14ac:dyDescent="0.25">
      <c r="F22045" s="195"/>
    </row>
    <row r="22046" spans="6:6" x14ac:dyDescent="0.25">
      <c r="F22046" s="195"/>
    </row>
    <row r="22047" spans="6:6" x14ac:dyDescent="0.25">
      <c r="F22047" s="195"/>
    </row>
    <row r="22048" spans="6:6" x14ac:dyDescent="0.25">
      <c r="F22048" s="195"/>
    </row>
    <row r="27166" spans="6:6" x14ac:dyDescent="0.25">
      <c r="F27166" s="195"/>
    </row>
    <row r="27167" spans="6:6" x14ac:dyDescent="0.25">
      <c r="F27167" s="195"/>
    </row>
    <row r="27168" spans="6:6" x14ac:dyDescent="0.25">
      <c r="F27168" s="195"/>
    </row>
    <row r="27169" spans="6:6" x14ac:dyDescent="0.25">
      <c r="F27169" s="195"/>
    </row>
    <row r="27170" spans="6:6" x14ac:dyDescent="0.25">
      <c r="F27170" s="195"/>
    </row>
    <row r="27171" spans="6:6" x14ac:dyDescent="0.25">
      <c r="F27171" s="195"/>
    </row>
    <row r="27172" spans="6:6" x14ac:dyDescent="0.25">
      <c r="F27172" s="195"/>
    </row>
    <row r="27173" spans="6:6" x14ac:dyDescent="0.25">
      <c r="F27173" s="195"/>
    </row>
    <row r="27174" spans="6:6" x14ac:dyDescent="0.25">
      <c r="F27174" s="195"/>
    </row>
    <row r="27175" spans="6:6" x14ac:dyDescent="0.25">
      <c r="F27175" s="195"/>
    </row>
    <row r="27176" spans="6:6" x14ac:dyDescent="0.25">
      <c r="F27176" s="195"/>
    </row>
    <row r="27177" spans="6:6" x14ac:dyDescent="0.25">
      <c r="F27177" s="195"/>
    </row>
    <row r="27178" spans="6:6" x14ac:dyDescent="0.25">
      <c r="F27178" s="195"/>
    </row>
    <row r="27179" spans="6:6" x14ac:dyDescent="0.25">
      <c r="F27179" s="195"/>
    </row>
    <row r="27180" spans="6:6" x14ac:dyDescent="0.25">
      <c r="F27180" s="195"/>
    </row>
    <row r="27181" spans="6:6" x14ac:dyDescent="0.25">
      <c r="F27181" s="195"/>
    </row>
    <row r="27182" spans="6:6" x14ac:dyDescent="0.25">
      <c r="F27182" s="195"/>
    </row>
    <row r="27183" spans="6:6" x14ac:dyDescent="0.25">
      <c r="F27183" s="195"/>
    </row>
    <row r="27184" spans="6:6" x14ac:dyDescent="0.25">
      <c r="F27184" s="195"/>
    </row>
    <row r="27185" spans="6:6" x14ac:dyDescent="0.25">
      <c r="F27185" s="195"/>
    </row>
    <row r="27186" spans="6:6" x14ac:dyDescent="0.25">
      <c r="F27186" s="195"/>
    </row>
    <row r="27187" spans="6:6" x14ac:dyDescent="0.25">
      <c r="F27187" s="195"/>
    </row>
    <row r="27188" spans="6:6" x14ac:dyDescent="0.25">
      <c r="F27188" s="195"/>
    </row>
    <row r="27189" spans="6:6" x14ac:dyDescent="0.25">
      <c r="F27189" s="195"/>
    </row>
    <row r="27190" spans="6:6" x14ac:dyDescent="0.25">
      <c r="F27190" s="195"/>
    </row>
    <row r="27191" spans="6:6" x14ac:dyDescent="0.25">
      <c r="F27191" s="195"/>
    </row>
    <row r="27192" spans="6:6" x14ac:dyDescent="0.25">
      <c r="F27192" s="195"/>
    </row>
    <row r="27193" spans="6:6" x14ac:dyDescent="0.25">
      <c r="F27193" s="195"/>
    </row>
    <row r="27194" spans="6:6" x14ac:dyDescent="0.25">
      <c r="F27194" s="195"/>
    </row>
    <row r="27195" spans="6:6" x14ac:dyDescent="0.25">
      <c r="F27195" s="195"/>
    </row>
    <row r="27196" spans="6:6" x14ac:dyDescent="0.25">
      <c r="F27196" s="195"/>
    </row>
    <row r="27197" spans="6:6" x14ac:dyDescent="0.25">
      <c r="F27197" s="195"/>
    </row>
    <row r="27198" spans="6:6" x14ac:dyDescent="0.25">
      <c r="F27198" s="195"/>
    </row>
    <row r="27199" spans="6:6" x14ac:dyDescent="0.25">
      <c r="F27199" s="195"/>
    </row>
    <row r="27200" spans="6:6" x14ac:dyDescent="0.25">
      <c r="F27200" s="195"/>
    </row>
    <row r="27201" spans="6:6" x14ac:dyDescent="0.25">
      <c r="F27201" s="195"/>
    </row>
    <row r="27202" spans="6:6" x14ac:dyDescent="0.25">
      <c r="F27202" s="195"/>
    </row>
    <row r="27203" spans="6:6" x14ac:dyDescent="0.25">
      <c r="F27203" s="195"/>
    </row>
    <row r="27204" spans="6:6" x14ac:dyDescent="0.25">
      <c r="F27204" s="195"/>
    </row>
    <row r="27205" spans="6:6" x14ac:dyDescent="0.25">
      <c r="F27205" s="195"/>
    </row>
    <row r="27206" spans="6:6" x14ac:dyDescent="0.25">
      <c r="F27206" s="195"/>
    </row>
    <row r="27207" spans="6:6" x14ac:dyDescent="0.25">
      <c r="F27207" s="195"/>
    </row>
    <row r="27208" spans="6:6" x14ac:dyDescent="0.25">
      <c r="F27208" s="195"/>
    </row>
    <row r="27209" spans="6:6" x14ac:dyDescent="0.25">
      <c r="F27209" s="195"/>
    </row>
    <row r="27210" spans="6:6" x14ac:dyDescent="0.25">
      <c r="F27210" s="195"/>
    </row>
    <row r="27211" spans="6:6" x14ac:dyDescent="0.25">
      <c r="F27211" s="195"/>
    </row>
    <row r="27212" spans="6:6" x14ac:dyDescent="0.25">
      <c r="F27212" s="195"/>
    </row>
    <row r="27213" spans="6:6" x14ac:dyDescent="0.25">
      <c r="F27213" s="195"/>
    </row>
    <row r="27214" spans="6:6" x14ac:dyDescent="0.25">
      <c r="F27214" s="195"/>
    </row>
    <row r="27215" spans="6:6" x14ac:dyDescent="0.25">
      <c r="F27215" s="195"/>
    </row>
    <row r="27216" spans="6:6" x14ac:dyDescent="0.25">
      <c r="F27216" s="195"/>
    </row>
    <row r="27217" spans="6:6" x14ac:dyDescent="0.25">
      <c r="F27217" s="195"/>
    </row>
    <row r="27218" spans="6:6" x14ac:dyDescent="0.25">
      <c r="F27218" s="195"/>
    </row>
    <row r="27219" spans="6:6" x14ac:dyDescent="0.25">
      <c r="F27219" s="195"/>
    </row>
    <row r="27220" spans="6:6" x14ac:dyDescent="0.25">
      <c r="F27220" s="195"/>
    </row>
    <row r="27221" spans="6:6" x14ac:dyDescent="0.25">
      <c r="F27221" s="195"/>
    </row>
    <row r="27222" spans="6:6" x14ac:dyDescent="0.25">
      <c r="F27222" s="195"/>
    </row>
    <row r="27223" spans="6:6" x14ac:dyDescent="0.25">
      <c r="F27223" s="195"/>
    </row>
    <row r="27224" spans="6:6" x14ac:dyDescent="0.25">
      <c r="F27224" s="195"/>
    </row>
    <row r="27225" spans="6:6" x14ac:dyDescent="0.25">
      <c r="F27225" s="195"/>
    </row>
    <row r="27226" spans="6:6" x14ac:dyDescent="0.25">
      <c r="F27226" s="195"/>
    </row>
    <row r="27227" spans="6:6" x14ac:dyDescent="0.25">
      <c r="F27227" s="195"/>
    </row>
    <row r="27228" spans="6:6" x14ac:dyDescent="0.25">
      <c r="F27228" s="195"/>
    </row>
    <row r="27229" spans="6:6" x14ac:dyDescent="0.25">
      <c r="F27229" s="195"/>
    </row>
    <row r="27230" spans="6:6" x14ac:dyDescent="0.25">
      <c r="F27230" s="195"/>
    </row>
    <row r="27231" spans="6:6" x14ac:dyDescent="0.25">
      <c r="F27231" s="195"/>
    </row>
    <row r="27232" spans="6:6" x14ac:dyDescent="0.25">
      <c r="F27232" s="195"/>
    </row>
    <row r="27233" spans="6:6" x14ac:dyDescent="0.25">
      <c r="F27233" s="195"/>
    </row>
    <row r="27234" spans="6:6" x14ac:dyDescent="0.25">
      <c r="F27234" s="195"/>
    </row>
    <row r="27235" spans="6:6" x14ac:dyDescent="0.25">
      <c r="F27235" s="195"/>
    </row>
    <row r="27236" spans="6:6" x14ac:dyDescent="0.25">
      <c r="F27236" s="195"/>
    </row>
    <row r="27237" spans="6:6" x14ac:dyDescent="0.25">
      <c r="F27237" s="195"/>
    </row>
    <row r="27238" spans="6:6" x14ac:dyDescent="0.25">
      <c r="F27238" s="195"/>
    </row>
    <row r="27239" spans="6:6" x14ac:dyDescent="0.25">
      <c r="F27239" s="195"/>
    </row>
    <row r="27240" spans="6:6" x14ac:dyDescent="0.25">
      <c r="F27240" s="195"/>
    </row>
    <row r="27241" spans="6:6" x14ac:dyDescent="0.25">
      <c r="F27241" s="195"/>
    </row>
    <row r="27242" spans="6:6" x14ac:dyDescent="0.25">
      <c r="F27242" s="195"/>
    </row>
    <row r="27243" spans="6:6" x14ac:dyDescent="0.25">
      <c r="F27243" s="195"/>
    </row>
    <row r="27244" spans="6:6" x14ac:dyDescent="0.25">
      <c r="F27244" s="195"/>
    </row>
    <row r="27245" spans="6:6" x14ac:dyDescent="0.25">
      <c r="F27245" s="195"/>
    </row>
    <row r="27246" spans="6:6" x14ac:dyDescent="0.25">
      <c r="F27246" s="195"/>
    </row>
    <row r="27247" spans="6:6" x14ac:dyDescent="0.25">
      <c r="F27247" s="195"/>
    </row>
    <row r="27248" spans="6:6" x14ac:dyDescent="0.25">
      <c r="F27248" s="195"/>
    </row>
    <row r="27249" spans="6:6" x14ac:dyDescent="0.25">
      <c r="F27249" s="195"/>
    </row>
    <row r="27250" spans="6:6" x14ac:dyDescent="0.25">
      <c r="F27250" s="195"/>
    </row>
    <row r="27251" spans="6:6" x14ac:dyDescent="0.25">
      <c r="F27251" s="195"/>
    </row>
    <row r="27252" spans="6:6" x14ac:dyDescent="0.25">
      <c r="F27252" s="195"/>
    </row>
    <row r="27253" spans="6:6" x14ac:dyDescent="0.25">
      <c r="F27253" s="195"/>
    </row>
    <row r="27254" spans="6:6" x14ac:dyDescent="0.25">
      <c r="F27254" s="195"/>
    </row>
    <row r="27255" spans="6:6" x14ac:dyDescent="0.25">
      <c r="F27255" s="195"/>
    </row>
    <row r="27256" spans="6:6" x14ac:dyDescent="0.25">
      <c r="F27256" s="195"/>
    </row>
    <row r="27257" spans="6:6" x14ac:dyDescent="0.25">
      <c r="F27257" s="195"/>
    </row>
    <row r="27258" spans="6:6" x14ac:dyDescent="0.25">
      <c r="F27258" s="195"/>
    </row>
    <row r="27259" spans="6:6" x14ac:dyDescent="0.25">
      <c r="F27259" s="195"/>
    </row>
    <row r="27260" spans="6:6" x14ac:dyDescent="0.25">
      <c r="F27260" s="195"/>
    </row>
    <row r="27261" spans="6:6" x14ac:dyDescent="0.25">
      <c r="F27261" s="195"/>
    </row>
    <row r="27262" spans="6:6" x14ac:dyDescent="0.25">
      <c r="F27262" s="195"/>
    </row>
    <row r="27263" spans="6:6" x14ac:dyDescent="0.25">
      <c r="F27263" s="195"/>
    </row>
    <row r="27264" spans="6:6" x14ac:dyDescent="0.25">
      <c r="F27264" s="195"/>
    </row>
    <row r="27265" spans="6:6" x14ac:dyDescent="0.25">
      <c r="F27265" s="195"/>
    </row>
    <row r="27266" spans="6:6" x14ac:dyDescent="0.25">
      <c r="F27266" s="195"/>
    </row>
    <row r="27267" spans="6:6" x14ac:dyDescent="0.25">
      <c r="F27267" s="195"/>
    </row>
    <row r="27268" spans="6:6" x14ac:dyDescent="0.25">
      <c r="F27268" s="195"/>
    </row>
    <row r="27269" spans="6:6" x14ac:dyDescent="0.25">
      <c r="F27269" s="195"/>
    </row>
    <row r="27270" spans="6:6" x14ac:dyDescent="0.25">
      <c r="F27270" s="195"/>
    </row>
    <row r="27271" spans="6:6" x14ac:dyDescent="0.25">
      <c r="F27271" s="195"/>
    </row>
    <row r="27272" spans="6:6" x14ac:dyDescent="0.25">
      <c r="F27272" s="195"/>
    </row>
    <row r="27273" spans="6:6" x14ac:dyDescent="0.25">
      <c r="F27273" s="195"/>
    </row>
    <row r="27274" spans="6:6" x14ac:dyDescent="0.25">
      <c r="F27274" s="195"/>
    </row>
    <row r="27275" spans="6:6" x14ac:dyDescent="0.25">
      <c r="F27275" s="195"/>
    </row>
    <row r="27276" spans="6:6" x14ac:dyDescent="0.25">
      <c r="F27276" s="195"/>
    </row>
    <row r="27277" spans="6:6" x14ac:dyDescent="0.25">
      <c r="F27277" s="195"/>
    </row>
    <row r="27278" spans="6:6" x14ac:dyDescent="0.25">
      <c r="F27278" s="195"/>
    </row>
    <row r="27279" spans="6:6" x14ac:dyDescent="0.25">
      <c r="F27279" s="195"/>
    </row>
    <row r="27280" spans="6:6" x14ac:dyDescent="0.25">
      <c r="F27280" s="195"/>
    </row>
    <row r="27281" spans="6:6" x14ac:dyDescent="0.25">
      <c r="F27281" s="195"/>
    </row>
    <row r="27282" spans="6:6" x14ac:dyDescent="0.25">
      <c r="F27282" s="195"/>
    </row>
    <row r="27283" spans="6:6" x14ac:dyDescent="0.25">
      <c r="F27283" s="195"/>
    </row>
    <row r="27284" spans="6:6" x14ac:dyDescent="0.25">
      <c r="F27284" s="195"/>
    </row>
    <row r="27285" spans="6:6" x14ac:dyDescent="0.25">
      <c r="F27285" s="195"/>
    </row>
    <row r="27286" spans="6:6" x14ac:dyDescent="0.25">
      <c r="F27286" s="195"/>
    </row>
    <row r="27287" spans="6:6" x14ac:dyDescent="0.25">
      <c r="F27287" s="195"/>
    </row>
    <row r="27288" spans="6:6" x14ac:dyDescent="0.25">
      <c r="F27288" s="195"/>
    </row>
    <row r="27289" spans="6:6" x14ac:dyDescent="0.25">
      <c r="F27289" s="195"/>
    </row>
    <row r="27290" spans="6:6" x14ac:dyDescent="0.25">
      <c r="F27290" s="195"/>
    </row>
    <row r="27291" spans="6:6" x14ac:dyDescent="0.25">
      <c r="F27291" s="195"/>
    </row>
    <row r="27292" spans="6:6" x14ac:dyDescent="0.25">
      <c r="F27292" s="195"/>
    </row>
    <row r="27293" spans="6:6" x14ac:dyDescent="0.25">
      <c r="F27293" s="195"/>
    </row>
    <row r="27294" spans="6:6" x14ac:dyDescent="0.25">
      <c r="F27294" s="195"/>
    </row>
    <row r="27295" spans="6:6" x14ac:dyDescent="0.25">
      <c r="F27295" s="195"/>
    </row>
    <row r="27296" spans="6:6" x14ac:dyDescent="0.25">
      <c r="F27296" s="195"/>
    </row>
    <row r="27297" spans="6:6" x14ac:dyDescent="0.25">
      <c r="F27297" s="195"/>
    </row>
    <row r="27298" spans="6:6" x14ac:dyDescent="0.25">
      <c r="F27298" s="195"/>
    </row>
    <row r="27299" spans="6:6" x14ac:dyDescent="0.25">
      <c r="F27299" s="195"/>
    </row>
    <row r="27300" spans="6:6" x14ac:dyDescent="0.25">
      <c r="F27300" s="195"/>
    </row>
    <row r="27301" spans="6:6" x14ac:dyDescent="0.25">
      <c r="F27301" s="195"/>
    </row>
    <row r="27302" spans="6:6" x14ac:dyDescent="0.25">
      <c r="F27302" s="195"/>
    </row>
    <row r="27303" spans="6:6" x14ac:dyDescent="0.25">
      <c r="F27303" s="195"/>
    </row>
    <row r="27304" spans="6:6" x14ac:dyDescent="0.25">
      <c r="F27304" s="195"/>
    </row>
    <row r="27305" spans="6:6" x14ac:dyDescent="0.25">
      <c r="F27305" s="195"/>
    </row>
    <row r="27306" spans="6:6" x14ac:dyDescent="0.25">
      <c r="F27306" s="195"/>
    </row>
    <row r="27307" spans="6:6" x14ac:dyDescent="0.25">
      <c r="F27307" s="195"/>
    </row>
    <row r="27308" spans="6:6" x14ac:dyDescent="0.25">
      <c r="F27308" s="195"/>
    </row>
    <row r="27309" spans="6:6" x14ac:dyDescent="0.25">
      <c r="F27309" s="195"/>
    </row>
    <row r="27310" spans="6:6" x14ac:dyDescent="0.25">
      <c r="F27310" s="195"/>
    </row>
    <row r="27311" spans="6:6" x14ac:dyDescent="0.25">
      <c r="F27311" s="195"/>
    </row>
    <row r="27312" spans="6:6" x14ac:dyDescent="0.25">
      <c r="F27312" s="195"/>
    </row>
    <row r="27313" spans="6:6" x14ac:dyDescent="0.25">
      <c r="F27313" s="195"/>
    </row>
    <row r="27314" spans="6:6" x14ac:dyDescent="0.25">
      <c r="F27314" s="195"/>
    </row>
    <row r="27315" spans="6:6" x14ac:dyDescent="0.25">
      <c r="F27315" s="195"/>
    </row>
    <row r="27316" spans="6:6" x14ac:dyDescent="0.25">
      <c r="F27316" s="195"/>
    </row>
    <row r="27317" spans="6:6" x14ac:dyDescent="0.25">
      <c r="F27317" s="195"/>
    </row>
    <row r="27318" spans="6:6" x14ac:dyDescent="0.25">
      <c r="F27318" s="195"/>
    </row>
    <row r="27319" spans="6:6" x14ac:dyDescent="0.25">
      <c r="F27319" s="195"/>
    </row>
    <row r="27320" spans="6:6" x14ac:dyDescent="0.25">
      <c r="F27320" s="195"/>
    </row>
    <row r="27321" spans="6:6" x14ac:dyDescent="0.25">
      <c r="F27321" s="195"/>
    </row>
    <row r="27322" spans="6:6" x14ac:dyDescent="0.25">
      <c r="F27322" s="195"/>
    </row>
    <row r="27323" spans="6:6" x14ac:dyDescent="0.25">
      <c r="F27323" s="195"/>
    </row>
    <row r="27324" spans="6:6" x14ac:dyDescent="0.25">
      <c r="F27324" s="195"/>
    </row>
    <row r="27325" spans="6:6" x14ac:dyDescent="0.25">
      <c r="F27325" s="195"/>
    </row>
    <row r="27326" spans="6:6" x14ac:dyDescent="0.25">
      <c r="F27326" s="195"/>
    </row>
    <row r="27327" spans="6:6" x14ac:dyDescent="0.25">
      <c r="F27327" s="195"/>
    </row>
    <row r="27328" spans="6:6" x14ac:dyDescent="0.25">
      <c r="F27328" s="195"/>
    </row>
    <row r="27329" spans="6:6" x14ac:dyDescent="0.25">
      <c r="F27329" s="195"/>
    </row>
    <row r="27330" spans="6:6" x14ac:dyDescent="0.25">
      <c r="F27330" s="195"/>
    </row>
    <row r="27331" spans="6:6" x14ac:dyDescent="0.25">
      <c r="F27331" s="195"/>
    </row>
    <row r="27332" spans="6:6" x14ac:dyDescent="0.25">
      <c r="F27332" s="195"/>
    </row>
    <row r="27333" spans="6:6" x14ac:dyDescent="0.25">
      <c r="F27333" s="195"/>
    </row>
    <row r="27334" spans="6:6" x14ac:dyDescent="0.25">
      <c r="F27334" s="195"/>
    </row>
    <row r="27335" spans="6:6" x14ac:dyDescent="0.25">
      <c r="F27335" s="195"/>
    </row>
    <row r="27336" spans="6:6" x14ac:dyDescent="0.25">
      <c r="F27336" s="195"/>
    </row>
    <row r="27337" spans="6:6" x14ac:dyDescent="0.25">
      <c r="F27337" s="195"/>
    </row>
    <row r="27338" spans="6:6" x14ac:dyDescent="0.25">
      <c r="F27338" s="195"/>
    </row>
    <row r="27339" spans="6:6" x14ac:dyDescent="0.25">
      <c r="F27339" s="195"/>
    </row>
    <row r="27340" spans="6:6" x14ac:dyDescent="0.25">
      <c r="F27340" s="195"/>
    </row>
    <row r="27341" spans="6:6" x14ac:dyDescent="0.25">
      <c r="F27341" s="195"/>
    </row>
    <row r="27342" spans="6:6" x14ac:dyDescent="0.25">
      <c r="F27342" s="195"/>
    </row>
    <row r="27343" spans="6:6" x14ac:dyDescent="0.25">
      <c r="F27343" s="195"/>
    </row>
    <row r="27344" spans="6:6" x14ac:dyDescent="0.25">
      <c r="F27344" s="195"/>
    </row>
    <row r="27345" spans="6:6" x14ac:dyDescent="0.25">
      <c r="F27345" s="195"/>
    </row>
    <row r="27346" spans="6:6" x14ac:dyDescent="0.25">
      <c r="F27346" s="195"/>
    </row>
    <row r="27347" spans="6:6" x14ac:dyDescent="0.25">
      <c r="F27347" s="195"/>
    </row>
    <row r="27348" spans="6:6" x14ac:dyDescent="0.25">
      <c r="F27348" s="195"/>
    </row>
    <row r="27349" spans="6:6" x14ac:dyDescent="0.25">
      <c r="F27349" s="195"/>
    </row>
    <row r="27350" spans="6:6" x14ac:dyDescent="0.25">
      <c r="F27350" s="195"/>
    </row>
    <row r="27351" spans="6:6" x14ac:dyDescent="0.25">
      <c r="F27351" s="195"/>
    </row>
    <row r="27352" spans="6:6" x14ac:dyDescent="0.25">
      <c r="F27352" s="195"/>
    </row>
    <row r="27353" spans="6:6" x14ac:dyDescent="0.25">
      <c r="F27353" s="195"/>
    </row>
    <row r="27354" spans="6:6" x14ac:dyDescent="0.25">
      <c r="F27354" s="195"/>
    </row>
    <row r="27355" spans="6:6" x14ac:dyDescent="0.25">
      <c r="F27355" s="195"/>
    </row>
    <row r="27356" spans="6:6" x14ac:dyDescent="0.25">
      <c r="F27356" s="195"/>
    </row>
    <row r="27357" spans="6:6" x14ac:dyDescent="0.25">
      <c r="F27357" s="195"/>
    </row>
    <row r="27358" spans="6:6" x14ac:dyDescent="0.25">
      <c r="F27358" s="195"/>
    </row>
    <row r="27359" spans="6:6" x14ac:dyDescent="0.25">
      <c r="F27359" s="195"/>
    </row>
    <row r="27360" spans="6:6" x14ac:dyDescent="0.25">
      <c r="F27360" s="195"/>
    </row>
    <row r="27361" spans="6:6" x14ac:dyDescent="0.25">
      <c r="F27361" s="195"/>
    </row>
    <row r="27362" spans="6:6" x14ac:dyDescent="0.25">
      <c r="F27362" s="195"/>
    </row>
    <row r="27363" spans="6:6" x14ac:dyDescent="0.25">
      <c r="F27363" s="195"/>
    </row>
    <row r="27364" spans="6:6" x14ac:dyDescent="0.25">
      <c r="F27364" s="195"/>
    </row>
    <row r="27365" spans="6:6" x14ac:dyDescent="0.25">
      <c r="F27365" s="195"/>
    </row>
    <row r="27366" spans="6:6" x14ac:dyDescent="0.25">
      <c r="F27366" s="195"/>
    </row>
    <row r="27367" spans="6:6" x14ac:dyDescent="0.25">
      <c r="F27367" s="195"/>
    </row>
    <row r="27368" spans="6:6" x14ac:dyDescent="0.25">
      <c r="F27368" s="195"/>
    </row>
    <row r="27369" spans="6:6" x14ac:dyDescent="0.25">
      <c r="F27369" s="195"/>
    </row>
    <row r="27370" spans="6:6" x14ac:dyDescent="0.25">
      <c r="F27370" s="195"/>
    </row>
    <row r="27371" spans="6:6" x14ac:dyDescent="0.25">
      <c r="F27371" s="195"/>
    </row>
    <row r="27372" spans="6:6" x14ac:dyDescent="0.25">
      <c r="F27372" s="195"/>
    </row>
    <row r="27373" spans="6:6" x14ac:dyDescent="0.25">
      <c r="F27373" s="195"/>
    </row>
    <row r="27374" spans="6:6" x14ac:dyDescent="0.25">
      <c r="F27374" s="195"/>
    </row>
    <row r="27375" spans="6:6" x14ac:dyDescent="0.25">
      <c r="F27375" s="195"/>
    </row>
    <row r="27376" spans="6:6" x14ac:dyDescent="0.25">
      <c r="F27376" s="195"/>
    </row>
    <row r="27377" spans="6:6" x14ac:dyDescent="0.25">
      <c r="F27377" s="195"/>
    </row>
    <row r="27378" spans="6:6" x14ac:dyDescent="0.25">
      <c r="F27378" s="195"/>
    </row>
    <row r="27379" spans="6:6" x14ac:dyDescent="0.25">
      <c r="F27379" s="195"/>
    </row>
    <row r="27380" spans="6:6" x14ac:dyDescent="0.25">
      <c r="F27380" s="195"/>
    </row>
    <row r="27381" spans="6:6" x14ac:dyDescent="0.25">
      <c r="F27381" s="195"/>
    </row>
    <row r="27382" spans="6:6" x14ac:dyDescent="0.25">
      <c r="F27382" s="195"/>
    </row>
    <row r="27383" spans="6:6" x14ac:dyDescent="0.25">
      <c r="F27383" s="195"/>
    </row>
    <row r="27384" spans="6:6" x14ac:dyDescent="0.25">
      <c r="F27384" s="195"/>
    </row>
    <row r="27385" spans="6:6" x14ac:dyDescent="0.25">
      <c r="F27385" s="195"/>
    </row>
    <row r="27386" spans="6:6" x14ac:dyDescent="0.25">
      <c r="F27386" s="195"/>
    </row>
    <row r="27387" spans="6:6" x14ac:dyDescent="0.25">
      <c r="F27387" s="195"/>
    </row>
    <row r="27388" spans="6:6" x14ac:dyDescent="0.25">
      <c r="F27388" s="195"/>
    </row>
    <row r="27389" spans="6:6" x14ac:dyDescent="0.25">
      <c r="F27389" s="195"/>
    </row>
    <row r="27390" spans="6:6" x14ac:dyDescent="0.25">
      <c r="F27390" s="195"/>
    </row>
    <row r="27391" spans="6:6" x14ac:dyDescent="0.25">
      <c r="F27391" s="195"/>
    </row>
    <row r="27392" spans="6:6" x14ac:dyDescent="0.25">
      <c r="F27392" s="195"/>
    </row>
    <row r="27393" spans="6:6" x14ac:dyDescent="0.25">
      <c r="F27393" s="195"/>
    </row>
    <row r="27394" spans="6:6" x14ac:dyDescent="0.25">
      <c r="F27394" s="195"/>
    </row>
    <row r="27395" spans="6:6" x14ac:dyDescent="0.25">
      <c r="F27395" s="195"/>
    </row>
    <row r="27396" spans="6:6" x14ac:dyDescent="0.25">
      <c r="F27396" s="195"/>
    </row>
    <row r="27397" spans="6:6" x14ac:dyDescent="0.25">
      <c r="F27397" s="195"/>
    </row>
    <row r="27398" spans="6:6" x14ac:dyDescent="0.25">
      <c r="F27398" s="195"/>
    </row>
    <row r="27399" spans="6:6" x14ac:dyDescent="0.25">
      <c r="F27399" s="195"/>
    </row>
    <row r="27400" spans="6:6" x14ac:dyDescent="0.25">
      <c r="F27400" s="195"/>
    </row>
    <row r="27401" spans="6:6" x14ac:dyDescent="0.25">
      <c r="F27401" s="195"/>
    </row>
    <row r="27402" spans="6:6" x14ac:dyDescent="0.25">
      <c r="F27402" s="195"/>
    </row>
    <row r="27403" spans="6:6" x14ac:dyDescent="0.25">
      <c r="F27403" s="195"/>
    </row>
    <row r="27404" spans="6:6" x14ac:dyDescent="0.25">
      <c r="F27404" s="195"/>
    </row>
    <row r="27405" spans="6:6" x14ac:dyDescent="0.25">
      <c r="F27405" s="195"/>
    </row>
    <row r="27406" spans="6:6" x14ac:dyDescent="0.25">
      <c r="F27406" s="195"/>
    </row>
    <row r="27407" spans="6:6" x14ac:dyDescent="0.25">
      <c r="F27407" s="195"/>
    </row>
    <row r="27408" spans="6:6" x14ac:dyDescent="0.25">
      <c r="F27408" s="195"/>
    </row>
    <row r="27409" spans="6:6" x14ac:dyDescent="0.25">
      <c r="F27409" s="195"/>
    </row>
    <row r="27410" spans="6:6" x14ac:dyDescent="0.25">
      <c r="F27410" s="195"/>
    </row>
    <row r="27411" spans="6:6" x14ac:dyDescent="0.25">
      <c r="F27411" s="195"/>
    </row>
    <row r="27412" spans="6:6" x14ac:dyDescent="0.25">
      <c r="F27412" s="195"/>
    </row>
    <row r="27413" spans="6:6" x14ac:dyDescent="0.25">
      <c r="F27413" s="195"/>
    </row>
    <row r="27414" spans="6:6" x14ac:dyDescent="0.25">
      <c r="F27414" s="195"/>
    </row>
    <row r="27415" spans="6:6" x14ac:dyDescent="0.25">
      <c r="F27415" s="195"/>
    </row>
    <row r="27416" spans="6:6" x14ac:dyDescent="0.25">
      <c r="F27416" s="195"/>
    </row>
    <row r="27417" spans="6:6" x14ac:dyDescent="0.25">
      <c r="F27417" s="195"/>
    </row>
    <row r="27418" spans="6:6" x14ac:dyDescent="0.25">
      <c r="F27418" s="195"/>
    </row>
    <row r="27419" spans="6:6" x14ac:dyDescent="0.25">
      <c r="F27419" s="195"/>
    </row>
    <row r="27420" spans="6:6" x14ac:dyDescent="0.25">
      <c r="F27420" s="195"/>
    </row>
    <row r="27421" spans="6:6" x14ac:dyDescent="0.25">
      <c r="F27421" s="195"/>
    </row>
    <row r="27422" spans="6:6" x14ac:dyDescent="0.25">
      <c r="F27422" s="195"/>
    </row>
    <row r="27423" spans="6:6" x14ac:dyDescent="0.25">
      <c r="F27423" s="195"/>
    </row>
    <row r="27424" spans="6:6" x14ac:dyDescent="0.25">
      <c r="F27424" s="195"/>
    </row>
    <row r="27425" spans="6:6" x14ac:dyDescent="0.25">
      <c r="F27425" s="195"/>
    </row>
    <row r="27426" spans="6:6" x14ac:dyDescent="0.25">
      <c r="F27426" s="195"/>
    </row>
    <row r="27427" spans="6:6" x14ac:dyDescent="0.25">
      <c r="F27427" s="195"/>
    </row>
    <row r="27428" spans="6:6" x14ac:dyDescent="0.25">
      <c r="F27428" s="195"/>
    </row>
    <row r="27429" spans="6:6" x14ac:dyDescent="0.25">
      <c r="F27429" s="195"/>
    </row>
    <row r="27430" spans="6:6" x14ac:dyDescent="0.25">
      <c r="F27430" s="195"/>
    </row>
    <row r="27431" spans="6:6" x14ac:dyDescent="0.25">
      <c r="F27431" s="195"/>
    </row>
    <row r="27432" spans="6:6" x14ac:dyDescent="0.25">
      <c r="F27432" s="195"/>
    </row>
    <row r="27433" spans="6:6" x14ac:dyDescent="0.25">
      <c r="F27433" s="195"/>
    </row>
    <row r="27434" spans="6:6" x14ac:dyDescent="0.25">
      <c r="F27434" s="195"/>
    </row>
    <row r="27435" spans="6:6" x14ac:dyDescent="0.25">
      <c r="F27435" s="195"/>
    </row>
    <row r="27436" spans="6:6" x14ac:dyDescent="0.25">
      <c r="F27436" s="195"/>
    </row>
    <row r="27437" spans="6:6" x14ac:dyDescent="0.25">
      <c r="F27437" s="195"/>
    </row>
    <row r="27438" spans="6:6" x14ac:dyDescent="0.25">
      <c r="F27438" s="195"/>
    </row>
    <row r="27439" spans="6:6" x14ac:dyDescent="0.25">
      <c r="F27439" s="195"/>
    </row>
    <row r="27440" spans="6:6" x14ac:dyDescent="0.25">
      <c r="F27440" s="195"/>
    </row>
    <row r="27441" spans="6:6" x14ac:dyDescent="0.25">
      <c r="F27441" s="195"/>
    </row>
    <row r="27442" spans="6:6" x14ac:dyDescent="0.25">
      <c r="F27442" s="195"/>
    </row>
    <row r="27443" spans="6:6" x14ac:dyDescent="0.25">
      <c r="F27443" s="195"/>
    </row>
    <row r="27444" spans="6:6" x14ac:dyDescent="0.25">
      <c r="F27444" s="195"/>
    </row>
    <row r="27445" spans="6:6" x14ac:dyDescent="0.25">
      <c r="F27445" s="195"/>
    </row>
    <row r="27446" spans="6:6" x14ac:dyDescent="0.25">
      <c r="F27446" s="195"/>
    </row>
    <row r="27447" spans="6:6" x14ac:dyDescent="0.25">
      <c r="F27447" s="195"/>
    </row>
    <row r="27448" spans="6:6" x14ac:dyDescent="0.25">
      <c r="F27448" s="195"/>
    </row>
    <row r="27449" spans="6:6" x14ac:dyDescent="0.25">
      <c r="F27449" s="195"/>
    </row>
    <row r="27450" spans="6:6" x14ac:dyDescent="0.25">
      <c r="F27450" s="195"/>
    </row>
    <row r="27451" spans="6:6" x14ac:dyDescent="0.25">
      <c r="F27451" s="195"/>
    </row>
    <row r="27452" spans="6:6" x14ac:dyDescent="0.25">
      <c r="F27452" s="195"/>
    </row>
    <row r="27453" spans="6:6" x14ac:dyDescent="0.25">
      <c r="F27453" s="195"/>
    </row>
    <row r="27454" spans="6:6" x14ac:dyDescent="0.25">
      <c r="F27454" s="195"/>
    </row>
    <row r="27455" spans="6:6" x14ac:dyDescent="0.25">
      <c r="F27455" s="195"/>
    </row>
    <row r="27456" spans="6:6" x14ac:dyDescent="0.25">
      <c r="F27456" s="195"/>
    </row>
    <row r="27457" spans="6:6" x14ac:dyDescent="0.25">
      <c r="F27457" s="195"/>
    </row>
    <row r="27458" spans="6:6" x14ac:dyDescent="0.25">
      <c r="F27458" s="195"/>
    </row>
    <row r="27459" spans="6:6" x14ac:dyDescent="0.25">
      <c r="F27459" s="195"/>
    </row>
    <row r="27460" spans="6:6" x14ac:dyDescent="0.25">
      <c r="F27460" s="195"/>
    </row>
    <row r="27461" spans="6:6" x14ac:dyDescent="0.25">
      <c r="F27461" s="195"/>
    </row>
    <row r="27462" spans="6:6" x14ac:dyDescent="0.25">
      <c r="F27462" s="195"/>
    </row>
    <row r="27463" spans="6:6" x14ac:dyDescent="0.25">
      <c r="F27463" s="195"/>
    </row>
    <row r="27464" spans="6:6" x14ac:dyDescent="0.25">
      <c r="F27464" s="195"/>
    </row>
    <row r="27465" spans="6:6" x14ac:dyDescent="0.25">
      <c r="F27465" s="195"/>
    </row>
    <row r="27466" spans="6:6" x14ac:dyDescent="0.25">
      <c r="F27466" s="195"/>
    </row>
    <row r="27467" spans="6:6" x14ac:dyDescent="0.25">
      <c r="F27467" s="195"/>
    </row>
    <row r="27468" spans="6:6" x14ac:dyDescent="0.25">
      <c r="F27468" s="195"/>
    </row>
    <row r="27469" spans="6:6" x14ac:dyDescent="0.25">
      <c r="F27469" s="195"/>
    </row>
    <row r="27470" spans="6:6" x14ac:dyDescent="0.25">
      <c r="F27470" s="195"/>
    </row>
    <row r="27471" spans="6:6" x14ac:dyDescent="0.25">
      <c r="F27471" s="195"/>
    </row>
    <row r="27472" spans="6:6" x14ac:dyDescent="0.25">
      <c r="F27472" s="195"/>
    </row>
    <row r="27473" spans="6:6" x14ac:dyDescent="0.25">
      <c r="F27473" s="195"/>
    </row>
    <row r="27474" spans="6:6" x14ac:dyDescent="0.25">
      <c r="F27474" s="195"/>
    </row>
    <row r="27475" spans="6:6" x14ac:dyDescent="0.25">
      <c r="F27475" s="195"/>
    </row>
    <row r="27476" spans="6:6" x14ac:dyDescent="0.25">
      <c r="F27476" s="195"/>
    </row>
    <row r="27477" spans="6:6" x14ac:dyDescent="0.25">
      <c r="F27477" s="195"/>
    </row>
    <row r="27478" spans="6:6" x14ac:dyDescent="0.25">
      <c r="F27478" s="195"/>
    </row>
    <row r="27479" spans="6:6" x14ac:dyDescent="0.25">
      <c r="F27479" s="195"/>
    </row>
    <row r="27480" spans="6:6" x14ac:dyDescent="0.25">
      <c r="F27480" s="195"/>
    </row>
    <row r="27481" spans="6:6" x14ac:dyDescent="0.25">
      <c r="F27481" s="195"/>
    </row>
    <row r="27482" spans="6:6" x14ac:dyDescent="0.25">
      <c r="F27482" s="195"/>
    </row>
    <row r="27483" spans="6:6" x14ac:dyDescent="0.25">
      <c r="F27483" s="195"/>
    </row>
    <row r="27484" spans="6:6" x14ac:dyDescent="0.25">
      <c r="F27484" s="195"/>
    </row>
    <row r="27485" spans="6:6" x14ac:dyDescent="0.25">
      <c r="F27485" s="195"/>
    </row>
    <row r="27486" spans="6:6" x14ac:dyDescent="0.25">
      <c r="F27486" s="195"/>
    </row>
    <row r="27487" spans="6:6" x14ac:dyDescent="0.25">
      <c r="F27487" s="195"/>
    </row>
    <row r="27488" spans="6:6" x14ac:dyDescent="0.25">
      <c r="F27488" s="195"/>
    </row>
    <row r="27489" spans="6:6" x14ac:dyDescent="0.25">
      <c r="F27489" s="195"/>
    </row>
    <row r="27490" spans="6:6" x14ac:dyDescent="0.25">
      <c r="F27490" s="195"/>
    </row>
    <row r="27491" spans="6:6" x14ac:dyDescent="0.25">
      <c r="F27491" s="195"/>
    </row>
    <row r="27492" spans="6:6" x14ac:dyDescent="0.25">
      <c r="F27492" s="195"/>
    </row>
    <row r="27493" spans="6:6" x14ac:dyDescent="0.25">
      <c r="F27493" s="195"/>
    </row>
    <row r="27494" spans="6:6" x14ac:dyDescent="0.25">
      <c r="F27494" s="195"/>
    </row>
    <row r="27495" spans="6:6" x14ac:dyDescent="0.25">
      <c r="F27495" s="195"/>
    </row>
    <row r="27496" spans="6:6" x14ac:dyDescent="0.25">
      <c r="F27496" s="195"/>
    </row>
    <row r="27497" spans="6:6" x14ac:dyDescent="0.25">
      <c r="F27497" s="195"/>
    </row>
    <row r="27498" spans="6:6" x14ac:dyDescent="0.25">
      <c r="F27498" s="195"/>
    </row>
    <row r="27499" spans="6:6" x14ac:dyDescent="0.25">
      <c r="F27499" s="195"/>
    </row>
    <row r="27500" spans="6:6" x14ac:dyDescent="0.25">
      <c r="F27500" s="195"/>
    </row>
    <row r="27501" spans="6:6" x14ac:dyDescent="0.25">
      <c r="F27501" s="195"/>
    </row>
    <row r="27502" spans="6:6" x14ac:dyDescent="0.25">
      <c r="F27502" s="195"/>
    </row>
    <row r="27503" spans="6:6" x14ac:dyDescent="0.25">
      <c r="F27503" s="195"/>
    </row>
    <row r="27504" spans="6:6" x14ac:dyDescent="0.25">
      <c r="F27504" s="195"/>
    </row>
    <row r="27505" spans="6:6" x14ac:dyDescent="0.25">
      <c r="F27505" s="195"/>
    </row>
    <row r="27506" spans="6:6" x14ac:dyDescent="0.25">
      <c r="F27506" s="195"/>
    </row>
    <row r="27507" spans="6:6" x14ac:dyDescent="0.25">
      <c r="F27507" s="195"/>
    </row>
    <row r="27508" spans="6:6" x14ac:dyDescent="0.25">
      <c r="F27508" s="195"/>
    </row>
    <row r="27509" spans="6:6" x14ac:dyDescent="0.25">
      <c r="F27509" s="195"/>
    </row>
    <row r="27510" spans="6:6" x14ac:dyDescent="0.25">
      <c r="F27510" s="195"/>
    </row>
    <row r="27511" spans="6:6" x14ac:dyDescent="0.25">
      <c r="F27511" s="195"/>
    </row>
    <row r="27512" spans="6:6" x14ac:dyDescent="0.25">
      <c r="F27512" s="195"/>
    </row>
    <row r="27513" spans="6:6" x14ac:dyDescent="0.25">
      <c r="F27513" s="195"/>
    </row>
    <row r="27514" spans="6:6" x14ac:dyDescent="0.25">
      <c r="F27514" s="195"/>
    </row>
    <row r="27515" spans="6:6" x14ac:dyDescent="0.25">
      <c r="F27515" s="195"/>
    </row>
    <row r="27516" spans="6:6" x14ac:dyDescent="0.25">
      <c r="F27516" s="195"/>
    </row>
    <row r="27517" spans="6:6" x14ac:dyDescent="0.25">
      <c r="F27517" s="195"/>
    </row>
    <row r="27518" spans="6:6" x14ac:dyDescent="0.25">
      <c r="F27518" s="195"/>
    </row>
    <row r="27519" spans="6:6" x14ac:dyDescent="0.25">
      <c r="F27519" s="195"/>
    </row>
    <row r="27520" spans="6:6" x14ac:dyDescent="0.25">
      <c r="F27520" s="195"/>
    </row>
    <row r="27521" spans="6:6" x14ac:dyDescent="0.25">
      <c r="F27521" s="195"/>
    </row>
    <row r="27522" spans="6:6" x14ac:dyDescent="0.25">
      <c r="F27522" s="195"/>
    </row>
    <row r="27523" spans="6:6" x14ac:dyDescent="0.25">
      <c r="F27523" s="195"/>
    </row>
    <row r="27524" spans="6:6" x14ac:dyDescent="0.25">
      <c r="F27524" s="195"/>
    </row>
    <row r="27525" spans="6:6" x14ac:dyDescent="0.25">
      <c r="F27525" s="195"/>
    </row>
    <row r="27526" spans="6:6" x14ac:dyDescent="0.25">
      <c r="F27526" s="195"/>
    </row>
    <row r="27527" spans="6:6" x14ac:dyDescent="0.25">
      <c r="F27527" s="195"/>
    </row>
    <row r="27528" spans="6:6" x14ac:dyDescent="0.25">
      <c r="F27528" s="195"/>
    </row>
    <row r="27529" spans="6:6" x14ac:dyDescent="0.25">
      <c r="F27529" s="195"/>
    </row>
    <row r="27530" spans="6:6" x14ac:dyDescent="0.25">
      <c r="F27530" s="195"/>
    </row>
    <row r="27531" spans="6:6" x14ac:dyDescent="0.25">
      <c r="F27531" s="195"/>
    </row>
    <row r="27532" spans="6:6" x14ac:dyDescent="0.25">
      <c r="F27532" s="195"/>
    </row>
    <row r="27533" spans="6:6" x14ac:dyDescent="0.25">
      <c r="F27533" s="195"/>
    </row>
    <row r="27534" spans="6:6" x14ac:dyDescent="0.25">
      <c r="F27534" s="195"/>
    </row>
    <row r="27535" spans="6:6" x14ac:dyDescent="0.25">
      <c r="F27535" s="195"/>
    </row>
    <row r="27536" spans="6:6" x14ac:dyDescent="0.25">
      <c r="F27536" s="195"/>
    </row>
    <row r="27537" spans="6:6" x14ac:dyDescent="0.25">
      <c r="F27537" s="195"/>
    </row>
    <row r="27538" spans="6:6" x14ac:dyDescent="0.25">
      <c r="F27538" s="195"/>
    </row>
    <row r="27539" spans="6:6" x14ac:dyDescent="0.25">
      <c r="F27539" s="195"/>
    </row>
    <row r="27540" spans="6:6" x14ac:dyDescent="0.25">
      <c r="F27540" s="195"/>
    </row>
    <row r="27541" spans="6:6" x14ac:dyDescent="0.25">
      <c r="F27541" s="195"/>
    </row>
    <row r="27542" spans="6:6" x14ac:dyDescent="0.25">
      <c r="F27542" s="195"/>
    </row>
    <row r="27543" spans="6:6" x14ac:dyDescent="0.25">
      <c r="F27543" s="195"/>
    </row>
    <row r="27544" spans="6:6" x14ac:dyDescent="0.25">
      <c r="F27544" s="195"/>
    </row>
    <row r="27545" spans="6:6" x14ac:dyDescent="0.25">
      <c r="F27545" s="195"/>
    </row>
    <row r="27546" spans="6:6" x14ac:dyDescent="0.25">
      <c r="F27546" s="195"/>
    </row>
    <row r="27547" spans="6:6" x14ac:dyDescent="0.25">
      <c r="F27547" s="195"/>
    </row>
    <row r="27548" spans="6:6" x14ac:dyDescent="0.25">
      <c r="F27548" s="195"/>
    </row>
    <row r="27549" spans="6:6" x14ac:dyDescent="0.25">
      <c r="F27549" s="195"/>
    </row>
    <row r="27550" spans="6:6" x14ac:dyDescent="0.25">
      <c r="F27550" s="195"/>
    </row>
    <row r="27551" spans="6:6" x14ac:dyDescent="0.25">
      <c r="F27551" s="195"/>
    </row>
    <row r="27552" spans="6:6" x14ac:dyDescent="0.25">
      <c r="F27552" s="195"/>
    </row>
    <row r="27553" spans="6:6" x14ac:dyDescent="0.25">
      <c r="F27553" s="195"/>
    </row>
    <row r="27554" spans="6:6" x14ac:dyDescent="0.25">
      <c r="F27554" s="195"/>
    </row>
    <row r="27555" spans="6:6" x14ac:dyDescent="0.25">
      <c r="F27555" s="195"/>
    </row>
    <row r="27556" spans="6:6" x14ac:dyDescent="0.25">
      <c r="F27556" s="195"/>
    </row>
    <row r="27557" spans="6:6" x14ac:dyDescent="0.25">
      <c r="F27557" s="195"/>
    </row>
    <row r="27558" spans="6:6" x14ac:dyDescent="0.25">
      <c r="F27558" s="195"/>
    </row>
    <row r="27559" spans="6:6" x14ac:dyDescent="0.25">
      <c r="F27559" s="195"/>
    </row>
    <row r="27560" spans="6:6" x14ac:dyDescent="0.25">
      <c r="F27560" s="195"/>
    </row>
    <row r="32678" spans="6:6" x14ac:dyDescent="0.25">
      <c r="F32678" s="195"/>
    </row>
    <row r="32679" spans="6:6" x14ac:dyDescent="0.25">
      <c r="F32679" s="195"/>
    </row>
    <row r="32680" spans="6:6" x14ac:dyDescent="0.25">
      <c r="F32680" s="195"/>
    </row>
    <row r="32681" spans="6:6" x14ac:dyDescent="0.25">
      <c r="F32681" s="195"/>
    </row>
    <row r="32682" spans="6:6" x14ac:dyDescent="0.25">
      <c r="F32682" s="195"/>
    </row>
    <row r="32683" spans="6:6" x14ac:dyDescent="0.25">
      <c r="F32683" s="195"/>
    </row>
    <row r="32684" spans="6:6" x14ac:dyDescent="0.25">
      <c r="F32684" s="195"/>
    </row>
    <row r="32685" spans="6:6" x14ac:dyDescent="0.25">
      <c r="F32685" s="195"/>
    </row>
    <row r="32686" spans="6:6" x14ac:dyDescent="0.25">
      <c r="F32686" s="195"/>
    </row>
    <row r="32687" spans="6:6" x14ac:dyDescent="0.25">
      <c r="F32687" s="195"/>
    </row>
    <row r="32688" spans="6:6" x14ac:dyDescent="0.25">
      <c r="F32688" s="195"/>
    </row>
    <row r="32689" spans="6:6" x14ac:dyDescent="0.25">
      <c r="F32689" s="195"/>
    </row>
    <row r="32690" spans="6:6" x14ac:dyDescent="0.25">
      <c r="F32690" s="195"/>
    </row>
    <row r="32691" spans="6:6" x14ac:dyDescent="0.25">
      <c r="F32691" s="195"/>
    </row>
    <row r="32692" spans="6:6" x14ac:dyDescent="0.25">
      <c r="F32692" s="195"/>
    </row>
    <row r="32693" spans="6:6" x14ac:dyDescent="0.25">
      <c r="F32693" s="195"/>
    </row>
    <row r="32694" spans="6:6" x14ac:dyDescent="0.25">
      <c r="F32694" s="195"/>
    </row>
    <row r="32695" spans="6:6" x14ac:dyDescent="0.25">
      <c r="F32695" s="195"/>
    </row>
    <row r="32696" spans="6:6" x14ac:dyDescent="0.25">
      <c r="F32696" s="195"/>
    </row>
    <row r="32697" spans="6:6" x14ac:dyDescent="0.25">
      <c r="F32697" s="195"/>
    </row>
    <row r="32698" spans="6:6" x14ac:dyDescent="0.25">
      <c r="F32698" s="195"/>
    </row>
    <row r="32699" spans="6:6" x14ac:dyDescent="0.25">
      <c r="F32699" s="195"/>
    </row>
    <row r="32700" spans="6:6" x14ac:dyDescent="0.25">
      <c r="F32700" s="195"/>
    </row>
    <row r="32701" spans="6:6" x14ac:dyDescent="0.25">
      <c r="F32701" s="195"/>
    </row>
    <row r="32702" spans="6:6" x14ac:dyDescent="0.25">
      <c r="F32702" s="195"/>
    </row>
    <row r="32703" spans="6:6" x14ac:dyDescent="0.25">
      <c r="F32703" s="195"/>
    </row>
    <row r="32704" spans="6:6" x14ac:dyDescent="0.25">
      <c r="F32704" s="195"/>
    </row>
    <row r="32705" spans="6:6" x14ac:dyDescent="0.25">
      <c r="F32705" s="195"/>
    </row>
    <row r="32706" spans="6:6" x14ac:dyDescent="0.25">
      <c r="F32706" s="195"/>
    </row>
    <row r="32707" spans="6:6" x14ac:dyDescent="0.25">
      <c r="F32707" s="195"/>
    </row>
    <row r="32708" spans="6:6" x14ac:dyDescent="0.25">
      <c r="F32708" s="195"/>
    </row>
    <row r="32709" spans="6:6" x14ac:dyDescent="0.25">
      <c r="F32709" s="195"/>
    </row>
    <row r="32710" spans="6:6" x14ac:dyDescent="0.25">
      <c r="F32710" s="195"/>
    </row>
    <row r="32711" spans="6:6" x14ac:dyDescent="0.25">
      <c r="F32711" s="195"/>
    </row>
    <row r="32712" spans="6:6" x14ac:dyDescent="0.25">
      <c r="F32712" s="195"/>
    </row>
    <row r="32713" spans="6:6" x14ac:dyDescent="0.25">
      <c r="F32713" s="195"/>
    </row>
    <row r="32714" spans="6:6" x14ac:dyDescent="0.25">
      <c r="F32714" s="195"/>
    </row>
    <row r="32715" spans="6:6" x14ac:dyDescent="0.25">
      <c r="F32715" s="195"/>
    </row>
    <row r="32716" spans="6:6" x14ac:dyDescent="0.25">
      <c r="F32716" s="195"/>
    </row>
    <row r="32717" spans="6:6" x14ac:dyDescent="0.25">
      <c r="F32717" s="195"/>
    </row>
    <row r="32718" spans="6:6" x14ac:dyDescent="0.25">
      <c r="F32718" s="195"/>
    </row>
    <row r="32719" spans="6:6" x14ac:dyDescent="0.25">
      <c r="F32719" s="195"/>
    </row>
    <row r="32720" spans="6:6" x14ac:dyDescent="0.25">
      <c r="F32720" s="195"/>
    </row>
    <row r="32721" spans="6:6" x14ac:dyDescent="0.25">
      <c r="F32721" s="195"/>
    </row>
    <row r="32722" spans="6:6" x14ac:dyDescent="0.25">
      <c r="F32722" s="195"/>
    </row>
    <row r="32723" spans="6:6" x14ac:dyDescent="0.25">
      <c r="F32723" s="195"/>
    </row>
    <row r="32724" spans="6:6" x14ac:dyDescent="0.25">
      <c r="F32724" s="195"/>
    </row>
    <row r="32725" spans="6:6" x14ac:dyDescent="0.25">
      <c r="F32725" s="195"/>
    </row>
    <row r="32726" spans="6:6" x14ac:dyDescent="0.25">
      <c r="F32726" s="195"/>
    </row>
    <row r="32727" spans="6:6" x14ac:dyDescent="0.25">
      <c r="F32727" s="195"/>
    </row>
    <row r="32728" spans="6:6" x14ac:dyDescent="0.25">
      <c r="F32728" s="195"/>
    </row>
    <row r="32729" spans="6:6" x14ac:dyDescent="0.25">
      <c r="F32729" s="195"/>
    </row>
    <row r="32730" spans="6:6" x14ac:dyDescent="0.25">
      <c r="F32730" s="195"/>
    </row>
    <row r="32731" spans="6:6" x14ac:dyDescent="0.25">
      <c r="F32731" s="195"/>
    </row>
    <row r="32732" spans="6:6" x14ac:dyDescent="0.25">
      <c r="F32732" s="195"/>
    </row>
    <row r="32733" spans="6:6" x14ac:dyDescent="0.25">
      <c r="F32733" s="195"/>
    </row>
    <row r="32734" spans="6:6" x14ac:dyDescent="0.25">
      <c r="F32734" s="195"/>
    </row>
    <row r="32735" spans="6:6" x14ac:dyDescent="0.25">
      <c r="F32735" s="195"/>
    </row>
    <row r="32736" spans="6:6" x14ac:dyDescent="0.25">
      <c r="F32736" s="195"/>
    </row>
    <row r="32737" spans="6:6" x14ac:dyDescent="0.25">
      <c r="F32737" s="195"/>
    </row>
    <row r="32738" spans="6:6" x14ac:dyDescent="0.25">
      <c r="F32738" s="195"/>
    </row>
    <row r="32739" spans="6:6" x14ac:dyDescent="0.25">
      <c r="F32739" s="195"/>
    </row>
    <row r="32740" spans="6:6" x14ac:dyDescent="0.25">
      <c r="F32740" s="195"/>
    </row>
    <row r="32741" spans="6:6" x14ac:dyDescent="0.25">
      <c r="F32741" s="195"/>
    </row>
    <row r="32742" spans="6:6" x14ac:dyDescent="0.25">
      <c r="F32742" s="195"/>
    </row>
    <row r="32743" spans="6:6" x14ac:dyDescent="0.25">
      <c r="F32743" s="195"/>
    </row>
    <row r="32744" spans="6:6" x14ac:dyDescent="0.25">
      <c r="F32744" s="195"/>
    </row>
    <row r="32745" spans="6:6" x14ac:dyDescent="0.25">
      <c r="F32745" s="195"/>
    </row>
    <row r="32746" spans="6:6" x14ac:dyDescent="0.25">
      <c r="F32746" s="195"/>
    </row>
    <row r="32747" spans="6:6" x14ac:dyDescent="0.25">
      <c r="F32747" s="195"/>
    </row>
    <row r="32748" spans="6:6" x14ac:dyDescent="0.25">
      <c r="F32748" s="195"/>
    </row>
    <row r="32749" spans="6:6" x14ac:dyDescent="0.25">
      <c r="F32749" s="195"/>
    </row>
    <row r="32750" spans="6:6" x14ac:dyDescent="0.25">
      <c r="F32750" s="195"/>
    </row>
    <row r="32751" spans="6:6" x14ac:dyDescent="0.25">
      <c r="F32751" s="195"/>
    </row>
    <row r="32752" spans="6:6" x14ac:dyDescent="0.25">
      <c r="F32752" s="195"/>
    </row>
    <row r="32753" spans="6:6" x14ac:dyDescent="0.25">
      <c r="F32753" s="195"/>
    </row>
    <row r="32754" spans="6:6" x14ac:dyDescent="0.25">
      <c r="F32754" s="195"/>
    </row>
    <row r="32755" spans="6:6" x14ac:dyDescent="0.25">
      <c r="F32755" s="195"/>
    </row>
    <row r="32756" spans="6:6" x14ac:dyDescent="0.25">
      <c r="F32756" s="195"/>
    </row>
    <row r="32757" spans="6:6" x14ac:dyDescent="0.25">
      <c r="F32757" s="195"/>
    </row>
    <row r="32758" spans="6:6" x14ac:dyDescent="0.25">
      <c r="F32758" s="195"/>
    </row>
    <row r="32759" spans="6:6" x14ac:dyDescent="0.25">
      <c r="F32759" s="195"/>
    </row>
    <row r="32760" spans="6:6" x14ac:dyDescent="0.25">
      <c r="F32760" s="195"/>
    </row>
    <row r="32761" spans="6:6" x14ac:dyDescent="0.25">
      <c r="F32761" s="195"/>
    </row>
    <row r="32762" spans="6:6" x14ac:dyDescent="0.25">
      <c r="F32762" s="195"/>
    </row>
    <row r="32763" spans="6:6" x14ac:dyDescent="0.25">
      <c r="F32763" s="195"/>
    </row>
    <row r="32764" spans="6:6" x14ac:dyDescent="0.25">
      <c r="F32764" s="195"/>
    </row>
    <row r="32765" spans="6:6" x14ac:dyDescent="0.25">
      <c r="F32765" s="195"/>
    </row>
    <row r="32766" spans="6:6" x14ac:dyDescent="0.25">
      <c r="F32766" s="195"/>
    </row>
    <row r="32767" spans="6:6" x14ac:dyDescent="0.25">
      <c r="F32767" s="195"/>
    </row>
    <row r="32768" spans="6:6" x14ac:dyDescent="0.25">
      <c r="F32768" s="195"/>
    </row>
    <row r="32769" spans="6:6" x14ac:dyDescent="0.25">
      <c r="F32769" s="195"/>
    </row>
    <row r="32770" spans="6:6" x14ac:dyDescent="0.25">
      <c r="F32770" s="195"/>
    </row>
    <row r="32771" spans="6:6" x14ac:dyDescent="0.25">
      <c r="F32771" s="195"/>
    </row>
    <row r="32772" spans="6:6" x14ac:dyDescent="0.25">
      <c r="F32772" s="195"/>
    </row>
    <row r="32773" spans="6:6" x14ac:dyDescent="0.25">
      <c r="F32773" s="195"/>
    </row>
    <row r="32774" spans="6:6" x14ac:dyDescent="0.25">
      <c r="F32774" s="195"/>
    </row>
    <row r="32775" spans="6:6" x14ac:dyDescent="0.25">
      <c r="F32775" s="195"/>
    </row>
    <row r="32776" spans="6:6" x14ac:dyDescent="0.25">
      <c r="F32776" s="195"/>
    </row>
    <row r="32777" spans="6:6" x14ac:dyDescent="0.25">
      <c r="F32777" s="195"/>
    </row>
    <row r="32778" spans="6:6" x14ac:dyDescent="0.25">
      <c r="F32778" s="195"/>
    </row>
    <row r="32779" spans="6:6" x14ac:dyDescent="0.25">
      <c r="F32779" s="195"/>
    </row>
    <row r="32780" spans="6:6" x14ac:dyDescent="0.25">
      <c r="F32780" s="195"/>
    </row>
    <row r="32781" spans="6:6" x14ac:dyDescent="0.25">
      <c r="F32781" s="195"/>
    </row>
    <row r="32782" spans="6:6" x14ac:dyDescent="0.25">
      <c r="F32782" s="195"/>
    </row>
    <row r="32783" spans="6:6" x14ac:dyDescent="0.25">
      <c r="F32783" s="195"/>
    </row>
    <row r="32784" spans="6:6" x14ac:dyDescent="0.25">
      <c r="F32784" s="195"/>
    </row>
    <row r="32785" spans="6:6" x14ac:dyDescent="0.25">
      <c r="F32785" s="195"/>
    </row>
    <row r="32786" spans="6:6" x14ac:dyDescent="0.25">
      <c r="F32786" s="195"/>
    </row>
    <row r="32787" spans="6:6" x14ac:dyDescent="0.25">
      <c r="F32787" s="195"/>
    </row>
    <row r="32788" spans="6:6" x14ac:dyDescent="0.25">
      <c r="F32788" s="195"/>
    </row>
    <row r="32789" spans="6:6" x14ac:dyDescent="0.25">
      <c r="F32789" s="195"/>
    </row>
    <row r="32790" spans="6:6" x14ac:dyDescent="0.25">
      <c r="F32790" s="195"/>
    </row>
    <row r="32791" spans="6:6" x14ac:dyDescent="0.25">
      <c r="F32791" s="195"/>
    </row>
    <row r="32792" spans="6:6" x14ac:dyDescent="0.25">
      <c r="F32792" s="195"/>
    </row>
    <row r="32793" spans="6:6" x14ac:dyDescent="0.25">
      <c r="F32793" s="195"/>
    </row>
    <row r="32794" spans="6:6" x14ac:dyDescent="0.25">
      <c r="F32794" s="195"/>
    </row>
    <row r="32795" spans="6:6" x14ac:dyDescent="0.25">
      <c r="F32795" s="195"/>
    </row>
    <row r="32796" spans="6:6" x14ac:dyDescent="0.25">
      <c r="F32796" s="195"/>
    </row>
    <row r="32797" spans="6:6" x14ac:dyDescent="0.25">
      <c r="F32797" s="195"/>
    </row>
    <row r="32798" spans="6:6" x14ac:dyDescent="0.25">
      <c r="F32798" s="195"/>
    </row>
    <row r="32799" spans="6:6" x14ac:dyDescent="0.25">
      <c r="F32799" s="195"/>
    </row>
    <row r="32800" spans="6:6" x14ac:dyDescent="0.25">
      <c r="F32800" s="195"/>
    </row>
    <row r="32801" spans="6:6" x14ac:dyDescent="0.25">
      <c r="F32801" s="195"/>
    </row>
    <row r="32802" spans="6:6" x14ac:dyDescent="0.25">
      <c r="F32802" s="195"/>
    </row>
    <row r="32803" spans="6:6" x14ac:dyDescent="0.25">
      <c r="F32803" s="195"/>
    </row>
    <row r="32804" spans="6:6" x14ac:dyDescent="0.25">
      <c r="F32804" s="195"/>
    </row>
    <row r="32805" spans="6:6" x14ac:dyDescent="0.25">
      <c r="F32805" s="195"/>
    </row>
    <row r="32806" spans="6:6" x14ac:dyDescent="0.25">
      <c r="F32806" s="195"/>
    </row>
    <row r="32807" spans="6:6" x14ac:dyDescent="0.25">
      <c r="F32807" s="195"/>
    </row>
    <row r="32808" spans="6:6" x14ac:dyDescent="0.25">
      <c r="F32808" s="195"/>
    </row>
    <row r="32809" spans="6:6" x14ac:dyDescent="0.25">
      <c r="F32809" s="195"/>
    </row>
    <row r="32810" spans="6:6" x14ac:dyDescent="0.25">
      <c r="F32810" s="195"/>
    </row>
    <row r="32811" spans="6:6" x14ac:dyDescent="0.25">
      <c r="F32811" s="195"/>
    </row>
    <row r="32812" spans="6:6" x14ac:dyDescent="0.25">
      <c r="F32812" s="195"/>
    </row>
    <row r="32813" spans="6:6" x14ac:dyDescent="0.25">
      <c r="F32813" s="195"/>
    </row>
    <row r="32814" spans="6:6" x14ac:dyDescent="0.25">
      <c r="F32814" s="195"/>
    </row>
    <row r="32815" spans="6:6" x14ac:dyDescent="0.25">
      <c r="F32815" s="195"/>
    </row>
    <row r="32816" spans="6:6" x14ac:dyDescent="0.25">
      <c r="F32816" s="195"/>
    </row>
    <row r="32817" spans="6:6" x14ac:dyDescent="0.25">
      <c r="F32817" s="195"/>
    </row>
    <row r="32818" spans="6:6" x14ac:dyDescent="0.25">
      <c r="F32818" s="195"/>
    </row>
    <row r="32819" spans="6:6" x14ac:dyDescent="0.25">
      <c r="F32819" s="195"/>
    </row>
    <row r="32820" spans="6:6" x14ac:dyDescent="0.25">
      <c r="F32820" s="195"/>
    </row>
    <row r="32821" spans="6:6" x14ac:dyDescent="0.25">
      <c r="F32821" s="195"/>
    </row>
    <row r="32822" spans="6:6" x14ac:dyDescent="0.25">
      <c r="F32822" s="195"/>
    </row>
    <row r="32823" spans="6:6" x14ac:dyDescent="0.25">
      <c r="F32823" s="195"/>
    </row>
    <row r="32824" spans="6:6" x14ac:dyDescent="0.25">
      <c r="F32824" s="195"/>
    </row>
    <row r="32825" spans="6:6" x14ac:dyDescent="0.25">
      <c r="F32825" s="195"/>
    </row>
    <row r="32826" spans="6:6" x14ac:dyDescent="0.25">
      <c r="F32826" s="195"/>
    </row>
    <row r="32827" spans="6:6" x14ac:dyDescent="0.25">
      <c r="F32827" s="195"/>
    </row>
    <row r="32828" spans="6:6" x14ac:dyDescent="0.25">
      <c r="F32828" s="195"/>
    </row>
    <row r="32829" spans="6:6" x14ac:dyDescent="0.25">
      <c r="F32829" s="195"/>
    </row>
    <row r="32830" spans="6:6" x14ac:dyDescent="0.25">
      <c r="F32830" s="195"/>
    </row>
    <row r="32831" spans="6:6" x14ac:dyDescent="0.25">
      <c r="F32831" s="195"/>
    </row>
    <row r="32832" spans="6:6" x14ac:dyDescent="0.25">
      <c r="F32832" s="195"/>
    </row>
    <row r="32833" spans="6:6" x14ac:dyDescent="0.25">
      <c r="F32833" s="195"/>
    </row>
    <row r="32834" spans="6:6" x14ac:dyDescent="0.25">
      <c r="F32834" s="195"/>
    </row>
    <row r="32835" spans="6:6" x14ac:dyDescent="0.25">
      <c r="F32835" s="195"/>
    </row>
    <row r="32836" spans="6:6" x14ac:dyDescent="0.25">
      <c r="F32836" s="195"/>
    </row>
    <row r="32837" spans="6:6" x14ac:dyDescent="0.25">
      <c r="F32837" s="195"/>
    </row>
    <row r="32838" spans="6:6" x14ac:dyDescent="0.25">
      <c r="F32838" s="195"/>
    </row>
    <row r="32839" spans="6:6" x14ac:dyDescent="0.25">
      <c r="F32839" s="195"/>
    </row>
    <row r="32840" spans="6:6" x14ac:dyDescent="0.25">
      <c r="F32840" s="195"/>
    </row>
    <row r="32841" spans="6:6" x14ac:dyDescent="0.25">
      <c r="F32841" s="195"/>
    </row>
    <row r="32842" spans="6:6" x14ac:dyDescent="0.25">
      <c r="F32842" s="195"/>
    </row>
    <row r="32843" spans="6:6" x14ac:dyDescent="0.25">
      <c r="F32843" s="195"/>
    </row>
    <row r="32844" spans="6:6" x14ac:dyDescent="0.25">
      <c r="F32844" s="195"/>
    </row>
    <row r="32845" spans="6:6" x14ac:dyDescent="0.25">
      <c r="F32845" s="195"/>
    </row>
    <row r="32846" spans="6:6" x14ac:dyDescent="0.25">
      <c r="F32846" s="195"/>
    </row>
    <row r="32847" spans="6:6" x14ac:dyDescent="0.25">
      <c r="F32847" s="195"/>
    </row>
    <row r="32848" spans="6:6" x14ac:dyDescent="0.25">
      <c r="F32848" s="195"/>
    </row>
    <row r="32849" spans="6:6" x14ac:dyDescent="0.25">
      <c r="F32849" s="195"/>
    </row>
    <row r="32850" spans="6:6" x14ac:dyDescent="0.25">
      <c r="F32850" s="195"/>
    </row>
    <row r="32851" spans="6:6" x14ac:dyDescent="0.25">
      <c r="F32851" s="195"/>
    </row>
    <row r="32852" spans="6:6" x14ac:dyDescent="0.25">
      <c r="F32852" s="195"/>
    </row>
    <row r="32853" spans="6:6" x14ac:dyDescent="0.25">
      <c r="F32853" s="195"/>
    </row>
    <row r="32854" spans="6:6" x14ac:dyDescent="0.25">
      <c r="F32854" s="195"/>
    </row>
    <row r="32855" spans="6:6" x14ac:dyDescent="0.25">
      <c r="F32855" s="195"/>
    </row>
    <row r="32856" spans="6:6" x14ac:dyDescent="0.25">
      <c r="F32856" s="195"/>
    </row>
    <row r="32857" spans="6:6" x14ac:dyDescent="0.25">
      <c r="F32857" s="195"/>
    </row>
    <row r="32858" spans="6:6" x14ac:dyDescent="0.25">
      <c r="F32858" s="195"/>
    </row>
    <row r="32859" spans="6:6" x14ac:dyDescent="0.25">
      <c r="F32859" s="195"/>
    </row>
    <row r="32860" spans="6:6" x14ac:dyDescent="0.25">
      <c r="F32860" s="195"/>
    </row>
    <row r="32861" spans="6:6" x14ac:dyDescent="0.25">
      <c r="F32861" s="195"/>
    </row>
    <row r="32862" spans="6:6" x14ac:dyDescent="0.25">
      <c r="F32862" s="195"/>
    </row>
    <row r="32863" spans="6:6" x14ac:dyDescent="0.25">
      <c r="F32863" s="195"/>
    </row>
    <row r="32864" spans="6:6" x14ac:dyDescent="0.25">
      <c r="F32864" s="195"/>
    </row>
    <row r="32865" spans="6:6" x14ac:dyDescent="0.25">
      <c r="F32865" s="195"/>
    </row>
    <row r="32866" spans="6:6" x14ac:dyDescent="0.25">
      <c r="F32866" s="195"/>
    </row>
    <row r="32867" spans="6:6" x14ac:dyDescent="0.25">
      <c r="F32867" s="195"/>
    </row>
    <row r="32868" spans="6:6" x14ac:dyDescent="0.25">
      <c r="F32868" s="195"/>
    </row>
    <row r="32869" spans="6:6" x14ac:dyDescent="0.25">
      <c r="F32869" s="195"/>
    </row>
    <row r="32870" spans="6:6" x14ac:dyDescent="0.25">
      <c r="F32870" s="195"/>
    </row>
    <row r="32871" spans="6:6" x14ac:dyDescent="0.25">
      <c r="F32871" s="195"/>
    </row>
    <row r="32872" spans="6:6" x14ac:dyDescent="0.25">
      <c r="F32872" s="195"/>
    </row>
    <row r="32873" spans="6:6" x14ac:dyDescent="0.25">
      <c r="F32873" s="195"/>
    </row>
    <row r="32874" spans="6:6" x14ac:dyDescent="0.25">
      <c r="F32874" s="195"/>
    </row>
    <row r="32875" spans="6:6" x14ac:dyDescent="0.25">
      <c r="F32875" s="195"/>
    </row>
    <row r="32876" spans="6:6" x14ac:dyDescent="0.25">
      <c r="F32876" s="195"/>
    </row>
    <row r="32877" spans="6:6" x14ac:dyDescent="0.25">
      <c r="F32877" s="195"/>
    </row>
    <row r="32878" spans="6:6" x14ac:dyDescent="0.25">
      <c r="F32878" s="195"/>
    </row>
    <row r="32879" spans="6:6" x14ac:dyDescent="0.25">
      <c r="F32879" s="195"/>
    </row>
    <row r="32880" spans="6:6" x14ac:dyDescent="0.25">
      <c r="F32880" s="195"/>
    </row>
    <row r="32881" spans="6:6" x14ac:dyDescent="0.25">
      <c r="F32881" s="195"/>
    </row>
    <row r="32882" spans="6:6" x14ac:dyDescent="0.25">
      <c r="F32882" s="195"/>
    </row>
    <row r="32883" spans="6:6" x14ac:dyDescent="0.25">
      <c r="F32883" s="195"/>
    </row>
    <row r="32884" spans="6:6" x14ac:dyDescent="0.25">
      <c r="F32884" s="195"/>
    </row>
    <row r="32885" spans="6:6" x14ac:dyDescent="0.25">
      <c r="F32885" s="195"/>
    </row>
    <row r="32886" spans="6:6" x14ac:dyDescent="0.25">
      <c r="F32886" s="195"/>
    </row>
    <row r="32887" spans="6:6" x14ac:dyDescent="0.25">
      <c r="F32887" s="195"/>
    </row>
    <row r="32888" spans="6:6" x14ac:dyDescent="0.25">
      <c r="F32888" s="195"/>
    </row>
    <row r="32889" spans="6:6" x14ac:dyDescent="0.25">
      <c r="F32889" s="195"/>
    </row>
    <row r="32890" spans="6:6" x14ac:dyDescent="0.25">
      <c r="F32890" s="195"/>
    </row>
    <row r="32891" spans="6:6" x14ac:dyDescent="0.25">
      <c r="F32891" s="195"/>
    </row>
    <row r="32892" spans="6:6" x14ac:dyDescent="0.25">
      <c r="F32892" s="195"/>
    </row>
    <row r="32893" spans="6:6" x14ac:dyDescent="0.25">
      <c r="F32893" s="195"/>
    </row>
    <row r="32894" spans="6:6" x14ac:dyDescent="0.25">
      <c r="F32894" s="195"/>
    </row>
    <row r="32895" spans="6:6" x14ac:dyDescent="0.25">
      <c r="F32895" s="195"/>
    </row>
    <row r="32896" spans="6:6" x14ac:dyDescent="0.25">
      <c r="F32896" s="195"/>
    </row>
    <row r="32897" spans="6:6" x14ac:dyDescent="0.25">
      <c r="F32897" s="195"/>
    </row>
    <row r="32898" spans="6:6" x14ac:dyDescent="0.25">
      <c r="F32898" s="195"/>
    </row>
    <row r="32899" spans="6:6" x14ac:dyDescent="0.25">
      <c r="F32899" s="195"/>
    </row>
    <row r="32900" spans="6:6" x14ac:dyDescent="0.25">
      <c r="F32900" s="195"/>
    </row>
    <row r="32901" spans="6:6" x14ac:dyDescent="0.25">
      <c r="F32901" s="195"/>
    </row>
    <row r="32902" spans="6:6" x14ac:dyDescent="0.25">
      <c r="F32902" s="195"/>
    </row>
    <row r="32903" spans="6:6" x14ac:dyDescent="0.25">
      <c r="F32903" s="195"/>
    </row>
    <row r="32904" spans="6:6" x14ac:dyDescent="0.25">
      <c r="F32904" s="195"/>
    </row>
    <row r="32905" spans="6:6" x14ac:dyDescent="0.25">
      <c r="F32905" s="195"/>
    </row>
    <row r="32906" spans="6:6" x14ac:dyDescent="0.25">
      <c r="F32906" s="195"/>
    </row>
    <row r="32907" spans="6:6" x14ac:dyDescent="0.25">
      <c r="F32907" s="195"/>
    </row>
    <row r="32908" spans="6:6" x14ac:dyDescent="0.25">
      <c r="F32908" s="195"/>
    </row>
    <row r="32909" spans="6:6" x14ac:dyDescent="0.25">
      <c r="F32909" s="195"/>
    </row>
    <row r="32910" spans="6:6" x14ac:dyDescent="0.25">
      <c r="F32910" s="195"/>
    </row>
    <row r="32911" spans="6:6" x14ac:dyDescent="0.25">
      <c r="F32911" s="195"/>
    </row>
    <row r="32912" spans="6:6" x14ac:dyDescent="0.25">
      <c r="F32912" s="195"/>
    </row>
    <row r="32913" spans="6:6" x14ac:dyDescent="0.25">
      <c r="F32913" s="195"/>
    </row>
    <row r="32914" spans="6:6" x14ac:dyDescent="0.25">
      <c r="F32914" s="195"/>
    </row>
    <row r="32915" spans="6:6" x14ac:dyDescent="0.25">
      <c r="F32915" s="195"/>
    </row>
    <row r="32916" spans="6:6" x14ac:dyDescent="0.25">
      <c r="F32916" s="195"/>
    </row>
    <row r="32917" spans="6:6" x14ac:dyDescent="0.25">
      <c r="F32917" s="195"/>
    </row>
    <row r="32918" spans="6:6" x14ac:dyDescent="0.25">
      <c r="F32918" s="195"/>
    </row>
    <row r="32919" spans="6:6" x14ac:dyDescent="0.25">
      <c r="F32919" s="195"/>
    </row>
    <row r="32920" spans="6:6" x14ac:dyDescent="0.25">
      <c r="F32920" s="195"/>
    </row>
    <row r="32921" spans="6:6" x14ac:dyDescent="0.25">
      <c r="F32921" s="195"/>
    </row>
    <row r="32922" spans="6:6" x14ac:dyDescent="0.25">
      <c r="F32922" s="195"/>
    </row>
    <row r="32923" spans="6:6" x14ac:dyDescent="0.25">
      <c r="F32923" s="195"/>
    </row>
    <row r="32924" spans="6:6" x14ac:dyDescent="0.25">
      <c r="F32924" s="195"/>
    </row>
    <row r="32925" spans="6:6" x14ac:dyDescent="0.25">
      <c r="F32925" s="195"/>
    </row>
    <row r="32926" spans="6:6" x14ac:dyDescent="0.25">
      <c r="F32926" s="195"/>
    </row>
    <row r="32927" spans="6:6" x14ac:dyDescent="0.25">
      <c r="F32927" s="195"/>
    </row>
    <row r="32928" spans="6:6" x14ac:dyDescent="0.25">
      <c r="F32928" s="195"/>
    </row>
    <row r="32929" spans="6:6" x14ac:dyDescent="0.25">
      <c r="F32929" s="195"/>
    </row>
    <row r="32930" spans="6:6" x14ac:dyDescent="0.25">
      <c r="F32930" s="195"/>
    </row>
    <row r="32931" spans="6:6" x14ac:dyDescent="0.25">
      <c r="F32931" s="195"/>
    </row>
    <row r="32932" spans="6:6" x14ac:dyDescent="0.25">
      <c r="F32932" s="195"/>
    </row>
    <row r="32933" spans="6:6" x14ac:dyDescent="0.25">
      <c r="F32933" s="195"/>
    </row>
    <row r="32934" spans="6:6" x14ac:dyDescent="0.25">
      <c r="F32934" s="195"/>
    </row>
    <row r="32935" spans="6:6" x14ac:dyDescent="0.25">
      <c r="F32935" s="195"/>
    </row>
    <row r="32936" spans="6:6" x14ac:dyDescent="0.25">
      <c r="F32936" s="195"/>
    </row>
    <row r="32937" spans="6:6" x14ac:dyDescent="0.25">
      <c r="F32937" s="195"/>
    </row>
    <row r="32938" spans="6:6" x14ac:dyDescent="0.25">
      <c r="F32938" s="195"/>
    </row>
    <row r="32939" spans="6:6" x14ac:dyDescent="0.25">
      <c r="F32939" s="195"/>
    </row>
    <row r="32940" spans="6:6" x14ac:dyDescent="0.25">
      <c r="F32940" s="195"/>
    </row>
    <row r="32941" spans="6:6" x14ac:dyDescent="0.25">
      <c r="F32941" s="195"/>
    </row>
    <row r="32942" spans="6:6" x14ac:dyDescent="0.25">
      <c r="F32942" s="195"/>
    </row>
    <row r="32943" spans="6:6" x14ac:dyDescent="0.25">
      <c r="F32943" s="195"/>
    </row>
    <row r="32944" spans="6:6" x14ac:dyDescent="0.25">
      <c r="F32944" s="195"/>
    </row>
    <row r="32945" spans="6:6" x14ac:dyDescent="0.25">
      <c r="F32945" s="195"/>
    </row>
    <row r="32946" spans="6:6" x14ac:dyDescent="0.25">
      <c r="F32946" s="195"/>
    </row>
    <row r="32947" spans="6:6" x14ac:dyDescent="0.25">
      <c r="F32947" s="195"/>
    </row>
    <row r="32948" spans="6:6" x14ac:dyDescent="0.25">
      <c r="F32948" s="195"/>
    </row>
    <row r="32949" spans="6:6" x14ac:dyDescent="0.25">
      <c r="F32949" s="195"/>
    </row>
    <row r="32950" spans="6:6" x14ac:dyDescent="0.25">
      <c r="F32950" s="195"/>
    </row>
    <row r="32951" spans="6:6" x14ac:dyDescent="0.25">
      <c r="F32951" s="195"/>
    </row>
    <row r="32952" spans="6:6" x14ac:dyDescent="0.25">
      <c r="F32952" s="195"/>
    </row>
    <row r="32953" spans="6:6" x14ac:dyDescent="0.25">
      <c r="F32953" s="195"/>
    </row>
    <row r="32954" spans="6:6" x14ac:dyDescent="0.25">
      <c r="F32954" s="195"/>
    </row>
    <row r="32955" spans="6:6" x14ac:dyDescent="0.25">
      <c r="F32955" s="195"/>
    </row>
    <row r="32956" spans="6:6" x14ac:dyDescent="0.25">
      <c r="F32956" s="195"/>
    </row>
    <row r="32957" spans="6:6" x14ac:dyDescent="0.25">
      <c r="F32957" s="195"/>
    </row>
    <row r="32958" spans="6:6" x14ac:dyDescent="0.25">
      <c r="F32958" s="195"/>
    </row>
    <row r="32959" spans="6:6" x14ac:dyDescent="0.25">
      <c r="F32959" s="195"/>
    </row>
    <row r="32960" spans="6:6" x14ac:dyDescent="0.25">
      <c r="F32960" s="195"/>
    </row>
    <row r="32961" spans="6:6" x14ac:dyDescent="0.25">
      <c r="F32961" s="195"/>
    </row>
    <row r="32962" spans="6:6" x14ac:dyDescent="0.25">
      <c r="F32962" s="195"/>
    </row>
    <row r="32963" spans="6:6" x14ac:dyDescent="0.25">
      <c r="F32963" s="195"/>
    </row>
    <row r="32964" spans="6:6" x14ac:dyDescent="0.25">
      <c r="F32964" s="195"/>
    </row>
    <row r="32965" spans="6:6" x14ac:dyDescent="0.25">
      <c r="F32965" s="195"/>
    </row>
    <row r="32966" spans="6:6" x14ac:dyDescent="0.25">
      <c r="F32966" s="195"/>
    </row>
    <row r="32967" spans="6:6" x14ac:dyDescent="0.25">
      <c r="F32967" s="195"/>
    </row>
    <row r="32968" spans="6:6" x14ac:dyDescent="0.25">
      <c r="F32968" s="195"/>
    </row>
    <row r="32969" spans="6:6" x14ac:dyDescent="0.25">
      <c r="F32969" s="195"/>
    </row>
    <row r="32970" spans="6:6" x14ac:dyDescent="0.25">
      <c r="F32970" s="195"/>
    </row>
    <row r="32971" spans="6:6" x14ac:dyDescent="0.25">
      <c r="F32971" s="195"/>
    </row>
    <row r="32972" spans="6:6" x14ac:dyDescent="0.25">
      <c r="F32972" s="195"/>
    </row>
    <row r="32973" spans="6:6" x14ac:dyDescent="0.25">
      <c r="F32973" s="195"/>
    </row>
    <row r="32974" spans="6:6" x14ac:dyDescent="0.25">
      <c r="F32974" s="195"/>
    </row>
    <row r="32975" spans="6:6" x14ac:dyDescent="0.25">
      <c r="F32975" s="195"/>
    </row>
    <row r="32976" spans="6:6" x14ac:dyDescent="0.25">
      <c r="F32976" s="195"/>
    </row>
    <row r="32977" spans="6:6" x14ac:dyDescent="0.25">
      <c r="F32977" s="195"/>
    </row>
    <row r="32978" spans="6:6" x14ac:dyDescent="0.25">
      <c r="F32978" s="195"/>
    </row>
    <row r="32979" spans="6:6" x14ac:dyDescent="0.25">
      <c r="F32979" s="195"/>
    </row>
    <row r="32980" spans="6:6" x14ac:dyDescent="0.25">
      <c r="F32980" s="195"/>
    </row>
    <row r="32981" spans="6:6" x14ac:dyDescent="0.25">
      <c r="F32981" s="195"/>
    </row>
    <row r="32982" spans="6:6" x14ac:dyDescent="0.25">
      <c r="F32982" s="195"/>
    </row>
    <row r="32983" spans="6:6" x14ac:dyDescent="0.25">
      <c r="F32983" s="195"/>
    </row>
    <row r="32984" spans="6:6" x14ac:dyDescent="0.25">
      <c r="F32984" s="195"/>
    </row>
    <row r="32985" spans="6:6" x14ac:dyDescent="0.25">
      <c r="F32985" s="195"/>
    </row>
    <row r="32986" spans="6:6" x14ac:dyDescent="0.25">
      <c r="F32986" s="195"/>
    </row>
    <row r="32987" spans="6:6" x14ac:dyDescent="0.25">
      <c r="F32987" s="195"/>
    </row>
    <row r="32988" spans="6:6" x14ac:dyDescent="0.25">
      <c r="F32988" s="195"/>
    </row>
    <row r="32989" spans="6:6" x14ac:dyDescent="0.25">
      <c r="F32989" s="195"/>
    </row>
    <row r="32990" spans="6:6" x14ac:dyDescent="0.25">
      <c r="F32990" s="195"/>
    </row>
    <row r="32991" spans="6:6" x14ac:dyDescent="0.25">
      <c r="F32991" s="195"/>
    </row>
    <row r="32992" spans="6:6" x14ac:dyDescent="0.25">
      <c r="F32992" s="195"/>
    </row>
    <row r="32993" spans="6:6" x14ac:dyDescent="0.25">
      <c r="F32993" s="195"/>
    </row>
    <row r="32994" spans="6:6" x14ac:dyDescent="0.25">
      <c r="F32994" s="195"/>
    </row>
    <row r="32995" spans="6:6" x14ac:dyDescent="0.25">
      <c r="F32995" s="195"/>
    </row>
    <row r="32996" spans="6:6" x14ac:dyDescent="0.25">
      <c r="F32996" s="195"/>
    </row>
    <row r="32997" spans="6:6" x14ac:dyDescent="0.25">
      <c r="F32997" s="195"/>
    </row>
    <row r="32998" spans="6:6" x14ac:dyDescent="0.25">
      <c r="F32998" s="195"/>
    </row>
    <row r="32999" spans="6:6" x14ac:dyDescent="0.25">
      <c r="F32999" s="195"/>
    </row>
    <row r="33000" spans="6:6" x14ac:dyDescent="0.25">
      <c r="F33000" s="195"/>
    </row>
    <row r="33001" spans="6:6" x14ac:dyDescent="0.25">
      <c r="F33001" s="195"/>
    </row>
    <row r="33002" spans="6:6" x14ac:dyDescent="0.25">
      <c r="F33002" s="195"/>
    </row>
    <row r="33003" spans="6:6" x14ac:dyDescent="0.25">
      <c r="F33003" s="195"/>
    </row>
    <row r="33004" spans="6:6" x14ac:dyDescent="0.25">
      <c r="F33004" s="195"/>
    </row>
    <row r="33005" spans="6:6" x14ac:dyDescent="0.25">
      <c r="F33005" s="195"/>
    </row>
    <row r="33006" spans="6:6" x14ac:dyDescent="0.25">
      <c r="F33006" s="195"/>
    </row>
    <row r="33007" spans="6:6" x14ac:dyDescent="0.25">
      <c r="F33007" s="195"/>
    </row>
    <row r="33008" spans="6:6" x14ac:dyDescent="0.25">
      <c r="F33008" s="195"/>
    </row>
    <row r="33009" spans="6:6" x14ac:dyDescent="0.25">
      <c r="F33009" s="195"/>
    </row>
    <row r="33010" spans="6:6" x14ac:dyDescent="0.25">
      <c r="F33010" s="195"/>
    </row>
    <row r="33011" spans="6:6" x14ac:dyDescent="0.25">
      <c r="F33011" s="195"/>
    </row>
    <row r="33012" spans="6:6" x14ac:dyDescent="0.25">
      <c r="F33012" s="195"/>
    </row>
    <row r="33013" spans="6:6" x14ac:dyDescent="0.25">
      <c r="F33013" s="195"/>
    </row>
    <row r="33014" spans="6:6" x14ac:dyDescent="0.25">
      <c r="F33014" s="195"/>
    </row>
    <row r="33015" spans="6:6" x14ac:dyDescent="0.25">
      <c r="F33015" s="195"/>
    </row>
    <row r="33016" spans="6:6" x14ac:dyDescent="0.25">
      <c r="F33016" s="195"/>
    </row>
    <row r="33017" spans="6:6" x14ac:dyDescent="0.25">
      <c r="F33017" s="195"/>
    </row>
    <row r="33018" spans="6:6" x14ac:dyDescent="0.25">
      <c r="F33018" s="195"/>
    </row>
    <row r="33019" spans="6:6" x14ac:dyDescent="0.25">
      <c r="F33019" s="195"/>
    </row>
    <row r="33020" spans="6:6" x14ac:dyDescent="0.25">
      <c r="F33020" s="195"/>
    </row>
    <row r="33021" spans="6:6" x14ac:dyDescent="0.25">
      <c r="F33021" s="195"/>
    </row>
    <row r="33022" spans="6:6" x14ac:dyDescent="0.25">
      <c r="F33022" s="195"/>
    </row>
    <row r="33023" spans="6:6" x14ac:dyDescent="0.25">
      <c r="F33023" s="195"/>
    </row>
    <row r="33024" spans="6:6" x14ac:dyDescent="0.25">
      <c r="F33024" s="195"/>
    </row>
    <row r="33025" spans="6:6" x14ac:dyDescent="0.25">
      <c r="F33025" s="195"/>
    </row>
    <row r="33026" spans="6:6" x14ac:dyDescent="0.25">
      <c r="F33026" s="195"/>
    </row>
    <row r="33027" spans="6:6" x14ac:dyDescent="0.25">
      <c r="F33027" s="195"/>
    </row>
    <row r="33028" spans="6:6" x14ac:dyDescent="0.25">
      <c r="F33028" s="195"/>
    </row>
    <row r="33029" spans="6:6" x14ac:dyDescent="0.25">
      <c r="F33029" s="195"/>
    </row>
    <row r="33030" spans="6:6" x14ac:dyDescent="0.25">
      <c r="F33030" s="195"/>
    </row>
    <row r="33031" spans="6:6" x14ac:dyDescent="0.25">
      <c r="F33031" s="195"/>
    </row>
    <row r="33032" spans="6:6" x14ac:dyDescent="0.25">
      <c r="F33032" s="195"/>
    </row>
    <row r="33033" spans="6:6" x14ac:dyDescent="0.25">
      <c r="F33033" s="195"/>
    </row>
    <row r="33034" spans="6:6" x14ac:dyDescent="0.25">
      <c r="F33034" s="195"/>
    </row>
    <row r="33035" spans="6:6" x14ac:dyDescent="0.25">
      <c r="F33035" s="195"/>
    </row>
    <row r="33036" spans="6:6" x14ac:dyDescent="0.25">
      <c r="F33036" s="195"/>
    </row>
    <row r="33037" spans="6:6" x14ac:dyDescent="0.25">
      <c r="F33037" s="195"/>
    </row>
    <row r="33038" spans="6:6" x14ac:dyDescent="0.25">
      <c r="F33038" s="195"/>
    </row>
    <row r="33039" spans="6:6" x14ac:dyDescent="0.25">
      <c r="F33039" s="195"/>
    </row>
    <row r="33040" spans="6:6" x14ac:dyDescent="0.25">
      <c r="F33040" s="195"/>
    </row>
    <row r="33041" spans="6:6" x14ac:dyDescent="0.25">
      <c r="F33041" s="195"/>
    </row>
    <row r="33042" spans="6:6" x14ac:dyDescent="0.25">
      <c r="F33042" s="195"/>
    </row>
    <row r="33043" spans="6:6" x14ac:dyDescent="0.25">
      <c r="F33043" s="195"/>
    </row>
    <row r="33044" spans="6:6" x14ac:dyDescent="0.25">
      <c r="F33044" s="195"/>
    </row>
    <row r="33045" spans="6:6" x14ac:dyDescent="0.25">
      <c r="F33045" s="195"/>
    </row>
    <row r="33046" spans="6:6" x14ac:dyDescent="0.25">
      <c r="F33046" s="195"/>
    </row>
    <row r="33047" spans="6:6" x14ac:dyDescent="0.25">
      <c r="F33047" s="195"/>
    </row>
    <row r="33048" spans="6:6" x14ac:dyDescent="0.25">
      <c r="F33048" s="195"/>
    </row>
    <row r="33049" spans="6:6" x14ac:dyDescent="0.25">
      <c r="F33049" s="195"/>
    </row>
    <row r="33050" spans="6:6" x14ac:dyDescent="0.25">
      <c r="F33050" s="195"/>
    </row>
    <row r="33051" spans="6:6" x14ac:dyDescent="0.25">
      <c r="F33051" s="195"/>
    </row>
    <row r="33052" spans="6:6" x14ac:dyDescent="0.25">
      <c r="F33052" s="195"/>
    </row>
    <row r="33053" spans="6:6" x14ac:dyDescent="0.25">
      <c r="F33053" s="195"/>
    </row>
    <row r="33054" spans="6:6" x14ac:dyDescent="0.25">
      <c r="F33054" s="195"/>
    </row>
    <row r="33055" spans="6:6" x14ac:dyDescent="0.25">
      <c r="F33055" s="195"/>
    </row>
    <row r="33056" spans="6:6" x14ac:dyDescent="0.25">
      <c r="F33056" s="195"/>
    </row>
    <row r="33057" spans="6:6" x14ac:dyDescent="0.25">
      <c r="F33057" s="195"/>
    </row>
    <row r="33058" spans="6:6" x14ac:dyDescent="0.25">
      <c r="F33058" s="195"/>
    </row>
    <row r="33059" spans="6:6" x14ac:dyDescent="0.25">
      <c r="F33059" s="195"/>
    </row>
    <row r="33060" spans="6:6" x14ac:dyDescent="0.25">
      <c r="F33060" s="195"/>
    </row>
    <row r="33061" spans="6:6" x14ac:dyDescent="0.25">
      <c r="F33061" s="195"/>
    </row>
    <row r="33062" spans="6:6" x14ac:dyDescent="0.25">
      <c r="F33062" s="195"/>
    </row>
    <row r="33063" spans="6:6" x14ac:dyDescent="0.25">
      <c r="F33063" s="195"/>
    </row>
    <row r="33064" spans="6:6" x14ac:dyDescent="0.25">
      <c r="F33064" s="195"/>
    </row>
    <row r="33065" spans="6:6" x14ac:dyDescent="0.25">
      <c r="F33065" s="195"/>
    </row>
    <row r="33066" spans="6:6" x14ac:dyDescent="0.25">
      <c r="F33066" s="195"/>
    </row>
    <row r="33067" spans="6:6" x14ac:dyDescent="0.25">
      <c r="F33067" s="195"/>
    </row>
    <row r="33068" spans="6:6" x14ac:dyDescent="0.25">
      <c r="F33068" s="195"/>
    </row>
    <row r="33069" spans="6:6" x14ac:dyDescent="0.25">
      <c r="F33069" s="195"/>
    </row>
    <row r="33070" spans="6:6" x14ac:dyDescent="0.25">
      <c r="F33070" s="195"/>
    </row>
    <row r="33071" spans="6:6" x14ac:dyDescent="0.25">
      <c r="F33071" s="195"/>
    </row>
    <row r="33072" spans="6:6" x14ac:dyDescent="0.25">
      <c r="F33072" s="195"/>
    </row>
    <row r="38190" spans="6:6" x14ac:dyDescent="0.25">
      <c r="F38190" s="195"/>
    </row>
    <row r="38191" spans="6:6" x14ac:dyDescent="0.25">
      <c r="F38191" s="195"/>
    </row>
    <row r="38192" spans="6:6" x14ac:dyDescent="0.25">
      <c r="F38192" s="195"/>
    </row>
    <row r="38193" spans="6:6" x14ac:dyDescent="0.25">
      <c r="F38193" s="195"/>
    </row>
    <row r="38194" spans="6:6" x14ac:dyDescent="0.25">
      <c r="F38194" s="195"/>
    </row>
    <row r="38195" spans="6:6" x14ac:dyDescent="0.25">
      <c r="F38195" s="195"/>
    </row>
    <row r="38196" spans="6:6" x14ac:dyDescent="0.25">
      <c r="F38196" s="195"/>
    </row>
    <row r="38197" spans="6:6" x14ac:dyDescent="0.25">
      <c r="F38197" s="195"/>
    </row>
    <row r="38198" spans="6:6" x14ac:dyDescent="0.25">
      <c r="F38198" s="195"/>
    </row>
    <row r="38199" spans="6:6" x14ac:dyDescent="0.25">
      <c r="F38199" s="195"/>
    </row>
    <row r="38200" spans="6:6" x14ac:dyDescent="0.25">
      <c r="F38200" s="195"/>
    </row>
    <row r="38201" spans="6:6" x14ac:dyDescent="0.25">
      <c r="F38201" s="195"/>
    </row>
    <row r="38202" spans="6:6" x14ac:dyDescent="0.25">
      <c r="F38202" s="195"/>
    </row>
    <row r="38203" spans="6:6" x14ac:dyDescent="0.25">
      <c r="F38203" s="195"/>
    </row>
    <row r="38204" spans="6:6" x14ac:dyDescent="0.25">
      <c r="F38204" s="195"/>
    </row>
    <row r="38205" spans="6:6" x14ac:dyDescent="0.25">
      <c r="F38205" s="195"/>
    </row>
    <row r="38206" spans="6:6" x14ac:dyDescent="0.25">
      <c r="F38206" s="195"/>
    </row>
    <row r="38207" spans="6:6" x14ac:dyDescent="0.25">
      <c r="F38207" s="195"/>
    </row>
    <row r="38208" spans="6:6" x14ac:dyDescent="0.25">
      <c r="F38208" s="195"/>
    </row>
    <row r="38209" spans="6:6" x14ac:dyDescent="0.25">
      <c r="F38209" s="195"/>
    </row>
    <row r="38210" spans="6:6" x14ac:dyDescent="0.25">
      <c r="F38210" s="195"/>
    </row>
    <row r="38211" spans="6:6" x14ac:dyDescent="0.25">
      <c r="F38211" s="195"/>
    </row>
    <row r="38212" spans="6:6" x14ac:dyDescent="0.25">
      <c r="F38212" s="195"/>
    </row>
    <row r="38213" spans="6:6" x14ac:dyDescent="0.25">
      <c r="F38213" s="195"/>
    </row>
    <row r="38214" spans="6:6" x14ac:dyDescent="0.25">
      <c r="F38214" s="195"/>
    </row>
    <row r="38215" spans="6:6" x14ac:dyDescent="0.25">
      <c r="F38215" s="195"/>
    </row>
    <row r="38216" spans="6:6" x14ac:dyDescent="0.25">
      <c r="F38216" s="195"/>
    </row>
    <row r="38217" spans="6:6" x14ac:dyDescent="0.25">
      <c r="F38217" s="195"/>
    </row>
    <row r="38218" spans="6:6" x14ac:dyDescent="0.25">
      <c r="F38218" s="195"/>
    </row>
    <row r="38219" spans="6:6" x14ac:dyDescent="0.25">
      <c r="F38219" s="195"/>
    </row>
    <row r="38220" spans="6:6" x14ac:dyDescent="0.25">
      <c r="F38220" s="195"/>
    </row>
    <row r="38221" spans="6:6" x14ac:dyDescent="0.25">
      <c r="F38221" s="195"/>
    </row>
    <row r="38222" spans="6:6" x14ac:dyDescent="0.25">
      <c r="F38222" s="195"/>
    </row>
    <row r="38223" spans="6:6" x14ac:dyDescent="0.25">
      <c r="F38223" s="195"/>
    </row>
    <row r="38224" spans="6:6" x14ac:dyDescent="0.25">
      <c r="F38224" s="195"/>
    </row>
    <row r="38225" spans="6:6" x14ac:dyDescent="0.25">
      <c r="F38225" s="195"/>
    </row>
    <row r="38226" spans="6:6" x14ac:dyDescent="0.25">
      <c r="F38226" s="195"/>
    </row>
    <row r="38227" spans="6:6" x14ac:dyDescent="0.25">
      <c r="F38227" s="195"/>
    </row>
    <row r="38228" spans="6:6" x14ac:dyDescent="0.25">
      <c r="F38228" s="195"/>
    </row>
    <row r="38229" spans="6:6" x14ac:dyDescent="0.25">
      <c r="F38229" s="195"/>
    </row>
    <row r="38230" spans="6:6" x14ac:dyDescent="0.25">
      <c r="F38230" s="195"/>
    </row>
    <row r="38231" spans="6:6" x14ac:dyDescent="0.25">
      <c r="F38231" s="195"/>
    </row>
    <row r="38232" spans="6:6" x14ac:dyDescent="0.25">
      <c r="F38232" s="195"/>
    </row>
    <row r="38233" spans="6:6" x14ac:dyDescent="0.25">
      <c r="F38233" s="195"/>
    </row>
    <row r="38234" spans="6:6" x14ac:dyDescent="0.25">
      <c r="F38234" s="195"/>
    </row>
    <row r="38235" spans="6:6" x14ac:dyDescent="0.25">
      <c r="F38235" s="195"/>
    </row>
    <row r="38236" spans="6:6" x14ac:dyDescent="0.25">
      <c r="F38236" s="195"/>
    </row>
    <row r="38237" spans="6:6" x14ac:dyDescent="0.25">
      <c r="F38237" s="195"/>
    </row>
    <row r="38238" spans="6:6" x14ac:dyDescent="0.25">
      <c r="F38238" s="195"/>
    </row>
    <row r="38239" spans="6:6" x14ac:dyDescent="0.25">
      <c r="F38239" s="195"/>
    </row>
    <row r="38240" spans="6:6" x14ac:dyDescent="0.25">
      <c r="F38240" s="195"/>
    </row>
    <row r="38241" spans="6:6" x14ac:dyDescent="0.25">
      <c r="F38241" s="195"/>
    </row>
    <row r="38242" spans="6:6" x14ac:dyDescent="0.25">
      <c r="F38242" s="195"/>
    </row>
    <row r="38243" spans="6:6" x14ac:dyDescent="0.25">
      <c r="F38243" s="195"/>
    </row>
    <row r="38244" spans="6:6" x14ac:dyDescent="0.25">
      <c r="F38244" s="195"/>
    </row>
    <row r="38245" spans="6:6" x14ac:dyDescent="0.25">
      <c r="F38245" s="195"/>
    </row>
    <row r="38246" spans="6:6" x14ac:dyDescent="0.25">
      <c r="F38246" s="195"/>
    </row>
    <row r="38247" spans="6:6" x14ac:dyDescent="0.25">
      <c r="F38247" s="195"/>
    </row>
    <row r="38248" spans="6:6" x14ac:dyDescent="0.25">
      <c r="F38248" s="195"/>
    </row>
    <row r="38249" spans="6:6" x14ac:dyDescent="0.25">
      <c r="F38249" s="195"/>
    </row>
    <row r="38250" spans="6:6" x14ac:dyDescent="0.25">
      <c r="F38250" s="195"/>
    </row>
    <row r="38251" spans="6:6" x14ac:dyDescent="0.25">
      <c r="F38251" s="195"/>
    </row>
    <row r="38252" spans="6:6" x14ac:dyDescent="0.25">
      <c r="F38252" s="195"/>
    </row>
    <row r="38253" spans="6:6" x14ac:dyDescent="0.25">
      <c r="F38253" s="195"/>
    </row>
    <row r="38254" spans="6:6" x14ac:dyDescent="0.25">
      <c r="F38254" s="195"/>
    </row>
    <row r="38255" spans="6:6" x14ac:dyDescent="0.25">
      <c r="F38255" s="195"/>
    </row>
    <row r="38256" spans="6:6" x14ac:dyDescent="0.25">
      <c r="F38256" s="195"/>
    </row>
    <row r="38257" spans="6:6" x14ac:dyDescent="0.25">
      <c r="F38257" s="195"/>
    </row>
    <row r="38258" spans="6:6" x14ac:dyDescent="0.25">
      <c r="F38258" s="195"/>
    </row>
    <row r="38259" spans="6:6" x14ac:dyDescent="0.25">
      <c r="F38259" s="195"/>
    </row>
    <row r="38260" spans="6:6" x14ac:dyDescent="0.25">
      <c r="F38260" s="195"/>
    </row>
    <row r="38261" spans="6:6" x14ac:dyDescent="0.25">
      <c r="F38261" s="195"/>
    </row>
    <row r="38262" spans="6:6" x14ac:dyDescent="0.25">
      <c r="F38262" s="195"/>
    </row>
    <row r="38263" spans="6:6" x14ac:dyDescent="0.25">
      <c r="F38263" s="195"/>
    </row>
    <row r="38264" spans="6:6" x14ac:dyDescent="0.25">
      <c r="F38264" s="195"/>
    </row>
    <row r="38265" spans="6:6" x14ac:dyDescent="0.25">
      <c r="F38265" s="195"/>
    </row>
    <row r="38266" spans="6:6" x14ac:dyDescent="0.25">
      <c r="F38266" s="195"/>
    </row>
    <row r="38267" spans="6:6" x14ac:dyDescent="0.25">
      <c r="F38267" s="195"/>
    </row>
    <row r="38268" spans="6:6" x14ac:dyDescent="0.25">
      <c r="F38268" s="195"/>
    </row>
    <row r="38269" spans="6:6" x14ac:dyDescent="0.25">
      <c r="F38269" s="195"/>
    </row>
    <row r="38270" spans="6:6" x14ac:dyDescent="0.25">
      <c r="F38270" s="195"/>
    </row>
    <row r="38271" spans="6:6" x14ac:dyDescent="0.25">
      <c r="F38271" s="195"/>
    </row>
    <row r="38272" spans="6:6" x14ac:dyDescent="0.25">
      <c r="F38272" s="195"/>
    </row>
    <row r="38273" spans="6:6" x14ac:dyDescent="0.25">
      <c r="F38273" s="195"/>
    </row>
    <row r="38274" spans="6:6" x14ac:dyDescent="0.25">
      <c r="F38274" s="195"/>
    </row>
    <row r="38275" spans="6:6" x14ac:dyDescent="0.25">
      <c r="F38275" s="195"/>
    </row>
    <row r="38276" spans="6:6" x14ac:dyDescent="0.25">
      <c r="F38276" s="195"/>
    </row>
    <row r="38277" spans="6:6" x14ac:dyDescent="0.25">
      <c r="F38277" s="195"/>
    </row>
    <row r="38278" spans="6:6" x14ac:dyDescent="0.25">
      <c r="F38278" s="195"/>
    </row>
    <row r="38279" spans="6:6" x14ac:dyDescent="0.25">
      <c r="F38279" s="195"/>
    </row>
    <row r="38280" spans="6:6" x14ac:dyDescent="0.25">
      <c r="F38280" s="195"/>
    </row>
    <row r="38281" spans="6:6" x14ac:dyDescent="0.25">
      <c r="F38281" s="195"/>
    </row>
    <row r="38282" spans="6:6" x14ac:dyDescent="0.25">
      <c r="F38282" s="195"/>
    </row>
    <row r="38283" spans="6:6" x14ac:dyDescent="0.25">
      <c r="F38283" s="195"/>
    </row>
    <row r="38284" spans="6:6" x14ac:dyDescent="0.25">
      <c r="F38284" s="195"/>
    </row>
    <row r="38285" spans="6:6" x14ac:dyDescent="0.25">
      <c r="F38285" s="195"/>
    </row>
    <row r="38286" spans="6:6" x14ac:dyDescent="0.25">
      <c r="F38286" s="195"/>
    </row>
    <row r="38287" spans="6:6" x14ac:dyDescent="0.25">
      <c r="F38287" s="195"/>
    </row>
    <row r="38288" spans="6:6" x14ac:dyDescent="0.25">
      <c r="F38288" s="195"/>
    </row>
    <row r="38289" spans="6:6" x14ac:dyDescent="0.25">
      <c r="F38289" s="195"/>
    </row>
    <row r="38290" spans="6:6" x14ac:dyDescent="0.25">
      <c r="F38290" s="195"/>
    </row>
    <row r="38291" spans="6:6" x14ac:dyDescent="0.25">
      <c r="F38291" s="195"/>
    </row>
    <row r="38292" spans="6:6" x14ac:dyDescent="0.25">
      <c r="F38292" s="195"/>
    </row>
    <row r="38293" spans="6:6" x14ac:dyDescent="0.25">
      <c r="F38293" s="195"/>
    </row>
    <row r="38294" spans="6:6" x14ac:dyDescent="0.25">
      <c r="F38294" s="195"/>
    </row>
    <row r="38295" spans="6:6" x14ac:dyDescent="0.25">
      <c r="F38295" s="195"/>
    </row>
    <row r="38296" spans="6:6" x14ac:dyDescent="0.25">
      <c r="F38296" s="195"/>
    </row>
    <row r="38297" spans="6:6" x14ac:dyDescent="0.25">
      <c r="F38297" s="195"/>
    </row>
    <row r="38298" spans="6:6" x14ac:dyDescent="0.25">
      <c r="F38298" s="195"/>
    </row>
    <row r="38299" spans="6:6" x14ac:dyDescent="0.25">
      <c r="F38299" s="195"/>
    </row>
    <row r="38300" spans="6:6" x14ac:dyDescent="0.25">
      <c r="F38300" s="195"/>
    </row>
    <row r="38301" spans="6:6" x14ac:dyDescent="0.25">
      <c r="F38301" s="195"/>
    </row>
    <row r="38302" spans="6:6" x14ac:dyDescent="0.25">
      <c r="F38302" s="195"/>
    </row>
    <row r="38303" spans="6:6" x14ac:dyDescent="0.25">
      <c r="F38303" s="195"/>
    </row>
    <row r="38304" spans="6:6" x14ac:dyDescent="0.25">
      <c r="F38304" s="195"/>
    </row>
    <row r="38305" spans="6:6" x14ac:dyDescent="0.25">
      <c r="F38305" s="195"/>
    </row>
    <row r="38306" spans="6:6" x14ac:dyDescent="0.25">
      <c r="F38306" s="195"/>
    </row>
    <row r="38307" spans="6:6" x14ac:dyDescent="0.25">
      <c r="F38307" s="195"/>
    </row>
    <row r="38308" spans="6:6" x14ac:dyDescent="0.25">
      <c r="F38308" s="195"/>
    </row>
    <row r="38309" spans="6:6" x14ac:dyDescent="0.25">
      <c r="F38309" s="195"/>
    </row>
    <row r="38310" spans="6:6" x14ac:dyDescent="0.25">
      <c r="F38310" s="195"/>
    </row>
    <row r="38311" spans="6:6" x14ac:dyDescent="0.25">
      <c r="F38311" s="195"/>
    </row>
    <row r="38312" spans="6:6" x14ac:dyDescent="0.25">
      <c r="F38312" s="195"/>
    </row>
    <row r="38313" spans="6:6" x14ac:dyDescent="0.25">
      <c r="F38313" s="195"/>
    </row>
    <row r="38314" spans="6:6" x14ac:dyDescent="0.25">
      <c r="F38314" s="195"/>
    </row>
    <row r="38315" spans="6:6" x14ac:dyDescent="0.25">
      <c r="F38315" s="195"/>
    </row>
    <row r="38316" spans="6:6" x14ac:dyDescent="0.25">
      <c r="F38316" s="195"/>
    </row>
    <row r="38317" spans="6:6" x14ac:dyDescent="0.25">
      <c r="F38317" s="195"/>
    </row>
    <row r="38318" spans="6:6" x14ac:dyDescent="0.25">
      <c r="F38318" s="195"/>
    </row>
    <row r="38319" spans="6:6" x14ac:dyDescent="0.25">
      <c r="F38319" s="195"/>
    </row>
    <row r="38320" spans="6:6" x14ac:dyDescent="0.25">
      <c r="F38320" s="195"/>
    </row>
    <row r="38321" spans="6:6" x14ac:dyDescent="0.25">
      <c r="F38321" s="195"/>
    </row>
    <row r="38322" spans="6:6" x14ac:dyDescent="0.25">
      <c r="F38322" s="195"/>
    </row>
    <row r="38323" spans="6:6" x14ac:dyDescent="0.25">
      <c r="F38323" s="195"/>
    </row>
    <row r="38324" spans="6:6" x14ac:dyDescent="0.25">
      <c r="F38324" s="195"/>
    </row>
    <row r="38325" spans="6:6" x14ac:dyDescent="0.25">
      <c r="F38325" s="195"/>
    </row>
    <row r="38326" spans="6:6" x14ac:dyDescent="0.25">
      <c r="F38326" s="195"/>
    </row>
    <row r="38327" spans="6:6" x14ac:dyDescent="0.25">
      <c r="F38327" s="195"/>
    </row>
    <row r="38328" spans="6:6" x14ac:dyDescent="0.25">
      <c r="F38328" s="195"/>
    </row>
    <row r="38329" spans="6:6" x14ac:dyDescent="0.25">
      <c r="F38329" s="195"/>
    </row>
    <row r="38330" spans="6:6" x14ac:dyDescent="0.25">
      <c r="F38330" s="195"/>
    </row>
    <row r="38331" spans="6:6" x14ac:dyDescent="0.25">
      <c r="F38331" s="195"/>
    </row>
    <row r="38332" spans="6:6" x14ac:dyDescent="0.25">
      <c r="F38332" s="195"/>
    </row>
    <row r="38333" spans="6:6" x14ac:dyDescent="0.25">
      <c r="F38333" s="195"/>
    </row>
    <row r="38334" spans="6:6" x14ac:dyDescent="0.25">
      <c r="F38334" s="195"/>
    </row>
    <row r="38335" spans="6:6" x14ac:dyDescent="0.25">
      <c r="F38335" s="195"/>
    </row>
    <row r="38336" spans="6:6" x14ac:dyDescent="0.25">
      <c r="F38336" s="195"/>
    </row>
    <row r="38337" spans="6:6" x14ac:dyDescent="0.25">
      <c r="F38337" s="195"/>
    </row>
    <row r="38338" spans="6:6" x14ac:dyDescent="0.25">
      <c r="F38338" s="195"/>
    </row>
    <row r="38339" spans="6:6" x14ac:dyDescent="0.25">
      <c r="F38339" s="195"/>
    </row>
    <row r="38340" spans="6:6" x14ac:dyDescent="0.25">
      <c r="F38340" s="195"/>
    </row>
    <row r="38341" spans="6:6" x14ac:dyDescent="0.25">
      <c r="F38341" s="195"/>
    </row>
    <row r="38342" spans="6:6" x14ac:dyDescent="0.25">
      <c r="F38342" s="195"/>
    </row>
    <row r="38343" spans="6:6" x14ac:dyDescent="0.25">
      <c r="F38343" s="195"/>
    </row>
    <row r="38344" spans="6:6" x14ac:dyDescent="0.25">
      <c r="F38344" s="195"/>
    </row>
    <row r="38345" spans="6:6" x14ac:dyDescent="0.25">
      <c r="F38345" s="195"/>
    </row>
    <row r="38346" spans="6:6" x14ac:dyDescent="0.25">
      <c r="F38346" s="195"/>
    </row>
    <row r="38347" spans="6:6" x14ac:dyDescent="0.25">
      <c r="F38347" s="195"/>
    </row>
    <row r="38348" spans="6:6" x14ac:dyDescent="0.25">
      <c r="F38348" s="195"/>
    </row>
    <row r="38349" spans="6:6" x14ac:dyDescent="0.25">
      <c r="F38349" s="195"/>
    </row>
    <row r="38350" spans="6:6" x14ac:dyDescent="0.25">
      <c r="F38350" s="195"/>
    </row>
    <row r="38351" spans="6:6" x14ac:dyDescent="0.25">
      <c r="F38351" s="195"/>
    </row>
    <row r="38352" spans="6:6" x14ac:dyDescent="0.25">
      <c r="F38352" s="195"/>
    </row>
    <row r="38353" spans="6:6" x14ac:dyDescent="0.25">
      <c r="F38353" s="195"/>
    </row>
    <row r="38354" spans="6:6" x14ac:dyDescent="0.25">
      <c r="F38354" s="195"/>
    </row>
    <row r="38355" spans="6:6" x14ac:dyDescent="0.25">
      <c r="F38355" s="195"/>
    </row>
    <row r="38356" spans="6:6" x14ac:dyDescent="0.25">
      <c r="F38356" s="195"/>
    </row>
    <row r="38357" spans="6:6" x14ac:dyDescent="0.25">
      <c r="F38357" s="195"/>
    </row>
    <row r="38358" spans="6:6" x14ac:dyDescent="0.25">
      <c r="F38358" s="195"/>
    </row>
    <row r="38359" spans="6:6" x14ac:dyDescent="0.25">
      <c r="F38359" s="195"/>
    </row>
    <row r="38360" spans="6:6" x14ac:dyDescent="0.25">
      <c r="F38360" s="195"/>
    </row>
    <row r="38361" spans="6:6" x14ac:dyDescent="0.25">
      <c r="F38361" s="195"/>
    </row>
    <row r="38362" spans="6:6" x14ac:dyDescent="0.25">
      <c r="F38362" s="195"/>
    </row>
    <row r="38363" spans="6:6" x14ac:dyDescent="0.25">
      <c r="F38363" s="195"/>
    </row>
    <row r="38364" spans="6:6" x14ac:dyDescent="0.25">
      <c r="F38364" s="195"/>
    </row>
    <row r="38365" spans="6:6" x14ac:dyDescent="0.25">
      <c r="F38365" s="195"/>
    </row>
    <row r="38366" spans="6:6" x14ac:dyDescent="0.25">
      <c r="F38366" s="195"/>
    </row>
    <row r="38367" spans="6:6" x14ac:dyDescent="0.25">
      <c r="F38367" s="195"/>
    </row>
    <row r="38368" spans="6:6" x14ac:dyDescent="0.25">
      <c r="F38368" s="195"/>
    </row>
    <row r="38369" spans="6:6" x14ac:dyDescent="0.25">
      <c r="F38369" s="195"/>
    </row>
    <row r="38370" spans="6:6" x14ac:dyDescent="0.25">
      <c r="F38370" s="195"/>
    </row>
    <row r="38371" spans="6:6" x14ac:dyDescent="0.25">
      <c r="F38371" s="195"/>
    </row>
    <row r="38372" spans="6:6" x14ac:dyDescent="0.25">
      <c r="F38372" s="195"/>
    </row>
    <row r="38373" spans="6:6" x14ac:dyDescent="0.25">
      <c r="F38373" s="195"/>
    </row>
    <row r="38374" spans="6:6" x14ac:dyDescent="0.25">
      <c r="F38374" s="195"/>
    </row>
    <row r="38375" spans="6:6" x14ac:dyDescent="0.25">
      <c r="F38375" s="195"/>
    </row>
    <row r="38376" spans="6:6" x14ac:dyDescent="0.25">
      <c r="F38376" s="195"/>
    </row>
    <row r="38377" spans="6:6" x14ac:dyDescent="0.25">
      <c r="F38377" s="195"/>
    </row>
    <row r="38378" spans="6:6" x14ac:dyDescent="0.25">
      <c r="F38378" s="195"/>
    </row>
    <row r="38379" spans="6:6" x14ac:dyDescent="0.25">
      <c r="F38379" s="195"/>
    </row>
    <row r="38380" spans="6:6" x14ac:dyDescent="0.25">
      <c r="F38380" s="195"/>
    </row>
    <row r="38381" spans="6:6" x14ac:dyDescent="0.25">
      <c r="F38381" s="195"/>
    </row>
    <row r="38382" spans="6:6" x14ac:dyDescent="0.25">
      <c r="F38382" s="195"/>
    </row>
    <row r="38383" spans="6:6" x14ac:dyDescent="0.25">
      <c r="F38383" s="195"/>
    </row>
    <row r="38384" spans="6:6" x14ac:dyDescent="0.25">
      <c r="F38384" s="195"/>
    </row>
    <row r="38385" spans="6:6" x14ac:dyDescent="0.25">
      <c r="F38385" s="195"/>
    </row>
    <row r="38386" spans="6:6" x14ac:dyDescent="0.25">
      <c r="F38386" s="195"/>
    </row>
    <row r="38387" spans="6:6" x14ac:dyDescent="0.25">
      <c r="F38387" s="195"/>
    </row>
    <row r="38388" spans="6:6" x14ac:dyDescent="0.25">
      <c r="F38388" s="195"/>
    </row>
    <row r="38389" spans="6:6" x14ac:dyDescent="0.25">
      <c r="F38389" s="195"/>
    </row>
    <row r="38390" spans="6:6" x14ac:dyDescent="0.25">
      <c r="F38390" s="195"/>
    </row>
    <row r="38391" spans="6:6" x14ac:dyDescent="0.25">
      <c r="F38391" s="195"/>
    </row>
    <row r="38392" spans="6:6" x14ac:dyDescent="0.25">
      <c r="F38392" s="195"/>
    </row>
    <row r="38393" spans="6:6" x14ac:dyDescent="0.25">
      <c r="F38393" s="195"/>
    </row>
    <row r="38394" spans="6:6" x14ac:dyDescent="0.25">
      <c r="F38394" s="195"/>
    </row>
    <row r="38395" spans="6:6" x14ac:dyDescent="0.25">
      <c r="F38395" s="195"/>
    </row>
    <row r="38396" spans="6:6" x14ac:dyDescent="0.25">
      <c r="F38396" s="195"/>
    </row>
    <row r="38397" spans="6:6" x14ac:dyDescent="0.25">
      <c r="F38397" s="195"/>
    </row>
    <row r="38398" spans="6:6" x14ac:dyDescent="0.25">
      <c r="F38398" s="195"/>
    </row>
    <row r="38399" spans="6:6" x14ac:dyDescent="0.25">
      <c r="F38399" s="195"/>
    </row>
    <row r="38400" spans="6:6" x14ac:dyDescent="0.25">
      <c r="F38400" s="195"/>
    </row>
    <row r="38401" spans="6:6" x14ac:dyDescent="0.25">
      <c r="F38401" s="195"/>
    </row>
    <row r="38402" spans="6:6" x14ac:dyDescent="0.25">
      <c r="F38402" s="195"/>
    </row>
    <row r="38403" spans="6:6" x14ac:dyDescent="0.25">
      <c r="F38403" s="195"/>
    </row>
    <row r="38404" spans="6:6" x14ac:dyDescent="0.25">
      <c r="F38404" s="195"/>
    </row>
    <row r="38405" spans="6:6" x14ac:dyDescent="0.25">
      <c r="F38405" s="195"/>
    </row>
    <row r="38406" spans="6:6" x14ac:dyDescent="0.25">
      <c r="F38406" s="195"/>
    </row>
    <row r="38407" spans="6:6" x14ac:dyDescent="0.25">
      <c r="F38407" s="195"/>
    </row>
    <row r="38408" spans="6:6" x14ac:dyDescent="0.25">
      <c r="F38408" s="195"/>
    </row>
    <row r="38409" spans="6:6" x14ac:dyDescent="0.25">
      <c r="F38409" s="195"/>
    </row>
    <row r="38410" spans="6:6" x14ac:dyDescent="0.25">
      <c r="F38410" s="195"/>
    </row>
    <row r="38411" spans="6:6" x14ac:dyDescent="0.25">
      <c r="F38411" s="195"/>
    </row>
    <row r="38412" spans="6:6" x14ac:dyDescent="0.25">
      <c r="F38412" s="195"/>
    </row>
    <row r="38413" spans="6:6" x14ac:dyDescent="0.25">
      <c r="F38413" s="195"/>
    </row>
    <row r="38414" spans="6:6" x14ac:dyDescent="0.25">
      <c r="F38414" s="195"/>
    </row>
    <row r="38415" spans="6:6" x14ac:dyDescent="0.25">
      <c r="F38415" s="195"/>
    </row>
    <row r="38416" spans="6:6" x14ac:dyDescent="0.25">
      <c r="F38416" s="195"/>
    </row>
    <row r="38417" spans="6:6" x14ac:dyDescent="0.25">
      <c r="F38417" s="195"/>
    </row>
    <row r="38418" spans="6:6" x14ac:dyDescent="0.25">
      <c r="F38418" s="195"/>
    </row>
    <row r="38419" spans="6:6" x14ac:dyDescent="0.25">
      <c r="F38419" s="195"/>
    </row>
    <row r="38420" spans="6:6" x14ac:dyDescent="0.25">
      <c r="F38420" s="195"/>
    </row>
    <row r="38421" spans="6:6" x14ac:dyDescent="0.25">
      <c r="F38421" s="195"/>
    </row>
    <row r="38422" spans="6:6" x14ac:dyDescent="0.25">
      <c r="F38422" s="195"/>
    </row>
    <row r="38423" spans="6:6" x14ac:dyDescent="0.25">
      <c r="F38423" s="195"/>
    </row>
    <row r="38424" spans="6:6" x14ac:dyDescent="0.25">
      <c r="F38424" s="195"/>
    </row>
    <row r="38425" spans="6:6" x14ac:dyDescent="0.25">
      <c r="F38425" s="195"/>
    </row>
    <row r="38426" spans="6:6" x14ac:dyDescent="0.25">
      <c r="F38426" s="195"/>
    </row>
    <row r="38427" spans="6:6" x14ac:dyDescent="0.25">
      <c r="F38427" s="195"/>
    </row>
    <row r="38428" spans="6:6" x14ac:dyDescent="0.25">
      <c r="F38428" s="195"/>
    </row>
    <row r="38429" spans="6:6" x14ac:dyDescent="0.25">
      <c r="F38429" s="195"/>
    </row>
    <row r="38430" spans="6:6" x14ac:dyDescent="0.25">
      <c r="F38430" s="195"/>
    </row>
    <row r="38431" spans="6:6" x14ac:dyDescent="0.25">
      <c r="F38431" s="195"/>
    </row>
    <row r="38432" spans="6:6" x14ac:dyDescent="0.25">
      <c r="F38432" s="195"/>
    </row>
    <row r="38433" spans="6:6" x14ac:dyDescent="0.25">
      <c r="F38433" s="195"/>
    </row>
    <row r="38434" spans="6:6" x14ac:dyDescent="0.25">
      <c r="F38434" s="195"/>
    </row>
    <row r="38435" spans="6:6" x14ac:dyDescent="0.25">
      <c r="F38435" s="195"/>
    </row>
    <row r="38436" spans="6:6" x14ac:dyDescent="0.25">
      <c r="F38436" s="195"/>
    </row>
    <row r="38437" spans="6:6" x14ac:dyDescent="0.25">
      <c r="F38437" s="195"/>
    </row>
    <row r="38438" spans="6:6" x14ac:dyDescent="0.25">
      <c r="F38438" s="195"/>
    </row>
    <row r="38439" spans="6:6" x14ac:dyDescent="0.25">
      <c r="F38439" s="195"/>
    </row>
    <row r="38440" spans="6:6" x14ac:dyDescent="0.25">
      <c r="F38440" s="195"/>
    </row>
    <row r="38441" spans="6:6" x14ac:dyDescent="0.25">
      <c r="F38441" s="195"/>
    </row>
    <row r="38442" spans="6:6" x14ac:dyDescent="0.25">
      <c r="F38442" s="195"/>
    </row>
    <row r="38443" spans="6:6" x14ac:dyDescent="0.25">
      <c r="F38443" s="195"/>
    </row>
    <row r="38444" spans="6:6" x14ac:dyDescent="0.25">
      <c r="F38444" s="195"/>
    </row>
    <row r="38445" spans="6:6" x14ac:dyDescent="0.25">
      <c r="F38445" s="195"/>
    </row>
    <row r="38446" spans="6:6" x14ac:dyDescent="0.25">
      <c r="F38446" s="195"/>
    </row>
    <row r="38447" spans="6:6" x14ac:dyDescent="0.25">
      <c r="F38447" s="195"/>
    </row>
    <row r="38448" spans="6:6" x14ac:dyDescent="0.25">
      <c r="F38448" s="195"/>
    </row>
    <row r="38449" spans="6:6" x14ac:dyDescent="0.25">
      <c r="F38449" s="195"/>
    </row>
    <row r="38450" spans="6:6" x14ac:dyDescent="0.25">
      <c r="F38450" s="195"/>
    </row>
    <row r="38451" spans="6:6" x14ac:dyDescent="0.25">
      <c r="F38451" s="195"/>
    </row>
    <row r="38452" spans="6:6" x14ac:dyDescent="0.25">
      <c r="F38452" s="195"/>
    </row>
    <row r="38453" spans="6:6" x14ac:dyDescent="0.25">
      <c r="F38453" s="195"/>
    </row>
    <row r="38454" spans="6:6" x14ac:dyDescent="0.25">
      <c r="F38454" s="195"/>
    </row>
    <row r="38455" spans="6:6" x14ac:dyDescent="0.25">
      <c r="F38455" s="195"/>
    </row>
    <row r="38456" spans="6:6" x14ac:dyDescent="0.25">
      <c r="F38456" s="195"/>
    </row>
    <row r="38457" spans="6:6" x14ac:dyDescent="0.25">
      <c r="F38457" s="195"/>
    </row>
    <row r="38458" spans="6:6" x14ac:dyDescent="0.25">
      <c r="F38458" s="195"/>
    </row>
    <row r="38459" spans="6:6" x14ac:dyDescent="0.25">
      <c r="F38459" s="195"/>
    </row>
    <row r="38460" spans="6:6" x14ac:dyDescent="0.25">
      <c r="F38460" s="195"/>
    </row>
    <row r="38461" spans="6:6" x14ac:dyDescent="0.25">
      <c r="F38461" s="195"/>
    </row>
    <row r="38462" spans="6:6" x14ac:dyDescent="0.25">
      <c r="F38462" s="195"/>
    </row>
    <row r="38463" spans="6:6" x14ac:dyDescent="0.25">
      <c r="F38463" s="195"/>
    </row>
    <row r="38464" spans="6:6" x14ac:dyDescent="0.25">
      <c r="F38464" s="195"/>
    </row>
    <row r="38465" spans="6:6" x14ac:dyDescent="0.25">
      <c r="F38465" s="195"/>
    </row>
    <row r="38466" spans="6:6" x14ac:dyDescent="0.25">
      <c r="F38466" s="195"/>
    </row>
    <row r="38467" spans="6:6" x14ac:dyDescent="0.25">
      <c r="F38467" s="195"/>
    </row>
    <row r="38468" spans="6:6" x14ac:dyDescent="0.25">
      <c r="F38468" s="195"/>
    </row>
    <row r="38469" spans="6:6" x14ac:dyDescent="0.25">
      <c r="F38469" s="195"/>
    </row>
    <row r="38470" spans="6:6" x14ac:dyDescent="0.25">
      <c r="F38470" s="195"/>
    </row>
    <row r="38471" spans="6:6" x14ac:dyDescent="0.25">
      <c r="F38471" s="195"/>
    </row>
    <row r="38472" spans="6:6" x14ac:dyDescent="0.25">
      <c r="F38472" s="195"/>
    </row>
    <row r="38473" spans="6:6" x14ac:dyDescent="0.25">
      <c r="F38473" s="195"/>
    </row>
    <row r="38474" spans="6:6" x14ac:dyDescent="0.25">
      <c r="F38474" s="195"/>
    </row>
    <row r="38475" spans="6:6" x14ac:dyDescent="0.25">
      <c r="F38475" s="195"/>
    </row>
    <row r="38476" spans="6:6" x14ac:dyDescent="0.25">
      <c r="F38476" s="195"/>
    </row>
    <row r="38477" spans="6:6" x14ac:dyDescent="0.25">
      <c r="F38477" s="195"/>
    </row>
    <row r="38478" spans="6:6" x14ac:dyDescent="0.25">
      <c r="F38478" s="195"/>
    </row>
    <row r="38479" spans="6:6" x14ac:dyDescent="0.25">
      <c r="F38479" s="195"/>
    </row>
    <row r="38480" spans="6:6" x14ac:dyDescent="0.25">
      <c r="F38480" s="195"/>
    </row>
    <row r="38481" spans="6:6" x14ac:dyDescent="0.25">
      <c r="F38481" s="195"/>
    </row>
    <row r="38482" spans="6:6" x14ac:dyDescent="0.25">
      <c r="F38482" s="195"/>
    </row>
    <row r="38483" spans="6:6" x14ac:dyDescent="0.25">
      <c r="F38483" s="195"/>
    </row>
    <row r="38484" spans="6:6" x14ac:dyDescent="0.25">
      <c r="F38484" s="195"/>
    </row>
    <row r="38485" spans="6:6" x14ac:dyDescent="0.25">
      <c r="F38485" s="195"/>
    </row>
    <row r="38486" spans="6:6" x14ac:dyDescent="0.25">
      <c r="F38486" s="195"/>
    </row>
    <row r="38487" spans="6:6" x14ac:dyDescent="0.25">
      <c r="F38487" s="195"/>
    </row>
    <row r="38488" spans="6:6" x14ac:dyDescent="0.25">
      <c r="F38488" s="195"/>
    </row>
    <row r="38489" spans="6:6" x14ac:dyDescent="0.25">
      <c r="F38489" s="195"/>
    </row>
    <row r="38490" spans="6:6" x14ac:dyDescent="0.25">
      <c r="F38490" s="195"/>
    </row>
    <row r="38491" spans="6:6" x14ac:dyDescent="0.25">
      <c r="F38491" s="195"/>
    </row>
    <row r="38492" spans="6:6" x14ac:dyDescent="0.25">
      <c r="F38492" s="195"/>
    </row>
    <row r="38493" spans="6:6" x14ac:dyDescent="0.25">
      <c r="F38493" s="195"/>
    </row>
    <row r="38494" spans="6:6" x14ac:dyDescent="0.25">
      <c r="F38494" s="195"/>
    </row>
    <row r="38495" spans="6:6" x14ac:dyDescent="0.25">
      <c r="F38495" s="195"/>
    </row>
    <row r="38496" spans="6:6" x14ac:dyDescent="0.25">
      <c r="F38496" s="195"/>
    </row>
    <row r="38497" spans="6:6" x14ac:dyDescent="0.25">
      <c r="F38497" s="195"/>
    </row>
    <row r="38498" spans="6:6" x14ac:dyDescent="0.25">
      <c r="F38498" s="195"/>
    </row>
    <row r="38499" spans="6:6" x14ac:dyDescent="0.25">
      <c r="F38499" s="195"/>
    </row>
    <row r="38500" spans="6:6" x14ac:dyDescent="0.25">
      <c r="F38500" s="195"/>
    </row>
    <row r="38501" spans="6:6" x14ac:dyDescent="0.25">
      <c r="F38501" s="195"/>
    </row>
    <row r="38502" spans="6:6" x14ac:dyDescent="0.25">
      <c r="F38502" s="195"/>
    </row>
    <row r="38503" spans="6:6" x14ac:dyDescent="0.25">
      <c r="F38503" s="195"/>
    </row>
    <row r="38504" spans="6:6" x14ac:dyDescent="0.25">
      <c r="F38504" s="195"/>
    </row>
    <row r="38505" spans="6:6" x14ac:dyDescent="0.25">
      <c r="F38505" s="195"/>
    </row>
    <row r="38506" spans="6:6" x14ac:dyDescent="0.25">
      <c r="F38506" s="195"/>
    </row>
    <row r="38507" spans="6:6" x14ac:dyDescent="0.25">
      <c r="F38507" s="195"/>
    </row>
    <row r="38508" spans="6:6" x14ac:dyDescent="0.25">
      <c r="F38508" s="195"/>
    </row>
    <row r="38509" spans="6:6" x14ac:dyDescent="0.25">
      <c r="F38509" s="195"/>
    </row>
    <row r="38510" spans="6:6" x14ac:dyDescent="0.25">
      <c r="F38510" s="195"/>
    </row>
    <row r="38511" spans="6:6" x14ac:dyDescent="0.25">
      <c r="F38511" s="195"/>
    </row>
    <row r="38512" spans="6:6" x14ac:dyDescent="0.25">
      <c r="F38512" s="195"/>
    </row>
    <row r="38513" spans="6:6" x14ac:dyDescent="0.25">
      <c r="F38513" s="195"/>
    </row>
    <row r="38514" spans="6:6" x14ac:dyDescent="0.25">
      <c r="F38514" s="195"/>
    </row>
    <row r="38515" spans="6:6" x14ac:dyDescent="0.25">
      <c r="F38515" s="195"/>
    </row>
    <row r="38516" spans="6:6" x14ac:dyDescent="0.25">
      <c r="F38516" s="195"/>
    </row>
    <row r="38517" spans="6:6" x14ac:dyDescent="0.25">
      <c r="F38517" s="195"/>
    </row>
    <row r="38518" spans="6:6" x14ac:dyDescent="0.25">
      <c r="F38518" s="195"/>
    </row>
    <row r="38519" spans="6:6" x14ac:dyDescent="0.25">
      <c r="F38519" s="195"/>
    </row>
    <row r="38520" spans="6:6" x14ac:dyDescent="0.25">
      <c r="F38520" s="195"/>
    </row>
    <row r="38521" spans="6:6" x14ac:dyDescent="0.25">
      <c r="F38521" s="195"/>
    </row>
    <row r="38522" spans="6:6" x14ac:dyDescent="0.25">
      <c r="F38522" s="195"/>
    </row>
    <row r="38523" spans="6:6" x14ac:dyDescent="0.25">
      <c r="F38523" s="195"/>
    </row>
    <row r="38524" spans="6:6" x14ac:dyDescent="0.25">
      <c r="F38524" s="195"/>
    </row>
    <row r="38525" spans="6:6" x14ac:dyDescent="0.25">
      <c r="F38525" s="195"/>
    </row>
    <row r="38526" spans="6:6" x14ac:dyDescent="0.25">
      <c r="F38526" s="195"/>
    </row>
    <row r="38527" spans="6:6" x14ac:dyDescent="0.25">
      <c r="F38527" s="195"/>
    </row>
    <row r="38528" spans="6:6" x14ac:dyDescent="0.25">
      <c r="F38528" s="195"/>
    </row>
    <row r="38529" spans="6:6" x14ac:dyDescent="0.25">
      <c r="F38529" s="195"/>
    </row>
    <row r="38530" spans="6:6" x14ac:dyDescent="0.25">
      <c r="F38530" s="195"/>
    </row>
    <row r="38531" spans="6:6" x14ac:dyDescent="0.25">
      <c r="F38531" s="195"/>
    </row>
    <row r="38532" spans="6:6" x14ac:dyDescent="0.25">
      <c r="F38532" s="195"/>
    </row>
    <row r="38533" spans="6:6" x14ac:dyDescent="0.25">
      <c r="F38533" s="195"/>
    </row>
    <row r="38534" spans="6:6" x14ac:dyDescent="0.25">
      <c r="F38534" s="195"/>
    </row>
    <row r="38535" spans="6:6" x14ac:dyDescent="0.25">
      <c r="F38535" s="195"/>
    </row>
    <row r="38536" spans="6:6" x14ac:dyDescent="0.25">
      <c r="F38536" s="195"/>
    </row>
    <row r="38537" spans="6:6" x14ac:dyDescent="0.25">
      <c r="F38537" s="195"/>
    </row>
    <row r="38538" spans="6:6" x14ac:dyDescent="0.25">
      <c r="F38538" s="195"/>
    </row>
    <row r="38539" spans="6:6" x14ac:dyDescent="0.25">
      <c r="F38539" s="195"/>
    </row>
    <row r="38540" spans="6:6" x14ac:dyDescent="0.25">
      <c r="F38540" s="195"/>
    </row>
    <row r="38541" spans="6:6" x14ac:dyDescent="0.25">
      <c r="F38541" s="195"/>
    </row>
    <row r="38542" spans="6:6" x14ac:dyDescent="0.25">
      <c r="F38542" s="195"/>
    </row>
    <row r="38543" spans="6:6" x14ac:dyDescent="0.25">
      <c r="F38543" s="195"/>
    </row>
    <row r="38544" spans="6:6" x14ac:dyDescent="0.25">
      <c r="F38544" s="195"/>
    </row>
    <row r="38545" spans="6:6" x14ac:dyDescent="0.25">
      <c r="F38545" s="195"/>
    </row>
    <row r="38546" spans="6:6" x14ac:dyDescent="0.25">
      <c r="F38546" s="195"/>
    </row>
    <row r="38547" spans="6:6" x14ac:dyDescent="0.25">
      <c r="F38547" s="195"/>
    </row>
    <row r="38548" spans="6:6" x14ac:dyDescent="0.25">
      <c r="F38548" s="195"/>
    </row>
    <row r="38549" spans="6:6" x14ac:dyDescent="0.25">
      <c r="F38549" s="195"/>
    </row>
    <row r="38550" spans="6:6" x14ac:dyDescent="0.25">
      <c r="F38550" s="195"/>
    </row>
    <row r="38551" spans="6:6" x14ac:dyDescent="0.25">
      <c r="F38551" s="195"/>
    </row>
    <row r="38552" spans="6:6" x14ac:dyDescent="0.25">
      <c r="F38552" s="195"/>
    </row>
    <row r="38553" spans="6:6" x14ac:dyDescent="0.25">
      <c r="F38553" s="195"/>
    </row>
    <row r="38554" spans="6:6" x14ac:dyDescent="0.25">
      <c r="F38554" s="195"/>
    </row>
    <row r="38555" spans="6:6" x14ac:dyDescent="0.25">
      <c r="F38555" s="195"/>
    </row>
    <row r="38556" spans="6:6" x14ac:dyDescent="0.25">
      <c r="F38556" s="195"/>
    </row>
    <row r="38557" spans="6:6" x14ac:dyDescent="0.25">
      <c r="F38557" s="195"/>
    </row>
    <row r="38558" spans="6:6" x14ac:dyDescent="0.25">
      <c r="F38558" s="195"/>
    </row>
    <row r="38559" spans="6:6" x14ac:dyDescent="0.25">
      <c r="F38559" s="195"/>
    </row>
    <row r="38560" spans="6:6" x14ac:dyDescent="0.25">
      <c r="F38560" s="195"/>
    </row>
    <row r="38561" spans="6:6" x14ac:dyDescent="0.25">
      <c r="F38561" s="195"/>
    </row>
    <row r="38562" spans="6:6" x14ac:dyDescent="0.25">
      <c r="F38562" s="195"/>
    </row>
    <row r="38563" spans="6:6" x14ac:dyDescent="0.25">
      <c r="F38563" s="195"/>
    </row>
    <row r="38564" spans="6:6" x14ac:dyDescent="0.25">
      <c r="F38564" s="195"/>
    </row>
    <row r="38565" spans="6:6" x14ac:dyDescent="0.25">
      <c r="F38565" s="195"/>
    </row>
    <row r="38566" spans="6:6" x14ac:dyDescent="0.25">
      <c r="F38566" s="195"/>
    </row>
    <row r="38567" spans="6:6" x14ac:dyDescent="0.25">
      <c r="F38567" s="195"/>
    </row>
    <row r="38568" spans="6:6" x14ac:dyDescent="0.25">
      <c r="F38568" s="195"/>
    </row>
    <row r="38569" spans="6:6" x14ac:dyDescent="0.25">
      <c r="F38569" s="195"/>
    </row>
    <row r="38570" spans="6:6" x14ac:dyDescent="0.25">
      <c r="F38570" s="195"/>
    </row>
    <row r="38571" spans="6:6" x14ac:dyDescent="0.25">
      <c r="F38571" s="195"/>
    </row>
    <row r="38572" spans="6:6" x14ac:dyDescent="0.25">
      <c r="F38572" s="195"/>
    </row>
    <row r="38573" spans="6:6" x14ac:dyDescent="0.25">
      <c r="F38573" s="195"/>
    </row>
    <row r="38574" spans="6:6" x14ac:dyDescent="0.25">
      <c r="F38574" s="195"/>
    </row>
    <row r="38575" spans="6:6" x14ac:dyDescent="0.25">
      <c r="F38575" s="195"/>
    </row>
    <row r="38576" spans="6:6" x14ac:dyDescent="0.25">
      <c r="F38576" s="195"/>
    </row>
    <row r="38577" spans="6:6" x14ac:dyDescent="0.25">
      <c r="F38577" s="195"/>
    </row>
    <row r="38578" spans="6:6" x14ac:dyDescent="0.25">
      <c r="F38578" s="195"/>
    </row>
    <row r="38579" spans="6:6" x14ac:dyDescent="0.25">
      <c r="F38579" s="195"/>
    </row>
    <row r="38580" spans="6:6" x14ac:dyDescent="0.25">
      <c r="F38580" s="195"/>
    </row>
    <row r="38581" spans="6:6" x14ac:dyDescent="0.25">
      <c r="F38581" s="195"/>
    </row>
    <row r="38582" spans="6:6" x14ac:dyDescent="0.25">
      <c r="F38582" s="195"/>
    </row>
    <row r="38583" spans="6:6" x14ac:dyDescent="0.25">
      <c r="F38583" s="195"/>
    </row>
    <row r="38584" spans="6:6" x14ac:dyDescent="0.25">
      <c r="F38584" s="195"/>
    </row>
    <row r="43702" spans="6:6" x14ac:dyDescent="0.25">
      <c r="F43702" s="195"/>
    </row>
    <row r="43703" spans="6:6" x14ac:dyDescent="0.25">
      <c r="F43703" s="195"/>
    </row>
    <row r="43704" spans="6:6" x14ac:dyDescent="0.25">
      <c r="F43704" s="195"/>
    </row>
    <row r="43705" spans="6:6" x14ac:dyDescent="0.25">
      <c r="F43705" s="195"/>
    </row>
    <row r="43706" spans="6:6" x14ac:dyDescent="0.25">
      <c r="F43706" s="195"/>
    </row>
    <row r="43707" spans="6:6" x14ac:dyDescent="0.25">
      <c r="F43707" s="195"/>
    </row>
    <row r="43708" spans="6:6" x14ac:dyDescent="0.25">
      <c r="F43708" s="195"/>
    </row>
    <row r="43709" spans="6:6" x14ac:dyDescent="0.25">
      <c r="F43709" s="195"/>
    </row>
    <row r="43710" spans="6:6" x14ac:dyDescent="0.25">
      <c r="F43710" s="195"/>
    </row>
    <row r="43711" spans="6:6" x14ac:dyDescent="0.25">
      <c r="F43711" s="195"/>
    </row>
    <row r="43712" spans="6:6" x14ac:dyDescent="0.25">
      <c r="F43712" s="195"/>
    </row>
    <row r="43713" spans="6:6" x14ac:dyDescent="0.25">
      <c r="F43713" s="195"/>
    </row>
    <row r="43714" spans="6:6" x14ac:dyDescent="0.25">
      <c r="F43714" s="195"/>
    </row>
    <row r="43715" spans="6:6" x14ac:dyDescent="0.25">
      <c r="F43715" s="195"/>
    </row>
    <row r="43716" spans="6:6" x14ac:dyDescent="0.25">
      <c r="F43716" s="195"/>
    </row>
    <row r="43717" spans="6:6" x14ac:dyDescent="0.25">
      <c r="F43717" s="195"/>
    </row>
    <row r="43718" spans="6:6" x14ac:dyDescent="0.25">
      <c r="F43718" s="195"/>
    </row>
    <row r="43719" spans="6:6" x14ac:dyDescent="0.25">
      <c r="F43719" s="195"/>
    </row>
    <row r="43720" spans="6:6" x14ac:dyDescent="0.25">
      <c r="F43720" s="195"/>
    </row>
    <row r="43721" spans="6:6" x14ac:dyDescent="0.25">
      <c r="F43721" s="195"/>
    </row>
    <row r="43722" spans="6:6" x14ac:dyDescent="0.25">
      <c r="F43722" s="195"/>
    </row>
    <row r="43723" spans="6:6" x14ac:dyDescent="0.25">
      <c r="F43723" s="195"/>
    </row>
    <row r="43724" spans="6:6" x14ac:dyDescent="0.25">
      <c r="F43724" s="195"/>
    </row>
    <row r="43725" spans="6:6" x14ac:dyDescent="0.25">
      <c r="F43725" s="195"/>
    </row>
    <row r="43726" spans="6:6" x14ac:dyDescent="0.25">
      <c r="F43726" s="195"/>
    </row>
    <row r="43727" spans="6:6" x14ac:dyDescent="0.25">
      <c r="F43727" s="195"/>
    </row>
    <row r="43728" spans="6:6" x14ac:dyDescent="0.25">
      <c r="F43728" s="195"/>
    </row>
    <row r="43729" spans="6:6" x14ac:dyDescent="0.25">
      <c r="F43729" s="195"/>
    </row>
    <row r="43730" spans="6:6" x14ac:dyDescent="0.25">
      <c r="F43730" s="195"/>
    </row>
    <row r="43731" spans="6:6" x14ac:dyDescent="0.25">
      <c r="F43731" s="195"/>
    </row>
    <row r="43732" spans="6:6" x14ac:dyDescent="0.25">
      <c r="F43732" s="195"/>
    </row>
    <row r="43733" spans="6:6" x14ac:dyDescent="0.25">
      <c r="F43733" s="195"/>
    </row>
    <row r="43734" spans="6:6" x14ac:dyDescent="0.25">
      <c r="F43734" s="195"/>
    </row>
    <row r="43735" spans="6:6" x14ac:dyDescent="0.25">
      <c r="F43735" s="195"/>
    </row>
    <row r="43736" spans="6:6" x14ac:dyDescent="0.25">
      <c r="F43736" s="195"/>
    </row>
    <row r="43737" spans="6:6" x14ac:dyDescent="0.25">
      <c r="F43737" s="195"/>
    </row>
    <row r="43738" spans="6:6" x14ac:dyDescent="0.25">
      <c r="F43738" s="195"/>
    </row>
    <row r="43739" spans="6:6" x14ac:dyDescent="0.25">
      <c r="F43739" s="195"/>
    </row>
    <row r="43740" spans="6:6" x14ac:dyDescent="0.25">
      <c r="F43740" s="195"/>
    </row>
    <row r="43741" spans="6:6" x14ac:dyDescent="0.25">
      <c r="F43741" s="195"/>
    </row>
    <row r="43742" spans="6:6" x14ac:dyDescent="0.25">
      <c r="F43742" s="195"/>
    </row>
    <row r="43743" spans="6:6" x14ac:dyDescent="0.25">
      <c r="F43743" s="195"/>
    </row>
    <row r="43744" spans="6:6" x14ac:dyDescent="0.25">
      <c r="F43744" s="195"/>
    </row>
    <row r="43745" spans="6:6" x14ac:dyDescent="0.25">
      <c r="F43745" s="195"/>
    </row>
    <row r="43746" spans="6:6" x14ac:dyDescent="0.25">
      <c r="F43746" s="195"/>
    </row>
    <row r="43747" spans="6:6" x14ac:dyDescent="0.25">
      <c r="F43747" s="195"/>
    </row>
    <row r="43748" spans="6:6" x14ac:dyDescent="0.25">
      <c r="F43748" s="195"/>
    </row>
    <row r="43749" spans="6:6" x14ac:dyDescent="0.25">
      <c r="F43749" s="195"/>
    </row>
    <row r="43750" spans="6:6" x14ac:dyDescent="0.25">
      <c r="F43750" s="195"/>
    </row>
    <row r="43751" spans="6:6" x14ac:dyDescent="0.25">
      <c r="F43751" s="195"/>
    </row>
    <row r="43752" spans="6:6" x14ac:dyDescent="0.25">
      <c r="F43752" s="195"/>
    </row>
    <row r="43753" spans="6:6" x14ac:dyDescent="0.25">
      <c r="F43753" s="195"/>
    </row>
    <row r="43754" spans="6:6" x14ac:dyDescent="0.25">
      <c r="F43754" s="195"/>
    </row>
    <row r="43755" spans="6:6" x14ac:dyDescent="0.25">
      <c r="F43755" s="195"/>
    </row>
    <row r="43756" spans="6:6" x14ac:dyDescent="0.25">
      <c r="F43756" s="195"/>
    </row>
    <row r="43757" spans="6:6" x14ac:dyDescent="0.25">
      <c r="F43757" s="195"/>
    </row>
    <row r="43758" spans="6:6" x14ac:dyDescent="0.25">
      <c r="F43758" s="195"/>
    </row>
    <row r="43759" spans="6:6" x14ac:dyDescent="0.25">
      <c r="F43759" s="195"/>
    </row>
    <row r="43760" spans="6:6" x14ac:dyDescent="0.25">
      <c r="F43760" s="195"/>
    </row>
    <row r="43761" spans="6:6" x14ac:dyDescent="0.25">
      <c r="F43761" s="195"/>
    </row>
    <row r="43762" spans="6:6" x14ac:dyDescent="0.25">
      <c r="F43762" s="195"/>
    </row>
    <row r="43763" spans="6:6" x14ac:dyDescent="0.25">
      <c r="F43763" s="195"/>
    </row>
    <row r="43764" spans="6:6" x14ac:dyDescent="0.25">
      <c r="F43764" s="195"/>
    </row>
    <row r="43765" spans="6:6" x14ac:dyDescent="0.25">
      <c r="F43765" s="195"/>
    </row>
    <row r="43766" spans="6:6" x14ac:dyDescent="0.25">
      <c r="F43766" s="195"/>
    </row>
    <row r="43767" spans="6:6" x14ac:dyDescent="0.25">
      <c r="F43767" s="195"/>
    </row>
    <row r="43768" spans="6:6" x14ac:dyDescent="0.25">
      <c r="F43768" s="195"/>
    </row>
    <row r="43769" spans="6:6" x14ac:dyDescent="0.25">
      <c r="F43769" s="195"/>
    </row>
    <row r="43770" spans="6:6" x14ac:dyDescent="0.25">
      <c r="F43770" s="195"/>
    </row>
    <row r="43771" spans="6:6" x14ac:dyDescent="0.25">
      <c r="F43771" s="195"/>
    </row>
    <row r="43772" spans="6:6" x14ac:dyDescent="0.25">
      <c r="F43772" s="195"/>
    </row>
    <row r="43773" spans="6:6" x14ac:dyDescent="0.25">
      <c r="F43773" s="195"/>
    </row>
    <row r="43774" spans="6:6" x14ac:dyDescent="0.25">
      <c r="F43774" s="195"/>
    </row>
    <row r="43775" spans="6:6" x14ac:dyDescent="0.25">
      <c r="F43775" s="195"/>
    </row>
    <row r="43776" spans="6:6" x14ac:dyDescent="0.25">
      <c r="F43776" s="195"/>
    </row>
    <row r="43777" spans="6:6" x14ac:dyDescent="0.25">
      <c r="F43777" s="195"/>
    </row>
    <row r="43778" spans="6:6" x14ac:dyDescent="0.25">
      <c r="F43778" s="195"/>
    </row>
    <row r="43779" spans="6:6" x14ac:dyDescent="0.25">
      <c r="F43779" s="195"/>
    </row>
    <row r="43780" spans="6:6" x14ac:dyDescent="0.25">
      <c r="F43780" s="195"/>
    </row>
    <row r="43781" spans="6:6" x14ac:dyDescent="0.25">
      <c r="F43781" s="195"/>
    </row>
    <row r="43782" spans="6:6" x14ac:dyDescent="0.25">
      <c r="F43782" s="195"/>
    </row>
    <row r="43783" spans="6:6" x14ac:dyDescent="0.25">
      <c r="F43783" s="195"/>
    </row>
    <row r="43784" spans="6:6" x14ac:dyDescent="0.25">
      <c r="F43784" s="195"/>
    </row>
    <row r="43785" spans="6:6" x14ac:dyDescent="0.25">
      <c r="F43785" s="195"/>
    </row>
    <row r="43786" spans="6:6" x14ac:dyDescent="0.25">
      <c r="F43786" s="195"/>
    </row>
    <row r="43787" spans="6:6" x14ac:dyDescent="0.25">
      <c r="F43787" s="195"/>
    </row>
    <row r="43788" spans="6:6" x14ac:dyDescent="0.25">
      <c r="F43788" s="195"/>
    </row>
    <row r="43789" spans="6:6" x14ac:dyDescent="0.25">
      <c r="F43789" s="195"/>
    </row>
    <row r="43790" spans="6:6" x14ac:dyDescent="0.25">
      <c r="F43790" s="195"/>
    </row>
    <row r="43791" spans="6:6" x14ac:dyDescent="0.25">
      <c r="F43791" s="195"/>
    </row>
    <row r="43792" spans="6:6" x14ac:dyDescent="0.25">
      <c r="F43792" s="195"/>
    </row>
    <row r="43793" spans="6:6" x14ac:dyDescent="0.25">
      <c r="F43793" s="195"/>
    </row>
    <row r="43794" spans="6:6" x14ac:dyDescent="0.25">
      <c r="F43794" s="195"/>
    </row>
    <row r="43795" spans="6:6" x14ac:dyDescent="0.25">
      <c r="F43795" s="195"/>
    </row>
    <row r="43796" spans="6:6" x14ac:dyDescent="0.25">
      <c r="F43796" s="195"/>
    </row>
    <row r="43797" spans="6:6" x14ac:dyDescent="0.25">
      <c r="F43797" s="195"/>
    </row>
    <row r="43798" spans="6:6" x14ac:dyDescent="0.25">
      <c r="F43798" s="195"/>
    </row>
    <row r="43799" spans="6:6" x14ac:dyDescent="0.25">
      <c r="F43799" s="195"/>
    </row>
    <row r="43800" spans="6:6" x14ac:dyDescent="0.25">
      <c r="F43800" s="195"/>
    </row>
    <row r="43801" spans="6:6" x14ac:dyDescent="0.25">
      <c r="F43801" s="195"/>
    </row>
    <row r="43802" spans="6:6" x14ac:dyDescent="0.25">
      <c r="F43802" s="195"/>
    </row>
    <row r="43803" spans="6:6" x14ac:dyDescent="0.25">
      <c r="F43803" s="195"/>
    </row>
    <row r="43804" spans="6:6" x14ac:dyDescent="0.25">
      <c r="F43804" s="195"/>
    </row>
    <row r="43805" spans="6:6" x14ac:dyDescent="0.25">
      <c r="F43805" s="195"/>
    </row>
    <row r="43806" spans="6:6" x14ac:dyDescent="0.25">
      <c r="F43806" s="195"/>
    </row>
    <row r="43807" spans="6:6" x14ac:dyDescent="0.25">
      <c r="F43807" s="195"/>
    </row>
    <row r="43808" spans="6:6" x14ac:dyDescent="0.25">
      <c r="F43808" s="195"/>
    </row>
    <row r="43809" spans="6:6" x14ac:dyDescent="0.25">
      <c r="F43809" s="195"/>
    </row>
    <row r="43810" spans="6:6" x14ac:dyDescent="0.25">
      <c r="F43810" s="195"/>
    </row>
    <row r="43811" spans="6:6" x14ac:dyDescent="0.25">
      <c r="F43811" s="195"/>
    </row>
    <row r="43812" spans="6:6" x14ac:dyDescent="0.25">
      <c r="F43812" s="195"/>
    </row>
    <row r="43813" spans="6:6" x14ac:dyDescent="0.25">
      <c r="F43813" s="195"/>
    </row>
    <row r="43814" spans="6:6" x14ac:dyDescent="0.25">
      <c r="F43814" s="195"/>
    </row>
    <row r="43815" spans="6:6" x14ac:dyDescent="0.25">
      <c r="F43815" s="195"/>
    </row>
    <row r="43816" spans="6:6" x14ac:dyDescent="0.25">
      <c r="F43816" s="195"/>
    </row>
    <row r="43817" spans="6:6" x14ac:dyDescent="0.25">
      <c r="F43817" s="195"/>
    </row>
    <row r="43818" spans="6:6" x14ac:dyDescent="0.25">
      <c r="F43818" s="195"/>
    </row>
    <row r="43819" spans="6:6" x14ac:dyDescent="0.25">
      <c r="F43819" s="195"/>
    </row>
    <row r="43820" spans="6:6" x14ac:dyDescent="0.25">
      <c r="F43820" s="195"/>
    </row>
    <row r="43821" spans="6:6" x14ac:dyDescent="0.25">
      <c r="F43821" s="195"/>
    </row>
    <row r="43822" spans="6:6" x14ac:dyDescent="0.25">
      <c r="F43822" s="195"/>
    </row>
    <row r="43823" spans="6:6" x14ac:dyDescent="0.25">
      <c r="F43823" s="195"/>
    </row>
    <row r="43824" spans="6:6" x14ac:dyDescent="0.25">
      <c r="F43824" s="195"/>
    </row>
    <row r="43825" spans="6:6" x14ac:dyDescent="0.25">
      <c r="F43825" s="195"/>
    </row>
    <row r="43826" spans="6:6" x14ac:dyDescent="0.25">
      <c r="F43826" s="195"/>
    </row>
    <row r="43827" spans="6:6" x14ac:dyDescent="0.25">
      <c r="F43827" s="195"/>
    </row>
    <row r="43828" spans="6:6" x14ac:dyDescent="0.25">
      <c r="F43828" s="195"/>
    </row>
    <row r="43829" spans="6:6" x14ac:dyDescent="0.25">
      <c r="F43829" s="195"/>
    </row>
    <row r="43830" spans="6:6" x14ac:dyDescent="0.25">
      <c r="F43830" s="195"/>
    </row>
    <row r="43831" spans="6:6" x14ac:dyDescent="0.25">
      <c r="F43831" s="195"/>
    </row>
    <row r="43832" spans="6:6" x14ac:dyDescent="0.25">
      <c r="F43832" s="195"/>
    </row>
    <row r="43833" spans="6:6" x14ac:dyDescent="0.25">
      <c r="F43833" s="195"/>
    </row>
    <row r="43834" spans="6:6" x14ac:dyDescent="0.25">
      <c r="F43834" s="195"/>
    </row>
    <row r="43835" spans="6:6" x14ac:dyDescent="0.25">
      <c r="F43835" s="195"/>
    </row>
    <row r="43836" spans="6:6" x14ac:dyDescent="0.25">
      <c r="F43836" s="195"/>
    </row>
    <row r="43837" spans="6:6" x14ac:dyDescent="0.25">
      <c r="F43837" s="195"/>
    </row>
    <row r="43838" spans="6:6" x14ac:dyDescent="0.25">
      <c r="F43838" s="195"/>
    </row>
    <row r="43839" spans="6:6" x14ac:dyDescent="0.25">
      <c r="F43839" s="195"/>
    </row>
    <row r="43840" spans="6:6" x14ac:dyDescent="0.25">
      <c r="F43840" s="195"/>
    </row>
    <row r="43841" spans="6:6" x14ac:dyDescent="0.25">
      <c r="F43841" s="195"/>
    </row>
    <row r="43842" spans="6:6" x14ac:dyDescent="0.25">
      <c r="F43842" s="195"/>
    </row>
    <row r="43843" spans="6:6" x14ac:dyDescent="0.25">
      <c r="F43843" s="195"/>
    </row>
    <row r="43844" spans="6:6" x14ac:dyDescent="0.25">
      <c r="F43844" s="195"/>
    </row>
    <row r="43845" spans="6:6" x14ac:dyDescent="0.25">
      <c r="F43845" s="195"/>
    </row>
    <row r="43846" spans="6:6" x14ac:dyDescent="0.25">
      <c r="F43846" s="195"/>
    </row>
    <row r="43847" spans="6:6" x14ac:dyDescent="0.25">
      <c r="F43847" s="195"/>
    </row>
    <row r="43848" spans="6:6" x14ac:dyDescent="0.25">
      <c r="F43848" s="195"/>
    </row>
    <row r="43849" spans="6:6" x14ac:dyDescent="0.25">
      <c r="F43849" s="195"/>
    </row>
    <row r="43850" spans="6:6" x14ac:dyDescent="0.25">
      <c r="F43850" s="195"/>
    </row>
    <row r="43851" spans="6:6" x14ac:dyDescent="0.25">
      <c r="F43851" s="195"/>
    </row>
    <row r="43852" spans="6:6" x14ac:dyDescent="0.25">
      <c r="F43852" s="195"/>
    </row>
    <row r="43853" spans="6:6" x14ac:dyDescent="0.25">
      <c r="F43853" s="195"/>
    </row>
    <row r="43854" spans="6:6" x14ac:dyDescent="0.25">
      <c r="F43854" s="195"/>
    </row>
    <row r="43855" spans="6:6" x14ac:dyDescent="0.25">
      <c r="F43855" s="195"/>
    </row>
    <row r="43856" spans="6:6" x14ac:dyDescent="0.25">
      <c r="F43856" s="195"/>
    </row>
    <row r="43857" spans="6:6" x14ac:dyDescent="0.25">
      <c r="F43857" s="195"/>
    </row>
    <row r="43858" spans="6:6" x14ac:dyDescent="0.25">
      <c r="F43858" s="195"/>
    </row>
    <row r="43859" spans="6:6" x14ac:dyDescent="0.25">
      <c r="F43859" s="195"/>
    </row>
    <row r="43860" spans="6:6" x14ac:dyDescent="0.25">
      <c r="F43860" s="195"/>
    </row>
    <row r="43861" spans="6:6" x14ac:dyDescent="0.25">
      <c r="F43861" s="195"/>
    </row>
    <row r="43862" spans="6:6" x14ac:dyDescent="0.25">
      <c r="F43862" s="195"/>
    </row>
    <row r="43863" spans="6:6" x14ac:dyDescent="0.25">
      <c r="F43863" s="195"/>
    </row>
    <row r="43864" spans="6:6" x14ac:dyDescent="0.25">
      <c r="F43864" s="195"/>
    </row>
    <row r="43865" spans="6:6" x14ac:dyDescent="0.25">
      <c r="F43865" s="195"/>
    </row>
    <row r="43866" spans="6:6" x14ac:dyDescent="0.25">
      <c r="F43866" s="195"/>
    </row>
    <row r="43867" spans="6:6" x14ac:dyDescent="0.25">
      <c r="F43867" s="195"/>
    </row>
    <row r="43868" spans="6:6" x14ac:dyDescent="0.25">
      <c r="F43868" s="195"/>
    </row>
    <row r="43869" spans="6:6" x14ac:dyDescent="0.25">
      <c r="F43869" s="195"/>
    </row>
    <row r="43870" spans="6:6" x14ac:dyDescent="0.25">
      <c r="F43870" s="195"/>
    </row>
    <row r="43871" spans="6:6" x14ac:dyDescent="0.25">
      <c r="F43871" s="195"/>
    </row>
    <row r="43872" spans="6:6" x14ac:dyDescent="0.25">
      <c r="F43872" s="195"/>
    </row>
    <row r="43873" spans="6:6" x14ac:dyDescent="0.25">
      <c r="F43873" s="195"/>
    </row>
    <row r="43874" spans="6:6" x14ac:dyDescent="0.25">
      <c r="F43874" s="195"/>
    </row>
    <row r="43875" spans="6:6" x14ac:dyDescent="0.25">
      <c r="F43875" s="195"/>
    </row>
    <row r="43876" spans="6:6" x14ac:dyDescent="0.25">
      <c r="F43876" s="195"/>
    </row>
    <row r="43877" spans="6:6" x14ac:dyDescent="0.25">
      <c r="F43877" s="195"/>
    </row>
    <row r="43878" spans="6:6" x14ac:dyDescent="0.25">
      <c r="F43878" s="195"/>
    </row>
    <row r="43879" spans="6:6" x14ac:dyDescent="0.25">
      <c r="F43879" s="195"/>
    </row>
    <row r="43880" spans="6:6" x14ac:dyDescent="0.25">
      <c r="F43880" s="195"/>
    </row>
    <row r="43881" spans="6:6" x14ac:dyDescent="0.25">
      <c r="F43881" s="195"/>
    </row>
    <row r="43882" spans="6:6" x14ac:dyDescent="0.25">
      <c r="F43882" s="195"/>
    </row>
    <row r="43883" spans="6:6" x14ac:dyDescent="0.25">
      <c r="F43883" s="195"/>
    </row>
    <row r="43884" spans="6:6" x14ac:dyDescent="0.25">
      <c r="F43884" s="195"/>
    </row>
    <row r="43885" spans="6:6" x14ac:dyDescent="0.25">
      <c r="F43885" s="195"/>
    </row>
    <row r="43886" spans="6:6" x14ac:dyDescent="0.25">
      <c r="F43886" s="195"/>
    </row>
    <row r="43887" spans="6:6" x14ac:dyDescent="0.25">
      <c r="F43887" s="195"/>
    </row>
    <row r="43888" spans="6:6" x14ac:dyDescent="0.25">
      <c r="F43888" s="195"/>
    </row>
    <row r="43889" spans="6:6" x14ac:dyDescent="0.25">
      <c r="F43889" s="195"/>
    </row>
    <row r="43890" spans="6:6" x14ac:dyDescent="0.25">
      <c r="F43890" s="195"/>
    </row>
    <row r="43891" spans="6:6" x14ac:dyDescent="0.25">
      <c r="F43891" s="195"/>
    </row>
    <row r="43892" spans="6:6" x14ac:dyDescent="0.25">
      <c r="F43892" s="195"/>
    </row>
    <row r="43893" spans="6:6" x14ac:dyDescent="0.25">
      <c r="F43893" s="195"/>
    </row>
    <row r="43894" spans="6:6" x14ac:dyDescent="0.25">
      <c r="F43894" s="195"/>
    </row>
    <row r="43895" spans="6:6" x14ac:dyDescent="0.25">
      <c r="F43895" s="195"/>
    </row>
    <row r="43896" spans="6:6" x14ac:dyDescent="0.25">
      <c r="F43896" s="195"/>
    </row>
    <row r="43897" spans="6:6" x14ac:dyDescent="0.25">
      <c r="F43897" s="195"/>
    </row>
    <row r="43898" spans="6:6" x14ac:dyDescent="0.25">
      <c r="F43898" s="195"/>
    </row>
    <row r="43899" spans="6:6" x14ac:dyDescent="0.25">
      <c r="F43899" s="195"/>
    </row>
    <row r="43900" spans="6:6" x14ac:dyDescent="0.25">
      <c r="F43900" s="195"/>
    </row>
    <row r="43901" spans="6:6" x14ac:dyDescent="0.25">
      <c r="F43901" s="195"/>
    </row>
    <row r="43902" spans="6:6" x14ac:dyDescent="0.25">
      <c r="F43902" s="195"/>
    </row>
    <row r="43903" spans="6:6" x14ac:dyDescent="0.25">
      <c r="F43903" s="195"/>
    </row>
    <row r="43904" spans="6:6" x14ac:dyDescent="0.25">
      <c r="F43904" s="195"/>
    </row>
    <row r="43905" spans="6:6" x14ac:dyDescent="0.25">
      <c r="F43905" s="195"/>
    </row>
    <row r="43906" spans="6:6" x14ac:dyDescent="0.25">
      <c r="F43906" s="195"/>
    </row>
    <row r="43907" spans="6:6" x14ac:dyDescent="0.25">
      <c r="F43907" s="195"/>
    </row>
    <row r="43908" spans="6:6" x14ac:dyDescent="0.25">
      <c r="F43908" s="195"/>
    </row>
    <row r="43909" spans="6:6" x14ac:dyDescent="0.25">
      <c r="F43909" s="195"/>
    </row>
    <row r="43910" spans="6:6" x14ac:dyDescent="0.25">
      <c r="F43910" s="195"/>
    </row>
    <row r="43911" spans="6:6" x14ac:dyDescent="0.25">
      <c r="F43911" s="195"/>
    </row>
    <row r="43912" spans="6:6" x14ac:dyDescent="0.25">
      <c r="F43912" s="195"/>
    </row>
    <row r="43913" spans="6:6" x14ac:dyDescent="0.25">
      <c r="F43913" s="195"/>
    </row>
    <row r="43914" spans="6:6" x14ac:dyDescent="0.25">
      <c r="F43914" s="195"/>
    </row>
    <row r="43915" spans="6:6" x14ac:dyDescent="0.25">
      <c r="F43915" s="195"/>
    </row>
    <row r="43916" spans="6:6" x14ac:dyDescent="0.25">
      <c r="F43916" s="195"/>
    </row>
    <row r="43917" spans="6:6" x14ac:dyDescent="0.25">
      <c r="F43917" s="195"/>
    </row>
    <row r="43918" spans="6:6" x14ac:dyDescent="0.25">
      <c r="F43918" s="195"/>
    </row>
    <row r="43919" spans="6:6" x14ac:dyDescent="0.25">
      <c r="F43919" s="195"/>
    </row>
    <row r="43920" spans="6:6" x14ac:dyDescent="0.25">
      <c r="F43920" s="195"/>
    </row>
    <row r="43921" spans="6:6" x14ac:dyDescent="0.25">
      <c r="F43921" s="195"/>
    </row>
    <row r="43922" spans="6:6" x14ac:dyDescent="0.25">
      <c r="F43922" s="195"/>
    </row>
    <row r="43923" spans="6:6" x14ac:dyDescent="0.25">
      <c r="F43923" s="195"/>
    </row>
    <row r="43924" spans="6:6" x14ac:dyDescent="0.25">
      <c r="F43924" s="195"/>
    </row>
    <row r="43925" spans="6:6" x14ac:dyDescent="0.25">
      <c r="F43925" s="195"/>
    </row>
    <row r="43926" spans="6:6" x14ac:dyDescent="0.25">
      <c r="F43926" s="195"/>
    </row>
    <row r="43927" spans="6:6" x14ac:dyDescent="0.25">
      <c r="F43927" s="195"/>
    </row>
    <row r="43928" spans="6:6" x14ac:dyDescent="0.25">
      <c r="F43928" s="195"/>
    </row>
    <row r="43929" spans="6:6" x14ac:dyDescent="0.25">
      <c r="F43929" s="195"/>
    </row>
    <row r="43930" spans="6:6" x14ac:dyDescent="0.25">
      <c r="F43930" s="195"/>
    </row>
    <row r="43931" spans="6:6" x14ac:dyDescent="0.25">
      <c r="F43931" s="195"/>
    </row>
    <row r="43932" spans="6:6" x14ac:dyDescent="0.25">
      <c r="F43932" s="195"/>
    </row>
    <row r="43933" spans="6:6" x14ac:dyDescent="0.25">
      <c r="F43933" s="195"/>
    </row>
    <row r="43934" spans="6:6" x14ac:dyDescent="0.25">
      <c r="F43934" s="195"/>
    </row>
    <row r="43935" spans="6:6" x14ac:dyDescent="0.25">
      <c r="F43935" s="195"/>
    </row>
    <row r="43936" spans="6:6" x14ac:dyDescent="0.25">
      <c r="F43936" s="195"/>
    </row>
    <row r="43937" spans="6:6" x14ac:dyDescent="0.25">
      <c r="F43937" s="195"/>
    </row>
    <row r="43938" spans="6:6" x14ac:dyDescent="0.25">
      <c r="F43938" s="195"/>
    </row>
    <row r="43939" spans="6:6" x14ac:dyDescent="0.25">
      <c r="F43939" s="195"/>
    </row>
    <row r="43940" spans="6:6" x14ac:dyDescent="0.25">
      <c r="F43940" s="195"/>
    </row>
    <row r="43941" spans="6:6" x14ac:dyDescent="0.25">
      <c r="F43941" s="195"/>
    </row>
    <row r="43942" spans="6:6" x14ac:dyDescent="0.25">
      <c r="F43942" s="195"/>
    </row>
    <row r="43943" spans="6:6" x14ac:dyDescent="0.25">
      <c r="F43943" s="195"/>
    </row>
    <row r="43944" spans="6:6" x14ac:dyDescent="0.25">
      <c r="F43944" s="195"/>
    </row>
    <row r="43945" spans="6:6" x14ac:dyDescent="0.25">
      <c r="F43945" s="195"/>
    </row>
    <row r="43946" spans="6:6" x14ac:dyDescent="0.25">
      <c r="F43946" s="195"/>
    </row>
    <row r="43947" spans="6:6" x14ac:dyDescent="0.25">
      <c r="F43947" s="195"/>
    </row>
    <row r="43948" spans="6:6" x14ac:dyDescent="0.25">
      <c r="F43948" s="195"/>
    </row>
    <row r="43949" spans="6:6" x14ac:dyDescent="0.25">
      <c r="F43949" s="195"/>
    </row>
    <row r="43950" spans="6:6" x14ac:dyDescent="0.25">
      <c r="F43950" s="195"/>
    </row>
    <row r="43951" spans="6:6" x14ac:dyDescent="0.25">
      <c r="F43951" s="195"/>
    </row>
    <row r="43952" spans="6:6" x14ac:dyDescent="0.25">
      <c r="F43952" s="195"/>
    </row>
    <row r="43953" spans="6:6" x14ac:dyDescent="0.25">
      <c r="F43953" s="195"/>
    </row>
    <row r="43954" spans="6:6" x14ac:dyDescent="0.25">
      <c r="F43954" s="195"/>
    </row>
    <row r="43955" spans="6:6" x14ac:dyDescent="0.25">
      <c r="F43955" s="195"/>
    </row>
    <row r="43956" spans="6:6" x14ac:dyDescent="0.25">
      <c r="F43956" s="195"/>
    </row>
    <row r="43957" spans="6:6" x14ac:dyDescent="0.25">
      <c r="F43957" s="195"/>
    </row>
    <row r="43958" spans="6:6" x14ac:dyDescent="0.25">
      <c r="F43958" s="195"/>
    </row>
    <row r="43959" spans="6:6" x14ac:dyDescent="0.25">
      <c r="F43959" s="195"/>
    </row>
    <row r="43960" spans="6:6" x14ac:dyDescent="0.25">
      <c r="F43960" s="195"/>
    </row>
    <row r="43961" spans="6:6" x14ac:dyDescent="0.25">
      <c r="F43961" s="195"/>
    </row>
    <row r="43962" spans="6:6" x14ac:dyDescent="0.25">
      <c r="F43962" s="195"/>
    </row>
    <row r="43963" spans="6:6" x14ac:dyDescent="0.25">
      <c r="F43963" s="195"/>
    </row>
    <row r="43964" spans="6:6" x14ac:dyDescent="0.25">
      <c r="F43964" s="195"/>
    </row>
    <row r="43965" spans="6:6" x14ac:dyDescent="0.25">
      <c r="F43965" s="195"/>
    </row>
    <row r="43966" spans="6:6" x14ac:dyDescent="0.25">
      <c r="F43966" s="195"/>
    </row>
    <row r="43967" spans="6:6" x14ac:dyDescent="0.25">
      <c r="F43967" s="195"/>
    </row>
    <row r="43968" spans="6:6" x14ac:dyDescent="0.25">
      <c r="F43968" s="195"/>
    </row>
    <row r="43969" spans="6:6" x14ac:dyDescent="0.25">
      <c r="F43969" s="195"/>
    </row>
    <row r="43970" spans="6:6" x14ac:dyDescent="0.25">
      <c r="F43970" s="195"/>
    </row>
    <row r="43971" spans="6:6" x14ac:dyDescent="0.25">
      <c r="F43971" s="195"/>
    </row>
    <row r="43972" spans="6:6" x14ac:dyDescent="0.25">
      <c r="F43972" s="195"/>
    </row>
    <row r="43973" spans="6:6" x14ac:dyDescent="0.25">
      <c r="F43973" s="195"/>
    </row>
    <row r="43974" spans="6:6" x14ac:dyDescent="0.25">
      <c r="F43974" s="195"/>
    </row>
    <row r="43975" spans="6:6" x14ac:dyDescent="0.25">
      <c r="F43975" s="195"/>
    </row>
    <row r="43976" spans="6:6" x14ac:dyDescent="0.25">
      <c r="F43976" s="195"/>
    </row>
    <row r="43977" spans="6:6" x14ac:dyDescent="0.25">
      <c r="F43977" s="195"/>
    </row>
    <row r="43978" spans="6:6" x14ac:dyDescent="0.25">
      <c r="F43978" s="195"/>
    </row>
    <row r="43979" spans="6:6" x14ac:dyDescent="0.25">
      <c r="F43979" s="195"/>
    </row>
    <row r="43980" spans="6:6" x14ac:dyDescent="0.25">
      <c r="F43980" s="195"/>
    </row>
    <row r="43981" spans="6:6" x14ac:dyDescent="0.25">
      <c r="F43981" s="195"/>
    </row>
    <row r="43982" spans="6:6" x14ac:dyDescent="0.25">
      <c r="F43982" s="195"/>
    </row>
    <row r="43983" spans="6:6" x14ac:dyDescent="0.25">
      <c r="F43983" s="195"/>
    </row>
    <row r="43984" spans="6:6" x14ac:dyDescent="0.25">
      <c r="F43984" s="195"/>
    </row>
    <row r="43985" spans="6:6" x14ac:dyDescent="0.25">
      <c r="F43985" s="195"/>
    </row>
    <row r="43986" spans="6:6" x14ac:dyDescent="0.25">
      <c r="F43986" s="195"/>
    </row>
    <row r="43987" spans="6:6" x14ac:dyDescent="0.25">
      <c r="F43987" s="195"/>
    </row>
    <row r="43988" spans="6:6" x14ac:dyDescent="0.25">
      <c r="F43988" s="195"/>
    </row>
    <row r="43989" spans="6:6" x14ac:dyDescent="0.25">
      <c r="F43989" s="195"/>
    </row>
    <row r="43990" spans="6:6" x14ac:dyDescent="0.25">
      <c r="F43990" s="195"/>
    </row>
    <row r="43991" spans="6:6" x14ac:dyDescent="0.25">
      <c r="F43991" s="195"/>
    </row>
    <row r="43992" spans="6:6" x14ac:dyDescent="0.25">
      <c r="F43992" s="195"/>
    </row>
    <row r="43993" spans="6:6" x14ac:dyDescent="0.25">
      <c r="F43993" s="195"/>
    </row>
    <row r="43994" spans="6:6" x14ac:dyDescent="0.25">
      <c r="F43994" s="195"/>
    </row>
    <row r="43995" spans="6:6" x14ac:dyDescent="0.25">
      <c r="F43995" s="195"/>
    </row>
    <row r="43996" spans="6:6" x14ac:dyDescent="0.25">
      <c r="F43996" s="195"/>
    </row>
    <row r="43997" spans="6:6" x14ac:dyDescent="0.25">
      <c r="F43997" s="195"/>
    </row>
    <row r="43998" spans="6:6" x14ac:dyDescent="0.25">
      <c r="F43998" s="195"/>
    </row>
    <row r="43999" spans="6:6" x14ac:dyDescent="0.25">
      <c r="F43999" s="195"/>
    </row>
    <row r="44000" spans="6:6" x14ac:dyDescent="0.25">
      <c r="F44000" s="195"/>
    </row>
    <row r="44001" spans="6:6" x14ac:dyDescent="0.25">
      <c r="F44001" s="195"/>
    </row>
    <row r="44002" spans="6:6" x14ac:dyDescent="0.25">
      <c r="F44002" s="195"/>
    </row>
    <row r="44003" spans="6:6" x14ac:dyDescent="0.25">
      <c r="F44003" s="195"/>
    </row>
    <row r="44004" spans="6:6" x14ac:dyDescent="0.25">
      <c r="F44004" s="195"/>
    </row>
    <row r="44005" spans="6:6" x14ac:dyDescent="0.25">
      <c r="F44005" s="195"/>
    </row>
    <row r="44006" spans="6:6" x14ac:dyDescent="0.25">
      <c r="F44006" s="195"/>
    </row>
    <row r="44007" spans="6:6" x14ac:dyDescent="0.25">
      <c r="F44007" s="195"/>
    </row>
    <row r="44008" spans="6:6" x14ac:dyDescent="0.25">
      <c r="F44008" s="195"/>
    </row>
    <row r="44009" spans="6:6" x14ac:dyDescent="0.25">
      <c r="F44009" s="195"/>
    </row>
    <row r="44010" spans="6:6" x14ac:dyDescent="0.25">
      <c r="F44010" s="195"/>
    </row>
    <row r="44011" spans="6:6" x14ac:dyDescent="0.25">
      <c r="F44011" s="195"/>
    </row>
    <row r="44012" spans="6:6" x14ac:dyDescent="0.25">
      <c r="F44012" s="195"/>
    </row>
    <row r="44013" spans="6:6" x14ac:dyDescent="0.25">
      <c r="F44013" s="195"/>
    </row>
    <row r="44014" spans="6:6" x14ac:dyDescent="0.25">
      <c r="F44014" s="195"/>
    </row>
    <row r="44015" spans="6:6" x14ac:dyDescent="0.25">
      <c r="F44015" s="195"/>
    </row>
    <row r="44016" spans="6:6" x14ac:dyDescent="0.25">
      <c r="F44016" s="195"/>
    </row>
    <row r="44017" spans="6:6" x14ac:dyDescent="0.25">
      <c r="F44017" s="195"/>
    </row>
    <row r="44018" spans="6:6" x14ac:dyDescent="0.25">
      <c r="F44018" s="195"/>
    </row>
    <row r="44019" spans="6:6" x14ac:dyDescent="0.25">
      <c r="F44019" s="195"/>
    </row>
    <row r="44020" spans="6:6" x14ac:dyDescent="0.25">
      <c r="F44020" s="195"/>
    </row>
    <row r="44021" spans="6:6" x14ac:dyDescent="0.25">
      <c r="F44021" s="195"/>
    </row>
    <row r="44022" spans="6:6" x14ac:dyDescent="0.25">
      <c r="F44022" s="195"/>
    </row>
    <row r="44023" spans="6:6" x14ac:dyDescent="0.25">
      <c r="F44023" s="195"/>
    </row>
    <row r="44024" spans="6:6" x14ac:dyDescent="0.25">
      <c r="F44024" s="195"/>
    </row>
    <row r="44025" spans="6:6" x14ac:dyDescent="0.25">
      <c r="F44025" s="195"/>
    </row>
    <row r="44026" spans="6:6" x14ac:dyDescent="0.25">
      <c r="F44026" s="195"/>
    </row>
    <row r="44027" spans="6:6" x14ac:dyDescent="0.25">
      <c r="F44027" s="195"/>
    </row>
    <row r="44028" spans="6:6" x14ac:dyDescent="0.25">
      <c r="F44028" s="195"/>
    </row>
    <row r="44029" spans="6:6" x14ac:dyDescent="0.25">
      <c r="F44029" s="195"/>
    </row>
    <row r="44030" spans="6:6" x14ac:dyDescent="0.25">
      <c r="F44030" s="195"/>
    </row>
    <row r="44031" spans="6:6" x14ac:dyDescent="0.25">
      <c r="F44031" s="195"/>
    </row>
    <row r="44032" spans="6:6" x14ac:dyDescent="0.25">
      <c r="F44032" s="195"/>
    </row>
    <row r="44033" spans="6:6" x14ac:dyDescent="0.25">
      <c r="F44033" s="195"/>
    </row>
    <row r="44034" spans="6:6" x14ac:dyDescent="0.25">
      <c r="F44034" s="195"/>
    </row>
    <row r="44035" spans="6:6" x14ac:dyDescent="0.25">
      <c r="F44035" s="195"/>
    </row>
    <row r="44036" spans="6:6" x14ac:dyDescent="0.25">
      <c r="F44036" s="195"/>
    </row>
    <row r="44037" spans="6:6" x14ac:dyDescent="0.25">
      <c r="F44037" s="195"/>
    </row>
    <row r="44038" spans="6:6" x14ac:dyDescent="0.25">
      <c r="F44038" s="195"/>
    </row>
    <row r="44039" spans="6:6" x14ac:dyDescent="0.25">
      <c r="F44039" s="195"/>
    </row>
    <row r="44040" spans="6:6" x14ac:dyDescent="0.25">
      <c r="F44040" s="195"/>
    </row>
    <row r="44041" spans="6:6" x14ac:dyDescent="0.25">
      <c r="F44041" s="195"/>
    </row>
    <row r="44042" spans="6:6" x14ac:dyDescent="0.25">
      <c r="F44042" s="195"/>
    </row>
    <row r="44043" spans="6:6" x14ac:dyDescent="0.25">
      <c r="F44043" s="195"/>
    </row>
    <row r="44044" spans="6:6" x14ac:dyDescent="0.25">
      <c r="F44044" s="195"/>
    </row>
    <row r="44045" spans="6:6" x14ac:dyDescent="0.25">
      <c r="F44045" s="195"/>
    </row>
    <row r="44046" spans="6:6" x14ac:dyDescent="0.25">
      <c r="F44046" s="195"/>
    </row>
    <row r="44047" spans="6:6" x14ac:dyDescent="0.25">
      <c r="F44047" s="195"/>
    </row>
    <row r="44048" spans="6:6" x14ac:dyDescent="0.25">
      <c r="F44048" s="195"/>
    </row>
    <row r="44049" spans="6:6" x14ac:dyDescent="0.25">
      <c r="F44049" s="195"/>
    </row>
    <row r="44050" spans="6:6" x14ac:dyDescent="0.25">
      <c r="F44050" s="195"/>
    </row>
    <row r="44051" spans="6:6" x14ac:dyDescent="0.25">
      <c r="F44051" s="195"/>
    </row>
    <row r="44052" spans="6:6" x14ac:dyDescent="0.25">
      <c r="F44052" s="195"/>
    </row>
    <row r="44053" spans="6:6" x14ac:dyDescent="0.25">
      <c r="F44053" s="195"/>
    </row>
    <row r="44054" spans="6:6" x14ac:dyDescent="0.25">
      <c r="F44054" s="195"/>
    </row>
    <row r="44055" spans="6:6" x14ac:dyDescent="0.25">
      <c r="F44055" s="195"/>
    </row>
    <row r="44056" spans="6:6" x14ac:dyDescent="0.25">
      <c r="F44056" s="195"/>
    </row>
    <row r="44057" spans="6:6" x14ac:dyDescent="0.25">
      <c r="F44057" s="195"/>
    </row>
    <row r="44058" spans="6:6" x14ac:dyDescent="0.25">
      <c r="F44058" s="195"/>
    </row>
    <row r="44059" spans="6:6" x14ac:dyDescent="0.25">
      <c r="F44059" s="195"/>
    </row>
    <row r="44060" spans="6:6" x14ac:dyDescent="0.25">
      <c r="F44060" s="195"/>
    </row>
    <row r="44061" spans="6:6" x14ac:dyDescent="0.25">
      <c r="F44061" s="195"/>
    </row>
    <row r="44062" spans="6:6" x14ac:dyDescent="0.25">
      <c r="F44062" s="195"/>
    </row>
    <row r="44063" spans="6:6" x14ac:dyDescent="0.25">
      <c r="F44063" s="195"/>
    </row>
    <row r="44064" spans="6:6" x14ac:dyDescent="0.25">
      <c r="F44064" s="195"/>
    </row>
    <row r="44065" spans="6:6" x14ac:dyDescent="0.25">
      <c r="F44065" s="195"/>
    </row>
    <row r="44066" spans="6:6" x14ac:dyDescent="0.25">
      <c r="F44066" s="195"/>
    </row>
    <row r="44067" spans="6:6" x14ac:dyDescent="0.25">
      <c r="F44067" s="195"/>
    </row>
    <row r="44068" spans="6:6" x14ac:dyDescent="0.25">
      <c r="F44068" s="195"/>
    </row>
    <row r="44069" spans="6:6" x14ac:dyDescent="0.25">
      <c r="F44069" s="195"/>
    </row>
    <row r="44070" spans="6:6" x14ac:dyDescent="0.25">
      <c r="F44070" s="195"/>
    </row>
    <row r="44071" spans="6:6" x14ac:dyDescent="0.25">
      <c r="F44071" s="195"/>
    </row>
    <row r="44072" spans="6:6" x14ac:dyDescent="0.25">
      <c r="F44072" s="195"/>
    </row>
    <row r="44073" spans="6:6" x14ac:dyDescent="0.25">
      <c r="F44073" s="195"/>
    </row>
    <row r="44074" spans="6:6" x14ac:dyDescent="0.25">
      <c r="F44074" s="195"/>
    </row>
    <row r="44075" spans="6:6" x14ac:dyDescent="0.25">
      <c r="F44075" s="195"/>
    </row>
    <row r="44076" spans="6:6" x14ac:dyDescent="0.25">
      <c r="F44076" s="195"/>
    </row>
    <row r="44077" spans="6:6" x14ac:dyDescent="0.25">
      <c r="F44077" s="195"/>
    </row>
    <row r="44078" spans="6:6" x14ac:dyDescent="0.25">
      <c r="F44078" s="195"/>
    </row>
    <row r="44079" spans="6:6" x14ac:dyDescent="0.25">
      <c r="F44079" s="195"/>
    </row>
    <row r="44080" spans="6:6" x14ac:dyDescent="0.25">
      <c r="F44080" s="195"/>
    </row>
    <row r="44081" spans="6:6" x14ac:dyDescent="0.25">
      <c r="F44081" s="195"/>
    </row>
    <row r="44082" spans="6:6" x14ac:dyDescent="0.25">
      <c r="F44082" s="195"/>
    </row>
    <row r="44083" spans="6:6" x14ac:dyDescent="0.25">
      <c r="F44083" s="195"/>
    </row>
    <row r="44084" spans="6:6" x14ac:dyDescent="0.25">
      <c r="F44084" s="195"/>
    </row>
    <row r="44085" spans="6:6" x14ac:dyDescent="0.25">
      <c r="F44085" s="195"/>
    </row>
    <row r="44086" spans="6:6" x14ac:dyDescent="0.25">
      <c r="F44086" s="195"/>
    </row>
    <row r="44087" spans="6:6" x14ac:dyDescent="0.25">
      <c r="F44087" s="195"/>
    </row>
    <row r="44088" spans="6:6" x14ac:dyDescent="0.25">
      <c r="F44088" s="195"/>
    </row>
    <row r="44089" spans="6:6" x14ac:dyDescent="0.25">
      <c r="F44089" s="195"/>
    </row>
    <row r="44090" spans="6:6" x14ac:dyDescent="0.25">
      <c r="F44090" s="195"/>
    </row>
    <row r="44091" spans="6:6" x14ac:dyDescent="0.25">
      <c r="F44091" s="195"/>
    </row>
    <row r="44092" spans="6:6" x14ac:dyDescent="0.25">
      <c r="F44092" s="195"/>
    </row>
    <row r="44093" spans="6:6" x14ac:dyDescent="0.25">
      <c r="F44093" s="195"/>
    </row>
    <row r="44094" spans="6:6" x14ac:dyDescent="0.25">
      <c r="F44094" s="195"/>
    </row>
    <row r="44095" spans="6:6" x14ac:dyDescent="0.25">
      <c r="F44095" s="195"/>
    </row>
    <row r="44096" spans="6:6" x14ac:dyDescent="0.25">
      <c r="F44096" s="195"/>
    </row>
    <row r="49214" spans="6:6" x14ac:dyDescent="0.25">
      <c r="F49214" s="195"/>
    </row>
    <row r="49215" spans="6:6" x14ac:dyDescent="0.25">
      <c r="F49215" s="195"/>
    </row>
    <row r="49216" spans="6:6" x14ac:dyDescent="0.25">
      <c r="F49216" s="195"/>
    </row>
    <row r="49217" spans="6:6" x14ac:dyDescent="0.25">
      <c r="F49217" s="195"/>
    </row>
    <row r="49218" spans="6:6" x14ac:dyDescent="0.25">
      <c r="F49218" s="195"/>
    </row>
    <row r="49219" spans="6:6" x14ac:dyDescent="0.25">
      <c r="F49219" s="195"/>
    </row>
    <row r="49220" spans="6:6" x14ac:dyDescent="0.25">
      <c r="F49220" s="195"/>
    </row>
    <row r="49221" spans="6:6" x14ac:dyDescent="0.25">
      <c r="F49221" s="195"/>
    </row>
    <row r="49222" spans="6:6" x14ac:dyDescent="0.25">
      <c r="F49222" s="195"/>
    </row>
    <row r="49223" spans="6:6" x14ac:dyDescent="0.25">
      <c r="F49223" s="195"/>
    </row>
    <row r="49224" spans="6:6" x14ac:dyDescent="0.25">
      <c r="F49224" s="195"/>
    </row>
    <row r="49225" spans="6:6" x14ac:dyDescent="0.25">
      <c r="F49225" s="195"/>
    </row>
    <row r="49226" spans="6:6" x14ac:dyDescent="0.25">
      <c r="F49226" s="195"/>
    </row>
    <row r="49227" spans="6:6" x14ac:dyDescent="0.25">
      <c r="F49227" s="195"/>
    </row>
    <row r="49228" spans="6:6" x14ac:dyDescent="0.25">
      <c r="F49228" s="195"/>
    </row>
    <row r="49229" spans="6:6" x14ac:dyDescent="0.25">
      <c r="F49229" s="195"/>
    </row>
    <row r="49230" spans="6:6" x14ac:dyDescent="0.25">
      <c r="F49230" s="195"/>
    </row>
    <row r="49231" spans="6:6" x14ac:dyDescent="0.25">
      <c r="F49231" s="195"/>
    </row>
    <row r="49232" spans="6:6" x14ac:dyDescent="0.25">
      <c r="F49232" s="195"/>
    </row>
    <row r="49233" spans="6:6" x14ac:dyDescent="0.25">
      <c r="F49233" s="195"/>
    </row>
    <row r="49234" spans="6:6" x14ac:dyDescent="0.25">
      <c r="F49234" s="195"/>
    </row>
    <row r="49235" spans="6:6" x14ac:dyDescent="0.25">
      <c r="F49235" s="195"/>
    </row>
    <row r="49236" spans="6:6" x14ac:dyDescent="0.25">
      <c r="F49236" s="195"/>
    </row>
    <row r="49237" spans="6:6" x14ac:dyDescent="0.25">
      <c r="F49237" s="195"/>
    </row>
    <row r="49238" spans="6:6" x14ac:dyDescent="0.25">
      <c r="F49238" s="195"/>
    </row>
    <row r="49239" spans="6:6" x14ac:dyDescent="0.25">
      <c r="F49239" s="195"/>
    </row>
    <row r="49240" spans="6:6" x14ac:dyDescent="0.25">
      <c r="F49240" s="195"/>
    </row>
    <row r="49241" spans="6:6" x14ac:dyDescent="0.25">
      <c r="F49241" s="195"/>
    </row>
    <row r="49242" spans="6:6" x14ac:dyDescent="0.25">
      <c r="F49242" s="195"/>
    </row>
    <row r="49243" spans="6:6" x14ac:dyDescent="0.25">
      <c r="F49243" s="195"/>
    </row>
    <row r="49244" spans="6:6" x14ac:dyDescent="0.25">
      <c r="F49244" s="195"/>
    </row>
    <row r="49245" spans="6:6" x14ac:dyDescent="0.25">
      <c r="F49245" s="195"/>
    </row>
    <row r="49246" spans="6:6" x14ac:dyDescent="0.25">
      <c r="F49246" s="195"/>
    </row>
    <row r="49247" spans="6:6" x14ac:dyDescent="0.25">
      <c r="F49247" s="195"/>
    </row>
    <row r="49248" spans="6:6" x14ac:dyDescent="0.25">
      <c r="F49248" s="195"/>
    </row>
    <row r="49249" spans="6:6" x14ac:dyDescent="0.25">
      <c r="F49249" s="195"/>
    </row>
    <row r="49250" spans="6:6" x14ac:dyDescent="0.25">
      <c r="F49250" s="195"/>
    </row>
    <row r="49251" spans="6:6" x14ac:dyDescent="0.25">
      <c r="F49251" s="195"/>
    </row>
    <row r="49252" spans="6:6" x14ac:dyDescent="0.25">
      <c r="F49252" s="195"/>
    </row>
    <row r="49253" spans="6:6" x14ac:dyDescent="0.25">
      <c r="F49253" s="195"/>
    </row>
    <row r="49254" spans="6:6" x14ac:dyDescent="0.25">
      <c r="F49254" s="195"/>
    </row>
    <row r="49255" spans="6:6" x14ac:dyDescent="0.25">
      <c r="F49255" s="195"/>
    </row>
    <row r="49256" spans="6:6" x14ac:dyDescent="0.25">
      <c r="F49256" s="195"/>
    </row>
    <row r="49257" spans="6:6" x14ac:dyDescent="0.25">
      <c r="F49257" s="195"/>
    </row>
    <row r="49258" spans="6:6" x14ac:dyDescent="0.25">
      <c r="F49258" s="195"/>
    </row>
    <row r="49259" spans="6:6" x14ac:dyDescent="0.25">
      <c r="F49259" s="195"/>
    </row>
    <row r="49260" spans="6:6" x14ac:dyDescent="0.25">
      <c r="F49260" s="195"/>
    </row>
    <row r="49261" spans="6:6" x14ac:dyDescent="0.25">
      <c r="F49261" s="195"/>
    </row>
    <row r="49262" spans="6:6" x14ac:dyDescent="0.25">
      <c r="F49262" s="195"/>
    </row>
    <row r="49263" spans="6:6" x14ac:dyDescent="0.25">
      <c r="F49263" s="195"/>
    </row>
    <row r="49264" spans="6:6" x14ac:dyDescent="0.25">
      <c r="F49264" s="195"/>
    </row>
    <row r="49265" spans="6:6" x14ac:dyDescent="0.25">
      <c r="F49265" s="195"/>
    </row>
    <row r="49266" spans="6:6" x14ac:dyDescent="0.25">
      <c r="F49266" s="195"/>
    </row>
    <row r="49267" spans="6:6" x14ac:dyDescent="0.25">
      <c r="F49267" s="195"/>
    </row>
    <row r="49268" spans="6:6" x14ac:dyDescent="0.25">
      <c r="F49268" s="195"/>
    </row>
    <row r="49269" spans="6:6" x14ac:dyDescent="0.25">
      <c r="F49269" s="195"/>
    </row>
    <row r="49270" spans="6:6" x14ac:dyDescent="0.25">
      <c r="F49270" s="195"/>
    </row>
    <row r="49271" spans="6:6" x14ac:dyDescent="0.25">
      <c r="F49271" s="195"/>
    </row>
    <row r="49272" spans="6:6" x14ac:dyDescent="0.25">
      <c r="F49272" s="195"/>
    </row>
    <row r="49273" spans="6:6" x14ac:dyDescent="0.25">
      <c r="F49273" s="195"/>
    </row>
    <row r="49274" spans="6:6" x14ac:dyDescent="0.25">
      <c r="F49274" s="195"/>
    </row>
    <row r="49275" spans="6:6" x14ac:dyDescent="0.25">
      <c r="F49275" s="195"/>
    </row>
    <row r="49276" spans="6:6" x14ac:dyDescent="0.25">
      <c r="F49276" s="195"/>
    </row>
    <row r="49277" spans="6:6" x14ac:dyDescent="0.25">
      <c r="F49277" s="195"/>
    </row>
    <row r="49278" spans="6:6" x14ac:dyDescent="0.25">
      <c r="F49278" s="195"/>
    </row>
    <row r="49279" spans="6:6" x14ac:dyDescent="0.25">
      <c r="F49279" s="195"/>
    </row>
    <row r="49280" spans="6:6" x14ac:dyDescent="0.25">
      <c r="F49280" s="195"/>
    </row>
    <row r="49281" spans="6:6" x14ac:dyDescent="0.25">
      <c r="F49281" s="195"/>
    </row>
    <row r="49282" spans="6:6" x14ac:dyDescent="0.25">
      <c r="F49282" s="195"/>
    </row>
    <row r="49283" spans="6:6" x14ac:dyDescent="0.25">
      <c r="F49283" s="195"/>
    </row>
    <row r="49284" spans="6:6" x14ac:dyDescent="0.25">
      <c r="F49284" s="195"/>
    </row>
    <row r="49285" spans="6:6" x14ac:dyDescent="0.25">
      <c r="F49285" s="195"/>
    </row>
    <row r="49286" spans="6:6" x14ac:dyDescent="0.25">
      <c r="F49286" s="195"/>
    </row>
    <row r="49287" spans="6:6" x14ac:dyDescent="0.25">
      <c r="F49287" s="195"/>
    </row>
    <row r="49288" spans="6:6" x14ac:dyDescent="0.25">
      <c r="F49288" s="195"/>
    </row>
    <row r="49289" spans="6:6" x14ac:dyDescent="0.25">
      <c r="F49289" s="195"/>
    </row>
    <row r="49290" spans="6:6" x14ac:dyDescent="0.25">
      <c r="F49290" s="195"/>
    </row>
    <row r="49291" spans="6:6" x14ac:dyDescent="0.25">
      <c r="F49291" s="195"/>
    </row>
    <row r="49292" spans="6:6" x14ac:dyDescent="0.25">
      <c r="F49292" s="195"/>
    </row>
    <row r="49293" spans="6:6" x14ac:dyDescent="0.25">
      <c r="F49293" s="195"/>
    </row>
    <row r="49294" spans="6:6" x14ac:dyDescent="0.25">
      <c r="F49294" s="195"/>
    </row>
    <row r="49295" spans="6:6" x14ac:dyDescent="0.25">
      <c r="F49295" s="195"/>
    </row>
    <row r="49296" spans="6:6" x14ac:dyDescent="0.25">
      <c r="F49296" s="195"/>
    </row>
    <row r="49297" spans="6:6" x14ac:dyDescent="0.25">
      <c r="F49297" s="195"/>
    </row>
    <row r="49298" spans="6:6" x14ac:dyDescent="0.25">
      <c r="F49298" s="195"/>
    </row>
    <row r="49299" spans="6:6" x14ac:dyDescent="0.25">
      <c r="F49299" s="195"/>
    </row>
    <row r="49300" spans="6:6" x14ac:dyDescent="0.25">
      <c r="F49300" s="195"/>
    </row>
    <row r="49301" spans="6:6" x14ac:dyDescent="0.25">
      <c r="F49301" s="195"/>
    </row>
    <row r="49302" spans="6:6" x14ac:dyDescent="0.25">
      <c r="F49302" s="195"/>
    </row>
    <row r="49303" spans="6:6" x14ac:dyDescent="0.25">
      <c r="F49303" s="195"/>
    </row>
    <row r="49304" spans="6:6" x14ac:dyDescent="0.25">
      <c r="F49304" s="195"/>
    </row>
    <row r="49305" spans="6:6" x14ac:dyDescent="0.25">
      <c r="F49305" s="195"/>
    </row>
    <row r="49306" spans="6:6" x14ac:dyDescent="0.25">
      <c r="F49306" s="195"/>
    </row>
    <row r="49307" spans="6:6" x14ac:dyDescent="0.25">
      <c r="F49307" s="195"/>
    </row>
    <row r="49308" spans="6:6" x14ac:dyDescent="0.25">
      <c r="F49308" s="195"/>
    </row>
    <row r="49309" spans="6:6" x14ac:dyDescent="0.25">
      <c r="F49309" s="195"/>
    </row>
    <row r="49310" spans="6:6" x14ac:dyDescent="0.25">
      <c r="F49310" s="195"/>
    </row>
    <row r="49311" spans="6:6" x14ac:dyDescent="0.25">
      <c r="F49311" s="195"/>
    </row>
    <row r="49312" spans="6:6" x14ac:dyDescent="0.25">
      <c r="F49312" s="195"/>
    </row>
    <row r="49313" spans="6:6" x14ac:dyDescent="0.25">
      <c r="F49313" s="195"/>
    </row>
    <row r="49314" spans="6:6" x14ac:dyDescent="0.25">
      <c r="F49314" s="195"/>
    </row>
    <row r="49315" spans="6:6" x14ac:dyDescent="0.25">
      <c r="F49315" s="195"/>
    </row>
    <row r="49316" spans="6:6" x14ac:dyDescent="0.25">
      <c r="F49316" s="195"/>
    </row>
    <row r="49317" spans="6:6" x14ac:dyDescent="0.25">
      <c r="F49317" s="195"/>
    </row>
    <row r="49318" spans="6:6" x14ac:dyDescent="0.25">
      <c r="F49318" s="195"/>
    </row>
    <row r="49319" spans="6:6" x14ac:dyDescent="0.25">
      <c r="F49319" s="195"/>
    </row>
    <row r="49320" spans="6:6" x14ac:dyDescent="0.25">
      <c r="F49320" s="195"/>
    </row>
    <row r="49321" spans="6:6" x14ac:dyDescent="0.25">
      <c r="F49321" s="195"/>
    </row>
    <row r="49322" spans="6:6" x14ac:dyDescent="0.25">
      <c r="F49322" s="195"/>
    </row>
    <row r="49323" spans="6:6" x14ac:dyDescent="0.25">
      <c r="F49323" s="195"/>
    </row>
    <row r="49324" spans="6:6" x14ac:dyDescent="0.25">
      <c r="F49324" s="195"/>
    </row>
    <row r="49325" spans="6:6" x14ac:dyDescent="0.25">
      <c r="F49325" s="195"/>
    </row>
    <row r="49326" spans="6:6" x14ac:dyDescent="0.25">
      <c r="F49326" s="195"/>
    </row>
    <row r="49327" spans="6:6" x14ac:dyDescent="0.25">
      <c r="F49327" s="195"/>
    </row>
    <row r="49328" spans="6:6" x14ac:dyDescent="0.25">
      <c r="F49328" s="195"/>
    </row>
    <row r="49329" spans="6:6" x14ac:dyDescent="0.25">
      <c r="F49329" s="195"/>
    </row>
    <row r="49330" spans="6:6" x14ac:dyDescent="0.25">
      <c r="F49330" s="195"/>
    </row>
    <row r="49331" spans="6:6" x14ac:dyDescent="0.25">
      <c r="F49331" s="195"/>
    </row>
    <row r="49332" spans="6:6" x14ac:dyDescent="0.25">
      <c r="F49332" s="195"/>
    </row>
    <row r="49333" spans="6:6" x14ac:dyDescent="0.25">
      <c r="F49333" s="195"/>
    </row>
    <row r="49334" spans="6:6" x14ac:dyDescent="0.25">
      <c r="F49334" s="195"/>
    </row>
    <row r="49335" spans="6:6" x14ac:dyDescent="0.25">
      <c r="F49335" s="195"/>
    </row>
    <row r="49336" spans="6:6" x14ac:dyDescent="0.25">
      <c r="F49336" s="195"/>
    </row>
    <row r="49337" spans="6:6" x14ac:dyDescent="0.25">
      <c r="F49337" s="195"/>
    </row>
    <row r="49338" spans="6:6" x14ac:dyDescent="0.25">
      <c r="F49338" s="195"/>
    </row>
    <row r="49339" spans="6:6" x14ac:dyDescent="0.25">
      <c r="F49339" s="195"/>
    </row>
    <row r="49340" spans="6:6" x14ac:dyDescent="0.25">
      <c r="F49340" s="195"/>
    </row>
    <row r="49341" spans="6:6" x14ac:dyDescent="0.25">
      <c r="F49341" s="195"/>
    </row>
    <row r="49342" spans="6:6" x14ac:dyDescent="0.25">
      <c r="F49342" s="195"/>
    </row>
    <row r="49343" spans="6:6" x14ac:dyDescent="0.25">
      <c r="F49343" s="195"/>
    </row>
    <row r="49344" spans="6:6" x14ac:dyDescent="0.25">
      <c r="F49344" s="195"/>
    </row>
    <row r="49345" spans="6:6" x14ac:dyDescent="0.25">
      <c r="F49345" s="195"/>
    </row>
    <row r="49346" spans="6:6" x14ac:dyDescent="0.25">
      <c r="F49346" s="195"/>
    </row>
    <row r="49347" spans="6:6" x14ac:dyDescent="0.25">
      <c r="F49347" s="195"/>
    </row>
    <row r="49348" spans="6:6" x14ac:dyDescent="0.25">
      <c r="F49348" s="195"/>
    </row>
    <row r="49349" spans="6:6" x14ac:dyDescent="0.25">
      <c r="F49349" s="195"/>
    </row>
    <row r="49350" spans="6:6" x14ac:dyDescent="0.25">
      <c r="F49350" s="195"/>
    </row>
    <row r="49351" spans="6:6" x14ac:dyDescent="0.25">
      <c r="F49351" s="195"/>
    </row>
    <row r="49352" spans="6:6" x14ac:dyDescent="0.25">
      <c r="F49352" s="195"/>
    </row>
    <row r="49353" spans="6:6" x14ac:dyDescent="0.25">
      <c r="F49353" s="195"/>
    </row>
    <row r="49354" spans="6:6" x14ac:dyDescent="0.25">
      <c r="F49354" s="195"/>
    </row>
    <row r="49355" spans="6:6" x14ac:dyDescent="0.25">
      <c r="F49355" s="195"/>
    </row>
    <row r="49356" spans="6:6" x14ac:dyDescent="0.25">
      <c r="F49356" s="195"/>
    </row>
    <row r="49357" spans="6:6" x14ac:dyDescent="0.25">
      <c r="F49357" s="195"/>
    </row>
    <row r="49358" spans="6:6" x14ac:dyDescent="0.25">
      <c r="F49358" s="195"/>
    </row>
    <row r="49359" spans="6:6" x14ac:dyDescent="0.25">
      <c r="F49359" s="195"/>
    </row>
    <row r="49360" spans="6:6" x14ac:dyDescent="0.25">
      <c r="F49360" s="195"/>
    </row>
    <row r="49361" spans="6:6" x14ac:dyDescent="0.25">
      <c r="F49361" s="195"/>
    </row>
    <row r="49362" spans="6:6" x14ac:dyDescent="0.25">
      <c r="F49362" s="195"/>
    </row>
    <row r="49363" spans="6:6" x14ac:dyDescent="0.25">
      <c r="F49363" s="195"/>
    </row>
    <row r="49364" spans="6:6" x14ac:dyDescent="0.25">
      <c r="F49364" s="195"/>
    </row>
    <row r="49365" spans="6:6" x14ac:dyDescent="0.25">
      <c r="F49365" s="195"/>
    </row>
    <row r="49366" spans="6:6" x14ac:dyDescent="0.25">
      <c r="F49366" s="195"/>
    </row>
    <row r="49367" spans="6:6" x14ac:dyDescent="0.25">
      <c r="F49367" s="195"/>
    </row>
    <row r="49368" spans="6:6" x14ac:dyDescent="0.25">
      <c r="F49368" s="195"/>
    </row>
    <row r="49369" spans="6:6" x14ac:dyDescent="0.25">
      <c r="F49369" s="195"/>
    </row>
    <row r="49370" spans="6:6" x14ac:dyDescent="0.25">
      <c r="F49370" s="195"/>
    </row>
    <row r="49371" spans="6:6" x14ac:dyDescent="0.25">
      <c r="F49371" s="195"/>
    </row>
    <row r="49372" spans="6:6" x14ac:dyDescent="0.25">
      <c r="F49372" s="195"/>
    </row>
    <row r="49373" spans="6:6" x14ac:dyDescent="0.25">
      <c r="F49373" s="195"/>
    </row>
    <row r="49374" spans="6:6" x14ac:dyDescent="0.25">
      <c r="F49374" s="195"/>
    </row>
    <row r="49375" spans="6:6" x14ac:dyDescent="0.25">
      <c r="F49375" s="195"/>
    </row>
    <row r="49376" spans="6:6" x14ac:dyDescent="0.25">
      <c r="F49376" s="195"/>
    </row>
    <row r="49377" spans="6:6" x14ac:dyDescent="0.25">
      <c r="F49377" s="195"/>
    </row>
    <row r="49378" spans="6:6" x14ac:dyDescent="0.25">
      <c r="F49378" s="195"/>
    </row>
    <row r="49379" spans="6:6" x14ac:dyDescent="0.25">
      <c r="F49379" s="195"/>
    </row>
    <row r="49380" spans="6:6" x14ac:dyDescent="0.25">
      <c r="F49380" s="195"/>
    </row>
    <row r="49381" spans="6:6" x14ac:dyDescent="0.25">
      <c r="F49381" s="195"/>
    </row>
    <row r="49382" spans="6:6" x14ac:dyDescent="0.25">
      <c r="F49382" s="195"/>
    </row>
    <row r="49383" spans="6:6" x14ac:dyDescent="0.25">
      <c r="F49383" s="195"/>
    </row>
    <row r="49384" spans="6:6" x14ac:dyDescent="0.25">
      <c r="F49384" s="195"/>
    </row>
    <row r="49385" spans="6:6" x14ac:dyDescent="0.25">
      <c r="F49385" s="195"/>
    </row>
    <row r="49386" spans="6:6" x14ac:dyDescent="0.25">
      <c r="F49386" s="195"/>
    </row>
    <row r="49387" spans="6:6" x14ac:dyDescent="0.25">
      <c r="F49387" s="195"/>
    </row>
    <row r="49388" spans="6:6" x14ac:dyDescent="0.25">
      <c r="F49388" s="195"/>
    </row>
    <row r="49389" spans="6:6" x14ac:dyDescent="0.25">
      <c r="F49389" s="195"/>
    </row>
    <row r="49390" spans="6:6" x14ac:dyDescent="0.25">
      <c r="F49390" s="195"/>
    </row>
    <row r="49391" spans="6:6" x14ac:dyDescent="0.25">
      <c r="F49391" s="195"/>
    </row>
    <row r="49392" spans="6:6" x14ac:dyDescent="0.25">
      <c r="F49392" s="195"/>
    </row>
    <row r="49393" spans="6:6" x14ac:dyDescent="0.25">
      <c r="F49393" s="195"/>
    </row>
    <row r="49394" spans="6:6" x14ac:dyDescent="0.25">
      <c r="F49394" s="195"/>
    </row>
    <row r="49395" spans="6:6" x14ac:dyDescent="0.25">
      <c r="F49395" s="195"/>
    </row>
    <row r="49396" spans="6:6" x14ac:dyDescent="0.25">
      <c r="F49396" s="195"/>
    </row>
    <row r="49397" spans="6:6" x14ac:dyDescent="0.25">
      <c r="F49397" s="195"/>
    </row>
    <row r="49398" spans="6:6" x14ac:dyDescent="0.25">
      <c r="F49398" s="195"/>
    </row>
    <row r="49399" spans="6:6" x14ac:dyDescent="0.25">
      <c r="F49399" s="195"/>
    </row>
    <row r="49400" spans="6:6" x14ac:dyDescent="0.25">
      <c r="F49400" s="195"/>
    </row>
    <row r="49401" spans="6:6" x14ac:dyDescent="0.25">
      <c r="F49401" s="195"/>
    </row>
    <row r="49402" spans="6:6" x14ac:dyDescent="0.25">
      <c r="F49402" s="195"/>
    </row>
    <row r="49403" spans="6:6" x14ac:dyDescent="0.25">
      <c r="F49403" s="195"/>
    </row>
    <row r="49404" spans="6:6" x14ac:dyDescent="0.25">
      <c r="F49404" s="195"/>
    </row>
    <row r="49405" spans="6:6" x14ac:dyDescent="0.25">
      <c r="F49405" s="195"/>
    </row>
    <row r="49406" spans="6:6" x14ac:dyDescent="0.25">
      <c r="F49406" s="195"/>
    </row>
    <row r="49407" spans="6:6" x14ac:dyDescent="0.25">
      <c r="F49407" s="195"/>
    </row>
    <row r="49408" spans="6:6" x14ac:dyDescent="0.25">
      <c r="F49408" s="195"/>
    </row>
    <row r="49409" spans="6:6" x14ac:dyDescent="0.25">
      <c r="F49409" s="195"/>
    </row>
    <row r="49410" spans="6:6" x14ac:dyDescent="0.25">
      <c r="F49410" s="195"/>
    </row>
    <row r="49411" spans="6:6" x14ac:dyDescent="0.25">
      <c r="F49411" s="195"/>
    </row>
    <row r="49412" spans="6:6" x14ac:dyDescent="0.25">
      <c r="F49412" s="195"/>
    </row>
    <row r="49413" spans="6:6" x14ac:dyDescent="0.25">
      <c r="F49413" s="195"/>
    </row>
    <row r="49414" spans="6:6" x14ac:dyDescent="0.25">
      <c r="F49414" s="195"/>
    </row>
    <row r="49415" spans="6:6" x14ac:dyDescent="0.25">
      <c r="F49415" s="195"/>
    </row>
    <row r="49416" spans="6:6" x14ac:dyDescent="0.25">
      <c r="F49416" s="195"/>
    </row>
    <row r="49417" spans="6:6" x14ac:dyDescent="0.25">
      <c r="F49417" s="195"/>
    </row>
    <row r="49418" spans="6:6" x14ac:dyDescent="0.25">
      <c r="F49418" s="195"/>
    </row>
    <row r="49419" spans="6:6" x14ac:dyDescent="0.25">
      <c r="F49419" s="195"/>
    </row>
    <row r="49420" spans="6:6" x14ac:dyDescent="0.25">
      <c r="F49420" s="195"/>
    </row>
    <row r="49421" spans="6:6" x14ac:dyDescent="0.25">
      <c r="F49421" s="195"/>
    </row>
    <row r="49422" spans="6:6" x14ac:dyDescent="0.25">
      <c r="F49422" s="195"/>
    </row>
    <row r="49423" spans="6:6" x14ac:dyDescent="0.25">
      <c r="F49423" s="195"/>
    </row>
    <row r="49424" spans="6:6" x14ac:dyDescent="0.25">
      <c r="F49424" s="195"/>
    </row>
    <row r="49425" spans="6:6" x14ac:dyDescent="0.25">
      <c r="F49425" s="195"/>
    </row>
    <row r="49426" spans="6:6" x14ac:dyDescent="0.25">
      <c r="F49426" s="195"/>
    </row>
    <row r="49427" spans="6:6" x14ac:dyDescent="0.25">
      <c r="F49427" s="195"/>
    </row>
    <row r="49428" spans="6:6" x14ac:dyDescent="0.25">
      <c r="F49428" s="195"/>
    </row>
    <row r="49429" spans="6:6" x14ac:dyDescent="0.25">
      <c r="F49429" s="195"/>
    </row>
    <row r="49430" spans="6:6" x14ac:dyDescent="0.25">
      <c r="F49430" s="195"/>
    </row>
    <row r="49431" spans="6:6" x14ac:dyDescent="0.25">
      <c r="F49431" s="195"/>
    </row>
    <row r="49432" spans="6:6" x14ac:dyDescent="0.25">
      <c r="F49432" s="195"/>
    </row>
    <row r="49433" spans="6:6" x14ac:dyDescent="0.25">
      <c r="F49433" s="195"/>
    </row>
    <row r="49434" spans="6:6" x14ac:dyDescent="0.25">
      <c r="F49434" s="195"/>
    </row>
    <row r="49435" spans="6:6" x14ac:dyDescent="0.25">
      <c r="F49435" s="195"/>
    </row>
    <row r="49436" spans="6:6" x14ac:dyDescent="0.25">
      <c r="F49436" s="195"/>
    </row>
    <row r="49437" spans="6:6" x14ac:dyDescent="0.25">
      <c r="F49437" s="195"/>
    </row>
    <row r="49438" spans="6:6" x14ac:dyDescent="0.25">
      <c r="F49438" s="195"/>
    </row>
    <row r="49439" spans="6:6" x14ac:dyDescent="0.25">
      <c r="F49439" s="195"/>
    </row>
    <row r="49440" spans="6:6" x14ac:dyDescent="0.25">
      <c r="F49440" s="195"/>
    </row>
    <row r="49441" spans="6:6" x14ac:dyDescent="0.25">
      <c r="F49441" s="195"/>
    </row>
    <row r="49442" spans="6:6" x14ac:dyDescent="0.25">
      <c r="F49442" s="195"/>
    </row>
    <row r="49443" spans="6:6" x14ac:dyDescent="0.25">
      <c r="F49443" s="195"/>
    </row>
    <row r="49444" spans="6:6" x14ac:dyDescent="0.25">
      <c r="F49444" s="195"/>
    </row>
    <row r="49445" spans="6:6" x14ac:dyDescent="0.25">
      <c r="F49445" s="195"/>
    </row>
    <row r="49446" spans="6:6" x14ac:dyDescent="0.25">
      <c r="F49446" s="195"/>
    </row>
    <row r="49447" spans="6:6" x14ac:dyDescent="0.25">
      <c r="F49447" s="195"/>
    </row>
    <row r="49448" spans="6:6" x14ac:dyDescent="0.25">
      <c r="F49448" s="195"/>
    </row>
    <row r="49449" spans="6:6" x14ac:dyDescent="0.25">
      <c r="F49449" s="195"/>
    </row>
    <row r="49450" spans="6:6" x14ac:dyDescent="0.25">
      <c r="F49450" s="195"/>
    </row>
    <row r="49451" spans="6:6" x14ac:dyDescent="0.25">
      <c r="F49451" s="195"/>
    </row>
    <row r="49452" spans="6:6" x14ac:dyDescent="0.25">
      <c r="F49452" s="195"/>
    </row>
    <row r="49453" spans="6:6" x14ac:dyDescent="0.25">
      <c r="F49453" s="195"/>
    </row>
    <row r="49454" spans="6:6" x14ac:dyDescent="0.25">
      <c r="F49454" s="195"/>
    </row>
    <row r="49455" spans="6:6" x14ac:dyDescent="0.25">
      <c r="F49455" s="195"/>
    </row>
    <row r="49456" spans="6:6" x14ac:dyDescent="0.25">
      <c r="F49456" s="195"/>
    </row>
    <row r="49457" spans="6:6" x14ac:dyDescent="0.25">
      <c r="F49457" s="195"/>
    </row>
    <row r="49458" spans="6:6" x14ac:dyDescent="0.25">
      <c r="F49458" s="195"/>
    </row>
    <row r="49459" spans="6:6" x14ac:dyDescent="0.25">
      <c r="F49459" s="195"/>
    </row>
    <row r="49460" spans="6:6" x14ac:dyDescent="0.25">
      <c r="F49460" s="195"/>
    </row>
    <row r="49461" spans="6:6" x14ac:dyDescent="0.25">
      <c r="F49461" s="195"/>
    </row>
    <row r="49462" spans="6:6" x14ac:dyDescent="0.25">
      <c r="F49462" s="195"/>
    </row>
    <row r="49463" spans="6:6" x14ac:dyDescent="0.25">
      <c r="F49463" s="195"/>
    </row>
    <row r="49464" spans="6:6" x14ac:dyDescent="0.25">
      <c r="F49464" s="195"/>
    </row>
    <row r="49465" spans="6:6" x14ac:dyDescent="0.25">
      <c r="F49465" s="195"/>
    </row>
    <row r="49466" spans="6:6" x14ac:dyDescent="0.25">
      <c r="F49466" s="195"/>
    </row>
    <row r="49467" spans="6:6" x14ac:dyDescent="0.25">
      <c r="F49467" s="195"/>
    </row>
    <row r="49468" spans="6:6" x14ac:dyDescent="0.25">
      <c r="F49468" s="195"/>
    </row>
    <row r="49469" spans="6:6" x14ac:dyDescent="0.25">
      <c r="F49469" s="195"/>
    </row>
    <row r="49470" spans="6:6" x14ac:dyDescent="0.25">
      <c r="F49470" s="195"/>
    </row>
    <row r="49471" spans="6:6" x14ac:dyDescent="0.25">
      <c r="F49471" s="195"/>
    </row>
    <row r="49472" spans="6:6" x14ac:dyDescent="0.25">
      <c r="F49472" s="195"/>
    </row>
    <row r="49473" spans="6:6" x14ac:dyDescent="0.25">
      <c r="F49473" s="195"/>
    </row>
    <row r="49474" spans="6:6" x14ac:dyDescent="0.25">
      <c r="F49474" s="195"/>
    </row>
    <row r="49475" spans="6:6" x14ac:dyDescent="0.25">
      <c r="F49475" s="195"/>
    </row>
    <row r="49476" spans="6:6" x14ac:dyDescent="0.25">
      <c r="F49476" s="195"/>
    </row>
    <row r="49477" spans="6:6" x14ac:dyDescent="0.25">
      <c r="F49477" s="195"/>
    </row>
    <row r="49478" spans="6:6" x14ac:dyDescent="0.25">
      <c r="F49478" s="195"/>
    </row>
    <row r="49479" spans="6:6" x14ac:dyDescent="0.25">
      <c r="F49479" s="195"/>
    </row>
    <row r="49480" spans="6:6" x14ac:dyDescent="0.25">
      <c r="F49480" s="195"/>
    </row>
    <row r="49481" spans="6:6" x14ac:dyDescent="0.25">
      <c r="F49481" s="195"/>
    </row>
    <row r="49482" spans="6:6" x14ac:dyDescent="0.25">
      <c r="F49482" s="195"/>
    </row>
    <row r="49483" spans="6:6" x14ac:dyDescent="0.25">
      <c r="F49483" s="195"/>
    </row>
    <row r="49484" spans="6:6" x14ac:dyDescent="0.25">
      <c r="F49484" s="195"/>
    </row>
    <row r="49485" spans="6:6" x14ac:dyDescent="0.25">
      <c r="F49485" s="195"/>
    </row>
    <row r="49486" spans="6:6" x14ac:dyDescent="0.25">
      <c r="F49486" s="195"/>
    </row>
    <row r="49487" spans="6:6" x14ac:dyDescent="0.25">
      <c r="F49487" s="195"/>
    </row>
    <row r="49488" spans="6:6" x14ac:dyDescent="0.25">
      <c r="F49488" s="195"/>
    </row>
    <row r="49489" spans="6:6" x14ac:dyDescent="0.25">
      <c r="F49489" s="195"/>
    </row>
    <row r="49490" spans="6:6" x14ac:dyDescent="0.25">
      <c r="F49490" s="195"/>
    </row>
    <row r="49491" spans="6:6" x14ac:dyDescent="0.25">
      <c r="F49491" s="195"/>
    </row>
    <row r="49492" spans="6:6" x14ac:dyDescent="0.25">
      <c r="F49492" s="195"/>
    </row>
    <row r="49493" spans="6:6" x14ac:dyDescent="0.25">
      <c r="F49493" s="195"/>
    </row>
    <row r="49494" spans="6:6" x14ac:dyDescent="0.25">
      <c r="F49494" s="195"/>
    </row>
    <row r="49495" spans="6:6" x14ac:dyDescent="0.25">
      <c r="F49495" s="195"/>
    </row>
    <row r="49496" spans="6:6" x14ac:dyDescent="0.25">
      <c r="F49496" s="195"/>
    </row>
    <row r="49497" spans="6:6" x14ac:dyDescent="0.25">
      <c r="F49497" s="195"/>
    </row>
    <row r="49498" spans="6:6" x14ac:dyDescent="0.25">
      <c r="F49498" s="195"/>
    </row>
    <row r="49499" spans="6:6" x14ac:dyDescent="0.25">
      <c r="F49499" s="195"/>
    </row>
    <row r="49500" spans="6:6" x14ac:dyDescent="0.25">
      <c r="F49500" s="195"/>
    </row>
    <row r="49501" spans="6:6" x14ac:dyDescent="0.25">
      <c r="F49501" s="195"/>
    </row>
    <row r="49502" spans="6:6" x14ac:dyDescent="0.25">
      <c r="F49502" s="195"/>
    </row>
    <row r="49503" spans="6:6" x14ac:dyDescent="0.25">
      <c r="F49503" s="195"/>
    </row>
    <row r="49504" spans="6:6" x14ac:dyDescent="0.25">
      <c r="F49504" s="195"/>
    </row>
    <row r="49505" spans="6:6" x14ac:dyDescent="0.25">
      <c r="F49505" s="195"/>
    </row>
    <row r="49506" spans="6:6" x14ac:dyDescent="0.25">
      <c r="F49506" s="195"/>
    </row>
    <row r="49507" spans="6:6" x14ac:dyDescent="0.25">
      <c r="F49507" s="195"/>
    </row>
    <row r="49508" spans="6:6" x14ac:dyDescent="0.25">
      <c r="F49508" s="195"/>
    </row>
    <row r="49509" spans="6:6" x14ac:dyDescent="0.25">
      <c r="F49509" s="195"/>
    </row>
    <row r="49510" spans="6:6" x14ac:dyDescent="0.25">
      <c r="F49510" s="195"/>
    </row>
    <row r="49511" spans="6:6" x14ac:dyDescent="0.25">
      <c r="F49511" s="195"/>
    </row>
    <row r="49512" spans="6:6" x14ac:dyDescent="0.25">
      <c r="F49512" s="195"/>
    </row>
    <row r="49513" spans="6:6" x14ac:dyDescent="0.25">
      <c r="F49513" s="195"/>
    </row>
    <row r="49514" spans="6:6" x14ac:dyDescent="0.25">
      <c r="F49514" s="195"/>
    </row>
    <row r="49515" spans="6:6" x14ac:dyDescent="0.25">
      <c r="F49515" s="195"/>
    </row>
    <row r="49516" spans="6:6" x14ac:dyDescent="0.25">
      <c r="F49516" s="195"/>
    </row>
    <row r="49517" spans="6:6" x14ac:dyDescent="0.25">
      <c r="F49517" s="195"/>
    </row>
    <row r="49518" spans="6:6" x14ac:dyDescent="0.25">
      <c r="F49518" s="195"/>
    </row>
    <row r="49519" spans="6:6" x14ac:dyDescent="0.25">
      <c r="F49519" s="195"/>
    </row>
    <row r="49520" spans="6:6" x14ac:dyDescent="0.25">
      <c r="F49520" s="195"/>
    </row>
    <row r="49521" spans="6:6" x14ac:dyDescent="0.25">
      <c r="F49521" s="195"/>
    </row>
    <row r="49522" spans="6:6" x14ac:dyDescent="0.25">
      <c r="F49522" s="195"/>
    </row>
    <row r="49523" spans="6:6" x14ac:dyDescent="0.25">
      <c r="F49523" s="195"/>
    </row>
    <row r="49524" spans="6:6" x14ac:dyDescent="0.25">
      <c r="F49524" s="195"/>
    </row>
    <row r="49525" spans="6:6" x14ac:dyDescent="0.25">
      <c r="F49525" s="195"/>
    </row>
    <row r="49526" spans="6:6" x14ac:dyDescent="0.25">
      <c r="F49526" s="195"/>
    </row>
    <row r="49527" spans="6:6" x14ac:dyDescent="0.25">
      <c r="F49527" s="195"/>
    </row>
    <row r="49528" spans="6:6" x14ac:dyDescent="0.25">
      <c r="F49528" s="195"/>
    </row>
    <row r="49529" spans="6:6" x14ac:dyDescent="0.25">
      <c r="F49529" s="195"/>
    </row>
    <row r="49530" spans="6:6" x14ac:dyDescent="0.25">
      <c r="F49530" s="195"/>
    </row>
    <row r="49531" spans="6:6" x14ac:dyDescent="0.25">
      <c r="F49531" s="195"/>
    </row>
    <row r="49532" spans="6:6" x14ac:dyDescent="0.25">
      <c r="F49532" s="195"/>
    </row>
    <row r="49533" spans="6:6" x14ac:dyDescent="0.25">
      <c r="F49533" s="195"/>
    </row>
    <row r="49534" spans="6:6" x14ac:dyDescent="0.25">
      <c r="F49534" s="195"/>
    </row>
    <row r="49535" spans="6:6" x14ac:dyDescent="0.25">
      <c r="F49535" s="195"/>
    </row>
    <row r="49536" spans="6:6" x14ac:dyDescent="0.25">
      <c r="F49536" s="195"/>
    </row>
    <row r="49537" spans="6:6" x14ac:dyDescent="0.25">
      <c r="F49537" s="195"/>
    </row>
    <row r="49538" spans="6:6" x14ac:dyDescent="0.25">
      <c r="F49538" s="195"/>
    </row>
    <row r="49539" spans="6:6" x14ac:dyDescent="0.25">
      <c r="F49539" s="195"/>
    </row>
    <row r="49540" spans="6:6" x14ac:dyDescent="0.25">
      <c r="F49540" s="195"/>
    </row>
    <row r="49541" spans="6:6" x14ac:dyDescent="0.25">
      <c r="F49541" s="195"/>
    </row>
    <row r="49542" spans="6:6" x14ac:dyDescent="0.25">
      <c r="F49542" s="195"/>
    </row>
    <row r="49543" spans="6:6" x14ac:dyDescent="0.25">
      <c r="F49543" s="195"/>
    </row>
    <row r="49544" spans="6:6" x14ac:dyDescent="0.25">
      <c r="F49544" s="195"/>
    </row>
    <row r="49545" spans="6:6" x14ac:dyDescent="0.25">
      <c r="F49545" s="195"/>
    </row>
    <row r="49546" spans="6:6" x14ac:dyDescent="0.25">
      <c r="F49546" s="195"/>
    </row>
    <row r="49547" spans="6:6" x14ac:dyDescent="0.25">
      <c r="F49547" s="195"/>
    </row>
    <row r="49548" spans="6:6" x14ac:dyDescent="0.25">
      <c r="F49548" s="195"/>
    </row>
    <row r="49549" spans="6:6" x14ac:dyDescent="0.25">
      <c r="F49549" s="195"/>
    </row>
    <row r="49550" spans="6:6" x14ac:dyDescent="0.25">
      <c r="F49550" s="195"/>
    </row>
    <row r="49551" spans="6:6" x14ac:dyDescent="0.25">
      <c r="F49551" s="195"/>
    </row>
    <row r="49552" spans="6:6" x14ac:dyDescent="0.25">
      <c r="F49552" s="195"/>
    </row>
    <row r="49553" spans="6:6" x14ac:dyDescent="0.25">
      <c r="F49553" s="195"/>
    </row>
    <row r="49554" spans="6:6" x14ac:dyDescent="0.25">
      <c r="F49554" s="195"/>
    </row>
    <row r="49555" spans="6:6" x14ac:dyDescent="0.25">
      <c r="F49555" s="195"/>
    </row>
    <row r="49556" spans="6:6" x14ac:dyDescent="0.25">
      <c r="F49556" s="195"/>
    </row>
    <row r="49557" spans="6:6" x14ac:dyDescent="0.25">
      <c r="F49557" s="195"/>
    </row>
    <row r="49558" spans="6:6" x14ac:dyDescent="0.25">
      <c r="F49558" s="195"/>
    </row>
    <row r="49559" spans="6:6" x14ac:dyDescent="0.25">
      <c r="F49559" s="195"/>
    </row>
    <row r="49560" spans="6:6" x14ac:dyDescent="0.25">
      <c r="F49560" s="195"/>
    </row>
    <row r="49561" spans="6:6" x14ac:dyDescent="0.25">
      <c r="F49561" s="195"/>
    </row>
    <row r="49562" spans="6:6" x14ac:dyDescent="0.25">
      <c r="F49562" s="195"/>
    </row>
    <row r="49563" spans="6:6" x14ac:dyDescent="0.25">
      <c r="F49563" s="195"/>
    </row>
    <row r="49564" spans="6:6" x14ac:dyDescent="0.25">
      <c r="F49564" s="195"/>
    </row>
    <row r="49565" spans="6:6" x14ac:dyDescent="0.25">
      <c r="F49565" s="195"/>
    </row>
    <row r="49566" spans="6:6" x14ac:dyDescent="0.25">
      <c r="F49566" s="195"/>
    </row>
    <row r="49567" spans="6:6" x14ac:dyDescent="0.25">
      <c r="F49567" s="195"/>
    </row>
    <row r="49568" spans="6:6" x14ac:dyDescent="0.25">
      <c r="F49568" s="195"/>
    </row>
    <row r="49569" spans="6:6" x14ac:dyDescent="0.25">
      <c r="F49569" s="195"/>
    </row>
    <row r="49570" spans="6:6" x14ac:dyDescent="0.25">
      <c r="F49570" s="195"/>
    </row>
    <row r="49571" spans="6:6" x14ac:dyDescent="0.25">
      <c r="F49571" s="195"/>
    </row>
    <row r="49572" spans="6:6" x14ac:dyDescent="0.25">
      <c r="F49572" s="195"/>
    </row>
    <row r="49573" spans="6:6" x14ac:dyDescent="0.25">
      <c r="F49573" s="195"/>
    </row>
    <row r="49574" spans="6:6" x14ac:dyDescent="0.25">
      <c r="F49574" s="195"/>
    </row>
    <row r="49575" spans="6:6" x14ac:dyDescent="0.25">
      <c r="F49575" s="195"/>
    </row>
    <row r="49576" spans="6:6" x14ac:dyDescent="0.25">
      <c r="F49576" s="195"/>
    </row>
    <row r="49577" spans="6:6" x14ac:dyDescent="0.25">
      <c r="F49577" s="195"/>
    </row>
    <row r="49578" spans="6:6" x14ac:dyDescent="0.25">
      <c r="F49578" s="195"/>
    </row>
    <row r="49579" spans="6:6" x14ac:dyDescent="0.25">
      <c r="F49579" s="195"/>
    </row>
    <row r="49580" spans="6:6" x14ac:dyDescent="0.25">
      <c r="F49580" s="195"/>
    </row>
    <row r="49581" spans="6:6" x14ac:dyDescent="0.25">
      <c r="F49581" s="195"/>
    </row>
    <row r="49582" spans="6:6" x14ac:dyDescent="0.25">
      <c r="F49582" s="195"/>
    </row>
    <row r="49583" spans="6:6" x14ac:dyDescent="0.25">
      <c r="F49583" s="195"/>
    </row>
    <row r="49584" spans="6:6" x14ac:dyDescent="0.25">
      <c r="F49584" s="195"/>
    </row>
    <row r="49585" spans="6:6" x14ac:dyDescent="0.25">
      <c r="F49585" s="195"/>
    </row>
    <row r="49586" spans="6:6" x14ac:dyDescent="0.25">
      <c r="F49586" s="195"/>
    </row>
    <row r="49587" spans="6:6" x14ac:dyDescent="0.25">
      <c r="F49587" s="195"/>
    </row>
    <row r="49588" spans="6:6" x14ac:dyDescent="0.25">
      <c r="F49588" s="195"/>
    </row>
    <row r="49589" spans="6:6" x14ac:dyDescent="0.25">
      <c r="F49589" s="195"/>
    </row>
    <row r="49590" spans="6:6" x14ac:dyDescent="0.25">
      <c r="F49590" s="195"/>
    </row>
    <row r="49591" spans="6:6" x14ac:dyDescent="0.25">
      <c r="F49591" s="195"/>
    </row>
    <row r="49592" spans="6:6" x14ac:dyDescent="0.25">
      <c r="F49592" s="195"/>
    </row>
    <row r="49593" spans="6:6" x14ac:dyDescent="0.25">
      <c r="F49593" s="195"/>
    </row>
    <row r="49594" spans="6:6" x14ac:dyDescent="0.25">
      <c r="F49594" s="195"/>
    </row>
    <row r="49595" spans="6:6" x14ac:dyDescent="0.25">
      <c r="F49595" s="195"/>
    </row>
    <row r="49596" spans="6:6" x14ac:dyDescent="0.25">
      <c r="F49596" s="195"/>
    </row>
    <row r="49597" spans="6:6" x14ac:dyDescent="0.25">
      <c r="F49597" s="195"/>
    </row>
    <row r="49598" spans="6:6" x14ac:dyDescent="0.25">
      <c r="F49598" s="195"/>
    </row>
    <row r="49599" spans="6:6" x14ac:dyDescent="0.25">
      <c r="F49599" s="195"/>
    </row>
    <row r="49600" spans="6:6" x14ac:dyDescent="0.25">
      <c r="F49600" s="195"/>
    </row>
    <row r="49601" spans="6:6" x14ac:dyDescent="0.25">
      <c r="F49601" s="195"/>
    </row>
    <row r="49602" spans="6:6" x14ac:dyDescent="0.25">
      <c r="F49602" s="195"/>
    </row>
    <row r="49603" spans="6:6" x14ac:dyDescent="0.25">
      <c r="F49603" s="195"/>
    </row>
    <row r="49604" spans="6:6" x14ac:dyDescent="0.25">
      <c r="F49604" s="195"/>
    </row>
    <row r="49605" spans="6:6" x14ac:dyDescent="0.25">
      <c r="F49605" s="195"/>
    </row>
    <row r="49606" spans="6:6" x14ac:dyDescent="0.25">
      <c r="F49606" s="195"/>
    </row>
    <row r="49607" spans="6:6" x14ac:dyDescent="0.25">
      <c r="F49607" s="195"/>
    </row>
    <row r="49608" spans="6:6" x14ac:dyDescent="0.25">
      <c r="F49608" s="195"/>
    </row>
    <row r="54726" spans="6:6" x14ac:dyDescent="0.25">
      <c r="F54726" s="195"/>
    </row>
    <row r="54727" spans="6:6" x14ac:dyDescent="0.25">
      <c r="F54727" s="195"/>
    </row>
    <row r="54728" spans="6:6" x14ac:dyDescent="0.25">
      <c r="F54728" s="195"/>
    </row>
    <row r="54729" spans="6:6" x14ac:dyDescent="0.25">
      <c r="F54729" s="195"/>
    </row>
    <row r="54730" spans="6:6" x14ac:dyDescent="0.25">
      <c r="F54730" s="195"/>
    </row>
    <row r="54731" spans="6:6" x14ac:dyDescent="0.25">
      <c r="F54731" s="195"/>
    </row>
    <row r="54732" spans="6:6" x14ac:dyDescent="0.25">
      <c r="F54732" s="195"/>
    </row>
    <row r="54733" spans="6:6" x14ac:dyDescent="0.25">
      <c r="F54733" s="195"/>
    </row>
    <row r="54734" spans="6:6" x14ac:dyDescent="0.25">
      <c r="F54734" s="195"/>
    </row>
    <row r="54735" spans="6:6" x14ac:dyDescent="0.25">
      <c r="F54735" s="195"/>
    </row>
    <row r="54736" spans="6:6" x14ac:dyDescent="0.25">
      <c r="F54736" s="195"/>
    </row>
    <row r="54737" spans="6:6" x14ac:dyDescent="0.25">
      <c r="F54737" s="195"/>
    </row>
    <row r="54738" spans="6:6" x14ac:dyDescent="0.25">
      <c r="F54738" s="195"/>
    </row>
    <row r="54739" spans="6:6" x14ac:dyDescent="0.25">
      <c r="F54739" s="195"/>
    </row>
    <row r="54740" spans="6:6" x14ac:dyDescent="0.25">
      <c r="F54740" s="195"/>
    </row>
    <row r="54741" spans="6:6" x14ac:dyDescent="0.25">
      <c r="F54741" s="195"/>
    </row>
    <row r="54742" spans="6:6" x14ac:dyDescent="0.25">
      <c r="F54742" s="195"/>
    </row>
    <row r="54743" spans="6:6" x14ac:dyDescent="0.25">
      <c r="F54743" s="195"/>
    </row>
    <row r="54744" spans="6:6" x14ac:dyDescent="0.25">
      <c r="F54744" s="195"/>
    </row>
    <row r="54745" spans="6:6" x14ac:dyDescent="0.25">
      <c r="F54745" s="195"/>
    </row>
    <row r="54746" spans="6:6" x14ac:dyDescent="0.25">
      <c r="F54746" s="195"/>
    </row>
    <row r="54747" spans="6:6" x14ac:dyDescent="0.25">
      <c r="F54747" s="195"/>
    </row>
    <row r="54748" spans="6:6" x14ac:dyDescent="0.25">
      <c r="F54748" s="195"/>
    </row>
    <row r="54749" spans="6:6" x14ac:dyDescent="0.25">
      <c r="F54749" s="195"/>
    </row>
    <row r="54750" spans="6:6" x14ac:dyDescent="0.25">
      <c r="F54750" s="195"/>
    </row>
    <row r="54751" spans="6:6" x14ac:dyDescent="0.25">
      <c r="F54751" s="195"/>
    </row>
    <row r="54752" spans="6:6" x14ac:dyDescent="0.25">
      <c r="F54752" s="195"/>
    </row>
    <row r="54753" spans="6:6" x14ac:dyDescent="0.25">
      <c r="F54753" s="195"/>
    </row>
    <row r="54754" spans="6:6" x14ac:dyDescent="0.25">
      <c r="F54754" s="195"/>
    </row>
    <row r="54755" spans="6:6" x14ac:dyDescent="0.25">
      <c r="F54755" s="195"/>
    </row>
    <row r="54756" spans="6:6" x14ac:dyDescent="0.25">
      <c r="F54756" s="195"/>
    </row>
    <row r="54757" spans="6:6" x14ac:dyDescent="0.25">
      <c r="F54757" s="195"/>
    </row>
    <row r="54758" spans="6:6" x14ac:dyDescent="0.25">
      <c r="F54758" s="195"/>
    </row>
    <row r="54759" spans="6:6" x14ac:dyDescent="0.25">
      <c r="F54759" s="195"/>
    </row>
    <row r="54760" spans="6:6" x14ac:dyDescent="0.25">
      <c r="F54760" s="195"/>
    </row>
    <row r="54761" spans="6:6" x14ac:dyDescent="0.25">
      <c r="F54761" s="195"/>
    </row>
    <row r="54762" spans="6:6" x14ac:dyDescent="0.25">
      <c r="F54762" s="195"/>
    </row>
    <row r="54763" spans="6:6" x14ac:dyDescent="0.25">
      <c r="F54763" s="195"/>
    </row>
    <row r="54764" spans="6:6" x14ac:dyDescent="0.25">
      <c r="F54764" s="195"/>
    </row>
    <row r="54765" spans="6:6" x14ac:dyDescent="0.25">
      <c r="F54765" s="195"/>
    </row>
    <row r="54766" spans="6:6" x14ac:dyDescent="0.25">
      <c r="F54766" s="195"/>
    </row>
    <row r="54767" spans="6:6" x14ac:dyDescent="0.25">
      <c r="F54767" s="195"/>
    </row>
    <row r="54768" spans="6:6" x14ac:dyDescent="0.25">
      <c r="F54768" s="195"/>
    </row>
    <row r="54769" spans="6:6" x14ac:dyDescent="0.25">
      <c r="F54769" s="195"/>
    </row>
    <row r="54770" spans="6:6" x14ac:dyDescent="0.25">
      <c r="F54770" s="195"/>
    </row>
    <row r="54771" spans="6:6" x14ac:dyDescent="0.25">
      <c r="F54771" s="195"/>
    </row>
    <row r="54772" spans="6:6" x14ac:dyDescent="0.25">
      <c r="F54772" s="195"/>
    </row>
    <row r="54773" spans="6:6" x14ac:dyDescent="0.25">
      <c r="F54773" s="195"/>
    </row>
    <row r="54774" spans="6:6" x14ac:dyDescent="0.25">
      <c r="F54774" s="195"/>
    </row>
    <row r="54775" spans="6:6" x14ac:dyDescent="0.25">
      <c r="F54775" s="195"/>
    </row>
    <row r="54776" spans="6:6" x14ac:dyDescent="0.25">
      <c r="F54776" s="195"/>
    </row>
    <row r="54777" spans="6:6" x14ac:dyDescent="0.25">
      <c r="F54777" s="195"/>
    </row>
    <row r="54778" spans="6:6" x14ac:dyDescent="0.25">
      <c r="F54778" s="195"/>
    </row>
    <row r="54779" spans="6:6" x14ac:dyDescent="0.25">
      <c r="F54779" s="195"/>
    </row>
    <row r="54780" spans="6:6" x14ac:dyDescent="0.25">
      <c r="F54780" s="195"/>
    </row>
    <row r="54781" spans="6:6" x14ac:dyDescent="0.25">
      <c r="F54781" s="195"/>
    </row>
    <row r="54782" spans="6:6" x14ac:dyDescent="0.25">
      <c r="F54782" s="195"/>
    </row>
    <row r="54783" spans="6:6" x14ac:dyDescent="0.25">
      <c r="F54783" s="195"/>
    </row>
    <row r="54784" spans="6:6" x14ac:dyDescent="0.25">
      <c r="F54784" s="195"/>
    </row>
    <row r="54785" spans="6:6" x14ac:dyDescent="0.25">
      <c r="F54785" s="195"/>
    </row>
    <row r="54786" spans="6:6" x14ac:dyDescent="0.25">
      <c r="F54786" s="195"/>
    </row>
    <row r="54787" spans="6:6" x14ac:dyDescent="0.25">
      <c r="F54787" s="195"/>
    </row>
    <row r="54788" spans="6:6" x14ac:dyDescent="0.25">
      <c r="F54788" s="195"/>
    </row>
    <row r="54789" spans="6:6" x14ac:dyDescent="0.25">
      <c r="F54789" s="195"/>
    </row>
    <row r="54790" spans="6:6" x14ac:dyDescent="0.25">
      <c r="F54790" s="195"/>
    </row>
    <row r="54791" spans="6:6" x14ac:dyDescent="0.25">
      <c r="F54791" s="195"/>
    </row>
    <row r="54792" spans="6:6" x14ac:dyDescent="0.25">
      <c r="F54792" s="195"/>
    </row>
    <row r="54793" spans="6:6" x14ac:dyDescent="0.25">
      <c r="F54793" s="195"/>
    </row>
    <row r="54794" spans="6:6" x14ac:dyDescent="0.25">
      <c r="F54794" s="195"/>
    </row>
    <row r="54795" spans="6:6" x14ac:dyDescent="0.25">
      <c r="F54795" s="195"/>
    </row>
    <row r="54796" spans="6:6" x14ac:dyDescent="0.25">
      <c r="F54796" s="195"/>
    </row>
    <row r="54797" spans="6:6" x14ac:dyDescent="0.25">
      <c r="F54797" s="195"/>
    </row>
    <row r="54798" spans="6:6" x14ac:dyDescent="0.25">
      <c r="F54798" s="195"/>
    </row>
    <row r="54799" spans="6:6" x14ac:dyDescent="0.25">
      <c r="F54799" s="195"/>
    </row>
    <row r="54800" spans="6:6" x14ac:dyDescent="0.25">
      <c r="F54800" s="195"/>
    </row>
    <row r="54801" spans="6:6" x14ac:dyDescent="0.25">
      <c r="F54801" s="195"/>
    </row>
    <row r="54802" spans="6:6" x14ac:dyDescent="0.25">
      <c r="F54802" s="195"/>
    </row>
    <row r="54803" spans="6:6" x14ac:dyDescent="0.25">
      <c r="F54803" s="195"/>
    </row>
    <row r="54804" spans="6:6" x14ac:dyDescent="0.25">
      <c r="F54804" s="195"/>
    </row>
    <row r="54805" spans="6:6" x14ac:dyDescent="0.25">
      <c r="F54805" s="195"/>
    </row>
    <row r="54806" spans="6:6" x14ac:dyDescent="0.25">
      <c r="F54806" s="195"/>
    </row>
    <row r="54807" spans="6:6" x14ac:dyDescent="0.25">
      <c r="F54807" s="195"/>
    </row>
    <row r="54808" spans="6:6" x14ac:dyDescent="0.25">
      <c r="F54808" s="195"/>
    </row>
    <row r="54809" spans="6:6" x14ac:dyDescent="0.25">
      <c r="F54809" s="195"/>
    </row>
    <row r="54810" spans="6:6" x14ac:dyDescent="0.25">
      <c r="F54810" s="195"/>
    </row>
    <row r="54811" spans="6:6" x14ac:dyDescent="0.25">
      <c r="F54811" s="195"/>
    </row>
    <row r="54812" spans="6:6" x14ac:dyDescent="0.25">
      <c r="F54812" s="195"/>
    </row>
    <row r="54813" spans="6:6" x14ac:dyDescent="0.25">
      <c r="F54813" s="195"/>
    </row>
    <row r="54814" spans="6:6" x14ac:dyDescent="0.25">
      <c r="F54814" s="195"/>
    </row>
    <row r="54815" spans="6:6" x14ac:dyDescent="0.25">
      <c r="F54815" s="195"/>
    </row>
    <row r="54816" spans="6:6" x14ac:dyDescent="0.25">
      <c r="F54816" s="195"/>
    </row>
    <row r="54817" spans="6:6" x14ac:dyDescent="0.25">
      <c r="F54817" s="195"/>
    </row>
    <row r="54818" spans="6:6" x14ac:dyDescent="0.25">
      <c r="F54818" s="195"/>
    </row>
    <row r="54819" spans="6:6" x14ac:dyDescent="0.25">
      <c r="F54819" s="195"/>
    </row>
    <row r="54820" spans="6:6" x14ac:dyDescent="0.25">
      <c r="F54820" s="195"/>
    </row>
    <row r="54821" spans="6:6" x14ac:dyDescent="0.25">
      <c r="F54821" s="195"/>
    </row>
    <row r="54822" spans="6:6" x14ac:dyDescent="0.25">
      <c r="F54822" s="195"/>
    </row>
    <row r="54823" spans="6:6" x14ac:dyDescent="0.25">
      <c r="F54823" s="195"/>
    </row>
    <row r="54824" spans="6:6" x14ac:dyDescent="0.25">
      <c r="F54824" s="195"/>
    </row>
    <row r="54825" spans="6:6" x14ac:dyDescent="0.25">
      <c r="F54825" s="195"/>
    </row>
    <row r="54826" spans="6:6" x14ac:dyDescent="0.25">
      <c r="F54826" s="195"/>
    </row>
    <row r="54827" spans="6:6" x14ac:dyDescent="0.25">
      <c r="F54827" s="195"/>
    </row>
    <row r="54828" spans="6:6" x14ac:dyDescent="0.25">
      <c r="F54828" s="195"/>
    </row>
    <row r="54829" spans="6:6" x14ac:dyDescent="0.25">
      <c r="F54829" s="195"/>
    </row>
    <row r="54830" spans="6:6" x14ac:dyDescent="0.25">
      <c r="F54830" s="195"/>
    </row>
    <row r="54831" spans="6:6" x14ac:dyDescent="0.25">
      <c r="F54831" s="195"/>
    </row>
    <row r="54832" spans="6:6" x14ac:dyDescent="0.25">
      <c r="F54832" s="195"/>
    </row>
    <row r="54833" spans="6:6" x14ac:dyDescent="0.25">
      <c r="F54833" s="195"/>
    </row>
    <row r="54834" spans="6:6" x14ac:dyDescent="0.25">
      <c r="F54834" s="195"/>
    </row>
    <row r="54835" spans="6:6" x14ac:dyDescent="0.25">
      <c r="F54835" s="195"/>
    </row>
    <row r="54836" spans="6:6" x14ac:dyDescent="0.25">
      <c r="F54836" s="195"/>
    </row>
    <row r="54837" spans="6:6" x14ac:dyDescent="0.25">
      <c r="F54837" s="195"/>
    </row>
    <row r="54838" spans="6:6" x14ac:dyDescent="0.25">
      <c r="F54838" s="195"/>
    </row>
    <row r="54839" spans="6:6" x14ac:dyDescent="0.25">
      <c r="F54839" s="195"/>
    </row>
    <row r="54840" spans="6:6" x14ac:dyDescent="0.25">
      <c r="F54840" s="195"/>
    </row>
    <row r="54841" spans="6:6" x14ac:dyDescent="0.25">
      <c r="F54841" s="195"/>
    </row>
    <row r="54842" spans="6:6" x14ac:dyDescent="0.25">
      <c r="F54842" s="195"/>
    </row>
    <row r="54843" spans="6:6" x14ac:dyDescent="0.25">
      <c r="F54843" s="195"/>
    </row>
    <row r="54844" spans="6:6" x14ac:dyDescent="0.25">
      <c r="F54844" s="195"/>
    </row>
    <row r="54845" spans="6:6" x14ac:dyDescent="0.25">
      <c r="F54845" s="195"/>
    </row>
    <row r="54846" spans="6:6" x14ac:dyDescent="0.25">
      <c r="F54846" s="195"/>
    </row>
    <row r="54847" spans="6:6" x14ac:dyDescent="0.25">
      <c r="F54847" s="195"/>
    </row>
    <row r="54848" spans="6:6" x14ac:dyDescent="0.25">
      <c r="F54848" s="195"/>
    </row>
    <row r="54849" spans="6:6" x14ac:dyDescent="0.25">
      <c r="F54849" s="195"/>
    </row>
    <row r="54850" spans="6:6" x14ac:dyDescent="0.25">
      <c r="F54850" s="195"/>
    </row>
    <row r="54851" spans="6:6" x14ac:dyDescent="0.25">
      <c r="F54851" s="195"/>
    </row>
    <row r="54852" spans="6:6" x14ac:dyDescent="0.25">
      <c r="F54852" s="195"/>
    </row>
    <row r="54853" spans="6:6" x14ac:dyDescent="0.25">
      <c r="F54853" s="195"/>
    </row>
    <row r="54854" spans="6:6" x14ac:dyDescent="0.25">
      <c r="F54854" s="195"/>
    </row>
    <row r="54855" spans="6:6" x14ac:dyDescent="0.25">
      <c r="F54855" s="195"/>
    </row>
    <row r="54856" spans="6:6" x14ac:dyDescent="0.25">
      <c r="F54856" s="195"/>
    </row>
    <row r="54857" spans="6:6" x14ac:dyDescent="0.25">
      <c r="F54857" s="195"/>
    </row>
    <row r="54858" spans="6:6" x14ac:dyDescent="0.25">
      <c r="F54858" s="195"/>
    </row>
    <row r="54859" spans="6:6" x14ac:dyDescent="0.25">
      <c r="F54859" s="195"/>
    </row>
    <row r="54860" spans="6:6" x14ac:dyDescent="0.25">
      <c r="F54860" s="195"/>
    </row>
    <row r="54861" spans="6:6" x14ac:dyDescent="0.25">
      <c r="F54861" s="195"/>
    </row>
    <row r="54862" spans="6:6" x14ac:dyDescent="0.25">
      <c r="F54862" s="195"/>
    </row>
    <row r="54863" spans="6:6" x14ac:dyDescent="0.25">
      <c r="F54863" s="195"/>
    </row>
    <row r="54864" spans="6:6" x14ac:dyDescent="0.25">
      <c r="F54864" s="195"/>
    </row>
    <row r="54865" spans="6:6" x14ac:dyDescent="0.25">
      <c r="F54865" s="195"/>
    </row>
    <row r="54866" spans="6:6" x14ac:dyDescent="0.25">
      <c r="F54866" s="195"/>
    </row>
    <row r="54867" spans="6:6" x14ac:dyDescent="0.25">
      <c r="F54867" s="195"/>
    </row>
    <row r="54868" spans="6:6" x14ac:dyDescent="0.25">
      <c r="F54868" s="195"/>
    </row>
    <row r="54869" spans="6:6" x14ac:dyDescent="0.25">
      <c r="F54869" s="195"/>
    </row>
    <row r="54870" spans="6:6" x14ac:dyDescent="0.25">
      <c r="F54870" s="195"/>
    </row>
    <row r="54871" spans="6:6" x14ac:dyDescent="0.25">
      <c r="F54871" s="195"/>
    </row>
    <row r="54872" spans="6:6" x14ac:dyDescent="0.25">
      <c r="F54872" s="195"/>
    </row>
    <row r="54873" spans="6:6" x14ac:dyDescent="0.25">
      <c r="F54873" s="195"/>
    </row>
    <row r="54874" spans="6:6" x14ac:dyDescent="0.25">
      <c r="F54874" s="195"/>
    </row>
    <row r="54875" spans="6:6" x14ac:dyDescent="0.25">
      <c r="F54875" s="195"/>
    </row>
    <row r="54876" spans="6:6" x14ac:dyDescent="0.25">
      <c r="F54876" s="195"/>
    </row>
    <row r="54877" spans="6:6" x14ac:dyDescent="0.25">
      <c r="F54877" s="195"/>
    </row>
    <row r="54878" spans="6:6" x14ac:dyDescent="0.25">
      <c r="F54878" s="195"/>
    </row>
    <row r="54879" spans="6:6" x14ac:dyDescent="0.25">
      <c r="F54879" s="195"/>
    </row>
    <row r="54880" spans="6:6" x14ac:dyDescent="0.25">
      <c r="F54880" s="195"/>
    </row>
    <row r="54881" spans="6:6" x14ac:dyDescent="0.25">
      <c r="F54881" s="195"/>
    </row>
    <row r="54882" spans="6:6" x14ac:dyDescent="0.25">
      <c r="F54882" s="195"/>
    </row>
    <row r="54883" spans="6:6" x14ac:dyDescent="0.25">
      <c r="F54883" s="195"/>
    </row>
    <row r="54884" spans="6:6" x14ac:dyDescent="0.25">
      <c r="F54884" s="195"/>
    </row>
    <row r="54885" spans="6:6" x14ac:dyDescent="0.25">
      <c r="F54885" s="195"/>
    </row>
    <row r="54886" spans="6:6" x14ac:dyDescent="0.25">
      <c r="F54886" s="195"/>
    </row>
    <row r="54887" spans="6:6" x14ac:dyDescent="0.25">
      <c r="F54887" s="195"/>
    </row>
    <row r="54888" spans="6:6" x14ac:dyDescent="0.25">
      <c r="F54888" s="195"/>
    </row>
    <row r="54889" spans="6:6" x14ac:dyDescent="0.25">
      <c r="F54889" s="195"/>
    </row>
    <row r="54890" spans="6:6" x14ac:dyDescent="0.25">
      <c r="F54890" s="195"/>
    </row>
    <row r="54891" spans="6:6" x14ac:dyDescent="0.25">
      <c r="F54891" s="195"/>
    </row>
    <row r="54892" spans="6:6" x14ac:dyDescent="0.25">
      <c r="F54892" s="195"/>
    </row>
    <row r="54893" spans="6:6" x14ac:dyDescent="0.25">
      <c r="F54893" s="195"/>
    </row>
    <row r="54894" spans="6:6" x14ac:dyDescent="0.25">
      <c r="F54894" s="195"/>
    </row>
    <row r="54895" spans="6:6" x14ac:dyDescent="0.25">
      <c r="F54895" s="195"/>
    </row>
    <row r="54896" spans="6:6" x14ac:dyDescent="0.25">
      <c r="F54896" s="195"/>
    </row>
    <row r="54897" spans="6:6" x14ac:dyDescent="0.25">
      <c r="F54897" s="195"/>
    </row>
    <row r="54898" spans="6:6" x14ac:dyDescent="0.25">
      <c r="F54898" s="195"/>
    </row>
    <row r="54899" spans="6:6" x14ac:dyDescent="0.25">
      <c r="F54899" s="195"/>
    </row>
    <row r="54900" spans="6:6" x14ac:dyDescent="0.25">
      <c r="F54900" s="195"/>
    </row>
    <row r="54901" spans="6:6" x14ac:dyDescent="0.25">
      <c r="F54901" s="195"/>
    </row>
    <row r="54902" spans="6:6" x14ac:dyDescent="0.25">
      <c r="F54902" s="195"/>
    </row>
    <row r="54903" spans="6:6" x14ac:dyDescent="0.25">
      <c r="F54903" s="195"/>
    </row>
    <row r="54904" spans="6:6" x14ac:dyDescent="0.25">
      <c r="F54904" s="195"/>
    </row>
    <row r="54905" spans="6:6" x14ac:dyDescent="0.25">
      <c r="F54905" s="195"/>
    </row>
    <row r="54906" spans="6:6" x14ac:dyDescent="0.25">
      <c r="F54906" s="195"/>
    </row>
    <row r="54907" spans="6:6" x14ac:dyDescent="0.25">
      <c r="F54907" s="195"/>
    </row>
    <row r="54908" spans="6:6" x14ac:dyDescent="0.25">
      <c r="F54908" s="195"/>
    </row>
    <row r="54909" spans="6:6" x14ac:dyDescent="0.25">
      <c r="F54909" s="195"/>
    </row>
    <row r="54910" spans="6:6" x14ac:dyDescent="0.25">
      <c r="F54910" s="195"/>
    </row>
    <row r="54911" spans="6:6" x14ac:dyDescent="0.25">
      <c r="F54911" s="195"/>
    </row>
    <row r="54912" spans="6:6" x14ac:dyDescent="0.25">
      <c r="F54912" s="195"/>
    </row>
    <row r="54913" spans="6:6" x14ac:dyDescent="0.25">
      <c r="F54913" s="195"/>
    </row>
    <row r="54914" spans="6:6" x14ac:dyDescent="0.25">
      <c r="F54914" s="195"/>
    </row>
    <row r="54915" spans="6:6" x14ac:dyDescent="0.25">
      <c r="F54915" s="195"/>
    </row>
    <row r="54916" spans="6:6" x14ac:dyDescent="0.25">
      <c r="F54916" s="195"/>
    </row>
    <row r="54917" spans="6:6" x14ac:dyDescent="0.25">
      <c r="F54917" s="195"/>
    </row>
    <row r="54918" spans="6:6" x14ac:dyDescent="0.25">
      <c r="F54918" s="195"/>
    </row>
    <row r="54919" spans="6:6" x14ac:dyDescent="0.25">
      <c r="F54919" s="195"/>
    </row>
    <row r="54920" spans="6:6" x14ac:dyDescent="0.25">
      <c r="F54920" s="195"/>
    </row>
    <row r="54921" spans="6:6" x14ac:dyDescent="0.25">
      <c r="F54921" s="195"/>
    </row>
    <row r="54922" spans="6:6" x14ac:dyDescent="0.25">
      <c r="F54922" s="195"/>
    </row>
    <row r="54923" spans="6:6" x14ac:dyDescent="0.25">
      <c r="F54923" s="195"/>
    </row>
    <row r="54924" spans="6:6" x14ac:dyDescent="0.25">
      <c r="F54924" s="195"/>
    </row>
    <row r="54925" spans="6:6" x14ac:dyDescent="0.25">
      <c r="F54925" s="195"/>
    </row>
    <row r="54926" spans="6:6" x14ac:dyDescent="0.25">
      <c r="F54926" s="195"/>
    </row>
    <row r="54927" spans="6:6" x14ac:dyDescent="0.25">
      <c r="F54927" s="195"/>
    </row>
    <row r="54928" spans="6:6" x14ac:dyDescent="0.25">
      <c r="F54928" s="195"/>
    </row>
    <row r="54929" spans="6:6" x14ac:dyDescent="0.25">
      <c r="F54929" s="195"/>
    </row>
    <row r="54930" spans="6:6" x14ac:dyDescent="0.25">
      <c r="F54930" s="195"/>
    </row>
    <row r="54931" spans="6:6" x14ac:dyDescent="0.25">
      <c r="F54931" s="195"/>
    </row>
    <row r="54932" spans="6:6" x14ac:dyDescent="0.25">
      <c r="F54932" s="195"/>
    </row>
    <row r="54933" spans="6:6" x14ac:dyDescent="0.25">
      <c r="F54933" s="195"/>
    </row>
    <row r="54934" spans="6:6" x14ac:dyDescent="0.25">
      <c r="F54934" s="195"/>
    </row>
    <row r="54935" spans="6:6" x14ac:dyDescent="0.25">
      <c r="F54935" s="195"/>
    </row>
    <row r="54936" spans="6:6" x14ac:dyDescent="0.25">
      <c r="F54936" s="195"/>
    </row>
    <row r="54937" spans="6:6" x14ac:dyDescent="0.25">
      <c r="F54937" s="195"/>
    </row>
    <row r="54938" spans="6:6" x14ac:dyDescent="0.25">
      <c r="F54938" s="195"/>
    </row>
    <row r="54939" spans="6:6" x14ac:dyDescent="0.25">
      <c r="F54939" s="195"/>
    </row>
    <row r="54940" spans="6:6" x14ac:dyDescent="0.25">
      <c r="F54940" s="195"/>
    </row>
    <row r="54941" spans="6:6" x14ac:dyDescent="0.25">
      <c r="F54941" s="195"/>
    </row>
    <row r="54942" spans="6:6" x14ac:dyDescent="0.25">
      <c r="F54942" s="195"/>
    </row>
    <row r="54943" spans="6:6" x14ac:dyDescent="0.25">
      <c r="F54943" s="195"/>
    </row>
    <row r="54944" spans="6:6" x14ac:dyDescent="0.25">
      <c r="F54944" s="195"/>
    </row>
    <row r="54945" spans="6:6" x14ac:dyDescent="0.25">
      <c r="F54945" s="195"/>
    </row>
    <row r="54946" spans="6:6" x14ac:dyDescent="0.25">
      <c r="F54946" s="195"/>
    </row>
    <row r="54947" spans="6:6" x14ac:dyDescent="0.25">
      <c r="F54947" s="195"/>
    </row>
    <row r="54948" spans="6:6" x14ac:dyDescent="0.25">
      <c r="F54948" s="195"/>
    </row>
    <row r="54949" spans="6:6" x14ac:dyDescent="0.25">
      <c r="F54949" s="195"/>
    </row>
    <row r="54950" spans="6:6" x14ac:dyDescent="0.25">
      <c r="F54950" s="195"/>
    </row>
    <row r="54951" spans="6:6" x14ac:dyDescent="0.25">
      <c r="F54951" s="195"/>
    </row>
    <row r="54952" spans="6:6" x14ac:dyDescent="0.25">
      <c r="F54952" s="195"/>
    </row>
    <row r="54953" spans="6:6" x14ac:dyDescent="0.25">
      <c r="F54953" s="195"/>
    </row>
    <row r="54954" spans="6:6" x14ac:dyDescent="0.25">
      <c r="F54954" s="195"/>
    </row>
    <row r="54955" spans="6:6" x14ac:dyDescent="0.25">
      <c r="F54955" s="195"/>
    </row>
    <row r="54956" spans="6:6" x14ac:dyDescent="0.25">
      <c r="F54956" s="195"/>
    </row>
    <row r="54957" spans="6:6" x14ac:dyDescent="0.25">
      <c r="F54957" s="195"/>
    </row>
    <row r="54958" spans="6:6" x14ac:dyDescent="0.25">
      <c r="F54958" s="195"/>
    </row>
    <row r="54959" spans="6:6" x14ac:dyDescent="0.25">
      <c r="F54959" s="195"/>
    </row>
    <row r="54960" spans="6:6" x14ac:dyDescent="0.25">
      <c r="F54960" s="195"/>
    </row>
    <row r="54961" spans="6:6" x14ac:dyDescent="0.25">
      <c r="F54961" s="195"/>
    </row>
    <row r="54962" spans="6:6" x14ac:dyDescent="0.25">
      <c r="F54962" s="195"/>
    </row>
    <row r="54963" spans="6:6" x14ac:dyDescent="0.25">
      <c r="F54963" s="195"/>
    </row>
    <row r="54964" spans="6:6" x14ac:dyDescent="0.25">
      <c r="F54964" s="195"/>
    </row>
    <row r="54965" spans="6:6" x14ac:dyDescent="0.25">
      <c r="F54965" s="195"/>
    </row>
    <row r="54966" spans="6:6" x14ac:dyDescent="0.25">
      <c r="F54966" s="195"/>
    </row>
    <row r="54967" spans="6:6" x14ac:dyDescent="0.25">
      <c r="F54967" s="195"/>
    </row>
    <row r="54968" spans="6:6" x14ac:dyDescent="0.25">
      <c r="F54968" s="195"/>
    </row>
    <row r="54969" spans="6:6" x14ac:dyDescent="0.25">
      <c r="F54969" s="195"/>
    </row>
    <row r="54970" spans="6:6" x14ac:dyDescent="0.25">
      <c r="F54970" s="195"/>
    </row>
    <row r="54971" spans="6:6" x14ac:dyDescent="0.25">
      <c r="F54971" s="195"/>
    </row>
    <row r="54972" spans="6:6" x14ac:dyDescent="0.25">
      <c r="F54972" s="195"/>
    </row>
    <row r="54973" spans="6:6" x14ac:dyDescent="0.25">
      <c r="F54973" s="195"/>
    </row>
    <row r="54974" spans="6:6" x14ac:dyDescent="0.25">
      <c r="F54974" s="195"/>
    </row>
    <row r="54975" spans="6:6" x14ac:dyDescent="0.25">
      <c r="F54975" s="195"/>
    </row>
    <row r="54976" spans="6:6" x14ac:dyDescent="0.25">
      <c r="F54976" s="195"/>
    </row>
    <row r="54977" spans="6:6" x14ac:dyDescent="0.25">
      <c r="F54977" s="195"/>
    </row>
    <row r="54978" spans="6:6" x14ac:dyDescent="0.25">
      <c r="F54978" s="195"/>
    </row>
    <row r="54979" spans="6:6" x14ac:dyDescent="0.25">
      <c r="F54979" s="195"/>
    </row>
    <row r="54980" spans="6:6" x14ac:dyDescent="0.25">
      <c r="F54980" s="195"/>
    </row>
    <row r="54981" spans="6:6" x14ac:dyDescent="0.25">
      <c r="F54981" s="195"/>
    </row>
    <row r="54982" spans="6:6" x14ac:dyDescent="0.25">
      <c r="F54982" s="195"/>
    </row>
    <row r="54983" spans="6:6" x14ac:dyDescent="0.25">
      <c r="F54983" s="195"/>
    </row>
    <row r="54984" spans="6:6" x14ac:dyDescent="0.25">
      <c r="F54984" s="195"/>
    </row>
    <row r="54985" spans="6:6" x14ac:dyDescent="0.25">
      <c r="F54985" s="195"/>
    </row>
    <row r="54986" spans="6:6" x14ac:dyDescent="0.25">
      <c r="F54986" s="195"/>
    </row>
    <row r="54987" spans="6:6" x14ac:dyDescent="0.25">
      <c r="F54987" s="195"/>
    </row>
    <row r="54988" spans="6:6" x14ac:dyDescent="0.25">
      <c r="F54988" s="195"/>
    </row>
    <row r="54989" spans="6:6" x14ac:dyDescent="0.25">
      <c r="F54989" s="195"/>
    </row>
    <row r="54990" spans="6:6" x14ac:dyDescent="0.25">
      <c r="F54990" s="195"/>
    </row>
    <row r="54991" spans="6:6" x14ac:dyDescent="0.25">
      <c r="F54991" s="195"/>
    </row>
    <row r="54992" spans="6:6" x14ac:dyDescent="0.25">
      <c r="F54992" s="195"/>
    </row>
    <row r="54993" spans="6:6" x14ac:dyDescent="0.25">
      <c r="F54993" s="195"/>
    </row>
    <row r="54994" spans="6:6" x14ac:dyDescent="0.25">
      <c r="F54994" s="195"/>
    </row>
    <row r="54995" spans="6:6" x14ac:dyDescent="0.25">
      <c r="F54995" s="195"/>
    </row>
    <row r="54996" spans="6:6" x14ac:dyDescent="0.25">
      <c r="F54996" s="195"/>
    </row>
    <row r="54997" spans="6:6" x14ac:dyDescent="0.25">
      <c r="F54997" s="195"/>
    </row>
    <row r="54998" spans="6:6" x14ac:dyDescent="0.25">
      <c r="F54998" s="195"/>
    </row>
    <row r="54999" spans="6:6" x14ac:dyDescent="0.25">
      <c r="F54999" s="195"/>
    </row>
    <row r="55000" spans="6:6" x14ac:dyDescent="0.25">
      <c r="F55000" s="195"/>
    </row>
    <row r="55001" spans="6:6" x14ac:dyDescent="0.25">
      <c r="F55001" s="195"/>
    </row>
    <row r="55002" spans="6:6" x14ac:dyDescent="0.25">
      <c r="F55002" s="195"/>
    </row>
    <row r="55003" spans="6:6" x14ac:dyDescent="0.25">
      <c r="F55003" s="195"/>
    </row>
    <row r="55004" spans="6:6" x14ac:dyDescent="0.25">
      <c r="F55004" s="195"/>
    </row>
    <row r="55005" spans="6:6" x14ac:dyDescent="0.25">
      <c r="F55005" s="195"/>
    </row>
    <row r="55006" spans="6:6" x14ac:dyDescent="0.25">
      <c r="F55006" s="195"/>
    </row>
    <row r="55007" spans="6:6" x14ac:dyDescent="0.25">
      <c r="F55007" s="195"/>
    </row>
    <row r="55008" spans="6:6" x14ac:dyDescent="0.25">
      <c r="F55008" s="195"/>
    </row>
    <row r="55009" spans="6:6" x14ac:dyDescent="0.25">
      <c r="F55009" s="195"/>
    </row>
    <row r="55010" spans="6:6" x14ac:dyDescent="0.25">
      <c r="F55010" s="195"/>
    </row>
    <row r="55011" spans="6:6" x14ac:dyDescent="0.25">
      <c r="F55011" s="195"/>
    </row>
    <row r="55012" spans="6:6" x14ac:dyDescent="0.25">
      <c r="F55012" s="195"/>
    </row>
    <row r="55013" spans="6:6" x14ac:dyDescent="0.25">
      <c r="F55013" s="195"/>
    </row>
    <row r="55014" spans="6:6" x14ac:dyDescent="0.25">
      <c r="F55014" s="195"/>
    </row>
    <row r="55015" spans="6:6" x14ac:dyDescent="0.25">
      <c r="F55015" s="195"/>
    </row>
    <row r="55016" spans="6:6" x14ac:dyDescent="0.25">
      <c r="F55016" s="195"/>
    </row>
    <row r="55017" spans="6:6" x14ac:dyDescent="0.25">
      <c r="F55017" s="195"/>
    </row>
    <row r="55018" spans="6:6" x14ac:dyDescent="0.25">
      <c r="F55018" s="195"/>
    </row>
    <row r="55019" spans="6:6" x14ac:dyDescent="0.25">
      <c r="F55019" s="195"/>
    </row>
    <row r="55020" spans="6:6" x14ac:dyDescent="0.25">
      <c r="F55020" s="195"/>
    </row>
    <row r="55021" spans="6:6" x14ac:dyDescent="0.25">
      <c r="F55021" s="195"/>
    </row>
    <row r="55022" spans="6:6" x14ac:dyDescent="0.25">
      <c r="F55022" s="195"/>
    </row>
    <row r="55023" spans="6:6" x14ac:dyDescent="0.25">
      <c r="F55023" s="195"/>
    </row>
    <row r="55024" spans="6:6" x14ac:dyDescent="0.25">
      <c r="F55024" s="195"/>
    </row>
    <row r="55025" spans="6:6" x14ac:dyDescent="0.25">
      <c r="F55025" s="195"/>
    </row>
    <row r="55026" spans="6:6" x14ac:dyDescent="0.25">
      <c r="F55026" s="195"/>
    </row>
    <row r="55027" spans="6:6" x14ac:dyDescent="0.25">
      <c r="F55027" s="195"/>
    </row>
    <row r="55028" spans="6:6" x14ac:dyDescent="0.25">
      <c r="F55028" s="195"/>
    </row>
    <row r="55029" spans="6:6" x14ac:dyDescent="0.25">
      <c r="F55029" s="195"/>
    </row>
    <row r="55030" spans="6:6" x14ac:dyDescent="0.25">
      <c r="F55030" s="195"/>
    </row>
    <row r="55031" spans="6:6" x14ac:dyDescent="0.25">
      <c r="F55031" s="195"/>
    </row>
    <row r="55032" spans="6:6" x14ac:dyDescent="0.25">
      <c r="F55032" s="195"/>
    </row>
    <row r="55033" spans="6:6" x14ac:dyDescent="0.25">
      <c r="F55033" s="195"/>
    </row>
    <row r="55034" spans="6:6" x14ac:dyDescent="0.25">
      <c r="F55034" s="195"/>
    </row>
    <row r="55035" spans="6:6" x14ac:dyDescent="0.25">
      <c r="F55035" s="195"/>
    </row>
    <row r="55036" spans="6:6" x14ac:dyDescent="0.25">
      <c r="F55036" s="195"/>
    </row>
    <row r="55037" spans="6:6" x14ac:dyDescent="0.25">
      <c r="F55037" s="195"/>
    </row>
    <row r="55038" spans="6:6" x14ac:dyDescent="0.25">
      <c r="F55038" s="195"/>
    </row>
    <row r="55039" spans="6:6" x14ac:dyDescent="0.25">
      <c r="F55039" s="195"/>
    </row>
    <row r="55040" spans="6:6" x14ac:dyDescent="0.25">
      <c r="F55040" s="195"/>
    </row>
    <row r="55041" spans="6:6" x14ac:dyDescent="0.25">
      <c r="F55041" s="195"/>
    </row>
    <row r="55042" spans="6:6" x14ac:dyDescent="0.25">
      <c r="F55042" s="195"/>
    </row>
    <row r="55043" spans="6:6" x14ac:dyDescent="0.25">
      <c r="F55043" s="195"/>
    </row>
    <row r="55044" spans="6:6" x14ac:dyDescent="0.25">
      <c r="F55044" s="195"/>
    </row>
    <row r="55045" spans="6:6" x14ac:dyDescent="0.25">
      <c r="F55045" s="195"/>
    </row>
    <row r="55046" spans="6:6" x14ac:dyDescent="0.25">
      <c r="F55046" s="195"/>
    </row>
    <row r="55047" spans="6:6" x14ac:dyDescent="0.25">
      <c r="F55047" s="195"/>
    </row>
    <row r="55048" spans="6:6" x14ac:dyDescent="0.25">
      <c r="F55048" s="195"/>
    </row>
    <row r="55049" spans="6:6" x14ac:dyDescent="0.25">
      <c r="F55049" s="195"/>
    </row>
    <row r="55050" spans="6:6" x14ac:dyDescent="0.25">
      <c r="F55050" s="195"/>
    </row>
    <row r="55051" spans="6:6" x14ac:dyDescent="0.25">
      <c r="F55051" s="195"/>
    </row>
    <row r="55052" spans="6:6" x14ac:dyDescent="0.25">
      <c r="F55052" s="195"/>
    </row>
    <row r="55053" spans="6:6" x14ac:dyDescent="0.25">
      <c r="F55053" s="195"/>
    </row>
    <row r="55054" spans="6:6" x14ac:dyDescent="0.25">
      <c r="F55054" s="195"/>
    </row>
    <row r="55055" spans="6:6" x14ac:dyDescent="0.25">
      <c r="F55055" s="195"/>
    </row>
    <row r="55056" spans="6:6" x14ac:dyDescent="0.25">
      <c r="F55056" s="195"/>
    </row>
    <row r="55057" spans="6:6" x14ac:dyDescent="0.25">
      <c r="F55057" s="195"/>
    </row>
    <row r="55058" spans="6:6" x14ac:dyDescent="0.25">
      <c r="F55058" s="195"/>
    </row>
    <row r="55059" spans="6:6" x14ac:dyDescent="0.25">
      <c r="F55059" s="195"/>
    </row>
    <row r="55060" spans="6:6" x14ac:dyDescent="0.25">
      <c r="F55060" s="195"/>
    </row>
    <row r="55061" spans="6:6" x14ac:dyDescent="0.25">
      <c r="F55061" s="195"/>
    </row>
    <row r="55062" spans="6:6" x14ac:dyDescent="0.25">
      <c r="F55062" s="195"/>
    </row>
    <row r="55063" spans="6:6" x14ac:dyDescent="0.25">
      <c r="F55063" s="195"/>
    </row>
    <row r="55064" spans="6:6" x14ac:dyDescent="0.25">
      <c r="F55064" s="195"/>
    </row>
    <row r="55065" spans="6:6" x14ac:dyDescent="0.25">
      <c r="F55065" s="195"/>
    </row>
    <row r="55066" spans="6:6" x14ac:dyDescent="0.25">
      <c r="F55066" s="195"/>
    </row>
    <row r="55067" spans="6:6" x14ac:dyDescent="0.25">
      <c r="F55067" s="195"/>
    </row>
    <row r="55068" spans="6:6" x14ac:dyDescent="0.25">
      <c r="F55068" s="195"/>
    </row>
    <row r="55069" spans="6:6" x14ac:dyDescent="0.25">
      <c r="F55069" s="195"/>
    </row>
    <row r="55070" spans="6:6" x14ac:dyDescent="0.25">
      <c r="F55070" s="195"/>
    </row>
    <row r="55071" spans="6:6" x14ac:dyDescent="0.25">
      <c r="F55071" s="195"/>
    </row>
    <row r="55072" spans="6:6" x14ac:dyDescent="0.25">
      <c r="F55072" s="195"/>
    </row>
    <row r="55073" spans="6:6" x14ac:dyDescent="0.25">
      <c r="F55073" s="195"/>
    </row>
    <row r="55074" spans="6:6" x14ac:dyDescent="0.25">
      <c r="F55074" s="195"/>
    </row>
    <row r="55075" spans="6:6" x14ac:dyDescent="0.25">
      <c r="F55075" s="195"/>
    </row>
    <row r="55076" spans="6:6" x14ac:dyDescent="0.25">
      <c r="F55076" s="195"/>
    </row>
    <row r="55077" spans="6:6" x14ac:dyDescent="0.25">
      <c r="F55077" s="195"/>
    </row>
    <row r="55078" spans="6:6" x14ac:dyDescent="0.25">
      <c r="F55078" s="195"/>
    </row>
    <row r="55079" spans="6:6" x14ac:dyDescent="0.25">
      <c r="F55079" s="195"/>
    </row>
    <row r="55080" spans="6:6" x14ac:dyDescent="0.25">
      <c r="F55080" s="195"/>
    </row>
    <row r="55081" spans="6:6" x14ac:dyDescent="0.25">
      <c r="F55081" s="195"/>
    </row>
    <row r="55082" spans="6:6" x14ac:dyDescent="0.25">
      <c r="F55082" s="195"/>
    </row>
    <row r="55083" spans="6:6" x14ac:dyDescent="0.25">
      <c r="F55083" s="195"/>
    </row>
    <row r="55084" spans="6:6" x14ac:dyDescent="0.25">
      <c r="F55084" s="195"/>
    </row>
    <row r="55085" spans="6:6" x14ac:dyDescent="0.25">
      <c r="F55085" s="195"/>
    </row>
    <row r="55086" spans="6:6" x14ac:dyDescent="0.25">
      <c r="F55086" s="195"/>
    </row>
    <row r="55087" spans="6:6" x14ac:dyDescent="0.25">
      <c r="F55087" s="195"/>
    </row>
    <row r="55088" spans="6:6" x14ac:dyDescent="0.25">
      <c r="F55088" s="195"/>
    </row>
    <row r="55089" spans="6:6" x14ac:dyDescent="0.25">
      <c r="F55089" s="195"/>
    </row>
    <row r="55090" spans="6:6" x14ac:dyDescent="0.25">
      <c r="F55090" s="195"/>
    </row>
    <row r="55091" spans="6:6" x14ac:dyDescent="0.25">
      <c r="F55091" s="195"/>
    </row>
    <row r="55092" spans="6:6" x14ac:dyDescent="0.25">
      <c r="F55092" s="195"/>
    </row>
    <row r="55093" spans="6:6" x14ac:dyDescent="0.25">
      <c r="F55093" s="195"/>
    </row>
    <row r="55094" spans="6:6" x14ac:dyDescent="0.25">
      <c r="F55094" s="195"/>
    </row>
    <row r="55095" spans="6:6" x14ac:dyDescent="0.25">
      <c r="F55095" s="195"/>
    </row>
    <row r="55096" spans="6:6" x14ac:dyDescent="0.25">
      <c r="F55096" s="195"/>
    </row>
    <row r="55097" spans="6:6" x14ac:dyDescent="0.25">
      <c r="F55097" s="195"/>
    </row>
    <row r="55098" spans="6:6" x14ac:dyDescent="0.25">
      <c r="F55098" s="195"/>
    </row>
    <row r="55099" spans="6:6" x14ac:dyDescent="0.25">
      <c r="F55099" s="195"/>
    </row>
    <row r="55100" spans="6:6" x14ac:dyDescent="0.25">
      <c r="F55100" s="195"/>
    </row>
    <row r="55101" spans="6:6" x14ac:dyDescent="0.25">
      <c r="F55101" s="195"/>
    </row>
    <row r="55102" spans="6:6" x14ac:dyDescent="0.25">
      <c r="F55102" s="195"/>
    </row>
    <row r="55103" spans="6:6" x14ac:dyDescent="0.25">
      <c r="F55103" s="195"/>
    </row>
    <row r="55104" spans="6:6" x14ac:dyDescent="0.25">
      <c r="F55104" s="195"/>
    </row>
    <row r="55105" spans="6:6" x14ac:dyDescent="0.25">
      <c r="F55105" s="195"/>
    </row>
    <row r="55106" spans="6:6" x14ac:dyDescent="0.25">
      <c r="F55106" s="195"/>
    </row>
    <row r="55107" spans="6:6" x14ac:dyDescent="0.25">
      <c r="F55107" s="195"/>
    </row>
    <row r="55108" spans="6:6" x14ac:dyDescent="0.25">
      <c r="F55108" s="195"/>
    </row>
    <row r="55109" spans="6:6" x14ac:dyDescent="0.25">
      <c r="F55109" s="195"/>
    </row>
    <row r="55110" spans="6:6" x14ac:dyDescent="0.25">
      <c r="F55110" s="195"/>
    </row>
    <row r="55111" spans="6:6" x14ac:dyDescent="0.25">
      <c r="F55111" s="195"/>
    </row>
    <row r="55112" spans="6:6" x14ac:dyDescent="0.25">
      <c r="F55112" s="195"/>
    </row>
    <row r="55113" spans="6:6" x14ac:dyDescent="0.25">
      <c r="F55113" s="195"/>
    </row>
    <row r="55114" spans="6:6" x14ac:dyDescent="0.25">
      <c r="F55114" s="195"/>
    </row>
    <row r="55115" spans="6:6" x14ac:dyDescent="0.25">
      <c r="F55115" s="195"/>
    </row>
    <row r="55116" spans="6:6" x14ac:dyDescent="0.25">
      <c r="F55116" s="195"/>
    </row>
    <row r="55117" spans="6:6" x14ac:dyDescent="0.25">
      <c r="F55117" s="195"/>
    </row>
    <row r="55118" spans="6:6" x14ac:dyDescent="0.25">
      <c r="F55118" s="195"/>
    </row>
    <row r="55119" spans="6:6" x14ac:dyDescent="0.25">
      <c r="F55119" s="195"/>
    </row>
    <row r="55120" spans="6:6" x14ac:dyDescent="0.25">
      <c r="F55120" s="195"/>
    </row>
    <row r="60238" spans="6:6" x14ac:dyDescent="0.25">
      <c r="F60238" s="195"/>
    </row>
    <row r="60239" spans="6:6" x14ac:dyDescent="0.25">
      <c r="F60239" s="195"/>
    </row>
    <row r="60240" spans="6:6" x14ac:dyDescent="0.25">
      <c r="F60240" s="195"/>
    </row>
    <row r="60241" spans="6:6" x14ac:dyDescent="0.25">
      <c r="F60241" s="195"/>
    </row>
    <row r="60242" spans="6:6" x14ac:dyDescent="0.25">
      <c r="F60242" s="195"/>
    </row>
    <row r="60243" spans="6:6" x14ac:dyDescent="0.25">
      <c r="F60243" s="195"/>
    </row>
    <row r="60244" spans="6:6" x14ac:dyDescent="0.25">
      <c r="F60244" s="195"/>
    </row>
    <row r="60245" spans="6:6" x14ac:dyDescent="0.25">
      <c r="F60245" s="195"/>
    </row>
    <row r="60246" spans="6:6" x14ac:dyDescent="0.25">
      <c r="F60246" s="195"/>
    </row>
    <row r="60247" spans="6:6" x14ac:dyDescent="0.25">
      <c r="F60247" s="195"/>
    </row>
    <row r="60248" spans="6:6" x14ac:dyDescent="0.25">
      <c r="F60248" s="195"/>
    </row>
    <row r="60249" spans="6:6" x14ac:dyDescent="0.25">
      <c r="F60249" s="195"/>
    </row>
    <row r="60250" spans="6:6" x14ac:dyDescent="0.25">
      <c r="F60250" s="195"/>
    </row>
    <row r="60251" spans="6:6" x14ac:dyDescent="0.25">
      <c r="F60251" s="195"/>
    </row>
    <row r="60252" spans="6:6" x14ac:dyDescent="0.25">
      <c r="F60252" s="195"/>
    </row>
    <row r="60253" spans="6:6" x14ac:dyDescent="0.25">
      <c r="F60253" s="195"/>
    </row>
    <row r="60254" spans="6:6" x14ac:dyDescent="0.25">
      <c r="F60254" s="195"/>
    </row>
    <row r="60255" spans="6:6" x14ac:dyDescent="0.25">
      <c r="F60255" s="195"/>
    </row>
    <row r="60256" spans="6:6" x14ac:dyDescent="0.25">
      <c r="F60256" s="195"/>
    </row>
    <row r="60257" spans="6:6" x14ac:dyDescent="0.25">
      <c r="F60257" s="195"/>
    </row>
    <row r="60258" spans="6:6" x14ac:dyDescent="0.25">
      <c r="F60258" s="195"/>
    </row>
    <row r="60259" spans="6:6" x14ac:dyDescent="0.25">
      <c r="F60259" s="195"/>
    </row>
    <row r="60260" spans="6:6" x14ac:dyDescent="0.25">
      <c r="F60260" s="195"/>
    </row>
    <row r="60261" spans="6:6" x14ac:dyDescent="0.25">
      <c r="F60261" s="195"/>
    </row>
    <row r="60262" spans="6:6" x14ac:dyDescent="0.25">
      <c r="F60262" s="195"/>
    </row>
    <row r="60263" spans="6:6" x14ac:dyDescent="0.25">
      <c r="F60263" s="195"/>
    </row>
    <row r="60264" spans="6:6" x14ac:dyDescent="0.25">
      <c r="F60264" s="195"/>
    </row>
    <row r="60265" spans="6:6" x14ac:dyDescent="0.25">
      <c r="F60265" s="195"/>
    </row>
    <row r="60266" spans="6:6" x14ac:dyDescent="0.25">
      <c r="F60266" s="195"/>
    </row>
    <row r="60267" spans="6:6" x14ac:dyDescent="0.25">
      <c r="F60267" s="195"/>
    </row>
    <row r="60268" spans="6:6" x14ac:dyDescent="0.25">
      <c r="F60268" s="195"/>
    </row>
    <row r="60269" spans="6:6" x14ac:dyDescent="0.25">
      <c r="F60269" s="195"/>
    </row>
    <row r="60270" spans="6:6" x14ac:dyDescent="0.25">
      <c r="F60270" s="195"/>
    </row>
    <row r="60271" spans="6:6" x14ac:dyDescent="0.25">
      <c r="F60271" s="195"/>
    </row>
    <row r="60272" spans="6:6" x14ac:dyDescent="0.25">
      <c r="F60272" s="195"/>
    </row>
    <row r="60273" spans="6:6" x14ac:dyDescent="0.25">
      <c r="F60273" s="195"/>
    </row>
    <row r="60274" spans="6:6" x14ac:dyDescent="0.25">
      <c r="F60274" s="195"/>
    </row>
    <row r="60275" spans="6:6" x14ac:dyDescent="0.25">
      <c r="F60275" s="195"/>
    </row>
    <row r="60276" spans="6:6" x14ac:dyDescent="0.25">
      <c r="F60276" s="195"/>
    </row>
    <row r="60277" spans="6:6" x14ac:dyDescent="0.25">
      <c r="F60277" s="195"/>
    </row>
    <row r="60278" spans="6:6" x14ac:dyDescent="0.25">
      <c r="F60278" s="195"/>
    </row>
    <row r="60279" spans="6:6" x14ac:dyDescent="0.25">
      <c r="F60279" s="195"/>
    </row>
    <row r="60280" spans="6:6" x14ac:dyDescent="0.25">
      <c r="F60280" s="195"/>
    </row>
    <row r="60281" spans="6:6" x14ac:dyDescent="0.25">
      <c r="F60281" s="195"/>
    </row>
    <row r="60282" spans="6:6" x14ac:dyDescent="0.25">
      <c r="F60282" s="195"/>
    </row>
    <row r="60283" spans="6:6" x14ac:dyDescent="0.25">
      <c r="F60283" s="195"/>
    </row>
    <row r="60284" spans="6:6" x14ac:dyDescent="0.25">
      <c r="F60284" s="195"/>
    </row>
    <row r="60285" spans="6:6" x14ac:dyDescent="0.25">
      <c r="F60285" s="195"/>
    </row>
    <row r="60286" spans="6:6" x14ac:dyDescent="0.25">
      <c r="F60286" s="195"/>
    </row>
    <row r="60287" spans="6:6" x14ac:dyDescent="0.25">
      <c r="F60287" s="195"/>
    </row>
    <row r="60288" spans="6:6" x14ac:dyDescent="0.25">
      <c r="F60288" s="195"/>
    </row>
    <row r="60289" spans="6:6" x14ac:dyDescent="0.25">
      <c r="F60289" s="195"/>
    </row>
    <row r="60290" spans="6:6" x14ac:dyDescent="0.25">
      <c r="F60290" s="195"/>
    </row>
    <row r="60291" spans="6:6" x14ac:dyDescent="0.25">
      <c r="F60291" s="195"/>
    </row>
    <row r="60292" spans="6:6" x14ac:dyDescent="0.25">
      <c r="F60292" s="195"/>
    </row>
    <row r="60293" spans="6:6" x14ac:dyDescent="0.25">
      <c r="F60293" s="195"/>
    </row>
    <row r="60294" spans="6:6" x14ac:dyDescent="0.25">
      <c r="F60294" s="195"/>
    </row>
    <row r="60295" spans="6:6" x14ac:dyDescent="0.25">
      <c r="F60295" s="195"/>
    </row>
    <row r="60296" spans="6:6" x14ac:dyDescent="0.25">
      <c r="F60296" s="195"/>
    </row>
    <row r="60297" spans="6:6" x14ac:dyDescent="0.25">
      <c r="F60297" s="195"/>
    </row>
    <row r="60298" spans="6:6" x14ac:dyDescent="0.25">
      <c r="F60298" s="195"/>
    </row>
    <row r="60299" spans="6:6" x14ac:dyDescent="0.25">
      <c r="F60299" s="195"/>
    </row>
    <row r="60300" spans="6:6" x14ac:dyDescent="0.25">
      <c r="F60300" s="195"/>
    </row>
    <row r="60301" spans="6:6" x14ac:dyDescent="0.25">
      <c r="F60301" s="195"/>
    </row>
    <row r="60302" spans="6:6" x14ac:dyDescent="0.25">
      <c r="F60302" s="195"/>
    </row>
    <row r="60303" spans="6:6" x14ac:dyDescent="0.25">
      <c r="F60303" s="195"/>
    </row>
    <row r="60304" spans="6:6" x14ac:dyDescent="0.25">
      <c r="F60304" s="195"/>
    </row>
    <row r="60305" spans="6:6" x14ac:dyDescent="0.25">
      <c r="F60305" s="195"/>
    </row>
    <row r="60306" spans="6:6" x14ac:dyDescent="0.25">
      <c r="F60306" s="195"/>
    </row>
    <row r="60307" spans="6:6" x14ac:dyDescent="0.25">
      <c r="F60307" s="195"/>
    </row>
    <row r="60308" spans="6:6" x14ac:dyDescent="0.25">
      <c r="F60308" s="195"/>
    </row>
    <row r="60309" spans="6:6" x14ac:dyDescent="0.25">
      <c r="F60309" s="195"/>
    </row>
    <row r="60310" spans="6:6" x14ac:dyDescent="0.25">
      <c r="F60310" s="195"/>
    </row>
    <row r="60311" spans="6:6" x14ac:dyDescent="0.25">
      <c r="F60311" s="195"/>
    </row>
    <row r="60312" spans="6:6" x14ac:dyDescent="0.25">
      <c r="F60312" s="195"/>
    </row>
    <row r="60313" spans="6:6" x14ac:dyDescent="0.25">
      <c r="F60313" s="195"/>
    </row>
    <row r="60314" spans="6:6" x14ac:dyDescent="0.25">
      <c r="F60314" s="195"/>
    </row>
    <row r="60315" spans="6:6" x14ac:dyDescent="0.25">
      <c r="F60315" s="195"/>
    </row>
    <row r="60316" spans="6:6" x14ac:dyDescent="0.25">
      <c r="F60316" s="195"/>
    </row>
    <row r="60317" spans="6:6" x14ac:dyDescent="0.25">
      <c r="F60317" s="195"/>
    </row>
    <row r="60318" spans="6:6" x14ac:dyDescent="0.25">
      <c r="F60318" s="195"/>
    </row>
    <row r="60319" spans="6:6" x14ac:dyDescent="0.25">
      <c r="F60319" s="195"/>
    </row>
    <row r="60320" spans="6:6" x14ac:dyDescent="0.25">
      <c r="F60320" s="195"/>
    </row>
    <row r="60321" spans="6:6" x14ac:dyDescent="0.25">
      <c r="F60321" s="195"/>
    </row>
    <row r="60322" spans="6:6" x14ac:dyDescent="0.25">
      <c r="F60322" s="195"/>
    </row>
    <row r="60323" spans="6:6" x14ac:dyDescent="0.25">
      <c r="F60323" s="195"/>
    </row>
    <row r="60324" spans="6:6" x14ac:dyDescent="0.25">
      <c r="F60324" s="195"/>
    </row>
    <row r="60325" spans="6:6" x14ac:dyDescent="0.25">
      <c r="F60325" s="195"/>
    </row>
    <row r="60326" spans="6:6" x14ac:dyDescent="0.25">
      <c r="F60326" s="195"/>
    </row>
    <row r="60327" spans="6:6" x14ac:dyDescent="0.25">
      <c r="F60327" s="195"/>
    </row>
    <row r="60328" spans="6:6" x14ac:dyDescent="0.25">
      <c r="F60328" s="195"/>
    </row>
    <row r="60329" spans="6:6" x14ac:dyDescent="0.25">
      <c r="F60329" s="195"/>
    </row>
    <row r="60330" spans="6:6" x14ac:dyDescent="0.25">
      <c r="F60330" s="195"/>
    </row>
    <row r="60331" spans="6:6" x14ac:dyDescent="0.25">
      <c r="F60331" s="195"/>
    </row>
    <row r="60332" spans="6:6" x14ac:dyDescent="0.25">
      <c r="F60332" s="195"/>
    </row>
    <row r="60333" spans="6:6" x14ac:dyDescent="0.25">
      <c r="F60333" s="195"/>
    </row>
    <row r="60334" spans="6:6" x14ac:dyDescent="0.25">
      <c r="F60334" s="195"/>
    </row>
    <row r="60335" spans="6:6" x14ac:dyDescent="0.25">
      <c r="F60335" s="195"/>
    </row>
    <row r="60336" spans="6:6" x14ac:dyDescent="0.25">
      <c r="F60336" s="195"/>
    </row>
    <row r="60337" spans="6:6" x14ac:dyDescent="0.25">
      <c r="F60337" s="195"/>
    </row>
    <row r="60338" spans="6:6" x14ac:dyDescent="0.25">
      <c r="F60338" s="195"/>
    </row>
    <row r="60339" spans="6:6" x14ac:dyDescent="0.25">
      <c r="F60339" s="195"/>
    </row>
    <row r="60340" spans="6:6" x14ac:dyDescent="0.25">
      <c r="F60340" s="195"/>
    </row>
    <row r="60341" spans="6:6" x14ac:dyDescent="0.25">
      <c r="F60341" s="195"/>
    </row>
    <row r="60342" spans="6:6" x14ac:dyDescent="0.25">
      <c r="F60342" s="195"/>
    </row>
    <row r="60343" spans="6:6" x14ac:dyDescent="0.25">
      <c r="F60343" s="195"/>
    </row>
    <row r="60344" spans="6:6" x14ac:dyDescent="0.25">
      <c r="F60344" s="195"/>
    </row>
    <row r="60345" spans="6:6" x14ac:dyDescent="0.25">
      <c r="F60345" s="195"/>
    </row>
    <row r="60346" spans="6:6" x14ac:dyDescent="0.25">
      <c r="F60346" s="195"/>
    </row>
    <row r="60347" spans="6:6" x14ac:dyDescent="0.25">
      <c r="F60347" s="195"/>
    </row>
    <row r="60348" spans="6:6" x14ac:dyDescent="0.25">
      <c r="F60348" s="195"/>
    </row>
    <row r="60349" spans="6:6" x14ac:dyDescent="0.25">
      <c r="F60349" s="195"/>
    </row>
    <row r="60350" spans="6:6" x14ac:dyDescent="0.25">
      <c r="F60350" s="195"/>
    </row>
    <row r="60351" spans="6:6" x14ac:dyDescent="0.25">
      <c r="F60351" s="195"/>
    </row>
    <row r="60352" spans="6:6" x14ac:dyDescent="0.25">
      <c r="F60352" s="195"/>
    </row>
    <row r="60353" spans="6:6" x14ac:dyDescent="0.25">
      <c r="F60353" s="195"/>
    </row>
    <row r="60354" spans="6:6" x14ac:dyDescent="0.25">
      <c r="F60354" s="195"/>
    </row>
    <row r="60355" spans="6:6" x14ac:dyDescent="0.25">
      <c r="F60355" s="195"/>
    </row>
    <row r="60356" spans="6:6" x14ac:dyDescent="0.25">
      <c r="F60356" s="195"/>
    </row>
    <row r="60357" spans="6:6" x14ac:dyDescent="0.25">
      <c r="F60357" s="195"/>
    </row>
    <row r="60358" spans="6:6" x14ac:dyDescent="0.25">
      <c r="F60358" s="195"/>
    </row>
    <row r="60359" spans="6:6" x14ac:dyDescent="0.25">
      <c r="F60359" s="195"/>
    </row>
    <row r="60360" spans="6:6" x14ac:dyDescent="0.25">
      <c r="F60360" s="195"/>
    </row>
    <row r="60361" spans="6:6" x14ac:dyDescent="0.25">
      <c r="F60361" s="195"/>
    </row>
    <row r="60362" spans="6:6" x14ac:dyDescent="0.25">
      <c r="F60362" s="195"/>
    </row>
    <row r="60363" spans="6:6" x14ac:dyDescent="0.25">
      <c r="F60363" s="195"/>
    </row>
    <row r="60364" spans="6:6" x14ac:dyDescent="0.25">
      <c r="F60364" s="195"/>
    </row>
    <row r="60365" spans="6:6" x14ac:dyDescent="0.25">
      <c r="F60365" s="195"/>
    </row>
    <row r="60366" spans="6:6" x14ac:dyDescent="0.25">
      <c r="F60366" s="195"/>
    </row>
    <row r="60367" spans="6:6" x14ac:dyDescent="0.25">
      <c r="F60367" s="195"/>
    </row>
    <row r="60368" spans="6:6" x14ac:dyDescent="0.25">
      <c r="F60368" s="195"/>
    </row>
    <row r="60369" spans="6:6" x14ac:dyDescent="0.25">
      <c r="F60369" s="195"/>
    </row>
    <row r="60370" spans="6:6" x14ac:dyDescent="0.25">
      <c r="F60370" s="195"/>
    </row>
    <row r="60371" spans="6:6" x14ac:dyDescent="0.25">
      <c r="F60371" s="195"/>
    </row>
    <row r="60372" spans="6:6" x14ac:dyDescent="0.25">
      <c r="F60372" s="195"/>
    </row>
    <row r="60373" spans="6:6" x14ac:dyDescent="0.25">
      <c r="F60373" s="195"/>
    </row>
    <row r="60374" spans="6:6" x14ac:dyDescent="0.25">
      <c r="F60374" s="195"/>
    </row>
    <row r="60375" spans="6:6" x14ac:dyDescent="0.25">
      <c r="F60375" s="195"/>
    </row>
    <row r="60376" spans="6:6" x14ac:dyDescent="0.25">
      <c r="F60376" s="195"/>
    </row>
    <row r="60377" spans="6:6" x14ac:dyDescent="0.25">
      <c r="F60377" s="195"/>
    </row>
    <row r="60378" spans="6:6" x14ac:dyDescent="0.25">
      <c r="F60378" s="195"/>
    </row>
    <row r="60379" spans="6:6" x14ac:dyDescent="0.25">
      <c r="F60379" s="195"/>
    </row>
    <row r="60380" spans="6:6" x14ac:dyDescent="0.25">
      <c r="F60380" s="195"/>
    </row>
    <row r="60381" spans="6:6" x14ac:dyDescent="0.25">
      <c r="F60381" s="195"/>
    </row>
    <row r="60382" spans="6:6" x14ac:dyDescent="0.25">
      <c r="F60382" s="195"/>
    </row>
    <row r="60383" spans="6:6" x14ac:dyDescent="0.25">
      <c r="F60383" s="195"/>
    </row>
    <row r="60384" spans="6:6" x14ac:dyDescent="0.25">
      <c r="F60384" s="195"/>
    </row>
    <row r="60385" spans="6:6" x14ac:dyDescent="0.25">
      <c r="F60385" s="195"/>
    </row>
    <row r="60386" spans="6:6" x14ac:dyDescent="0.25">
      <c r="F60386" s="195"/>
    </row>
    <row r="60387" spans="6:6" x14ac:dyDescent="0.25">
      <c r="F60387" s="195"/>
    </row>
    <row r="60388" spans="6:6" x14ac:dyDescent="0.25">
      <c r="F60388" s="195"/>
    </row>
    <row r="60389" spans="6:6" x14ac:dyDescent="0.25">
      <c r="F60389" s="195"/>
    </row>
    <row r="60390" spans="6:6" x14ac:dyDescent="0.25">
      <c r="F60390" s="195"/>
    </row>
    <row r="60391" spans="6:6" x14ac:dyDescent="0.25">
      <c r="F60391" s="195"/>
    </row>
    <row r="60392" spans="6:6" x14ac:dyDescent="0.25">
      <c r="F60392" s="195"/>
    </row>
    <row r="60393" spans="6:6" x14ac:dyDescent="0.25">
      <c r="F60393" s="195"/>
    </row>
    <row r="60394" spans="6:6" x14ac:dyDescent="0.25">
      <c r="F60394" s="195"/>
    </row>
    <row r="60395" spans="6:6" x14ac:dyDescent="0.25">
      <c r="F60395" s="195"/>
    </row>
    <row r="60396" spans="6:6" x14ac:dyDescent="0.25">
      <c r="F60396" s="195"/>
    </row>
    <row r="60397" spans="6:6" x14ac:dyDescent="0.25">
      <c r="F60397" s="195"/>
    </row>
    <row r="60398" spans="6:6" x14ac:dyDescent="0.25">
      <c r="F60398" s="195"/>
    </row>
    <row r="60399" spans="6:6" x14ac:dyDescent="0.25">
      <c r="F60399" s="195"/>
    </row>
    <row r="60400" spans="6:6" x14ac:dyDescent="0.25">
      <c r="F60400" s="195"/>
    </row>
    <row r="60401" spans="6:6" x14ac:dyDescent="0.25">
      <c r="F60401" s="195"/>
    </row>
    <row r="60402" spans="6:6" x14ac:dyDescent="0.25">
      <c r="F60402" s="195"/>
    </row>
    <row r="60403" spans="6:6" x14ac:dyDescent="0.25">
      <c r="F60403" s="195"/>
    </row>
    <row r="60404" spans="6:6" x14ac:dyDescent="0.25">
      <c r="F60404" s="195"/>
    </row>
    <row r="60405" spans="6:6" x14ac:dyDescent="0.25">
      <c r="F60405" s="195"/>
    </row>
    <row r="60406" spans="6:6" x14ac:dyDescent="0.25">
      <c r="F60406" s="195"/>
    </row>
    <row r="60407" spans="6:6" x14ac:dyDescent="0.25">
      <c r="F60407" s="195"/>
    </row>
    <row r="60408" spans="6:6" x14ac:dyDescent="0.25">
      <c r="F60408" s="195"/>
    </row>
    <row r="60409" spans="6:6" x14ac:dyDescent="0.25">
      <c r="F60409" s="195"/>
    </row>
    <row r="60410" spans="6:6" x14ac:dyDescent="0.25">
      <c r="F60410" s="195"/>
    </row>
    <row r="60411" spans="6:6" x14ac:dyDescent="0.25">
      <c r="F60411" s="195"/>
    </row>
    <row r="60412" spans="6:6" x14ac:dyDescent="0.25">
      <c r="F60412" s="195"/>
    </row>
    <row r="60413" spans="6:6" x14ac:dyDescent="0.25">
      <c r="F60413" s="195"/>
    </row>
    <row r="60414" spans="6:6" x14ac:dyDescent="0.25">
      <c r="F60414" s="195"/>
    </row>
    <row r="60415" spans="6:6" x14ac:dyDescent="0.25">
      <c r="F60415" s="195"/>
    </row>
    <row r="60416" spans="6:6" x14ac:dyDescent="0.25">
      <c r="F60416" s="195"/>
    </row>
    <row r="60417" spans="6:6" x14ac:dyDescent="0.25">
      <c r="F60417" s="195"/>
    </row>
    <row r="60418" spans="6:6" x14ac:dyDescent="0.25">
      <c r="F60418" s="195"/>
    </row>
    <row r="60419" spans="6:6" x14ac:dyDescent="0.25">
      <c r="F60419" s="195"/>
    </row>
    <row r="60420" spans="6:6" x14ac:dyDescent="0.25">
      <c r="F60420" s="195"/>
    </row>
    <row r="60421" spans="6:6" x14ac:dyDescent="0.25">
      <c r="F60421" s="195"/>
    </row>
    <row r="60422" spans="6:6" x14ac:dyDescent="0.25">
      <c r="F60422" s="195"/>
    </row>
    <row r="60423" spans="6:6" x14ac:dyDescent="0.25">
      <c r="F60423" s="195"/>
    </row>
    <row r="60424" spans="6:6" x14ac:dyDescent="0.25">
      <c r="F60424" s="195"/>
    </row>
    <row r="60425" spans="6:6" x14ac:dyDescent="0.25">
      <c r="F60425" s="195"/>
    </row>
    <row r="60426" spans="6:6" x14ac:dyDescent="0.25">
      <c r="F60426" s="195"/>
    </row>
    <row r="60427" spans="6:6" x14ac:dyDescent="0.25">
      <c r="F60427" s="195"/>
    </row>
    <row r="60428" spans="6:6" x14ac:dyDescent="0.25">
      <c r="F60428" s="195"/>
    </row>
    <row r="60429" spans="6:6" x14ac:dyDescent="0.25">
      <c r="F60429" s="195"/>
    </row>
    <row r="60430" spans="6:6" x14ac:dyDescent="0.25">
      <c r="F60430" s="195"/>
    </row>
    <row r="60431" spans="6:6" x14ac:dyDescent="0.25">
      <c r="F60431" s="195"/>
    </row>
    <row r="60432" spans="6:6" x14ac:dyDescent="0.25">
      <c r="F60432" s="195"/>
    </row>
    <row r="60433" spans="6:6" x14ac:dyDescent="0.25">
      <c r="F60433" s="195"/>
    </row>
    <row r="60434" spans="6:6" x14ac:dyDescent="0.25">
      <c r="F60434" s="195"/>
    </row>
    <row r="60435" spans="6:6" x14ac:dyDescent="0.25">
      <c r="F60435" s="195"/>
    </row>
    <row r="60436" spans="6:6" x14ac:dyDescent="0.25">
      <c r="F60436" s="195"/>
    </row>
    <row r="60437" spans="6:6" x14ac:dyDescent="0.25">
      <c r="F60437" s="195"/>
    </row>
    <row r="60438" spans="6:6" x14ac:dyDescent="0.25">
      <c r="F60438" s="195"/>
    </row>
    <row r="60439" spans="6:6" x14ac:dyDescent="0.25">
      <c r="F60439" s="195"/>
    </row>
    <row r="60440" spans="6:6" x14ac:dyDescent="0.25">
      <c r="F60440" s="195"/>
    </row>
    <row r="60441" spans="6:6" x14ac:dyDescent="0.25">
      <c r="F60441" s="195"/>
    </row>
    <row r="60442" spans="6:6" x14ac:dyDescent="0.25">
      <c r="F60442" s="195"/>
    </row>
    <row r="60443" spans="6:6" x14ac:dyDescent="0.25">
      <c r="F60443" s="195"/>
    </row>
    <row r="60444" spans="6:6" x14ac:dyDescent="0.25">
      <c r="F60444" s="195"/>
    </row>
    <row r="60445" spans="6:6" x14ac:dyDescent="0.25">
      <c r="F60445" s="195"/>
    </row>
    <row r="60446" spans="6:6" x14ac:dyDescent="0.25">
      <c r="F60446" s="195"/>
    </row>
    <row r="60447" spans="6:6" x14ac:dyDescent="0.25">
      <c r="F60447" s="195"/>
    </row>
    <row r="60448" spans="6:6" x14ac:dyDescent="0.25">
      <c r="F60448" s="195"/>
    </row>
    <row r="60449" spans="6:6" x14ac:dyDescent="0.25">
      <c r="F60449" s="195"/>
    </row>
    <row r="60450" spans="6:6" x14ac:dyDescent="0.25">
      <c r="F60450" s="195"/>
    </row>
    <row r="60451" spans="6:6" x14ac:dyDescent="0.25">
      <c r="F60451" s="195"/>
    </row>
    <row r="60452" spans="6:6" x14ac:dyDescent="0.25">
      <c r="F60452" s="195"/>
    </row>
    <row r="60453" spans="6:6" x14ac:dyDescent="0.25">
      <c r="F60453" s="195"/>
    </row>
    <row r="60454" spans="6:6" x14ac:dyDescent="0.25">
      <c r="F60454" s="195"/>
    </row>
    <row r="60455" spans="6:6" x14ac:dyDescent="0.25">
      <c r="F60455" s="195"/>
    </row>
    <row r="60456" spans="6:6" x14ac:dyDescent="0.25">
      <c r="F60456" s="195"/>
    </row>
    <row r="60457" spans="6:6" x14ac:dyDescent="0.25">
      <c r="F60457" s="195"/>
    </row>
    <row r="60458" spans="6:6" x14ac:dyDescent="0.25">
      <c r="F60458" s="195"/>
    </row>
    <row r="60459" spans="6:6" x14ac:dyDescent="0.25">
      <c r="F60459" s="195"/>
    </row>
    <row r="60460" spans="6:6" x14ac:dyDescent="0.25">
      <c r="F60460" s="195"/>
    </row>
    <row r="60461" spans="6:6" x14ac:dyDescent="0.25">
      <c r="F60461" s="195"/>
    </row>
    <row r="60462" spans="6:6" x14ac:dyDescent="0.25">
      <c r="F60462" s="195"/>
    </row>
    <row r="60463" spans="6:6" x14ac:dyDescent="0.25">
      <c r="F60463" s="195"/>
    </row>
    <row r="60464" spans="6:6" x14ac:dyDescent="0.25">
      <c r="F60464" s="195"/>
    </row>
    <row r="60465" spans="6:6" x14ac:dyDescent="0.25">
      <c r="F60465" s="195"/>
    </row>
    <row r="60466" spans="6:6" x14ac:dyDescent="0.25">
      <c r="F60466" s="195"/>
    </row>
    <row r="60467" spans="6:6" x14ac:dyDescent="0.25">
      <c r="F60467" s="195"/>
    </row>
    <row r="60468" spans="6:6" x14ac:dyDescent="0.25">
      <c r="F60468" s="195"/>
    </row>
    <row r="60469" spans="6:6" x14ac:dyDescent="0.25">
      <c r="F60469" s="195"/>
    </row>
    <row r="60470" spans="6:6" x14ac:dyDescent="0.25">
      <c r="F60470" s="195"/>
    </row>
    <row r="60471" spans="6:6" x14ac:dyDescent="0.25">
      <c r="F60471" s="195"/>
    </row>
    <row r="60472" spans="6:6" x14ac:dyDescent="0.25">
      <c r="F60472" s="195"/>
    </row>
    <row r="60473" spans="6:6" x14ac:dyDescent="0.25">
      <c r="F60473" s="195"/>
    </row>
    <row r="60474" spans="6:6" x14ac:dyDescent="0.25">
      <c r="F60474" s="195"/>
    </row>
    <row r="60475" spans="6:6" x14ac:dyDescent="0.25">
      <c r="F60475" s="195"/>
    </row>
    <row r="60476" spans="6:6" x14ac:dyDescent="0.25">
      <c r="F60476" s="195"/>
    </row>
    <row r="60477" spans="6:6" x14ac:dyDescent="0.25">
      <c r="F60477" s="195"/>
    </row>
    <row r="60478" spans="6:6" x14ac:dyDescent="0.25">
      <c r="F60478" s="195"/>
    </row>
    <row r="60479" spans="6:6" x14ac:dyDescent="0.25">
      <c r="F60479" s="195"/>
    </row>
    <row r="60480" spans="6:6" x14ac:dyDescent="0.25">
      <c r="F60480" s="195"/>
    </row>
    <row r="60481" spans="6:6" x14ac:dyDescent="0.25">
      <c r="F60481" s="195"/>
    </row>
    <row r="60482" spans="6:6" x14ac:dyDescent="0.25">
      <c r="F60482" s="195"/>
    </row>
    <row r="60483" spans="6:6" x14ac:dyDescent="0.25">
      <c r="F60483" s="195"/>
    </row>
    <row r="60484" spans="6:6" x14ac:dyDescent="0.25">
      <c r="F60484" s="195"/>
    </row>
    <row r="60485" spans="6:6" x14ac:dyDescent="0.25">
      <c r="F60485" s="195"/>
    </row>
    <row r="60486" spans="6:6" x14ac:dyDescent="0.25">
      <c r="F60486" s="195"/>
    </row>
    <row r="60487" spans="6:6" x14ac:dyDescent="0.25">
      <c r="F60487" s="195"/>
    </row>
    <row r="60488" spans="6:6" x14ac:dyDescent="0.25">
      <c r="F60488" s="195"/>
    </row>
    <row r="60489" spans="6:6" x14ac:dyDescent="0.25">
      <c r="F60489" s="195"/>
    </row>
    <row r="60490" spans="6:6" x14ac:dyDescent="0.25">
      <c r="F60490" s="195"/>
    </row>
    <row r="60491" spans="6:6" x14ac:dyDescent="0.25">
      <c r="F60491" s="195"/>
    </row>
    <row r="60492" spans="6:6" x14ac:dyDescent="0.25">
      <c r="F60492" s="195"/>
    </row>
    <row r="60493" spans="6:6" x14ac:dyDescent="0.25">
      <c r="F60493" s="195"/>
    </row>
    <row r="60494" spans="6:6" x14ac:dyDescent="0.25">
      <c r="F60494" s="195"/>
    </row>
    <row r="60495" spans="6:6" x14ac:dyDescent="0.25">
      <c r="F60495" s="195"/>
    </row>
    <row r="60496" spans="6:6" x14ac:dyDescent="0.25">
      <c r="F60496" s="195"/>
    </row>
    <row r="60497" spans="6:6" x14ac:dyDescent="0.25">
      <c r="F60497" s="195"/>
    </row>
    <row r="60498" spans="6:6" x14ac:dyDescent="0.25">
      <c r="F60498" s="195"/>
    </row>
    <row r="60499" spans="6:6" x14ac:dyDescent="0.25">
      <c r="F60499" s="195"/>
    </row>
    <row r="60500" spans="6:6" x14ac:dyDescent="0.25">
      <c r="F60500" s="195"/>
    </row>
    <row r="60501" spans="6:6" x14ac:dyDescent="0.25">
      <c r="F60501" s="195"/>
    </row>
    <row r="60502" spans="6:6" x14ac:dyDescent="0.25">
      <c r="F60502" s="195"/>
    </row>
    <row r="60503" spans="6:6" x14ac:dyDescent="0.25">
      <c r="F60503" s="195"/>
    </row>
    <row r="60504" spans="6:6" x14ac:dyDescent="0.25">
      <c r="F60504" s="195"/>
    </row>
    <row r="60505" spans="6:6" x14ac:dyDescent="0.25">
      <c r="F60505" s="195"/>
    </row>
    <row r="60506" spans="6:6" x14ac:dyDescent="0.25">
      <c r="F60506" s="195"/>
    </row>
    <row r="60507" spans="6:6" x14ac:dyDescent="0.25">
      <c r="F60507" s="195"/>
    </row>
    <row r="60508" spans="6:6" x14ac:dyDescent="0.25">
      <c r="F60508" s="195"/>
    </row>
    <row r="60509" spans="6:6" x14ac:dyDescent="0.25">
      <c r="F60509" s="195"/>
    </row>
    <row r="60510" spans="6:6" x14ac:dyDescent="0.25">
      <c r="F60510" s="195"/>
    </row>
    <row r="60511" spans="6:6" x14ac:dyDescent="0.25">
      <c r="F60511" s="195"/>
    </row>
    <row r="60512" spans="6:6" x14ac:dyDescent="0.25">
      <c r="F60512" s="195"/>
    </row>
    <row r="60513" spans="6:6" x14ac:dyDescent="0.25">
      <c r="F60513" s="195"/>
    </row>
    <row r="60514" spans="6:6" x14ac:dyDescent="0.25">
      <c r="F60514" s="195"/>
    </row>
    <row r="60515" spans="6:6" x14ac:dyDescent="0.25">
      <c r="F60515" s="195"/>
    </row>
    <row r="60516" spans="6:6" x14ac:dyDescent="0.25">
      <c r="F60516" s="195"/>
    </row>
    <row r="60517" spans="6:6" x14ac:dyDescent="0.25">
      <c r="F60517" s="195"/>
    </row>
    <row r="60518" spans="6:6" x14ac:dyDescent="0.25">
      <c r="F60518" s="195"/>
    </row>
    <row r="60519" spans="6:6" x14ac:dyDescent="0.25">
      <c r="F60519" s="195"/>
    </row>
    <row r="60520" spans="6:6" x14ac:dyDescent="0.25">
      <c r="F60520" s="195"/>
    </row>
    <row r="60521" spans="6:6" x14ac:dyDescent="0.25">
      <c r="F60521" s="195"/>
    </row>
    <row r="60522" spans="6:6" x14ac:dyDescent="0.25">
      <c r="F60522" s="195"/>
    </row>
    <row r="60523" spans="6:6" x14ac:dyDescent="0.25">
      <c r="F60523" s="195"/>
    </row>
    <row r="60524" spans="6:6" x14ac:dyDescent="0.25">
      <c r="F60524" s="195"/>
    </row>
    <row r="60525" spans="6:6" x14ac:dyDescent="0.25">
      <c r="F60525" s="195"/>
    </row>
    <row r="60526" spans="6:6" x14ac:dyDescent="0.25">
      <c r="F60526" s="195"/>
    </row>
    <row r="60527" spans="6:6" x14ac:dyDescent="0.25">
      <c r="F60527" s="195"/>
    </row>
    <row r="60528" spans="6:6" x14ac:dyDescent="0.25">
      <c r="F60528" s="195"/>
    </row>
    <row r="60529" spans="6:6" x14ac:dyDescent="0.25">
      <c r="F60529" s="195"/>
    </row>
    <row r="60530" spans="6:6" x14ac:dyDescent="0.25">
      <c r="F60530" s="195"/>
    </row>
    <row r="60531" spans="6:6" x14ac:dyDescent="0.25">
      <c r="F60531" s="195"/>
    </row>
    <row r="60532" spans="6:6" x14ac:dyDescent="0.25">
      <c r="F60532" s="195"/>
    </row>
    <row r="60533" spans="6:6" x14ac:dyDescent="0.25">
      <c r="F60533" s="195"/>
    </row>
    <row r="60534" spans="6:6" x14ac:dyDescent="0.25">
      <c r="F60534" s="195"/>
    </row>
    <row r="60535" spans="6:6" x14ac:dyDescent="0.25">
      <c r="F60535" s="195"/>
    </row>
    <row r="60536" spans="6:6" x14ac:dyDescent="0.25">
      <c r="F60536" s="195"/>
    </row>
    <row r="60537" spans="6:6" x14ac:dyDescent="0.25">
      <c r="F60537" s="195"/>
    </row>
    <row r="60538" spans="6:6" x14ac:dyDescent="0.25">
      <c r="F60538" s="195"/>
    </row>
    <row r="60539" spans="6:6" x14ac:dyDescent="0.25">
      <c r="F60539" s="195"/>
    </row>
    <row r="60540" spans="6:6" x14ac:dyDescent="0.25">
      <c r="F60540" s="195"/>
    </row>
    <row r="60541" spans="6:6" x14ac:dyDescent="0.25">
      <c r="F60541" s="195"/>
    </row>
    <row r="60542" spans="6:6" x14ac:dyDescent="0.25">
      <c r="F60542" s="195"/>
    </row>
    <row r="60543" spans="6:6" x14ac:dyDescent="0.25">
      <c r="F60543" s="195"/>
    </row>
    <row r="60544" spans="6:6" x14ac:dyDescent="0.25">
      <c r="F60544" s="195"/>
    </row>
    <row r="60545" spans="6:6" x14ac:dyDescent="0.25">
      <c r="F60545" s="195"/>
    </row>
    <row r="60546" spans="6:6" x14ac:dyDescent="0.25">
      <c r="F60546" s="195"/>
    </row>
    <row r="60547" spans="6:6" x14ac:dyDescent="0.25">
      <c r="F60547" s="195"/>
    </row>
    <row r="60548" spans="6:6" x14ac:dyDescent="0.25">
      <c r="F60548" s="195"/>
    </row>
    <row r="60549" spans="6:6" x14ac:dyDescent="0.25">
      <c r="F60549" s="195"/>
    </row>
    <row r="60550" spans="6:6" x14ac:dyDescent="0.25">
      <c r="F60550" s="195"/>
    </row>
    <row r="60551" spans="6:6" x14ac:dyDescent="0.25">
      <c r="F60551" s="195"/>
    </row>
    <row r="60552" spans="6:6" x14ac:dyDescent="0.25">
      <c r="F60552" s="195"/>
    </row>
    <row r="60553" spans="6:6" x14ac:dyDescent="0.25">
      <c r="F60553" s="195"/>
    </row>
    <row r="60554" spans="6:6" x14ac:dyDescent="0.25">
      <c r="F60554" s="195"/>
    </row>
    <row r="60555" spans="6:6" x14ac:dyDescent="0.25">
      <c r="F60555" s="195"/>
    </row>
    <row r="60556" spans="6:6" x14ac:dyDescent="0.25">
      <c r="F60556" s="195"/>
    </row>
    <row r="60557" spans="6:6" x14ac:dyDescent="0.25">
      <c r="F60557" s="195"/>
    </row>
    <row r="60558" spans="6:6" x14ac:dyDescent="0.25">
      <c r="F60558" s="195"/>
    </row>
    <row r="60559" spans="6:6" x14ac:dyDescent="0.25">
      <c r="F60559" s="195"/>
    </row>
    <row r="60560" spans="6:6" x14ac:dyDescent="0.25">
      <c r="F60560" s="195"/>
    </row>
    <row r="60561" spans="6:6" x14ac:dyDescent="0.25">
      <c r="F60561" s="195"/>
    </row>
    <row r="60562" spans="6:6" x14ac:dyDescent="0.25">
      <c r="F60562" s="195"/>
    </row>
    <row r="60563" spans="6:6" x14ac:dyDescent="0.25">
      <c r="F60563" s="195"/>
    </row>
    <row r="60564" spans="6:6" x14ac:dyDescent="0.25">
      <c r="F60564" s="195"/>
    </row>
    <row r="60565" spans="6:6" x14ac:dyDescent="0.25">
      <c r="F60565" s="195"/>
    </row>
    <row r="60566" spans="6:6" x14ac:dyDescent="0.25">
      <c r="F60566" s="195"/>
    </row>
    <row r="60567" spans="6:6" x14ac:dyDescent="0.25">
      <c r="F60567" s="195"/>
    </row>
    <row r="60568" spans="6:6" x14ac:dyDescent="0.25">
      <c r="F60568" s="195"/>
    </row>
    <row r="60569" spans="6:6" x14ac:dyDescent="0.25">
      <c r="F60569" s="195"/>
    </row>
    <row r="60570" spans="6:6" x14ac:dyDescent="0.25">
      <c r="F60570" s="195"/>
    </row>
    <row r="60571" spans="6:6" x14ac:dyDescent="0.25">
      <c r="F60571" s="195"/>
    </row>
    <row r="60572" spans="6:6" x14ac:dyDescent="0.25">
      <c r="F60572" s="195"/>
    </row>
    <row r="60573" spans="6:6" x14ac:dyDescent="0.25">
      <c r="F60573" s="195"/>
    </row>
    <row r="60574" spans="6:6" x14ac:dyDescent="0.25">
      <c r="F60574" s="195"/>
    </row>
    <row r="60575" spans="6:6" x14ac:dyDescent="0.25">
      <c r="F60575" s="195"/>
    </row>
    <row r="60576" spans="6:6" x14ac:dyDescent="0.25">
      <c r="F60576" s="195"/>
    </row>
    <row r="60577" spans="6:6" x14ac:dyDescent="0.25">
      <c r="F60577" s="195"/>
    </row>
    <row r="60578" spans="6:6" x14ac:dyDescent="0.25">
      <c r="F60578" s="195"/>
    </row>
    <row r="60579" spans="6:6" x14ac:dyDescent="0.25">
      <c r="F60579" s="195"/>
    </row>
    <row r="60580" spans="6:6" x14ac:dyDescent="0.25">
      <c r="F60580" s="195"/>
    </row>
    <row r="60581" spans="6:6" x14ac:dyDescent="0.25">
      <c r="F60581" s="195"/>
    </row>
    <row r="60582" spans="6:6" x14ac:dyDescent="0.25">
      <c r="F60582" s="195"/>
    </row>
    <row r="60583" spans="6:6" x14ac:dyDescent="0.25">
      <c r="F60583" s="195"/>
    </row>
    <row r="60584" spans="6:6" x14ac:dyDescent="0.25">
      <c r="F60584" s="195"/>
    </row>
    <row r="60585" spans="6:6" x14ac:dyDescent="0.25">
      <c r="F60585" s="195"/>
    </row>
    <row r="60586" spans="6:6" x14ac:dyDescent="0.25">
      <c r="F60586" s="195"/>
    </row>
    <row r="60587" spans="6:6" x14ac:dyDescent="0.25">
      <c r="F60587" s="195"/>
    </row>
    <row r="60588" spans="6:6" x14ac:dyDescent="0.25">
      <c r="F60588" s="195"/>
    </row>
    <row r="60589" spans="6:6" x14ac:dyDescent="0.25">
      <c r="F60589" s="195"/>
    </row>
    <row r="60590" spans="6:6" x14ac:dyDescent="0.25">
      <c r="F60590" s="195"/>
    </row>
    <row r="60591" spans="6:6" x14ac:dyDescent="0.25">
      <c r="F60591" s="195"/>
    </row>
    <row r="60592" spans="6:6" x14ac:dyDescent="0.25">
      <c r="F60592" s="195"/>
    </row>
    <row r="60593" spans="6:6" x14ac:dyDescent="0.25">
      <c r="F60593" s="195"/>
    </row>
    <row r="60594" spans="6:6" x14ac:dyDescent="0.25">
      <c r="F60594" s="195"/>
    </row>
    <row r="60595" spans="6:6" x14ac:dyDescent="0.25">
      <c r="F60595" s="195"/>
    </row>
    <row r="60596" spans="6:6" x14ac:dyDescent="0.25">
      <c r="F60596" s="195"/>
    </row>
    <row r="60597" spans="6:6" x14ac:dyDescent="0.25">
      <c r="F60597" s="195"/>
    </row>
    <row r="60598" spans="6:6" x14ac:dyDescent="0.25">
      <c r="F60598" s="195"/>
    </row>
    <row r="60599" spans="6:6" x14ac:dyDescent="0.25">
      <c r="F60599" s="195"/>
    </row>
    <row r="60600" spans="6:6" x14ac:dyDescent="0.25">
      <c r="F60600" s="195"/>
    </row>
    <row r="60601" spans="6:6" x14ac:dyDescent="0.25">
      <c r="F60601" s="195"/>
    </row>
    <row r="60602" spans="6:6" x14ac:dyDescent="0.25">
      <c r="F60602" s="195"/>
    </row>
    <row r="60603" spans="6:6" x14ac:dyDescent="0.25">
      <c r="F60603" s="195"/>
    </row>
    <row r="60604" spans="6:6" x14ac:dyDescent="0.25">
      <c r="F60604" s="195"/>
    </row>
    <row r="60605" spans="6:6" x14ac:dyDescent="0.25">
      <c r="F60605" s="195"/>
    </row>
    <row r="60606" spans="6:6" x14ac:dyDescent="0.25">
      <c r="F60606" s="195"/>
    </row>
    <row r="60607" spans="6:6" x14ac:dyDescent="0.25">
      <c r="F60607" s="195"/>
    </row>
    <row r="60608" spans="6:6" x14ac:dyDescent="0.25">
      <c r="F60608" s="195"/>
    </row>
    <row r="60609" spans="6:6" x14ac:dyDescent="0.25">
      <c r="F60609" s="195"/>
    </row>
    <row r="60610" spans="6:6" x14ac:dyDescent="0.25">
      <c r="F60610" s="195"/>
    </row>
    <row r="60611" spans="6:6" x14ac:dyDescent="0.25">
      <c r="F60611" s="195"/>
    </row>
    <row r="60612" spans="6:6" x14ac:dyDescent="0.25">
      <c r="F60612" s="195"/>
    </row>
    <row r="60613" spans="6:6" x14ac:dyDescent="0.25">
      <c r="F60613" s="195"/>
    </row>
    <row r="60614" spans="6:6" x14ac:dyDescent="0.25">
      <c r="F60614" s="195"/>
    </row>
    <row r="60615" spans="6:6" x14ac:dyDescent="0.25">
      <c r="F60615" s="195"/>
    </row>
    <row r="60616" spans="6:6" x14ac:dyDescent="0.25">
      <c r="F60616" s="195"/>
    </row>
    <row r="60617" spans="6:6" x14ac:dyDescent="0.25">
      <c r="F60617" s="195"/>
    </row>
    <row r="60618" spans="6:6" x14ac:dyDescent="0.25">
      <c r="F60618" s="195"/>
    </row>
    <row r="60619" spans="6:6" x14ac:dyDescent="0.25">
      <c r="F60619" s="195"/>
    </row>
    <row r="60620" spans="6:6" x14ac:dyDescent="0.25">
      <c r="F60620" s="195"/>
    </row>
    <row r="60621" spans="6:6" x14ac:dyDescent="0.25">
      <c r="F60621" s="195"/>
    </row>
    <row r="60622" spans="6:6" x14ac:dyDescent="0.25">
      <c r="F60622" s="195"/>
    </row>
    <row r="60623" spans="6:6" x14ac:dyDescent="0.25">
      <c r="F60623" s="195"/>
    </row>
    <row r="60624" spans="6:6" x14ac:dyDescent="0.25">
      <c r="F60624" s="195"/>
    </row>
    <row r="60625" spans="6:6" x14ac:dyDescent="0.25">
      <c r="F60625" s="195"/>
    </row>
    <row r="60626" spans="6:6" x14ac:dyDescent="0.25">
      <c r="F60626" s="195"/>
    </row>
    <row r="60627" spans="6:6" x14ac:dyDescent="0.25">
      <c r="F60627" s="195"/>
    </row>
    <row r="60628" spans="6:6" x14ac:dyDescent="0.25">
      <c r="F60628" s="195"/>
    </row>
    <row r="60629" spans="6:6" x14ac:dyDescent="0.25">
      <c r="F60629" s="195"/>
    </row>
    <row r="60630" spans="6:6" x14ac:dyDescent="0.25">
      <c r="F60630" s="195"/>
    </row>
    <row r="60631" spans="6:6" x14ac:dyDescent="0.25">
      <c r="F60631" s="195"/>
    </row>
    <row r="60632" spans="6:6" x14ac:dyDescent="0.25">
      <c r="F60632" s="195"/>
    </row>
    <row r="65750" spans="6:6" x14ac:dyDescent="0.25">
      <c r="F65750" s="195"/>
    </row>
    <row r="65751" spans="6:6" x14ac:dyDescent="0.25">
      <c r="F65751" s="195"/>
    </row>
    <row r="65752" spans="6:6" x14ac:dyDescent="0.25">
      <c r="F65752" s="195"/>
    </row>
    <row r="65753" spans="6:6" x14ac:dyDescent="0.25">
      <c r="F65753" s="195"/>
    </row>
    <row r="65754" spans="6:6" x14ac:dyDescent="0.25">
      <c r="F65754" s="195"/>
    </row>
    <row r="65755" spans="6:6" x14ac:dyDescent="0.25">
      <c r="F65755" s="195"/>
    </row>
    <row r="65756" spans="6:6" x14ac:dyDescent="0.25">
      <c r="F65756" s="195"/>
    </row>
    <row r="65757" spans="6:6" x14ac:dyDescent="0.25">
      <c r="F65757" s="195"/>
    </row>
    <row r="65758" spans="6:6" x14ac:dyDescent="0.25">
      <c r="F65758" s="195"/>
    </row>
    <row r="65759" spans="6:6" x14ac:dyDescent="0.25">
      <c r="F65759" s="195"/>
    </row>
    <row r="65760" spans="6:6" x14ac:dyDescent="0.25">
      <c r="F65760" s="195"/>
    </row>
    <row r="65761" spans="6:6" x14ac:dyDescent="0.25">
      <c r="F65761" s="195"/>
    </row>
    <row r="65762" spans="6:6" x14ac:dyDescent="0.25">
      <c r="F65762" s="195"/>
    </row>
    <row r="65763" spans="6:6" x14ac:dyDescent="0.25">
      <c r="F65763" s="195"/>
    </row>
    <row r="65764" spans="6:6" x14ac:dyDescent="0.25">
      <c r="F65764" s="195"/>
    </row>
    <row r="65765" spans="6:6" x14ac:dyDescent="0.25">
      <c r="F65765" s="195"/>
    </row>
    <row r="65766" spans="6:6" x14ac:dyDescent="0.25">
      <c r="F65766" s="195"/>
    </row>
    <row r="65767" spans="6:6" x14ac:dyDescent="0.25">
      <c r="F65767" s="195"/>
    </row>
    <row r="65768" spans="6:6" x14ac:dyDescent="0.25">
      <c r="F65768" s="195"/>
    </row>
    <row r="65769" spans="6:6" x14ac:dyDescent="0.25">
      <c r="F65769" s="195"/>
    </row>
    <row r="65770" spans="6:6" x14ac:dyDescent="0.25">
      <c r="F65770" s="195"/>
    </row>
    <row r="65771" spans="6:6" x14ac:dyDescent="0.25">
      <c r="F65771" s="195"/>
    </row>
    <row r="65772" spans="6:6" x14ac:dyDescent="0.25">
      <c r="F65772" s="195"/>
    </row>
    <row r="65773" spans="6:6" x14ac:dyDescent="0.25">
      <c r="F65773" s="195"/>
    </row>
    <row r="65774" spans="6:6" x14ac:dyDescent="0.25">
      <c r="F65774" s="195"/>
    </row>
    <row r="65775" spans="6:6" x14ac:dyDescent="0.25">
      <c r="F65775" s="195"/>
    </row>
    <row r="65776" spans="6:6" x14ac:dyDescent="0.25">
      <c r="F65776" s="195"/>
    </row>
    <row r="65777" spans="6:6" x14ac:dyDescent="0.25">
      <c r="F65777" s="195"/>
    </row>
    <row r="65778" spans="6:6" x14ac:dyDescent="0.25">
      <c r="F65778" s="195"/>
    </row>
    <row r="65779" spans="6:6" x14ac:dyDescent="0.25">
      <c r="F65779" s="195"/>
    </row>
    <row r="65780" spans="6:6" x14ac:dyDescent="0.25">
      <c r="F65780" s="195"/>
    </row>
    <row r="65781" spans="6:6" x14ac:dyDescent="0.25">
      <c r="F65781" s="195"/>
    </row>
    <row r="65782" spans="6:6" x14ac:dyDescent="0.25">
      <c r="F65782" s="195"/>
    </row>
    <row r="65783" spans="6:6" x14ac:dyDescent="0.25">
      <c r="F65783" s="195"/>
    </row>
    <row r="65784" spans="6:6" x14ac:dyDescent="0.25">
      <c r="F65784" s="195"/>
    </row>
    <row r="65785" spans="6:6" x14ac:dyDescent="0.25">
      <c r="F65785" s="195"/>
    </row>
    <row r="65786" spans="6:6" x14ac:dyDescent="0.25">
      <c r="F65786" s="195"/>
    </row>
    <row r="65787" spans="6:6" x14ac:dyDescent="0.25">
      <c r="F65787" s="195"/>
    </row>
    <row r="65788" spans="6:6" x14ac:dyDescent="0.25">
      <c r="F65788" s="195"/>
    </row>
    <row r="65789" spans="6:6" x14ac:dyDescent="0.25">
      <c r="F65789" s="195"/>
    </row>
    <row r="65790" spans="6:6" x14ac:dyDescent="0.25">
      <c r="F65790" s="195"/>
    </row>
    <row r="65791" spans="6:6" x14ac:dyDescent="0.25">
      <c r="F65791" s="195"/>
    </row>
    <row r="65792" spans="6:6" x14ac:dyDescent="0.25">
      <c r="F65792" s="195"/>
    </row>
    <row r="65793" spans="6:6" x14ac:dyDescent="0.25">
      <c r="F65793" s="195"/>
    </row>
    <row r="65794" spans="6:6" x14ac:dyDescent="0.25">
      <c r="F65794" s="195"/>
    </row>
    <row r="65795" spans="6:6" x14ac:dyDescent="0.25">
      <c r="F65795" s="195"/>
    </row>
    <row r="65796" spans="6:6" x14ac:dyDescent="0.25">
      <c r="F65796" s="195"/>
    </row>
    <row r="65797" spans="6:6" x14ac:dyDescent="0.25">
      <c r="F65797" s="195"/>
    </row>
    <row r="65798" spans="6:6" x14ac:dyDescent="0.25">
      <c r="F65798" s="195"/>
    </row>
    <row r="65799" spans="6:6" x14ac:dyDescent="0.25">
      <c r="F65799" s="195"/>
    </row>
    <row r="65800" spans="6:6" x14ac:dyDescent="0.25">
      <c r="F65800" s="195"/>
    </row>
    <row r="65801" spans="6:6" x14ac:dyDescent="0.25">
      <c r="F65801" s="195"/>
    </row>
    <row r="65802" spans="6:6" x14ac:dyDescent="0.25">
      <c r="F65802" s="195"/>
    </row>
    <row r="65803" spans="6:6" x14ac:dyDescent="0.25">
      <c r="F65803" s="195"/>
    </row>
    <row r="65804" spans="6:6" x14ac:dyDescent="0.25">
      <c r="F65804" s="195"/>
    </row>
    <row r="65805" spans="6:6" x14ac:dyDescent="0.25">
      <c r="F65805" s="195"/>
    </row>
    <row r="65806" spans="6:6" x14ac:dyDescent="0.25">
      <c r="F65806" s="195"/>
    </row>
    <row r="65807" spans="6:6" x14ac:dyDescent="0.25">
      <c r="F65807" s="195"/>
    </row>
    <row r="65808" spans="6:6" x14ac:dyDescent="0.25">
      <c r="F65808" s="195"/>
    </row>
    <row r="65809" spans="6:6" x14ac:dyDescent="0.25">
      <c r="F65809" s="195"/>
    </row>
    <row r="65810" spans="6:6" x14ac:dyDescent="0.25">
      <c r="F65810" s="195"/>
    </row>
    <row r="65811" spans="6:6" x14ac:dyDescent="0.25">
      <c r="F65811" s="195"/>
    </row>
    <row r="65812" spans="6:6" x14ac:dyDescent="0.25">
      <c r="F65812" s="195"/>
    </row>
    <row r="65813" spans="6:6" x14ac:dyDescent="0.25">
      <c r="F65813" s="195"/>
    </row>
    <row r="65814" spans="6:6" x14ac:dyDescent="0.25">
      <c r="F65814" s="195"/>
    </row>
    <row r="65815" spans="6:6" x14ac:dyDescent="0.25">
      <c r="F65815" s="195"/>
    </row>
    <row r="65816" spans="6:6" x14ac:dyDescent="0.25">
      <c r="F65816" s="195"/>
    </row>
    <row r="65817" spans="6:6" x14ac:dyDescent="0.25">
      <c r="F65817" s="195"/>
    </row>
    <row r="65818" spans="6:6" x14ac:dyDescent="0.25">
      <c r="F65818" s="195"/>
    </row>
    <row r="65819" spans="6:6" x14ac:dyDescent="0.25">
      <c r="F65819" s="195"/>
    </row>
    <row r="65820" spans="6:6" x14ac:dyDescent="0.25">
      <c r="F65820" s="195"/>
    </row>
    <row r="65821" spans="6:6" x14ac:dyDescent="0.25">
      <c r="F65821" s="195"/>
    </row>
    <row r="65822" spans="6:6" x14ac:dyDescent="0.25">
      <c r="F65822" s="195"/>
    </row>
    <row r="65823" spans="6:6" x14ac:dyDescent="0.25">
      <c r="F65823" s="195"/>
    </row>
    <row r="65824" spans="6:6" x14ac:dyDescent="0.25">
      <c r="F65824" s="195"/>
    </row>
    <row r="65825" spans="6:6" x14ac:dyDescent="0.25">
      <c r="F65825" s="195"/>
    </row>
    <row r="65826" spans="6:6" x14ac:dyDescent="0.25">
      <c r="F65826" s="195"/>
    </row>
    <row r="65827" spans="6:6" x14ac:dyDescent="0.25">
      <c r="F65827" s="195"/>
    </row>
    <row r="65828" spans="6:6" x14ac:dyDescent="0.25">
      <c r="F65828" s="195"/>
    </row>
    <row r="65829" spans="6:6" x14ac:dyDescent="0.25">
      <c r="F65829" s="195"/>
    </row>
    <row r="65830" spans="6:6" x14ac:dyDescent="0.25">
      <c r="F65830" s="195"/>
    </row>
    <row r="65831" spans="6:6" x14ac:dyDescent="0.25">
      <c r="F65831" s="195"/>
    </row>
    <row r="65832" spans="6:6" x14ac:dyDescent="0.25">
      <c r="F65832" s="195"/>
    </row>
    <row r="65833" spans="6:6" x14ac:dyDescent="0.25">
      <c r="F65833" s="195"/>
    </row>
    <row r="65834" spans="6:6" x14ac:dyDescent="0.25">
      <c r="F65834" s="195"/>
    </row>
    <row r="65835" spans="6:6" x14ac:dyDescent="0.25">
      <c r="F65835" s="195"/>
    </row>
    <row r="65836" spans="6:6" x14ac:dyDescent="0.25">
      <c r="F65836" s="195"/>
    </row>
    <row r="65837" spans="6:6" x14ac:dyDescent="0.25">
      <c r="F65837" s="195"/>
    </row>
    <row r="65838" spans="6:6" x14ac:dyDescent="0.25">
      <c r="F65838" s="195"/>
    </row>
    <row r="65839" spans="6:6" x14ac:dyDescent="0.25">
      <c r="F65839" s="195"/>
    </row>
    <row r="65840" spans="6:6" x14ac:dyDescent="0.25">
      <c r="F65840" s="195"/>
    </row>
    <row r="65841" spans="6:6" x14ac:dyDescent="0.25">
      <c r="F65841" s="195"/>
    </row>
    <row r="65842" spans="6:6" x14ac:dyDescent="0.25">
      <c r="F65842" s="195"/>
    </row>
    <row r="65843" spans="6:6" x14ac:dyDescent="0.25">
      <c r="F65843" s="195"/>
    </row>
    <row r="65844" spans="6:6" x14ac:dyDescent="0.25">
      <c r="F65844" s="195"/>
    </row>
    <row r="65845" spans="6:6" x14ac:dyDescent="0.25">
      <c r="F65845" s="195"/>
    </row>
    <row r="65846" spans="6:6" x14ac:dyDescent="0.25">
      <c r="F65846" s="195"/>
    </row>
    <row r="65847" spans="6:6" x14ac:dyDescent="0.25">
      <c r="F65847" s="195"/>
    </row>
    <row r="65848" spans="6:6" x14ac:dyDescent="0.25">
      <c r="F65848" s="195"/>
    </row>
    <row r="65849" spans="6:6" x14ac:dyDescent="0.25">
      <c r="F65849" s="195"/>
    </row>
    <row r="65850" spans="6:6" x14ac:dyDescent="0.25">
      <c r="F65850" s="195"/>
    </row>
    <row r="65851" spans="6:6" x14ac:dyDescent="0.25">
      <c r="F65851" s="195"/>
    </row>
    <row r="65852" spans="6:6" x14ac:dyDescent="0.25">
      <c r="F65852" s="195"/>
    </row>
    <row r="65853" spans="6:6" x14ac:dyDescent="0.25">
      <c r="F65853" s="195"/>
    </row>
    <row r="65854" spans="6:6" x14ac:dyDescent="0.25">
      <c r="F65854" s="195"/>
    </row>
    <row r="65855" spans="6:6" x14ac:dyDescent="0.25">
      <c r="F65855" s="195"/>
    </row>
    <row r="65856" spans="6:6" x14ac:dyDescent="0.25">
      <c r="F65856" s="195"/>
    </row>
    <row r="65857" spans="6:6" x14ac:dyDescent="0.25">
      <c r="F65857" s="195"/>
    </row>
    <row r="65858" spans="6:6" x14ac:dyDescent="0.25">
      <c r="F65858" s="195"/>
    </row>
    <row r="65859" spans="6:6" x14ac:dyDescent="0.25">
      <c r="F65859" s="195"/>
    </row>
    <row r="65860" spans="6:6" x14ac:dyDescent="0.25">
      <c r="F65860" s="195"/>
    </row>
    <row r="65861" spans="6:6" x14ac:dyDescent="0.25">
      <c r="F65861" s="195"/>
    </row>
    <row r="65862" spans="6:6" x14ac:dyDescent="0.25">
      <c r="F65862" s="195"/>
    </row>
    <row r="65863" spans="6:6" x14ac:dyDescent="0.25">
      <c r="F65863" s="195"/>
    </row>
    <row r="65864" spans="6:6" x14ac:dyDescent="0.25">
      <c r="F65864" s="195"/>
    </row>
    <row r="65865" spans="6:6" x14ac:dyDescent="0.25">
      <c r="F65865" s="195"/>
    </row>
    <row r="65866" spans="6:6" x14ac:dyDescent="0.25">
      <c r="F65866" s="195"/>
    </row>
    <row r="65867" spans="6:6" x14ac:dyDescent="0.25">
      <c r="F65867" s="195"/>
    </row>
    <row r="65868" spans="6:6" x14ac:dyDescent="0.25">
      <c r="F65868" s="195"/>
    </row>
    <row r="65869" spans="6:6" x14ac:dyDescent="0.25">
      <c r="F65869" s="195"/>
    </row>
    <row r="65870" spans="6:6" x14ac:dyDescent="0.25">
      <c r="F65870" s="195"/>
    </row>
    <row r="65871" spans="6:6" x14ac:dyDescent="0.25">
      <c r="F65871" s="195"/>
    </row>
    <row r="65872" spans="6:6" x14ac:dyDescent="0.25">
      <c r="F65872" s="195"/>
    </row>
    <row r="65873" spans="6:6" x14ac:dyDescent="0.25">
      <c r="F65873" s="195"/>
    </row>
    <row r="65874" spans="6:6" x14ac:dyDescent="0.25">
      <c r="F65874" s="195"/>
    </row>
    <row r="65875" spans="6:6" x14ac:dyDescent="0.25">
      <c r="F65875" s="195"/>
    </row>
    <row r="65876" spans="6:6" x14ac:dyDescent="0.25">
      <c r="F65876" s="195"/>
    </row>
    <row r="65877" spans="6:6" x14ac:dyDescent="0.25">
      <c r="F65877" s="195"/>
    </row>
    <row r="65878" spans="6:6" x14ac:dyDescent="0.25">
      <c r="F65878" s="195"/>
    </row>
    <row r="65879" spans="6:6" x14ac:dyDescent="0.25">
      <c r="F65879" s="195"/>
    </row>
    <row r="65880" spans="6:6" x14ac:dyDescent="0.25">
      <c r="F65880" s="195"/>
    </row>
    <row r="65881" spans="6:6" x14ac:dyDescent="0.25">
      <c r="F65881" s="195"/>
    </row>
    <row r="65882" spans="6:6" x14ac:dyDescent="0.25">
      <c r="F65882" s="195"/>
    </row>
    <row r="65883" spans="6:6" x14ac:dyDescent="0.25">
      <c r="F65883" s="195"/>
    </row>
    <row r="65884" spans="6:6" x14ac:dyDescent="0.25">
      <c r="F65884" s="195"/>
    </row>
    <row r="65885" spans="6:6" x14ac:dyDescent="0.25">
      <c r="F65885" s="195"/>
    </row>
    <row r="65886" spans="6:6" x14ac:dyDescent="0.25">
      <c r="F65886" s="195"/>
    </row>
    <row r="65887" spans="6:6" x14ac:dyDescent="0.25">
      <c r="F65887" s="195"/>
    </row>
    <row r="65888" spans="6:6" x14ac:dyDescent="0.25">
      <c r="F65888" s="195"/>
    </row>
    <row r="65889" spans="6:6" x14ac:dyDescent="0.25">
      <c r="F65889" s="195"/>
    </row>
    <row r="65890" spans="6:6" x14ac:dyDescent="0.25">
      <c r="F65890" s="195"/>
    </row>
    <row r="65891" spans="6:6" x14ac:dyDescent="0.25">
      <c r="F65891" s="195"/>
    </row>
    <row r="65892" spans="6:6" x14ac:dyDescent="0.25">
      <c r="F65892" s="195"/>
    </row>
    <row r="65893" spans="6:6" x14ac:dyDescent="0.25">
      <c r="F65893" s="195"/>
    </row>
    <row r="65894" spans="6:6" x14ac:dyDescent="0.25">
      <c r="F65894" s="195"/>
    </row>
    <row r="65895" spans="6:6" x14ac:dyDescent="0.25">
      <c r="F65895" s="195"/>
    </row>
    <row r="65896" spans="6:6" x14ac:dyDescent="0.25">
      <c r="F65896" s="195"/>
    </row>
    <row r="65897" spans="6:6" x14ac:dyDescent="0.25">
      <c r="F65897" s="195"/>
    </row>
    <row r="65898" spans="6:6" x14ac:dyDescent="0.25">
      <c r="F65898" s="195"/>
    </row>
    <row r="65899" spans="6:6" x14ac:dyDescent="0.25">
      <c r="F65899" s="195"/>
    </row>
    <row r="65900" spans="6:6" x14ac:dyDescent="0.25">
      <c r="F65900" s="195"/>
    </row>
    <row r="65901" spans="6:6" x14ac:dyDescent="0.25">
      <c r="F65901" s="195"/>
    </row>
    <row r="65902" spans="6:6" x14ac:dyDescent="0.25">
      <c r="F65902" s="195"/>
    </row>
    <row r="65903" spans="6:6" x14ac:dyDescent="0.25">
      <c r="F65903" s="195"/>
    </row>
    <row r="65904" spans="6:6" x14ac:dyDescent="0.25">
      <c r="F65904" s="195"/>
    </row>
    <row r="65905" spans="6:6" x14ac:dyDescent="0.25">
      <c r="F65905" s="195"/>
    </row>
    <row r="65906" spans="6:6" x14ac:dyDescent="0.25">
      <c r="F65906" s="195"/>
    </row>
    <row r="65907" spans="6:6" x14ac:dyDescent="0.25">
      <c r="F65907" s="195"/>
    </row>
    <row r="65908" spans="6:6" x14ac:dyDescent="0.25">
      <c r="F65908" s="195"/>
    </row>
    <row r="65909" spans="6:6" x14ac:dyDescent="0.25">
      <c r="F65909" s="195"/>
    </row>
    <row r="65910" spans="6:6" x14ac:dyDescent="0.25">
      <c r="F65910" s="195"/>
    </row>
    <row r="65911" spans="6:6" x14ac:dyDescent="0.25">
      <c r="F65911" s="195"/>
    </row>
    <row r="65912" spans="6:6" x14ac:dyDescent="0.25">
      <c r="F65912" s="195"/>
    </row>
    <row r="65913" spans="6:6" x14ac:dyDescent="0.25">
      <c r="F65913" s="195"/>
    </row>
    <row r="65914" spans="6:6" x14ac:dyDescent="0.25">
      <c r="F65914" s="195"/>
    </row>
    <row r="65915" spans="6:6" x14ac:dyDescent="0.25">
      <c r="F65915" s="195"/>
    </row>
    <row r="65916" spans="6:6" x14ac:dyDescent="0.25">
      <c r="F65916" s="195"/>
    </row>
    <row r="65917" spans="6:6" x14ac:dyDescent="0.25">
      <c r="F65917" s="195"/>
    </row>
    <row r="65918" spans="6:6" x14ac:dyDescent="0.25">
      <c r="F65918" s="195"/>
    </row>
    <row r="65919" spans="6:6" x14ac:dyDescent="0.25">
      <c r="F65919" s="195"/>
    </row>
    <row r="65920" spans="6:6" x14ac:dyDescent="0.25">
      <c r="F65920" s="195"/>
    </row>
    <row r="65921" spans="6:6" x14ac:dyDescent="0.25">
      <c r="F65921" s="195"/>
    </row>
    <row r="65922" spans="6:6" x14ac:dyDescent="0.25">
      <c r="F65922" s="195"/>
    </row>
    <row r="65923" spans="6:6" x14ac:dyDescent="0.25">
      <c r="F65923" s="195"/>
    </row>
    <row r="65924" spans="6:6" x14ac:dyDescent="0.25">
      <c r="F65924" s="195"/>
    </row>
    <row r="65925" spans="6:6" x14ac:dyDescent="0.25">
      <c r="F65925" s="195"/>
    </row>
    <row r="65926" spans="6:6" x14ac:dyDescent="0.25">
      <c r="F65926" s="195"/>
    </row>
    <row r="65927" spans="6:6" x14ac:dyDescent="0.25">
      <c r="F65927" s="195"/>
    </row>
    <row r="65928" spans="6:6" x14ac:dyDescent="0.25">
      <c r="F65928" s="195"/>
    </row>
    <row r="65929" spans="6:6" x14ac:dyDescent="0.25">
      <c r="F65929" s="195"/>
    </row>
    <row r="65930" spans="6:6" x14ac:dyDescent="0.25">
      <c r="F65930" s="195"/>
    </row>
    <row r="65931" spans="6:6" x14ac:dyDescent="0.25">
      <c r="F65931" s="195"/>
    </row>
    <row r="65932" spans="6:6" x14ac:dyDescent="0.25">
      <c r="F65932" s="195"/>
    </row>
    <row r="65933" spans="6:6" x14ac:dyDescent="0.25">
      <c r="F65933" s="195"/>
    </row>
    <row r="65934" spans="6:6" x14ac:dyDescent="0.25">
      <c r="F65934" s="195"/>
    </row>
    <row r="65935" spans="6:6" x14ac:dyDescent="0.25">
      <c r="F65935" s="195"/>
    </row>
    <row r="65936" spans="6:6" x14ac:dyDescent="0.25">
      <c r="F65936" s="195"/>
    </row>
    <row r="65937" spans="6:6" x14ac:dyDescent="0.25">
      <c r="F65937" s="195"/>
    </row>
    <row r="65938" spans="6:6" x14ac:dyDescent="0.25">
      <c r="F65938" s="195"/>
    </row>
    <row r="65939" spans="6:6" x14ac:dyDescent="0.25">
      <c r="F65939" s="195"/>
    </row>
    <row r="65940" spans="6:6" x14ac:dyDescent="0.25">
      <c r="F65940" s="195"/>
    </row>
    <row r="65941" spans="6:6" x14ac:dyDescent="0.25">
      <c r="F65941" s="195"/>
    </row>
    <row r="65942" spans="6:6" x14ac:dyDescent="0.25">
      <c r="F65942" s="195"/>
    </row>
    <row r="65943" spans="6:6" x14ac:dyDescent="0.25">
      <c r="F65943" s="195"/>
    </row>
    <row r="65944" spans="6:6" x14ac:dyDescent="0.25">
      <c r="F65944" s="195"/>
    </row>
    <row r="65945" spans="6:6" x14ac:dyDescent="0.25">
      <c r="F65945" s="195"/>
    </row>
    <row r="65946" spans="6:6" x14ac:dyDescent="0.25">
      <c r="F65946" s="195"/>
    </row>
    <row r="65947" spans="6:6" x14ac:dyDescent="0.25">
      <c r="F65947" s="195"/>
    </row>
    <row r="65948" spans="6:6" x14ac:dyDescent="0.25">
      <c r="F65948" s="195"/>
    </row>
    <row r="65949" spans="6:6" x14ac:dyDescent="0.25">
      <c r="F65949" s="195"/>
    </row>
    <row r="65950" spans="6:6" x14ac:dyDescent="0.25">
      <c r="F65950" s="195"/>
    </row>
    <row r="65951" spans="6:6" x14ac:dyDescent="0.25">
      <c r="F65951" s="195"/>
    </row>
    <row r="65952" spans="6:6" x14ac:dyDescent="0.25">
      <c r="F65952" s="195"/>
    </row>
    <row r="65953" spans="6:6" x14ac:dyDescent="0.25">
      <c r="F65953" s="195"/>
    </row>
    <row r="65954" spans="6:6" x14ac:dyDescent="0.25">
      <c r="F65954" s="195"/>
    </row>
    <row r="65955" spans="6:6" x14ac:dyDescent="0.25">
      <c r="F65955" s="195"/>
    </row>
    <row r="65956" spans="6:6" x14ac:dyDescent="0.25">
      <c r="F65956" s="195"/>
    </row>
    <row r="65957" spans="6:6" x14ac:dyDescent="0.25">
      <c r="F65957" s="195"/>
    </row>
    <row r="65958" spans="6:6" x14ac:dyDescent="0.25">
      <c r="F65958" s="195"/>
    </row>
    <row r="65959" spans="6:6" x14ac:dyDescent="0.25">
      <c r="F65959" s="195"/>
    </row>
    <row r="65960" spans="6:6" x14ac:dyDescent="0.25">
      <c r="F65960" s="195"/>
    </row>
    <row r="65961" spans="6:6" x14ac:dyDescent="0.25">
      <c r="F65961" s="195"/>
    </row>
    <row r="65962" spans="6:6" x14ac:dyDescent="0.25">
      <c r="F65962" s="195"/>
    </row>
    <row r="65963" spans="6:6" x14ac:dyDescent="0.25">
      <c r="F65963" s="195"/>
    </row>
    <row r="65964" spans="6:6" x14ac:dyDescent="0.25">
      <c r="F65964" s="195"/>
    </row>
    <row r="65965" spans="6:6" x14ac:dyDescent="0.25">
      <c r="F65965" s="195"/>
    </row>
    <row r="65966" spans="6:6" x14ac:dyDescent="0.25">
      <c r="F65966" s="195"/>
    </row>
    <row r="65967" spans="6:6" x14ac:dyDescent="0.25">
      <c r="F65967" s="195"/>
    </row>
    <row r="65968" spans="6:6" x14ac:dyDescent="0.25">
      <c r="F65968" s="195"/>
    </row>
    <row r="65969" spans="6:6" x14ac:dyDescent="0.25">
      <c r="F65969" s="195"/>
    </row>
    <row r="65970" spans="6:6" x14ac:dyDescent="0.25">
      <c r="F65970" s="195"/>
    </row>
    <row r="65971" spans="6:6" x14ac:dyDescent="0.25">
      <c r="F65971" s="195"/>
    </row>
    <row r="65972" spans="6:6" x14ac:dyDescent="0.25">
      <c r="F65972" s="195"/>
    </row>
    <row r="65973" spans="6:6" x14ac:dyDescent="0.25">
      <c r="F65973" s="195"/>
    </row>
    <row r="65974" spans="6:6" x14ac:dyDescent="0.25">
      <c r="F65974" s="195"/>
    </row>
    <row r="65975" spans="6:6" x14ac:dyDescent="0.25">
      <c r="F65975" s="195"/>
    </row>
    <row r="65976" spans="6:6" x14ac:dyDescent="0.25">
      <c r="F65976" s="195"/>
    </row>
    <row r="65977" spans="6:6" x14ac:dyDescent="0.25">
      <c r="F65977" s="195"/>
    </row>
    <row r="65978" spans="6:6" x14ac:dyDescent="0.25">
      <c r="F65978" s="195"/>
    </row>
    <row r="65979" spans="6:6" x14ac:dyDescent="0.25">
      <c r="F65979" s="195"/>
    </row>
    <row r="65980" spans="6:6" x14ac:dyDescent="0.25">
      <c r="F65980" s="195"/>
    </row>
    <row r="65981" spans="6:6" x14ac:dyDescent="0.25">
      <c r="F65981" s="195"/>
    </row>
    <row r="65982" spans="6:6" x14ac:dyDescent="0.25">
      <c r="F65982" s="195"/>
    </row>
    <row r="65983" spans="6:6" x14ac:dyDescent="0.25">
      <c r="F65983" s="195"/>
    </row>
    <row r="65984" spans="6:6" x14ac:dyDescent="0.25">
      <c r="F65984" s="195"/>
    </row>
    <row r="65985" spans="6:6" x14ac:dyDescent="0.25">
      <c r="F65985" s="195"/>
    </row>
    <row r="65986" spans="6:6" x14ac:dyDescent="0.25">
      <c r="F65986" s="195"/>
    </row>
    <row r="65987" spans="6:6" x14ac:dyDescent="0.25">
      <c r="F65987" s="195"/>
    </row>
    <row r="65988" spans="6:6" x14ac:dyDescent="0.25">
      <c r="F65988" s="195"/>
    </row>
    <row r="65989" spans="6:6" x14ac:dyDescent="0.25">
      <c r="F65989" s="195"/>
    </row>
    <row r="65990" spans="6:6" x14ac:dyDescent="0.25">
      <c r="F65990" s="195"/>
    </row>
    <row r="65991" spans="6:6" x14ac:dyDescent="0.25">
      <c r="F65991" s="195"/>
    </row>
    <row r="65992" spans="6:6" x14ac:dyDescent="0.25">
      <c r="F65992" s="195"/>
    </row>
    <row r="65993" spans="6:6" x14ac:dyDescent="0.25">
      <c r="F65993" s="195"/>
    </row>
    <row r="65994" spans="6:6" x14ac:dyDescent="0.25">
      <c r="F65994" s="195"/>
    </row>
    <row r="65995" spans="6:6" x14ac:dyDescent="0.25">
      <c r="F65995" s="195"/>
    </row>
    <row r="65996" spans="6:6" x14ac:dyDescent="0.25">
      <c r="F65996" s="195"/>
    </row>
    <row r="65997" spans="6:6" x14ac:dyDescent="0.25">
      <c r="F65997" s="195"/>
    </row>
    <row r="65998" spans="6:6" x14ac:dyDescent="0.25">
      <c r="F65998" s="195"/>
    </row>
    <row r="65999" spans="6:6" x14ac:dyDescent="0.25">
      <c r="F65999" s="195"/>
    </row>
    <row r="66000" spans="6:6" x14ac:dyDescent="0.25">
      <c r="F66000" s="195"/>
    </row>
    <row r="66001" spans="6:6" x14ac:dyDescent="0.25">
      <c r="F66001" s="195"/>
    </row>
    <row r="66002" spans="6:6" x14ac:dyDescent="0.25">
      <c r="F66002" s="195"/>
    </row>
    <row r="66003" spans="6:6" x14ac:dyDescent="0.25">
      <c r="F66003" s="195"/>
    </row>
    <row r="66004" spans="6:6" x14ac:dyDescent="0.25">
      <c r="F66004" s="195"/>
    </row>
    <row r="66005" spans="6:6" x14ac:dyDescent="0.25">
      <c r="F66005" s="195"/>
    </row>
    <row r="66006" spans="6:6" x14ac:dyDescent="0.25">
      <c r="F66006" s="195"/>
    </row>
    <row r="66007" spans="6:6" x14ac:dyDescent="0.25">
      <c r="F66007" s="195"/>
    </row>
    <row r="66008" spans="6:6" x14ac:dyDescent="0.25">
      <c r="F66008" s="195"/>
    </row>
    <row r="66009" spans="6:6" x14ac:dyDescent="0.25">
      <c r="F66009" s="195"/>
    </row>
    <row r="66010" spans="6:6" x14ac:dyDescent="0.25">
      <c r="F66010" s="195"/>
    </row>
    <row r="66011" spans="6:6" x14ac:dyDescent="0.25">
      <c r="F66011" s="195"/>
    </row>
    <row r="66012" spans="6:6" x14ac:dyDescent="0.25">
      <c r="F66012" s="195"/>
    </row>
    <row r="66013" spans="6:6" x14ac:dyDescent="0.25">
      <c r="F66013" s="195"/>
    </row>
    <row r="66014" spans="6:6" x14ac:dyDescent="0.25">
      <c r="F66014" s="195"/>
    </row>
    <row r="66015" spans="6:6" x14ac:dyDescent="0.25">
      <c r="F66015" s="195"/>
    </row>
    <row r="66016" spans="6:6" x14ac:dyDescent="0.25">
      <c r="F66016" s="195"/>
    </row>
    <row r="66017" spans="6:6" x14ac:dyDescent="0.25">
      <c r="F66017" s="195"/>
    </row>
    <row r="66018" spans="6:6" x14ac:dyDescent="0.25">
      <c r="F66018" s="195"/>
    </row>
    <row r="66019" spans="6:6" x14ac:dyDescent="0.25">
      <c r="F66019" s="195"/>
    </row>
    <row r="66020" spans="6:6" x14ac:dyDescent="0.25">
      <c r="F66020" s="195"/>
    </row>
    <row r="66021" spans="6:6" x14ac:dyDescent="0.25">
      <c r="F66021" s="195"/>
    </row>
    <row r="66022" spans="6:6" x14ac:dyDescent="0.25">
      <c r="F66022" s="195"/>
    </row>
    <row r="66023" spans="6:6" x14ac:dyDescent="0.25">
      <c r="F66023" s="195"/>
    </row>
    <row r="66024" spans="6:6" x14ac:dyDescent="0.25">
      <c r="F66024" s="195"/>
    </row>
    <row r="66025" spans="6:6" x14ac:dyDescent="0.25">
      <c r="F66025" s="195"/>
    </row>
    <row r="66026" spans="6:6" x14ac:dyDescent="0.25">
      <c r="F66026" s="195"/>
    </row>
    <row r="66027" spans="6:6" x14ac:dyDescent="0.25">
      <c r="F66027" s="195"/>
    </row>
    <row r="66028" spans="6:6" x14ac:dyDescent="0.25">
      <c r="F66028" s="195"/>
    </row>
    <row r="66029" spans="6:6" x14ac:dyDescent="0.25">
      <c r="F66029" s="195"/>
    </row>
    <row r="66030" spans="6:6" x14ac:dyDescent="0.25">
      <c r="F66030" s="195"/>
    </row>
    <row r="66031" spans="6:6" x14ac:dyDescent="0.25">
      <c r="F66031" s="195"/>
    </row>
    <row r="66032" spans="6:6" x14ac:dyDescent="0.25">
      <c r="F66032" s="195"/>
    </row>
    <row r="66033" spans="6:6" x14ac:dyDescent="0.25">
      <c r="F66033" s="195"/>
    </row>
    <row r="66034" spans="6:6" x14ac:dyDescent="0.25">
      <c r="F66034" s="195"/>
    </row>
    <row r="66035" spans="6:6" x14ac:dyDescent="0.25">
      <c r="F66035" s="195"/>
    </row>
    <row r="66036" spans="6:6" x14ac:dyDescent="0.25">
      <c r="F66036" s="195"/>
    </row>
    <row r="66037" spans="6:6" x14ac:dyDescent="0.25">
      <c r="F66037" s="195"/>
    </row>
    <row r="66038" spans="6:6" x14ac:dyDescent="0.25">
      <c r="F66038" s="195"/>
    </row>
    <row r="66039" spans="6:6" x14ac:dyDescent="0.25">
      <c r="F66039" s="195"/>
    </row>
    <row r="66040" spans="6:6" x14ac:dyDescent="0.25">
      <c r="F66040" s="195"/>
    </row>
    <row r="66041" spans="6:6" x14ac:dyDescent="0.25">
      <c r="F66041" s="195"/>
    </row>
    <row r="66042" spans="6:6" x14ac:dyDescent="0.25">
      <c r="F66042" s="195"/>
    </row>
    <row r="66043" spans="6:6" x14ac:dyDescent="0.25">
      <c r="F66043" s="195"/>
    </row>
    <row r="66044" spans="6:6" x14ac:dyDescent="0.25">
      <c r="F66044" s="195"/>
    </row>
    <row r="66045" spans="6:6" x14ac:dyDescent="0.25">
      <c r="F66045" s="195"/>
    </row>
    <row r="66046" spans="6:6" x14ac:dyDescent="0.25">
      <c r="F66046" s="195"/>
    </row>
    <row r="66047" spans="6:6" x14ac:dyDescent="0.25">
      <c r="F66047" s="195"/>
    </row>
    <row r="66048" spans="6:6" x14ac:dyDescent="0.25">
      <c r="F66048" s="195"/>
    </row>
    <row r="66049" spans="6:6" x14ac:dyDescent="0.25">
      <c r="F66049" s="195"/>
    </row>
    <row r="66050" spans="6:6" x14ac:dyDescent="0.25">
      <c r="F66050" s="195"/>
    </row>
    <row r="66051" spans="6:6" x14ac:dyDescent="0.25">
      <c r="F66051" s="195"/>
    </row>
    <row r="66052" spans="6:6" x14ac:dyDescent="0.25">
      <c r="F66052" s="195"/>
    </row>
    <row r="66053" spans="6:6" x14ac:dyDescent="0.25">
      <c r="F66053" s="195"/>
    </row>
    <row r="66054" spans="6:6" x14ac:dyDescent="0.25">
      <c r="F66054" s="195"/>
    </row>
    <row r="66055" spans="6:6" x14ac:dyDescent="0.25">
      <c r="F66055" s="195"/>
    </row>
    <row r="66056" spans="6:6" x14ac:dyDescent="0.25">
      <c r="F66056" s="195"/>
    </row>
    <row r="66057" spans="6:6" x14ac:dyDescent="0.25">
      <c r="F66057" s="195"/>
    </row>
    <row r="66058" spans="6:6" x14ac:dyDescent="0.25">
      <c r="F66058" s="195"/>
    </row>
    <row r="66059" spans="6:6" x14ac:dyDescent="0.25">
      <c r="F66059" s="195"/>
    </row>
    <row r="66060" spans="6:6" x14ac:dyDescent="0.25">
      <c r="F66060" s="195"/>
    </row>
    <row r="66061" spans="6:6" x14ac:dyDescent="0.25">
      <c r="F66061" s="195"/>
    </row>
    <row r="66062" spans="6:6" x14ac:dyDescent="0.25">
      <c r="F66062" s="195"/>
    </row>
    <row r="66063" spans="6:6" x14ac:dyDescent="0.25">
      <c r="F66063" s="195"/>
    </row>
    <row r="66064" spans="6:6" x14ac:dyDescent="0.25">
      <c r="F66064" s="195"/>
    </row>
    <row r="66065" spans="6:6" x14ac:dyDescent="0.25">
      <c r="F66065" s="195"/>
    </row>
    <row r="66066" spans="6:6" x14ac:dyDescent="0.25">
      <c r="F66066" s="195"/>
    </row>
    <row r="66067" spans="6:6" x14ac:dyDescent="0.25">
      <c r="F66067" s="195"/>
    </row>
    <row r="66068" spans="6:6" x14ac:dyDescent="0.25">
      <c r="F66068" s="195"/>
    </row>
    <row r="66069" spans="6:6" x14ac:dyDescent="0.25">
      <c r="F66069" s="195"/>
    </row>
    <row r="66070" spans="6:6" x14ac:dyDescent="0.25">
      <c r="F66070" s="195"/>
    </row>
    <row r="66071" spans="6:6" x14ac:dyDescent="0.25">
      <c r="F66071" s="195"/>
    </row>
    <row r="66072" spans="6:6" x14ac:dyDescent="0.25">
      <c r="F66072" s="195"/>
    </row>
    <row r="66073" spans="6:6" x14ac:dyDescent="0.25">
      <c r="F66073" s="195"/>
    </row>
    <row r="66074" spans="6:6" x14ac:dyDescent="0.25">
      <c r="F66074" s="195"/>
    </row>
    <row r="66075" spans="6:6" x14ac:dyDescent="0.25">
      <c r="F66075" s="195"/>
    </row>
    <row r="66076" spans="6:6" x14ac:dyDescent="0.25">
      <c r="F66076" s="195"/>
    </row>
    <row r="66077" spans="6:6" x14ac:dyDescent="0.25">
      <c r="F66077" s="195"/>
    </row>
    <row r="66078" spans="6:6" x14ac:dyDescent="0.25">
      <c r="F66078" s="195"/>
    </row>
    <row r="66079" spans="6:6" x14ac:dyDescent="0.25">
      <c r="F66079" s="195"/>
    </row>
    <row r="66080" spans="6:6" x14ac:dyDescent="0.25">
      <c r="F66080" s="195"/>
    </row>
    <row r="66081" spans="6:6" x14ac:dyDescent="0.25">
      <c r="F66081" s="195"/>
    </row>
    <row r="66082" spans="6:6" x14ac:dyDescent="0.25">
      <c r="F66082" s="195"/>
    </row>
    <row r="66083" spans="6:6" x14ac:dyDescent="0.25">
      <c r="F66083" s="195"/>
    </row>
    <row r="66084" spans="6:6" x14ac:dyDescent="0.25">
      <c r="F66084" s="195"/>
    </row>
    <row r="66085" spans="6:6" x14ac:dyDescent="0.25">
      <c r="F66085" s="195"/>
    </row>
    <row r="66086" spans="6:6" x14ac:dyDescent="0.25">
      <c r="F66086" s="195"/>
    </row>
    <row r="66087" spans="6:6" x14ac:dyDescent="0.25">
      <c r="F66087" s="195"/>
    </row>
    <row r="66088" spans="6:6" x14ac:dyDescent="0.25">
      <c r="F66088" s="195"/>
    </row>
    <row r="66089" spans="6:6" x14ac:dyDescent="0.25">
      <c r="F66089" s="195"/>
    </row>
    <row r="66090" spans="6:6" x14ac:dyDescent="0.25">
      <c r="F66090" s="195"/>
    </row>
    <row r="66091" spans="6:6" x14ac:dyDescent="0.25">
      <c r="F66091" s="195"/>
    </row>
    <row r="66092" spans="6:6" x14ac:dyDescent="0.25">
      <c r="F66092" s="195"/>
    </row>
    <row r="66093" spans="6:6" x14ac:dyDescent="0.25">
      <c r="F66093" s="195"/>
    </row>
    <row r="66094" spans="6:6" x14ac:dyDescent="0.25">
      <c r="F66094" s="195"/>
    </row>
    <row r="66095" spans="6:6" x14ac:dyDescent="0.25">
      <c r="F66095" s="195"/>
    </row>
    <row r="66096" spans="6:6" x14ac:dyDescent="0.25">
      <c r="F66096" s="195"/>
    </row>
    <row r="66097" spans="6:6" x14ac:dyDescent="0.25">
      <c r="F66097" s="195"/>
    </row>
    <row r="66098" spans="6:6" x14ac:dyDescent="0.25">
      <c r="F66098" s="195"/>
    </row>
    <row r="66099" spans="6:6" x14ac:dyDescent="0.25">
      <c r="F66099" s="195"/>
    </row>
    <row r="66100" spans="6:6" x14ac:dyDescent="0.25">
      <c r="F66100" s="195"/>
    </row>
    <row r="66101" spans="6:6" x14ac:dyDescent="0.25">
      <c r="F66101" s="195"/>
    </row>
    <row r="66102" spans="6:6" x14ac:dyDescent="0.25">
      <c r="F66102" s="195"/>
    </row>
    <row r="66103" spans="6:6" x14ac:dyDescent="0.25">
      <c r="F66103" s="195"/>
    </row>
    <row r="66104" spans="6:6" x14ac:dyDescent="0.25">
      <c r="F66104" s="195"/>
    </row>
    <row r="66105" spans="6:6" x14ac:dyDescent="0.25">
      <c r="F66105" s="195"/>
    </row>
    <row r="66106" spans="6:6" x14ac:dyDescent="0.25">
      <c r="F66106" s="195"/>
    </row>
    <row r="66107" spans="6:6" x14ac:dyDescent="0.25">
      <c r="F66107" s="195"/>
    </row>
    <row r="66108" spans="6:6" x14ac:dyDescent="0.25">
      <c r="F66108" s="195"/>
    </row>
    <row r="66109" spans="6:6" x14ac:dyDescent="0.25">
      <c r="F66109" s="195"/>
    </row>
    <row r="66110" spans="6:6" x14ac:dyDescent="0.25">
      <c r="F66110" s="195"/>
    </row>
    <row r="66111" spans="6:6" x14ac:dyDescent="0.25">
      <c r="F66111" s="195"/>
    </row>
    <row r="66112" spans="6:6" x14ac:dyDescent="0.25">
      <c r="F66112" s="195"/>
    </row>
    <row r="66113" spans="6:6" x14ac:dyDescent="0.25">
      <c r="F66113" s="195"/>
    </row>
    <row r="66114" spans="6:6" x14ac:dyDescent="0.25">
      <c r="F66114" s="195"/>
    </row>
    <row r="66115" spans="6:6" x14ac:dyDescent="0.25">
      <c r="F66115" s="195"/>
    </row>
    <row r="66116" spans="6:6" x14ac:dyDescent="0.25">
      <c r="F66116" s="195"/>
    </row>
    <row r="66117" spans="6:6" x14ac:dyDescent="0.25">
      <c r="F66117" s="195"/>
    </row>
    <row r="66118" spans="6:6" x14ac:dyDescent="0.25">
      <c r="F66118" s="195"/>
    </row>
    <row r="66119" spans="6:6" x14ac:dyDescent="0.25">
      <c r="F66119" s="195"/>
    </row>
    <row r="66120" spans="6:6" x14ac:dyDescent="0.25">
      <c r="F66120" s="195"/>
    </row>
    <row r="66121" spans="6:6" x14ac:dyDescent="0.25">
      <c r="F66121" s="195"/>
    </row>
    <row r="66122" spans="6:6" x14ac:dyDescent="0.25">
      <c r="F66122" s="195"/>
    </row>
    <row r="66123" spans="6:6" x14ac:dyDescent="0.25">
      <c r="F66123" s="195"/>
    </row>
    <row r="66124" spans="6:6" x14ac:dyDescent="0.25">
      <c r="F66124" s="195"/>
    </row>
    <row r="66125" spans="6:6" x14ac:dyDescent="0.25">
      <c r="F66125" s="195"/>
    </row>
    <row r="66126" spans="6:6" x14ac:dyDescent="0.25">
      <c r="F66126" s="195"/>
    </row>
    <row r="66127" spans="6:6" x14ac:dyDescent="0.25">
      <c r="F66127" s="195"/>
    </row>
    <row r="66128" spans="6:6" x14ac:dyDescent="0.25">
      <c r="F66128" s="195"/>
    </row>
    <row r="66129" spans="6:6" x14ac:dyDescent="0.25">
      <c r="F66129" s="195"/>
    </row>
    <row r="66130" spans="6:6" x14ac:dyDescent="0.25">
      <c r="F66130" s="195"/>
    </row>
    <row r="66131" spans="6:6" x14ac:dyDescent="0.25">
      <c r="F66131" s="195"/>
    </row>
    <row r="66132" spans="6:6" x14ac:dyDescent="0.25">
      <c r="F66132" s="195"/>
    </row>
    <row r="66133" spans="6:6" x14ac:dyDescent="0.25">
      <c r="F66133" s="195"/>
    </row>
    <row r="66134" spans="6:6" x14ac:dyDescent="0.25">
      <c r="F66134" s="195"/>
    </row>
    <row r="66135" spans="6:6" x14ac:dyDescent="0.25">
      <c r="F66135" s="195"/>
    </row>
    <row r="66136" spans="6:6" x14ac:dyDescent="0.25">
      <c r="F66136" s="195"/>
    </row>
    <row r="66137" spans="6:6" x14ac:dyDescent="0.25">
      <c r="F66137" s="195"/>
    </row>
    <row r="66138" spans="6:6" x14ac:dyDescent="0.25">
      <c r="F66138" s="195"/>
    </row>
    <row r="66139" spans="6:6" x14ac:dyDescent="0.25">
      <c r="F66139" s="195"/>
    </row>
    <row r="66140" spans="6:6" x14ac:dyDescent="0.25">
      <c r="F66140" s="195"/>
    </row>
    <row r="66141" spans="6:6" x14ac:dyDescent="0.25">
      <c r="F66141" s="195"/>
    </row>
    <row r="66142" spans="6:6" x14ac:dyDescent="0.25">
      <c r="F66142" s="195"/>
    </row>
    <row r="66143" spans="6:6" x14ac:dyDescent="0.25">
      <c r="F66143" s="195"/>
    </row>
    <row r="66144" spans="6:6" x14ac:dyDescent="0.25">
      <c r="F66144" s="195"/>
    </row>
    <row r="71262" spans="6:6" x14ac:dyDescent="0.25">
      <c r="F71262" s="195"/>
    </row>
    <row r="71263" spans="6:6" x14ac:dyDescent="0.25">
      <c r="F71263" s="195"/>
    </row>
    <row r="71264" spans="6:6" x14ac:dyDescent="0.25">
      <c r="F71264" s="195"/>
    </row>
    <row r="71265" spans="6:6" x14ac:dyDescent="0.25">
      <c r="F71265" s="195"/>
    </row>
    <row r="71266" spans="6:6" x14ac:dyDescent="0.25">
      <c r="F71266" s="195"/>
    </row>
    <row r="71267" spans="6:6" x14ac:dyDescent="0.25">
      <c r="F71267" s="195"/>
    </row>
    <row r="71268" spans="6:6" x14ac:dyDescent="0.25">
      <c r="F71268" s="195"/>
    </row>
    <row r="71269" spans="6:6" x14ac:dyDescent="0.25">
      <c r="F71269" s="195"/>
    </row>
    <row r="71270" spans="6:6" x14ac:dyDescent="0.25">
      <c r="F71270" s="195"/>
    </row>
    <row r="71271" spans="6:6" x14ac:dyDescent="0.25">
      <c r="F71271" s="195"/>
    </row>
    <row r="71272" spans="6:6" x14ac:dyDescent="0.25">
      <c r="F71272" s="195"/>
    </row>
    <row r="71273" spans="6:6" x14ac:dyDescent="0.25">
      <c r="F71273" s="195"/>
    </row>
    <row r="71274" spans="6:6" x14ac:dyDescent="0.25">
      <c r="F71274" s="195"/>
    </row>
    <row r="71275" spans="6:6" x14ac:dyDescent="0.25">
      <c r="F71275" s="195"/>
    </row>
    <row r="71276" spans="6:6" x14ac:dyDescent="0.25">
      <c r="F71276" s="195"/>
    </row>
    <row r="71277" spans="6:6" x14ac:dyDescent="0.25">
      <c r="F71277" s="195"/>
    </row>
    <row r="71278" spans="6:6" x14ac:dyDescent="0.25">
      <c r="F71278" s="195"/>
    </row>
    <row r="71279" spans="6:6" x14ac:dyDescent="0.25">
      <c r="F71279" s="195"/>
    </row>
    <row r="71280" spans="6:6" x14ac:dyDescent="0.25">
      <c r="F71280" s="195"/>
    </row>
    <row r="71281" spans="6:6" x14ac:dyDescent="0.25">
      <c r="F71281" s="195"/>
    </row>
    <row r="71282" spans="6:6" x14ac:dyDescent="0.25">
      <c r="F71282" s="195"/>
    </row>
    <row r="71283" spans="6:6" x14ac:dyDescent="0.25">
      <c r="F71283" s="195"/>
    </row>
    <row r="71284" spans="6:6" x14ac:dyDescent="0.25">
      <c r="F71284" s="195"/>
    </row>
    <row r="71285" spans="6:6" x14ac:dyDescent="0.25">
      <c r="F71285" s="195"/>
    </row>
    <row r="71286" spans="6:6" x14ac:dyDescent="0.25">
      <c r="F71286" s="195"/>
    </row>
    <row r="71287" spans="6:6" x14ac:dyDescent="0.25">
      <c r="F71287" s="195"/>
    </row>
    <row r="71288" spans="6:6" x14ac:dyDescent="0.25">
      <c r="F71288" s="195"/>
    </row>
    <row r="71289" spans="6:6" x14ac:dyDescent="0.25">
      <c r="F71289" s="195"/>
    </row>
    <row r="71290" spans="6:6" x14ac:dyDescent="0.25">
      <c r="F71290" s="195"/>
    </row>
    <row r="71291" spans="6:6" x14ac:dyDescent="0.25">
      <c r="F71291" s="195"/>
    </row>
    <row r="71292" spans="6:6" x14ac:dyDescent="0.25">
      <c r="F71292" s="195"/>
    </row>
    <row r="71293" spans="6:6" x14ac:dyDescent="0.25">
      <c r="F71293" s="195"/>
    </row>
    <row r="71294" spans="6:6" x14ac:dyDescent="0.25">
      <c r="F71294" s="195"/>
    </row>
    <row r="71295" spans="6:6" x14ac:dyDescent="0.25">
      <c r="F71295" s="195"/>
    </row>
    <row r="71296" spans="6:6" x14ac:dyDescent="0.25">
      <c r="F71296" s="195"/>
    </row>
    <row r="71297" spans="6:6" x14ac:dyDescent="0.25">
      <c r="F71297" s="195"/>
    </row>
    <row r="71298" spans="6:6" x14ac:dyDescent="0.25">
      <c r="F71298" s="195"/>
    </row>
    <row r="71299" spans="6:6" x14ac:dyDescent="0.25">
      <c r="F71299" s="195"/>
    </row>
    <row r="71300" spans="6:6" x14ac:dyDescent="0.25">
      <c r="F71300" s="195"/>
    </row>
    <row r="71301" spans="6:6" x14ac:dyDescent="0.25">
      <c r="F71301" s="195"/>
    </row>
    <row r="71302" spans="6:6" x14ac:dyDescent="0.25">
      <c r="F71302" s="195"/>
    </row>
    <row r="71303" spans="6:6" x14ac:dyDescent="0.25">
      <c r="F71303" s="195"/>
    </row>
    <row r="71304" spans="6:6" x14ac:dyDescent="0.25">
      <c r="F71304" s="195"/>
    </row>
    <row r="71305" spans="6:6" x14ac:dyDescent="0.25">
      <c r="F71305" s="195"/>
    </row>
    <row r="71306" spans="6:6" x14ac:dyDescent="0.25">
      <c r="F71306" s="195"/>
    </row>
    <row r="71307" spans="6:6" x14ac:dyDescent="0.25">
      <c r="F71307" s="195"/>
    </row>
    <row r="71308" spans="6:6" x14ac:dyDescent="0.25">
      <c r="F71308" s="195"/>
    </row>
    <row r="71309" spans="6:6" x14ac:dyDescent="0.25">
      <c r="F71309" s="195"/>
    </row>
    <row r="71310" spans="6:6" x14ac:dyDescent="0.25">
      <c r="F71310" s="195"/>
    </row>
    <row r="71311" spans="6:6" x14ac:dyDescent="0.25">
      <c r="F71311" s="195"/>
    </row>
    <row r="71312" spans="6:6" x14ac:dyDescent="0.25">
      <c r="F71312" s="195"/>
    </row>
    <row r="71313" spans="6:6" x14ac:dyDescent="0.25">
      <c r="F71313" s="195"/>
    </row>
    <row r="71314" spans="6:6" x14ac:dyDescent="0.25">
      <c r="F71314" s="195"/>
    </row>
    <row r="71315" spans="6:6" x14ac:dyDescent="0.25">
      <c r="F71315" s="195"/>
    </row>
    <row r="71316" spans="6:6" x14ac:dyDescent="0.25">
      <c r="F71316" s="195"/>
    </row>
    <row r="71317" spans="6:6" x14ac:dyDescent="0.25">
      <c r="F71317" s="195"/>
    </row>
    <row r="71318" spans="6:6" x14ac:dyDescent="0.25">
      <c r="F71318" s="195"/>
    </row>
    <row r="71319" spans="6:6" x14ac:dyDescent="0.25">
      <c r="F71319" s="195"/>
    </row>
    <row r="71320" spans="6:6" x14ac:dyDescent="0.25">
      <c r="F71320" s="195"/>
    </row>
    <row r="71321" spans="6:6" x14ac:dyDescent="0.25">
      <c r="F71321" s="195"/>
    </row>
    <row r="71322" spans="6:6" x14ac:dyDescent="0.25">
      <c r="F71322" s="195"/>
    </row>
    <row r="71323" spans="6:6" x14ac:dyDescent="0.25">
      <c r="F71323" s="195"/>
    </row>
    <row r="71324" spans="6:6" x14ac:dyDescent="0.25">
      <c r="F71324" s="195"/>
    </row>
    <row r="71325" spans="6:6" x14ac:dyDescent="0.25">
      <c r="F71325" s="195"/>
    </row>
    <row r="71326" spans="6:6" x14ac:dyDescent="0.25">
      <c r="F71326" s="195"/>
    </row>
    <row r="71327" spans="6:6" x14ac:dyDescent="0.25">
      <c r="F71327" s="195"/>
    </row>
    <row r="71328" spans="6:6" x14ac:dyDescent="0.25">
      <c r="F71328" s="195"/>
    </row>
    <row r="71329" spans="6:6" x14ac:dyDescent="0.25">
      <c r="F71329" s="195"/>
    </row>
    <row r="71330" spans="6:6" x14ac:dyDescent="0.25">
      <c r="F71330" s="195"/>
    </row>
    <row r="71331" spans="6:6" x14ac:dyDescent="0.25">
      <c r="F71331" s="195"/>
    </row>
    <row r="71332" spans="6:6" x14ac:dyDescent="0.25">
      <c r="F71332" s="195"/>
    </row>
    <row r="71333" spans="6:6" x14ac:dyDescent="0.25">
      <c r="F71333" s="195"/>
    </row>
    <row r="71334" spans="6:6" x14ac:dyDescent="0.25">
      <c r="F71334" s="195"/>
    </row>
    <row r="71335" spans="6:6" x14ac:dyDescent="0.25">
      <c r="F71335" s="195"/>
    </row>
    <row r="71336" spans="6:6" x14ac:dyDescent="0.25">
      <c r="F71336" s="195"/>
    </row>
    <row r="71337" spans="6:6" x14ac:dyDescent="0.25">
      <c r="F71337" s="195"/>
    </row>
    <row r="71338" spans="6:6" x14ac:dyDescent="0.25">
      <c r="F71338" s="195"/>
    </row>
    <row r="71339" spans="6:6" x14ac:dyDescent="0.25">
      <c r="F71339" s="195"/>
    </row>
    <row r="71340" spans="6:6" x14ac:dyDescent="0.25">
      <c r="F71340" s="195"/>
    </row>
    <row r="71341" spans="6:6" x14ac:dyDescent="0.25">
      <c r="F71341" s="195"/>
    </row>
    <row r="71342" spans="6:6" x14ac:dyDescent="0.25">
      <c r="F71342" s="195"/>
    </row>
    <row r="71343" spans="6:6" x14ac:dyDescent="0.25">
      <c r="F71343" s="195"/>
    </row>
    <row r="71344" spans="6:6" x14ac:dyDescent="0.25">
      <c r="F71344" s="195"/>
    </row>
    <row r="71345" spans="6:6" x14ac:dyDescent="0.25">
      <c r="F71345" s="195"/>
    </row>
    <row r="71346" spans="6:6" x14ac:dyDescent="0.25">
      <c r="F71346" s="195"/>
    </row>
    <row r="71347" spans="6:6" x14ac:dyDescent="0.25">
      <c r="F71347" s="195"/>
    </row>
    <row r="71348" spans="6:6" x14ac:dyDescent="0.25">
      <c r="F71348" s="195"/>
    </row>
    <row r="71349" spans="6:6" x14ac:dyDescent="0.25">
      <c r="F71349" s="195"/>
    </row>
    <row r="71350" spans="6:6" x14ac:dyDescent="0.25">
      <c r="F71350" s="195"/>
    </row>
    <row r="71351" spans="6:6" x14ac:dyDescent="0.25">
      <c r="F71351" s="195"/>
    </row>
    <row r="71352" spans="6:6" x14ac:dyDescent="0.25">
      <c r="F71352" s="195"/>
    </row>
    <row r="71353" spans="6:6" x14ac:dyDescent="0.25">
      <c r="F71353" s="195"/>
    </row>
    <row r="71354" spans="6:6" x14ac:dyDescent="0.25">
      <c r="F71354" s="195"/>
    </row>
    <row r="71355" spans="6:6" x14ac:dyDescent="0.25">
      <c r="F71355" s="195"/>
    </row>
    <row r="71356" spans="6:6" x14ac:dyDescent="0.25">
      <c r="F71356" s="195"/>
    </row>
    <row r="71357" spans="6:6" x14ac:dyDescent="0.25">
      <c r="F71357" s="195"/>
    </row>
    <row r="71358" spans="6:6" x14ac:dyDescent="0.25">
      <c r="F71358" s="195"/>
    </row>
    <row r="71359" spans="6:6" x14ac:dyDescent="0.25">
      <c r="F71359" s="195"/>
    </row>
    <row r="71360" spans="6:6" x14ac:dyDescent="0.25">
      <c r="F71360" s="195"/>
    </row>
    <row r="71361" spans="6:6" x14ac:dyDescent="0.25">
      <c r="F71361" s="195"/>
    </row>
    <row r="71362" spans="6:6" x14ac:dyDescent="0.25">
      <c r="F71362" s="195"/>
    </row>
    <row r="71363" spans="6:6" x14ac:dyDescent="0.25">
      <c r="F71363" s="195"/>
    </row>
    <row r="71364" spans="6:6" x14ac:dyDescent="0.25">
      <c r="F71364" s="195"/>
    </row>
    <row r="71365" spans="6:6" x14ac:dyDescent="0.25">
      <c r="F71365" s="195"/>
    </row>
    <row r="71366" spans="6:6" x14ac:dyDescent="0.25">
      <c r="F71366" s="195"/>
    </row>
    <row r="71367" spans="6:6" x14ac:dyDescent="0.25">
      <c r="F71367" s="195"/>
    </row>
    <row r="71368" spans="6:6" x14ac:dyDescent="0.25">
      <c r="F71368" s="195"/>
    </row>
    <row r="71369" spans="6:6" x14ac:dyDescent="0.25">
      <c r="F71369" s="195"/>
    </row>
    <row r="71370" spans="6:6" x14ac:dyDescent="0.25">
      <c r="F71370" s="195"/>
    </row>
    <row r="71371" spans="6:6" x14ac:dyDescent="0.25">
      <c r="F71371" s="195"/>
    </row>
    <row r="71372" spans="6:6" x14ac:dyDescent="0.25">
      <c r="F71372" s="195"/>
    </row>
    <row r="71373" spans="6:6" x14ac:dyDescent="0.25">
      <c r="F71373" s="195"/>
    </row>
    <row r="71374" spans="6:6" x14ac:dyDescent="0.25">
      <c r="F71374" s="195"/>
    </row>
    <row r="71375" spans="6:6" x14ac:dyDescent="0.25">
      <c r="F71375" s="195"/>
    </row>
    <row r="71376" spans="6:6" x14ac:dyDescent="0.25">
      <c r="F71376" s="195"/>
    </row>
    <row r="71377" spans="6:6" x14ac:dyDescent="0.25">
      <c r="F71377" s="195"/>
    </row>
    <row r="71378" spans="6:6" x14ac:dyDescent="0.25">
      <c r="F71378" s="195"/>
    </row>
    <row r="71379" spans="6:6" x14ac:dyDescent="0.25">
      <c r="F71379" s="195"/>
    </row>
    <row r="71380" spans="6:6" x14ac:dyDescent="0.25">
      <c r="F71380" s="195"/>
    </row>
    <row r="71381" spans="6:6" x14ac:dyDescent="0.25">
      <c r="F71381" s="195"/>
    </row>
    <row r="71382" spans="6:6" x14ac:dyDescent="0.25">
      <c r="F71382" s="195"/>
    </row>
    <row r="71383" spans="6:6" x14ac:dyDescent="0.25">
      <c r="F71383" s="195"/>
    </row>
    <row r="71384" spans="6:6" x14ac:dyDescent="0.25">
      <c r="F71384" s="195"/>
    </row>
    <row r="71385" spans="6:6" x14ac:dyDescent="0.25">
      <c r="F71385" s="195"/>
    </row>
    <row r="71386" spans="6:6" x14ac:dyDescent="0.25">
      <c r="F71386" s="195"/>
    </row>
    <row r="71387" spans="6:6" x14ac:dyDescent="0.25">
      <c r="F71387" s="195"/>
    </row>
    <row r="71388" spans="6:6" x14ac:dyDescent="0.25">
      <c r="F71388" s="195"/>
    </row>
    <row r="71389" spans="6:6" x14ac:dyDescent="0.25">
      <c r="F71389" s="195"/>
    </row>
    <row r="71390" spans="6:6" x14ac:dyDescent="0.25">
      <c r="F71390" s="195"/>
    </row>
    <row r="71391" spans="6:6" x14ac:dyDescent="0.25">
      <c r="F71391" s="195"/>
    </row>
    <row r="71392" spans="6:6" x14ac:dyDescent="0.25">
      <c r="F71392" s="195"/>
    </row>
    <row r="71393" spans="6:6" x14ac:dyDescent="0.25">
      <c r="F71393" s="195"/>
    </row>
    <row r="71394" spans="6:6" x14ac:dyDescent="0.25">
      <c r="F71394" s="195"/>
    </row>
    <row r="71395" spans="6:6" x14ac:dyDescent="0.25">
      <c r="F71395" s="195"/>
    </row>
    <row r="71396" spans="6:6" x14ac:dyDescent="0.25">
      <c r="F71396" s="195"/>
    </row>
    <row r="71397" spans="6:6" x14ac:dyDescent="0.25">
      <c r="F71397" s="195"/>
    </row>
    <row r="71398" spans="6:6" x14ac:dyDescent="0.25">
      <c r="F71398" s="195"/>
    </row>
    <row r="71399" spans="6:6" x14ac:dyDescent="0.25">
      <c r="F71399" s="195"/>
    </row>
    <row r="71400" spans="6:6" x14ac:dyDescent="0.25">
      <c r="F71400" s="195"/>
    </row>
    <row r="71401" spans="6:6" x14ac:dyDescent="0.25">
      <c r="F71401" s="195"/>
    </row>
    <row r="71402" spans="6:6" x14ac:dyDescent="0.25">
      <c r="F71402" s="195"/>
    </row>
    <row r="71403" spans="6:6" x14ac:dyDescent="0.25">
      <c r="F71403" s="195"/>
    </row>
    <row r="71404" spans="6:6" x14ac:dyDescent="0.25">
      <c r="F71404" s="195"/>
    </row>
    <row r="71405" spans="6:6" x14ac:dyDescent="0.25">
      <c r="F71405" s="195"/>
    </row>
    <row r="71406" spans="6:6" x14ac:dyDescent="0.25">
      <c r="F71406" s="195"/>
    </row>
    <row r="71407" spans="6:6" x14ac:dyDescent="0.25">
      <c r="F71407" s="195"/>
    </row>
    <row r="71408" spans="6:6" x14ac:dyDescent="0.25">
      <c r="F71408" s="195"/>
    </row>
    <row r="71409" spans="6:6" x14ac:dyDescent="0.25">
      <c r="F71409" s="195"/>
    </row>
    <row r="71410" spans="6:6" x14ac:dyDescent="0.25">
      <c r="F71410" s="195"/>
    </row>
    <row r="71411" spans="6:6" x14ac:dyDescent="0.25">
      <c r="F71411" s="195"/>
    </row>
    <row r="71412" spans="6:6" x14ac:dyDescent="0.25">
      <c r="F71412" s="195"/>
    </row>
    <row r="71413" spans="6:6" x14ac:dyDescent="0.25">
      <c r="F71413" s="195"/>
    </row>
    <row r="71414" spans="6:6" x14ac:dyDescent="0.25">
      <c r="F71414" s="195"/>
    </row>
    <row r="71415" spans="6:6" x14ac:dyDescent="0.25">
      <c r="F71415" s="195"/>
    </row>
    <row r="71416" spans="6:6" x14ac:dyDescent="0.25">
      <c r="F71416" s="195"/>
    </row>
    <row r="71417" spans="6:6" x14ac:dyDescent="0.25">
      <c r="F71417" s="195"/>
    </row>
    <row r="71418" spans="6:6" x14ac:dyDescent="0.25">
      <c r="F71418" s="195"/>
    </row>
    <row r="71419" spans="6:6" x14ac:dyDescent="0.25">
      <c r="F71419" s="195"/>
    </row>
    <row r="71420" spans="6:6" x14ac:dyDescent="0.25">
      <c r="F71420" s="195"/>
    </row>
    <row r="71421" spans="6:6" x14ac:dyDescent="0.25">
      <c r="F71421" s="195"/>
    </row>
    <row r="71422" spans="6:6" x14ac:dyDescent="0.25">
      <c r="F71422" s="195"/>
    </row>
    <row r="71423" spans="6:6" x14ac:dyDescent="0.25">
      <c r="F71423" s="195"/>
    </row>
    <row r="71424" spans="6:6" x14ac:dyDescent="0.25">
      <c r="F71424" s="195"/>
    </row>
    <row r="71425" spans="6:6" x14ac:dyDescent="0.25">
      <c r="F71425" s="195"/>
    </row>
    <row r="71426" spans="6:6" x14ac:dyDescent="0.25">
      <c r="F71426" s="195"/>
    </row>
    <row r="71427" spans="6:6" x14ac:dyDescent="0.25">
      <c r="F71427" s="195"/>
    </row>
    <row r="71428" spans="6:6" x14ac:dyDescent="0.25">
      <c r="F71428" s="195"/>
    </row>
    <row r="71429" spans="6:6" x14ac:dyDescent="0.25">
      <c r="F71429" s="195"/>
    </row>
    <row r="71430" spans="6:6" x14ac:dyDescent="0.25">
      <c r="F71430" s="195"/>
    </row>
    <row r="71431" spans="6:6" x14ac:dyDescent="0.25">
      <c r="F71431" s="195"/>
    </row>
    <row r="71432" spans="6:6" x14ac:dyDescent="0.25">
      <c r="F71432" s="195"/>
    </row>
    <row r="71433" spans="6:6" x14ac:dyDescent="0.25">
      <c r="F71433" s="195"/>
    </row>
    <row r="71434" spans="6:6" x14ac:dyDescent="0.25">
      <c r="F71434" s="195"/>
    </row>
    <row r="71435" spans="6:6" x14ac:dyDescent="0.25">
      <c r="F71435" s="195"/>
    </row>
    <row r="71436" spans="6:6" x14ac:dyDescent="0.25">
      <c r="F71436" s="195"/>
    </row>
    <row r="71437" spans="6:6" x14ac:dyDescent="0.25">
      <c r="F71437" s="195"/>
    </row>
    <row r="71438" spans="6:6" x14ac:dyDescent="0.25">
      <c r="F71438" s="195"/>
    </row>
    <row r="71439" spans="6:6" x14ac:dyDescent="0.25">
      <c r="F71439" s="195"/>
    </row>
    <row r="71440" spans="6:6" x14ac:dyDescent="0.25">
      <c r="F71440" s="195"/>
    </row>
    <row r="71441" spans="6:6" x14ac:dyDescent="0.25">
      <c r="F71441" s="195"/>
    </row>
    <row r="71442" spans="6:6" x14ac:dyDescent="0.25">
      <c r="F71442" s="195"/>
    </row>
    <row r="71443" spans="6:6" x14ac:dyDescent="0.25">
      <c r="F71443" s="195"/>
    </row>
    <row r="71444" spans="6:6" x14ac:dyDescent="0.25">
      <c r="F71444" s="195"/>
    </row>
    <row r="71445" spans="6:6" x14ac:dyDescent="0.25">
      <c r="F71445" s="195"/>
    </row>
    <row r="71446" spans="6:6" x14ac:dyDescent="0.25">
      <c r="F71446" s="195"/>
    </row>
    <row r="71447" spans="6:6" x14ac:dyDescent="0.25">
      <c r="F71447" s="195"/>
    </row>
    <row r="71448" spans="6:6" x14ac:dyDescent="0.25">
      <c r="F71448" s="195"/>
    </row>
    <row r="71449" spans="6:6" x14ac:dyDescent="0.25">
      <c r="F71449" s="195"/>
    </row>
    <row r="71450" spans="6:6" x14ac:dyDescent="0.25">
      <c r="F71450" s="195"/>
    </row>
    <row r="71451" spans="6:6" x14ac:dyDescent="0.25">
      <c r="F71451" s="195"/>
    </row>
    <row r="71452" spans="6:6" x14ac:dyDescent="0.25">
      <c r="F71452" s="195"/>
    </row>
    <row r="71453" spans="6:6" x14ac:dyDescent="0.25">
      <c r="F71453" s="195"/>
    </row>
    <row r="71454" spans="6:6" x14ac:dyDescent="0.25">
      <c r="F71454" s="195"/>
    </row>
    <row r="71455" spans="6:6" x14ac:dyDescent="0.25">
      <c r="F71455" s="195"/>
    </row>
    <row r="71456" spans="6:6" x14ac:dyDescent="0.25">
      <c r="F71456" s="195"/>
    </row>
    <row r="71457" spans="6:6" x14ac:dyDescent="0.25">
      <c r="F71457" s="195"/>
    </row>
    <row r="71458" spans="6:6" x14ac:dyDescent="0.25">
      <c r="F71458" s="195"/>
    </row>
    <row r="71459" spans="6:6" x14ac:dyDescent="0.25">
      <c r="F71459" s="195"/>
    </row>
    <row r="71460" spans="6:6" x14ac:dyDescent="0.25">
      <c r="F71460" s="195"/>
    </row>
    <row r="71461" spans="6:6" x14ac:dyDescent="0.25">
      <c r="F71461" s="195"/>
    </row>
    <row r="71462" spans="6:6" x14ac:dyDescent="0.25">
      <c r="F71462" s="195"/>
    </row>
    <row r="71463" spans="6:6" x14ac:dyDescent="0.25">
      <c r="F71463" s="195"/>
    </row>
    <row r="71464" spans="6:6" x14ac:dyDescent="0.25">
      <c r="F71464" s="195"/>
    </row>
    <row r="71465" spans="6:6" x14ac:dyDescent="0.25">
      <c r="F71465" s="195"/>
    </row>
    <row r="71466" spans="6:6" x14ac:dyDescent="0.25">
      <c r="F71466" s="195"/>
    </row>
    <row r="71467" spans="6:6" x14ac:dyDescent="0.25">
      <c r="F71467" s="195"/>
    </row>
    <row r="71468" spans="6:6" x14ac:dyDescent="0.25">
      <c r="F71468" s="195"/>
    </row>
    <row r="71469" spans="6:6" x14ac:dyDescent="0.25">
      <c r="F71469" s="195"/>
    </row>
    <row r="71470" spans="6:6" x14ac:dyDescent="0.25">
      <c r="F71470" s="195"/>
    </row>
    <row r="71471" spans="6:6" x14ac:dyDescent="0.25">
      <c r="F71471" s="195"/>
    </row>
    <row r="71472" spans="6:6" x14ac:dyDescent="0.25">
      <c r="F71472" s="195"/>
    </row>
    <row r="71473" spans="6:6" x14ac:dyDescent="0.25">
      <c r="F71473" s="195"/>
    </row>
    <row r="71474" spans="6:6" x14ac:dyDescent="0.25">
      <c r="F71474" s="195"/>
    </row>
    <row r="71475" spans="6:6" x14ac:dyDescent="0.25">
      <c r="F71475" s="195"/>
    </row>
    <row r="71476" spans="6:6" x14ac:dyDescent="0.25">
      <c r="F71476" s="195"/>
    </row>
    <row r="71477" spans="6:6" x14ac:dyDescent="0.25">
      <c r="F71477" s="195"/>
    </row>
    <row r="71478" spans="6:6" x14ac:dyDescent="0.25">
      <c r="F71478" s="195"/>
    </row>
    <row r="71479" spans="6:6" x14ac:dyDescent="0.25">
      <c r="F71479" s="195"/>
    </row>
    <row r="71480" spans="6:6" x14ac:dyDescent="0.25">
      <c r="F71480" s="195"/>
    </row>
    <row r="71481" spans="6:6" x14ac:dyDescent="0.25">
      <c r="F71481" s="195"/>
    </row>
    <row r="71482" spans="6:6" x14ac:dyDescent="0.25">
      <c r="F71482" s="195"/>
    </row>
    <row r="71483" spans="6:6" x14ac:dyDescent="0.25">
      <c r="F71483" s="195"/>
    </row>
    <row r="71484" spans="6:6" x14ac:dyDescent="0.25">
      <c r="F71484" s="195"/>
    </row>
    <row r="71485" spans="6:6" x14ac:dyDescent="0.25">
      <c r="F71485" s="195"/>
    </row>
    <row r="71486" spans="6:6" x14ac:dyDescent="0.25">
      <c r="F71486" s="195"/>
    </row>
    <row r="71487" spans="6:6" x14ac:dyDescent="0.25">
      <c r="F71487" s="195"/>
    </row>
    <row r="71488" spans="6:6" x14ac:dyDescent="0.25">
      <c r="F71488" s="195"/>
    </row>
    <row r="71489" spans="6:6" x14ac:dyDescent="0.25">
      <c r="F71489" s="195"/>
    </row>
    <row r="71490" spans="6:6" x14ac:dyDescent="0.25">
      <c r="F71490" s="195"/>
    </row>
    <row r="71491" spans="6:6" x14ac:dyDescent="0.25">
      <c r="F71491" s="195"/>
    </row>
    <row r="71492" spans="6:6" x14ac:dyDescent="0.25">
      <c r="F71492" s="195"/>
    </row>
    <row r="71493" spans="6:6" x14ac:dyDescent="0.25">
      <c r="F71493" s="195"/>
    </row>
    <row r="71494" spans="6:6" x14ac:dyDescent="0.25">
      <c r="F71494" s="195"/>
    </row>
    <row r="71495" spans="6:6" x14ac:dyDescent="0.25">
      <c r="F71495" s="195"/>
    </row>
    <row r="71496" spans="6:6" x14ac:dyDescent="0.25">
      <c r="F71496" s="195"/>
    </row>
    <row r="71497" spans="6:6" x14ac:dyDescent="0.25">
      <c r="F71497" s="195"/>
    </row>
    <row r="71498" spans="6:6" x14ac:dyDescent="0.25">
      <c r="F71498" s="195"/>
    </row>
    <row r="71499" spans="6:6" x14ac:dyDescent="0.25">
      <c r="F71499" s="195"/>
    </row>
    <row r="71500" spans="6:6" x14ac:dyDescent="0.25">
      <c r="F71500" s="195"/>
    </row>
    <row r="71501" spans="6:6" x14ac:dyDescent="0.25">
      <c r="F71501" s="195"/>
    </row>
    <row r="71502" spans="6:6" x14ac:dyDescent="0.25">
      <c r="F71502" s="195"/>
    </row>
    <row r="71503" spans="6:6" x14ac:dyDescent="0.25">
      <c r="F71503" s="195"/>
    </row>
    <row r="71504" spans="6:6" x14ac:dyDescent="0.25">
      <c r="F71504" s="195"/>
    </row>
    <row r="71505" spans="6:6" x14ac:dyDescent="0.25">
      <c r="F71505" s="195"/>
    </row>
    <row r="71506" spans="6:6" x14ac:dyDescent="0.25">
      <c r="F71506" s="195"/>
    </row>
    <row r="71507" spans="6:6" x14ac:dyDescent="0.25">
      <c r="F71507" s="195"/>
    </row>
    <row r="71508" spans="6:6" x14ac:dyDescent="0.25">
      <c r="F71508" s="195"/>
    </row>
    <row r="71509" spans="6:6" x14ac:dyDescent="0.25">
      <c r="F71509" s="195"/>
    </row>
    <row r="71510" spans="6:6" x14ac:dyDescent="0.25">
      <c r="F71510" s="195"/>
    </row>
    <row r="71511" spans="6:6" x14ac:dyDescent="0.25">
      <c r="F71511" s="195"/>
    </row>
    <row r="71512" spans="6:6" x14ac:dyDescent="0.25">
      <c r="F71512" s="195"/>
    </row>
    <row r="71513" spans="6:6" x14ac:dyDescent="0.25">
      <c r="F71513" s="195"/>
    </row>
    <row r="71514" spans="6:6" x14ac:dyDescent="0.25">
      <c r="F71514" s="195"/>
    </row>
    <row r="71515" spans="6:6" x14ac:dyDescent="0.25">
      <c r="F71515" s="195"/>
    </row>
    <row r="71516" spans="6:6" x14ac:dyDescent="0.25">
      <c r="F71516" s="195"/>
    </row>
    <row r="71517" spans="6:6" x14ac:dyDescent="0.25">
      <c r="F71517" s="195"/>
    </row>
    <row r="71518" spans="6:6" x14ac:dyDescent="0.25">
      <c r="F71518" s="195"/>
    </row>
    <row r="71519" spans="6:6" x14ac:dyDescent="0.25">
      <c r="F71519" s="195"/>
    </row>
    <row r="71520" spans="6:6" x14ac:dyDescent="0.25">
      <c r="F71520" s="195"/>
    </row>
    <row r="71521" spans="6:6" x14ac:dyDescent="0.25">
      <c r="F71521" s="195"/>
    </row>
    <row r="71522" spans="6:6" x14ac:dyDescent="0.25">
      <c r="F71522" s="195"/>
    </row>
    <row r="71523" spans="6:6" x14ac:dyDescent="0.25">
      <c r="F71523" s="195"/>
    </row>
    <row r="71524" spans="6:6" x14ac:dyDescent="0.25">
      <c r="F71524" s="195"/>
    </row>
    <row r="71525" spans="6:6" x14ac:dyDescent="0.25">
      <c r="F71525" s="195"/>
    </row>
    <row r="71526" spans="6:6" x14ac:dyDescent="0.25">
      <c r="F71526" s="195"/>
    </row>
    <row r="71527" spans="6:6" x14ac:dyDescent="0.25">
      <c r="F71527" s="195"/>
    </row>
    <row r="71528" spans="6:6" x14ac:dyDescent="0.25">
      <c r="F71528" s="195"/>
    </row>
    <row r="71529" spans="6:6" x14ac:dyDescent="0.25">
      <c r="F71529" s="195"/>
    </row>
    <row r="71530" spans="6:6" x14ac:dyDescent="0.25">
      <c r="F71530" s="195"/>
    </row>
    <row r="71531" spans="6:6" x14ac:dyDescent="0.25">
      <c r="F71531" s="195"/>
    </row>
    <row r="71532" spans="6:6" x14ac:dyDescent="0.25">
      <c r="F71532" s="195"/>
    </row>
    <row r="71533" spans="6:6" x14ac:dyDescent="0.25">
      <c r="F71533" s="195"/>
    </row>
    <row r="71534" spans="6:6" x14ac:dyDescent="0.25">
      <c r="F71534" s="195"/>
    </row>
    <row r="71535" spans="6:6" x14ac:dyDescent="0.25">
      <c r="F71535" s="195"/>
    </row>
    <row r="71536" spans="6:6" x14ac:dyDescent="0.25">
      <c r="F71536" s="195"/>
    </row>
    <row r="71537" spans="6:6" x14ac:dyDescent="0.25">
      <c r="F71537" s="195"/>
    </row>
    <row r="71538" spans="6:6" x14ac:dyDescent="0.25">
      <c r="F71538" s="195"/>
    </row>
    <row r="71539" spans="6:6" x14ac:dyDescent="0.25">
      <c r="F71539" s="195"/>
    </row>
    <row r="71540" spans="6:6" x14ac:dyDescent="0.25">
      <c r="F71540" s="195"/>
    </row>
    <row r="71541" spans="6:6" x14ac:dyDescent="0.25">
      <c r="F71541" s="195"/>
    </row>
    <row r="71542" spans="6:6" x14ac:dyDescent="0.25">
      <c r="F71542" s="195"/>
    </row>
    <row r="71543" spans="6:6" x14ac:dyDescent="0.25">
      <c r="F71543" s="195"/>
    </row>
    <row r="71544" spans="6:6" x14ac:dyDescent="0.25">
      <c r="F71544" s="195"/>
    </row>
    <row r="71545" spans="6:6" x14ac:dyDescent="0.25">
      <c r="F71545" s="195"/>
    </row>
    <row r="71546" spans="6:6" x14ac:dyDescent="0.25">
      <c r="F71546" s="195"/>
    </row>
    <row r="71547" spans="6:6" x14ac:dyDescent="0.25">
      <c r="F71547" s="195"/>
    </row>
    <row r="71548" spans="6:6" x14ac:dyDescent="0.25">
      <c r="F71548" s="195"/>
    </row>
    <row r="71549" spans="6:6" x14ac:dyDescent="0.25">
      <c r="F71549" s="195"/>
    </row>
    <row r="71550" spans="6:6" x14ac:dyDescent="0.25">
      <c r="F71550" s="195"/>
    </row>
    <row r="71551" spans="6:6" x14ac:dyDescent="0.25">
      <c r="F71551" s="195"/>
    </row>
    <row r="71552" spans="6:6" x14ac:dyDescent="0.25">
      <c r="F71552" s="195"/>
    </row>
    <row r="71553" spans="6:6" x14ac:dyDescent="0.25">
      <c r="F71553" s="195"/>
    </row>
    <row r="71554" spans="6:6" x14ac:dyDescent="0.25">
      <c r="F71554" s="195"/>
    </row>
    <row r="71555" spans="6:6" x14ac:dyDescent="0.25">
      <c r="F71555" s="195"/>
    </row>
    <row r="71556" spans="6:6" x14ac:dyDescent="0.25">
      <c r="F71556" s="195"/>
    </row>
    <row r="71557" spans="6:6" x14ac:dyDescent="0.25">
      <c r="F71557" s="195"/>
    </row>
    <row r="71558" spans="6:6" x14ac:dyDescent="0.25">
      <c r="F71558" s="195"/>
    </row>
    <row r="71559" spans="6:6" x14ac:dyDescent="0.25">
      <c r="F71559" s="195"/>
    </row>
    <row r="71560" spans="6:6" x14ac:dyDescent="0.25">
      <c r="F71560" s="195"/>
    </row>
    <row r="71561" spans="6:6" x14ac:dyDescent="0.25">
      <c r="F71561" s="195"/>
    </row>
    <row r="71562" spans="6:6" x14ac:dyDescent="0.25">
      <c r="F71562" s="195"/>
    </row>
    <row r="71563" spans="6:6" x14ac:dyDescent="0.25">
      <c r="F71563" s="195"/>
    </row>
    <row r="71564" spans="6:6" x14ac:dyDescent="0.25">
      <c r="F71564" s="195"/>
    </row>
    <row r="71565" spans="6:6" x14ac:dyDescent="0.25">
      <c r="F71565" s="195"/>
    </row>
    <row r="71566" spans="6:6" x14ac:dyDescent="0.25">
      <c r="F71566" s="195"/>
    </row>
    <row r="71567" spans="6:6" x14ac:dyDescent="0.25">
      <c r="F71567" s="195"/>
    </row>
    <row r="71568" spans="6:6" x14ac:dyDescent="0.25">
      <c r="F71568" s="195"/>
    </row>
    <row r="71569" spans="6:6" x14ac:dyDescent="0.25">
      <c r="F71569" s="195"/>
    </row>
    <row r="71570" spans="6:6" x14ac:dyDescent="0.25">
      <c r="F71570" s="195"/>
    </row>
    <row r="71571" spans="6:6" x14ac:dyDescent="0.25">
      <c r="F71571" s="195"/>
    </row>
    <row r="71572" spans="6:6" x14ac:dyDescent="0.25">
      <c r="F71572" s="195"/>
    </row>
    <row r="71573" spans="6:6" x14ac:dyDescent="0.25">
      <c r="F71573" s="195"/>
    </row>
    <row r="71574" spans="6:6" x14ac:dyDescent="0.25">
      <c r="F71574" s="195"/>
    </row>
    <row r="71575" spans="6:6" x14ac:dyDescent="0.25">
      <c r="F71575" s="195"/>
    </row>
    <row r="71576" spans="6:6" x14ac:dyDescent="0.25">
      <c r="F71576" s="195"/>
    </row>
    <row r="71577" spans="6:6" x14ac:dyDescent="0.25">
      <c r="F71577" s="195"/>
    </row>
    <row r="71578" spans="6:6" x14ac:dyDescent="0.25">
      <c r="F71578" s="195"/>
    </row>
    <row r="71579" spans="6:6" x14ac:dyDescent="0.25">
      <c r="F71579" s="195"/>
    </row>
    <row r="71580" spans="6:6" x14ac:dyDescent="0.25">
      <c r="F71580" s="195"/>
    </row>
    <row r="71581" spans="6:6" x14ac:dyDescent="0.25">
      <c r="F71581" s="195"/>
    </row>
    <row r="71582" spans="6:6" x14ac:dyDescent="0.25">
      <c r="F71582" s="195"/>
    </row>
    <row r="71583" spans="6:6" x14ac:dyDescent="0.25">
      <c r="F71583" s="195"/>
    </row>
    <row r="71584" spans="6:6" x14ac:dyDescent="0.25">
      <c r="F71584" s="195"/>
    </row>
    <row r="71585" spans="6:6" x14ac:dyDescent="0.25">
      <c r="F71585" s="195"/>
    </row>
    <row r="71586" spans="6:6" x14ac:dyDescent="0.25">
      <c r="F71586" s="195"/>
    </row>
    <row r="71587" spans="6:6" x14ac:dyDescent="0.25">
      <c r="F71587" s="195"/>
    </row>
    <row r="71588" spans="6:6" x14ac:dyDescent="0.25">
      <c r="F71588" s="195"/>
    </row>
    <row r="71589" spans="6:6" x14ac:dyDescent="0.25">
      <c r="F71589" s="195"/>
    </row>
    <row r="71590" spans="6:6" x14ac:dyDescent="0.25">
      <c r="F71590" s="195"/>
    </row>
    <row r="71591" spans="6:6" x14ac:dyDescent="0.25">
      <c r="F71591" s="195"/>
    </row>
    <row r="71592" spans="6:6" x14ac:dyDescent="0.25">
      <c r="F71592" s="195"/>
    </row>
    <row r="71593" spans="6:6" x14ac:dyDescent="0.25">
      <c r="F71593" s="195"/>
    </row>
    <row r="71594" spans="6:6" x14ac:dyDescent="0.25">
      <c r="F71594" s="195"/>
    </row>
    <row r="71595" spans="6:6" x14ac:dyDescent="0.25">
      <c r="F71595" s="195"/>
    </row>
    <row r="71596" spans="6:6" x14ac:dyDescent="0.25">
      <c r="F71596" s="195"/>
    </row>
    <row r="71597" spans="6:6" x14ac:dyDescent="0.25">
      <c r="F71597" s="195"/>
    </row>
    <row r="71598" spans="6:6" x14ac:dyDescent="0.25">
      <c r="F71598" s="195"/>
    </row>
    <row r="71599" spans="6:6" x14ac:dyDescent="0.25">
      <c r="F71599" s="195"/>
    </row>
    <row r="71600" spans="6:6" x14ac:dyDescent="0.25">
      <c r="F71600" s="195"/>
    </row>
    <row r="71601" spans="6:6" x14ac:dyDescent="0.25">
      <c r="F71601" s="195"/>
    </row>
    <row r="71602" spans="6:6" x14ac:dyDescent="0.25">
      <c r="F71602" s="195"/>
    </row>
    <row r="71603" spans="6:6" x14ac:dyDescent="0.25">
      <c r="F71603" s="195"/>
    </row>
    <row r="71604" spans="6:6" x14ac:dyDescent="0.25">
      <c r="F71604" s="195"/>
    </row>
    <row r="71605" spans="6:6" x14ac:dyDescent="0.25">
      <c r="F71605" s="195"/>
    </row>
    <row r="71606" spans="6:6" x14ac:dyDescent="0.25">
      <c r="F71606" s="195"/>
    </row>
    <row r="71607" spans="6:6" x14ac:dyDescent="0.25">
      <c r="F71607" s="195"/>
    </row>
    <row r="71608" spans="6:6" x14ac:dyDescent="0.25">
      <c r="F71608" s="195"/>
    </row>
    <row r="71609" spans="6:6" x14ac:dyDescent="0.25">
      <c r="F71609" s="195"/>
    </row>
    <row r="71610" spans="6:6" x14ac:dyDescent="0.25">
      <c r="F71610" s="195"/>
    </row>
    <row r="71611" spans="6:6" x14ac:dyDescent="0.25">
      <c r="F71611" s="195"/>
    </row>
    <row r="71612" spans="6:6" x14ac:dyDescent="0.25">
      <c r="F71612" s="195"/>
    </row>
    <row r="71613" spans="6:6" x14ac:dyDescent="0.25">
      <c r="F71613" s="195"/>
    </row>
    <row r="71614" spans="6:6" x14ac:dyDescent="0.25">
      <c r="F71614" s="195"/>
    </row>
    <row r="71615" spans="6:6" x14ac:dyDescent="0.25">
      <c r="F71615" s="195"/>
    </row>
    <row r="71616" spans="6:6" x14ac:dyDescent="0.25">
      <c r="F71616" s="195"/>
    </row>
    <row r="71617" spans="6:6" x14ac:dyDescent="0.25">
      <c r="F71617" s="195"/>
    </row>
    <row r="71618" spans="6:6" x14ac:dyDescent="0.25">
      <c r="F71618" s="195"/>
    </row>
    <row r="71619" spans="6:6" x14ac:dyDescent="0.25">
      <c r="F71619" s="195"/>
    </row>
    <row r="71620" spans="6:6" x14ac:dyDescent="0.25">
      <c r="F71620" s="195"/>
    </row>
    <row r="71621" spans="6:6" x14ac:dyDescent="0.25">
      <c r="F71621" s="195"/>
    </row>
    <row r="71622" spans="6:6" x14ac:dyDescent="0.25">
      <c r="F71622" s="195"/>
    </row>
    <row r="71623" spans="6:6" x14ac:dyDescent="0.25">
      <c r="F71623" s="195"/>
    </row>
    <row r="71624" spans="6:6" x14ac:dyDescent="0.25">
      <c r="F71624" s="195"/>
    </row>
    <row r="71625" spans="6:6" x14ac:dyDescent="0.25">
      <c r="F71625" s="195"/>
    </row>
    <row r="71626" spans="6:6" x14ac:dyDescent="0.25">
      <c r="F71626" s="195"/>
    </row>
    <row r="71627" spans="6:6" x14ac:dyDescent="0.25">
      <c r="F71627" s="195"/>
    </row>
    <row r="71628" spans="6:6" x14ac:dyDescent="0.25">
      <c r="F71628" s="195"/>
    </row>
    <row r="71629" spans="6:6" x14ac:dyDescent="0.25">
      <c r="F71629" s="195"/>
    </row>
    <row r="71630" spans="6:6" x14ac:dyDescent="0.25">
      <c r="F71630" s="195"/>
    </row>
    <row r="71631" spans="6:6" x14ac:dyDescent="0.25">
      <c r="F71631" s="195"/>
    </row>
    <row r="71632" spans="6:6" x14ac:dyDescent="0.25">
      <c r="F71632" s="195"/>
    </row>
    <row r="71633" spans="6:6" x14ac:dyDescent="0.25">
      <c r="F71633" s="195"/>
    </row>
    <row r="71634" spans="6:6" x14ac:dyDescent="0.25">
      <c r="F71634" s="195"/>
    </row>
    <row r="71635" spans="6:6" x14ac:dyDescent="0.25">
      <c r="F71635" s="195"/>
    </row>
    <row r="71636" spans="6:6" x14ac:dyDescent="0.25">
      <c r="F71636" s="195"/>
    </row>
    <row r="71637" spans="6:6" x14ac:dyDescent="0.25">
      <c r="F71637" s="195"/>
    </row>
    <row r="71638" spans="6:6" x14ac:dyDescent="0.25">
      <c r="F71638" s="195"/>
    </row>
    <row r="71639" spans="6:6" x14ac:dyDescent="0.25">
      <c r="F71639" s="195"/>
    </row>
    <row r="71640" spans="6:6" x14ac:dyDescent="0.25">
      <c r="F71640" s="195"/>
    </row>
    <row r="71641" spans="6:6" x14ac:dyDescent="0.25">
      <c r="F71641" s="195"/>
    </row>
    <row r="71642" spans="6:6" x14ac:dyDescent="0.25">
      <c r="F71642" s="195"/>
    </row>
    <row r="71643" spans="6:6" x14ac:dyDescent="0.25">
      <c r="F71643" s="195"/>
    </row>
    <row r="71644" spans="6:6" x14ac:dyDescent="0.25">
      <c r="F71644" s="195"/>
    </row>
    <row r="71645" spans="6:6" x14ac:dyDescent="0.25">
      <c r="F71645" s="195"/>
    </row>
    <row r="71646" spans="6:6" x14ac:dyDescent="0.25">
      <c r="F71646" s="195"/>
    </row>
    <row r="71647" spans="6:6" x14ac:dyDescent="0.25">
      <c r="F71647" s="195"/>
    </row>
    <row r="71648" spans="6:6" x14ac:dyDescent="0.25">
      <c r="F71648" s="195"/>
    </row>
    <row r="71649" spans="6:6" x14ac:dyDescent="0.25">
      <c r="F71649" s="195"/>
    </row>
    <row r="71650" spans="6:6" x14ac:dyDescent="0.25">
      <c r="F71650" s="195"/>
    </row>
    <row r="71651" spans="6:6" x14ac:dyDescent="0.25">
      <c r="F71651" s="195"/>
    </row>
    <row r="71652" spans="6:6" x14ac:dyDescent="0.25">
      <c r="F71652" s="195"/>
    </row>
    <row r="71653" spans="6:6" x14ac:dyDescent="0.25">
      <c r="F71653" s="195"/>
    </row>
    <row r="71654" spans="6:6" x14ac:dyDescent="0.25">
      <c r="F71654" s="195"/>
    </row>
    <row r="71655" spans="6:6" x14ac:dyDescent="0.25">
      <c r="F71655" s="195"/>
    </row>
    <row r="71656" spans="6:6" x14ac:dyDescent="0.25">
      <c r="F71656" s="195"/>
    </row>
    <row r="76774" spans="6:6" x14ac:dyDescent="0.25">
      <c r="F76774" s="195"/>
    </row>
    <row r="76775" spans="6:6" x14ac:dyDescent="0.25">
      <c r="F76775" s="195"/>
    </row>
    <row r="76776" spans="6:6" x14ac:dyDescent="0.25">
      <c r="F76776" s="195"/>
    </row>
    <row r="76777" spans="6:6" x14ac:dyDescent="0.25">
      <c r="F76777" s="195"/>
    </row>
    <row r="76778" spans="6:6" x14ac:dyDescent="0.25">
      <c r="F76778" s="195"/>
    </row>
    <row r="76779" spans="6:6" x14ac:dyDescent="0.25">
      <c r="F76779" s="195"/>
    </row>
    <row r="76780" spans="6:6" x14ac:dyDescent="0.25">
      <c r="F76780" s="195"/>
    </row>
    <row r="76781" spans="6:6" x14ac:dyDescent="0.25">
      <c r="F76781" s="195"/>
    </row>
    <row r="76782" spans="6:6" x14ac:dyDescent="0.25">
      <c r="F76782" s="195"/>
    </row>
    <row r="76783" spans="6:6" x14ac:dyDescent="0.25">
      <c r="F76783" s="195"/>
    </row>
    <row r="76784" spans="6:6" x14ac:dyDescent="0.25">
      <c r="F76784" s="195"/>
    </row>
    <row r="76785" spans="6:6" x14ac:dyDescent="0.25">
      <c r="F76785" s="195"/>
    </row>
    <row r="76786" spans="6:6" x14ac:dyDescent="0.25">
      <c r="F76786" s="195"/>
    </row>
    <row r="76787" spans="6:6" x14ac:dyDescent="0.25">
      <c r="F76787" s="195"/>
    </row>
    <row r="76788" spans="6:6" x14ac:dyDescent="0.25">
      <c r="F76788" s="195"/>
    </row>
    <row r="76789" spans="6:6" x14ac:dyDescent="0.25">
      <c r="F76789" s="195"/>
    </row>
    <row r="76790" spans="6:6" x14ac:dyDescent="0.25">
      <c r="F76790" s="195"/>
    </row>
    <row r="76791" spans="6:6" x14ac:dyDescent="0.25">
      <c r="F76791" s="195"/>
    </row>
    <row r="76792" spans="6:6" x14ac:dyDescent="0.25">
      <c r="F76792" s="195"/>
    </row>
    <row r="76793" spans="6:6" x14ac:dyDescent="0.25">
      <c r="F76793" s="195"/>
    </row>
    <row r="76794" spans="6:6" x14ac:dyDescent="0.25">
      <c r="F76794" s="195"/>
    </row>
    <row r="76795" spans="6:6" x14ac:dyDescent="0.25">
      <c r="F76795" s="195"/>
    </row>
    <row r="76796" spans="6:6" x14ac:dyDescent="0.25">
      <c r="F76796" s="195"/>
    </row>
    <row r="76797" spans="6:6" x14ac:dyDescent="0.25">
      <c r="F76797" s="195"/>
    </row>
    <row r="76798" spans="6:6" x14ac:dyDescent="0.25">
      <c r="F76798" s="195"/>
    </row>
    <row r="76799" spans="6:6" x14ac:dyDescent="0.25">
      <c r="F76799" s="195"/>
    </row>
    <row r="76800" spans="6:6" x14ac:dyDescent="0.25">
      <c r="F76800" s="195"/>
    </row>
    <row r="76801" spans="6:6" x14ac:dyDescent="0.25">
      <c r="F76801" s="195"/>
    </row>
    <row r="76802" spans="6:6" x14ac:dyDescent="0.25">
      <c r="F76802" s="195"/>
    </row>
    <row r="76803" spans="6:6" x14ac:dyDescent="0.25">
      <c r="F76803" s="195"/>
    </row>
    <row r="76804" spans="6:6" x14ac:dyDescent="0.25">
      <c r="F76804" s="195"/>
    </row>
    <row r="76805" spans="6:6" x14ac:dyDescent="0.25">
      <c r="F76805" s="195"/>
    </row>
    <row r="76806" spans="6:6" x14ac:dyDescent="0.25">
      <c r="F76806" s="195"/>
    </row>
    <row r="76807" spans="6:6" x14ac:dyDescent="0.25">
      <c r="F76807" s="195"/>
    </row>
    <row r="76808" spans="6:6" x14ac:dyDescent="0.25">
      <c r="F76808" s="195"/>
    </row>
    <row r="76809" spans="6:6" x14ac:dyDescent="0.25">
      <c r="F76809" s="195"/>
    </row>
    <row r="76810" spans="6:6" x14ac:dyDescent="0.25">
      <c r="F76810" s="195"/>
    </row>
    <row r="76811" spans="6:6" x14ac:dyDescent="0.25">
      <c r="F76811" s="195"/>
    </row>
    <row r="76812" spans="6:6" x14ac:dyDescent="0.25">
      <c r="F76812" s="195"/>
    </row>
    <row r="76813" spans="6:6" x14ac:dyDescent="0.25">
      <c r="F76813" s="195"/>
    </row>
    <row r="76814" spans="6:6" x14ac:dyDescent="0.25">
      <c r="F76814" s="195"/>
    </row>
    <row r="76815" spans="6:6" x14ac:dyDescent="0.25">
      <c r="F76815" s="195"/>
    </row>
    <row r="76816" spans="6:6" x14ac:dyDescent="0.25">
      <c r="F76816" s="195"/>
    </row>
    <row r="76817" spans="6:6" x14ac:dyDescent="0.25">
      <c r="F76817" s="195"/>
    </row>
    <row r="76818" spans="6:6" x14ac:dyDescent="0.25">
      <c r="F76818" s="195"/>
    </row>
    <row r="76819" spans="6:6" x14ac:dyDescent="0.25">
      <c r="F76819" s="195"/>
    </row>
    <row r="76820" spans="6:6" x14ac:dyDescent="0.25">
      <c r="F76820" s="195"/>
    </row>
    <row r="76821" spans="6:6" x14ac:dyDescent="0.25">
      <c r="F76821" s="195"/>
    </row>
    <row r="76822" spans="6:6" x14ac:dyDescent="0.25">
      <c r="F76822" s="195"/>
    </row>
    <row r="76823" spans="6:6" x14ac:dyDescent="0.25">
      <c r="F76823" s="195"/>
    </row>
    <row r="76824" spans="6:6" x14ac:dyDescent="0.25">
      <c r="F76824" s="195"/>
    </row>
    <row r="76825" spans="6:6" x14ac:dyDescent="0.25">
      <c r="F76825" s="195"/>
    </row>
    <row r="76826" spans="6:6" x14ac:dyDescent="0.25">
      <c r="F76826" s="195"/>
    </row>
    <row r="76827" spans="6:6" x14ac:dyDescent="0.25">
      <c r="F76827" s="195"/>
    </row>
    <row r="76828" spans="6:6" x14ac:dyDescent="0.25">
      <c r="F76828" s="195"/>
    </row>
    <row r="76829" spans="6:6" x14ac:dyDescent="0.25">
      <c r="F76829" s="195"/>
    </row>
    <row r="76830" spans="6:6" x14ac:dyDescent="0.25">
      <c r="F76830" s="195"/>
    </row>
    <row r="76831" spans="6:6" x14ac:dyDescent="0.25">
      <c r="F76831" s="195"/>
    </row>
    <row r="76832" spans="6:6" x14ac:dyDescent="0.25">
      <c r="F76832" s="195"/>
    </row>
    <row r="76833" spans="6:6" x14ac:dyDescent="0.25">
      <c r="F76833" s="195"/>
    </row>
    <row r="76834" spans="6:6" x14ac:dyDescent="0.25">
      <c r="F76834" s="195"/>
    </row>
    <row r="76835" spans="6:6" x14ac:dyDescent="0.25">
      <c r="F76835" s="195"/>
    </row>
    <row r="76836" spans="6:6" x14ac:dyDescent="0.25">
      <c r="F76836" s="195"/>
    </row>
    <row r="76837" spans="6:6" x14ac:dyDescent="0.25">
      <c r="F76837" s="195"/>
    </row>
    <row r="76838" spans="6:6" x14ac:dyDescent="0.25">
      <c r="F76838" s="195"/>
    </row>
    <row r="76839" spans="6:6" x14ac:dyDescent="0.25">
      <c r="F76839" s="195"/>
    </row>
    <row r="76840" spans="6:6" x14ac:dyDescent="0.25">
      <c r="F76840" s="195"/>
    </row>
    <row r="76841" spans="6:6" x14ac:dyDescent="0.25">
      <c r="F76841" s="195"/>
    </row>
    <row r="76842" spans="6:6" x14ac:dyDescent="0.25">
      <c r="F76842" s="195"/>
    </row>
    <row r="76843" spans="6:6" x14ac:dyDescent="0.25">
      <c r="F76843" s="195"/>
    </row>
    <row r="76844" spans="6:6" x14ac:dyDescent="0.25">
      <c r="F76844" s="195"/>
    </row>
    <row r="76845" spans="6:6" x14ac:dyDescent="0.25">
      <c r="F76845" s="195"/>
    </row>
    <row r="76846" spans="6:6" x14ac:dyDescent="0.25">
      <c r="F76846" s="195"/>
    </row>
    <row r="76847" spans="6:6" x14ac:dyDescent="0.25">
      <c r="F76847" s="195"/>
    </row>
    <row r="76848" spans="6:6" x14ac:dyDescent="0.25">
      <c r="F76848" s="195"/>
    </row>
    <row r="76849" spans="6:6" x14ac:dyDescent="0.25">
      <c r="F76849" s="195"/>
    </row>
    <row r="76850" spans="6:6" x14ac:dyDescent="0.25">
      <c r="F76850" s="195"/>
    </row>
    <row r="76851" spans="6:6" x14ac:dyDescent="0.25">
      <c r="F76851" s="195"/>
    </row>
    <row r="76852" spans="6:6" x14ac:dyDescent="0.25">
      <c r="F76852" s="195"/>
    </row>
    <row r="76853" spans="6:6" x14ac:dyDescent="0.25">
      <c r="F76853" s="195"/>
    </row>
    <row r="76854" spans="6:6" x14ac:dyDescent="0.25">
      <c r="F76854" s="195"/>
    </row>
    <row r="76855" spans="6:6" x14ac:dyDescent="0.25">
      <c r="F76855" s="195"/>
    </row>
    <row r="76856" spans="6:6" x14ac:dyDescent="0.25">
      <c r="F76856" s="195"/>
    </row>
    <row r="76857" spans="6:6" x14ac:dyDescent="0.25">
      <c r="F76857" s="195"/>
    </row>
    <row r="76858" spans="6:6" x14ac:dyDescent="0.25">
      <c r="F76858" s="195"/>
    </row>
    <row r="76859" spans="6:6" x14ac:dyDescent="0.25">
      <c r="F76859" s="195"/>
    </row>
    <row r="76860" spans="6:6" x14ac:dyDescent="0.25">
      <c r="F76860" s="195"/>
    </row>
    <row r="76861" spans="6:6" x14ac:dyDescent="0.25">
      <c r="F76861" s="195"/>
    </row>
    <row r="76862" spans="6:6" x14ac:dyDescent="0.25">
      <c r="F76862" s="195"/>
    </row>
    <row r="76863" spans="6:6" x14ac:dyDescent="0.25">
      <c r="F76863" s="195"/>
    </row>
    <row r="76864" spans="6:6" x14ac:dyDescent="0.25">
      <c r="F76864" s="195"/>
    </row>
    <row r="76865" spans="6:6" x14ac:dyDescent="0.25">
      <c r="F76865" s="195"/>
    </row>
    <row r="76866" spans="6:6" x14ac:dyDescent="0.25">
      <c r="F76866" s="195"/>
    </row>
    <row r="76867" spans="6:6" x14ac:dyDescent="0.25">
      <c r="F76867" s="195"/>
    </row>
    <row r="76868" spans="6:6" x14ac:dyDescent="0.25">
      <c r="F76868" s="195"/>
    </row>
    <row r="76869" spans="6:6" x14ac:dyDescent="0.25">
      <c r="F76869" s="195"/>
    </row>
    <row r="76870" spans="6:6" x14ac:dyDescent="0.25">
      <c r="F76870" s="195"/>
    </row>
    <row r="76871" spans="6:6" x14ac:dyDescent="0.25">
      <c r="F76871" s="195"/>
    </row>
    <row r="76872" spans="6:6" x14ac:dyDescent="0.25">
      <c r="F76872" s="195"/>
    </row>
    <row r="76873" spans="6:6" x14ac:dyDescent="0.25">
      <c r="F76873" s="195"/>
    </row>
    <row r="76874" spans="6:6" x14ac:dyDescent="0.25">
      <c r="F76874" s="195"/>
    </row>
    <row r="76875" spans="6:6" x14ac:dyDescent="0.25">
      <c r="F76875" s="195"/>
    </row>
    <row r="76876" spans="6:6" x14ac:dyDescent="0.25">
      <c r="F76876" s="195"/>
    </row>
    <row r="76877" spans="6:6" x14ac:dyDescent="0.25">
      <c r="F76877" s="195"/>
    </row>
    <row r="76878" spans="6:6" x14ac:dyDescent="0.25">
      <c r="F76878" s="195"/>
    </row>
    <row r="76879" spans="6:6" x14ac:dyDescent="0.25">
      <c r="F76879" s="195"/>
    </row>
    <row r="76880" spans="6:6" x14ac:dyDescent="0.25">
      <c r="F76880" s="195"/>
    </row>
    <row r="76881" spans="6:6" x14ac:dyDescent="0.25">
      <c r="F76881" s="195"/>
    </row>
    <row r="76882" spans="6:6" x14ac:dyDescent="0.25">
      <c r="F76882" s="195"/>
    </row>
    <row r="76883" spans="6:6" x14ac:dyDescent="0.25">
      <c r="F76883" s="195"/>
    </row>
    <row r="76884" spans="6:6" x14ac:dyDescent="0.25">
      <c r="F76884" s="195"/>
    </row>
    <row r="76885" spans="6:6" x14ac:dyDescent="0.25">
      <c r="F76885" s="195"/>
    </row>
    <row r="76886" spans="6:6" x14ac:dyDescent="0.25">
      <c r="F76886" s="195"/>
    </row>
    <row r="76887" spans="6:6" x14ac:dyDescent="0.25">
      <c r="F76887" s="195"/>
    </row>
    <row r="76888" spans="6:6" x14ac:dyDescent="0.25">
      <c r="F76888" s="195"/>
    </row>
    <row r="76889" spans="6:6" x14ac:dyDescent="0.25">
      <c r="F76889" s="195"/>
    </row>
    <row r="76890" spans="6:6" x14ac:dyDescent="0.25">
      <c r="F76890" s="195"/>
    </row>
    <row r="76891" spans="6:6" x14ac:dyDescent="0.25">
      <c r="F76891" s="195"/>
    </row>
    <row r="76892" spans="6:6" x14ac:dyDescent="0.25">
      <c r="F76892" s="195"/>
    </row>
    <row r="76893" spans="6:6" x14ac:dyDescent="0.25">
      <c r="F76893" s="195"/>
    </row>
    <row r="76894" spans="6:6" x14ac:dyDescent="0.25">
      <c r="F76894" s="195"/>
    </row>
    <row r="76895" spans="6:6" x14ac:dyDescent="0.25">
      <c r="F76895" s="195"/>
    </row>
    <row r="76896" spans="6:6" x14ac:dyDescent="0.25">
      <c r="F76896" s="195"/>
    </row>
    <row r="76897" spans="6:6" x14ac:dyDescent="0.25">
      <c r="F76897" s="195"/>
    </row>
    <row r="76898" spans="6:6" x14ac:dyDescent="0.25">
      <c r="F76898" s="195"/>
    </row>
    <row r="76899" spans="6:6" x14ac:dyDescent="0.25">
      <c r="F76899" s="195"/>
    </row>
    <row r="76900" spans="6:6" x14ac:dyDescent="0.25">
      <c r="F76900" s="195"/>
    </row>
    <row r="76901" spans="6:6" x14ac:dyDescent="0.25">
      <c r="F76901" s="195"/>
    </row>
    <row r="76902" spans="6:6" x14ac:dyDescent="0.25">
      <c r="F76902" s="195"/>
    </row>
    <row r="76903" spans="6:6" x14ac:dyDescent="0.25">
      <c r="F76903" s="195"/>
    </row>
    <row r="76904" spans="6:6" x14ac:dyDescent="0.25">
      <c r="F76904" s="195"/>
    </row>
    <row r="76905" spans="6:6" x14ac:dyDescent="0.25">
      <c r="F76905" s="195"/>
    </row>
    <row r="76906" spans="6:6" x14ac:dyDescent="0.25">
      <c r="F76906" s="195"/>
    </row>
    <row r="76907" spans="6:6" x14ac:dyDescent="0.25">
      <c r="F76907" s="195"/>
    </row>
    <row r="76908" spans="6:6" x14ac:dyDescent="0.25">
      <c r="F76908" s="195"/>
    </row>
    <row r="76909" spans="6:6" x14ac:dyDescent="0.25">
      <c r="F76909" s="195"/>
    </row>
    <row r="76910" spans="6:6" x14ac:dyDescent="0.25">
      <c r="F76910" s="195"/>
    </row>
    <row r="76911" spans="6:6" x14ac:dyDescent="0.25">
      <c r="F76911" s="195"/>
    </row>
    <row r="76912" spans="6:6" x14ac:dyDescent="0.25">
      <c r="F76912" s="195"/>
    </row>
    <row r="76913" spans="6:6" x14ac:dyDescent="0.25">
      <c r="F76913" s="195"/>
    </row>
    <row r="76914" spans="6:6" x14ac:dyDescent="0.25">
      <c r="F76914" s="195"/>
    </row>
    <row r="76915" spans="6:6" x14ac:dyDescent="0.25">
      <c r="F76915" s="195"/>
    </row>
    <row r="76916" spans="6:6" x14ac:dyDescent="0.25">
      <c r="F76916" s="195"/>
    </row>
    <row r="76917" spans="6:6" x14ac:dyDescent="0.25">
      <c r="F76917" s="195"/>
    </row>
    <row r="76918" spans="6:6" x14ac:dyDescent="0.25">
      <c r="F76918" s="195"/>
    </row>
    <row r="76919" spans="6:6" x14ac:dyDescent="0.25">
      <c r="F76919" s="195"/>
    </row>
    <row r="76920" spans="6:6" x14ac:dyDescent="0.25">
      <c r="F76920" s="195"/>
    </row>
    <row r="76921" spans="6:6" x14ac:dyDescent="0.25">
      <c r="F76921" s="195"/>
    </row>
    <row r="76922" spans="6:6" x14ac:dyDescent="0.25">
      <c r="F76922" s="195"/>
    </row>
    <row r="76923" spans="6:6" x14ac:dyDescent="0.25">
      <c r="F76923" s="195"/>
    </row>
    <row r="76924" spans="6:6" x14ac:dyDescent="0.25">
      <c r="F76924" s="195"/>
    </row>
    <row r="76925" spans="6:6" x14ac:dyDescent="0.25">
      <c r="F76925" s="195"/>
    </row>
    <row r="76926" spans="6:6" x14ac:dyDescent="0.25">
      <c r="F76926" s="195"/>
    </row>
    <row r="76927" spans="6:6" x14ac:dyDescent="0.25">
      <c r="F76927" s="195"/>
    </row>
    <row r="76928" spans="6:6" x14ac:dyDescent="0.25">
      <c r="F76928" s="195"/>
    </row>
    <row r="76929" spans="6:6" x14ac:dyDescent="0.25">
      <c r="F76929" s="195"/>
    </row>
    <row r="76930" spans="6:6" x14ac:dyDescent="0.25">
      <c r="F76930" s="195"/>
    </row>
    <row r="76931" spans="6:6" x14ac:dyDescent="0.25">
      <c r="F76931" s="195"/>
    </row>
    <row r="76932" spans="6:6" x14ac:dyDescent="0.25">
      <c r="F76932" s="195"/>
    </row>
    <row r="76933" spans="6:6" x14ac:dyDescent="0.25">
      <c r="F76933" s="195"/>
    </row>
    <row r="76934" spans="6:6" x14ac:dyDescent="0.25">
      <c r="F76934" s="195"/>
    </row>
    <row r="76935" spans="6:6" x14ac:dyDescent="0.25">
      <c r="F76935" s="195"/>
    </row>
    <row r="76936" spans="6:6" x14ac:dyDescent="0.25">
      <c r="F76936" s="195"/>
    </row>
    <row r="76937" spans="6:6" x14ac:dyDescent="0.25">
      <c r="F76937" s="195"/>
    </row>
    <row r="76938" spans="6:6" x14ac:dyDescent="0.25">
      <c r="F76938" s="195"/>
    </row>
    <row r="76939" spans="6:6" x14ac:dyDescent="0.25">
      <c r="F76939" s="195"/>
    </row>
    <row r="76940" spans="6:6" x14ac:dyDescent="0.25">
      <c r="F76940" s="195"/>
    </row>
    <row r="76941" spans="6:6" x14ac:dyDescent="0.25">
      <c r="F76941" s="195"/>
    </row>
    <row r="76942" spans="6:6" x14ac:dyDescent="0.25">
      <c r="F76942" s="195"/>
    </row>
    <row r="76943" spans="6:6" x14ac:dyDescent="0.25">
      <c r="F76943" s="195"/>
    </row>
    <row r="76944" spans="6:6" x14ac:dyDescent="0.25">
      <c r="F76944" s="195"/>
    </row>
    <row r="76945" spans="6:6" x14ac:dyDescent="0.25">
      <c r="F76945" s="195"/>
    </row>
    <row r="76946" spans="6:6" x14ac:dyDescent="0.25">
      <c r="F76946" s="195"/>
    </row>
    <row r="76947" spans="6:6" x14ac:dyDescent="0.25">
      <c r="F76947" s="195"/>
    </row>
    <row r="76948" spans="6:6" x14ac:dyDescent="0.25">
      <c r="F76948" s="195"/>
    </row>
    <row r="76949" spans="6:6" x14ac:dyDescent="0.25">
      <c r="F76949" s="195"/>
    </row>
    <row r="76950" spans="6:6" x14ac:dyDescent="0.25">
      <c r="F76950" s="195"/>
    </row>
    <row r="76951" spans="6:6" x14ac:dyDescent="0.25">
      <c r="F76951" s="195"/>
    </row>
    <row r="76952" spans="6:6" x14ac:dyDescent="0.25">
      <c r="F76952" s="195"/>
    </row>
    <row r="76953" spans="6:6" x14ac:dyDescent="0.25">
      <c r="F76953" s="195"/>
    </row>
    <row r="76954" spans="6:6" x14ac:dyDescent="0.25">
      <c r="F76954" s="195"/>
    </row>
    <row r="76955" spans="6:6" x14ac:dyDescent="0.25">
      <c r="F76955" s="195"/>
    </row>
    <row r="76956" spans="6:6" x14ac:dyDescent="0.25">
      <c r="F76956" s="195"/>
    </row>
    <row r="76957" spans="6:6" x14ac:dyDescent="0.25">
      <c r="F76957" s="195"/>
    </row>
    <row r="76958" spans="6:6" x14ac:dyDescent="0.25">
      <c r="F76958" s="195"/>
    </row>
    <row r="76959" spans="6:6" x14ac:dyDescent="0.25">
      <c r="F76959" s="195"/>
    </row>
    <row r="76960" spans="6:6" x14ac:dyDescent="0.25">
      <c r="F76960" s="195"/>
    </row>
    <row r="76961" spans="6:6" x14ac:dyDescent="0.25">
      <c r="F76961" s="195"/>
    </row>
    <row r="76962" spans="6:6" x14ac:dyDescent="0.25">
      <c r="F76962" s="195"/>
    </row>
    <row r="76963" spans="6:6" x14ac:dyDescent="0.25">
      <c r="F76963" s="195"/>
    </row>
    <row r="76964" spans="6:6" x14ac:dyDescent="0.25">
      <c r="F76964" s="195"/>
    </row>
    <row r="76965" spans="6:6" x14ac:dyDescent="0.25">
      <c r="F76965" s="195"/>
    </row>
    <row r="76966" spans="6:6" x14ac:dyDescent="0.25">
      <c r="F76966" s="195"/>
    </row>
    <row r="76967" spans="6:6" x14ac:dyDescent="0.25">
      <c r="F76967" s="195"/>
    </row>
    <row r="76968" spans="6:6" x14ac:dyDescent="0.25">
      <c r="F76968" s="195"/>
    </row>
    <row r="76969" spans="6:6" x14ac:dyDescent="0.25">
      <c r="F76969" s="195"/>
    </row>
    <row r="76970" spans="6:6" x14ac:dyDescent="0.25">
      <c r="F76970" s="195"/>
    </row>
    <row r="76971" spans="6:6" x14ac:dyDescent="0.25">
      <c r="F76971" s="195"/>
    </row>
    <row r="76972" spans="6:6" x14ac:dyDescent="0.25">
      <c r="F76972" s="195"/>
    </row>
    <row r="76973" spans="6:6" x14ac:dyDescent="0.25">
      <c r="F76973" s="195"/>
    </row>
    <row r="76974" spans="6:6" x14ac:dyDescent="0.25">
      <c r="F76974" s="195"/>
    </row>
    <row r="76975" spans="6:6" x14ac:dyDescent="0.25">
      <c r="F76975" s="195"/>
    </row>
    <row r="76976" spans="6:6" x14ac:dyDescent="0.25">
      <c r="F76976" s="195"/>
    </row>
    <row r="76977" spans="6:6" x14ac:dyDescent="0.25">
      <c r="F76977" s="195"/>
    </row>
    <row r="76978" spans="6:6" x14ac:dyDescent="0.25">
      <c r="F76978" s="195"/>
    </row>
    <row r="76979" spans="6:6" x14ac:dyDescent="0.25">
      <c r="F76979" s="195"/>
    </row>
    <row r="76980" spans="6:6" x14ac:dyDescent="0.25">
      <c r="F76980" s="195"/>
    </row>
    <row r="76981" spans="6:6" x14ac:dyDescent="0.25">
      <c r="F76981" s="195"/>
    </row>
    <row r="76982" spans="6:6" x14ac:dyDescent="0.25">
      <c r="F76982" s="195"/>
    </row>
    <row r="76983" spans="6:6" x14ac:dyDescent="0.25">
      <c r="F76983" s="195"/>
    </row>
    <row r="76984" spans="6:6" x14ac:dyDescent="0.25">
      <c r="F76984" s="195"/>
    </row>
    <row r="76985" spans="6:6" x14ac:dyDescent="0.25">
      <c r="F76985" s="195"/>
    </row>
    <row r="76986" spans="6:6" x14ac:dyDescent="0.25">
      <c r="F76986" s="195"/>
    </row>
    <row r="76987" spans="6:6" x14ac:dyDescent="0.25">
      <c r="F76987" s="195"/>
    </row>
    <row r="76988" spans="6:6" x14ac:dyDescent="0.25">
      <c r="F76988" s="195"/>
    </row>
    <row r="76989" spans="6:6" x14ac:dyDescent="0.25">
      <c r="F76989" s="195"/>
    </row>
    <row r="76990" spans="6:6" x14ac:dyDescent="0.25">
      <c r="F76990" s="195"/>
    </row>
    <row r="76991" spans="6:6" x14ac:dyDescent="0.25">
      <c r="F76991" s="195"/>
    </row>
    <row r="76992" spans="6:6" x14ac:dyDescent="0.25">
      <c r="F76992" s="195"/>
    </row>
    <row r="76993" spans="6:6" x14ac:dyDescent="0.25">
      <c r="F76993" s="195"/>
    </row>
    <row r="76994" spans="6:6" x14ac:dyDescent="0.25">
      <c r="F76994" s="195"/>
    </row>
    <row r="76995" spans="6:6" x14ac:dyDescent="0.25">
      <c r="F76995" s="195"/>
    </row>
    <row r="76996" spans="6:6" x14ac:dyDescent="0.25">
      <c r="F76996" s="195"/>
    </row>
    <row r="76997" spans="6:6" x14ac:dyDescent="0.25">
      <c r="F76997" s="195"/>
    </row>
    <row r="76998" spans="6:6" x14ac:dyDescent="0.25">
      <c r="F76998" s="195"/>
    </row>
    <row r="76999" spans="6:6" x14ac:dyDescent="0.25">
      <c r="F76999" s="195"/>
    </row>
    <row r="77000" spans="6:6" x14ac:dyDescent="0.25">
      <c r="F77000" s="195"/>
    </row>
    <row r="77001" spans="6:6" x14ac:dyDescent="0.25">
      <c r="F77001" s="195"/>
    </row>
    <row r="77002" spans="6:6" x14ac:dyDescent="0.25">
      <c r="F77002" s="195"/>
    </row>
    <row r="77003" spans="6:6" x14ac:dyDescent="0.25">
      <c r="F77003" s="195"/>
    </row>
    <row r="77004" spans="6:6" x14ac:dyDescent="0.25">
      <c r="F77004" s="195"/>
    </row>
    <row r="77005" spans="6:6" x14ac:dyDescent="0.25">
      <c r="F77005" s="195"/>
    </row>
    <row r="77006" spans="6:6" x14ac:dyDescent="0.25">
      <c r="F77006" s="195"/>
    </row>
    <row r="77007" spans="6:6" x14ac:dyDescent="0.25">
      <c r="F77007" s="195"/>
    </row>
    <row r="77008" spans="6:6" x14ac:dyDescent="0.25">
      <c r="F77008" s="195"/>
    </row>
    <row r="77009" spans="6:6" x14ac:dyDescent="0.25">
      <c r="F77009" s="195"/>
    </row>
    <row r="77010" spans="6:6" x14ac:dyDescent="0.25">
      <c r="F77010" s="195"/>
    </row>
    <row r="77011" spans="6:6" x14ac:dyDescent="0.25">
      <c r="F77011" s="195"/>
    </row>
    <row r="77012" spans="6:6" x14ac:dyDescent="0.25">
      <c r="F77012" s="195"/>
    </row>
    <row r="77013" spans="6:6" x14ac:dyDescent="0.25">
      <c r="F77013" s="195"/>
    </row>
    <row r="77014" spans="6:6" x14ac:dyDescent="0.25">
      <c r="F77014" s="195"/>
    </row>
    <row r="77015" spans="6:6" x14ac:dyDescent="0.25">
      <c r="F77015" s="195"/>
    </row>
    <row r="77016" spans="6:6" x14ac:dyDescent="0.25">
      <c r="F77016" s="195"/>
    </row>
    <row r="77017" spans="6:6" x14ac:dyDescent="0.25">
      <c r="F77017" s="195"/>
    </row>
    <row r="77018" spans="6:6" x14ac:dyDescent="0.25">
      <c r="F77018" s="195"/>
    </row>
    <row r="77019" spans="6:6" x14ac:dyDescent="0.25">
      <c r="F77019" s="195"/>
    </row>
    <row r="77020" spans="6:6" x14ac:dyDescent="0.25">
      <c r="F77020" s="195"/>
    </row>
    <row r="77021" spans="6:6" x14ac:dyDescent="0.25">
      <c r="F77021" s="195"/>
    </row>
    <row r="77022" spans="6:6" x14ac:dyDescent="0.25">
      <c r="F77022" s="195"/>
    </row>
    <row r="77023" spans="6:6" x14ac:dyDescent="0.25">
      <c r="F77023" s="195"/>
    </row>
    <row r="77024" spans="6:6" x14ac:dyDescent="0.25">
      <c r="F77024" s="195"/>
    </row>
    <row r="77025" spans="6:6" x14ac:dyDescent="0.25">
      <c r="F77025" s="195"/>
    </row>
    <row r="77026" spans="6:6" x14ac:dyDescent="0.25">
      <c r="F77026" s="195"/>
    </row>
    <row r="77027" spans="6:6" x14ac:dyDescent="0.25">
      <c r="F77027" s="195"/>
    </row>
    <row r="77028" spans="6:6" x14ac:dyDescent="0.25">
      <c r="F77028" s="195"/>
    </row>
    <row r="77029" spans="6:6" x14ac:dyDescent="0.25">
      <c r="F77029" s="195"/>
    </row>
    <row r="77030" spans="6:6" x14ac:dyDescent="0.25">
      <c r="F77030" s="195"/>
    </row>
    <row r="77031" spans="6:6" x14ac:dyDescent="0.25">
      <c r="F77031" s="195"/>
    </row>
    <row r="77032" spans="6:6" x14ac:dyDescent="0.25">
      <c r="F77032" s="195"/>
    </row>
    <row r="77033" spans="6:6" x14ac:dyDescent="0.25">
      <c r="F77033" s="195"/>
    </row>
    <row r="77034" spans="6:6" x14ac:dyDescent="0.25">
      <c r="F77034" s="195"/>
    </row>
    <row r="77035" spans="6:6" x14ac:dyDescent="0.25">
      <c r="F77035" s="195"/>
    </row>
    <row r="77036" spans="6:6" x14ac:dyDescent="0.25">
      <c r="F77036" s="195"/>
    </row>
    <row r="77037" spans="6:6" x14ac:dyDescent="0.25">
      <c r="F77037" s="195"/>
    </row>
    <row r="77038" spans="6:6" x14ac:dyDescent="0.25">
      <c r="F77038" s="195"/>
    </row>
    <row r="77039" spans="6:6" x14ac:dyDescent="0.25">
      <c r="F77039" s="195"/>
    </row>
    <row r="77040" spans="6:6" x14ac:dyDescent="0.25">
      <c r="F77040" s="195"/>
    </row>
    <row r="77041" spans="6:6" x14ac:dyDescent="0.25">
      <c r="F77041" s="195"/>
    </row>
    <row r="77042" spans="6:6" x14ac:dyDescent="0.25">
      <c r="F77042" s="195"/>
    </row>
    <row r="77043" spans="6:6" x14ac:dyDescent="0.25">
      <c r="F77043" s="195"/>
    </row>
    <row r="77044" spans="6:6" x14ac:dyDescent="0.25">
      <c r="F77044" s="195"/>
    </row>
    <row r="77045" spans="6:6" x14ac:dyDescent="0.25">
      <c r="F77045" s="195"/>
    </row>
    <row r="77046" spans="6:6" x14ac:dyDescent="0.25">
      <c r="F77046" s="195"/>
    </row>
    <row r="77047" spans="6:6" x14ac:dyDescent="0.25">
      <c r="F77047" s="195"/>
    </row>
    <row r="77048" spans="6:6" x14ac:dyDescent="0.25">
      <c r="F77048" s="195"/>
    </row>
    <row r="77049" spans="6:6" x14ac:dyDescent="0.25">
      <c r="F77049" s="195"/>
    </row>
    <row r="77050" spans="6:6" x14ac:dyDescent="0.25">
      <c r="F77050" s="195"/>
    </row>
    <row r="77051" spans="6:6" x14ac:dyDescent="0.25">
      <c r="F77051" s="195"/>
    </row>
    <row r="77052" spans="6:6" x14ac:dyDescent="0.25">
      <c r="F77052" s="195"/>
    </row>
    <row r="77053" spans="6:6" x14ac:dyDescent="0.25">
      <c r="F77053" s="195"/>
    </row>
    <row r="77054" spans="6:6" x14ac:dyDescent="0.25">
      <c r="F77054" s="195"/>
    </row>
    <row r="77055" spans="6:6" x14ac:dyDescent="0.25">
      <c r="F77055" s="195"/>
    </row>
    <row r="77056" spans="6:6" x14ac:dyDescent="0.25">
      <c r="F77056" s="195"/>
    </row>
    <row r="77057" spans="6:6" x14ac:dyDescent="0.25">
      <c r="F77057" s="195"/>
    </row>
    <row r="77058" spans="6:6" x14ac:dyDescent="0.25">
      <c r="F77058" s="195"/>
    </row>
    <row r="77059" spans="6:6" x14ac:dyDescent="0.25">
      <c r="F77059" s="195"/>
    </row>
    <row r="77060" spans="6:6" x14ac:dyDescent="0.25">
      <c r="F77060" s="195"/>
    </row>
    <row r="77061" spans="6:6" x14ac:dyDescent="0.25">
      <c r="F77061" s="195"/>
    </row>
    <row r="77062" spans="6:6" x14ac:dyDescent="0.25">
      <c r="F77062" s="195"/>
    </row>
    <row r="77063" spans="6:6" x14ac:dyDescent="0.25">
      <c r="F77063" s="195"/>
    </row>
    <row r="77064" spans="6:6" x14ac:dyDescent="0.25">
      <c r="F77064" s="195"/>
    </row>
    <row r="77065" spans="6:6" x14ac:dyDescent="0.25">
      <c r="F77065" s="195"/>
    </row>
    <row r="77066" spans="6:6" x14ac:dyDescent="0.25">
      <c r="F77066" s="195"/>
    </row>
    <row r="77067" spans="6:6" x14ac:dyDescent="0.25">
      <c r="F77067" s="195"/>
    </row>
    <row r="77068" spans="6:6" x14ac:dyDescent="0.25">
      <c r="F77068" s="195"/>
    </row>
    <row r="77069" spans="6:6" x14ac:dyDescent="0.25">
      <c r="F77069" s="195"/>
    </row>
    <row r="77070" spans="6:6" x14ac:dyDescent="0.25">
      <c r="F77070" s="195"/>
    </row>
    <row r="77071" spans="6:6" x14ac:dyDescent="0.25">
      <c r="F77071" s="195"/>
    </row>
    <row r="77072" spans="6:6" x14ac:dyDescent="0.25">
      <c r="F77072" s="195"/>
    </row>
    <row r="77073" spans="6:6" x14ac:dyDescent="0.25">
      <c r="F77073" s="195"/>
    </row>
    <row r="77074" spans="6:6" x14ac:dyDescent="0.25">
      <c r="F77074" s="195"/>
    </row>
    <row r="77075" spans="6:6" x14ac:dyDescent="0.25">
      <c r="F77075" s="195"/>
    </row>
    <row r="77076" spans="6:6" x14ac:dyDescent="0.25">
      <c r="F77076" s="195"/>
    </row>
    <row r="77077" spans="6:6" x14ac:dyDescent="0.25">
      <c r="F77077" s="195"/>
    </row>
    <row r="77078" spans="6:6" x14ac:dyDescent="0.25">
      <c r="F77078" s="195"/>
    </row>
    <row r="77079" spans="6:6" x14ac:dyDescent="0.25">
      <c r="F77079" s="195"/>
    </row>
    <row r="77080" spans="6:6" x14ac:dyDescent="0.25">
      <c r="F77080" s="195"/>
    </row>
    <row r="77081" spans="6:6" x14ac:dyDescent="0.25">
      <c r="F77081" s="195"/>
    </row>
    <row r="77082" spans="6:6" x14ac:dyDescent="0.25">
      <c r="F77082" s="195"/>
    </row>
    <row r="77083" spans="6:6" x14ac:dyDescent="0.25">
      <c r="F77083" s="195"/>
    </row>
    <row r="77084" spans="6:6" x14ac:dyDescent="0.25">
      <c r="F77084" s="195"/>
    </row>
    <row r="77085" spans="6:6" x14ac:dyDescent="0.25">
      <c r="F77085" s="195"/>
    </row>
    <row r="77086" spans="6:6" x14ac:dyDescent="0.25">
      <c r="F77086" s="195"/>
    </row>
    <row r="77087" spans="6:6" x14ac:dyDescent="0.25">
      <c r="F77087" s="195"/>
    </row>
    <row r="77088" spans="6:6" x14ac:dyDescent="0.25">
      <c r="F77088" s="195"/>
    </row>
    <row r="77089" spans="6:6" x14ac:dyDescent="0.25">
      <c r="F77089" s="195"/>
    </row>
    <row r="77090" spans="6:6" x14ac:dyDescent="0.25">
      <c r="F77090" s="195"/>
    </row>
    <row r="77091" spans="6:6" x14ac:dyDescent="0.25">
      <c r="F77091" s="195"/>
    </row>
    <row r="77092" spans="6:6" x14ac:dyDescent="0.25">
      <c r="F77092" s="195"/>
    </row>
    <row r="77093" spans="6:6" x14ac:dyDescent="0.25">
      <c r="F77093" s="195"/>
    </row>
    <row r="77094" spans="6:6" x14ac:dyDescent="0.25">
      <c r="F77094" s="195"/>
    </row>
    <row r="77095" spans="6:6" x14ac:dyDescent="0.25">
      <c r="F77095" s="195"/>
    </row>
    <row r="77096" spans="6:6" x14ac:dyDescent="0.25">
      <c r="F77096" s="195"/>
    </row>
    <row r="77097" spans="6:6" x14ac:dyDescent="0.25">
      <c r="F77097" s="195"/>
    </row>
    <row r="77098" spans="6:6" x14ac:dyDescent="0.25">
      <c r="F77098" s="195"/>
    </row>
    <row r="77099" spans="6:6" x14ac:dyDescent="0.25">
      <c r="F77099" s="195"/>
    </row>
    <row r="77100" spans="6:6" x14ac:dyDescent="0.25">
      <c r="F77100" s="195"/>
    </row>
    <row r="77101" spans="6:6" x14ac:dyDescent="0.25">
      <c r="F77101" s="195"/>
    </row>
    <row r="77102" spans="6:6" x14ac:dyDescent="0.25">
      <c r="F77102" s="195"/>
    </row>
    <row r="77103" spans="6:6" x14ac:dyDescent="0.25">
      <c r="F77103" s="195"/>
    </row>
    <row r="77104" spans="6:6" x14ac:dyDescent="0.25">
      <c r="F77104" s="195"/>
    </row>
    <row r="77105" spans="6:6" x14ac:dyDescent="0.25">
      <c r="F77105" s="195"/>
    </row>
    <row r="77106" spans="6:6" x14ac:dyDescent="0.25">
      <c r="F77106" s="195"/>
    </row>
    <row r="77107" spans="6:6" x14ac:dyDescent="0.25">
      <c r="F77107" s="195"/>
    </row>
    <row r="77108" spans="6:6" x14ac:dyDescent="0.25">
      <c r="F77108" s="195"/>
    </row>
    <row r="77109" spans="6:6" x14ac:dyDescent="0.25">
      <c r="F77109" s="195"/>
    </row>
    <row r="77110" spans="6:6" x14ac:dyDescent="0.25">
      <c r="F77110" s="195"/>
    </row>
    <row r="77111" spans="6:6" x14ac:dyDescent="0.25">
      <c r="F77111" s="195"/>
    </row>
    <row r="77112" spans="6:6" x14ac:dyDescent="0.25">
      <c r="F77112" s="195"/>
    </row>
    <row r="77113" spans="6:6" x14ac:dyDescent="0.25">
      <c r="F77113" s="195"/>
    </row>
    <row r="77114" spans="6:6" x14ac:dyDescent="0.25">
      <c r="F77114" s="195"/>
    </row>
    <row r="77115" spans="6:6" x14ac:dyDescent="0.25">
      <c r="F77115" s="195"/>
    </row>
    <row r="77116" spans="6:6" x14ac:dyDescent="0.25">
      <c r="F77116" s="195"/>
    </row>
    <row r="77117" spans="6:6" x14ac:dyDescent="0.25">
      <c r="F77117" s="195"/>
    </row>
    <row r="77118" spans="6:6" x14ac:dyDescent="0.25">
      <c r="F77118" s="195"/>
    </row>
    <row r="77119" spans="6:6" x14ac:dyDescent="0.25">
      <c r="F77119" s="195"/>
    </row>
    <row r="77120" spans="6:6" x14ac:dyDescent="0.25">
      <c r="F77120" s="195"/>
    </row>
    <row r="77121" spans="6:6" x14ac:dyDescent="0.25">
      <c r="F77121" s="195"/>
    </row>
    <row r="77122" spans="6:6" x14ac:dyDescent="0.25">
      <c r="F77122" s="195"/>
    </row>
    <row r="77123" spans="6:6" x14ac:dyDescent="0.25">
      <c r="F77123" s="195"/>
    </row>
    <row r="77124" spans="6:6" x14ac:dyDescent="0.25">
      <c r="F77124" s="195"/>
    </row>
    <row r="77125" spans="6:6" x14ac:dyDescent="0.25">
      <c r="F77125" s="195"/>
    </row>
    <row r="77126" spans="6:6" x14ac:dyDescent="0.25">
      <c r="F77126" s="195"/>
    </row>
    <row r="77127" spans="6:6" x14ac:dyDescent="0.25">
      <c r="F77127" s="195"/>
    </row>
    <row r="77128" spans="6:6" x14ac:dyDescent="0.25">
      <c r="F77128" s="195"/>
    </row>
    <row r="77129" spans="6:6" x14ac:dyDescent="0.25">
      <c r="F77129" s="195"/>
    </row>
    <row r="77130" spans="6:6" x14ac:dyDescent="0.25">
      <c r="F77130" s="195"/>
    </row>
    <row r="77131" spans="6:6" x14ac:dyDescent="0.25">
      <c r="F77131" s="195"/>
    </row>
    <row r="77132" spans="6:6" x14ac:dyDescent="0.25">
      <c r="F77132" s="195"/>
    </row>
    <row r="77133" spans="6:6" x14ac:dyDescent="0.25">
      <c r="F77133" s="195"/>
    </row>
    <row r="77134" spans="6:6" x14ac:dyDescent="0.25">
      <c r="F77134" s="195"/>
    </row>
    <row r="77135" spans="6:6" x14ac:dyDescent="0.25">
      <c r="F77135" s="195"/>
    </row>
    <row r="77136" spans="6:6" x14ac:dyDescent="0.25">
      <c r="F77136" s="195"/>
    </row>
    <row r="77137" spans="6:6" x14ac:dyDescent="0.25">
      <c r="F77137" s="195"/>
    </row>
    <row r="77138" spans="6:6" x14ac:dyDescent="0.25">
      <c r="F77138" s="195"/>
    </row>
    <row r="77139" spans="6:6" x14ac:dyDescent="0.25">
      <c r="F77139" s="195"/>
    </row>
    <row r="77140" spans="6:6" x14ac:dyDescent="0.25">
      <c r="F77140" s="195"/>
    </row>
    <row r="77141" spans="6:6" x14ac:dyDescent="0.25">
      <c r="F77141" s="195"/>
    </row>
    <row r="77142" spans="6:6" x14ac:dyDescent="0.25">
      <c r="F77142" s="195"/>
    </row>
    <row r="77143" spans="6:6" x14ac:dyDescent="0.25">
      <c r="F77143" s="195"/>
    </row>
    <row r="77144" spans="6:6" x14ac:dyDescent="0.25">
      <c r="F77144" s="195"/>
    </row>
    <row r="77145" spans="6:6" x14ac:dyDescent="0.25">
      <c r="F77145" s="195"/>
    </row>
    <row r="77146" spans="6:6" x14ac:dyDescent="0.25">
      <c r="F77146" s="195"/>
    </row>
    <row r="77147" spans="6:6" x14ac:dyDescent="0.25">
      <c r="F77147" s="195"/>
    </row>
    <row r="77148" spans="6:6" x14ac:dyDescent="0.25">
      <c r="F77148" s="195"/>
    </row>
    <row r="77149" spans="6:6" x14ac:dyDescent="0.25">
      <c r="F77149" s="195"/>
    </row>
    <row r="77150" spans="6:6" x14ac:dyDescent="0.25">
      <c r="F77150" s="195"/>
    </row>
    <row r="77151" spans="6:6" x14ac:dyDescent="0.25">
      <c r="F77151" s="195"/>
    </row>
    <row r="77152" spans="6:6" x14ac:dyDescent="0.25">
      <c r="F77152" s="195"/>
    </row>
    <row r="77153" spans="6:6" x14ac:dyDescent="0.25">
      <c r="F77153" s="195"/>
    </row>
    <row r="77154" spans="6:6" x14ac:dyDescent="0.25">
      <c r="F77154" s="195"/>
    </row>
    <row r="77155" spans="6:6" x14ac:dyDescent="0.25">
      <c r="F77155" s="195"/>
    </row>
    <row r="77156" spans="6:6" x14ac:dyDescent="0.25">
      <c r="F77156" s="195"/>
    </row>
    <row r="77157" spans="6:6" x14ac:dyDescent="0.25">
      <c r="F77157" s="195"/>
    </row>
    <row r="77158" spans="6:6" x14ac:dyDescent="0.25">
      <c r="F77158" s="195"/>
    </row>
    <row r="77159" spans="6:6" x14ac:dyDescent="0.25">
      <c r="F77159" s="195"/>
    </row>
    <row r="77160" spans="6:6" x14ac:dyDescent="0.25">
      <c r="F77160" s="195"/>
    </row>
    <row r="77161" spans="6:6" x14ac:dyDescent="0.25">
      <c r="F77161" s="195"/>
    </row>
    <row r="77162" spans="6:6" x14ac:dyDescent="0.25">
      <c r="F77162" s="195"/>
    </row>
    <row r="77163" spans="6:6" x14ac:dyDescent="0.25">
      <c r="F77163" s="195"/>
    </row>
    <row r="77164" spans="6:6" x14ac:dyDescent="0.25">
      <c r="F77164" s="195"/>
    </row>
    <row r="77165" spans="6:6" x14ac:dyDescent="0.25">
      <c r="F77165" s="195"/>
    </row>
    <row r="77166" spans="6:6" x14ac:dyDescent="0.25">
      <c r="F77166" s="195"/>
    </row>
    <row r="77167" spans="6:6" x14ac:dyDescent="0.25">
      <c r="F77167" s="195"/>
    </row>
    <row r="77168" spans="6:6" x14ac:dyDescent="0.25">
      <c r="F77168" s="195"/>
    </row>
    <row r="82286" spans="6:6" x14ac:dyDescent="0.25">
      <c r="F82286" s="195"/>
    </row>
    <row r="82287" spans="6:6" x14ac:dyDescent="0.25">
      <c r="F82287" s="195"/>
    </row>
    <row r="82288" spans="6:6" x14ac:dyDescent="0.25">
      <c r="F82288" s="195"/>
    </row>
    <row r="82289" spans="6:6" x14ac:dyDescent="0.25">
      <c r="F82289" s="195"/>
    </row>
    <row r="82290" spans="6:6" x14ac:dyDescent="0.25">
      <c r="F82290" s="195"/>
    </row>
    <row r="82291" spans="6:6" x14ac:dyDescent="0.25">
      <c r="F82291" s="195"/>
    </row>
    <row r="82292" spans="6:6" x14ac:dyDescent="0.25">
      <c r="F82292" s="195"/>
    </row>
    <row r="82293" spans="6:6" x14ac:dyDescent="0.25">
      <c r="F82293" s="195"/>
    </row>
    <row r="82294" spans="6:6" x14ac:dyDescent="0.25">
      <c r="F82294" s="195"/>
    </row>
    <row r="82295" spans="6:6" x14ac:dyDescent="0.25">
      <c r="F82295" s="195"/>
    </row>
    <row r="82296" spans="6:6" x14ac:dyDescent="0.25">
      <c r="F82296" s="195"/>
    </row>
    <row r="82297" spans="6:6" x14ac:dyDescent="0.25">
      <c r="F82297" s="195"/>
    </row>
    <row r="82298" spans="6:6" x14ac:dyDescent="0.25">
      <c r="F82298" s="195"/>
    </row>
    <row r="82299" spans="6:6" x14ac:dyDescent="0.25">
      <c r="F82299" s="195"/>
    </row>
    <row r="82300" spans="6:6" x14ac:dyDescent="0.25">
      <c r="F82300" s="195"/>
    </row>
    <row r="82301" spans="6:6" x14ac:dyDescent="0.25">
      <c r="F82301" s="195"/>
    </row>
    <row r="82302" spans="6:6" x14ac:dyDescent="0.25">
      <c r="F82302" s="195"/>
    </row>
    <row r="82303" spans="6:6" x14ac:dyDescent="0.25">
      <c r="F82303" s="195"/>
    </row>
    <row r="82304" spans="6:6" x14ac:dyDescent="0.25">
      <c r="F82304" s="195"/>
    </row>
    <row r="82305" spans="6:6" x14ac:dyDescent="0.25">
      <c r="F82305" s="195"/>
    </row>
    <row r="82306" spans="6:6" x14ac:dyDescent="0.25">
      <c r="F82306" s="195"/>
    </row>
    <row r="82307" spans="6:6" x14ac:dyDescent="0.25">
      <c r="F82307" s="195"/>
    </row>
    <row r="82308" spans="6:6" x14ac:dyDescent="0.25">
      <c r="F82308" s="195"/>
    </row>
    <row r="82309" spans="6:6" x14ac:dyDescent="0.25">
      <c r="F82309" s="195"/>
    </row>
    <row r="82310" spans="6:6" x14ac:dyDescent="0.25">
      <c r="F82310" s="195"/>
    </row>
    <row r="82311" spans="6:6" x14ac:dyDescent="0.25">
      <c r="F82311" s="195"/>
    </row>
    <row r="82312" spans="6:6" x14ac:dyDescent="0.25">
      <c r="F82312" s="195"/>
    </row>
    <row r="82313" spans="6:6" x14ac:dyDescent="0.25">
      <c r="F82313" s="195"/>
    </row>
    <row r="82314" spans="6:6" x14ac:dyDescent="0.25">
      <c r="F82314" s="195"/>
    </row>
    <row r="82315" spans="6:6" x14ac:dyDescent="0.25">
      <c r="F82315" s="195"/>
    </row>
    <row r="82316" spans="6:6" x14ac:dyDescent="0.25">
      <c r="F82316" s="195"/>
    </row>
    <row r="82317" spans="6:6" x14ac:dyDescent="0.25">
      <c r="F82317" s="195"/>
    </row>
    <row r="82318" spans="6:6" x14ac:dyDescent="0.25">
      <c r="F82318" s="195"/>
    </row>
    <row r="82319" spans="6:6" x14ac:dyDescent="0.25">
      <c r="F82319" s="195"/>
    </row>
    <row r="82320" spans="6:6" x14ac:dyDescent="0.25">
      <c r="F82320" s="195"/>
    </row>
    <row r="82321" spans="6:6" x14ac:dyDescent="0.25">
      <c r="F82321" s="195"/>
    </row>
    <row r="82322" spans="6:6" x14ac:dyDescent="0.25">
      <c r="F82322" s="195"/>
    </row>
    <row r="82323" spans="6:6" x14ac:dyDescent="0.25">
      <c r="F82323" s="195"/>
    </row>
    <row r="82324" spans="6:6" x14ac:dyDescent="0.25">
      <c r="F82324" s="195"/>
    </row>
    <row r="82325" spans="6:6" x14ac:dyDescent="0.25">
      <c r="F82325" s="195"/>
    </row>
    <row r="82326" spans="6:6" x14ac:dyDescent="0.25">
      <c r="F82326" s="195"/>
    </row>
    <row r="82327" spans="6:6" x14ac:dyDescent="0.25">
      <c r="F82327" s="195"/>
    </row>
    <row r="82328" spans="6:6" x14ac:dyDescent="0.25">
      <c r="F82328" s="195"/>
    </row>
    <row r="82329" spans="6:6" x14ac:dyDescent="0.25">
      <c r="F82329" s="195"/>
    </row>
    <row r="82330" spans="6:6" x14ac:dyDescent="0.25">
      <c r="F82330" s="195"/>
    </row>
    <row r="82331" spans="6:6" x14ac:dyDescent="0.25">
      <c r="F82331" s="195"/>
    </row>
    <row r="82332" spans="6:6" x14ac:dyDescent="0.25">
      <c r="F82332" s="195"/>
    </row>
    <row r="82333" spans="6:6" x14ac:dyDescent="0.25">
      <c r="F82333" s="195"/>
    </row>
    <row r="82334" spans="6:6" x14ac:dyDescent="0.25">
      <c r="F82334" s="195"/>
    </row>
    <row r="82335" spans="6:6" x14ac:dyDescent="0.25">
      <c r="F82335" s="195"/>
    </row>
    <row r="82336" spans="6:6" x14ac:dyDescent="0.25">
      <c r="F82336" s="195"/>
    </row>
    <row r="82337" spans="6:6" x14ac:dyDescent="0.25">
      <c r="F82337" s="195"/>
    </row>
    <row r="82338" spans="6:6" x14ac:dyDescent="0.25">
      <c r="F82338" s="195"/>
    </row>
    <row r="82339" spans="6:6" x14ac:dyDescent="0.25">
      <c r="F82339" s="195"/>
    </row>
    <row r="82340" spans="6:6" x14ac:dyDescent="0.25">
      <c r="F82340" s="195"/>
    </row>
    <row r="82341" spans="6:6" x14ac:dyDescent="0.25">
      <c r="F82341" s="195"/>
    </row>
    <row r="82342" spans="6:6" x14ac:dyDescent="0.25">
      <c r="F82342" s="195"/>
    </row>
    <row r="82343" spans="6:6" x14ac:dyDescent="0.25">
      <c r="F82343" s="195"/>
    </row>
    <row r="82344" spans="6:6" x14ac:dyDescent="0.25">
      <c r="F82344" s="195"/>
    </row>
    <row r="82345" spans="6:6" x14ac:dyDescent="0.25">
      <c r="F82345" s="195"/>
    </row>
    <row r="82346" spans="6:6" x14ac:dyDescent="0.25">
      <c r="F82346" s="195"/>
    </row>
    <row r="82347" spans="6:6" x14ac:dyDescent="0.25">
      <c r="F82347" s="195"/>
    </row>
    <row r="82348" spans="6:6" x14ac:dyDescent="0.25">
      <c r="F82348" s="195"/>
    </row>
    <row r="82349" spans="6:6" x14ac:dyDescent="0.25">
      <c r="F82349" s="195"/>
    </row>
    <row r="82350" spans="6:6" x14ac:dyDescent="0.25">
      <c r="F82350" s="195"/>
    </row>
    <row r="82351" spans="6:6" x14ac:dyDescent="0.25">
      <c r="F82351" s="195"/>
    </row>
    <row r="82352" spans="6:6" x14ac:dyDescent="0.25">
      <c r="F82352" s="195"/>
    </row>
    <row r="82353" spans="6:6" x14ac:dyDescent="0.25">
      <c r="F82353" s="195"/>
    </row>
    <row r="82354" spans="6:6" x14ac:dyDescent="0.25">
      <c r="F82354" s="195"/>
    </row>
    <row r="82355" spans="6:6" x14ac:dyDescent="0.25">
      <c r="F82355" s="195"/>
    </row>
    <row r="82356" spans="6:6" x14ac:dyDescent="0.25">
      <c r="F82356" s="195"/>
    </row>
    <row r="82357" spans="6:6" x14ac:dyDescent="0.25">
      <c r="F82357" s="195"/>
    </row>
    <row r="82358" spans="6:6" x14ac:dyDescent="0.25">
      <c r="F82358" s="195"/>
    </row>
    <row r="82359" spans="6:6" x14ac:dyDescent="0.25">
      <c r="F82359" s="195"/>
    </row>
    <row r="82360" spans="6:6" x14ac:dyDescent="0.25">
      <c r="F82360" s="195"/>
    </row>
    <row r="82361" spans="6:6" x14ac:dyDescent="0.25">
      <c r="F82361" s="195"/>
    </row>
    <row r="82362" spans="6:6" x14ac:dyDescent="0.25">
      <c r="F82362" s="195"/>
    </row>
    <row r="82363" spans="6:6" x14ac:dyDescent="0.25">
      <c r="F82363" s="195"/>
    </row>
    <row r="82364" spans="6:6" x14ac:dyDescent="0.25">
      <c r="F82364" s="195"/>
    </row>
    <row r="82365" spans="6:6" x14ac:dyDescent="0.25">
      <c r="F82365" s="195"/>
    </row>
    <row r="82366" spans="6:6" x14ac:dyDescent="0.25">
      <c r="F82366" s="195"/>
    </row>
    <row r="82367" spans="6:6" x14ac:dyDescent="0.25">
      <c r="F82367" s="195"/>
    </row>
    <row r="82368" spans="6:6" x14ac:dyDescent="0.25">
      <c r="F82368" s="195"/>
    </row>
    <row r="82369" spans="6:6" x14ac:dyDescent="0.25">
      <c r="F82369" s="195"/>
    </row>
    <row r="82370" spans="6:6" x14ac:dyDescent="0.25">
      <c r="F82370" s="195"/>
    </row>
    <row r="82371" spans="6:6" x14ac:dyDescent="0.25">
      <c r="F82371" s="195"/>
    </row>
    <row r="82372" spans="6:6" x14ac:dyDescent="0.25">
      <c r="F82372" s="195"/>
    </row>
    <row r="82373" spans="6:6" x14ac:dyDescent="0.25">
      <c r="F82373" s="195"/>
    </row>
    <row r="82374" spans="6:6" x14ac:dyDescent="0.25">
      <c r="F82374" s="195"/>
    </row>
    <row r="82375" spans="6:6" x14ac:dyDescent="0.25">
      <c r="F82375" s="195"/>
    </row>
    <row r="82376" spans="6:6" x14ac:dyDescent="0.25">
      <c r="F82376" s="195"/>
    </row>
    <row r="82377" spans="6:6" x14ac:dyDescent="0.25">
      <c r="F82377" s="195"/>
    </row>
    <row r="82378" spans="6:6" x14ac:dyDescent="0.25">
      <c r="F82378" s="195"/>
    </row>
    <row r="82379" spans="6:6" x14ac:dyDescent="0.25">
      <c r="F82379" s="195"/>
    </row>
    <row r="82380" spans="6:6" x14ac:dyDescent="0.25">
      <c r="F82380" s="195"/>
    </row>
    <row r="82381" spans="6:6" x14ac:dyDescent="0.25">
      <c r="F82381" s="195"/>
    </row>
    <row r="82382" spans="6:6" x14ac:dyDescent="0.25">
      <c r="F82382" s="195"/>
    </row>
    <row r="82383" spans="6:6" x14ac:dyDescent="0.25">
      <c r="F82383" s="195"/>
    </row>
    <row r="82384" spans="6:6" x14ac:dyDescent="0.25">
      <c r="F82384" s="195"/>
    </row>
    <row r="82385" spans="6:6" x14ac:dyDescent="0.25">
      <c r="F82385" s="195"/>
    </row>
    <row r="82386" spans="6:6" x14ac:dyDescent="0.25">
      <c r="F82386" s="195"/>
    </row>
    <row r="82387" spans="6:6" x14ac:dyDescent="0.25">
      <c r="F82387" s="195"/>
    </row>
    <row r="82388" spans="6:6" x14ac:dyDescent="0.25">
      <c r="F82388" s="195"/>
    </row>
    <row r="82389" spans="6:6" x14ac:dyDescent="0.25">
      <c r="F82389" s="195"/>
    </row>
    <row r="82390" spans="6:6" x14ac:dyDescent="0.25">
      <c r="F82390" s="195"/>
    </row>
    <row r="82391" spans="6:6" x14ac:dyDescent="0.25">
      <c r="F82391" s="195"/>
    </row>
    <row r="82392" spans="6:6" x14ac:dyDescent="0.25">
      <c r="F82392" s="195"/>
    </row>
    <row r="82393" spans="6:6" x14ac:dyDescent="0.25">
      <c r="F82393" s="195"/>
    </row>
    <row r="82394" spans="6:6" x14ac:dyDescent="0.25">
      <c r="F82394" s="195"/>
    </row>
    <row r="82395" spans="6:6" x14ac:dyDescent="0.25">
      <c r="F82395" s="195"/>
    </row>
    <row r="82396" spans="6:6" x14ac:dyDescent="0.25">
      <c r="F82396" s="195"/>
    </row>
    <row r="82397" spans="6:6" x14ac:dyDescent="0.25">
      <c r="F82397" s="195"/>
    </row>
    <row r="82398" spans="6:6" x14ac:dyDescent="0.25">
      <c r="F82398" s="195"/>
    </row>
    <row r="82399" spans="6:6" x14ac:dyDescent="0.25">
      <c r="F82399" s="195"/>
    </row>
    <row r="82400" spans="6:6" x14ac:dyDescent="0.25">
      <c r="F82400" s="195"/>
    </row>
    <row r="82401" spans="6:6" x14ac:dyDescent="0.25">
      <c r="F82401" s="195"/>
    </row>
    <row r="82402" spans="6:6" x14ac:dyDescent="0.25">
      <c r="F82402" s="195"/>
    </row>
    <row r="82403" spans="6:6" x14ac:dyDescent="0.25">
      <c r="F82403" s="195"/>
    </row>
    <row r="82404" spans="6:6" x14ac:dyDescent="0.25">
      <c r="F82404" s="195"/>
    </row>
    <row r="82405" spans="6:6" x14ac:dyDescent="0.25">
      <c r="F82405" s="195"/>
    </row>
    <row r="82406" spans="6:6" x14ac:dyDescent="0.25">
      <c r="F82406" s="195"/>
    </row>
    <row r="82407" spans="6:6" x14ac:dyDescent="0.25">
      <c r="F82407" s="195"/>
    </row>
    <row r="82408" spans="6:6" x14ac:dyDescent="0.25">
      <c r="F82408" s="195"/>
    </row>
    <row r="82409" spans="6:6" x14ac:dyDescent="0.25">
      <c r="F82409" s="195"/>
    </row>
    <row r="82410" spans="6:6" x14ac:dyDescent="0.25">
      <c r="F82410" s="195"/>
    </row>
    <row r="82411" spans="6:6" x14ac:dyDescent="0.25">
      <c r="F82411" s="195"/>
    </row>
    <row r="82412" spans="6:6" x14ac:dyDescent="0.25">
      <c r="F82412" s="195"/>
    </row>
    <row r="82413" spans="6:6" x14ac:dyDescent="0.25">
      <c r="F82413" s="195"/>
    </row>
    <row r="82414" spans="6:6" x14ac:dyDescent="0.25">
      <c r="F82414" s="195"/>
    </row>
    <row r="82415" spans="6:6" x14ac:dyDescent="0.25">
      <c r="F82415" s="195"/>
    </row>
    <row r="82416" spans="6:6" x14ac:dyDescent="0.25">
      <c r="F82416" s="195"/>
    </row>
    <row r="82417" spans="6:6" x14ac:dyDescent="0.25">
      <c r="F82417" s="195"/>
    </row>
    <row r="82418" spans="6:6" x14ac:dyDescent="0.25">
      <c r="F82418" s="195"/>
    </row>
    <row r="82419" spans="6:6" x14ac:dyDescent="0.25">
      <c r="F82419" s="195"/>
    </row>
    <row r="82420" spans="6:6" x14ac:dyDescent="0.25">
      <c r="F82420" s="195"/>
    </row>
    <row r="82421" spans="6:6" x14ac:dyDescent="0.25">
      <c r="F82421" s="195"/>
    </row>
    <row r="82422" spans="6:6" x14ac:dyDescent="0.25">
      <c r="F82422" s="195"/>
    </row>
    <row r="82423" spans="6:6" x14ac:dyDescent="0.25">
      <c r="F82423" s="195"/>
    </row>
    <row r="82424" spans="6:6" x14ac:dyDescent="0.25">
      <c r="F82424" s="195"/>
    </row>
    <row r="82425" spans="6:6" x14ac:dyDescent="0.25">
      <c r="F82425" s="195"/>
    </row>
    <row r="82426" spans="6:6" x14ac:dyDescent="0.25">
      <c r="F82426" s="195"/>
    </row>
    <row r="82427" spans="6:6" x14ac:dyDescent="0.25">
      <c r="F82427" s="195"/>
    </row>
    <row r="82428" spans="6:6" x14ac:dyDescent="0.25">
      <c r="F82428" s="195"/>
    </row>
    <row r="82429" spans="6:6" x14ac:dyDescent="0.25">
      <c r="F82429" s="195"/>
    </row>
    <row r="82430" spans="6:6" x14ac:dyDescent="0.25">
      <c r="F82430" s="195"/>
    </row>
    <row r="82431" spans="6:6" x14ac:dyDescent="0.25">
      <c r="F82431" s="195"/>
    </row>
    <row r="82432" spans="6:6" x14ac:dyDescent="0.25">
      <c r="F82432" s="195"/>
    </row>
    <row r="82433" spans="6:6" x14ac:dyDescent="0.25">
      <c r="F82433" s="195"/>
    </row>
    <row r="82434" spans="6:6" x14ac:dyDescent="0.25">
      <c r="F82434" s="195"/>
    </row>
    <row r="82435" spans="6:6" x14ac:dyDescent="0.25">
      <c r="F82435" s="195"/>
    </row>
    <row r="82436" spans="6:6" x14ac:dyDescent="0.25">
      <c r="F82436" s="195"/>
    </row>
    <row r="82437" spans="6:6" x14ac:dyDescent="0.25">
      <c r="F82437" s="195"/>
    </row>
    <row r="82438" spans="6:6" x14ac:dyDescent="0.25">
      <c r="F82438" s="195"/>
    </row>
    <row r="82439" spans="6:6" x14ac:dyDescent="0.25">
      <c r="F82439" s="195"/>
    </row>
    <row r="82440" spans="6:6" x14ac:dyDescent="0.25">
      <c r="F82440" s="195"/>
    </row>
    <row r="82441" spans="6:6" x14ac:dyDescent="0.25">
      <c r="F82441" s="195"/>
    </row>
    <row r="82442" spans="6:6" x14ac:dyDescent="0.25">
      <c r="F82442" s="195"/>
    </row>
    <row r="82443" spans="6:6" x14ac:dyDescent="0.25">
      <c r="F82443" s="195"/>
    </row>
    <row r="82444" spans="6:6" x14ac:dyDescent="0.25">
      <c r="F82444" s="195"/>
    </row>
    <row r="82445" spans="6:6" x14ac:dyDescent="0.25">
      <c r="F82445" s="195"/>
    </row>
    <row r="82446" spans="6:6" x14ac:dyDescent="0.25">
      <c r="F82446" s="195"/>
    </row>
    <row r="82447" spans="6:6" x14ac:dyDescent="0.25">
      <c r="F82447" s="195"/>
    </row>
    <row r="82448" spans="6:6" x14ac:dyDescent="0.25">
      <c r="F82448" s="195"/>
    </row>
    <row r="82449" spans="6:6" x14ac:dyDescent="0.25">
      <c r="F82449" s="195"/>
    </row>
    <row r="82450" spans="6:6" x14ac:dyDescent="0.25">
      <c r="F82450" s="195"/>
    </row>
    <row r="82451" spans="6:6" x14ac:dyDescent="0.25">
      <c r="F82451" s="195"/>
    </row>
    <row r="82452" spans="6:6" x14ac:dyDescent="0.25">
      <c r="F82452" s="195"/>
    </row>
    <row r="82453" spans="6:6" x14ac:dyDescent="0.25">
      <c r="F82453" s="195"/>
    </row>
    <row r="82454" spans="6:6" x14ac:dyDescent="0.25">
      <c r="F82454" s="195"/>
    </row>
    <row r="82455" spans="6:6" x14ac:dyDescent="0.25">
      <c r="F82455" s="195"/>
    </row>
    <row r="82456" spans="6:6" x14ac:dyDescent="0.25">
      <c r="F82456" s="195"/>
    </row>
    <row r="82457" spans="6:6" x14ac:dyDescent="0.25">
      <c r="F82457" s="195"/>
    </row>
    <row r="82458" spans="6:6" x14ac:dyDescent="0.25">
      <c r="F82458" s="195"/>
    </row>
    <row r="82459" spans="6:6" x14ac:dyDescent="0.25">
      <c r="F82459" s="195"/>
    </row>
    <row r="82460" spans="6:6" x14ac:dyDescent="0.25">
      <c r="F82460" s="195"/>
    </row>
    <row r="82461" spans="6:6" x14ac:dyDescent="0.25">
      <c r="F82461" s="195"/>
    </row>
    <row r="82462" spans="6:6" x14ac:dyDescent="0.25">
      <c r="F82462" s="195"/>
    </row>
    <row r="82463" spans="6:6" x14ac:dyDescent="0.25">
      <c r="F82463" s="195"/>
    </row>
    <row r="82464" spans="6:6" x14ac:dyDescent="0.25">
      <c r="F82464" s="195"/>
    </row>
    <row r="82465" spans="6:6" x14ac:dyDescent="0.25">
      <c r="F82465" s="195"/>
    </row>
    <row r="82466" spans="6:6" x14ac:dyDescent="0.25">
      <c r="F82466" s="195"/>
    </row>
    <row r="82467" spans="6:6" x14ac:dyDescent="0.25">
      <c r="F82467" s="195"/>
    </row>
    <row r="82468" spans="6:6" x14ac:dyDescent="0.25">
      <c r="F82468" s="195"/>
    </row>
    <row r="82469" spans="6:6" x14ac:dyDescent="0.25">
      <c r="F82469" s="195"/>
    </row>
    <row r="82470" spans="6:6" x14ac:dyDescent="0.25">
      <c r="F82470" s="195"/>
    </row>
    <row r="82471" spans="6:6" x14ac:dyDescent="0.25">
      <c r="F82471" s="195"/>
    </row>
    <row r="82472" spans="6:6" x14ac:dyDescent="0.25">
      <c r="F82472" s="195"/>
    </row>
    <row r="82473" spans="6:6" x14ac:dyDescent="0.25">
      <c r="F82473" s="195"/>
    </row>
    <row r="82474" spans="6:6" x14ac:dyDescent="0.25">
      <c r="F82474" s="195"/>
    </row>
    <row r="82475" spans="6:6" x14ac:dyDescent="0.25">
      <c r="F82475" s="195"/>
    </row>
    <row r="82476" spans="6:6" x14ac:dyDescent="0.25">
      <c r="F82476" s="195"/>
    </row>
    <row r="82477" spans="6:6" x14ac:dyDescent="0.25">
      <c r="F82477" s="195"/>
    </row>
    <row r="82478" spans="6:6" x14ac:dyDescent="0.25">
      <c r="F82478" s="195"/>
    </row>
    <row r="82479" spans="6:6" x14ac:dyDescent="0.25">
      <c r="F82479" s="195"/>
    </row>
    <row r="82480" spans="6:6" x14ac:dyDescent="0.25">
      <c r="F82480" s="195"/>
    </row>
    <row r="82481" spans="6:6" x14ac:dyDescent="0.25">
      <c r="F82481" s="195"/>
    </row>
    <row r="82482" spans="6:6" x14ac:dyDescent="0.25">
      <c r="F82482" s="195"/>
    </row>
    <row r="82483" spans="6:6" x14ac:dyDescent="0.25">
      <c r="F82483" s="195"/>
    </row>
    <row r="82484" spans="6:6" x14ac:dyDescent="0.25">
      <c r="F82484" s="195"/>
    </row>
    <row r="82485" spans="6:6" x14ac:dyDescent="0.25">
      <c r="F82485" s="195"/>
    </row>
    <row r="82486" spans="6:6" x14ac:dyDescent="0.25">
      <c r="F82486" s="195"/>
    </row>
    <row r="82487" spans="6:6" x14ac:dyDescent="0.25">
      <c r="F82487" s="195"/>
    </row>
    <row r="82488" spans="6:6" x14ac:dyDescent="0.25">
      <c r="F82488" s="195"/>
    </row>
    <row r="82489" spans="6:6" x14ac:dyDescent="0.25">
      <c r="F82489" s="195"/>
    </row>
    <row r="82490" spans="6:6" x14ac:dyDescent="0.25">
      <c r="F82490" s="195"/>
    </row>
    <row r="82491" spans="6:6" x14ac:dyDescent="0.25">
      <c r="F82491" s="195"/>
    </row>
    <row r="82492" spans="6:6" x14ac:dyDescent="0.25">
      <c r="F82492" s="195"/>
    </row>
    <row r="82493" spans="6:6" x14ac:dyDescent="0.25">
      <c r="F82493" s="195"/>
    </row>
    <row r="82494" spans="6:6" x14ac:dyDescent="0.25">
      <c r="F82494" s="195"/>
    </row>
    <row r="82495" spans="6:6" x14ac:dyDescent="0.25">
      <c r="F82495" s="195"/>
    </row>
    <row r="82496" spans="6:6" x14ac:dyDescent="0.25">
      <c r="F82496" s="195"/>
    </row>
    <row r="82497" spans="6:6" x14ac:dyDescent="0.25">
      <c r="F82497" s="195"/>
    </row>
    <row r="82498" spans="6:6" x14ac:dyDescent="0.25">
      <c r="F82498" s="195"/>
    </row>
    <row r="82499" spans="6:6" x14ac:dyDescent="0.25">
      <c r="F82499" s="195"/>
    </row>
    <row r="82500" spans="6:6" x14ac:dyDescent="0.25">
      <c r="F82500" s="195"/>
    </row>
    <row r="82501" spans="6:6" x14ac:dyDescent="0.25">
      <c r="F82501" s="195"/>
    </row>
    <row r="82502" spans="6:6" x14ac:dyDescent="0.25">
      <c r="F82502" s="195"/>
    </row>
    <row r="82503" spans="6:6" x14ac:dyDescent="0.25">
      <c r="F82503" s="195"/>
    </row>
    <row r="82504" spans="6:6" x14ac:dyDescent="0.25">
      <c r="F82504" s="195"/>
    </row>
    <row r="82505" spans="6:6" x14ac:dyDescent="0.25">
      <c r="F82505" s="195"/>
    </row>
    <row r="82506" spans="6:6" x14ac:dyDescent="0.25">
      <c r="F82506" s="195"/>
    </row>
    <row r="82507" spans="6:6" x14ac:dyDescent="0.25">
      <c r="F82507" s="195"/>
    </row>
    <row r="82508" spans="6:6" x14ac:dyDescent="0.25">
      <c r="F82508" s="195"/>
    </row>
    <row r="82509" spans="6:6" x14ac:dyDescent="0.25">
      <c r="F82509" s="195"/>
    </row>
    <row r="82510" spans="6:6" x14ac:dyDescent="0.25">
      <c r="F82510" s="195"/>
    </row>
    <row r="82511" spans="6:6" x14ac:dyDescent="0.25">
      <c r="F82511" s="195"/>
    </row>
    <row r="82512" spans="6:6" x14ac:dyDescent="0.25">
      <c r="F82512" s="195"/>
    </row>
    <row r="82513" spans="6:6" x14ac:dyDescent="0.25">
      <c r="F82513" s="195"/>
    </row>
    <row r="82514" spans="6:6" x14ac:dyDescent="0.25">
      <c r="F82514" s="195"/>
    </row>
    <row r="82515" spans="6:6" x14ac:dyDescent="0.25">
      <c r="F82515" s="195"/>
    </row>
    <row r="82516" spans="6:6" x14ac:dyDescent="0.25">
      <c r="F82516" s="195"/>
    </row>
    <row r="82517" spans="6:6" x14ac:dyDescent="0.25">
      <c r="F82517" s="195"/>
    </row>
    <row r="82518" spans="6:6" x14ac:dyDescent="0.25">
      <c r="F82518" s="195"/>
    </row>
    <row r="82519" spans="6:6" x14ac:dyDescent="0.25">
      <c r="F82519" s="195"/>
    </row>
    <row r="82520" spans="6:6" x14ac:dyDescent="0.25">
      <c r="F82520" s="195"/>
    </row>
    <row r="82521" spans="6:6" x14ac:dyDescent="0.25">
      <c r="F82521" s="195"/>
    </row>
    <row r="82522" spans="6:6" x14ac:dyDescent="0.25">
      <c r="F82522" s="195"/>
    </row>
    <row r="82523" spans="6:6" x14ac:dyDescent="0.25">
      <c r="F82523" s="195"/>
    </row>
    <row r="82524" spans="6:6" x14ac:dyDescent="0.25">
      <c r="F82524" s="195"/>
    </row>
    <row r="82525" spans="6:6" x14ac:dyDescent="0.25">
      <c r="F82525" s="195"/>
    </row>
    <row r="82526" spans="6:6" x14ac:dyDescent="0.25">
      <c r="F82526" s="195"/>
    </row>
    <row r="82527" spans="6:6" x14ac:dyDescent="0.25">
      <c r="F82527" s="195"/>
    </row>
    <row r="82528" spans="6:6" x14ac:dyDescent="0.25">
      <c r="F82528" s="195"/>
    </row>
    <row r="82529" spans="6:6" x14ac:dyDescent="0.25">
      <c r="F82529" s="195"/>
    </row>
    <row r="82530" spans="6:6" x14ac:dyDescent="0.25">
      <c r="F82530" s="195"/>
    </row>
    <row r="82531" spans="6:6" x14ac:dyDescent="0.25">
      <c r="F82531" s="195"/>
    </row>
    <row r="82532" spans="6:6" x14ac:dyDescent="0.25">
      <c r="F82532" s="195"/>
    </row>
    <row r="82533" spans="6:6" x14ac:dyDescent="0.25">
      <c r="F82533" s="195"/>
    </row>
    <row r="82534" spans="6:6" x14ac:dyDescent="0.25">
      <c r="F82534" s="195"/>
    </row>
    <row r="82535" spans="6:6" x14ac:dyDescent="0.25">
      <c r="F82535" s="195"/>
    </row>
    <row r="82536" spans="6:6" x14ac:dyDescent="0.25">
      <c r="F82536" s="195"/>
    </row>
    <row r="82537" spans="6:6" x14ac:dyDescent="0.25">
      <c r="F82537" s="195"/>
    </row>
    <row r="82538" spans="6:6" x14ac:dyDescent="0.25">
      <c r="F82538" s="195"/>
    </row>
    <row r="82539" spans="6:6" x14ac:dyDescent="0.25">
      <c r="F82539" s="195"/>
    </row>
    <row r="82540" spans="6:6" x14ac:dyDescent="0.25">
      <c r="F82540" s="195"/>
    </row>
    <row r="82541" spans="6:6" x14ac:dyDescent="0.25">
      <c r="F82541" s="195"/>
    </row>
    <row r="82542" spans="6:6" x14ac:dyDescent="0.25">
      <c r="F82542" s="195"/>
    </row>
    <row r="82543" spans="6:6" x14ac:dyDescent="0.25">
      <c r="F82543" s="195"/>
    </row>
    <row r="82544" spans="6:6" x14ac:dyDescent="0.25">
      <c r="F82544" s="195"/>
    </row>
    <row r="82545" spans="6:6" x14ac:dyDescent="0.25">
      <c r="F82545" s="195"/>
    </row>
    <row r="82546" spans="6:6" x14ac:dyDescent="0.25">
      <c r="F82546" s="195"/>
    </row>
    <row r="82547" spans="6:6" x14ac:dyDescent="0.25">
      <c r="F82547" s="195"/>
    </row>
    <row r="82548" spans="6:6" x14ac:dyDescent="0.25">
      <c r="F82548" s="195"/>
    </row>
    <row r="82549" spans="6:6" x14ac:dyDescent="0.25">
      <c r="F82549" s="195"/>
    </row>
    <row r="82550" spans="6:6" x14ac:dyDescent="0.25">
      <c r="F82550" s="195"/>
    </row>
    <row r="82551" spans="6:6" x14ac:dyDescent="0.25">
      <c r="F82551" s="195"/>
    </row>
    <row r="82552" spans="6:6" x14ac:dyDescent="0.25">
      <c r="F82552" s="195"/>
    </row>
    <row r="82553" spans="6:6" x14ac:dyDescent="0.25">
      <c r="F82553" s="195"/>
    </row>
    <row r="82554" spans="6:6" x14ac:dyDescent="0.25">
      <c r="F82554" s="195"/>
    </row>
    <row r="82555" spans="6:6" x14ac:dyDescent="0.25">
      <c r="F82555" s="195"/>
    </row>
    <row r="82556" spans="6:6" x14ac:dyDescent="0.25">
      <c r="F82556" s="195"/>
    </row>
    <row r="82557" spans="6:6" x14ac:dyDescent="0.25">
      <c r="F82557" s="195"/>
    </row>
    <row r="82558" spans="6:6" x14ac:dyDescent="0.25">
      <c r="F82558" s="195"/>
    </row>
    <row r="82559" spans="6:6" x14ac:dyDescent="0.25">
      <c r="F82559" s="195"/>
    </row>
    <row r="82560" spans="6:6" x14ac:dyDescent="0.25">
      <c r="F82560" s="195"/>
    </row>
    <row r="82561" spans="6:6" x14ac:dyDescent="0.25">
      <c r="F82561" s="195"/>
    </row>
    <row r="82562" spans="6:6" x14ac:dyDescent="0.25">
      <c r="F82562" s="195"/>
    </row>
    <row r="82563" spans="6:6" x14ac:dyDescent="0.25">
      <c r="F82563" s="195"/>
    </row>
    <row r="82564" spans="6:6" x14ac:dyDescent="0.25">
      <c r="F82564" s="195"/>
    </row>
    <row r="82565" spans="6:6" x14ac:dyDescent="0.25">
      <c r="F82565" s="195"/>
    </row>
    <row r="82566" spans="6:6" x14ac:dyDescent="0.25">
      <c r="F82566" s="195"/>
    </row>
    <row r="82567" spans="6:6" x14ac:dyDescent="0.25">
      <c r="F82567" s="195"/>
    </row>
    <row r="82568" spans="6:6" x14ac:dyDescent="0.25">
      <c r="F82568" s="195"/>
    </row>
    <row r="82569" spans="6:6" x14ac:dyDescent="0.25">
      <c r="F82569" s="195"/>
    </row>
    <row r="82570" spans="6:6" x14ac:dyDescent="0.25">
      <c r="F82570" s="195"/>
    </row>
    <row r="82571" spans="6:6" x14ac:dyDescent="0.25">
      <c r="F82571" s="195"/>
    </row>
    <row r="82572" spans="6:6" x14ac:dyDescent="0.25">
      <c r="F82572" s="195"/>
    </row>
    <row r="82573" spans="6:6" x14ac:dyDescent="0.25">
      <c r="F82573" s="195"/>
    </row>
    <row r="82574" spans="6:6" x14ac:dyDescent="0.25">
      <c r="F82574" s="195"/>
    </row>
    <row r="82575" spans="6:6" x14ac:dyDescent="0.25">
      <c r="F82575" s="195"/>
    </row>
    <row r="82576" spans="6:6" x14ac:dyDescent="0.25">
      <c r="F82576" s="195"/>
    </row>
    <row r="82577" spans="6:6" x14ac:dyDescent="0.25">
      <c r="F82577" s="195"/>
    </row>
    <row r="82578" spans="6:6" x14ac:dyDescent="0.25">
      <c r="F82578" s="195"/>
    </row>
    <row r="82579" spans="6:6" x14ac:dyDescent="0.25">
      <c r="F82579" s="195"/>
    </row>
    <row r="82580" spans="6:6" x14ac:dyDescent="0.25">
      <c r="F82580" s="195"/>
    </row>
    <row r="82581" spans="6:6" x14ac:dyDescent="0.25">
      <c r="F82581" s="195"/>
    </row>
    <row r="82582" spans="6:6" x14ac:dyDescent="0.25">
      <c r="F82582" s="195"/>
    </row>
    <row r="82583" spans="6:6" x14ac:dyDescent="0.25">
      <c r="F82583" s="195"/>
    </row>
    <row r="82584" spans="6:6" x14ac:dyDescent="0.25">
      <c r="F82584" s="195"/>
    </row>
    <row r="82585" spans="6:6" x14ac:dyDescent="0.25">
      <c r="F82585" s="195"/>
    </row>
    <row r="82586" spans="6:6" x14ac:dyDescent="0.25">
      <c r="F82586" s="195"/>
    </row>
    <row r="82587" spans="6:6" x14ac:dyDescent="0.25">
      <c r="F82587" s="195"/>
    </row>
    <row r="82588" spans="6:6" x14ac:dyDescent="0.25">
      <c r="F82588" s="195"/>
    </row>
    <row r="82589" spans="6:6" x14ac:dyDescent="0.25">
      <c r="F82589" s="195"/>
    </row>
    <row r="82590" spans="6:6" x14ac:dyDescent="0.25">
      <c r="F82590" s="195"/>
    </row>
    <row r="82591" spans="6:6" x14ac:dyDescent="0.25">
      <c r="F82591" s="195"/>
    </row>
    <row r="82592" spans="6:6" x14ac:dyDescent="0.25">
      <c r="F82592" s="195"/>
    </row>
    <row r="82593" spans="6:6" x14ac:dyDescent="0.25">
      <c r="F82593" s="195"/>
    </row>
    <row r="82594" spans="6:6" x14ac:dyDescent="0.25">
      <c r="F82594" s="195"/>
    </row>
    <row r="82595" spans="6:6" x14ac:dyDescent="0.25">
      <c r="F82595" s="195"/>
    </row>
    <row r="82596" spans="6:6" x14ac:dyDescent="0.25">
      <c r="F82596" s="195"/>
    </row>
    <row r="82597" spans="6:6" x14ac:dyDescent="0.25">
      <c r="F82597" s="195"/>
    </row>
    <row r="82598" spans="6:6" x14ac:dyDescent="0.25">
      <c r="F82598" s="195"/>
    </row>
    <row r="82599" spans="6:6" x14ac:dyDescent="0.25">
      <c r="F82599" s="195"/>
    </row>
    <row r="82600" spans="6:6" x14ac:dyDescent="0.25">
      <c r="F82600" s="195"/>
    </row>
    <row r="82601" spans="6:6" x14ac:dyDescent="0.25">
      <c r="F82601" s="195"/>
    </row>
    <row r="82602" spans="6:6" x14ac:dyDescent="0.25">
      <c r="F82602" s="195"/>
    </row>
    <row r="82603" spans="6:6" x14ac:dyDescent="0.25">
      <c r="F82603" s="195"/>
    </row>
    <row r="82604" spans="6:6" x14ac:dyDescent="0.25">
      <c r="F82604" s="195"/>
    </row>
    <row r="82605" spans="6:6" x14ac:dyDescent="0.25">
      <c r="F82605" s="195"/>
    </row>
    <row r="82606" spans="6:6" x14ac:dyDescent="0.25">
      <c r="F82606" s="195"/>
    </row>
    <row r="82607" spans="6:6" x14ac:dyDescent="0.25">
      <c r="F82607" s="195"/>
    </row>
    <row r="82608" spans="6:6" x14ac:dyDescent="0.25">
      <c r="F82608" s="195"/>
    </row>
    <row r="82609" spans="6:6" x14ac:dyDescent="0.25">
      <c r="F82609" s="195"/>
    </row>
    <row r="82610" spans="6:6" x14ac:dyDescent="0.25">
      <c r="F82610" s="195"/>
    </row>
    <row r="82611" spans="6:6" x14ac:dyDescent="0.25">
      <c r="F82611" s="195"/>
    </row>
    <row r="82612" spans="6:6" x14ac:dyDescent="0.25">
      <c r="F82612" s="195"/>
    </row>
    <row r="82613" spans="6:6" x14ac:dyDescent="0.25">
      <c r="F82613" s="195"/>
    </row>
    <row r="82614" spans="6:6" x14ac:dyDescent="0.25">
      <c r="F82614" s="195"/>
    </row>
    <row r="82615" spans="6:6" x14ac:dyDescent="0.25">
      <c r="F82615" s="195"/>
    </row>
    <row r="82616" spans="6:6" x14ac:dyDescent="0.25">
      <c r="F82616" s="195"/>
    </row>
    <row r="82617" spans="6:6" x14ac:dyDescent="0.25">
      <c r="F82617" s="195"/>
    </row>
    <row r="82618" spans="6:6" x14ac:dyDescent="0.25">
      <c r="F82618" s="195"/>
    </row>
    <row r="82619" spans="6:6" x14ac:dyDescent="0.25">
      <c r="F82619" s="195"/>
    </row>
    <row r="82620" spans="6:6" x14ac:dyDescent="0.25">
      <c r="F82620" s="195"/>
    </row>
    <row r="82621" spans="6:6" x14ac:dyDescent="0.25">
      <c r="F82621" s="195"/>
    </row>
    <row r="82622" spans="6:6" x14ac:dyDescent="0.25">
      <c r="F82622" s="195"/>
    </row>
    <row r="82623" spans="6:6" x14ac:dyDescent="0.25">
      <c r="F82623" s="195"/>
    </row>
    <row r="82624" spans="6:6" x14ac:dyDescent="0.25">
      <c r="F82624" s="195"/>
    </row>
    <row r="82625" spans="6:6" x14ac:dyDescent="0.25">
      <c r="F82625" s="195"/>
    </row>
    <row r="82626" spans="6:6" x14ac:dyDescent="0.25">
      <c r="F82626" s="195"/>
    </row>
    <row r="82627" spans="6:6" x14ac:dyDescent="0.25">
      <c r="F82627" s="195"/>
    </row>
    <row r="82628" spans="6:6" x14ac:dyDescent="0.25">
      <c r="F82628" s="195"/>
    </row>
    <row r="82629" spans="6:6" x14ac:dyDescent="0.25">
      <c r="F82629" s="195"/>
    </row>
    <row r="82630" spans="6:6" x14ac:dyDescent="0.25">
      <c r="F82630" s="195"/>
    </row>
    <row r="82631" spans="6:6" x14ac:dyDescent="0.25">
      <c r="F82631" s="195"/>
    </row>
    <row r="82632" spans="6:6" x14ac:dyDescent="0.25">
      <c r="F82632" s="195"/>
    </row>
    <row r="82633" spans="6:6" x14ac:dyDescent="0.25">
      <c r="F82633" s="195"/>
    </row>
    <row r="82634" spans="6:6" x14ac:dyDescent="0.25">
      <c r="F82634" s="195"/>
    </row>
    <row r="82635" spans="6:6" x14ac:dyDescent="0.25">
      <c r="F82635" s="195"/>
    </row>
    <row r="82636" spans="6:6" x14ac:dyDescent="0.25">
      <c r="F82636" s="195"/>
    </row>
    <row r="82637" spans="6:6" x14ac:dyDescent="0.25">
      <c r="F82637" s="195"/>
    </row>
    <row r="82638" spans="6:6" x14ac:dyDescent="0.25">
      <c r="F82638" s="195"/>
    </row>
    <row r="82639" spans="6:6" x14ac:dyDescent="0.25">
      <c r="F82639" s="195"/>
    </row>
    <row r="82640" spans="6:6" x14ac:dyDescent="0.25">
      <c r="F82640" s="195"/>
    </row>
    <row r="82641" spans="6:6" x14ac:dyDescent="0.25">
      <c r="F82641" s="195"/>
    </row>
    <row r="82642" spans="6:6" x14ac:dyDescent="0.25">
      <c r="F82642" s="195"/>
    </row>
    <row r="82643" spans="6:6" x14ac:dyDescent="0.25">
      <c r="F82643" s="195"/>
    </row>
    <row r="82644" spans="6:6" x14ac:dyDescent="0.25">
      <c r="F82644" s="195"/>
    </row>
    <row r="82645" spans="6:6" x14ac:dyDescent="0.25">
      <c r="F82645" s="195"/>
    </row>
    <row r="82646" spans="6:6" x14ac:dyDescent="0.25">
      <c r="F82646" s="195"/>
    </row>
    <row r="82647" spans="6:6" x14ac:dyDescent="0.25">
      <c r="F82647" s="195"/>
    </row>
    <row r="82648" spans="6:6" x14ac:dyDescent="0.25">
      <c r="F82648" s="195"/>
    </row>
    <row r="82649" spans="6:6" x14ac:dyDescent="0.25">
      <c r="F82649" s="195"/>
    </row>
    <row r="82650" spans="6:6" x14ac:dyDescent="0.25">
      <c r="F82650" s="195"/>
    </row>
    <row r="82651" spans="6:6" x14ac:dyDescent="0.25">
      <c r="F82651" s="195"/>
    </row>
    <row r="82652" spans="6:6" x14ac:dyDescent="0.25">
      <c r="F82652" s="195"/>
    </row>
    <row r="82653" spans="6:6" x14ac:dyDescent="0.25">
      <c r="F82653" s="195"/>
    </row>
    <row r="82654" spans="6:6" x14ac:dyDescent="0.25">
      <c r="F82654" s="195"/>
    </row>
    <row r="82655" spans="6:6" x14ac:dyDescent="0.25">
      <c r="F82655" s="195"/>
    </row>
    <row r="82656" spans="6:6" x14ac:dyDescent="0.25">
      <c r="F82656" s="195"/>
    </row>
    <row r="82657" spans="6:6" x14ac:dyDescent="0.25">
      <c r="F82657" s="195"/>
    </row>
    <row r="82658" spans="6:6" x14ac:dyDescent="0.25">
      <c r="F82658" s="195"/>
    </row>
    <row r="82659" spans="6:6" x14ac:dyDescent="0.25">
      <c r="F82659" s="195"/>
    </row>
    <row r="82660" spans="6:6" x14ac:dyDescent="0.25">
      <c r="F82660" s="195"/>
    </row>
    <row r="82661" spans="6:6" x14ac:dyDescent="0.25">
      <c r="F82661" s="195"/>
    </row>
    <row r="82662" spans="6:6" x14ac:dyDescent="0.25">
      <c r="F82662" s="195"/>
    </row>
    <row r="82663" spans="6:6" x14ac:dyDescent="0.25">
      <c r="F82663" s="195"/>
    </row>
    <row r="82664" spans="6:6" x14ac:dyDescent="0.25">
      <c r="F82664" s="195"/>
    </row>
    <row r="82665" spans="6:6" x14ac:dyDescent="0.25">
      <c r="F82665" s="195"/>
    </row>
    <row r="82666" spans="6:6" x14ac:dyDescent="0.25">
      <c r="F82666" s="195"/>
    </row>
    <row r="82667" spans="6:6" x14ac:dyDescent="0.25">
      <c r="F82667" s="195"/>
    </row>
    <row r="82668" spans="6:6" x14ac:dyDescent="0.25">
      <c r="F82668" s="195"/>
    </row>
    <row r="82669" spans="6:6" x14ac:dyDescent="0.25">
      <c r="F82669" s="195"/>
    </row>
    <row r="82670" spans="6:6" x14ac:dyDescent="0.25">
      <c r="F82670" s="195"/>
    </row>
    <row r="82671" spans="6:6" x14ac:dyDescent="0.25">
      <c r="F82671" s="195"/>
    </row>
    <row r="82672" spans="6:6" x14ac:dyDescent="0.25">
      <c r="F82672" s="195"/>
    </row>
    <row r="82673" spans="6:6" x14ac:dyDescent="0.25">
      <c r="F82673" s="195"/>
    </row>
    <row r="82674" spans="6:6" x14ac:dyDescent="0.25">
      <c r="F82674" s="195"/>
    </row>
    <row r="82675" spans="6:6" x14ac:dyDescent="0.25">
      <c r="F82675" s="195"/>
    </row>
    <row r="82676" spans="6:6" x14ac:dyDescent="0.25">
      <c r="F82676" s="195"/>
    </row>
    <row r="82677" spans="6:6" x14ac:dyDescent="0.25">
      <c r="F82677" s="195"/>
    </row>
    <row r="82678" spans="6:6" x14ac:dyDescent="0.25">
      <c r="F82678" s="195"/>
    </row>
    <row r="82679" spans="6:6" x14ac:dyDescent="0.25">
      <c r="F82679" s="195"/>
    </row>
    <row r="82680" spans="6:6" x14ac:dyDescent="0.25">
      <c r="F82680" s="195"/>
    </row>
    <row r="87798" spans="6:6" x14ac:dyDescent="0.25">
      <c r="F87798" s="195"/>
    </row>
    <row r="87799" spans="6:6" x14ac:dyDescent="0.25">
      <c r="F87799" s="195"/>
    </row>
    <row r="87800" spans="6:6" x14ac:dyDescent="0.25">
      <c r="F87800" s="195"/>
    </row>
    <row r="87801" spans="6:6" x14ac:dyDescent="0.25">
      <c r="F87801" s="195"/>
    </row>
    <row r="87802" spans="6:6" x14ac:dyDescent="0.25">
      <c r="F87802" s="195"/>
    </row>
    <row r="87803" spans="6:6" x14ac:dyDescent="0.25">
      <c r="F87803" s="195"/>
    </row>
    <row r="87804" spans="6:6" x14ac:dyDescent="0.25">
      <c r="F87804" s="195"/>
    </row>
    <row r="87805" spans="6:6" x14ac:dyDescent="0.25">
      <c r="F87805" s="195"/>
    </row>
    <row r="87806" spans="6:6" x14ac:dyDescent="0.25">
      <c r="F87806" s="195"/>
    </row>
    <row r="87807" spans="6:6" x14ac:dyDescent="0.25">
      <c r="F87807" s="195"/>
    </row>
    <row r="87808" spans="6:6" x14ac:dyDescent="0.25">
      <c r="F87808" s="195"/>
    </row>
    <row r="87809" spans="6:6" x14ac:dyDescent="0.25">
      <c r="F87809" s="195"/>
    </row>
    <row r="87810" spans="6:6" x14ac:dyDescent="0.25">
      <c r="F87810" s="195"/>
    </row>
    <row r="87811" spans="6:6" x14ac:dyDescent="0.25">
      <c r="F87811" s="195"/>
    </row>
    <row r="87812" spans="6:6" x14ac:dyDescent="0.25">
      <c r="F87812" s="195"/>
    </row>
    <row r="87813" spans="6:6" x14ac:dyDescent="0.25">
      <c r="F87813" s="195"/>
    </row>
    <row r="87814" spans="6:6" x14ac:dyDescent="0.25">
      <c r="F87814" s="195"/>
    </row>
    <row r="87815" spans="6:6" x14ac:dyDescent="0.25">
      <c r="F87815" s="195"/>
    </row>
    <row r="87816" spans="6:6" x14ac:dyDescent="0.25">
      <c r="F87816" s="195"/>
    </row>
    <row r="87817" spans="6:6" x14ac:dyDescent="0.25">
      <c r="F87817" s="195"/>
    </row>
    <row r="87818" spans="6:6" x14ac:dyDescent="0.25">
      <c r="F87818" s="195"/>
    </row>
    <row r="87819" spans="6:6" x14ac:dyDescent="0.25">
      <c r="F87819" s="195"/>
    </row>
    <row r="87820" spans="6:6" x14ac:dyDescent="0.25">
      <c r="F87820" s="195"/>
    </row>
    <row r="87821" spans="6:6" x14ac:dyDescent="0.25">
      <c r="F87821" s="195"/>
    </row>
    <row r="87822" spans="6:6" x14ac:dyDescent="0.25">
      <c r="F87822" s="195"/>
    </row>
    <row r="87823" spans="6:6" x14ac:dyDescent="0.25">
      <c r="F87823" s="195"/>
    </row>
    <row r="87824" spans="6:6" x14ac:dyDescent="0.25">
      <c r="F87824" s="195"/>
    </row>
    <row r="87825" spans="6:6" x14ac:dyDescent="0.25">
      <c r="F87825" s="195"/>
    </row>
    <row r="87826" spans="6:6" x14ac:dyDescent="0.25">
      <c r="F87826" s="195"/>
    </row>
    <row r="87827" spans="6:6" x14ac:dyDescent="0.25">
      <c r="F87827" s="195"/>
    </row>
    <row r="87828" spans="6:6" x14ac:dyDescent="0.25">
      <c r="F87828" s="195"/>
    </row>
    <row r="87829" spans="6:6" x14ac:dyDescent="0.25">
      <c r="F87829" s="195"/>
    </row>
    <row r="87830" spans="6:6" x14ac:dyDescent="0.25">
      <c r="F87830" s="195"/>
    </row>
    <row r="87831" spans="6:6" x14ac:dyDescent="0.25">
      <c r="F87831" s="195"/>
    </row>
    <row r="87832" spans="6:6" x14ac:dyDescent="0.25">
      <c r="F87832" s="195"/>
    </row>
    <row r="87833" spans="6:6" x14ac:dyDescent="0.25">
      <c r="F87833" s="195"/>
    </row>
    <row r="87834" spans="6:6" x14ac:dyDescent="0.25">
      <c r="F87834" s="195"/>
    </row>
    <row r="87835" spans="6:6" x14ac:dyDescent="0.25">
      <c r="F87835" s="195"/>
    </row>
    <row r="87836" spans="6:6" x14ac:dyDescent="0.25">
      <c r="F87836" s="195"/>
    </row>
    <row r="87837" spans="6:6" x14ac:dyDescent="0.25">
      <c r="F87837" s="195"/>
    </row>
    <row r="87838" spans="6:6" x14ac:dyDescent="0.25">
      <c r="F87838" s="195"/>
    </row>
    <row r="87839" spans="6:6" x14ac:dyDescent="0.25">
      <c r="F87839" s="195"/>
    </row>
    <row r="87840" spans="6:6" x14ac:dyDescent="0.25">
      <c r="F87840" s="195"/>
    </row>
    <row r="87841" spans="6:6" x14ac:dyDescent="0.25">
      <c r="F87841" s="195"/>
    </row>
    <row r="87842" spans="6:6" x14ac:dyDescent="0.25">
      <c r="F87842" s="195"/>
    </row>
    <row r="87843" spans="6:6" x14ac:dyDescent="0.25">
      <c r="F87843" s="195"/>
    </row>
    <row r="87844" spans="6:6" x14ac:dyDescent="0.25">
      <c r="F87844" s="195"/>
    </row>
    <row r="87845" spans="6:6" x14ac:dyDescent="0.25">
      <c r="F87845" s="195"/>
    </row>
    <row r="87846" spans="6:6" x14ac:dyDescent="0.25">
      <c r="F87846" s="195"/>
    </row>
    <row r="87847" spans="6:6" x14ac:dyDescent="0.25">
      <c r="F87847" s="195"/>
    </row>
    <row r="87848" spans="6:6" x14ac:dyDescent="0.25">
      <c r="F87848" s="195"/>
    </row>
    <row r="87849" spans="6:6" x14ac:dyDescent="0.25">
      <c r="F87849" s="195"/>
    </row>
    <row r="87850" spans="6:6" x14ac:dyDescent="0.25">
      <c r="F87850" s="195"/>
    </row>
    <row r="87851" spans="6:6" x14ac:dyDescent="0.25">
      <c r="F87851" s="195"/>
    </row>
    <row r="87852" spans="6:6" x14ac:dyDescent="0.25">
      <c r="F87852" s="195"/>
    </row>
    <row r="87853" spans="6:6" x14ac:dyDescent="0.25">
      <c r="F87853" s="195"/>
    </row>
    <row r="87854" spans="6:6" x14ac:dyDescent="0.25">
      <c r="F87854" s="195"/>
    </row>
    <row r="87855" spans="6:6" x14ac:dyDescent="0.25">
      <c r="F87855" s="195"/>
    </row>
    <row r="87856" spans="6:6" x14ac:dyDescent="0.25">
      <c r="F87856" s="195"/>
    </row>
    <row r="87857" spans="6:6" x14ac:dyDescent="0.25">
      <c r="F87857" s="195"/>
    </row>
    <row r="87858" spans="6:6" x14ac:dyDescent="0.25">
      <c r="F87858" s="195"/>
    </row>
    <row r="87859" spans="6:6" x14ac:dyDescent="0.25">
      <c r="F87859" s="195"/>
    </row>
    <row r="87860" spans="6:6" x14ac:dyDescent="0.25">
      <c r="F87860" s="195"/>
    </row>
    <row r="87861" spans="6:6" x14ac:dyDescent="0.25">
      <c r="F87861" s="195"/>
    </row>
    <row r="87862" spans="6:6" x14ac:dyDescent="0.25">
      <c r="F87862" s="195"/>
    </row>
    <row r="87863" spans="6:6" x14ac:dyDescent="0.25">
      <c r="F87863" s="195"/>
    </row>
    <row r="87864" spans="6:6" x14ac:dyDescent="0.25">
      <c r="F87864" s="195"/>
    </row>
    <row r="87865" spans="6:6" x14ac:dyDescent="0.25">
      <c r="F87865" s="195"/>
    </row>
    <row r="87866" spans="6:6" x14ac:dyDescent="0.25">
      <c r="F87866" s="195"/>
    </row>
    <row r="87867" spans="6:6" x14ac:dyDescent="0.25">
      <c r="F87867" s="195"/>
    </row>
    <row r="87868" spans="6:6" x14ac:dyDescent="0.25">
      <c r="F87868" s="195"/>
    </row>
    <row r="87869" spans="6:6" x14ac:dyDescent="0.25">
      <c r="F87869" s="195"/>
    </row>
    <row r="87870" spans="6:6" x14ac:dyDescent="0.25">
      <c r="F87870" s="195"/>
    </row>
    <row r="87871" spans="6:6" x14ac:dyDescent="0.25">
      <c r="F87871" s="195"/>
    </row>
    <row r="87872" spans="6:6" x14ac:dyDescent="0.25">
      <c r="F87872" s="195"/>
    </row>
    <row r="87873" spans="6:6" x14ac:dyDescent="0.25">
      <c r="F87873" s="195"/>
    </row>
    <row r="87874" spans="6:6" x14ac:dyDescent="0.25">
      <c r="F87874" s="195"/>
    </row>
    <row r="87875" spans="6:6" x14ac:dyDescent="0.25">
      <c r="F87875" s="195"/>
    </row>
    <row r="87876" spans="6:6" x14ac:dyDescent="0.25">
      <c r="F87876" s="195"/>
    </row>
    <row r="87877" spans="6:6" x14ac:dyDescent="0.25">
      <c r="F87877" s="195"/>
    </row>
    <row r="87878" spans="6:6" x14ac:dyDescent="0.25">
      <c r="F87878" s="195"/>
    </row>
    <row r="87879" spans="6:6" x14ac:dyDescent="0.25">
      <c r="F87879" s="195"/>
    </row>
    <row r="87880" spans="6:6" x14ac:dyDescent="0.25">
      <c r="F87880" s="195"/>
    </row>
    <row r="87881" spans="6:6" x14ac:dyDescent="0.25">
      <c r="F87881" s="195"/>
    </row>
    <row r="87882" spans="6:6" x14ac:dyDescent="0.25">
      <c r="F87882" s="195"/>
    </row>
    <row r="87883" spans="6:6" x14ac:dyDescent="0.25">
      <c r="F87883" s="195"/>
    </row>
    <row r="87884" spans="6:6" x14ac:dyDescent="0.25">
      <c r="F87884" s="195"/>
    </row>
    <row r="87885" spans="6:6" x14ac:dyDescent="0.25">
      <c r="F87885" s="195"/>
    </row>
    <row r="87886" spans="6:6" x14ac:dyDescent="0.25">
      <c r="F87886" s="195"/>
    </row>
    <row r="87887" spans="6:6" x14ac:dyDescent="0.25">
      <c r="F87887" s="195"/>
    </row>
    <row r="87888" spans="6:6" x14ac:dyDescent="0.25">
      <c r="F87888" s="195"/>
    </row>
    <row r="87889" spans="6:6" x14ac:dyDescent="0.25">
      <c r="F87889" s="195"/>
    </row>
    <row r="87890" spans="6:6" x14ac:dyDescent="0.25">
      <c r="F87890" s="195"/>
    </row>
    <row r="87891" spans="6:6" x14ac:dyDescent="0.25">
      <c r="F87891" s="195"/>
    </row>
    <row r="87892" spans="6:6" x14ac:dyDescent="0.25">
      <c r="F87892" s="195"/>
    </row>
    <row r="87893" spans="6:6" x14ac:dyDescent="0.25">
      <c r="F87893" s="195"/>
    </row>
    <row r="87894" spans="6:6" x14ac:dyDescent="0.25">
      <c r="F87894" s="195"/>
    </row>
    <row r="87895" spans="6:6" x14ac:dyDescent="0.25">
      <c r="F87895" s="195"/>
    </row>
    <row r="87896" spans="6:6" x14ac:dyDescent="0.25">
      <c r="F87896" s="195"/>
    </row>
    <row r="87897" spans="6:6" x14ac:dyDescent="0.25">
      <c r="F87897" s="195"/>
    </row>
    <row r="87898" spans="6:6" x14ac:dyDescent="0.25">
      <c r="F87898" s="195"/>
    </row>
    <row r="87899" spans="6:6" x14ac:dyDescent="0.25">
      <c r="F87899" s="195"/>
    </row>
    <row r="87900" spans="6:6" x14ac:dyDescent="0.25">
      <c r="F87900" s="195"/>
    </row>
    <row r="87901" spans="6:6" x14ac:dyDescent="0.25">
      <c r="F87901" s="195"/>
    </row>
    <row r="87902" spans="6:6" x14ac:dyDescent="0.25">
      <c r="F87902" s="195"/>
    </row>
    <row r="87903" spans="6:6" x14ac:dyDescent="0.25">
      <c r="F87903" s="195"/>
    </row>
    <row r="87904" spans="6:6" x14ac:dyDescent="0.25">
      <c r="F87904" s="195"/>
    </row>
    <row r="87905" spans="6:6" x14ac:dyDescent="0.25">
      <c r="F87905" s="195"/>
    </row>
    <row r="87906" spans="6:6" x14ac:dyDescent="0.25">
      <c r="F87906" s="195"/>
    </row>
    <row r="87907" spans="6:6" x14ac:dyDescent="0.25">
      <c r="F87907" s="195"/>
    </row>
    <row r="87908" spans="6:6" x14ac:dyDescent="0.25">
      <c r="F87908" s="195"/>
    </row>
    <row r="87909" spans="6:6" x14ac:dyDescent="0.25">
      <c r="F87909" s="195"/>
    </row>
    <row r="87910" spans="6:6" x14ac:dyDescent="0.25">
      <c r="F87910" s="195"/>
    </row>
    <row r="87911" spans="6:6" x14ac:dyDescent="0.25">
      <c r="F87911" s="195"/>
    </row>
    <row r="87912" spans="6:6" x14ac:dyDescent="0.25">
      <c r="F87912" s="195"/>
    </row>
    <row r="87913" spans="6:6" x14ac:dyDescent="0.25">
      <c r="F87913" s="195"/>
    </row>
    <row r="87914" spans="6:6" x14ac:dyDescent="0.25">
      <c r="F87914" s="195"/>
    </row>
    <row r="87915" spans="6:6" x14ac:dyDescent="0.25">
      <c r="F87915" s="195"/>
    </row>
    <row r="87916" spans="6:6" x14ac:dyDescent="0.25">
      <c r="F87916" s="195"/>
    </row>
    <row r="87917" spans="6:6" x14ac:dyDescent="0.25">
      <c r="F87917" s="195"/>
    </row>
    <row r="87918" spans="6:6" x14ac:dyDescent="0.25">
      <c r="F87918" s="195"/>
    </row>
    <row r="87919" spans="6:6" x14ac:dyDescent="0.25">
      <c r="F87919" s="195"/>
    </row>
    <row r="87920" spans="6:6" x14ac:dyDescent="0.25">
      <c r="F87920" s="195"/>
    </row>
    <row r="87921" spans="6:6" x14ac:dyDescent="0.25">
      <c r="F87921" s="195"/>
    </row>
    <row r="87922" spans="6:6" x14ac:dyDescent="0.25">
      <c r="F87922" s="195"/>
    </row>
    <row r="87923" spans="6:6" x14ac:dyDescent="0.25">
      <c r="F87923" s="195"/>
    </row>
    <row r="87924" spans="6:6" x14ac:dyDescent="0.25">
      <c r="F87924" s="195"/>
    </row>
    <row r="87925" spans="6:6" x14ac:dyDescent="0.25">
      <c r="F87925" s="195"/>
    </row>
    <row r="87926" spans="6:6" x14ac:dyDescent="0.25">
      <c r="F87926" s="195"/>
    </row>
    <row r="87927" spans="6:6" x14ac:dyDescent="0.25">
      <c r="F87927" s="195"/>
    </row>
    <row r="87928" spans="6:6" x14ac:dyDescent="0.25">
      <c r="F87928" s="195"/>
    </row>
    <row r="87929" spans="6:6" x14ac:dyDescent="0.25">
      <c r="F87929" s="195"/>
    </row>
    <row r="87930" spans="6:6" x14ac:dyDescent="0.25">
      <c r="F87930" s="195"/>
    </row>
    <row r="87931" spans="6:6" x14ac:dyDescent="0.25">
      <c r="F87931" s="195"/>
    </row>
    <row r="87932" spans="6:6" x14ac:dyDescent="0.25">
      <c r="F87932" s="195"/>
    </row>
    <row r="87933" spans="6:6" x14ac:dyDescent="0.25">
      <c r="F87933" s="195"/>
    </row>
    <row r="87934" spans="6:6" x14ac:dyDescent="0.25">
      <c r="F87934" s="195"/>
    </row>
    <row r="87935" spans="6:6" x14ac:dyDescent="0.25">
      <c r="F87935" s="195"/>
    </row>
    <row r="87936" spans="6:6" x14ac:dyDescent="0.25">
      <c r="F87936" s="195"/>
    </row>
    <row r="87937" spans="6:6" x14ac:dyDescent="0.25">
      <c r="F87937" s="195"/>
    </row>
    <row r="87938" spans="6:6" x14ac:dyDescent="0.25">
      <c r="F87938" s="195"/>
    </row>
    <row r="87939" spans="6:6" x14ac:dyDescent="0.25">
      <c r="F87939" s="195"/>
    </row>
    <row r="87940" spans="6:6" x14ac:dyDescent="0.25">
      <c r="F87940" s="195"/>
    </row>
    <row r="87941" spans="6:6" x14ac:dyDescent="0.25">
      <c r="F87941" s="195"/>
    </row>
    <row r="87942" spans="6:6" x14ac:dyDescent="0.25">
      <c r="F87942" s="195"/>
    </row>
    <row r="87943" spans="6:6" x14ac:dyDescent="0.25">
      <c r="F87943" s="195"/>
    </row>
    <row r="87944" spans="6:6" x14ac:dyDescent="0.25">
      <c r="F87944" s="195"/>
    </row>
    <row r="87945" spans="6:6" x14ac:dyDescent="0.25">
      <c r="F87945" s="195"/>
    </row>
    <row r="87946" spans="6:6" x14ac:dyDescent="0.25">
      <c r="F87946" s="195"/>
    </row>
    <row r="87947" spans="6:6" x14ac:dyDescent="0.25">
      <c r="F87947" s="195"/>
    </row>
    <row r="87948" spans="6:6" x14ac:dyDescent="0.25">
      <c r="F87948" s="195"/>
    </row>
    <row r="87949" spans="6:6" x14ac:dyDescent="0.25">
      <c r="F87949" s="195"/>
    </row>
    <row r="87950" spans="6:6" x14ac:dyDescent="0.25">
      <c r="F87950" s="195"/>
    </row>
    <row r="87951" spans="6:6" x14ac:dyDescent="0.25">
      <c r="F87951" s="195"/>
    </row>
    <row r="87952" spans="6:6" x14ac:dyDescent="0.25">
      <c r="F87952" s="195"/>
    </row>
    <row r="87953" spans="6:6" x14ac:dyDescent="0.25">
      <c r="F87953" s="195"/>
    </row>
    <row r="87954" spans="6:6" x14ac:dyDescent="0.25">
      <c r="F87954" s="195"/>
    </row>
    <row r="87955" spans="6:6" x14ac:dyDescent="0.25">
      <c r="F87955" s="195"/>
    </row>
    <row r="87956" spans="6:6" x14ac:dyDescent="0.25">
      <c r="F87956" s="195"/>
    </row>
    <row r="87957" spans="6:6" x14ac:dyDescent="0.25">
      <c r="F87957" s="195"/>
    </row>
    <row r="87958" spans="6:6" x14ac:dyDescent="0.25">
      <c r="F87958" s="195"/>
    </row>
    <row r="87959" spans="6:6" x14ac:dyDescent="0.25">
      <c r="F87959" s="195"/>
    </row>
    <row r="87960" spans="6:6" x14ac:dyDescent="0.25">
      <c r="F87960" s="195"/>
    </row>
    <row r="87961" spans="6:6" x14ac:dyDescent="0.25">
      <c r="F87961" s="195"/>
    </row>
    <row r="87962" spans="6:6" x14ac:dyDescent="0.25">
      <c r="F87962" s="195"/>
    </row>
    <row r="87963" spans="6:6" x14ac:dyDescent="0.25">
      <c r="F87963" s="195"/>
    </row>
    <row r="87964" spans="6:6" x14ac:dyDescent="0.25">
      <c r="F87964" s="195"/>
    </row>
    <row r="87965" spans="6:6" x14ac:dyDescent="0.25">
      <c r="F87965" s="195"/>
    </row>
    <row r="87966" spans="6:6" x14ac:dyDescent="0.25">
      <c r="F87966" s="195"/>
    </row>
    <row r="87967" spans="6:6" x14ac:dyDescent="0.25">
      <c r="F87967" s="195"/>
    </row>
    <row r="87968" spans="6:6" x14ac:dyDescent="0.25">
      <c r="F87968" s="195"/>
    </row>
    <row r="87969" spans="6:6" x14ac:dyDescent="0.25">
      <c r="F87969" s="195"/>
    </row>
    <row r="87970" spans="6:6" x14ac:dyDescent="0.25">
      <c r="F87970" s="195"/>
    </row>
    <row r="87971" spans="6:6" x14ac:dyDescent="0.25">
      <c r="F87971" s="195"/>
    </row>
    <row r="87972" spans="6:6" x14ac:dyDescent="0.25">
      <c r="F87972" s="195"/>
    </row>
    <row r="87973" spans="6:6" x14ac:dyDescent="0.25">
      <c r="F87973" s="195"/>
    </row>
    <row r="87974" spans="6:6" x14ac:dyDescent="0.25">
      <c r="F87974" s="195"/>
    </row>
    <row r="87975" spans="6:6" x14ac:dyDescent="0.25">
      <c r="F87975" s="195"/>
    </row>
    <row r="87976" spans="6:6" x14ac:dyDescent="0.25">
      <c r="F87976" s="195"/>
    </row>
    <row r="87977" spans="6:6" x14ac:dyDescent="0.25">
      <c r="F87977" s="195"/>
    </row>
    <row r="87978" spans="6:6" x14ac:dyDescent="0.25">
      <c r="F87978" s="195"/>
    </row>
    <row r="87979" spans="6:6" x14ac:dyDescent="0.25">
      <c r="F87979" s="195"/>
    </row>
    <row r="87980" spans="6:6" x14ac:dyDescent="0.25">
      <c r="F87980" s="195"/>
    </row>
    <row r="87981" spans="6:6" x14ac:dyDescent="0.25">
      <c r="F87981" s="195"/>
    </row>
    <row r="87982" spans="6:6" x14ac:dyDescent="0.25">
      <c r="F87982" s="195"/>
    </row>
    <row r="87983" spans="6:6" x14ac:dyDescent="0.25">
      <c r="F87983" s="195"/>
    </row>
    <row r="87984" spans="6:6" x14ac:dyDescent="0.25">
      <c r="F87984" s="195"/>
    </row>
    <row r="87985" spans="6:6" x14ac:dyDescent="0.25">
      <c r="F87985" s="195"/>
    </row>
    <row r="87986" spans="6:6" x14ac:dyDescent="0.25">
      <c r="F87986" s="195"/>
    </row>
    <row r="87987" spans="6:6" x14ac:dyDescent="0.25">
      <c r="F87987" s="195"/>
    </row>
    <row r="87988" spans="6:6" x14ac:dyDescent="0.25">
      <c r="F87988" s="195"/>
    </row>
    <row r="87989" spans="6:6" x14ac:dyDescent="0.25">
      <c r="F87989" s="195"/>
    </row>
    <row r="87990" spans="6:6" x14ac:dyDescent="0.25">
      <c r="F87990" s="195"/>
    </row>
    <row r="87991" spans="6:6" x14ac:dyDescent="0.25">
      <c r="F87991" s="195"/>
    </row>
    <row r="87992" spans="6:6" x14ac:dyDescent="0.25">
      <c r="F87992" s="195"/>
    </row>
    <row r="87993" spans="6:6" x14ac:dyDescent="0.25">
      <c r="F87993" s="195"/>
    </row>
    <row r="87994" spans="6:6" x14ac:dyDescent="0.25">
      <c r="F87994" s="195"/>
    </row>
    <row r="87995" spans="6:6" x14ac:dyDescent="0.25">
      <c r="F87995" s="195"/>
    </row>
    <row r="87996" spans="6:6" x14ac:dyDescent="0.25">
      <c r="F87996" s="195"/>
    </row>
    <row r="87997" spans="6:6" x14ac:dyDescent="0.25">
      <c r="F87997" s="195"/>
    </row>
    <row r="87998" spans="6:6" x14ac:dyDescent="0.25">
      <c r="F87998" s="195"/>
    </row>
    <row r="87999" spans="6:6" x14ac:dyDescent="0.25">
      <c r="F87999" s="195"/>
    </row>
    <row r="88000" spans="6:6" x14ac:dyDescent="0.25">
      <c r="F88000" s="195"/>
    </row>
    <row r="88001" spans="6:6" x14ac:dyDescent="0.25">
      <c r="F88001" s="195"/>
    </row>
    <row r="88002" spans="6:6" x14ac:dyDescent="0.25">
      <c r="F88002" s="195"/>
    </row>
    <row r="88003" spans="6:6" x14ac:dyDescent="0.25">
      <c r="F88003" s="195"/>
    </row>
    <row r="88004" spans="6:6" x14ac:dyDescent="0.25">
      <c r="F88004" s="195"/>
    </row>
    <row r="88005" spans="6:6" x14ac:dyDescent="0.25">
      <c r="F88005" s="195"/>
    </row>
    <row r="88006" spans="6:6" x14ac:dyDescent="0.25">
      <c r="F88006" s="195"/>
    </row>
    <row r="88007" spans="6:6" x14ac:dyDescent="0.25">
      <c r="F88007" s="195"/>
    </row>
    <row r="88008" spans="6:6" x14ac:dyDescent="0.25">
      <c r="F88008" s="195"/>
    </row>
    <row r="88009" spans="6:6" x14ac:dyDescent="0.25">
      <c r="F88009" s="195"/>
    </row>
    <row r="88010" spans="6:6" x14ac:dyDescent="0.25">
      <c r="F88010" s="195"/>
    </row>
    <row r="88011" spans="6:6" x14ac:dyDescent="0.25">
      <c r="F88011" s="195"/>
    </row>
    <row r="88012" spans="6:6" x14ac:dyDescent="0.25">
      <c r="F88012" s="195"/>
    </row>
    <row r="88013" spans="6:6" x14ac:dyDescent="0.25">
      <c r="F88013" s="195"/>
    </row>
    <row r="88014" spans="6:6" x14ac:dyDescent="0.25">
      <c r="F88014" s="195"/>
    </row>
    <row r="88015" spans="6:6" x14ac:dyDescent="0.25">
      <c r="F88015" s="195"/>
    </row>
    <row r="88016" spans="6:6" x14ac:dyDescent="0.25">
      <c r="F88016" s="195"/>
    </row>
    <row r="88017" spans="6:6" x14ac:dyDescent="0.25">
      <c r="F88017" s="195"/>
    </row>
    <row r="88018" spans="6:6" x14ac:dyDescent="0.25">
      <c r="F88018" s="195"/>
    </row>
    <row r="88019" spans="6:6" x14ac:dyDescent="0.25">
      <c r="F88019" s="195"/>
    </row>
    <row r="88020" spans="6:6" x14ac:dyDescent="0.25">
      <c r="F88020" s="195"/>
    </row>
    <row r="88021" spans="6:6" x14ac:dyDescent="0.25">
      <c r="F88021" s="195"/>
    </row>
    <row r="88022" spans="6:6" x14ac:dyDescent="0.25">
      <c r="F88022" s="195"/>
    </row>
    <row r="88023" spans="6:6" x14ac:dyDescent="0.25">
      <c r="F88023" s="195"/>
    </row>
    <row r="88024" spans="6:6" x14ac:dyDescent="0.25">
      <c r="F88024" s="195"/>
    </row>
    <row r="88025" spans="6:6" x14ac:dyDescent="0.25">
      <c r="F88025" s="195"/>
    </row>
    <row r="88026" spans="6:6" x14ac:dyDescent="0.25">
      <c r="F88026" s="195"/>
    </row>
    <row r="88027" spans="6:6" x14ac:dyDescent="0.25">
      <c r="F88027" s="195"/>
    </row>
    <row r="88028" spans="6:6" x14ac:dyDescent="0.25">
      <c r="F88028" s="195"/>
    </row>
    <row r="88029" spans="6:6" x14ac:dyDescent="0.25">
      <c r="F88029" s="195"/>
    </row>
    <row r="88030" spans="6:6" x14ac:dyDescent="0.25">
      <c r="F88030" s="195"/>
    </row>
    <row r="88031" spans="6:6" x14ac:dyDescent="0.25">
      <c r="F88031" s="195"/>
    </row>
    <row r="88032" spans="6:6" x14ac:dyDescent="0.25">
      <c r="F88032" s="195"/>
    </row>
    <row r="88033" spans="6:6" x14ac:dyDescent="0.25">
      <c r="F88033" s="195"/>
    </row>
    <row r="88034" spans="6:6" x14ac:dyDescent="0.25">
      <c r="F88034" s="195"/>
    </row>
    <row r="88035" spans="6:6" x14ac:dyDescent="0.25">
      <c r="F88035" s="195"/>
    </row>
    <row r="88036" spans="6:6" x14ac:dyDescent="0.25">
      <c r="F88036" s="195"/>
    </row>
    <row r="88037" spans="6:6" x14ac:dyDescent="0.25">
      <c r="F88037" s="195"/>
    </row>
    <row r="88038" spans="6:6" x14ac:dyDescent="0.25">
      <c r="F88038" s="195"/>
    </row>
    <row r="88039" spans="6:6" x14ac:dyDescent="0.25">
      <c r="F88039" s="195"/>
    </row>
    <row r="88040" spans="6:6" x14ac:dyDescent="0.25">
      <c r="F88040" s="195"/>
    </row>
    <row r="88041" spans="6:6" x14ac:dyDescent="0.25">
      <c r="F88041" s="195"/>
    </row>
    <row r="88042" spans="6:6" x14ac:dyDescent="0.25">
      <c r="F88042" s="195"/>
    </row>
    <row r="88043" spans="6:6" x14ac:dyDescent="0.25">
      <c r="F88043" s="195"/>
    </row>
    <row r="88044" spans="6:6" x14ac:dyDescent="0.25">
      <c r="F88044" s="195"/>
    </row>
    <row r="88045" spans="6:6" x14ac:dyDescent="0.25">
      <c r="F88045" s="195"/>
    </row>
    <row r="88046" spans="6:6" x14ac:dyDescent="0.25">
      <c r="F88046" s="195"/>
    </row>
    <row r="88047" spans="6:6" x14ac:dyDescent="0.25">
      <c r="F88047" s="195"/>
    </row>
    <row r="88048" spans="6:6" x14ac:dyDescent="0.25">
      <c r="F88048" s="195"/>
    </row>
    <row r="88049" spans="6:6" x14ac:dyDescent="0.25">
      <c r="F88049" s="195"/>
    </row>
    <row r="88050" spans="6:6" x14ac:dyDescent="0.25">
      <c r="F88050" s="195"/>
    </row>
    <row r="88051" spans="6:6" x14ac:dyDescent="0.25">
      <c r="F88051" s="195"/>
    </row>
    <row r="88052" spans="6:6" x14ac:dyDescent="0.25">
      <c r="F88052" s="195"/>
    </row>
    <row r="88053" spans="6:6" x14ac:dyDescent="0.25">
      <c r="F88053" s="195"/>
    </row>
    <row r="88054" spans="6:6" x14ac:dyDescent="0.25">
      <c r="F88054" s="195"/>
    </row>
    <row r="88055" spans="6:6" x14ac:dyDescent="0.25">
      <c r="F88055" s="195"/>
    </row>
    <row r="88056" spans="6:6" x14ac:dyDescent="0.25">
      <c r="F88056" s="195"/>
    </row>
    <row r="88057" spans="6:6" x14ac:dyDescent="0.25">
      <c r="F88057" s="195"/>
    </row>
    <row r="88058" spans="6:6" x14ac:dyDescent="0.25">
      <c r="F88058" s="195"/>
    </row>
    <row r="88059" spans="6:6" x14ac:dyDescent="0.25">
      <c r="F88059" s="195"/>
    </row>
    <row r="88060" spans="6:6" x14ac:dyDescent="0.25">
      <c r="F88060" s="195"/>
    </row>
    <row r="88061" spans="6:6" x14ac:dyDescent="0.25">
      <c r="F88061" s="195"/>
    </row>
    <row r="88062" spans="6:6" x14ac:dyDescent="0.25">
      <c r="F88062" s="195"/>
    </row>
    <row r="88063" spans="6:6" x14ac:dyDescent="0.25">
      <c r="F88063" s="195"/>
    </row>
    <row r="88064" spans="6:6" x14ac:dyDescent="0.25">
      <c r="F88064" s="195"/>
    </row>
    <row r="88065" spans="6:6" x14ac:dyDescent="0.25">
      <c r="F88065" s="195"/>
    </row>
    <row r="88066" spans="6:6" x14ac:dyDescent="0.25">
      <c r="F88066" s="195"/>
    </row>
    <row r="88067" spans="6:6" x14ac:dyDescent="0.25">
      <c r="F88067" s="195"/>
    </row>
    <row r="88068" spans="6:6" x14ac:dyDescent="0.25">
      <c r="F88068" s="195"/>
    </row>
    <row r="88069" spans="6:6" x14ac:dyDescent="0.25">
      <c r="F88069" s="195"/>
    </row>
    <row r="88070" spans="6:6" x14ac:dyDescent="0.25">
      <c r="F88070" s="195"/>
    </row>
    <row r="88071" spans="6:6" x14ac:dyDescent="0.25">
      <c r="F88071" s="195"/>
    </row>
    <row r="88072" spans="6:6" x14ac:dyDescent="0.25">
      <c r="F88072" s="195"/>
    </row>
    <row r="88073" spans="6:6" x14ac:dyDescent="0.25">
      <c r="F88073" s="195"/>
    </row>
    <row r="88074" spans="6:6" x14ac:dyDescent="0.25">
      <c r="F88074" s="195"/>
    </row>
    <row r="88075" spans="6:6" x14ac:dyDescent="0.25">
      <c r="F88075" s="195"/>
    </row>
    <row r="88076" spans="6:6" x14ac:dyDescent="0.25">
      <c r="F88076" s="195"/>
    </row>
    <row r="88077" spans="6:6" x14ac:dyDescent="0.25">
      <c r="F88077" s="195"/>
    </row>
    <row r="88078" spans="6:6" x14ac:dyDescent="0.25">
      <c r="F88078" s="195"/>
    </row>
    <row r="88079" spans="6:6" x14ac:dyDescent="0.25">
      <c r="F88079" s="195"/>
    </row>
    <row r="88080" spans="6:6" x14ac:dyDescent="0.25">
      <c r="F88080" s="195"/>
    </row>
    <row r="88081" spans="6:6" x14ac:dyDescent="0.25">
      <c r="F88081" s="195"/>
    </row>
    <row r="88082" spans="6:6" x14ac:dyDescent="0.25">
      <c r="F88082" s="195"/>
    </row>
    <row r="88083" spans="6:6" x14ac:dyDescent="0.25">
      <c r="F88083" s="195"/>
    </row>
    <row r="88084" spans="6:6" x14ac:dyDescent="0.25">
      <c r="F88084" s="195"/>
    </row>
    <row r="88085" spans="6:6" x14ac:dyDescent="0.25">
      <c r="F88085" s="195"/>
    </row>
    <row r="88086" spans="6:6" x14ac:dyDescent="0.25">
      <c r="F88086" s="195"/>
    </row>
    <row r="88087" spans="6:6" x14ac:dyDescent="0.25">
      <c r="F88087" s="195"/>
    </row>
    <row r="88088" spans="6:6" x14ac:dyDescent="0.25">
      <c r="F88088" s="195"/>
    </row>
    <row r="88089" spans="6:6" x14ac:dyDescent="0.25">
      <c r="F88089" s="195"/>
    </row>
    <row r="88090" spans="6:6" x14ac:dyDescent="0.25">
      <c r="F88090" s="195"/>
    </row>
    <row r="88091" spans="6:6" x14ac:dyDescent="0.25">
      <c r="F88091" s="195"/>
    </row>
    <row r="88092" spans="6:6" x14ac:dyDescent="0.25">
      <c r="F88092" s="195"/>
    </row>
    <row r="88093" spans="6:6" x14ac:dyDescent="0.25">
      <c r="F88093" s="195"/>
    </row>
    <row r="88094" spans="6:6" x14ac:dyDescent="0.25">
      <c r="F88094" s="195"/>
    </row>
    <row r="88095" spans="6:6" x14ac:dyDescent="0.25">
      <c r="F88095" s="195"/>
    </row>
    <row r="88096" spans="6:6" x14ac:dyDescent="0.25">
      <c r="F88096" s="195"/>
    </row>
    <row r="88097" spans="6:6" x14ac:dyDescent="0.25">
      <c r="F88097" s="195"/>
    </row>
    <row r="88098" spans="6:6" x14ac:dyDescent="0.25">
      <c r="F88098" s="195"/>
    </row>
    <row r="88099" spans="6:6" x14ac:dyDescent="0.25">
      <c r="F88099" s="195"/>
    </row>
    <row r="88100" spans="6:6" x14ac:dyDescent="0.25">
      <c r="F88100" s="195"/>
    </row>
    <row r="88101" spans="6:6" x14ac:dyDescent="0.25">
      <c r="F88101" s="195"/>
    </row>
    <row r="88102" spans="6:6" x14ac:dyDescent="0.25">
      <c r="F88102" s="195"/>
    </row>
    <row r="88103" spans="6:6" x14ac:dyDescent="0.25">
      <c r="F88103" s="195"/>
    </row>
    <row r="88104" spans="6:6" x14ac:dyDescent="0.25">
      <c r="F88104" s="195"/>
    </row>
    <row r="88105" spans="6:6" x14ac:dyDescent="0.25">
      <c r="F88105" s="195"/>
    </row>
    <row r="88106" spans="6:6" x14ac:dyDescent="0.25">
      <c r="F88106" s="195"/>
    </row>
    <row r="88107" spans="6:6" x14ac:dyDescent="0.25">
      <c r="F88107" s="195"/>
    </row>
    <row r="88108" spans="6:6" x14ac:dyDescent="0.25">
      <c r="F88108" s="195"/>
    </row>
    <row r="88109" spans="6:6" x14ac:dyDescent="0.25">
      <c r="F88109" s="195"/>
    </row>
    <row r="88110" spans="6:6" x14ac:dyDescent="0.25">
      <c r="F88110" s="195"/>
    </row>
    <row r="88111" spans="6:6" x14ac:dyDescent="0.25">
      <c r="F88111" s="195"/>
    </row>
    <row r="88112" spans="6:6" x14ac:dyDescent="0.25">
      <c r="F88112" s="195"/>
    </row>
    <row r="88113" spans="6:6" x14ac:dyDescent="0.25">
      <c r="F88113" s="195"/>
    </row>
    <row r="88114" spans="6:6" x14ac:dyDescent="0.25">
      <c r="F88114" s="195"/>
    </row>
    <row r="88115" spans="6:6" x14ac:dyDescent="0.25">
      <c r="F88115" s="195"/>
    </row>
    <row r="88116" spans="6:6" x14ac:dyDescent="0.25">
      <c r="F88116" s="195"/>
    </row>
    <row r="88117" spans="6:6" x14ac:dyDescent="0.25">
      <c r="F88117" s="195"/>
    </row>
    <row r="88118" spans="6:6" x14ac:dyDescent="0.25">
      <c r="F88118" s="195"/>
    </row>
    <row r="88119" spans="6:6" x14ac:dyDescent="0.25">
      <c r="F88119" s="195"/>
    </row>
    <row r="88120" spans="6:6" x14ac:dyDescent="0.25">
      <c r="F88120" s="195"/>
    </row>
    <row r="88121" spans="6:6" x14ac:dyDescent="0.25">
      <c r="F88121" s="195"/>
    </row>
    <row r="88122" spans="6:6" x14ac:dyDescent="0.25">
      <c r="F88122" s="195"/>
    </row>
    <row r="88123" spans="6:6" x14ac:dyDescent="0.25">
      <c r="F88123" s="195"/>
    </row>
    <row r="88124" spans="6:6" x14ac:dyDescent="0.25">
      <c r="F88124" s="195"/>
    </row>
    <row r="88125" spans="6:6" x14ac:dyDescent="0.25">
      <c r="F88125" s="195"/>
    </row>
    <row r="88126" spans="6:6" x14ac:dyDescent="0.25">
      <c r="F88126" s="195"/>
    </row>
    <row r="88127" spans="6:6" x14ac:dyDescent="0.25">
      <c r="F88127" s="195"/>
    </row>
    <row r="88128" spans="6:6" x14ac:dyDescent="0.25">
      <c r="F88128" s="195"/>
    </row>
    <row r="88129" spans="6:6" x14ac:dyDescent="0.25">
      <c r="F88129" s="195"/>
    </row>
    <row r="88130" spans="6:6" x14ac:dyDescent="0.25">
      <c r="F88130" s="195"/>
    </row>
    <row r="88131" spans="6:6" x14ac:dyDescent="0.25">
      <c r="F88131" s="195"/>
    </row>
    <row r="88132" spans="6:6" x14ac:dyDescent="0.25">
      <c r="F88132" s="195"/>
    </row>
    <row r="88133" spans="6:6" x14ac:dyDescent="0.25">
      <c r="F88133" s="195"/>
    </row>
    <row r="88134" spans="6:6" x14ac:dyDescent="0.25">
      <c r="F88134" s="195"/>
    </row>
    <row r="88135" spans="6:6" x14ac:dyDescent="0.25">
      <c r="F88135" s="195"/>
    </row>
    <row r="88136" spans="6:6" x14ac:dyDescent="0.25">
      <c r="F88136" s="195"/>
    </row>
    <row r="88137" spans="6:6" x14ac:dyDescent="0.25">
      <c r="F88137" s="195"/>
    </row>
    <row r="88138" spans="6:6" x14ac:dyDescent="0.25">
      <c r="F88138" s="195"/>
    </row>
    <row r="88139" spans="6:6" x14ac:dyDescent="0.25">
      <c r="F88139" s="195"/>
    </row>
    <row r="88140" spans="6:6" x14ac:dyDescent="0.25">
      <c r="F88140" s="195"/>
    </row>
    <row r="88141" spans="6:6" x14ac:dyDescent="0.25">
      <c r="F88141" s="195"/>
    </row>
    <row r="88142" spans="6:6" x14ac:dyDescent="0.25">
      <c r="F88142" s="195"/>
    </row>
    <row r="88143" spans="6:6" x14ac:dyDescent="0.25">
      <c r="F88143" s="195"/>
    </row>
    <row r="88144" spans="6:6" x14ac:dyDescent="0.25">
      <c r="F88144" s="195"/>
    </row>
    <row r="88145" spans="6:6" x14ac:dyDescent="0.25">
      <c r="F88145" s="195"/>
    </row>
    <row r="88146" spans="6:6" x14ac:dyDescent="0.25">
      <c r="F88146" s="195"/>
    </row>
    <row r="88147" spans="6:6" x14ac:dyDescent="0.25">
      <c r="F88147" s="195"/>
    </row>
    <row r="88148" spans="6:6" x14ac:dyDescent="0.25">
      <c r="F88148" s="195"/>
    </row>
    <row r="88149" spans="6:6" x14ac:dyDescent="0.25">
      <c r="F88149" s="195"/>
    </row>
    <row r="88150" spans="6:6" x14ac:dyDescent="0.25">
      <c r="F88150" s="195"/>
    </row>
    <row r="88151" spans="6:6" x14ac:dyDescent="0.25">
      <c r="F88151" s="195"/>
    </row>
    <row r="88152" spans="6:6" x14ac:dyDescent="0.25">
      <c r="F88152" s="195"/>
    </row>
    <row r="88153" spans="6:6" x14ac:dyDescent="0.25">
      <c r="F88153" s="195"/>
    </row>
    <row r="88154" spans="6:6" x14ac:dyDescent="0.25">
      <c r="F88154" s="195"/>
    </row>
    <row r="88155" spans="6:6" x14ac:dyDescent="0.25">
      <c r="F88155" s="195"/>
    </row>
    <row r="88156" spans="6:6" x14ac:dyDescent="0.25">
      <c r="F88156" s="195"/>
    </row>
    <row r="88157" spans="6:6" x14ac:dyDescent="0.25">
      <c r="F88157" s="195"/>
    </row>
    <row r="88158" spans="6:6" x14ac:dyDescent="0.25">
      <c r="F88158" s="195"/>
    </row>
    <row r="88159" spans="6:6" x14ac:dyDescent="0.25">
      <c r="F88159" s="195"/>
    </row>
    <row r="88160" spans="6:6" x14ac:dyDescent="0.25">
      <c r="F88160" s="195"/>
    </row>
    <row r="88161" spans="6:6" x14ac:dyDescent="0.25">
      <c r="F88161" s="195"/>
    </row>
    <row r="88162" spans="6:6" x14ac:dyDescent="0.25">
      <c r="F88162" s="195"/>
    </row>
    <row r="88163" spans="6:6" x14ac:dyDescent="0.25">
      <c r="F88163" s="195"/>
    </row>
    <row r="88164" spans="6:6" x14ac:dyDescent="0.25">
      <c r="F88164" s="195"/>
    </row>
    <row r="88165" spans="6:6" x14ac:dyDescent="0.25">
      <c r="F88165" s="195"/>
    </row>
    <row r="88166" spans="6:6" x14ac:dyDescent="0.25">
      <c r="F88166" s="195"/>
    </row>
    <row r="88167" spans="6:6" x14ac:dyDescent="0.25">
      <c r="F88167" s="195"/>
    </row>
    <row r="88168" spans="6:6" x14ac:dyDescent="0.25">
      <c r="F88168" s="195"/>
    </row>
    <row r="88169" spans="6:6" x14ac:dyDescent="0.25">
      <c r="F88169" s="195"/>
    </row>
    <row r="88170" spans="6:6" x14ac:dyDescent="0.25">
      <c r="F88170" s="195"/>
    </row>
    <row r="88171" spans="6:6" x14ac:dyDescent="0.25">
      <c r="F88171" s="195"/>
    </row>
    <row r="88172" spans="6:6" x14ac:dyDescent="0.25">
      <c r="F88172" s="195"/>
    </row>
    <row r="88173" spans="6:6" x14ac:dyDescent="0.25">
      <c r="F88173" s="195"/>
    </row>
    <row r="88174" spans="6:6" x14ac:dyDescent="0.25">
      <c r="F88174" s="195"/>
    </row>
    <row r="88175" spans="6:6" x14ac:dyDescent="0.25">
      <c r="F88175" s="195"/>
    </row>
    <row r="88176" spans="6:6" x14ac:dyDescent="0.25">
      <c r="F88176" s="195"/>
    </row>
    <row r="88177" spans="6:6" x14ac:dyDescent="0.25">
      <c r="F88177" s="195"/>
    </row>
    <row r="88178" spans="6:6" x14ac:dyDescent="0.25">
      <c r="F88178" s="195"/>
    </row>
    <row r="88179" spans="6:6" x14ac:dyDescent="0.25">
      <c r="F88179" s="195"/>
    </row>
    <row r="88180" spans="6:6" x14ac:dyDescent="0.25">
      <c r="F88180" s="195"/>
    </row>
    <row r="88181" spans="6:6" x14ac:dyDescent="0.25">
      <c r="F88181" s="195"/>
    </row>
    <row r="88182" spans="6:6" x14ac:dyDescent="0.25">
      <c r="F88182" s="195"/>
    </row>
    <row r="88183" spans="6:6" x14ac:dyDescent="0.25">
      <c r="F88183" s="195"/>
    </row>
    <row r="88184" spans="6:6" x14ac:dyDescent="0.25">
      <c r="F88184" s="195"/>
    </row>
    <row r="88185" spans="6:6" x14ac:dyDescent="0.25">
      <c r="F88185" s="195"/>
    </row>
    <row r="88186" spans="6:6" x14ac:dyDescent="0.25">
      <c r="F88186" s="195"/>
    </row>
    <row r="88187" spans="6:6" x14ac:dyDescent="0.25">
      <c r="F88187" s="195"/>
    </row>
    <row r="88188" spans="6:6" x14ac:dyDescent="0.25">
      <c r="F88188" s="195"/>
    </row>
    <row r="88189" spans="6:6" x14ac:dyDescent="0.25">
      <c r="F88189" s="195"/>
    </row>
    <row r="88190" spans="6:6" x14ac:dyDescent="0.25">
      <c r="F88190" s="195"/>
    </row>
    <row r="88191" spans="6:6" x14ac:dyDescent="0.25">
      <c r="F88191" s="195"/>
    </row>
    <row r="88192" spans="6:6" x14ac:dyDescent="0.25">
      <c r="F88192" s="195"/>
    </row>
    <row r="93310" spans="6:6" x14ac:dyDescent="0.25">
      <c r="F93310" s="195"/>
    </row>
    <row r="93311" spans="6:6" x14ac:dyDescent="0.25">
      <c r="F93311" s="195"/>
    </row>
    <row r="93312" spans="6:6" x14ac:dyDescent="0.25">
      <c r="F93312" s="195"/>
    </row>
    <row r="93313" spans="6:6" x14ac:dyDescent="0.25">
      <c r="F93313" s="195"/>
    </row>
    <row r="93314" spans="6:6" x14ac:dyDescent="0.25">
      <c r="F93314" s="195"/>
    </row>
    <row r="93315" spans="6:6" x14ac:dyDescent="0.25">
      <c r="F93315" s="195"/>
    </row>
    <row r="93316" spans="6:6" x14ac:dyDescent="0.25">
      <c r="F93316" s="195"/>
    </row>
    <row r="93317" spans="6:6" x14ac:dyDescent="0.25">
      <c r="F93317" s="195"/>
    </row>
    <row r="93318" spans="6:6" x14ac:dyDescent="0.25">
      <c r="F93318" s="195"/>
    </row>
    <row r="93319" spans="6:6" x14ac:dyDescent="0.25">
      <c r="F93319" s="195"/>
    </row>
    <row r="93320" spans="6:6" x14ac:dyDescent="0.25">
      <c r="F93320" s="195"/>
    </row>
    <row r="93321" spans="6:6" x14ac:dyDescent="0.25">
      <c r="F93321" s="195"/>
    </row>
    <row r="93322" spans="6:6" x14ac:dyDescent="0.25">
      <c r="F93322" s="195"/>
    </row>
    <row r="93323" spans="6:6" x14ac:dyDescent="0.25">
      <c r="F93323" s="195"/>
    </row>
    <row r="93324" spans="6:6" x14ac:dyDescent="0.25">
      <c r="F93324" s="195"/>
    </row>
    <row r="93325" spans="6:6" x14ac:dyDescent="0.25">
      <c r="F93325" s="195"/>
    </row>
    <row r="93326" spans="6:6" x14ac:dyDescent="0.25">
      <c r="F93326" s="195"/>
    </row>
    <row r="93327" spans="6:6" x14ac:dyDescent="0.25">
      <c r="F93327" s="195"/>
    </row>
    <row r="93328" spans="6:6" x14ac:dyDescent="0.25">
      <c r="F93328" s="195"/>
    </row>
    <row r="93329" spans="6:6" x14ac:dyDescent="0.25">
      <c r="F93329" s="195"/>
    </row>
    <row r="93330" spans="6:6" x14ac:dyDescent="0.25">
      <c r="F93330" s="195"/>
    </row>
    <row r="93331" spans="6:6" x14ac:dyDescent="0.25">
      <c r="F93331" s="195"/>
    </row>
    <row r="93332" spans="6:6" x14ac:dyDescent="0.25">
      <c r="F93332" s="195"/>
    </row>
    <row r="93333" spans="6:6" x14ac:dyDescent="0.25">
      <c r="F93333" s="195"/>
    </row>
    <row r="93334" spans="6:6" x14ac:dyDescent="0.25">
      <c r="F93334" s="195"/>
    </row>
    <row r="93335" spans="6:6" x14ac:dyDescent="0.25">
      <c r="F93335" s="195"/>
    </row>
    <row r="93336" spans="6:6" x14ac:dyDescent="0.25">
      <c r="F93336" s="195"/>
    </row>
    <row r="93337" spans="6:6" x14ac:dyDescent="0.25">
      <c r="F93337" s="195"/>
    </row>
    <row r="93338" spans="6:6" x14ac:dyDescent="0.25">
      <c r="F93338" s="195"/>
    </row>
    <row r="93339" spans="6:6" x14ac:dyDescent="0.25">
      <c r="F93339" s="195"/>
    </row>
    <row r="93340" spans="6:6" x14ac:dyDescent="0.25">
      <c r="F93340" s="195"/>
    </row>
    <row r="93341" spans="6:6" x14ac:dyDescent="0.25">
      <c r="F93341" s="195"/>
    </row>
    <row r="93342" spans="6:6" x14ac:dyDescent="0.25">
      <c r="F93342" s="195"/>
    </row>
    <row r="93343" spans="6:6" x14ac:dyDescent="0.25">
      <c r="F93343" s="195"/>
    </row>
    <row r="93344" spans="6:6" x14ac:dyDescent="0.25">
      <c r="F93344" s="195"/>
    </row>
    <row r="93345" spans="6:6" x14ac:dyDescent="0.25">
      <c r="F93345" s="195"/>
    </row>
    <row r="93346" spans="6:6" x14ac:dyDescent="0.25">
      <c r="F93346" s="195"/>
    </row>
    <row r="93347" spans="6:6" x14ac:dyDescent="0.25">
      <c r="F93347" s="195"/>
    </row>
    <row r="93348" spans="6:6" x14ac:dyDescent="0.25">
      <c r="F93348" s="195"/>
    </row>
    <row r="93349" spans="6:6" x14ac:dyDescent="0.25">
      <c r="F93349" s="195"/>
    </row>
    <row r="93350" spans="6:6" x14ac:dyDescent="0.25">
      <c r="F93350" s="195"/>
    </row>
    <row r="93351" spans="6:6" x14ac:dyDescent="0.25">
      <c r="F93351" s="195"/>
    </row>
    <row r="93352" spans="6:6" x14ac:dyDescent="0.25">
      <c r="F93352" s="195"/>
    </row>
    <row r="93353" spans="6:6" x14ac:dyDescent="0.25">
      <c r="F93353" s="195"/>
    </row>
    <row r="93354" spans="6:6" x14ac:dyDescent="0.25">
      <c r="F93354" s="195"/>
    </row>
    <row r="93355" spans="6:6" x14ac:dyDescent="0.25">
      <c r="F93355" s="195"/>
    </row>
    <row r="93356" spans="6:6" x14ac:dyDescent="0.25">
      <c r="F93356" s="195"/>
    </row>
    <row r="93357" spans="6:6" x14ac:dyDescent="0.25">
      <c r="F93357" s="195"/>
    </row>
    <row r="93358" spans="6:6" x14ac:dyDescent="0.25">
      <c r="F93358" s="195"/>
    </row>
    <row r="93359" spans="6:6" x14ac:dyDescent="0.25">
      <c r="F93359" s="195"/>
    </row>
    <row r="93360" spans="6:6" x14ac:dyDescent="0.25">
      <c r="F93360" s="195"/>
    </row>
    <row r="93361" spans="6:6" x14ac:dyDescent="0.25">
      <c r="F93361" s="195"/>
    </row>
    <row r="93362" spans="6:6" x14ac:dyDescent="0.25">
      <c r="F93362" s="195"/>
    </row>
    <row r="93363" spans="6:6" x14ac:dyDescent="0.25">
      <c r="F93363" s="195"/>
    </row>
    <row r="93364" spans="6:6" x14ac:dyDescent="0.25">
      <c r="F93364" s="195"/>
    </row>
    <row r="93365" spans="6:6" x14ac:dyDescent="0.25">
      <c r="F93365" s="195"/>
    </row>
    <row r="93366" spans="6:6" x14ac:dyDescent="0.25">
      <c r="F93366" s="195"/>
    </row>
    <row r="93367" spans="6:6" x14ac:dyDescent="0.25">
      <c r="F93367" s="195"/>
    </row>
    <row r="93368" spans="6:6" x14ac:dyDescent="0.25">
      <c r="F93368" s="195"/>
    </row>
    <row r="93369" spans="6:6" x14ac:dyDescent="0.25">
      <c r="F93369" s="195"/>
    </row>
    <row r="93370" spans="6:6" x14ac:dyDescent="0.25">
      <c r="F93370" s="195"/>
    </row>
    <row r="93371" spans="6:6" x14ac:dyDescent="0.25">
      <c r="F93371" s="195"/>
    </row>
    <row r="93372" spans="6:6" x14ac:dyDescent="0.25">
      <c r="F93372" s="195"/>
    </row>
    <row r="93373" spans="6:6" x14ac:dyDescent="0.25">
      <c r="F93373" s="195"/>
    </row>
    <row r="93374" spans="6:6" x14ac:dyDescent="0.25">
      <c r="F93374" s="195"/>
    </row>
    <row r="93375" spans="6:6" x14ac:dyDescent="0.25">
      <c r="F93375" s="195"/>
    </row>
    <row r="93376" spans="6:6" x14ac:dyDescent="0.25">
      <c r="F93376" s="195"/>
    </row>
    <row r="93377" spans="6:6" x14ac:dyDescent="0.25">
      <c r="F93377" s="195"/>
    </row>
    <row r="93378" spans="6:6" x14ac:dyDescent="0.25">
      <c r="F93378" s="195"/>
    </row>
    <row r="93379" spans="6:6" x14ac:dyDescent="0.25">
      <c r="F93379" s="195"/>
    </row>
    <row r="93380" spans="6:6" x14ac:dyDescent="0.25">
      <c r="F93380" s="195"/>
    </row>
    <row r="93381" spans="6:6" x14ac:dyDescent="0.25">
      <c r="F93381" s="195"/>
    </row>
    <row r="93382" spans="6:6" x14ac:dyDescent="0.25">
      <c r="F93382" s="195"/>
    </row>
    <row r="93383" spans="6:6" x14ac:dyDescent="0.25">
      <c r="F93383" s="195"/>
    </row>
    <row r="93384" spans="6:6" x14ac:dyDescent="0.25">
      <c r="F93384" s="195"/>
    </row>
    <row r="93385" spans="6:6" x14ac:dyDescent="0.25">
      <c r="F93385" s="195"/>
    </row>
    <row r="93386" spans="6:6" x14ac:dyDescent="0.25">
      <c r="F93386" s="195"/>
    </row>
    <row r="93387" spans="6:6" x14ac:dyDescent="0.25">
      <c r="F93387" s="195"/>
    </row>
    <row r="93388" spans="6:6" x14ac:dyDescent="0.25">
      <c r="F93388" s="195"/>
    </row>
    <row r="93389" spans="6:6" x14ac:dyDescent="0.25">
      <c r="F93389" s="195"/>
    </row>
    <row r="93390" spans="6:6" x14ac:dyDescent="0.25">
      <c r="F93390" s="195"/>
    </row>
    <row r="93391" spans="6:6" x14ac:dyDescent="0.25">
      <c r="F93391" s="195"/>
    </row>
    <row r="93392" spans="6:6" x14ac:dyDescent="0.25">
      <c r="F93392" s="195"/>
    </row>
    <row r="93393" spans="6:6" x14ac:dyDescent="0.25">
      <c r="F93393" s="195"/>
    </row>
    <row r="93394" spans="6:6" x14ac:dyDescent="0.25">
      <c r="F93394" s="195"/>
    </row>
    <row r="93395" spans="6:6" x14ac:dyDescent="0.25">
      <c r="F93395" s="195"/>
    </row>
    <row r="93396" spans="6:6" x14ac:dyDescent="0.25">
      <c r="F93396" s="195"/>
    </row>
    <row r="93397" spans="6:6" x14ac:dyDescent="0.25">
      <c r="F93397" s="195"/>
    </row>
    <row r="93398" spans="6:6" x14ac:dyDescent="0.25">
      <c r="F93398" s="195"/>
    </row>
    <row r="93399" spans="6:6" x14ac:dyDescent="0.25">
      <c r="F93399" s="195"/>
    </row>
    <row r="93400" spans="6:6" x14ac:dyDescent="0.25">
      <c r="F93400" s="195"/>
    </row>
    <row r="93401" spans="6:6" x14ac:dyDescent="0.25">
      <c r="F93401" s="195"/>
    </row>
    <row r="93402" spans="6:6" x14ac:dyDescent="0.25">
      <c r="F93402" s="195"/>
    </row>
    <row r="93403" spans="6:6" x14ac:dyDescent="0.25">
      <c r="F93403" s="195"/>
    </row>
    <row r="93404" spans="6:6" x14ac:dyDescent="0.25">
      <c r="F93404" s="195"/>
    </row>
    <row r="93405" spans="6:6" x14ac:dyDescent="0.25">
      <c r="F93405" s="195"/>
    </row>
    <row r="93406" spans="6:6" x14ac:dyDescent="0.25">
      <c r="F93406" s="195"/>
    </row>
    <row r="93407" spans="6:6" x14ac:dyDescent="0.25">
      <c r="F93407" s="195"/>
    </row>
    <row r="93408" spans="6:6" x14ac:dyDescent="0.25">
      <c r="F93408" s="195"/>
    </row>
    <row r="93409" spans="6:6" x14ac:dyDescent="0.25">
      <c r="F93409" s="195"/>
    </row>
    <row r="93410" spans="6:6" x14ac:dyDescent="0.25">
      <c r="F93410" s="195"/>
    </row>
    <row r="93411" spans="6:6" x14ac:dyDescent="0.25">
      <c r="F93411" s="195"/>
    </row>
    <row r="93412" spans="6:6" x14ac:dyDescent="0.25">
      <c r="F93412" s="195"/>
    </row>
    <row r="93413" spans="6:6" x14ac:dyDescent="0.25">
      <c r="F93413" s="195"/>
    </row>
    <row r="93414" spans="6:6" x14ac:dyDescent="0.25">
      <c r="F93414" s="195"/>
    </row>
    <row r="93415" spans="6:6" x14ac:dyDescent="0.25">
      <c r="F93415" s="195"/>
    </row>
    <row r="93416" spans="6:6" x14ac:dyDescent="0.25">
      <c r="F93416" s="195"/>
    </row>
    <row r="93417" spans="6:6" x14ac:dyDescent="0.25">
      <c r="F93417" s="195"/>
    </row>
    <row r="93418" spans="6:6" x14ac:dyDescent="0.25">
      <c r="F93418" s="195"/>
    </row>
    <row r="93419" spans="6:6" x14ac:dyDescent="0.25">
      <c r="F93419" s="195"/>
    </row>
    <row r="93420" spans="6:6" x14ac:dyDescent="0.25">
      <c r="F93420" s="195"/>
    </row>
    <row r="93421" spans="6:6" x14ac:dyDescent="0.25">
      <c r="F93421" s="195"/>
    </row>
    <row r="93422" spans="6:6" x14ac:dyDescent="0.25">
      <c r="F93422" s="195"/>
    </row>
    <row r="93423" spans="6:6" x14ac:dyDescent="0.25">
      <c r="F93423" s="195"/>
    </row>
    <row r="93424" spans="6:6" x14ac:dyDescent="0.25">
      <c r="F93424" s="195"/>
    </row>
    <row r="93425" spans="6:6" x14ac:dyDescent="0.25">
      <c r="F93425" s="195"/>
    </row>
    <row r="93426" spans="6:6" x14ac:dyDescent="0.25">
      <c r="F93426" s="195"/>
    </row>
    <row r="93427" spans="6:6" x14ac:dyDescent="0.25">
      <c r="F93427" s="195"/>
    </row>
    <row r="93428" spans="6:6" x14ac:dyDescent="0.25">
      <c r="F93428" s="195"/>
    </row>
    <row r="93429" spans="6:6" x14ac:dyDescent="0.25">
      <c r="F93429" s="195"/>
    </row>
    <row r="93430" spans="6:6" x14ac:dyDescent="0.25">
      <c r="F93430" s="195"/>
    </row>
    <row r="93431" spans="6:6" x14ac:dyDescent="0.25">
      <c r="F93431" s="195"/>
    </row>
    <row r="93432" spans="6:6" x14ac:dyDescent="0.25">
      <c r="F93432" s="195"/>
    </row>
    <row r="93433" spans="6:6" x14ac:dyDescent="0.25">
      <c r="F93433" s="195"/>
    </row>
    <row r="93434" spans="6:6" x14ac:dyDescent="0.25">
      <c r="F93434" s="195"/>
    </row>
    <row r="93435" spans="6:6" x14ac:dyDescent="0.25">
      <c r="F93435" s="195"/>
    </row>
    <row r="93436" spans="6:6" x14ac:dyDescent="0.25">
      <c r="F93436" s="195"/>
    </row>
    <row r="93437" spans="6:6" x14ac:dyDescent="0.25">
      <c r="F93437" s="195"/>
    </row>
    <row r="93438" spans="6:6" x14ac:dyDescent="0.25">
      <c r="F93438" s="195"/>
    </row>
    <row r="93439" spans="6:6" x14ac:dyDescent="0.25">
      <c r="F93439" s="195"/>
    </row>
    <row r="93440" spans="6:6" x14ac:dyDescent="0.25">
      <c r="F93440" s="195"/>
    </row>
    <row r="93441" spans="6:6" x14ac:dyDescent="0.25">
      <c r="F93441" s="195"/>
    </row>
    <row r="93442" spans="6:6" x14ac:dyDescent="0.25">
      <c r="F93442" s="195"/>
    </row>
    <row r="93443" spans="6:6" x14ac:dyDescent="0.25">
      <c r="F93443" s="195"/>
    </row>
    <row r="93444" spans="6:6" x14ac:dyDescent="0.25">
      <c r="F93444" s="195"/>
    </row>
    <row r="93445" spans="6:6" x14ac:dyDescent="0.25">
      <c r="F93445" s="195"/>
    </row>
    <row r="93446" spans="6:6" x14ac:dyDescent="0.25">
      <c r="F93446" s="195"/>
    </row>
    <row r="93447" spans="6:6" x14ac:dyDescent="0.25">
      <c r="F93447" s="195"/>
    </row>
    <row r="93448" spans="6:6" x14ac:dyDescent="0.25">
      <c r="F93448" s="195"/>
    </row>
    <row r="93449" spans="6:6" x14ac:dyDescent="0.25">
      <c r="F93449" s="195"/>
    </row>
    <row r="93450" spans="6:6" x14ac:dyDescent="0.25">
      <c r="F93450" s="195"/>
    </row>
    <row r="93451" spans="6:6" x14ac:dyDescent="0.25">
      <c r="F93451" s="195"/>
    </row>
    <row r="93452" spans="6:6" x14ac:dyDescent="0.25">
      <c r="F93452" s="195"/>
    </row>
    <row r="93453" spans="6:6" x14ac:dyDescent="0.25">
      <c r="F93453" s="195"/>
    </row>
    <row r="93454" spans="6:6" x14ac:dyDescent="0.25">
      <c r="F93454" s="195"/>
    </row>
    <row r="93455" spans="6:6" x14ac:dyDescent="0.25">
      <c r="F93455" s="195"/>
    </row>
    <row r="93456" spans="6:6" x14ac:dyDescent="0.25">
      <c r="F93456" s="195"/>
    </row>
    <row r="93457" spans="6:6" x14ac:dyDescent="0.25">
      <c r="F93457" s="195"/>
    </row>
    <row r="93458" spans="6:6" x14ac:dyDescent="0.25">
      <c r="F93458" s="195"/>
    </row>
    <row r="93459" spans="6:6" x14ac:dyDescent="0.25">
      <c r="F93459" s="195"/>
    </row>
    <row r="93460" spans="6:6" x14ac:dyDescent="0.25">
      <c r="F93460" s="195"/>
    </row>
    <row r="93461" spans="6:6" x14ac:dyDescent="0.25">
      <c r="F93461" s="195"/>
    </row>
    <row r="93462" spans="6:6" x14ac:dyDescent="0.25">
      <c r="F93462" s="195"/>
    </row>
    <row r="93463" spans="6:6" x14ac:dyDescent="0.25">
      <c r="F93463" s="195"/>
    </row>
    <row r="93464" spans="6:6" x14ac:dyDescent="0.25">
      <c r="F93464" s="195"/>
    </row>
    <row r="93465" spans="6:6" x14ac:dyDescent="0.25">
      <c r="F93465" s="195"/>
    </row>
    <row r="93466" spans="6:6" x14ac:dyDescent="0.25">
      <c r="F93466" s="195"/>
    </row>
    <row r="93467" spans="6:6" x14ac:dyDescent="0.25">
      <c r="F93467" s="195"/>
    </row>
    <row r="93468" spans="6:6" x14ac:dyDescent="0.25">
      <c r="F93468" s="195"/>
    </row>
    <row r="93469" spans="6:6" x14ac:dyDescent="0.25">
      <c r="F93469" s="195"/>
    </row>
    <row r="93470" spans="6:6" x14ac:dyDescent="0.25">
      <c r="F93470" s="195"/>
    </row>
    <row r="93471" spans="6:6" x14ac:dyDescent="0.25">
      <c r="F93471" s="195"/>
    </row>
    <row r="93472" spans="6:6" x14ac:dyDescent="0.25">
      <c r="F93472" s="195"/>
    </row>
    <row r="93473" spans="6:6" x14ac:dyDescent="0.25">
      <c r="F93473" s="195"/>
    </row>
    <row r="93474" spans="6:6" x14ac:dyDescent="0.25">
      <c r="F93474" s="195"/>
    </row>
    <row r="93475" spans="6:6" x14ac:dyDescent="0.25">
      <c r="F93475" s="195"/>
    </row>
    <row r="93476" spans="6:6" x14ac:dyDescent="0.25">
      <c r="F93476" s="195"/>
    </row>
    <row r="93477" spans="6:6" x14ac:dyDescent="0.25">
      <c r="F93477" s="195"/>
    </row>
    <row r="93478" spans="6:6" x14ac:dyDescent="0.25">
      <c r="F93478" s="195"/>
    </row>
    <row r="93479" spans="6:6" x14ac:dyDescent="0.25">
      <c r="F93479" s="195"/>
    </row>
    <row r="93480" spans="6:6" x14ac:dyDescent="0.25">
      <c r="F93480" s="195"/>
    </row>
    <row r="93481" spans="6:6" x14ac:dyDescent="0.25">
      <c r="F93481" s="195"/>
    </row>
    <row r="93482" spans="6:6" x14ac:dyDescent="0.25">
      <c r="F93482" s="195"/>
    </row>
    <row r="93483" spans="6:6" x14ac:dyDescent="0.25">
      <c r="F93483" s="195"/>
    </row>
    <row r="93484" spans="6:6" x14ac:dyDescent="0.25">
      <c r="F93484" s="195"/>
    </row>
    <row r="93485" spans="6:6" x14ac:dyDescent="0.25">
      <c r="F93485" s="195"/>
    </row>
    <row r="93486" spans="6:6" x14ac:dyDescent="0.25">
      <c r="F93486" s="195"/>
    </row>
    <row r="93487" spans="6:6" x14ac:dyDescent="0.25">
      <c r="F93487" s="195"/>
    </row>
    <row r="93488" spans="6:6" x14ac:dyDescent="0.25">
      <c r="F93488" s="195"/>
    </row>
    <row r="93489" spans="6:6" x14ac:dyDescent="0.25">
      <c r="F93489" s="195"/>
    </row>
    <row r="93490" spans="6:6" x14ac:dyDescent="0.25">
      <c r="F93490" s="195"/>
    </row>
    <row r="93491" spans="6:6" x14ac:dyDescent="0.25">
      <c r="F93491" s="195"/>
    </row>
    <row r="93492" spans="6:6" x14ac:dyDescent="0.25">
      <c r="F93492" s="195"/>
    </row>
    <row r="93493" spans="6:6" x14ac:dyDescent="0.25">
      <c r="F93493" s="195"/>
    </row>
    <row r="93494" spans="6:6" x14ac:dyDescent="0.25">
      <c r="F93494" s="195"/>
    </row>
    <row r="93495" spans="6:6" x14ac:dyDescent="0.25">
      <c r="F93495" s="195"/>
    </row>
    <row r="93496" spans="6:6" x14ac:dyDescent="0.25">
      <c r="F93496" s="195"/>
    </row>
    <row r="93497" spans="6:6" x14ac:dyDescent="0.25">
      <c r="F93497" s="195"/>
    </row>
    <row r="93498" spans="6:6" x14ac:dyDescent="0.25">
      <c r="F93498" s="195"/>
    </row>
    <row r="93499" spans="6:6" x14ac:dyDescent="0.25">
      <c r="F93499" s="195"/>
    </row>
    <row r="93500" spans="6:6" x14ac:dyDescent="0.25">
      <c r="F93500" s="195"/>
    </row>
    <row r="93501" spans="6:6" x14ac:dyDescent="0.25">
      <c r="F93501" s="195"/>
    </row>
    <row r="93502" spans="6:6" x14ac:dyDescent="0.25">
      <c r="F93502" s="195"/>
    </row>
    <row r="93503" spans="6:6" x14ac:dyDescent="0.25">
      <c r="F93503" s="195"/>
    </row>
    <row r="93504" spans="6:6" x14ac:dyDescent="0.25">
      <c r="F93504" s="195"/>
    </row>
    <row r="93505" spans="6:6" x14ac:dyDescent="0.25">
      <c r="F93505" s="195"/>
    </row>
    <row r="93506" spans="6:6" x14ac:dyDescent="0.25">
      <c r="F93506" s="195"/>
    </row>
    <row r="93507" spans="6:6" x14ac:dyDescent="0.25">
      <c r="F93507" s="195"/>
    </row>
    <row r="93508" spans="6:6" x14ac:dyDescent="0.25">
      <c r="F93508" s="195"/>
    </row>
    <row r="93509" spans="6:6" x14ac:dyDescent="0.25">
      <c r="F93509" s="195"/>
    </row>
    <row r="93510" spans="6:6" x14ac:dyDescent="0.25">
      <c r="F93510" s="195"/>
    </row>
    <row r="93511" spans="6:6" x14ac:dyDescent="0.25">
      <c r="F93511" s="195"/>
    </row>
    <row r="93512" spans="6:6" x14ac:dyDescent="0.25">
      <c r="F93512" s="195"/>
    </row>
    <row r="93513" spans="6:6" x14ac:dyDescent="0.25">
      <c r="F93513" s="195"/>
    </row>
    <row r="93514" spans="6:6" x14ac:dyDescent="0.25">
      <c r="F93514" s="195"/>
    </row>
    <row r="93515" spans="6:6" x14ac:dyDescent="0.25">
      <c r="F93515" s="195"/>
    </row>
    <row r="93516" spans="6:6" x14ac:dyDescent="0.25">
      <c r="F93516" s="195"/>
    </row>
    <row r="93517" spans="6:6" x14ac:dyDescent="0.25">
      <c r="F93517" s="195"/>
    </row>
    <row r="93518" spans="6:6" x14ac:dyDescent="0.25">
      <c r="F93518" s="195"/>
    </row>
    <row r="93519" spans="6:6" x14ac:dyDescent="0.25">
      <c r="F93519" s="195"/>
    </row>
    <row r="93520" spans="6:6" x14ac:dyDescent="0.25">
      <c r="F93520" s="195"/>
    </row>
    <row r="93521" spans="6:6" x14ac:dyDescent="0.25">
      <c r="F93521" s="195"/>
    </row>
    <row r="93522" spans="6:6" x14ac:dyDescent="0.25">
      <c r="F93522" s="195"/>
    </row>
    <row r="93523" spans="6:6" x14ac:dyDescent="0.25">
      <c r="F93523" s="195"/>
    </row>
    <row r="93524" spans="6:6" x14ac:dyDescent="0.25">
      <c r="F93524" s="195"/>
    </row>
    <row r="93525" spans="6:6" x14ac:dyDescent="0.25">
      <c r="F93525" s="195"/>
    </row>
    <row r="93526" spans="6:6" x14ac:dyDescent="0.25">
      <c r="F93526" s="195"/>
    </row>
    <row r="93527" spans="6:6" x14ac:dyDescent="0.25">
      <c r="F93527" s="195"/>
    </row>
    <row r="93528" spans="6:6" x14ac:dyDescent="0.25">
      <c r="F93528" s="195"/>
    </row>
    <row r="93529" spans="6:6" x14ac:dyDescent="0.25">
      <c r="F93529" s="195"/>
    </row>
    <row r="93530" spans="6:6" x14ac:dyDescent="0.25">
      <c r="F93530" s="195"/>
    </row>
    <row r="93531" spans="6:6" x14ac:dyDescent="0.25">
      <c r="F93531" s="195"/>
    </row>
    <row r="93532" spans="6:6" x14ac:dyDescent="0.25">
      <c r="F93532" s="195"/>
    </row>
    <row r="93533" spans="6:6" x14ac:dyDescent="0.25">
      <c r="F93533" s="195"/>
    </row>
    <row r="93534" spans="6:6" x14ac:dyDescent="0.25">
      <c r="F93534" s="195"/>
    </row>
    <row r="93535" spans="6:6" x14ac:dyDescent="0.25">
      <c r="F93535" s="195"/>
    </row>
    <row r="93536" spans="6:6" x14ac:dyDescent="0.25">
      <c r="F93536" s="195"/>
    </row>
    <row r="93537" spans="6:6" x14ac:dyDescent="0.25">
      <c r="F93537" s="195"/>
    </row>
    <row r="93538" spans="6:6" x14ac:dyDescent="0.25">
      <c r="F93538" s="195"/>
    </row>
    <row r="93539" spans="6:6" x14ac:dyDescent="0.25">
      <c r="F93539" s="195"/>
    </row>
    <row r="93540" spans="6:6" x14ac:dyDescent="0.25">
      <c r="F93540" s="195"/>
    </row>
    <row r="93541" spans="6:6" x14ac:dyDescent="0.25">
      <c r="F93541" s="195"/>
    </row>
    <row r="93542" spans="6:6" x14ac:dyDescent="0.25">
      <c r="F93542" s="195"/>
    </row>
    <row r="93543" spans="6:6" x14ac:dyDescent="0.25">
      <c r="F93543" s="195"/>
    </row>
    <row r="93544" spans="6:6" x14ac:dyDescent="0.25">
      <c r="F93544" s="195"/>
    </row>
    <row r="93545" spans="6:6" x14ac:dyDescent="0.25">
      <c r="F93545" s="195"/>
    </row>
    <row r="93546" spans="6:6" x14ac:dyDescent="0.25">
      <c r="F93546" s="195"/>
    </row>
    <row r="93547" spans="6:6" x14ac:dyDescent="0.25">
      <c r="F93547" s="195"/>
    </row>
    <row r="93548" spans="6:6" x14ac:dyDescent="0.25">
      <c r="F93548" s="195"/>
    </row>
    <row r="93549" spans="6:6" x14ac:dyDescent="0.25">
      <c r="F93549" s="195"/>
    </row>
    <row r="93550" spans="6:6" x14ac:dyDescent="0.25">
      <c r="F93550" s="195"/>
    </row>
    <row r="93551" spans="6:6" x14ac:dyDescent="0.25">
      <c r="F93551" s="195"/>
    </row>
    <row r="93552" spans="6:6" x14ac:dyDescent="0.25">
      <c r="F93552" s="195"/>
    </row>
    <row r="93553" spans="6:6" x14ac:dyDescent="0.25">
      <c r="F93553" s="195"/>
    </row>
    <row r="93554" spans="6:6" x14ac:dyDescent="0.25">
      <c r="F93554" s="195"/>
    </row>
    <row r="93555" spans="6:6" x14ac:dyDescent="0.25">
      <c r="F93555" s="195"/>
    </row>
    <row r="93556" spans="6:6" x14ac:dyDescent="0.25">
      <c r="F93556" s="195"/>
    </row>
    <row r="93557" spans="6:6" x14ac:dyDescent="0.25">
      <c r="F93557" s="195"/>
    </row>
    <row r="93558" spans="6:6" x14ac:dyDescent="0.25">
      <c r="F93558" s="195"/>
    </row>
    <row r="93559" spans="6:6" x14ac:dyDescent="0.25">
      <c r="F93559" s="195"/>
    </row>
    <row r="93560" spans="6:6" x14ac:dyDescent="0.25">
      <c r="F93560" s="195"/>
    </row>
    <row r="93561" spans="6:6" x14ac:dyDescent="0.25">
      <c r="F93561" s="195"/>
    </row>
    <row r="93562" spans="6:6" x14ac:dyDescent="0.25">
      <c r="F93562" s="195"/>
    </row>
    <row r="93563" spans="6:6" x14ac:dyDescent="0.25">
      <c r="F93563" s="195"/>
    </row>
    <row r="93564" spans="6:6" x14ac:dyDescent="0.25">
      <c r="F93564" s="195"/>
    </row>
    <row r="93565" spans="6:6" x14ac:dyDescent="0.25">
      <c r="F93565" s="195"/>
    </row>
    <row r="93566" spans="6:6" x14ac:dyDescent="0.25">
      <c r="F93566" s="195"/>
    </row>
    <row r="93567" spans="6:6" x14ac:dyDescent="0.25">
      <c r="F93567" s="195"/>
    </row>
    <row r="93568" spans="6:6" x14ac:dyDescent="0.25">
      <c r="F93568" s="195"/>
    </row>
    <row r="93569" spans="6:6" x14ac:dyDescent="0.25">
      <c r="F93569" s="195"/>
    </row>
    <row r="93570" spans="6:6" x14ac:dyDescent="0.25">
      <c r="F93570" s="195"/>
    </row>
    <row r="93571" spans="6:6" x14ac:dyDescent="0.25">
      <c r="F93571" s="195"/>
    </row>
    <row r="93572" spans="6:6" x14ac:dyDescent="0.25">
      <c r="F93572" s="195"/>
    </row>
    <row r="93573" spans="6:6" x14ac:dyDescent="0.25">
      <c r="F93573" s="195"/>
    </row>
    <row r="93574" spans="6:6" x14ac:dyDescent="0.25">
      <c r="F93574" s="195"/>
    </row>
    <row r="93575" spans="6:6" x14ac:dyDescent="0.25">
      <c r="F93575" s="195"/>
    </row>
    <row r="93576" spans="6:6" x14ac:dyDescent="0.25">
      <c r="F93576" s="195"/>
    </row>
    <row r="93577" spans="6:6" x14ac:dyDescent="0.25">
      <c r="F93577" s="195"/>
    </row>
    <row r="93578" spans="6:6" x14ac:dyDescent="0.25">
      <c r="F93578" s="195"/>
    </row>
    <row r="93579" spans="6:6" x14ac:dyDescent="0.25">
      <c r="F93579" s="195"/>
    </row>
    <row r="93580" spans="6:6" x14ac:dyDescent="0.25">
      <c r="F93580" s="195"/>
    </row>
    <row r="93581" spans="6:6" x14ac:dyDescent="0.25">
      <c r="F93581" s="195"/>
    </row>
    <row r="93582" spans="6:6" x14ac:dyDescent="0.25">
      <c r="F93582" s="195"/>
    </row>
    <row r="93583" spans="6:6" x14ac:dyDescent="0.25">
      <c r="F93583" s="195"/>
    </row>
    <row r="93584" spans="6:6" x14ac:dyDescent="0.25">
      <c r="F93584" s="195"/>
    </row>
    <row r="93585" spans="6:6" x14ac:dyDescent="0.25">
      <c r="F93585" s="195"/>
    </row>
    <row r="93586" spans="6:6" x14ac:dyDescent="0.25">
      <c r="F93586" s="195"/>
    </row>
    <row r="93587" spans="6:6" x14ac:dyDescent="0.25">
      <c r="F93587" s="195"/>
    </row>
    <row r="93588" spans="6:6" x14ac:dyDescent="0.25">
      <c r="F93588" s="195"/>
    </row>
    <row r="93589" spans="6:6" x14ac:dyDescent="0.25">
      <c r="F93589" s="195"/>
    </row>
    <row r="93590" spans="6:6" x14ac:dyDescent="0.25">
      <c r="F93590" s="195"/>
    </row>
    <row r="93591" spans="6:6" x14ac:dyDescent="0.25">
      <c r="F93591" s="195"/>
    </row>
    <row r="93592" spans="6:6" x14ac:dyDescent="0.25">
      <c r="F93592" s="195"/>
    </row>
    <row r="93593" spans="6:6" x14ac:dyDescent="0.25">
      <c r="F93593" s="195"/>
    </row>
    <row r="93594" spans="6:6" x14ac:dyDescent="0.25">
      <c r="F93594" s="195"/>
    </row>
    <row r="93595" spans="6:6" x14ac:dyDescent="0.25">
      <c r="F93595" s="195"/>
    </row>
    <row r="93596" spans="6:6" x14ac:dyDescent="0.25">
      <c r="F93596" s="195"/>
    </row>
    <row r="93597" spans="6:6" x14ac:dyDescent="0.25">
      <c r="F93597" s="195"/>
    </row>
    <row r="93598" spans="6:6" x14ac:dyDescent="0.25">
      <c r="F93598" s="195"/>
    </row>
    <row r="93599" spans="6:6" x14ac:dyDescent="0.25">
      <c r="F93599" s="195"/>
    </row>
    <row r="93600" spans="6:6" x14ac:dyDescent="0.25">
      <c r="F93600" s="195"/>
    </row>
    <row r="93601" spans="6:6" x14ac:dyDescent="0.25">
      <c r="F93601" s="195"/>
    </row>
    <row r="93602" spans="6:6" x14ac:dyDescent="0.25">
      <c r="F93602" s="195"/>
    </row>
    <row r="93603" spans="6:6" x14ac:dyDescent="0.25">
      <c r="F93603" s="195"/>
    </row>
    <row r="93604" spans="6:6" x14ac:dyDescent="0.25">
      <c r="F93604" s="195"/>
    </row>
    <row r="93605" spans="6:6" x14ac:dyDescent="0.25">
      <c r="F93605" s="195"/>
    </row>
    <row r="93606" spans="6:6" x14ac:dyDescent="0.25">
      <c r="F93606" s="195"/>
    </row>
    <row r="93607" spans="6:6" x14ac:dyDescent="0.25">
      <c r="F93607" s="195"/>
    </row>
    <row r="93608" spans="6:6" x14ac:dyDescent="0.25">
      <c r="F93608" s="195"/>
    </row>
    <row r="93609" spans="6:6" x14ac:dyDescent="0.25">
      <c r="F93609" s="195"/>
    </row>
    <row r="93610" spans="6:6" x14ac:dyDescent="0.25">
      <c r="F93610" s="195"/>
    </row>
    <row r="93611" spans="6:6" x14ac:dyDescent="0.25">
      <c r="F93611" s="195"/>
    </row>
    <row r="93612" spans="6:6" x14ac:dyDescent="0.25">
      <c r="F93612" s="195"/>
    </row>
    <row r="93613" spans="6:6" x14ac:dyDescent="0.25">
      <c r="F93613" s="195"/>
    </row>
    <row r="93614" spans="6:6" x14ac:dyDescent="0.25">
      <c r="F93614" s="195"/>
    </row>
    <row r="93615" spans="6:6" x14ac:dyDescent="0.25">
      <c r="F93615" s="195"/>
    </row>
    <row r="93616" spans="6:6" x14ac:dyDescent="0.25">
      <c r="F93616" s="195"/>
    </row>
    <row r="93617" spans="6:6" x14ac:dyDescent="0.25">
      <c r="F93617" s="195"/>
    </row>
    <row r="93618" spans="6:6" x14ac:dyDescent="0.25">
      <c r="F93618" s="195"/>
    </row>
    <row r="93619" spans="6:6" x14ac:dyDescent="0.25">
      <c r="F93619" s="195"/>
    </row>
    <row r="93620" spans="6:6" x14ac:dyDescent="0.25">
      <c r="F93620" s="195"/>
    </row>
    <row r="93621" spans="6:6" x14ac:dyDescent="0.25">
      <c r="F93621" s="195"/>
    </row>
    <row r="93622" spans="6:6" x14ac:dyDescent="0.25">
      <c r="F93622" s="195"/>
    </row>
    <row r="93623" spans="6:6" x14ac:dyDescent="0.25">
      <c r="F93623" s="195"/>
    </row>
    <row r="93624" spans="6:6" x14ac:dyDescent="0.25">
      <c r="F93624" s="195"/>
    </row>
    <row r="93625" spans="6:6" x14ac:dyDescent="0.25">
      <c r="F93625" s="195"/>
    </row>
    <row r="93626" spans="6:6" x14ac:dyDescent="0.25">
      <c r="F93626" s="195"/>
    </row>
    <row r="93627" spans="6:6" x14ac:dyDescent="0.25">
      <c r="F93627" s="195"/>
    </row>
    <row r="93628" spans="6:6" x14ac:dyDescent="0.25">
      <c r="F93628" s="195"/>
    </row>
    <row r="93629" spans="6:6" x14ac:dyDescent="0.25">
      <c r="F93629" s="195"/>
    </row>
    <row r="93630" spans="6:6" x14ac:dyDescent="0.25">
      <c r="F93630" s="195"/>
    </row>
    <row r="93631" spans="6:6" x14ac:dyDescent="0.25">
      <c r="F93631" s="195"/>
    </row>
    <row r="93632" spans="6:6" x14ac:dyDescent="0.25">
      <c r="F93632" s="195"/>
    </row>
    <row r="93633" spans="6:6" x14ac:dyDescent="0.25">
      <c r="F93633" s="195"/>
    </row>
    <row r="93634" spans="6:6" x14ac:dyDescent="0.25">
      <c r="F93634" s="195"/>
    </row>
    <row r="93635" spans="6:6" x14ac:dyDescent="0.25">
      <c r="F93635" s="195"/>
    </row>
    <row r="93636" spans="6:6" x14ac:dyDescent="0.25">
      <c r="F93636" s="195"/>
    </row>
    <row r="93637" spans="6:6" x14ac:dyDescent="0.25">
      <c r="F93637" s="195"/>
    </row>
    <row r="93638" spans="6:6" x14ac:dyDescent="0.25">
      <c r="F93638" s="195"/>
    </row>
    <row r="93639" spans="6:6" x14ac:dyDescent="0.25">
      <c r="F93639" s="195"/>
    </row>
    <row r="93640" spans="6:6" x14ac:dyDescent="0.25">
      <c r="F93640" s="195"/>
    </row>
    <row r="93641" spans="6:6" x14ac:dyDescent="0.25">
      <c r="F93641" s="195"/>
    </row>
    <row r="93642" spans="6:6" x14ac:dyDescent="0.25">
      <c r="F93642" s="195"/>
    </row>
    <row r="93643" spans="6:6" x14ac:dyDescent="0.25">
      <c r="F93643" s="195"/>
    </row>
    <row r="93644" spans="6:6" x14ac:dyDescent="0.25">
      <c r="F93644" s="195"/>
    </row>
    <row r="93645" spans="6:6" x14ac:dyDescent="0.25">
      <c r="F93645" s="195"/>
    </row>
    <row r="93646" spans="6:6" x14ac:dyDescent="0.25">
      <c r="F93646" s="195"/>
    </row>
    <row r="93647" spans="6:6" x14ac:dyDescent="0.25">
      <c r="F93647" s="195"/>
    </row>
    <row r="93648" spans="6:6" x14ac:dyDescent="0.25">
      <c r="F93648" s="195"/>
    </row>
    <row r="93649" spans="6:6" x14ac:dyDescent="0.25">
      <c r="F93649" s="195"/>
    </row>
    <row r="93650" spans="6:6" x14ac:dyDescent="0.25">
      <c r="F93650" s="195"/>
    </row>
    <row r="93651" spans="6:6" x14ac:dyDescent="0.25">
      <c r="F93651" s="195"/>
    </row>
    <row r="93652" spans="6:6" x14ac:dyDescent="0.25">
      <c r="F93652" s="195"/>
    </row>
    <row r="93653" spans="6:6" x14ac:dyDescent="0.25">
      <c r="F93653" s="195"/>
    </row>
    <row r="93654" spans="6:6" x14ac:dyDescent="0.25">
      <c r="F93654" s="195"/>
    </row>
    <row r="93655" spans="6:6" x14ac:dyDescent="0.25">
      <c r="F93655" s="195"/>
    </row>
    <row r="93656" spans="6:6" x14ac:dyDescent="0.25">
      <c r="F93656" s="195"/>
    </row>
    <row r="93657" spans="6:6" x14ac:dyDescent="0.25">
      <c r="F93657" s="195"/>
    </row>
    <row r="93658" spans="6:6" x14ac:dyDescent="0.25">
      <c r="F93658" s="195"/>
    </row>
    <row r="93659" spans="6:6" x14ac:dyDescent="0.25">
      <c r="F93659" s="195"/>
    </row>
    <row r="93660" spans="6:6" x14ac:dyDescent="0.25">
      <c r="F93660" s="195"/>
    </row>
    <row r="93661" spans="6:6" x14ac:dyDescent="0.25">
      <c r="F93661" s="195"/>
    </row>
    <row r="93662" spans="6:6" x14ac:dyDescent="0.25">
      <c r="F93662" s="195"/>
    </row>
    <row r="93663" spans="6:6" x14ac:dyDescent="0.25">
      <c r="F93663" s="195"/>
    </row>
    <row r="93664" spans="6:6" x14ac:dyDescent="0.25">
      <c r="F93664" s="195"/>
    </row>
    <row r="93665" spans="6:6" x14ac:dyDescent="0.25">
      <c r="F93665" s="195"/>
    </row>
    <row r="93666" spans="6:6" x14ac:dyDescent="0.25">
      <c r="F93666" s="195"/>
    </row>
    <row r="93667" spans="6:6" x14ac:dyDescent="0.25">
      <c r="F93667" s="195"/>
    </row>
    <row r="93668" spans="6:6" x14ac:dyDescent="0.25">
      <c r="F93668" s="195"/>
    </row>
    <row r="93669" spans="6:6" x14ac:dyDescent="0.25">
      <c r="F93669" s="195"/>
    </row>
    <row r="93670" spans="6:6" x14ac:dyDescent="0.25">
      <c r="F93670" s="195"/>
    </row>
    <row r="93671" spans="6:6" x14ac:dyDescent="0.25">
      <c r="F93671" s="195"/>
    </row>
    <row r="93672" spans="6:6" x14ac:dyDescent="0.25">
      <c r="F93672" s="195"/>
    </row>
    <row r="93673" spans="6:6" x14ac:dyDescent="0.25">
      <c r="F93673" s="195"/>
    </row>
    <row r="93674" spans="6:6" x14ac:dyDescent="0.25">
      <c r="F93674" s="195"/>
    </row>
    <row r="93675" spans="6:6" x14ac:dyDescent="0.25">
      <c r="F93675" s="195"/>
    </row>
    <row r="93676" spans="6:6" x14ac:dyDescent="0.25">
      <c r="F93676" s="195"/>
    </row>
    <row r="93677" spans="6:6" x14ac:dyDescent="0.25">
      <c r="F93677" s="195"/>
    </row>
    <row r="93678" spans="6:6" x14ac:dyDescent="0.25">
      <c r="F93678" s="195"/>
    </row>
    <row r="93679" spans="6:6" x14ac:dyDescent="0.25">
      <c r="F93679" s="195"/>
    </row>
    <row r="93680" spans="6:6" x14ac:dyDescent="0.25">
      <c r="F93680" s="195"/>
    </row>
    <row r="93681" spans="6:6" x14ac:dyDescent="0.25">
      <c r="F93681" s="195"/>
    </row>
    <row r="93682" spans="6:6" x14ac:dyDescent="0.25">
      <c r="F93682" s="195"/>
    </row>
    <row r="93683" spans="6:6" x14ac:dyDescent="0.25">
      <c r="F93683" s="195"/>
    </row>
    <row r="93684" spans="6:6" x14ac:dyDescent="0.25">
      <c r="F93684" s="195"/>
    </row>
    <row r="93685" spans="6:6" x14ac:dyDescent="0.25">
      <c r="F93685" s="195"/>
    </row>
    <row r="93686" spans="6:6" x14ac:dyDescent="0.25">
      <c r="F93686" s="195"/>
    </row>
    <row r="93687" spans="6:6" x14ac:dyDescent="0.25">
      <c r="F93687" s="195"/>
    </row>
    <row r="93688" spans="6:6" x14ac:dyDescent="0.25">
      <c r="F93688" s="195"/>
    </row>
    <row r="93689" spans="6:6" x14ac:dyDescent="0.25">
      <c r="F93689" s="195"/>
    </row>
    <row r="93690" spans="6:6" x14ac:dyDescent="0.25">
      <c r="F93690" s="195"/>
    </row>
    <row r="93691" spans="6:6" x14ac:dyDescent="0.25">
      <c r="F93691" s="195"/>
    </row>
    <row r="93692" spans="6:6" x14ac:dyDescent="0.25">
      <c r="F93692" s="195"/>
    </row>
    <row r="93693" spans="6:6" x14ac:dyDescent="0.25">
      <c r="F93693" s="195"/>
    </row>
    <row r="93694" spans="6:6" x14ac:dyDescent="0.25">
      <c r="F93694" s="195"/>
    </row>
    <row r="93695" spans="6:6" x14ac:dyDescent="0.25">
      <c r="F93695" s="195"/>
    </row>
    <row r="93696" spans="6:6" x14ac:dyDescent="0.25">
      <c r="F93696" s="195"/>
    </row>
    <row r="93697" spans="6:6" x14ac:dyDescent="0.25">
      <c r="F93697" s="195"/>
    </row>
    <row r="93698" spans="6:6" x14ac:dyDescent="0.25">
      <c r="F93698" s="195"/>
    </row>
    <row r="93699" spans="6:6" x14ac:dyDescent="0.25">
      <c r="F93699" s="195"/>
    </row>
    <row r="93700" spans="6:6" x14ac:dyDescent="0.25">
      <c r="F93700" s="195"/>
    </row>
    <row r="93701" spans="6:6" x14ac:dyDescent="0.25">
      <c r="F93701" s="195"/>
    </row>
    <row r="93702" spans="6:6" x14ac:dyDescent="0.25">
      <c r="F93702" s="195"/>
    </row>
    <row r="93703" spans="6:6" x14ac:dyDescent="0.25">
      <c r="F93703" s="195"/>
    </row>
    <row r="93704" spans="6:6" x14ac:dyDescent="0.25">
      <c r="F93704" s="195"/>
    </row>
    <row r="98822" spans="6:6" x14ac:dyDescent="0.25">
      <c r="F98822" s="195"/>
    </row>
    <row r="98823" spans="6:6" x14ac:dyDescent="0.25">
      <c r="F98823" s="195"/>
    </row>
    <row r="98824" spans="6:6" x14ac:dyDescent="0.25">
      <c r="F98824" s="195"/>
    </row>
    <row r="98825" spans="6:6" x14ac:dyDescent="0.25">
      <c r="F98825" s="195"/>
    </row>
    <row r="98826" spans="6:6" x14ac:dyDescent="0.25">
      <c r="F98826" s="195"/>
    </row>
    <row r="98827" spans="6:6" x14ac:dyDescent="0.25">
      <c r="F98827" s="195"/>
    </row>
    <row r="98828" spans="6:6" x14ac:dyDescent="0.25">
      <c r="F98828" s="195"/>
    </row>
    <row r="98829" spans="6:6" x14ac:dyDescent="0.25">
      <c r="F98829" s="195"/>
    </row>
    <row r="98830" spans="6:6" x14ac:dyDescent="0.25">
      <c r="F98830" s="195"/>
    </row>
    <row r="98831" spans="6:6" x14ac:dyDescent="0.25">
      <c r="F98831" s="195"/>
    </row>
    <row r="98832" spans="6:6" x14ac:dyDescent="0.25">
      <c r="F98832" s="195"/>
    </row>
    <row r="98833" spans="6:6" x14ac:dyDescent="0.25">
      <c r="F98833" s="195"/>
    </row>
    <row r="98834" spans="6:6" x14ac:dyDescent="0.25">
      <c r="F98834" s="195"/>
    </row>
    <row r="98835" spans="6:6" x14ac:dyDescent="0.25">
      <c r="F98835" s="195"/>
    </row>
    <row r="98836" spans="6:6" x14ac:dyDescent="0.25">
      <c r="F98836" s="195"/>
    </row>
    <row r="98837" spans="6:6" x14ac:dyDescent="0.25">
      <c r="F98837" s="195"/>
    </row>
    <row r="98838" spans="6:6" x14ac:dyDescent="0.25">
      <c r="F98838" s="195"/>
    </row>
    <row r="98839" spans="6:6" x14ac:dyDescent="0.25">
      <c r="F98839" s="195"/>
    </row>
    <row r="98840" spans="6:6" x14ac:dyDescent="0.25">
      <c r="F98840" s="195"/>
    </row>
    <row r="98841" spans="6:6" x14ac:dyDescent="0.25">
      <c r="F98841" s="195"/>
    </row>
    <row r="98842" spans="6:6" x14ac:dyDescent="0.25">
      <c r="F98842" s="195"/>
    </row>
    <row r="98843" spans="6:6" x14ac:dyDescent="0.25">
      <c r="F98843" s="195"/>
    </row>
    <row r="98844" spans="6:6" x14ac:dyDescent="0.25">
      <c r="F98844" s="195"/>
    </row>
    <row r="98845" spans="6:6" x14ac:dyDescent="0.25">
      <c r="F98845" s="195"/>
    </row>
    <row r="98846" spans="6:6" x14ac:dyDescent="0.25">
      <c r="F98846" s="195"/>
    </row>
    <row r="98847" spans="6:6" x14ac:dyDescent="0.25">
      <c r="F98847" s="195"/>
    </row>
    <row r="98848" spans="6:6" x14ac:dyDescent="0.25">
      <c r="F98848" s="195"/>
    </row>
    <row r="98849" spans="6:6" x14ac:dyDescent="0.25">
      <c r="F98849" s="195"/>
    </row>
    <row r="98850" spans="6:6" x14ac:dyDescent="0.25">
      <c r="F98850" s="195"/>
    </row>
    <row r="98851" spans="6:6" x14ac:dyDescent="0.25">
      <c r="F98851" s="195"/>
    </row>
    <row r="98852" spans="6:6" x14ac:dyDescent="0.25">
      <c r="F98852" s="195"/>
    </row>
    <row r="98853" spans="6:6" x14ac:dyDescent="0.25">
      <c r="F98853" s="195"/>
    </row>
    <row r="98854" spans="6:6" x14ac:dyDescent="0.25">
      <c r="F98854" s="195"/>
    </row>
    <row r="98855" spans="6:6" x14ac:dyDescent="0.25">
      <c r="F98855" s="195"/>
    </row>
    <row r="98856" spans="6:6" x14ac:dyDescent="0.25">
      <c r="F98856" s="195"/>
    </row>
    <row r="98857" spans="6:6" x14ac:dyDescent="0.25">
      <c r="F98857" s="195"/>
    </row>
    <row r="98858" spans="6:6" x14ac:dyDescent="0.25">
      <c r="F98858" s="195"/>
    </row>
    <row r="98859" spans="6:6" x14ac:dyDescent="0.25">
      <c r="F98859" s="195"/>
    </row>
    <row r="98860" spans="6:6" x14ac:dyDescent="0.25">
      <c r="F98860" s="195"/>
    </row>
    <row r="98861" spans="6:6" x14ac:dyDescent="0.25">
      <c r="F98861" s="195"/>
    </row>
    <row r="98862" spans="6:6" x14ac:dyDescent="0.25">
      <c r="F98862" s="195"/>
    </row>
    <row r="98863" spans="6:6" x14ac:dyDescent="0.25">
      <c r="F98863" s="195"/>
    </row>
    <row r="98864" spans="6:6" x14ac:dyDescent="0.25">
      <c r="F98864" s="195"/>
    </row>
    <row r="98865" spans="6:6" x14ac:dyDescent="0.25">
      <c r="F98865" s="195"/>
    </row>
    <row r="98866" spans="6:6" x14ac:dyDescent="0.25">
      <c r="F98866" s="195"/>
    </row>
    <row r="98867" spans="6:6" x14ac:dyDescent="0.25">
      <c r="F98867" s="195"/>
    </row>
    <row r="98868" spans="6:6" x14ac:dyDescent="0.25">
      <c r="F98868" s="195"/>
    </row>
    <row r="98869" spans="6:6" x14ac:dyDescent="0.25">
      <c r="F98869" s="195"/>
    </row>
    <row r="98870" spans="6:6" x14ac:dyDescent="0.25">
      <c r="F98870" s="195"/>
    </row>
    <row r="98871" spans="6:6" x14ac:dyDescent="0.25">
      <c r="F98871" s="195"/>
    </row>
    <row r="98872" spans="6:6" x14ac:dyDescent="0.25">
      <c r="F98872" s="195"/>
    </row>
    <row r="98873" spans="6:6" x14ac:dyDescent="0.25">
      <c r="F98873" s="195"/>
    </row>
    <row r="98874" spans="6:6" x14ac:dyDescent="0.25">
      <c r="F98874" s="195"/>
    </row>
    <row r="98875" spans="6:6" x14ac:dyDescent="0.25">
      <c r="F98875" s="195"/>
    </row>
    <row r="98876" spans="6:6" x14ac:dyDescent="0.25">
      <c r="F98876" s="195"/>
    </row>
    <row r="98877" spans="6:6" x14ac:dyDescent="0.25">
      <c r="F98877" s="195"/>
    </row>
    <row r="98878" spans="6:6" x14ac:dyDescent="0.25">
      <c r="F98878" s="195"/>
    </row>
    <row r="98879" spans="6:6" x14ac:dyDescent="0.25">
      <c r="F98879" s="195"/>
    </row>
    <row r="98880" spans="6:6" x14ac:dyDescent="0.25">
      <c r="F98880" s="195"/>
    </row>
    <row r="98881" spans="6:6" x14ac:dyDescent="0.25">
      <c r="F98881" s="195"/>
    </row>
    <row r="98882" spans="6:6" x14ac:dyDescent="0.25">
      <c r="F98882" s="195"/>
    </row>
    <row r="98883" spans="6:6" x14ac:dyDescent="0.25">
      <c r="F98883" s="195"/>
    </row>
    <row r="98884" spans="6:6" x14ac:dyDescent="0.25">
      <c r="F98884" s="195"/>
    </row>
    <row r="98885" spans="6:6" x14ac:dyDescent="0.25">
      <c r="F98885" s="195"/>
    </row>
    <row r="98886" spans="6:6" x14ac:dyDescent="0.25">
      <c r="F98886" s="195"/>
    </row>
    <row r="98887" spans="6:6" x14ac:dyDescent="0.25">
      <c r="F98887" s="195"/>
    </row>
    <row r="98888" spans="6:6" x14ac:dyDescent="0.25">
      <c r="F98888" s="195"/>
    </row>
    <row r="98889" spans="6:6" x14ac:dyDescent="0.25">
      <c r="F98889" s="195"/>
    </row>
    <row r="98890" spans="6:6" x14ac:dyDescent="0.25">
      <c r="F98890" s="195"/>
    </row>
    <row r="98891" spans="6:6" x14ac:dyDescent="0.25">
      <c r="F98891" s="195"/>
    </row>
    <row r="98892" spans="6:6" x14ac:dyDescent="0.25">
      <c r="F98892" s="195"/>
    </row>
    <row r="98893" spans="6:6" x14ac:dyDescent="0.25">
      <c r="F98893" s="195"/>
    </row>
    <row r="98894" spans="6:6" x14ac:dyDescent="0.25">
      <c r="F98894" s="195"/>
    </row>
    <row r="98895" spans="6:6" x14ac:dyDescent="0.25">
      <c r="F98895" s="195"/>
    </row>
    <row r="98896" spans="6:6" x14ac:dyDescent="0.25">
      <c r="F98896" s="195"/>
    </row>
    <row r="98897" spans="6:6" x14ac:dyDescent="0.25">
      <c r="F98897" s="195"/>
    </row>
    <row r="98898" spans="6:6" x14ac:dyDescent="0.25">
      <c r="F98898" s="195"/>
    </row>
    <row r="98899" spans="6:6" x14ac:dyDescent="0.25">
      <c r="F98899" s="195"/>
    </row>
    <row r="98900" spans="6:6" x14ac:dyDescent="0.25">
      <c r="F98900" s="195"/>
    </row>
    <row r="98901" spans="6:6" x14ac:dyDescent="0.25">
      <c r="F98901" s="195"/>
    </row>
    <row r="98902" spans="6:6" x14ac:dyDescent="0.25">
      <c r="F98902" s="195"/>
    </row>
    <row r="98903" spans="6:6" x14ac:dyDescent="0.25">
      <c r="F98903" s="195"/>
    </row>
    <row r="98904" spans="6:6" x14ac:dyDescent="0.25">
      <c r="F98904" s="195"/>
    </row>
    <row r="98905" spans="6:6" x14ac:dyDescent="0.25">
      <c r="F98905" s="195"/>
    </row>
    <row r="98906" spans="6:6" x14ac:dyDescent="0.25">
      <c r="F98906" s="195"/>
    </row>
    <row r="98907" spans="6:6" x14ac:dyDescent="0.25">
      <c r="F98907" s="195"/>
    </row>
    <row r="98908" spans="6:6" x14ac:dyDescent="0.25">
      <c r="F98908" s="195"/>
    </row>
    <row r="98909" spans="6:6" x14ac:dyDescent="0.25">
      <c r="F98909" s="195"/>
    </row>
    <row r="98910" spans="6:6" x14ac:dyDescent="0.25">
      <c r="F98910" s="195"/>
    </row>
    <row r="98911" spans="6:6" x14ac:dyDescent="0.25">
      <c r="F98911" s="195"/>
    </row>
    <row r="98912" spans="6:6" x14ac:dyDescent="0.25">
      <c r="F98912" s="195"/>
    </row>
    <row r="98913" spans="6:6" x14ac:dyDescent="0.25">
      <c r="F98913" s="195"/>
    </row>
    <row r="98914" spans="6:6" x14ac:dyDescent="0.25">
      <c r="F98914" s="195"/>
    </row>
    <row r="98915" spans="6:6" x14ac:dyDescent="0.25">
      <c r="F98915" s="195"/>
    </row>
    <row r="98916" spans="6:6" x14ac:dyDescent="0.25">
      <c r="F98916" s="195"/>
    </row>
    <row r="98917" spans="6:6" x14ac:dyDescent="0.25">
      <c r="F98917" s="195"/>
    </row>
    <row r="98918" spans="6:6" x14ac:dyDescent="0.25">
      <c r="F98918" s="195"/>
    </row>
    <row r="98919" spans="6:6" x14ac:dyDescent="0.25">
      <c r="F98919" s="195"/>
    </row>
    <row r="98920" spans="6:6" x14ac:dyDescent="0.25">
      <c r="F98920" s="195"/>
    </row>
    <row r="98921" spans="6:6" x14ac:dyDescent="0.25">
      <c r="F98921" s="195"/>
    </row>
    <row r="98922" spans="6:6" x14ac:dyDescent="0.25">
      <c r="F98922" s="195"/>
    </row>
    <row r="98923" spans="6:6" x14ac:dyDescent="0.25">
      <c r="F98923" s="195"/>
    </row>
    <row r="98924" spans="6:6" x14ac:dyDescent="0.25">
      <c r="F98924" s="195"/>
    </row>
    <row r="98925" spans="6:6" x14ac:dyDescent="0.25">
      <c r="F98925" s="195"/>
    </row>
    <row r="98926" spans="6:6" x14ac:dyDescent="0.25">
      <c r="F98926" s="195"/>
    </row>
    <row r="98927" spans="6:6" x14ac:dyDescent="0.25">
      <c r="F98927" s="195"/>
    </row>
    <row r="98928" spans="6:6" x14ac:dyDescent="0.25">
      <c r="F98928" s="195"/>
    </row>
    <row r="98929" spans="6:6" x14ac:dyDescent="0.25">
      <c r="F98929" s="195"/>
    </row>
    <row r="98930" spans="6:6" x14ac:dyDescent="0.25">
      <c r="F98930" s="195"/>
    </row>
    <row r="98931" spans="6:6" x14ac:dyDescent="0.25">
      <c r="F98931" s="195"/>
    </row>
    <row r="98932" spans="6:6" x14ac:dyDescent="0.25">
      <c r="F98932" s="195"/>
    </row>
    <row r="98933" spans="6:6" x14ac:dyDescent="0.25">
      <c r="F98933" s="195"/>
    </row>
    <row r="98934" spans="6:6" x14ac:dyDescent="0.25">
      <c r="F98934" s="195"/>
    </row>
    <row r="98935" spans="6:6" x14ac:dyDescent="0.25">
      <c r="F98935" s="195"/>
    </row>
    <row r="98936" spans="6:6" x14ac:dyDescent="0.25">
      <c r="F98936" s="195"/>
    </row>
    <row r="98937" spans="6:6" x14ac:dyDescent="0.25">
      <c r="F98937" s="195"/>
    </row>
    <row r="98938" spans="6:6" x14ac:dyDescent="0.25">
      <c r="F98938" s="195"/>
    </row>
    <row r="98939" spans="6:6" x14ac:dyDescent="0.25">
      <c r="F98939" s="195"/>
    </row>
    <row r="98940" spans="6:6" x14ac:dyDescent="0.25">
      <c r="F98940" s="195"/>
    </row>
    <row r="98941" spans="6:6" x14ac:dyDescent="0.25">
      <c r="F98941" s="195"/>
    </row>
    <row r="98942" spans="6:6" x14ac:dyDescent="0.25">
      <c r="F98942" s="195"/>
    </row>
    <row r="98943" spans="6:6" x14ac:dyDescent="0.25">
      <c r="F98943" s="195"/>
    </row>
    <row r="98944" spans="6:6" x14ac:dyDescent="0.25">
      <c r="F98944" s="195"/>
    </row>
    <row r="98945" spans="6:6" x14ac:dyDescent="0.25">
      <c r="F98945" s="195"/>
    </row>
    <row r="98946" spans="6:6" x14ac:dyDescent="0.25">
      <c r="F98946" s="195"/>
    </row>
    <row r="98947" spans="6:6" x14ac:dyDescent="0.25">
      <c r="F98947" s="195"/>
    </row>
    <row r="98948" spans="6:6" x14ac:dyDescent="0.25">
      <c r="F98948" s="195"/>
    </row>
    <row r="98949" spans="6:6" x14ac:dyDescent="0.25">
      <c r="F98949" s="195"/>
    </row>
    <row r="98950" spans="6:6" x14ac:dyDescent="0.25">
      <c r="F98950" s="195"/>
    </row>
    <row r="98951" spans="6:6" x14ac:dyDescent="0.25">
      <c r="F98951" s="195"/>
    </row>
    <row r="98952" spans="6:6" x14ac:dyDescent="0.25">
      <c r="F98952" s="195"/>
    </row>
    <row r="98953" spans="6:6" x14ac:dyDescent="0.25">
      <c r="F98953" s="195"/>
    </row>
    <row r="98954" spans="6:6" x14ac:dyDescent="0.25">
      <c r="F98954" s="195"/>
    </row>
    <row r="98955" spans="6:6" x14ac:dyDescent="0.25">
      <c r="F98955" s="195"/>
    </row>
    <row r="98956" spans="6:6" x14ac:dyDescent="0.25">
      <c r="F98956" s="195"/>
    </row>
    <row r="98957" spans="6:6" x14ac:dyDescent="0.25">
      <c r="F98957" s="195"/>
    </row>
    <row r="98958" spans="6:6" x14ac:dyDescent="0.25">
      <c r="F98958" s="195"/>
    </row>
    <row r="98959" spans="6:6" x14ac:dyDescent="0.25">
      <c r="F98959" s="195"/>
    </row>
    <row r="98960" spans="6:6" x14ac:dyDescent="0.25">
      <c r="F98960" s="195"/>
    </row>
    <row r="98961" spans="6:6" x14ac:dyDescent="0.25">
      <c r="F98961" s="195"/>
    </row>
    <row r="98962" spans="6:6" x14ac:dyDescent="0.25">
      <c r="F98962" s="195"/>
    </row>
    <row r="98963" spans="6:6" x14ac:dyDescent="0.25">
      <c r="F98963" s="195"/>
    </row>
    <row r="98964" spans="6:6" x14ac:dyDescent="0.25">
      <c r="F98964" s="195"/>
    </row>
    <row r="98965" spans="6:6" x14ac:dyDescent="0.25">
      <c r="F98965" s="195"/>
    </row>
    <row r="98966" spans="6:6" x14ac:dyDescent="0.25">
      <c r="F98966" s="195"/>
    </row>
    <row r="98967" spans="6:6" x14ac:dyDescent="0.25">
      <c r="F98967" s="195"/>
    </row>
    <row r="98968" spans="6:6" x14ac:dyDescent="0.25">
      <c r="F98968" s="195"/>
    </row>
    <row r="98969" spans="6:6" x14ac:dyDescent="0.25">
      <c r="F98969" s="195"/>
    </row>
    <row r="98970" spans="6:6" x14ac:dyDescent="0.25">
      <c r="F98970" s="195"/>
    </row>
    <row r="98971" spans="6:6" x14ac:dyDescent="0.25">
      <c r="F98971" s="195"/>
    </row>
    <row r="98972" spans="6:6" x14ac:dyDescent="0.25">
      <c r="F98972" s="195"/>
    </row>
    <row r="98973" spans="6:6" x14ac:dyDescent="0.25">
      <c r="F98973" s="195"/>
    </row>
    <row r="98974" spans="6:6" x14ac:dyDescent="0.25">
      <c r="F98974" s="195"/>
    </row>
    <row r="98975" spans="6:6" x14ac:dyDescent="0.25">
      <c r="F98975" s="195"/>
    </row>
    <row r="98976" spans="6:6" x14ac:dyDescent="0.25">
      <c r="F98976" s="195"/>
    </row>
    <row r="98977" spans="6:6" x14ac:dyDescent="0.25">
      <c r="F98977" s="195"/>
    </row>
    <row r="98978" spans="6:6" x14ac:dyDescent="0.25">
      <c r="F98978" s="195"/>
    </row>
    <row r="98979" spans="6:6" x14ac:dyDescent="0.25">
      <c r="F98979" s="195"/>
    </row>
    <row r="98980" spans="6:6" x14ac:dyDescent="0.25">
      <c r="F98980" s="195"/>
    </row>
    <row r="98981" spans="6:6" x14ac:dyDescent="0.25">
      <c r="F98981" s="195"/>
    </row>
    <row r="98982" spans="6:6" x14ac:dyDescent="0.25">
      <c r="F98982" s="195"/>
    </row>
    <row r="98983" spans="6:6" x14ac:dyDescent="0.25">
      <c r="F98983" s="195"/>
    </row>
    <row r="98984" spans="6:6" x14ac:dyDescent="0.25">
      <c r="F98984" s="195"/>
    </row>
    <row r="98985" spans="6:6" x14ac:dyDescent="0.25">
      <c r="F98985" s="195"/>
    </row>
    <row r="98986" spans="6:6" x14ac:dyDescent="0.25">
      <c r="F98986" s="195"/>
    </row>
    <row r="98987" spans="6:6" x14ac:dyDescent="0.25">
      <c r="F98987" s="195"/>
    </row>
    <row r="98988" spans="6:6" x14ac:dyDescent="0.25">
      <c r="F98988" s="195"/>
    </row>
    <row r="98989" spans="6:6" x14ac:dyDescent="0.25">
      <c r="F98989" s="195"/>
    </row>
    <row r="98990" spans="6:6" x14ac:dyDescent="0.25">
      <c r="F98990" s="195"/>
    </row>
    <row r="98991" spans="6:6" x14ac:dyDescent="0.25">
      <c r="F98991" s="195"/>
    </row>
    <row r="98992" spans="6:6" x14ac:dyDescent="0.25">
      <c r="F98992" s="195"/>
    </row>
    <row r="98993" spans="6:6" x14ac:dyDescent="0.25">
      <c r="F98993" s="195"/>
    </row>
    <row r="98994" spans="6:6" x14ac:dyDescent="0.25">
      <c r="F98994" s="195"/>
    </row>
    <row r="98995" spans="6:6" x14ac:dyDescent="0.25">
      <c r="F98995" s="195"/>
    </row>
    <row r="98996" spans="6:6" x14ac:dyDescent="0.25">
      <c r="F98996" s="195"/>
    </row>
    <row r="98997" spans="6:6" x14ac:dyDescent="0.25">
      <c r="F98997" s="195"/>
    </row>
    <row r="98998" spans="6:6" x14ac:dyDescent="0.25">
      <c r="F98998" s="195"/>
    </row>
    <row r="98999" spans="6:6" x14ac:dyDescent="0.25">
      <c r="F98999" s="195"/>
    </row>
    <row r="99000" spans="6:6" x14ac:dyDescent="0.25">
      <c r="F99000" s="195"/>
    </row>
    <row r="99001" spans="6:6" x14ac:dyDescent="0.25">
      <c r="F99001" s="195"/>
    </row>
    <row r="99002" spans="6:6" x14ac:dyDescent="0.25">
      <c r="F99002" s="195"/>
    </row>
    <row r="99003" spans="6:6" x14ac:dyDescent="0.25">
      <c r="F99003" s="195"/>
    </row>
    <row r="99004" spans="6:6" x14ac:dyDescent="0.25">
      <c r="F99004" s="195"/>
    </row>
    <row r="99005" spans="6:6" x14ac:dyDescent="0.25">
      <c r="F99005" s="195"/>
    </row>
    <row r="99006" spans="6:6" x14ac:dyDescent="0.25">
      <c r="F99006" s="195"/>
    </row>
    <row r="99007" spans="6:6" x14ac:dyDescent="0.25">
      <c r="F99007" s="195"/>
    </row>
    <row r="99008" spans="6:6" x14ac:dyDescent="0.25">
      <c r="F99008" s="195"/>
    </row>
    <row r="99009" spans="6:6" x14ac:dyDescent="0.25">
      <c r="F99009" s="195"/>
    </row>
    <row r="99010" spans="6:6" x14ac:dyDescent="0.25">
      <c r="F99010" s="195"/>
    </row>
    <row r="99011" spans="6:6" x14ac:dyDescent="0.25">
      <c r="F99011" s="195"/>
    </row>
    <row r="99012" spans="6:6" x14ac:dyDescent="0.25">
      <c r="F99012" s="195"/>
    </row>
    <row r="99013" spans="6:6" x14ac:dyDescent="0.25">
      <c r="F99013" s="195"/>
    </row>
    <row r="99014" spans="6:6" x14ac:dyDescent="0.25">
      <c r="F99014" s="195"/>
    </row>
    <row r="99015" spans="6:6" x14ac:dyDescent="0.25">
      <c r="F99015" s="195"/>
    </row>
    <row r="99016" spans="6:6" x14ac:dyDescent="0.25">
      <c r="F99016" s="195"/>
    </row>
    <row r="99017" spans="6:6" x14ac:dyDescent="0.25">
      <c r="F99017" s="195"/>
    </row>
    <row r="99018" spans="6:6" x14ac:dyDescent="0.25">
      <c r="F99018" s="195"/>
    </row>
    <row r="99019" spans="6:6" x14ac:dyDescent="0.25">
      <c r="F99019" s="195"/>
    </row>
    <row r="99020" spans="6:6" x14ac:dyDescent="0.25">
      <c r="F99020" s="195"/>
    </row>
    <row r="99021" spans="6:6" x14ac:dyDescent="0.25">
      <c r="F99021" s="195"/>
    </row>
    <row r="99022" spans="6:6" x14ac:dyDescent="0.25">
      <c r="F99022" s="195"/>
    </row>
    <row r="99023" spans="6:6" x14ac:dyDescent="0.25">
      <c r="F99023" s="195"/>
    </row>
    <row r="99024" spans="6:6" x14ac:dyDescent="0.25">
      <c r="F99024" s="195"/>
    </row>
    <row r="99025" spans="6:6" x14ac:dyDescent="0.25">
      <c r="F99025" s="195"/>
    </row>
    <row r="99026" spans="6:6" x14ac:dyDescent="0.25">
      <c r="F99026" s="195"/>
    </row>
    <row r="99027" spans="6:6" x14ac:dyDescent="0.25">
      <c r="F99027" s="195"/>
    </row>
    <row r="99028" spans="6:6" x14ac:dyDescent="0.25">
      <c r="F99028" s="195"/>
    </row>
    <row r="99029" spans="6:6" x14ac:dyDescent="0.25">
      <c r="F99029" s="195"/>
    </row>
    <row r="99030" spans="6:6" x14ac:dyDescent="0.25">
      <c r="F99030" s="195"/>
    </row>
    <row r="99031" spans="6:6" x14ac:dyDescent="0.25">
      <c r="F99031" s="195"/>
    </row>
    <row r="99032" spans="6:6" x14ac:dyDescent="0.25">
      <c r="F99032" s="195"/>
    </row>
    <row r="99033" spans="6:6" x14ac:dyDescent="0.25">
      <c r="F99033" s="195"/>
    </row>
    <row r="99034" spans="6:6" x14ac:dyDescent="0.25">
      <c r="F99034" s="195"/>
    </row>
    <row r="99035" spans="6:6" x14ac:dyDescent="0.25">
      <c r="F99035" s="195"/>
    </row>
    <row r="99036" spans="6:6" x14ac:dyDescent="0.25">
      <c r="F99036" s="195"/>
    </row>
    <row r="99037" spans="6:6" x14ac:dyDescent="0.25">
      <c r="F99037" s="195"/>
    </row>
    <row r="99038" spans="6:6" x14ac:dyDescent="0.25">
      <c r="F99038" s="195"/>
    </row>
    <row r="99039" spans="6:6" x14ac:dyDescent="0.25">
      <c r="F99039" s="195"/>
    </row>
    <row r="99040" spans="6:6" x14ac:dyDescent="0.25">
      <c r="F99040" s="195"/>
    </row>
    <row r="99041" spans="6:6" x14ac:dyDescent="0.25">
      <c r="F99041" s="195"/>
    </row>
    <row r="99042" spans="6:6" x14ac:dyDescent="0.25">
      <c r="F99042" s="195"/>
    </row>
    <row r="99043" spans="6:6" x14ac:dyDescent="0.25">
      <c r="F99043" s="195"/>
    </row>
    <row r="99044" spans="6:6" x14ac:dyDescent="0.25">
      <c r="F99044" s="195"/>
    </row>
    <row r="99045" spans="6:6" x14ac:dyDescent="0.25">
      <c r="F99045" s="195"/>
    </row>
    <row r="99046" spans="6:6" x14ac:dyDescent="0.25">
      <c r="F99046" s="195"/>
    </row>
    <row r="99047" spans="6:6" x14ac:dyDescent="0.25">
      <c r="F99047" s="195"/>
    </row>
    <row r="99048" spans="6:6" x14ac:dyDescent="0.25">
      <c r="F99048" s="195"/>
    </row>
    <row r="99049" spans="6:6" x14ac:dyDescent="0.25">
      <c r="F99049" s="195"/>
    </row>
    <row r="99050" spans="6:6" x14ac:dyDescent="0.25">
      <c r="F99050" s="195"/>
    </row>
    <row r="99051" spans="6:6" x14ac:dyDescent="0.25">
      <c r="F99051" s="195"/>
    </row>
    <row r="99052" spans="6:6" x14ac:dyDescent="0.25">
      <c r="F99052" s="195"/>
    </row>
    <row r="99053" spans="6:6" x14ac:dyDescent="0.25">
      <c r="F99053" s="195"/>
    </row>
    <row r="99054" spans="6:6" x14ac:dyDescent="0.25">
      <c r="F99054" s="195"/>
    </row>
    <row r="99055" spans="6:6" x14ac:dyDescent="0.25">
      <c r="F99055" s="195"/>
    </row>
    <row r="99056" spans="6:6" x14ac:dyDescent="0.25">
      <c r="F99056" s="195"/>
    </row>
    <row r="99057" spans="6:6" x14ac:dyDescent="0.25">
      <c r="F99057" s="195"/>
    </row>
    <row r="99058" spans="6:6" x14ac:dyDescent="0.25">
      <c r="F99058" s="195"/>
    </row>
    <row r="99059" spans="6:6" x14ac:dyDescent="0.25">
      <c r="F99059" s="195"/>
    </row>
    <row r="99060" spans="6:6" x14ac:dyDescent="0.25">
      <c r="F99060" s="195"/>
    </row>
    <row r="99061" spans="6:6" x14ac:dyDescent="0.25">
      <c r="F99061" s="195"/>
    </row>
    <row r="99062" spans="6:6" x14ac:dyDescent="0.25">
      <c r="F99062" s="195"/>
    </row>
    <row r="99063" spans="6:6" x14ac:dyDescent="0.25">
      <c r="F99063" s="195"/>
    </row>
    <row r="99064" spans="6:6" x14ac:dyDescent="0.25">
      <c r="F99064" s="195"/>
    </row>
    <row r="99065" spans="6:6" x14ac:dyDescent="0.25">
      <c r="F99065" s="195"/>
    </row>
    <row r="99066" spans="6:6" x14ac:dyDescent="0.25">
      <c r="F99066" s="195"/>
    </row>
    <row r="99067" spans="6:6" x14ac:dyDescent="0.25">
      <c r="F99067" s="195"/>
    </row>
    <row r="99068" spans="6:6" x14ac:dyDescent="0.25">
      <c r="F99068" s="195"/>
    </row>
    <row r="99069" spans="6:6" x14ac:dyDescent="0.25">
      <c r="F99069" s="195"/>
    </row>
    <row r="99070" spans="6:6" x14ac:dyDescent="0.25">
      <c r="F99070" s="195"/>
    </row>
    <row r="99071" spans="6:6" x14ac:dyDescent="0.25">
      <c r="F99071" s="195"/>
    </row>
    <row r="99072" spans="6:6" x14ac:dyDescent="0.25">
      <c r="F99072" s="195"/>
    </row>
    <row r="99073" spans="6:6" x14ac:dyDescent="0.25">
      <c r="F99073" s="195"/>
    </row>
    <row r="99074" spans="6:6" x14ac:dyDescent="0.25">
      <c r="F99074" s="195"/>
    </row>
    <row r="99075" spans="6:6" x14ac:dyDescent="0.25">
      <c r="F99075" s="195"/>
    </row>
    <row r="99076" spans="6:6" x14ac:dyDescent="0.25">
      <c r="F99076" s="195"/>
    </row>
    <row r="99077" spans="6:6" x14ac:dyDescent="0.25">
      <c r="F99077" s="195"/>
    </row>
    <row r="99078" spans="6:6" x14ac:dyDescent="0.25">
      <c r="F99078" s="195"/>
    </row>
    <row r="99079" spans="6:6" x14ac:dyDescent="0.25">
      <c r="F99079" s="195"/>
    </row>
    <row r="99080" spans="6:6" x14ac:dyDescent="0.25">
      <c r="F99080" s="195"/>
    </row>
    <row r="99081" spans="6:6" x14ac:dyDescent="0.25">
      <c r="F99081" s="195"/>
    </row>
    <row r="99082" spans="6:6" x14ac:dyDescent="0.25">
      <c r="F99082" s="195"/>
    </row>
    <row r="99083" spans="6:6" x14ac:dyDescent="0.25">
      <c r="F99083" s="195"/>
    </row>
    <row r="99084" spans="6:6" x14ac:dyDescent="0.25">
      <c r="F99084" s="195"/>
    </row>
    <row r="99085" spans="6:6" x14ac:dyDescent="0.25">
      <c r="F99085" s="195"/>
    </row>
    <row r="99086" spans="6:6" x14ac:dyDescent="0.25">
      <c r="F99086" s="195"/>
    </row>
    <row r="99087" spans="6:6" x14ac:dyDescent="0.25">
      <c r="F99087" s="195"/>
    </row>
    <row r="99088" spans="6:6" x14ac:dyDescent="0.25">
      <c r="F99088" s="195"/>
    </row>
    <row r="99089" spans="6:6" x14ac:dyDescent="0.25">
      <c r="F99089" s="195"/>
    </row>
    <row r="99090" spans="6:6" x14ac:dyDescent="0.25">
      <c r="F99090" s="195"/>
    </row>
    <row r="99091" spans="6:6" x14ac:dyDescent="0.25">
      <c r="F99091" s="195"/>
    </row>
    <row r="99092" spans="6:6" x14ac:dyDescent="0.25">
      <c r="F99092" s="195"/>
    </row>
    <row r="99093" spans="6:6" x14ac:dyDescent="0.25">
      <c r="F99093" s="195"/>
    </row>
    <row r="99094" spans="6:6" x14ac:dyDescent="0.25">
      <c r="F99094" s="195"/>
    </row>
    <row r="99095" spans="6:6" x14ac:dyDescent="0.25">
      <c r="F99095" s="195"/>
    </row>
    <row r="99096" spans="6:6" x14ac:dyDescent="0.25">
      <c r="F99096" s="195"/>
    </row>
    <row r="99097" spans="6:6" x14ac:dyDescent="0.25">
      <c r="F99097" s="195"/>
    </row>
    <row r="99098" spans="6:6" x14ac:dyDescent="0.25">
      <c r="F99098" s="195"/>
    </row>
    <row r="99099" spans="6:6" x14ac:dyDescent="0.25">
      <c r="F99099" s="195"/>
    </row>
    <row r="99100" spans="6:6" x14ac:dyDescent="0.25">
      <c r="F99100" s="195"/>
    </row>
    <row r="99101" spans="6:6" x14ac:dyDescent="0.25">
      <c r="F99101" s="195"/>
    </row>
    <row r="99102" spans="6:6" x14ac:dyDescent="0.25">
      <c r="F99102" s="195"/>
    </row>
    <row r="99103" spans="6:6" x14ac:dyDescent="0.25">
      <c r="F99103" s="195"/>
    </row>
    <row r="99104" spans="6:6" x14ac:dyDescent="0.25">
      <c r="F99104" s="195"/>
    </row>
    <row r="99105" spans="6:6" x14ac:dyDescent="0.25">
      <c r="F99105" s="195"/>
    </row>
    <row r="99106" spans="6:6" x14ac:dyDescent="0.25">
      <c r="F99106" s="195"/>
    </row>
    <row r="99107" spans="6:6" x14ac:dyDescent="0.25">
      <c r="F99107" s="195"/>
    </row>
    <row r="99108" spans="6:6" x14ac:dyDescent="0.25">
      <c r="F99108" s="195"/>
    </row>
    <row r="99109" spans="6:6" x14ac:dyDescent="0.25">
      <c r="F99109" s="195"/>
    </row>
    <row r="99110" spans="6:6" x14ac:dyDescent="0.25">
      <c r="F99110" s="195"/>
    </row>
    <row r="99111" spans="6:6" x14ac:dyDescent="0.25">
      <c r="F99111" s="195"/>
    </row>
    <row r="99112" spans="6:6" x14ac:dyDescent="0.25">
      <c r="F99112" s="195"/>
    </row>
    <row r="99113" spans="6:6" x14ac:dyDescent="0.25">
      <c r="F99113" s="195"/>
    </row>
    <row r="99114" spans="6:6" x14ac:dyDescent="0.25">
      <c r="F99114" s="195"/>
    </row>
    <row r="99115" spans="6:6" x14ac:dyDescent="0.25">
      <c r="F99115" s="195"/>
    </row>
    <row r="99116" spans="6:6" x14ac:dyDescent="0.25">
      <c r="F99116" s="195"/>
    </row>
    <row r="99117" spans="6:6" x14ac:dyDescent="0.25">
      <c r="F99117" s="195"/>
    </row>
    <row r="99118" spans="6:6" x14ac:dyDescent="0.25">
      <c r="F99118" s="195"/>
    </row>
    <row r="99119" spans="6:6" x14ac:dyDescent="0.25">
      <c r="F99119" s="195"/>
    </row>
    <row r="99120" spans="6:6" x14ac:dyDescent="0.25">
      <c r="F99120" s="195"/>
    </row>
    <row r="99121" spans="6:6" x14ac:dyDescent="0.25">
      <c r="F99121" s="195"/>
    </row>
    <row r="99122" spans="6:6" x14ac:dyDescent="0.25">
      <c r="F99122" s="195"/>
    </row>
    <row r="99123" spans="6:6" x14ac:dyDescent="0.25">
      <c r="F99123" s="195"/>
    </row>
    <row r="99124" spans="6:6" x14ac:dyDescent="0.25">
      <c r="F99124" s="195"/>
    </row>
    <row r="99125" spans="6:6" x14ac:dyDescent="0.25">
      <c r="F99125" s="195"/>
    </row>
    <row r="99126" spans="6:6" x14ac:dyDescent="0.25">
      <c r="F99126" s="195"/>
    </row>
    <row r="99127" spans="6:6" x14ac:dyDescent="0.25">
      <c r="F99127" s="195"/>
    </row>
    <row r="99128" spans="6:6" x14ac:dyDescent="0.25">
      <c r="F99128" s="195"/>
    </row>
    <row r="99129" spans="6:6" x14ac:dyDescent="0.25">
      <c r="F99129" s="195"/>
    </row>
    <row r="99130" spans="6:6" x14ac:dyDescent="0.25">
      <c r="F99130" s="195"/>
    </row>
    <row r="99131" spans="6:6" x14ac:dyDescent="0.25">
      <c r="F99131" s="195"/>
    </row>
    <row r="99132" spans="6:6" x14ac:dyDescent="0.25">
      <c r="F99132" s="195"/>
    </row>
    <row r="99133" spans="6:6" x14ac:dyDescent="0.25">
      <c r="F99133" s="195"/>
    </row>
    <row r="99134" spans="6:6" x14ac:dyDescent="0.25">
      <c r="F99134" s="195"/>
    </row>
    <row r="99135" spans="6:6" x14ac:dyDescent="0.25">
      <c r="F99135" s="195"/>
    </row>
    <row r="99136" spans="6:6" x14ac:dyDescent="0.25">
      <c r="F99136" s="195"/>
    </row>
    <row r="99137" spans="6:6" x14ac:dyDescent="0.25">
      <c r="F99137" s="195"/>
    </row>
    <row r="99138" spans="6:6" x14ac:dyDescent="0.25">
      <c r="F99138" s="195"/>
    </row>
    <row r="99139" spans="6:6" x14ac:dyDescent="0.25">
      <c r="F99139" s="195"/>
    </row>
    <row r="99140" spans="6:6" x14ac:dyDescent="0.25">
      <c r="F99140" s="195"/>
    </row>
    <row r="99141" spans="6:6" x14ac:dyDescent="0.25">
      <c r="F99141" s="195"/>
    </row>
    <row r="99142" spans="6:6" x14ac:dyDescent="0.25">
      <c r="F99142" s="195"/>
    </row>
    <row r="99143" spans="6:6" x14ac:dyDescent="0.25">
      <c r="F99143" s="195"/>
    </row>
    <row r="99144" spans="6:6" x14ac:dyDescent="0.25">
      <c r="F99144" s="195"/>
    </row>
    <row r="99145" spans="6:6" x14ac:dyDescent="0.25">
      <c r="F99145" s="195"/>
    </row>
    <row r="99146" spans="6:6" x14ac:dyDescent="0.25">
      <c r="F99146" s="195"/>
    </row>
    <row r="99147" spans="6:6" x14ac:dyDescent="0.25">
      <c r="F99147" s="195"/>
    </row>
    <row r="99148" spans="6:6" x14ac:dyDescent="0.25">
      <c r="F99148" s="195"/>
    </row>
    <row r="99149" spans="6:6" x14ac:dyDescent="0.25">
      <c r="F99149" s="195"/>
    </row>
    <row r="99150" spans="6:6" x14ac:dyDescent="0.25">
      <c r="F99150" s="195"/>
    </row>
    <row r="99151" spans="6:6" x14ac:dyDescent="0.25">
      <c r="F99151" s="195"/>
    </row>
    <row r="99152" spans="6:6" x14ac:dyDescent="0.25">
      <c r="F99152" s="195"/>
    </row>
    <row r="99153" spans="6:6" x14ac:dyDescent="0.25">
      <c r="F99153" s="195"/>
    </row>
    <row r="99154" spans="6:6" x14ac:dyDescent="0.25">
      <c r="F99154" s="195"/>
    </row>
    <row r="99155" spans="6:6" x14ac:dyDescent="0.25">
      <c r="F99155" s="195"/>
    </row>
    <row r="99156" spans="6:6" x14ac:dyDescent="0.25">
      <c r="F99156" s="195"/>
    </row>
    <row r="99157" spans="6:6" x14ac:dyDescent="0.25">
      <c r="F99157" s="195"/>
    </row>
    <row r="99158" spans="6:6" x14ac:dyDescent="0.25">
      <c r="F99158" s="195"/>
    </row>
    <row r="99159" spans="6:6" x14ac:dyDescent="0.25">
      <c r="F99159" s="195"/>
    </row>
    <row r="99160" spans="6:6" x14ac:dyDescent="0.25">
      <c r="F99160" s="195"/>
    </row>
    <row r="99161" spans="6:6" x14ac:dyDescent="0.25">
      <c r="F99161" s="195"/>
    </row>
    <row r="99162" spans="6:6" x14ac:dyDescent="0.25">
      <c r="F99162" s="195"/>
    </row>
    <row r="99163" spans="6:6" x14ac:dyDescent="0.25">
      <c r="F99163" s="195"/>
    </row>
    <row r="99164" spans="6:6" x14ac:dyDescent="0.25">
      <c r="F99164" s="195"/>
    </row>
    <row r="99165" spans="6:6" x14ac:dyDescent="0.25">
      <c r="F99165" s="195"/>
    </row>
    <row r="99166" spans="6:6" x14ac:dyDescent="0.25">
      <c r="F99166" s="195"/>
    </row>
    <row r="99167" spans="6:6" x14ac:dyDescent="0.25">
      <c r="F99167" s="195"/>
    </row>
    <row r="99168" spans="6:6" x14ac:dyDescent="0.25">
      <c r="F99168" s="195"/>
    </row>
    <row r="99169" spans="6:6" x14ac:dyDescent="0.25">
      <c r="F99169" s="195"/>
    </row>
    <row r="99170" spans="6:6" x14ac:dyDescent="0.25">
      <c r="F99170" s="195"/>
    </row>
    <row r="99171" spans="6:6" x14ac:dyDescent="0.25">
      <c r="F99171" s="195"/>
    </row>
    <row r="99172" spans="6:6" x14ac:dyDescent="0.25">
      <c r="F99172" s="195"/>
    </row>
    <row r="99173" spans="6:6" x14ac:dyDescent="0.25">
      <c r="F99173" s="195"/>
    </row>
    <row r="99174" spans="6:6" x14ac:dyDescent="0.25">
      <c r="F99174" s="195"/>
    </row>
    <row r="99175" spans="6:6" x14ac:dyDescent="0.25">
      <c r="F99175" s="195"/>
    </row>
    <row r="99176" spans="6:6" x14ac:dyDescent="0.25">
      <c r="F99176" s="195"/>
    </row>
    <row r="99177" spans="6:6" x14ac:dyDescent="0.25">
      <c r="F99177" s="195"/>
    </row>
    <row r="99178" spans="6:6" x14ac:dyDescent="0.25">
      <c r="F99178" s="195"/>
    </row>
    <row r="99179" spans="6:6" x14ac:dyDescent="0.25">
      <c r="F99179" s="195"/>
    </row>
    <row r="99180" spans="6:6" x14ac:dyDescent="0.25">
      <c r="F99180" s="195"/>
    </row>
    <row r="99181" spans="6:6" x14ac:dyDescent="0.25">
      <c r="F99181" s="195"/>
    </row>
    <row r="99182" spans="6:6" x14ac:dyDescent="0.25">
      <c r="F99182" s="195"/>
    </row>
    <row r="99183" spans="6:6" x14ac:dyDescent="0.25">
      <c r="F99183" s="195"/>
    </row>
    <row r="99184" spans="6:6" x14ac:dyDescent="0.25">
      <c r="F99184" s="195"/>
    </row>
    <row r="99185" spans="6:6" x14ac:dyDescent="0.25">
      <c r="F99185" s="195"/>
    </row>
    <row r="99186" spans="6:6" x14ac:dyDescent="0.25">
      <c r="F99186" s="195"/>
    </row>
    <row r="99187" spans="6:6" x14ac:dyDescent="0.25">
      <c r="F99187" s="195"/>
    </row>
    <row r="99188" spans="6:6" x14ac:dyDescent="0.25">
      <c r="F99188" s="195"/>
    </row>
    <row r="99189" spans="6:6" x14ac:dyDescent="0.25">
      <c r="F99189" s="195"/>
    </row>
    <row r="99190" spans="6:6" x14ac:dyDescent="0.25">
      <c r="F99190" s="195"/>
    </row>
    <row r="99191" spans="6:6" x14ac:dyDescent="0.25">
      <c r="F99191" s="195"/>
    </row>
    <row r="99192" spans="6:6" x14ac:dyDescent="0.25">
      <c r="F99192" s="195"/>
    </row>
    <row r="99193" spans="6:6" x14ac:dyDescent="0.25">
      <c r="F99193" s="195"/>
    </row>
    <row r="99194" spans="6:6" x14ac:dyDescent="0.25">
      <c r="F99194" s="195"/>
    </row>
    <row r="99195" spans="6:6" x14ac:dyDescent="0.25">
      <c r="F99195" s="195"/>
    </row>
    <row r="99196" spans="6:6" x14ac:dyDescent="0.25">
      <c r="F99196" s="195"/>
    </row>
    <row r="99197" spans="6:6" x14ac:dyDescent="0.25">
      <c r="F99197" s="195"/>
    </row>
    <row r="99198" spans="6:6" x14ac:dyDescent="0.25">
      <c r="F99198" s="195"/>
    </row>
    <row r="99199" spans="6:6" x14ac:dyDescent="0.25">
      <c r="F99199" s="195"/>
    </row>
    <row r="99200" spans="6:6" x14ac:dyDescent="0.25">
      <c r="F99200" s="195"/>
    </row>
    <row r="99201" spans="6:6" x14ac:dyDescent="0.25">
      <c r="F99201" s="195"/>
    </row>
    <row r="99202" spans="6:6" x14ac:dyDescent="0.25">
      <c r="F99202" s="195"/>
    </row>
    <row r="99203" spans="6:6" x14ac:dyDescent="0.25">
      <c r="F99203" s="195"/>
    </row>
    <row r="99204" spans="6:6" x14ac:dyDescent="0.25">
      <c r="F99204" s="195"/>
    </row>
    <row r="99205" spans="6:6" x14ac:dyDescent="0.25">
      <c r="F99205" s="195"/>
    </row>
    <row r="99206" spans="6:6" x14ac:dyDescent="0.25">
      <c r="F99206" s="195"/>
    </row>
    <row r="99207" spans="6:6" x14ac:dyDescent="0.25">
      <c r="F99207" s="195"/>
    </row>
    <row r="99208" spans="6:6" x14ac:dyDescent="0.25">
      <c r="F99208" s="195"/>
    </row>
    <row r="99209" spans="6:6" x14ac:dyDescent="0.25">
      <c r="F99209" s="195"/>
    </row>
    <row r="99210" spans="6:6" x14ac:dyDescent="0.25">
      <c r="F99210" s="195"/>
    </row>
    <row r="99211" spans="6:6" x14ac:dyDescent="0.25">
      <c r="F99211" s="195"/>
    </row>
    <row r="99212" spans="6:6" x14ac:dyDescent="0.25">
      <c r="F99212" s="195"/>
    </row>
    <row r="99213" spans="6:6" x14ac:dyDescent="0.25">
      <c r="F99213" s="195"/>
    </row>
    <row r="99214" spans="6:6" x14ac:dyDescent="0.25">
      <c r="F99214" s="195"/>
    </row>
    <row r="99215" spans="6:6" x14ac:dyDescent="0.25">
      <c r="F99215" s="195"/>
    </row>
    <row r="99216" spans="6:6" x14ac:dyDescent="0.25">
      <c r="F99216" s="195"/>
    </row>
    <row r="104334" spans="6:6" x14ac:dyDescent="0.25">
      <c r="F104334" s="195"/>
    </row>
    <row r="104335" spans="6:6" x14ac:dyDescent="0.25">
      <c r="F104335" s="195"/>
    </row>
    <row r="104336" spans="6:6" x14ac:dyDescent="0.25">
      <c r="F104336" s="195"/>
    </row>
    <row r="104337" spans="6:6" x14ac:dyDescent="0.25">
      <c r="F104337" s="195"/>
    </row>
    <row r="104338" spans="6:6" x14ac:dyDescent="0.25">
      <c r="F104338" s="195"/>
    </row>
    <row r="104339" spans="6:6" x14ac:dyDescent="0.25">
      <c r="F104339" s="195"/>
    </row>
    <row r="104340" spans="6:6" x14ac:dyDescent="0.25">
      <c r="F104340" s="195"/>
    </row>
    <row r="104341" spans="6:6" x14ac:dyDescent="0.25">
      <c r="F104341" s="195"/>
    </row>
    <row r="104342" spans="6:6" x14ac:dyDescent="0.25">
      <c r="F104342" s="195"/>
    </row>
    <row r="104343" spans="6:6" x14ac:dyDescent="0.25">
      <c r="F104343" s="195"/>
    </row>
    <row r="104344" spans="6:6" x14ac:dyDescent="0.25">
      <c r="F104344" s="195"/>
    </row>
    <row r="104345" spans="6:6" x14ac:dyDescent="0.25">
      <c r="F104345" s="195"/>
    </row>
    <row r="104346" spans="6:6" x14ac:dyDescent="0.25">
      <c r="F104346" s="195"/>
    </row>
    <row r="104347" spans="6:6" x14ac:dyDescent="0.25">
      <c r="F104347" s="195"/>
    </row>
    <row r="104348" spans="6:6" x14ac:dyDescent="0.25">
      <c r="F104348" s="195"/>
    </row>
    <row r="104349" spans="6:6" x14ac:dyDescent="0.25">
      <c r="F104349" s="195"/>
    </row>
    <row r="104350" spans="6:6" x14ac:dyDescent="0.25">
      <c r="F104350" s="195"/>
    </row>
    <row r="104351" spans="6:6" x14ac:dyDescent="0.25">
      <c r="F104351" s="195"/>
    </row>
    <row r="104352" spans="6:6" x14ac:dyDescent="0.25">
      <c r="F104352" s="195"/>
    </row>
    <row r="104353" spans="6:6" x14ac:dyDescent="0.25">
      <c r="F104353" s="195"/>
    </row>
    <row r="104354" spans="6:6" x14ac:dyDescent="0.25">
      <c r="F104354" s="195"/>
    </row>
    <row r="104355" spans="6:6" x14ac:dyDescent="0.25">
      <c r="F104355" s="195"/>
    </row>
    <row r="104356" spans="6:6" x14ac:dyDescent="0.25">
      <c r="F104356" s="195"/>
    </row>
    <row r="104357" spans="6:6" x14ac:dyDescent="0.25">
      <c r="F104357" s="195"/>
    </row>
    <row r="104358" spans="6:6" x14ac:dyDescent="0.25">
      <c r="F104358" s="195"/>
    </row>
    <row r="104359" spans="6:6" x14ac:dyDescent="0.25">
      <c r="F104359" s="195"/>
    </row>
    <row r="104360" spans="6:6" x14ac:dyDescent="0.25">
      <c r="F104360" s="195"/>
    </row>
    <row r="104361" spans="6:6" x14ac:dyDescent="0.25">
      <c r="F104361" s="195"/>
    </row>
    <row r="104362" spans="6:6" x14ac:dyDescent="0.25">
      <c r="F104362" s="195"/>
    </row>
    <row r="104363" spans="6:6" x14ac:dyDescent="0.25">
      <c r="F104363" s="195"/>
    </row>
    <row r="104364" spans="6:6" x14ac:dyDescent="0.25">
      <c r="F104364" s="195"/>
    </row>
    <row r="104365" spans="6:6" x14ac:dyDescent="0.25">
      <c r="F104365" s="195"/>
    </row>
    <row r="104366" spans="6:6" x14ac:dyDescent="0.25">
      <c r="F104366" s="195"/>
    </row>
    <row r="104367" spans="6:6" x14ac:dyDescent="0.25">
      <c r="F104367" s="195"/>
    </row>
    <row r="104368" spans="6:6" x14ac:dyDescent="0.25">
      <c r="F104368" s="195"/>
    </row>
    <row r="104369" spans="6:6" x14ac:dyDescent="0.25">
      <c r="F104369" s="195"/>
    </row>
    <row r="104370" spans="6:6" x14ac:dyDescent="0.25">
      <c r="F104370" s="195"/>
    </row>
    <row r="104371" spans="6:6" x14ac:dyDescent="0.25">
      <c r="F104371" s="195"/>
    </row>
    <row r="104372" spans="6:6" x14ac:dyDescent="0.25">
      <c r="F104372" s="195"/>
    </row>
    <row r="104373" spans="6:6" x14ac:dyDescent="0.25">
      <c r="F104373" s="195"/>
    </row>
    <row r="104374" spans="6:6" x14ac:dyDescent="0.25">
      <c r="F104374" s="195"/>
    </row>
    <row r="104375" spans="6:6" x14ac:dyDescent="0.25">
      <c r="F104375" s="195"/>
    </row>
    <row r="104376" spans="6:6" x14ac:dyDescent="0.25">
      <c r="F104376" s="195"/>
    </row>
    <row r="104377" spans="6:6" x14ac:dyDescent="0.25">
      <c r="F104377" s="195"/>
    </row>
    <row r="104378" spans="6:6" x14ac:dyDescent="0.25">
      <c r="F104378" s="195"/>
    </row>
    <row r="104379" spans="6:6" x14ac:dyDescent="0.25">
      <c r="F104379" s="195"/>
    </row>
    <row r="104380" spans="6:6" x14ac:dyDescent="0.25">
      <c r="F104380" s="195"/>
    </row>
    <row r="104381" spans="6:6" x14ac:dyDescent="0.25">
      <c r="F104381" s="195"/>
    </row>
    <row r="104382" spans="6:6" x14ac:dyDescent="0.25">
      <c r="F104382" s="195"/>
    </row>
    <row r="104383" spans="6:6" x14ac:dyDescent="0.25">
      <c r="F104383" s="195"/>
    </row>
    <row r="104384" spans="6:6" x14ac:dyDescent="0.25">
      <c r="F104384" s="195"/>
    </row>
    <row r="104385" spans="6:6" x14ac:dyDescent="0.25">
      <c r="F104385" s="195"/>
    </row>
    <row r="104386" spans="6:6" x14ac:dyDescent="0.25">
      <c r="F104386" s="195"/>
    </row>
    <row r="104387" spans="6:6" x14ac:dyDescent="0.25">
      <c r="F104387" s="195"/>
    </row>
    <row r="104388" spans="6:6" x14ac:dyDescent="0.25">
      <c r="F104388" s="195"/>
    </row>
    <row r="104389" spans="6:6" x14ac:dyDescent="0.25">
      <c r="F104389" s="195"/>
    </row>
    <row r="104390" spans="6:6" x14ac:dyDescent="0.25">
      <c r="F104390" s="195"/>
    </row>
    <row r="104391" spans="6:6" x14ac:dyDescent="0.25">
      <c r="F104391" s="195"/>
    </row>
    <row r="104392" spans="6:6" x14ac:dyDescent="0.25">
      <c r="F104392" s="195"/>
    </row>
    <row r="104393" spans="6:6" x14ac:dyDescent="0.25">
      <c r="F104393" s="195"/>
    </row>
    <row r="104394" spans="6:6" x14ac:dyDescent="0.25">
      <c r="F104394" s="195"/>
    </row>
    <row r="104395" spans="6:6" x14ac:dyDescent="0.25">
      <c r="F104395" s="195"/>
    </row>
    <row r="104396" spans="6:6" x14ac:dyDescent="0.25">
      <c r="F104396" s="195"/>
    </row>
    <row r="104397" spans="6:6" x14ac:dyDescent="0.25">
      <c r="F104397" s="195"/>
    </row>
    <row r="104398" spans="6:6" x14ac:dyDescent="0.25">
      <c r="F104398" s="195"/>
    </row>
    <row r="104399" spans="6:6" x14ac:dyDescent="0.25">
      <c r="F104399" s="195"/>
    </row>
    <row r="104400" spans="6:6" x14ac:dyDescent="0.25">
      <c r="F104400" s="195"/>
    </row>
    <row r="104401" spans="6:6" x14ac:dyDescent="0.25">
      <c r="F104401" s="195"/>
    </row>
    <row r="104402" spans="6:6" x14ac:dyDescent="0.25">
      <c r="F104402" s="195"/>
    </row>
    <row r="104403" spans="6:6" x14ac:dyDescent="0.25">
      <c r="F104403" s="195"/>
    </row>
    <row r="104404" spans="6:6" x14ac:dyDescent="0.25">
      <c r="F104404" s="195"/>
    </row>
    <row r="104405" spans="6:6" x14ac:dyDescent="0.25">
      <c r="F104405" s="195"/>
    </row>
    <row r="104406" spans="6:6" x14ac:dyDescent="0.25">
      <c r="F104406" s="195"/>
    </row>
    <row r="104407" spans="6:6" x14ac:dyDescent="0.25">
      <c r="F104407" s="195"/>
    </row>
    <row r="104408" spans="6:6" x14ac:dyDescent="0.25">
      <c r="F104408" s="195"/>
    </row>
    <row r="104409" spans="6:6" x14ac:dyDescent="0.25">
      <c r="F104409" s="195"/>
    </row>
    <row r="104410" spans="6:6" x14ac:dyDescent="0.25">
      <c r="F104410" s="195"/>
    </row>
    <row r="104411" spans="6:6" x14ac:dyDescent="0.25">
      <c r="F104411" s="195"/>
    </row>
    <row r="104412" spans="6:6" x14ac:dyDescent="0.25">
      <c r="F104412" s="195"/>
    </row>
    <row r="104413" spans="6:6" x14ac:dyDescent="0.25">
      <c r="F104413" s="195"/>
    </row>
    <row r="104414" spans="6:6" x14ac:dyDescent="0.25">
      <c r="F104414" s="195"/>
    </row>
    <row r="104415" spans="6:6" x14ac:dyDescent="0.25">
      <c r="F104415" s="195"/>
    </row>
    <row r="104416" spans="6:6" x14ac:dyDescent="0.25">
      <c r="F104416" s="195"/>
    </row>
    <row r="104417" spans="6:6" x14ac:dyDescent="0.25">
      <c r="F104417" s="195"/>
    </row>
    <row r="104418" spans="6:6" x14ac:dyDescent="0.25">
      <c r="F104418" s="195"/>
    </row>
    <row r="104419" spans="6:6" x14ac:dyDescent="0.25">
      <c r="F104419" s="195"/>
    </row>
    <row r="104420" spans="6:6" x14ac:dyDescent="0.25">
      <c r="F104420" s="195"/>
    </row>
    <row r="104421" spans="6:6" x14ac:dyDescent="0.25">
      <c r="F104421" s="195"/>
    </row>
    <row r="104422" spans="6:6" x14ac:dyDescent="0.25">
      <c r="F104422" s="195"/>
    </row>
    <row r="104423" spans="6:6" x14ac:dyDescent="0.25">
      <c r="F104423" s="195"/>
    </row>
    <row r="104424" spans="6:6" x14ac:dyDescent="0.25">
      <c r="F104424" s="195"/>
    </row>
    <row r="104425" spans="6:6" x14ac:dyDescent="0.25">
      <c r="F104425" s="195"/>
    </row>
    <row r="104426" spans="6:6" x14ac:dyDescent="0.25">
      <c r="F104426" s="195"/>
    </row>
    <row r="104427" spans="6:6" x14ac:dyDescent="0.25">
      <c r="F104427" s="195"/>
    </row>
    <row r="104428" spans="6:6" x14ac:dyDescent="0.25">
      <c r="F104428" s="195"/>
    </row>
    <row r="104429" spans="6:6" x14ac:dyDescent="0.25">
      <c r="F104429" s="195"/>
    </row>
    <row r="104430" spans="6:6" x14ac:dyDescent="0.25">
      <c r="F104430" s="195"/>
    </row>
    <row r="104431" spans="6:6" x14ac:dyDescent="0.25">
      <c r="F104431" s="195"/>
    </row>
    <row r="104432" spans="6:6" x14ac:dyDescent="0.25">
      <c r="F104432" s="195"/>
    </row>
    <row r="104433" spans="6:6" x14ac:dyDescent="0.25">
      <c r="F104433" s="195"/>
    </row>
    <row r="104434" spans="6:6" x14ac:dyDescent="0.25">
      <c r="F104434" s="195"/>
    </row>
    <row r="104435" spans="6:6" x14ac:dyDescent="0.25">
      <c r="F104435" s="195"/>
    </row>
    <row r="104436" spans="6:6" x14ac:dyDescent="0.25">
      <c r="F104436" s="195"/>
    </row>
    <row r="104437" spans="6:6" x14ac:dyDescent="0.25">
      <c r="F104437" s="195"/>
    </row>
    <row r="104438" spans="6:6" x14ac:dyDescent="0.25">
      <c r="F104438" s="195"/>
    </row>
    <row r="104439" spans="6:6" x14ac:dyDescent="0.25">
      <c r="F104439" s="195"/>
    </row>
    <row r="104440" spans="6:6" x14ac:dyDescent="0.25">
      <c r="F104440" s="195"/>
    </row>
    <row r="104441" spans="6:6" x14ac:dyDescent="0.25">
      <c r="F104441" s="195"/>
    </row>
    <row r="104442" spans="6:6" x14ac:dyDescent="0.25">
      <c r="F104442" s="195"/>
    </row>
    <row r="104443" spans="6:6" x14ac:dyDescent="0.25">
      <c r="F104443" s="195"/>
    </row>
    <row r="104444" spans="6:6" x14ac:dyDescent="0.25">
      <c r="F104444" s="195"/>
    </row>
    <row r="104445" spans="6:6" x14ac:dyDescent="0.25">
      <c r="F104445" s="195"/>
    </row>
    <row r="104446" spans="6:6" x14ac:dyDescent="0.25">
      <c r="F104446" s="195"/>
    </row>
    <row r="104447" spans="6:6" x14ac:dyDescent="0.25">
      <c r="F104447" s="195"/>
    </row>
    <row r="104448" spans="6:6" x14ac:dyDescent="0.25">
      <c r="F104448" s="195"/>
    </row>
    <row r="104449" spans="6:6" x14ac:dyDescent="0.25">
      <c r="F104449" s="195"/>
    </row>
    <row r="104450" spans="6:6" x14ac:dyDescent="0.25">
      <c r="F104450" s="195"/>
    </row>
    <row r="104451" spans="6:6" x14ac:dyDescent="0.25">
      <c r="F104451" s="195"/>
    </row>
    <row r="104452" spans="6:6" x14ac:dyDescent="0.25">
      <c r="F104452" s="195"/>
    </row>
    <row r="104453" spans="6:6" x14ac:dyDescent="0.25">
      <c r="F104453" s="195"/>
    </row>
    <row r="104454" spans="6:6" x14ac:dyDescent="0.25">
      <c r="F104454" s="195"/>
    </row>
    <row r="104455" spans="6:6" x14ac:dyDescent="0.25">
      <c r="F104455" s="195"/>
    </row>
    <row r="104456" spans="6:6" x14ac:dyDescent="0.25">
      <c r="F104456" s="195"/>
    </row>
    <row r="104457" spans="6:6" x14ac:dyDescent="0.25">
      <c r="F104457" s="195"/>
    </row>
    <row r="104458" spans="6:6" x14ac:dyDescent="0.25">
      <c r="F104458" s="195"/>
    </row>
    <row r="104459" spans="6:6" x14ac:dyDescent="0.25">
      <c r="F104459" s="195"/>
    </row>
    <row r="104460" spans="6:6" x14ac:dyDescent="0.25">
      <c r="F104460" s="195"/>
    </row>
    <row r="104461" spans="6:6" x14ac:dyDescent="0.25">
      <c r="F104461" s="195"/>
    </row>
    <row r="104462" spans="6:6" x14ac:dyDescent="0.25">
      <c r="F104462" s="195"/>
    </row>
    <row r="104463" spans="6:6" x14ac:dyDescent="0.25">
      <c r="F104463" s="195"/>
    </row>
    <row r="104464" spans="6:6" x14ac:dyDescent="0.25">
      <c r="F104464" s="195"/>
    </row>
    <row r="104465" spans="6:6" x14ac:dyDescent="0.25">
      <c r="F104465" s="195"/>
    </row>
    <row r="104466" spans="6:6" x14ac:dyDescent="0.25">
      <c r="F104466" s="195"/>
    </row>
    <row r="104467" spans="6:6" x14ac:dyDescent="0.25">
      <c r="F104467" s="195"/>
    </row>
    <row r="104468" spans="6:6" x14ac:dyDescent="0.25">
      <c r="F104468" s="195"/>
    </row>
    <row r="104469" spans="6:6" x14ac:dyDescent="0.25">
      <c r="F104469" s="195"/>
    </row>
    <row r="104470" spans="6:6" x14ac:dyDescent="0.25">
      <c r="F104470" s="195"/>
    </row>
    <row r="104471" spans="6:6" x14ac:dyDescent="0.25">
      <c r="F104471" s="195"/>
    </row>
    <row r="104472" spans="6:6" x14ac:dyDescent="0.25">
      <c r="F104472" s="195"/>
    </row>
    <row r="104473" spans="6:6" x14ac:dyDescent="0.25">
      <c r="F104473" s="195"/>
    </row>
    <row r="104474" spans="6:6" x14ac:dyDescent="0.25">
      <c r="F104474" s="195"/>
    </row>
    <row r="104475" spans="6:6" x14ac:dyDescent="0.25">
      <c r="F104475" s="195"/>
    </row>
    <row r="104476" spans="6:6" x14ac:dyDescent="0.25">
      <c r="F104476" s="195"/>
    </row>
    <row r="104477" spans="6:6" x14ac:dyDescent="0.25">
      <c r="F104477" s="195"/>
    </row>
    <row r="104478" spans="6:6" x14ac:dyDescent="0.25">
      <c r="F104478" s="195"/>
    </row>
    <row r="104479" spans="6:6" x14ac:dyDescent="0.25">
      <c r="F104479" s="195"/>
    </row>
    <row r="104480" spans="6:6" x14ac:dyDescent="0.25">
      <c r="F104480" s="195"/>
    </row>
    <row r="104481" spans="6:6" x14ac:dyDescent="0.25">
      <c r="F104481" s="195"/>
    </row>
    <row r="104482" spans="6:6" x14ac:dyDescent="0.25">
      <c r="F104482" s="195"/>
    </row>
    <row r="104483" spans="6:6" x14ac:dyDescent="0.25">
      <c r="F104483" s="195"/>
    </row>
    <row r="104484" spans="6:6" x14ac:dyDescent="0.25">
      <c r="F104484" s="195"/>
    </row>
    <row r="104485" spans="6:6" x14ac:dyDescent="0.25">
      <c r="F104485" s="195"/>
    </row>
    <row r="104486" spans="6:6" x14ac:dyDescent="0.25">
      <c r="F104486" s="195"/>
    </row>
    <row r="104487" spans="6:6" x14ac:dyDescent="0.25">
      <c r="F104487" s="195"/>
    </row>
    <row r="104488" spans="6:6" x14ac:dyDescent="0.25">
      <c r="F104488" s="195"/>
    </row>
    <row r="104489" spans="6:6" x14ac:dyDescent="0.25">
      <c r="F104489" s="195"/>
    </row>
    <row r="104490" spans="6:6" x14ac:dyDescent="0.25">
      <c r="F104490" s="195"/>
    </row>
    <row r="104491" spans="6:6" x14ac:dyDescent="0.25">
      <c r="F104491" s="195"/>
    </row>
    <row r="104492" spans="6:6" x14ac:dyDescent="0.25">
      <c r="F104492" s="195"/>
    </row>
    <row r="104493" spans="6:6" x14ac:dyDescent="0.25">
      <c r="F104493" s="195"/>
    </row>
    <row r="104494" spans="6:6" x14ac:dyDescent="0.25">
      <c r="F104494" s="195"/>
    </row>
    <row r="104495" spans="6:6" x14ac:dyDescent="0.25">
      <c r="F104495" s="195"/>
    </row>
    <row r="104496" spans="6:6" x14ac:dyDescent="0.25">
      <c r="F104496" s="195"/>
    </row>
    <row r="104497" spans="6:6" x14ac:dyDescent="0.25">
      <c r="F104497" s="195"/>
    </row>
    <row r="104498" spans="6:6" x14ac:dyDescent="0.25">
      <c r="F104498" s="195"/>
    </row>
    <row r="104499" spans="6:6" x14ac:dyDescent="0.25">
      <c r="F104499" s="195"/>
    </row>
    <row r="104500" spans="6:6" x14ac:dyDescent="0.25">
      <c r="F104500" s="195"/>
    </row>
    <row r="104501" spans="6:6" x14ac:dyDescent="0.25">
      <c r="F104501" s="195"/>
    </row>
    <row r="104502" spans="6:6" x14ac:dyDescent="0.25">
      <c r="F104502" s="195"/>
    </row>
    <row r="104503" spans="6:6" x14ac:dyDescent="0.25">
      <c r="F104503" s="195"/>
    </row>
    <row r="104504" spans="6:6" x14ac:dyDescent="0.25">
      <c r="F104504" s="195"/>
    </row>
    <row r="104505" spans="6:6" x14ac:dyDescent="0.25">
      <c r="F104505" s="195"/>
    </row>
    <row r="104506" spans="6:6" x14ac:dyDescent="0.25">
      <c r="F104506" s="195"/>
    </row>
    <row r="104507" spans="6:6" x14ac:dyDescent="0.25">
      <c r="F104507" s="195"/>
    </row>
    <row r="104508" spans="6:6" x14ac:dyDescent="0.25">
      <c r="F104508" s="195"/>
    </row>
    <row r="104509" spans="6:6" x14ac:dyDescent="0.25">
      <c r="F104509" s="195"/>
    </row>
    <row r="104510" spans="6:6" x14ac:dyDescent="0.25">
      <c r="F104510" s="195"/>
    </row>
    <row r="104511" spans="6:6" x14ac:dyDescent="0.25">
      <c r="F104511" s="195"/>
    </row>
    <row r="104512" spans="6:6" x14ac:dyDescent="0.25">
      <c r="F104512" s="195"/>
    </row>
    <row r="104513" spans="6:6" x14ac:dyDescent="0.25">
      <c r="F104513" s="195"/>
    </row>
    <row r="104514" spans="6:6" x14ac:dyDescent="0.25">
      <c r="F104514" s="195"/>
    </row>
    <row r="104515" spans="6:6" x14ac:dyDescent="0.25">
      <c r="F104515" s="195"/>
    </row>
    <row r="104516" spans="6:6" x14ac:dyDescent="0.25">
      <c r="F104516" s="195"/>
    </row>
    <row r="104517" spans="6:6" x14ac:dyDescent="0.25">
      <c r="F104517" s="195"/>
    </row>
    <row r="104518" spans="6:6" x14ac:dyDescent="0.25">
      <c r="F104518" s="195"/>
    </row>
    <row r="104519" spans="6:6" x14ac:dyDescent="0.25">
      <c r="F104519" s="195"/>
    </row>
    <row r="104520" spans="6:6" x14ac:dyDescent="0.25">
      <c r="F104520" s="195"/>
    </row>
    <row r="104521" spans="6:6" x14ac:dyDescent="0.25">
      <c r="F104521" s="195"/>
    </row>
    <row r="104522" spans="6:6" x14ac:dyDescent="0.25">
      <c r="F104522" s="195"/>
    </row>
    <row r="104523" spans="6:6" x14ac:dyDescent="0.25">
      <c r="F104523" s="195"/>
    </row>
    <row r="104524" spans="6:6" x14ac:dyDescent="0.25">
      <c r="F104524" s="195"/>
    </row>
    <row r="104525" spans="6:6" x14ac:dyDescent="0.25">
      <c r="F104525" s="195"/>
    </row>
    <row r="104526" spans="6:6" x14ac:dyDescent="0.25">
      <c r="F104526" s="195"/>
    </row>
    <row r="104527" spans="6:6" x14ac:dyDescent="0.25">
      <c r="F104527" s="195"/>
    </row>
    <row r="104528" spans="6:6" x14ac:dyDescent="0.25">
      <c r="F104528" s="195"/>
    </row>
    <row r="104529" spans="6:6" x14ac:dyDescent="0.25">
      <c r="F104529" s="195"/>
    </row>
    <row r="104530" spans="6:6" x14ac:dyDescent="0.25">
      <c r="F104530" s="195"/>
    </row>
    <row r="104531" spans="6:6" x14ac:dyDescent="0.25">
      <c r="F104531" s="195"/>
    </row>
    <row r="104532" spans="6:6" x14ac:dyDescent="0.25">
      <c r="F104532" s="195"/>
    </row>
    <row r="104533" spans="6:6" x14ac:dyDescent="0.25">
      <c r="F104533" s="195"/>
    </row>
    <row r="104534" spans="6:6" x14ac:dyDescent="0.25">
      <c r="F104534" s="195"/>
    </row>
    <row r="104535" spans="6:6" x14ac:dyDescent="0.25">
      <c r="F104535" s="195"/>
    </row>
    <row r="104536" spans="6:6" x14ac:dyDescent="0.25">
      <c r="F104536" s="195"/>
    </row>
    <row r="104537" spans="6:6" x14ac:dyDescent="0.25">
      <c r="F104537" s="195"/>
    </row>
    <row r="104538" spans="6:6" x14ac:dyDescent="0.25">
      <c r="F104538" s="195"/>
    </row>
    <row r="104539" spans="6:6" x14ac:dyDescent="0.25">
      <c r="F104539" s="195"/>
    </row>
    <row r="104540" spans="6:6" x14ac:dyDescent="0.25">
      <c r="F104540" s="195"/>
    </row>
    <row r="104541" spans="6:6" x14ac:dyDescent="0.25">
      <c r="F104541" s="195"/>
    </row>
    <row r="104542" spans="6:6" x14ac:dyDescent="0.25">
      <c r="F104542" s="195"/>
    </row>
    <row r="104543" spans="6:6" x14ac:dyDescent="0.25">
      <c r="F104543" s="195"/>
    </row>
    <row r="104544" spans="6:6" x14ac:dyDescent="0.25">
      <c r="F104544" s="195"/>
    </row>
    <row r="104545" spans="6:6" x14ac:dyDescent="0.25">
      <c r="F104545" s="195"/>
    </row>
    <row r="104546" spans="6:6" x14ac:dyDescent="0.25">
      <c r="F104546" s="195"/>
    </row>
    <row r="104547" spans="6:6" x14ac:dyDescent="0.25">
      <c r="F104547" s="195"/>
    </row>
    <row r="104548" spans="6:6" x14ac:dyDescent="0.25">
      <c r="F104548" s="195"/>
    </row>
    <row r="104549" spans="6:6" x14ac:dyDescent="0.25">
      <c r="F104549" s="195"/>
    </row>
    <row r="104550" spans="6:6" x14ac:dyDescent="0.25">
      <c r="F104550" s="195"/>
    </row>
    <row r="104551" spans="6:6" x14ac:dyDescent="0.25">
      <c r="F104551" s="195"/>
    </row>
    <row r="104552" spans="6:6" x14ac:dyDescent="0.25">
      <c r="F104552" s="195"/>
    </row>
    <row r="104553" spans="6:6" x14ac:dyDescent="0.25">
      <c r="F104553" s="195"/>
    </row>
    <row r="104554" spans="6:6" x14ac:dyDescent="0.25">
      <c r="F104554" s="195"/>
    </row>
    <row r="104555" spans="6:6" x14ac:dyDescent="0.25">
      <c r="F104555" s="195"/>
    </row>
    <row r="104556" spans="6:6" x14ac:dyDescent="0.25">
      <c r="F104556" s="195"/>
    </row>
    <row r="104557" spans="6:6" x14ac:dyDescent="0.25">
      <c r="F104557" s="195"/>
    </row>
    <row r="104558" spans="6:6" x14ac:dyDescent="0.25">
      <c r="F104558" s="195"/>
    </row>
    <row r="104559" spans="6:6" x14ac:dyDescent="0.25">
      <c r="F104559" s="195"/>
    </row>
    <row r="104560" spans="6:6" x14ac:dyDescent="0.25">
      <c r="F104560" s="195"/>
    </row>
    <row r="104561" spans="6:6" x14ac:dyDescent="0.25">
      <c r="F104561" s="195"/>
    </row>
    <row r="104562" spans="6:6" x14ac:dyDescent="0.25">
      <c r="F104562" s="195"/>
    </row>
    <row r="104563" spans="6:6" x14ac:dyDescent="0.25">
      <c r="F104563" s="195"/>
    </row>
    <row r="104564" spans="6:6" x14ac:dyDescent="0.25">
      <c r="F104564" s="195"/>
    </row>
    <row r="104565" spans="6:6" x14ac:dyDescent="0.25">
      <c r="F104565" s="195"/>
    </row>
    <row r="104566" spans="6:6" x14ac:dyDescent="0.25">
      <c r="F104566" s="195"/>
    </row>
    <row r="104567" spans="6:6" x14ac:dyDescent="0.25">
      <c r="F104567" s="195"/>
    </row>
    <row r="104568" spans="6:6" x14ac:dyDescent="0.25">
      <c r="F104568" s="195"/>
    </row>
    <row r="104569" spans="6:6" x14ac:dyDescent="0.25">
      <c r="F104569" s="195"/>
    </row>
    <row r="104570" spans="6:6" x14ac:dyDescent="0.25">
      <c r="F104570" s="195"/>
    </row>
    <row r="104571" spans="6:6" x14ac:dyDescent="0.25">
      <c r="F104571" s="195"/>
    </row>
    <row r="104572" spans="6:6" x14ac:dyDescent="0.25">
      <c r="F104572" s="195"/>
    </row>
    <row r="104573" spans="6:6" x14ac:dyDescent="0.25">
      <c r="F104573" s="195"/>
    </row>
    <row r="104574" spans="6:6" x14ac:dyDescent="0.25">
      <c r="F104574" s="195"/>
    </row>
    <row r="104575" spans="6:6" x14ac:dyDescent="0.25">
      <c r="F104575" s="195"/>
    </row>
    <row r="104576" spans="6:6" x14ac:dyDescent="0.25">
      <c r="F104576" s="195"/>
    </row>
    <row r="104577" spans="6:6" x14ac:dyDescent="0.25">
      <c r="F104577" s="195"/>
    </row>
    <row r="104578" spans="6:6" x14ac:dyDescent="0.25">
      <c r="F104578" s="195"/>
    </row>
    <row r="104579" spans="6:6" x14ac:dyDescent="0.25">
      <c r="F104579" s="195"/>
    </row>
    <row r="104580" spans="6:6" x14ac:dyDescent="0.25">
      <c r="F104580" s="195"/>
    </row>
    <row r="104581" spans="6:6" x14ac:dyDescent="0.25">
      <c r="F104581" s="195"/>
    </row>
    <row r="104582" spans="6:6" x14ac:dyDescent="0.25">
      <c r="F104582" s="195"/>
    </row>
    <row r="104583" spans="6:6" x14ac:dyDescent="0.25">
      <c r="F104583" s="195"/>
    </row>
    <row r="104584" spans="6:6" x14ac:dyDescent="0.25">
      <c r="F104584" s="195"/>
    </row>
    <row r="104585" spans="6:6" x14ac:dyDescent="0.25">
      <c r="F104585" s="195"/>
    </row>
    <row r="104586" spans="6:6" x14ac:dyDescent="0.25">
      <c r="F104586" s="195"/>
    </row>
    <row r="104587" spans="6:6" x14ac:dyDescent="0.25">
      <c r="F104587" s="195"/>
    </row>
    <row r="104588" spans="6:6" x14ac:dyDescent="0.25">
      <c r="F104588" s="195"/>
    </row>
    <row r="104589" spans="6:6" x14ac:dyDescent="0.25">
      <c r="F104589" s="195"/>
    </row>
    <row r="104590" spans="6:6" x14ac:dyDescent="0.25">
      <c r="F104590" s="195"/>
    </row>
    <row r="104591" spans="6:6" x14ac:dyDescent="0.25">
      <c r="F104591" s="195"/>
    </row>
    <row r="104592" spans="6:6" x14ac:dyDescent="0.25">
      <c r="F104592" s="195"/>
    </row>
    <row r="104593" spans="6:6" x14ac:dyDescent="0.25">
      <c r="F104593" s="195"/>
    </row>
    <row r="104594" spans="6:6" x14ac:dyDescent="0.25">
      <c r="F104594" s="195"/>
    </row>
    <row r="104595" spans="6:6" x14ac:dyDescent="0.25">
      <c r="F104595" s="195"/>
    </row>
    <row r="104596" spans="6:6" x14ac:dyDescent="0.25">
      <c r="F104596" s="195"/>
    </row>
    <row r="104597" spans="6:6" x14ac:dyDescent="0.25">
      <c r="F104597" s="195"/>
    </row>
    <row r="104598" spans="6:6" x14ac:dyDescent="0.25">
      <c r="F104598" s="195"/>
    </row>
    <row r="104599" spans="6:6" x14ac:dyDescent="0.25">
      <c r="F104599" s="195"/>
    </row>
    <row r="104600" spans="6:6" x14ac:dyDescent="0.25">
      <c r="F104600" s="195"/>
    </row>
    <row r="104601" spans="6:6" x14ac:dyDescent="0.25">
      <c r="F104601" s="195"/>
    </row>
    <row r="104602" spans="6:6" x14ac:dyDescent="0.25">
      <c r="F104602" s="195"/>
    </row>
    <row r="104603" spans="6:6" x14ac:dyDescent="0.25">
      <c r="F104603" s="195"/>
    </row>
    <row r="104604" spans="6:6" x14ac:dyDescent="0.25">
      <c r="F104604" s="195"/>
    </row>
    <row r="104605" spans="6:6" x14ac:dyDescent="0.25">
      <c r="F104605" s="195"/>
    </row>
    <row r="104606" spans="6:6" x14ac:dyDescent="0.25">
      <c r="F104606" s="195"/>
    </row>
    <row r="104607" spans="6:6" x14ac:dyDescent="0.25">
      <c r="F104607" s="195"/>
    </row>
    <row r="104608" spans="6:6" x14ac:dyDescent="0.25">
      <c r="F104608" s="195"/>
    </row>
    <row r="104609" spans="6:6" x14ac:dyDescent="0.25">
      <c r="F104609" s="195"/>
    </row>
    <row r="104610" spans="6:6" x14ac:dyDescent="0.25">
      <c r="F104610" s="195"/>
    </row>
    <row r="104611" spans="6:6" x14ac:dyDescent="0.25">
      <c r="F104611" s="195"/>
    </row>
    <row r="104612" spans="6:6" x14ac:dyDescent="0.25">
      <c r="F104612" s="195"/>
    </row>
    <row r="104613" spans="6:6" x14ac:dyDescent="0.25">
      <c r="F104613" s="195"/>
    </row>
    <row r="104614" spans="6:6" x14ac:dyDescent="0.25">
      <c r="F104614" s="195"/>
    </row>
    <row r="104615" spans="6:6" x14ac:dyDescent="0.25">
      <c r="F104615" s="195"/>
    </row>
    <row r="104616" spans="6:6" x14ac:dyDescent="0.25">
      <c r="F104616" s="195"/>
    </row>
    <row r="104617" spans="6:6" x14ac:dyDescent="0.25">
      <c r="F104617" s="195"/>
    </row>
    <row r="104618" spans="6:6" x14ac:dyDescent="0.25">
      <c r="F104618" s="195"/>
    </row>
    <row r="104619" spans="6:6" x14ac:dyDescent="0.25">
      <c r="F104619" s="195"/>
    </row>
    <row r="104620" spans="6:6" x14ac:dyDescent="0.25">
      <c r="F104620" s="195"/>
    </row>
    <row r="104621" spans="6:6" x14ac:dyDescent="0.25">
      <c r="F104621" s="195"/>
    </row>
    <row r="104622" spans="6:6" x14ac:dyDescent="0.25">
      <c r="F104622" s="195"/>
    </row>
    <row r="104623" spans="6:6" x14ac:dyDescent="0.25">
      <c r="F104623" s="195"/>
    </row>
    <row r="104624" spans="6:6" x14ac:dyDescent="0.25">
      <c r="F104624" s="195"/>
    </row>
    <row r="104625" spans="6:6" x14ac:dyDescent="0.25">
      <c r="F104625" s="195"/>
    </row>
    <row r="104626" spans="6:6" x14ac:dyDescent="0.25">
      <c r="F104626" s="195"/>
    </row>
    <row r="104627" spans="6:6" x14ac:dyDescent="0.25">
      <c r="F104627" s="195"/>
    </row>
    <row r="104628" spans="6:6" x14ac:dyDescent="0.25">
      <c r="F104628" s="195"/>
    </row>
    <row r="104629" spans="6:6" x14ac:dyDescent="0.25">
      <c r="F104629" s="195"/>
    </row>
    <row r="104630" spans="6:6" x14ac:dyDescent="0.25">
      <c r="F104630" s="195"/>
    </row>
    <row r="104631" spans="6:6" x14ac:dyDescent="0.25">
      <c r="F104631" s="195"/>
    </row>
    <row r="104632" spans="6:6" x14ac:dyDescent="0.25">
      <c r="F104632" s="195"/>
    </row>
    <row r="104633" spans="6:6" x14ac:dyDescent="0.25">
      <c r="F104633" s="195"/>
    </row>
    <row r="104634" spans="6:6" x14ac:dyDescent="0.25">
      <c r="F104634" s="195"/>
    </row>
    <row r="104635" spans="6:6" x14ac:dyDescent="0.25">
      <c r="F104635" s="195"/>
    </row>
    <row r="104636" spans="6:6" x14ac:dyDescent="0.25">
      <c r="F104636" s="195"/>
    </row>
    <row r="104637" spans="6:6" x14ac:dyDescent="0.25">
      <c r="F104637" s="195"/>
    </row>
    <row r="104638" spans="6:6" x14ac:dyDescent="0.25">
      <c r="F104638" s="195"/>
    </row>
    <row r="104639" spans="6:6" x14ac:dyDescent="0.25">
      <c r="F104639" s="195"/>
    </row>
    <row r="104640" spans="6:6" x14ac:dyDescent="0.25">
      <c r="F104640" s="195"/>
    </row>
    <row r="104641" spans="6:6" x14ac:dyDescent="0.25">
      <c r="F104641" s="195"/>
    </row>
    <row r="104642" spans="6:6" x14ac:dyDescent="0.25">
      <c r="F104642" s="195"/>
    </row>
    <row r="104643" spans="6:6" x14ac:dyDescent="0.25">
      <c r="F104643" s="195"/>
    </row>
    <row r="104644" spans="6:6" x14ac:dyDescent="0.25">
      <c r="F104644" s="195"/>
    </row>
    <row r="104645" spans="6:6" x14ac:dyDescent="0.25">
      <c r="F104645" s="195"/>
    </row>
    <row r="104646" spans="6:6" x14ac:dyDescent="0.25">
      <c r="F104646" s="195"/>
    </row>
    <row r="104647" spans="6:6" x14ac:dyDescent="0.25">
      <c r="F104647" s="195"/>
    </row>
    <row r="104648" spans="6:6" x14ac:dyDescent="0.25">
      <c r="F104648" s="195"/>
    </row>
    <row r="104649" spans="6:6" x14ac:dyDescent="0.25">
      <c r="F104649" s="195"/>
    </row>
    <row r="104650" spans="6:6" x14ac:dyDescent="0.25">
      <c r="F104650" s="195"/>
    </row>
    <row r="104651" spans="6:6" x14ac:dyDescent="0.25">
      <c r="F104651" s="195"/>
    </row>
    <row r="104652" spans="6:6" x14ac:dyDescent="0.25">
      <c r="F104652" s="195"/>
    </row>
    <row r="104653" spans="6:6" x14ac:dyDescent="0.25">
      <c r="F104653" s="195"/>
    </row>
    <row r="104654" spans="6:6" x14ac:dyDescent="0.25">
      <c r="F104654" s="195"/>
    </row>
    <row r="104655" spans="6:6" x14ac:dyDescent="0.25">
      <c r="F104655" s="195"/>
    </row>
    <row r="104656" spans="6:6" x14ac:dyDescent="0.25">
      <c r="F104656" s="195"/>
    </row>
    <row r="104657" spans="6:6" x14ac:dyDescent="0.25">
      <c r="F104657" s="195"/>
    </row>
    <row r="104658" spans="6:6" x14ac:dyDescent="0.25">
      <c r="F104658" s="195"/>
    </row>
    <row r="104659" spans="6:6" x14ac:dyDescent="0.25">
      <c r="F104659" s="195"/>
    </row>
    <row r="104660" spans="6:6" x14ac:dyDescent="0.25">
      <c r="F104660" s="195"/>
    </row>
    <row r="104661" spans="6:6" x14ac:dyDescent="0.25">
      <c r="F104661" s="195"/>
    </row>
    <row r="104662" spans="6:6" x14ac:dyDescent="0.25">
      <c r="F104662" s="195"/>
    </row>
    <row r="104663" spans="6:6" x14ac:dyDescent="0.25">
      <c r="F104663" s="195"/>
    </row>
    <row r="104664" spans="6:6" x14ac:dyDescent="0.25">
      <c r="F104664" s="195"/>
    </row>
    <row r="104665" spans="6:6" x14ac:dyDescent="0.25">
      <c r="F104665" s="195"/>
    </row>
    <row r="104666" spans="6:6" x14ac:dyDescent="0.25">
      <c r="F104666" s="195"/>
    </row>
    <row r="104667" spans="6:6" x14ac:dyDescent="0.25">
      <c r="F104667" s="195"/>
    </row>
    <row r="104668" spans="6:6" x14ac:dyDescent="0.25">
      <c r="F104668" s="195"/>
    </row>
    <row r="104669" spans="6:6" x14ac:dyDescent="0.25">
      <c r="F104669" s="195"/>
    </row>
    <row r="104670" spans="6:6" x14ac:dyDescent="0.25">
      <c r="F104670" s="195"/>
    </row>
    <row r="104671" spans="6:6" x14ac:dyDescent="0.25">
      <c r="F104671" s="195"/>
    </row>
    <row r="104672" spans="6:6" x14ac:dyDescent="0.25">
      <c r="F104672" s="195"/>
    </row>
    <row r="104673" spans="6:6" x14ac:dyDescent="0.25">
      <c r="F104673" s="195"/>
    </row>
    <row r="104674" spans="6:6" x14ac:dyDescent="0.25">
      <c r="F104674" s="195"/>
    </row>
    <row r="104675" spans="6:6" x14ac:dyDescent="0.25">
      <c r="F104675" s="195"/>
    </row>
    <row r="104676" spans="6:6" x14ac:dyDescent="0.25">
      <c r="F104676" s="195"/>
    </row>
    <row r="104677" spans="6:6" x14ac:dyDescent="0.25">
      <c r="F104677" s="195"/>
    </row>
    <row r="104678" spans="6:6" x14ac:dyDescent="0.25">
      <c r="F104678" s="195"/>
    </row>
    <row r="104679" spans="6:6" x14ac:dyDescent="0.25">
      <c r="F104679" s="195"/>
    </row>
    <row r="104680" spans="6:6" x14ac:dyDescent="0.25">
      <c r="F104680" s="195"/>
    </row>
    <row r="104681" spans="6:6" x14ac:dyDescent="0.25">
      <c r="F104681" s="195"/>
    </row>
    <row r="104682" spans="6:6" x14ac:dyDescent="0.25">
      <c r="F104682" s="195"/>
    </row>
    <row r="104683" spans="6:6" x14ac:dyDescent="0.25">
      <c r="F104683" s="195"/>
    </row>
    <row r="104684" spans="6:6" x14ac:dyDescent="0.25">
      <c r="F104684" s="195"/>
    </row>
    <row r="104685" spans="6:6" x14ac:dyDescent="0.25">
      <c r="F104685" s="195"/>
    </row>
    <row r="104686" spans="6:6" x14ac:dyDescent="0.25">
      <c r="F104686" s="195"/>
    </row>
    <row r="104687" spans="6:6" x14ac:dyDescent="0.25">
      <c r="F104687" s="195"/>
    </row>
    <row r="104688" spans="6:6" x14ac:dyDescent="0.25">
      <c r="F104688" s="195"/>
    </row>
    <row r="104689" spans="6:6" x14ac:dyDescent="0.25">
      <c r="F104689" s="195"/>
    </row>
    <row r="104690" spans="6:6" x14ac:dyDescent="0.25">
      <c r="F104690" s="195"/>
    </row>
    <row r="104691" spans="6:6" x14ac:dyDescent="0.25">
      <c r="F104691" s="195"/>
    </row>
    <row r="104692" spans="6:6" x14ac:dyDescent="0.25">
      <c r="F104692" s="195"/>
    </row>
    <row r="104693" spans="6:6" x14ac:dyDescent="0.25">
      <c r="F104693" s="195"/>
    </row>
    <row r="104694" spans="6:6" x14ac:dyDescent="0.25">
      <c r="F104694" s="195"/>
    </row>
    <row r="104695" spans="6:6" x14ac:dyDescent="0.25">
      <c r="F104695" s="195"/>
    </row>
    <row r="104696" spans="6:6" x14ac:dyDescent="0.25">
      <c r="F104696" s="195"/>
    </row>
    <row r="104697" spans="6:6" x14ac:dyDescent="0.25">
      <c r="F104697" s="195"/>
    </row>
    <row r="104698" spans="6:6" x14ac:dyDescent="0.25">
      <c r="F104698" s="195"/>
    </row>
    <row r="104699" spans="6:6" x14ac:dyDescent="0.25">
      <c r="F104699" s="195"/>
    </row>
    <row r="104700" spans="6:6" x14ac:dyDescent="0.25">
      <c r="F104700" s="195"/>
    </row>
    <row r="104701" spans="6:6" x14ac:dyDescent="0.25">
      <c r="F104701" s="195"/>
    </row>
    <row r="104702" spans="6:6" x14ac:dyDescent="0.25">
      <c r="F104702" s="195"/>
    </row>
    <row r="104703" spans="6:6" x14ac:dyDescent="0.25">
      <c r="F104703" s="195"/>
    </row>
    <row r="104704" spans="6:6" x14ac:dyDescent="0.25">
      <c r="F104704" s="195"/>
    </row>
    <row r="104705" spans="6:6" x14ac:dyDescent="0.25">
      <c r="F104705" s="195"/>
    </row>
    <row r="104706" spans="6:6" x14ac:dyDescent="0.25">
      <c r="F104706" s="195"/>
    </row>
    <row r="104707" spans="6:6" x14ac:dyDescent="0.25">
      <c r="F104707" s="195"/>
    </row>
    <row r="104708" spans="6:6" x14ac:dyDescent="0.25">
      <c r="F104708" s="195"/>
    </row>
    <row r="104709" spans="6:6" x14ac:dyDescent="0.25">
      <c r="F104709" s="195"/>
    </row>
    <row r="104710" spans="6:6" x14ac:dyDescent="0.25">
      <c r="F104710" s="195"/>
    </row>
    <row r="104711" spans="6:6" x14ac:dyDescent="0.25">
      <c r="F104711" s="195"/>
    </row>
    <row r="104712" spans="6:6" x14ac:dyDescent="0.25">
      <c r="F104712" s="195"/>
    </row>
    <row r="104713" spans="6:6" x14ac:dyDescent="0.25">
      <c r="F104713" s="195"/>
    </row>
    <row r="104714" spans="6:6" x14ac:dyDescent="0.25">
      <c r="F104714" s="195"/>
    </row>
    <row r="104715" spans="6:6" x14ac:dyDescent="0.25">
      <c r="F104715" s="195"/>
    </row>
    <row r="104716" spans="6:6" x14ac:dyDescent="0.25">
      <c r="F104716" s="195"/>
    </row>
    <row r="104717" spans="6:6" x14ac:dyDescent="0.25">
      <c r="F104717" s="195"/>
    </row>
    <row r="104718" spans="6:6" x14ac:dyDescent="0.25">
      <c r="F104718" s="195"/>
    </row>
    <row r="104719" spans="6:6" x14ac:dyDescent="0.25">
      <c r="F104719" s="195"/>
    </row>
    <row r="104720" spans="6:6" x14ac:dyDescent="0.25">
      <c r="F104720" s="195"/>
    </row>
    <row r="104721" spans="6:6" x14ac:dyDescent="0.25">
      <c r="F104721" s="195"/>
    </row>
    <row r="104722" spans="6:6" x14ac:dyDescent="0.25">
      <c r="F104722" s="195"/>
    </row>
    <row r="104723" spans="6:6" x14ac:dyDescent="0.25">
      <c r="F104723" s="195"/>
    </row>
    <row r="104724" spans="6:6" x14ac:dyDescent="0.25">
      <c r="F104724" s="195"/>
    </row>
    <row r="104725" spans="6:6" x14ac:dyDescent="0.25">
      <c r="F104725" s="195"/>
    </row>
    <row r="104726" spans="6:6" x14ac:dyDescent="0.25">
      <c r="F104726" s="195"/>
    </row>
    <row r="104727" spans="6:6" x14ac:dyDescent="0.25">
      <c r="F104727" s="195"/>
    </row>
    <row r="104728" spans="6:6" x14ac:dyDescent="0.25">
      <c r="F104728" s="195"/>
    </row>
    <row r="109846" spans="6:6" x14ac:dyDescent="0.25">
      <c r="F109846" s="195"/>
    </row>
    <row r="109847" spans="6:6" x14ac:dyDescent="0.25">
      <c r="F109847" s="195"/>
    </row>
    <row r="109848" spans="6:6" x14ac:dyDescent="0.25">
      <c r="F109848" s="195"/>
    </row>
    <row r="109849" spans="6:6" x14ac:dyDescent="0.25">
      <c r="F109849" s="195"/>
    </row>
    <row r="109850" spans="6:6" x14ac:dyDescent="0.25">
      <c r="F109850" s="195"/>
    </row>
    <row r="109851" spans="6:6" x14ac:dyDescent="0.25">
      <c r="F109851" s="195"/>
    </row>
    <row r="109852" spans="6:6" x14ac:dyDescent="0.25">
      <c r="F109852" s="195"/>
    </row>
    <row r="109853" spans="6:6" x14ac:dyDescent="0.25">
      <c r="F109853" s="195"/>
    </row>
    <row r="109854" spans="6:6" x14ac:dyDescent="0.25">
      <c r="F109854" s="195"/>
    </row>
    <row r="109855" spans="6:6" x14ac:dyDescent="0.25">
      <c r="F109855" s="195"/>
    </row>
    <row r="109856" spans="6:6" x14ac:dyDescent="0.25">
      <c r="F109856" s="195"/>
    </row>
    <row r="109857" spans="6:6" x14ac:dyDescent="0.25">
      <c r="F109857" s="195"/>
    </row>
    <row r="109858" spans="6:6" x14ac:dyDescent="0.25">
      <c r="F109858" s="195"/>
    </row>
    <row r="109859" spans="6:6" x14ac:dyDescent="0.25">
      <c r="F109859" s="195"/>
    </row>
    <row r="109860" spans="6:6" x14ac:dyDescent="0.25">
      <c r="F109860" s="195"/>
    </row>
    <row r="109861" spans="6:6" x14ac:dyDescent="0.25">
      <c r="F109861" s="195"/>
    </row>
    <row r="109862" spans="6:6" x14ac:dyDescent="0.25">
      <c r="F109862" s="195"/>
    </row>
    <row r="109863" spans="6:6" x14ac:dyDescent="0.25">
      <c r="F109863" s="195"/>
    </row>
    <row r="109864" spans="6:6" x14ac:dyDescent="0.25">
      <c r="F109864" s="195"/>
    </row>
    <row r="109865" spans="6:6" x14ac:dyDescent="0.25">
      <c r="F109865" s="195"/>
    </row>
    <row r="109866" spans="6:6" x14ac:dyDescent="0.25">
      <c r="F109866" s="195"/>
    </row>
    <row r="109867" spans="6:6" x14ac:dyDescent="0.25">
      <c r="F109867" s="195"/>
    </row>
    <row r="109868" spans="6:6" x14ac:dyDescent="0.25">
      <c r="F109868" s="195"/>
    </row>
    <row r="109869" spans="6:6" x14ac:dyDescent="0.25">
      <c r="F109869" s="195"/>
    </row>
    <row r="109870" spans="6:6" x14ac:dyDescent="0.25">
      <c r="F109870" s="195"/>
    </row>
    <row r="109871" spans="6:6" x14ac:dyDescent="0.25">
      <c r="F109871" s="195"/>
    </row>
    <row r="109872" spans="6:6" x14ac:dyDescent="0.25">
      <c r="F109872" s="195"/>
    </row>
    <row r="109873" spans="6:6" x14ac:dyDescent="0.25">
      <c r="F109873" s="195"/>
    </row>
    <row r="109874" spans="6:6" x14ac:dyDescent="0.25">
      <c r="F109874" s="195"/>
    </row>
    <row r="109875" spans="6:6" x14ac:dyDescent="0.25">
      <c r="F109875" s="195"/>
    </row>
    <row r="109876" spans="6:6" x14ac:dyDescent="0.25">
      <c r="F109876" s="195"/>
    </row>
    <row r="109877" spans="6:6" x14ac:dyDescent="0.25">
      <c r="F109877" s="195"/>
    </row>
    <row r="109878" spans="6:6" x14ac:dyDescent="0.25">
      <c r="F109878" s="195"/>
    </row>
    <row r="109879" spans="6:6" x14ac:dyDescent="0.25">
      <c r="F109879" s="195"/>
    </row>
    <row r="109880" spans="6:6" x14ac:dyDescent="0.25">
      <c r="F109880" s="195"/>
    </row>
    <row r="109881" spans="6:6" x14ac:dyDescent="0.25">
      <c r="F109881" s="195"/>
    </row>
    <row r="109882" spans="6:6" x14ac:dyDescent="0.25">
      <c r="F109882" s="195"/>
    </row>
    <row r="109883" spans="6:6" x14ac:dyDescent="0.25">
      <c r="F109883" s="195"/>
    </row>
    <row r="109884" spans="6:6" x14ac:dyDescent="0.25">
      <c r="F109884" s="195"/>
    </row>
    <row r="109885" spans="6:6" x14ac:dyDescent="0.25">
      <c r="F109885" s="195"/>
    </row>
    <row r="109886" spans="6:6" x14ac:dyDescent="0.25">
      <c r="F109886" s="195"/>
    </row>
    <row r="109887" spans="6:6" x14ac:dyDescent="0.25">
      <c r="F109887" s="195"/>
    </row>
    <row r="109888" spans="6:6" x14ac:dyDescent="0.25">
      <c r="F109888" s="195"/>
    </row>
    <row r="109889" spans="6:6" x14ac:dyDescent="0.25">
      <c r="F109889" s="195"/>
    </row>
    <row r="109890" spans="6:6" x14ac:dyDescent="0.25">
      <c r="F109890" s="195"/>
    </row>
    <row r="109891" spans="6:6" x14ac:dyDescent="0.25">
      <c r="F109891" s="195"/>
    </row>
    <row r="109892" spans="6:6" x14ac:dyDescent="0.25">
      <c r="F109892" s="195"/>
    </row>
    <row r="109893" spans="6:6" x14ac:dyDescent="0.25">
      <c r="F109893" s="195"/>
    </row>
    <row r="109894" spans="6:6" x14ac:dyDescent="0.25">
      <c r="F109894" s="195"/>
    </row>
    <row r="109895" spans="6:6" x14ac:dyDescent="0.25">
      <c r="F109895" s="195"/>
    </row>
    <row r="109896" spans="6:6" x14ac:dyDescent="0.25">
      <c r="F109896" s="195"/>
    </row>
    <row r="109897" spans="6:6" x14ac:dyDescent="0.25">
      <c r="F109897" s="195"/>
    </row>
    <row r="109898" spans="6:6" x14ac:dyDescent="0.25">
      <c r="F109898" s="195"/>
    </row>
    <row r="109899" spans="6:6" x14ac:dyDescent="0.25">
      <c r="F109899" s="195"/>
    </row>
    <row r="109900" spans="6:6" x14ac:dyDescent="0.25">
      <c r="F109900" s="195"/>
    </row>
    <row r="109901" spans="6:6" x14ac:dyDescent="0.25">
      <c r="F109901" s="195"/>
    </row>
    <row r="109902" spans="6:6" x14ac:dyDescent="0.25">
      <c r="F109902" s="195"/>
    </row>
    <row r="109903" spans="6:6" x14ac:dyDescent="0.25">
      <c r="F109903" s="195"/>
    </row>
    <row r="109904" spans="6:6" x14ac:dyDescent="0.25">
      <c r="F109904" s="195"/>
    </row>
    <row r="109905" spans="6:6" x14ac:dyDescent="0.25">
      <c r="F109905" s="195"/>
    </row>
    <row r="109906" spans="6:6" x14ac:dyDescent="0.25">
      <c r="F109906" s="195"/>
    </row>
    <row r="109907" spans="6:6" x14ac:dyDescent="0.25">
      <c r="F109907" s="195"/>
    </row>
    <row r="109908" spans="6:6" x14ac:dyDescent="0.25">
      <c r="F109908" s="195"/>
    </row>
    <row r="109909" spans="6:6" x14ac:dyDescent="0.25">
      <c r="F109909" s="195"/>
    </row>
    <row r="109910" spans="6:6" x14ac:dyDescent="0.25">
      <c r="F109910" s="195"/>
    </row>
    <row r="109911" spans="6:6" x14ac:dyDescent="0.25">
      <c r="F109911" s="195"/>
    </row>
    <row r="109912" spans="6:6" x14ac:dyDescent="0.25">
      <c r="F109912" s="195"/>
    </row>
    <row r="109913" spans="6:6" x14ac:dyDescent="0.25">
      <c r="F109913" s="195"/>
    </row>
    <row r="109914" spans="6:6" x14ac:dyDescent="0.25">
      <c r="F109914" s="195"/>
    </row>
    <row r="109915" spans="6:6" x14ac:dyDescent="0.25">
      <c r="F109915" s="195"/>
    </row>
    <row r="109916" spans="6:6" x14ac:dyDescent="0.25">
      <c r="F109916" s="195"/>
    </row>
    <row r="109917" spans="6:6" x14ac:dyDescent="0.25">
      <c r="F109917" s="195"/>
    </row>
    <row r="109918" spans="6:6" x14ac:dyDescent="0.25">
      <c r="F109918" s="195"/>
    </row>
    <row r="109919" spans="6:6" x14ac:dyDescent="0.25">
      <c r="F109919" s="195"/>
    </row>
    <row r="109920" spans="6:6" x14ac:dyDescent="0.25">
      <c r="F109920" s="195"/>
    </row>
    <row r="109921" spans="6:6" x14ac:dyDescent="0.25">
      <c r="F109921" s="195"/>
    </row>
    <row r="109922" spans="6:6" x14ac:dyDescent="0.25">
      <c r="F109922" s="195"/>
    </row>
    <row r="109923" spans="6:6" x14ac:dyDescent="0.25">
      <c r="F109923" s="195"/>
    </row>
    <row r="109924" spans="6:6" x14ac:dyDescent="0.25">
      <c r="F109924" s="195"/>
    </row>
    <row r="109925" spans="6:6" x14ac:dyDescent="0.25">
      <c r="F109925" s="195"/>
    </row>
    <row r="109926" spans="6:6" x14ac:dyDescent="0.25">
      <c r="F109926" s="195"/>
    </row>
    <row r="109927" spans="6:6" x14ac:dyDescent="0.25">
      <c r="F109927" s="195"/>
    </row>
    <row r="109928" spans="6:6" x14ac:dyDescent="0.25">
      <c r="F109928" s="195"/>
    </row>
    <row r="109929" spans="6:6" x14ac:dyDescent="0.25">
      <c r="F109929" s="195"/>
    </row>
    <row r="109930" spans="6:6" x14ac:dyDescent="0.25">
      <c r="F109930" s="195"/>
    </row>
    <row r="109931" spans="6:6" x14ac:dyDescent="0.25">
      <c r="F109931" s="195"/>
    </row>
    <row r="109932" spans="6:6" x14ac:dyDescent="0.25">
      <c r="F109932" s="195"/>
    </row>
    <row r="109933" spans="6:6" x14ac:dyDescent="0.25">
      <c r="F109933" s="195"/>
    </row>
    <row r="109934" spans="6:6" x14ac:dyDescent="0.25">
      <c r="F109934" s="195"/>
    </row>
    <row r="109935" spans="6:6" x14ac:dyDescent="0.25">
      <c r="F109935" s="195"/>
    </row>
    <row r="109936" spans="6:6" x14ac:dyDescent="0.25">
      <c r="F109936" s="195"/>
    </row>
    <row r="109937" spans="6:6" x14ac:dyDescent="0.25">
      <c r="F109937" s="195"/>
    </row>
    <row r="109938" spans="6:6" x14ac:dyDescent="0.25">
      <c r="F109938" s="195"/>
    </row>
    <row r="109939" spans="6:6" x14ac:dyDescent="0.25">
      <c r="F109939" s="195"/>
    </row>
    <row r="109940" spans="6:6" x14ac:dyDescent="0.25">
      <c r="F109940" s="195"/>
    </row>
    <row r="109941" spans="6:6" x14ac:dyDescent="0.25">
      <c r="F109941" s="195"/>
    </row>
    <row r="109942" spans="6:6" x14ac:dyDescent="0.25">
      <c r="F109942" s="195"/>
    </row>
    <row r="109943" spans="6:6" x14ac:dyDescent="0.25">
      <c r="F109943" s="195"/>
    </row>
    <row r="109944" spans="6:6" x14ac:dyDescent="0.25">
      <c r="F109944" s="195"/>
    </row>
    <row r="109945" spans="6:6" x14ac:dyDescent="0.25">
      <c r="F109945" s="195"/>
    </row>
    <row r="109946" spans="6:6" x14ac:dyDescent="0.25">
      <c r="F109946" s="195"/>
    </row>
    <row r="109947" spans="6:6" x14ac:dyDescent="0.25">
      <c r="F109947" s="195"/>
    </row>
    <row r="109948" spans="6:6" x14ac:dyDescent="0.25">
      <c r="F109948" s="195"/>
    </row>
    <row r="109949" spans="6:6" x14ac:dyDescent="0.25">
      <c r="F109949" s="195"/>
    </row>
    <row r="109950" spans="6:6" x14ac:dyDescent="0.25">
      <c r="F109950" s="195"/>
    </row>
    <row r="109951" spans="6:6" x14ac:dyDescent="0.25">
      <c r="F109951" s="195"/>
    </row>
    <row r="109952" spans="6:6" x14ac:dyDescent="0.25">
      <c r="F109952" s="195"/>
    </row>
    <row r="109953" spans="6:6" x14ac:dyDescent="0.25">
      <c r="F109953" s="195"/>
    </row>
    <row r="109954" spans="6:6" x14ac:dyDescent="0.25">
      <c r="F109954" s="195"/>
    </row>
    <row r="109955" spans="6:6" x14ac:dyDescent="0.25">
      <c r="F109955" s="195"/>
    </row>
    <row r="109956" spans="6:6" x14ac:dyDescent="0.25">
      <c r="F109956" s="195"/>
    </row>
    <row r="109957" spans="6:6" x14ac:dyDescent="0.25">
      <c r="F109957" s="195"/>
    </row>
    <row r="109958" spans="6:6" x14ac:dyDescent="0.25">
      <c r="F109958" s="195"/>
    </row>
    <row r="109959" spans="6:6" x14ac:dyDescent="0.25">
      <c r="F109959" s="195"/>
    </row>
    <row r="109960" spans="6:6" x14ac:dyDescent="0.25">
      <c r="F109960" s="195"/>
    </row>
    <row r="109961" spans="6:6" x14ac:dyDescent="0.25">
      <c r="F109961" s="195"/>
    </row>
    <row r="109962" spans="6:6" x14ac:dyDescent="0.25">
      <c r="F109962" s="195"/>
    </row>
    <row r="109963" spans="6:6" x14ac:dyDescent="0.25">
      <c r="F109963" s="195"/>
    </row>
    <row r="109964" spans="6:6" x14ac:dyDescent="0.25">
      <c r="F109964" s="195"/>
    </row>
    <row r="109965" spans="6:6" x14ac:dyDescent="0.25">
      <c r="F109965" s="195"/>
    </row>
    <row r="109966" spans="6:6" x14ac:dyDescent="0.25">
      <c r="F109966" s="195"/>
    </row>
    <row r="109967" spans="6:6" x14ac:dyDescent="0.25">
      <c r="F109967" s="195"/>
    </row>
    <row r="109968" spans="6:6" x14ac:dyDescent="0.25">
      <c r="F109968" s="195"/>
    </row>
    <row r="109969" spans="6:6" x14ac:dyDescent="0.25">
      <c r="F109969" s="195"/>
    </row>
    <row r="109970" spans="6:6" x14ac:dyDescent="0.25">
      <c r="F109970" s="195"/>
    </row>
    <row r="109971" spans="6:6" x14ac:dyDescent="0.25">
      <c r="F109971" s="195"/>
    </row>
    <row r="109972" spans="6:6" x14ac:dyDescent="0.25">
      <c r="F109972" s="195"/>
    </row>
    <row r="109973" spans="6:6" x14ac:dyDescent="0.25">
      <c r="F109973" s="195"/>
    </row>
    <row r="109974" spans="6:6" x14ac:dyDescent="0.25">
      <c r="F109974" s="195"/>
    </row>
    <row r="109975" spans="6:6" x14ac:dyDescent="0.25">
      <c r="F109975" s="195"/>
    </row>
    <row r="109976" spans="6:6" x14ac:dyDescent="0.25">
      <c r="F109976" s="195"/>
    </row>
    <row r="109977" spans="6:6" x14ac:dyDescent="0.25">
      <c r="F109977" s="195"/>
    </row>
    <row r="109978" spans="6:6" x14ac:dyDescent="0.25">
      <c r="F109978" s="195"/>
    </row>
    <row r="109979" spans="6:6" x14ac:dyDescent="0.25">
      <c r="F109979" s="195"/>
    </row>
    <row r="109980" spans="6:6" x14ac:dyDescent="0.25">
      <c r="F109980" s="195"/>
    </row>
    <row r="109981" spans="6:6" x14ac:dyDescent="0.25">
      <c r="F109981" s="195"/>
    </row>
    <row r="109982" spans="6:6" x14ac:dyDescent="0.25">
      <c r="F109982" s="195"/>
    </row>
    <row r="109983" spans="6:6" x14ac:dyDescent="0.25">
      <c r="F109983" s="195"/>
    </row>
    <row r="109984" spans="6:6" x14ac:dyDescent="0.25">
      <c r="F109984" s="195"/>
    </row>
    <row r="109985" spans="6:6" x14ac:dyDescent="0.25">
      <c r="F109985" s="195"/>
    </row>
    <row r="109986" spans="6:6" x14ac:dyDescent="0.25">
      <c r="F109986" s="195"/>
    </row>
    <row r="109987" spans="6:6" x14ac:dyDescent="0.25">
      <c r="F109987" s="195"/>
    </row>
    <row r="109988" spans="6:6" x14ac:dyDescent="0.25">
      <c r="F109988" s="195"/>
    </row>
    <row r="109989" spans="6:6" x14ac:dyDescent="0.25">
      <c r="F109989" s="195"/>
    </row>
    <row r="109990" spans="6:6" x14ac:dyDescent="0.25">
      <c r="F109990" s="195"/>
    </row>
    <row r="109991" spans="6:6" x14ac:dyDescent="0.25">
      <c r="F109991" s="195"/>
    </row>
    <row r="109992" spans="6:6" x14ac:dyDescent="0.25">
      <c r="F109992" s="195"/>
    </row>
    <row r="109993" spans="6:6" x14ac:dyDescent="0.25">
      <c r="F109993" s="195"/>
    </row>
    <row r="109994" spans="6:6" x14ac:dyDescent="0.25">
      <c r="F109994" s="195"/>
    </row>
    <row r="109995" spans="6:6" x14ac:dyDescent="0.25">
      <c r="F109995" s="195"/>
    </row>
    <row r="109996" spans="6:6" x14ac:dyDescent="0.25">
      <c r="F109996" s="195"/>
    </row>
    <row r="109997" spans="6:6" x14ac:dyDescent="0.25">
      <c r="F109997" s="195"/>
    </row>
    <row r="109998" spans="6:6" x14ac:dyDescent="0.25">
      <c r="F109998" s="195"/>
    </row>
    <row r="109999" spans="6:6" x14ac:dyDescent="0.25">
      <c r="F109999" s="195"/>
    </row>
    <row r="110000" spans="6:6" x14ac:dyDescent="0.25">
      <c r="F110000" s="195"/>
    </row>
    <row r="110001" spans="6:6" x14ac:dyDescent="0.25">
      <c r="F110001" s="195"/>
    </row>
    <row r="110002" spans="6:6" x14ac:dyDescent="0.25">
      <c r="F110002" s="195"/>
    </row>
    <row r="110003" spans="6:6" x14ac:dyDescent="0.25">
      <c r="F110003" s="195"/>
    </row>
    <row r="110004" spans="6:6" x14ac:dyDescent="0.25">
      <c r="F110004" s="195"/>
    </row>
    <row r="110005" spans="6:6" x14ac:dyDescent="0.25">
      <c r="F110005" s="195"/>
    </row>
    <row r="110006" spans="6:6" x14ac:dyDescent="0.25">
      <c r="F110006" s="195"/>
    </row>
    <row r="110007" spans="6:6" x14ac:dyDescent="0.25">
      <c r="F110007" s="195"/>
    </row>
    <row r="110008" spans="6:6" x14ac:dyDescent="0.25">
      <c r="F110008" s="195"/>
    </row>
    <row r="110009" spans="6:6" x14ac:dyDescent="0.25">
      <c r="F110009" s="195"/>
    </row>
    <row r="110010" spans="6:6" x14ac:dyDescent="0.25">
      <c r="F110010" s="195"/>
    </row>
    <row r="110011" spans="6:6" x14ac:dyDescent="0.25">
      <c r="F110011" s="195"/>
    </row>
    <row r="110012" spans="6:6" x14ac:dyDescent="0.25">
      <c r="F110012" s="195"/>
    </row>
    <row r="110013" spans="6:6" x14ac:dyDescent="0.25">
      <c r="F110013" s="195"/>
    </row>
    <row r="110014" spans="6:6" x14ac:dyDescent="0.25">
      <c r="F110014" s="195"/>
    </row>
    <row r="110015" spans="6:6" x14ac:dyDescent="0.25">
      <c r="F110015" s="195"/>
    </row>
    <row r="110016" spans="6:6" x14ac:dyDescent="0.25">
      <c r="F110016" s="195"/>
    </row>
    <row r="110017" spans="6:6" x14ac:dyDescent="0.25">
      <c r="F110017" s="195"/>
    </row>
    <row r="110018" spans="6:6" x14ac:dyDescent="0.25">
      <c r="F110018" s="195"/>
    </row>
    <row r="110019" spans="6:6" x14ac:dyDescent="0.25">
      <c r="F110019" s="195"/>
    </row>
    <row r="110020" spans="6:6" x14ac:dyDescent="0.25">
      <c r="F110020" s="195"/>
    </row>
    <row r="110021" spans="6:6" x14ac:dyDescent="0.25">
      <c r="F110021" s="195"/>
    </row>
    <row r="110022" spans="6:6" x14ac:dyDescent="0.25">
      <c r="F110022" s="195"/>
    </row>
    <row r="110023" spans="6:6" x14ac:dyDescent="0.25">
      <c r="F110023" s="195"/>
    </row>
    <row r="110024" spans="6:6" x14ac:dyDescent="0.25">
      <c r="F110024" s="195"/>
    </row>
    <row r="110025" spans="6:6" x14ac:dyDescent="0.25">
      <c r="F110025" s="195"/>
    </row>
    <row r="110026" spans="6:6" x14ac:dyDescent="0.25">
      <c r="F110026" s="195"/>
    </row>
    <row r="110027" spans="6:6" x14ac:dyDescent="0.25">
      <c r="F110027" s="195"/>
    </row>
    <row r="110028" spans="6:6" x14ac:dyDescent="0.25">
      <c r="F110028" s="195"/>
    </row>
    <row r="110029" spans="6:6" x14ac:dyDescent="0.25">
      <c r="F110029" s="195"/>
    </row>
    <row r="110030" spans="6:6" x14ac:dyDescent="0.25">
      <c r="F110030" s="195"/>
    </row>
    <row r="110031" spans="6:6" x14ac:dyDescent="0.25">
      <c r="F110031" s="195"/>
    </row>
    <row r="110032" spans="6:6" x14ac:dyDescent="0.25">
      <c r="F110032" s="195"/>
    </row>
    <row r="110033" spans="6:6" x14ac:dyDescent="0.25">
      <c r="F110033" s="195"/>
    </row>
    <row r="110034" spans="6:6" x14ac:dyDescent="0.25">
      <c r="F110034" s="195"/>
    </row>
    <row r="110035" spans="6:6" x14ac:dyDescent="0.25">
      <c r="F110035" s="195"/>
    </row>
    <row r="110036" spans="6:6" x14ac:dyDescent="0.25">
      <c r="F110036" s="195"/>
    </row>
    <row r="110037" spans="6:6" x14ac:dyDescent="0.25">
      <c r="F110037" s="195"/>
    </row>
    <row r="110038" spans="6:6" x14ac:dyDescent="0.25">
      <c r="F110038" s="195"/>
    </row>
    <row r="110039" spans="6:6" x14ac:dyDescent="0.25">
      <c r="F110039" s="195"/>
    </row>
    <row r="110040" spans="6:6" x14ac:dyDescent="0.25">
      <c r="F110040" s="195"/>
    </row>
    <row r="110041" spans="6:6" x14ac:dyDescent="0.25">
      <c r="F110041" s="195"/>
    </row>
    <row r="110042" spans="6:6" x14ac:dyDescent="0.25">
      <c r="F110042" s="195"/>
    </row>
    <row r="110043" spans="6:6" x14ac:dyDescent="0.25">
      <c r="F110043" s="195"/>
    </row>
    <row r="110044" spans="6:6" x14ac:dyDescent="0.25">
      <c r="F110044" s="195"/>
    </row>
    <row r="110045" spans="6:6" x14ac:dyDescent="0.25">
      <c r="F110045" s="195"/>
    </row>
    <row r="110046" spans="6:6" x14ac:dyDescent="0.25">
      <c r="F110046" s="195"/>
    </row>
    <row r="110047" spans="6:6" x14ac:dyDescent="0.25">
      <c r="F110047" s="195"/>
    </row>
    <row r="110048" spans="6:6" x14ac:dyDescent="0.25">
      <c r="F110048" s="195"/>
    </row>
    <row r="110049" spans="6:6" x14ac:dyDescent="0.25">
      <c r="F110049" s="195"/>
    </row>
    <row r="110050" spans="6:6" x14ac:dyDescent="0.25">
      <c r="F110050" s="195"/>
    </row>
    <row r="110051" spans="6:6" x14ac:dyDescent="0.25">
      <c r="F110051" s="195"/>
    </row>
    <row r="110052" spans="6:6" x14ac:dyDescent="0.25">
      <c r="F110052" s="195"/>
    </row>
    <row r="110053" spans="6:6" x14ac:dyDescent="0.25">
      <c r="F110053" s="195"/>
    </row>
    <row r="110054" spans="6:6" x14ac:dyDescent="0.25">
      <c r="F110054" s="195"/>
    </row>
    <row r="110055" spans="6:6" x14ac:dyDescent="0.25">
      <c r="F110055" s="195"/>
    </row>
    <row r="110056" spans="6:6" x14ac:dyDescent="0.25">
      <c r="F110056" s="195"/>
    </row>
    <row r="110057" spans="6:6" x14ac:dyDescent="0.25">
      <c r="F110057" s="195"/>
    </row>
    <row r="110058" spans="6:6" x14ac:dyDescent="0.25">
      <c r="F110058" s="195"/>
    </row>
    <row r="110059" spans="6:6" x14ac:dyDescent="0.25">
      <c r="F110059" s="195"/>
    </row>
    <row r="110060" spans="6:6" x14ac:dyDescent="0.25">
      <c r="F110060" s="195"/>
    </row>
    <row r="110061" spans="6:6" x14ac:dyDescent="0.25">
      <c r="F110061" s="195"/>
    </row>
    <row r="110062" spans="6:6" x14ac:dyDescent="0.25">
      <c r="F110062" s="195"/>
    </row>
    <row r="110063" spans="6:6" x14ac:dyDescent="0.25">
      <c r="F110063" s="195"/>
    </row>
    <row r="110064" spans="6:6" x14ac:dyDescent="0.25">
      <c r="F110064" s="195"/>
    </row>
    <row r="110065" spans="6:6" x14ac:dyDescent="0.25">
      <c r="F110065" s="195"/>
    </row>
    <row r="110066" spans="6:6" x14ac:dyDescent="0.25">
      <c r="F110066" s="195"/>
    </row>
    <row r="110067" spans="6:6" x14ac:dyDescent="0.25">
      <c r="F110067" s="195"/>
    </row>
    <row r="110068" spans="6:6" x14ac:dyDescent="0.25">
      <c r="F110068" s="195"/>
    </row>
    <row r="110069" spans="6:6" x14ac:dyDescent="0.25">
      <c r="F110069" s="195"/>
    </row>
    <row r="110070" spans="6:6" x14ac:dyDescent="0.25">
      <c r="F110070" s="195"/>
    </row>
    <row r="110071" spans="6:6" x14ac:dyDescent="0.25">
      <c r="F110071" s="195"/>
    </row>
    <row r="110072" spans="6:6" x14ac:dyDescent="0.25">
      <c r="F110072" s="195"/>
    </row>
    <row r="110073" spans="6:6" x14ac:dyDescent="0.25">
      <c r="F110073" s="195"/>
    </row>
    <row r="110074" spans="6:6" x14ac:dyDescent="0.25">
      <c r="F110074" s="195"/>
    </row>
    <row r="110075" spans="6:6" x14ac:dyDescent="0.25">
      <c r="F110075" s="195"/>
    </row>
    <row r="110076" spans="6:6" x14ac:dyDescent="0.25">
      <c r="F110076" s="195"/>
    </row>
    <row r="110077" spans="6:6" x14ac:dyDescent="0.25">
      <c r="F110077" s="195"/>
    </row>
    <row r="110078" spans="6:6" x14ac:dyDescent="0.25">
      <c r="F110078" s="195"/>
    </row>
    <row r="110079" spans="6:6" x14ac:dyDescent="0.25">
      <c r="F110079" s="195"/>
    </row>
    <row r="110080" spans="6:6" x14ac:dyDescent="0.25">
      <c r="F110080" s="195"/>
    </row>
    <row r="110081" spans="6:6" x14ac:dyDescent="0.25">
      <c r="F110081" s="195"/>
    </row>
    <row r="110082" spans="6:6" x14ac:dyDescent="0.25">
      <c r="F110082" s="195"/>
    </row>
    <row r="110083" spans="6:6" x14ac:dyDescent="0.25">
      <c r="F110083" s="195"/>
    </row>
    <row r="110084" spans="6:6" x14ac:dyDescent="0.25">
      <c r="F110084" s="195"/>
    </row>
    <row r="110085" spans="6:6" x14ac:dyDescent="0.25">
      <c r="F110085" s="195"/>
    </row>
    <row r="110086" spans="6:6" x14ac:dyDescent="0.25">
      <c r="F110086" s="195"/>
    </row>
    <row r="110087" spans="6:6" x14ac:dyDescent="0.25">
      <c r="F110087" s="195"/>
    </row>
    <row r="110088" spans="6:6" x14ac:dyDescent="0.25">
      <c r="F110088" s="195"/>
    </row>
    <row r="110089" spans="6:6" x14ac:dyDescent="0.25">
      <c r="F110089" s="195"/>
    </row>
    <row r="110090" spans="6:6" x14ac:dyDescent="0.25">
      <c r="F110090" s="195"/>
    </row>
    <row r="110091" spans="6:6" x14ac:dyDescent="0.25">
      <c r="F110091" s="195"/>
    </row>
    <row r="110092" spans="6:6" x14ac:dyDescent="0.25">
      <c r="F110092" s="195"/>
    </row>
    <row r="110093" spans="6:6" x14ac:dyDescent="0.25">
      <c r="F110093" s="195"/>
    </row>
    <row r="110094" spans="6:6" x14ac:dyDescent="0.25">
      <c r="F110094" s="195"/>
    </row>
    <row r="110095" spans="6:6" x14ac:dyDescent="0.25">
      <c r="F110095" s="195"/>
    </row>
    <row r="110096" spans="6:6" x14ac:dyDescent="0.25">
      <c r="F110096" s="195"/>
    </row>
    <row r="110097" spans="6:6" x14ac:dyDescent="0.25">
      <c r="F110097" s="195"/>
    </row>
    <row r="110098" spans="6:6" x14ac:dyDescent="0.25">
      <c r="F110098" s="195"/>
    </row>
    <row r="110099" spans="6:6" x14ac:dyDescent="0.25">
      <c r="F110099" s="195"/>
    </row>
    <row r="110100" spans="6:6" x14ac:dyDescent="0.25">
      <c r="F110100" s="195"/>
    </row>
    <row r="110101" spans="6:6" x14ac:dyDescent="0.25">
      <c r="F110101" s="195"/>
    </row>
    <row r="110102" spans="6:6" x14ac:dyDescent="0.25">
      <c r="F110102" s="195"/>
    </row>
    <row r="110103" spans="6:6" x14ac:dyDescent="0.25">
      <c r="F110103" s="195"/>
    </row>
    <row r="110104" spans="6:6" x14ac:dyDescent="0.25">
      <c r="F110104" s="195"/>
    </row>
    <row r="110105" spans="6:6" x14ac:dyDescent="0.25">
      <c r="F110105" s="195"/>
    </row>
    <row r="110106" spans="6:6" x14ac:dyDescent="0.25">
      <c r="F110106" s="195"/>
    </row>
    <row r="110107" spans="6:6" x14ac:dyDescent="0.25">
      <c r="F110107" s="195"/>
    </row>
    <row r="110108" spans="6:6" x14ac:dyDescent="0.25">
      <c r="F110108" s="195"/>
    </row>
    <row r="110109" spans="6:6" x14ac:dyDescent="0.25">
      <c r="F110109" s="195"/>
    </row>
    <row r="110110" spans="6:6" x14ac:dyDescent="0.25">
      <c r="F110110" s="195"/>
    </row>
    <row r="110111" spans="6:6" x14ac:dyDescent="0.25">
      <c r="F110111" s="195"/>
    </row>
    <row r="110112" spans="6:6" x14ac:dyDescent="0.25">
      <c r="F110112" s="195"/>
    </row>
    <row r="110113" spans="6:6" x14ac:dyDescent="0.25">
      <c r="F110113" s="195"/>
    </row>
    <row r="110114" spans="6:6" x14ac:dyDescent="0.25">
      <c r="F110114" s="195"/>
    </row>
    <row r="110115" spans="6:6" x14ac:dyDescent="0.25">
      <c r="F110115" s="195"/>
    </row>
    <row r="110116" spans="6:6" x14ac:dyDescent="0.25">
      <c r="F110116" s="195"/>
    </row>
    <row r="110117" spans="6:6" x14ac:dyDescent="0.25">
      <c r="F110117" s="195"/>
    </row>
    <row r="110118" spans="6:6" x14ac:dyDescent="0.25">
      <c r="F110118" s="195"/>
    </row>
    <row r="110119" spans="6:6" x14ac:dyDescent="0.25">
      <c r="F110119" s="195"/>
    </row>
    <row r="110120" spans="6:6" x14ac:dyDescent="0.25">
      <c r="F110120" s="195"/>
    </row>
    <row r="110121" spans="6:6" x14ac:dyDescent="0.25">
      <c r="F110121" s="195"/>
    </row>
    <row r="110122" spans="6:6" x14ac:dyDescent="0.25">
      <c r="F110122" s="195"/>
    </row>
    <row r="110123" spans="6:6" x14ac:dyDescent="0.25">
      <c r="F110123" s="195"/>
    </row>
    <row r="110124" spans="6:6" x14ac:dyDescent="0.25">
      <c r="F110124" s="195"/>
    </row>
    <row r="110125" spans="6:6" x14ac:dyDescent="0.25">
      <c r="F110125" s="195"/>
    </row>
    <row r="110126" spans="6:6" x14ac:dyDescent="0.25">
      <c r="F110126" s="195"/>
    </row>
    <row r="110127" spans="6:6" x14ac:dyDescent="0.25">
      <c r="F110127" s="195"/>
    </row>
    <row r="110128" spans="6:6" x14ac:dyDescent="0.25">
      <c r="F110128" s="195"/>
    </row>
    <row r="110129" spans="6:6" x14ac:dyDescent="0.25">
      <c r="F110129" s="195"/>
    </row>
    <row r="110130" spans="6:6" x14ac:dyDescent="0.25">
      <c r="F110130" s="195"/>
    </row>
    <row r="110131" spans="6:6" x14ac:dyDescent="0.25">
      <c r="F110131" s="195"/>
    </row>
    <row r="110132" spans="6:6" x14ac:dyDescent="0.25">
      <c r="F110132" s="195"/>
    </row>
    <row r="110133" spans="6:6" x14ac:dyDescent="0.25">
      <c r="F110133" s="195"/>
    </row>
    <row r="110134" spans="6:6" x14ac:dyDescent="0.25">
      <c r="F110134" s="195"/>
    </row>
    <row r="110135" spans="6:6" x14ac:dyDescent="0.25">
      <c r="F110135" s="195"/>
    </row>
    <row r="110136" spans="6:6" x14ac:dyDescent="0.25">
      <c r="F110136" s="195"/>
    </row>
    <row r="110137" spans="6:6" x14ac:dyDescent="0.25">
      <c r="F110137" s="195"/>
    </row>
    <row r="110138" spans="6:6" x14ac:dyDescent="0.25">
      <c r="F110138" s="195"/>
    </row>
    <row r="110139" spans="6:6" x14ac:dyDescent="0.25">
      <c r="F110139" s="195"/>
    </row>
    <row r="110140" spans="6:6" x14ac:dyDescent="0.25">
      <c r="F110140" s="195"/>
    </row>
    <row r="110141" spans="6:6" x14ac:dyDescent="0.25">
      <c r="F110141" s="195"/>
    </row>
    <row r="110142" spans="6:6" x14ac:dyDescent="0.25">
      <c r="F110142" s="195"/>
    </row>
    <row r="110143" spans="6:6" x14ac:dyDescent="0.25">
      <c r="F110143" s="195"/>
    </row>
    <row r="110144" spans="6:6" x14ac:dyDescent="0.25">
      <c r="F110144" s="195"/>
    </row>
    <row r="110145" spans="6:6" x14ac:dyDescent="0.25">
      <c r="F110145" s="195"/>
    </row>
    <row r="110146" spans="6:6" x14ac:dyDescent="0.25">
      <c r="F110146" s="195"/>
    </row>
    <row r="110147" spans="6:6" x14ac:dyDescent="0.25">
      <c r="F110147" s="195"/>
    </row>
    <row r="110148" spans="6:6" x14ac:dyDescent="0.25">
      <c r="F110148" s="195"/>
    </row>
    <row r="110149" spans="6:6" x14ac:dyDescent="0.25">
      <c r="F110149" s="195"/>
    </row>
    <row r="110150" spans="6:6" x14ac:dyDescent="0.25">
      <c r="F110150" s="195"/>
    </row>
    <row r="110151" spans="6:6" x14ac:dyDescent="0.25">
      <c r="F110151" s="195"/>
    </row>
    <row r="110152" spans="6:6" x14ac:dyDescent="0.25">
      <c r="F110152" s="195"/>
    </row>
    <row r="110153" spans="6:6" x14ac:dyDescent="0.25">
      <c r="F110153" s="195"/>
    </row>
    <row r="110154" spans="6:6" x14ac:dyDescent="0.25">
      <c r="F110154" s="195"/>
    </row>
    <row r="110155" spans="6:6" x14ac:dyDescent="0.25">
      <c r="F110155" s="195"/>
    </row>
    <row r="110156" spans="6:6" x14ac:dyDescent="0.25">
      <c r="F110156" s="195"/>
    </row>
    <row r="110157" spans="6:6" x14ac:dyDescent="0.25">
      <c r="F110157" s="195"/>
    </row>
    <row r="110158" spans="6:6" x14ac:dyDescent="0.25">
      <c r="F110158" s="195"/>
    </row>
    <row r="110159" spans="6:6" x14ac:dyDescent="0.25">
      <c r="F110159" s="195"/>
    </row>
    <row r="110160" spans="6:6" x14ac:dyDescent="0.25">
      <c r="F110160" s="195"/>
    </row>
    <row r="110161" spans="6:6" x14ac:dyDescent="0.25">
      <c r="F110161" s="195"/>
    </row>
    <row r="110162" spans="6:6" x14ac:dyDescent="0.25">
      <c r="F110162" s="195"/>
    </row>
    <row r="110163" spans="6:6" x14ac:dyDescent="0.25">
      <c r="F110163" s="195"/>
    </row>
    <row r="110164" spans="6:6" x14ac:dyDescent="0.25">
      <c r="F110164" s="195"/>
    </row>
    <row r="110165" spans="6:6" x14ac:dyDescent="0.25">
      <c r="F110165" s="195"/>
    </row>
    <row r="110166" spans="6:6" x14ac:dyDescent="0.25">
      <c r="F110166" s="195"/>
    </row>
    <row r="110167" spans="6:6" x14ac:dyDescent="0.25">
      <c r="F110167" s="195"/>
    </row>
    <row r="110168" spans="6:6" x14ac:dyDescent="0.25">
      <c r="F110168" s="195"/>
    </row>
    <row r="110169" spans="6:6" x14ac:dyDescent="0.25">
      <c r="F110169" s="195"/>
    </row>
    <row r="110170" spans="6:6" x14ac:dyDescent="0.25">
      <c r="F110170" s="195"/>
    </row>
    <row r="110171" spans="6:6" x14ac:dyDescent="0.25">
      <c r="F110171" s="195"/>
    </row>
    <row r="110172" spans="6:6" x14ac:dyDescent="0.25">
      <c r="F110172" s="195"/>
    </row>
    <row r="110173" spans="6:6" x14ac:dyDescent="0.25">
      <c r="F110173" s="195"/>
    </row>
    <row r="110174" spans="6:6" x14ac:dyDescent="0.25">
      <c r="F110174" s="195"/>
    </row>
    <row r="110175" spans="6:6" x14ac:dyDescent="0.25">
      <c r="F110175" s="195"/>
    </row>
    <row r="110176" spans="6:6" x14ac:dyDescent="0.25">
      <c r="F110176" s="195"/>
    </row>
    <row r="110177" spans="6:6" x14ac:dyDescent="0.25">
      <c r="F110177" s="195"/>
    </row>
    <row r="110178" spans="6:6" x14ac:dyDescent="0.25">
      <c r="F110178" s="195"/>
    </row>
    <row r="110179" spans="6:6" x14ac:dyDescent="0.25">
      <c r="F110179" s="195"/>
    </row>
    <row r="110180" spans="6:6" x14ac:dyDescent="0.25">
      <c r="F110180" s="195"/>
    </row>
    <row r="110181" spans="6:6" x14ac:dyDescent="0.25">
      <c r="F110181" s="195"/>
    </row>
    <row r="110182" spans="6:6" x14ac:dyDescent="0.25">
      <c r="F110182" s="195"/>
    </row>
    <row r="110183" spans="6:6" x14ac:dyDescent="0.25">
      <c r="F110183" s="195"/>
    </row>
    <row r="110184" spans="6:6" x14ac:dyDescent="0.25">
      <c r="F110184" s="195"/>
    </row>
    <row r="110185" spans="6:6" x14ac:dyDescent="0.25">
      <c r="F110185" s="195"/>
    </row>
    <row r="110186" spans="6:6" x14ac:dyDescent="0.25">
      <c r="F110186" s="195"/>
    </row>
    <row r="110187" spans="6:6" x14ac:dyDescent="0.25">
      <c r="F110187" s="195"/>
    </row>
    <row r="110188" spans="6:6" x14ac:dyDescent="0.25">
      <c r="F110188" s="195"/>
    </row>
    <row r="110189" spans="6:6" x14ac:dyDescent="0.25">
      <c r="F110189" s="195"/>
    </row>
    <row r="110190" spans="6:6" x14ac:dyDescent="0.25">
      <c r="F110190" s="195"/>
    </row>
    <row r="110191" spans="6:6" x14ac:dyDescent="0.25">
      <c r="F110191" s="195"/>
    </row>
    <row r="110192" spans="6:6" x14ac:dyDescent="0.25">
      <c r="F110192" s="195"/>
    </row>
    <row r="110193" spans="6:6" x14ac:dyDescent="0.25">
      <c r="F110193" s="195"/>
    </row>
    <row r="110194" spans="6:6" x14ac:dyDescent="0.25">
      <c r="F110194" s="195"/>
    </row>
    <row r="110195" spans="6:6" x14ac:dyDescent="0.25">
      <c r="F110195" s="195"/>
    </row>
    <row r="110196" spans="6:6" x14ac:dyDescent="0.25">
      <c r="F110196" s="195"/>
    </row>
    <row r="110197" spans="6:6" x14ac:dyDescent="0.25">
      <c r="F110197" s="195"/>
    </row>
    <row r="110198" spans="6:6" x14ac:dyDescent="0.25">
      <c r="F110198" s="195"/>
    </row>
    <row r="110199" spans="6:6" x14ac:dyDescent="0.25">
      <c r="F110199" s="195"/>
    </row>
    <row r="110200" spans="6:6" x14ac:dyDescent="0.25">
      <c r="F110200" s="195"/>
    </row>
    <row r="110201" spans="6:6" x14ac:dyDescent="0.25">
      <c r="F110201" s="195"/>
    </row>
    <row r="110202" spans="6:6" x14ac:dyDescent="0.25">
      <c r="F110202" s="195"/>
    </row>
    <row r="110203" spans="6:6" x14ac:dyDescent="0.25">
      <c r="F110203" s="195"/>
    </row>
    <row r="110204" spans="6:6" x14ac:dyDescent="0.25">
      <c r="F110204" s="195"/>
    </row>
    <row r="110205" spans="6:6" x14ac:dyDescent="0.25">
      <c r="F110205" s="195"/>
    </row>
    <row r="110206" spans="6:6" x14ac:dyDescent="0.25">
      <c r="F110206" s="195"/>
    </row>
    <row r="110207" spans="6:6" x14ac:dyDescent="0.25">
      <c r="F110207" s="195"/>
    </row>
    <row r="110208" spans="6:6" x14ac:dyDescent="0.25">
      <c r="F110208" s="195"/>
    </row>
    <row r="110209" spans="6:6" x14ac:dyDescent="0.25">
      <c r="F110209" s="195"/>
    </row>
    <row r="110210" spans="6:6" x14ac:dyDescent="0.25">
      <c r="F110210" s="195"/>
    </row>
    <row r="110211" spans="6:6" x14ac:dyDescent="0.25">
      <c r="F110211" s="195"/>
    </row>
    <row r="110212" spans="6:6" x14ac:dyDescent="0.25">
      <c r="F110212" s="195"/>
    </row>
    <row r="110213" spans="6:6" x14ac:dyDescent="0.25">
      <c r="F110213" s="195"/>
    </row>
    <row r="110214" spans="6:6" x14ac:dyDescent="0.25">
      <c r="F110214" s="195"/>
    </row>
    <row r="110215" spans="6:6" x14ac:dyDescent="0.25">
      <c r="F110215" s="195"/>
    </row>
    <row r="110216" spans="6:6" x14ac:dyDescent="0.25">
      <c r="F110216" s="195"/>
    </row>
    <row r="110217" spans="6:6" x14ac:dyDescent="0.25">
      <c r="F110217" s="195"/>
    </row>
    <row r="110218" spans="6:6" x14ac:dyDescent="0.25">
      <c r="F110218" s="195"/>
    </row>
    <row r="110219" spans="6:6" x14ac:dyDescent="0.25">
      <c r="F110219" s="195"/>
    </row>
    <row r="110220" spans="6:6" x14ac:dyDescent="0.25">
      <c r="F110220" s="195"/>
    </row>
    <row r="110221" spans="6:6" x14ac:dyDescent="0.25">
      <c r="F110221" s="195"/>
    </row>
    <row r="110222" spans="6:6" x14ac:dyDescent="0.25">
      <c r="F110222" s="195"/>
    </row>
    <row r="110223" spans="6:6" x14ac:dyDescent="0.25">
      <c r="F110223" s="195"/>
    </row>
    <row r="110224" spans="6:6" x14ac:dyDescent="0.25">
      <c r="F110224" s="195"/>
    </row>
    <row r="110225" spans="6:6" x14ac:dyDescent="0.25">
      <c r="F110225" s="195"/>
    </row>
    <row r="110226" spans="6:6" x14ac:dyDescent="0.25">
      <c r="F110226" s="195"/>
    </row>
    <row r="110227" spans="6:6" x14ac:dyDescent="0.25">
      <c r="F110227" s="195"/>
    </row>
    <row r="110228" spans="6:6" x14ac:dyDescent="0.25">
      <c r="F110228" s="195"/>
    </row>
    <row r="110229" spans="6:6" x14ac:dyDescent="0.25">
      <c r="F110229" s="195"/>
    </row>
    <row r="110230" spans="6:6" x14ac:dyDescent="0.25">
      <c r="F110230" s="195"/>
    </row>
    <row r="110231" spans="6:6" x14ac:dyDescent="0.25">
      <c r="F110231" s="195"/>
    </row>
    <row r="110232" spans="6:6" x14ac:dyDescent="0.25">
      <c r="F110232" s="195"/>
    </row>
    <row r="110233" spans="6:6" x14ac:dyDescent="0.25">
      <c r="F110233" s="195"/>
    </row>
    <row r="110234" spans="6:6" x14ac:dyDescent="0.25">
      <c r="F110234" s="195"/>
    </row>
    <row r="110235" spans="6:6" x14ac:dyDescent="0.25">
      <c r="F110235" s="195"/>
    </row>
    <row r="110236" spans="6:6" x14ac:dyDescent="0.25">
      <c r="F110236" s="195"/>
    </row>
    <row r="110237" spans="6:6" x14ac:dyDescent="0.25">
      <c r="F110237" s="195"/>
    </row>
    <row r="110238" spans="6:6" x14ac:dyDescent="0.25">
      <c r="F110238" s="195"/>
    </row>
    <row r="110239" spans="6:6" x14ac:dyDescent="0.25">
      <c r="F110239" s="195"/>
    </row>
    <row r="110240" spans="6:6" x14ac:dyDescent="0.25">
      <c r="F110240" s="195"/>
    </row>
    <row r="115358" spans="6:6" x14ac:dyDescent="0.25">
      <c r="F115358" s="195"/>
    </row>
    <row r="115359" spans="6:6" x14ac:dyDescent="0.25">
      <c r="F115359" s="195"/>
    </row>
    <row r="115360" spans="6:6" x14ac:dyDescent="0.25">
      <c r="F115360" s="195"/>
    </row>
    <row r="115361" spans="6:6" x14ac:dyDescent="0.25">
      <c r="F115361" s="195"/>
    </row>
    <row r="115362" spans="6:6" x14ac:dyDescent="0.25">
      <c r="F115362" s="195"/>
    </row>
    <row r="115363" spans="6:6" x14ac:dyDescent="0.25">
      <c r="F115363" s="195"/>
    </row>
    <row r="115364" spans="6:6" x14ac:dyDescent="0.25">
      <c r="F115364" s="195"/>
    </row>
    <row r="115365" spans="6:6" x14ac:dyDescent="0.25">
      <c r="F115365" s="195"/>
    </row>
    <row r="115366" spans="6:6" x14ac:dyDescent="0.25">
      <c r="F115366" s="195"/>
    </row>
    <row r="115367" spans="6:6" x14ac:dyDescent="0.25">
      <c r="F115367" s="195"/>
    </row>
    <row r="115368" spans="6:6" x14ac:dyDescent="0.25">
      <c r="F115368" s="195"/>
    </row>
    <row r="115369" spans="6:6" x14ac:dyDescent="0.25">
      <c r="F115369" s="195"/>
    </row>
    <row r="115370" spans="6:6" x14ac:dyDescent="0.25">
      <c r="F115370" s="195"/>
    </row>
    <row r="115371" spans="6:6" x14ac:dyDescent="0.25">
      <c r="F115371" s="195"/>
    </row>
    <row r="115372" spans="6:6" x14ac:dyDescent="0.25">
      <c r="F115372" s="195"/>
    </row>
    <row r="115373" spans="6:6" x14ac:dyDescent="0.25">
      <c r="F115373" s="195"/>
    </row>
    <row r="115374" spans="6:6" x14ac:dyDescent="0.25">
      <c r="F115374" s="195"/>
    </row>
    <row r="115375" spans="6:6" x14ac:dyDescent="0.25">
      <c r="F115375" s="195"/>
    </row>
    <row r="115376" spans="6:6" x14ac:dyDescent="0.25">
      <c r="F115376" s="195"/>
    </row>
    <row r="115377" spans="6:6" x14ac:dyDescent="0.25">
      <c r="F115377" s="195"/>
    </row>
    <row r="115378" spans="6:6" x14ac:dyDescent="0.25">
      <c r="F115378" s="195"/>
    </row>
    <row r="115379" spans="6:6" x14ac:dyDescent="0.25">
      <c r="F115379" s="195"/>
    </row>
    <row r="115380" spans="6:6" x14ac:dyDescent="0.25">
      <c r="F115380" s="195"/>
    </row>
    <row r="115381" spans="6:6" x14ac:dyDescent="0.25">
      <c r="F115381" s="195"/>
    </row>
    <row r="115382" spans="6:6" x14ac:dyDescent="0.25">
      <c r="F115382" s="195"/>
    </row>
    <row r="115383" spans="6:6" x14ac:dyDescent="0.25">
      <c r="F115383" s="195"/>
    </row>
    <row r="115384" spans="6:6" x14ac:dyDescent="0.25">
      <c r="F115384" s="195"/>
    </row>
    <row r="115385" spans="6:6" x14ac:dyDescent="0.25">
      <c r="F115385" s="195"/>
    </row>
    <row r="115386" spans="6:6" x14ac:dyDescent="0.25">
      <c r="F115386" s="195"/>
    </row>
    <row r="115387" spans="6:6" x14ac:dyDescent="0.25">
      <c r="F115387" s="195"/>
    </row>
    <row r="115388" spans="6:6" x14ac:dyDescent="0.25">
      <c r="F115388" s="195"/>
    </row>
    <row r="115389" spans="6:6" x14ac:dyDescent="0.25">
      <c r="F115389" s="195"/>
    </row>
    <row r="115390" spans="6:6" x14ac:dyDescent="0.25">
      <c r="F115390" s="195"/>
    </row>
    <row r="115391" spans="6:6" x14ac:dyDescent="0.25">
      <c r="F115391" s="195"/>
    </row>
    <row r="115392" spans="6:6" x14ac:dyDescent="0.25">
      <c r="F115392" s="195"/>
    </row>
    <row r="115393" spans="6:6" x14ac:dyDescent="0.25">
      <c r="F115393" s="195"/>
    </row>
    <row r="115394" spans="6:6" x14ac:dyDescent="0.25">
      <c r="F115394" s="195"/>
    </row>
    <row r="115395" spans="6:6" x14ac:dyDescent="0.25">
      <c r="F115395" s="195"/>
    </row>
    <row r="115396" spans="6:6" x14ac:dyDescent="0.25">
      <c r="F115396" s="195"/>
    </row>
    <row r="115397" spans="6:6" x14ac:dyDescent="0.25">
      <c r="F115397" s="195"/>
    </row>
    <row r="115398" spans="6:6" x14ac:dyDescent="0.25">
      <c r="F115398" s="195"/>
    </row>
    <row r="115399" spans="6:6" x14ac:dyDescent="0.25">
      <c r="F115399" s="195"/>
    </row>
    <row r="115400" spans="6:6" x14ac:dyDescent="0.25">
      <c r="F115400" s="195"/>
    </row>
    <row r="115401" spans="6:6" x14ac:dyDescent="0.25">
      <c r="F115401" s="195"/>
    </row>
    <row r="115402" spans="6:6" x14ac:dyDescent="0.25">
      <c r="F115402" s="195"/>
    </row>
    <row r="115403" spans="6:6" x14ac:dyDescent="0.25">
      <c r="F115403" s="195"/>
    </row>
    <row r="115404" spans="6:6" x14ac:dyDescent="0.25">
      <c r="F115404" s="195"/>
    </row>
    <row r="115405" spans="6:6" x14ac:dyDescent="0.25">
      <c r="F115405" s="195"/>
    </row>
    <row r="115406" spans="6:6" x14ac:dyDescent="0.25">
      <c r="F115406" s="195"/>
    </row>
    <row r="115407" spans="6:6" x14ac:dyDescent="0.25">
      <c r="F115407" s="195"/>
    </row>
    <row r="115408" spans="6:6" x14ac:dyDescent="0.25">
      <c r="F115408" s="195"/>
    </row>
    <row r="115409" spans="6:6" x14ac:dyDescent="0.25">
      <c r="F115409" s="195"/>
    </row>
    <row r="115410" spans="6:6" x14ac:dyDescent="0.25">
      <c r="F115410" s="195"/>
    </row>
    <row r="115411" spans="6:6" x14ac:dyDescent="0.25">
      <c r="F115411" s="195"/>
    </row>
    <row r="115412" spans="6:6" x14ac:dyDescent="0.25">
      <c r="F115412" s="195"/>
    </row>
    <row r="115413" spans="6:6" x14ac:dyDescent="0.25">
      <c r="F115413" s="195"/>
    </row>
    <row r="115414" spans="6:6" x14ac:dyDescent="0.25">
      <c r="F115414" s="195"/>
    </row>
    <row r="115415" spans="6:6" x14ac:dyDescent="0.25">
      <c r="F115415" s="195"/>
    </row>
    <row r="115416" spans="6:6" x14ac:dyDescent="0.25">
      <c r="F115416" s="195"/>
    </row>
    <row r="115417" spans="6:6" x14ac:dyDescent="0.25">
      <c r="F115417" s="195"/>
    </row>
    <row r="115418" spans="6:6" x14ac:dyDescent="0.25">
      <c r="F115418" s="195"/>
    </row>
    <row r="115419" spans="6:6" x14ac:dyDescent="0.25">
      <c r="F115419" s="195"/>
    </row>
    <row r="115420" spans="6:6" x14ac:dyDescent="0.25">
      <c r="F115420" s="195"/>
    </row>
    <row r="115421" spans="6:6" x14ac:dyDescent="0.25">
      <c r="F115421" s="195"/>
    </row>
    <row r="115422" spans="6:6" x14ac:dyDescent="0.25">
      <c r="F115422" s="195"/>
    </row>
    <row r="115423" spans="6:6" x14ac:dyDescent="0.25">
      <c r="F115423" s="195"/>
    </row>
    <row r="115424" spans="6:6" x14ac:dyDescent="0.25">
      <c r="F115424" s="195"/>
    </row>
    <row r="115425" spans="6:6" x14ac:dyDescent="0.25">
      <c r="F115425" s="195"/>
    </row>
    <row r="115426" spans="6:6" x14ac:dyDescent="0.25">
      <c r="F115426" s="195"/>
    </row>
    <row r="115427" spans="6:6" x14ac:dyDescent="0.25">
      <c r="F115427" s="195"/>
    </row>
    <row r="115428" spans="6:6" x14ac:dyDescent="0.25">
      <c r="F115428" s="195"/>
    </row>
    <row r="115429" spans="6:6" x14ac:dyDescent="0.25">
      <c r="F115429" s="195"/>
    </row>
    <row r="115430" spans="6:6" x14ac:dyDescent="0.25">
      <c r="F115430" s="195"/>
    </row>
    <row r="115431" spans="6:6" x14ac:dyDescent="0.25">
      <c r="F115431" s="195"/>
    </row>
    <row r="115432" spans="6:6" x14ac:dyDescent="0.25">
      <c r="F115432" s="195"/>
    </row>
    <row r="115433" spans="6:6" x14ac:dyDescent="0.25">
      <c r="F115433" s="195"/>
    </row>
    <row r="115434" spans="6:6" x14ac:dyDescent="0.25">
      <c r="F115434" s="195"/>
    </row>
    <row r="115435" spans="6:6" x14ac:dyDescent="0.25">
      <c r="F115435" s="195"/>
    </row>
    <row r="115436" spans="6:6" x14ac:dyDescent="0.25">
      <c r="F115436" s="195"/>
    </row>
    <row r="115437" spans="6:6" x14ac:dyDescent="0.25">
      <c r="F115437" s="195"/>
    </row>
    <row r="115438" spans="6:6" x14ac:dyDescent="0.25">
      <c r="F115438" s="195"/>
    </row>
    <row r="115439" spans="6:6" x14ac:dyDescent="0.25">
      <c r="F115439" s="195"/>
    </row>
    <row r="115440" spans="6:6" x14ac:dyDescent="0.25">
      <c r="F115440" s="195"/>
    </row>
    <row r="115441" spans="6:6" x14ac:dyDescent="0.25">
      <c r="F115441" s="195"/>
    </row>
    <row r="115442" spans="6:6" x14ac:dyDescent="0.25">
      <c r="F115442" s="195"/>
    </row>
    <row r="115443" spans="6:6" x14ac:dyDescent="0.25">
      <c r="F115443" s="195"/>
    </row>
    <row r="115444" spans="6:6" x14ac:dyDescent="0.25">
      <c r="F115444" s="195"/>
    </row>
    <row r="115445" spans="6:6" x14ac:dyDescent="0.25">
      <c r="F115445" s="195"/>
    </row>
    <row r="115446" spans="6:6" x14ac:dyDescent="0.25">
      <c r="F115446" s="195"/>
    </row>
    <row r="115447" spans="6:6" x14ac:dyDescent="0.25">
      <c r="F115447" s="195"/>
    </row>
    <row r="115448" spans="6:6" x14ac:dyDescent="0.25">
      <c r="F115448" s="195"/>
    </row>
    <row r="115449" spans="6:6" x14ac:dyDescent="0.25">
      <c r="F115449" s="195"/>
    </row>
    <row r="115450" spans="6:6" x14ac:dyDescent="0.25">
      <c r="F115450" s="195"/>
    </row>
    <row r="115451" spans="6:6" x14ac:dyDescent="0.25">
      <c r="F115451" s="195"/>
    </row>
    <row r="115452" spans="6:6" x14ac:dyDescent="0.25">
      <c r="F115452" s="195"/>
    </row>
    <row r="115453" spans="6:6" x14ac:dyDescent="0.25">
      <c r="F115453" s="195"/>
    </row>
    <row r="115454" spans="6:6" x14ac:dyDescent="0.25">
      <c r="F115454" s="195"/>
    </row>
    <row r="115455" spans="6:6" x14ac:dyDescent="0.25">
      <c r="F115455" s="195"/>
    </row>
    <row r="115456" spans="6:6" x14ac:dyDescent="0.25">
      <c r="F115456" s="195"/>
    </row>
    <row r="115457" spans="6:6" x14ac:dyDescent="0.25">
      <c r="F115457" s="195"/>
    </row>
    <row r="115458" spans="6:6" x14ac:dyDescent="0.25">
      <c r="F115458" s="195"/>
    </row>
    <row r="115459" spans="6:6" x14ac:dyDescent="0.25">
      <c r="F115459" s="195"/>
    </row>
    <row r="115460" spans="6:6" x14ac:dyDescent="0.25">
      <c r="F115460" s="195"/>
    </row>
    <row r="115461" spans="6:6" x14ac:dyDescent="0.25">
      <c r="F115461" s="195"/>
    </row>
    <row r="115462" spans="6:6" x14ac:dyDescent="0.25">
      <c r="F115462" s="195"/>
    </row>
    <row r="115463" spans="6:6" x14ac:dyDescent="0.25">
      <c r="F115463" s="195"/>
    </row>
    <row r="115464" spans="6:6" x14ac:dyDescent="0.25">
      <c r="F115464" s="195"/>
    </row>
    <row r="115465" spans="6:6" x14ac:dyDescent="0.25">
      <c r="F115465" s="195"/>
    </row>
    <row r="115466" spans="6:6" x14ac:dyDescent="0.25">
      <c r="F115466" s="195"/>
    </row>
    <row r="115467" spans="6:6" x14ac:dyDescent="0.25">
      <c r="F115467" s="195"/>
    </row>
    <row r="115468" spans="6:6" x14ac:dyDescent="0.25">
      <c r="F115468" s="195"/>
    </row>
    <row r="115469" spans="6:6" x14ac:dyDescent="0.25">
      <c r="F115469" s="195"/>
    </row>
    <row r="115470" spans="6:6" x14ac:dyDescent="0.25">
      <c r="F115470" s="195"/>
    </row>
    <row r="115471" spans="6:6" x14ac:dyDescent="0.25">
      <c r="F115471" s="195"/>
    </row>
    <row r="115472" spans="6:6" x14ac:dyDescent="0.25">
      <c r="F115472" s="195"/>
    </row>
    <row r="115473" spans="6:6" x14ac:dyDescent="0.25">
      <c r="F115473" s="195"/>
    </row>
    <row r="115474" spans="6:6" x14ac:dyDescent="0.25">
      <c r="F115474" s="195"/>
    </row>
    <row r="115475" spans="6:6" x14ac:dyDescent="0.25">
      <c r="F115475" s="195"/>
    </row>
    <row r="115476" spans="6:6" x14ac:dyDescent="0.25">
      <c r="F115476" s="195"/>
    </row>
    <row r="115477" spans="6:6" x14ac:dyDescent="0.25">
      <c r="F115477" s="195"/>
    </row>
    <row r="115478" spans="6:6" x14ac:dyDescent="0.25">
      <c r="F115478" s="195"/>
    </row>
    <row r="115479" spans="6:6" x14ac:dyDescent="0.25">
      <c r="F115479" s="195"/>
    </row>
    <row r="115480" spans="6:6" x14ac:dyDescent="0.25">
      <c r="F115480" s="195"/>
    </row>
    <row r="115481" spans="6:6" x14ac:dyDescent="0.25">
      <c r="F115481" s="195"/>
    </row>
    <row r="115482" spans="6:6" x14ac:dyDescent="0.25">
      <c r="F115482" s="195"/>
    </row>
    <row r="115483" spans="6:6" x14ac:dyDescent="0.25">
      <c r="F115483" s="195"/>
    </row>
    <row r="115484" spans="6:6" x14ac:dyDescent="0.25">
      <c r="F115484" s="195"/>
    </row>
    <row r="115485" spans="6:6" x14ac:dyDescent="0.25">
      <c r="F115485" s="195"/>
    </row>
    <row r="115486" spans="6:6" x14ac:dyDescent="0.25">
      <c r="F115486" s="195"/>
    </row>
    <row r="115487" spans="6:6" x14ac:dyDescent="0.25">
      <c r="F115487" s="195"/>
    </row>
    <row r="115488" spans="6:6" x14ac:dyDescent="0.25">
      <c r="F115488" s="195"/>
    </row>
    <row r="115489" spans="6:6" x14ac:dyDescent="0.25">
      <c r="F115489" s="195"/>
    </row>
    <row r="115490" spans="6:6" x14ac:dyDescent="0.25">
      <c r="F115490" s="195"/>
    </row>
    <row r="115491" spans="6:6" x14ac:dyDescent="0.25">
      <c r="F115491" s="195"/>
    </row>
    <row r="115492" spans="6:6" x14ac:dyDescent="0.25">
      <c r="F115492" s="195"/>
    </row>
    <row r="115493" spans="6:6" x14ac:dyDescent="0.25">
      <c r="F115493" s="195"/>
    </row>
    <row r="115494" spans="6:6" x14ac:dyDescent="0.25">
      <c r="F115494" s="195"/>
    </row>
    <row r="115495" spans="6:6" x14ac:dyDescent="0.25">
      <c r="F115495" s="195"/>
    </row>
    <row r="115496" spans="6:6" x14ac:dyDescent="0.25">
      <c r="F115496" s="195"/>
    </row>
    <row r="115497" spans="6:6" x14ac:dyDescent="0.25">
      <c r="F115497" s="195"/>
    </row>
    <row r="115498" spans="6:6" x14ac:dyDescent="0.25">
      <c r="F115498" s="195"/>
    </row>
    <row r="115499" spans="6:6" x14ac:dyDescent="0.25">
      <c r="F115499" s="195"/>
    </row>
    <row r="115500" spans="6:6" x14ac:dyDescent="0.25">
      <c r="F115500" s="195"/>
    </row>
    <row r="115501" spans="6:6" x14ac:dyDescent="0.25">
      <c r="F115501" s="195"/>
    </row>
    <row r="115502" spans="6:6" x14ac:dyDescent="0.25">
      <c r="F115502" s="195"/>
    </row>
    <row r="115503" spans="6:6" x14ac:dyDescent="0.25">
      <c r="F115503" s="195"/>
    </row>
    <row r="115504" spans="6:6" x14ac:dyDescent="0.25">
      <c r="F115504" s="195"/>
    </row>
    <row r="115505" spans="6:6" x14ac:dyDescent="0.25">
      <c r="F115505" s="195"/>
    </row>
    <row r="115506" spans="6:6" x14ac:dyDescent="0.25">
      <c r="F115506" s="195"/>
    </row>
    <row r="115507" spans="6:6" x14ac:dyDescent="0.25">
      <c r="F115507" s="195"/>
    </row>
    <row r="115508" spans="6:6" x14ac:dyDescent="0.25">
      <c r="F115508" s="195"/>
    </row>
    <row r="115509" spans="6:6" x14ac:dyDescent="0.25">
      <c r="F115509" s="195"/>
    </row>
    <row r="115510" spans="6:6" x14ac:dyDescent="0.25">
      <c r="F115510" s="195"/>
    </row>
    <row r="115511" spans="6:6" x14ac:dyDescent="0.25">
      <c r="F115511" s="195"/>
    </row>
    <row r="115512" spans="6:6" x14ac:dyDescent="0.25">
      <c r="F115512" s="195"/>
    </row>
    <row r="115513" spans="6:6" x14ac:dyDescent="0.25">
      <c r="F115513" s="195"/>
    </row>
    <row r="115514" spans="6:6" x14ac:dyDescent="0.25">
      <c r="F115514" s="195"/>
    </row>
    <row r="115515" spans="6:6" x14ac:dyDescent="0.25">
      <c r="F115515" s="195"/>
    </row>
    <row r="115516" spans="6:6" x14ac:dyDescent="0.25">
      <c r="F115516" s="195"/>
    </row>
    <row r="115517" spans="6:6" x14ac:dyDescent="0.25">
      <c r="F115517" s="195"/>
    </row>
    <row r="115518" spans="6:6" x14ac:dyDescent="0.25">
      <c r="F115518" s="195"/>
    </row>
    <row r="115519" spans="6:6" x14ac:dyDescent="0.25">
      <c r="F115519" s="195"/>
    </row>
    <row r="115520" spans="6:6" x14ac:dyDescent="0.25">
      <c r="F115520" s="195"/>
    </row>
    <row r="115521" spans="6:6" x14ac:dyDescent="0.25">
      <c r="F115521" s="195"/>
    </row>
    <row r="115522" spans="6:6" x14ac:dyDescent="0.25">
      <c r="F115522" s="195"/>
    </row>
    <row r="115523" spans="6:6" x14ac:dyDescent="0.25">
      <c r="F115523" s="195"/>
    </row>
    <row r="115524" spans="6:6" x14ac:dyDescent="0.25">
      <c r="F115524" s="195"/>
    </row>
    <row r="115525" spans="6:6" x14ac:dyDescent="0.25">
      <c r="F115525" s="195"/>
    </row>
    <row r="115526" spans="6:6" x14ac:dyDescent="0.25">
      <c r="F115526" s="195"/>
    </row>
    <row r="115527" spans="6:6" x14ac:dyDescent="0.25">
      <c r="F115527" s="195"/>
    </row>
    <row r="115528" spans="6:6" x14ac:dyDescent="0.25">
      <c r="F115528" s="195"/>
    </row>
    <row r="115529" spans="6:6" x14ac:dyDescent="0.25">
      <c r="F115529" s="195"/>
    </row>
    <row r="115530" spans="6:6" x14ac:dyDescent="0.25">
      <c r="F115530" s="195"/>
    </row>
    <row r="115531" spans="6:6" x14ac:dyDescent="0.25">
      <c r="F115531" s="195"/>
    </row>
    <row r="115532" spans="6:6" x14ac:dyDescent="0.25">
      <c r="F115532" s="195"/>
    </row>
    <row r="115533" spans="6:6" x14ac:dyDescent="0.25">
      <c r="F115533" s="195"/>
    </row>
    <row r="115534" spans="6:6" x14ac:dyDescent="0.25">
      <c r="F115534" s="195"/>
    </row>
    <row r="115535" spans="6:6" x14ac:dyDescent="0.25">
      <c r="F115535" s="195"/>
    </row>
    <row r="115536" spans="6:6" x14ac:dyDescent="0.25">
      <c r="F115536" s="195"/>
    </row>
    <row r="115537" spans="6:6" x14ac:dyDescent="0.25">
      <c r="F115537" s="195"/>
    </row>
    <row r="115538" spans="6:6" x14ac:dyDescent="0.25">
      <c r="F115538" s="195"/>
    </row>
    <row r="115539" spans="6:6" x14ac:dyDescent="0.25">
      <c r="F115539" s="195"/>
    </row>
    <row r="115540" spans="6:6" x14ac:dyDescent="0.25">
      <c r="F115540" s="195"/>
    </row>
    <row r="115541" spans="6:6" x14ac:dyDescent="0.25">
      <c r="F115541" s="195"/>
    </row>
    <row r="115542" spans="6:6" x14ac:dyDescent="0.25">
      <c r="F115542" s="195"/>
    </row>
    <row r="115543" spans="6:6" x14ac:dyDescent="0.25">
      <c r="F115543" s="195"/>
    </row>
    <row r="115544" spans="6:6" x14ac:dyDescent="0.25">
      <c r="F115544" s="195"/>
    </row>
    <row r="115545" spans="6:6" x14ac:dyDescent="0.25">
      <c r="F115545" s="195"/>
    </row>
    <row r="115546" spans="6:6" x14ac:dyDescent="0.25">
      <c r="F115546" s="195"/>
    </row>
    <row r="115547" spans="6:6" x14ac:dyDescent="0.25">
      <c r="F115547" s="195"/>
    </row>
    <row r="115548" spans="6:6" x14ac:dyDescent="0.25">
      <c r="F115548" s="195"/>
    </row>
    <row r="115549" spans="6:6" x14ac:dyDescent="0.25">
      <c r="F115549" s="195"/>
    </row>
    <row r="115550" spans="6:6" x14ac:dyDescent="0.25">
      <c r="F115550" s="195"/>
    </row>
    <row r="115551" spans="6:6" x14ac:dyDescent="0.25">
      <c r="F115551" s="195"/>
    </row>
    <row r="115552" spans="6:6" x14ac:dyDescent="0.25">
      <c r="F115552" s="195"/>
    </row>
    <row r="115553" spans="6:6" x14ac:dyDescent="0.25">
      <c r="F115553" s="195"/>
    </row>
    <row r="115554" spans="6:6" x14ac:dyDescent="0.25">
      <c r="F115554" s="195"/>
    </row>
    <row r="115555" spans="6:6" x14ac:dyDescent="0.25">
      <c r="F115555" s="195"/>
    </row>
    <row r="115556" spans="6:6" x14ac:dyDescent="0.25">
      <c r="F115556" s="195"/>
    </row>
    <row r="115557" spans="6:6" x14ac:dyDescent="0.25">
      <c r="F115557" s="195"/>
    </row>
    <row r="115558" spans="6:6" x14ac:dyDescent="0.25">
      <c r="F115558" s="195"/>
    </row>
    <row r="115559" spans="6:6" x14ac:dyDescent="0.25">
      <c r="F115559" s="195"/>
    </row>
    <row r="115560" spans="6:6" x14ac:dyDescent="0.25">
      <c r="F115560" s="195"/>
    </row>
    <row r="115561" spans="6:6" x14ac:dyDescent="0.25">
      <c r="F115561" s="195"/>
    </row>
    <row r="115562" spans="6:6" x14ac:dyDescent="0.25">
      <c r="F115562" s="195"/>
    </row>
    <row r="115563" spans="6:6" x14ac:dyDescent="0.25">
      <c r="F115563" s="195"/>
    </row>
    <row r="115564" spans="6:6" x14ac:dyDescent="0.25">
      <c r="F115564" s="195"/>
    </row>
    <row r="115565" spans="6:6" x14ac:dyDescent="0.25">
      <c r="F115565" s="195"/>
    </row>
    <row r="115566" spans="6:6" x14ac:dyDescent="0.25">
      <c r="F115566" s="195"/>
    </row>
    <row r="115567" spans="6:6" x14ac:dyDescent="0.25">
      <c r="F115567" s="195"/>
    </row>
    <row r="115568" spans="6:6" x14ac:dyDescent="0.25">
      <c r="F115568" s="195"/>
    </row>
    <row r="115569" spans="6:6" x14ac:dyDescent="0.25">
      <c r="F115569" s="195"/>
    </row>
    <row r="115570" spans="6:6" x14ac:dyDescent="0.25">
      <c r="F115570" s="195"/>
    </row>
    <row r="115571" spans="6:6" x14ac:dyDescent="0.25">
      <c r="F115571" s="195"/>
    </row>
    <row r="115572" spans="6:6" x14ac:dyDescent="0.25">
      <c r="F115572" s="195"/>
    </row>
    <row r="115573" spans="6:6" x14ac:dyDescent="0.25">
      <c r="F115573" s="195"/>
    </row>
    <row r="115574" spans="6:6" x14ac:dyDescent="0.25">
      <c r="F115574" s="195"/>
    </row>
    <row r="115575" spans="6:6" x14ac:dyDescent="0.25">
      <c r="F115575" s="195"/>
    </row>
    <row r="115576" spans="6:6" x14ac:dyDescent="0.25">
      <c r="F115576" s="195"/>
    </row>
    <row r="115577" spans="6:6" x14ac:dyDescent="0.25">
      <c r="F115577" s="195"/>
    </row>
    <row r="115578" spans="6:6" x14ac:dyDescent="0.25">
      <c r="F115578" s="195"/>
    </row>
    <row r="115579" spans="6:6" x14ac:dyDescent="0.25">
      <c r="F115579" s="195"/>
    </row>
    <row r="115580" spans="6:6" x14ac:dyDescent="0.25">
      <c r="F115580" s="195"/>
    </row>
    <row r="115581" spans="6:6" x14ac:dyDescent="0.25">
      <c r="F115581" s="195"/>
    </row>
    <row r="115582" spans="6:6" x14ac:dyDescent="0.25">
      <c r="F115582" s="195"/>
    </row>
    <row r="115583" spans="6:6" x14ac:dyDescent="0.25">
      <c r="F115583" s="195"/>
    </row>
    <row r="115584" spans="6:6" x14ac:dyDescent="0.25">
      <c r="F115584" s="195"/>
    </row>
    <row r="115585" spans="6:6" x14ac:dyDescent="0.25">
      <c r="F115585" s="195"/>
    </row>
    <row r="115586" spans="6:6" x14ac:dyDescent="0.25">
      <c r="F115586" s="195"/>
    </row>
    <row r="115587" spans="6:6" x14ac:dyDescent="0.25">
      <c r="F115587" s="195"/>
    </row>
    <row r="115588" spans="6:6" x14ac:dyDescent="0.25">
      <c r="F115588" s="195"/>
    </row>
    <row r="115589" spans="6:6" x14ac:dyDescent="0.25">
      <c r="F115589" s="195"/>
    </row>
    <row r="115590" spans="6:6" x14ac:dyDescent="0.25">
      <c r="F115590" s="195"/>
    </row>
    <row r="115591" spans="6:6" x14ac:dyDescent="0.25">
      <c r="F115591" s="195"/>
    </row>
    <row r="115592" spans="6:6" x14ac:dyDescent="0.25">
      <c r="F115592" s="195"/>
    </row>
    <row r="115593" spans="6:6" x14ac:dyDescent="0.25">
      <c r="F115593" s="195"/>
    </row>
    <row r="115594" spans="6:6" x14ac:dyDescent="0.25">
      <c r="F115594" s="195"/>
    </row>
    <row r="115595" spans="6:6" x14ac:dyDescent="0.25">
      <c r="F115595" s="195"/>
    </row>
    <row r="115596" spans="6:6" x14ac:dyDescent="0.25">
      <c r="F115596" s="195"/>
    </row>
    <row r="115597" spans="6:6" x14ac:dyDescent="0.25">
      <c r="F115597" s="195"/>
    </row>
    <row r="115598" spans="6:6" x14ac:dyDescent="0.25">
      <c r="F115598" s="195"/>
    </row>
    <row r="115599" spans="6:6" x14ac:dyDescent="0.25">
      <c r="F115599" s="195"/>
    </row>
    <row r="115600" spans="6:6" x14ac:dyDescent="0.25">
      <c r="F115600" s="195"/>
    </row>
    <row r="115601" spans="6:6" x14ac:dyDescent="0.25">
      <c r="F115601" s="195"/>
    </row>
    <row r="115602" spans="6:6" x14ac:dyDescent="0.25">
      <c r="F115602" s="195"/>
    </row>
    <row r="115603" spans="6:6" x14ac:dyDescent="0.25">
      <c r="F115603" s="195"/>
    </row>
    <row r="115604" spans="6:6" x14ac:dyDescent="0.25">
      <c r="F115604" s="195"/>
    </row>
    <row r="115605" spans="6:6" x14ac:dyDescent="0.25">
      <c r="F115605" s="195"/>
    </row>
    <row r="115606" spans="6:6" x14ac:dyDescent="0.25">
      <c r="F115606" s="195"/>
    </row>
    <row r="115607" spans="6:6" x14ac:dyDescent="0.25">
      <c r="F115607" s="195"/>
    </row>
    <row r="115608" spans="6:6" x14ac:dyDescent="0.25">
      <c r="F115608" s="195"/>
    </row>
    <row r="115609" spans="6:6" x14ac:dyDescent="0.25">
      <c r="F115609" s="195"/>
    </row>
    <row r="115610" spans="6:6" x14ac:dyDescent="0.25">
      <c r="F115610" s="195"/>
    </row>
    <row r="115611" spans="6:6" x14ac:dyDescent="0.25">
      <c r="F115611" s="195"/>
    </row>
    <row r="115612" spans="6:6" x14ac:dyDescent="0.25">
      <c r="F115612" s="195"/>
    </row>
    <row r="115613" spans="6:6" x14ac:dyDescent="0.25">
      <c r="F115613" s="195"/>
    </row>
    <row r="115614" spans="6:6" x14ac:dyDescent="0.25">
      <c r="F115614" s="195"/>
    </row>
    <row r="115615" spans="6:6" x14ac:dyDescent="0.25">
      <c r="F115615" s="195"/>
    </row>
    <row r="115616" spans="6:6" x14ac:dyDescent="0.25">
      <c r="F115616" s="195"/>
    </row>
    <row r="115617" spans="6:6" x14ac:dyDescent="0.25">
      <c r="F115617" s="195"/>
    </row>
    <row r="115618" spans="6:6" x14ac:dyDescent="0.25">
      <c r="F115618" s="195"/>
    </row>
    <row r="115619" spans="6:6" x14ac:dyDescent="0.25">
      <c r="F115619" s="195"/>
    </row>
    <row r="115620" spans="6:6" x14ac:dyDescent="0.25">
      <c r="F115620" s="195"/>
    </row>
    <row r="115621" spans="6:6" x14ac:dyDescent="0.25">
      <c r="F115621" s="195"/>
    </row>
    <row r="115622" spans="6:6" x14ac:dyDescent="0.25">
      <c r="F115622" s="195"/>
    </row>
    <row r="115623" spans="6:6" x14ac:dyDescent="0.25">
      <c r="F115623" s="195"/>
    </row>
    <row r="115624" spans="6:6" x14ac:dyDescent="0.25">
      <c r="F115624" s="195"/>
    </row>
    <row r="115625" spans="6:6" x14ac:dyDescent="0.25">
      <c r="F115625" s="195"/>
    </row>
    <row r="115626" spans="6:6" x14ac:dyDescent="0.25">
      <c r="F115626" s="195"/>
    </row>
    <row r="115627" spans="6:6" x14ac:dyDescent="0.25">
      <c r="F115627" s="195"/>
    </row>
    <row r="115628" spans="6:6" x14ac:dyDescent="0.25">
      <c r="F115628" s="195"/>
    </row>
    <row r="115629" spans="6:6" x14ac:dyDescent="0.25">
      <c r="F115629" s="195"/>
    </row>
    <row r="115630" spans="6:6" x14ac:dyDescent="0.25">
      <c r="F115630" s="195"/>
    </row>
    <row r="115631" spans="6:6" x14ac:dyDescent="0.25">
      <c r="F115631" s="195"/>
    </row>
    <row r="115632" spans="6:6" x14ac:dyDescent="0.25">
      <c r="F115632" s="195"/>
    </row>
    <row r="115633" spans="6:6" x14ac:dyDescent="0.25">
      <c r="F115633" s="195"/>
    </row>
    <row r="115634" spans="6:6" x14ac:dyDescent="0.25">
      <c r="F115634" s="195"/>
    </row>
    <row r="115635" spans="6:6" x14ac:dyDescent="0.25">
      <c r="F115635" s="195"/>
    </row>
    <row r="115636" spans="6:6" x14ac:dyDescent="0.25">
      <c r="F115636" s="195"/>
    </row>
    <row r="115637" spans="6:6" x14ac:dyDescent="0.25">
      <c r="F115637" s="195"/>
    </row>
    <row r="115638" spans="6:6" x14ac:dyDescent="0.25">
      <c r="F115638" s="195"/>
    </row>
    <row r="115639" spans="6:6" x14ac:dyDescent="0.25">
      <c r="F115639" s="195"/>
    </row>
    <row r="115640" spans="6:6" x14ac:dyDescent="0.25">
      <c r="F115640" s="195"/>
    </row>
    <row r="115641" spans="6:6" x14ac:dyDescent="0.25">
      <c r="F115641" s="195"/>
    </row>
    <row r="115642" spans="6:6" x14ac:dyDescent="0.25">
      <c r="F115642" s="195"/>
    </row>
    <row r="115643" spans="6:6" x14ac:dyDescent="0.25">
      <c r="F115643" s="195"/>
    </row>
    <row r="115644" spans="6:6" x14ac:dyDescent="0.25">
      <c r="F115644" s="195"/>
    </row>
    <row r="115645" spans="6:6" x14ac:dyDescent="0.25">
      <c r="F115645" s="195"/>
    </row>
    <row r="115646" spans="6:6" x14ac:dyDescent="0.25">
      <c r="F115646" s="195"/>
    </row>
    <row r="115647" spans="6:6" x14ac:dyDescent="0.25">
      <c r="F115647" s="195"/>
    </row>
    <row r="115648" spans="6:6" x14ac:dyDescent="0.25">
      <c r="F115648" s="195"/>
    </row>
    <row r="115649" spans="6:6" x14ac:dyDescent="0.25">
      <c r="F115649" s="195"/>
    </row>
    <row r="115650" spans="6:6" x14ac:dyDescent="0.25">
      <c r="F115650" s="195"/>
    </row>
    <row r="115651" spans="6:6" x14ac:dyDescent="0.25">
      <c r="F115651" s="195"/>
    </row>
    <row r="115652" spans="6:6" x14ac:dyDescent="0.25">
      <c r="F115652" s="195"/>
    </row>
    <row r="115653" spans="6:6" x14ac:dyDescent="0.25">
      <c r="F115653" s="195"/>
    </row>
    <row r="115654" spans="6:6" x14ac:dyDescent="0.25">
      <c r="F115654" s="195"/>
    </row>
    <row r="115655" spans="6:6" x14ac:dyDescent="0.25">
      <c r="F115655" s="195"/>
    </row>
    <row r="115656" spans="6:6" x14ac:dyDescent="0.25">
      <c r="F115656" s="195"/>
    </row>
    <row r="115657" spans="6:6" x14ac:dyDescent="0.25">
      <c r="F115657" s="195"/>
    </row>
    <row r="115658" spans="6:6" x14ac:dyDescent="0.25">
      <c r="F115658" s="195"/>
    </row>
    <row r="115659" spans="6:6" x14ac:dyDescent="0.25">
      <c r="F115659" s="195"/>
    </row>
    <row r="115660" spans="6:6" x14ac:dyDescent="0.25">
      <c r="F115660" s="195"/>
    </row>
    <row r="115661" spans="6:6" x14ac:dyDescent="0.25">
      <c r="F115661" s="195"/>
    </row>
    <row r="115662" spans="6:6" x14ac:dyDescent="0.25">
      <c r="F115662" s="195"/>
    </row>
    <row r="115663" spans="6:6" x14ac:dyDescent="0.25">
      <c r="F115663" s="195"/>
    </row>
    <row r="115664" spans="6:6" x14ac:dyDescent="0.25">
      <c r="F115664" s="195"/>
    </row>
    <row r="115665" spans="6:6" x14ac:dyDescent="0.25">
      <c r="F115665" s="195"/>
    </row>
    <row r="115666" spans="6:6" x14ac:dyDescent="0.25">
      <c r="F115666" s="195"/>
    </row>
    <row r="115667" spans="6:6" x14ac:dyDescent="0.25">
      <c r="F115667" s="195"/>
    </row>
    <row r="115668" spans="6:6" x14ac:dyDescent="0.25">
      <c r="F115668" s="195"/>
    </row>
    <row r="115669" spans="6:6" x14ac:dyDescent="0.25">
      <c r="F115669" s="195"/>
    </row>
    <row r="115670" spans="6:6" x14ac:dyDescent="0.25">
      <c r="F115670" s="195"/>
    </row>
    <row r="115671" spans="6:6" x14ac:dyDescent="0.25">
      <c r="F115671" s="195"/>
    </row>
    <row r="115672" spans="6:6" x14ac:dyDescent="0.25">
      <c r="F115672" s="195"/>
    </row>
    <row r="115673" spans="6:6" x14ac:dyDescent="0.25">
      <c r="F115673" s="195"/>
    </row>
    <row r="115674" spans="6:6" x14ac:dyDescent="0.25">
      <c r="F115674" s="195"/>
    </row>
    <row r="115675" spans="6:6" x14ac:dyDescent="0.25">
      <c r="F115675" s="195"/>
    </row>
    <row r="115676" spans="6:6" x14ac:dyDescent="0.25">
      <c r="F115676" s="195"/>
    </row>
    <row r="115677" spans="6:6" x14ac:dyDescent="0.25">
      <c r="F115677" s="195"/>
    </row>
    <row r="115678" spans="6:6" x14ac:dyDescent="0.25">
      <c r="F115678" s="195"/>
    </row>
    <row r="115679" spans="6:6" x14ac:dyDescent="0.25">
      <c r="F115679" s="195"/>
    </row>
    <row r="115680" spans="6:6" x14ac:dyDescent="0.25">
      <c r="F115680" s="195"/>
    </row>
    <row r="115681" spans="6:6" x14ac:dyDescent="0.25">
      <c r="F115681" s="195"/>
    </row>
    <row r="115682" spans="6:6" x14ac:dyDescent="0.25">
      <c r="F115682" s="195"/>
    </row>
    <row r="115683" spans="6:6" x14ac:dyDescent="0.25">
      <c r="F115683" s="195"/>
    </row>
    <row r="115684" spans="6:6" x14ac:dyDescent="0.25">
      <c r="F115684" s="195"/>
    </row>
    <row r="115685" spans="6:6" x14ac:dyDescent="0.25">
      <c r="F115685" s="195"/>
    </row>
    <row r="115686" spans="6:6" x14ac:dyDescent="0.25">
      <c r="F115686" s="195"/>
    </row>
    <row r="115687" spans="6:6" x14ac:dyDescent="0.25">
      <c r="F115687" s="195"/>
    </row>
    <row r="115688" spans="6:6" x14ac:dyDescent="0.25">
      <c r="F115688" s="195"/>
    </row>
    <row r="115689" spans="6:6" x14ac:dyDescent="0.25">
      <c r="F115689" s="195"/>
    </row>
    <row r="115690" spans="6:6" x14ac:dyDescent="0.25">
      <c r="F115690" s="195"/>
    </row>
    <row r="115691" spans="6:6" x14ac:dyDescent="0.25">
      <c r="F115691" s="195"/>
    </row>
    <row r="115692" spans="6:6" x14ac:dyDescent="0.25">
      <c r="F115692" s="195"/>
    </row>
    <row r="115693" spans="6:6" x14ac:dyDescent="0.25">
      <c r="F115693" s="195"/>
    </row>
    <row r="115694" spans="6:6" x14ac:dyDescent="0.25">
      <c r="F115694" s="195"/>
    </row>
    <row r="115695" spans="6:6" x14ac:dyDescent="0.25">
      <c r="F115695" s="195"/>
    </row>
    <row r="115696" spans="6:6" x14ac:dyDescent="0.25">
      <c r="F115696" s="195"/>
    </row>
    <row r="115697" spans="6:6" x14ac:dyDescent="0.25">
      <c r="F115697" s="195"/>
    </row>
    <row r="115698" spans="6:6" x14ac:dyDescent="0.25">
      <c r="F115698" s="195"/>
    </row>
    <row r="115699" spans="6:6" x14ac:dyDescent="0.25">
      <c r="F115699" s="195"/>
    </row>
    <row r="115700" spans="6:6" x14ac:dyDescent="0.25">
      <c r="F115700" s="195"/>
    </row>
    <row r="115701" spans="6:6" x14ac:dyDescent="0.25">
      <c r="F115701" s="195"/>
    </row>
    <row r="115702" spans="6:6" x14ac:dyDescent="0.25">
      <c r="F115702" s="195"/>
    </row>
    <row r="115703" spans="6:6" x14ac:dyDescent="0.25">
      <c r="F115703" s="195"/>
    </row>
    <row r="115704" spans="6:6" x14ac:dyDescent="0.25">
      <c r="F115704" s="195"/>
    </row>
    <row r="115705" spans="6:6" x14ac:dyDescent="0.25">
      <c r="F115705" s="195"/>
    </row>
    <row r="115706" spans="6:6" x14ac:dyDescent="0.25">
      <c r="F115706" s="195"/>
    </row>
    <row r="115707" spans="6:6" x14ac:dyDescent="0.25">
      <c r="F115707" s="195"/>
    </row>
    <row r="115708" spans="6:6" x14ac:dyDescent="0.25">
      <c r="F115708" s="195"/>
    </row>
    <row r="115709" spans="6:6" x14ac:dyDescent="0.25">
      <c r="F115709" s="195"/>
    </row>
    <row r="115710" spans="6:6" x14ac:dyDescent="0.25">
      <c r="F115710" s="195"/>
    </row>
    <row r="115711" spans="6:6" x14ac:dyDescent="0.25">
      <c r="F115711" s="195"/>
    </row>
    <row r="115712" spans="6:6" x14ac:dyDescent="0.25">
      <c r="F115712" s="195"/>
    </row>
    <row r="115713" spans="6:6" x14ac:dyDescent="0.25">
      <c r="F115713" s="195"/>
    </row>
    <row r="115714" spans="6:6" x14ac:dyDescent="0.25">
      <c r="F115714" s="195"/>
    </row>
    <row r="115715" spans="6:6" x14ac:dyDescent="0.25">
      <c r="F115715" s="195"/>
    </row>
    <row r="115716" spans="6:6" x14ac:dyDescent="0.25">
      <c r="F115716" s="195"/>
    </row>
    <row r="115717" spans="6:6" x14ac:dyDescent="0.25">
      <c r="F115717" s="195"/>
    </row>
    <row r="115718" spans="6:6" x14ac:dyDescent="0.25">
      <c r="F115718" s="195"/>
    </row>
    <row r="115719" spans="6:6" x14ac:dyDescent="0.25">
      <c r="F115719" s="195"/>
    </row>
    <row r="115720" spans="6:6" x14ac:dyDescent="0.25">
      <c r="F115720" s="195"/>
    </row>
    <row r="115721" spans="6:6" x14ac:dyDescent="0.25">
      <c r="F115721" s="195"/>
    </row>
    <row r="115722" spans="6:6" x14ac:dyDescent="0.25">
      <c r="F115722" s="195"/>
    </row>
    <row r="115723" spans="6:6" x14ac:dyDescent="0.25">
      <c r="F115723" s="195"/>
    </row>
    <row r="115724" spans="6:6" x14ac:dyDescent="0.25">
      <c r="F115724" s="195"/>
    </row>
    <row r="115725" spans="6:6" x14ac:dyDescent="0.25">
      <c r="F115725" s="195"/>
    </row>
    <row r="115726" spans="6:6" x14ac:dyDescent="0.25">
      <c r="F115726" s="195"/>
    </row>
    <row r="115727" spans="6:6" x14ac:dyDescent="0.25">
      <c r="F115727" s="195"/>
    </row>
    <row r="115728" spans="6:6" x14ac:dyDescent="0.25">
      <c r="F115728" s="195"/>
    </row>
    <row r="115729" spans="6:6" x14ac:dyDescent="0.25">
      <c r="F115729" s="195"/>
    </row>
    <row r="115730" spans="6:6" x14ac:dyDescent="0.25">
      <c r="F115730" s="195"/>
    </row>
    <row r="115731" spans="6:6" x14ac:dyDescent="0.25">
      <c r="F115731" s="195"/>
    </row>
    <row r="115732" spans="6:6" x14ac:dyDescent="0.25">
      <c r="F115732" s="195"/>
    </row>
    <row r="115733" spans="6:6" x14ac:dyDescent="0.25">
      <c r="F115733" s="195"/>
    </row>
    <row r="115734" spans="6:6" x14ac:dyDescent="0.25">
      <c r="F115734" s="195"/>
    </row>
    <row r="115735" spans="6:6" x14ac:dyDescent="0.25">
      <c r="F115735" s="195"/>
    </row>
    <row r="115736" spans="6:6" x14ac:dyDescent="0.25">
      <c r="F115736" s="195"/>
    </row>
    <row r="115737" spans="6:6" x14ac:dyDescent="0.25">
      <c r="F115737" s="195"/>
    </row>
    <row r="115738" spans="6:6" x14ac:dyDescent="0.25">
      <c r="F115738" s="195"/>
    </row>
    <row r="115739" spans="6:6" x14ac:dyDescent="0.25">
      <c r="F115739" s="195"/>
    </row>
    <row r="115740" spans="6:6" x14ac:dyDescent="0.25">
      <c r="F115740" s="195"/>
    </row>
    <row r="115741" spans="6:6" x14ac:dyDescent="0.25">
      <c r="F115741" s="195"/>
    </row>
    <row r="115742" spans="6:6" x14ac:dyDescent="0.25">
      <c r="F115742" s="195"/>
    </row>
    <row r="115743" spans="6:6" x14ac:dyDescent="0.25">
      <c r="F115743" s="195"/>
    </row>
    <row r="115744" spans="6:6" x14ac:dyDescent="0.25">
      <c r="F115744" s="195"/>
    </row>
    <row r="115745" spans="6:6" x14ac:dyDescent="0.25">
      <c r="F115745" s="195"/>
    </row>
    <row r="115746" spans="6:6" x14ac:dyDescent="0.25">
      <c r="F115746" s="195"/>
    </row>
    <row r="115747" spans="6:6" x14ac:dyDescent="0.25">
      <c r="F115747" s="195"/>
    </row>
    <row r="115748" spans="6:6" x14ac:dyDescent="0.25">
      <c r="F115748" s="195"/>
    </row>
    <row r="115749" spans="6:6" x14ac:dyDescent="0.25">
      <c r="F115749" s="195"/>
    </row>
    <row r="115750" spans="6:6" x14ac:dyDescent="0.25">
      <c r="F115750" s="195"/>
    </row>
    <row r="115751" spans="6:6" x14ac:dyDescent="0.25">
      <c r="F115751" s="195"/>
    </row>
    <row r="115752" spans="6:6" x14ac:dyDescent="0.25">
      <c r="F115752" s="195"/>
    </row>
    <row r="120870" spans="6:6" x14ac:dyDescent="0.25">
      <c r="F120870" s="195"/>
    </row>
    <row r="120871" spans="6:6" x14ac:dyDescent="0.25">
      <c r="F120871" s="195"/>
    </row>
    <row r="120872" spans="6:6" x14ac:dyDescent="0.25">
      <c r="F120872" s="195"/>
    </row>
    <row r="120873" spans="6:6" x14ac:dyDescent="0.25">
      <c r="F120873" s="195"/>
    </row>
    <row r="120874" spans="6:6" x14ac:dyDescent="0.25">
      <c r="F120874" s="195"/>
    </row>
    <row r="120875" spans="6:6" x14ac:dyDescent="0.25">
      <c r="F120875" s="195"/>
    </row>
    <row r="120876" spans="6:6" x14ac:dyDescent="0.25">
      <c r="F120876" s="195"/>
    </row>
    <row r="120877" spans="6:6" x14ac:dyDescent="0.25">
      <c r="F120877" s="195"/>
    </row>
    <row r="120878" spans="6:6" x14ac:dyDescent="0.25">
      <c r="F120878" s="195"/>
    </row>
    <row r="120879" spans="6:6" x14ac:dyDescent="0.25">
      <c r="F120879" s="195"/>
    </row>
    <row r="120880" spans="6:6" x14ac:dyDescent="0.25">
      <c r="F120880" s="195"/>
    </row>
    <row r="120881" spans="6:6" x14ac:dyDescent="0.25">
      <c r="F120881" s="195"/>
    </row>
    <row r="120882" spans="6:6" x14ac:dyDescent="0.25">
      <c r="F120882" s="195"/>
    </row>
    <row r="120883" spans="6:6" x14ac:dyDescent="0.25">
      <c r="F120883" s="195"/>
    </row>
    <row r="120884" spans="6:6" x14ac:dyDescent="0.25">
      <c r="F120884" s="195"/>
    </row>
    <row r="120885" spans="6:6" x14ac:dyDescent="0.25">
      <c r="F120885" s="195"/>
    </row>
    <row r="120886" spans="6:6" x14ac:dyDescent="0.25">
      <c r="F120886" s="195"/>
    </row>
    <row r="120887" spans="6:6" x14ac:dyDescent="0.25">
      <c r="F120887" s="195"/>
    </row>
    <row r="120888" spans="6:6" x14ac:dyDescent="0.25">
      <c r="F120888" s="195"/>
    </row>
    <row r="120889" spans="6:6" x14ac:dyDescent="0.25">
      <c r="F120889" s="195"/>
    </row>
    <row r="120890" spans="6:6" x14ac:dyDescent="0.25">
      <c r="F120890" s="195"/>
    </row>
    <row r="120891" spans="6:6" x14ac:dyDescent="0.25">
      <c r="F120891" s="195"/>
    </row>
    <row r="120892" spans="6:6" x14ac:dyDescent="0.25">
      <c r="F120892" s="195"/>
    </row>
    <row r="120893" spans="6:6" x14ac:dyDescent="0.25">
      <c r="F120893" s="195"/>
    </row>
    <row r="120894" spans="6:6" x14ac:dyDescent="0.25">
      <c r="F120894" s="195"/>
    </row>
    <row r="120895" spans="6:6" x14ac:dyDescent="0.25">
      <c r="F120895" s="195"/>
    </row>
    <row r="120896" spans="6:6" x14ac:dyDescent="0.25">
      <c r="F120896" s="195"/>
    </row>
    <row r="120897" spans="6:6" x14ac:dyDescent="0.25">
      <c r="F120897" s="195"/>
    </row>
    <row r="120898" spans="6:6" x14ac:dyDescent="0.25">
      <c r="F120898" s="195"/>
    </row>
    <row r="120899" spans="6:6" x14ac:dyDescent="0.25">
      <c r="F120899" s="195"/>
    </row>
    <row r="120900" spans="6:6" x14ac:dyDescent="0.25">
      <c r="F120900" s="195"/>
    </row>
    <row r="120901" spans="6:6" x14ac:dyDescent="0.25">
      <c r="F120901" s="195"/>
    </row>
    <row r="120902" spans="6:6" x14ac:dyDescent="0.25">
      <c r="F120902" s="195"/>
    </row>
    <row r="120903" spans="6:6" x14ac:dyDescent="0.25">
      <c r="F120903" s="195"/>
    </row>
    <row r="120904" spans="6:6" x14ac:dyDescent="0.25">
      <c r="F120904" s="195"/>
    </row>
    <row r="120905" spans="6:6" x14ac:dyDescent="0.25">
      <c r="F120905" s="195"/>
    </row>
    <row r="120906" spans="6:6" x14ac:dyDescent="0.25">
      <c r="F120906" s="195"/>
    </row>
    <row r="120907" spans="6:6" x14ac:dyDescent="0.25">
      <c r="F120907" s="195"/>
    </row>
    <row r="120908" spans="6:6" x14ac:dyDescent="0.25">
      <c r="F120908" s="195"/>
    </row>
    <row r="120909" spans="6:6" x14ac:dyDescent="0.25">
      <c r="F120909" s="195"/>
    </row>
    <row r="120910" spans="6:6" x14ac:dyDescent="0.25">
      <c r="F120910" s="195"/>
    </row>
    <row r="120911" spans="6:6" x14ac:dyDescent="0.25">
      <c r="F120911" s="195"/>
    </row>
    <row r="120912" spans="6:6" x14ac:dyDescent="0.25">
      <c r="F120912" s="195"/>
    </row>
    <row r="120913" spans="6:6" x14ac:dyDescent="0.25">
      <c r="F120913" s="195"/>
    </row>
    <row r="120914" spans="6:6" x14ac:dyDescent="0.25">
      <c r="F120914" s="195"/>
    </row>
    <row r="120915" spans="6:6" x14ac:dyDescent="0.25">
      <c r="F120915" s="195"/>
    </row>
    <row r="120916" spans="6:6" x14ac:dyDescent="0.25">
      <c r="F120916" s="195"/>
    </row>
    <row r="120917" spans="6:6" x14ac:dyDescent="0.25">
      <c r="F120917" s="195"/>
    </row>
    <row r="120918" spans="6:6" x14ac:dyDescent="0.25">
      <c r="F120918" s="195"/>
    </row>
    <row r="120919" spans="6:6" x14ac:dyDescent="0.25">
      <c r="F120919" s="195"/>
    </row>
    <row r="120920" spans="6:6" x14ac:dyDescent="0.25">
      <c r="F120920" s="195"/>
    </row>
    <row r="120921" spans="6:6" x14ac:dyDescent="0.25">
      <c r="F120921" s="195"/>
    </row>
    <row r="120922" spans="6:6" x14ac:dyDescent="0.25">
      <c r="F120922" s="195"/>
    </row>
    <row r="120923" spans="6:6" x14ac:dyDescent="0.25">
      <c r="F120923" s="195"/>
    </row>
    <row r="120924" spans="6:6" x14ac:dyDescent="0.25">
      <c r="F120924" s="195"/>
    </row>
    <row r="120925" spans="6:6" x14ac:dyDescent="0.25">
      <c r="F120925" s="195"/>
    </row>
    <row r="120926" spans="6:6" x14ac:dyDescent="0.25">
      <c r="F120926" s="195"/>
    </row>
    <row r="120927" spans="6:6" x14ac:dyDescent="0.25">
      <c r="F120927" s="195"/>
    </row>
    <row r="120928" spans="6:6" x14ac:dyDescent="0.25">
      <c r="F120928" s="195"/>
    </row>
    <row r="120929" spans="6:6" x14ac:dyDescent="0.25">
      <c r="F120929" s="195"/>
    </row>
    <row r="120930" spans="6:6" x14ac:dyDescent="0.25">
      <c r="F120930" s="195"/>
    </row>
    <row r="120931" spans="6:6" x14ac:dyDescent="0.25">
      <c r="F120931" s="195"/>
    </row>
    <row r="120932" spans="6:6" x14ac:dyDescent="0.25">
      <c r="F120932" s="195"/>
    </row>
    <row r="120933" spans="6:6" x14ac:dyDescent="0.25">
      <c r="F120933" s="195"/>
    </row>
    <row r="120934" spans="6:6" x14ac:dyDescent="0.25">
      <c r="F120934" s="195"/>
    </row>
    <row r="120935" spans="6:6" x14ac:dyDescent="0.25">
      <c r="F120935" s="195"/>
    </row>
    <row r="120936" spans="6:6" x14ac:dyDescent="0.25">
      <c r="F120936" s="195"/>
    </row>
    <row r="120937" spans="6:6" x14ac:dyDescent="0.25">
      <c r="F120937" s="195"/>
    </row>
    <row r="120938" spans="6:6" x14ac:dyDescent="0.25">
      <c r="F120938" s="195"/>
    </row>
    <row r="120939" spans="6:6" x14ac:dyDescent="0.25">
      <c r="F120939" s="195"/>
    </row>
    <row r="120940" spans="6:6" x14ac:dyDescent="0.25">
      <c r="F120940" s="195"/>
    </row>
    <row r="120941" spans="6:6" x14ac:dyDescent="0.25">
      <c r="F120941" s="195"/>
    </row>
    <row r="120942" spans="6:6" x14ac:dyDescent="0.25">
      <c r="F120942" s="195"/>
    </row>
    <row r="120943" spans="6:6" x14ac:dyDescent="0.25">
      <c r="F120943" s="195"/>
    </row>
    <row r="120944" spans="6:6" x14ac:dyDescent="0.25">
      <c r="F120944" s="195"/>
    </row>
    <row r="120945" spans="6:6" x14ac:dyDescent="0.25">
      <c r="F120945" s="195"/>
    </row>
    <row r="120946" spans="6:6" x14ac:dyDescent="0.25">
      <c r="F120946" s="195"/>
    </row>
    <row r="120947" spans="6:6" x14ac:dyDescent="0.25">
      <c r="F120947" s="195"/>
    </row>
    <row r="120948" spans="6:6" x14ac:dyDescent="0.25">
      <c r="F120948" s="195"/>
    </row>
    <row r="120949" spans="6:6" x14ac:dyDescent="0.25">
      <c r="F120949" s="195"/>
    </row>
    <row r="120950" spans="6:6" x14ac:dyDescent="0.25">
      <c r="F120950" s="195"/>
    </row>
    <row r="120951" spans="6:6" x14ac:dyDescent="0.25">
      <c r="F120951" s="195"/>
    </row>
    <row r="120952" spans="6:6" x14ac:dyDescent="0.25">
      <c r="F120952" s="195"/>
    </row>
    <row r="120953" spans="6:6" x14ac:dyDescent="0.25">
      <c r="F120953" s="195"/>
    </row>
    <row r="120954" spans="6:6" x14ac:dyDescent="0.25">
      <c r="F120954" s="195"/>
    </row>
    <row r="120955" spans="6:6" x14ac:dyDescent="0.25">
      <c r="F120955" s="195"/>
    </row>
    <row r="120956" spans="6:6" x14ac:dyDescent="0.25">
      <c r="F120956" s="195"/>
    </row>
    <row r="120957" spans="6:6" x14ac:dyDescent="0.25">
      <c r="F120957" s="195"/>
    </row>
    <row r="120958" spans="6:6" x14ac:dyDescent="0.25">
      <c r="F120958" s="195"/>
    </row>
    <row r="120959" spans="6:6" x14ac:dyDescent="0.25">
      <c r="F120959" s="195"/>
    </row>
    <row r="120960" spans="6:6" x14ac:dyDescent="0.25">
      <c r="F120960" s="195"/>
    </row>
    <row r="120961" spans="6:6" x14ac:dyDescent="0.25">
      <c r="F120961" s="195"/>
    </row>
    <row r="120962" spans="6:6" x14ac:dyDescent="0.25">
      <c r="F120962" s="195"/>
    </row>
    <row r="120963" spans="6:6" x14ac:dyDescent="0.25">
      <c r="F120963" s="195"/>
    </row>
    <row r="120964" spans="6:6" x14ac:dyDescent="0.25">
      <c r="F120964" s="195"/>
    </row>
    <row r="120965" spans="6:6" x14ac:dyDescent="0.25">
      <c r="F120965" s="195"/>
    </row>
    <row r="120966" spans="6:6" x14ac:dyDescent="0.25">
      <c r="F120966" s="195"/>
    </row>
    <row r="120967" spans="6:6" x14ac:dyDescent="0.25">
      <c r="F120967" s="195"/>
    </row>
    <row r="120968" spans="6:6" x14ac:dyDescent="0.25">
      <c r="F120968" s="195"/>
    </row>
    <row r="120969" spans="6:6" x14ac:dyDescent="0.25">
      <c r="F120969" s="195"/>
    </row>
    <row r="120970" spans="6:6" x14ac:dyDescent="0.25">
      <c r="F120970" s="195"/>
    </row>
    <row r="120971" spans="6:6" x14ac:dyDescent="0.25">
      <c r="F120971" s="195"/>
    </row>
    <row r="120972" spans="6:6" x14ac:dyDescent="0.25">
      <c r="F120972" s="195"/>
    </row>
    <row r="120973" spans="6:6" x14ac:dyDescent="0.25">
      <c r="F120973" s="195"/>
    </row>
    <row r="120974" spans="6:6" x14ac:dyDescent="0.25">
      <c r="F120974" s="195"/>
    </row>
    <row r="120975" spans="6:6" x14ac:dyDescent="0.25">
      <c r="F120975" s="195"/>
    </row>
    <row r="120976" spans="6:6" x14ac:dyDescent="0.25">
      <c r="F120976" s="195"/>
    </row>
    <row r="120977" spans="6:6" x14ac:dyDescent="0.25">
      <c r="F120977" s="195"/>
    </row>
    <row r="120978" spans="6:6" x14ac:dyDescent="0.25">
      <c r="F120978" s="195"/>
    </row>
    <row r="120979" spans="6:6" x14ac:dyDescent="0.25">
      <c r="F120979" s="195"/>
    </row>
    <row r="120980" spans="6:6" x14ac:dyDescent="0.25">
      <c r="F120980" s="195"/>
    </row>
    <row r="120981" spans="6:6" x14ac:dyDescent="0.25">
      <c r="F120981" s="195"/>
    </row>
    <row r="120982" spans="6:6" x14ac:dyDescent="0.25">
      <c r="F120982" s="195"/>
    </row>
    <row r="120983" spans="6:6" x14ac:dyDescent="0.25">
      <c r="F120983" s="195"/>
    </row>
    <row r="120984" spans="6:6" x14ac:dyDescent="0.25">
      <c r="F120984" s="195"/>
    </row>
    <row r="120985" spans="6:6" x14ac:dyDescent="0.25">
      <c r="F120985" s="195"/>
    </row>
    <row r="120986" spans="6:6" x14ac:dyDescent="0.25">
      <c r="F120986" s="195"/>
    </row>
    <row r="120987" spans="6:6" x14ac:dyDescent="0.25">
      <c r="F120987" s="195"/>
    </row>
    <row r="120988" spans="6:6" x14ac:dyDescent="0.25">
      <c r="F120988" s="195"/>
    </row>
    <row r="120989" spans="6:6" x14ac:dyDescent="0.25">
      <c r="F120989" s="195"/>
    </row>
    <row r="120990" spans="6:6" x14ac:dyDescent="0.25">
      <c r="F120990" s="195"/>
    </row>
    <row r="120991" spans="6:6" x14ac:dyDescent="0.25">
      <c r="F120991" s="195"/>
    </row>
    <row r="120992" spans="6:6" x14ac:dyDescent="0.25">
      <c r="F120992" s="195"/>
    </row>
    <row r="120993" spans="6:6" x14ac:dyDescent="0.25">
      <c r="F120993" s="195"/>
    </row>
    <row r="120994" spans="6:6" x14ac:dyDescent="0.25">
      <c r="F120994" s="195"/>
    </row>
    <row r="120995" spans="6:6" x14ac:dyDescent="0.25">
      <c r="F120995" s="195"/>
    </row>
    <row r="120996" spans="6:6" x14ac:dyDescent="0.25">
      <c r="F120996" s="195"/>
    </row>
    <row r="120997" spans="6:6" x14ac:dyDescent="0.25">
      <c r="F120997" s="195"/>
    </row>
    <row r="120998" spans="6:6" x14ac:dyDescent="0.25">
      <c r="F120998" s="195"/>
    </row>
    <row r="120999" spans="6:6" x14ac:dyDescent="0.25">
      <c r="F120999" s="195"/>
    </row>
    <row r="121000" spans="6:6" x14ac:dyDescent="0.25">
      <c r="F121000" s="195"/>
    </row>
    <row r="121001" spans="6:6" x14ac:dyDescent="0.25">
      <c r="F121001" s="195"/>
    </row>
    <row r="121002" spans="6:6" x14ac:dyDescent="0.25">
      <c r="F121002" s="195"/>
    </row>
    <row r="121003" spans="6:6" x14ac:dyDescent="0.25">
      <c r="F121003" s="195"/>
    </row>
    <row r="121004" spans="6:6" x14ac:dyDescent="0.25">
      <c r="F121004" s="195"/>
    </row>
    <row r="121005" spans="6:6" x14ac:dyDescent="0.25">
      <c r="F121005" s="195"/>
    </row>
    <row r="121006" spans="6:6" x14ac:dyDescent="0.25">
      <c r="F121006" s="195"/>
    </row>
    <row r="121007" spans="6:6" x14ac:dyDescent="0.25">
      <c r="F121007" s="195"/>
    </row>
    <row r="121008" spans="6:6" x14ac:dyDescent="0.25">
      <c r="F121008" s="195"/>
    </row>
    <row r="121009" spans="6:6" x14ac:dyDescent="0.25">
      <c r="F121009" s="195"/>
    </row>
    <row r="121010" spans="6:6" x14ac:dyDescent="0.25">
      <c r="F121010" s="195"/>
    </row>
    <row r="121011" spans="6:6" x14ac:dyDescent="0.25">
      <c r="F121011" s="195"/>
    </row>
    <row r="121012" spans="6:6" x14ac:dyDescent="0.25">
      <c r="F121012" s="195"/>
    </row>
    <row r="121013" spans="6:6" x14ac:dyDescent="0.25">
      <c r="F121013" s="195"/>
    </row>
    <row r="121014" spans="6:6" x14ac:dyDescent="0.25">
      <c r="F121014" s="195"/>
    </row>
    <row r="121015" spans="6:6" x14ac:dyDescent="0.25">
      <c r="F121015" s="195"/>
    </row>
    <row r="121016" spans="6:6" x14ac:dyDescent="0.25">
      <c r="F121016" s="195"/>
    </row>
    <row r="121017" spans="6:6" x14ac:dyDescent="0.25">
      <c r="F121017" s="195"/>
    </row>
    <row r="121018" spans="6:6" x14ac:dyDescent="0.25">
      <c r="F121018" s="195"/>
    </row>
    <row r="121019" spans="6:6" x14ac:dyDescent="0.25">
      <c r="F121019" s="195"/>
    </row>
    <row r="121020" spans="6:6" x14ac:dyDescent="0.25">
      <c r="F121020" s="195"/>
    </row>
    <row r="121021" spans="6:6" x14ac:dyDescent="0.25">
      <c r="F121021" s="195"/>
    </row>
    <row r="121022" spans="6:6" x14ac:dyDescent="0.25">
      <c r="F121022" s="195"/>
    </row>
    <row r="121023" spans="6:6" x14ac:dyDescent="0.25">
      <c r="F121023" s="195"/>
    </row>
    <row r="121024" spans="6:6" x14ac:dyDescent="0.25">
      <c r="F121024" s="195"/>
    </row>
    <row r="121025" spans="6:6" x14ac:dyDescent="0.25">
      <c r="F121025" s="195"/>
    </row>
    <row r="121026" spans="6:6" x14ac:dyDescent="0.25">
      <c r="F121026" s="195"/>
    </row>
    <row r="121027" spans="6:6" x14ac:dyDescent="0.25">
      <c r="F121027" s="195"/>
    </row>
    <row r="121028" spans="6:6" x14ac:dyDescent="0.25">
      <c r="F121028" s="195"/>
    </row>
    <row r="121029" spans="6:6" x14ac:dyDescent="0.25">
      <c r="F121029" s="195"/>
    </row>
    <row r="121030" spans="6:6" x14ac:dyDescent="0.25">
      <c r="F121030" s="195"/>
    </row>
    <row r="121031" spans="6:6" x14ac:dyDescent="0.25">
      <c r="F121031" s="195"/>
    </row>
    <row r="121032" spans="6:6" x14ac:dyDescent="0.25">
      <c r="F121032" s="195"/>
    </row>
    <row r="121033" spans="6:6" x14ac:dyDescent="0.25">
      <c r="F121033" s="195"/>
    </row>
    <row r="121034" spans="6:6" x14ac:dyDescent="0.25">
      <c r="F121034" s="195"/>
    </row>
    <row r="121035" spans="6:6" x14ac:dyDescent="0.25">
      <c r="F121035" s="195"/>
    </row>
    <row r="121036" spans="6:6" x14ac:dyDescent="0.25">
      <c r="F121036" s="195"/>
    </row>
    <row r="121037" spans="6:6" x14ac:dyDescent="0.25">
      <c r="F121037" s="195"/>
    </row>
    <row r="121038" spans="6:6" x14ac:dyDescent="0.25">
      <c r="F121038" s="195"/>
    </row>
    <row r="121039" spans="6:6" x14ac:dyDescent="0.25">
      <c r="F121039" s="195"/>
    </row>
    <row r="121040" spans="6:6" x14ac:dyDescent="0.25">
      <c r="F121040" s="195"/>
    </row>
    <row r="121041" spans="6:6" x14ac:dyDescent="0.25">
      <c r="F121041" s="195"/>
    </row>
    <row r="121042" spans="6:6" x14ac:dyDescent="0.25">
      <c r="F121042" s="195"/>
    </row>
    <row r="121043" spans="6:6" x14ac:dyDescent="0.25">
      <c r="F121043" s="195"/>
    </row>
    <row r="121044" spans="6:6" x14ac:dyDescent="0.25">
      <c r="F121044" s="195"/>
    </row>
    <row r="121045" spans="6:6" x14ac:dyDescent="0.25">
      <c r="F121045" s="195"/>
    </row>
    <row r="121046" spans="6:6" x14ac:dyDescent="0.25">
      <c r="F121046" s="195"/>
    </row>
    <row r="121047" spans="6:6" x14ac:dyDescent="0.25">
      <c r="F121047" s="195"/>
    </row>
    <row r="121048" spans="6:6" x14ac:dyDescent="0.25">
      <c r="F121048" s="195"/>
    </row>
    <row r="121049" spans="6:6" x14ac:dyDescent="0.25">
      <c r="F121049" s="195"/>
    </row>
    <row r="121050" spans="6:6" x14ac:dyDescent="0.25">
      <c r="F121050" s="195"/>
    </row>
    <row r="121051" spans="6:6" x14ac:dyDescent="0.25">
      <c r="F121051" s="195"/>
    </row>
    <row r="121052" spans="6:6" x14ac:dyDescent="0.25">
      <c r="F121052" s="195"/>
    </row>
    <row r="121053" spans="6:6" x14ac:dyDescent="0.25">
      <c r="F121053" s="195"/>
    </row>
    <row r="121054" spans="6:6" x14ac:dyDescent="0.25">
      <c r="F121054" s="195"/>
    </row>
    <row r="121055" spans="6:6" x14ac:dyDescent="0.25">
      <c r="F121055" s="195"/>
    </row>
    <row r="121056" spans="6:6" x14ac:dyDescent="0.25">
      <c r="F121056" s="195"/>
    </row>
    <row r="121057" spans="6:6" x14ac:dyDescent="0.25">
      <c r="F121057" s="195"/>
    </row>
    <row r="121058" spans="6:6" x14ac:dyDescent="0.25">
      <c r="F121058" s="195"/>
    </row>
    <row r="121059" spans="6:6" x14ac:dyDescent="0.25">
      <c r="F121059" s="195"/>
    </row>
    <row r="121060" spans="6:6" x14ac:dyDescent="0.25">
      <c r="F121060" s="195"/>
    </row>
    <row r="121061" spans="6:6" x14ac:dyDescent="0.25">
      <c r="F121061" s="195"/>
    </row>
    <row r="121062" spans="6:6" x14ac:dyDescent="0.25">
      <c r="F121062" s="195"/>
    </row>
    <row r="121063" spans="6:6" x14ac:dyDescent="0.25">
      <c r="F121063" s="195"/>
    </row>
    <row r="121064" spans="6:6" x14ac:dyDescent="0.25">
      <c r="F121064" s="195"/>
    </row>
    <row r="121065" spans="6:6" x14ac:dyDescent="0.25">
      <c r="F121065" s="195"/>
    </row>
    <row r="121066" spans="6:6" x14ac:dyDescent="0.25">
      <c r="F121066" s="195"/>
    </row>
    <row r="121067" spans="6:6" x14ac:dyDescent="0.25">
      <c r="F121067" s="195"/>
    </row>
    <row r="121068" spans="6:6" x14ac:dyDescent="0.25">
      <c r="F121068" s="195"/>
    </row>
    <row r="121069" spans="6:6" x14ac:dyDescent="0.25">
      <c r="F121069" s="195"/>
    </row>
    <row r="121070" spans="6:6" x14ac:dyDescent="0.25">
      <c r="F121070" s="195"/>
    </row>
    <row r="121071" spans="6:6" x14ac:dyDescent="0.25">
      <c r="F121071" s="195"/>
    </row>
    <row r="121072" spans="6:6" x14ac:dyDescent="0.25">
      <c r="F121072" s="195"/>
    </row>
    <row r="121073" spans="6:6" x14ac:dyDescent="0.25">
      <c r="F121073" s="195"/>
    </row>
    <row r="121074" spans="6:6" x14ac:dyDescent="0.25">
      <c r="F121074" s="195"/>
    </row>
    <row r="121075" spans="6:6" x14ac:dyDescent="0.25">
      <c r="F121075" s="195"/>
    </row>
    <row r="121076" spans="6:6" x14ac:dyDescent="0.25">
      <c r="F121076" s="195"/>
    </row>
    <row r="121077" spans="6:6" x14ac:dyDescent="0.25">
      <c r="F121077" s="195"/>
    </row>
    <row r="121078" spans="6:6" x14ac:dyDescent="0.25">
      <c r="F121078" s="195"/>
    </row>
    <row r="121079" spans="6:6" x14ac:dyDescent="0.25">
      <c r="F121079" s="195"/>
    </row>
    <row r="121080" spans="6:6" x14ac:dyDescent="0.25">
      <c r="F121080" s="195"/>
    </row>
    <row r="121081" spans="6:6" x14ac:dyDescent="0.25">
      <c r="F121081" s="195"/>
    </row>
    <row r="121082" spans="6:6" x14ac:dyDescent="0.25">
      <c r="F121082" s="195"/>
    </row>
    <row r="121083" spans="6:6" x14ac:dyDescent="0.25">
      <c r="F121083" s="195"/>
    </row>
    <row r="121084" spans="6:6" x14ac:dyDescent="0.25">
      <c r="F121084" s="195"/>
    </row>
    <row r="121085" spans="6:6" x14ac:dyDescent="0.25">
      <c r="F121085" s="195"/>
    </row>
    <row r="121086" spans="6:6" x14ac:dyDescent="0.25">
      <c r="F121086" s="195"/>
    </row>
    <row r="121087" spans="6:6" x14ac:dyDescent="0.25">
      <c r="F121087" s="195"/>
    </row>
    <row r="121088" spans="6:6" x14ac:dyDescent="0.25">
      <c r="F121088" s="195"/>
    </row>
    <row r="121089" spans="6:6" x14ac:dyDescent="0.25">
      <c r="F121089" s="195"/>
    </row>
    <row r="121090" spans="6:6" x14ac:dyDescent="0.25">
      <c r="F121090" s="195"/>
    </row>
    <row r="121091" spans="6:6" x14ac:dyDescent="0.25">
      <c r="F121091" s="195"/>
    </row>
    <row r="121092" spans="6:6" x14ac:dyDescent="0.25">
      <c r="F121092" s="195"/>
    </row>
    <row r="121093" spans="6:6" x14ac:dyDescent="0.25">
      <c r="F121093" s="195"/>
    </row>
    <row r="121094" spans="6:6" x14ac:dyDescent="0.25">
      <c r="F121094" s="195"/>
    </row>
    <row r="121095" spans="6:6" x14ac:dyDescent="0.25">
      <c r="F121095" s="195"/>
    </row>
    <row r="121096" spans="6:6" x14ac:dyDescent="0.25">
      <c r="F121096" s="195"/>
    </row>
    <row r="121097" spans="6:6" x14ac:dyDescent="0.25">
      <c r="F121097" s="195"/>
    </row>
    <row r="121098" spans="6:6" x14ac:dyDescent="0.25">
      <c r="F121098" s="195"/>
    </row>
    <row r="121099" spans="6:6" x14ac:dyDescent="0.25">
      <c r="F121099" s="195"/>
    </row>
    <row r="121100" spans="6:6" x14ac:dyDescent="0.25">
      <c r="F121100" s="195"/>
    </row>
    <row r="121101" spans="6:6" x14ac:dyDescent="0.25">
      <c r="F121101" s="195"/>
    </row>
    <row r="121102" spans="6:6" x14ac:dyDescent="0.25">
      <c r="F121102" s="195"/>
    </row>
    <row r="121103" spans="6:6" x14ac:dyDescent="0.25">
      <c r="F121103" s="195"/>
    </row>
    <row r="121104" spans="6:6" x14ac:dyDescent="0.25">
      <c r="F121104" s="195"/>
    </row>
    <row r="121105" spans="6:6" x14ac:dyDescent="0.25">
      <c r="F121105" s="195"/>
    </row>
    <row r="121106" spans="6:6" x14ac:dyDescent="0.25">
      <c r="F121106" s="195"/>
    </row>
    <row r="121107" spans="6:6" x14ac:dyDescent="0.25">
      <c r="F121107" s="195"/>
    </row>
    <row r="121108" spans="6:6" x14ac:dyDescent="0.25">
      <c r="F121108" s="195"/>
    </row>
    <row r="121109" spans="6:6" x14ac:dyDescent="0.25">
      <c r="F121109" s="195"/>
    </row>
    <row r="121110" spans="6:6" x14ac:dyDescent="0.25">
      <c r="F121110" s="195"/>
    </row>
    <row r="121111" spans="6:6" x14ac:dyDescent="0.25">
      <c r="F121111" s="195"/>
    </row>
    <row r="121112" spans="6:6" x14ac:dyDescent="0.25">
      <c r="F121112" s="195"/>
    </row>
    <row r="121113" spans="6:6" x14ac:dyDescent="0.25">
      <c r="F121113" s="195"/>
    </row>
    <row r="121114" spans="6:6" x14ac:dyDescent="0.25">
      <c r="F121114" s="195"/>
    </row>
    <row r="121115" spans="6:6" x14ac:dyDescent="0.25">
      <c r="F121115" s="195"/>
    </row>
    <row r="121116" spans="6:6" x14ac:dyDescent="0.25">
      <c r="F121116" s="195"/>
    </row>
    <row r="121117" spans="6:6" x14ac:dyDescent="0.25">
      <c r="F121117" s="195"/>
    </row>
    <row r="121118" spans="6:6" x14ac:dyDescent="0.25">
      <c r="F121118" s="195"/>
    </row>
    <row r="121119" spans="6:6" x14ac:dyDescent="0.25">
      <c r="F121119" s="195"/>
    </row>
    <row r="121120" spans="6:6" x14ac:dyDescent="0.25">
      <c r="F121120" s="195"/>
    </row>
    <row r="121121" spans="6:6" x14ac:dyDescent="0.25">
      <c r="F121121" s="195"/>
    </row>
    <row r="121122" spans="6:6" x14ac:dyDescent="0.25">
      <c r="F121122" s="195"/>
    </row>
    <row r="121123" spans="6:6" x14ac:dyDescent="0.25">
      <c r="F121123" s="195"/>
    </row>
    <row r="121124" spans="6:6" x14ac:dyDescent="0.25">
      <c r="F121124" s="195"/>
    </row>
    <row r="121125" spans="6:6" x14ac:dyDescent="0.25">
      <c r="F121125" s="195"/>
    </row>
    <row r="121126" spans="6:6" x14ac:dyDescent="0.25">
      <c r="F121126" s="195"/>
    </row>
    <row r="121127" spans="6:6" x14ac:dyDescent="0.25">
      <c r="F121127" s="195"/>
    </row>
    <row r="121128" spans="6:6" x14ac:dyDescent="0.25">
      <c r="F121128" s="195"/>
    </row>
    <row r="121129" spans="6:6" x14ac:dyDescent="0.25">
      <c r="F121129" s="195"/>
    </row>
    <row r="121130" spans="6:6" x14ac:dyDescent="0.25">
      <c r="F121130" s="195"/>
    </row>
    <row r="121131" spans="6:6" x14ac:dyDescent="0.25">
      <c r="F121131" s="195"/>
    </row>
    <row r="121132" spans="6:6" x14ac:dyDescent="0.25">
      <c r="F121132" s="195"/>
    </row>
    <row r="121133" spans="6:6" x14ac:dyDescent="0.25">
      <c r="F121133" s="195"/>
    </row>
    <row r="121134" spans="6:6" x14ac:dyDescent="0.25">
      <c r="F121134" s="195"/>
    </row>
    <row r="121135" spans="6:6" x14ac:dyDescent="0.25">
      <c r="F121135" s="195"/>
    </row>
    <row r="121136" spans="6:6" x14ac:dyDescent="0.25">
      <c r="F121136" s="195"/>
    </row>
    <row r="121137" spans="6:6" x14ac:dyDescent="0.25">
      <c r="F121137" s="195"/>
    </row>
    <row r="121138" spans="6:6" x14ac:dyDescent="0.25">
      <c r="F121138" s="195"/>
    </row>
    <row r="121139" spans="6:6" x14ac:dyDescent="0.25">
      <c r="F121139" s="195"/>
    </row>
    <row r="121140" spans="6:6" x14ac:dyDescent="0.25">
      <c r="F121140" s="195"/>
    </row>
    <row r="121141" spans="6:6" x14ac:dyDescent="0.25">
      <c r="F121141" s="195"/>
    </row>
    <row r="121142" spans="6:6" x14ac:dyDescent="0.25">
      <c r="F121142" s="195"/>
    </row>
    <row r="121143" spans="6:6" x14ac:dyDescent="0.25">
      <c r="F121143" s="195"/>
    </row>
    <row r="121144" spans="6:6" x14ac:dyDescent="0.25">
      <c r="F121144" s="195"/>
    </row>
    <row r="121145" spans="6:6" x14ac:dyDescent="0.25">
      <c r="F121145" s="195"/>
    </row>
    <row r="121146" spans="6:6" x14ac:dyDescent="0.25">
      <c r="F121146" s="195"/>
    </row>
    <row r="121147" spans="6:6" x14ac:dyDescent="0.25">
      <c r="F121147" s="195"/>
    </row>
    <row r="121148" spans="6:6" x14ac:dyDescent="0.25">
      <c r="F121148" s="195"/>
    </row>
    <row r="121149" spans="6:6" x14ac:dyDescent="0.25">
      <c r="F121149" s="195"/>
    </row>
    <row r="121150" spans="6:6" x14ac:dyDescent="0.25">
      <c r="F121150" s="195"/>
    </row>
    <row r="121151" spans="6:6" x14ac:dyDescent="0.25">
      <c r="F121151" s="195"/>
    </row>
    <row r="121152" spans="6:6" x14ac:dyDescent="0.25">
      <c r="F121152" s="195"/>
    </row>
    <row r="121153" spans="6:6" x14ac:dyDescent="0.25">
      <c r="F121153" s="195"/>
    </row>
    <row r="121154" spans="6:6" x14ac:dyDescent="0.25">
      <c r="F121154" s="195"/>
    </row>
    <row r="121155" spans="6:6" x14ac:dyDescent="0.25">
      <c r="F121155" s="195"/>
    </row>
    <row r="121156" spans="6:6" x14ac:dyDescent="0.25">
      <c r="F121156" s="195"/>
    </row>
    <row r="121157" spans="6:6" x14ac:dyDescent="0.25">
      <c r="F121157" s="195"/>
    </row>
    <row r="121158" spans="6:6" x14ac:dyDescent="0.25">
      <c r="F121158" s="195"/>
    </row>
    <row r="121159" spans="6:6" x14ac:dyDescent="0.25">
      <c r="F121159" s="195"/>
    </row>
    <row r="121160" spans="6:6" x14ac:dyDescent="0.25">
      <c r="F121160" s="195"/>
    </row>
    <row r="121161" spans="6:6" x14ac:dyDescent="0.25">
      <c r="F121161" s="195"/>
    </row>
    <row r="121162" spans="6:6" x14ac:dyDescent="0.25">
      <c r="F121162" s="195"/>
    </row>
    <row r="121163" spans="6:6" x14ac:dyDescent="0.25">
      <c r="F121163" s="195"/>
    </row>
    <row r="121164" spans="6:6" x14ac:dyDescent="0.25">
      <c r="F121164" s="195"/>
    </row>
    <row r="121165" spans="6:6" x14ac:dyDescent="0.25">
      <c r="F121165" s="195"/>
    </row>
    <row r="121166" spans="6:6" x14ac:dyDescent="0.25">
      <c r="F121166" s="195"/>
    </row>
    <row r="121167" spans="6:6" x14ac:dyDescent="0.25">
      <c r="F121167" s="195"/>
    </row>
    <row r="121168" spans="6:6" x14ac:dyDescent="0.25">
      <c r="F121168" s="195"/>
    </row>
    <row r="121169" spans="6:6" x14ac:dyDescent="0.25">
      <c r="F121169" s="195"/>
    </row>
    <row r="121170" spans="6:6" x14ac:dyDescent="0.25">
      <c r="F121170" s="195"/>
    </row>
    <row r="121171" spans="6:6" x14ac:dyDescent="0.25">
      <c r="F121171" s="195"/>
    </row>
    <row r="121172" spans="6:6" x14ac:dyDescent="0.25">
      <c r="F121172" s="195"/>
    </row>
    <row r="121173" spans="6:6" x14ac:dyDescent="0.25">
      <c r="F121173" s="195"/>
    </row>
    <row r="121174" spans="6:6" x14ac:dyDescent="0.25">
      <c r="F121174" s="195"/>
    </row>
    <row r="121175" spans="6:6" x14ac:dyDescent="0.25">
      <c r="F121175" s="195"/>
    </row>
    <row r="121176" spans="6:6" x14ac:dyDescent="0.25">
      <c r="F121176" s="195"/>
    </row>
    <row r="121177" spans="6:6" x14ac:dyDescent="0.25">
      <c r="F121177" s="195"/>
    </row>
    <row r="121178" spans="6:6" x14ac:dyDescent="0.25">
      <c r="F121178" s="195"/>
    </row>
    <row r="121179" spans="6:6" x14ac:dyDescent="0.25">
      <c r="F121179" s="195"/>
    </row>
    <row r="121180" spans="6:6" x14ac:dyDescent="0.25">
      <c r="F121180" s="195"/>
    </row>
    <row r="121181" spans="6:6" x14ac:dyDescent="0.25">
      <c r="F121181" s="195"/>
    </row>
    <row r="121182" spans="6:6" x14ac:dyDescent="0.25">
      <c r="F121182" s="195"/>
    </row>
    <row r="121183" spans="6:6" x14ac:dyDescent="0.25">
      <c r="F121183" s="195"/>
    </row>
    <row r="121184" spans="6:6" x14ac:dyDescent="0.25">
      <c r="F121184" s="195"/>
    </row>
    <row r="121185" spans="6:6" x14ac:dyDescent="0.25">
      <c r="F121185" s="195"/>
    </row>
    <row r="121186" spans="6:6" x14ac:dyDescent="0.25">
      <c r="F121186" s="195"/>
    </row>
    <row r="121187" spans="6:6" x14ac:dyDescent="0.25">
      <c r="F121187" s="195"/>
    </row>
    <row r="121188" spans="6:6" x14ac:dyDescent="0.25">
      <c r="F121188" s="195"/>
    </row>
    <row r="121189" spans="6:6" x14ac:dyDescent="0.25">
      <c r="F121189" s="195"/>
    </row>
    <row r="121190" spans="6:6" x14ac:dyDescent="0.25">
      <c r="F121190" s="195"/>
    </row>
    <row r="121191" spans="6:6" x14ac:dyDescent="0.25">
      <c r="F121191" s="195"/>
    </row>
    <row r="121192" spans="6:6" x14ac:dyDescent="0.25">
      <c r="F121192" s="195"/>
    </row>
    <row r="121193" spans="6:6" x14ac:dyDescent="0.25">
      <c r="F121193" s="195"/>
    </row>
    <row r="121194" spans="6:6" x14ac:dyDescent="0.25">
      <c r="F121194" s="195"/>
    </row>
    <row r="121195" spans="6:6" x14ac:dyDescent="0.25">
      <c r="F121195" s="195"/>
    </row>
    <row r="121196" spans="6:6" x14ac:dyDescent="0.25">
      <c r="F121196" s="195"/>
    </row>
    <row r="121197" spans="6:6" x14ac:dyDescent="0.25">
      <c r="F121197" s="195"/>
    </row>
    <row r="121198" spans="6:6" x14ac:dyDescent="0.25">
      <c r="F121198" s="195"/>
    </row>
    <row r="121199" spans="6:6" x14ac:dyDescent="0.25">
      <c r="F121199" s="195"/>
    </row>
    <row r="121200" spans="6:6" x14ac:dyDescent="0.25">
      <c r="F121200" s="195"/>
    </row>
    <row r="121201" spans="6:6" x14ac:dyDescent="0.25">
      <c r="F121201" s="195"/>
    </row>
    <row r="121202" spans="6:6" x14ac:dyDescent="0.25">
      <c r="F121202" s="195"/>
    </row>
    <row r="121203" spans="6:6" x14ac:dyDescent="0.25">
      <c r="F121203" s="195"/>
    </row>
    <row r="121204" spans="6:6" x14ac:dyDescent="0.25">
      <c r="F121204" s="195"/>
    </row>
    <row r="121205" spans="6:6" x14ac:dyDescent="0.25">
      <c r="F121205" s="195"/>
    </row>
    <row r="121206" spans="6:6" x14ac:dyDescent="0.25">
      <c r="F121206" s="195"/>
    </row>
    <row r="121207" spans="6:6" x14ac:dyDescent="0.25">
      <c r="F121207" s="195"/>
    </row>
    <row r="121208" spans="6:6" x14ac:dyDescent="0.25">
      <c r="F121208" s="195"/>
    </row>
    <row r="121209" spans="6:6" x14ac:dyDescent="0.25">
      <c r="F121209" s="195"/>
    </row>
    <row r="121210" spans="6:6" x14ac:dyDescent="0.25">
      <c r="F121210" s="195"/>
    </row>
    <row r="121211" spans="6:6" x14ac:dyDescent="0.25">
      <c r="F121211" s="195"/>
    </row>
    <row r="121212" spans="6:6" x14ac:dyDescent="0.25">
      <c r="F121212" s="195"/>
    </row>
    <row r="121213" spans="6:6" x14ac:dyDescent="0.25">
      <c r="F121213" s="195"/>
    </row>
    <row r="121214" spans="6:6" x14ac:dyDescent="0.25">
      <c r="F121214" s="195"/>
    </row>
    <row r="121215" spans="6:6" x14ac:dyDescent="0.25">
      <c r="F121215" s="195"/>
    </row>
    <row r="121216" spans="6:6" x14ac:dyDescent="0.25">
      <c r="F121216" s="195"/>
    </row>
    <row r="121217" spans="6:6" x14ac:dyDescent="0.25">
      <c r="F121217" s="195"/>
    </row>
    <row r="121218" spans="6:6" x14ac:dyDescent="0.25">
      <c r="F121218" s="195"/>
    </row>
    <row r="121219" spans="6:6" x14ac:dyDescent="0.25">
      <c r="F121219" s="195"/>
    </row>
    <row r="121220" spans="6:6" x14ac:dyDescent="0.25">
      <c r="F121220" s="195"/>
    </row>
    <row r="121221" spans="6:6" x14ac:dyDescent="0.25">
      <c r="F121221" s="195"/>
    </row>
    <row r="121222" spans="6:6" x14ac:dyDescent="0.25">
      <c r="F121222" s="195"/>
    </row>
    <row r="121223" spans="6:6" x14ac:dyDescent="0.25">
      <c r="F121223" s="195"/>
    </row>
    <row r="121224" spans="6:6" x14ac:dyDescent="0.25">
      <c r="F121224" s="195"/>
    </row>
    <row r="121225" spans="6:6" x14ac:dyDescent="0.25">
      <c r="F121225" s="195"/>
    </row>
    <row r="121226" spans="6:6" x14ac:dyDescent="0.25">
      <c r="F121226" s="195"/>
    </row>
    <row r="121227" spans="6:6" x14ac:dyDescent="0.25">
      <c r="F121227" s="195"/>
    </row>
    <row r="121228" spans="6:6" x14ac:dyDescent="0.25">
      <c r="F121228" s="195"/>
    </row>
    <row r="121229" spans="6:6" x14ac:dyDescent="0.25">
      <c r="F121229" s="195"/>
    </row>
    <row r="121230" spans="6:6" x14ac:dyDescent="0.25">
      <c r="F121230" s="195"/>
    </row>
    <row r="121231" spans="6:6" x14ac:dyDescent="0.25">
      <c r="F121231" s="195"/>
    </row>
    <row r="121232" spans="6:6" x14ac:dyDescent="0.25">
      <c r="F121232" s="195"/>
    </row>
    <row r="121233" spans="6:6" x14ac:dyDescent="0.25">
      <c r="F121233" s="195"/>
    </row>
    <row r="121234" spans="6:6" x14ac:dyDescent="0.25">
      <c r="F121234" s="195"/>
    </row>
    <row r="121235" spans="6:6" x14ac:dyDescent="0.25">
      <c r="F121235" s="195"/>
    </row>
    <row r="121236" spans="6:6" x14ac:dyDescent="0.25">
      <c r="F121236" s="195"/>
    </row>
    <row r="121237" spans="6:6" x14ac:dyDescent="0.25">
      <c r="F121237" s="195"/>
    </row>
    <row r="121238" spans="6:6" x14ac:dyDescent="0.25">
      <c r="F121238" s="195"/>
    </row>
    <row r="121239" spans="6:6" x14ac:dyDescent="0.25">
      <c r="F121239" s="195"/>
    </row>
    <row r="121240" spans="6:6" x14ac:dyDescent="0.25">
      <c r="F121240" s="195"/>
    </row>
    <row r="121241" spans="6:6" x14ac:dyDescent="0.25">
      <c r="F121241" s="195"/>
    </row>
    <row r="121242" spans="6:6" x14ac:dyDescent="0.25">
      <c r="F121242" s="195"/>
    </row>
    <row r="121243" spans="6:6" x14ac:dyDescent="0.25">
      <c r="F121243" s="195"/>
    </row>
    <row r="121244" spans="6:6" x14ac:dyDescent="0.25">
      <c r="F121244" s="195"/>
    </row>
    <row r="121245" spans="6:6" x14ac:dyDescent="0.25">
      <c r="F121245" s="195"/>
    </row>
    <row r="121246" spans="6:6" x14ac:dyDescent="0.25">
      <c r="F121246" s="195"/>
    </row>
    <row r="121247" spans="6:6" x14ac:dyDescent="0.25">
      <c r="F121247" s="195"/>
    </row>
    <row r="121248" spans="6:6" x14ac:dyDescent="0.25">
      <c r="F121248" s="195"/>
    </row>
    <row r="121249" spans="6:6" x14ac:dyDescent="0.25">
      <c r="F121249" s="195"/>
    </row>
    <row r="121250" spans="6:6" x14ac:dyDescent="0.25">
      <c r="F121250" s="195"/>
    </row>
    <row r="121251" spans="6:6" x14ac:dyDescent="0.25">
      <c r="F121251" s="195"/>
    </row>
    <row r="121252" spans="6:6" x14ac:dyDescent="0.25">
      <c r="F121252" s="195"/>
    </row>
    <row r="121253" spans="6:6" x14ac:dyDescent="0.25">
      <c r="F121253" s="195"/>
    </row>
    <row r="121254" spans="6:6" x14ac:dyDescent="0.25">
      <c r="F121254" s="195"/>
    </row>
    <row r="121255" spans="6:6" x14ac:dyDescent="0.25">
      <c r="F121255" s="195"/>
    </row>
    <row r="121256" spans="6:6" x14ac:dyDescent="0.25">
      <c r="F121256" s="195"/>
    </row>
    <row r="121257" spans="6:6" x14ac:dyDescent="0.25">
      <c r="F121257" s="195"/>
    </row>
    <row r="121258" spans="6:6" x14ac:dyDescent="0.25">
      <c r="F121258" s="195"/>
    </row>
    <row r="121259" spans="6:6" x14ac:dyDescent="0.25">
      <c r="F121259" s="195"/>
    </row>
    <row r="121260" spans="6:6" x14ac:dyDescent="0.25">
      <c r="F121260" s="195"/>
    </row>
    <row r="121261" spans="6:6" x14ac:dyDescent="0.25">
      <c r="F121261" s="195"/>
    </row>
    <row r="121262" spans="6:6" x14ac:dyDescent="0.25">
      <c r="F121262" s="195"/>
    </row>
    <row r="121263" spans="6:6" x14ac:dyDescent="0.25">
      <c r="F121263" s="195"/>
    </row>
    <row r="121264" spans="6:6" x14ac:dyDescent="0.25">
      <c r="F121264" s="195"/>
    </row>
    <row r="126382" spans="6:6" x14ac:dyDescent="0.25">
      <c r="F126382" s="195"/>
    </row>
    <row r="126383" spans="6:6" x14ac:dyDescent="0.25">
      <c r="F126383" s="195"/>
    </row>
    <row r="126384" spans="6:6" x14ac:dyDescent="0.25">
      <c r="F126384" s="195"/>
    </row>
    <row r="126385" spans="6:6" x14ac:dyDescent="0.25">
      <c r="F126385" s="195"/>
    </row>
    <row r="126386" spans="6:6" x14ac:dyDescent="0.25">
      <c r="F126386" s="195"/>
    </row>
    <row r="126387" spans="6:6" x14ac:dyDescent="0.25">
      <c r="F126387" s="195"/>
    </row>
    <row r="126388" spans="6:6" x14ac:dyDescent="0.25">
      <c r="F126388" s="195"/>
    </row>
    <row r="126389" spans="6:6" x14ac:dyDescent="0.25">
      <c r="F126389" s="195"/>
    </row>
    <row r="126390" spans="6:6" x14ac:dyDescent="0.25">
      <c r="F126390" s="195"/>
    </row>
    <row r="126391" spans="6:6" x14ac:dyDescent="0.25">
      <c r="F126391" s="195"/>
    </row>
    <row r="126392" spans="6:6" x14ac:dyDescent="0.25">
      <c r="F126392" s="195"/>
    </row>
    <row r="126393" spans="6:6" x14ac:dyDescent="0.25">
      <c r="F126393" s="195"/>
    </row>
    <row r="126394" spans="6:6" x14ac:dyDescent="0.25">
      <c r="F126394" s="195"/>
    </row>
    <row r="126395" spans="6:6" x14ac:dyDescent="0.25">
      <c r="F126395" s="195"/>
    </row>
    <row r="126396" spans="6:6" x14ac:dyDescent="0.25">
      <c r="F126396" s="195"/>
    </row>
    <row r="126397" spans="6:6" x14ac:dyDescent="0.25">
      <c r="F126397" s="195"/>
    </row>
    <row r="126398" spans="6:6" x14ac:dyDescent="0.25">
      <c r="F126398" s="195"/>
    </row>
    <row r="126399" spans="6:6" x14ac:dyDescent="0.25">
      <c r="F126399" s="195"/>
    </row>
    <row r="126400" spans="6:6" x14ac:dyDescent="0.25">
      <c r="F126400" s="195"/>
    </row>
    <row r="126401" spans="6:6" x14ac:dyDescent="0.25">
      <c r="F126401" s="195"/>
    </row>
    <row r="126402" spans="6:6" x14ac:dyDescent="0.25">
      <c r="F126402" s="195"/>
    </row>
    <row r="126403" spans="6:6" x14ac:dyDescent="0.25">
      <c r="F126403" s="195"/>
    </row>
    <row r="126404" spans="6:6" x14ac:dyDescent="0.25">
      <c r="F126404" s="195"/>
    </row>
    <row r="126405" spans="6:6" x14ac:dyDescent="0.25">
      <c r="F126405" s="195"/>
    </row>
    <row r="126406" spans="6:6" x14ac:dyDescent="0.25">
      <c r="F126406" s="195"/>
    </row>
    <row r="126407" spans="6:6" x14ac:dyDescent="0.25">
      <c r="F126407" s="195"/>
    </row>
    <row r="126408" spans="6:6" x14ac:dyDescent="0.25">
      <c r="F126408" s="195"/>
    </row>
    <row r="126409" spans="6:6" x14ac:dyDescent="0.25">
      <c r="F126409" s="195"/>
    </row>
    <row r="126410" spans="6:6" x14ac:dyDescent="0.25">
      <c r="F126410" s="195"/>
    </row>
    <row r="126411" spans="6:6" x14ac:dyDescent="0.25">
      <c r="F126411" s="195"/>
    </row>
    <row r="126412" spans="6:6" x14ac:dyDescent="0.25">
      <c r="F126412" s="195"/>
    </row>
    <row r="126413" spans="6:6" x14ac:dyDescent="0.25">
      <c r="F126413" s="195"/>
    </row>
    <row r="126414" spans="6:6" x14ac:dyDescent="0.25">
      <c r="F126414" s="195"/>
    </row>
    <row r="126415" spans="6:6" x14ac:dyDescent="0.25">
      <c r="F126415" s="195"/>
    </row>
    <row r="126416" spans="6:6" x14ac:dyDescent="0.25">
      <c r="F126416" s="195"/>
    </row>
    <row r="126417" spans="6:6" x14ac:dyDescent="0.25">
      <c r="F126417" s="195"/>
    </row>
    <row r="126418" spans="6:6" x14ac:dyDescent="0.25">
      <c r="F126418" s="195"/>
    </row>
    <row r="126419" spans="6:6" x14ac:dyDescent="0.25">
      <c r="F126419" s="195"/>
    </row>
    <row r="126420" spans="6:6" x14ac:dyDescent="0.25">
      <c r="F126420" s="195"/>
    </row>
    <row r="126421" spans="6:6" x14ac:dyDescent="0.25">
      <c r="F126421" s="195"/>
    </row>
    <row r="126422" spans="6:6" x14ac:dyDescent="0.25">
      <c r="F126422" s="195"/>
    </row>
    <row r="126423" spans="6:6" x14ac:dyDescent="0.25">
      <c r="F126423" s="195"/>
    </row>
    <row r="126424" spans="6:6" x14ac:dyDescent="0.25">
      <c r="F126424" s="195"/>
    </row>
    <row r="126425" spans="6:6" x14ac:dyDescent="0.25">
      <c r="F126425" s="195"/>
    </row>
    <row r="126426" spans="6:6" x14ac:dyDescent="0.25">
      <c r="F126426" s="195"/>
    </row>
    <row r="126427" spans="6:6" x14ac:dyDescent="0.25">
      <c r="F126427" s="195"/>
    </row>
    <row r="126428" spans="6:6" x14ac:dyDescent="0.25">
      <c r="F126428" s="195"/>
    </row>
    <row r="126429" spans="6:6" x14ac:dyDescent="0.25">
      <c r="F126429" s="195"/>
    </row>
    <row r="126430" spans="6:6" x14ac:dyDescent="0.25">
      <c r="F126430" s="195"/>
    </row>
    <row r="126431" spans="6:6" x14ac:dyDescent="0.25">
      <c r="F126431" s="195"/>
    </row>
    <row r="126432" spans="6:6" x14ac:dyDescent="0.25">
      <c r="F126432" s="195"/>
    </row>
    <row r="126433" spans="6:6" x14ac:dyDescent="0.25">
      <c r="F126433" s="195"/>
    </row>
    <row r="126434" spans="6:6" x14ac:dyDescent="0.25">
      <c r="F126434" s="195"/>
    </row>
    <row r="126435" spans="6:6" x14ac:dyDescent="0.25">
      <c r="F126435" s="195"/>
    </row>
    <row r="126436" spans="6:6" x14ac:dyDescent="0.25">
      <c r="F126436" s="195"/>
    </row>
    <row r="126437" spans="6:6" x14ac:dyDescent="0.25">
      <c r="F126437" s="195"/>
    </row>
    <row r="126438" spans="6:6" x14ac:dyDescent="0.25">
      <c r="F126438" s="195"/>
    </row>
    <row r="126439" spans="6:6" x14ac:dyDescent="0.25">
      <c r="F126439" s="195"/>
    </row>
    <row r="126440" spans="6:6" x14ac:dyDescent="0.25">
      <c r="F126440" s="195"/>
    </row>
    <row r="126441" spans="6:6" x14ac:dyDescent="0.25">
      <c r="F126441" s="195"/>
    </row>
    <row r="126442" spans="6:6" x14ac:dyDescent="0.25">
      <c r="F126442" s="195"/>
    </row>
    <row r="126443" spans="6:6" x14ac:dyDescent="0.25">
      <c r="F126443" s="195"/>
    </row>
    <row r="126444" spans="6:6" x14ac:dyDescent="0.25">
      <c r="F126444" s="195"/>
    </row>
    <row r="126445" spans="6:6" x14ac:dyDescent="0.25">
      <c r="F126445" s="195"/>
    </row>
    <row r="126446" spans="6:6" x14ac:dyDescent="0.25">
      <c r="F126446" s="195"/>
    </row>
    <row r="126447" spans="6:6" x14ac:dyDescent="0.25">
      <c r="F126447" s="195"/>
    </row>
    <row r="126448" spans="6:6" x14ac:dyDescent="0.25">
      <c r="F126448" s="195"/>
    </row>
    <row r="126449" spans="6:6" x14ac:dyDescent="0.25">
      <c r="F126449" s="195"/>
    </row>
    <row r="126450" spans="6:6" x14ac:dyDescent="0.25">
      <c r="F126450" s="195"/>
    </row>
    <row r="126451" spans="6:6" x14ac:dyDescent="0.25">
      <c r="F126451" s="195"/>
    </row>
    <row r="126452" spans="6:6" x14ac:dyDescent="0.25">
      <c r="F126452" s="195"/>
    </row>
    <row r="126453" spans="6:6" x14ac:dyDescent="0.25">
      <c r="F126453" s="195"/>
    </row>
    <row r="126454" spans="6:6" x14ac:dyDescent="0.25">
      <c r="F126454" s="195"/>
    </row>
    <row r="126455" spans="6:6" x14ac:dyDescent="0.25">
      <c r="F126455" s="195"/>
    </row>
    <row r="126456" spans="6:6" x14ac:dyDescent="0.25">
      <c r="F126456" s="195"/>
    </row>
    <row r="126457" spans="6:6" x14ac:dyDescent="0.25">
      <c r="F126457" s="195"/>
    </row>
    <row r="126458" spans="6:6" x14ac:dyDescent="0.25">
      <c r="F126458" s="195"/>
    </row>
    <row r="126459" spans="6:6" x14ac:dyDescent="0.25">
      <c r="F126459" s="195"/>
    </row>
    <row r="126460" spans="6:6" x14ac:dyDescent="0.25">
      <c r="F126460" s="195"/>
    </row>
    <row r="126461" spans="6:6" x14ac:dyDescent="0.25">
      <c r="F126461" s="195"/>
    </row>
    <row r="126462" spans="6:6" x14ac:dyDescent="0.25">
      <c r="F126462" s="195"/>
    </row>
    <row r="126463" spans="6:6" x14ac:dyDescent="0.25">
      <c r="F126463" s="195"/>
    </row>
    <row r="126464" spans="6:6" x14ac:dyDescent="0.25">
      <c r="F126464" s="195"/>
    </row>
    <row r="126465" spans="6:6" x14ac:dyDescent="0.25">
      <c r="F126465" s="195"/>
    </row>
    <row r="126466" spans="6:6" x14ac:dyDescent="0.25">
      <c r="F126466" s="195"/>
    </row>
    <row r="126467" spans="6:6" x14ac:dyDescent="0.25">
      <c r="F126467" s="195"/>
    </row>
    <row r="126468" spans="6:6" x14ac:dyDescent="0.25">
      <c r="F126468" s="195"/>
    </row>
    <row r="126469" spans="6:6" x14ac:dyDescent="0.25">
      <c r="F126469" s="195"/>
    </row>
    <row r="126470" spans="6:6" x14ac:dyDescent="0.25">
      <c r="F126470" s="195"/>
    </row>
    <row r="126471" spans="6:6" x14ac:dyDescent="0.25">
      <c r="F126471" s="195"/>
    </row>
    <row r="126472" spans="6:6" x14ac:dyDescent="0.25">
      <c r="F126472" s="195"/>
    </row>
    <row r="126473" spans="6:6" x14ac:dyDescent="0.25">
      <c r="F126473" s="195"/>
    </row>
    <row r="126474" spans="6:6" x14ac:dyDescent="0.25">
      <c r="F126474" s="195"/>
    </row>
    <row r="126475" spans="6:6" x14ac:dyDescent="0.25">
      <c r="F126475" s="195"/>
    </row>
    <row r="126476" spans="6:6" x14ac:dyDescent="0.25">
      <c r="F126476" s="195"/>
    </row>
    <row r="126477" spans="6:6" x14ac:dyDescent="0.25">
      <c r="F126477" s="195"/>
    </row>
    <row r="126478" spans="6:6" x14ac:dyDescent="0.25">
      <c r="F126478" s="195"/>
    </row>
    <row r="126479" spans="6:6" x14ac:dyDescent="0.25">
      <c r="F126479" s="195"/>
    </row>
    <row r="126480" spans="6:6" x14ac:dyDescent="0.25">
      <c r="F126480" s="195"/>
    </row>
    <row r="126481" spans="6:6" x14ac:dyDescent="0.25">
      <c r="F126481" s="195"/>
    </row>
    <row r="126482" spans="6:6" x14ac:dyDescent="0.25">
      <c r="F126482" s="195"/>
    </row>
    <row r="126483" spans="6:6" x14ac:dyDescent="0.25">
      <c r="F126483" s="195"/>
    </row>
    <row r="126484" spans="6:6" x14ac:dyDescent="0.25">
      <c r="F126484" s="195"/>
    </row>
    <row r="126485" spans="6:6" x14ac:dyDescent="0.25">
      <c r="F126485" s="195"/>
    </row>
    <row r="126486" spans="6:6" x14ac:dyDescent="0.25">
      <c r="F126486" s="195"/>
    </row>
    <row r="126487" spans="6:6" x14ac:dyDescent="0.25">
      <c r="F126487" s="195"/>
    </row>
    <row r="126488" spans="6:6" x14ac:dyDescent="0.25">
      <c r="F126488" s="195"/>
    </row>
    <row r="126489" spans="6:6" x14ac:dyDescent="0.25">
      <c r="F126489" s="195"/>
    </row>
    <row r="126490" spans="6:6" x14ac:dyDescent="0.25">
      <c r="F126490" s="195"/>
    </row>
    <row r="126491" spans="6:6" x14ac:dyDescent="0.25">
      <c r="F126491" s="195"/>
    </row>
    <row r="126492" spans="6:6" x14ac:dyDescent="0.25">
      <c r="F126492" s="195"/>
    </row>
    <row r="126493" spans="6:6" x14ac:dyDescent="0.25">
      <c r="F126493" s="195"/>
    </row>
    <row r="126494" spans="6:6" x14ac:dyDescent="0.25">
      <c r="F126494" s="195"/>
    </row>
    <row r="126495" spans="6:6" x14ac:dyDescent="0.25">
      <c r="F126495" s="195"/>
    </row>
    <row r="126496" spans="6:6" x14ac:dyDescent="0.25">
      <c r="F126496" s="195"/>
    </row>
    <row r="126497" spans="6:6" x14ac:dyDescent="0.25">
      <c r="F126497" s="195"/>
    </row>
    <row r="126498" spans="6:6" x14ac:dyDescent="0.25">
      <c r="F126498" s="195"/>
    </row>
    <row r="126499" spans="6:6" x14ac:dyDescent="0.25">
      <c r="F126499" s="195"/>
    </row>
    <row r="126500" spans="6:6" x14ac:dyDescent="0.25">
      <c r="F126500" s="195"/>
    </row>
    <row r="126501" spans="6:6" x14ac:dyDescent="0.25">
      <c r="F126501" s="195"/>
    </row>
    <row r="126502" spans="6:6" x14ac:dyDescent="0.25">
      <c r="F126502" s="195"/>
    </row>
    <row r="126503" spans="6:6" x14ac:dyDescent="0.25">
      <c r="F126503" s="195"/>
    </row>
    <row r="126504" spans="6:6" x14ac:dyDescent="0.25">
      <c r="F126504" s="195"/>
    </row>
    <row r="126505" spans="6:6" x14ac:dyDescent="0.25">
      <c r="F126505" s="195"/>
    </row>
    <row r="126506" spans="6:6" x14ac:dyDescent="0.25">
      <c r="F126506" s="195"/>
    </row>
    <row r="126507" spans="6:6" x14ac:dyDescent="0.25">
      <c r="F126507" s="195"/>
    </row>
    <row r="126508" spans="6:6" x14ac:dyDescent="0.25">
      <c r="F126508" s="195"/>
    </row>
    <row r="126509" spans="6:6" x14ac:dyDescent="0.25">
      <c r="F126509" s="195"/>
    </row>
    <row r="126510" spans="6:6" x14ac:dyDescent="0.25">
      <c r="F126510" s="195"/>
    </row>
    <row r="126511" spans="6:6" x14ac:dyDescent="0.25">
      <c r="F126511" s="195"/>
    </row>
    <row r="126512" spans="6:6" x14ac:dyDescent="0.25">
      <c r="F126512" s="195"/>
    </row>
    <row r="126513" spans="6:6" x14ac:dyDescent="0.25">
      <c r="F126513" s="195"/>
    </row>
    <row r="126514" spans="6:6" x14ac:dyDescent="0.25">
      <c r="F126514" s="195"/>
    </row>
    <row r="126515" spans="6:6" x14ac:dyDescent="0.25">
      <c r="F126515" s="195"/>
    </row>
    <row r="126516" spans="6:6" x14ac:dyDescent="0.25">
      <c r="F126516" s="195"/>
    </row>
    <row r="126517" spans="6:6" x14ac:dyDescent="0.25">
      <c r="F126517" s="195"/>
    </row>
    <row r="126518" spans="6:6" x14ac:dyDescent="0.25">
      <c r="F126518" s="195"/>
    </row>
    <row r="126519" spans="6:6" x14ac:dyDescent="0.25">
      <c r="F126519" s="195"/>
    </row>
    <row r="126520" spans="6:6" x14ac:dyDescent="0.25">
      <c r="F126520" s="195"/>
    </row>
    <row r="126521" spans="6:6" x14ac:dyDescent="0.25">
      <c r="F126521" s="195"/>
    </row>
    <row r="126522" spans="6:6" x14ac:dyDescent="0.25">
      <c r="F126522" s="195"/>
    </row>
    <row r="126523" spans="6:6" x14ac:dyDescent="0.25">
      <c r="F126523" s="195"/>
    </row>
    <row r="126524" spans="6:6" x14ac:dyDescent="0.25">
      <c r="F126524" s="195"/>
    </row>
    <row r="126525" spans="6:6" x14ac:dyDescent="0.25">
      <c r="F126525" s="195"/>
    </row>
    <row r="126526" spans="6:6" x14ac:dyDescent="0.25">
      <c r="F126526" s="195"/>
    </row>
    <row r="126527" spans="6:6" x14ac:dyDescent="0.25">
      <c r="F126527" s="195"/>
    </row>
    <row r="126528" spans="6:6" x14ac:dyDescent="0.25">
      <c r="F126528" s="195"/>
    </row>
    <row r="126529" spans="6:6" x14ac:dyDescent="0.25">
      <c r="F126529" s="195"/>
    </row>
    <row r="126530" spans="6:6" x14ac:dyDescent="0.25">
      <c r="F126530" s="195"/>
    </row>
    <row r="126531" spans="6:6" x14ac:dyDescent="0.25">
      <c r="F126531" s="195"/>
    </row>
    <row r="126532" spans="6:6" x14ac:dyDescent="0.25">
      <c r="F126532" s="195"/>
    </row>
    <row r="126533" spans="6:6" x14ac:dyDescent="0.25">
      <c r="F126533" s="195"/>
    </row>
    <row r="126534" spans="6:6" x14ac:dyDescent="0.25">
      <c r="F126534" s="195"/>
    </row>
    <row r="126535" spans="6:6" x14ac:dyDescent="0.25">
      <c r="F126535" s="195"/>
    </row>
    <row r="126536" spans="6:6" x14ac:dyDescent="0.25">
      <c r="F126536" s="195"/>
    </row>
    <row r="126537" spans="6:6" x14ac:dyDescent="0.25">
      <c r="F126537" s="195"/>
    </row>
    <row r="126538" spans="6:6" x14ac:dyDescent="0.25">
      <c r="F126538" s="195"/>
    </row>
    <row r="126539" spans="6:6" x14ac:dyDescent="0.25">
      <c r="F126539" s="195"/>
    </row>
    <row r="126540" spans="6:6" x14ac:dyDescent="0.25">
      <c r="F126540" s="195"/>
    </row>
    <row r="126541" spans="6:6" x14ac:dyDescent="0.25">
      <c r="F126541" s="195"/>
    </row>
    <row r="126542" spans="6:6" x14ac:dyDescent="0.25">
      <c r="F126542" s="195"/>
    </row>
    <row r="126543" spans="6:6" x14ac:dyDescent="0.25">
      <c r="F126543" s="195"/>
    </row>
    <row r="126544" spans="6:6" x14ac:dyDescent="0.25">
      <c r="F126544" s="195"/>
    </row>
    <row r="126545" spans="6:6" x14ac:dyDescent="0.25">
      <c r="F126545" s="195"/>
    </row>
    <row r="126546" spans="6:6" x14ac:dyDescent="0.25">
      <c r="F126546" s="195"/>
    </row>
    <row r="126547" spans="6:6" x14ac:dyDescent="0.25">
      <c r="F126547" s="195"/>
    </row>
    <row r="126548" spans="6:6" x14ac:dyDescent="0.25">
      <c r="F126548" s="195"/>
    </row>
    <row r="126549" spans="6:6" x14ac:dyDescent="0.25">
      <c r="F126549" s="195"/>
    </row>
    <row r="126550" spans="6:6" x14ac:dyDescent="0.25">
      <c r="F126550" s="195"/>
    </row>
    <row r="126551" spans="6:6" x14ac:dyDescent="0.25">
      <c r="F126551" s="195"/>
    </row>
    <row r="126552" spans="6:6" x14ac:dyDescent="0.25">
      <c r="F126552" s="195"/>
    </row>
    <row r="126553" spans="6:6" x14ac:dyDescent="0.25">
      <c r="F126553" s="195"/>
    </row>
    <row r="126554" spans="6:6" x14ac:dyDescent="0.25">
      <c r="F126554" s="195"/>
    </row>
    <row r="126555" spans="6:6" x14ac:dyDescent="0.25">
      <c r="F126555" s="195"/>
    </row>
    <row r="126556" spans="6:6" x14ac:dyDescent="0.25">
      <c r="F126556" s="195"/>
    </row>
    <row r="126557" spans="6:6" x14ac:dyDescent="0.25">
      <c r="F126557" s="195"/>
    </row>
    <row r="126558" spans="6:6" x14ac:dyDescent="0.25">
      <c r="F126558" s="195"/>
    </row>
    <row r="126559" spans="6:6" x14ac:dyDescent="0.25">
      <c r="F126559" s="195"/>
    </row>
    <row r="126560" spans="6:6" x14ac:dyDescent="0.25">
      <c r="F126560" s="195"/>
    </row>
    <row r="126561" spans="6:6" x14ac:dyDescent="0.25">
      <c r="F126561" s="195"/>
    </row>
    <row r="126562" spans="6:6" x14ac:dyDescent="0.25">
      <c r="F126562" s="195"/>
    </row>
    <row r="126563" spans="6:6" x14ac:dyDescent="0.25">
      <c r="F126563" s="195"/>
    </row>
    <row r="126564" spans="6:6" x14ac:dyDescent="0.25">
      <c r="F126564" s="195"/>
    </row>
    <row r="126565" spans="6:6" x14ac:dyDescent="0.25">
      <c r="F126565" s="195"/>
    </row>
    <row r="126566" spans="6:6" x14ac:dyDescent="0.25">
      <c r="F126566" s="195"/>
    </row>
    <row r="126567" spans="6:6" x14ac:dyDescent="0.25">
      <c r="F126567" s="195"/>
    </row>
    <row r="126568" spans="6:6" x14ac:dyDescent="0.25">
      <c r="F126568" s="195"/>
    </row>
    <row r="126569" spans="6:6" x14ac:dyDescent="0.25">
      <c r="F126569" s="195"/>
    </row>
    <row r="126570" spans="6:6" x14ac:dyDescent="0.25">
      <c r="F126570" s="195"/>
    </row>
    <row r="126571" spans="6:6" x14ac:dyDescent="0.25">
      <c r="F126571" s="195"/>
    </row>
    <row r="126572" spans="6:6" x14ac:dyDescent="0.25">
      <c r="F126572" s="195"/>
    </row>
    <row r="126573" spans="6:6" x14ac:dyDescent="0.25">
      <c r="F126573" s="195"/>
    </row>
    <row r="126574" spans="6:6" x14ac:dyDescent="0.25">
      <c r="F126574" s="195"/>
    </row>
    <row r="126575" spans="6:6" x14ac:dyDescent="0.25">
      <c r="F126575" s="195"/>
    </row>
    <row r="126576" spans="6:6" x14ac:dyDescent="0.25">
      <c r="F126576" s="195"/>
    </row>
    <row r="126577" spans="6:6" x14ac:dyDescent="0.25">
      <c r="F126577" s="195"/>
    </row>
    <row r="126578" spans="6:6" x14ac:dyDescent="0.25">
      <c r="F126578" s="195"/>
    </row>
    <row r="126579" spans="6:6" x14ac:dyDescent="0.25">
      <c r="F126579" s="195"/>
    </row>
    <row r="126580" spans="6:6" x14ac:dyDescent="0.25">
      <c r="F126580" s="195"/>
    </row>
    <row r="126581" spans="6:6" x14ac:dyDescent="0.25">
      <c r="F126581" s="195"/>
    </row>
    <row r="126582" spans="6:6" x14ac:dyDescent="0.25">
      <c r="F126582" s="195"/>
    </row>
    <row r="126583" spans="6:6" x14ac:dyDescent="0.25">
      <c r="F126583" s="195"/>
    </row>
    <row r="126584" spans="6:6" x14ac:dyDescent="0.25">
      <c r="F126584" s="195"/>
    </row>
    <row r="126585" spans="6:6" x14ac:dyDescent="0.25">
      <c r="F126585" s="195"/>
    </row>
    <row r="126586" spans="6:6" x14ac:dyDescent="0.25">
      <c r="F126586" s="195"/>
    </row>
    <row r="126587" spans="6:6" x14ac:dyDescent="0.25">
      <c r="F126587" s="195"/>
    </row>
    <row r="126588" spans="6:6" x14ac:dyDescent="0.25">
      <c r="F126588" s="195"/>
    </row>
    <row r="126589" spans="6:6" x14ac:dyDescent="0.25">
      <c r="F126589" s="195"/>
    </row>
    <row r="126590" spans="6:6" x14ac:dyDescent="0.25">
      <c r="F126590" s="195"/>
    </row>
    <row r="126591" spans="6:6" x14ac:dyDescent="0.25">
      <c r="F126591" s="195"/>
    </row>
    <row r="126592" spans="6:6" x14ac:dyDescent="0.25">
      <c r="F126592" s="195"/>
    </row>
    <row r="126593" spans="6:6" x14ac:dyDescent="0.25">
      <c r="F126593" s="195"/>
    </row>
    <row r="126594" spans="6:6" x14ac:dyDescent="0.25">
      <c r="F126594" s="195"/>
    </row>
    <row r="126595" spans="6:6" x14ac:dyDescent="0.25">
      <c r="F126595" s="195"/>
    </row>
    <row r="126596" spans="6:6" x14ac:dyDescent="0.25">
      <c r="F126596" s="195"/>
    </row>
    <row r="126597" spans="6:6" x14ac:dyDescent="0.25">
      <c r="F126597" s="195"/>
    </row>
    <row r="126598" spans="6:6" x14ac:dyDescent="0.25">
      <c r="F126598" s="195"/>
    </row>
    <row r="126599" spans="6:6" x14ac:dyDescent="0.25">
      <c r="F126599" s="195"/>
    </row>
    <row r="126600" spans="6:6" x14ac:dyDescent="0.25">
      <c r="F126600" s="195"/>
    </row>
    <row r="126601" spans="6:6" x14ac:dyDescent="0.25">
      <c r="F126601" s="195"/>
    </row>
    <row r="126602" spans="6:6" x14ac:dyDescent="0.25">
      <c r="F126602" s="195"/>
    </row>
    <row r="126603" spans="6:6" x14ac:dyDescent="0.25">
      <c r="F126603" s="195"/>
    </row>
    <row r="126604" spans="6:6" x14ac:dyDescent="0.25">
      <c r="F126604" s="195"/>
    </row>
    <row r="126605" spans="6:6" x14ac:dyDescent="0.25">
      <c r="F126605" s="195"/>
    </row>
    <row r="126606" spans="6:6" x14ac:dyDescent="0.25">
      <c r="F126606" s="195"/>
    </row>
    <row r="126607" spans="6:6" x14ac:dyDescent="0.25">
      <c r="F126607" s="195"/>
    </row>
    <row r="126608" spans="6:6" x14ac:dyDescent="0.25">
      <c r="F126608" s="195"/>
    </row>
    <row r="126609" spans="6:6" x14ac:dyDescent="0.25">
      <c r="F126609" s="195"/>
    </row>
    <row r="126610" spans="6:6" x14ac:dyDescent="0.25">
      <c r="F126610" s="195"/>
    </row>
    <row r="126611" spans="6:6" x14ac:dyDescent="0.25">
      <c r="F126611" s="195"/>
    </row>
    <row r="126612" spans="6:6" x14ac:dyDescent="0.25">
      <c r="F126612" s="195"/>
    </row>
    <row r="126613" spans="6:6" x14ac:dyDescent="0.25">
      <c r="F126613" s="195"/>
    </row>
    <row r="126614" spans="6:6" x14ac:dyDescent="0.25">
      <c r="F126614" s="195"/>
    </row>
    <row r="126615" spans="6:6" x14ac:dyDescent="0.25">
      <c r="F126615" s="195"/>
    </row>
    <row r="126616" spans="6:6" x14ac:dyDescent="0.25">
      <c r="F126616" s="195"/>
    </row>
    <row r="126617" spans="6:6" x14ac:dyDescent="0.25">
      <c r="F126617" s="195"/>
    </row>
    <row r="126618" spans="6:6" x14ac:dyDescent="0.25">
      <c r="F126618" s="195"/>
    </row>
    <row r="126619" spans="6:6" x14ac:dyDescent="0.25">
      <c r="F126619" s="195"/>
    </row>
    <row r="126620" spans="6:6" x14ac:dyDescent="0.25">
      <c r="F126620" s="195"/>
    </row>
    <row r="126621" spans="6:6" x14ac:dyDescent="0.25">
      <c r="F126621" s="195"/>
    </row>
    <row r="126622" spans="6:6" x14ac:dyDescent="0.25">
      <c r="F126622" s="195"/>
    </row>
    <row r="126623" spans="6:6" x14ac:dyDescent="0.25">
      <c r="F126623" s="195"/>
    </row>
    <row r="126624" spans="6:6" x14ac:dyDescent="0.25">
      <c r="F126624" s="195"/>
    </row>
    <row r="126625" spans="6:6" x14ac:dyDescent="0.25">
      <c r="F126625" s="195"/>
    </row>
    <row r="126626" spans="6:6" x14ac:dyDescent="0.25">
      <c r="F126626" s="195"/>
    </row>
    <row r="126627" spans="6:6" x14ac:dyDescent="0.25">
      <c r="F126627" s="195"/>
    </row>
    <row r="126628" spans="6:6" x14ac:dyDescent="0.25">
      <c r="F126628" s="195"/>
    </row>
    <row r="126629" spans="6:6" x14ac:dyDescent="0.25">
      <c r="F126629" s="195"/>
    </row>
    <row r="126630" spans="6:6" x14ac:dyDescent="0.25">
      <c r="F126630" s="195"/>
    </row>
    <row r="126631" spans="6:6" x14ac:dyDescent="0.25">
      <c r="F126631" s="195"/>
    </row>
    <row r="126632" spans="6:6" x14ac:dyDescent="0.25">
      <c r="F126632" s="195"/>
    </row>
    <row r="126633" spans="6:6" x14ac:dyDescent="0.25">
      <c r="F126633" s="195"/>
    </row>
    <row r="126634" spans="6:6" x14ac:dyDescent="0.25">
      <c r="F126634" s="195"/>
    </row>
    <row r="126635" spans="6:6" x14ac:dyDescent="0.25">
      <c r="F126635" s="195"/>
    </row>
    <row r="126636" spans="6:6" x14ac:dyDescent="0.25">
      <c r="F126636" s="195"/>
    </row>
    <row r="126637" spans="6:6" x14ac:dyDescent="0.25">
      <c r="F126637" s="195"/>
    </row>
    <row r="126638" spans="6:6" x14ac:dyDescent="0.25">
      <c r="F126638" s="195"/>
    </row>
    <row r="126639" spans="6:6" x14ac:dyDescent="0.25">
      <c r="F126639" s="195"/>
    </row>
    <row r="126640" spans="6:6" x14ac:dyDescent="0.25">
      <c r="F126640" s="195"/>
    </row>
    <row r="126641" spans="6:6" x14ac:dyDescent="0.25">
      <c r="F126641" s="195"/>
    </row>
    <row r="126642" spans="6:6" x14ac:dyDescent="0.25">
      <c r="F126642" s="195"/>
    </row>
    <row r="126643" spans="6:6" x14ac:dyDescent="0.25">
      <c r="F126643" s="195"/>
    </row>
    <row r="126644" spans="6:6" x14ac:dyDescent="0.25">
      <c r="F126644" s="195"/>
    </row>
    <row r="126645" spans="6:6" x14ac:dyDescent="0.25">
      <c r="F126645" s="195"/>
    </row>
    <row r="126646" spans="6:6" x14ac:dyDescent="0.25">
      <c r="F126646" s="195"/>
    </row>
    <row r="126647" spans="6:6" x14ac:dyDescent="0.25">
      <c r="F126647" s="195"/>
    </row>
    <row r="126648" spans="6:6" x14ac:dyDescent="0.25">
      <c r="F126648" s="195"/>
    </row>
    <row r="126649" spans="6:6" x14ac:dyDescent="0.25">
      <c r="F126649" s="195"/>
    </row>
    <row r="126650" spans="6:6" x14ac:dyDescent="0.25">
      <c r="F126650" s="195"/>
    </row>
    <row r="126651" spans="6:6" x14ac:dyDescent="0.25">
      <c r="F126651" s="195"/>
    </row>
    <row r="126652" spans="6:6" x14ac:dyDescent="0.25">
      <c r="F126652" s="195"/>
    </row>
    <row r="126653" spans="6:6" x14ac:dyDescent="0.25">
      <c r="F126653" s="195"/>
    </row>
    <row r="126654" spans="6:6" x14ac:dyDescent="0.25">
      <c r="F126654" s="195"/>
    </row>
    <row r="126655" spans="6:6" x14ac:dyDescent="0.25">
      <c r="F126655" s="195"/>
    </row>
    <row r="126656" spans="6:6" x14ac:dyDescent="0.25">
      <c r="F126656" s="195"/>
    </row>
    <row r="126657" spans="6:6" x14ac:dyDescent="0.25">
      <c r="F126657" s="195"/>
    </row>
    <row r="126658" spans="6:6" x14ac:dyDescent="0.25">
      <c r="F126658" s="195"/>
    </row>
    <row r="126659" spans="6:6" x14ac:dyDescent="0.25">
      <c r="F126659" s="195"/>
    </row>
    <row r="126660" spans="6:6" x14ac:dyDescent="0.25">
      <c r="F126660" s="195"/>
    </row>
    <row r="126661" spans="6:6" x14ac:dyDescent="0.25">
      <c r="F126661" s="195"/>
    </row>
    <row r="126662" spans="6:6" x14ac:dyDescent="0.25">
      <c r="F126662" s="195"/>
    </row>
    <row r="126663" spans="6:6" x14ac:dyDescent="0.25">
      <c r="F126663" s="195"/>
    </row>
    <row r="126664" spans="6:6" x14ac:dyDescent="0.25">
      <c r="F126664" s="195"/>
    </row>
    <row r="126665" spans="6:6" x14ac:dyDescent="0.25">
      <c r="F126665" s="195"/>
    </row>
    <row r="126666" spans="6:6" x14ac:dyDescent="0.25">
      <c r="F126666" s="195"/>
    </row>
    <row r="126667" spans="6:6" x14ac:dyDescent="0.25">
      <c r="F126667" s="195"/>
    </row>
    <row r="126668" spans="6:6" x14ac:dyDescent="0.25">
      <c r="F126668" s="195"/>
    </row>
    <row r="126669" spans="6:6" x14ac:dyDescent="0.25">
      <c r="F126669" s="195"/>
    </row>
    <row r="126670" spans="6:6" x14ac:dyDescent="0.25">
      <c r="F126670" s="195"/>
    </row>
    <row r="126671" spans="6:6" x14ac:dyDescent="0.25">
      <c r="F126671" s="195"/>
    </row>
    <row r="126672" spans="6:6" x14ac:dyDescent="0.25">
      <c r="F126672" s="195"/>
    </row>
    <row r="126673" spans="6:6" x14ac:dyDescent="0.25">
      <c r="F126673" s="195"/>
    </row>
    <row r="126674" spans="6:6" x14ac:dyDescent="0.25">
      <c r="F126674" s="195"/>
    </row>
    <row r="126675" spans="6:6" x14ac:dyDescent="0.25">
      <c r="F126675" s="195"/>
    </row>
    <row r="126676" spans="6:6" x14ac:dyDescent="0.25">
      <c r="F126676" s="195"/>
    </row>
    <row r="126677" spans="6:6" x14ac:dyDescent="0.25">
      <c r="F126677" s="195"/>
    </row>
    <row r="126678" spans="6:6" x14ac:dyDescent="0.25">
      <c r="F126678" s="195"/>
    </row>
    <row r="126679" spans="6:6" x14ac:dyDescent="0.25">
      <c r="F126679" s="195"/>
    </row>
    <row r="126680" spans="6:6" x14ac:dyDescent="0.25">
      <c r="F126680" s="195"/>
    </row>
    <row r="126681" spans="6:6" x14ac:dyDescent="0.25">
      <c r="F126681" s="195"/>
    </row>
    <row r="126682" spans="6:6" x14ac:dyDescent="0.25">
      <c r="F126682" s="195"/>
    </row>
    <row r="126683" spans="6:6" x14ac:dyDescent="0.25">
      <c r="F126683" s="195"/>
    </row>
    <row r="126684" spans="6:6" x14ac:dyDescent="0.25">
      <c r="F126684" s="195"/>
    </row>
    <row r="126685" spans="6:6" x14ac:dyDescent="0.25">
      <c r="F126685" s="195"/>
    </row>
    <row r="126686" spans="6:6" x14ac:dyDescent="0.25">
      <c r="F126686" s="195"/>
    </row>
    <row r="126687" spans="6:6" x14ac:dyDescent="0.25">
      <c r="F126687" s="195"/>
    </row>
    <row r="126688" spans="6:6" x14ac:dyDescent="0.25">
      <c r="F126688" s="195"/>
    </row>
    <row r="126689" spans="6:6" x14ac:dyDescent="0.25">
      <c r="F126689" s="195"/>
    </row>
    <row r="126690" spans="6:6" x14ac:dyDescent="0.25">
      <c r="F126690" s="195"/>
    </row>
    <row r="126691" spans="6:6" x14ac:dyDescent="0.25">
      <c r="F126691" s="195"/>
    </row>
    <row r="126692" spans="6:6" x14ac:dyDescent="0.25">
      <c r="F126692" s="195"/>
    </row>
    <row r="126693" spans="6:6" x14ac:dyDescent="0.25">
      <c r="F126693" s="195"/>
    </row>
    <row r="126694" spans="6:6" x14ac:dyDescent="0.25">
      <c r="F126694" s="195"/>
    </row>
    <row r="126695" spans="6:6" x14ac:dyDescent="0.25">
      <c r="F126695" s="195"/>
    </row>
    <row r="126696" spans="6:6" x14ac:dyDescent="0.25">
      <c r="F126696" s="195"/>
    </row>
    <row r="126697" spans="6:6" x14ac:dyDescent="0.25">
      <c r="F126697" s="195"/>
    </row>
    <row r="126698" spans="6:6" x14ac:dyDescent="0.25">
      <c r="F126698" s="195"/>
    </row>
    <row r="126699" spans="6:6" x14ac:dyDescent="0.25">
      <c r="F126699" s="195"/>
    </row>
    <row r="126700" spans="6:6" x14ac:dyDescent="0.25">
      <c r="F126700" s="195"/>
    </row>
    <row r="126701" spans="6:6" x14ac:dyDescent="0.25">
      <c r="F126701" s="195"/>
    </row>
    <row r="126702" spans="6:6" x14ac:dyDescent="0.25">
      <c r="F126702" s="195"/>
    </row>
    <row r="126703" spans="6:6" x14ac:dyDescent="0.25">
      <c r="F126703" s="195"/>
    </row>
    <row r="126704" spans="6:6" x14ac:dyDescent="0.25">
      <c r="F126704" s="195"/>
    </row>
    <row r="126705" spans="6:6" x14ac:dyDescent="0.25">
      <c r="F126705" s="195"/>
    </row>
    <row r="126706" spans="6:6" x14ac:dyDescent="0.25">
      <c r="F126706" s="195"/>
    </row>
    <row r="126707" spans="6:6" x14ac:dyDescent="0.25">
      <c r="F126707" s="195"/>
    </row>
    <row r="126708" spans="6:6" x14ac:dyDescent="0.25">
      <c r="F126708" s="195"/>
    </row>
    <row r="126709" spans="6:6" x14ac:dyDescent="0.25">
      <c r="F126709" s="195"/>
    </row>
    <row r="126710" spans="6:6" x14ac:dyDescent="0.25">
      <c r="F126710" s="195"/>
    </row>
    <row r="126711" spans="6:6" x14ac:dyDescent="0.25">
      <c r="F126711" s="195"/>
    </row>
    <row r="126712" spans="6:6" x14ac:dyDescent="0.25">
      <c r="F126712" s="195"/>
    </row>
    <row r="126713" spans="6:6" x14ac:dyDescent="0.25">
      <c r="F126713" s="195"/>
    </row>
    <row r="126714" spans="6:6" x14ac:dyDescent="0.25">
      <c r="F126714" s="195"/>
    </row>
    <row r="126715" spans="6:6" x14ac:dyDescent="0.25">
      <c r="F126715" s="195"/>
    </row>
    <row r="126716" spans="6:6" x14ac:dyDescent="0.25">
      <c r="F126716" s="195"/>
    </row>
    <row r="126717" spans="6:6" x14ac:dyDescent="0.25">
      <c r="F126717" s="195"/>
    </row>
    <row r="126718" spans="6:6" x14ac:dyDescent="0.25">
      <c r="F126718" s="195"/>
    </row>
    <row r="126719" spans="6:6" x14ac:dyDescent="0.25">
      <c r="F126719" s="195"/>
    </row>
    <row r="126720" spans="6:6" x14ac:dyDescent="0.25">
      <c r="F126720" s="195"/>
    </row>
    <row r="126721" spans="6:6" x14ac:dyDescent="0.25">
      <c r="F126721" s="195"/>
    </row>
    <row r="126722" spans="6:6" x14ac:dyDescent="0.25">
      <c r="F126722" s="195"/>
    </row>
    <row r="126723" spans="6:6" x14ac:dyDescent="0.25">
      <c r="F126723" s="195"/>
    </row>
    <row r="126724" spans="6:6" x14ac:dyDescent="0.25">
      <c r="F126724" s="195"/>
    </row>
    <row r="126725" spans="6:6" x14ac:dyDescent="0.25">
      <c r="F126725" s="195"/>
    </row>
    <row r="126726" spans="6:6" x14ac:dyDescent="0.25">
      <c r="F126726" s="195"/>
    </row>
    <row r="126727" spans="6:6" x14ac:dyDescent="0.25">
      <c r="F126727" s="195"/>
    </row>
    <row r="126728" spans="6:6" x14ac:dyDescent="0.25">
      <c r="F126728" s="195"/>
    </row>
    <row r="126729" spans="6:6" x14ac:dyDescent="0.25">
      <c r="F126729" s="195"/>
    </row>
    <row r="126730" spans="6:6" x14ac:dyDescent="0.25">
      <c r="F126730" s="195"/>
    </row>
    <row r="126731" spans="6:6" x14ac:dyDescent="0.25">
      <c r="F126731" s="195"/>
    </row>
    <row r="126732" spans="6:6" x14ac:dyDescent="0.25">
      <c r="F126732" s="195"/>
    </row>
    <row r="126733" spans="6:6" x14ac:dyDescent="0.25">
      <c r="F126733" s="195"/>
    </row>
    <row r="126734" spans="6:6" x14ac:dyDescent="0.25">
      <c r="F126734" s="195"/>
    </row>
    <row r="126735" spans="6:6" x14ac:dyDescent="0.25">
      <c r="F126735" s="195"/>
    </row>
    <row r="126736" spans="6:6" x14ac:dyDescent="0.25">
      <c r="F126736" s="195"/>
    </row>
    <row r="126737" spans="6:6" x14ac:dyDescent="0.25">
      <c r="F126737" s="195"/>
    </row>
    <row r="126738" spans="6:6" x14ac:dyDescent="0.25">
      <c r="F126738" s="195"/>
    </row>
    <row r="126739" spans="6:6" x14ac:dyDescent="0.25">
      <c r="F126739" s="195"/>
    </row>
    <row r="126740" spans="6:6" x14ac:dyDescent="0.25">
      <c r="F126740" s="195"/>
    </row>
    <row r="126741" spans="6:6" x14ac:dyDescent="0.25">
      <c r="F126741" s="195"/>
    </row>
    <row r="126742" spans="6:6" x14ac:dyDescent="0.25">
      <c r="F126742" s="195"/>
    </row>
    <row r="126743" spans="6:6" x14ac:dyDescent="0.25">
      <c r="F126743" s="195"/>
    </row>
    <row r="126744" spans="6:6" x14ac:dyDescent="0.25">
      <c r="F126744" s="195"/>
    </row>
    <row r="126745" spans="6:6" x14ac:dyDescent="0.25">
      <c r="F126745" s="195"/>
    </row>
    <row r="126746" spans="6:6" x14ac:dyDescent="0.25">
      <c r="F126746" s="195"/>
    </row>
    <row r="126747" spans="6:6" x14ac:dyDescent="0.25">
      <c r="F126747" s="195"/>
    </row>
    <row r="126748" spans="6:6" x14ac:dyDescent="0.25">
      <c r="F126748" s="195"/>
    </row>
    <row r="126749" spans="6:6" x14ac:dyDescent="0.25">
      <c r="F126749" s="195"/>
    </row>
    <row r="126750" spans="6:6" x14ac:dyDescent="0.25">
      <c r="F126750" s="195"/>
    </row>
    <row r="126751" spans="6:6" x14ac:dyDescent="0.25">
      <c r="F126751" s="195"/>
    </row>
    <row r="126752" spans="6:6" x14ac:dyDescent="0.25">
      <c r="F126752" s="195"/>
    </row>
    <row r="126753" spans="6:6" x14ac:dyDescent="0.25">
      <c r="F126753" s="195"/>
    </row>
    <row r="126754" spans="6:6" x14ac:dyDescent="0.25">
      <c r="F126754" s="195"/>
    </row>
    <row r="126755" spans="6:6" x14ac:dyDescent="0.25">
      <c r="F126755" s="195"/>
    </row>
    <row r="126756" spans="6:6" x14ac:dyDescent="0.25">
      <c r="F126756" s="195"/>
    </row>
    <row r="126757" spans="6:6" x14ac:dyDescent="0.25">
      <c r="F126757" s="195"/>
    </row>
    <row r="126758" spans="6:6" x14ac:dyDescent="0.25">
      <c r="F126758" s="195"/>
    </row>
    <row r="126759" spans="6:6" x14ac:dyDescent="0.25">
      <c r="F126759" s="195"/>
    </row>
    <row r="126760" spans="6:6" x14ac:dyDescent="0.25">
      <c r="F126760" s="195"/>
    </row>
    <row r="126761" spans="6:6" x14ac:dyDescent="0.25">
      <c r="F126761" s="195"/>
    </row>
    <row r="126762" spans="6:6" x14ac:dyDescent="0.25">
      <c r="F126762" s="195"/>
    </row>
    <row r="126763" spans="6:6" x14ac:dyDescent="0.25">
      <c r="F126763" s="195"/>
    </row>
    <row r="126764" spans="6:6" x14ac:dyDescent="0.25">
      <c r="F126764" s="195"/>
    </row>
    <row r="126765" spans="6:6" x14ac:dyDescent="0.25">
      <c r="F126765" s="195"/>
    </row>
    <row r="126766" spans="6:6" x14ac:dyDescent="0.25">
      <c r="F126766" s="195"/>
    </row>
    <row r="126767" spans="6:6" x14ac:dyDescent="0.25">
      <c r="F126767" s="195"/>
    </row>
    <row r="126768" spans="6:6" x14ac:dyDescent="0.25">
      <c r="F126768" s="195"/>
    </row>
    <row r="126769" spans="6:6" x14ac:dyDescent="0.25">
      <c r="F126769" s="195"/>
    </row>
    <row r="126770" spans="6:6" x14ac:dyDescent="0.25">
      <c r="F126770" s="195"/>
    </row>
    <row r="126771" spans="6:6" x14ac:dyDescent="0.25">
      <c r="F126771" s="195"/>
    </row>
    <row r="126772" spans="6:6" x14ac:dyDescent="0.25">
      <c r="F126772" s="195"/>
    </row>
    <row r="126773" spans="6:6" x14ac:dyDescent="0.25">
      <c r="F126773" s="195"/>
    </row>
    <row r="126774" spans="6:6" x14ac:dyDescent="0.25">
      <c r="F126774" s="195"/>
    </row>
    <row r="126775" spans="6:6" x14ac:dyDescent="0.25">
      <c r="F126775" s="195"/>
    </row>
    <row r="126776" spans="6:6" x14ac:dyDescent="0.25">
      <c r="F126776" s="195"/>
    </row>
    <row r="131894" spans="6:6" x14ac:dyDescent="0.25">
      <c r="F131894" s="195"/>
    </row>
    <row r="131895" spans="6:6" x14ac:dyDescent="0.25">
      <c r="F131895" s="195"/>
    </row>
    <row r="131896" spans="6:6" x14ac:dyDescent="0.25">
      <c r="F131896" s="195"/>
    </row>
    <row r="131897" spans="6:6" x14ac:dyDescent="0.25">
      <c r="F131897" s="195"/>
    </row>
    <row r="131898" spans="6:6" x14ac:dyDescent="0.25">
      <c r="F131898" s="195"/>
    </row>
    <row r="131899" spans="6:6" x14ac:dyDescent="0.25">
      <c r="F131899" s="195"/>
    </row>
    <row r="131900" spans="6:6" x14ac:dyDescent="0.25">
      <c r="F131900" s="195"/>
    </row>
    <row r="131901" spans="6:6" x14ac:dyDescent="0.25">
      <c r="F131901" s="195"/>
    </row>
    <row r="131902" spans="6:6" x14ac:dyDescent="0.25">
      <c r="F131902" s="195"/>
    </row>
    <row r="131903" spans="6:6" x14ac:dyDescent="0.25">
      <c r="F131903" s="195"/>
    </row>
    <row r="131904" spans="6:6" x14ac:dyDescent="0.25">
      <c r="F131904" s="195"/>
    </row>
    <row r="131905" spans="6:6" x14ac:dyDescent="0.25">
      <c r="F131905" s="195"/>
    </row>
    <row r="131906" spans="6:6" x14ac:dyDescent="0.25">
      <c r="F131906" s="195"/>
    </row>
    <row r="131907" spans="6:6" x14ac:dyDescent="0.25">
      <c r="F131907" s="195"/>
    </row>
    <row r="131908" spans="6:6" x14ac:dyDescent="0.25">
      <c r="F131908" s="195"/>
    </row>
    <row r="131909" spans="6:6" x14ac:dyDescent="0.25">
      <c r="F131909" s="195"/>
    </row>
    <row r="131910" spans="6:6" x14ac:dyDescent="0.25">
      <c r="F131910" s="195"/>
    </row>
    <row r="131911" spans="6:6" x14ac:dyDescent="0.25">
      <c r="F131911" s="195"/>
    </row>
    <row r="131912" spans="6:6" x14ac:dyDescent="0.25">
      <c r="F131912" s="195"/>
    </row>
    <row r="131913" spans="6:6" x14ac:dyDescent="0.25">
      <c r="F131913" s="195"/>
    </row>
    <row r="131914" spans="6:6" x14ac:dyDescent="0.25">
      <c r="F131914" s="195"/>
    </row>
    <row r="131915" spans="6:6" x14ac:dyDescent="0.25">
      <c r="F131915" s="195"/>
    </row>
    <row r="131916" spans="6:6" x14ac:dyDescent="0.25">
      <c r="F131916" s="195"/>
    </row>
    <row r="131917" spans="6:6" x14ac:dyDescent="0.25">
      <c r="F131917" s="195"/>
    </row>
    <row r="131918" spans="6:6" x14ac:dyDescent="0.25">
      <c r="F131918" s="195"/>
    </row>
    <row r="131919" spans="6:6" x14ac:dyDescent="0.25">
      <c r="F131919" s="195"/>
    </row>
    <row r="131920" spans="6:6" x14ac:dyDescent="0.25">
      <c r="F131920" s="195"/>
    </row>
    <row r="131921" spans="6:6" x14ac:dyDescent="0.25">
      <c r="F131921" s="195"/>
    </row>
    <row r="131922" spans="6:6" x14ac:dyDescent="0.25">
      <c r="F131922" s="195"/>
    </row>
    <row r="131923" spans="6:6" x14ac:dyDescent="0.25">
      <c r="F131923" s="195"/>
    </row>
    <row r="131924" spans="6:6" x14ac:dyDescent="0.25">
      <c r="F131924" s="195"/>
    </row>
    <row r="131925" spans="6:6" x14ac:dyDescent="0.25">
      <c r="F131925" s="195"/>
    </row>
    <row r="131926" spans="6:6" x14ac:dyDescent="0.25">
      <c r="F131926" s="195"/>
    </row>
    <row r="131927" spans="6:6" x14ac:dyDescent="0.25">
      <c r="F131927" s="195"/>
    </row>
    <row r="131928" spans="6:6" x14ac:dyDescent="0.25">
      <c r="F131928" s="195"/>
    </row>
    <row r="131929" spans="6:6" x14ac:dyDescent="0.25">
      <c r="F131929" s="195"/>
    </row>
    <row r="131930" spans="6:6" x14ac:dyDescent="0.25">
      <c r="F131930" s="195"/>
    </row>
    <row r="131931" spans="6:6" x14ac:dyDescent="0.25">
      <c r="F131931" s="195"/>
    </row>
    <row r="131932" spans="6:6" x14ac:dyDescent="0.25">
      <c r="F131932" s="195"/>
    </row>
    <row r="131933" spans="6:6" x14ac:dyDescent="0.25">
      <c r="F131933" s="195"/>
    </row>
    <row r="131934" spans="6:6" x14ac:dyDescent="0.25">
      <c r="F131934" s="195"/>
    </row>
    <row r="131935" spans="6:6" x14ac:dyDescent="0.25">
      <c r="F131935" s="195"/>
    </row>
    <row r="131936" spans="6:6" x14ac:dyDescent="0.25">
      <c r="F131936" s="195"/>
    </row>
    <row r="131937" spans="6:6" x14ac:dyDescent="0.25">
      <c r="F131937" s="195"/>
    </row>
    <row r="131938" spans="6:6" x14ac:dyDescent="0.25">
      <c r="F131938" s="195"/>
    </row>
    <row r="131939" spans="6:6" x14ac:dyDescent="0.25">
      <c r="F131939" s="195"/>
    </row>
    <row r="131940" spans="6:6" x14ac:dyDescent="0.25">
      <c r="F131940" s="195"/>
    </row>
    <row r="131941" spans="6:6" x14ac:dyDescent="0.25">
      <c r="F131941" s="195"/>
    </row>
    <row r="131942" spans="6:6" x14ac:dyDescent="0.25">
      <c r="F131942" s="195"/>
    </row>
    <row r="131943" spans="6:6" x14ac:dyDescent="0.25">
      <c r="F131943" s="195"/>
    </row>
    <row r="131944" spans="6:6" x14ac:dyDescent="0.25">
      <c r="F131944" s="195"/>
    </row>
    <row r="131945" spans="6:6" x14ac:dyDescent="0.25">
      <c r="F131945" s="195"/>
    </row>
    <row r="131946" spans="6:6" x14ac:dyDescent="0.25">
      <c r="F131946" s="195"/>
    </row>
    <row r="131947" spans="6:6" x14ac:dyDescent="0.25">
      <c r="F131947" s="195"/>
    </row>
    <row r="131948" spans="6:6" x14ac:dyDescent="0.25">
      <c r="F131948" s="195"/>
    </row>
    <row r="131949" spans="6:6" x14ac:dyDescent="0.25">
      <c r="F131949" s="195"/>
    </row>
    <row r="131950" spans="6:6" x14ac:dyDescent="0.25">
      <c r="F131950" s="195"/>
    </row>
    <row r="131951" spans="6:6" x14ac:dyDescent="0.25">
      <c r="F131951" s="195"/>
    </row>
    <row r="131952" spans="6:6" x14ac:dyDescent="0.25">
      <c r="F131952" s="195"/>
    </row>
    <row r="131953" spans="6:6" x14ac:dyDescent="0.25">
      <c r="F131953" s="195"/>
    </row>
    <row r="131954" spans="6:6" x14ac:dyDescent="0.25">
      <c r="F131954" s="195"/>
    </row>
    <row r="131955" spans="6:6" x14ac:dyDescent="0.25">
      <c r="F131955" s="195"/>
    </row>
    <row r="131956" spans="6:6" x14ac:dyDescent="0.25">
      <c r="F131956" s="195"/>
    </row>
    <row r="131957" spans="6:6" x14ac:dyDescent="0.25">
      <c r="F131957" s="195"/>
    </row>
    <row r="131958" spans="6:6" x14ac:dyDescent="0.25">
      <c r="F131958" s="195"/>
    </row>
    <row r="131959" spans="6:6" x14ac:dyDescent="0.25">
      <c r="F131959" s="195"/>
    </row>
    <row r="131960" spans="6:6" x14ac:dyDescent="0.25">
      <c r="F131960" s="195"/>
    </row>
    <row r="131961" spans="6:6" x14ac:dyDescent="0.25">
      <c r="F131961" s="195"/>
    </row>
    <row r="131962" spans="6:6" x14ac:dyDescent="0.25">
      <c r="F131962" s="195"/>
    </row>
    <row r="131963" spans="6:6" x14ac:dyDescent="0.25">
      <c r="F131963" s="195"/>
    </row>
    <row r="131964" spans="6:6" x14ac:dyDescent="0.25">
      <c r="F131964" s="195"/>
    </row>
    <row r="131965" spans="6:6" x14ac:dyDescent="0.25">
      <c r="F131965" s="195"/>
    </row>
    <row r="131966" spans="6:6" x14ac:dyDescent="0.25">
      <c r="F131966" s="195"/>
    </row>
    <row r="131967" spans="6:6" x14ac:dyDescent="0.25">
      <c r="F131967" s="195"/>
    </row>
    <row r="131968" spans="6:6" x14ac:dyDescent="0.25">
      <c r="F131968" s="195"/>
    </row>
    <row r="131969" spans="6:6" x14ac:dyDescent="0.25">
      <c r="F131969" s="195"/>
    </row>
    <row r="131970" spans="6:6" x14ac:dyDescent="0.25">
      <c r="F131970" s="195"/>
    </row>
    <row r="131971" spans="6:6" x14ac:dyDescent="0.25">
      <c r="F131971" s="195"/>
    </row>
    <row r="131972" spans="6:6" x14ac:dyDescent="0.25">
      <c r="F131972" s="195"/>
    </row>
    <row r="131973" spans="6:6" x14ac:dyDescent="0.25">
      <c r="F131973" s="195"/>
    </row>
    <row r="131974" spans="6:6" x14ac:dyDescent="0.25">
      <c r="F131974" s="195"/>
    </row>
    <row r="131975" spans="6:6" x14ac:dyDescent="0.25">
      <c r="F131975" s="195"/>
    </row>
    <row r="131976" spans="6:6" x14ac:dyDescent="0.25">
      <c r="F131976" s="195"/>
    </row>
    <row r="131977" spans="6:6" x14ac:dyDescent="0.25">
      <c r="F131977" s="195"/>
    </row>
    <row r="131978" spans="6:6" x14ac:dyDescent="0.25">
      <c r="F131978" s="195"/>
    </row>
    <row r="131979" spans="6:6" x14ac:dyDescent="0.25">
      <c r="F131979" s="195"/>
    </row>
    <row r="131980" spans="6:6" x14ac:dyDescent="0.25">
      <c r="F131980" s="195"/>
    </row>
    <row r="131981" spans="6:6" x14ac:dyDescent="0.25">
      <c r="F131981" s="195"/>
    </row>
    <row r="131982" spans="6:6" x14ac:dyDescent="0.25">
      <c r="F131982" s="195"/>
    </row>
    <row r="131983" spans="6:6" x14ac:dyDescent="0.25">
      <c r="F131983" s="195"/>
    </row>
    <row r="131984" spans="6:6" x14ac:dyDescent="0.25">
      <c r="F131984" s="195"/>
    </row>
    <row r="131985" spans="6:6" x14ac:dyDescent="0.25">
      <c r="F131985" s="195"/>
    </row>
    <row r="131986" spans="6:6" x14ac:dyDescent="0.25">
      <c r="F131986" s="195"/>
    </row>
    <row r="131987" spans="6:6" x14ac:dyDescent="0.25">
      <c r="F131987" s="195"/>
    </row>
    <row r="131988" spans="6:6" x14ac:dyDescent="0.25">
      <c r="F131988" s="195"/>
    </row>
    <row r="131989" spans="6:6" x14ac:dyDescent="0.25">
      <c r="F131989" s="195"/>
    </row>
    <row r="131990" spans="6:6" x14ac:dyDescent="0.25">
      <c r="F131990" s="195"/>
    </row>
    <row r="131991" spans="6:6" x14ac:dyDescent="0.25">
      <c r="F131991" s="195"/>
    </row>
    <row r="131992" spans="6:6" x14ac:dyDescent="0.25">
      <c r="F131992" s="195"/>
    </row>
    <row r="131993" spans="6:6" x14ac:dyDescent="0.25">
      <c r="F131993" s="195"/>
    </row>
    <row r="131994" spans="6:6" x14ac:dyDescent="0.25">
      <c r="F131994" s="195"/>
    </row>
    <row r="131995" spans="6:6" x14ac:dyDescent="0.25">
      <c r="F131995" s="195"/>
    </row>
    <row r="131996" spans="6:6" x14ac:dyDescent="0.25">
      <c r="F131996" s="195"/>
    </row>
    <row r="131997" spans="6:6" x14ac:dyDescent="0.25">
      <c r="F131997" s="195"/>
    </row>
    <row r="131998" spans="6:6" x14ac:dyDescent="0.25">
      <c r="F131998" s="195"/>
    </row>
    <row r="131999" spans="6:6" x14ac:dyDescent="0.25">
      <c r="F131999" s="195"/>
    </row>
    <row r="132000" spans="6:6" x14ac:dyDescent="0.25">
      <c r="F132000" s="195"/>
    </row>
    <row r="132001" spans="6:6" x14ac:dyDescent="0.25">
      <c r="F132001" s="195"/>
    </row>
    <row r="132002" spans="6:6" x14ac:dyDescent="0.25">
      <c r="F132002" s="195"/>
    </row>
    <row r="132003" spans="6:6" x14ac:dyDescent="0.25">
      <c r="F132003" s="195"/>
    </row>
    <row r="132004" spans="6:6" x14ac:dyDescent="0.25">
      <c r="F132004" s="195"/>
    </row>
    <row r="132005" spans="6:6" x14ac:dyDescent="0.25">
      <c r="F132005" s="195"/>
    </row>
    <row r="132006" spans="6:6" x14ac:dyDescent="0.25">
      <c r="F132006" s="195"/>
    </row>
    <row r="132007" spans="6:6" x14ac:dyDescent="0.25">
      <c r="F132007" s="195"/>
    </row>
    <row r="132008" spans="6:6" x14ac:dyDescent="0.25">
      <c r="F132008" s="195"/>
    </row>
    <row r="132009" spans="6:6" x14ac:dyDescent="0.25">
      <c r="F132009" s="195"/>
    </row>
    <row r="132010" spans="6:6" x14ac:dyDescent="0.25">
      <c r="F132010" s="195"/>
    </row>
    <row r="132011" spans="6:6" x14ac:dyDescent="0.25">
      <c r="F132011" s="195"/>
    </row>
    <row r="132012" spans="6:6" x14ac:dyDescent="0.25">
      <c r="F132012" s="195"/>
    </row>
    <row r="132013" spans="6:6" x14ac:dyDescent="0.25">
      <c r="F132013" s="195"/>
    </row>
    <row r="132014" spans="6:6" x14ac:dyDescent="0.25">
      <c r="F132014" s="195"/>
    </row>
    <row r="132015" spans="6:6" x14ac:dyDescent="0.25">
      <c r="F132015" s="195"/>
    </row>
    <row r="132016" spans="6:6" x14ac:dyDescent="0.25">
      <c r="F132016" s="195"/>
    </row>
    <row r="132017" spans="6:6" x14ac:dyDescent="0.25">
      <c r="F132017" s="195"/>
    </row>
    <row r="132018" spans="6:6" x14ac:dyDescent="0.25">
      <c r="F132018" s="195"/>
    </row>
    <row r="132019" spans="6:6" x14ac:dyDescent="0.25">
      <c r="F132019" s="195"/>
    </row>
    <row r="132020" spans="6:6" x14ac:dyDescent="0.25">
      <c r="F132020" s="195"/>
    </row>
    <row r="132021" spans="6:6" x14ac:dyDescent="0.25">
      <c r="F132021" s="195"/>
    </row>
    <row r="132022" spans="6:6" x14ac:dyDescent="0.25">
      <c r="F132022" s="195"/>
    </row>
    <row r="132023" spans="6:6" x14ac:dyDescent="0.25">
      <c r="F132023" s="195"/>
    </row>
    <row r="132024" spans="6:6" x14ac:dyDescent="0.25">
      <c r="F132024" s="195"/>
    </row>
    <row r="132025" spans="6:6" x14ac:dyDescent="0.25">
      <c r="F132025" s="195"/>
    </row>
    <row r="132026" spans="6:6" x14ac:dyDescent="0.25">
      <c r="F132026" s="195"/>
    </row>
    <row r="132027" spans="6:6" x14ac:dyDescent="0.25">
      <c r="F132027" s="195"/>
    </row>
    <row r="132028" spans="6:6" x14ac:dyDescent="0.25">
      <c r="F132028" s="195"/>
    </row>
    <row r="132029" spans="6:6" x14ac:dyDescent="0.25">
      <c r="F132029" s="195"/>
    </row>
    <row r="132030" spans="6:6" x14ac:dyDescent="0.25">
      <c r="F132030" s="195"/>
    </row>
    <row r="132031" spans="6:6" x14ac:dyDescent="0.25">
      <c r="F132031" s="195"/>
    </row>
    <row r="132032" spans="6:6" x14ac:dyDescent="0.25">
      <c r="F132032" s="195"/>
    </row>
    <row r="132033" spans="6:6" x14ac:dyDescent="0.25">
      <c r="F132033" s="195"/>
    </row>
    <row r="132034" spans="6:6" x14ac:dyDescent="0.25">
      <c r="F132034" s="195"/>
    </row>
    <row r="132035" spans="6:6" x14ac:dyDescent="0.25">
      <c r="F132035" s="195"/>
    </row>
    <row r="132036" spans="6:6" x14ac:dyDescent="0.25">
      <c r="F132036" s="195"/>
    </row>
    <row r="132037" spans="6:6" x14ac:dyDescent="0.25">
      <c r="F132037" s="195"/>
    </row>
    <row r="132038" spans="6:6" x14ac:dyDescent="0.25">
      <c r="F132038" s="195"/>
    </row>
    <row r="132039" spans="6:6" x14ac:dyDescent="0.25">
      <c r="F132039" s="195"/>
    </row>
    <row r="132040" spans="6:6" x14ac:dyDescent="0.25">
      <c r="F132040" s="195"/>
    </row>
    <row r="132041" spans="6:6" x14ac:dyDescent="0.25">
      <c r="F132041" s="195"/>
    </row>
    <row r="132042" spans="6:6" x14ac:dyDescent="0.25">
      <c r="F132042" s="195"/>
    </row>
    <row r="132043" spans="6:6" x14ac:dyDescent="0.25">
      <c r="F132043" s="195"/>
    </row>
    <row r="132044" spans="6:6" x14ac:dyDescent="0.25">
      <c r="F132044" s="195"/>
    </row>
    <row r="132045" spans="6:6" x14ac:dyDescent="0.25">
      <c r="F132045" s="195"/>
    </row>
    <row r="132046" spans="6:6" x14ac:dyDescent="0.25">
      <c r="F132046" s="195"/>
    </row>
    <row r="132047" spans="6:6" x14ac:dyDescent="0.25">
      <c r="F132047" s="195"/>
    </row>
    <row r="132048" spans="6:6" x14ac:dyDescent="0.25">
      <c r="F132048" s="195"/>
    </row>
    <row r="132049" spans="6:6" x14ac:dyDescent="0.25">
      <c r="F132049" s="195"/>
    </row>
    <row r="132050" spans="6:6" x14ac:dyDescent="0.25">
      <c r="F132050" s="195"/>
    </row>
    <row r="132051" spans="6:6" x14ac:dyDescent="0.25">
      <c r="F132051" s="195"/>
    </row>
    <row r="132052" spans="6:6" x14ac:dyDescent="0.25">
      <c r="F132052" s="195"/>
    </row>
    <row r="132053" spans="6:6" x14ac:dyDescent="0.25">
      <c r="F132053" s="195"/>
    </row>
    <row r="132054" spans="6:6" x14ac:dyDescent="0.25">
      <c r="F132054" s="195"/>
    </row>
    <row r="132055" spans="6:6" x14ac:dyDescent="0.25">
      <c r="F132055" s="195"/>
    </row>
    <row r="132056" spans="6:6" x14ac:dyDescent="0.25">
      <c r="F132056" s="195"/>
    </row>
    <row r="132057" spans="6:6" x14ac:dyDescent="0.25">
      <c r="F132057" s="195"/>
    </row>
    <row r="132058" spans="6:6" x14ac:dyDescent="0.25">
      <c r="F132058" s="195"/>
    </row>
    <row r="132059" spans="6:6" x14ac:dyDescent="0.25">
      <c r="F132059" s="195"/>
    </row>
    <row r="132060" spans="6:6" x14ac:dyDescent="0.25">
      <c r="F132060" s="195"/>
    </row>
    <row r="132061" spans="6:6" x14ac:dyDescent="0.25">
      <c r="F132061" s="195"/>
    </row>
    <row r="132062" spans="6:6" x14ac:dyDescent="0.25">
      <c r="F132062" s="195"/>
    </row>
    <row r="132063" spans="6:6" x14ac:dyDescent="0.25">
      <c r="F132063" s="195"/>
    </row>
    <row r="132064" spans="6:6" x14ac:dyDescent="0.25">
      <c r="F132064" s="195"/>
    </row>
    <row r="132065" spans="6:6" x14ac:dyDescent="0.25">
      <c r="F132065" s="195"/>
    </row>
    <row r="132066" spans="6:6" x14ac:dyDescent="0.25">
      <c r="F132066" s="195"/>
    </row>
    <row r="132067" spans="6:6" x14ac:dyDescent="0.25">
      <c r="F132067" s="195"/>
    </row>
    <row r="132068" spans="6:6" x14ac:dyDescent="0.25">
      <c r="F132068" s="195"/>
    </row>
    <row r="132069" spans="6:6" x14ac:dyDescent="0.25">
      <c r="F132069" s="195"/>
    </row>
    <row r="132070" spans="6:6" x14ac:dyDescent="0.25">
      <c r="F132070" s="195"/>
    </row>
    <row r="132071" spans="6:6" x14ac:dyDescent="0.25">
      <c r="F132071" s="195"/>
    </row>
    <row r="132072" spans="6:6" x14ac:dyDescent="0.25">
      <c r="F132072" s="195"/>
    </row>
    <row r="132073" spans="6:6" x14ac:dyDescent="0.25">
      <c r="F132073" s="195"/>
    </row>
    <row r="132074" spans="6:6" x14ac:dyDescent="0.25">
      <c r="F132074" s="195"/>
    </row>
    <row r="132075" spans="6:6" x14ac:dyDescent="0.25">
      <c r="F132075" s="195"/>
    </row>
    <row r="132076" spans="6:6" x14ac:dyDescent="0.25">
      <c r="F132076" s="195"/>
    </row>
    <row r="132077" spans="6:6" x14ac:dyDescent="0.25">
      <c r="F132077" s="195"/>
    </row>
    <row r="132078" spans="6:6" x14ac:dyDescent="0.25">
      <c r="F132078" s="195"/>
    </row>
    <row r="132079" spans="6:6" x14ac:dyDescent="0.25">
      <c r="F132079" s="195"/>
    </row>
    <row r="132080" spans="6:6" x14ac:dyDescent="0.25">
      <c r="F132080" s="195"/>
    </row>
    <row r="132081" spans="6:6" x14ac:dyDescent="0.25">
      <c r="F132081" s="195"/>
    </row>
    <row r="132082" spans="6:6" x14ac:dyDescent="0.25">
      <c r="F132082" s="195"/>
    </row>
    <row r="132083" spans="6:6" x14ac:dyDescent="0.25">
      <c r="F132083" s="195"/>
    </row>
    <row r="132084" spans="6:6" x14ac:dyDescent="0.25">
      <c r="F132084" s="195"/>
    </row>
    <row r="132085" spans="6:6" x14ac:dyDescent="0.25">
      <c r="F132085" s="195"/>
    </row>
    <row r="132086" spans="6:6" x14ac:dyDescent="0.25">
      <c r="F132086" s="195"/>
    </row>
    <row r="132087" spans="6:6" x14ac:dyDescent="0.25">
      <c r="F132087" s="195"/>
    </row>
    <row r="132088" spans="6:6" x14ac:dyDescent="0.25">
      <c r="F132088" s="195"/>
    </row>
    <row r="132089" spans="6:6" x14ac:dyDescent="0.25">
      <c r="F132089" s="195"/>
    </row>
    <row r="132090" spans="6:6" x14ac:dyDescent="0.25">
      <c r="F132090" s="195"/>
    </row>
    <row r="132091" spans="6:6" x14ac:dyDescent="0.25">
      <c r="F132091" s="195"/>
    </row>
    <row r="132092" spans="6:6" x14ac:dyDescent="0.25">
      <c r="F132092" s="195"/>
    </row>
    <row r="132093" spans="6:6" x14ac:dyDescent="0.25">
      <c r="F132093" s="195"/>
    </row>
    <row r="132094" spans="6:6" x14ac:dyDescent="0.25">
      <c r="F132094" s="195"/>
    </row>
    <row r="132095" spans="6:6" x14ac:dyDescent="0.25">
      <c r="F132095" s="195"/>
    </row>
    <row r="132096" spans="6:6" x14ac:dyDescent="0.25">
      <c r="F132096" s="195"/>
    </row>
    <row r="132097" spans="6:6" x14ac:dyDescent="0.25">
      <c r="F132097" s="195"/>
    </row>
    <row r="132098" spans="6:6" x14ac:dyDescent="0.25">
      <c r="F132098" s="195"/>
    </row>
    <row r="132099" spans="6:6" x14ac:dyDescent="0.25">
      <c r="F132099" s="195"/>
    </row>
    <row r="132100" spans="6:6" x14ac:dyDescent="0.25">
      <c r="F132100" s="195"/>
    </row>
    <row r="132101" spans="6:6" x14ac:dyDescent="0.25">
      <c r="F132101" s="195"/>
    </row>
    <row r="132102" spans="6:6" x14ac:dyDescent="0.25">
      <c r="F132102" s="195"/>
    </row>
    <row r="132103" spans="6:6" x14ac:dyDescent="0.25">
      <c r="F132103" s="195"/>
    </row>
    <row r="132104" spans="6:6" x14ac:dyDescent="0.25">
      <c r="F132104" s="195"/>
    </row>
    <row r="132105" spans="6:6" x14ac:dyDescent="0.25">
      <c r="F132105" s="195"/>
    </row>
    <row r="132106" spans="6:6" x14ac:dyDescent="0.25">
      <c r="F132106" s="195"/>
    </row>
    <row r="132107" spans="6:6" x14ac:dyDescent="0.25">
      <c r="F132107" s="195"/>
    </row>
    <row r="132108" spans="6:6" x14ac:dyDescent="0.25">
      <c r="F132108" s="195"/>
    </row>
    <row r="132109" spans="6:6" x14ac:dyDescent="0.25">
      <c r="F132109" s="195"/>
    </row>
    <row r="132110" spans="6:6" x14ac:dyDescent="0.25">
      <c r="F132110" s="195"/>
    </row>
    <row r="132111" spans="6:6" x14ac:dyDescent="0.25">
      <c r="F132111" s="195"/>
    </row>
    <row r="132112" spans="6:6" x14ac:dyDescent="0.25">
      <c r="F132112" s="195"/>
    </row>
    <row r="132113" spans="6:6" x14ac:dyDescent="0.25">
      <c r="F132113" s="195"/>
    </row>
    <row r="132114" spans="6:6" x14ac:dyDescent="0.25">
      <c r="F132114" s="195"/>
    </row>
    <row r="132115" spans="6:6" x14ac:dyDescent="0.25">
      <c r="F132115" s="195"/>
    </row>
    <row r="132116" spans="6:6" x14ac:dyDescent="0.25">
      <c r="F132116" s="195"/>
    </row>
    <row r="132117" spans="6:6" x14ac:dyDescent="0.25">
      <c r="F132117" s="195"/>
    </row>
    <row r="132118" spans="6:6" x14ac:dyDescent="0.25">
      <c r="F132118" s="195"/>
    </row>
    <row r="132119" spans="6:6" x14ac:dyDescent="0.25">
      <c r="F132119" s="195"/>
    </row>
    <row r="132120" spans="6:6" x14ac:dyDescent="0.25">
      <c r="F132120" s="195"/>
    </row>
    <row r="132121" spans="6:6" x14ac:dyDescent="0.25">
      <c r="F132121" s="195"/>
    </row>
    <row r="132122" spans="6:6" x14ac:dyDescent="0.25">
      <c r="F132122" s="195"/>
    </row>
    <row r="132123" spans="6:6" x14ac:dyDescent="0.25">
      <c r="F132123" s="195"/>
    </row>
    <row r="132124" spans="6:6" x14ac:dyDescent="0.25">
      <c r="F132124" s="195"/>
    </row>
    <row r="132125" spans="6:6" x14ac:dyDescent="0.25">
      <c r="F132125" s="195"/>
    </row>
    <row r="132126" spans="6:6" x14ac:dyDescent="0.25">
      <c r="F132126" s="195"/>
    </row>
    <row r="132127" spans="6:6" x14ac:dyDescent="0.25">
      <c r="F132127" s="195"/>
    </row>
    <row r="132128" spans="6:6" x14ac:dyDescent="0.25">
      <c r="F132128" s="195"/>
    </row>
    <row r="132129" spans="6:6" x14ac:dyDescent="0.25">
      <c r="F132129" s="195"/>
    </row>
    <row r="132130" spans="6:6" x14ac:dyDescent="0.25">
      <c r="F132130" s="195"/>
    </row>
    <row r="132131" spans="6:6" x14ac:dyDescent="0.25">
      <c r="F132131" s="195"/>
    </row>
    <row r="132132" spans="6:6" x14ac:dyDescent="0.25">
      <c r="F132132" s="195"/>
    </row>
    <row r="132133" spans="6:6" x14ac:dyDescent="0.25">
      <c r="F132133" s="195"/>
    </row>
    <row r="132134" spans="6:6" x14ac:dyDescent="0.25">
      <c r="F132134" s="195"/>
    </row>
    <row r="132135" spans="6:6" x14ac:dyDescent="0.25">
      <c r="F132135" s="195"/>
    </row>
    <row r="132136" spans="6:6" x14ac:dyDescent="0.25">
      <c r="F132136" s="195"/>
    </row>
    <row r="132137" spans="6:6" x14ac:dyDescent="0.25">
      <c r="F132137" s="195"/>
    </row>
    <row r="132138" spans="6:6" x14ac:dyDescent="0.25">
      <c r="F132138" s="195"/>
    </row>
    <row r="132139" spans="6:6" x14ac:dyDescent="0.25">
      <c r="F132139" s="195"/>
    </row>
    <row r="132140" spans="6:6" x14ac:dyDescent="0.25">
      <c r="F132140" s="195"/>
    </row>
    <row r="132141" spans="6:6" x14ac:dyDescent="0.25">
      <c r="F132141" s="195"/>
    </row>
    <row r="132142" spans="6:6" x14ac:dyDescent="0.25">
      <c r="F132142" s="195"/>
    </row>
    <row r="132143" spans="6:6" x14ac:dyDescent="0.25">
      <c r="F132143" s="195"/>
    </row>
    <row r="132144" spans="6:6" x14ac:dyDescent="0.25">
      <c r="F132144" s="195"/>
    </row>
    <row r="132145" spans="6:6" x14ac:dyDescent="0.25">
      <c r="F132145" s="195"/>
    </row>
    <row r="132146" spans="6:6" x14ac:dyDescent="0.25">
      <c r="F132146" s="195"/>
    </row>
    <row r="132147" spans="6:6" x14ac:dyDescent="0.25">
      <c r="F132147" s="195"/>
    </row>
    <row r="132148" spans="6:6" x14ac:dyDescent="0.25">
      <c r="F132148" s="195"/>
    </row>
    <row r="132149" spans="6:6" x14ac:dyDescent="0.25">
      <c r="F132149" s="195"/>
    </row>
    <row r="132150" spans="6:6" x14ac:dyDescent="0.25">
      <c r="F132150" s="195"/>
    </row>
    <row r="132151" spans="6:6" x14ac:dyDescent="0.25">
      <c r="F132151" s="195"/>
    </row>
    <row r="132152" spans="6:6" x14ac:dyDescent="0.25">
      <c r="F132152" s="195"/>
    </row>
    <row r="132153" spans="6:6" x14ac:dyDescent="0.25">
      <c r="F132153" s="195"/>
    </row>
    <row r="132154" spans="6:6" x14ac:dyDescent="0.25">
      <c r="F132154" s="195"/>
    </row>
    <row r="132155" spans="6:6" x14ac:dyDescent="0.25">
      <c r="F132155" s="195"/>
    </row>
    <row r="132156" spans="6:6" x14ac:dyDescent="0.25">
      <c r="F132156" s="195"/>
    </row>
    <row r="132157" spans="6:6" x14ac:dyDescent="0.25">
      <c r="F132157" s="195"/>
    </row>
    <row r="132158" spans="6:6" x14ac:dyDescent="0.25">
      <c r="F132158" s="195"/>
    </row>
    <row r="132159" spans="6:6" x14ac:dyDescent="0.25">
      <c r="F132159" s="195"/>
    </row>
    <row r="132160" spans="6:6" x14ac:dyDescent="0.25">
      <c r="F132160" s="195"/>
    </row>
    <row r="132161" spans="6:6" x14ac:dyDescent="0.25">
      <c r="F132161" s="195"/>
    </row>
    <row r="132162" spans="6:6" x14ac:dyDescent="0.25">
      <c r="F132162" s="195"/>
    </row>
    <row r="132163" spans="6:6" x14ac:dyDescent="0.25">
      <c r="F132163" s="195"/>
    </row>
    <row r="132164" spans="6:6" x14ac:dyDescent="0.25">
      <c r="F132164" s="195"/>
    </row>
    <row r="132165" spans="6:6" x14ac:dyDescent="0.25">
      <c r="F132165" s="195"/>
    </row>
    <row r="132166" spans="6:6" x14ac:dyDescent="0.25">
      <c r="F132166" s="195"/>
    </row>
    <row r="132167" spans="6:6" x14ac:dyDescent="0.25">
      <c r="F132167" s="195"/>
    </row>
    <row r="132168" spans="6:6" x14ac:dyDescent="0.25">
      <c r="F132168" s="195"/>
    </row>
    <row r="132169" spans="6:6" x14ac:dyDescent="0.25">
      <c r="F132169" s="195"/>
    </row>
    <row r="132170" spans="6:6" x14ac:dyDescent="0.25">
      <c r="F132170" s="195"/>
    </row>
    <row r="132171" spans="6:6" x14ac:dyDescent="0.25">
      <c r="F132171" s="195"/>
    </row>
    <row r="132172" spans="6:6" x14ac:dyDescent="0.25">
      <c r="F132172" s="195"/>
    </row>
    <row r="132173" spans="6:6" x14ac:dyDescent="0.25">
      <c r="F132173" s="195"/>
    </row>
    <row r="132174" spans="6:6" x14ac:dyDescent="0.25">
      <c r="F132174" s="195"/>
    </row>
    <row r="132175" spans="6:6" x14ac:dyDescent="0.25">
      <c r="F132175" s="195"/>
    </row>
    <row r="132176" spans="6:6" x14ac:dyDescent="0.25">
      <c r="F132176" s="195"/>
    </row>
    <row r="132177" spans="6:6" x14ac:dyDescent="0.25">
      <c r="F132177" s="195"/>
    </row>
    <row r="132178" spans="6:6" x14ac:dyDescent="0.25">
      <c r="F132178" s="195"/>
    </row>
    <row r="132179" spans="6:6" x14ac:dyDescent="0.25">
      <c r="F132179" s="195"/>
    </row>
    <row r="132180" spans="6:6" x14ac:dyDescent="0.25">
      <c r="F132180" s="195"/>
    </row>
    <row r="132181" spans="6:6" x14ac:dyDescent="0.25">
      <c r="F132181" s="195"/>
    </row>
    <row r="132182" spans="6:6" x14ac:dyDescent="0.25">
      <c r="F132182" s="195"/>
    </row>
    <row r="132183" spans="6:6" x14ac:dyDescent="0.25">
      <c r="F132183" s="195"/>
    </row>
    <row r="132184" spans="6:6" x14ac:dyDescent="0.25">
      <c r="F132184" s="195"/>
    </row>
    <row r="132185" spans="6:6" x14ac:dyDescent="0.25">
      <c r="F132185" s="195"/>
    </row>
    <row r="132186" spans="6:6" x14ac:dyDescent="0.25">
      <c r="F132186" s="195"/>
    </row>
    <row r="132187" spans="6:6" x14ac:dyDescent="0.25">
      <c r="F132187" s="195"/>
    </row>
    <row r="132188" spans="6:6" x14ac:dyDescent="0.25">
      <c r="F132188" s="195"/>
    </row>
    <row r="132189" spans="6:6" x14ac:dyDescent="0.25">
      <c r="F132189" s="195"/>
    </row>
    <row r="132190" spans="6:6" x14ac:dyDescent="0.25">
      <c r="F132190" s="195"/>
    </row>
    <row r="132191" spans="6:6" x14ac:dyDescent="0.25">
      <c r="F132191" s="195"/>
    </row>
    <row r="132192" spans="6:6" x14ac:dyDescent="0.25">
      <c r="F132192" s="195"/>
    </row>
    <row r="132193" spans="6:6" x14ac:dyDescent="0.25">
      <c r="F132193" s="195"/>
    </row>
    <row r="132194" spans="6:6" x14ac:dyDescent="0.25">
      <c r="F132194" s="195"/>
    </row>
    <row r="132195" spans="6:6" x14ac:dyDescent="0.25">
      <c r="F132195" s="195"/>
    </row>
    <row r="132196" spans="6:6" x14ac:dyDescent="0.25">
      <c r="F132196" s="195"/>
    </row>
    <row r="132197" spans="6:6" x14ac:dyDescent="0.25">
      <c r="F132197" s="195"/>
    </row>
    <row r="132198" spans="6:6" x14ac:dyDescent="0.25">
      <c r="F132198" s="195"/>
    </row>
    <row r="132199" spans="6:6" x14ac:dyDescent="0.25">
      <c r="F132199" s="195"/>
    </row>
    <row r="132200" spans="6:6" x14ac:dyDescent="0.25">
      <c r="F132200" s="195"/>
    </row>
    <row r="132201" spans="6:6" x14ac:dyDescent="0.25">
      <c r="F132201" s="195"/>
    </row>
    <row r="132202" spans="6:6" x14ac:dyDescent="0.25">
      <c r="F132202" s="195"/>
    </row>
    <row r="132203" spans="6:6" x14ac:dyDescent="0.25">
      <c r="F132203" s="195"/>
    </row>
    <row r="132204" spans="6:6" x14ac:dyDescent="0.25">
      <c r="F132204" s="195"/>
    </row>
    <row r="132205" spans="6:6" x14ac:dyDescent="0.25">
      <c r="F132205" s="195"/>
    </row>
    <row r="132206" spans="6:6" x14ac:dyDescent="0.25">
      <c r="F132206" s="195"/>
    </row>
    <row r="132207" spans="6:6" x14ac:dyDescent="0.25">
      <c r="F132207" s="195"/>
    </row>
    <row r="132208" spans="6:6" x14ac:dyDescent="0.25">
      <c r="F132208" s="195"/>
    </row>
    <row r="132209" spans="6:6" x14ac:dyDescent="0.25">
      <c r="F132209" s="195"/>
    </row>
    <row r="132210" spans="6:6" x14ac:dyDescent="0.25">
      <c r="F132210" s="195"/>
    </row>
    <row r="132211" spans="6:6" x14ac:dyDescent="0.25">
      <c r="F132211" s="195"/>
    </row>
    <row r="132212" spans="6:6" x14ac:dyDescent="0.25">
      <c r="F132212" s="195"/>
    </row>
    <row r="132213" spans="6:6" x14ac:dyDescent="0.25">
      <c r="F132213" s="195"/>
    </row>
    <row r="132214" spans="6:6" x14ac:dyDescent="0.25">
      <c r="F132214" s="195"/>
    </row>
    <row r="132215" spans="6:6" x14ac:dyDescent="0.25">
      <c r="F132215" s="195"/>
    </row>
    <row r="132216" spans="6:6" x14ac:dyDescent="0.25">
      <c r="F132216" s="195"/>
    </row>
    <row r="132217" spans="6:6" x14ac:dyDescent="0.25">
      <c r="F132217" s="195"/>
    </row>
    <row r="132218" spans="6:6" x14ac:dyDescent="0.25">
      <c r="F132218" s="195"/>
    </row>
    <row r="132219" spans="6:6" x14ac:dyDescent="0.25">
      <c r="F132219" s="195"/>
    </row>
    <row r="132220" spans="6:6" x14ac:dyDescent="0.25">
      <c r="F132220" s="195"/>
    </row>
    <row r="132221" spans="6:6" x14ac:dyDescent="0.25">
      <c r="F132221" s="195"/>
    </row>
    <row r="132222" spans="6:6" x14ac:dyDescent="0.25">
      <c r="F132222" s="195"/>
    </row>
    <row r="132223" spans="6:6" x14ac:dyDescent="0.25">
      <c r="F132223" s="195"/>
    </row>
    <row r="132224" spans="6:6" x14ac:dyDescent="0.25">
      <c r="F132224" s="195"/>
    </row>
    <row r="132225" spans="6:6" x14ac:dyDescent="0.25">
      <c r="F132225" s="195"/>
    </row>
    <row r="132226" spans="6:6" x14ac:dyDescent="0.25">
      <c r="F132226" s="195"/>
    </row>
    <row r="132227" spans="6:6" x14ac:dyDescent="0.25">
      <c r="F132227" s="195"/>
    </row>
    <row r="132228" spans="6:6" x14ac:dyDescent="0.25">
      <c r="F132228" s="195"/>
    </row>
    <row r="132229" spans="6:6" x14ac:dyDescent="0.25">
      <c r="F132229" s="195"/>
    </row>
    <row r="132230" spans="6:6" x14ac:dyDescent="0.25">
      <c r="F132230" s="195"/>
    </row>
    <row r="132231" spans="6:6" x14ac:dyDescent="0.25">
      <c r="F132231" s="195"/>
    </row>
    <row r="132232" spans="6:6" x14ac:dyDescent="0.25">
      <c r="F132232" s="195"/>
    </row>
    <row r="132233" spans="6:6" x14ac:dyDescent="0.25">
      <c r="F132233" s="195"/>
    </row>
    <row r="132234" spans="6:6" x14ac:dyDescent="0.25">
      <c r="F132234" s="195"/>
    </row>
    <row r="132235" spans="6:6" x14ac:dyDescent="0.25">
      <c r="F132235" s="195"/>
    </row>
    <row r="132236" spans="6:6" x14ac:dyDescent="0.25">
      <c r="F132236" s="195"/>
    </row>
    <row r="132237" spans="6:6" x14ac:dyDescent="0.25">
      <c r="F132237" s="195"/>
    </row>
    <row r="132238" spans="6:6" x14ac:dyDescent="0.25">
      <c r="F132238" s="195"/>
    </row>
    <row r="132239" spans="6:6" x14ac:dyDescent="0.25">
      <c r="F132239" s="195"/>
    </row>
    <row r="132240" spans="6:6" x14ac:dyDescent="0.25">
      <c r="F132240" s="195"/>
    </row>
    <row r="132241" spans="6:6" x14ac:dyDescent="0.25">
      <c r="F132241" s="195"/>
    </row>
    <row r="132242" spans="6:6" x14ac:dyDescent="0.25">
      <c r="F132242" s="195"/>
    </row>
    <row r="132243" spans="6:6" x14ac:dyDescent="0.25">
      <c r="F132243" s="195"/>
    </row>
    <row r="132244" spans="6:6" x14ac:dyDescent="0.25">
      <c r="F132244" s="195"/>
    </row>
    <row r="132245" spans="6:6" x14ac:dyDescent="0.25">
      <c r="F132245" s="195"/>
    </row>
    <row r="132246" spans="6:6" x14ac:dyDescent="0.25">
      <c r="F132246" s="195"/>
    </row>
    <row r="132247" spans="6:6" x14ac:dyDescent="0.25">
      <c r="F132247" s="195"/>
    </row>
    <row r="132248" spans="6:6" x14ac:dyDescent="0.25">
      <c r="F132248" s="195"/>
    </row>
    <row r="132249" spans="6:6" x14ac:dyDescent="0.25">
      <c r="F132249" s="195"/>
    </row>
    <row r="132250" spans="6:6" x14ac:dyDescent="0.25">
      <c r="F132250" s="195"/>
    </row>
    <row r="132251" spans="6:6" x14ac:dyDescent="0.25">
      <c r="F132251" s="195"/>
    </row>
    <row r="132252" spans="6:6" x14ac:dyDescent="0.25">
      <c r="F132252" s="195"/>
    </row>
    <row r="132253" spans="6:6" x14ac:dyDescent="0.25">
      <c r="F132253" s="195"/>
    </row>
    <row r="132254" spans="6:6" x14ac:dyDescent="0.25">
      <c r="F132254" s="195"/>
    </row>
    <row r="132255" spans="6:6" x14ac:dyDescent="0.25">
      <c r="F132255" s="195"/>
    </row>
    <row r="132256" spans="6:6" x14ac:dyDescent="0.25">
      <c r="F132256" s="195"/>
    </row>
    <row r="132257" spans="6:6" x14ac:dyDescent="0.25">
      <c r="F132257" s="195"/>
    </row>
    <row r="132258" spans="6:6" x14ac:dyDescent="0.25">
      <c r="F132258" s="195"/>
    </row>
    <row r="132259" spans="6:6" x14ac:dyDescent="0.25">
      <c r="F132259" s="195"/>
    </row>
    <row r="132260" spans="6:6" x14ac:dyDescent="0.25">
      <c r="F132260" s="195"/>
    </row>
    <row r="132261" spans="6:6" x14ac:dyDescent="0.25">
      <c r="F132261" s="195"/>
    </row>
    <row r="132262" spans="6:6" x14ac:dyDescent="0.25">
      <c r="F132262" s="195"/>
    </row>
    <row r="132263" spans="6:6" x14ac:dyDescent="0.25">
      <c r="F132263" s="195"/>
    </row>
    <row r="132264" spans="6:6" x14ac:dyDescent="0.25">
      <c r="F132264" s="195"/>
    </row>
    <row r="132265" spans="6:6" x14ac:dyDescent="0.25">
      <c r="F132265" s="195"/>
    </row>
    <row r="132266" spans="6:6" x14ac:dyDescent="0.25">
      <c r="F132266" s="195"/>
    </row>
    <row r="132267" spans="6:6" x14ac:dyDescent="0.25">
      <c r="F132267" s="195"/>
    </row>
    <row r="132268" spans="6:6" x14ac:dyDescent="0.25">
      <c r="F132268" s="195"/>
    </row>
    <row r="132269" spans="6:6" x14ac:dyDescent="0.25">
      <c r="F132269" s="195"/>
    </row>
    <row r="132270" spans="6:6" x14ac:dyDescent="0.25">
      <c r="F132270" s="195"/>
    </row>
    <row r="132271" spans="6:6" x14ac:dyDescent="0.25">
      <c r="F132271" s="195"/>
    </row>
    <row r="132272" spans="6:6" x14ac:dyDescent="0.25">
      <c r="F132272" s="195"/>
    </row>
    <row r="132273" spans="6:6" x14ac:dyDescent="0.25">
      <c r="F132273" s="195"/>
    </row>
    <row r="132274" spans="6:6" x14ac:dyDescent="0.25">
      <c r="F132274" s="195"/>
    </row>
    <row r="132275" spans="6:6" x14ac:dyDescent="0.25">
      <c r="F132275" s="195"/>
    </row>
    <row r="132276" spans="6:6" x14ac:dyDescent="0.25">
      <c r="F132276" s="195"/>
    </row>
    <row r="132277" spans="6:6" x14ac:dyDescent="0.25">
      <c r="F132277" s="195"/>
    </row>
    <row r="132278" spans="6:6" x14ac:dyDescent="0.25">
      <c r="F132278" s="195"/>
    </row>
    <row r="132279" spans="6:6" x14ac:dyDescent="0.25">
      <c r="F132279" s="195"/>
    </row>
    <row r="132280" spans="6:6" x14ac:dyDescent="0.25">
      <c r="F132280" s="195"/>
    </row>
    <row r="132281" spans="6:6" x14ac:dyDescent="0.25">
      <c r="F132281" s="195"/>
    </row>
    <row r="132282" spans="6:6" x14ac:dyDescent="0.25">
      <c r="F132282" s="195"/>
    </row>
    <row r="132283" spans="6:6" x14ac:dyDescent="0.25">
      <c r="F132283" s="195"/>
    </row>
    <row r="132284" spans="6:6" x14ac:dyDescent="0.25">
      <c r="F132284" s="195"/>
    </row>
    <row r="132285" spans="6:6" x14ac:dyDescent="0.25">
      <c r="F132285" s="195"/>
    </row>
    <row r="132286" spans="6:6" x14ac:dyDescent="0.25">
      <c r="F132286" s="195"/>
    </row>
    <row r="132287" spans="6:6" x14ac:dyDescent="0.25">
      <c r="F132287" s="195"/>
    </row>
    <row r="132288" spans="6:6" x14ac:dyDescent="0.25">
      <c r="F132288" s="195"/>
    </row>
    <row r="137406" spans="6:6" x14ac:dyDescent="0.25">
      <c r="F137406" s="195"/>
    </row>
    <row r="137407" spans="6:6" x14ac:dyDescent="0.25">
      <c r="F137407" s="195"/>
    </row>
    <row r="137408" spans="6:6" x14ac:dyDescent="0.25">
      <c r="F137408" s="195"/>
    </row>
    <row r="137409" spans="6:6" x14ac:dyDescent="0.25">
      <c r="F137409" s="195"/>
    </row>
    <row r="137410" spans="6:6" x14ac:dyDescent="0.25">
      <c r="F137410" s="195"/>
    </row>
    <row r="137411" spans="6:6" x14ac:dyDescent="0.25">
      <c r="F137411" s="195"/>
    </row>
    <row r="137412" spans="6:6" x14ac:dyDescent="0.25">
      <c r="F137412" s="195"/>
    </row>
    <row r="137413" spans="6:6" x14ac:dyDescent="0.25">
      <c r="F137413" s="195"/>
    </row>
    <row r="137414" spans="6:6" x14ac:dyDescent="0.25">
      <c r="F137414" s="195"/>
    </row>
    <row r="137415" spans="6:6" x14ac:dyDescent="0.25">
      <c r="F137415" s="195"/>
    </row>
    <row r="137416" spans="6:6" x14ac:dyDescent="0.25">
      <c r="F137416" s="195"/>
    </row>
    <row r="137417" spans="6:6" x14ac:dyDescent="0.25">
      <c r="F137417" s="195"/>
    </row>
    <row r="137418" spans="6:6" x14ac:dyDescent="0.25">
      <c r="F137418" s="195"/>
    </row>
    <row r="137419" spans="6:6" x14ac:dyDescent="0.25">
      <c r="F137419" s="195"/>
    </row>
    <row r="137420" spans="6:6" x14ac:dyDescent="0.25">
      <c r="F137420" s="195"/>
    </row>
    <row r="137421" spans="6:6" x14ac:dyDescent="0.25">
      <c r="F137421" s="195"/>
    </row>
    <row r="137422" spans="6:6" x14ac:dyDescent="0.25">
      <c r="F137422" s="195"/>
    </row>
    <row r="137423" spans="6:6" x14ac:dyDescent="0.25">
      <c r="F137423" s="195"/>
    </row>
    <row r="137424" spans="6:6" x14ac:dyDescent="0.25">
      <c r="F137424" s="195"/>
    </row>
    <row r="137425" spans="6:6" x14ac:dyDescent="0.25">
      <c r="F137425" s="195"/>
    </row>
    <row r="137426" spans="6:6" x14ac:dyDescent="0.25">
      <c r="F137426" s="195"/>
    </row>
    <row r="137427" spans="6:6" x14ac:dyDescent="0.25">
      <c r="F137427" s="195"/>
    </row>
    <row r="137428" spans="6:6" x14ac:dyDescent="0.25">
      <c r="F137428" s="195"/>
    </row>
    <row r="137429" spans="6:6" x14ac:dyDescent="0.25">
      <c r="F137429" s="195"/>
    </row>
    <row r="137430" spans="6:6" x14ac:dyDescent="0.25">
      <c r="F137430" s="195"/>
    </row>
    <row r="137431" spans="6:6" x14ac:dyDescent="0.25">
      <c r="F137431" s="195"/>
    </row>
    <row r="137432" spans="6:6" x14ac:dyDescent="0.25">
      <c r="F137432" s="195"/>
    </row>
    <row r="137433" spans="6:6" x14ac:dyDescent="0.25">
      <c r="F137433" s="195"/>
    </row>
    <row r="137434" spans="6:6" x14ac:dyDescent="0.25">
      <c r="F137434" s="195"/>
    </row>
    <row r="137435" spans="6:6" x14ac:dyDescent="0.25">
      <c r="F137435" s="195"/>
    </row>
    <row r="137436" spans="6:6" x14ac:dyDescent="0.25">
      <c r="F137436" s="195"/>
    </row>
    <row r="137437" spans="6:6" x14ac:dyDescent="0.25">
      <c r="F137437" s="195"/>
    </row>
    <row r="137438" spans="6:6" x14ac:dyDescent="0.25">
      <c r="F137438" s="195"/>
    </row>
    <row r="137439" spans="6:6" x14ac:dyDescent="0.25">
      <c r="F137439" s="195"/>
    </row>
    <row r="137440" spans="6:6" x14ac:dyDescent="0.25">
      <c r="F137440" s="195"/>
    </row>
    <row r="137441" spans="6:6" x14ac:dyDescent="0.25">
      <c r="F137441" s="195"/>
    </row>
    <row r="137442" spans="6:6" x14ac:dyDescent="0.25">
      <c r="F137442" s="195"/>
    </row>
    <row r="137443" spans="6:6" x14ac:dyDescent="0.25">
      <c r="F137443" s="195"/>
    </row>
    <row r="137444" spans="6:6" x14ac:dyDescent="0.25">
      <c r="F137444" s="195"/>
    </row>
    <row r="137445" spans="6:6" x14ac:dyDescent="0.25">
      <c r="F137445" s="195"/>
    </row>
    <row r="137446" spans="6:6" x14ac:dyDescent="0.25">
      <c r="F137446" s="195"/>
    </row>
    <row r="137447" spans="6:6" x14ac:dyDescent="0.25">
      <c r="F137447" s="195"/>
    </row>
    <row r="137448" spans="6:6" x14ac:dyDescent="0.25">
      <c r="F137448" s="195"/>
    </row>
    <row r="137449" spans="6:6" x14ac:dyDescent="0.25">
      <c r="F137449" s="195"/>
    </row>
    <row r="137450" spans="6:6" x14ac:dyDescent="0.25">
      <c r="F137450" s="195"/>
    </row>
    <row r="137451" spans="6:6" x14ac:dyDescent="0.25">
      <c r="F137451" s="195"/>
    </row>
    <row r="137452" spans="6:6" x14ac:dyDescent="0.25">
      <c r="F137452" s="195"/>
    </row>
    <row r="137453" spans="6:6" x14ac:dyDescent="0.25">
      <c r="F137453" s="195"/>
    </row>
    <row r="137454" spans="6:6" x14ac:dyDescent="0.25">
      <c r="F137454" s="195"/>
    </row>
    <row r="137455" spans="6:6" x14ac:dyDescent="0.25">
      <c r="F137455" s="195"/>
    </row>
    <row r="137456" spans="6:6" x14ac:dyDescent="0.25">
      <c r="F137456" s="195"/>
    </row>
    <row r="137457" spans="6:6" x14ac:dyDescent="0.25">
      <c r="F137457" s="195"/>
    </row>
    <row r="137458" spans="6:6" x14ac:dyDescent="0.25">
      <c r="F137458" s="195"/>
    </row>
    <row r="137459" spans="6:6" x14ac:dyDescent="0.25">
      <c r="F137459" s="195"/>
    </row>
    <row r="137460" spans="6:6" x14ac:dyDescent="0.25">
      <c r="F137460" s="195"/>
    </row>
    <row r="137461" spans="6:6" x14ac:dyDescent="0.25">
      <c r="F137461" s="195"/>
    </row>
    <row r="137462" spans="6:6" x14ac:dyDescent="0.25">
      <c r="F137462" s="195"/>
    </row>
    <row r="137463" spans="6:6" x14ac:dyDescent="0.25">
      <c r="F137463" s="195"/>
    </row>
    <row r="137464" spans="6:6" x14ac:dyDescent="0.25">
      <c r="F137464" s="195"/>
    </row>
    <row r="137465" spans="6:6" x14ac:dyDescent="0.25">
      <c r="F137465" s="195"/>
    </row>
    <row r="137466" spans="6:6" x14ac:dyDescent="0.25">
      <c r="F137466" s="195"/>
    </row>
    <row r="137467" spans="6:6" x14ac:dyDescent="0.25">
      <c r="F137467" s="195"/>
    </row>
    <row r="137468" spans="6:6" x14ac:dyDescent="0.25">
      <c r="F137468" s="195"/>
    </row>
    <row r="137469" spans="6:6" x14ac:dyDescent="0.25">
      <c r="F137469" s="195"/>
    </row>
    <row r="137470" spans="6:6" x14ac:dyDescent="0.25">
      <c r="F137470" s="195"/>
    </row>
    <row r="137471" spans="6:6" x14ac:dyDescent="0.25">
      <c r="F137471" s="195"/>
    </row>
    <row r="137472" spans="6:6" x14ac:dyDescent="0.25">
      <c r="F137472" s="195"/>
    </row>
    <row r="137473" spans="6:6" x14ac:dyDescent="0.25">
      <c r="F137473" s="195"/>
    </row>
    <row r="137474" spans="6:6" x14ac:dyDescent="0.25">
      <c r="F137474" s="195"/>
    </row>
    <row r="137475" spans="6:6" x14ac:dyDescent="0.25">
      <c r="F137475" s="195"/>
    </row>
    <row r="137476" spans="6:6" x14ac:dyDescent="0.25">
      <c r="F137476" s="195"/>
    </row>
    <row r="137477" spans="6:6" x14ac:dyDescent="0.25">
      <c r="F137477" s="195"/>
    </row>
    <row r="137478" spans="6:6" x14ac:dyDescent="0.25">
      <c r="F137478" s="195"/>
    </row>
    <row r="137479" spans="6:6" x14ac:dyDescent="0.25">
      <c r="F137479" s="195"/>
    </row>
    <row r="137480" spans="6:6" x14ac:dyDescent="0.25">
      <c r="F137480" s="195"/>
    </row>
    <row r="137481" spans="6:6" x14ac:dyDescent="0.25">
      <c r="F137481" s="195"/>
    </row>
    <row r="137482" spans="6:6" x14ac:dyDescent="0.25">
      <c r="F137482" s="195"/>
    </row>
    <row r="137483" spans="6:6" x14ac:dyDescent="0.25">
      <c r="F137483" s="195"/>
    </row>
    <row r="137484" spans="6:6" x14ac:dyDescent="0.25">
      <c r="F137484" s="195"/>
    </row>
    <row r="137485" spans="6:6" x14ac:dyDescent="0.25">
      <c r="F137485" s="195"/>
    </row>
    <row r="137486" spans="6:6" x14ac:dyDescent="0.25">
      <c r="F137486" s="195"/>
    </row>
    <row r="137487" spans="6:6" x14ac:dyDescent="0.25">
      <c r="F137487" s="195"/>
    </row>
    <row r="137488" spans="6:6" x14ac:dyDescent="0.25">
      <c r="F137488" s="195"/>
    </row>
    <row r="137489" spans="6:6" x14ac:dyDescent="0.25">
      <c r="F137489" s="195"/>
    </row>
    <row r="137490" spans="6:6" x14ac:dyDescent="0.25">
      <c r="F137490" s="195"/>
    </row>
    <row r="137491" spans="6:6" x14ac:dyDescent="0.25">
      <c r="F137491" s="195"/>
    </row>
    <row r="137492" spans="6:6" x14ac:dyDescent="0.25">
      <c r="F137492" s="195"/>
    </row>
    <row r="137493" spans="6:6" x14ac:dyDescent="0.25">
      <c r="F137493" s="195"/>
    </row>
    <row r="137494" spans="6:6" x14ac:dyDescent="0.25">
      <c r="F137494" s="195"/>
    </row>
    <row r="137495" spans="6:6" x14ac:dyDescent="0.25">
      <c r="F137495" s="195"/>
    </row>
    <row r="137496" spans="6:6" x14ac:dyDescent="0.25">
      <c r="F137496" s="195"/>
    </row>
    <row r="137497" spans="6:6" x14ac:dyDescent="0.25">
      <c r="F137497" s="195"/>
    </row>
    <row r="137498" spans="6:6" x14ac:dyDescent="0.25">
      <c r="F137498" s="195"/>
    </row>
    <row r="137499" spans="6:6" x14ac:dyDescent="0.25">
      <c r="F137499" s="195"/>
    </row>
    <row r="137500" spans="6:6" x14ac:dyDescent="0.25">
      <c r="F137500" s="195"/>
    </row>
    <row r="137501" spans="6:6" x14ac:dyDescent="0.25">
      <c r="F137501" s="195"/>
    </row>
    <row r="137502" spans="6:6" x14ac:dyDescent="0.25">
      <c r="F137502" s="195"/>
    </row>
    <row r="137503" spans="6:6" x14ac:dyDescent="0.25">
      <c r="F137503" s="195"/>
    </row>
    <row r="137504" spans="6:6" x14ac:dyDescent="0.25">
      <c r="F137504" s="195"/>
    </row>
    <row r="137505" spans="6:6" x14ac:dyDescent="0.25">
      <c r="F137505" s="195"/>
    </row>
    <row r="137506" spans="6:6" x14ac:dyDescent="0.25">
      <c r="F137506" s="195"/>
    </row>
    <row r="137507" spans="6:6" x14ac:dyDescent="0.25">
      <c r="F137507" s="195"/>
    </row>
    <row r="137508" spans="6:6" x14ac:dyDescent="0.25">
      <c r="F137508" s="195"/>
    </row>
    <row r="137509" spans="6:6" x14ac:dyDescent="0.25">
      <c r="F137509" s="195"/>
    </row>
    <row r="137510" spans="6:6" x14ac:dyDescent="0.25">
      <c r="F137510" s="195"/>
    </row>
    <row r="137511" spans="6:6" x14ac:dyDescent="0.25">
      <c r="F137511" s="195"/>
    </row>
    <row r="137512" spans="6:6" x14ac:dyDescent="0.25">
      <c r="F137512" s="195"/>
    </row>
    <row r="137513" spans="6:6" x14ac:dyDescent="0.25">
      <c r="F137513" s="195"/>
    </row>
    <row r="137514" spans="6:6" x14ac:dyDescent="0.25">
      <c r="F137514" s="195"/>
    </row>
    <row r="137515" spans="6:6" x14ac:dyDescent="0.25">
      <c r="F137515" s="195"/>
    </row>
    <row r="137516" spans="6:6" x14ac:dyDescent="0.25">
      <c r="F137516" s="195"/>
    </row>
    <row r="137517" spans="6:6" x14ac:dyDescent="0.25">
      <c r="F137517" s="195"/>
    </row>
    <row r="137518" spans="6:6" x14ac:dyDescent="0.25">
      <c r="F137518" s="195"/>
    </row>
    <row r="137519" spans="6:6" x14ac:dyDescent="0.25">
      <c r="F137519" s="195"/>
    </row>
    <row r="137520" spans="6:6" x14ac:dyDescent="0.25">
      <c r="F137520" s="195"/>
    </row>
    <row r="137521" spans="6:6" x14ac:dyDescent="0.25">
      <c r="F137521" s="195"/>
    </row>
    <row r="137522" spans="6:6" x14ac:dyDescent="0.25">
      <c r="F137522" s="195"/>
    </row>
    <row r="137523" spans="6:6" x14ac:dyDescent="0.25">
      <c r="F137523" s="195"/>
    </row>
    <row r="137524" spans="6:6" x14ac:dyDescent="0.25">
      <c r="F137524" s="195"/>
    </row>
    <row r="137525" spans="6:6" x14ac:dyDescent="0.25">
      <c r="F137525" s="195"/>
    </row>
    <row r="137526" spans="6:6" x14ac:dyDescent="0.25">
      <c r="F137526" s="195"/>
    </row>
    <row r="137527" spans="6:6" x14ac:dyDescent="0.25">
      <c r="F137527" s="195"/>
    </row>
    <row r="137528" spans="6:6" x14ac:dyDescent="0.25">
      <c r="F137528" s="195"/>
    </row>
    <row r="137529" spans="6:6" x14ac:dyDescent="0.25">
      <c r="F137529" s="195"/>
    </row>
    <row r="137530" spans="6:6" x14ac:dyDescent="0.25">
      <c r="F137530" s="195"/>
    </row>
    <row r="137531" spans="6:6" x14ac:dyDescent="0.25">
      <c r="F137531" s="195"/>
    </row>
    <row r="137532" spans="6:6" x14ac:dyDescent="0.25">
      <c r="F137532" s="195"/>
    </row>
    <row r="137533" spans="6:6" x14ac:dyDescent="0.25">
      <c r="F137533" s="195"/>
    </row>
    <row r="137534" spans="6:6" x14ac:dyDescent="0.25">
      <c r="F137534" s="195"/>
    </row>
    <row r="137535" spans="6:6" x14ac:dyDescent="0.25">
      <c r="F137535" s="195"/>
    </row>
    <row r="137536" spans="6:6" x14ac:dyDescent="0.25">
      <c r="F137536" s="195"/>
    </row>
    <row r="137537" spans="6:6" x14ac:dyDescent="0.25">
      <c r="F137537" s="195"/>
    </row>
    <row r="137538" spans="6:6" x14ac:dyDescent="0.25">
      <c r="F137538" s="195"/>
    </row>
    <row r="137539" spans="6:6" x14ac:dyDescent="0.25">
      <c r="F137539" s="195"/>
    </row>
    <row r="137540" spans="6:6" x14ac:dyDescent="0.25">
      <c r="F137540" s="195"/>
    </row>
    <row r="137541" spans="6:6" x14ac:dyDescent="0.25">
      <c r="F137541" s="195"/>
    </row>
    <row r="137542" spans="6:6" x14ac:dyDescent="0.25">
      <c r="F137542" s="195"/>
    </row>
    <row r="137543" spans="6:6" x14ac:dyDescent="0.25">
      <c r="F137543" s="195"/>
    </row>
    <row r="137544" spans="6:6" x14ac:dyDescent="0.25">
      <c r="F137544" s="195"/>
    </row>
    <row r="137545" spans="6:6" x14ac:dyDescent="0.25">
      <c r="F137545" s="195"/>
    </row>
    <row r="137546" spans="6:6" x14ac:dyDescent="0.25">
      <c r="F137546" s="195"/>
    </row>
    <row r="137547" spans="6:6" x14ac:dyDescent="0.25">
      <c r="F137547" s="195"/>
    </row>
    <row r="137548" spans="6:6" x14ac:dyDescent="0.25">
      <c r="F137548" s="195"/>
    </row>
    <row r="137549" spans="6:6" x14ac:dyDescent="0.25">
      <c r="F137549" s="195"/>
    </row>
    <row r="137550" spans="6:6" x14ac:dyDescent="0.25">
      <c r="F137550" s="195"/>
    </row>
    <row r="137551" spans="6:6" x14ac:dyDescent="0.25">
      <c r="F137551" s="195"/>
    </row>
    <row r="137552" spans="6:6" x14ac:dyDescent="0.25">
      <c r="F137552" s="195"/>
    </row>
    <row r="137553" spans="6:6" x14ac:dyDescent="0.25">
      <c r="F137553" s="195"/>
    </row>
    <row r="137554" spans="6:6" x14ac:dyDescent="0.25">
      <c r="F137554" s="195"/>
    </row>
    <row r="137555" spans="6:6" x14ac:dyDescent="0.25">
      <c r="F137555" s="195"/>
    </row>
    <row r="137556" spans="6:6" x14ac:dyDescent="0.25">
      <c r="F137556" s="195"/>
    </row>
    <row r="137557" spans="6:6" x14ac:dyDescent="0.25">
      <c r="F137557" s="195"/>
    </row>
    <row r="137558" spans="6:6" x14ac:dyDescent="0.25">
      <c r="F137558" s="195"/>
    </row>
    <row r="137559" spans="6:6" x14ac:dyDescent="0.25">
      <c r="F137559" s="195"/>
    </row>
    <row r="137560" spans="6:6" x14ac:dyDescent="0.25">
      <c r="F137560" s="195"/>
    </row>
    <row r="137561" spans="6:6" x14ac:dyDescent="0.25">
      <c r="F137561" s="195"/>
    </row>
    <row r="137562" spans="6:6" x14ac:dyDescent="0.25">
      <c r="F137562" s="195"/>
    </row>
    <row r="137563" spans="6:6" x14ac:dyDescent="0.25">
      <c r="F137563" s="195"/>
    </row>
    <row r="137564" spans="6:6" x14ac:dyDescent="0.25">
      <c r="F137564" s="195"/>
    </row>
    <row r="137565" spans="6:6" x14ac:dyDescent="0.25">
      <c r="F137565" s="195"/>
    </row>
    <row r="137566" spans="6:6" x14ac:dyDescent="0.25">
      <c r="F137566" s="195"/>
    </row>
    <row r="137567" spans="6:6" x14ac:dyDescent="0.25">
      <c r="F137567" s="195"/>
    </row>
    <row r="137568" spans="6:6" x14ac:dyDescent="0.25">
      <c r="F137568" s="195"/>
    </row>
    <row r="137569" spans="6:6" x14ac:dyDescent="0.25">
      <c r="F137569" s="195"/>
    </row>
    <row r="137570" spans="6:6" x14ac:dyDescent="0.25">
      <c r="F137570" s="195"/>
    </row>
    <row r="137571" spans="6:6" x14ac:dyDescent="0.25">
      <c r="F137571" s="195"/>
    </row>
    <row r="137572" spans="6:6" x14ac:dyDescent="0.25">
      <c r="F137572" s="195"/>
    </row>
    <row r="137573" spans="6:6" x14ac:dyDescent="0.25">
      <c r="F137573" s="195"/>
    </row>
    <row r="137574" spans="6:6" x14ac:dyDescent="0.25">
      <c r="F137574" s="195"/>
    </row>
    <row r="137575" spans="6:6" x14ac:dyDescent="0.25">
      <c r="F137575" s="195"/>
    </row>
    <row r="137576" spans="6:6" x14ac:dyDescent="0.25">
      <c r="F137576" s="195"/>
    </row>
    <row r="137577" spans="6:6" x14ac:dyDescent="0.25">
      <c r="F137577" s="195"/>
    </row>
    <row r="137578" spans="6:6" x14ac:dyDescent="0.25">
      <c r="F137578" s="195"/>
    </row>
    <row r="137579" spans="6:6" x14ac:dyDescent="0.25">
      <c r="F137579" s="195"/>
    </row>
    <row r="137580" spans="6:6" x14ac:dyDescent="0.25">
      <c r="F137580" s="195"/>
    </row>
    <row r="137581" spans="6:6" x14ac:dyDescent="0.25">
      <c r="F137581" s="195"/>
    </row>
    <row r="137582" spans="6:6" x14ac:dyDescent="0.25">
      <c r="F137582" s="195"/>
    </row>
    <row r="137583" spans="6:6" x14ac:dyDescent="0.25">
      <c r="F137583" s="195"/>
    </row>
    <row r="137584" spans="6:6" x14ac:dyDescent="0.25">
      <c r="F137584" s="195"/>
    </row>
    <row r="137585" spans="6:6" x14ac:dyDescent="0.25">
      <c r="F137585" s="195"/>
    </row>
    <row r="137586" spans="6:6" x14ac:dyDescent="0.25">
      <c r="F137586" s="195"/>
    </row>
    <row r="137587" spans="6:6" x14ac:dyDescent="0.25">
      <c r="F137587" s="195"/>
    </row>
    <row r="137588" spans="6:6" x14ac:dyDescent="0.25">
      <c r="F137588" s="195"/>
    </row>
    <row r="137589" spans="6:6" x14ac:dyDescent="0.25">
      <c r="F137589" s="195"/>
    </row>
    <row r="137590" spans="6:6" x14ac:dyDescent="0.25">
      <c r="F137590" s="195"/>
    </row>
    <row r="137591" spans="6:6" x14ac:dyDescent="0.25">
      <c r="F137591" s="195"/>
    </row>
    <row r="137592" spans="6:6" x14ac:dyDescent="0.25">
      <c r="F137592" s="195"/>
    </row>
    <row r="137593" spans="6:6" x14ac:dyDescent="0.25">
      <c r="F137593" s="195"/>
    </row>
    <row r="137594" spans="6:6" x14ac:dyDescent="0.25">
      <c r="F137594" s="195"/>
    </row>
    <row r="137595" spans="6:6" x14ac:dyDescent="0.25">
      <c r="F137595" s="195"/>
    </row>
    <row r="137596" spans="6:6" x14ac:dyDescent="0.25">
      <c r="F137596" s="195"/>
    </row>
    <row r="137597" spans="6:6" x14ac:dyDescent="0.25">
      <c r="F137597" s="195"/>
    </row>
    <row r="137598" spans="6:6" x14ac:dyDescent="0.25">
      <c r="F137598" s="195"/>
    </row>
    <row r="137599" spans="6:6" x14ac:dyDescent="0.25">
      <c r="F137599" s="195"/>
    </row>
    <row r="137600" spans="6:6" x14ac:dyDescent="0.25">
      <c r="F137600" s="195"/>
    </row>
    <row r="137601" spans="6:6" x14ac:dyDescent="0.25">
      <c r="F137601" s="195"/>
    </row>
    <row r="137602" spans="6:6" x14ac:dyDescent="0.25">
      <c r="F137602" s="195"/>
    </row>
    <row r="137603" spans="6:6" x14ac:dyDescent="0.25">
      <c r="F137603" s="195"/>
    </row>
    <row r="137604" spans="6:6" x14ac:dyDescent="0.25">
      <c r="F137604" s="195"/>
    </row>
    <row r="137605" spans="6:6" x14ac:dyDescent="0.25">
      <c r="F137605" s="195"/>
    </row>
    <row r="137606" spans="6:6" x14ac:dyDescent="0.25">
      <c r="F137606" s="195"/>
    </row>
    <row r="137607" spans="6:6" x14ac:dyDescent="0.25">
      <c r="F137607" s="195"/>
    </row>
    <row r="137608" spans="6:6" x14ac:dyDescent="0.25">
      <c r="F137608" s="195"/>
    </row>
    <row r="137609" spans="6:6" x14ac:dyDescent="0.25">
      <c r="F137609" s="195"/>
    </row>
    <row r="137610" spans="6:6" x14ac:dyDescent="0.25">
      <c r="F137610" s="195"/>
    </row>
    <row r="137611" spans="6:6" x14ac:dyDescent="0.25">
      <c r="F137611" s="195"/>
    </row>
    <row r="137612" spans="6:6" x14ac:dyDescent="0.25">
      <c r="F137612" s="195"/>
    </row>
    <row r="137613" spans="6:6" x14ac:dyDescent="0.25">
      <c r="F137613" s="195"/>
    </row>
    <row r="137614" spans="6:6" x14ac:dyDescent="0.25">
      <c r="F137614" s="195"/>
    </row>
    <row r="137615" spans="6:6" x14ac:dyDescent="0.25">
      <c r="F137615" s="195"/>
    </row>
    <row r="137616" spans="6:6" x14ac:dyDescent="0.25">
      <c r="F137616" s="195"/>
    </row>
    <row r="137617" spans="6:6" x14ac:dyDescent="0.25">
      <c r="F137617" s="195"/>
    </row>
    <row r="137618" spans="6:6" x14ac:dyDescent="0.25">
      <c r="F137618" s="195"/>
    </row>
    <row r="137619" spans="6:6" x14ac:dyDescent="0.25">
      <c r="F137619" s="195"/>
    </row>
    <row r="137620" spans="6:6" x14ac:dyDescent="0.25">
      <c r="F137620" s="195"/>
    </row>
    <row r="137621" spans="6:6" x14ac:dyDescent="0.25">
      <c r="F137621" s="195"/>
    </row>
    <row r="137622" spans="6:6" x14ac:dyDescent="0.25">
      <c r="F137622" s="195"/>
    </row>
    <row r="137623" spans="6:6" x14ac:dyDescent="0.25">
      <c r="F137623" s="195"/>
    </row>
    <row r="137624" spans="6:6" x14ac:dyDescent="0.25">
      <c r="F137624" s="195"/>
    </row>
    <row r="137625" spans="6:6" x14ac:dyDescent="0.25">
      <c r="F137625" s="195"/>
    </row>
    <row r="137626" spans="6:6" x14ac:dyDescent="0.25">
      <c r="F137626" s="195"/>
    </row>
    <row r="137627" spans="6:6" x14ac:dyDescent="0.25">
      <c r="F137627" s="195"/>
    </row>
    <row r="137628" spans="6:6" x14ac:dyDescent="0.25">
      <c r="F137628" s="195"/>
    </row>
    <row r="137629" spans="6:6" x14ac:dyDescent="0.25">
      <c r="F137629" s="195"/>
    </row>
    <row r="137630" spans="6:6" x14ac:dyDescent="0.25">
      <c r="F137630" s="195"/>
    </row>
    <row r="137631" spans="6:6" x14ac:dyDescent="0.25">
      <c r="F137631" s="195"/>
    </row>
    <row r="137632" spans="6:6" x14ac:dyDescent="0.25">
      <c r="F137632" s="195"/>
    </row>
    <row r="137633" spans="6:6" x14ac:dyDescent="0.25">
      <c r="F137633" s="195"/>
    </row>
    <row r="137634" spans="6:6" x14ac:dyDescent="0.25">
      <c r="F137634" s="195"/>
    </row>
    <row r="137635" spans="6:6" x14ac:dyDescent="0.25">
      <c r="F137635" s="195"/>
    </row>
    <row r="137636" spans="6:6" x14ac:dyDescent="0.25">
      <c r="F137636" s="195"/>
    </row>
    <row r="137637" spans="6:6" x14ac:dyDescent="0.25">
      <c r="F137637" s="195"/>
    </row>
    <row r="137638" spans="6:6" x14ac:dyDescent="0.25">
      <c r="F137638" s="195"/>
    </row>
    <row r="137639" spans="6:6" x14ac:dyDescent="0.25">
      <c r="F137639" s="195"/>
    </row>
    <row r="137640" spans="6:6" x14ac:dyDescent="0.25">
      <c r="F137640" s="195"/>
    </row>
    <row r="137641" spans="6:6" x14ac:dyDescent="0.25">
      <c r="F137641" s="195"/>
    </row>
    <row r="137642" spans="6:6" x14ac:dyDescent="0.25">
      <c r="F137642" s="195"/>
    </row>
    <row r="137643" spans="6:6" x14ac:dyDescent="0.25">
      <c r="F137643" s="195"/>
    </row>
    <row r="137644" spans="6:6" x14ac:dyDescent="0.25">
      <c r="F137644" s="195"/>
    </row>
    <row r="137645" spans="6:6" x14ac:dyDescent="0.25">
      <c r="F137645" s="195"/>
    </row>
    <row r="137646" spans="6:6" x14ac:dyDescent="0.25">
      <c r="F137646" s="195"/>
    </row>
    <row r="137647" spans="6:6" x14ac:dyDescent="0.25">
      <c r="F137647" s="195"/>
    </row>
    <row r="137648" spans="6:6" x14ac:dyDescent="0.25">
      <c r="F137648" s="195"/>
    </row>
    <row r="137649" spans="6:6" x14ac:dyDescent="0.25">
      <c r="F137649" s="195"/>
    </row>
    <row r="137650" spans="6:6" x14ac:dyDescent="0.25">
      <c r="F137650" s="195"/>
    </row>
    <row r="137651" spans="6:6" x14ac:dyDescent="0.25">
      <c r="F137651" s="195"/>
    </row>
    <row r="137652" spans="6:6" x14ac:dyDescent="0.25">
      <c r="F137652" s="195"/>
    </row>
    <row r="137653" spans="6:6" x14ac:dyDescent="0.25">
      <c r="F137653" s="195"/>
    </row>
    <row r="137654" spans="6:6" x14ac:dyDescent="0.25">
      <c r="F137654" s="195"/>
    </row>
    <row r="137655" spans="6:6" x14ac:dyDescent="0.25">
      <c r="F137655" s="195"/>
    </row>
    <row r="137656" spans="6:6" x14ac:dyDescent="0.25">
      <c r="F137656" s="195"/>
    </row>
    <row r="137657" spans="6:6" x14ac:dyDescent="0.25">
      <c r="F137657" s="195"/>
    </row>
    <row r="137658" spans="6:6" x14ac:dyDescent="0.25">
      <c r="F137658" s="195"/>
    </row>
    <row r="137659" spans="6:6" x14ac:dyDescent="0.25">
      <c r="F137659" s="195"/>
    </row>
    <row r="137660" spans="6:6" x14ac:dyDescent="0.25">
      <c r="F137660" s="195"/>
    </row>
    <row r="137661" spans="6:6" x14ac:dyDescent="0.25">
      <c r="F137661" s="195"/>
    </row>
    <row r="137662" spans="6:6" x14ac:dyDescent="0.25">
      <c r="F137662" s="195"/>
    </row>
    <row r="137663" spans="6:6" x14ac:dyDescent="0.25">
      <c r="F137663" s="195"/>
    </row>
    <row r="137664" spans="6:6" x14ac:dyDescent="0.25">
      <c r="F137664" s="195"/>
    </row>
    <row r="137665" spans="6:6" x14ac:dyDescent="0.25">
      <c r="F137665" s="195"/>
    </row>
    <row r="137666" spans="6:6" x14ac:dyDescent="0.25">
      <c r="F137666" s="195"/>
    </row>
    <row r="137667" spans="6:6" x14ac:dyDescent="0.25">
      <c r="F137667" s="195"/>
    </row>
    <row r="137668" spans="6:6" x14ac:dyDescent="0.25">
      <c r="F137668" s="195"/>
    </row>
    <row r="137669" spans="6:6" x14ac:dyDescent="0.25">
      <c r="F137669" s="195"/>
    </row>
    <row r="137670" spans="6:6" x14ac:dyDescent="0.25">
      <c r="F137670" s="195"/>
    </row>
    <row r="137671" spans="6:6" x14ac:dyDescent="0.25">
      <c r="F137671" s="195"/>
    </row>
    <row r="137672" spans="6:6" x14ac:dyDescent="0.25">
      <c r="F137672" s="195"/>
    </row>
    <row r="137673" spans="6:6" x14ac:dyDescent="0.25">
      <c r="F137673" s="195"/>
    </row>
    <row r="137674" spans="6:6" x14ac:dyDescent="0.25">
      <c r="F137674" s="195"/>
    </row>
    <row r="137675" spans="6:6" x14ac:dyDescent="0.25">
      <c r="F137675" s="195"/>
    </row>
    <row r="137676" spans="6:6" x14ac:dyDescent="0.25">
      <c r="F137676" s="195"/>
    </row>
    <row r="137677" spans="6:6" x14ac:dyDescent="0.25">
      <c r="F137677" s="195"/>
    </row>
    <row r="137678" spans="6:6" x14ac:dyDescent="0.25">
      <c r="F137678" s="195"/>
    </row>
    <row r="137679" spans="6:6" x14ac:dyDescent="0.25">
      <c r="F137679" s="195"/>
    </row>
    <row r="137680" spans="6:6" x14ac:dyDescent="0.25">
      <c r="F137680" s="195"/>
    </row>
    <row r="137681" spans="6:6" x14ac:dyDescent="0.25">
      <c r="F137681" s="195"/>
    </row>
    <row r="137682" spans="6:6" x14ac:dyDescent="0.25">
      <c r="F137682" s="195"/>
    </row>
    <row r="137683" spans="6:6" x14ac:dyDescent="0.25">
      <c r="F137683" s="195"/>
    </row>
    <row r="137684" spans="6:6" x14ac:dyDescent="0.25">
      <c r="F137684" s="195"/>
    </row>
    <row r="137685" spans="6:6" x14ac:dyDescent="0.25">
      <c r="F137685" s="195"/>
    </row>
    <row r="137686" spans="6:6" x14ac:dyDescent="0.25">
      <c r="F137686" s="195"/>
    </row>
    <row r="137687" spans="6:6" x14ac:dyDescent="0.25">
      <c r="F137687" s="195"/>
    </row>
    <row r="137688" spans="6:6" x14ac:dyDescent="0.25">
      <c r="F137688" s="195"/>
    </row>
    <row r="137689" spans="6:6" x14ac:dyDescent="0.25">
      <c r="F137689" s="195"/>
    </row>
    <row r="137690" spans="6:6" x14ac:dyDescent="0.25">
      <c r="F137690" s="195"/>
    </row>
    <row r="137691" spans="6:6" x14ac:dyDescent="0.25">
      <c r="F137691" s="195"/>
    </row>
    <row r="137692" spans="6:6" x14ac:dyDescent="0.25">
      <c r="F137692" s="195"/>
    </row>
    <row r="137693" spans="6:6" x14ac:dyDescent="0.25">
      <c r="F137693" s="195"/>
    </row>
    <row r="137694" spans="6:6" x14ac:dyDescent="0.25">
      <c r="F137694" s="195"/>
    </row>
    <row r="137695" spans="6:6" x14ac:dyDescent="0.25">
      <c r="F137695" s="195"/>
    </row>
    <row r="137696" spans="6:6" x14ac:dyDescent="0.25">
      <c r="F137696" s="195"/>
    </row>
    <row r="137697" spans="6:6" x14ac:dyDescent="0.25">
      <c r="F137697" s="195"/>
    </row>
    <row r="137698" spans="6:6" x14ac:dyDescent="0.25">
      <c r="F137698" s="195"/>
    </row>
    <row r="137699" spans="6:6" x14ac:dyDescent="0.25">
      <c r="F137699" s="195"/>
    </row>
    <row r="137700" spans="6:6" x14ac:dyDescent="0.25">
      <c r="F137700" s="195"/>
    </row>
    <row r="137701" spans="6:6" x14ac:dyDescent="0.25">
      <c r="F137701" s="195"/>
    </row>
    <row r="137702" spans="6:6" x14ac:dyDescent="0.25">
      <c r="F137702" s="195"/>
    </row>
    <row r="137703" spans="6:6" x14ac:dyDescent="0.25">
      <c r="F137703" s="195"/>
    </row>
    <row r="137704" spans="6:6" x14ac:dyDescent="0.25">
      <c r="F137704" s="195"/>
    </row>
    <row r="137705" spans="6:6" x14ac:dyDescent="0.25">
      <c r="F137705" s="195"/>
    </row>
    <row r="137706" spans="6:6" x14ac:dyDescent="0.25">
      <c r="F137706" s="195"/>
    </row>
    <row r="137707" spans="6:6" x14ac:dyDescent="0.25">
      <c r="F137707" s="195"/>
    </row>
    <row r="137708" spans="6:6" x14ac:dyDescent="0.25">
      <c r="F137708" s="195"/>
    </row>
    <row r="137709" spans="6:6" x14ac:dyDescent="0.25">
      <c r="F137709" s="195"/>
    </row>
    <row r="137710" spans="6:6" x14ac:dyDescent="0.25">
      <c r="F137710" s="195"/>
    </row>
    <row r="137711" spans="6:6" x14ac:dyDescent="0.25">
      <c r="F137711" s="195"/>
    </row>
    <row r="137712" spans="6:6" x14ac:dyDescent="0.25">
      <c r="F137712" s="195"/>
    </row>
    <row r="137713" spans="6:6" x14ac:dyDescent="0.25">
      <c r="F137713" s="195"/>
    </row>
    <row r="137714" spans="6:6" x14ac:dyDescent="0.25">
      <c r="F137714" s="195"/>
    </row>
    <row r="137715" spans="6:6" x14ac:dyDescent="0.25">
      <c r="F137715" s="195"/>
    </row>
    <row r="137716" spans="6:6" x14ac:dyDescent="0.25">
      <c r="F137716" s="195"/>
    </row>
    <row r="137717" spans="6:6" x14ac:dyDescent="0.25">
      <c r="F137717" s="195"/>
    </row>
    <row r="137718" spans="6:6" x14ac:dyDescent="0.25">
      <c r="F137718" s="195"/>
    </row>
    <row r="137719" spans="6:6" x14ac:dyDescent="0.25">
      <c r="F137719" s="195"/>
    </row>
    <row r="137720" spans="6:6" x14ac:dyDescent="0.25">
      <c r="F137720" s="195"/>
    </row>
    <row r="137721" spans="6:6" x14ac:dyDescent="0.25">
      <c r="F137721" s="195"/>
    </row>
    <row r="137722" spans="6:6" x14ac:dyDescent="0.25">
      <c r="F137722" s="195"/>
    </row>
    <row r="137723" spans="6:6" x14ac:dyDescent="0.25">
      <c r="F137723" s="195"/>
    </row>
    <row r="137724" spans="6:6" x14ac:dyDescent="0.25">
      <c r="F137724" s="195"/>
    </row>
    <row r="137725" spans="6:6" x14ac:dyDescent="0.25">
      <c r="F137725" s="195"/>
    </row>
    <row r="137726" spans="6:6" x14ac:dyDescent="0.25">
      <c r="F137726" s="195"/>
    </row>
    <row r="137727" spans="6:6" x14ac:dyDescent="0.25">
      <c r="F137727" s="195"/>
    </row>
    <row r="137728" spans="6:6" x14ac:dyDescent="0.25">
      <c r="F137728" s="195"/>
    </row>
    <row r="137729" spans="6:6" x14ac:dyDescent="0.25">
      <c r="F137729" s="195"/>
    </row>
    <row r="137730" spans="6:6" x14ac:dyDescent="0.25">
      <c r="F137730" s="195"/>
    </row>
    <row r="137731" spans="6:6" x14ac:dyDescent="0.25">
      <c r="F137731" s="195"/>
    </row>
    <row r="137732" spans="6:6" x14ac:dyDescent="0.25">
      <c r="F137732" s="195"/>
    </row>
    <row r="137733" spans="6:6" x14ac:dyDescent="0.25">
      <c r="F137733" s="195"/>
    </row>
    <row r="137734" spans="6:6" x14ac:dyDescent="0.25">
      <c r="F137734" s="195"/>
    </row>
    <row r="137735" spans="6:6" x14ac:dyDescent="0.25">
      <c r="F137735" s="195"/>
    </row>
    <row r="137736" spans="6:6" x14ac:dyDescent="0.25">
      <c r="F137736" s="195"/>
    </row>
    <row r="137737" spans="6:6" x14ac:dyDescent="0.25">
      <c r="F137737" s="195"/>
    </row>
    <row r="137738" spans="6:6" x14ac:dyDescent="0.25">
      <c r="F137738" s="195"/>
    </row>
    <row r="137739" spans="6:6" x14ac:dyDescent="0.25">
      <c r="F137739" s="195"/>
    </row>
    <row r="137740" spans="6:6" x14ac:dyDescent="0.25">
      <c r="F137740" s="195"/>
    </row>
    <row r="137741" spans="6:6" x14ac:dyDescent="0.25">
      <c r="F137741" s="195"/>
    </row>
    <row r="137742" spans="6:6" x14ac:dyDescent="0.25">
      <c r="F137742" s="195"/>
    </row>
    <row r="137743" spans="6:6" x14ac:dyDescent="0.25">
      <c r="F137743" s="195"/>
    </row>
    <row r="137744" spans="6:6" x14ac:dyDescent="0.25">
      <c r="F137744" s="195"/>
    </row>
    <row r="137745" spans="6:6" x14ac:dyDescent="0.25">
      <c r="F137745" s="195"/>
    </row>
    <row r="137746" spans="6:6" x14ac:dyDescent="0.25">
      <c r="F137746" s="195"/>
    </row>
    <row r="137747" spans="6:6" x14ac:dyDescent="0.25">
      <c r="F137747" s="195"/>
    </row>
    <row r="137748" spans="6:6" x14ac:dyDescent="0.25">
      <c r="F137748" s="195"/>
    </row>
    <row r="137749" spans="6:6" x14ac:dyDescent="0.25">
      <c r="F137749" s="195"/>
    </row>
    <row r="137750" spans="6:6" x14ac:dyDescent="0.25">
      <c r="F137750" s="195"/>
    </row>
    <row r="137751" spans="6:6" x14ac:dyDescent="0.25">
      <c r="F137751" s="195"/>
    </row>
    <row r="137752" spans="6:6" x14ac:dyDescent="0.25">
      <c r="F137752" s="195"/>
    </row>
    <row r="137753" spans="6:6" x14ac:dyDescent="0.25">
      <c r="F137753" s="195"/>
    </row>
    <row r="137754" spans="6:6" x14ac:dyDescent="0.25">
      <c r="F137754" s="195"/>
    </row>
    <row r="137755" spans="6:6" x14ac:dyDescent="0.25">
      <c r="F137755" s="195"/>
    </row>
    <row r="137756" spans="6:6" x14ac:dyDescent="0.25">
      <c r="F137756" s="195"/>
    </row>
    <row r="137757" spans="6:6" x14ac:dyDescent="0.25">
      <c r="F137757" s="195"/>
    </row>
    <row r="137758" spans="6:6" x14ac:dyDescent="0.25">
      <c r="F137758" s="195"/>
    </row>
    <row r="137759" spans="6:6" x14ac:dyDescent="0.25">
      <c r="F137759" s="195"/>
    </row>
    <row r="137760" spans="6:6" x14ac:dyDescent="0.25">
      <c r="F137760" s="195"/>
    </row>
    <row r="137761" spans="6:6" x14ac:dyDescent="0.25">
      <c r="F137761" s="195"/>
    </row>
    <row r="137762" spans="6:6" x14ac:dyDescent="0.25">
      <c r="F137762" s="195"/>
    </row>
    <row r="137763" spans="6:6" x14ac:dyDescent="0.25">
      <c r="F137763" s="195"/>
    </row>
    <row r="137764" spans="6:6" x14ac:dyDescent="0.25">
      <c r="F137764" s="195"/>
    </row>
    <row r="137765" spans="6:6" x14ac:dyDescent="0.25">
      <c r="F137765" s="195"/>
    </row>
    <row r="137766" spans="6:6" x14ac:dyDescent="0.25">
      <c r="F137766" s="195"/>
    </row>
    <row r="137767" spans="6:6" x14ac:dyDescent="0.25">
      <c r="F137767" s="195"/>
    </row>
    <row r="137768" spans="6:6" x14ac:dyDescent="0.25">
      <c r="F137768" s="195"/>
    </row>
    <row r="137769" spans="6:6" x14ac:dyDescent="0.25">
      <c r="F137769" s="195"/>
    </row>
    <row r="137770" spans="6:6" x14ac:dyDescent="0.25">
      <c r="F137770" s="195"/>
    </row>
    <row r="137771" spans="6:6" x14ac:dyDescent="0.25">
      <c r="F137771" s="195"/>
    </row>
    <row r="137772" spans="6:6" x14ac:dyDescent="0.25">
      <c r="F137772" s="195"/>
    </row>
    <row r="137773" spans="6:6" x14ac:dyDescent="0.25">
      <c r="F137773" s="195"/>
    </row>
    <row r="137774" spans="6:6" x14ac:dyDescent="0.25">
      <c r="F137774" s="195"/>
    </row>
    <row r="137775" spans="6:6" x14ac:dyDescent="0.25">
      <c r="F137775" s="195"/>
    </row>
    <row r="137776" spans="6:6" x14ac:dyDescent="0.25">
      <c r="F137776" s="195"/>
    </row>
    <row r="137777" spans="6:6" x14ac:dyDescent="0.25">
      <c r="F137777" s="195"/>
    </row>
    <row r="137778" spans="6:6" x14ac:dyDescent="0.25">
      <c r="F137778" s="195"/>
    </row>
    <row r="137779" spans="6:6" x14ac:dyDescent="0.25">
      <c r="F137779" s="195"/>
    </row>
    <row r="137780" spans="6:6" x14ac:dyDescent="0.25">
      <c r="F137780" s="195"/>
    </row>
    <row r="137781" spans="6:6" x14ac:dyDescent="0.25">
      <c r="F137781" s="195"/>
    </row>
    <row r="137782" spans="6:6" x14ac:dyDescent="0.25">
      <c r="F137782" s="195"/>
    </row>
    <row r="137783" spans="6:6" x14ac:dyDescent="0.25">
      <c r="F137783" s="195"/>
    </row>
    <row r="137784" spans="6:6" x14ac:dyDescent="0.25">
      <c r="F137784" s="195"/>
    </row>
    <row r="137785" spans="6:6" x14ac:dyDescent="0.25">
      <c r="F137785" s="195"/>
    </row>
    <row r="137786" spans="6:6" x14ac:dyDescent="0.25">
      <c r="F137786" s="195"/>
    </row>
    <row r="137787" spans="6:6" x14ac:dyDescent="0.25">
      <c r="F137787" s="195"/>
    </row>
    <row r="137788" spans="6:6" x14ac:dyDescent="0.25">
      <c r="F137788" s="195"/>
    </row>
    <row r="137789" spans="6:6" x14ac:dyDescent="0.25">
      <c r="F137789" s="195"/>
    </row>
    <row r="137790" spans="6:6" x14ac:dyDescent="0.25">
      <c r="F137790" s="195"/>
    </row>
    <row r="137791" spans="6:6" x14ac:dyDescent="0.25">
      <c r="F137791" s="195"/>
    </row>
    <row r="137792" spans="6:6" x14ac:dyDescent="0.25">
      <c r="F137792" s="195"/>
    </row>
    <row r="137793" spans="6:6" x14ac:dyDescent="0.25">
      <c r="F137793" s="195"/>
    </row>
    <row r="137794" spans="6:6" x14ac:dyDescent="0.25">
      <c r="F137794" s="195"/>
    </row>
    <row r="137795" spans="6:6" x14ac:dyDescent="0.25">
      <c r="F137795" s="195"/>
    </row>
    <row r="137796" spans="6:6" x14ac:dyDescent="0.25">
      <c r="F137796" s="195"/>
    </row>
    <row r="137797" spans="6:6" x14ac:dyDescent="0.25">
      <c r="F137797" s="195"/>
    </row>
    <row r="137798" spans="6:6" x14ac:dyDescent="0.25">
      <c r="F137798" s="195"/>
    </row>
    <row r="137799" spans="6:6" x14ac:dyDescent="0.25">
      <c r="F137799" s="195"/>
    </row>
    <row r="137800" spans="6:6" x14ac:dyDescent="0.25">
      <c r="F137800" s="195"/>
    </row>
    <row r="142918" spans="6:6" x14ac:dyDescent="0.25">
      <c r="F142918" s="195"/>
    </row>
    <row r="142919" spans="6:6" x14ac:dyDescent="0.25">
      <c r="F142919" s="195"/>
    </row>
    <row r="142920" spans="6:6" x14ac:dyDescent="0.25">
      <c r="F142920" s="195"/>
    </row>
    <row r="142921" spans="6:6" x14ac:dyDescent="0.25">
      <c r="F142921" s="195"/>
    </row>
    <row r="142922" spans="6:6" x14ac:dyDescent="0.25">
      <c r="F142922" s="195"/>
    </row>
    <row r="142923" spans="6:6" x14ac:dyDescent="0.25">
      <c r="F142923" s="195"/>
    </row>
    <row r="142924" spans="6:6" x14ac:dyDescent="0.25">
      <c r="F142924" s="195"/>
    </row>
    <row r="142925" spans="6:6" x14ac:dyDescent="0.25">
      <c r="F142925" s="195"/>
    </row>
    <row r="142926" spans="6:6" x14ac:dyDescent="0.25">
      <c r="F142926" s="195"/>
    </row>
    <row r="142927" spans="6:6" x14ac:dyDescent="0.25">
      <c r="F142927" s="195"/>
    </row>
    <row r="142928" spans="6:6" x14ac:dyDescent="0.25">
      <c r="F142928" s="195"/>
    </row>
    <row r="142929" spans="6:6" x14ac:dyDescent="0.25">
      <c r="F142929" s="195"/>
    </row>
    <row r="142930" spans="6:6" x14ac:dyDescent="0.25">
      <c r="F142930" s="195"/>
    </row>
    <row r="142931" spans="6:6" x14ac:dyDescent="0.25">
      <c r="F142931" s="195"/>
    </row>
    <row r="142932" spans="6:6" x14ac:dyDescent="0.25">
      <c r="F142932" s="195"/>
    </row>
    <row r="142933" spans="6:6" x14ac:dyDescent="0.25">
      <c r="F142933" s="195"/>
    </row>
    <row r="142934" spans="6:6" x14ac:dyDescent="0.25">
      <c r="F142934" s="195"/>
    </row>
    <row r="142935" spans="6:6" x14ac:dyDescent="0.25">
      <c r="F142935" s="195"/>
    </row>
    <row r="142936" spans="6:6" x14ac:dyDescent="0.25">
      <c r="F142936" s="195"/>
    </row>
    <row r="142937" spans="6:6" x14ac:dyDescent="0.25">
      <c r="F142937" s="195"/>
    </row>
    <row r="142938" spans="6:6" x14ac:dyDescent="0.25">
      <c r="F142938" s="195"/>
    </row>
    <row r="142939" spans="6:6" x14ac:dyDescent="0.25">
      <c r="F142939" s="195"/>
    </row>
    <row r="142940" spans="6:6" x14ac:dyDescent="0.25">
      <c r="F142940" s="195"/>
    </row>
    <row r="142941" spans="6:6" x14ac:dyDescent="0.25">
      <c r="F142941" s="195"/>
    </row>
    <row r="142942" spans="6:6" x14ac:dyDescent="0.25">
      <c r="F142942" s="195"/>
    </row>
    <row r="142943" spans="6:6" x14ac:dyDescent="0.25">
      <c r="F142943" s="195"/>
    </row>
    <row r="142944" spans="6:6" x14ac:dyDescent="0.25">
      <c r="F142944" s="195"/>
    </row>
    <row r="142945" spans="6:6" x14ac:dyDescent="0.25">
      <c r="F142945" s="195"/>
    </row>
    <row r="142946" spans="6:6" x14ac:dyDescent="0.25">
      <c r="F142946" s="195"/>
    </row>
    <row r="142947" spans="6:6" x14ac:dyDescent="0.25">
      <c r="F142947" s="195"/>
    </row>
    <row r="142948" spans="6:6" x14ac:dyDescent="0.25">
      <c r="F142948" s="195"/>
    </row>
    <row r="142949" spans="6:6" x14ac:dyDescent="0.25">
      <c r="F142949" s="195"/>
    </row>
    <row r="142950" spans="6:6" x14ac:dyDescent="0.25">
      <c r="F142950" s="195"/>
    </row>
    <row r="142951" spans="6:6" x14ac:dyDescent="0.25">
      <c r="F142951" s="195"/>
    </row>
    <row r="142952" spans="6:6" x14ac:dyDescent="0.25">
      <c r="F142952" s="195"/>
    </row>
    <row r="142953" spans="6:6" x14ac:dyDescent="0.25">
      <c r="F142953" s="195"/>
    </row>
    <row r="142954" spans="6:6" x14ac:dyDescent="0.25">
      <c r="F142954" s="195"/>
    </row>
    <row r="142955" spans="6:6" x14ac:dyDescent="0.25">
      <c r="F142955" s="195"/>
    </row>
    <row r="142956" spans="6:6" x14ac:dyDescent="0.25">
      <c r="F142956" s="195"/>
    </row>
    <row r="142957" spans="6:6" x14ac:dyDescent="0.25">
      <c r="F142957" s="195"/>
    </row>
    <row r="142958" spans="6:6" x14ac:dyDescent="0.25">
      <c r="F142958" s="195"/>
    </row>
    <row r="142959" spans="6:6" x14ac:dyDescent="0.25">
      <c r="F142959" s="195"/>
    </row>
    <row r="142960" spans="6:6" x14ac:dyDescent="0.25">
      <c r="F142960" s="195"/>
    </row>
    <row r="142961" spans="6:6" x14ac:dyDescent="0.25">
      <c r="F142961" s="195"/>
    </row>
    <row r="142962" spans="6:6" x14ac:dyDescent="0.25">
      <c r="F142962" s="195"/>
    </row>
    <row r="142963" spans="6:6" x14ac:dyDescent="0.25">
      <c r="F142963" s="195"/>
    </row>
    <row r="142964" spans="6:6" x14ac:dyDescent="0.25">
      <c r="F142964" s="195"/>
    </row>
    <row r="142965" spans="6:6" x14ac:dyDescent="0.25">
      <c r="F142965" s="195"/>
    </row>
    <row r="142966" spans="6:6" x14ac:dyDescent="0.25">
      <c r="F142966" s="195"/>
    </row>
    <row r="142967" spans="6:6" x14ac:dyDescent="0.25">
      <c r="F142967" s="195"/>
    </row>
    <row r="142968" spans="6:6" x14ac:dyDescent="0.25">
      <c r="F142968" s="195"/>
    </row>
    <row r="142969" spans="6:6" x14ac:dyDescent="0.25">
      <c r="F142969" s="195"/>
    </row>
    <row r="142970" spans="6:6" x14ac:dyDescent="0.25">
      <c r="F142970" s="195"/>
    </row>
    <row r="142971" spans="6:6" x14ac:dyDescent="0.25">
      <c r="F142971" s="195"/>
    </row>
    <row r="142972" spans="6:6" x14ac:dyDescent="0.25">
      <c r="F142972" s="195"/>
    </row>
    <row r="142973" spans="6:6" x14ac:dyDescent="0.25">
      <c r="F142973" s="195"/>
    </row>
    <row r="142974" spans="6:6" x14ac:dyDescent="0.25">
      <c r="F142974" s="195"/>
    </row>
    <row r="142975" spans="6:6" x14ac:dyDescent="0.25">
      <c r="F142975" s="195"/>
    </row>
    <row r="142976" spans="6:6" x14ac:dyDescent="0.25">
      <c r="F142976" s="195"/>
    </row>
    <row r="142977" spans="6:6" x14ac:dyDescent="0.25">
      <c r="F142977" s="195"/>
    </row>
    <row r="142978" spans="6:6" x14ac:dyDescent="0.25">
      <c r="F142978" s="195"/>
    </row>
    <row r="142979" spans="6:6" x14ac:dyDescent="0.25">
      <c r="F142979" s="195"/>
    </row>
    <row r="142980" spans="6:6" x14ac:dyDescent="0.25">
      <c r="F142980" s="195"/>
    </row>
    <row r="142981" spans="6:6" x14ac:dyDescent="0.25">
      <c r="F142981" s="195"/>
    </row>
    <row r="142982" spans="6:6" x14ac:dyDescent="0.25">
      <c r="F142982" s="195"/>
    </row>
    <row r="142983" spans="6:6" x14ac:dyDescent="0.25">
      <c r="F142983" s="195"/>
    </row>
    <row r="142984" spans="6:6" x14ac:dyDescent="0.25">
      <c r="F142984" s="195"/>
    </row>
    <row r="142985" spans="6:6" x14ac:dyDescent="0.25">
      <c r="F142985" s="195"/>
    </row>
    <row r="142986" spans="6:6" x14ac:dyDescent="0.25">
      <c r="F142986" s="195"/>
    </row>
    <row r="142987" spans="6:6" x14ac:dyDescent="0.25">
      <c r="F142987" s="195"/>
    </row>
    <row r="142988" spans="6:6" x14ac:dyDescent="0.25">
      <c r="F142988" s="195"/>
    </row>
    <row r="142989" spans="6:6" x14ac:dyDescent="0.25">
      <c r="F142989" s="195"/>
    </row>
    <row r="142990" spans="6:6" x14ac:dyDescent="0.25">
      <c r="F142990" s="195"/>
    </row>
    <row r="142991" spans="6:6" x14ac:dyDescent="0.25">
      <c r="F142991" s="195"/>
    </row>
    <row r="142992" spans="6:6" x14ac:dyDescent="0.25">
      <c r="F142992" s="195"/>
    </row>
    <row r="142993" spans="6:6" x14ac:dyDescent="0.25">
      <c r="F142993" s="195"/>
    </row>
    <row r="142994" spans="6:6" x14ac:dyDescent="0.25">
      <c r="F142994" s="195"/>
    </row>
    <row r="142995" spans="6:6" x14ac:dyDescent="0.25">
      <c r="F142995" s="195"/>
    </row>
    <row r="142996" spans="6:6" x14ac:dyDescent="0.25">
      <c r="F142996" s="195"/>
    </row>
    <row r="142997" spans="6:6" x14ac:dyDescent="0.25">
      <c r="F142997" s="195"/>
    </row>
    <row r="142998" spans="6:6" x14ac:dyDescent="0.25">
      <c r="F142998" s="195"/>
    </row>
    <row r="142999" spans="6:6" x14ac:dyDescent="0.25">
      <c r="F142999" s="195"/>
    </row>
    <row r="143000" spans="6:6" x14ac:dyDescent="0.25">
      <c r="F143000" s="195"/>
    </row>
    <row r="143001" spans="6:6" x14ac:dyDescent="0.25">
      <c r="F143001" s="195"/>
    </row>
    <row r="143002" spans="6:6" x14ac:dyDescent="0.25">
      <c r="F143002" s="195"/>
    </row>
    <row r="143003" spans="6:6" x14ac:dyDescent="0.25">
      <c r="F143003" s="195"/>
    </row>
    <row r="143004" spans="6:6" x14ac:dyDescent="0.25">
      <c r="F143004" s="195"/>
    </row>
    <row r="143005" spans="6:6" x14ac:dyDescent="0.25">
      <c r="F143005" s="195"/>
    </row>
    <row r="143006" spans="6:6" x14ac:dyDescent="0.25">
      <c r="F143006" s="195"/>
    </row>
    <row r="143007" spans="6:6" x14ac:dyDescent="0.25">
      <c r="F143007" s="195"/>
    </row>
    <row r="143008" spans="6:6" x14ac:dyDescent="0.25">
      <c r="F143008" s="195"/>
    </row>
    <row r="143009" spans="6:6" x14ac:dyDescent="0.25">
      <c r="F143009" s="195"/>
    </row>
    <row r="143010" spans="6:6" x14ac:dyDescent="0.25">
      <c r="F143010" s="195"/>
    </row>
    <row r="143011" spans="6:6" x14ac:dyDescent="0.25">
      <c r="F143011" s="195"/>
    </row>
    <row r="143012" spans="6:6" x14ac:dyDescent="0.25">
      <c r="F143012" s="195"/>
    </row>
    <row r="143013" spans="6:6" x14ac:dyDescent="0.25">
      <c r="F143013" s="195"/>
    </row>
    <row r="143014" spans="6:6" x14ac:dyDescent="0.25">
      <c r="F143014" s="195"/>
    </row>
    <row r="143015" spans="6:6" x14ac:dyDescent="0.25">
      <c r="F143015" s="195"/>
    </row>
    <row r="143016" spans="6:6" x14ac:dyDescent="0.25">
      <c r="F143016" s="195"/>
    </row>
    <row r="143017" spans="6:6" x14ac:dyDescent="0.25">
      <c r="F143017" s="195"/>
    </row>
    <row r="143018" spans="6:6" x14ac:dyDescent="0.25">
      <c r="F143018" s="195"/>
    </row>
    <row r="143019" spans="6:6" x14ac:dyDescent="0.25">
      <c r="F143019" s="195"/>
    </row>
    <row r="143020" spans="6:6" x14ac:dyDescent="0.25">
      <c r="F143020" s="195"/>
    </row>
    <row r="143021" spans="6:6" x14ac:dyDescent="0.25">
      <c r="F143021" s="195"/>
    </row>
    <row r="143022" spans="6:6" x14ac:dyDescent="0.25">
      <c r="F143022" s="195"/>
    </row>
    <row r="143023" spans="6:6" x14ac:dyDescent="0.25">
      <c r="F143023" s="195"/>
    </row>
    <row r="143024" spans="6:6" x14ac:dyDescent="0.25">
      <c r="F143024" s="195"/>
    </row>
    <row r="143025" spans="6:6" x14ac:dyDescent="0.25">
      <c r="F143025" s="195"/>
    </row>
    <row r="143026" spans="6:6" x14ac:dyDescent="0.25">
      <c r="F143026" s="195"/>
    </row>
    <row r="143027" spans="6:6" x14ac:dyDescent="0.25">
      <c r="F143027" s="195"/>
    </row>
    <row r="143028" spans="6:6" x14ac:dyDescent="0.25">
      <c r="F143028" s="195"/>
    </row>
    <row r="143029" spans="6:6" x14ac:dyDescent="0.25">
      <c r="F143029" s="195"/>
    </row>
    <row r="143030" spans="6:6" x14ac:dyDescent="0.25">
      <c r="F143030" s="195"/>
    </row>
    <row r="143031" spans="6:6" x14ac:dyDescent="0.25">
      <c r="F143031" s="195"/>
    </row>
    <row r="143032" spans="6:6" x14ac:dyDescent="0.25">
      <c r="F143032" s="195"/>
    </row>
    <row r="143033" spans="6:6" x14ac:dyDescent="0.25">
      <c r="F143033" s="195"/>
    </row>
    <row r="143034" spans="6:6" x14ac:dyDescent="0.25">
      <c r="F143034" s="195"/>
    </row>
    <row r="143035" spans="6:6" x14ac:dyDescent="0.25">
      <c r="F143035" s="195"/>
    </row>
    <row r="143036" spans="6:6" x14ac:dyDescent="0.25">
      <c r="F143036" s="195"/>
    </row>
    <row r="143037" spans="6:6" x14ac:dyDescent="0.25">
      <c r="F143037" s="195"/>
    </row>
    <row r="143038" spans="6:6" x14ac:dyDescent="0.25">
      <c r="F143038" s="195"/>
    </row>
    <row r="143039" spans="6:6" x14ac:dyDescent="0.25">
      <c r="F143039" s="195"/>
    </row>
    <row r="143040" spans="6:6" x14ac:dyDescent="0.25">
      <c r="F143040" s="195"/>
    </row>
    <row r="143041" spans="6:6" x14ac:dyDescent="0.25">
      <c r="F143041" s="195"/>
    </row>
    <row r="143042" spans="6:6" x14ac:dyDescent="0.25">
      <c r="F143042" s="195"/>
    </row>
    <row r="143043" spans="6:6" x14ac:dyDescent="0.25">
      <c r="F143043" s="195"/>
    </row>
    <row r="143044" spans="6:6" x14ac:dyDescent="0.25">
      <c r="F143044" s="195"/>
    </row>
    <row r="143045" spans="6:6" x14ac:dyDescent="0.25">
      <c r="F143045" s="195"/>
    </row>
    <row r="143046" spans="6:6" x14ac:dyDescent="0.25">
      <c r="F143046" s="195"/>
    </row>
    <row r="143047" spans="6:6" x14ac:dyDescent="0.25">
      <c r="F143047" s="195"/>
    </row>
    <row r="143048" spans="6:6" x14ac:dyDescent="0.25">
      <c r="F143048" s="195"/>
    </row>
    <row r="143049" spans="6:6" x14ac:dyDescent="0.25">
      <c r="F143049" s="195"/>
    </row>
    <row r="143050" spans="6:6" x14ac:dyDescent="0.25">
      <c r="F143050" s="195"/>
    </row>
    <row r="143051" spans="6:6" x14ac:dyDescent="0.25">
      <c r="F143051" s="195"/>
    </row>
    <row r="143052" spans="6:6" x14ac:dyDescent="0.25">
      <c r="F143052" s="195"/>
    </row>
    <row r="143053" spans="6:6" x14ac:dyDescent="0.25">
      <c r="F143053" s="195"/>
    </row>
    <row r="143054" spans="6:6" x14ac:dyDescent="0.25">
      <c r="F143054" s="195"/>
    </row>
    <row r="143055" spans="6:6" x14ac:dyDescent="0.25">
      <c r="F143055" s="195"/>
    </row>
    <row r="143056" spans="6:6" x14ac:dyDescent="0.25">
      <c r="F143056" s="195"/>
    </row>
    <row r="143057" spans="6:6" x14ac:dyDescent="0.25">
      <c r="F143057" s="195"/>
    </row>
    <row r="143058" spans="6:6" x14ac:dyDescent="0.25">
      <c r="F143058" s="195"/>
    </row>
    <row r="143059" spans="6:6" x14ac:dyDescent="0.25">
      <c r="F143059" s="195"/>
    </row>
    <row r="143060" spans="6:6" x14ac:dyDescent="0.25">
      <c r="F143060" s="195"/>
    </row>
    <row r="143061" spans="6:6" x14ac:dyDescent="0.25">
      <c r="F143061" s="195"/>
    </row>
    <row r="143062" spans="6:6" x14ac:dyDescent="0.25">
      <c r="F143062" s="195"/>
    </row>
    <row r="143063" spans="6:6" x14ac:dyDescent="0.25">
      <c r="F143063" s="195"/>
    </row>
    <row r="143064" spans="6:6" x14ac:dyDescent="0.25">
      <c r="F143064" s="195"/>
    </row>
    <row r="143065" spans="6:6" x14ac:dyDescent="0.25">
      <c r="F143065" s="195"/>
    </row>
    <row r="143066" spans="6:6" x14ac:dyDescent="0.25">
      <c r="F143066" s="195"/>
    </row>
    <row r="143067" spans="6:6" x14ac:dyDescent="0.25">
      <c r="F143067" s="195"/>
    </row>
    <row r="143068" spans="6:6" x14ac:dyDescent="0.25">
      <c r="F143068" s="195"/>
    </row>
    <row r="143069" spans="6:6" x14ac:dyDescent="0.25">
      <c r="F143069" s="195"/>
    </row>
    <row r="143070" spans="6:6" x14ac:dyDescent="0.25">
      <c r="F143070" s="195"/>
    </row>
    <row r="143071" spans="6:6" x14ac:dyDescent="0.25">
      <c r="F143071" s="195"/>
    </row>
    <row r="143072" spans="6:6" x14ac:dyDescent="0.25">
      <c r="F143072" s="195"/>
    </row>
    <row r="143073" spans="6:6" x14ac:dyDescent="0.25">
      <c r="F143073" s="195"/>
    </row>
    <row r="143074" spans="6:6" x14ac:dyDescent="0.25">
      <c r="F143074" s="195"/>
    </row>
    <row r="143075" spans="6:6" x14ac:dyDescent="0.25">
      <c r="F143075" s="195"/>
    </row>
    <row r="143076" spans="6:6" x14ac:dyDescent="0.25">
      <c r="F143076" s="195"/>
    </row>
    <row r="143077" spans="6:6" x14ac:dyDescent="0.25">
      <c r="F143077" s="195"/>
    </row>
    <row r="143078" spans="6:6" x14ac:dyDescent="0.25">
      <c r="F143078" s="195"/>
    </row>
    <row r="143079" spans="6:6" x14ac:dyDescent="0.25">
      <c r="F143079" s="195"/>
    </row>
    <row r="143080" spans="6:6" x14ac:dyDescent="0.25">
      <c r="F143080" s="195"/>
    </row>
    <row r="143081" spans="6:6" x14ac:dyDescent="0.25">
      <c r="F143081" s="195"/>
    </row>
    <row r="143082" spans="6:6" x14ac:dyDescent="0.25">
      <c r="F143082" s="195"/>
    </row>
    <row r="143083" spans="6:6" x14ac:dyDescent="0.25">
      <c r="F143083" s="195"/>
    </row>
    <row r="143084" spans="6:6" x14ac:dyDescent="0.25">
      <c r="F143084" s="195"/>
    </row>
    <row r="143085" spans="6:6" x14ac:dyDescent="0.25">
      <c r="F143085" s="195"/>
    </row>
    <row r="143086" spans="6:6" x14ac:dyDescent="0.25">
      <c r="F143086" s="195"/>
    </row>
    <row r="143087" spans="6:6" x14ac:dyDescent="0.25">
      <c r="F143087" s="195"/>
    </row>
    <row r="143088" spans="6:6" x14ac:dyDescent="0.25">
      <c r="F143088" s="195"/>
    </row>
    <row r="143089" spans="6:6" x14ac:dyDescent="0.25">
      <c r="F143089" s="195"/>
    </row>
    <row r="143090" spans="6:6" x14ac:dyDescent="0.25">
      <c r="F143090" s="195"/>
    </row>
    <row r="143091" spans="6:6" x14ac:dyDescent="0.25">
      <c r="F143091" s="195"/>
    </row>
    <row r="143092" spans="6:6" x14ac:dyDescent="0.25">
      <c r="F143092" s="195"/>
    </row>
    <row r="143093" spans="6:6" x14ac:dyDescent="0.25">
      <c r="F143093" s="195"/>
    </row>
    <row r="143094" spans="6:6" x14ac:dyDescent="0.25">
      <c r="F143094" s="195"/>
    </row>
    <row r="143095" spans="6:6" x14ac:dyDescent="0.25">
      <c r="F143095" s="195"/>
    </row>
    <row r="143096" spans="6:6" x14ac:dyDescent="0.25">
      <c r="F143096" s="195"/>
    </row>
    <row r="143097" spans="6:6" x14ac:dyDescent="0.25">
      <c r="F143097" s="195"/>
    </row>
    <row r="143098" spans="6:6" x14ac:dyDescent="0.25">
      <c r="F143098" s="195"/>
    </row>
    <row r="143099" spans="6:6" x14ac:dyDescent="0.25">
      <c r="F143099" s="195"/>
    </row>
    <row r="143100" spans="6:6" x14ac:dyDescent="0.25">
      <c r="F143100" s="195"/>
    </row>
    <row r="143101" spans="6:6" x14ac:dyDescent="0.25">
      <c r="F143101" s="195"/>
    </row>
    <row r="143102" spans="6:6" x14ac:dyDescent="0.25">
      <c r="F143102" s="195"/>
    </row>
    <row r="143103" spans="6:6" x14ac:dyDescent="0.25">
      <c r="F143103" s="195"/>
    </row>
    <row r="143104" spans="6:6" x14ac:dyDescent="0.25">
      <c r="F143104" s="195"/>
    </row>
    <row r="143105" spans="6:6" x14ac:dyDescent="0.25">
      <c r="F143105" s="195"/>
    </row>
    <row r="143106" spans="6:6" x14ac:dyDescent="0.25">
      <c r="F143106" s="195"/>
    </row>
    <row r="143107" spans="6:6" x14ac:dyDescent="0.25">
      <c r="F143107" s="195"/>
    </row>
    <row r="143108" spans="6:6" x14ac:dyDescent="0.25">
      <c r="F143108" s="195"/>
    </row>
    <row r="143109" spans="6:6" x14ac:dyDescent="0.25">
      <c r="F143109" s="195"/>
    </row>
    <row r="143110" spans="6:6" x14ac:dyDescent="0.25">
      <c r="F143110" s="195"/>
    </row>
    <row r="143111" spans="6:6" x14ac:dyDescent="0.25">
      <c r="F143111" s="195"/>
    </row>
    <row r="143112" spans="6:6" x14ac:dyDescent="0.25">
      <c r="F143112" s="195"/>
    </row>
    <row r="143113" spans="6:6" x14ac:dyDescent="0.25">
      <c r="F143113" s="195"/>
    </row>
    <row r="143114" spans="6:6" x14ac:dyDescent="0.25">
      <c r="F143114" s="195"/>
    </row>
    <row r="143115" spans="6:6" x14ac:dyDescent="0.25">
      <c r="F143115" s="195"/>
    </row>
    <row r="143116" spans="6:6" x14ac:dyDescent="0.25">
      <c r="F143116" s="195"/>
    </row>
    <row r="143117" spans="6:6" x14ac:dyDescent="0.25">
      <c r="F143117" s="195"/>
    </row>
    <row r="143118" spans="6:6" x14ac:dyDescent="0.25">
      <c r="F143118" s="195"/>
    </row>
    <row r="143119" spans="6:6" x14ac:dyDescent="0.25">
      <c r="F143119" s="195"/>
    </row>
    <row r="143120" spans="6:6" x14ac:dyDescent="0.25">
      <c r="F143120" s="195"/>
    </row>
    <row r="143121" spans="6:6" x14ac:dyDescent="0.25">
      <c r="F143121" s="195"/>
    </row>
    <row r="143122" spans="6:6" x14ac:dyDescent="0.25">
      <c r="F143122" s="195"/>
    </row>
    <row r="143123" spans="6:6" x14ac:dyDescent="0.25">
      <c r="F143123" s="195"/>
    </row>
    <row r="143124" spans="6:6" x14ac:dyDescent="0.25">
      <c r="F143124" s="195"/>
    </row>
    <row r="143125" spans="6:6" x14ac:dyDescent="0.25">
      <c r="F143125" s="195"/>
    </row>
    <row r="143126" spans="6:6" x14ac:dyDescent="0.25">
      <c r="F143126" s="195"/>
    </row>
    <row r="143127" spans="6:6" x14ac:dyDescent="0.25">
      <c r="F143127" s="195"/>
    </row>
    <row r="143128" spans="6:6" x14ac:dyDescent="0.25">
      <c r="F143128" s="195"/>
    </row>
    <row r="143129" spans="6:6" x14ac:dyDescent="0.25">
      <c r="F143129" s="195"/>
    </row>
    <row r="143130" spans="6:6" x14ac:dyDescent="0.25">
      <c r="F143130" s="195"/>
    </row>
    <row r="143131" spans="6:6" x14ac:dyDescent="0.25">
      <c r="F143131" s="195"/>
    </row>
    <row r="143132" spans="6:6" x14ac:dyDescent="0.25">
      <c r="F143132" s="195"/>
    </row>
    <row r="143133" spans="6:6" x14ac:dyDescent="0.25">
      <c r="F143133" s="195"/>
    </row>
    <row r="143134" spans="6:6" x14ac:dyDescent="0.25">
      <c r="F143134" s="195"/>
    </row>
    <row r="143135" spans="6:6" x14ac:dyDescent="0.25">
      <c r="F143135" s="195"/>
    </row>
    <row r="143136" spans="6:6" x14ac:dyDescent="0.25">
      <c r="F143136" s="195"/>
    </row>
    <row r="143137" spans="6:6" x14ac:dyDescent="0.25">
      <c r="F143137" s="195"/>
    </row>
    <row r="143138" spans="6:6" x14ac:dyDescent="0.25">
      <c r="F143138" s="195"/>
    </row>
    <row r="143139" spans="6:6" x14ac:dyDescent="0.25">
      <c r="F143139" s="195"/>
    </row>
    <row r="143140" spans="6:6" x14ac:dyDescent="0.25">
      <c r="F143140" s="195"/>
    </row>
    <row r="143141" spans="6:6" x14ac:dyDescent="0.25">
      <c r="F143141" s="195"/>
    </row>
    <row r="143142" spans="6:6" x14ac:dyDescent="0.25">
      <c r="F143142" s="195"/>
    </row>
    <row r="143143" spans="6:6" x14ac:dyDescent="0.25">
      <c r="F143143" s="195"/>
    </row>
    <row r="143144" spans="6:6" x14ac:dyDescent="0.25">
      <c r="F143144" s="195"/>
    </row>
    <row r="143145" spans="6:6" x14ac:dyDescent="0.25">
      <c r="F143145" s="195"/>
    </row>
    <row r="143146" spans="6:6" x14ac:dyDescent="0.25">
      <c r="F143146" s="195"/>
    </row>
    <row r="143147" spans="6:6" x14ac:dyDescent="0.25">
      <c r="F143147" s="195"/>
    </row>
    <row r="143148" spans="6:6" x14ac:dyDescent="0.25">
      <c r="F143148" s="195"/>
    </row>
    <row r="143149" spans="6:6" x14ac:dyDescent="0.25">
      <c r="F143149" s="195"/>
    </row>
    <row r="143150" spans="6:6" x14ac:dyDescent="0.25">
      <c r="F143150" s="195"/>
    </row>
    <row r="143151" spans="6:6" x14ac:dyDescent="0.25">
      <c r="F143151" s="195"/>
    </row>
    <row r="143152" spans="6:6" x14ac:dyDescent="0.25">
      <c r="F143152" s="195"/>
    </row>
    <row r="143153" spans="6:6" x14ac:dyDescent="0.25">
      <c r="F143153" s="195"/>
    </row>
    <row r="143154" spans="6:6" x14ac:dyDescent="0.25">
      <c r="F143154" s="195"/>
    </row>
    <row r="143155" spans="6:6" x14ac:dyDescent="0.25">
      <c r="F143155" s="195"/>
    </row>
    <row r="143156" spans="6:6" x14ac:dyDescent="0.25">
      <c r="F143156" s="195"/>
    </row>
    <row r="143157" spans="6:6" x14ac:dyDescent="0.25">
      <c r="F143157" s="195"/>
    </row>
    <row r="143158" spans="6:6" x14ac:dyDescent="0.25">
      <c r="F143158" s="195"/>
    </row>
    <row r="143159" spans="6:6" x14ac:dyDescent="0.25">
      <c r="F143159" s="195"/>
    </row>
    <row r="143160" spans="6:6" x14ac:dyDescent="0.25">
      <c r="F143160" s="195"/>
    </row>
    <row r="143161" spans="6:6" x14ac:dyDescent="0.25">
      <c r="F143161" s="195"/>
    </row>
    <row r="143162" spans="6:6" x14ac:dyDescent="0.25">
      <c r="F143162" s="195"/>
    </row>
    <row r="143163" spans="6:6" x14ac:dyDescent="0.25">
      <c r="F143163" s="195"/>
    </row>
    <row r="143164" spans="6:6" x14ac:dyDescent="0.25">
      <c r="F143164" s="195"/>
    </row>
    <row r="143165" spans="6:6" x14ac:dyDescent="0.25">
      <c r="F143165" s="195"/>
    </row>
    <row r="143166" spans="6:6" x14ac:dyDescent="0.25">
      <c r="F143166" s="195"/>
    </row>
    <row r="143167" spans="6:6" x14ac:dyDescent="0.25">
      <c r="F143167" s="195"/>
    </row>
    <row r="143168" spans="6:6" x14ac:dyDescent="0.25">
      <c r="F143168" s="195"/>
    </row>
    <row r="143169" spans="6:6" x14ac:dyDescent="0.25">
      <c r="F143169" s="195"/>
    </row>
    <row r="143170" spans="6:6" x14ac:dyDescent="0.25">
      <c r="F143170" s="195"/>
    </row>
    <row r="143171" spans="6:6" x14ac:dyDescent="0.25">
      <c r="F143171" s="195"/>
    </row>
    <row r="143172" spans="6:6" x14ac:dyDescent="0.25">
      <c r="F143172" s="195"/>
    </row>
    <row r="143173" spans="6:6" x14ac:dyDescent="0.25">
      <c r="F143173" s="195"/>
    </row>
    <row r="143174" spans="6:6" x14ac:dyDescent="0.25">
      <c r="F143174" s="195"/>
    </row>
    <row r="143175" spans="6:6" x14ac:dyDescent="0.25">
      <c r="F143175" s="195"/>
    </row>
    <row r="143176" spans="6:6" x14ac:dyDescent="0.25">
      <c r="F143176" s="195"/>
    </row>
    <row r="143177" spans="6:6" x14ac:dyDescent="0.25">
      <c r="F143177" s="195"/>
    </row>
    <row r="143178" spans="6:6" x14ac:dyDescent="0.25">
      <c r="F143178" s="195"/>
    </row>
    <row r="143179" spans="6:6" x14ac:dyDescent="0.25">
      <c r="F143179" s="195"/>
    </row>
    <row r="143180" spans="6:6" x14ac:dyDescent="0.25">
      <c r="F143180" s="195"/>
    </row>
    <row r="143181" spans="6:6" x14ac:dyDescent="0.25">
      <c r="F143181" s="195"/>
    </row>
    <row r="143182" spans="6:6" x14ac:dyDescent="0.25">
      <c r="F143182" s="195"/>
    </row>
    <row r="143183" spans="6:6" x14ac:dyDescent="0.25">
      <c r="F143183" s="195"/>
    </row>
    <row r="143184" spans="6:6" x14ac:dyDescent="0.25">
      <c r="F143184" s="195"/>
    </row>
    <row r="143185" spans="6:6" x14ac:dyDescent="0.25">
      <c r="F143185" s="195"/>
    </row>
    <row r="143186" spans="6:6" x14ac:dyDescent="0.25">
      <c r="F143186" s="195"/>
    </row>
    <row r="143187" spans="6:6" x14ac:dyDescent="0.25">
      <c r="F143187" s="195"/>
    </row>
    <row r="143188" spans="6:6" x14ac:dyDescent="0.25">
      <c r="F143188" s="195"/>
    </row>
    <row r="143189" spans="6:6" x14ac:dyDescent="0.25">
      <c r="F143189" s="195"/>
    </row>
    <row r="143190" spans="6:6" x14ac:dyDescent="0.25">
      <c r="F143190" s="195"/>
    </row>
    <row r="143191" spans="6:6" x14ac:dyDescent="0.25">
      <c r="F143191" s="195"/>
    </row>
    <row r="143192" spans="6:6" x14ac:dyDescent="0.25">
      <c r="F143192" s="195"/>
    </row>
    <row r="143193" spans="6:6" x14ac:dyDescent="0.25">
      <c r="F143193" s="195"/>
    </row>
    <row r="143194" spans="6:6" x14ac:dyDescent="0.25">
      <c r="F143194" s="195"/>
    </row>
    <row r="143195" spans="6:6" x14ac:dyDescent="0.25">
      <c r="F143195" s="195"/>
    </row>
    <row r="143196" spans="6:6" x14ac:dyDescent="0.25">
      <c r="F143196" s="195"/>
    </row>
    <row r="143197" spans="6:6" x14ac:dyDescent="0.25">
      <c r="F143197" s="195"/>
    </row>
    <row r="143198" spans="6:6" x14ac:dyDescent="0.25">
      <c r="F143198" s="195"/>
    </row>
    <row r="143199" spans="6:6" x14ac:dyDescent="0.25">
      <c r="F143199" s="195"/>
    </row>
    <row r="143200" spans="6:6" x14ac:dyDescent="0.25">
      <c r="F143200" s="195"/>
    </row>
    <row r="143201" spans="6:6" x14ac:dyDescent="0.25">
      <c r="F143201" s="195"/>
    </row>
    <row r="143202" spans="6:6" x14ac:dyDescent="0.25">
      <c r="F143202" s="195"/>
    </row>
    <row r="143203" spans="6:6" x14ac:dyDescent="0.25">
      <c r="F143203" s="195"/>
    </row>
    <row r="143204" spans="6:6" x14ac:dyDescent="0.25">
      <c r="F143204" s="195"/>
    </row>
    <row r="143205" spans="6:6" x14ac:dyDescent="0.25">
      <c r="F143205" s="195"/>
    </row>
    <row r="143206" spans="6:6" x14ac:dyDescent="0.25">
      <c r="F143206" s="195"/>
    </row>
    <row r="143207" spans="6:6" x14ac:dyDescent="0.25">
      <c r="F143207" s="195"/>
    </row>
    <row r="143208" spans="6:6" x14ac:dyDescent="0.25">
      <c r="F143208" s="195"/>
    </row>
    <row r="143209" spans="6:6" x14ac:dyDescent="0.25">
      <c r="F143209" s="195"/>
    </row>
    <row r="143210" spans="6:6" x14ac:dyDescent="0.25">
      <c r="F143210" s="195"/>
    </row>
    <row r="143211" spans="6:6" x14ac:dyDescent="0.25">
      <c r="F143211" s="195"/>
    </row>
    <row r="143212" spans="6:6" x14ac:dyDescent="0.25">
      <c r="F143212" s="195"/>
    </row>
    <row r="143213" spans="6:6" x14ac:dyDescent="0.25">
      <c r="F143213" s="195"/>
    </row>
    <row r="143214" spans="6:6" x14ac:dyDescent="0.25">
      <c r="F143214" s="195"/>
    </row>
    <row r="143215" spans="6:6" x14ac:dyDescent="0.25">
      <c r="F143215" s="195"/>
    </row>
    <row r="143216" spans="6:6" x14ac:dyDescent="0.25">
      <c r="F143216" s="195"/>
    </row>
    <row r="143217" spans="6:6" x14ac:dyDescent="0.25">
      <c r="F143217" s="195"/>
    </row>
    <row r="143218" spans="6:6" x14ac:dyDescent="0.25">
      <c r="F143218" s="195"/>
    </row>
    <row r="143219" spans="6:6" x14ac:dyDescent="0.25">
      <c r="F143219" s="195"/>
    </row>
    <row r="143220" spans="6:6" x14ac:dyDescent="0.25">
      <c r="F143220" s="195"/>
    </row>
    <row r="143221" spans="6:6" x14ac:dyDescent="0.25">
      <c r="F143221" s="195"/>
    </row>
    <row r="143222" spans="6:6" x14ac:dyDescent="0.25">
      <c r="F143222" s="195"/>
    </row>
    <row r="143223" spans="6:6" x14ac:dyDescent="0.25">
      <c r="F143223" s="195"/>
    </row>
    <row r="143224" spans="6:6" x14ac:dyDescent="0.25">
      <c r="F143224" s="195"/>
    </row>
    <row r="143225" spans="6:6" x14ac:dyDescent="0.25">
      <c r="F143225" s="195"/>
    </row>
    <row r="143226" spans="6:6" x14ac:dyDescent="0.25">
      <c r="F143226" s="195"/>
    </row>
    <row r="143227" spans="6:6" x14ac:dyDescent="0.25">
      <c r="F143227" s="195"/>
    </row>
    <row r="143228" spans="6:6" x14ac:dyDescent="0.25">
      <c r="F143228" s="195"/>
    </row>
    <row r="143229" spans="6:6" x14ac:dyDescent="0.25">
      <c r="F143229" s="195"/>
    </row>
    <row r="143230" spans="6:6" x14ac:dyDescent="0.25">
      <c r="F143230" s="195"/>
    </row>
    <row r="143231" spans="6:6" x14ac:dyDescent="0.25">
      <c r="F143231" s="195"/>
    </row>
    <row r="143232" spans="6:6" x14ac:dyDescent="0.25">
      <c r="F143232" s="195"/>
    </row>
    <row r="143233" spans="6:6" x14ac:dyDescent="0.25">
      <c r="F143233" s="195"/>
    </row>
    <row r="143234" spans="6:6" x14ac:dyDescent="0.25">
      <c r="F143234" s="195"/>
    </row>
    <row r="143235" spans="6:6" x14ac:dyDescent="0.25">
      <c r="F143235" s="195"/>
    </row>
    <row r="143236" spans="6:6" x14ac:dyDescent="0.25">
      <c r="F143236" s="195"/>
    </row>
    <row r="143237" spans="6:6" x14ac:dyDescent="0.25">
      <c r="F143237" s="195"/>
    </row>
    <row r="143238" spans="6:6" x14ac:dyDescent="0.25">
      <c r="F143238" s="195"/>
    </row>
    <row r="143239" spans="6:6" x14ac:dyDescent="0.25">
      <c r="F143239" s="195"/>
    </row>
    <row r="143240" spans="6:6" x14ac:dyDescent="0.25">
      <c r="F143240" s="195"/>
    </row>
    <row r="143241" spans="6:6" x14ac:dyDescent="0.25">
      <c r="F143241" s="195"/>
    </row>
    <row r="143242" spans="6:6" x14ac:dyDescent="0.25">
      <c r="F143242" s="195"/>
    </row>
    <row r="143243" spans="6:6" x14ac:dyDescent="0.25">
      <c r="F143243" s="195"/>
    </row>
    <row r="143244" spans="6:6" x14ac:dyDescent="0.25">
      <c r="F143244" s="195"/>
    </row>
    <row r="143245" spans="6:6" x14ac:dyDescent="0.25">
      <c r="F143245" s="195"/>
    </row>
    <row r="143246" spans="6:6" x14ac:dyDescent="0.25">
      <c r="F143246" s="195"/>
    </row>
    <row r="143247" spans="6:6" x14ac:dyDescent="0.25">
      <c r="F143247" s="195"/>
    </row>
    <row r="143248" spans="6:6" x14ac:dyDescent="0.25">
      <c r="F143248" s="195"/>
    </row>
    <row r="143249" spans="6:6" x14ac:dyDescent="0.25">
      <c r="F143249" s="195"/>
    </row>
    <row r="143250" spans="6:6" x14ac:dyDescent="0.25">
      <c r="F143250" s="195"/>
    </row>
    <row r="143251" spans="6:6" x14ac:dyDescent="0.25">
      <c r="F143251" s="195"/>
    </row>
    <row r="143252" spans="6:6" x14ac:dyDescent="0.25">
      <c r="F143252" s="195"/>
    </row>
    <row r="143253" spans="6:6" x14ac:dyDescent="0.25">
      <c r="F143253" s="195"/>
    </row>
    <row r="143254" spans="6:6" x14ac:dyDescent="0.25">
      <c r="F143254" s="195"/>
    </row>
    <row r="143255" spans="6:6" x14ac:dyDescent="0.25">
      <c r="F143255" s="195"/>
    </row>
    <row r="143256" spans="6:6" x14ac:dyDescent="0.25">
      <c r="F143256" s="195"/>
    </row>
    <row r="143257" spans="6:6" x14ac:dyDescent="0.25">
      <c r="F143257" s="195"/>
    </row>
    <row r="143258" spans="6:6" x14ac:dyDescent="0.25">
      <c r="F143258" s="195"/>
    </row>
    <row r="143259" spans="6:6" x14ac:dyDescent="0.25">
      <c r="F143259" s="195"/>
    </row>
    <row r="143260" spans="6:6" x14ac:dyDescent="0.25">
      <c r="F143260" s="195"/>
    </row>
    <row r="143261" spans="6:6" x14ac:dyDescent="0.25">
      <c r="F143261" s="195"/>
    </row>
    <row r="143262" spans="6:6" x14ac:dyDescent="0.25">
      <c r="F143262" s="195"/>
    </row>
    <row r="143263" spans="6:6" x14ac:dyDescent="0.25">
      <c r="F143263" s="195"/>
    </row>
    <row r="143264" spans="6:6" x14ac:dyDescent="0.25">
      <c r="F143264" s="195"/>
    </row>
    <row r="143265" spans="6:6" x14ac:dyDescent="0.25">
      <c r="F143265" s="195"/>
    </row>
    <row r="143266" spans="6:6" x14ac:dyDescent="0.25">
      <c r="F143266" s="195"/>
    </row>
    <row r="143267" spans="6:6" x14ac:dyDescent="0.25">
      <c r="F143267" s="195"/>
    </row>
    <row r="143268" spans="6:6" x14ac:dyDescent="0.25">
      <c r="F143268" s="195"/>
    </row>
    <row r="143269" spans="6:6" x14ac:dyDescent="0.25">
      <c r="F143269" s="195"/>
    </row>
    <row r="143270" spans="6:6" x14ac:dyDescent="0.25">
      <c r="F143270" s="195"/>
    </row>
    <row r="143271" spans="6:6" x14ac:dyDescent="0.25">
      <c r="F143271" s="195"/>
    </row>
    <row r="143272" spans="6:6" x14ac:dyDescent="0.25">
      <c r="F143272" s="195"/>
    </row>
    <row r="143273" spans="6:6" x14ac:dyDescent="0.25">
      <c r="F143273" s="195"/>
    </row>
    <row r="143274" spans="6:6" x14ac:dyDescent="0.25">
      <c r="F143274" s="195"/>
    </row>
    <row r="143275" spans="6:6" x14ac:dyDescent="0.25">
      <c r="F143275" s="195"/>
    </row>
    <row r="143276" spans="6:6" x14ac:dyDescent="0.25">
      <c r="F143276" s="195"/>
    </row>
    <row r="143277" spans="6:6" x14ac:dyDescent="0.25">
      <c r="F143277" s="195"/>
    </row>
    <row r="143278" spans="6:6" x14ac:dyDescent="0.25">
      <c r="F143278" s="195"/>
    </row>
    <row r="143279" spans="6:6" x14ac:dyDescent="0.25">
      <c r="F143279" s="195"/>
    </row>
    <row r="143280" spans="6:6" x14ac:dyDescent="0.25">
      <c r="F143280" s="195"/>
    </row>
    <row r="143281" spans="6:6" x14ac:dyDescent="0.25">
      <c r="F143281" s="195"/>
    </row>
    <row r="143282" spans="6:6" x14ac:dyDescent="0.25">
      <c r="F143282" s="195"/>
    </row>
    <row r="143283" spans="6:6" x14ac:dyDescent="0.25">
      <c r="F143283" s="195"/>
    </row>
    <row r="143284" spans="6:6" x14ac:dyDescent="0.25">
      <c r="F143284" s="195"/>
    </row>
    <row r="143285" spans="6:6" x14ac:dyDescent="0.25">
      <c r="F143285" s="195"/>
    </row>
    <row r="143286" spans="6:6" x14ac:dyDescent="0.25">
      <c r="F143286" s="195"/>
    </row>
    <row r="143287" spans="6:6" x14ac:dyDescent="0.25">
      <c r="F143287" s="195"/>
    </row>
    <row r="143288" spans="6:6" x14ac:dyDescent="0.25">
      <c r="F143288" s="195"/>
    </row>
    <row r="143289" spans="6:6" x14ac:dyDescent="0.25">
      <c r="F143289" s="195"/>
    </row>
    <row r="143290" spans="6:6" x14ac:dyDescent="0.25">
      <c r="F143290" s="195"/>
    </row>
    <row r="143291" spans="6:6" x14ac:dyDescent="0.25">
      <c r="F143291" s="195"/>
    </row>
    <row r="143292" spans="6:6" x14ac:dyDescent="0.25">
      <c r="F143292" s="195"/>
    </row>
    <row r="143293" spans="6:6" x14ac:dyDescent="0.25">
      <c r="F143293" s="195"/>
    </row>
    <row r="143294" spans="6:6" x14ac:dyDescent="0.25">
      <c r="F143294" s="195"/>
    </row>
    <row r="143295" spans="6:6" x14ac:dyDescent="0.25">
      <c r="F143295" s="195"/>
    </row>
    <row r="143296" spans="6:6" x14ac:dyDescent="0.25">
      <c r="F143296" s="195"/>
    </row>
    <row r="143297" spans="6:6" x14ac:dyDescent="0.25">
      <c r="F143297" s="195"/>
    </row>
    <row r="143298" spans="6:6" x14ac:dyDescent="0.25">
      <c r="F143298" s="195"/>
    </row>
    <row r="143299" spans="6:6" x14ac:dyDescent="0.25">
      <c r="F143299" s="195"/>
    </row>
    <row r="143300" spans="6:6" x14ac:dyDescent="0.25">
      <c r="F143300" s="195"/>
    </row>
    <row r="143301" spans="6:6" x14ac:dyDescent="0.25">
      <c r="F143301" s="195"/>
    </row>
    <row r="143302" spans="6:6" x14ac:dyDescent="0.25">
      <c r="F143302" s="195"/>
    </row>
    <row r="143303" spans="6:6" x14ac:dyDescent="0.25">
      <c r="F143303" s="195"/>
    </row>
    <row r="143304" spans="6:6" x14ac:dyDescent="0.25">
      <c r="F143304" s="195"/>
    </row>
    <row r="143305" spans="6:6" x14ac:dyDescent="0.25">
      <c r="F143305" s="195"/>
    </row>
    <row r="143306" spans="6:6" x14ac:dyDescent="0.25">
      <c r="F143306" s="195"/>
    </row>
    <row r="143307" spans="6:6" x14ac:dyDescent="0.25">
      <c r="F143307" s="195"/>
    </row>
    <row r="143308" spans="6:6" x14ac:dyDescent="0.25">
      <c r="F143308" s="195"/>
    </row>
    <row r="143309" spans="6:6" x14ac:dyDescent="0.25">
      <c r="F143309" s="195"/>
    </row>
    <row r="143310" spans="6:6" x14ac:dyDescent="0.25">
      <c r="F143310" s="195"/>
    </row>
    <row r="143311" spans="6:6" x14ac:dyDescent="0.25">
      <c r="F143311" s="195"/>
    </row>
    <row r="143312" spans="6:6" x14ac:dyDescent="0.25">
      <c r="F143312" s="195"/>
    </row>
    <row r="148430" spans="6:6" x14ac:dyDescent="0.25">
      <c r="F148430" s="195"/>
    </row>
    <row r="148431" spans="6:6" x14ac:dyDescent="0.25">
      <c r="F148431" s="195"/>
    </row>
    <row r="148432" spans="6:6" x14ac:dyDescent="0.25">
      <c r="F148432" s="195"/>
    </row>
    <row r="148433" spans="6:6" x14ac:dyDescent="0.25">
      <c r="F148433" s="195"/>
    </row>
    <row r="148434" spans="6:6" x14ac:dyDescent="0.25">
      <c r="F148434" s="195"/>
    </row>
    <row r="148435" spans="6:6" x14ac:dyDescent="0.25">
      <c r="F148435" s="195"/>
    </row>
    <row r="148436" spans="6:6" x14ac:dyDescent="0.25">
      <c r="F148436" s="195"/>
    </row>
    <row r="148437" spans="6:6" x14ac:dyDescent="0.25">
      <c r="F148437" s="195"/>
    </row>
    <row r="148438" spans="6:6" x14ac:dyDescent="0.25">
      <c r="F148438" s="195"/>
    </row>
    <row r="148439" spans="6:6" x14ac:dyDescent="0.25">
      <c r="F148439" s="195"/>
    </row>
    <row r="148440" spans="6:6" x14ac:dyDescent="0.25">
      <c r="F148440" s="195"/>
    </row>
    <row r="148441" spans="6:6" x14ac:dyDescent="0.25">
      <c r="F148441" s="195"/>
    </row>
    <row r="148442" spans="6:6" x14ac:dyDescent="0.25">
      <c r="F148442" s="195"/>
    </row>
    <row r="148443" spans="6:6" x14ac:dyDescent="0.25">
      <c r="F148443" s="195"/>
    </row>
    <row r="148444" spans="6:6" x14ac:dyDescent="0.25">
      <c r="F148444" s="195"/>
    </row>
    <row r="148445" spans="6:6" x14ac:dyDescent="0.25">
      <c r="F148445" s="195"/>
    </row>
    <row r="148446" spans="6:6" x14ac:dyDescent="0.25">
      <c r="F148446" s="195"/>
    </row>
    <row r="148447" spans="6:6" x14ac:dyDescent="0.25">
      <c r="F148447" s="195"/>
    </row>
    <row r="148448" spans="6:6" x14ac:dyDescent="0.25">
      <c r="F148448" s="195"/>
    </row>
    <row r="148449" spans="6:6" x14ac:dyDescent="0.25">
      <c r="F148449" s="195"/>
    </row>
    <row r="148450" spans="6:6" x14ac:dyDescent="0.25">
      <c r="F148450" s="195"/>
    </row>
    <row r="148451" spans="6:6" x14ac:dyDescent="0.25">
      <c r="F148451" s="195"/>
    </row>
    <row r="148452" spans="6:6" x14ac:dyDescent="0.25">
      <c r="F148452" s="195"/>
    </row>
    <row r="148453" spans="6:6" x14ac:dyDescent="0.25">
      <c r="F148453" s="195"/>
    </row>
    <row r="148454" spans="6:6" x14ac:dyDescent="0.25">
      <c r="F148454" s="195"/>
    </row>
    <row r="148455" spans="6:6" x14ac:dyDescent="0.25">
      <c r="F148455" s="195"/>
    </row>
    <row r="148456" spans="6:6" x14ac:dyDescent="0.25">
      <c r="F148456" s="195"/>
    </row>
    <row r="148457" spans="6:6" x14ac:dyDescent="0.25">
      <c r="F148457" s="195"/>
    </row>
    <row r="148458" spans="6:6" x14ac:dyDescent="0.25">
      <c r="F148458" s="195"/>
    </row>
    <row r="148459" spans="6:6" x14ac:dyDescent="0.25">
      <c r="F148459" s="195"/>
    </row>
    <row r="148460" spans="6:6" x14ac:dyDescent="0.25">
      <c r="F148460" s="195"/>
    </row>
    <row r="148461" spans="6:6" x14ac:dyDescent="0.25">
      <c r="F148461" s="195"/>
    </row>
    <row r="148462" spans="6:6" x14ac:dyDescent="0.25">
      <c r="F148462" s="195"/>
    </row>
    <row r="148463" spans="6:6" x14ac:dyDescent="0.25">
      <c r="F148463" s="195"/>
    </row>
    <row r="148464" spans="6:6" x14ac:dyDescent="0.25">
      <c r="F148464" s="195"/>
    </row>
    <row r="148465" spans="6:6" x14ac:dyDescent="0.25">
      <c r="F148465" s="195"/>
    </row>
    <row r="148466" spans="6:6" x14ac:dyDescent="0.25">
      <c r="F148466" s="195"/>
    </row>
    <row r="148467" spans="6:6" x14ac:dyDescent="0.25">
      <c r="F148467" s="195"/>
    </row>
    <row r="148468" spans="6:6" x14ac:dyDescent="0.25">
      <c r="F148468" s="195"/>
    </row>
    <row r="148469" spans="6:6" x14ac:dyDescent="0.25">
      <c r="F148469" s="195"/>
    </row>
    <row r="148470" spans="6:6" x14ac:dyDescent="0.25">
      <c r="F148470" s="195"/>
    </row>
    <row r="148471" spans="6:6" x14ac:dyDescent="0.25">
      <c r="F148471" s="195"/>
    </row>
    <row r="148472" spans="6:6" x14ac:dyDescent="0.25">
      <c r="F148472" s="195"/>
    </row>
    <row r="148473" spans="6:6" x14ac:dyDescent="0.25">
      <c r="F148473" s="195"/>
    </row>
    <row r="148474" spans="6:6" x14ac:dyDescent="0.25">
      <c r="F148474" s="195"/>
    </row>
    <row r="148475" spans="6:6" x14ac:dyDescent="0.25">
      <c r="F148475" s="195"/>
    </row>
    <row r="148476" spans="6:6" x14ac:dyDescent="0.25">
      <c r="F148476" s="195"/>
    </row>
    <row r="148477" spans="6:6" x14ac:dyDescent="0.25">
      <c r="F148477" s="195"/>
    </row>
    <row r="148478" spans="6:6" x14ac:dyDescent="0.25">
      <c r="F148478" s="195"/>
    </row>
    <row r="148479" spans="6:6" x14ac:dyDescent="0.25">
      <c r="F148479" s="195"/>
    </row>
    <row r="148480" spans="6:6" x14ac:dyDescent="0.25">
      <c r="F148480" s="195"/>
    </row>
    <row r="148481" spans="6:6" x14ac:dyDescent="0.25">
      <c r="F148481" s="195"/>
    </row>
    <row r="148482" spans="6:6" x14ac:dyDescent="0.25">
      <c r="F148482" s="195"/>
    </row>
    <row r="148483" spans="6:6" x14ac:dyDescent="0.25">
      <c r="F148483" s="195"/>
    </row>
    <row r="148484" spans="6:6" x14ac:dyDescent="0.25">
      <c r="F148484" s="195"/>
    </row>
    <row r="148485" spans="6:6" x14ac:dyDescent="0.25">
      <c r="F148485" s="195"/>
    </row>
    <row r="148486" spans="6:6" x14ac:dyDescent="0.25">
      <c r="F148486" s="195"/>
    </row>
    <row r="148487" spans="6:6" x14ac:dyDescent="0.25">
      <c r="F148487" s="195"/>
    </row>
    <row r="148488" spans="6:6" x14ac:dyDescent="0.25">
      <c r="F148488" s="195"/>
    </row>
    <row r="148489" spans="6:6" x14ac:dyDescent="0.25">
      <c r="F148489" s="195"/>
    </row>
    <row r="148490" spans="6:6" x14ac:dyDescent="0.25">
      <c r="F148490" s="195"/>
    </row>
    <row r="148491" spans="6:6" x14ac:dyDescent="0.25">
      <c r="F148491" s="195"/>
    </row>
    <row r="148492" spans="6:6" x14ac:dyDescent="0.25">
      <c r="F148492" s="195"/>
    </row>
    <row r="148493" spans="6:6" x14ac:dyDescent="0.25">
      <c r="F148493" s="195"/>
    </row>
    <row r="148494" spans="6:6" x14ac:dyDescent="0.25">
      <c r="F148494" s="195"/>
    </row>
    <row r="148495" spans="6:6" x14ac:dyDescent="0.25">
      <c r="F148495" s="195"/>
    </row>
    <row r="148496" spans="6:6" x14ac:dyDescent="0.25">
      <c r="F148496" s="195"/>
    </row>
    <row r="148497" spans="6:6" x14ac:dyDescent="0.25">
      <c r="F148497" s="195"/>
    </row>
    <row r="148498" spans="6:6" x14ac:dyDescent="0.25">
      <c r="F148498" s="195"/>
    </row>
    <row r="148499" spans="6:6" x14ac:dyDescent="0.25">
      <c r="F148499" s="195"/>
    </row>
    <row r="148500" spans="6:6" x14ac:dyDescent="0.25">
      <c r="F148500" s="195"/>
    </row>
    <row r="148501" spans="6:6" x14ac:dyDescent="0.25">
      <c r="F148501" s="195"/>
    </row>
    <row r="148502" spans="6:6" x14ac:dyDescent="0.25">
      <c r="F148502" s="195"/>
    </row>
    <row r="148503" spans="6:6" x14ac:dyDescent="0.25">
      <c r="F148503" s="195"/>
    </row>
    <row r="148504" spans="6:6" x14ac:dyDescent="0.25">
      <c r="F148504" s="195"/>
    </row>
    <row r="148505" spans="6:6" x14ac:dyDescent="0.25">
      <c r="F148505" s="195"/>
    </row>
    <row r="148506" spans="6:6" x14ac:dyDescent="0.25">
      <c r="F148506" s="195"/>
    </row>
    <row r="148507" spans="6:6" x14ac:dyDescent="0.25">
      <c r="F148507" s="195"/>
    </row>
    <row r="148508" spans="6:6" x14ac:dyDescent="0.25">
      <c r="F148508" s="195"/>
    </row>
    <row r="148509" spans="6:6" x14ac:dyDescent="0.25">
      <c r="F148509" s="195"/>
    </row>
    <row r="148510" spans="6:6" x14ac:dyDescent="0.25">
      <c r="F148510" s="195"/>
    </row>
    <row r="148511" spans="6:6" x14ac:dyDescent="0.25">
      <c r="F148511" s="195"/>
    </row>
    <row r="148512" spans="6:6" x14ac:dyDescent="0.25">
      <c r="F148512" s="195"/>
    </row>
    <row r="148513" spans="6:6" x14ac:dyDescent="0.25">
      <c r="F148513" s="195"/>
    </row>
    <row r="148514" spans="6:6" x14ac:dyDescent="0.25">
      <c r="F148514" s="195"/>
    </row>
    <row r="148515" spans="6:6" x14ac:dyDescent="0.25">
      <c r="F148515" s="195"/>
    </row>
    <row r="148516" spans="6:6" x14ac:dyDescent="0.25">
      <c r="F148516" s="195"/>
    </row>
    <row r="148517" spans="6:6" x14ac:dyDescent="0.25">
      <c r="F148517" s="195"/>
    </row>
    <row r="148518" spans="6:6" x14ac:dyDescent="0.25">
      <c r="F148518" s="195"/>
    </row>
    <row r="148519" spans="6:6" x14ac:dyDescent="0.25">
      <c r="F148519" s="195"/>
    </row>
    <row r="148520" spans="6:6" x14ac:dyDescent="0.25">
      <c r="F148520" s="195"/>
    </row>
    <row r="148521" spans="6:6" x14ac:dyDescent="0.25">
      <c r="F148521" s="195"/>
    </row>
    <row r="148522" spans="6:6" x14ac:dyDescent="0.25">
      <c r="F148522" s="195"/>
    </row>
    <row r="148523" spans="6:6" x14ac:dyDescent="0.25">
      <c r="F148523" s="195"/>
    </row>
    <row r="148524" spans="6:6" x14ac:dyDescent="0.25">
      <c r="F148524" s="195"/>
    </row>
    <row r="148525" spans="6:6" x14ac:dyDescent="0.25">
      <c r="F148525" s="195"/>
    </row>
    <row r="148526" spans="6:6" x14ac:dyDescent="0.25">
      <c r="F148526" s="195"/>
    </row>
    <row r="148527" spans="6:6" x14ac:dyDescent="0.25">
      <c r="F148527" s="195"/>
    </row>
    <row r="148528" spans="6:6" x14ac:dyDescent="0.25">
      <c r="F148528" s="195"/>
    </row>
    <row r="148529" spans="6:6" x14ac:dyDescent="0.25">
      <c r="F148529" s="195"/>
    </row>
    <row r="148530" spans="6:6" x14ac:dyDescent="0.25">
      <c r="F148530" s="195"/>
    </row>
    <row r="148531" spans="6:6" x14ac:dyDescent="0.25">
      <c r="F148531" s="195"/>
    </row>
    <row r="148532" spans="6:6" x14ac:dyDescent="0.25">
      <c r="F148532" s="195"/>
    </row>
    <row r="148533" spans="6:6" x14ac:dyDescent="0.25">
      <c r="F148533" s="195"/>
    </row>
    <row r="148534" spans="6:6" x14ac:dyDescent="0.25">
      <c r="F148534" s="195"/>
    </row>
    <row r="148535" spans="6:6" x14ac:dyDescent="0.25">
      <c r="F148535" s="195"/>
    </row>
    <row r="148536" spans="6:6" x14ac:dyDescent="0.25">
      <c r="F148536" s="195"/>
    </row>
    <row r="148537" spans="6:6" x14ac:dyDescent="0.25">
      <c r="F148537" s="195"/>
    </row>
    <row r="148538" spans="6:6" x14ac:dyDescent="0.25">
      <c r="F148538" s="195"/>
    </row>
    <row r="148539" spans="6:6" x14ac:dyDescent="0.25">
      <c r="F148539" s="195"/>
    </row>
    <row r="148540" spans="6:6" x14ac:dyDescent="0.25">
      <c r="F148540" s="195"/>
    </row>
    <row r="148541" spans="6:6" x14ac:dyDescent="0.25">
      <c r="F148541" s="195"/>
    </row>
    <row r="148542" spans="6:6" x14ac:dyDescent="0.25">
      <c r="F148542" s="195"/>
    </row>
    <row r="148543" spans="6:6" x14ac:dyDescent="0.25">
      <c r="F148543" s="195"/>
    </row>
    <row r="148544" spans="6:6" x14ac:dyDescent="0.25">
      <c r="F148544" s="195"/>
    </row>
    <row r="148545" spans="6:6" x14ac:dyDescent="0.25">
      <c r="F148545" s="195"/>
    </row>
    <row r="148546" spans="6:6" x14ac:dyDescent="0.25">
      <c r="F148546" s="195"/>
    </row>
    <row r="148547" spans="6:6" x14ac:dyDescent="0.25">
      <c r="F148547" s="195"/>
    </row>
    <row r="148548" spans="6:6" x14ac:dyDescent="0.25">
      <c r="F148548" s="195"/>
    </row>
    <row r="148549" spans="6:6" x14ac:dyDescent="0.25">
      <c r="F148549" s="195"/>
    </row>
    <row r="148550" spans="6:6" x14ac:dyDescent="0.25">
      <c r="F148550" s="195"/>
    </row>
    <row r="148551" spans="6:6" x14ac:dyDescent="0.25">
      <c r="F148551" s="195"/>
    </row>
    <row r="148552" spans="6:6" x14ac:dyDescent="0.25">
      <c r="F148552" s="195"/>
    </row>
    <row r="148553" spans="6:6" x14ac:dyDescent="0.25">
      <c r="F148553" s="195"/>
    </row>
    <row r="148554" spans="6:6" x14ac:dyDescent="0.25">
      <c r="F148554" s="195"/>
    </row>
    <row r="148555" spans="6:6" x14ac:dyDescent="0.25">
      <c r="F148555" s="195"/>
    </row>
    <row r="148556" spans="6:6" x14ac:dyDescent="0.25">
      <c r="F148556" s="195"/>
    </row>
    <row r="148557" spans="6:6" x14ac:dyDescent="0.25">
      <c r="F148557" s="195"/>
    </row>
    <row r="148558" spans="6:6" x14ac:dyDescent="0.25">
      <c r="F148558" s="195"/>
    </row>
    <row r="148559" spans="6:6" x14ac:dyDescent="0.25">
      <c r="F148559" s="195"/>
    </row>
    <row r="148560" spans="6:6" x14ac:dyDescent="0.25">
      <c r="F148560" s="195"/>
    </row>
    <row r="148561" spans="6:6" x14ac:dyDescent="0.25">
      <c r="F148561" s="195"/>
    </row>
    <row r="148562" spans="6:6" x14ac:dyDescent="0.25">
      <c r="F148562" s="195"/>
    </row>
    <row r="148563" spans="6:6" x14ac:dyDescent="0.25">
      <c r="F148563" s="195"/>
    </row>
    <row r="148564" spans="6:6" x14ac:dyDescent="0.25">
      <c r="F148564" s="195"/>
    </row>
    <row r="148565" spans="6:6" x14ac:dyDescent="0.25">
      <c r="F148565" s="195"/>
    </row>
    <row r="148566" spans="6:6" x14ac:dyDescent="0.25">
      <c r="F148566" s="195"/>
    </row>
    <row r="148567" spans="6:6" x14ac:dyDescent="0.25">
      <c r="F148567" s="195"/>
    </row>
    <row r="148568" spans="6:6" x14ac:dyDescent="0.25">
      <c r="F148568" s="195"/>
    </row>
    <row r="148569" spans="6:6" x14ac:dyDescent="0.25">
      <c r="F148569" s="195"/>
    </row>
    <row r="148570" spans="6:6" x14ac:dyDescent="0.25">
      <c r="F148570" s="195"/>
    </row>
    <row r="148571" spans="6:6" x14ac:dyDescent="0.25">
      <c r="F148571" s="195"/>
    </row>
    <row r="148572" spans="6:6" x14ac:dyDescent="0.25">
      <c r="F148572" s="195"/>
    </row>
    <row r="148573" spans="6:6" x14ac:dyDescent="0.25">
      <c r="F148573" s="195"/>
    </row>
    <row r="148574" spans="6:6" x14ac:dyDescent="0.25">
      <c r="F148574" s="195"/>
    </row>
    <row r="148575" spans="6:6" x14ac:dyDescent="0.25">
      <c r="F148575" s="195"/>
    </row>
    <row r="148576" spans="6:6" x14ac:dyDescent="0.25">
      <c r="F148576" s="195"/>
    </row>
    <row r="148577" spans="6:6" x14ac:dyDescent="0.25">
      <c r="F148577" s="195"/>
    </row>
    <row r="148578" spans="6:6" x14ac:dyDescent="0.25">
      <c r="F148578" s="195"/>
    </row>
    <row r="148579" spans="6:6" x14ac:dyDescent="0.25">
      <c r="F148579" s="195"/>
    </row>
    <row r="148580" spans="6:6" x14ac:dyDescent="0.25">
      <c r="F148580" s="195"/>
    </row>
    <row r="148581" spans="6:6" x14ac:dyDescent="0.25">
      <c r="F148581" s="195"/>
    </row>
    <row r="148582" spans="6:6" x14ac:dyDescent="0.25">
      <c r="F148582" s="195"/>
    </row>
    <row r="148583" spans="6:6" x14ac:dyDescent="0.25">
      <c r="F148583" s="195"/>
    </row>
    <row r="148584" spans="6:6" x14ac:dyDescent="0.25">
      <c r="F148584" s="195"/>
    </row>
    <row r="148585" spans="6:6" x14ac:dyDescent="0.25">
      <c r="F148585" s="195"/>
    </row>
    <row r="148586" spans="6:6" x14ac:dyDescent="0.25">
      <c r="F148586" s="195"/>
    </row>
    <row r="148587" spans="6:6" x14ac:dyDescent="0.25">
      <c r="F148587" s="195"/>
    </row>
    <row r="148588" spans="6:6" x14ac:dyDescent="0.25">
      <c r="F148588" s="195"/>
    </row>
    <row r="148589" spans="6:6" x14ac:dyDescent="0.25">
      <c r="F148589" s="195"/>
    </row>
    <row r="148590" spans="6:6" x14ac:dyDescent="0.25">
      <c r="F148590" s="195"/>
    </row>
    <row r="148591" spans="6:6" x14ac:dyDescent="0.25">
      <c r="F148591" s="195"/>
    </row>
    <row r="148592" spans="6:6" x14ac:dyDescent="0.25">
      <c r="F148592" s="195"/>
    </row>
    <row r="148593" spans="6:6" x14ac:dyDescent="0.25">
      <c r="F148593" s="195"/>
    </row>
    <row r="148594" spans="6:6" x14ac:dyDescent="0.25">
      <c r="F148594" s="195"/>
    </row>
    <row r="148595" spans="6:6" x14ac:dyDescent="0.25">
      <c r="F148595" s="195"/>
    </row>
    <row r="148596" spans="6:6" x14ac:dyDescent="0.25">
      <c r="F148596" s="195"/>
    </row>
    <row r="148597" spans="6:6" x14ac:dyDescent="0.25">
      <c r="F148597" s="195"/>
    </row>
    <row r="148598" spans="6:6" x14ac:dyDescent="0.25">
      <c r="F148598" s="195"/>
    </row>
    <row r="148599" spans="6:6" x14ac:dyDescent="0.25">
      <c r="F148599" s="195"/>
    </row>
    <row r="148600" spans="6:6" x14ac:dyDescent="0.25">
      <c r="F148600" s="195"/>
    </row>
    <row r="148601" spans="6:6" x14ac:dyDescent="0.25">
      <c r="F148601" s="195"/>
    </row>
    <row r="148602" spans="6:6" x14ac:dyDescent="0.25">
      <c r="F148602" s="195"/>
    </row>
    <row r="148603" spans="6:6" x14ac:dyDescent="0.25">
      <c r="F148603" s="195"/>
    </row>
    <row r="148604" spans="6:6" x14ac:dyDescent="0.25">
      <c r="F148604" s="195"/>
    </row>
    <row r="148605" spans="6:6" x14ac:dyDescent="0.25">
      <c r="F148605" s="195"/>
    </row>
    <row r="148606" spans="6:6" x14ac:dyDescent="0.25">
      <c r="F148606" s="195"/>
    </row>
    <row r="148607" spans="6:6" x14ac:dyDescent="0.25">
      <c r="F148607" s="195"/>
    </row>
    <row r="148608" spans="6:6" x14ac:dyDescent="0.25">
      <c r="F148608" s="195"/>
    </row>
    <row r="148609" spans="6:6" x14ac:dyDescent="0.25">
      <c r="F148609" s="195"/>
    </row>
    <row r="148610" spans="6:6" x14ac:dyDescent="0.25">
      <c r="F148610" s="195"/>
    </row>
    <row r="148611" spans="6:6" x14ac:dyDescent="0.25">
      <c r="F148611" s="195"/>
    </row>
    <row r="148612" spans="6:6" x14ac:dyDescent="0.25">
      <c r="F148612" s="195"/>
    </row>
    <row r="148613" spans="6:6" x14ac:dyDescent="0.25">
      <c r="F148613" s="195"/>
    </row>
    <row r="148614" spans="6:6" x14ac:dyDescent="0.25">
      <c r="F148614" s="195"/>
    </row>
    <row r="148615" spans="6:6" x14ac:dyDescent="0.25">
      <c r="F148615" s="195"/>
    </row>
    <row r="148616" spans="6:6" x14ac:dyDescent="0.25">
      <c r="F148616" s="195"/>
    </row>
    <row r="148617" spans="6:6" x14ac:dyDescent="0.25">
      <c r="F148617" s="195"/>
    </row>
    <row r="148618" spans="6:6" x14ac:dyDescent="0.25">
      <c r="F148618" s="195"/>
    </row>
    <row r="148619" spans="6:6" x14ac:dyDescent="0.25">
      <c r="F148619" s="195"/>
    </row>
    <row r="148620" spans="6:6" x14ac:dyDescent="0.25">
      <c r="F148620" s="195"/>
    </row>
    <row r="148621" spans="6:6" x14ac:dyDescent="0.25">
      <c r="F148621" s="195"/>
    </row>
    <row r="148622" spans="6:6" x14ac:dyDescent="0.25">
      <c r="F148622" s="195"/>
    </row>
    <row r="148623" spans="6:6" x14ac:dyDescent="0.25">
      <c r="F148623" s="195"/>
    </row>
    <row r="148624" spans="6:6" x14ac:dyDescent="0.25">
      <c r="F148624" s="195"/>
    </row>
    <row r="148625" spans="6:6" x14ac:dyDescent="0.25">
      <c r="F148625" s="195"/>
    </row>
    <row r="148626" spans="6:6" x14ac:dyDescent="0.25">
      <c r="F148626" s="195"/>
    </row>
    <row r="148627" spans="6:6" x14ac:dyDescent="0.25">
      <c r="F148627" s="195"/>
    </row>
    <row r="148628" spans="6:6" x14ac:dyDescent="0.25">
      <c r="F148628" s="195"/>
    </row>
    <row r="148629" spans="6:6" x14ac:dyDescent="0.25">
      <c r="F148629" s="195"/>
    </row>
    <row r="148630" spans="6:6" x14ac:dyDescent="0.25">
      <c r="F148630" s="195"/>
    </row>
    <row r="148631" spans="6:6" x14ac:dyDescent="0.25">
      <c r="F148631" s="195"/>
    </row>
    <row r="148632" spans="6:6" x14ac:dyDescent="0.25">
      <c r="F148632" s="195"/>
    </row>
    <row r="148633" spans="6:6" x14ac:dyDescent="0.25">
      <c r="F148633" s="195"/>
    </row>
    <row r="148634" spans="6:6" x14ac:dyDescent="0.25">
      <c r="F148634" s="195"/>
    </row>
    <row r="148635" spans="6:6" x14ac:dyDescent="0.25">
      <c r="F148635" s="195"/>
    </row>
    <row r="148636" spans="6:6" x14ac:dyDescent="0.25">
      <c r="F148636" s="195"/>
    </row>
    <row r="148637" spans="6:6" x14ac:dyDescent="0.25">
      <c r="F148637" s="195"/>
    </row>
    <row r="148638" spans="6:6" x14ac:dyDescent="0.25">
      <c r="F148638" s="195"/>
    </row>
    <row r="148639" spans="6:6" x14ac:dyDescent="0.25">
      <c r="F148639" s="195"/>
    </row>
    <row r="148640" spans="6:6" x14ac:dyDescent="0.25">
      <c r="F148640" s="195"/>
    </row>
    <row r="148641" spans="6:6" x14ac:dyDescent="0.25">
      <c r="F148641" s="195"/>
    </row>
    <row r="148642" spans="6:6" x14ac:dyDescent="0.25">
      <c r="F148642" s="195"/>
    </row>
    <row r="148643" spans="6:6" x14ac:dyDescent="0.25">
      <c r="F148643" s="195"/>
    </row>
    <row r="148644" spans="6:6" x14ac:dyDescent="0.25">
      <c r="F148644" s="195"/>
    </row>
    <row r="148645" spans="6:6" x14ac:dyDescent="0.25">
      <c r="F148645" s="195"/>
    </row>
    <row r="148646" spans="6:6" x14ac:dyDescent="0.25">
      <c r="F148646" s="195"/>
    </row>
    <row r="148647" spans="6:6" x14ac:dyDescent="0.25">
      <c r="F148647" s="195"/>
    </row>
    <row r="148648" spans="6:6" x14ac:dyDescent="0.25">
      <c r="F148648" s="195"/>
    </row>
    <row r="148649" spans="6:6" x14ac:dyDescent="0.25">
      <c r="F148649" s="195"/>
    </row>
    <row r="148650" spans="6:6" x14ac:dyDescent="0.25">
      <c r="F148650" s="195"/>
    </row>
    <row r="148651" spans="6:6" x14ac:dyDescent="0.25">
      <c r="F148651" s="195"/>
    </row>
    <row r="148652" spans="6:6" x14ac:dyDescent="0.25">
      <c r="F148652" s="195"/>
    </row>
    <row r="148653" spans="6:6" x14ac:dyDescent="0.25">
      <c r="F148653" s="195"/>
    </row>
    <row r="148654" spans="6:6" x14ac:dyDescent="0.25">
      <c r="F148654" s="195"/>
    </row>
    <row r="148655" spans="6:6" x14ac:dyDescent="0.25">
      <c r="F148655" s="195"/>
    </row>
    <row r="148656" spans="6:6" x14ac:dyDescent="0.25">
      <c r="F148656" s="195"/>
    </row>
    <row r="148657" spans="6:6" x14ac:dyDescent="0.25">
      <c r="F148657" s="195"/>
    </row>
    <row r="148658" spans="6:6" x14ac:dyDescent="0.25">
      <c r="F148658" s="195"/>
    </row>
    <row r="148659" spans="6:6" x14ac:dyDescent="0.25">
      <c r="F148659" s="195"/>
    </row>
    <row r="148660" spans="6:6" x14ac:dyDescent="0.25">
      <c r="F148660" s="195"/>
    </row>
    <row r="148661" spans="6:6" x14ac:dyDescent="0.25">
      <c r="F148661" s="195"/>
    </row>
    <row r="148662" spans="6:6" x14ac:dyDescent="0.25">
      <c r="F148662" s="195"/>
    </row>
    <row r="148663" spans="6:6" x14ac:dyDescent="0.25">
      <c r="F148663" s="195"/>
    </row>
    <row r="148664" spans="6:6" x14ac:dyDescent="0.25">
      <c r="F148664" s="195"/>
    </row>
    <row r="148665" spans="6:6" x14ac:dyDescent="0.25">
      <c r="F148665" s="195"/>
    </row>
    <row r="148666" spans="6:6" x14ac:dyDescent="0.25">
      <c r="F148666" s="195"/>
    </row>
    <row r="148667" spans="6:6" x14ac:dyDescent="0.25">
      <c r="F148667" s="195"/>
    </row>
    <row r="148668" spans="6:6" x14ac:dyDescent="0.25">
      <c r="F148668" s="195"/>
    </row>
    <row r="148669" spans="6:6" x14ac:dyDescent="0.25">
      <c r="F148669" s="195"/>
    </row>
    <row r="148670" spans="6:6" x14ac:dyDescent="0.25">
      <c r="F148670" s="195"/>
    </row>
    <row r="148671" spans="6:6" x14ac:dyDescent="0.25">
      <c r="F148671" s="195"/>
    </row>
    <row r="148672" spans="6:6" x14ac:dyDescent="0.25">
      <c r="F148672" s="195"/>
    </row>
    <row r="148673" spans="6:6" x14ac:dyDescent="0.25">
      <c r="F148673" s="195"/>
    </row>
    <row r="148674" spans="6:6" x14ac:dyDescent="0.25">
      <c r="F148674" s="195"/>
    </row>
    <row r="148675" spans="6:6" x14ac:dyDescent="0.25">
      <c r="F148675" s="195"/>
    </row>
    <row r="148676" spans="6:6" x14ac:dyDescent="0.25">
      <c r="F148676" s="195"/>
    </row>
    <row r="148677" spans="6:6" x14ac:dyDescent="0.25">
      <c r="F148677" s="195"/>
    </row>
    <row r="148678" spans="6:6" x14ac:dyDescent="0.25">
      <c r="F148678" s="195"/>
    </row>
    <row r="148679" spans="6:6" x14ac:dyDescent="0.25">
      <c r="F148679" s="195"/>
    </row>
    <row r="148680" spans="6:6" x14ac:dyDescent="0.25">
      <c r="F148680" s="195"/>
    </row>
    <row r="148681" spans="6:6" x14ac:dyDescent="0.25">
      <c r="F148681" s="195"/>
    </row>
    <row r="148682" spans="6:6" x14ac:dyDescent="0.25">
      <c r="F148682" s="195"/>
    </row>
    <row r="148683" spans="6:6" x14ac:dyDescent="0.25">
      <c r="F148683" s="195"/>
    </row>
    <row r="148684" spans="6:6" x14ac:dyDescent="0.25">
      <c r="F148684" s="195"/>
    </row>
    <row r="148685" spans="6:6" x14ac:dyDescent="0.25">
      <c r="F148685" s="195"/>
    </row>
    <row r="148686" spans="6:6" x14ac:dyDescent="0.25">
      <c r="F148686" s="195"/>
    </row>
    <row r="148687" spans="6:6" x14ac:dyDescent="0.25">
      <c r="F148687" s="195"/>
    </row>
    <row r="148688" spans="6:6" x14ac:dyDescent="0.25">
      <c r="F148688" s="195"/>
    </row>
    <row r="148689" spans="6:6" x14ac:dyDescent="0.25">
      <c r="F148689" s="195"/>
    </row>
    <row r="148690" spans="6:6" x14ac:dyDescent="0.25">
      <c r="F148690" s="195"/>
    </row>
    <row r="148691" spans="6:6" x14ac:dyDescent="0.25">
      <c r="F148691" s="195"/>
    </row>
    <row r="148692" spans="6:6" x14ac:dyDescent="0.25">
      <c r="F148692" s="195"/>
    </row>
    <row r="148693" spans="6:6" x14ac:dyDescent="0.25">
      <c r="F148693" s="195"/>
    </row>
    <row r="148694" spans="6:6" x14ac:dyDescent="0.25">
      <c r="F148694" s="195"/>
    </row>
    <row r="148695" spans="6:6" x14ac:dyDescent="0.25">
      <c r="F148695" s="195"/>
    </row>
    <row r="148696" spans="6:6" x14ac:dyDescent="0.25">
      <c r="F148696" s="195"/>
    </row>
    <row r="148697" spans="6:6" x14ac:dyDescent="0.25">
      <c r="F148697" s="195"/>
    </row>
    <row r="148698" spans="6:6" x14ac:dyDescent="0.25">
      <c r="F148698" s="195"/>
    </row>
    <row r="148699" spans="6:6" x14ac:dyDescent="0.25">
      <c r="F148699" s="195"/>
    </row>
    <row r="148700" spans="6:6" x14ac:dyDescent="0.25">
      <c r="F148700" s="195"/>
    </row>
    <row r="148701" spans="6:6" x14ac:dyDescent="0.25">
      <c r="F148701" s="195"/>
    </row>
    <row r="148702" spans="6:6" x14ac:dyDescent="0.25">
      <c r="F148702" s="195"/>
    </row>
    <row r="148703" spans="6:6" x14ac:dyDescent="0.25">
      <c r="F148703" s="195"/>
    </row>
    <row r="148704" spans="6:6" x14ac:dyDescent="0.25">
      <c r="F148704" s="195"/>
    </row>
    <row r="148705" spans="6:6" x14ac:dyDescent="0.25">
      <c r="F148705" s="195"/>
    </row>
    <row r="148706" spans="6:6" x14ac:dyDescent="0.25">
      <c r="F148706" s="195"/>
    </row>
    <row r="148707" spans="6:6" x14ac:dyDescent="0.25">
      <c r="F148707" s="195"/>
    </row>
    <row r="148708" spans="6:6" x14ac:dyDescent="0.25">
      <c r="F148708" s="195"/>
    </row>
    <row r="148709" spans="6:6" x14ac:dyDescent="0.25">
      <c r="F148709" s="195"/>
    </row>
    <row r="148710" spans="6:6" x14ac:dyDescent="0.25">
      <c r="F148710" s="195"/>
    </row>
    <row r="148711" spans="6:6" x14ac:dyDescent="0.25">
      <c r="F148711" s="195"/>
    </row>
    <row r="148712" spans="6:6" x14ac:dyDescent="0.25">
      <c r="F148712" s="195"/>
    </row>
    <row r="148713" spans="6:6" x14ac:dyDescent="0.25">
      <c r="F148713" s="195"/>
    </row>
    <row r="148714" spans="6:6" x14ac:dyDescent="0.25">
      <c r="F148714" s="195"/>
    </row>
    <row r="148715" spans="6:6" x14ac:dyDescent="0.25">
      <c r="F148715" s="195"/>
    </row>
    <row r="148716" spans="6:6" x14ac:dyDescent="0.25">
      <c r="F148716" s="195"/>
    </row>
    <row r="148717" spans="6:6" x14ac:dyDescent="0.25">
      <c r="F148717" s="195"/>
    </row>
    <row r="148718" spans="6:6" x14ac:dyDescent="0.25">
      <c r="F148718" s="195"/>
    </row>
    <row r="148719" spans="6:6" x14ac:dyDescent="0.25">
      <c r="F148719" s="195"/>
    </row>
    <row r="148720" spans="6:6" x14ac:dyDescent="0.25">
      <c r="F148720" s="195"/>
    </row>
    <row r="148721" spans="6:6" x14ac:dyDescent="0.25">
      <c r="F148721" s="195"/>
    </row>
    <row r="148722" spans="6:6" x14ac:dyDescent="0.25">
      <c r="F148722" s="195"/>
    </row>
    <row r="148723" spans="6:6" x14ac:dyDescent="0.25">
      <c r="F148723" s="195"/>
    </row>
    <row r="148724" spans="6:6" x14ac:dyDescent="0.25">
      <c r="F148724" s="195"/>
    </row>
    <row r="148725" spans="6:6" x14ac:dyDescent="0.25">
      <c r="F148725" s="195"/>
    </row>
    <row r="148726" spans="6:6" x14ac:dyDescent="0.25">
      <c r="F148726" s="195"/>
    </row>
    <row r="148727" spans="6:6" x14ac:dyDescent="0.25">
      <c r="F148727" s="195"/>
    </row>
    <row r="148728" spans="6:6" x14ac:dyDescent="0.25">
      <c r="F148728" s="195"/>
    </row>
    <row r="148729" spans="6:6" x14ac:dyDescent="0.25">
      <c r="F148729" s="195"/>
    </row>
    <row r="148730" spans="6:6" x14ac:dyDescent="0.25">
      <c r="F148730" s="195"/>
    </row>
    <row r="148731" spans="6:6" x14ac:dyDescent="0.25">
      <c r="F148731" s="195"/>
    </row>
    <row r="148732" spans="6:6" x14ac:dyDescent="0.25">
      <c r="F148732" s="195"/>
    </row>
    <row r="148733" spans="6:6" x14ac:dyDescent="0.25">
      <c r="F148733" s="195"/>
    </row>
    <row r="148734" spans="6:6" x14ac:dyDescent="0.25">
      <c r="F148734" s="195"/>
    </row>
    <row r="148735" spans="6:6" x14ac:dyDescent="0.25">
      <c r="F148735" s="195"/>
    </row>
    <row r="148736" spans="6:6" x14ac:dyDescent="0.25">
      <c r="F148736" s="195"/>
    </row>
    <row r="148737" spans="6:6" x14ac:dyDescent="0.25">
      <c r="F148737" s="195"/>
    </row>
    <row r="148738" spans="6:6" x14ac:dyDescent="0.25">
      <c r="F148738" s="195"/>
    </row>
    <row r="148739" spans="6:6" x14ac:dyDescent="0.25">
      <c r="F148739" s="195"/>
    </row>
    <row r="148740" spans="6:6" x14ac:dyDescent="0.25">
      <c r="F148740" s="195"/>
    </row>
    <row r="148741" spans="6:6" x14ac:dyDescent="0.25">
      <c r="F148741" s="195"/>
    </row>
    <row r="148742" spans="6:6" x14ac:dyDescent="0.25">
      <c r="F148742" s="195"/>
    </row>
    <row r="148743" spans="6:6" x14ac:dyDescent="0.25">
      <c r="F148743" s="195"/>
    </row>
    <row r="148744" spans="6:6" x14ac:dyDescent="0.25">
      <c r="F148744" s="195"/>
    </row>
    <row r="148745" spans="6:6" x14ac:dyDescent="0.25">
      <c r="F148745" s="195"/>
    </row>
    <row r="148746" spans="6:6" x14ac:dyDescent="0.25">
      <c r="F148746" s="195"/>
    </row>
    <row r="148747" spans="6:6" x14ac:dyDescent="0.25">
      <c r="F148747" s="195"/>
    </row>
    <row r="148748" spans="6:6" x14ac:dyDescent="0.25">
      <c r="F148748" s="195"/>
    </row>
    <row r="148749" spans="6:6" x14ac:dyDescent="0.25">
      <c r="F148749" s="195"/>
    </row>
    <row r="148750" spans="6:6" x14ac:dyDescent="0.25">
      <c r="F148750" s="195"/>
    </row>
    <row r="148751" spans="6:6" x14ac:dyDescent="0.25">
      <c r="F148751" s="195"/>
    </row>
    <row r="148752" spans="6:6" x14ac:dyDescent="0.25">
      <c r="F148752" s="195"/>
    </row>
    <row r="148753" spans="6:6" x14ac:dyDescent="0.25">
      <c r="F148753" s="195"/>
    </row>
    <row r="148754" spans="6:6" x14ac:dyDescent="0.25">
      <c r="F148754" s="195"/>
    </row>
    <row r="148755" spans="6:6" x14ac:dyDescent="0.25">
      <c r="F148755" s="195"/>
    </row>
    <row r="148756" spans="6:6" x14ac:dyDescent="0.25">
      <c r="F148756" s="195"/>
    </row>
    <row r="148757" spans="6:6" x14ac:dyDescent="0.25">
      <c r="F148757" s="195"/>
    </row>
    <row r="148758" spans="6:6" x14ac:dyDescent="0.25">
      <c r="F148758" s="195"/>
    </row>
    <row r="148759" spans="6:6" x14ac:dyDescent="0.25">
      <c r="F148759" s="195"/>
    </row>
    <row r="148760" spans="6:6" x14ac:dyDescent="0.25">
      <c r="F148760" s="195"/>
    </row>
    <row r="148761" spans="6:6" x14ac:dyDescent="0.25">
      <c r="F148761" s="195"/>
    </row>
    <row r="148762" spans="6:6" x14ac:dyDescent="0.25">
      <c r="F148762" s="195"/>
    </row>
    <row r="148763" spans="6:6" x14ac:dyDescent="0.25">
      <c r="F148763" s="195"/>
    </row>
    <row r="148764" spans="6:6" x14ac:dyDescent="0.25">
      <c r="F148764" s="195"/>
    </row>
    <row r="148765" spans="6:6" x14ac:dyDescent="0.25">
      <c r="F148765" s="195"/>
    </row>
    <row r="148766" spans="6:6" x14ac:dyDescent="0.25">
      <c r="F148766" s="195"/>
    </row>
    <row r="148767" spans="6:6" x14ac:dyDescent="0.25">
      <c r="F148767" s="195"/>
    </row>
    <row r="148768" spans="6:6" x14ac:dyDescent="0.25">
      <c r="F148768" s="195"/>
    </row>
    <row r="148769" spans="6:6" x14ac:dyDescent="0.25">
      <c r="F148769" s="195"/>
    </row>
    <row r="148770" spans="6:6" x14ac:dyDescent="0.25">
      <c r="F148770" s="195"/>
    </row>
    <row r="148771" spans="6:6" x14ac:dyDescent="0.25">
      <c r="F148771" s="195"/>
    </row>
    <row r="148772" spans="6:6" x14ac:dyDescent="0.25">
      <c r="F148772" s="195"/>
    </row>
    <row r="148773" spans="6:6" x14ac:dyDescent="0.25">
      <c r="F148773" s="195"/>
    </row>
    <row r="148774" spans="6:6" x14ac:dyDescent="0.25">
      <c r="F148774" s="195"/>
    </row>
    <row r="148775" spans="6:6" x14ac:dyDescent="0.25">
      <c r="F148775" s="195"/>
    </row>
    <row r="148776" spans="6:6" x14ac:dyDescent="0.25">
      <c r="F148776" s="195"/>
    </row>
    <row r="148777" spans="6:6" x14ac:dyDescent="0.25">
      <c r="F148777" s="195"/>
    </row>
    <row r="148778" spans="6:6" x14ac:dyDescent="0.25">
      <c r="F148778" s="195"/>
    </row>
    <row r="148779" spans="6:6" x14ac:dyDescent="0.25">
      <c r="F148779" s="195"/>
    </row>
    <row r="148780" spans="6:6" x14ac:dyDescent="0.25">
      <c r="F148780" s="195"/>
    </row>
    <row r="148781" spans="6:6" x14ac:dyDescent="0.25">
      <c r="F148781" s="195"/>
    </row>
    <row r="148782" spans="6:6" x14ac:dyDescent="0.25">
      <c r="F148782" s="195"/>
    </row>
    <row r="148783" spans="6:6" x14ac:dyDescent="0.25">
      <c r="F148783" s="195"/>
    </row>
    <row r="148784" spans="6:6" x14ac:dyDescent="0.25">
      <c r="F148784" s="195"/>
    </row>
    <row r="148785" spans="6:6" x14ac:dyDescent="0.25">
      <c r="F148785" s="195"/>
    </row>
    <row r="148786" spans="6:6" x14ac:dyDescent="0.25">
      <c r="F148786" s="195"/>
    </row>
    <row r="148787" spans="6:6" x14ac:dyDescent="0.25">
      <c r="F148787" s="195"/>
    </row>
    <row r="148788" spans="6:6" x14ac:dyDescent="0.25">
      <c r="F148788" s="195"/>
    </row>
    <row r="148789" spans="6:6" x14ac:dyDescent="0.25">
      <c r="F148789" s="195"/>
    </row>
    <row r="148790" spans="6:6" x14ac:dyDescent="0.25">
      <c r="F148790" s="195"/>
    </row>
    <row r="148791" spans="6:6" x14ac:dyDescent="0.25">
      <c r="F148791" s="195"/>
    </row>
    <row r="148792" spans="6:6" x14ac:dyDescent="0.25">
      <c r="F148792" s="195"/>
    </row>
    <row r="148793" spans="6:6" x14ac:dyDescent="0.25">
      <c r="F148793" s="195"/>
    </row>
    <row r="148794" spans="6:6" x14ac:dyDescent="0.25">
      <c r="F148794" s="195"/>
    </row>
    <row r="148795" spans="6:6" x14ac:dyDescent="0.25">
      <c r="F148795" s="195"/>
    </row>
    <row r="148796" spans="6:6" x14ac:dyDescent="0.25">
      <c r="F148796" s="195"/>
    </row>
    <row r="148797" spans="6:6" x14ac:dyDescent="0.25">
      <c r="F148797" s="195"/>
    </row>
    <row r="148798" spans="6:6" x14ac:dyDescent="0.25">
      <c r="F148798" s="195"/>
    </row>
    <row r="148799" spans="6:6" x14ac:dyDescent="0.25">
      <c r="F148799" s="195"/>
    </row>
    <row r="148800" spans="6:6" x14ac:dyDescent="0.25">
      <c r="F148800" s="195"/>
    </row>
    <row r="148801" spans="6:6" x14ac:dyDescent="0.25">
      <c r="F148801" s="195"/>
    </row>
    <row r="148802" spans="6:6" x14ac:dyDescent="0.25">
      <c r="F148802" s="195"/>
    </row>
    <row r="148803" spans="6:6" x14ac:dyDescent="0.25">
      <c r="F148803" s="195"/>
    </row>
    <row r="148804" spans="6:6" x14ac:dyDescent="0.25">
      <c r="F148804" s="195"/>
    </row>
    <row r="148805" spans="6:6" x14ac:dyDescent="0.25">
      <c r="F148805" s="195"/>
    </row>
    <row r="148806" spans="6:6" x14ac:dyDescent="0.25">
      <c r="F148806" s="195"/>
    </row>
    <row r="148807" spans="6:6" x14ac:dyDescent="0.25">
      <c r="F148807" s="195"/>
    </row>
    <row r="148808" spans="6:6" x14ac:dyDescent="0.25">
      <c r="F148808" s="195"/>
    </row>
    <row r="148809" spans="6:6" x14ac:dyDescent="0.25">
      <c r="F148809" s="195"/>
    </row>
    <row r="148810" spans="6:6" x14ac:dyDescent="0.25">
      <c r="F148810" s="195"/>
    </row>
    <row r="148811" spans="6:6" x14ac:dyDescent="0.25">
      <c r="F148811" s="195"/>
    </row>
    <row r="148812" spans="6:6" x14ac:dyDescent="0.25">
      <c r="F148812" s="195"/>
    </row>
    <row r="148813" spans="6:6" x14ac:dyDescent="0.25">
      <c r="F148813" s="195"/>
    </row>
    <row r="148814" spans="6:6" x14ac:dyDescent="0.25">
      <c r="F148814" s="195"/>
    </row>
    <row r="148815" spans="6:6" x14ac:dyDescent="0.25">
      <c r="F148815" s="195"/>
    </row>
    <row r="148816" spans="6:6" x14ac:dyDescent="0.25">
      <c r="F148816" s="195"/>
    </row>
    <row r="148817" spans="6:6" x14ac:dyDescent="0.25">
      <c r="F148817" s="195"/>
    </row>
    <row r="148818" spans="6:6" x14ac:dyDescent="0.25">
      <c r="F148818" s="195"/>
    </row>
    <row r="148819" spans="6:6" x14ac:dyDescent="0.25">
      <c r="F148819" s="195"/>
    </row>
    <row r="148820" spans="6:6" x14ac:dyDescent="0.25">
      <c r="F148820" s="195"/>
    </row>
    <row r="148821" spans="6:6" x14ac:dyDescent="0.25">
      <c r="F148821" s="195"/>
    </row>
    <row r="148822" spans="6:6" x14ac:dyDescent="0.25">
      <c r="F148822" s="195"/>
    </row>
    <row r="148823" spans="6:6" x14ac:dyDescent="0.25">
      <c r="F148823" s="195"/>
    </row>
    <row r="148824" spans="6:6" x14ac:dyDescent="0.25">
      <c r="F148824" s="195"/>
    </row>
    <row r="153942" spans="6:6" x14ac:dyDescent="0.25">
      <c r="F153942" s="195"/>
    </row>
    <row r="153943" spans="6:6" x14ac:dyDescent="0.25">
      <c r="F153943" s="195"/>
    </row>
    <row r="153944" spans="6:6" x14ac:dyDescent="0.25">
      <c r="F153944" s="195"/>
    </row>
    <row r="153945" spans="6:6" x14ac:dyDescent="0.25">
      <c r="F153945" s="195"/>
    </row>
    <row r="153946" spans="6:6" x14ac:dyDescent="0.25">
      <c r="F153946" s="195"/>
    </row>
    <row r="153947" spans="6:6" x14ac:dyDescent="0.25">
      <c r="F153947" s="195"/>
    </row>
    <row r="153948" spans="6:6" x14ac:dyDescent="0.25">
      <c r="F153948" s="195"/>
    </row>
    <row r="153949" spans="6:6" x14ac:dyDescent="0.25">
      <c r="F153949" s="195"/>
    </row>
    <row r="153950" spans="6:6" x14ac:dyDescent="0.25">
      <c r="F153950" s="195"/>
    </row>
    <row r="153951" spans="6:6" x14ac:dyDescent="0.25">
      <c r="F153951" s="195"/>
    </row>
    <row r="153952" spans="6:6" x14ac:dyDescent="0.25">
      <c r="F153952" s="195"/>
    </row>
    <row r="153953" spans="6:6" x14ac:dyDescent="0.25">
      <c r="F153953" s="195"/>
    </row>
    <row r="153954" spans="6:6" x14ac:dyDescent="0.25">
      <c r="F153954" s="195"/>
    </row>
    <row r="153955" spans="6:6" x14ac:dyDescent="0.25">
      <c r="F153955" s="195"/>
    </row>
    <row r="153956" spans="6:6" x14ac:dyDescent="0.25">
      <c r="F153956" s="195"/>
    </row>
    <row r="153957" spans="6:6" x14ac:dyDescent="0.25">
      <c r="F153957" s="195"/>
    </row>
    <row r="153958" spans="6:6" x14ac:dyDescent="0.25">
      <c r="F153958" s="195"/>
    </row>
    <row r="153959" spans="6:6" x14ac:dyDescent="0.25">
      <c r="F153959" s="195"/>
    </row>
    <row r="153960" spans="6:6" x14ac:dyDescent="0.25">
      <c r="F153960" s="195"/>
    </row>
    <row r="153961" spans="6:6" x14ac:dyDescent="0.25">
      <c r="F153961" s="195"/>
    </row>
    <row r="153962" spans="6:6" x14ac:dyDescent="0.25">
      <c r="F153962" s="195"/>
    </row>
    <row r="153963" spans="6:6" x14ac:dyDescent="0.25">
      <c r="F153963" s="195"/>
    </row>
    <row r="153964" spans="6:6" x14ac:dyDescent="0.25">
      <c r="F153964" s="195"/>
    </row>
    <row r="153965" spans="6:6" x14ac:dyDescent="0.25">
      <c r="F153965" s="195"/>
    </row>
    <row r="153966" spans="6:6" x14ac:dyDescent="0.25">
      <c r="F153966" s="195"/>
    </row>
    <row r="153967" spans="6:6" x14ac:dyDescent="0.25">
      <c r="F153967" s="195"/>
    </row>
    <row r="153968" spans="6:6" x14ac:dyDescent="0.25">
      <c r="F153968" s="195"/>
    </row>
    <row r="153969" spans="6:6" x14ac:dyDescent="0.25">
      <c r="F153969" s="195"/>
    </row>
    <row r="153970" spans="6:6" x14ac:dyDescent="0.25">
      <c r="F153970" s="195"/>
    </row>
    <row r="153971" spans="6:6" x14ac:dyDescent="0.25">
      <c r="F153971" s="195"/>
    </row>
    <row r="153972" spans="6:6" x14ac:dyDescent="0.25">
      <c r="F153972" s="195"/>
    </row>
    <row r="153973" spans="6:6" x14ac:dyDescent="0.25">
      <c r="F153973" s="195"/>
    </row>
    <row r="153974" spans="6:6" x14ac:dyDescent="0.25">
      <c r="F153974" s="195"/>
    </row>
    <row r="153975" spans="6:6" x14ac:dyDescent="0.25">
      <c r="F153975" s="195"/>
    </row>
    <row r="153976" spans="6:6" x14ac:dyDescent="0.25">
      <c r="F153976" s="195"/>
    </row>
    <row r="153977" spans="6:6" x14ac:dyDescent="0.25">
      <c r="F153977" s="195"/>
    </row>
    <row r="153978" spans="6:6" x14ac:dyDescent="0.25">
      <c r="F153978" s="195"/>
    </row>
    <row r="153979" spans="6:6" x14ac:dyDescent="0.25">
      <c r="F153979" s="195"/>
    </row>
    <row r="153980" spans="6:6" x14ac:dyDescent="0.25">
      <c r="F153980" s="195"/>
    </row>
    <row r="153981" spans="6:6" x14ac:dyDescent="0.25">
      <c r="F153981" s="195"/>
    </row>
    <row r="153982" spans="6:6" x14ac:dyDescent="0.25">
      <c r="F153982" s="195"/>
    </row>
    <row r="153983" spans="6:6" x14ac:dyDescent="0.25">
      <c r="F153983" s="195"/>
    </row>
    <row r="153984" spans="6:6" x14ac:dyDescent="0.25">
      <c r="F153984" s="195"/>
    </row>
    <row r="153985" spans="6:6" x14ac:dyDescent="0.25">
      <c r="F153985" s="195"/>
    </row>
    <row r="153986" spans="6:6" x14ac:dyDescent="0.25">
      <c r="F153986" s="195"/>
    </row>
    <row r="153987" spans="6:6" x14ac:dyDescent="0.25">
      <c r="F153987" s="195"/>
    </row>
    <row r="153988" spans="6:6" x14ac:dyDescent="0.25">
      <c r="F153988" s="195"/>
    </row>
    <row r="153989" spans="6:6" x14ac:dyDescent="0.25">
      <c r="F153989" s="195"/>
    </row>
    <row r="153990" spans="6:6" x14ac:dyDescent="0.25">
      <c r="F153990" s="195"/>
    </row>
    <row r="153991" spans="6:6" x14ac:dyDescent="0.25">
      <c r="F153991" s="195"/>
    </row>
    <row r="153992" spans="6:6" x14ac:dyDescent="0.25">
      <c r="F153992" s="195"/>
    </row>
    <row r="153993" spans="6:6" x14ac:dyDescent="0.25">
      <c r="F153993" s="195"/>
    </row>
    <row r="153994" spans="6:6" x14ac:dyDescent="0.25">
      <c r="F153994" s="195"/>
    </row>
    <row r="153995" spans="6:6" x14ac:dyDescent="0.25">
      <c r="F153995" s="195"/>
    </row>
    <row r="153996" spans="6:6" x14ac:dyDescent="0.25">
      <c r="F153996" s="195"/>
    </row>
    <row r="153997" spans="6:6" x14ac:dyDescent="0.25">
      <c r="F153997" s="195"/>
    </row>
    <row r="153998" spans="6:6" x14ac:dyDescent="0.25">
      <c r="F153998" s="195"/>
    </row>
    <row r="153999" spans="6:6" x14ac:dyDescent="0.25">
      <c r="F153999" s="195"/>
    </row>
    <row r="154000" spans="6:6" x14ac:dyDescent="0.25">
      <c r="F154000" s="195"/>
    </row>
    <row r="154001" spans="6:6" x14ac:dyDescent="0.25">
      <c r="F154001" s="195"/>
    </row>
    <row r="154002" spans="6:6" x14ac:dyDescent="0.25">
      <c r="F154002" s="195"/>
    </row>
    <row r="154003" spans="6:6" x14ac:dyDescent="0.25">
      <c r="F154003" s="195"/>
    </row>
    <row r="154004" spans="6:6" x14ac:dyDescent="0.25">
      <c r="F154004" s="195"/>
    </row>
    <row r="154005" spans="6:6" x14ac:dyDescent="0.25">
      <c r="F154005" s="195"/>
    </row>
    <row r="154006" spans="6:6" x14ac:dyDescent="0.25">
      <c r="F154006" s="195"/>
    </row>
    <row r="154007" spans="6:6" x14ac:dyDescent="0.25">
      <c r="F154007" s="195"/>
    </row>
    <row r="154008" spans="6:6" x14ac:dyDescent="0.25">
      <c r="F154008" s="195"/>
    </row>
    <row r="154009" spans="6:6" x14ac:dyDescent="0.25">
      <c r="F154009" s="195"/>
    </row>
    <row r="154010" spans="6:6" x14ac:dyDescent="0.25">
      <c r="F154010" s="195"/>
    </row>
    <row r="154011" spans="6:6" x14ac:dyDescent="0.25">
      <c r="F154011" s="195"/>
    </row>
    <row r="154012" spans="6:6" x14ac:dyDescent="0.25">
      <c r="F154012" s="195"/>
    </row>
    <row r="154013" spans="6:6" x14ac:dyDescent="0.25">
      <c r="F154013" s="195"/>
    </row>
    <row r="154014" spans="6:6" x14ac:dyDescent="0.25">
      <c r="F154014" s="195"/>
    </row>
    <row r="154015" spans="6:6" x14ac:dyDescent="0.25">
      <c r="F154015" s="195"/>
    </row>
    <row r="154016" spans="6:6" x14ac:dyDescent="0.25">
      <c r="F154016" s="195"/>
    </row>
    <row r="154017" spans="6:6" x14ac:dyDescent="0.25">
      <c r="F154017" s="195"/>
    </row>
    <row r="154018" spans="6:6" x14ac:dyDescent="0.25">
      <c r="F154018" s="195"/>
    </row>
    <row r="154019" spans="6:6" x14ac:dyDescent="0.25">
      <c r="F154019" s="195"/>
    </row>
    <row r="154020" spans="6:6" x14ac:dyDescent="0.25">
      <c r="F154020" s="195"/>
    </row>
    <row r="154021" spans="6:6" x14ac:dyDescent="0.25">
      <c r="F154021" s="195"/>
    </row>
    <row r="154022" spans="6:6" x14ac:dyDescent="0.25">
      <c r="F154022" s="195"/>
    </row>
    <row r="154023" spans="6:6" x14ac:dyDescent="0.25">
      <c r="F154023" s="195"/>
    </row>
    <row r="154024" spans="6:6" x14ac:dyDescent="0.25">
      <c r="F154024" s="195"/>
    </row>
    <row r="154025" spans="6:6" x14ac:dyDescent="0.25">
      <c r="F154025" s="195"/>
    </row>
    <row r="154026" spans="6:6" x14ac:dyDescent="0.25">
      <c r="F154026" s="195"/>
    </row>
    <row r="154027" spans="6:6" x14ac:dyDescent="0.25">
      <c r="F154027" s="195"/>
    </row>
    <row r="154028" spans="6:6" x14ac:dyDescent="0.25">
      <c r="F154028" s="195"/>
    </row>
    <row r="154029" spans="6:6" x14ac:dyDescent="0.25">
      <c r="F154029" s="195"/>
    </row>
    <row r="154030" spans="6:6" x14ac:dyDescent="0.25">
      <c r="F154030" s="195"/>
    </row>
    <row r="154031" spans="6:6" x14ac:dyDescent="0.25">
      <c r="F154031" s="195"/>
    </row>
    <row r="154032" spans="6:6" x14ac:dyDescent="0.25">
      <c r="F154032" s="195"/>
    </row>
    <row r="154033" spans="6:6" x14ac:dyDescent="0.25">
      <c r="F154033" s="195"/>
    </row>
    <row r="154034" spans="6:6" x14ac:dyDescent="0.25">
      <c r="F154034" s="195"/>
    </row>
    <row r="154035" spans="6:6" x14ac:dyDescent="0.25">
      <c r="F154035" s="195"/>
    </row>
    <row r="154036" spans="6:6" x14ac:dyDescent="0.25">
      <c r="F154036" s="195"/>
    </row>
    <row r="154037" spans="6:6" x14ac:dyDescent="0.25">
      <c r="F154037" s="195"/>
    </row>
    <row r="154038" spans="6:6" x14ac:dyDescent="0.25">
      <c r="F154038" s="195"/>
    </row>
    <row r="154039" spans="6:6" x14ac:dyDescent="0.25">
      <c r="F154039" s="195"/>
    </row>
    <row r="154040" spans="6:6" x14ac:dyDescent="0.25">
      <c r="F154040" s="195"/>
    </row>
    <row r="154041" spans="6:6" x14ac:dyDescent="0.25">
      <c r="F154041" s="195"/>
    </row>
    <row r="154042" spans="6:6" x14ac:dyDescent="0.25">
      <c r="F154042" s="195"/>
    </row>
    <row r="154043" spans="6:6" x14ac:dyDescent="0.25">
      <c r="F154043" s="195"/>
    </row>
    <row r="154044" spans="6:6" x14ac:dyDescent="0.25">
      <c r="F154044" s="195"/>
    </row>
    <row r="154045" spans="6:6" x14ac:dyDescent="0.25">
      <c r="F154045" s="195"/>
    </row>
    <row r="154046" spans="6:6" x14ac:dyDescent="0.25">
      <c r="F154046" s="195"/>
    </row>
    <row r="154047" spans="6:6" x14ac:dyDescent="0.25">
      <c r="F154047" s="195"/>
    </row>
    <row r="154048" spans="6:6" x14ac:dyDescent="0.25">
      <c r="F154048" s="195"/>
    </row>
    <row r="154049" spans="6:6" x14ac:dyDescent="0.25">
      <c r="F154049" s="195"/>
    </row>
    <row r="154050" spans="6:6" x14ac:dyDescent="0.25">
      <c r="F154050" s="195"/>
    </row>
    <row r="154051" spans="6:6" x14ac:dyDescent="0.25">
      <c r="F154051" s="195"/>
    </row>
    <row r="154052" spans="6:6" x14ac:dyDescent="0.25">
      <c r="F154052" s="195"/>
    </row>
    <row r="154053" spans="6:6" x14ac:dyDescent="0.25">
      <c r="F154053" s="195"/>
    </row>
    <row r="154054" spans="6:6" x14ac:dyDescent="0.25">
      <c r="F154054" s="195"/>
    </row>
    <row r="154055" spans="6:6" x14ac:dyDescent="0.25">
      <c r="F154055" s="195"/>
    </row>
    <row r="154056" spans="6:6" x14ac:dyDescent="0.25">
      <c r="F154056" s="195"/>
    </row>
    <row r="154057" spans="6:6" x14ac:dyDescent="0.25">
      <c r="F154057" s="195"/>
    </row>
    <row r="154058" spans="6:6" x14ac:dyDescent="0.25">
      <c r="F154058" s="195"/>
    </row>
    <row r="154059" spans="6:6" x14ac:dyDescent="0.25">
      <c r="F154059" s="195"/>
    </row>
    <row r="154060" spans="6:6" x14ac:dyDescent="0.25">
      <c r="F154060" s="195"/>
    </row>
    <row r="154061" spans="6:6" x14ac:dyDescent="0.25">
      <c r="F154061" s="195"/>
    </row>
    <row r="154062" spans="6:6" x14ac:dyDescent="0.25">
      <c r="F154062" s="195"/>
    </row>
    <row r="154063" spans="6:6" x14ac:dyDescent="0.25">
      <c r="F154063" s="195"/>
    </row>
    <row r="154064" spans="6:6" x14ac:dyDescent="0.25">
      <c r="F154064" s="195"/>
    </row>
    <row r="154065" spans="6:6" x14ac:dyDescent="0.25">
      <c r="F154065" s="195"/>
    </row>
    <row r="154066" spans="6:6" x14ac:dyDescent="0.25">
      <c r="F154066" s="195"/>
    </row>
    <row r="154067" spans="6:6" x14ac:dyDescent="0.25">
      <c r="F154067" s="195"/>
    </row>
    <row r="154068" spans="6:6" x14ac:dyDescent="0.25">
      <c r="F154068" s="195"/>
    </row>
    <row r="154069" spans="6:6" x14ac:dyDescent="0.25">
      <c r="F154069" s="195"/>
    </row>
    <row r="154070" spans="6:6" x14ac:dyDescent="0.25">
      <c r="F154070" s="195"/>
    </row>
    <row r="154071" spans="6:6" x14ac:dyDescent="0.25">
      <c r="F154071" s="195"/>
    </row>
    <row r="154072" spans="6:6" x14ac:dyDescent="0.25">
      <c r="F154072" s="195"/>
    </row>
    <row r="154073" spans="6:6" x14ac:dyDescent="0.25">
      <c r="F154073" s="195"/>
    </row>
    <row r="154074" spans="6:6" x14ac:dyDescent="0.25">
      <c r="F154074" s="195"/>
    </row>
    <row r="154075" spans="6:6" x14ac:dyDescent="0.25">
      <c r="F154075" s="195"/>
    </row>
    <row r="154076" spans="6:6" x14ac:dyDescent="0.25">
      <c r="F154076" s="195"/>
    </row>
    <row r="154077" spans="6:6" x14ac:dyDescent="0.25">
      <c r="F154077" s="195"/>
    </row>
    <row r="154078" spans="6:6" x14ac:dyDescent="0.25">
      <c r="F154078" s="195"/>
    </row>
    <row r="154079" spans="6:6" x14ac:dyDescent="0.25">
      <c r="F154079" s="195"/>
    </row>
    <row r="154080" spans="6:6" x14ac:dyDescent="0.25">
      <c r="F154080" s="195"/>
    </row>
    <row r="154081" spans="6:6" x14ac:dyDescent="0.25">
      <c r="F154081" s="195"/>
    </row>
    <row r="154082" spans="6:6" x14ac:dyDescent="0.25">
      <c r="F154082" s="195"/>
    </row>
    <row r="154083" spans="6:6" x14ac:dyDescent="0.25">
      <c r="F154083" s="195"/>
    </row>
    <row r="154084" spans="6:6" x14ac:dyDescent="0.25">
      <c r="F154084" s="195"/>
    </row>
    <row r="154085" spans="6:6" x14ac:dyDescent="0.25">
      <c r="F154085" s="195"/>
    </row>
    <row r="154086" spans="6:6" x14ac:dyDescent="0.25">
      <c r="F154086" s="195"/>
    </row>
    <row r="154087" spans="6:6" x14ac:dyDescent="0.25">
      <c r="F154087" s="195"/>
    </row>
    <row r="154088" spans="6:6" x14ac:dyDescent="0.25">
      <c r="F154088" s="195"/>
    </row>
    <row r="154089" spans="6:6" x14ac:dyDescent="0.25">
      <c r="F154089" s="195"/>
    </row>
    <row r="154090" spans="6:6" x14ac:dyDescent="0.25">
      <c r="F154090" s="195"/>
    </row>
    <row r="154091" spans="6:6" x14ac:dyDescent="0.25">
      <c r="F154091" s="195"/>
    </row>
    <row r="154092" spans="6:6" x14ac:dyDescent="0.25">
      <c r="F154092" s="195"/>
    </row>
    <row r="154093" spans="6:6" x14ac:dyDescent="0.25">
      <c r="F154093" s="195"/>
    </row>
    <row r="154094" spans="6:6" x14ac:dyDescent="0.25">
      <c r="F154094" s="195"/>
    </row>
    <row r="154095" spans="6:6" x14ac:dyDescent="0.25">
      <c r="F154095" s="195"/>
    </row>
    <row r="154096" spans="6:6" x14ac:dyDescent="0.25">
      <c r="F154096" s="195"/>
    </row>
    <row r="154097" spans="6:6" x14ac:dyDescent="0.25">
      <c r="F154097" s="195"/>
    </row>
    <row r="154098" spans="6:6" x14ac:dyDescent="0.25">
      <c r="F154098" s="195"/>
    </row>
    <row r="154099" spans="6:6" x14ac:dyDescent="0.25">
      <c r="F154099" s="195"/>
    </row>
    <row r="154100" spans="6:6" x14ac:dyDescent="0.25">
      <c r="F154100" s="195"/>
    </row>
    <row r="154101" spans="6:6" x14ac:dyDescent="0.25">
      <c r="F154101" s="195"/>
    </row>
    <row r="154102" spans="6:6" x14ac:dyDescent="0.25">
      <c r="F154102" s="195"/>
    </row>
    <row r="154103" spans="6:6" x14ac:dyDescent="0.25">
      <c r="F154103" s="195"/>
    </row>
    <row r="154104" spans="6:6" x14ac:dyDescent="0.25">
      <c r="F154104" s="195"/>
    </row>
    <row r="154105" spans="6:6" x14ac:dyDescent="0.25">
      <c r="F154105" s="195"/>
    </row>
    <row r="154106" spans="6:6" x14ac:dyDescent="0.25">
      <c r="F154106" s="195"/>
    </row>
    <row r="154107" spans="6:6" x14ac:dyDescent="0.25">
      <c r="F154107" s="195"/>
    </row>
    <row r="154108" spans="6:6" x14ac:dyDescent="0.25">
      <c r="F154108" s="195"/>
    </row>
    <row r="154109" spans="6:6" x14ac:dyDescent="0.25">
      <c r="F154109" s="195"/>
    </row>
    <row r="154110" spans="6:6" x14ac:dyDescent="0.25">
      <c r="F154110" s="195"/>
    </row>
    <row r="154111" spans="6:6" x14ac:dyDescent="0.25">
      <c r="F154111" s="195"/>
    </row>
    <row r="154112" spans="6:6" x14ac:dyDescent="0.25">
      <c r="F154112" s="195"/>
    </row>
    <row r="154113" spans="6:6" x14ac:dyDescent="0.25">
      <c r="F154113" s="195"/>
    </row>
    <row r="154114" spans="6:6" x14ac:dyDescent="0.25">
      <c r="F154114" s="195"/>
    </row>
    <row r="154115" spans="6:6" x14ac:dyDescent="0.25">
      <c r="F154115" s="195"/>
    </row>
    <row r="154116" spans="6:6" x14ac:dyDescent="0.25">
      <c r="F154116" s="195"/>
    </row>
    <row r="154117" spans="6:6" x14ac:dyDescent="0.25">
      <c r="F154117" s="195"/>
    </row>
    <row r="154118" spans="6:6" x14ac:dyDescent="0.25">
      <c r="F154118" s="195"/>
    </row>
    <row r="154119" spans="6:6" x14ac:dyDescent="0.25">
      <c r="F154119" s="195"/>
    </row>
    <row r="154120" spans="6:6" x14ac:dyDescent="0.25">
      <c r="F154120" s="195"/>
    </row>
    <row r="154121" spans="6:6" x14ac:dyDescent="0.25">
      <c r="F154121" s="195"/>
    </row>
    <row r="154122" spans="6:6" x14ac:dyDescent="0.25">
      <c r="F154122" s="195"/>
    </row>
    <row r="154123" spans="6:6" x14ac:dyDescent="0.25">
      <c r="F154123" s="195"/>
    </row>
    <row r="154124" spans="6:6" x14ac:dyDescent="0.25">
      <c r="F154124" s="195"/>
    </row>
    <row r="154125" spans="6:6" x14ac:dyDescent="0.25">
      <c r="F154125" s="195"/>
    </row>
    <row r="154126" spans="6:6" x14ac:dyDescent="0.25">
      <c r="F154126" s="195"/>
    </row>
    <row r="154127" spans="6:6" x14ac:dyDescent="0.25">
      <c r="F154127" s="195"/>
    </row>
    <row r="154128" spans="6:6" x14ac:dyDescent="0.25">
      <c r="F154128" s="195"/>
    </row>
    <row r="154129" spans="6:6" x14ac:dyDescent="0.25">
      <c r="F154129" s="195"/>
    </row>
    <row r="154130" spans="6:6" x14ac:dyDescent="0.25">
      <c r="F154130" s="195"/>
    </row>
    <row r="154131" spans="6:6" x14ac:dyDescent="0.25">
      <c r="F154131" s="195"/>
    </row>
    <row r="154132" spans="6:6" x14ac:dyDescent="0.25">
      <c r="F154132" s="195"/>
    </row>
    <row r="154133" spans="6:6" x14ac:dyDescent="0.25">
      <c r="F154133" s="195"/>
    </row>
    <row r="154134" spans="6:6" x14ac:dyDescent="0.25">
      <c r="F154134" s="195"/>
    </row>
    <row r="154135" spans="6:6" x14ac:dyDescent="0.25">
      <c r="F154135" s="195"/>
    </row>
    <row r="154136" spans="6:6" x14ac:dyDescent="0.25">
      <c r="F154136" s="195"/>
    </row>
    <row r="154137" spans="6:6" x14ac:dyDescent="0.25">
      <c r="F154137" s="195"/>
    </row>
    <row r="154138" spans="6:6" x14ac:dyDescent="0.25">
      <c r="F154138" s="195"/>
    </row>
    <row r="154139" spans="6:6" x14ac:dyDescent="0.25">
      <c r="F154139" s="195"/>
    </row>
    <row r="154140" spans="6:6" x14ac:dyDescent="0.25">
      <c r="F154140" s="195"/>
    </row>
    <row r="154141" spans="6:6" x14ac:dyDescent="0.25">
      <c r="F154141" s="195"/>
    </row>
    <row r="154142" spans="6:6" x14ac:dyDescent="0.25">
      <c r="F154142" s="195"/>
    </row>
    <row r="154143" spans="6:6" x14ac:dyDescent="0.25">
      <c r="F154143" s="195"/>
    </row>
    <row r="154144" spans="6:6" x14ac:dyDescent="0.25">
      <c r="F154144" s="195"/>
    </row>
    <row r="154145" spans="6:6" x14ac:dyDescent="0.25">
      <c r="F154145" s="195"/>
    </row>
    <row r="154146" spans="6:6" x14ac:dyDescent="0.25">
      <c r="F154146" s="195"/>
    </row>
    <row r="154147" spans="6:6" x14ac:dyDescent="0.25">
      <c r="F154147" s="195"/>
    </row>
    <row r="154148" spans="6:6" x14ac:dyDescent="0.25">
      <c r="F154148" s="195"/>
    </row>
    <row r="154149" spans="6:6" x14ac:dyDescent="0.25">
      <c r="F154149" s="195"/>
    </row>
    <row r="154150" spans="6:6" x14ac:dyDescent="0.25">
      <c r="F154150" s="195"/>
    </row>
    <row r="154151" spans="6:6" x14ac:dyDescent="0.25">
      <c r="F154151" s="195"/>
    </row>
    <row r="154152" spans="6:6" x14ac:dyDescent="0.25">
      <c r="F154152" s="195"/>
    </row>
    <row r="154153" spans="6:6" x14ac:dyDescent="0.25">
      <c r="F154153" s="195"/>
    </row>
    <row r="154154" spans="6:6" x14ac:dyDescent="0.25">
      <c r="F154154" s="195"/>
    </row>
    <row r="154155" spans="6:6" x14ac:dyDescent="0.25">
      <c r="F154155" s="195"/>
    </row>
    <row r="154156" spans="6:6" x14ac:dyDescent="0.25">
      <c r="F154156" s="195"/>
    </row>
    <row r="154157" spans="6:6" x14ac:dyDescent="0.25">
      <c r="F154157" s="195"/>
    </row>
    <row r="154158" spans="6:6" x14ac:dyDescent="0.25">
      <c r="F154158" s="195"/>
    </row>
    <row r="154159" spans="6:6" x14ac:dyDescent="0.25">
      <c r="F154159" s="195"/>
    </row>
    <row r="154160" spans="6:6" x14ac:dyDescent="0.25">
      <c r="F154160" s="195"/>
    </row>
    <row r="154161" spans="6:6" x14ac:dyDescent="0.25">
      <c r="F154161" s="195"/>
    </row>
    <row r="154162" spans="6:6" x14ac:dyDescent="0.25">
      <c r="F154162" s="195"/>
    </row>
    <row r="154163" spans="6:6" x14ac:dyDescent="0.25">
      <c r="F154163" s="195"/>
    </row>
    <row r="154164" spans="6:6" x14ac:dyDescent="0.25">
      <c r="F154164" s="195"/>
    </row>
    <row r="154165" spans="6:6" x14ac:dyDescent="0.25">
      <c r="F154165" s="195"/>
    </row>
    <row r="154166" spans="6:6" x14ac:dyDescent="0.25">
      <c r="F154166" s="195"/>
    </row>
    <row r="154167" spans="6:6" x14ac:dyDescent="0.25">
      <c r="F154167" s="195"/>
    </row>
    <row r="154168" spans="6:6" x14ac:dyDescent="0.25">
      <c r="F154168" s="195"/>
    </row>
    <row r="154169" spans="6:6" x14ac:dyDescent="0.25">
      <c r="F154169" s="195"/>
    </row>
    <row r="154170" spans="6:6" x14ac:dyDescent="0.25">
      <c r="F154170" s="195"/>
    </row>
    <row r="154171" spans="6:6" x14ac:dyDescent="0.25">
      <c r="F154171" s="195"/>
    </row>
    <row r="154172" spans="6:6" x14ac:dyDescent="0.25">
      <c r="F154172" s="195"/>
    </row>
    <row r="154173" spans="6:6" x14ac:dyDescent="0.25">
      <c r="F154173" s="195"/>
    </row>
    <row r="154174" spans="6:6" x14ac:dyDescent="0.25">
      <c r="F154174" s="195"/>
    </row>
    <row r="154175" spans="6:6" x14ac:dyDescent="0.25">
      <c r="F154175" s="195"/>
    </row>
    <row r="154176" spans="6:6" x14ac:dyDescent="0.25">
      <c r="F154176" s="195"/>
    </row>
    <row r="154177" spans="6:6" x14ac:dyDescent="0.25">
      <c r="F154177" s="195"/>
    </row>
    <row r="154178" spans="6:6" x14ac:dyDescent="0.25">
      <c r="F154178" s="195"/>
    </row>
    <row r="154179" spans="6:6" x14ac:dyDescent="0.25">
      <c r="F154179" s="195"/>
    </row>
    <row r="154180" spans="6:6" x14ac:dyDescent="0.25">
      <c r="F154180" s="195"/>
    </row>
    <row r="154181" spans="6:6" x14ac:dyDescent="0.25">
      <c r="F154181" s="195"/>
    </row>
    <row r="154182" spans="6:6" x14ac:dyDescent="0.25">
      <c r="F154182" s="195"/>
    </row>
    <row r="154183" spans="6:6" x14ac:dyDescent="0.25">
      <c r="F154183" s="195"/>
    </row>
    <row r="154184" spans="6:6" x14ac:dyDescent="0.25">
      <c r="F154184" s="195"/>
    </row>
    <row r="154185" spans="6:6" x14ac:dyDescent="0.25">
      <c r="F154185" s="195"/>
    </row>
    <row r="154186" spans="6:6" x14ac:dyDescent="0.25">
      <c r="F154186" s="195"/>
    </row>
    <row r="154187" spans="6:6" x14ac:dyDescent="0.25">
      <c r="F154187" s="195"/>
    </row>
    <row r="154188" spans="6:6" x14ac:dyDescent="0.25">
      <c r="F154188" s="195"/>
    </row>
    <row r="154189" spans="6:6" x14ac:dyDescent="0.25">
      <c r="F154189" s="195"/>
    </row>
    <row r="154190" spans="6:6" x14ac:dyDescent="0.25">
      <c r="F154190" s="195"/>
    </row>
    <row r="154191" spans="6:6" x14ac:dyDescent="0.25">
      <c r="F154191" s="195"/>
    </row>
    <row r="154192" spans="6:6" x14ac:dyDescent="0.25">
      <c r="F154192" s="195"/>
    </row>
    <row r="154193" spans="6:6" x14ac:dyDescent="0.25">
      <c r="F154193" s="195"/>
    </row>
    <row r="154194" spans="6:6" x14ac:dyDescent="0.25">
      <c r="F154194" s="195"/>
    </row>
    <row r="154195" spans="6:6" x14ac:dyDescent="0.25">
      <c r="F154195" s="195"/>
    </row>
    <row r="154196" spans="6:6" x14ac:dyDescent="0.25">
      <c r="F154196" s="195"/>
    </row>
    <row r="154197" spans="6:6" x14ac:dyDescent="0.25">
      <c r="F154197" s="195"/>
    </row>
    <row r="154198" spans="6:6" x14ac:dyDescent="0.25">
      <c r="F154198" s="195"/>
    </row>
    <row r="154199" spans="6:6" x14ac:dyDescent="0.25">
      <c r="F154199" s="195"/>
    </row>
    <row r="154200" spans="6:6" x14ac:dyDescent="0.25">
      <c r="F154200" s="195"/>
    </row>
    <row r="154201" spans="6:6" x14ac:dyDescent="0.25">
      <c r="F154201" s="195"/>
    </row>
    <row r="154202" spans="6:6" x14ac:dyDescent="0.25">
      <c r="F154202" s="195"/>
    </row>
    <row r="154203" spans="6:6" x14ac:dyDescent="0.25">
      <c r="F154203" s="195"/>
    </row>
    <row r="154204" spans="6:6" x14ac:dyDescent="0.25">
      <c r="F154204" s="195"/>
    </row>
    <row r="154205" spans="6:6" x14ac:dyDescent="0.25">
      <c r="F154205" s="195"/>
    </row>
    <row r="154206" spans="6:6" x14ac:dyDescent="0.25">
      <c r="F154206" s="195"/>
    </row>
    <row r="154207" spans="6:6" x14ac:dyDescent="0.25">
      <c r="F154207" s="195"/>
    </row>
    <row r="154208" spans="6:6" x14ac:dyDescent="0.25">
      <c r="F154208" s="195"/>
    </row>
    <row r="154209" spans="6:6" x14ac:dyDescent="0.25">
      <c r="F154209" s="195"/>
    </row>
    <row r="154210" spans="6:6" x14ac:dyDescent="0.25">
      <c r="F154210" s="195"/>
    </row>
    <row r="154211" spans="6:6" x14ac:dyDescent="0.25">
      <c r="F154211" s="195"/>
    </row>
    <row r="154212" spans="6:6" x14ac:dyDescent="0.25">
      <c r="F154212" s="195"/>
    </row>
    <row r="154213" spans="6:6" x14ac:dyDescent="0.25">
      <c r="F154213" s="195"/>
    </row>
    <row r="154214" spans="6:6" x14ac:dyDescent="0.25">
      <c r="F154214" s="195"/>
    </row>
    <row r="154215" spans="6:6" x14ac:dyDescent="0.25">
      <c r="F154215" s="195"/>
    </row>
    <row r="154216" spans="6:6" x14ac:dyDescent="0.25">
      <c r="F154216" s="195"/>
    </row>
    <row r="154217" spans="6:6" x14ac:dyDescent="0.25">
      <c r="F154217" s="195"/>
    </row>
    <row r="154218" spans="6:6" x14ac:dyDescent="0.25">
      <c r="F154218" s="195"/>
    </row>
    <row r="154219" spans="6:6" x14ac:dyDescent="0.25">
      <c r="F154219" s="195"/>
    </row>
    <row r="154220" spans="6:6" x14ac:dyDescent="0.25">
      <c r="F154220" s="195"/>
    </row>
    <row r="154221" spans="6:6" x14ac:dyDescent="0.25">
      <c r="F154221" s="195"/>
    </row>
    <row r="154222" spans="6:6" x14ac:dyDescent="0.25">
      <c r="F154222" s="195"/>
    </row>
    <row r="154223" spans="6:6" x14ac:dyDescent="0.25">
      <c r="F154223" s="195"/>
    </row>
    <row r="154224" spans="6:6" x14ac:dyDescent="0.25">
      <c r="F154224" s="195"/>
    </row>
    <row r="154225" spans="6:6" x14ac:dyDescent="0.25">
      <c r="F154225" s="195"/>
    </row>
    <row r="154226" spans="6:6" x14ac:dyDescent="0.25">
      <c r="F154226" s="195"/>
    </row>
    <row r="154227" spans="6:6" x14ac:dyDescent="0.25">
      <c r="F154227" s="195"/>
    </row>
    <row r="154228" spans="6:6" x14ac:dyDescent="0.25">
      <c r="F154228" s="195"/>
    </row>
    <row r="154229" spans="6:6" x14ac:dyDescent="0.25">
      <c r="F154229" s="195"/>
    </row>
    <row r="154230" spans="6:6" x14ac:dyDescent="0.25">
      <c r="F154230" s="195"/>
    </row>
    <row r="154231" spans="6:6" x14ac:dyDescent="0.25">
      <c r="F154231" s="195"/>
    </row>
    <row r="154232" spans="6:6" x14ac:dyDescent="0.25">
      <c r="F154232" s="195"/>
    </row>
    <row r="154233" spans="6:6" x14ac:dyDescent="0.25">
      <c r="F154233" s="195"/>
    </row>
    <row r="154234" spans="6:6" x14ac:dyDescent="0.25">
      <c r="F154234" s="195"/>
    </row>
    <row r="154235" spans="6:6" x14ac:dyDescent="0.25">
      <c r="F154235" s="195"/>
    </row>
    <row r="154236" spans="6:6" x14ac:dyDescent="0.25">
      <c r="F154236" s="195"/>
    </row>
    <row r="154237" spans="6:6" x14ac:dyDescent="0.25">
      <c r="F154237" s="195"/>
    </row>
    <row r="154238" spans="6:6" x14ac:dyDescent="0.25">
      <c r="F154238" s="195"/>
    </row>
    <row r="154239" spans="6:6" x14ac:dyDescent="0.25">
      <c r="F154239" s="195"/>
    </row>
    <row r="154240" spans="6:6" x14ac:dyDescent="0.25">
      <c r="F154240" s="195"/>
    </row>
    <row r="154241" spans="6:6" x14ac:dyDescent="0.25">
      <c r="F154241" s="195"/>
    </row>
    <row r="154242" spans="6:6" x14ac:dyDescent="0.25">
      <c r="F154242" s="195"/>
    </row>
    <row r="154243" spans="6:6" x14ac:dyDescent="0.25">
      <c r="F154243" s="195"/>
    </row>
    <row r="154244" spans="6:6" x14ac:dyDescent="0.25">
      <c r="F154244" s="195"/>
    </row>
    <row r="154245" spans="6:6" x14ac:dyDescent="0.25">
      <c r="F154245" s="195"/>
    </row>
    <row r="154246" spans="6:6" x14ac:dyDescent="0.25">
      <c r="F154246" s="195"/>
    </row>
    <row r="154247" spans="6:6" x14ac:dyDescent="0.25">
      <c r="F154247" s="195"/>
    </row>
    <row r="154248" spans="6:6" x14ac:dyDescent="0.25">
      <c r="F154248" s="195"/>
    </row>
    <row r="154249" spans="6:6" x14ac:dyDescent="0.25">
      <c r="F154249" s="195"/>
    </row>
    <row r="154250" spans="6:6" x14ac:dyDescent="0.25">
      <c r="F154250" s="195"/>
    </row>
    <row r="154251" spans="6:6" x14ac:dyDescent="0.25">
      <c r="F154251" s="195"/>
    </row>
    <row r="154252" spans="6:6" x14ac:dyDescent="0.25">
      <c r="F154252" s="195"/>
    </row>
    <row r="154253" spans="6:6" x14ac:dyDescent="0.25">
      <c r="F154253" s="195"/>
    </row>
    <row r="154254" spans="6:6" x14ac:dyDescent="0.25">
      <c r="F154254" s="195"/>
    </row>
    <row r="154255" spans="6:6" x14ac:dyDescent="0.25">
      <c r="F154255" s="195"/>
    </row>
    <row r="154256" spans="6:6" x14ac:dyDescent="0.25">
      <c r="F154256" s="195"/>
    </row>
    <row r="154257" spans="6:6" x14ac:dyDescent="0.25">
      <c r="F154257" s="195"/>
    </row>
    <row r="154258" spans="6:6" x14ac:dyDescent="0.25">
      <c r="F154258" s="195"/>
    </row>
    <row r="154259" spans="6:6" x14ac:dyDescent="0.25">
      <c r="F154259" s="195"/>
    </row>
    <row r="154260" spans="6:6" x14ac:dyDescent="0.25">
      <c r="F154260" s="195"/>
    </row>
    <row r="154261" spans="6:6" x14ac:dyDescent="0.25">
      <c r="F154261" s="195"/>
    </row>
    <row r="154262" spans="6:6" x14ac:dyDescent="0.25">
      <c r="F154262" s="195"/>
    </row>
    <row r="154263" spans="6:6" x14ac:dyDescent="0.25">
      <c r="F154263" s="195"/>
    </row>
    <row r="154264" spans="6:6" x14ac:dyDescent="0.25">
      <c r="F154264" s="195"/>
    </row>
    <row r="154265" spans="6:6" x14ac:dyDescent="0.25">
      <c r="F154265" s="195"/>
    </row>
    <row r="154266" spans="6:6" x14ac:dyDescent="0.25">
      <c r="F154266" s="195"/>
    </row>
    <row r="154267" spans="6:6" x14ac:dyDescent="0.25">
      <c r="F154267" s="195"/>
    </row>
    <row r="154268" spans="6:6" x14ac:dyDescent="0.25">
      <c r="F154268" s="195"/>
    </row>
    <row r="154269" spans="6:6" x14ac:dyDescent="0.25">
      <c r="F154269" s="195"/>
    </row>
    <row r="154270" spans="6:6" x14ac:dyDescent="0.25">
      <c r="F154270" s="195"/>
    </row>
    <row r="154271" spans="6:6" x14ac:dyDescent="0.25">
      <c r="F154271" s="195"/>
    </row>
    <row r="154272" spans="6:6" x14ac:dyDescent="0.25">
      <c r="F154272" s="195"/>
    </row>
    <row r="154273" spans="6:6" x14ac:dyDescent="0.25">
      <c r="F154273" s="195"/>
    </row>
    <row r="154274" spans="6:6" x14ac:dyDescent="0.25">
      <c r="F154274" s="195"/>
    </row>
    <row r="154275" spans="6:6" x14ac:dyDescent="0.25">
      <c r="F154275" s="195"/>
    </row>
    <row r="154276" spans="6:6" x14ac:dyDescent="0.25">
      <c r="F154276" s="195"/>
    </row>
    <row r="154277" spans="6:6" x14ac:dyDescent="0.25">
      <c r="F154277" s="195"/>
    </row>
    <row r="154278" spans="6:6" x14ac:dyDescent="0.25">
      <c r="F154278" s="195"/>
    </row>
    <row r="154279" spans="6:6" x14ac:dyDescent="0.25">
      <c r="F154279" s="195"/>
    </row>
    <row r="154280" spans="6:6" x14ac:dyDescent="0.25">
      <c r="F154280" s="195"/>
    </row>
    <row r="154281" spans="6:6" x14ac:dyDescent="0.25">
      <c r="F154281" s="195"/>
    </row>
    <row r="154282" spans="6:6" x14ac:dyDescent="0.25">
      <c r="F154282" s="195"/>
    </row>
    <row r="154283" spans="6:6" x14ac:dyDescent="0.25">
      <c r="F154283" s="195"/>
    </row>
    <row r="154284" spans="6:6" x14ac:dyDescent="0.25">
      <c r="F154284" s="195"/>
    </row>
    <row r="154285" spans="6:6" x14ac:dyDescent="0.25">
      <c r="F154285" s="195"/>
    </row>
    <row r="154286" spans="6:6" x14ac:dyDescent="0.25">
      <c r="F154286" s="195"/>
    </row>
    <row r="154287" spans="6:6" x14ac:dyDescent="0.25">
      <c r="F154287" s="195"/>
    </row>
    <row r="154288" spans="6:6" x14ac:dyDescent="0.25">
      <c r="F154288" s="195"/>
    </row>
    <row r="154289" spans="6:6" x14ac:dyDescent="0.25">
      <c r="F154289" s="195"/>
    </row>
    <row r="154290" spans="6:6" x14ac:dyDescent="0.25">
      <c r="F154290" s="195"/>
    </row>
    <row r="154291" spans="6:6" x14ac:dyDescent="0.25">
      <c r="F154291" s="195"/>
    </row>
    <row r="154292" spans="6:6" x14ac:dyDescent="0.25">
      <c r="F154292" s="195"/>
    </row>
    <row r="154293" spans="6:6" x14ac:dyDescent="0.25">
      <c r="F154293" s="195"/>
    </row>
    <row r="154294" spans="6:6" x14ac:dyDescent="0.25">
      <c r="F154294" s="195"/>
    </row>
    <row r="154295" spans="6:6" x14ac:dyDescent="0.25">
      <c r="F154295" s="195"/>
    </row>
    <row r="154296" spans="6:6" x14ac:dyDescent="0.25">
      <c r="F154296" s="195"/>
    </row>
    <row r="154297" spans="6:6" x14ac:dyDescent="0.25">
      <c r="F154297" s="195"/>
    </row>
    <row r="154298" spans="6:6" x14ac:dyDescent="0.25">
      <c r="F154298" s="195"/>
    </row>
    <row r="154299" spans="6:6" x14ac:dyDescent="0.25">
      <c r="F154299" s="195"/>
    </row>
    <row r="154300" spans="6:6" x14ac:dyDescent="0.25">
      <c r="F154300" s="195"/>
    </row>
    <row r="154301" spans="6:6" x14ac:dyDescent="0.25">
      <c r="F154301" s="195"/>
    </row>
    <row r="154302" spans="6:6" x14ac:dyDescent="0.25">
      <c r="F154302" s="195"/>
    </row>
    <row r="154303" spans="6:6" x14ac:dyDescent="0.25">
      <c r="F154303" s="195"/>
    </row>
    <row r="154304" spans="6:6" x14ac:dyDescent="0.25">
      <c r="F154304" s="195"/>
    </row>
    <row r="154305" spans="6:6" x14ac:dyDescent="0.25">
      <c r="F154305" s="195"/>
    </row>
    <row r="154306" spans="6:6" x14ac:dyDescent="0.25">
      <c r="F154306" s="195"/>
    </row>
    <row r="154307" spans="6:6" x14ac:dyDescent="0.25">
      <c r="F154307" s="195"/>
    </row>
    <row r="154308" spans="6:6" x14ac:dyDescent="0.25">
      <c r="F154308" s="195"/>
    </row>
    <row r="154309" spans="6:6" x14ac:dyDescent="0.25">
      <c r="F154309" s="195"/>
    </row>
    <row r="154310" spans="6:6" x14ac:dyDescent="0.25">
      <c r="F154310" s="195"/>
    </row>
    <row r="154311" spans="6:6" x14ac:dyDescent="0.25">
      <c r="F154311" s="195"/>
    </row>
    <row r="154312" spans="6:6" x14ac:dyDescent="0.25">
      <c r="F154312" s="195"/>
    </row>
    <row r="154313" spans="6:6" x14ac:dyDescent="0.25">
      <c r="F154313" s="195"/>
    </row>
    <row r="154314" spans="6:6" x14ac:dyDescent="0.25">
      <c r="F154314" s="195"/>
    </row>
    <row r="154315" spans="6:6" x14ac:dyDescent="0.25">
      <c r="F154315" s="195"/>
    </row>
    <row r="154316" spans="6:6" x14ac:dyDescent="0.25">
      <c r="F154316" s="195"/>
    </row>
    <row r="154317" spans="6:6" x14ac:dyDescent="0.25">
      <c r="F154317" s="195"/>
    </row>
    <row r="154318" spans="6:6" x14ac:dyDescent="0.25">
      <c r="F154318" s="195"/>
    </row>
    <row r="154319" spans="6:6" x14ac:dyDescent="0.25">
      <c r="F154319" s="195"/>
    </row>
    <row r="154320" spans="6:6" x14ac:dyDescent="0.25">
      <c r="F154320" s="195"/>
    </row>
    <row r="154321" spans="6:6" x14ac:dyDescent="0.25">
      <c r="F154321" s="195"/>
    </row>
    <row r="154322" spans="6:6" x14ac:dyDescent="0.25">
      <c r="F154322" s="195"/>
    </row>
    <row r="154323" spans="6:6" x14ac:dyDescent="0.25">
      <c r="F154323" s="195"/>
    </row>
    <row r="154324" spans="6:6" x14ac:dyDescent="0.25">
      <c r="F154324" s="195"/>
    </row>
    <row r="154325" spans="6:6" x14ac:dyDescent="0.25">
      <c r="F154325" s="195"/>
    </row>
    <row r="154326" spans="6:6" x14ac:dyDescent="0.25">
      <c r="F154326" s="195"/>
    </row>
    <row r="154327" spans="6:6" x14ac:dyDescent="0.25">
      <c r="F154327" s="195"/>
    </row>
    <row r="154328" spans="6:6" x14ac:dyDescent="0.25">
      <c r="F154328" s="195"/>
    </row>
    <row r="154329" spans="6:6" x14ac:dyDescent="0.25">
      <c r="F154329" s="195"/>
    </row>
    <row r="154330" spans="6:6" x14ac:dyDescent="0.25">
      <c r="F154330" s="195"/>
    </row>
    <row r="154331" spans="6:6" x14ac:dyDescent="0.25">
      <c r="F154331" s="195"/>
    </row>
    <row r="154332" spans="6:6" x14ac:dyDescent="0.25">
      <c r="F154332" s="195"/>
    </row>
    <row r="154333" spans="6:6" x14ac:dyDescent="0.25">
      <c r="F154333" s="195"/>
    </row>
    <row r="154334" spans="6:6" x14ac:dyDescent="0.25">
      <c r="F154334" s="195"/>
    </row>
    <row r="154335" spans="6:6" x14ac:dyDescent="0.25">
      <c r="F154335" s="195"/>
    </row>
    <row r="154336" spans="6:6" x14ac:dyDescent="0.25">
      <c r="F154336" s="195"/>
    </row>
    <row r="159454" spans="6:6" x14ac:dyDescent="0.25">
      <c r="F159454" s="195"/>
    </row>
    <row r="159455" spans="6:6" x14ac:dyDescent="0.25">
      <c r="F159455" s="195"/>
    </row>
    <row r="159456" spans="6:6" x14ac:dyDescent="0.25">
      <c r="F159456" s="195"/>
    </row>
    <row r="159457" spans="6:6" x14ac:dyDescent="0.25">
      <c r="F159457" s="195"/>
    </row>
    <row r="159458" spans="6:6" x14ac:dyDescent="0.25">
      <c r="F159458" s="195"/>
    </row>
    <row r="159459" spans="6:6" x14ac:dyDescent="0.25">
      <c r="F159459" s="195"/>
    </row>
    <row r="159460" spans="6:6" x14ac:dyDescent="0.25">
      <c r="F159460" s="195"/>
    </row>
    <row r="159461" spans="6:6" x14ac:dyDescent="0.25">
      <c r="F159461" s="195"/>
    </row>
    <row r="159462" spans="6:6" x14ac:dyDescent="0.25">
      <c r="F159462" s="195"/>
    </row>
    <row r="159463" spans="6:6" x14ac:dyDescent="0.25">
      <c r="F159463" s="195"/>
    </row>
    <row r="159464" spans="6:6" x14ac:dyDescent="0.25">
      <c r="F159464" s="195"/>
    </row>
    <row r="159465" spans="6:6" x14ac:dyDescent="0.25">
      <c r="F159465" s="195"/>
    </row>
    <row r="159466" spans="6:6" x14ac:dyDescent="0.25">
      <c r="F159466" s="195"/>
    </row>
    <row r="159467" spans="6:6" x14ac:dyDescent="0.25">
      <c r="F159467" s="195"/>
    </row>
    <row r="159468" spans="6:6" x14ac:dyDescent="0.25">
      <c r="F159468" s="195"/>
    </row>
    <row r="159469" spans="6:6" x14ac:dyDescent="0.25">
      <c r="F159469" s="195"/>
    </row>
    <row r="159470" spans="6:6" x14ac:dyDescent="0.25">
      <c r="F159470" s="195"/>
    </row>
    <row r="159471" spans="6:6" x14ac:dyDescent="0.25">
      <c r="F159471" s="195"/>
    </row>
    <row r="159472" spans="6:6" x14ac:dyDescent="0.25">
      <c r="F159472" s="195"/>
    </row>
    <row r="159473" spans="6:6" x14ac:dyDescent="0.25">
      <c r="F159473" s="195"/>
    </row>
    <row r="159474" spans="6:6" x14ac:dyDescent="0.25">
      <c r="F159474" s="195"/>
    </row>
    <row r="159475" spans="6:6" x14ac:dyDescent="0.25">
      <c r="F159475" s="195"/>
    </row>
    <row r="159476" spans="6:6" x14ac:dyDescent="0.25">
      <c r="F159476" s="195"/>
    </row>
    <row r="159477" spans="6:6" x14ac:dyDescent="0.25">
      <c r="F159477" s="195"/>
    </row>
    <row r="159478" spans="6:6" x14ac:dyDescent="0.25">
      <c r="F159478" s="195"/>
    </row>
    <row r="159479" spans="6:6" x14ac:dyDescent="0.25">
      <c r="F159479" s="195"/>
    </row>
    <row r="159480" spans="6:6" x14ac:dyDescent="0.25">
      <c r="F159480" s="195"/>
    </row>
    <row r="159481" spans="6:6" x14ac:dyDescent="0.25">
      <c r="F159481" s="195"/>
    </row>
    <row r="159482" spans="6:6" x14ac:dyDescent="0.25">
      <c r="F159482" s="195"/>
    </row>
    <row r="159483" spans="6:6" x14ac:dyDescent="0.25">
      <c r="F159483" s="195"/>
    </row>
    <row r="159484" spans="6:6" x14ac:dyDescent="0.25">
      <c r="F159484" s="195"/>
    </row>
    <row r="159485" spans="6:6" x14ac:dyDescent="0.25">
      <c r="F159485" s="195"/>
    </row>
    <row r="159486" spans="6:6" x14ac:dyDescent="0.25">
      <c r="F159486" s="195"/>
    </row>
    <row r="159487" spans="6:6" x14ac:dyDescent="0.25">
      <c r="F159487" s="195"/>
    </row>
    <row r="159488" spans="6:6" x14ac:dyDescent="0.25">
      <c r="F159488" s="195"/>
    </row>
    <row r="159489" spans="6:6" x14ac:dyDescent="0.25">
      <c r="F159489" s="195"/>
    </row>
    <row r="159490" spans="6:6" x14ac:dyDescent="0.25">
      <c r="F159490" s="195"/>
    </row>
    <row r="159491" spans="6:6" x14ac:dyDescent="0.25">
      <c r="F159491" s="195"/>
    </row>
    <row r="159492" spans="6:6" x14ac:dyDescent="0.25">
      <c r="F159492" s="195"/>
    </row>
    <row r="159493" spans="6:6" x14ac:dyDescent="0.25">
      <c r="F159493" s="195"/>
    </row>
    <row r="159494" spans="6:6" x14ac:dyDescent="0.25">
      <c r="F159494" s="195"/>
    </row>
    <row r="159495" spans="6:6" x14ac:dyDescent="0.25">
      <c r="F159495" s="195"/>
    </row>
    <row r="159496" spans="6:6" x14ac:dyDescent="0.25">
      <c r="F159496" s="195"/>
    </row>
    <row r="159497" spans="6:6" x14ac:dyDescent="0.25">
      <c r="F159497" s="195"/>
    </row>
    <row r="159498" spans="6:6" x14ac:dyDescent="0.25">
      <c r="F159498" s="195"/>
    </row>
    <row r="159499" spans="6:6" x14ac:dyDescent="0.25">
      <c r="F159499" s="195"/>
    </row>
    <row r="159500" spans="6:6" x14ac:dyDescent="0.25">
      <c r="F159500" s="195"/>
    </row>
    <row r="159501" spans="6:6" x14ac:dyDescent="0.25">
      <c r="F159501" s="195"/>
    </row>
    <row r="159502" spans="6:6" x14ac:dyDescent="0.25">
      <c r="F159502" s="195"/>
    </row>
    <row r="159503" spans="6:6" x14ac:dyDescent="0.25">
      <c r="F159503" s="195"/>
    </row>
    <row r="159504" spans="6:6" x14ac:dyDescent="0.25">
      <c r="F159504" s="195"/>
    </row>
    <row r="159505" spans="6:6" x14ac:dyDescent="0.25">
      <c r="F159505" s="195"/>
    </row>
    <row r="159506" spans="6:6" x14ac:dyDescent="0.25">
      <c r="F159506" s="195"/>
    </row>
    <row r="159507" spans="6:6" x14ac:dyDescent="0.25">
      <c r="F159507" s="195"/>
    </row>
    <row r="159508" spans="6:6" x14ac:dyDescent="0.25">
      <c r="F159508" s="195"/>
    </row>
    <row r="159509" spans="6:6" x14ac:dyDescent="0.25">
      <c r="F159509" s="195"/>
    </row>
    <row r="159510" spans="6:6" x14ac:dyDescent="0.25">
      <c r="F159510" s="195"/>
    </row>
    <row r="159511" spans="6:6" x14ac:dyDescent="0.25">
      <c r="F159511" s="195"/>
    </row>
    <row r="159512" spans="6:6" x14ac:dyDescent="0.25">
      <c r="F159512" s="195"/>
    </row>
    <row r="159513" spans="6:6" x14ac:dyDescent="0.25">
      <c r="F159513" s="195"/>
    </row>
    <row r="159514" spans="6:6" x14ac:dyDescent="0.25">
      <c r="F159514" s="195"/>
    </row>
    <row r="159515" spans="6:6" x14ac:dyDescent="0.25">
      <c r="F159515" s="195"/>
    </row>
    <row r="159516" spans="6:6" x14ac:dyDescent="0.25">
      <c r="F159516" s="195"/>
    </row>
    <row r="159517" spans="6:6" x14ac:dyDescent="0.25">
      <c r="F159517" s="195"/>
    </row>
    <row r="159518" spans="6:6" x14ac:dyDescent="0.25">
      <c r="F159518" s="195"/>
    </row>
    <row r="159519" spans="6:6" x14ac:dyDescent="0.25">
      <c r="F159519" s="195"/>
    </row>
    <row r="159520" spans="6:6" x14ac:dyDescent="0.25">
      <c r="F159520" s="195"/>
    </row>
    <row r="159521" spans="6:6" x14ac:dyDescent="0.25">
      <c r="F159521" s="195"/>
    </row>
    <row r="159522" spans="6:6" x14ac:dyDescent="0.25">
      <c r="F159522" s="195"/>
    </row>
    <row r="159523" spans="6:6" x14ac:dyDescent="0.25">
      <c r="F159523" s="195"/>
    </row>
    <row r="159524" spans="6:6" x14ac:dyDescent="0.25">
      <c r="F159524" s="195"/>
    </row>
    <row r="159525" spans="6:6" x14ac:dyDescent="0.25">
      <c r="F159525" s="195"/>
    </row>
    <row r="159526" spans="6:6" x14ac:dyDescent="0.25">
      <c r="F159526" s="195"/>
    </row>
    <row r="159527" spans="6:6" x14ac:dyDescent="0.25">
      <c r="F159527" s="195"/>
    </row>
    <row r="159528" spans="6:6" x14ac:dyDescent="0.25">
      <c r="F159528" s="195"/>
    </row>
    <row r="159529" spans="6:6" x14ac:dyDescent="0.25">
      <c r="F159529" s="195"/>
    </row>
    <row r="159530" spans="6:6" x14ac:dyDescent="0.25">
      <c r="F159530" s="195"/>
    </row>
    <row r="159531" spans="6:6" x14ac:dyDescent="0.25">
      <c r="F159531" s="195"/>
    </row>
    <row r="159532" spans="6:6" x14ac:dyDescent="0.25">
      <c r="F159532" s="195"/>
    </row>
    <row r="159533" spans="6:6" x14ac:dyDescent="0.25">
      <c r="F159533" s="195"/>
    </row>
    <row r="159534" spans="6:6" x14ac:dyDescent="0.25">
      <c r="F159534" s="195"/>
    </row>
    <row r="159535" spans="6:6" x14ac:dyDescent="0.25">
      <c r="F159535" s="195"/>
    </row>
    <row r="159536" spans="6:6" x14ac:dyDescent="0.25">
      <c r="F159536" s="195"/>
    </row>
    <row r="159537" spans="6:6" x14ac:dyDescent="0.25">
      <c r="F159537" s="195"/>
    </row>
    <row r="159538" spans="6:6" x14ac:dyDescent="0.25">
      <c r="F159538" s="195"/>
    </row>
    <row r="159539" spans="6:6" x14ac:dyDescent="0.25">
      <c r="F159539" s="195"/>
    </row>
    <row r="159540" spans="6:6" x14ac:dyDescent="0.25">
      <c r="F159540" s="195"/>
    </row>
    <row r="159541" spans="6:6" x14ac:dyDescent="0.25">
      <c r="F159541" s="195"/>
    </row>
    <row r="159542" spans="6:6" x14ac:dyDescent="0.25">
      <c r="F159542" s="195"/>
    </row>
    <row r="159543" spans="6:6" x14ac:dyDescent="0.25">
      <c r="F159543" s="195"/>
    </row>
    <row r="159544" spans="6:6" x14ac:dyDescent="0.25">
      <c r="F159544" s="195"/>
    </row>
    <row r="159545" spans="6:6" x14ac:dyDescent="0.25">
      <c r="F159545" s="195"/>
    </row>
    <row r="159546" spans="6:6" x14ac:dyDescent="0.25">
      <c r="F159546" s="195"/>
    </row>
    <row r="159547" spans="6:6" x14ac:dyDescent="0.25">
      <c r="F159547" s="195"/>
    </row>
    <row r="159548" spans="6:6" x14ac:dyDescent="0.25">
      <c r="F159548" s="195"/>
    </row>
    <row r="159549" spans="6:6" x14ac:dyDescent="0.25">
      <c r="F159549" s="195"/>
    </row>
    <row r="159550" spans="6:6" x14ac:dyDescent="0.25">
      <c r="F159550" s="195"/>
    </row>
    <row r="159551" spans="6:6" x14ac:dyDescent="0.25">
      <c r="F159551" s="195"/>
    </row>
    <row r="159552" spans="6:6" x14ac:dyDescent="0.25">
      <c r="F159552" s="195"/>
    </row>
    <row r="159553" spans="6:6" x14ac:dyDescent="0.25">
      <c r="F159553" s="195"/>
    </row>
    <row r="159554" spans="6:6" x14ac:dyDescent="0.25">
      <c r="F159554" s="195"/>
    </row>
    <row r="159555" spans="6:6" x14ac:dyDescent="0.25">
      <c r="F159555" s="195"/>
    </row>
    <row r="159556" spans="6:6" x14ac:dyDescent="0.25">
      <c r="F159556" s="195"/>
    </row>
    <row r="159557" spans="6:6" x14ac:dyDescent="0.25">
      <c r="F159557" s="195"/>
    </row>
    <row r="159558" spans="6:6" x14ac:dyDescent="0.25">
      <c r="F159558" s="195"/>
    </row>
    <row r="159559" spans="6:6" x14ac:dyDescent="0.25">
      <c r="F159559" s="195"/>
    </row>
    <row r="159560" spans="6:6" x14ac:dyDescent="0.25">
      <c r="F159560" s="195"/>
    </row>
    <row r="159561" spans="6:6" x14ac:dyDescent="0.25">
      <c r="F159561" s="195"/>
    </row>
    <row r="159562" spans="6:6" x14ac:dyDescent="0.25">
      <c r="F159562" s="195"/>
    </row>
    <row r="159563" spans="6:6" x14ac:dyDescent="0.25">
      <c r="F159563" s="195"/>
    </row>
    <row r="159564" spans="6:6" x14ac:dyDescent="0.25">
      <c r="F159564" s="195"/>
    </row>
    <row r="159565" spans="6:6" x14ac:dyDescent="0.25">
      <c r="F159565" s="195"/>
    </row>
    <row r="159566" spans="6:6" x14ac:dyDescent="0.25">
      <c r="F159566" s="195"/>
    </row>
    <row r="159567" spans="6:6" x14ac:dyDescent="0.25">
      <c r="F159567" s="195"/>
    </row>
    <row r="159568" spans="6:6" x14ac:dyDescent="0.25">
      <c r="F159568" s="195"/>
    </row>
    <row r="159569" spans="6:6" x14ac:dyDescent="0.25">
      <c r="F159569" s="195"/>
    </row>
    <row r="159570" spans="6:6" x14ac:dyDescent="0.25">
      <c r="F159570" s="195"/>
    </row>
    <row r="159571" spans="6:6" x14ac:dyDescent="0.25">
      <c r="F159571" s="195"/>
    </row>
    <row r="159572" spans="6:6" x14ac:dyDescent="0.25">
      <c r="F159572" s="195"/>
    </row>
    <row r="159573" spans="6:6" x14ac:dyDescent="0.25">
      <c r="F159573" s="195"/>
    </row>
    <row r="159574" spans="6:6" x14ac:dyDescent="0.25">
      <c r="F159574" s="195"/>
    </row>
    <row r="159575" spans="6:6" x14ac:dyDescent="0.25">
      <c r="F159575" s="195"/>
    </row>
    <row r="159576" spans="6:6" x14ac:dyDescent="0.25">
      <c r="F159576" s="195"/>
    </row>
    <row r="159577" spans="6:6" x14ac:dyDescent="0.25">
      <c r="F159577" s="195"/>
    </row>
    <row r="159578" spans="6:6" x14ac:dyDescent="0.25">
      <c r="F159578" s="195"/>
    </row>
    <row r="159579" spans="6:6" x14ac:dyDescent="0.25">
      <c r="F159579" s="195"/>
    </row>
    <row r="159580" spans="6:6" x14ac:dyDescent="0.25">
      <c r="F159580" s="195"/>
    </row>
    <row r="159581" spans="6:6" x14ac:dyDescent="0.25">
      <c r="F159581" s="195"/>
    </row>
    <row r="159582" spans="6:6" x14ac:dyDescent="0.25">
      <c r="F159582" s="195"/>
    </row>
    <row r="159583" spans="6:6" x14ac:dyDescent="0.25">
      <c r="F159583" s="195"/>
    </row>
    <row r="159584" spans="6:6" x14ac:dyDescent="0.25">
      <c r="F159584" s="195"/>
    </row>
    <row r="159585" spans="6:6" x14ac:dyDescent="0.25">
      <c r="F159585" s="195"/>
    </row>
    <row r="159586" spans="6:6" x14ac:dyDescent="0.25">
      <c r="F159586" s="195"/>
    </row>
    <row r="159587" spans="6:6" x14ac:dyDescent="0.25">
      <c r="F159587" s="195"/>
    </row>
    <row r="159588" spans="6:6" x14ac:dyDescent="0.25">
      <c r="F159588" s="195"/>
    </row>
    <row r="159589" spans="6:6" x14ac:dyDescent="0.25">
      <c r="F159589" s="195"/>
    </row>
    <row r="159590" spans="6:6" x14ac:dyDescent="0.25">
      <c r="F159590" s="195"/>
    </row>
    <row r="159591" spans="6:6" x14ac:dyDescent="0.25">
      <c r="F159591" s="195"/>
    </row>
    <row r="159592" spans="6:6" x14ac:dyDescent="0.25">
      <c r="F159592" s="195"/>
    </row>
    <row r="159593" spans="6:6" x14ac:dyDescent="0.25">
      <c r="F159593" s="195"/>
    </row>
    <row r="159594" spans="6:6" x14ac:dyDescent="0.25">
      <c r="F159594" s="195"/>
    </row>
    <row r="159595" spans="6:6" x14ac:dyDescent="0.25">
      <c r="F159595" s="195"/>
    </row>
    <row r="159596" spans="6:6" x14ac:dyDescent="0.25">
      <c r="F159596" s="195"/>
    </row>
    <row r="159597" spans="6:6" x14ac:dyDescent="0.25">
      <c r="F159597" s="195"/>
    </row>
    <row r="159598" spans="6:6" x14ac:dyDescent="0.25">
      <c r="F159598" s="195"/>
    </row>
    <row r="159599" spans="6:6" x14ac:dyDescent="0.25">
      <c r="F159599" s="195"/>
    </row>
    <row r="159600" spans="6:6" x14ac:dyDescent="0.25">
      <c r="F159600" s="195"/>
    </row>
    <row r="159601" spans="6:6" x14ac:dyDescent="0.25">
      <c r="F159601" s="195"/>
    </row>
    <row r="159602" spans="6:6" x14ac:dyDescent="0.25">
      <c r="F159602" s="195"/>
    </row>
    <row r="159603" spans="6:6" x14ac:dyDescent="0.25">
      <c r="F159603" s="195"/>
    </row>
    <row r="159604" spans="6:6" x14ac:dyDescent="0.25">
      <c r="F159604" s="195"/>
    </row>
    <row r="159605" spans="6:6" x14ac:dyDescent="0.25">
      <c r="F159605" s="195"/>
    </row>
    <row r="159606" spans="6:6" x14ac:dyDescent="0.25">
      <c r="F159606" s="195"/>
    </row>
    <row r="159607" spans="6:6" x14ac:dyDescent="0.25">
      <c r="F159607" s="195"/>
    </row>
    <row r="159608" spans="6:6" x14ac:dyDescent="0.25">
      <c r="F159608" s="195"/>
    </row>
    <row r="159609" spans="6:6" x14ac:dyDescent="0.25">
      <c r="F159609" s="195"/>
    </row>
    <row r="159610" spans="6:6" x14ac:dyDescent="0.25">
      <c r="F159610" s="195"/>
    </row>
    <row r="159611" spans="6:6" x14ac:dyDescent="0.25">
      <c r="F159611" s="195"/>
    </row>
    <row r="159612" spans="6:6" x14ac:dyDescent="0.25">
      <c r="F159612" s="195"/>
    </row>
    <row r="159613" spans="6:6" x14ac:dyDescent="0.25">
      <c r="F159613" s="195"/>
    </row>
    <row r="159614" spans="6:6" x14ac:dyDescent="0.25">
      <c r="F159614" s="195"/>
    </row>
    <row r="159615" spans="6:6" x14ac:dyDescent="0.25">
      <c r="F159615" s="195"/>
    </row>
    <row r="159616" spans="6:6" x14ac:dyDescent="0.25">
      <c r="F159616" s="195"/>
    </row>
    <row r="159617" spans="6:6" x14ac:dyDescent="0.25">
      <c r="F159617" s="195"/>
    </row>
    <row r="159618" spans="6:6" x14ac:dyDescent="0.25">
      <c r="F159618" s="195"/>
    </row>
    <row r="159619" spans="6:6" x14ac:dyDescent="0.25">
      <c r="F159619" s="195"/>
    </row>
    <row r="159620" spans="6:6" x14ac:dyDescent="0.25">
      <c r="F159620" s="195"/>
    </row>
    <row r="159621" spans="6:6" x14ac:dyDescent="0.25">
      <c r="F159621" s="195"/>
    </row>
    <row r="159622" spans="6:6" x14ac:dyDescent="0.25">
      <c r="F159622" s="195"/>
    </row>
    <row r="159623" spans="6:6" x14ac:dyDescent="0.25">
      <c r="F159623" s="195"/>
    </row>
    <row r="159624" spans="6:6" x14ac:dyDescent="0.25">
      <c r="F159624" s="195"/>
    </row>
    <row r="159625" spans="6:6" x14ac:dyDescent="0.25">
      <c r="F159625" s="195"/>
    </row>
    <row r="159626" spans="6:6" x14ac:dyDescent="0.25">
      <c r="F159626" s="195"/>
    </row>
    <row r="159627" spans="6:6" x14ac:dyDescent="0.25">
      <c r="F159627" s="195"/>
    </row>
    <row r="159628" spans="6:6" x14ac:dyDescent="0.25">
      <c r="F159628" s="195"/>
    </row>
    <row r="159629" spans="6:6" x14ac:dyDescent="0.25">
      <c r="F159629" s="195"/>
    </row>
    <row r="159630" spans="6:6" x14ac:dyDescent="0.25">
      <c r="F159630" s="195"/>
    </row>
    <row r="159631" spans="6:6" x14ac:dyDescent="0.25">
      <c r="F159631" s="195"/>
    </row>
    <row r="159632" spans="6:6" x14ac:dyDescent="0.25">
      <c r="F159632" s="195"/>
    </row>
    <row r="159633" spans="6:6" x14ac:dyDescent="0.25">
      <c r="F159633" s="195"/>
    </row>
    <row r="159634" spans="6:6" x14ac:dyDescent="0.25">
      <c r="F159634" s="195"/>
    </row>
    <row r="159635" spans="6:6" x14ac:dyDescent="0.25">
      <c r="F159635" s="195"/>
    </row>
    <row r="159636" spans="6:6" x14ac:dyDescent="0.25">
      <c r="F159636" s="195"/>
    </row>
    <row r="159637" spans="6:6" x14ac:dyDescent="0.25">
      <c r="F159637" s="195"/>
    </row>
    <row r="159638" spans="6:6" x14ac:dyDescent="0.25">
      <c r="F159638" s="195"/>
    </row>
    <row r="159639" spans="6:6" x14ac:dyDescent="0.25">
      <c r="F159639" s="195"/>
    </row>
    <row r="159640" spans="6:6" x14ac:dyDescent="0.25">
      <c r="F159640" s="195"/>
    </row>
    <row r="159641" spans="6:6" x14ac:dyDescent="0.25">
      <c r="F159641" s="195"/>
    </row>
    <row r="159642" spans="6:6" x14ac:dyDescent="0.25">
      <c r="F159642" s="195"/>
    </row>
    <row r="159643" spans="6:6" x14ac:dyDescent="0.25">
      <c r="F159643" s="195"/>
    </row>
    <row r="159644" spans="6:6" x14ac:dyDescent="0.25">
      <c r="F159644" s="195"/>
    </row>
    <row r="159645" spans="6:6" x14ac:dyDescent="0.25">
      <c r="F159645" s="195"/>
    </row>
    <row r="159646" spans="6:6" x14ac:dyDescent="0.25">
      <c r="F159646" s="195"/>
    </row>
    <row r="159647" spans="6:6" x14ac:dyDescent="0.25">
      <c r="F159647" s="195"/>
    </row>
    <row r="159648" spans="6:6" x14ac:dyDescent="0.25">
      <c r="F159648" s="195"/>
    </row>
    <row r="159649" spans="6:6" x14ac:dyDescent="0.25">
      <c r="F159649" s="195"/>
    </row>
    <row r="159650" spans="6:6" x14ac:dyDescent="0.25">
      <c r="F159650" s="195"/>
    </row>
    <row r="159651" spans="6:6" x14ac:dyDescent="0.25">
      <c r="F159651" s="195"/>
    </row>
    <row r="159652" spans="6:6" x14ac:dyDescent="0.25">
      <c r="F159652" s="195"/>
    </row>
    <row r="159653" spans="6:6" x14ac:dyDescent="0.25">
      <c r="F159653" s="195"/>
    </row>
    <row r="159654" spans="6:6" x14ac:dyDescent="0.25">
      <c r="F159654" s="195"/>
    </row>
    <row r="159655" spans="6:6" x14ac:dyDescent="0.25">
      <c r="F159655" s="195"/>
    </row>
    <row r="159656" spans="6:6" x14ac:dyDescent="0.25">
      <c r="F159656" s="195"/>
    </row>
    <row r="159657" spans="6:6" x14ac:dyDescent="0.25">
      <c r="F159657" s="195"/>
    </row>
    <row r="159658" spans="6:6" x14ac:dyDescent="0.25">
      <c r="F159658" s="195"/>
    </row>
    <row r="159659" spans="6:6" x14ac:dyDescent="0.25">
      <c r="F159659" s="195"/>
    </row>
    <row r="159660" spans="6:6" x14ac:dyDescent="0.25">
      <c r="F159660" s="195"/>
    </row>
    <row r="159661" spans="6:6" x14ac:dyDescent="0.25">
      <c r="F159661" s="195"/>
    </row>
    <row r="159662" spans="6:6" x14ac:dyDescent="0.25">
      <c r="F159662" s="195"/>
    </row>
    <row r="159663" spans="6:6" x14ac:dyDescent="0.25">
      <c r="F159663" s="195"/>
    </row>
    <row r="159664" spans="6:6" x14ac:dyDescent="0.25">
      <c r="F159664" s="195"/>
    </row>
    <row r="159665" spans="6:6" x14ac:dyDescent="0.25">
      <c r="F159665" s="195"/>
    </row>
    <row r="159666" spans="6:6" x14ac:dyDescent="0.25">
      <c r="F159666" s="195"/>
    </row>
    <row r="159667" spans="6:6" x14ac:dyDescent="0.25">
      <c r="F159667" s="195"/>
    </row>
    <row r="159668" spans="6:6" x14ac:dyDescent="0.25">
      <c r="F159668" s="195"/>
    </row>
    <row r="159669" spans="6:6" x14ac:dyDescent="0.25">
      <c r="F159669" s="195"/>
    </row>
    <row r="159670" spans="6:6" x14ac:dyDescent="0.25">
      <c r="F159670" s="195"/>
    </row>
    <row r="159671" spans="6:6" x14ac:dyDescent="0.25">
      <c r="F159671" s="195"/>
    </row>
    <row r="159672" spans="6:6" x14ac:dyDescent="0.25">
      <c r="F159672" s="195"/>
    </row>
    <row r="159673" spans="6:6" x14ac:dyDescent="0.25">
      <c r="F159673" s="195"/>
    </row>
    <row r="159674" spans="6:6" x14ac:dyDescent="0.25">
      <c r="F159674" s="195"/>
    </row>
    <row r="159675" spans="6:6" x14ac:dyDescent="0.25">
      <c r="F159675" s="195"/>
    </row>
    <row r="159676" spans="6:6" x14ac:dyDescent="0.25">
      <c r="F159676" s="195"/>
    </row>
    <row r="159677" spans="6:6" x14ac:dyDescent="0.25">
      <c r="F159677" s="195"/>
    </row>
    <row r="159678" spans="6:6" x14ac:dyDescent="0.25">
      <c r="F159678" s="195"/>
    </row>
    <row r="159679" spans="6:6" x14ac:dyDescent="0.25">
      <c r="F159679" s="195"/>
    </row>
    <row r="159680" spans="6:6" x14ac:dyDescent="0.25">
      <c r="F159680" s="195"/>
    </row>
    <row r="159681" spans="6:6" x14ac:dyDescent="0.25">
      <c r="F159681" s="195"/>
    </row>
    <row r="159682" spans="6:6" x14ac:dyDescent="0.25">
      <c r="F159682" s="195"/>
    </row>
    <row r="159683" spans="6:6" x14ac:dyDescent="0.25">
      <c r="F159683" s="195"/>
    </row>
    <row r="159684" spans="6:6" x14ac:dyDescent="0.25">
      <c r="F159684" s="195"/>
    </row>
    <row r="159685" spans="6:6" x14ac:dyDescent="0.25">
      <c r="F159685" s="195"/>
    </row>
    <row r="159686" spans="6:6" x14ac:dyDescent="0.25">
      <c r="F159686" s="195"/>
    </row>
    <row r="159687" spans="6:6" x14ac:dyDescent="0.25">
      <c r="F159687" s="195"/>
    </row>
    <row r="159688" spans="6:6" x14ac:dyDescent="0.25">
      <c r="F159688" s="195"/>
    </row>
    <row r="159689" spans="6:6" x14ac:dyDescent="0.25">
      <c r="F159689" s="195"/>
    </row>
    <row r="159690" spans="6:6" x14ac:dyDescent="0.25">
      <c r="F159690" s="195"/>
    </row>
    <row r="159691" spans="6:6" x14ac:dyDescent="0.25">
      <c r="F159691" s="195"/>
    </row>
    <row r="159692" spans="6:6" x14ac:dyDescent="0.25">
      <c r="F159692" s="195"/>
    </row>
    <row r="159693" spans="6:6" x14ac:dyDescent="0.25">
      <c r="F159693" s="195"/>
    </row>
    <row r="159694" spans="6:6" x14ac:dyDescent="0.25">
      <c r="F159694" s="195"/>
    </row>
    <row r="159695" spans="6:6" x14ac:dyDescent="0.25">
      <c r="F159695" s="195"/>
    </row>
    <row r="159696" spans="6:6" x14ac:dyDescent="0.25">
      <c r="F159696" s="195"/>
    </row>
    <row r="159697" spans="6:6" x14ac:dyDescent="0.25">
      <c r="F159697" s="195"/>
    </row>
    <row r="159698" spans="6:6" x14ac:dyDescent="0.25">
      <c r="F159698" s="195"/>
    </row>
    <row r="159699" spans="6:6" x14ac:dyDescent="0.25">
      <c r="F159699" s="195"/>
    </row>
    <row r="159700" spans="6:6" x14ac:dyDescent="0.25">
      <c r="F159700" s="195"/>
    </row>
    <row r="159701" spans="6:6" x14ac:dyDescent="0.25">
      <c r="F159701" s="195"/>
    </row>
    <row r="159702" spans="6:6" x14ac:dyDescent="0.25">
      <c r="F159702" s="195"/>
    </row>
    <row r="159703" spans="6:6" x14ac:dyDescent="0.25">
      <c r="F159703" s="195"/>
    </row>
    <row r="159704" spans="6:6" x14ac:dyDescent="0.25">
      <c r="F159704" s="195"/>
    </row>
    <row r="159705" spans="6:6" x14ac:dyDescent="0.25">
      <c r="F159705" s="195"/>
    </row>
    <row r="159706" spans="6:6" x14ac:dyDescent="0.25">
      <c r="F159706" s="195"/>
    </row>
    <row r="159707" spans="6:6" x14ac:dyDescent="0.25">
      <c r="F159707" s="195"/>
    </row>
    <row r="159708" spans="6:6" x14ac:dyDescent="0.25">
      <c r="F159708" s="195"/>
    </row>
    <row r="159709" spans="6:6" x14ac:dyDescent="0.25">
      <c r="F159709" s="195"/>
    </row>
    <row r="159710" spans="6:6" x14ac:dyDescent="0.25">
      <c r="F159710" s="195"/>
    </row>
    <row r="159711" spans="6:6" x14ac:dyDescent="0.25">
      <c r="F159711" s="195"/>
    </row>
    <row r="159712" spans="6:6" x14ac:dyDescent="0.25">
      <c r="F159712" s="195"/>
    </row>
    <row r="159713" spans="6:6" x14ac:dyDescent="0.25">
      <c r="F159713" s="195"/>
    </row>
    <row r="159714" spans="6:6" x14ac:dyDescent="0.25">
      <c r="F159714" s="195"/>
    </row>
    <row r="159715" spans="6:6" x14ac:dyDescent="0.25">
      <c r="F159715" s="195"/>
    </row>
    <row r="159716" spans="6:6" x14ac:dyDescent="0.25">
      <c r="F159716" s="195"/>
    </row>
    <row r="159717" spans="6:6" x14ac:dyDescent="0.25">
      <c r="F159717" s="195"/>
    </row>
    <row r="159718" spans="6:6" x14ac:dyDescent="0.25">
      <c r="F159718" s="195"/>
    </row>
    <row r="159719" spans="6:6" x14ac:dyDescent="0.25">
      <c r="F159719" s="195"/>
    </row>
    <row r="159720" spans="6:6" x14ac:dyDescent="0.25">
      <c r="F159720" s="195"/>
    </row>
    <row r="159721" spans="6:6" x14ac:dyDescent="0.25">
      <c r="F159721" s="195"/>
    </row>
    <row r="159722" spans="6:6" x14ac:dyDescent="0.25">
      <c r="F159722" s="195"/>
    </row>
    <row r="159723" spans="6:6" x14ac:dyDescent="0.25">
      <c r="F159723" s="195"/>
    </row>
    <row r="159724" spans="6:6" x14ac:dyDescent="0.25">
      <c r="F159724" s="195"/>
    </row>
    <row r="159725" spans="6:6" x14ac:dyDescent="0.25">
      <c r="F159725" s="195"/>
    </row>
    <row r="159726" spans="6:6" x14ac:dyDescent="0.25">
      <c r="F159726" s="195"/>
    </row>
    <row r="159727" spans="6:6" x14ac:dyDescent="0.25">
      <c r="F159727" s="195"/>
    </row>
    <row r="159728" spans="6:6" x14ac:dyDescent="0.25">
      <c r="F159728" s="195"/>
    </row>
    <row r="159729" spans="6:6" x14ac:dyDescent="0.25">
      <c r="F159729" s="195"/>
    </row>
    <row r="159730" spans="6:6" x14ac:dyDescent="0.25">
      <c r="F159730" s="195"/>
    </row>
    <row r="159731" spans="6:6" x14ac:dyDescent="0.25">
      <c r="F159731" s="195"/>
    </row>
    <row r="159732" spans="6:6" x14ac:dyDescent="0.25">
      <c r="F159732" s="195"/>
    </row>
    <row r="159733" spans="6:6" x14ac:dyDescent="0.25">
      <c r="F159733" s="195"/>
    </row>
    <row r="159734" spans="6:6" x14ac:dyDescent="0.25">
      <c r="F159734" s="195"/>
    </row>
    <row r="159735" spans="6:6" x14ac:dyDescent="0.25">
      <c r="F159735" s="195"/>
    </row>
    <row r="159736" spans="6:6" x14ac:dyDescent="0.25">
      <c r="F159736" s="195"/>
    </row>
    <row r="159737" spans="6:6" x14ac:dyDescent="0.25">
      <c r="F159737" s="195"/>
    </row>
    <row r="159738" spans="6:6" x14ac:dyDescent="0.25">
      <c r="F159738" s="195"/>
    </row>
    <row r="159739" spans="6:6" x14ac:dyDescent="0.25">
      <c r="F159739" s="195"/>
    </row>
    <row r="159740" spans="6:6" x14ac:dyDescent="0.25">
      <c r="F159740" s="195"/>
    </row>
    <row r="159741" spans="6:6" x14ac:dyDescent="0.25">
      <c r="F159741" s="195"/>
    </row>
    <row r="159742" spans="6:6" x14ac:dyDescent="0.25">
      <c r="F159742" s="195"/>
    </row>
    <row r="159743" spans="6:6" x14ac:dyDescent="0.25">
      <c r="F159743" s="195"/>
    </row>
    <row r="159744" spans="6:6" x14ac:dyDescent="0.25">
      <c r="F159744" s="195"/>
    </row>
    <row r="159745" spans="6:6" x14ac:dyDescent="0.25">
      <c r="F159745" s="195"/>
    </row>
    <row r="159746" spans="6:6" x14ac:dyDescent="0.25">
      <c r="F159746" s="195"/>
    </row>
    <row r="159747" spans="6:6" x14ac:dyDescent="0.25">
      <c r="F159747" s="195"/>
    </row>
    <row r="159748" spans="6:6" x14ac:dyDescent="0.25">
      <c r="F159748" s="195"/>
    </row>
    <row r="159749" spans="6:6" x14ac:dyDescent="0.25">
      <c r="F159749" s="195"/>
    </row>
    <row r="159750" spans="6:6" x14ac:dyDescent="0.25">
      <c r="F159750" s="195"/>
    </row>
    <row r="159751" spans="6:6" x14ac:dyDescent="0.25">
      <c r="F159751" s="195"/>
    </row>
    <row r="159752" spans="6:6" x14ac:dyDescent="0.25">
      <c r="F159752" s="195"/>
    </row>
    <row r="159753" spans="6:6" x14ac:dyDescent="0.25">
      <c r="F159753" s="195"/>
    </row>
    <row r="159754" spans="6:6" x14ac:dyDescent="0.25">
      <c r="F159754" s="195"/>
    </row>
    <row r="159755" spans="6:6" x14ac:dyDescent="0.25">
      <c r="F159755" s="195"/>
    </row>
    <row r="159756" spans="6:6" x14ac:dyDescent="0.25">
      <c r="F159756" s="195"/>
    </row>
    <row r="159757" spans="6:6" x14ac:dyDescent="0.25">
      <c r="F159757" s="195"/>
    </row>
    <row r="159758" spans="6:6" x14ac:dyDescent="0.25">
      <c r="F159758" s="195"/>
    </row>
    <row r="159759" spans="6:6" x14ac:dyDescent="0.25">
      <c r="F159759" s="195"/>
    </row>
    <row r="159760" spans="6:6" x14ac:dyDescent="0.25">
      <c r="F159760" s="195"/>
    </row>
    <row r="159761" spans="6:6" x14ac:dyDescent="0.25">
      <c r="F159761" s="195"/>
    </row>
    <row r="159762" spans="6:6" x14ac:dyDescent="0.25">
      <c r="F159762" s="195"/>
    </row>
    <row r="159763" spans="6:6" x14ac:dyDescent="0.25">
      <c r="F159763" s="195"/>
    </row>
    <row r="159764" spans="6:6" x14ac:dyDescent="0.25">
      <c r="F159764" s="195"/>
    </row>
    <row r="159765" spans="6:6" x14ac:dyDescent="0.25">
      <c r="F159765" s="195"/>
    </row>
    <row r="159766" spans="6:6" x14ac:dyDescent="0.25">
      <c r="F159766" s="195"/>
    </row>
    <row r="159767" spans="6:6" x14ac:dyDescent="0.25">
      <c r="F159767" s="195"/>
    </row>
    <row r="159768" spans="6:6" x14ac:dyDescent="0.25">
      <c r="F159768" s="195"/>
    </row>
    <row r="159769" spans="6:6" x14ac:dyDescent="0.25">
      <c r="F159769" s="195"/>
    </row>
    <row r="159770" spans="6:6" x14ac:dyDescent="0.25">
      <c r="F159770" s="195"/>
    </row>
    <row r="159771" spans="6:6" x14ac:dyDescent="0.25">
      <c r="F159771" s="195"/>
    </row>
    <row r="159772" spans="6:6" x14ac:dyDescent="0.25">
      <c r="F159772" s="195"/>
    </row>
    <row r="159773" spans="6:6" x14ac:dyDescent="0.25">
      <c r="F159773" s="195"/>
    </row>
    <row r="159774" spans="6:6" x14ac:dyDescent="0.25">
      <c r="F159774" s="195"/>
    </row>
    <row r="159775" spans="6:6" x14ac:dyDescent="0.25">
      <c r="F159775" s="195"/>
    </row>
    <row r="159776" spans="6:6" x14ac:dyDescent="0.25">
      <c r="F159776" s="195"/>
    </row>
    <row r="159777" spans="6:6" x14ac:dyDescent="0.25">
      <c r="F159777" s="195"/>
    </row>
    <row r="159778" spans="6:6" x14ac:dyDescent="0.25">
      <c r="F159778" s="195"/>
    </row>
    <row r="159779" spans="6:6" x14ac:dyDescent="0.25">
      <c r="F159779" s="195"/>
    </row>
    <row r="159780" spans="6:6" x14ac:dyDescent="0.25">
      <c r="F159780" s="195"/>
    </row>
    <row r="159781" spans="6:6" x14ac:dyDescent="0.25">
      <c r="F159781" s="195"/>
    </row>
    <row r="159782" spans="6:6" x14ac:dyDescent="0.25">
      <c r="F159782" s="195"/>
    </row>
    <row r="159783" spans="6:6" x14ac:dyDescent="0.25">
      <c r="F159783" s="195"/>
    </row>
    <row r="159784" spans="6:6" x14ac:dyDescent="0.25">
      <c r="F159784" s="195"/>
    </row>
    <row r="159785" spans="6:6" x14ac:dyDescent="0.25">
      <c r="F159785" s="195"/>
    </row>
    <row r="159786" spans="6:6" x14ac:dyDescent="0.25">
      <c r="F159786" s="195"/>
    </row>
    <row r="159787" spans="6:6" x14ac:dyDescent="0.25">
      <c r="F159787" s="195"/>
    </row>
    <row r="159788" spans="6:6" x14ac:dyDescent="0.25">
      <c r="F159788" s="195"/>
    </row>
    <row r="159789" spans="6:6" x14ac:dyDescent="0.25">
      <c r="F159789" s="195"/>
    </row>
    <row r="159790" spans="6:6" x14ac:dyDescent="0.25">
      <c r="F159790" s="195"/>
    </row>
    <row r="159791" spans="6:6" x14ac:dyDescent="0.25">
      <c r="F159791" s="195"/>
    </row>
    <row r="159792" spans="6:6" x14ac:dyDescent="0.25">
      <c r="F159792" s="195"/>
    </row>
    <row r="159793" spans="6:6" x14ac:dyDescent="0.25">
      <c r="F159793" s="195"/>
    </row>
    <row r="159794" spans="6:6" x14ac:dyDescent="0.25">
      <c r="F159794" s="195"/>
    </row>
    <row r="159795" spans="6:6" x14ac:dyDescent="0.25">
      <c r="F159795" s="195"/>
    </row>
    <row r="159796" spans="6:6" x14ac:dyDescent="0.25">
      <c r="F159796" s="195"/>
    </row>
    <row r="159797" spans="6:6" x14ac:dyDescent="0.25">
      <c r="F159797" s="195"/>
    </row>
    <row r="159798" spans="6:6" x14ac:dyDescent="0.25">
      <c r="F159798" s="195"/>
    </row>
    <row r="159799" spans="6:6" x14ac:dyDescent="0.25">
      <c r="F159799" s="195"/>
    </row>
    <row r="159800" spans="6:6" x14ac:dyDescent="0.25">
      <c r="F159800" s="195"/>
    </row>
    <row r="159801" spans="6:6" x14ac:dyDescent="0.25">
      <c r="F159801" s="195"/>
    </row>
    <row r="159802" spans="6:6" x14ac:dyDescent="0.25">
      <c r="F159802" s="195"/>
    </row>
    <row r="159803" spans="6:6" x14ac:dyDescent="0.25">
      <c r="F159803" s="195"/>
    </row>
    <row r="159804" spans="6:6" x14ac:dyDescent="0.25">
      <c r="F159804" s="195"/>
    </row>
    <row r="159805" spans="6:6" x14ac:dyDescent="0.25">
      <c r="F159805" s="195"/>
    </row>
    <row r="159806" spans="6:6" x14ac:dyDescent="0.25">
      <c r="F159806" s="195"/>
    </row>
    <row r="159807" spans="6:6" x14ac:dyDescent="0.25">
      <c r="F159807" s="195"/>
    </row>
    <row r="159808" spans="6:6" x14ac:dyDescent="0.25">
      <c r="F159808" s="195"/>
    </row>
    <row r="159809" spans="6:6" x14ac:dyDescent="0.25">
      <c r="F159809" s="195"/>
    </row>
    <row r="159810" spans="6:6" x14ac:dyDescent="0.25">
      <c r="F159810" s="195"/>
    </row>
    <row r="159811" spans="6:6" x14ac:dyDescent="0.25">
      <c r="F159811" s="195"/>
    </row>
    <row r="159812" spans="6:6" x14ac:dyDescent="0.25">
      <c r="F159812" s="195"/>
    </row>
    <row r="159813" spans="6:6" x14ac:dyDescent="0.25">
      <c r="F159813" s="195"/>
    </row>
    <row r="159814" spans="6:6" x14ac:dyDescent="0.25">
      <c r="F159814" s="195"/>
    </row>
    <row r="159815" spans="6:6" x14ac:dyDescent="0.25">
      <c r="F159815" s="195"/>
    </row>
    <row r="159816" spans="6:6" x14ac:dyDescent="0.25">
      <c r="F159816" s="195"/>
    </row>
    <row r="159817" spans="6:6" x14ac:dyDescent="0.25">
      <c r="F159817" s="195"/>
    </row>
    <row r="159818" spans="6:6" x14ac:dyDescent="0.25">
      <c r="F159818" s="195"/>
    </row>
    <row r="159819" spans="6:6" x14ac:dyDescent="0.25">
      <c r="F159819" s="195"/>
    </row>
    <row r="159820" spans="6:6" x14ac:dyDescent="0.25">
      <c r="F159820" s="195"/>
    </row>
    <row r="159821" spans="6:6" x14ac:dyDescent="0.25">
      <c r="F159821" s="195"/>
    </row>
    <row r="159822" spans="6:6" x14ac:dyDescent="0.25">
      <c r="F159822" s="195"/>
    </row>
    <row r="159823" spans="6:6" x14ac:dyDescent="0.25">
      <c r="F159823" s="195"/>
    </row>
    <row r="159824" spans="6:6" x14ac:dyDescent="0.25">
      <c r="F159824" s="195"/>
    </row>
    <row r="159825" spans="6:6" x14ac:dyDescent="0.25">
      <c r="F159825" s="195"/>
    </row>
    <row r="159826" spans="6:6" x14ac:dyDescent="0.25">
      <c r="F159826" s="195"/>
    </row>
    <row r="159827" spans="6:6" x14ac:dyDescent="0.25">
      <c r="F159827" s="195"/>
    </row>
    <row r="159828" spans="6:6" x14ac:dyDescent="0.25">
      <c r="F159828" s="195"/>
    </row>
    <row r="159829" spans="6:6" x14ac:dyDescent="0.25">
      <c r="F159829" s="195"/>
    </row>
    <row r="159830" spans="6:6" x14ac:dyDescent="0.25">
      <c r="F159830" s="195"/>
    </row>
    <row r="159831" spans="6:6" x14ac:dyDescent="0.25">
      <c r="F159831" s="195"/>
    </row>
    <row r="159832" spans="6:6" x14ac:dyDescent="0.25">
      <c r="F159832" s="195"/>
    </row>
    <row r="159833" spans="6:6" x14ac:dyDescent="0.25">
      <c r="F159833" s="195"/>
    </row>
    <row r="159834" spans="6:6" x14ac:dyDescent="0.25">
      <c r="F159834" s="195"/>
    </row>
    <row r="159835" spans="6:6" x14ac:dyDescent="0.25">
      <c r="F159835" s="195"/>
    </row>
    <row r="159836" spans="6:6" x14ac:dyDescent="0.25">
      <c r="F159836" s="195"/>
    </row>
    <row r="159837" spans="6:6" x14ac:dyDescent="0.25">
      <c r="F159837" s="195"/>
    </row>
    <row r="159838" spans="6:6" x14ac:dyDescent="0.25">
      <c r="F159838" s="195"/>
    </row>
    <row r="159839" spans="6:6" x14ac:dyDescent="0.25">
      <c r="F159839" s="195"/>
    </row>
    <row r="159840" spans="6:6" x14ac:dyDescent="0.25">
      <c r="F159840" s="195"/>
    </row>
    <row r="159841" spans="6:6" x14ac:dyDescent="0.25">
      <c r="F159841" s="195"/>
    </row>
    <row r="159842" spans="6:6" x14ac:dyDescent="0.25">
      <c r="F159842" s="195"/>
    </row>
    <row r="159843" spans="6:6" x14ac:dyDescent="0.25">
      <c r="F159843" s="195"/>
    </row>
    <row r="159844" spans="6:6" x14ac:dyDescent="0.25">
      <c r="F159844" s="195"/>
    </row>
    <row r="159845" spans="6:6" x14ac:dyDescent="0.25">
      <c r="F159845" s="195"/>
    </row>
    <row r="159846" spans="6:6" x14ac:dyDescent="0.25">
      <c r="F159846" s="195"/>
    </row>
    <row r="159847" spans="6:6" x14ac:dyDescent="0.25">
      <c r="F159847" s="195"/>
    </row>
    <row r="159848" spans="6:6" x14ac:dyDescent="0.25">
      <c r="F159848" s="195"/>
    </row>
    <row r="164966" spans="6:6" x14ac:dyDescent="0.25">
      <c r="F164966" s="195"/>
    </row>
    <row r="164967" spans="6:6" x14ac:dyDescent="0.25">
      <c r="F164967" s="195"/>
    </row>
    <row r="164968" spans="6:6" x14ac:dyDescent="0.25">
      <c r="F164968" s="195"/>
    </row>
    <row r="164969" spans="6:6" x14ac:dyDescent="0.25">
      <c r="F164969" s="195"/>
    </row>
    <row r="164970" spans="6:6" x14ac:dyDescent="0.25">
      <c r="F164970" s="195"/>
    </row>
    <row r="164971" spans="6:6" x14ac:dyDescent="0.25">
      <c r="F164971" s="195"/>
    </row>
    <row r="164972" spans="6:6" x14ac:dyDescent="0.25">
      <c r="F164972" s="195"/>
    </row>
    <row r="164973" spans="6:6" x14ac:dyDescent="0.25">
      <c r="F164973" s="195"/>
    </row>
    <row r="164974" spans="6:6" x14ac:dyDescent="0.25">
      <c r="F164974" s="195"/>
    </row>
    <row r="164975" spans="6:6" x14ac:dyDescent="0.25">
      <c r="F164975" s="195"/>
    </row>
    <row r="164976" spans="6:6" x14ac:dyDescent="0.25">
      <c r="F164976" s="195"/>
    </row>
    <row r="164977" spans="6:6" x14ac:dyDescent="0.25">
      <c r="F164977" s="195"/>
    </row>
    <row r="164978" spans="6:6" x14ac:dyDescent="0.25">
      <c r="F164978" s="195"/>
    </row>
    <row r="164979" spans="6:6" x14ac:dyDescent="0.25">
      <c r="F164979" s="195"/>
    </row>
    <row r="164980" spans="6:6" x14ac:dyDescent="0.25">
      <c r="F164980" s="195"/>
    </row>
    <row r="164981" spans="6:6" x14ac:dyDescent="0.25">
      <c r="F164981" s="195"/>
    </row>
    <row r="164982" spans="6:6" x14ac:dyDescent="0.25">
      <c r="F164982" s="195"/>
    </row>
    <row r="164983" spans="6:6" x14ac:dyDescent="0.25">
      <c r="F164983" s="195"/>
    </row>
    <row r="164984" spans="6:6" x14ac:dyDescent="0.25">
      <c r="F164984" s="195"/>
    </row>
    <row r="164985" spans="6:6" x14ac:dyDescent="0.25">
      <c r="F164985" s="195"/>
    </row>
    <row r="164986" spans="6:6" x14ac:dyDescent="0.25">
      <c r="F164986" s="195"/>
    </row>
    <row r="164987" spans="6:6" x14ac:dyDescent="0.25">
      <c r="F164987" s="195"/>
    </row>
    <row r="164988" spans="6:6" x14ac:dyDescent="0.25">
      <c r="F164988" s="195"/>
    </row>
    <row r="164989" spans="6:6" x14ac:dyDescent="0.25">
      <c r="F164989" s="195"/>
    </row>
    <row r="164990" spans="6:6" x14ac:dyDescent="0.25">
      <c r="F164990" s="195"/>
    </row>
    <row r="164991" spans="6:6" x14ac:dyDescent="0.25">
      <c r="F164991" s="195"/>
    </row>
    <row r="164992" spans="6:6" x14ac:dyDescent="0.25">
      <c r="F164992" s="195"/>
    </row>
    <row r="164993" spans="6:6" x14ac:dyDescent="0.25">
      <c r="F164993" s="195"/>
    </row>
    <row r="164994" spans="6:6" x14ac:dyDescent="0.25">
      <c r="F164994" s="195"/>
    </row>
    <row r="164995" spans="6:6" x14ac:dyDescent="0.25">
      <c r="F164995" s="195"/>
    </row>
    <row r="164996" spans="6:6" x14ac:dyDescent="0.25">
      <c r="F164996" s="195"/>
    </row>
    <row r="164997" spans="6:6" x14ac:dyDescent="0.25">
      <c r="F164997" s="195"/>
    </row>
    <row r="164998" spans="6:6" x14ac:dyDescent="0.25">
      <c r="F164998" s="195"/>
    </row>
    <row r="164999" spans="6:6" x14ac:dyDescent="0.25">
      <c r="F164999" s="195"/>
    </row>
    <row r="165000" spans="6:6" x14ac:dyDescent="0.25">
      <c r="F165000" s="195"/>
    </row>
    <row r="165001" spans="6:6" x14ac:dyDescent="0.25">
      <c r="F165001" s="195"/>
    </row>
    <row r="165002" spans="6:6" x14ac:dyDescent="0.25">
      <c r="F165002" s="195"/>
    </row>
    <row r="165003" spans="6:6" x14ac:dyDescent="0.25">
      <c r="F165003" s="195"/>
    </row>
    <row r="165004" spans="6:6" x14ac:dyDescent="0.25">
      <c r="F165004" s="195"/>
    </row>
    <row r="165005" spans="6:6" x14ac:dyDescent="0.25">
      <c r="F165005" s="195"/>
    </row>
    <row r="165006" spans="6:6" x14ac:dyDescent="0.25">
      <c r="F165006" s="195"/>
    </row>
    <row r="165007" spans="6:6" x14ac:dyDescent="0.25">
      <c r="F165007" s="195"/>
    </row>
    <row r="165008" spans="6:6" x14ac:dyDescent="0.25">
      <c r="F165008" s="195"/>
    </row>
    <row r="165009" spans="6:6" x14ac:dyDescent="0.25">
      <c r="F165009" s="195"/>
    </row>
    <row r="165010" spans="6:6" x14ac:dyDescent="0.25">
      <c r="F165010" s="195"/>
    </row>
    <row r="165011" spans="6:6" x14ac:dyDescent="0.25">
      <c r="F165011" s="195"/>
    </row>
    <row r="165012" spans="6:6" x14ac:dyDescent="0.25">
      <c r="F165012" s="195"/>
    </row>
    <row r="165013" spans="6:6" x14ac:dyDescent="0.25">
      <c r="F165013" s="195"/>
    </row>
    <row r="165014" spans="6:6" x14ac:dyDescent="0.25">
      <c r="F165014" s="195"/>
    </row>
    <row r="165015" spans="6:6" x14ac:dyDescent="0.25">
      <c r="F165015" s="195"/>
    </row>
    <row r="165016" spans="6:6" x14ac:dyDescent="0.25">
      <c r="F165016" s="195"/>
    </row>
    <row r="165017" spans="6:6" x14ac:dyDescent="0.25">
      <c r="F165017" s="195"/>
    </row>
    <row r="165018" spans="6:6" x14ac:dyDescent="0.25">
      <c r="F165018" s="195"/>
    </row>
    <row r="165019" spans="6:6" x14ac:dyDescent="0.25">
      <c r="F165019" s="195"/>
    </row>
    <row r="165020" spans="6:6" x14ac:dyDescent="0.25">
      <c r="F165020" s="195"/>
    </row>
    <row r="165021" spans="6:6" x14ac:dyDescent="0.25">
      <c r="F165021" s="195"/>
    </row>
    <row r="165022" spans="6:6" x14ac:dyDescent="0.25">
      <c r="F165022" s="195"/>
    </row>
    <row r="165023" spans="6:6" x14ac:dyDescent="0.25">
      <c r="F165023" s="195"/>
    </row>
    <row r="165024" spans="6:6" x14ac:dyDescent="0.25">
      <c r="F165024" s="195"/>
    </row>
    <row r="165025" spans="6:6" x14ac:dyDescent="0.25">
      <c r="F165025" s="195"/>
    </row>
    <row r="165026" spans="6:6" x14ac:dyDescent="0.25">
      <c r="F165026" s="195"/>
    </row>
    <row r="165027" spans="6:6" x14ac:dyDescent="0.25">
      <c r="F165027" s="195"/>
    </row>
    <row r="165028" spans="6:6" x14ac:dyDescent="0.25">
      <c r="F165028" s="195"/>
    </row>
    <row r="165029" spans="6:6" x14ac:dyDescent="0.25">
      <c r="F165029" s="195"/>
    </row>
    <row r="165030" spans="6:6" x14ac:dyDescent="0.25">
      <c r="F165030" s="195"/>
    </row>
    <row r="165031" spans="6:6" x14ac:dyDescent="0.25">
      <c r="F165031" s="195"/>
    </row>
    <row r="165032" spans="6:6" x14ac:dyDescent="0.25">
      <c r="F165032" s="195"/>
    </row>
    <row r="165033" spans="6:6" x14ac:dyDescent="0.25">
      <c r="F165033" s="195"/>
    </row>
    <row r="165034" spans="6:6" x14ac:dyDescent="0.25">
      <c r="F165034" s="195"/>
    </row>
    <row r="165035" spans="6:6" x14ac:dyDescent="0.25">
      <c r="F165035" s="195"/>
    </row>
    <row r="165036" spans="6:6" x14ac:dyDescent="0.25">
      <c r="F165036" s="195"/>
    </row>
    <row r="165037" spans="6:6" x14ac:dyDescent="0.25">
      <c r="F165037" s="195"/>
    </row>
    <row r="165038" spans="6:6" x14ac:dyDescent="0.25">
      <c r="F165038" s="195"/>
    </row>
    <row r="165039" spans="6:6" x14ac:dyDescent="0.25">
      <c r="F165039" s="195"/>
    </row>
    <row r="165040" spans="6:6" x14ac:dyDescent="0.25">
      <c r="F165040" s="195"/>
    </row>
    <row r="165041" spans="6:6" x14ac:dyDescent="0.25">
      <c r="F165041" s="195"/>
    </row>
    <row r="165042" spans="6:6" x14ac:dyDescent="0.25">
      <c r="F165042" s="195"/>
    </row>
    <row r="165043" spans="6:6" x14ac:dyDescent="0.25">
      <c r="F165043" s="195"/>
    </row>
    <row r="165044" spans="6:6" x14ac:dyDescent="0.25">
      <c r="F165044" s="195"/>
    </row>
    <row r="165045" spans="6:6" x14ac:dyDescent="0.25">
      <c r="F165045" s="195"/>
    </row>
    <row r="165046" spans="6:6" x14ac:dyDescent="0.25">
      <c r="F165046" s="195"/>
    </row>
    <row r="165047" spans="6:6" x14ac:dyDescent="0.25">
      <c r="F165047" s="195"/>
    </row>
    <row r="165048" spans="6:6" x14ac:dyDescent="0.25">
      <c r="F165048" s="195"/>
    </row>
    <row r="165049" spans="6:6" x14ac:dyDescent="0.25">
      <c r="F165049" s="195"/>
    </row>
    <row r="165050" spans="6:6" x14ac:dyDescent="0.25">
      <c r="F165050" s="195"/>
    </row>
    <row r="165051" spans="6:6" x14ac:dyDescent="0.25">
      <c r="F165051" s="195"/>
    </row>
    <row r="165052" spans="6:6" x14ac:dyDescent="0.25">
      <c r="F165052" s="195"/>
    </row>
    <row r="165053" spans="6:6" x14ac:dyDescent="0.25">
      <c r="F165053" s="195"/>
    </row>
    <row r="165054" spans="6:6" x14ac:dyDescent="0.25">
      <c r="F165054" s="195"/>
    </row>
    <row r="165055" spans="6:6" x14ac:dyDescent="0.25">
      <c r="F165055" s="195"/>
    </row>
    <row r="165056" spans="6:6" x14ac:dyDescent="0.25">
      <c r="F165056" s="195"/>
    </row>
    <row r="165057" spans="6:6" x14ac:dyDescent="0.25">
      <c r="F165057" s="195"/>
    </row>
    <row r="165058" spans="6:6" x14ac:dyDescent="0.25">
      <c r="F165058" s="195"/>
    </row>
    <row r="165059" spans="6:6" x14ac:dyDescent="0.25">
      <c r="F165059" s="195"/>
    </row>
    <row r="165060" spans="6:6" x14ac:dyDescent="0.25">
      <c r="F165060" s="195"/>
    </row>
    <row r="165061" spans="6:6" x14ac:dyDescent="0.25">
      <c r="F165061" s="195"/>
    </row>
    <row r="165062" spans="6:6" x14ac:dyDescent="0.25">
      <c r="F165062" s="195"/>
    </row>
    <row r="165063" spans="6:6" x14ac:dyDescent="0.25">
      <c r="F165063" s="195"/>
    </row>
    <row r="165064" spans="6:6" x14ac:dyDescent="0.25">
      <c r="F165064" s="195"/>
    </row>
    <row r="165065" spans="6:6" x14ac:dyDescent="0.25">
      <c r="F165065" s="195"/>
    </row>
    <row r="165066" spans="6:6" x14ac:dyDescent="0.25">
      <c r="F165066" s="195"/>
    </row>
    <row r="165067" spans="6:6" x14ac:dyDescent="0.25">
      <c r="F165067" s="195"/>
    </row>
    <row r="165068" spans="6:6" x14ac:dyDescent="0.25">
      <c r="F165068" s="195"/>
    </row>
    <row r="165069" spans="6:6" x14ac:dyDescent="0.25">
      <c r="F165069" s="195"/>
    </row>
    <row r="165070" spans="6:6" x14ac:dyDescent="0.25">
      <c r="F165070" s="195"/>
    </row>
    <row r="165071" spans="6:6" x14ac:dyDescent="0.25">
      <c r="F165071" s="195"/>
    </row>
    <row r="165072" spans="6:6" x14ac:dyDescent="0.25">
      <c r="F165072" s="195"/>
    </row>
    <row r="165073" spans="6:6" x14ac:dyDescent="0.25">
      <c r="F165073" s="195"/>
    </row>
    <row r="165074" spans="6:6" x14ac:dyDescent="0.25">
      <c r="F165074" s="195"/>
    </row>
    <row r="165075" spans="6:6" x14ac:dyDescent="0.25">
      <c r="F165075" s="195"/>
    </row>
    <row r="165076" spans="6:6" x14ac:dyDescent="0.25">
      <c r="F165076" s="195"/>
    </row>
    <row r="165077" spans="6:6" x14ac:dyDescent="0.25">
      <c r="F165077" s="195"/>
    </row>
    <row r="165078" spans="6:6" x14ac:dyDescent="0.25">
      <c r="F165078" s="195"/>
    </row>
    <row r="165079" spans="6:6" x14ac:dyDescent="0.25">
      <c r="F165079" s="195"/>
    </row>
    <row r="165080" spans="6:6" x14ac:dyDescent="0.25">
      <c r="F165080" s="195"/>
    </row>
    <row r="165081" spans="6:6" x14ac:dyDescent="0.25">
      <c r="F165081" s="195"/>
    </row>
    <row r="165082" spans="6:6" x14ac:dyDescent="0.25">
      <c r="F165082" s="195"/>
    </row>
    <row r="165083" spans="6:6" x14ac:dyDescent="0.25">
      <c r="F165083" s="195"/>
    </row>
    <row r="165084" spans="6:6" x14ac:dyDescent="0.25">
      <c r="F165084" s="195"/>
    </row>
    <row r="165085" spans="6:6" x14ac:dyDescent="0.25">
      <c r="F165085" s="195"/>
    </row>
    <row r="165086" spans="6:6" x14ac:dyDescent="0.25">
      <c r="F165086" s="195"/>
    </row>
    <row r="165087" spans="6:6" x14ac:dyDescent="0.25">
      <c r="F165087" s="195"/>
    </row>
    <row r="165088" spans="6:6" x14ac:dyDescent="0.25">
      <c r="F165088" s="195"/>
    </row>
    <row r="165089" spans="6:6" x14ac:dyDescent="0.25">
      <c r="F165089" s="195"/>
    </row>
    <row r="165090" spans="6:6" x14ac:dyDescent="0.25">
      <c r="F165090" s="195"/>
    </row>
    <row r="165091" spans="6:6" x14ac:dyDescent="0.25">
      <c r="F165091" s="195"/>
    </row>
    <row r="165092" spans="6:6" x14ac:dyDescent="0.25">
      <c r="F165092" s="195"/>
    </row>
    <row r="165093" spans="6:6" x14ac:dyDescent="0.25">
      <c r="F165093" s="195"/>
    </row>
    <row r="165094" spans="6:6" x14ac:dyDescent="0.25">
      <c r="F165094" s="195"/>
    </row>
    <row r="165095" spans="6:6" x14ac:dyDescent="0.25">
      <c r="F165095" s="195"/>
    </row>
    <row r="165096" spans="6:6" x14ac:dyDescent="0.25">
      <c r="F165096" s="195"/>
    </row>
    <row r="165097" spans="6:6" x14ac:dyDescent="0.25">
      <c r="F165097" s="195"/>
    </row>
    <row r="165098" spans="6:6" x14ac:dyDescent="0.25">
      <c r="F165098" s="195"/>
    </row>
    <row r="165099" spans="6:6" x14ac:dyDescent="0.25">
      <c r="F165099" s="195"/>
    </row>
    <row r="165100" spans="6:6" x14ac:dyDescent="0.25">
      <c r="F165100" s="195"/>
    </row>
    <row r="165101" spans="6:6" x14ac:dyDescent="0.25">
      <c r="F165101" s="195"/>
    </row>
    <row r="165102" spans="6:6" x14ac:dyDescent="0.25">
      <c r="F165102" s="195"/>
    </row>
    <row r="165103" spans="6:6" x14ac:dyDescent="0.25">
      <c r="F165103" s="195"/>
    </row>
    <row r="165104" spans="6:6" x14ac:dyDescent="0.25">
      <c r="F165104" s="195"/>
    </row>
    <row r="165105" spans="6:6" x14ac:dyDescent="0.25">
      <c r="F165105" s="195"/>
    </row>
    <row r="165106" spans="6:6" x14ac:dyDescent="0.25">
      <c r="F165106" s="195"/>
    </row>
    <row r="165107" spans="6:6" x14ac:dyDescent="0.25">
      <c r="F165107" s="195"/>
    </row>
    <row r="165108" spans="6:6" x14ac:dyDescent="0.25">
      <c r="F165108" s="195"/>
    </row>
    <row r="165109" spans="6:6" x14ac:dyDescent="0.25">
      <c r="F165109" s="195"/>
    </row>
    <row r="165110" spans="6:6" x14ac:dyDescent="0.25">
      <c r="F165110" s="195"/>
    </row>
    <row r="165111" spans="6:6" x14ac:dyDescent="0.25">
      <c r="F165111" s="195"/>
    </row>
    <row r="165112" spans="6:6" x14ac:dyDescent="0.25">
      <c r="F165112" s="195"/>
    </row>
    <row r="165113" spans="6:6" x14ac:dyDescent="0.25">
      <c r="F165113" s="195"/>
    </row>
    <row r="165114" spans="6:6" x14ac:dyDescent="0.25">
      <c r="F165114" s="195"/>
    </row>
    <row r="165115" spans="6:6" x14ac:dyDescent="0.25">
      <c r="F165115" s="195"/>
    </row>
    <row r="165116" spans="6:6" x14ac:dyDescent="0.25">
      <c r="F165116" s="195"/>
    </row>
    <row r="165117" spans="6:6" x14ac:dyDescent="0.25">
      <c r="F165117" s="195"/>
    </row>
    <row r="165118" spans="6:6" x14ac:dyDescent="0.25">
      <c r="F165118" s="195"/>
    </row>
    <row r="165119" spans="6:6" x14ac:dyDescent="0.25">
      <c r="F165119" s="195"/>
    </row>
    <row r="165120" spans="6:6" x14ac:dyDescent="0.25">
      <c r="F165120" s="195"/>
    </row>
    <row r="165121" spans="6:6" x14ac:dyDescent="0.25">
      <c r="F165121" s="195"/>
    </row>
    <row r="165122" spans="6:6" x14ac:dyDescent="0.25">
      <c r="F165122" s="195"/>
    </row>
    <row r="165123" spans="6:6" x14ac:dyDescent="0.25">
      <c r="F165123" s="195"/>
    </row>
    <row r="165124" spans="6:6" x14ac:dyDescent="0.25">
      <c r="F165124" s="195"/>
    </row>
    <row r="165125" spans="6:6" x14ac:dyDescent="0.25">
      <c r="F165125" s="195"/>
    </row>
    <row r="165126" spans="6:6" x14ac:dyDescent="0.25">
      <c r="F165126" s="195"/>
    </row>
    <row r="165127" spans="6:6" x14ac:dyDescent="0.25">
      <c r="F165127" s="195"/>
    </row>
    <row r="165128" spans="6:6" x14ac:dyDescent="0.25">
      <c r="F165128" s="195"/>
    </row>
    <row r="165129" spans="6:6" x14ac:dyDescent="0.25">
      <c r="F165129" s="195"/>
    </row>
    <row r="165130" spans="6:6" x14ac:dyDescent="0.25">
      <c r="F165130" s="195"/>
    </row>
    <row r="165131" spans="6:6" x14ac:dyDescent="0.25">
      <c r="F165131" s="195"/>
    </row>
    <row r="165132" spans="6:6" x14ac:dyDescent="0.25">
      <c r="F165132" s="195"/>
    </row>
    <row r="165133" spans="6:6" x14ac:dyDescent="0.25">
      <c r="F165133" s="195"/>
    </row>
    <row r="165134" spans="6:6" x14ac:dyDescent="0.25">
      <c r="F165134" s="195"/>
    </row>
    <row r="165135" spans="6:6" x14ac:dyDescent="0.25">
      <c r="F165135" s="195"/>
    </row>
    <row r="165136" spans="6:6" x14ac:dyDescent="0.25">
      <c r="F165136" s="195"/>
    </row>
    <row r="165137" spans="6:6" x14ac:dyDescent="0.25">
      <c r="F165137" s="195"/>
    </row>
    <row r="165138" spans="6:6" x14ac:dyDescent="0.25">
      <c r="F165138" s="195"/>
    </row>
    <row r="165139" spans="6:6" x14ac:dyDescent="0.25">
      <c r="F165139" s="195"/>
    </row>
    <row r="165140" spans="6:6" x14ac:dyDescent="0.25">
      <c r="F165140" s="195"/>
    </row>
    <row r="165141" spans="6:6" x14ac:dyDescent="0.25">
      <c r="F165141" s="195"/>
    </row>
    <row r="165142" spans="6:6" x14ac:dyDescent="0.25">
      <c r="F165142" s="195"/>
    </row>
    <row r="165143" spans="6:6" x14ac:dyDescent="0.25">
      <c r="F165143" s="195"/>
    </row>
    <row r="165144" spans="6:6" x14ac:dyDescent="0.25">
      <c r="F165144" s="195"/>
    </row>
    <row r="165145" spans="6:6" x14ac:dyDescent="0.25">
      <c r="F165145" s="195"/>
    </row>
    <row r="165146" spans="6:6" x14ac:dyDescent="0.25">
      <c r="F165146" s="195"/>
    </row>
    <row r="165147" spans="6:6" x14ac:dyDescent="0.25">
      <c r="F165147" s="195"/>
    </row>
    <row r="165148" spans="6:6" x14ac:dyDescent="0.25">
      <c r="F165148" s="195"/>
    </row>
    <row r="165149" spans="6:6" x14ac:dyDescent="0.25">
      <c r="F165149" s="195"/>
    </row>
    <row r="165150" spans="6:6" x14ac:dyDescent="0.25">
      <c r="F165150" s="195"/>
    </row>
    <row r="165151" spans="6:6" x14ac:dyDescent="0.25">
      <c r="F165151" s="195"/>
    </row>
    <row r="165152" spans="6:6" x14ac:dyDescent="0.25">
      <c r="F165152" s="195"/>
    </row>
    <row r="165153" spans="6:6" x14ac:dyDescent="0.25">
      <c r="F165153" s="195"/>
    </row>
    <row r="165154" spans="6:6" x14ac:dyDescent="0.25">
      <c r="F165154" s="195"/>
    </row>
    <row r="165155" spans="6:6" x14ac:dyDescent="0.25">
      <c r="F165155" s="195"/>
    </row>
    <row r="165156" spans="6:6" x14ac:dyDescent="0.25">
      <c r="F165156" s="195"/>
    </row>
    <row r="165157" spans="6:6" x14ac:dyDescent="0.25">
      <c r="F165157" s="195"/>
    </row>
    <row r="165158" spans="6:6" x14ac:dyDescent="0.25">
      <c r="F165158" s="195"/>
    </row>
    <row r="165159" spans="6:6" x14ac:dyDescent="0.25">
      <c r="F165159" s="195"/>
    </row>
    <row r="165160" spans="6:6" x14ac:dyDescent="0.25">
      <c r="F165160" s="195"/>
    </row>
    <row r="165161" spans="6:6" x14ac:dyDescent="0.25">
      <c r="F165161" s="195"/>
    </row>
    <row r="165162" spans="6:6" x14ac:dyDescent="0.25">
      <c r="F165162" s="195"/>
    </row>
    <row r="165163" spans="6:6" x14ac:dyDescent="0.25">
      <c r="F165163" s="195"/>
    </row>
    <row r="165164" spans="6:6" x14ac:dyDescent="0.25">
      <c r="F165164" s="195"/>
    </row>
    <row r="165165" spans="6:6" x14ac:dyDescent="0.25">
      <c r="F165165" s="195"/>
    </row>
    <row r="165166" spans="6:6" x14ac:dyDescent="0.25">
      <c r="F165166" s="195"/>
    </row>
    <row r="165167" spans="6:6" x14ac:dyDescent="0.25">
      <c r="F165167" s="195"/>
    </row>
    <row r="165168" spans="6:6" x14ac:dyDescent="0.25">
      <c r="F165168" s="195"/>
    </row>
    <row r="165169" spans="6:6" x14ac:dyDescent="0.25">
      <c r="F165169" s="195"/>
    </row>
    <row r="165170" spans="6:6" x14ac:dyDescent="0.25">
      <c r="F165170" s="195"/>
    </row>
    <row r="165171" spans="6:6" x14ac:dyDescent="0.25">
      <c r="F165171" s="195"/>
    </row>
    <row r="165172" spans="6:6" x14ac:dyDescent="0.25">
      <c r="F165172" s="195"/>
    </row>
    <row r="165173" spans="6:6" x14ac:dyDescent="0.25">
      <c r="F165173" s="195"/>
    </row>
    <row r="165174" spans="6:6" x14ac:dyDescent="0.25">
      <c r="F165174" s="195"/>
    </row>
    <row r="165175" spans="6:6" x14ac:dyDescent="0.25">
      <c r="F165175" s="195"/>
    </row>
    <row r="165176" spans="6:6" x14ac:dyDescent="0.25">
      <c r="F165176" s="195"/>
    </row>
    <row r="165177" spans="6:6" x14ac:dyDescent="0.25">
      <c r="F165177" s="195"/>
    </row>
    <row r="165178" spans="6:6" x14ac:dyDescent="0.25">
      <c r="F165178" s="195"/>
    </row>
    <row r="165179" spans="6:6" x14ac:dyDescent="0.25">
      <c r="F165179" s="195"/>
    </row>
    <row r="165180" spans="6:6" x14ac:dyDescent="0.25">
      <c r="F165180" s="195"/>
    </row>
    <row r="165181" spans="6:6" x14ac:dyDescent="0.25">
      <c r="F165181" s="195"/>
    </row>
    <row r="165182" spans="6:6" x14ac:dyDescent="0.25">
      <c r="F165182" s="195"/>
    </row>
    <row r="165183" spans="6:6" x14ac:dyDescent="0.25">
      <c r="F165183" s="195"/>
    </row>
    <row r="165184" spans="6:6" x14ac:dyDescent="0.25">
      <c r="F165184" s="195"/>
    </row>
    <row r="165185" spans="6:6" x14ac:dyDescent="0.25">
      <c r="F165185" s="195"/>
    </row>
    <row r="165186" spans="6:6" x14ac:dyDescent="0.25">
      <c r="F165186" s="195"/>
    </row>
    <row r="165187" spans="6:6" x14ac:dyDescent="0.25">
      <c r="F165187" s="195"/>
    </row>
    <row r="165188" spans="6:6" x14ac:dyDescent="0.25">
      <c r="F165188" s="195"/>
    </row>
    <row r="165189" spans="6:6" x14ac:dyDescent="0.25">
      <c r="F165189" s="195"/>
    </row>
    <row r="165190" spans="6:6" x14ac:dyDescent="0.25">
      <c r="F165190" s="195"/>
    </row>
    <row r="165191" spans="6:6" x14ac:dyDescent="0.25">
      <c r="F165191" s="195"/>
    </row>
    <row r="165192" spans="6:6" x14ac:dyDescent="0.25">
      <c r="F165192" s="195"/>
    </row>
    <row r="165193" spans="6:6" x14ac:dyDescent="0.25">
      <c r="F165193" s="195"/>
    </row>
    <row r="165194" spans="6:6" x14ac:dyDescent="0.25">
      <c r="F165194" s="195"/>
    </row>
    <row r="165195" spans="6:6" x14ac:dyDescent="0.25">
      <c r="F165195" s="195"/>
    </row>
    <row r="165196" spans="6:6" x14ac:dyDescent="0.25">
      <c r="F165196" s="195"/>
    </row>
    <row r="165197" spans="6:6" x14ac:dyDescent="0.25">
      <c r="F165197" s="195"/>
    </row>
    <row r="165198" spans="6:6" x14ac:dyDescent="0.25">
      <c r="F165198" s="195"/>
    </row>
    <row r="165199" spans="6:6" x14ac:dyDescent="0.25">
      <c r="F165199" s="195"/>
    </row>
    <row r="165200" spans="6:6" x14ac:dyDescent="0.25">
      <c r="F165200" s="195"/>
    </row>
    <row r="165201" spans="6:6" x14ac:dyDescent="0.25">
      <c r="F165201" s="195"/>
    </row>
    <row r="165202" spans="6:6" x14ac:dyDescent="0.25">
      <c r="F165202" s="195"/>
    </row>
    <row r="165203" spans="6:6" x14ac:dyDescent="0.25">
      <c r="F165203" s="195"/>
    </row>
    <row r="165204" spans="6:6" x14ac:dyDescent="0.25">
      <c r="F165204" s="195"/>
    </row>
    <row r="165205" spans="6:6" x14ac:dyDescent="0.25">
      <c r="F165205" s="195"/>
    </row>
    <row r="165206" spans="6:6" x14ac:dyDescent="0.25">
      <c r="F165206" s="195"/>
    </row>
    <row r="165207" spans="6:6" x14ac:dyDescent="0.25">
      <c r="F165207" s="195"/>
    </row>
    <row r="165208" spans="6:6" x14ac:dyDescent="0.25">
      <c r="F165208" s="195"/>
    </row>
    <row r="165209" spans="6:6" x14ac:dyDescent="0.25">
      <c r="F165209" s="195"/>
    </row>
    <row r="165210" spans="6:6" x14ac:dyDescent="0.25">
      <c r="F165210" s="195"/>
    </row>
    <row r="165211" spans="6:6" x14ac:dyDescent="0.25">
      <c r="F165211" s="195"/>
    </row>
    <row r="165212" spans="6:6" x14ac:dyDescent="0.25">
      <c r="F165212" s="195"/>
    </row>
    <row r="165213" spans="6:6" x14ac:dyDescent="0.25">
      <c r="F165213" s="195"/>
    </row>
    <row r="165214" spans="6:6" x14ac:dyDescent="0.25">
      <c r="F165214" s="195"/>
    </row>
    <row r="165215" spans="6:6" x14ac:dyDescent="0.25">
      <c r="F165215" s="195"/>
    </row>
    <row r="165216" spans="6:6" x14ac:dyDescent="0.25">
      <c r="F165216" s="195"/>
    </row>
    <row r="165217" spans="6:6" x14ac:dyDescent="0.25">
      <c r="F165217" s="195"/>
    </row>
    <row r="165218" spans="6:6" x14ac:dyDescent="0.25">
      <c r="F165218" s="195"/>
    </row>
    <row r="165219" spans="6:6" x14ac:dyDescent="0.25">
      <c r="F165219" s="195"/>
    </row>
    <row r="165220" spans="6:6" x14ac:dyDescent="0.25">
      <c r="F165220" s="195"/>
    </row>
    <row r="165221" spans="6:6" x14ac:dyDescent="0.25">
      <c r="F165221" s="195"/>
    </row>
    <row r="165222" spans="6:6" x14ac:dyDescent="0.25">
      <c r="F165222" s="195"/>
    </row>
    <row r="165223" spans="6:6" x14ac:dyDescent="0.25">
      <c r="F165223" s="195"/>
    </row>
    <row r="165224" spans="6:6" x14ac:dyDescent="0.25">
      <c r="F165224" s="195"/>
    </row>
    <row r="165225" spans="6:6" x14ac:dyDescent="0.25">
      <c r="F165225" s="195"/>
    </row>
    <row r="165226" spans="6:6" x14ac:dyDescent="0.25">
      <c r="F165226" s="195"/>
    </row>
    <row r="165227" spans="6:6" x14ac:dyDescent="0.25">
      <c r="F165227" s="195"/>
    </row>
    <row r="165228" spans="6:6" x14ac:dyDescent="0.25">
      <c r="F165228" s="195"/>
    </row>
    <row r="165229" spans="6:6" x14ac:dyDescent="0.25">
      <c r="F165229" s="195"/>
    </row>
    <row r="165230" spans="6:6" x14ac:dyDescent="0.25">
      <c r="F165230" s="195"/>
    </row>
    <row r="165231" spans="6:6" x14ac:dyDescent="0.25">
      <c r="F165231" s="195"/>
    </row>
    <row r="165232" spans="6:6" x14ac:dyDescent="0.25">
      <c r="F165232" s="195"/>
    </row>
    <row r="165233" spans="6:6" x14ac:dyDescent="0.25">
      <c r="F165233" s="195"/>
    </row>
    <row r="165234" spans="6:6" x14ac:dyDescent="0.25">
      <c r="F165234" s="195"/>
    </row>
    <row r="165235" spans="6:6" x14ac:dyDescent="0.25">
      <c r="F165235" s="195"/>
    </row>
    <row r="165236" spans="6:6" x14ac:dyDescent="0.25">
      <c r="F165236" s="195"/>
    </row>
    <row r="165237" spans="6:6" x14ac:dyDescent="0.25">
      <c r="F165237" s="195"/>
    </row>
    <row r="165238" spans="6:6" x14ac:dyDescent="0.25">
      <c r="F165238" s="195"/>
    </row>
    <row r="165239" spans="6:6" x14ac:dyDescent="0.25">
      <c r="F165239" s="195"/>
    </row>
    <row r="165240" spans="6:6" x14ac:dyDescent="0.25">
      <c r="F165240" s="195"/>
    </row>
    <row r="165241" spans="6:6" x14ac:dyDescent="0.25">
      <c r="F165241" s="195"/>
    </row>
    <row r="165242" spans="6:6" x14ac:dyDescent="0.25">
      <c r="F165242" s="195"/>
    </row>
    <row r="165243" spans="6:6" x14ac:dyDescent="0.25">
      <c r="F165243" s="195"/>
    </row>
    <row r="165244" spans="6:6" x14ac:dyDescent="0.25">
      <c r="F165244" s="195"/>
    </row>
    <row r="165245" spans="6:6" x14ac:dyDescent="0.25">
      <c r="F165245" s="195"/>
    </row>
    <row r="165246" spans="6:6" x14ac:dyDescent="0.25">
      <c r="F165246" s="195"/>
    </row>
    <row r="165247" spans="6:6" x14ac:dyDescent="0.25">
      <c r="F165247" s="195"/>
    </row>
    <row r="165248" spans="6:6" x14ac:dyDescent="0.25">
      <c r="F165248" s="195"/>
    </row>
    <row r="165249" spans="6:6" x14ac:dyDescent="0.25">
      <c r="F165249" s="195"/>
    </row>
    <row r="165250" spans="6:6" x14ac:dyDescent="0.25">
      <c r="F165250" s="195"/>
    </row>
    <row r="165251" spans="6:6" x14ac:dyDescent="0.25">
      <c r="F165251" s="195"/>
    </row>
    <row r="165252" spans="6:6" x14ac:dyDescent="0.25">
      <c r="F165252" s="195"/>
    </row>
    <row r="165253" spans="6:6" x14ac:dyDescent="0.25">
      <c r="F165253" s="195"/>
    </row>
    <row r="165254" spans="6:6" x14ac:dyDescent="0.25">
      <c r="F165254" s="195"/>
    </row>
    <row r="165255" spans="6:6" x14ac:dyDescent="0.25">
      <c r="F165255" s="195"/>
    </row>
    <row r="165256" spans="6:6" x14ac:dyDescent="0.25">
      <c r="F165256" s="195"/>
    </row>
    <row r="165257" spans="6:6" x14ac:dyDescent="0.25">
      <c r="F165257" s="195"/>
    </row>
    <row r="165258" spans="6:6" x14ac:dyDescent="0.25">
      <c r="F165258" s="195"/>
    </row>
    <row r="165259" spans="6:6" x14ac:dyDescent="0.25">
      <c r="F165259" s="195"/>
    </row>
    <row r="165260" spans="6:6" x14ac:dyDescent="0.25">
      <c r="F165260" s="195"/>
    </row>
    <row r="165261" spans="6:6" x14ac:dyDescent="0.25">
      <c r="F165261" s="195"/>
    </row>
    <row r="165262" spans="6:6" x14ac:dyDescent="0.25">
      <c r="F165262" s="195"/>
    </row>
    <row r="165263" spans="6:6" x14ac:dyDescent="0.25">
      <c r="F165263" s="195"/>
    </row>
    <row r="165264" spans="6:6" x14ac:dyDescent="0.25">
      <c r="F165264" s="195"/>
    </row>
    <row r="165265" spans="6:6" x14ac:dyDescent="0.25">
      <c r="F165265" s="195"/>
    </row>
    <row r="165266" spans="6:6" x14ac:dyDescent="0.25">
      <c r="F165266" s="195"/>
    </row>
    <row r="165267" spans="6:6" x14ac:dyDescent="0.25">
      <c r="F165267" s="195"/>
    </row>
    <row r="165268" spans="6:6" x14ac:dyDescent="0.25">
      <c r="F165268" s="195"/>
    </row>
    <row r="165269" spans="6:6" x14ac:dyDescent="0.25">
      <c r="F165269" s="195"/>
    </row>
    <row r="165270" spans="6:6" x14ac:dyDescent="0.25">
      <c r="F165270" s="195"/>
    </row>
    <row r="165271" spans="6:6" x14ac:dyDescent="0.25">
      <c r="F165271" s="195"/>
    </row>
    <row r="165272" spans="6:6" x14ac:dyDescent="0.25">
      <c r="F165272" s="195"/>
    </row>
    <row r="165273" spans="6:6" x14ac:dyDescent="0.25">
      <c r="F165273" s="195"/>
    </row>
    <row r="165274" spans="6:6" x14ac:dyDescent="0.25">
      <c r="F165274" s="195"/>
    </row>
    <row r="165275" spans="6:6" x14ac:dyDescent="0.25">
      <c r="F165275" s="195"/>
    </row>
    <row r="165276" spans="6:6" x14ac:dyDescent="0.25">
      <c r="F165276" s="195"/>
    </row>
    <row r="165277" spans="6:6" x14ac:dyDescent="0.25">
      <c r="F165277" s="195"/>
    </row>
    <row r="165278" spans="6:6" x14ac:dyDescent="0.25">
      <c r="F165278" s="195"/>
    </row>
    <row r="165279" spans="6:6" x14ac:dyDescent="0.25">
      <c r="F165279" s="195"/>
    </row>
    <row r="165280" spans="6:6" x14ac:dyDescent="0.25">
      <c r="F165280" s="195"/>
    </row>
    <row r="165281" spans="6:6" x14ac:dyDescent="0.25">
      <c r="F165281" s="195"/>
    </row>
    <row r="165282" spans="6:6" x14ac:dyDescent="0.25">
      <c r="F165282" s="195"/>
    </row>
    <row r="165283" spans="6:6" x14ac:dyDescent="0.25">
      <c r="F165283" s="195"/>
    </row>
    <row r="165284" spans="6:6" x14ac:dyDescent="0.25">
      <c r="F165284" s="195"/>
    </row>
    <row r="165285" spans="6:6" x14ac:dyDescent="0.25">
      <c r="F165285" s="195"/>
    </row>
    <row r="165286" spans="6:6" x14ac:dyDescent="0.25">
      <c r="F165286" s="195"/>
    </row>
    <row r="165287" spans="6:6" x14ac:dyDescent="0.25">
      <c r="F165287" s="195"/>
    </row>
    <row r="165288" spans="6:6" x14ac:dyDescent="0.25">
      <c r="F165288" s="195"/>
    </row>
    <row r="165289" spans="6:6" x14ac:dyDescent="0.25">
      <c r="F165289" s="195"/>
    </row>
    <row r="165290" spans="6:6" x14ac:dyDescent="0.25">
      <c r="F165290" s="195"/>
    </row>
    <row r="165291" spans="6:6" x14ac:dyDescent="0.25">
      <c r="F165291" s="195"/>
    </row>
    <row r="165292" spans="6:6" x14ac:dyDescent="0.25">
      <c r="F165292" s="195"/>
    </row>
    <row r="165293" spans="6:6" x14ac:dyDescent="0.25">
      <c r="F165293" s="195"/>
    </row>
    <row r="165294" spans="6:6" x14ac:dyDescent="0.25">
      <c r="F165294" s="195"/>
    </row>
    <row r="165295" spans="6:6" x14ac:dyDescent="0.25">
      <c r="F165295" s="195"/>
    </row>
    <row r="165296" spans="6:6" x14ac:dyDescent="0.25">
      <c r="F165296" s="195"/>
    </row>
    <row r="165297" spans="6:6" x14ac:dyDescent="0.25">
      <c r="F165297" s="195"/>
    </row>
    <row r="165298" spans="6:6" x14ac:dyDescent="0.25">
      <c r="F165298" s="195"/>
    </row>
    <row r="165299" spans="6:6" x14ac:dyDescent="0.25">
      <c r="F165299" s="195"/>
    </row>
    <row r="165300" spans="6:6" x14ac:dyDescent="0.25">
      <c r="F165300" s="195"/>
    </row>
    <row r="165301" spans="6:6" x14ac:dyDescent="0.25">
      <c r="F165301" s="195"/>
    </row>
    <row r="165302" spans="6:6" x14ac:dyDescent="0.25">
      <c r="F165302" s="195"/>
    </row>
    <row r="165303" spans="6:6" x14ac:dyDescent="0.25">
      <c r="F165303" s="195"/>
    </row>
    <row r="165304" spans="6:6" x14ac:dyDescent="0.25">
      <c r="F165304" s="195"/>
    </row>
    <row r="165305" spans="6:6" x14ac:dyDescent="0.25">
      <c r="F165305" s="195"/>
    </row>
    <row r="165306" spans="6:6" x14ac:dyDescent="0.25">
      <c r="F165306" s="195"/>
    </row>
    <row r="165307" spans="6:6" x14ac:dyDescent="0.25">
      <c r="F165307" s="195"/>
    </row>
    <row r="165308" spans="6:6" x14ac:dyDescent="0.25">
      <c r="F165308" s="195"/>
    </row>
    <row r="165309" spans="6:6" x14ac:dyDescent="0.25">
      <c r="F165309" s="195"/>
    </row>
    <row r="165310" spans="6:6" x14ac:dyDescent="0.25">
      <c r="F165310" s="195"/>
    </row>
    <row r="165311" spans="6:6" x14ac:dyDescent="0.25">
      <c r="F165311" s="195"/>
    </row>
    <row r="165312" spans="6:6" x14ac:dyDescent="0.25">
      <c r="F165312" s="195"/>
    </row>
    <row r="165313" spans="6:6" x14ac:dyDescent="0.25">
      <c r="F165313" s="195"/>
    </row>
    <row r="165314" spans="6:6" x14ac:dyDescent="0.25">
      <c r="F165314" s="195"/>
    </row>
    <row r="165315" spans="6:6" x14ac:dyDescent="0.25">
      <c r="F165315" s="195"/>
    </row>
    <row r="165316" spans="6:6" x14ac:dyDescent="0.25">
      <c r="F165316" s="195"/>
    </row>
    <row r="165317" spans="6:6" x14ac:dyDescent="0.25">
      <c r="F165317" s="195"/>
    </row>
    <row r="165318" spans="6:6" x14ac:dyDescent="0.25">
      <c r="F165318" s="195"/>
    </row>
    <row r="165319" spans="6:6" x14ac:dyDescent="0.25">
      <c r="F165319" s="195"/>
    </row>
    <row r="165320" spans="6:6" x14ac:dyDescent="0.25">
      <c r="F165320" s="195"/>
    </row>
    <row r="165321" spans="6:6" x14ac:dyDescent="0.25">
      <c r="F165321" s="195"/>
    </row>
    <row r="165322" spans="6:6" x14ac:dyDescent="0.25">
      <c r="F165322" s="195"/>
    </row>
    <row r="165323" spans="6:6" x14ac:dyDescent="0.25">
      <c r="F165323" s="195"/>
    </row>
    <row r="165324" spans="6:6" x14ac:dyDescent="0.25">
      <c r="F165324" s="195"/>
    </row>
    <row r="165325" spans="6:6" x14ac:dyDescent="0.25">
      <c r="F165325" s="195"/>
    </row>
    <row r="165326" spans="6:6" x14ac:dyDescent="0.25">
      <c r="F165326" s="195"/>
    </row>
    <row r="165327" spans="6:6" x14ac:dyDescent="0.25">
      <c r="F165327" s="195"/>
    </row>
    <row r="165328" spans="6:6" x14ac:dyDescent="0.25">
      <c r="F165328" s="195"/>
    </row>
    <row r="165329" spans="6:6" x14ac:dyDescent="0.25">
      <c r="F165329" s="195"/>
    </row>
    <row r="165330" spans="6:6" x14ac:dyDescent="0.25">
      <c r="F165330" s="195"/>
    </row>
    <row r="165331" spans="6:6" x14ac:dyDescent="0.25">
      <c r="F165331" s="195"/>
    </row>
    <row r="165332" spans="6:6" x14ac:dyDescent="0.25">
      <c r="F165332" s="195"/>
    </row>
    <row r="165333" spans="6:6" x14ac:dyDescent="0.25">
      <c r="F165333" s="195"/>
    </row>
    <row r="165334" spans="6:6" x14ac:dyDescent="0.25">
      <c r="F165334" s="195"/>
    </row>
    <row r="165335" spans="6:6" x14ac:dyDescent="0.25">
      <c r="F165335" s="195"/>
    </row>
    <row r="165336" spans="6:6" x14ac:dyDescent="0.25">
      <c r="F165336" s="195"/>
    </row>
    <row r="165337" spans="6:6" x14ac:dyDescent="0.25">
      <c r="F165337" s="195"/>
    </row>
    <row r="165338" spans="6:6" x14ac:dyDescent="0.25">
      <c r="F165338" s="195"/>
    </row>
    <row r="165339" spans="6:6" x14ac:dyDescent="0.25">
      <c r="F165339" s="195"/>
    </row>
    <row r="165340" spans="6:6" x14ac:dyDescent="0.25">
      <c r="F165340" s="195"/>
    </row>
    <row r="165341" spans="6:6" x14ac:dyDescent="0.25">
      <c r="F165341" s="195"/>
    </row>
    <row r="165342" spans="6:6" x14ac:dyDescent="0.25">
      <c r="F165342" s="195"/>
    </row>
    <row r="165343" spans="6:6" x14ac:dyDescent="0.25">
      <c r="F165343" s="195"/>
    </row>
    <row r="165344" spans="6:6" x14ac:dyDescent="0.25">
      <c r="F165344" s="195"/>
    </row>
    <row r="165345" spans="6:6" x14ac:dyDescent="0.25">
      <c r="F165345" s="195"/>
    </row>
    <row r="165346" spans="6:6" x14ac:dyDescent="0.25">
      <c r="F165346" s="195"/>
    </row>
    <row r="165347" spans="6:6" x14ac:dyDescent="0.25">
      <c r="F165347" s="195"/>
    </row>
    <row r="165348" spans="6:6" x14ac:dyDescent="0.25">
      <c r="F165348" s="195"/>
    </row>
    <row r="165349" spans="6:6" x14ac:dyDescent="0.25">
      <c r="F165349" s="195"/>
    </row>
    <row r="165350" spans="6:6" x14ac:dyDescent="0.25">
      <c r="F165350" s="195"/>
    </row>
    <row r="165351" spans="6:6" x14ac:dyDescent="0.25">
      <c r="F165351" s="195"/>
    </row>
    <row r="165352" spans="6:6" x14ac:dyDescent="0.25">
      <c r="F165352" s="195"/>
    </row>
    <row r="165353" spans="6:6" x14ac:dyDescent="0.25">
      <c r="F165353" s="195"/>
    </row>
    <row r="165354" spans="6:6" x14ac:dyDescent="0.25">
      <c r="F165354" s="195"/>
    </row>
    <row r="165355" spans="6:6" x14ac:dyDescent="0.25">
      <c r="F165355" s="195"/>
    </row>
    <row r="165356" spans="6:6" x14ac:dyDescent="0.25">
      <c r="F165356" s="195"/>
    </row>
    <row r="165357" spans="6:6" x14ac:dyDescent="0.25">
      <c r="F165357" s="195"/>
    </row>
    <row r="165358" spans="6:6" x14ac:dyDescent="0.25">
      <c r="F165358" s="195"/>
    </row>
    <row r="165359" spans="6:6" x14ac:dyDescent="0.25">
      <c r="F165359" s="195"/>
    </row>
    <row r="165360" spans="6:6" x14ac:dyDescent="0.25">
      <c r="F165360" s="195"/>
    </row>
    <row r="170478" spans="6:6" x14ac:dyDescent="0.25">
      <c r="F170478" s="195"/>
    </row>
    <row r="170479" spans="6:6" x14ac:dyDescent="0.25">
      <c r="F170479" s="195"/>
    </row>
    <row r="170480" spans="6:6" x14ac:dyDescent="0.25">
      <c r="F170480" s="195"/>
    </row>
    <row r="170481" spans="6:6" x14ac:dyDescent="0.25">
      <c r="F170481" s="195"/>
    </row>
    <row r="170482" spans="6:6" x14ac:dyDescent="0.25">
      <c r="F170482" s="195"/>
    </row>
    <row r="170483" spans="6:6" x14ac:dyDescent="0.25">
      <c r="F170483" s="195"/>
    </row>
    <row r="170484" spans="6:6" x14ac:dyDescent="0.25">
      <c r="F170484" s="195"/>
    </row>
    <row r="170485" spans="6:6" x14ac:dyDescent="0.25">
      <c r="F170485" s="195"/>
    </row>
    <row r="170486" spans="6:6" x14ac:dyDescent="0.25">
      <c r="F170486" s="195"/>
    </row>
    <row r="170487" spans="6:6" x14ac:dyDescent="0.25">
      <c r="F170487" s="195"/>
    </row>
    <row r="170488" spans="6:6" x14ac:dyDescent="0.25">
      <c r="F170488" s="195"/>
    </row>
    <row r="170489" spans="6:6" x14ac:dyDescent="0.25">
      <c r="F170489" s="195"/>
    </row>
    <row r="170490" spans="6:6" x14ac:dyDescent="0.25">
      <c r="F170490" s="195"/>
    </row>
    <row r="170491" spans="6:6" x14ac:dyDescent="0.25">
      <c r="F170491" s="195"/>
    </row>
    <row r="170492" spans="6:6" x14ac:dyDescent="0.25">
      <c r="F170492" s="195"/>
    </row>
    <row r="170493" spans="6:6" x14ac:dyDescent="0.25">
      <c r="F170493" s="195"/>
    </row>
    <row r="170494" spans="6:6" x14ac:dyDescent="0.25">
      <c r="F170494" s="195"/>
    </row>
    <row r="170495" spans="6:6" x14ac:dyDescent="0.25">
      <c r="F170495" s="195"/>
    </row>
    <row r="170496" spans="6:6" x14ac:dyDescent="0.25">
      <c r="F170496" s="195"/>
    </row>
    <row r="170497" spans="6:6" x14ac:dyDescent="0.25">
      <c r="F170497" s="195"/>
    </row>
    <row r="170498" spans="6:6" x14ac:dyDescent="0.25">
      <c r="F170498" s="195"/>
    </row>
    <row r="170499" spans="6:6" x14ac:dyDescent="0.25">
      <c r="F170499" s="195"/>
    </row>
    <row r="170500" spans="6:6" x14ac:dyDescent="0.25">
      <c r="F170500" s="195"/>
    </row>
    <row r="170501" spans="6:6" x14ac:dyDescent="0.25">
      <c r="F170501" s="195"/>
    </row>
    <row r="170502" spans="6:6" x14ac:dyDescent="0.25">
      <c r="F170502" s="195"/>
    </row>
    <row r="170503" spans="6:6" x14ac:dyDescent="0.25">
      <c r="F170503" s="195"/>
    </row>
    <row r="170504" spans="6:6" x14ac:dyDescent="0.25">
      <c r="F170504" s="195"/>
    </row>
    <row r="170505" spans="6:6" x14ac:dyDescent="0.25">
      <c r="F170505" s="195"/>
    </row>
    <row r="170506" spans="6:6" x14ac:dyDescent="0.25">
      <c r="F170506" s="195"/>
    </row>
    <row r="170507" spans="6:6" x14ac:dyDescent="0.25">
      <c r="F170507" s="195"/>
    </row>
    <row r="170508" spans="6:6" x14ac:dyDescent="0.25">
      <c r="F170508" s="195"/>
    </row>
    <row r="170509" spans="6:6" x14ac:dyDescent="0.25">
      <c r="F170509" s="195"/>
    </row>
    <row r="170510" spans="6:6" x14ac:dyDescent="0.25">
      <c r="F170510" s="195"/>
    </row>
    <row r="170511" spans="6:6" x14ac:dyDescent="0.25">
      <c r="F170511" s="195"/>
    </row>
    <row r="170512" spans="6:6" x14ac:dyDescent="0.25">
      <c r="F170512" s="195"/>
    </row>
    <row r="170513" spans="6:6" x14ac:dyDescent="0.25">
      <c r="F170513" s="195"/>
    </row>
    <row r="170514" spans="6:6" x14ac:dyDescent="0.25">
      <c r="F170514" s="195"/>
    </row>
    <row r="170515" spans="6:6" x14ac:dyDescent="0.25">
      <c r="F170515" s="195"/>
    </row>
    <row r="170516" spans="6:6" x14ac:dyDescent="0.25">
      <c r="F170516" s="195"/>
    </row>
    <row r="170517" spans="6:6" x14ac:dyDescent="0.25">
      <c r="F170517" s="195"/>
    </row>
    <row r="170518" spans="6:6" x14ac:dyDescent="0.25">
      <c r="F170518" s="195"/>
    </row>
    <row r="170519" spans="6:6" x14ac:dyDescent="0.25">
      <c r="F170519" s="195"/>
    </row>
    <row r="170520" spans="6:6" x14ac:dyDescent="0.25">
      <c r="F170520" s="195"/>
    </row>
    <row r="170521" spans="6:6" x14ac:dyDescent="0.25">
      <c r="F170521" s="195"/>
    </row>
    <row r="170522" spans="6:6" x14ac:dyDescent="0.25">
      <c r="F170522" s="195"/>
    </row>
    <row r="170523" spans="6:6" x14ac:dyDescent="0.25">
      <c r="F170523" s="195"/>
    </row>
    <row r="170524" spans="6:6" x14ac:dyDescent="0.25">
      <c r="F170524" s="195"/>
    </row>
    <row r="170525" spans="6:6" x14ac:dyDescent="0.25">
      <c r="F170525" s="195"/>
    </row>
    <row r="170526" spans="6:6" x14ac:dyDescent="0.25">
      <c r="F170526" s="195"/>
    </row>
    <row r="170527" spans="6:6" x14ac:dyDescent="0.25">
      <c r="F170527" s="195"/>
    </row>
    <row r="170528" spans="6:6" x14ac:dyDescent="0.25">
      <c r="F170528" s="195"/>
    </row>
    <row r="170529" spans="6:6" x14ac:dyDescent="0.25">
      <c r="F170529" s="195"/>
    </row>
    <row r="170530" spans="6:6" x14ac:dyDescent="0.25">
      <c r="F170530" s="195"/>
    </row>
    <row r="170531" spans="6:6" x14ac:dyDescent="0.25">
      <c r="F170531" s="195"/>
    </row>
    <row r="170532" spans="6:6" x14ac:dyDescent="0.25">
      <c r="F170532" s="195"/>
    </row>
    <row r="170533" spans="6:6" x14ac:dyDescent="0.25">
      <c r="F170533" s="195"/>
    </row>
    <row r="170534" spans="6:6" x14ac:dyDescent="0.25">
      <c r="F170534" s="195"/>
    </row>
    <row r="170535" spans="6:6" x14ac:dyDescent="0.25">
      <c r="F170535" s="195"/>
    </row>
    <row r="170536" spans="6:6" x14ac:dyDescent="0.25">
      <c r="F170536" s="195"/>
    </row>
    <row r="170537" spans="6:6" x14ac:dyDescent="0.25">
      <c r="F170537" s="195"/>
    </row>
    <row r="170538" spans="6:6" x14ac:dyDescent="0.25">
      <c r="F170538" s="195"/>
    </row>
    <row r="170539" spans="6:6" x14ac:dyDescent="0.25">
      <c r="F170539" s="195"/>
    </row>
    <row r="170540" spans="6:6" x14ac:dyDescent="0.25">
      <c r="F170540" s="195"/>
    </row>
    <row r="170541" spans="6:6" x14ac:dyDescent="0.25">
      <c r="F170541" s="195"/>
    </row>
    <row r="170542" spans="6:6" x14ac:dyDescent="0.25">
      <c r="F170542" s="195"/>
    </row>
    <row r="170543" spans="6:6" x14ac:dyDescent="0.25">
      <c r="F170543" s="195"/>
    </row>
    <row r="170544" spans="6:6" x14ac:dyDescent="0.25">
      <c r="F170544" s="195"/>
    </row>
    <row r="170545" spans="6:6" x14ac:dyDescent="0.25">
      <c r="F170545" s="195"/>
    </row>
    <row r="170546" spans="6:6" x14ac:dyDescent="0.25">
      <c r="F170546" s="195"/>
    </row>
    <row r="170547" spans="6:6" x14ac:dyDescent="0.25">
      <c r="F170547" s="195"/>
    </row>
    <row r="170548" spans="6:6" x14ac:dyDescent="0.25">
      <c r="F170548" s="195"/>
    </row>
    <row r="170549" spans="6:6" x14ac:dyDescent="0.25">
      <c r="F170549" s="195"/>
    </row>
    <row r="170550" spans="6:6" x14ac:dyDescent="0.25">
      <c r="F170550" s="195"/>
    </row>
    <row r="170551" spans="6:6" x14ac:dyDescent="0.25">
      <c r="F170551" s="195"/>
    </row>
    <row r="170552" spans="6:6" x14ac:dyDescent="0.25">
      <c r="F170552" s="195"/>
    </row>
    <row r="170553" spans="6:6" x14ac:dyDescent="0.25">
      <c r="F170553" s="195"/>
    </row>
    <row r="170554" spans="6:6" x14ac:dyDescent="0.25">
      <c r="F170554" s="195"/>
    </row>
    <row r="170555" spans="6:6" x14ac:dyDescent="0.25">
      <c r="F170555" s="195"/>
    </row>
    <row r="170556" spans="6:6" x14ac:dyDescent="0.25">
      <c r="F170556" s="195"/>
    </row>
    <row r="170557" spans="6:6" x14ac:dyDescent="0.25">
      <c r="F170557" s="195"/>
    </row>
    <row r="170558" spans="6:6" x14ac:dyDescent="0.25">
      <c r="F170558" s="195"/>
    </row>
    <row r="170559" spans="6:6" x14ac:dyDescent="0.25">
      <c r="F170559" s="195"/>
    </row>
    <row r="170560" spans="6:6" x14ac:dyDescent="0.25">
      <c r="F170560" s="195"/>
    </row>
    <row r="170561" spans="6:6" x14ac:dyDescent="0.25">
      <c r="F170561" s="195"/>
    </row>
    <row r="170562" spans="6:6" x14ac:dyDescent="0.25">
      <c r="F170562" s="195"/>
    </row>
    <row r="170563" spans="6:6" x14ac:dyDescent="0.25">
      <c r="F170563" s="195"/>
    </row>
    <row r="170564" spans="6:6" x14ac:dyDescent="0.25">
      <c r="F170564" s="195"/>
    </row>
    <row r="170565" spans="6:6" x14ac:dyDescent="0.25">
      <c r="F170565" s="195"/>
    </row>
    <row r="170566" spans="6:6" x14ac:dyDescent="0.25">
      <c r="F170566" s="195"/>
    </row>
    <row r="170567" spans="6:6" x14ac:dyDescent="0.25">
      <c r="F170567" s="195"/>
    </row>
    <row r="170568" spans="6:6" x14ac:dyDescent="0.25">
      <c r="F170568" s="195"/>
    </row>
    <row r="170569" spans="6:6" x14ac:dyDescent="0.25">
      <c r="F170569" s="195"/>
    </row>
    <row r="170570" spans="6:6" x14ac:dyDescent="0.25">
      <c r="F170570" s="195"/>
    </row>
    <row r="170571" spans="6:6" x14ac:dyDescent="0.25">
      <c r="F170571" s="195"/>
    </row>
    <row r="170572" spans="6:6" x14ac:dyDescent="0.25">
      <c r="F170572" s="195"/>
    </row>
    <row r="170573" spans="6:6" x14ac:dyDescent="0.25">
      <c r="F170573" s="195"/>
    </row>
    <row r="170574" spans="6:6" x14ac:dyDescent="0.25">
      <c r="F170574" s="195"/>
    </row>
    <row r="170575" spans="6:6" x14ac:dyDescent="0.25">
      <c r="F170575" s="195"/>
    </row>
    <row r="170576" spans="6:6" x14ac:dyDescent="0.25">
      <c r="F170576" s="195"/>
    </row>
    <row r="170577" spans="6:6" x14ac:dyDescent="0.25">
      <c r="F170577" s="195"/>
    </row>
    <row r="170578" spans="6:6" x14ac:dyDescent="0.25">
      <c r="F170578" s="195"/>
    </row>
    <row r="170579" spans="6:6" x14ac:dyDescent="0.25">
      <c r="F170579" s="195"/>
    </row>
    <row r="170580" spans="6:6" x14ac:dyDescent="0.25">
      <c r="F170580" s="195"/>
    </row>
    <row r="170581" spans="6:6" x14ac:dyDescent="0.25">
      <c r="F170581" s="195"/>
    </row>
    <row r="170582" spans="6:6" x14ac:dyDescent="0.25">
      <c r="F170582" s="195"/>
    </row>
    <row r="170583" spans="6:6" x14ac:dyDescent="0.25">
      <c r="F170583" s="195"/>
    </row>
    <row r="170584" spans="6:6" x14ac:dyDescent="0.25">
      <c r="F170584" s="195"/>
    </row>
    <row r="170585" spans="6:6" x14ac:dyDescent="0.25">
      <c r="F170585" s="195"/>
    </row>
    <row r="170586" spans="6:6" x14ac:dyDescent="0.25">
      <c r="F170586" s="195"/>
    </row>
    <row r="170587" spans="6:6" x14ac:dyDescent="0.25">
      <c r="F170587" s="195"/>
    </row>
    <row r="170588" spans="6:6" x14ac:dyDescent="0.25">
      <c r="F170588" s="195"/>
    </row>
    <row r="170589" spans="6:6" x14ac:dyDescent="0.25">
      <c r="F170589" s="195"/>
    </row>
    <row r="170590" spans="6:6" x14ac:dyDescent="0.25">
      <c r="F170590" s="195"/>
    </row>
    <row r="170591" spans="6:6" x14ac:dyDescent="0.25">
      <c r="F170591" s="195"/>
    </row>
    <row r="170592" spans="6:6" x14ac:dyDescent="0.25">
      <c r="F170592" s="195"/>
    </row>
    <row r="170593" spans="6:6" x14ac:dyDescent="0.25">
      <c r="F170593" s="195"/>
    </row>
    <row r="170594" spans="6:6" x14ac:dyDescent="0.25">
      <c r="F170594" s="195"/>
    </row>
    <row r="170595" spans="6:6" x14ac:dyDescent="0.25">
      <c r="F170595" s="195"/>
    </row>
    <row r="170596" spans="6:6" x14ac:dyDescent="0.25">
      <c r="F170596" s="195"/>
    </row>
    <row r="170597" spans="6:6" x14ac:dyDescent="0.25">
      <c r="F170597" s="195"/>
    </row>
    <row r="170598" spans="6:6" x14ac:dyDescent="0.25">
      <c r="F170598" s="195"/>
    </row>
    <row r="170599" spans="6:6" x14ac:dyDescent="0.25">
      <c r="F170599" s="195"/>
    </row>
    <row r="170600" spans="6:6" x14ac:dyDescent="0.25">
      <c r="F170600" s="195"/>
    </row>
    <row r="170601" spans="6:6" x14ac:dyDescent="0.25">
      <c r="F170601" s="195"/>
    </row>
    <row r="170602" spans="6:6" x14ac:dyDescent="0.25">
      <c r="F170602" s="195"/>
    </row>
    <row r="170603" spans="6:6" x14ac:dyDescent="0.25">
      <c r="F170603" s="195"/>
    </row>
    <row r="170604" spans="6:6" x14ac:dyDescent="0.25">
      <c r="F170604" s="195"/>
    </row>
    <row r="170605" spans="6:6" x14ac:dyDescent="0.25">
      <c r="F170605" s="195"/>
    </row>
    <row r="170606" spans="6:6" x14ac:dyDescent="0.25">
      <c r="F170606" s="195"/>
    </row>
    <row r="170607" spans="6:6" x14ac:dyDescent="0.25">
      <c r="F170607" s="195"/>
    </row>
    <row r="170608" spans="6:6" x14ac:dyDescent="0.25">
      <c r="F170608" s="195"/>
    </row>
    <row r="170609" spans="6:6" x14ac:dyDescent="0.25">
      <c r="F170609" s="195"/>
    </row>
    <row r="170610" spans="6:6" x14ac:dyDescent="0.25">
      <c r="F170610" s="195"/>
    </row>
    <row r="170611" spans="6:6" x14ac:dyDescent="0.25">
      <c r="F170611" s="195"/>
    </row>
    <row r="170612" spans="6:6" x14ac:dyDescent="0.25">
      <c r="F170612" s="195"/>
    </row>
    <row r="170613" spans="6:6" x14ac:dyDescent="0.25">
      <c r="F170613" s="195"/>
    </row>
    <row r="170614" spans="6:6" x14ac:dyDescent="0.25">
      <c r="F170614" s="195"/>
    </row>
    <row r="170615" spans="6:6" x14ac:dyDescent="0.25">
      <c r="F170615" s="195"/>
    </row>
    <row r="170616" spans="6:6" x14ac:dyDescent="0.25">
      <c r="F170616" s="195"/>
    </row>
    <row r="170617" spans="6:6" x14ac:dyDescent="0.25">
      <c r="F170617" s="195"/>
    </row>
    <row r="170618" spans="6:6" x14ac:dyDescent="0.25">
      <c r="F170618" s="195"/>
    </row>
    <row r="170619" spans="6:6" x14ac:dyDescent="0.25">
      <c r="F170619" s="195"/>
    </row>
    <row r="170620" spans="6:6" x14ac:dyDescent="0.25">
      <c r="F170620" s="195"/>
    </row>
    <row r="170621" spans="6:6" x14ac:dyDescent="0.25">
      <c r="F170621" s="195"/>
    </row>
    <row r="170622" spans="6:6" x14ac:dyDescent="0.25">
      <c r="F170622" s="195"/>
    </row>
    <row r="170623" spans="6:6" x14ac:dyDescent="0.25">
      <c r="F170623" s="195"/>
    </row>
    <row r="170624" spans="6:6" x14ac:dyDescent="0.25">
      <c r="F170624" s="195"/>
    </row>
    <row r="170625" spans="6:6" x14ac:dyDescent="0.25">
      <c r="F170625" s="195"/>
    </row>
    <row r="170626" spans="6:6" x14ac:dyDescent="0.25">
      <c r="F170626" s="195"/>
    </row>
    <row r="170627" spans="6:6" x14ac:dyDescent="0.25">
      <c r="F170627" s="195"/>
    </row>
    <row r="170628" spans="6:6" x14ac:dyDescent="0.25">
      <c r="F170628" s="195"/>
    </row>
    <row r="170629" spans="6:6" x14ac:dyDescent="0.25">
      <c r="F170629" s="195"/>
    </row>
    <row r="170630" spans="6:6" x14ac:dyDescent="0.25">
      <c r="F170630" s="195"/>
    </row>
    <row r="170631" spans="6:6" x14ac:dyDescent="0.25">
      <c r="F170631" s="195"/>
    </row>
    <row r="170632" spans="6:6" x14ac:dyDescent="0.25">
      <c r="F170632" s="195"/>
    </row>
    <row r="170633" spans="6:6" x14ac:dyDescent="0.25">
      <c r="F170633" s="195"/>
    </row>
    <row r="170634" spans="6:6" x14ac:dyDescent="0.25">
      <c r="F170634" s="195"/>
    </row>
    <row r="170635" spans="6:6" x14ac:dyDescent="0.25">
      <c r="F170635" s="195"/>
    </row>
    <row r="170636" spans="6:6" x14ac:dyDescent="0.25">
      <c r="F170636" s="195"/>
    </row>
    <row r="170637" spans="6:6" x14ac:dyDescent="0.25">
      <c r="F170637" s="195"/>
    </row>
    <row r="170638" spans="6:6" x14ac:dyDescent="0.25">
      <c r="F170638" s="195"/>
    </row>
    <row r="170639" spans="6:6" x14ac:dyDescent="0.25">
      <c r="F170639" s="195"/>
    </row>
    <row r="170640" spans="6:6" x14ac:dyDescent="0.25">
      <c r="F170640" s="195"/>
    </row>
    <row r="170641" spans="6:6" x14ac:dyDescent="0.25">
      <c r="F170641" s="195"/>
    </row>
    <row r="170642" spans="6:6" x14ac:dyDescent="0.25">
      <c r="F170642" s="195"/>
    </row>
    <row r="170643" spans="6:6" x14ac:dyDescent="0.25">
      <c r="F170643" s="195"/>
    </row>
    <row r="170644" spans="6:6" x14ac:dyDescent="0.25">
      <c r="F170644" s="195"/>
    </row>
    <row r="170645" spans="6:6" x14ac:dyDescent="0.25">
      <c r="F170645" s="195"/>
    </row>
    <row r="170646" spans="6:6" x14ac:dyDescent="0.25">
      <c r="F170646" s="195"/>
    </row>
    <row r="170647" spans="6:6" x14ac:dyDescent="0.25">
      <c r="F170647" s="195"/>
    </row>
    <row r="170648" spans="6:6" x14ac:dyDescent="0.25">
      <c r="F170648" s="195"/>
    </row>
    <row r="170649" spans="6:6" x14ac:dyDescent="0.25">
      <c r="F170649" s="195"/>
    </row>
    <row r="170650" spans="6:6" x14ac:dyDescent="0.25">
      <c r="F170650" s="195"/>
    </row>
    <row r="170651" spans="6:6" x14ac:dyDescent="0.25">
      <c r="F170651" s="195"/>
    </row>
    <row r="170652" spans="6:6" x14ac:dyDescent="0.25">
      <c r="F170652" s="195"/>
    </row>
    <row r="170653" spans="6:6" x14ac:dyDescent="0.25">
      <c r="F170653" s="195"/>
    </row>
    <row r="170654" spans="6:6" x14ac:dyDescent="0.25">
      <c r="F170654" s="195"/>
    </row>
    <row r="170655" spans="6:6" x14ac:dyDescent="0.25">
      <c r="F170655" s="195"/>
    </row>
    <row r="170656" spans="6:6" x14ac:dyDescent="0.25">
      <c r="F170656" s="195"/>
    </row>
    <row r="170657" spans="6:6" x14ac:dyDescent="0.25">
      <c r="F170657" s="195"/>
    </row>
    <row r="170658" spans="6:6" x14ac:dyDescent="0.25">
      <c r="F170658" s="195"/>
    </row>
    <row r="170659" spans="6:6" x14ac:dyDescent="0.25">
      <c r="F170659" s="195"/>
    </row>
    <row r="170660" spans="6:6" x14ac:dyDescent="0.25">
      <c r="F170660" s="195"/>
    </row>
    <row r="170661" spans="6:6" x14ac:dyDescent="0.25">
      <c r="F170661" s="195"/>
    </row>
    <row r="170662" spans="6:6" x14ac:dyDescent="0.25">
      <c r="F170662" s="195"/>
    </row>
    <row r="170663" spans="6:6" x14ac:dyDescent="0.25">
      <c r="F170663" s="195"/>
    </row>
    <row r="170664" spans="6:6" x14ac:dyDescent="0.25">
      <c r="F170664" s="195"/>
    </row>
    <row r="170665" spans="6:6" x14ac:dyDescent="0.25">
      <c r="F170665" s="195"/>
    </row>
    <row r="170666" spans="6:6" x14ac:dyDescent="0.25">
      <c r="F170666" s="195"/>
    </row>
    <row r="170667" spans="6:6" x14ac:dyDescent="0.25">
      <c r="F170667" s="195"/>
    </row>
    <row r="170668" spans="6:6" x14ac:dyDescent="0.25">
      <c r="F170668" s="195"/>
    </row>
    <row r="170669" spans="6:6" x14ac:dyDescent="0.25">
      <c r="F170669" s="195"/>
    </row>
    <row r="170670" spans="6:6" x14ac:dyDescent="0.25">
      <c r="F170670" s="195"/>
    </row>
    <row r="170671" spans="6:6" x14ac:dyDescent="0.25">
      <c r="F170671" s="195"/>
    </row>
    <row r="170672" spans="6:6" x14ac:dyDescent="0.25">
      <c r="F170672" s="195"/>
    </row>
    <row r="170673" spans="6:6" x14ac:dyDescent="0.25">
      <c r="F170673" s="195"/>
    </row>
    <row r="170674" spans="6:6" x14ac:dyDescent="0.25">
      <c r="F170674" s="195"/>
    </row>
    <row r="170675" spans="6:6" x14ac:dyDescent="0.25">
      <c r="F170675" s="195"/>
    </row>
    <row r="170676" spans="6:6" x14ac:dyDescent="0.25">
      <c r="F170676" s="195"/>
    </row>
    <row r="170677" spans="6:6" x14ac:dyDescent="0.25">
      <c r="F170677" s="195"/>
    </row>
    <row r="170678" spans="6:6" x14ac:dyDescent="0.25">
      <c r="F170678" s="195"/>
    </row>
    <row r="170679" spans="6:6" x14ac:dyDescent="0.25">
      <c r="F170679" s="195"/>
    </row>
    <row r="170680" spans="6:6" x14ac:dyDescent="0.25">
      <c r="F170680" s="195"/>
    </row>
    <row r="170681" spans="6:6" x14ac:dyDescent="0.25">
      <c r="F170681" s="195"/>
    </row>
    <row r="170682" spans="6:6" x14ac:dyDescent="0.25">
      <c r="F170682" s="195"/>
    </row>
    <row r="170683" spans="6:6" x14ac:dyDescent="0.25">
      <c r="F170683" s="195"/>
    </row>
    <row r="170684" spans="6:6" x14ac:dyDescent="0.25">
      <c r="F170684" s="195"/>
    </row>
    <row r="170685" spans="6:6" x14ac:dyDescent="0.25">
      <c r="F170685" s="195"/>
    </row>
    <row r="170686" spans="6:6" x14ac:dyDescent="0.25">
      <c r="F170686" s="195"/>
    </row>
    <row r="170687" spans="6:6" x14ac:dyDescent="0.25">
      <c r="F170687" s="195"/>
    </row>
    <row r="170688" spans="6:6" x14ac:dyDescent="0.25">
      <c r="F170688" s="195"/>
    </row>
    <row r="170689" spans="6:6" x14ac:dyDescent="0.25">
      <c r="F170689" s="195"/>
    </row>
    <row r="170690" spans="6:6" x14ac:dyDescent="0.25">
      <c r="F170690" s="195"/>
    </row>
    <row r="170691" spans="6:6" x14ac:dyDescent="0.25">
      <c r="F170691" s="195"/>
    </row>
    <row r="170692" spans="6:6" x14ac:dyDescent="0.25">
      <c r="F170692" s="195"/>
    </row>
    <row r="170693" spans="6:6" x14ac:dyDescent="0.25">
      <c r="F170693" s="195"/>
    </row>
    <row r="170694" spans="6:6" x14ac:dyDescent="0.25">
      <c r="F170694" s="195"/>
    </row>
    <row r="170695" spans="6:6" x14ac:dyDescent="0.25">
      <c r="F170695" s="195"/>
    </row>
    <row r="170696" spans="6:6" x14ac:dyDescent="0.25">
      <c r="F170696" s="195"/>
    </row>
    <row r="170697" spans="6:6" x14ac:dyDescent="0.25">
      <c r="F170697" s="195"/>
    </row>
    <row r="170698" spans="6:6" x14ac:dyDescent="0.25">
      <c r="F170698" s="195"/>
    </row>
    <row r="170699" spans="6:6" x14ac:dyDescent="0.25">
      <c r="F170699" s="195"/>
    </row>
    <row r="170700" spans="6:6" x14ac:dyDescent="0.25">
      <c r="F170700" s="195"/>
    </row>
    <row r="170701" spans="6:6" x14ac:dyDescent="0.25">
      <c r="F170701" s="195"/>
    </row>
    <row r="170702" spans="6:6" x14ac:dyDescent="0.25">
      <c r="F170702" s="195"/>
    </row>
    <row r="170703" spans="6:6" x14ac:dyDescent="0.25">
      <c r="F170703" s="195"/>
    </row>
    <row r="170704" spans="6:6" x14ac:dyDescent="0.25">
      <c r="F170704" s="195"/>
    </row>
    <row r="170705" spans="6:6" x14ac:dyDescent="0.25">
      <c r="F170705" s="195"/>
    </row>
    <row r="170706" spans="6:6" x14ac:dyDescent="0.25">
      <c r="F170706" s="195"/>
    </row>
    <row r="170707" spans="6:6" x14ac:dyDescent="0.25">
      <c r="F170707" s="195"/>
    </row>
    <row r="170708" spans="6:6" x14ac:dyDescent="0.25">
      <c r="F170708" s="195"/>
    </row>
    <row r="170709" spans="6:6" x14ac:dyDescent="0.25">
      <c r="F170709" s="195"/>
    </row>
    <row r="170710" spans="6:6" x14ac:dyDescent="0.25">
      <c r="F170710" s="195"/>
    </row>
    <row r="170711" spans="6:6" x14ac:dyDescent="0.25">
      <c r="F170711" s="195"/>
    </row>
    <row r="170712" spans="6:6" x14ac:dyDescent="0.25">
      <c r="F170712" s="195"/>
    </row>
    <row r="170713" spans="6:6" x14ac:dyDescent="0.25">
      <c r="F170713" s="195"/>
    </row>
    <row r="170714" spans="6:6" x14ac:dyDescent="0.25">
      <c r="F170714" s="195"/>
    </row>
    <row r="170715" spans="6:6" x14ac:dyDescent="0.25">
      <c r="F170715" s="195"/>
    </row>
    <row r="170716" spans="6:6" x14ac:dyDescent="0.25">
      <c r="F170716" s="195"/>
    </row>
    <row r="170717" spans="6:6" x14ac:dyDescent="0.25">
      <c r="F170717" s="195"/>
    </row>
    <row r="170718" spans="6:6" x14ac:dyDescent="0.25">
      <c r="F170718" s="195"/>
    </row>
    <row r="170719" spans="6:6" x14ac:dyDescent="0.25">
      <c r="F170719" s="195"/>
    </row>
    <row r="170720" spans="6:6" x14ac:dyDescent="0.25">
      <c r="F170720" s="195"/>
    </row>
    <row r="170721" spans="6:6" x14ac:dyDescent="0.25">
      <c r="F170721" s="195"/>
    </row>
    <row r="170722" spans="6:6" x14ac:dyDescent="0.25">
      <c r="F170722" s="195"/>
    </row>
    <row r="170723" spans="6:6" x14ac:dyDescent="0.25">
      <c r="F170723" s="195"/>
    </row>
    <row r="170724" spans="6:6" x14ac:dyDescent="0.25">
      <c r="F170724" s="195"/>
    </row>
    <row r="170725" spans="6:6" x14ac:dyDescent="0.25">
      <c r="F170725" s="195"/>
    </row>
    <row r="170726" spans="6:6" x14ac:dyDescent="0.25">
      <c r="F170726" s="195"/>
    </row>
    <row r="170727" spans="6:6" x14ac:dyDescent="0.25">
      <c r="F170727" s="195"/>
    </row>
    <row r="170728" spans="6:6" x14ac:dyDescent="0.25">
      <c r="F170728" s="195"/>
    </row>
    <row r="170729" spans="6:6" x14ac:dyDescent="0.25">
      <c r="F170729" s="195"/>
    </row>
    <row r="170730" spans="6:6" x14ac:dyDescent="0.25">
      <c r="F170730" s="195"/>
    </row>
    <row r="170731" spans="6:6" x14ac:dyDescent="0.25">
      <c r="F170731" s="195"/>
    </row>
    <row r="170732" spans="6:6" x14ac:dyDescent="0.25">
      <c r="F170732" s="195"/>
    </row>
    <row r="170733" spans="6:6" x14ac:dyDescent="0.25">
      <c r="F170733" s="195"/>
    </row>
    <row r="170734" spans="6:6" x14ac:dyDescent="0.25">
      <c r="F170734" s="195"/>
    </row>
    <row r="170735" spans="6:6" x14ac:dyDescent="0.25">
      <c r="F170735" s="195"/>
    </row>
    <row r="170736" spans="6:6" x14ac:dyDescent="0.25">
      <c r="F170736" s="195"/>
    </row>
    <row r="170737" spans="6:6" x14ac:dyDescent="0.25">
      <c r="F170737" s="195"/>
    </row>
    <row r="170738" spans="6:6" x14ac:dyDescent="0.25">
      <c r="F170738" s="195"/>
    </row>
    <row r="170739" spans="6:6" x14ac:dyDescent="0.25">
      <c r="F170739" s="195"/>
    </row>
    <row r="170740" spans="6:6" x14ac:dyDescent="0.25">
      <c r="F170740" s="195"/>
    </row>
    <row r="170741" spans="6:6" x14ac:dyDescent="0.25">
      <c r="F170741" s="195"/>
    </row>
    <row r="170742" spans="6:6" x14ac:dyDescent="0.25">
      <c r="F170742" s="195"/>
    </row>
    <row r="170743" spans="6:6" x14ac:dyDescent="0.25">
      <c r="F170743" s="195"/>
    </row>
    <row r="170744" spans="6:6" x14ac:dyDescent="0.25">
      <c r="F170744" s="195"/>
    </row>
    <row r="170745" spans="6:6" x14ac:dyDescent="0.25">
      <c r="F170745" s="195"/>
    </row>
    <row r="170746" spans="6:6" x14ac:dyDescent="0.25">
      <c r="F170746" s="195"/>
    </row>
    <row r="170747" spans="6:6" x14ac:dyDescent="0.25">
      <c r="F170747" s="195"/>
    </row>
    <row r="170748" spans="6:6" x14ac:dyDescent="0.25">
      <c r="F170748" s="195"/>
    </row>
    <row r="170749" spans="6:6" x14ac:dyDescent="0.25">
      <c r="F170749" s="195"/>
    </row>
    <row r="170750" spans="6:6" x14ac:dyDescent="0.25">
      <c r="F170750" s="195"/>
    </row>
    <row r="170751" spans="6:6" x14ac:dyDescent="0.25">
      <c r="F170751" s="195"/>
    </row>
    <row r="170752" spans="6:6" x14ac:dyDescent="0.25">
      <c r="F170752" s="195"/>
    </row>
    <row r="170753" spans="6:6" x14ac:dyDescent="0.25">
      <c r="F170753" s="195"/>
    </row>
    <row r="170754" spans="6:6" x14ac:dyDescent="0.25">
      <c r="F170754" s="195"/>
    </row>
    <row r="170755" spans="6:6" x14ac:dyDescent="0.25">
      <c r="F170755" s="195"/>
    </row>
    <row r="170756" spans="6:6" x14ac:dyDescent="0.25">
      <c r="F170756" s="195"/>
    </row>
    <row r="170757" spans="6:6" x14ac:dyDescent="0.25">
      <c r="F170757" s="195"/>
    </row>
    <row r="170758" spans="6:6" x14ac:dyDescent="0.25">
      <c r="F170758" s="195"/>
    </row>
    <row r="170759" spans="6:6" x14ac:dyDescent="0.25">
      <c r="F170759" s="195"/>
    </row>
    <row r="170760" spans="6:6" x14ac:dyDescent="0.25">
      <c r="F170760" s="195"/>
    </row>
    <row r="170761" spans="6:6" x14ac:dyDescent="0.25">
      <c r="F170761" s="195"/>
    </row>
    <row r="170762" spans="6:6" x14ac:dyDescent="0.25">
      <c r="F170762" s="195"/>
    </row>
    <row r="170763" spans="6:6" x14ac:dyDescent="0.25">
      <c r="F170763" s="195"/>
    </row>
    <row r="170764" spans="6:6" x14ac:dyDescent="0.25">
      <c r="F170764" s="195"/>
    </row>
    <row r="170765" spans="6:6" x14ac:dyDescent="0.25">
      <c r="F170765" s="195"/>
    </row>
    <row r="170766" spans="6:6" x14ac:dyDescent="0.25">
      <c r="F170766" s="195"/>
    </row>
    <row r="170767" spans="6:6" x14ac:dyDescent="0.25">
      <c r="F170767" s="195"/>
    </row>
    <row r="170768" spans="6:6" x14ac:dyDescent="0.25">
      <c r="F170768" s="195"/>
    </row>
    <row r="170769" spans="6:6" x14ac:dyDescent="0.25">
      <c r="F170769" s="195"/>
    </row>
    <row r="170770" spans="6:6" x14ac:dyDescent="0.25">
      <c r="F170770" s="195"/>
    </row>
    <row r="170771" spans="6:6" x14ac:dyDescent="0.25">
      <c r="F170771" s="195"/>
    </row>
    <row r="170772" spans="6:6" x14ac:dyDescent="0.25">
      <c r="F170772" s="195"/>
    </row>
    <row r="170773" spans="6:6" x14ac:dyDescent="0.25">
      <c r="F170773" s="195"/>
    </row>
    <row r="170774" spans="6:6" x14ac:dyDescent="0.25">
      <c r="F170774" s="195"/>
    </row>
    <row r="170775" spans="6:6" x14ac:dyDescent="0.25">
      <c r="F170775" s="195"/>
    </row>
    <row r="170776" spans="6:6" x14ac:dyDescent="0.25">
      <c r="F170776" s="195"/>
    </row>
    <row r="170777" spans="6:6" x14ac:dyDescent="0.25">
      <c r="F170777" s="195"/>
    </row>
    <row r="170778" spans="6:6" x14ac:dyDescent="0.25">
      <c r="F170778" s="195"/>
    </row>
    <row r="170779" spans="6:6" x14ac:dyDescent="0.25">
      <c r="F170779" s="195"/>
    </row>
    <row r="170780" spans="6:6" x14ac:dyDescent="0.25">
      <c r="F170780" s="195"/>
    </row>
    <row r="170781" spans="6:6" x14ac:dyDescent="0.25">
      <c r="F170781" s="195"/>
    </row>
    <row r="170782" spans="6:6" x14ac:dyDescent="0.25">
      <c r="F170782" s="195"/>
    </row>
    <row r="170783" spans="6:6" x14ac:dyDescent="0.25">
      <c r="F170783" s="195"/>
    </row>
    <row r="170784" spans="6:6" x14ac:dyDescent="0.25">
      <c r="F170784" s="195"/>
    </row>
    <row r="170785" spans="6:6" x14ac:dyDescent="0.25">
      <c r="F170785" s="195"/>
    </row>
    <row r="170786" spans="6:6" x14ac:dyDescent="0.25">
      <c r="F170786" s="195"/>
    </row>
    <row r="170787" spans="6:6" x14ac:dyDescent="0.25">
      <c r="F170787" s="195"/>
    </row>
    <row r="170788" spans="6:6" x14ac:dyDescent="0.25">
      <c r="F170788" s="195"/>
    </row>
    <row r="170789" spans="6:6" x14ac:dyDescent="0.25">
      <c r="F170789" s="195"/>
    </row>
    <row r="170790" spans="6:6" x14ac:dyDescent="0.25">
      <c r="F170790" s="195"/>
    </row>
    <row r="170791" spans="6:6" x14ac:dyDescent="0.25">
      <c r="F170791" s="195"/>
    </row>
    <row r="170792" spans="6:6" x14ac:dyDescent="0.25">
      <c r="F170792" s="195"/>
    </row>
    <row r="170793" spans="6:6" x14ac:dyDescent="0.25">
      <c r="F170793" s="195"/>
    </row>
    <row r="170794" spans="6:6" x14ac:dyDescent="0.25">
      <c r="F170794" s="195"/>
    </row>
    <row r="170795" spans="6:6" x14ac:dyDescent="0.25">
      <c r="F170795" s="195"/>
    </row>
    <row r="170796" spans="6:6" x14ac:dyDescent="0.25">
      <c r="F170796" s="195"/>
    </row>
    <row r="170797" spans="6:6" x14ac:dyDescent="0.25">
      <c r="F170797" s="195"/>
    </row>
    <row r="170798" spans="6:6" x14ac:dyDescent="0.25">
      <c r="F170798" s="195"/>
    </row>
    <row r="170799" spans="6:6" x14ac:dyDescent="0.25">
      <c r="F170799" s="195"/>
    </row>
    <row r="170800" spans="6:6" x14ac:dyDescent="0.25">
      <c r="F170800" s="195"/>
    </row>
    <row r="170801" spans="6:6" x14ac:dyDescent="0.25">
      <c r="F170801" s="195"/>
    </row>
    <row r="170802" spans="6:6" x14ac:dyDescent="0.25">
      <c r="F170802" s="195"/>
    </row>
    <row r="170803" spans="6:6" x14ac:dyDescent="0.25">
      <c r="F170803" s="195"/>
    </row>
    <row r="170804" spans="6:6" x14ac:dyDescent="0.25">
      <c r="F170804" s="195"/>
    </row>
    <row r="170805" spans="6:6" x14ac:dyDescent="0.25">
      <c r="F170805" s="195"/>
    </row>
    <row r="170806" spans="6:6" x14ac:dyDescent="0.25">
      <c r="F170806" s="195"/>
    </row>
    <row r="170807" spans="6:6" x14ac:dyDescent="0.25">
      <c r="F170807" s="195"/>
    </row>
    <row r="170808" spans="6:6" x14ac:dyDescent="0.25">
      <c r="F170808" s="195"/>
    </row>
    <row r="170809" spans="6:6" x14ac:dyDescent="0.25">
      <c r="F170809" s="195"/>
    </row>
    <row r="170810" spans="6:6" x14ac:dyDescent="0.25">
      <c r="F170810" s="195"/>
    </row>
    <row r="170811" spans="6:6" x14ac:dyDescent="0.25">
      <c r="F170811" s="195"/>
    </row>
    <row r="170812" spans="6:6" x14ac:dyDescent="0.25">
      <c r="F170812" s="195"/>
    </row>
    <row r="170813" spans="6:6" x14ac:dyDescent="0.25">
      <c r="F170813" s="195"/>
    </row>
    <row r="170814" spans="6:6" x14ac:dyDescent="0.25">
      <c r="F170814" s="195"/>
    </row>
    <row r="170815" spans="6:6" x14ac:dyDescent="0.25">
      <c r="F170815" s="195"/>
    </row>
    <row r="170816" spans="6:6" x14ac:dyDescent="0.25">
      <c r="F170816" s="195"/>
    </row>
    <row r="170817" spans="6:6" x14ac:dyDescent="0.25">
      <c r="F170817" s="195"/>
    </row>
    <row r="170818" spans="6:6" x14ac:dyDescent="0.25">
      <c r="F170818" s="195"/>
    </row>
    <row r="170819" spans="6:6" x14ac:dyDescent="0.25">
      <c r="F170819" s="195"/>
    </row>
    <row r="170820" spans="6:6" x14ac:dyDescent="0.25">
      <c r="F170820" s="195"/>
    </row>
    <row r="170821" spans="6:6" x14ac:dyDescent="0.25">
      <c r="F170821" s="195"/>
    </row>
    <row r="170822" spans="6:6" x14ac:dyDescent="0.25">
      <c r="F170822" s="195"/>
    </row>
    <row r="170823" spans="6:6" x14ac:dyDescent="0.25">
      <c r="F170823" s="195"/>
    </row>
    <row r="170824" spans="6:6" x14ac:dyDescent="0.25">
      <c r="F170824" s="195"/>
    </row>
    <row r="170825" spans="6:6" x14ac:dyDescent="0.25">
      <c r="F170825" s="195"/>
    </row>
    <row r="170826" spans="6:6" x14ac:dyDescent="0.25">
      <c r="F170826" s="195"/>
    </row>
    <row r="170827" spans="6:6" x14ac:dyDescent="0.25">
      <c r="F170827" s="195"/>
    </row>
    <row r="170828" spans="6:6" x14ac:dyDescent="0.25">
      <c r="F170828" s="195"/>
    </row>
    <row r="170829" spans="6:6" x14ac:dyDescent="0.25">
      <c r="F170829" s="195"/>
    </row>
    <row r="170830" spans="6:6" x14ac:dyDescent="0.25">
      <c r="F170830" s="195"/>
    </row>
    <row r="170831" spans="6:6" x14ac:dyDescent="0.25">
      <c r="F170831" s="195"/>
    </row>
    <row r="170832" spans="6:6" x14ac:dyDescent="0.25">
      <c r="F170832" s="195"/>
    </row>
    <row r="170833" spans="6:6" x14ac:dyDescent="0.25">
      <c r="F170833" s="195"/>
    </row>
    <row r="170834" spans="6:6" x14ac:dyDescent="0.25">
      <c r="F170834" s="195"/>
    </row>
    <row r="170835" spans="6:6" x14ac:dyDescent="0.25">
      <c r="F170835" s="195"/>
    </row>
    <row r="170836" spans="6:6" x14ac:dyDescent="0.25">
      <c r="F170836" s="195"/>
    </row>
    <row r="170837" spans="6:6" x14ac:dyDescent="0.25">
      <c r="F170837" s="195"/>
    </row>
    <row r="170838" spans="6:6" x14ac:dyDescent="0.25">
      <c r="F170838" s="195"/>
    </row>
    <row r="170839" spans="6:6" x14ac:dyDescent="0.25">
      <c r="F170839" s="195"/>
    </row>
    <row r="170840" spans="6:6" x14ac:dyDescent="0.25">
      <c r="F170840" s="195"/>
    </row>
    <row r="170841" spans="6:6" x14ac:dyDescent="0.25">
      <c r="F170841" s="195"/>
    </row>
    <row r="170842" spans="6:6" x14ac:dyDescent="0.25">
      <c r="F170842" s="195"/>
    </row>
    <row r="170843" spans="6:6" x14ac:dyDescent="0.25">
      <c r="F170843" s="195"/>
    </row>
    <row r="170844" spans="6:6" x14ac:dyDescent="0.25">
      <c r="F170844" s="195"/>
    </row>
    <row r="170845" spans="6:6" x14ac:dyDescent="0.25">
      <c r="F170845" s="195"/>
    </row>
    <row r="170846" spans="6:6" x14ac:dyDescent="0.25">
      <c r="F170846" s="195"/>
    </row>
    <row r="170847" spans="6:6" x14ac:dyDescent="0.25">
      <c r="F170847" s="195"/>
    </row>
    <row r="170848" spans="6:6" x14ac:dyDescent="0.25">
      <c r="F170848" s="195"/>
    </row>
    <row r="170849" spans="6:6" x14ac:dyDescent="0.25">
      <c r="F170849" s="195"/>
    </row>
    <row r="170850" spans="6:6" x14ac:dyDescent="0.25">
      <c r="F170850" s="195"/>
    </row>
    <row r="170851" spans="6:6" x14ac:dyDescent="0.25">
      <c r="F170851" s="195"/>
    </row>
    <row r="170852" spans="6:6" x14ac:dyDescent="0.25">
      <c r="F170852" s="195"/>
    </row>
    <row r="170853" spans="6:6" x14ac:dyDescent="0.25">
      <c r="F170853" s="195"/>
    </row>
    <row r="170854" spans="6:6" x14ac:dyDescent="0.25">
      <c r="F170854" s="195"/>
    </row>
    <row r="170855" spans="6:6" x14ac:dyDescent="0.25">
      <c r="F170855" s="195"/>
    </row>
    <row r="170856" spans="6:6" x14ac:dyDescent="0.25">
      <c r="F170856" s="195"/>
    </row>
    <row r="170857" spans="6:6" x14ac:dyDescent="0.25">
      <c r="F170857" s="195"/>
    </row>
    <row r="170858" spans="6:6" x14ac:dyDescent="0.25">
      <c r="F170858" s="195"/>
    </row>
    <row r="170859" spans="6:6" x14ac:dyDescent="0.25">
      <c r="F170859" s="195"/>
    </row>
    <row r="170860" spans="6:6" x14ac:dyDescent="0.25">
      <c r="F170860" s="195"/>
    </row>
    <row r="170861" spans="6:6" x14ac:dyDescent="0.25">
      <c r="F170861" s="195"/>
    </row>
    <row r="170862" spans="6:6" x14ac:dyDescent="0.25">
      <c r="F170862" s="195"/>
    </row>
    <row r="170863" spans="6:6" x14ac:dyDescent="0.25">
      <c r="F170863" s="195"/>
    </row>
    <row r="170864" spans="6:6" x14ac:dyDescent="0.25">
      <c r="F170864" s="195"/>
    </row>
    <row r="170865" spans="6:6" x14ac:dyDescent="0.25">
      <c r="F170865" s="195"/>
    </row>
    <row r="170866" spans="6:6" x14ac:dyDescent="0.25">
      <c r="F170866" s="195"/>
    </row>
    <row r="170867" spans="6:6" x14ac:dyDescent="0.25">
      <c r="F170867" s="195"/>
    </row>
    <row r="170868" spans="6:6" x14ac:dyDescent="0.25">
      <c r="F170868" s="195"/>
    </row>
    <row r="170869" spans="6:6" x14ac:dyDescent="0.25">
      <c r="F170869" s="195"/>
    </row>
    <row r="170870" spans="6:6" x14ac:dyDescent="0.25">
      <c r="F170870" s="195"/>
    </row>
    <row r="170871" spans="6:6" x14ac:dyDescent="0.25">
      <c r="F170871" s="195"/>
    </row>
    <row r="170872" spans="6:6" x14ac:dyDescent="0.25">
      <c r="F170872" s="195"/>
    </row>
    <row r="175990" spans="6:6" x14ac:dyDescent="0.25">
      <c r="F175990" s="195"/>
    </row>
    <row r="175991" spans="6:6" x14ac:dyDescent="0.25">
      <c r="F175991" s="195"/>
    </row>
    <row r="175992" spans="6:6" x14ac:dyDescent="0.25">
      <c r="F175992" s="195"/>
    </row>
    <row r="175993" spans="6:6" x14ac:dyDescent="0.25">
      <c r="F175993" s="195"/>
    </row>
    <row r="175994" spans="6:6" x14ac:dyDescent="0.25">
      <c r="F175994" s="195"/>
    </row>
    <row r="175995" spans="6:6" x14ac:dyDescent="0.25">
      <c r="F175995" s="195"/>
    </row>
    <row r="175996" spans="6:6" x14ac:dyDescent="0.25">
      <c r="F175996" s="195"/>
    </row>
    <row r="175997" spans="6:6" x14ac:dyDescent="0.25">
      <c r="F175997" s="195"/>
    </row>
    <row r="175998" spans="6:6" x14ac:dyDescent="0.25">
      <c r="F175998" s="195"/>
    </row>
    <row r="175999" spans="6:6" x14ac:dyDescent="0.25">
      <c r="F175999" s="195"/>
    </row>
    <row r="176000" spans="6:6" x14ac:dyDescent="0.25">
      <c r="F176000" s="195"/>
    </row>
    <row r="176001" spans="6:6" x14ac:dyDescent="0.25">
      <c r="F176001" s="195"/>
    </row>
    <row r="176002" spans="6:6" x14ac:dyDescent="0.25">
      <c r="F176002" s="195"/>
    </row>
    <row r="176003" spans="6:6" x14ac:dyDescent="0.25">
      <c r="F176003" s="195"/>
    </row>
    <row r="176004" spans="6:6" x14ac:dyDescent="0.25">
      <c r="F176004" s="195"/>
    </row>
    <row r="176005" spans="6:6" x14ac:dyDescent="0.25">
      <c r="F176005" s="195"/>
    </row>
    <row r="176006" spans="6:6" x14ac:dyDescent="0.25">
      <c r="F176006" s="195"/>
    </row>
    <row r="176007" spans="6:6" x14ac:dyDescent="0.25">
      <c r="F176007" s="195"/>
    </row>
    <row r="176008" spans="6:6" x14ac:dyDescent="0.25">
      <c r="F176008" s="195"/>
    </row>
    <row r="176009" spans="6:6" x14ac:dyDescent="0.25">
      <c r="F176009" s="195"/>
    </row>
    <row r="176010" spans="6:6" x14ac:dyDescent="0.25">
      <c r="F176010" s="195"/>
    </row>
    <row r="176011" spans="6:6" x14ac:dyDescent="0.25">
      <c r="F176011" s="195"/>
    </row>
    <row r="176012" spans="6:6" x14ac:dyDescent="0.25">
      <c r="F176012" s="195"/>
    </row>
    <row r="176013" spans="6:6" x14ac:dyDescent="0.25">
      <c r="F176013" s="195"/>
    </row>
    <row r="176014" spans="6:6" x14ac:dyDescent="0.25">
      <c r="F176014" s="195"/>
    </row>
    <row r="176015" spans="6:6" x14ac:dyDescent="0.25">
      <c r="F176015" s="195"/>
    </row>
    <row r="176016" spans="6:6" x14ac:dyDescent="0.25">
      <c r="F176016" s="195"/>
    </row>
    <row r="176017" spans="6:6" x14ac:dyDescent="0.25">
      <c r="F176017" s="195"/>
    </row>
    <row r="176018" spans="6:6" x14ac:dyDescent="0.25">
      <c r="F176018" s="195"/>
    </row>
    <row r="176019" spans="6:6" x14ac:dyDescent="0.25">
      <c r="F176019" s="195"/>
    </row>
    <row r="176020" spans="6:6" x14ac:dyDescent="0.25">
      <c r="F176020" s="195"/>
    </row>
    <row r="176021" spans="6:6" x14ac:dyDescent="0.25">
      <c r="F176021" s="195"/>
    </row>
    <row r="176022" spans="6:6" x14ac:dyDescent="0.25">
      <c r="F176022" s="195"/>
    </row>
    <row r="176023" spans="6:6" x14ac:dyDescent="0.25">
      <c r="F176023" s="195"/>
    </row>
    <row r="176024" spans="6:6" x14ac:dyDescent="0.25">
      <c r="F176024" s="195"/>
    </row>
    <row r="176025" spans="6:6" x14ac:dyDescent="0.25">
      <c r="F176025" s="195"/>
    </row>
    <row r="176026" spans="6:6" x14ac:dyDescent="0.25">
      <c r="F176026" s="195"/>
    </row>
    <row r="176027" spans="6:6" x14ac:dyDescent="0.25">
      <c r="F176027" s="195"/>
    </row>
    <row r="176028" spans="6:6" x14ac:dyDescent="0.25">
      <c r="F176028" s="195"/>
    </row>
    <row r="176029" spans="6:6" x14ac:dyDescent="0.25">
      <c r="F176029" s="195"/>
    </row>
    <row r="176030" spans="6:6" x14ac:dyDescent="0.25">
      <c r="F176030" s="195"/>
    </row>
    <row r="176031" spans="6:6" x14ac:dyDescent="0.25">
      <c r="F176031" s="195"/>
    </row>
    <row r="176032" spans="6:6" x14ac:dyDescent="0.25">
      <c r="F176032" s="195"/>
    </row>
    <row r="176033" spans="6:6" x14ac:dyDescent="0.25">
      <c r="F176033" s="195"/>
    </row>
    <row r="176034" spans="6:6" x14ac:dyDescent="0.25">
      <c r="F176034" s="195"/>
    </row>
    <row r="176035" spans="6:6" x14ac:dyDescent="0.25">
      <c r="F176035" s="195"/>
    </row>
    <row r="176036" spans="6:6" x14ac:dyDescent="0.25">
      <c r="F176036" s="195"/>
    </row>
    <row r="176037" spans="6:6" x14ac:dyDescent="0.25">
      <c r="F176037" s="195"/>
    </row>
    <row r="176038" spans="6:6" x14ac:dyDescent="0.25">
      <c r="F176038" s="195"/>
    </row>
    <row r="176039" spans="6:6" x14ac:dyDescent="0.25">
      <c r="F176039" s="195"/>
    </row>
    <row r="176040" spans="6:6" x14ac:dyDescent="0.25">
      <c r="F176040" s="195"/>
    </row>
    <row r="176041" spans="6:6" x14ac:dyDescent="0.25">
      <c r="F176041" s="195"/>
    </row>
    <row r="176042" spans="6:6" x14ac:dyDescent="0.25">
      <c r="F176042" s="195"/>
    </row>
    <row r="176043" spans="6:6" x14ac:dyDescent="0.25">
      <c r="F176043" s="195"/>
    </row>
    <row r="176044" spans="6:6" x14ac:dyDescent="0.25">
      <c r="F176044" s="195"/>
    </row>
    <row r="176045" spans="6:6" x14ac:dyDescent="0.25">
      <c r="F176045" s="195"/>
    </row>
    <row r="176046" spans="6:6" x14ac:dyDescent="0.25">
      <c r="F176046" s="195"/>
    </row>
    <row r="176047" spans="6:6" x14ac:dyDescent="0.25">
      <c r="F176047" s="195"/>
    </row>
    <row r="176048" spans="6:6" x14ac:dyDescent="0.25">
      <c r="F176048" s="195"/>
    </row>
    <row r="176049" spans="6:6" x14ac:dyDescent="0.25">
      <c r="F176049" s="195"/>
    </row>
    <row r="176050" spans="6:6" x14ac:dyDescent="0.25">
      <c r="F176050" s="195"/>
    </row>
    <row r="176051" spans="6:6" x14ac:dyDescent="0.25">
      <c r="F176051" s="195"/>
    </row>
    <row r="176052" spans="6:6" x14ac:dyDescent="0.25">
      <c r="F176052" s="195"/>
    </row>
    <row r="176053" spans="6:6" x14ac:dyDescent="0.25">
      <c r="F176053" s="195"/>
    </row>
    <row r="176054" spans="6:6" x14ac:dyDescent="0.25">
      <c r="F176054" s="195"/>
    </row>
    <row r="176055" spans="6:6" x14ac:dyDescent="0.25">
      <c r="F176055" s="195"/>
    </row>
    <row r="176056" spans="6:6" x14ac:dyDescent="0.25">
      <c r="F176056" s="195"/>
    </row>
    <row r="176057" spans="6:6" x14ac:dyDescent="0.25">
      <c r="F176057" s="195"/>
    </row>
    <row r="176058" spans="6:6" x14ac:dyDescent="0.25">
      <c r="F176058" s="195"/>
    </row>
    <row r="176059" spans="6:6" x14ac:dyDescent="0.25">
      <c r="F176059" s="195"/>
    </row>
    <row r="176060" spans="6:6" x14ac:dyDescent="0.25">
      <c r="F176060" s="195"/>
    </row>
    <row r="176061" spans="6:6" x14ac:dyDescent="0.25">
      <c r="F176061" s="195"/>
    </row>
    <row r="176062" spans="6:6" x14ac:dyDescent="0.25">
      <c r="F176062" s="195"/>
    </row>
    <row r="176063" spans="6:6" x14ac:dyDescent="0.25">
      <c r="F176063" s="195"/>
    </row>
    <row r="176064" spans="6:6" x14ac:dyDescent="0.25">
      <c r="F176064" s="195"/>
    </row>
    <row r="176065" spans="6:6" x14ac:dyDescent="0.25">
      <c r="F176065" s="195"/>
    </row>
    <row r="176066" spans="6:6" x14ac:dyDescent="0.25">
      <c r="F176066" s="195"/>
    </row>
    <row r="176067" spans="6:6" x14ac:dyDescent="0.25">
      <c r="F176067" s="195"/>
    </row>
    <row r="176068" spans="6:6" x14ac:dyDescent="0.25">
      <c r="F176068" s="195"/>
    </row>
    <row r="176069" spans="6:6" x14ac:dyDescent="0.25">
      <c r="F176069" s="195"/>
    </row>
    <row r="176070" spans="6:6" x14ac:dyDescent="0.25">
      <c r="F176070" s="195"/>
    </row>
    <row r="176071" spans="6:6" x14ac:dyDescent="0.25">
      <c r="F176071" s="195"/>
    </row>
    <row r="176072" spans="6:6" x14ac:dyDescent="0.25">
      <c r="F176072" s="195"/>
    </row>
    <row r="176073" spans="6:6" x14ac:dyDescent="0.25">
      <c r="F176073" s="195"/>
    </row>
    <row r="176074" spans="6:6" x14ac:dyDescent="0.25">
      <c r="F176074" s="195"/>
    </row>
    <row r="176075" spans="6:6" x14ac:dyDescent="0.25">
      <c r="F176075" s="195"/>
    </row>
    <row r="176076" spans="6:6" x14ac:dyDescent="0.25">
      <c r="F176076" s="195"/>
    </row>
    <row r="176077" spans="6:6" x14ac:dyDescent="0.25">
      <c r="F176077" s="195"/>
    </row>
    <row r="176078" spans="6:6" x14ac:dyDescent="0.25">
      <c r="F176078" s="195"/>
    </row>
    <row r="176079" spans="6:6" x14ac:dyDescent="0.25">
      <c r="F176079" s="195"/>
    </row>
    <row r="176080" spans="6:6" x14ac:dyDescent="0.25">
      <c r="F176080" s="195"/>
    </row>
    <row r="176081" spans="6:6" x14ac:dyDescent="0.25">
      <c r="F176081" s="195"/>
    </row>
    <row r="176082" spans="6:6" x14ac:dyDescent="0.25">
      <c r="F176082" s="195"/>
    </row>
    <row r="176083" spans="6:6" x14ac:dyDescent="0.25">
      <c r="F176083" s="195"/>
    </row>
    <row r="176084" spans="6:6" x14ac:dyDescent="0.25">
      <c r="F176084" s="195"/>
    </row>
    <row r="176085" spans="6:6" x14ac:dyDescent="0.25">
      <c r="F176085" s="195"/>
    </row>
    <row r="176086" spans="6:6" x14ac:dyDescent="0.25">
      <c r="F176086" s="195"/>
    </row>
    <row r="176087" spans="6:6" x14ac:dyDescent="0.25">
      <c r="F176087" s="195"/>
    </row>
    <row r="176088" spans="6:6" x14ac:dyDescent="0.25">
      <c r="F176088" s="195"/>
    </row>
    <row r="176089" spans="6:6" x14ac:dyDescent="0.25">
      <c r="F176089" s="195"/>
    </row>
    <row r="176090" spans="6:6" x14ac:dyDescent="0.25">
      <c r="F176090" s="195"/>
    </row>
    <row r="176091" spans="6:6" x14ac:dyDescent="0.25">
      <c r="F176091" s="195"/>
    </row>
    <row r="176092" spans="6:6" x14ac:dyDescent="0.25">
      <c r="F176092" s="195"/>
    </row>
    <row r="176093" spans="6:6" x14ac:dyDescent="0.25">
      <c r="F176093" s="195"/>
    </row>
    <row r="176094" spans="6:6" x14ac:dyDescent="0.25">
      <c r="F176094" s="195"/>
    </row>
    <row r="176095" spans="6:6" x14ac:dyDescent="0.25">
      <c r="F176095" s="195"/>
    </row>
    <row r="176096" spans="6:6" x14ac:dyDescent="0.25">
      <c r="F176096" s="195"/>
    </row>
    <row r="176097" spans="6:6" x14ac:dyDescent="0.25">
      <c r="F176097" s="195"/>
    </row>
    <row r="176098" spans="6:6" x14ac:dyDescent="0.25">
      <c r="F176098" s="195"/>
    </row>
    <row r="176099" spans="6:6" x14ac:dyDescent="0.25">
      <c r="F176099" s="195"/>
    </row>
    <row r="176100" spans="6:6" x14ac:dyDescent="0.25">
      <c r="F176100" s="195"/>
    </row>
    <row r="176101" spans="6:6" x14ac:dyDescent="0.25">
      <c r="F176101" s="195"/>
    </row>
    <row r="176102" spans="6:6" x14ac:dyDescent="0.25">
      <c r="F176102" s="195"/>
    </row>
    <row r="176103" spans="6:6" x14ac:dyDescent="0.25">
      <c r="F176103" s="195"/>
    </row>
    <row r="176104" spans="6:6" x14ac:dyDescent="0.25">
      <c r="F176104" s="195"/>
    </row>
    <row r="176105" spans="6:6" x14ac:dyDescent="0.25">
      <c r="F176105" s="195"/>
    </row>
    <row r="176106" spans="6:6" x14ac:dyDescent="0.25">
      <c r="F176106" s="195"/>
    </row>
    <row r="176107" spans="6:6" x14ac:dyDescent="0.25">
      <c r="F176107" s="195"/>
    </row>
    <row r="176108" spans="6:6" x14ac:dyDescent="0.25">
      <c r="F176108" s="195"/>
    </row>
    <row r="176109" spans="6:6" x14ac:dyDescent="0.25">
      <c r="F176109" s="195"/>
    </row>
    <row r="176110" spans="6:6" x14ac:dyDescent="0.25">
      <c r="F176110" s="195"/>
    </row>
    <row r="176111" spans="6:6" x14ac:dyDescent="0.25">
      <c r="F176111" s="195"/>
    </row>
    <row r="176112" spans="6:6" x14ac:dyDescent="0.25">
      <c r="F176112" s="195"/>
    </row>
    <row r="176113" spans="6:6" x14ac:dyDescent="0.25">
      <c r="F176113" s="195"/>
    </row>
    <row r="176114" spans="6:6" x14ac:dyDescent="0.25">
      <c r="F176114" s="195"/>
    </row>
    <row r="176115" spans="6:6" x14ac:dyDescent="0.25">
      <c r="F176115" s="195"/>
    </row>
    <row r="176116" spans="6:6" x14ac:dyDescent="0.25">
      <c r="F176116" s="195"/>
    </row>
    <row r="176117" spans="6:6" x14ac:dyDescent="0.25">
      <c r="F176117" s="195"/>
    </row>
    <row r="176118" spans="6:6" x14ac:dyDescent="0.25">
      <c r="F176118" s="195"/>
    </row>
    <row r="176119" spans="6:6" x14ac:dyDescent="0.25">
      <c r="F176119" s="195"/>
    </row>
    <row r="176120" spans="6:6" x14ac:dyDescent="0.25">
      <c r="F176120" s="195"/>
    </row>
    <row r="176121" spans="6:6" x14ac:dyDescent="0.25">
      <c r="F176121" s="195"/>
    </row>
    <row r="176122" spans="6:6" x14ac:dyDescent="0.25">
      <c r="F176122" s="195"/>
    </row>
    <row r="176123" spans="6:6" x14ac:dyDescent="0.25">
      <c r="F176123" s="195"/>
    </row>
    <row r="176124" spans="6:6" x14ac:dyDescent="0.25">
      <c r="F176124" s="195"/>
    </row>
    <row r="176125" spans="6:6" x14ac:dyDescent="0.25">
      <c r="F176125" s="195"/>
    </row>
    <row r="176126" spans="6:6" x14ac:dyDescent="0.25">
      <c r="F176126" s="195"/>
    </row>
    <row r="176127" spans="6:6" x14ac:dyDescent="0.25">
      <c r="F176127" s="195"/>
    </row>
    <row r="176128" spans="6:6" x14ac:dyDescent="0.25">
      <c r="F176128" s="195"/>
    </row>
    <row r="176129" spans="6:6" x14ac:dyDescent="0.25">
      <c r="F176129" s="195"/>
    </row>
    <row r="176130" spans="6:6" x14ac:dyDescent="0.25">
      <c r="F176130" s="195"/>
    </row>
    <row r="176131" spans="6:6" x14ac:dyDescent="0.25">
      <c r="F176131" s="195"/>
    </row>
    <row r="176132" spans="6:6" x14ac:dyDescent="0.25">
      <c r="F176132" s="195"/>
    </row>
    <row r="176133" spans="6:6" x14ac:dyDescent="0.25">
      <c r="F176133" s="195"/>
    </row>
    <row r="176134" spans="6:6" x14ac:dyDescent="0.25">
      <c r="F176134" s="195"/>
    </row>
    <row r="176135" spans="6:6" x14ac:dyDescent="0.25">
      <c r="F176135" s="195"/>
    </row>
    <row r="176136" spans="6:6" x14ac:dyDescent="0.25">
      <c r="F176136" s="195"/>
    </row>
    <row r="176137" spans="6:6" x14ac:dyDescent="0.25">
      <c r="F176137" s="195"/>
    </row>
    <row r="176138" spans="6:6" x14ac:dyDescent="0.25">
      <c r="F176138" s="195"/>
    </row>
    <row r="176139" spans="6:6" x14ac:dyDescent="0.25">
      <c r="F176139" s="195"/>
    </row>
    <row r="176140" spans="6:6" x14ac:dyDescent="0.25">
      <c r="F176140" s="195"/>
    </row>
    <row r="176141" spans="6:6" x14ac:dyDescent="0.25">
      <c r="F176141" s="195"/>
    </row>
    <row r="176142" spans="6:6" x14ac:dyDescent="0.25">
      <c r="F176142" s="195"/>
    </row>
    <row r="176143" spans="6:6" x14ac:dyDescent="0.25">
      <c r="F176143" s="195"/>
    </row>
    <row r="176144" spans="6:6" x14ac:dyDescent="0.25">
      <c r="F176144" s="195"/>
    </row>
    <row r="176145" spans="6:6" x14ac:dyDescent="0.25">
      <c r="F176145" s="195"/>
    </row>
    <row r="176146" spans="6:6" x14ac:dyDescent="0.25">
      <c r="F176146" s="195"/>
    </row>
    <row r="176147" spans="6:6" x14ac:dyDescent="0.25">
      <c r="F176147" s="195"/>
    </row>
    <row r="176148" spans="6:6" x14ac:dyDescent="0.25">
      <c r="F176148" s="195"/>
    </row>
    <row r="176149" spans="6:6" x14ac:dyDescent="0.25">
      <c r="F176149" s="195"/>
    </row>
    <row r="176150" spans="6:6" x14ac:dyDescent="0.25">
      <c r="F176150" s="195"/>
    </row>
    <row r="176151" spans="6:6" x14ac:dyDescent="0.25">
      <c r="F176151" s="195"/>
    </row>
    <row r="176152" spans="6:6" x14ac:dyDescent="0.25">
      <c r="F176152" s="195"/>
    </row>
    <row r="176153" spans="6:6" x14ac:dyDescent="0.25">
      <c r="F176153" s="195"/>
    </row>
    <row r="176154" spans="6:6" x14ac:dyDescent="0.25">
      <c r="F176154" s="195"/>
    </row>
    <row r="176155" spans="6:6" x14ac:dyDescent="0.25">
      <c r="F176155" s="195"/>
    </row>
    <row r="176156" spans="6:6" x14ac:dyDescent="0.25">
      <c r="F176156" s="195"/>
    </row>
    <row r="176157" spans="6:6" x14ac:dyDescent="0.25">
      <c r="F176157" s="195"/>
    </row>
    <row r="176158" spans="6:6" x14ac:dyDescent="0.25">
      <c r="F176158" s="195"/>
    </row>
    <row r="176159" spans="6:6" x14ac:dyDescent="0.25">
      <c r="F176159" s="195"/>
    </row>
    <row r="176160" spans="6:6" x14ac:dyDescent="0.25">
      <c r="F176160" s="195"/>
    </row>
    <row r="176161" spans="6:6" x14ac:dyDescent="0.25">
      <c r="F176161" s="195"/>
    </row>
    <row r="176162" spans="6:6" x14ac:dyDescent="0.25">
      <c r="F176162" s="195"/>
    </row>
    <row r="176163" spans="6:6" x14ac:dyDescent="0.25">
      <c r="F176163" s="195"/>
    </row>
    <row r="176164" spans="6:6" x14ac:dyDescent="0.25">
      <c r="F176164" s="195"/>
    </row>
    <row r="176165" spans="6:6" x14ac:dyDescent="0.25">
      <c r="F176165" s="195"/>
    </row>
    <row r="176166" spans="6:6" x14ac:dyDescent="0.25">
      <c r="F176166" s="195"/>
    </row>
    <row r="176167" spans="6:6" x14ac:dyDescent="0.25">
      <c r="F176167" s="195"/>
    </row>
    <row r="176168" spans="6:6" x14ac:dyDescent="0.25">
      <c r="F176168" s="195"/>
    </row>
    <row r="176169" spans="6:6" x14ac:dyDescent="0.25">
      <c r="F176169" s="195"/>
    </row>
    <row r="176170" spans="6:6" x14ac:dyDescent="0.25">
      <c r="F176170" s="195"/>
    </row>
    <row r="176171" spans="6:6" x14ac:dyDescent="0.25">
      <c r="F176171" s="195"/>
    </row>
    <row r="176172" spans="6:6" x14ac:dyDescent="0.25">
      <c r="F176172" s="195"/>
    </row>
    <row r="176173" spans="6:6" x14ac:dyDescent="0.25">
      <c r="F176173" s="195"/>
    </row>
    <row r="176174" spans="6:6" x14ac:dyDescent="0.25">
      <c r="F176174" s="195"/>
    </row>
    <row r="176175" spans="6:6" x14ac:dyDescent="0.25">
      <c r="F176175" s="195"/>
    </row>
    <row r="176176" spans="6:6" x14ac:dyDescent="0.25">
      <c r="F176176" s="195"/>
    </row>
    <row r="176177" spans="6:6" x14ac:dyDescent="0.25">
      <c r="F176177" s="195"/>
    </row>
    <row r="176178" spans="6:6" x14ac:dyDescent="0.25">
      <c r="F176178" s="195"/>
    </row>
    <row r="176179" spans="6:6" x14ac:dyDescent="0.25">
      <c r="F176179" s="195"/>
    </row>
    <row r="176180" spans="6:6" x14ac:dyDescent="0.25">
      <c r="F176180" s="195"/>
    </row>
    <row r="176181" spans="6:6" x14ac:dyDescent="0.25">
      <c r="F176181" s="195"/>
    </row>
    <row r="176182" spans="6:6" x14ac:dyDescent="0.25">
      <c r="F176182" s="195"/>
    </row>
    <row r="176183" spans="6:6" x14ac:dyDescent="0.25">
      <c r="F176183" s="195"/>
    </row>
    <row r="176184" spans="6:6" x14ac:dyDescent="0.25">
      <c r="F176184" s="195"/>
    </row>
    <row r="176185" spans="6:6" x14ac:dyDescent="0.25">
      <c r="F176185" s="195"/>
    </row>
    <row r="176186" spans="6:6" x14ac:dyDescent="0.25">
      <c r="F176186" s="195"/>
    </row>
    <row r="176187" spans="6:6" x14ac:dyDescent="0.25">
      <c r="F176187" s="195"/>
    </row>
    <row r="176188" spans="6:6" x14ac:dyDescent="0.25">
      <c r="F176188" s="195"/>
    </row>
    <row r="176189" spans="6:6" x14ac:dyDescent="0.25">
      <c r="F176189" s="195"/>
    </row>
    <row r="176190" spans="6:6" x14ac:dyDescent="0.25">
      <c r="F176190" s="195"/>
    </row>
    <row r="176191" spans="6:6" x14ac:dyDescent="0.25">
      <c r="F176191" s="195"/>
    </row>
    <row r="176192" spans="6:6" x14ac:dyDescent="0.25">
      <c r="F176192" s="195"/>
    </row>
    <row r="176193" spans="6:6" x14ac:dyDescent="0.25">
      <c r="F176193" s="195"/>
    </row>
    <row r="176194" spans="6:6" x14ac:dyDescent="0.25">
      <c r="F176194" s="195"/>
    </row>
    <row r="176195" spans="6:6" x14ac:dyDescent="0.25">
      <c r="F176195" s="195"/>
    </row>
    <row r="176196" spans="6:6" x14ac:dyDescent="0.25">
      <c r="F176196" s="195"/>
    </row>
    <row r="176197" spans="6:6" x14ac:dyDescent="0.25">
      <c r="F176197" s="195"/>
    </row>
    <row r="176198" spans="6:6" x14ac:dyDescent="0.25">
      <c r="F176198" s="195"/>
    </row>
    <row r="176199" spans="6:6" x14ac:dyDescent="0.25">
      <c r="F176199" s="195"/>
    </row>
    <row r="176200" spans="6:6" x14ac:dyDescent="0.25">
      <c r="F176200" s="195"/>
    </row>
    <row r="176201" spans="6:6" x14ac:dyDescent="0.25">
      <c r="F176201" s="195"/>
    </row>
    <row r="176202" spans="6:6" x14ac:dyDescent="0.25">
      <c r="F176202" s="195"/>
    </row>
    <row r="176203" spans="6:6" x14ac:dyDescent="0.25">
      <c r="F176203" s="195"/>
    </row>
    <row r="176204" spans="6:6" x14ac:dyDescent="0.25">
      <c r="F176204" s="195"/>
    </row>
    <row r="176205" spans="6:6" x14ac:dyDescent="0.25">
      <c r="F176205" s="195"/>
    </row>
    <row r="176206" spans="6:6" x14ac:dyDescent="0.25">
      <c r="F176206" s="195"/>
    </row>
    <row r="176207" spans="6:6" x14ac:dyDescent="0.25">
      <c r="F176207" s="195"/>
    </row>
    <row r="176208" spans="6:6" x14ac:dyDescent="0.25">
      <c r="F176208" s="195"/>
    </row>
    <row r="176209" spans="6:6" x14ac:dyDescent="0.25">
      <c r="F176209" s="195"/>
    </row>
    <row r="176210" spans="6:6" x14ac:dyDescent="0.25">
      <c r="F176210" s="195"/>
    </row>
    <row r="176211" spans="6:6" x14ac:dyDescent="0.25">
      <c r="F176211" s="195"/>
    </row>
    <row r="176212" spans="6:6" x14ac:dyDescent="0.25">
      <c r="F176212" s="195"/>
    </row>
    <row r="176213" spans="6:6" x14ac:dyDescent="0.25">
      <c r="F176213" s="195"/>
    </row>
    <row r="176214" spans="6:6" x14ac:dyDescent="0.25">
      <c r="F176214" s="195"/>
    </row>
    <row r="176215" spans="6:6" x14ac:dyDescent="0.25">
      <c r="F176215" s="195"/>
    </row>
    <row r="176216" spans="6:6" x14ac:dyDescent="0.25">
      <c r="F176216" s="195"/>
    </row>
    <row r="176217" spans="6:6" x14ac:dyDescent="0.25">
      <c r="F176217" s="195"/>
    </row>
    <row r="176218" spans="6:6" x14ac:dyDescent="0.25">
      <c r="F176218" s="195"/>
    </row>
    <row r="176219" spans="6:6" x14ac:dyDescent="0.25">
      <c r="F176219" s="195"/>
    </row>
    <row r="176220" spans="6:6" x14ac:dyDescent="0.25">
      <c r="F176220" s="195"/>
    </row>
    <row r="176221" spans="6:6" x14ac:dyDescent="0.25">
      <c r="F176221" s="195"/>
    </row>
    <row r="176222" spans="6:6" x14ac:dyDescent="0.25">
      <c r="F176222" s="195"/>
    </row>
    <row r="176223" spans="6:6" x14ac:dyDescent="0.25">
      <c r="F176223" s="195"/>
    </row>
    <row r="176224" spans="6:6" x14ac:dyDescent="0.25">
      <c r="F176224" s="195"/>
    </row>
    <row r="176225" spans="6:6" x14ac:dyDescent="0.25">
      <c r="F176225" s="195"/>
    </row>
    <row r="176226" spans="6:6" x14ac:dyDescent="0.25">
      <c r="F176226" s="195"/>
    </row>
    <row r="176227" spans="6:6" x14ac:dyDescent="0.25">
      <c r="F176227" s="195"/>
    </row>
    <row r="176228" spans="6:6" x14ac:dyDescent="0.25">
      <c r="F176228" s="195"/>
    </row>
    <row r="176229" spans="6:6" x14ac:dyDescent="0.25">
      <c r="F176229" s="195"/>
    </row>
    <row r="176230" spans="6:6" x14ac:dyDescent="0.25">
      <c r="F176230" s="195"/>
    </row>
    <row r="176231" spans="6:6" x14ac:dyDescent="0.25">
      <c r="F176231" s="195"/>
    </row>
    <row r="176232" spans="6:6" x14ac:dyDescent="0.25">
      <c r="F176232" s="195"/>
    </row>
    <row r="176233" spans="6:6" x14ac:dyDescent="0.25">
      <c r="F176233" s="195"/>
    </row>
    <row r="176234" spans="6:6" x14ac:dyDescent="0.25">
      <c r="F176234" s="195"/>
    </row>
    <row r="176235" spans="6:6" x14ac:dyDescent="0.25">
      <c r="F176235" s="195"/>
    </row>
    <row r="176236" spans="6:6" x14ac:dyDescent="0.25">
      <c r="F176236" s="195"/>
    </row>
    <row r="176237" spans="6:6" x14ac:dyDescent="0.25">
      <c r="F176237" s="195"/>
    </row>
    <row r="176238" spans="6:6" x14ac:dyDescent="0.25">
      <c r="F176238" s="195"/>
    </row>
    <row r="176239" spans="6:6" x14ac:dyDescent="0.25">
      <c r="F176239" s="195"/>
    </row>
    <row r="176240" spans="6:6" x14ac:dyDescent="0.25">
      <c r="F176240" s="195"/>
    </row>
    <row r="176241" spans="6:6" x14ac:dyDescent="0.25">
      <c r="F176241" s="195"/>
    </row>
    <row r="176242" spans="6:6" x14ac:dyDescent="0.25">
      <c r="F176242" s="195"/>
    </row>
    <row r="176243" spans="6:6" x14ac:dyDescent="0.25">
      <c r="F176243" s="195"/>
    </row>
    <row r="176244" spans="6:6" x14ac:dyDescent="0.25">
      <c r="F176244" s="195"/>
    </row>
    <row r="176245" spans="6:6" x14ac:dyDescent="0.25">
      <c r="F176245" s="195"/>
    </row>
    <row r="176246" spans="6:6" x14ac:dyDescent="0.25">
      <c r="F176246" s="195"/>
    </row>
    <row r="176247" spans="6:6" x14ac:dyDescent="0.25">
      <c r="F176247" s="195"/>
    </row>
    <row r="176248" spans="6:6" x14ac:dyDescent="0.25">
      <c r="F176248" s="195"/>
    </row>
    <row r="176249" spans="6:6" x14ac:dyDescent="0.25">
      <c r="F176249" s="195"/>
    </row>
    <row r="176250" spans="6:6" x14ac:dyDescent="0.25">
      <c r="F176250" s="195"/>
    </row>
    <row r="176251" spans="6:6" x14ac:dyDescent="0.25">
      <c r="F176251" s="195"/>
    </row>
    <row r="176252" spans="6:6" x14ac:dyDescent="0.25">
      <c r="F176252" s="195"/>
    </row>
    <row r="176253" spans="6:6" x14ac:dyDescent="0.25">
      <c r="F176253" s="195"/>
    </row>
    <row r="176254" spans="6:6" x14ac:dyDescent="0.25">
      <c r="F176254" s="195"/>
    </row>
    <row r="176255" spans="6:6" x14ac:dyDescent="0.25">
      <c r="F176255" s="195"/>
    </row>
    <row r="176256" spans="6:6" x14ac:dyDescent="0.25">
      <c r="F176256" s="195"/>
    </row>
    <row r="176257" spans="6:6" x14ac:dyDescent="0.25">
      <c r="F176257" s="195"/>
    </row>
    <row r="176258" spans="6:6" x14ac:dyDescent="0.25">
      <c r="F176258" s="195"/>
    </row>
    <row r="176259" spans="6:6" x14ac:dyDescent="0.25">
      <c r="F176259" s="195"/>
    </row>
    <row r="176260" spans="6:6" x14ac:dyDescent="0.25">
      <c r="F176260" s="195"/>
    </row>
    <row r="176261" spans="6:6" x14ac:dyDescent="0.25">
      <c r="F176261" s="195"/>
    </row>
    <row r="176262" spans="6:6" x14ac:dyDescent="0.25">
      <c r="F176262" s="195"/>
    </row>
    <row r="176263" spans="6:6" x14ac:dyDescent="0.25">
      <c r="F176263" s="195"/>
    </row>
    <row r="176264" spans="6:6" x14ac:dyDescent="0.25">
      <c r="F176264" s="195"/>
    </row>
    <row r="176265" spans="6:6" x14ac:dyDescent="0.25">
      <c r="F176265" s="195"/>
    </row>
    <row r="176266" spans="6:6" x14ac:dyDescent="0.25">
      <c r="F176266" s="195"/>
    </row>
    <row r="176267" spans="6:6" x14ac:dyDescent="0.25">
      <c r="F176267" s="195"/>
    </row>
    <row r="176268" spans="6:6" x14ac:dyDescent="0.25">
      <c r="F176268" s="195"/>
    </row>
    <row r="176269" spans="6:6" x14ac:dyDescent="0.25">
      <c r="F176269" s="195"/>
    </row>
    <row r="176270" spans="6:6" x14ac:dyDescent="0.25">
      <c r="F176270" s="195"/>
    </row>
    <row r="176271" spans="6:6" x14ac:dyDescent="0.25">
      <c r="F176271" s="195"/>
    </row>
    <row r="176272" spans="6:6" x14ac:dyDescent="0.25">
      <c r="F176272" s="195"/>
    </row>
    <row r="176273" spans="6:6" x14ac:dyDescent="0.25">
      <c r="F176273" s="195"/>
    </row>
    <row r="176274" spans="6:6" x14ac:dyDescent="0.25">
      <c r="F176274" s="195"/>
    </row>
    <row r="176275" spans="6:6" x14ac:dyDescent="0.25">
      <c r="F176275" s="195"/>
    </row>
    <row r="176276" spans="6:6" x14ac:dyDescent="0.25">
      <c r="F176276" s="195"/>
    </row>
    <row r="176277" spans="6:6" x14ac:dyDescent="0.25">
      <c r="F176277" s="195"/>
    </row>
    <row r="176278" spans="6:6" x14ac:dyDescent="0.25">
      <c r="F176278" s="195"/>
    </row>
    <row r="176279" spans="6:6" x14ac:dyDescent="0.25">
      <c r="F176279" s="195"/>
    </row>
    <row r="176280" spans="6:6" x14ac:dyDescent="0.25">
      <c r="F176280" s="195"/>
    </row>
    <row r="176281" spans="6:6" x14ac:dyDescent="0.25">
      <c r="F176281" s="195"/>
    </row>
    <row r="176282" spans="6:6" x14ac:dyDescent="0.25">
      <c r="F176282" s="195"/>
    </row>
    <row r="176283" spans="6:6" x14ac:dyDescent="0.25">
      <c r="F176283" s="195"/>
    </row>
    <row r="176284" spans="6:6" x14ac:dyDescent="0.25">
      <c r="F176284" s="195"/>
    </row>
    <row r="176285" spans="6:6" x14ac:dyDescent="0.25">
      <c r="F176285" s="195"/>
    </row>
    <row r="176286" spans="6:6" x14ac:dyDescent="0.25">
      <c r="F176286" s="195"/>
    </row>
    <row r="176287" spans="6:6" x14ac:dyDescent="0.25">
      <c r="F176287" s="195"/>
    </row>
    <row r="176288" spans="6:6" x14ac:dyDescent="0.25">
      <c r="F176288" s="195"/>
    </row>
    <row r="176289" spans="6:6" x14ac:dyDescent="0.25">
      <c r="F176289" s="195"/>
    </row>
    <row r="176290" spans="6:6" x14ac:dyDescent="0.25">
      <c r="F176290" s="195"/>
    </row>
    <row r="176291" spans="6:6" x14ac:dyDescent="0.25">
      <c r="F176291" s="195"/>
    </row>
    <row r="176292" spans="6:6" x14ac:dyDescent="0.25">
      <c r="F176292" s="195"/>
    </row>
    <row r="176293" spans="6:6" x14ac:dyDescent="0.25">
      <c r="F176293" s="195"/>
    </row>
    <row r="176294" spans="6:6" x14ac:dyDescent="0.25">
      <c r="F176294" s="195"/>
    </row>
    <row r="176295" spans="6:6" x14ac:dyDescent="0.25">
      <c r="F176295" s="195"/>
    </row>
    <row r="176296" spans="6:6" x14ac:dyDescent="0.25">
      <c r="F176296" s="195"/>
    </row>
    <row r="176297" spans="6:6" x14ac:dyDescent="0.25">
      <c r="F176297" s="195"/>
    </row>
    <row r="176298" spans="6:6" x14ac:dyDescent="0.25">
      <c r="F176298" s="195"/>
    </row>
    <row r="176299" spans="6:6" x14ac:dyDescent="0.25">
      <c r="F176299" s="195"/>
    </row>
    <row r="176300" spans="6:6" x14ac:dyDescent="0.25">
      <c r="F176300" s="195"/>
    </row>
    <row r="176301" spans="6:6" x14ac:dyDescent="0.25">
      <c r="F176301" s="195"/>
    </row>
    <row r="176302" spans="6:6" x14ac:dyDescent="0.25">
      <c r="F176302" s="195"/>
    </row>
    <row r="176303" spans="6:6" x14ac:dyDescent="0.25">
      <c r="F176303" s="195"/>
    </row>
    <row r="176304" spans="6:6" x14ac:dyDescent="0.25">
      <c r="F176304" s="195"/>
    </row>
    <row r="176305" spans="6:6" x14ac:dyDescent="0.25">
      <c r="F176305" s="195"/>
    </row>
    <row r="176306" spans="6:6" x14ac:dyDescent="0.25">
      <c r="F176306" s="195"/>
    </row>
    <row r="176307" spans="6:6" x14ac:dyDescent="0.25">
      <c r="F176307" s="195"/>
    </row>
    <row r="176308" spans="6:6" x14ac:dyDescent="0.25">
      <c r="F176308" s="195"/>
    </row>
    <row r="176309" spans="6:6" x14ac:dyDescent="0.25">
      <c r="F176309" s="195"/>
    </row>
    <row r="176310" spans="6:6" x14ac:dyDescent="0.25">
      <c r="F176310" s="195"/>
    </row>
    <row r="176311" spans="6:6" x14ac:dyDescent="0.25">
      <c r="F176311" s="195"/>
    </row>
    <row r="176312" spans="6:6" x14ac:dyDescent="0.25">
      <c r="F176312" s="195"/>
    </row>
    <row r="176313" spans="6:6" x14ac:dyDescent="0.25">
      <c r="F176313" s="195"/>
    </row>
    <row r="176314" spans="6:6" x14ac:dyDescent="0.25">
      <c r="F176314" s="195"/>
    </row>
    <row r="176315" spans="6:6" x14ac:dyDescent="0.25">
      <c r="F176315" s="195"/>
    </row>
    <row r="176316" spans="6:6" x14ac:dyDescent="0.25">
      <c r="F176316" s="195"/>
    </row>
    <row r="176317" spans="6:6" x14ac:dyDescent="0.25">
      <c r="F176317" s="195"/>
    </row>
    <row r="176318" spans="6:6" x14ac:dyDescent="0.25">
      <c r="F176318" s="195"/>
    </row>
    <row r="176319" spans="6:6" x14ac:dyDescent="0.25">
      <c r="F176319" s="195"/>
    </row>
    <row r="176320" spans="6:6" x14ac:dyDescent="0.25">
      <c r="F176320" s="195"/>
    </row>
    <row r="176321" spans="6:6" x14ac:dyDescent="0.25">
      <c r="F176321" s="195"/>
    </row>
    <row r="176322" spans="6:6" x14ac:dyDescent="0.25">
      <c r="F176322" s="195"/>
    </row>
    <row r="176323" spans="6:6" x14ac:dyDescent="0.25">
      <c r="F176323" s="195"/>
    </row>
    <row r="176324" spans="6:6" x14ac:dyDescent="0.25">
      <c r="F176324" s="195"/>
    </row>
    <row r="176325" spans="6:6" x14ac:dyDescent="0.25">
      <c r="F176325" s="195"/>
    </row>
    <row r="176326" spans="6:6" x14ac:dyDescent="0.25">
      <c r="F176326" s="195"/>
    </row>
    <row r="176327" spans="6:6" x14ac:dyDescent="0.25">
      <c r="F176327" s="195"/>
    </row>
    <row r="176328" spans="6:6" x14ac:dyDescent="0.25">
      <c r="F176328" s="195"/>
    </row>
    <row r="176329" spans="6:6" x14ac:dyDescent="0.25">
      <c r="F176329" s="195"/>
    </row>
    <row r="176330" spans="6:6" x14ac:dyDescent="0.25">
      <c r="F176330" s="195"/>
    </row>
    <row r="176331" spans="6:6" x14ac:dyDescent="0.25">
      <c r="F176331" s="195"/>
    </row>
    <row r="176332" spans="6:6" x14ac:dyDescent="0.25">
      <c r="F176332" s="195"/>
    </row>
    <row r="176333" spans="6:6" x14ac:dyDescent="0.25">
      <c r="F176333" s="195"/>
    </row>
    <row r="176334" spans="6:6" x14ac:dyDescent="0.25">
      <c r="F176334" s="195"/>
    </row>
    <row r="176335" spans="6:6" x14ac:dyDescent="0.25">
      <c r="F176335" s="195"/>
    </row>
    <row r="176336" spans="6:6" x14ac:dyDescent="0.25">
      <c r="F176336" s="195"/>
    </row>
    <row r="176337" spans="6:6" x14ac:dyDescent="0.25">
      <c r="F176337" s="195"/>
    </row>
    <row r="176338" spans="6:6" x14ac:dyDescent="0.25">
      <c r="F176338" s="195"/>
    </row>
    <row r="176339" spans="6:6" x14ac:dyDescent="0.25">
      <c r="F176339" s="195"/>
    </row>
    <row r="176340" spans="6:6" x14ac:dyDescent="0.25">
      <c r="F176340" s="195"/>
    </row>
    <row r="176341" spans="6:6" x14ac:dyDescent="0.25">
      <c r="F176341" s="195"/>
    </row>
    <row r="176342" spans="6:6" x14ac:dyDescent="0.25">
      <c r="F176342" s="195"/>
    </row>
    <row r="176343" spans="6:6" x14ac:dyDescent="0.25">
      <c r="F176343" s="195"/>
    </row>
    <row r="176344" spans="6:6" x14ac:dyDescent="0.25">
      <c r="F176344" s="195"/>
    </row>
    <row r="176345" spans="6:6" x14ac:dyDescent="0.25">
      <c r="F176345" s="195"/>
    </row>
    <row r="176346" spans="6:6" x14ac:dyDescent="0.25">
      <c r="F176346" s="195"/>
    </row>
    <row r="176347" spans="6:6" x14ac:dyDescent="0.25">
      <c r="F176347" s="195"/>
    </row>
    <row r="176348" spans="6:6" x14ac:dyDescent="0.25">
      <c r="F176348" s="195"/>
    </row>
    <row r="176349" spans="6:6" x14ac:dyDescent="0.25">
      <c r="F176349" s="195"/>
    </row>
    <row r="176350" spans="6:6" x14ac:dyDescent="0.25">
      <c r="F176350" s="195"/>
    </row>
    <row r="176351" spans="6:6" x14ac:dyDescent="0.25">
      <c r="F176351" s="195"/>
    </row>
    <row r="176352" spans="6:6" x14ac:dyDescent="0.25">
      <c r="F176352" s="195"/>
    </row>
    <row r="176353" spans="6:6" x14ac:dyDescent="0.25">
      <c r="F176353" s="195"/>
    </row>
    <row r="176354" spans="6:6" x14ac:dyDescent="0.25">
      <c r="F176354" s="195"/>
    </row>
    <row r="176355" spans="6:6" x14ac:dyDescent="0.25">
      <c r="F176355" s="195"/>
    </row>
    <row r="176356" spans="6:6" x14ac:dyDescent="0.25">
      <c r="F176356" s="195"/>
    </row>
    <row r="176357" spans="6:6" x14ac:dyDescent="0.25">
      <c r="F176357" s="195"/>
    </row>
    <row r="176358" spans="6:6" x14ac:dyDescent="0.25">
      <c r="F176358" s="195"/>
    </row>
    <row r="176359" spans="6:6" x14ac:dyDescent="0.25">
      <c r="F176359" s="195"/>
    </row>
    <row r="176360" spans="6:6" x14ac:dyDescent="0.25">
      <c r="F176360" s="195"/>
    </row>
    <row r="176361" spans="6:6" x14ac:dyDescent="0.25">
      <c r="F176361" s="195"/>
    </row>
    <row r="176362" spans="6:6" x14ac:dyDescent="0.25">
      <c r="F176362" s="195"/>
    </row>
    <row r="176363" spans="6:6" x14ac:dyDescent="0.25">
      <c r="F176363" s="195"/>
    </row>
    <row r="176364" spans="6:6" x14ac:dyDescent="0.25">
      <c r="F176364" s="195"/>
    </row>
    <row r="176365" spans="6:6" x14ac:dyDescent="0.25">
      <c r="F176365" s="195"/>
    </row>
    <row r="176366" spans="6:6" x14ac:dyDescent="0.25">
      <c r="F176366" s="195"/>
    </row>
    <row r="176367" spans="6:6" x14ac:dyDescent="0.25">
      <c r="F176367" s="195"/>
    </row>
    <row r="176368" spans="6:6" x14ac:dyDescent="0.25">
      <c r="F176368" s="195"/>
    </row>
    <row r="176369" spans="6:6" x14ac:dyDescent="0.25">
      <c r="F176369" s="195"/>
    </row>
    <row r="176370" spans="6:6" x14ac:dyDescent="0.25">
      <c r="F176370" s="195"/>
    </row>
    <row r="176371" spans="6:6" x14ac:dyDescent="0.25">
      <c r="F176371" s="195"/>
    </row>
    <row r="176372" spans="6:6" x14ac:dyDescent="0.25">
      <c r="F176372" s="195"/>
    </row>
    <row r="176373" spans="6:6" x14ac:dyDescent="0.25">
      <c r="F176373" s="195"/>
    </row>
    <row r="176374" spans="6:6" x14ac:dyDescent="0.25">
      <c r="F176374" s="195"/>
    </row>
    <row r="176375" spans="6:6" x14ac:dyDescent="0.25">
      <c r="F176375" s="195"/>
    </row>
    <row r="176376" spans="6:6" x14ac:dyDescent="0.25">
      <c r="F176376" s="195"/>
    </row>
    <row r="176377" spans="6:6" x14ac:dyDescent="0.25">
      <c r="F176377" s="195"/>
    </row>
    <row r="176378" spans="6:6" x14ac:dyDescent="0.25">
      <c r="F176378" s="195"/>
    </row>
    <row r="176379" spans="6:6" x14ac:dyDescent="0.25">
      <c r="F176379" s="195"/>
    </row>
    <row r="176380" spans="6:6" x14ac:dyDescent="0.25">
      <c r="F176380" s="195"/>
    </row>
    <row r="176381" spans="6:6" x14ac:dyDescent="0.25">
      <c r="F176381" s="195"/>
    </row>
    <row r="176382" spans="6:6" x14ac:dyDescent="0.25">
      <c r="F176382" s="195"/>
    </row>
    <row r="176383" spans="6:6" x14ac:dyDescent="0.25">
      <c r="F176383" s="195"/>
    </row>
    <row r="176384" spans="6:6" x14ac:dyDescent="0.25">
      <c r="F176384" s="195"/>
    </row>
    <row r="181502" spans="6:6" x14ac:dyDescent="0.25">
      <c r="F181502" s="195"/>
    </row>
    <row r="181503" spans="6:6" x14ac:dyDescent="0.25">
      <c r="F181503" s="195"/>
    </row>
    <row r="181504" spans="6:6" x14ac:dyDescent="0.25">
      <c r="F181504" s="195"/>
    </row>
    <row r="181505" spans="6:6" x14ac:dyDescent="0.25">
      <c r="F181505" s="195"/>
    </row>
    <row r="181506" spans="6:6" x14ac:dyDescent="0.25">
      <c r="F181506" s="195"/>
    </row>
    <row r="181507" spans="6:6" x14ac:dyDescent="0.25">
      <c r="F181507" s="195"/>
    </row>
    <row r="181508" spans="6:6" x14ac:dyDescent="0.25">
      <c r="F181508" s="195"/>
    </row>
    <row r="181509" spans="6:6" x14ac:dyDescent="0.25">
      <c r="F181509" s="195"/>
    </row>
    <row r="181510" spans="6:6" x14ac:dyDescent="0.25">
      <c r="F181510" s="195"/>
    </row>
    <row r="181511" spans="6:6" x14ac:dyDescent="0.25">
      <c r="F181511" s="195"/>
    </row>
    <row r="181512" spans="6:6" x14ac:dyDescent="0.25">
      <c r="F181512" s="195"/>
    </row>
    <row r="181513" spans="6:6" x14ac:dyDescent="0.25">
      <c r="F181513" s="195"/>
    </row>
    <row r="181514" spans="6:6" x14ac:dyDescent="0.25">
      <c r="F181514" s="195"/>
    </row>
    <row r="181515" spans="6:6" x14ac:dyDescent="0.25">
      <c r="F181515" s="195"/>
    </row>
    <row r="181516" spans="6:6" x14ac:dyDescent="0.25">
      <c r="F181516" s="195"/>
    </row>
    <row r="181517" spans="6:6" x14ac:dyDescent="0.25">
      <c r="F181517" s="195"/>
    </row>
    <row r="181518" spans="6:6" x14ac:dyDescent="0.25">
      <c r="F181518" s="195"/>
    </row>
    <row r="181519" spans="6:6" x14ac:dyDescent="0.25">
      <c r="F181519" s="195"/>
    </row>
    <row r="181520" spans="6:6" x14ac:dyDescent="0.25">
      <c r="F181520" s="195"/>
    </row>
    <row r="181521" spans="6:6" x14ac:dyDescent="0.25">
      <c r="F181521" s="195"/>
    </row>
    <row r="181522" spans="6:6" x14ac:dyDescent="0.25">
      <c r="F181522" s="195"/>
    </row>
    <row r="181523" spans="6:6" x14ac:dyDescent="0.25">
      <c r="F181523" s="195"/>
    </row>
    <row r="181524" spans="6:6" x14ac:dyDescent="0.25">
      <c r="F181524" s="195"/>
    </row>
    <row r="181525" spans="6:6" x14ac:dyDescent="0.25">
      <c r="F181525" s="195"/>
    </row>
    <row r="181526" spans="6:6" x14ac:dyDescent="0.25">
      <c r="F181526" s="195"/>
    </row>
    <row r="181527" spans="6:6" x14ac:dyDescent="0.25">
      <c r="F181527" s="195"/>
    </row>
    <row r="181528" spans="6:6" x14ac:dyDescent="0.25">
      <c r="F181528" s="195"/>
    </row>
    <row r="181529" spans="6:6" x14ac:dyDescent="0.25">
      <c r="F181529" s="195"/>
    </row>
    <row r="181530" spans="6:6" x14ac:dyDescent="0.25">
      <c r="F181530" s="195"/>
    </row>
    <row r="181531" spans="6:6" x14ac:dyDescent="0.25">
      <c r="F181531" s="195"/>
    </row>
    <row r="181532" spans="6:6" x14ac:dyDescent="0.25">
      <c r="F181532" s="195"/>
    </row>
    <row r="181533" spans="6:6" x14ac:dyDescent="0.25">
      <c r="F181533" s="195"/>
    </row>
    <row r="181534" spans="6:6" x14ac:dyDescent="0.25">
      <c r="F181534" s="195"/>
    </row>
    <row r="181535" spans="6:6" x14ac:dyDescent="0.25">
      <c r="F181535" s="195"/>
    </row>
    <row r="181536" spans="6:6" x14ac:dyDescent="0.25">
      <c r="F181536" s="195"/>
    </row>
    <row r="181537" spans="6:6" x14ac:dyDescent="0.25">
      <c r="F181537" s="195"/>
    </row>
    <row r="181538" spans="6:6" x14ac:dyDescent="0.25">
      <c r="F181538" s="195"/>
    </row>
    <row r="181539" spans="6:6" x14ac:dyDescent="0.25">
      <c r="F181539" s="195"/>
    </row>
    <row r="181540" spans="6:6" x14ac:dyDescent="0.25">
      <c r="F181540" s="195"/>
    </row>
    <row r="181541" spans="6:6" x14ac:dyDescent="0.25">
      <c r="F181541" s="195"/>
    </row>
    <row r="181542" spans="6:6" x14ac:dyDescent="0.25">
      <c r="F181542" s="195"/>
    </row>
    <row r="181543" spans="6:6" x14ac:dyDescent="0.25">
      <c r="F181543" s="195"/>
    </row>
    <row r="181544" spans="6:6" x14ac:dyDescent="0.25">
      <c r="F181544" s="195"/>
    </row>
    <row r="181545" spans="6:6" x14ac:dyDescent="0.25">
      <c r="F181545" s="195"/>
    </row>
    <row r="181546" spans="6:6" x14ac:dyDescent="0.25">
      <c r="F181546" s="195"/>
    </row>
    <row r="181547" spans="6:6" x14ac:dyDescent="0.25">
      <c r="F181547" s="195"/>
    </row>
    <row r="181548" spans="6:6" x14ac:dyDescent="0.25">
      <c r="F181548" s="195"/>
    </row>
    <row r="181549" spans="6:6" x14ac:dyDescent="0.25">
      <c r="F181549" s="195"/>
    </row>
    <row r="181550" spans="6:6" x14ac:dyDescent="0.25">
      <c r="F181550" s="195"/>
    </row>
    <row r="181551" spans="6:6" x14ac:dyDescent="0.25">
      <c r="F181551" s="195"/>
    </row>
    <row r="181552" spans="6:6" x14ac:dyDescent="0.25">
      <c r="F181552" s="195"/>
    </row>
    <row r="181553" spans="6:6" x14ac:dyDescent="0.25">
      <c r="F181553" s="195"/>
    </row>
    <row r="181554" spans="6:6" x14ac:dyDescent="0.25">
      <c r="F181554" s="195"/>
    </row>
    <row r="181555" spans="6:6" x14ac:dyDescent="0.25">
      <c r="F181555" s="195"/>
    </row>
    <row r="181556" spans="6:6" x14ac:dyDescent="0.25">
      <c r="F181556" s="195"/>
    </row>
    <row r="181557" spans="6:6" x14ac:dyDescent="0.25">
      <c r="F181557" s="195"/>
    </row>
    <row r="181558" spans="6:6" x14ac:dyDescent="0.25">
      <c r="F181558" s="195"/>
    </row>
    <row r="181559" spans="6:6" x14ac:dyDescent="0.25">
      <c r="F181559" s="195"/>
    </row>
    <row r="181560" spans="6:6" x14ac:dyDescent="0.25">
      <c r="F181560" s="195"/>
    </row>
    <row r="181561" spans="6:6" x14ac:dyDescent="0.25">
      <c r="F181561" s="195"/>
    </row>
    <row r="181562" spans="6:6" x14ac:dyDescent="0.25">
      <c r="F181562" s="195"/>
    </row>
    <row r="181563" spans="6:6" x14ac:dyDescent="0.25">
      <c r="F181563" s="195"/>
    </row>
    <row r="181564" spans="6:6" x14ac:dyDescent="0.25">
      <c r="F181564" s="195"/>
    </row>
    <row r="181565" spans="6:6" x14ac:dyDescent="0.25">
      <c r="F181565" s="195"/>
    </row>
    <row r="181566" spans="6:6" x14ac:dyDescent="0.25">
      <c r="F181566" s="195"/>
    </row>
    <row r="181567" spans="6:6" x14ac:dyDescent="0.25">
      <c r="F181567" s="195"/>
    </row>
    <row r="181568" spans="6:6" x14ac:dyDescent="0.25">
      <c r="F181568" s="195"/>
    </row>
    <row r="181569" spans="6:6" x14ac:dyDescent="0.25">
      <c r="F181569" s="195"/>
    </row>
    <row r="181570" spans="6:6" x14ac:dyDescent="0.25">
      <c r="F181570" s="195"/>
    </row>
    <row r="181571" spans="6:6" x14ac:dyDescent="0.25">
      <c r="F181571" s="195"/>
    </row>
    <row r="181572" spans="6:6" x14ac:dyDescent="0.25">
      <c r="F181572" s="195"/>
    </row>
    <row r="181573" spans="6:6" x14ac:dyDescent="0.25">
      <c r="F181573" s="195"/>
    </row>
    <row r="181574" spans="6:6" x14ac:dyDescent="0.25">
      <c r="F181574" s="195"/>
    </row>
    <row r="181575" spans="6:6" x14ac:dyDescent="0.25">
      <c r="F181575" s="195"/>
    </row>
    <row r="181576" spans="6:6" x14ac:dyDescent="0.25">
      <c r="F181576" s="195"/>
    </row>
    <row r="181577" spans="6:6" x14ac:dyDescent="0.25">
      <c r="F181577" s="195"/>
    </row>
    <row r="181578" spans="6:6" x14ac:dyDescent="0.25">
      <c r="F181578" s="195"/>
    </row>
    <row r="181579" spans="6:6" x14ac:dyDescent="0.25">
      <c r="F181579" s="195"/>
    </row>
    <row r="181580" spans="6:6" x14ac:dyDescent="0.25">
      <c r="F181580" s="195"/>
    </row>
    <row r="181581" spans="6:6" x14ac:dyDescent="0.25">
      <c r="F181581" s="195"/>
    </row>
    <row r="181582" spans="6:6" x14ac:dyDescent="0.25">
      <c r="F181582" s="195"/>
    </row>
    <row r="181583" spans="6:6" x14ac:dyDescent="0.25">
      <c r="F181583" s="195"/>
    </row>
    <row r="181584" spans="6:6" x14ac:dyDescent="0.25">
      <c r="F181584" s="195"/>
    </row>
    <row r="181585" spans="6:6" x14ac:dyDescent="0.25">
      <c r="F181585" s="195"/>
    </row>
    <row r="181586" spans="6:6" x14ac:dyDescent="0.25">
      <c r="F181586" s="195"/>
    </row>
    <row r="181587" spans="6:6" x14ac:dyDescent="0.25">
      <c r="F181587" s="195"/>
    </row>
    <row r="181588" spans="6:6" x14ac:dyDescent="0.25">
      <c r="F181588" s="195"/>
    </row>
    <row r="181589" spans="6:6" x14ac:dyDescent="0.25">
      <c r="F181589" s="195"/>
    </row>
    <row r="181590" spans="6:6" x14ac:dyDescent="0.25">
      <c r="F181590" s="195"/>
    </row>
    <row r="181591" spans="6:6" x14ac:dyDescent="0.25">
      <c r="F181591" s="195"/>
    </row>
    <row r="181592" spans="6:6" x14ac:dyDescent="0.25">
      <c r="F181592" s="195"/>
    </row>
    <row r="181593" spans="6:6" x14ac:dyDescent="0.25">
      <c r="F181593" s="195"/>
    </row>
    <row r="181594" spans="6:6" x14ac:dyDescent="0.25">
      <c r="F181594" s="195"/>
    </row>
    <row r="181595" spans="6:6" x14ac:dyDescent="0.25">
      <c r="F181595" s="195"/>
    </row>
    <row r="181596" spans="6:6" x14ac:dyDescent="0.25">
      <c r="F181596" s="195"/>
    </row>
    <row r="181597" spans="6:6" x14ac:dyDescent="0.25">
      <c r="F181597" s="195"/>
    </row>
    <row r="181598" spans="6:6" x14ac:dyDescent="0.25">
      <c r="F181598" s="195"/>
    </row>
    <row r="181599" spans="6:6" x14ac:dyDescent="0.25">
      <c r="F181599" s="195"/>
    </row>
    <row r="181600" spans="6:6" x14ac:dyDescent="0.25">
      <c r="F181600" s="195"/>
    </row>
    <row r="181601" spans="6:6" x14ac:dyDescent="0.25">
      <c r="F181601" s="195"/>
    </row>
    <row r="181602" spans="6:6" x14ac:dyDescent="0.25">
      <c r="F181602" s="195"/>
    </row>
    <row r="181603" spans="6:6" x14ac:dyDescent="0.25">
      <c r="F181603" s="195"/>
    </row>
    <row r="181604" spans="6:6" x14ac:dyDescent="0.25">
      <c r="F181604" s="195"/>
    </row>
    <row r="181605" spans="6:6" x14ac:dyDescent="0.25">
      <c r="F181605" s="195"/>
    </row>
    <row r="181606" spans="6:6" x14ac:dyDescent="0.25">
      <c r="F181606" s="195"/>
    </row>
    <row r="181607" spans="6:6" x14ac:dyDescent="0.25">
      <c r="F181607" s="195"/>
    </row>
    <row r="181608" spans="6:6" x14ac:dyDescent="0.25">
      <c r="F181608" s="195"/>
    </row>
    <row r="181609" spans="6:6" x14ac:dyDescent="0.25">
      <c r="F181609" s="195"/>
    </row>
    <row r="181610" spans="6:6" x14ac:dyDescent="0.25">
      <c r="F181610" s="195"/>
    </row>
    <row r="181611" spans="6:6" x14ac:dyDescent="0.25">
      <c r="F181611" s="195"/>
    </row>
    <row r="181612" spans="6:6" x14ac:dyDescent="0.25">
      <c r="F181612" s="195"/>
    </row>
    <row r="181613" spans="6:6" x14ac:dyDescent="0.25">
      <c r="F181613" s="195"/>
    </row>
    <row r="181614" spans="6:6" x14ac:dyDescent="0.25">
      <c r="F181614" s="195"/>
    </row>
    <row r="181615" spans="6:6" x14ac:dyDescent="0.25">
      <c r="F181615" s="195"/>
    </row>
    <row r="181616" spans="6:6" x14ac:dyDescent="0.25">
      <c r="F181616" s="195"/>
    </row>
    <row r="181617" spans="6:6" x14ac:dyDescent="0.25">
      <c r="F181617" s="195"/>
    </row>
    <row r="181618" spans="6:6" x14ac:dyDescent="0.25">
      <c r="F181618" s="195"/>
    </row>
    <row r="181619" spans="6:6" x14ac:dyDescent="0.25">
      <c r="F181619" s="195"/>
    </row>
    <row r="181620" spans="6:6" x14ac:dyDescent="0.25">
      <c r="F181620" s="195"/>
    </row>
    <row r="181621" spans="6:6" x14ac:dyDescent="0.25">
      <c r="F181621" s="195"/>
    </row>
    <row r="181622" spans="6:6" x14ac:dyDescent="0.25">
      <c r="F181622" s="195"/>
    </row>
    <row r="181623" spans="6:6" x14ac:dyDescent="0.25">
      <c r="F181623" s="195"/>
    </row>
    <row r="181624" spans="6:6" x14ac:dyDescent="0.25">
      <c r="F181624" s="195"/>
    </row>
    <row r="181625" spans="6:6" x14ac:dyDescent="0.25">
      <c r="F181625" s="195"/>
    </row>
    <row r="181626" spans="6:6" x14ac:dyDescent="0.25">
      <c r="F181626" s="195"/>
    </row>
    <row r="181627" spans="6:6" x14ac:dyDescent="0.25">
      <c r="F181627" s="195"/>
    </row>
    <row r="181628" spans="6:6" x14ac:dyDescent="0.25">
      <c r="F181628" s="195"/>
    </row>
    <row r="181629" spans="6:6" x14ac:dyDescent="0.25">
      <c r="F181629" s="195"/>
    </row>
    <row r="181630" spans="6:6" x14ac:dyDescent="0.25">
      <c r="F181630" s="195"/>
    </row>
    <row r="181631" spans="6:6" x14ac:dyDescent="0.25">
      <c r="F181631" s="195"/>
    </row>
    <row r="181632" spans="6:6" x14ac:dyDescent="0.25">
      <c r="F181632" s="195"/>
    </row>
    <row r="181633" spans="6:6" x14ac:dyDescent="0.25">
      <c r="F181633" s="195"/>
    </row>
    <row r="181634" spans="6:6" x14ac:dyDescent="0.25">
      <c r="F181634" s="195"/>
    </row>
    <row r="181635" spans="6:6" x14ac:dyDescent="0.25">
      <c r="F181635" s="195"/>
    </row>
    <row r="181636" spans="6:6" x14ac:dyDescent="0.25">
      <c r="F181636" s="195"/>
    </row>
    <row r="181637" spans="6:6" x14ac:dyDescent="0.25">
      <c r="F181637" s="195"/>
    </row>
    <row r="181638" spans="6:6" x14ac:dyDescent="0.25">
      <c r="F181638" s="195"/>
    </row>
    <row r="181639" spans="6:6" x14ac:dyDescent="0.25">
      <c r="F181639" s="195"/>
    </row>
    <row r="181640" spans="6:6" x14ac:dyDescent="0.25">
      <c r="F181640" s="195"/>
    </row>
    <row r="181641" spans="6:6" x14ac:dyDescent="0.25">
      <c r="F181641" s="195"/>
    </row>
    <row r="181642" spans="6:6" x14ac:dyDescent="0.25">
      <c r="F181642" s="195"/>
    </row>
    <row r="181643" spans="6:6" x14ac:dyDescent="0.25">
      <c r="F181643" s="195"/>
    </row>
    <row r="181644" spans="6:6" x14ac:dyDescent="0.25">
      <c r="F181644" s="195"/>
    </row>
    <row r="181645" spans="6:6" x14ac:dyDescent="0.25">
      <c r="F181645" s="195"/>
    </row>
    <row r="181646" spans="6:6" x14ac:dyDescent="0.25">
      <c r="F181646" s="195"/>
    </row>
    <row r="181647" spans="6:6" x14ac:dyDescent="0.25">
      <c r="F181647" s="195"/>
    </row>
    <row r="181648" spans="6:6" x14ac:dyDescent="0.25">
      <c r="F181648" s="195"/>
    </row>
    <row r="181649" spans="6:6" x14ac:dyDescent="0.25">
      <c r="F181649" s="195"/>
    </row>
    <row r="181650" spans="6:6" x14ac:dyDescent="0.25">
      <c r="F181650" s="195"/>
    </row>
    <row r="181651" spans="6:6" x14ac:dyDescent="0.25">
      <c r="F181651" s="195"/>
    </row>
    <row r="181652" spans="6:6" x14ac:dyDescent="0.25">
      <c r="F181652" s="195"/>
    </row>
    <row r="181653" spans="6:6" x14ac:dyDescent="0.25">
      <c r="F181653" s="195"/>
    </row>
    <row r="181654" spans="6:6" x14ac:dyDescent="0.25">
      <c r="F181654" s="195"/>
    </row>
    <row r="181655" spans="6:6" x14ac:dyDescent="0.25">
      <c r="F181655" s="195"/>
    </row>
    <row r="181656" spans="6:6" x14ac:dyDescent="0.25">
      <c r="F181656" s="195"/>
    </row>
    <row r="181657" spans="6:6" x14ac:dyDescent="0.25">
      <c r="F181657" s="195"/>
    </row>
    <row r="181658" spans="6:6" x14ac:dyDescent="0.25">
      <c r="F181658" s="195"/>
    </row>
    <row r="181659" spans="6:6" x14ac:dyDescent="0.25">
      <c r="F181659" s="195"/>
    </row>
    <row r="181660" spans="6:6" x14ac:dyDescent="0.25">
      <c r="F181660" s="195"/>
    </row>
    <row r="181661" spans="6:6" x14ac:dyDescent="0.25">
      <c r="F181661" s="195"/>
    </row>
    <row r="181662" spans="6:6" x14ac:dyDescent="0.25">
      <c r="F181662" s="195"/>
    </row>
    <row r="181663" spans="6:6" x14ac:dyDescent="0.25">
      <c r="F181663" s="195"/>
    </row>
    <row r="181664" spans="6:6" x14ac:dyDescent="0.25">
      <c r="F181664" s="195"/>
    </row>
    <row r="181665" spans="6:6" x14ac:dyDescent="0.25">
      <c r="F181665" s="195"/>
    </row>
    <row r="181666" spans="6:6" x14ac:dyDescent="0.25">
      <c r="F181666" s="195"/>
    </row>
    <row r="181667" spans="6:6" x14ac:dyDescent="0.25">
      <c r="F181667" s="195"/>
    </row>
    <row r="181668" spans="6:6" x14ac:dyDescent="0.25">
      <c r="F181668" s="195"/>
    </row>
    <row r="181669" spans="6:6" x14ac:dyDescent="0.25">
      <c r="F181669" s="195"/>
    </row>
    <row r="181670" spans="6:6" x14ac:dyDescent="0.25">
      <c r="F181670" s="195"/>
    </row>
    <row r="181671" spans="6:6" x14ac:dyDescent="0.25">
      <c r="F181671" s="195"/>
    </row>
    <row r="181672" spans="6:6" x14ac:dyDescent="0.25">
      <c r="F181672" s="195"/>
    </row>
    <row r="181673" spans="6:6" x14ac:dyDescent="0.25">
      <c r="F181673" s="195"/>
    </row>
    <row r="181674" spans="6:6" x14ac:dyDescent="0.25">
      <c r="F181674" s="195"/>
    </row>
    <row r="181675" spans="6:6" x14ac:dyDescent="0.25">
      <c r="F181675" s="195"/>
    </row>
    <row r="181676" spans="6:6" x14ac:dyDescent="0.25">
      <c r="F181676" s="195"/>
    </row>
    <row r="181677" spans="6:6" x14ac:dyDescent="0.25">
      <c r="F181677" s="195"/>
    </row>
    <row r="181678" spans="6:6" x14ac:dyDescent="0.25">
      <c r="F181678" s="195"/>
    </row>
    <row r="181679" spans="6:6" x14ac:dyDescent="0.25">
      <c r="F181679" s="195"/>
    </row>
    <row r="181680" spans="6:6" x14ac:dyDescent="0.25">
      <c r="F181680" s="195"/>
    </row>
    <row r="181681" spans="6:6" x14ac:dyDescent="0.25">
      <c r="F181681" s="195"/>
    </row>
    <row r="181682" spans="6:6" x14ac:dyDescent="0.25">
      <c r="F181682" s="195"/>
    </row>
    <row r="181683" spans="6:6" x14ac:dyDescent="0.25">
      <c r="F181683" s="195"/>
    </row>
    <row r="181684" spans="6:6" x14ac:dyDescent="0.25">
      <c r="F181684" s="195"/>
    </row>
    <row r="181685" spans="6:6" x14ac:dyDescent="0.25">
      <c r="F181685" s="195"/>
    </row>
    <row r="181686" spans="6:6" x14ac:dyDescent="0.25">
      <c r="F181686" s="195"/>
    </row>
    <row r="181687" spans="6:6" x14ac:dyDescent="0.25">
      <c r="F181687" s="195"/>
    </row>
    <row r="181688" spans="6:6" x14ac:dyDescent="0.25">
      <c r="F181688" s="195"/>
    </row>
    <row r="181689" spans="6:6" x14ac:dyDescent="0.25">
      <c r="F181689" s="195"/>
    </row>
    <row r="181690" spans="6:6" x14ac:dyDescent="0.25">
      <c r="F181690" s="195"/>
    </row>
    <row r="181691" spans="6:6" x14ac:dyDescent="0.25">
      <c r="F181691" s="195"/>
    </row>
    <row r="181692" spans="6:6" x14ac:dyDescent="0.25">
      <c r="F181692" s="195"/>
    </row>
    <row r="181693" spans="6:6" x14ac:dyDescent="0.25">
      <c r="F181693" s="195"/>
    </row>
    <row r="181694" spans="6:6" x14ac:dyDescent="0.25">
      <c r="F181694" s="195"/>
    </row>
    <row r="181695" spans="6:6" x14ac:dyDescent="0.25">
      <c r="F181695" s="195"/>
    </row>
    <row r="181696" spans="6:6" x14ac:dyDescent="0.25">
      <c r="F181696" s="195"/>
    </row>
    <row r="181697" spans="6:6" x14ac:dyDescent="0.25">
      <c r="F181697" s="195"/>
    </row>
    <row r="181698" spans="6:6" x14ac:dyDescent="0.25">
      <c r="F181698" s="195"/>
    </row>
    <row r="181699" spans="6:6" x14ac:dyDescent="0.25">
      <c r="F181699" s="195"/>
    </row>
    <row r="181700" spans="6:6" x14ac:dyDescent="0.25">
      <c r="F181700" s="195"/>
    </row>
    <row r="181701" spans="6:6" x14ac:dyDescent="0.25">
      <c r="F181701" s="195"/>
    </row>
    <row r="181702" spans="6:6" x14ac:dyDescent="0.25">
      <c r="F181702" s="195"/>
    </row>
    <row r="181703" spans="6:6" x14ac:dyDescent="0.25">
      <c r="F181703" s="195"/>
    </row>
    <row r="181704" spans="6:6" x14ac:dyDescent="0.25">
      <c r="F181704" s="195"/>
    </row>
    <row r="181705" spans="6:6" x14ac:dyDescent="0.25">
      <c r="F181705" s="195"/>
    </row>
    <row r="181706" spans="6:6" x14ac:dyDescent="0.25">
      <c r="F181706" s="195"/>
    </row>
    <row r="181707" spans="6:6" x14ac:dyDescent="0.25">
      <c r="F181707" s="195"/>
    </row>
    <row r="181708" spans="6:6" x14ac:dyDescent="0.25">
      <c r="F181708" s="195"/>
    </row>
    <row r="181709" spans="6:6" x14ac:dyDescent="0.25">
      <c r="F181709" s="195"/>
    </row>
    <row r="181710" spans="6:6" x14ac:dyDescent="0.25">
      <c r="F181710" s="195"/>
    </row>
    <row r="181711" spans="6:6" x14ac:dyDescent="0.25">
      <c r="F181711" s="195"/>
    </row>
    <row r="181712" spans="6:6" x14ac:dyDescent="0.25">
      <c r="F181712" s="195"/>
    </row>
    <row r="181713" spans="6:6" x14ac:dyDescent="0.25">
      <c r="F181713" s="195"/>
    </row>
    <row r="181714" spans="6:6" x14ac:dyDescent="0.25">
      <c r="F181714" s="195"/>
    </row>
    <row r="181715" spans="6:6" x14ac:dyDescent="0.25">
      <c r="F181715" s="195"/>
    </row>
    <row r="181716" spans="6:6" x14ac:dyDescent="0.25">
      <c r="F181716" s="195"/>
    </row>
    <row r="181717" spans="6:6" x14ac:dyDescent="0.25">
      <c r="F181717" s="195"/>
    </row>
    <row r="181718" spans="6:6" x14ac:dyDescent="0.25">
      <c r="F181718" s="195"/>
    </row>
    <row r="181719" spans="6:6" x14ac:dyDescent="0.25">
      <c r="F181719" s="195"/>
    </row>
    <row r="181720" spans="6:6" x14ac:dyDescent="0.25">
      <c r="F181720" s="195"/>
    </row>
    <row r="181721" spans="6:6" x14ac:dyDescent="0.25">
      <c r="F181721" s="195"/>
    </row>
    <row r="181722" spans="6:6" x14ac:dyDescent="0.25">
      <c r="F181722" s="195"/>
    </row>
    <row r="181723" spans="6:6" x14ac:dyDescent="0.25">
      <c r="F181723" s="195"/>
    </row>
    <row r="181724" spans="6:6" x14ac:dyDescent="0.25">
      <c r="F181724" s="195"/>
    </row>
    <row r="181725" spans="6:6" x14ac:dyDescent="0.25">
      <c r="F181725" s="195"/>
    </row>
    <row r="181726" spans="6:6" x14ac:dyDescent="0.25">
      <c r="F181726" s="195"/>
    </row>
    <row r="181727" spans="6:6" x14ac:dyDescent="0.25">
      <c r="F181727" s="195"/>
    </row>
    <row r="181728" spans="6:6" x14ac:dyDescent="0.25">
      <c r="F181728" s="195"/>
    </row>
    <row r="181729" spans="6:6" x14ac:dyDescent="0.25">
      <c r="F181729" s="195"/>
    </row>
    <row r="181730" spans="6:6" x14ac:dyDescent="0.25">
      <c r="F181730" s="195"/>
    </row>
    <row r="181731" spans="6:6" x14ac:dyDescent="0.25">
      <c r="F181731" s="195"/>
    </row>
    <row r="181732" spans="6:6" x14ac:dyDescent="0.25">
      <c r="F181732" s="195"/>
    </row>
    <row r="181733" spans="6:6" x14ac:dyDescent="0.25">
      <c r="F181733" s="195"/>
    </row>
    <row r="181734" spans="6:6" x14ac:dyDescent="0.25">
      <c r="F181734" s="195"/>
    </row>
    <row r="181735" spans="6:6" x14ac:dyDescent="0.25">
      <c r="F181735" s="195"/>
    </row>
    <row r="181736" spans="6:6" x14ac:dyDescent="0.25">
      <c r="F181736" s="195"/>
    </row>
    <row r="181737" spans="6:6" x14ac:dyDescent="0.25">
      <c r="F181737" s="195"/>
    </row>
    <row r="181738" spans="6:6" x14ac:dyDescent="0.25">
      <c r="F181738" s="195"/>
    </row>
    <row r="181739" spans="6:6" x14ac:dyDescent="0.25">
      <c r="F181739" s="195"/>
    </row>
    <row r="181740" spans="6:6" x14ac:dyDescent="0.25">
      <c r="F181740" s="195"/>
    </row>
    <row r="181741" spans="6:6" x14ac:dyDescent="0.25">
      <c r="F181741" s="195"/>
    </row>
    <row r="181742" spans="6:6" x14ac:dyDescent="0.25">
      <c r="F181742" s="195"/>
    </row>
    <row r="181743" spans="6:6" x14ac:dyDescent="0.25">
      <c r="F181743" s="195"/>
    </row>
    <row r="181744" spans="6:6" x14ac:dyDescent="0.25">
      <c r="F181744" s="195"/>
    </row>
    <row r="181745" spans="6:6" x14ac:dyDescent="0.25">
      <c r="F181745" s="195"/>
    </row>
    <row r="181746" spans="6:6" x14ac:dyDescent="0.25">
      <c r="F181746" s="195"/>
    </row>
    <row r="181747" spans="6:6" x14ac:dyDescent="0.25">
      <c r="F181747" s="195"/>
    </row>
    <row r="181748" spans="6:6" x14ac:dyDescent="0.25">
      <c r="F181748" s="195"/>
    </row>
    <row r="181749" spans="6:6" x14ac:dyDescent="0.25">
      <c r="F181749" s="195"/>
    </row>
    <row r="181750" spans="6:6" x14ac:dyDescent="0.25">
      <c r="F181750" s="195"/>
    </row>
    <row r="181751" spans="6:6" x14ac:dyDescent="0.25">
      <c r="F181751" s="195"/>
    </row>
    <row r="181752" spans="6:6" x14ac:dyDescent="0.25">
      <c r="F181752" s="195"/>
    </row>
    <row r="181753" spans="6:6" x14ac:dyDescent="0.25">
      <c r="F181753" s="195"/>
    </row>
    <row r="181754" spans="6:6" x14ac:dyDescent="0.25">
      <c r="F181754" s="195"/>
    </row>
    <row r="181755" spans="6:6" x14ac:dyDescent="0.25">
      <c r="F181755" s="195"/>
    </row>
    <row r="181756" spans="6:6" x14ac:dyDescent="0.25">
      <c r="F181756" s="195"/>
    </row>
    <row r="181757" spans="6:6" x14ac:dyDescent="0.25">
      <c r="F181757" s="195"/>
    </row>
    <row r="181758" spans="6:6" x14ac:dyDescent="0.25">
      <c r="F181758" s="195"/>
    </row>
    <row r="181759" spans="6:6" x14ac:dyDescent="0.25">
      <c r="F181759" s="195"/>
    </row>
    <row r="181760" spans="6:6" x14ac:dyDescent="0.25">
      <c r="F181760" s="195"/>
    </row>
    <row r="181761" spans="6:6" x14ac:dyDescent="0.25">
      <c r="F181761" s="195"/>
    </row>
    <row r="181762" spans="6:6" x14ac:dyDescent="0.25">
      <c r="F181762" s="195"/>
    </row>
    <row r="181763" spans="6:6" x14ac:dyDescent="0.25">
      <c r="F181763" s="195"/>
    </row>
    <row r="181764" spans="6:6" x14ac:dyDescent="0.25">
      <c r="F181764" s="195"/>
    </row>
    <row r="181765" spans="6:6" x14ac:dyDescent="0.25">
      <c r="F181765" s="195"/>
    </row>
    <row r="181766" spans="6:6" x14ac:dyDescent="0.25">
      <c r="F181766" s="195"/>
    </row>
    <row r="181767" spans="6:6" x14ac:dyDescent="0.25">
      <c r="F181767" s="195"/>
    </row>
    <row r="181768" spans="6:6" x14ac:dyDescent="0.25">
      <c r="F181768" s="195"/>
    </row>
    <row r="181769" spans="6:6" x14ac:dyDescent="0.25">
      <c r="F181769" s="195"/>
    </row>
    <row r="181770" spans="6:6" x14ac:dyDescent="0.25">
      <c r="F181770" s="195"/>
    </row>
    <row r="181771" spans="6:6" x14ac:dyDescent="0.25">
      <c r="F181771" s="195"/>
    </row>
    <row r="181772" spans="6:6" x14ac:dyDescent="0.25">
      <c r="F181772" s="195"/>
    </row>
    <row r="181773" spans="6:6" x14ac:dyDescent="0.25">
      <c r="F181773" s="195"/>
    </row>
    <row r="181774" spans="6:6" x14ac:dyDescent="0.25">
      <c r="F181774" s="195"/>
    </row>
    <row r="181775" spans="6:6" x14ac:dyDescent="0.25">
      <c r="F181775" s="195"/>
    </row>
    <row r="181776" spans="6:6" x14ac:dyDescent="0.25">
      <c r="F181776" s="195"/>
    </row>
    <row r="181777" spans="6:6" x14ac:dyDescent="0.25">
      <c r="F181777" s="195"/>
    </row>
    <row r="181778" spans="6:6" x14ac:dyDescent="0.25">
      <c r="F181778" s="195"/>
    </row>
    <row r="181779" spans="6:6" x14ac:dyDescent="0.25">
      <c r="F181779" s="195"/>
    </row>
    <row r="181780" spans="6:6" x14ac:dyDescent="0.25">
      <c r="F181780" s="195"/>
    </row>
    <row r="181781" spans="6:6" x14ac:dyDescent="0.25">
      <c r="F181781" s="195"/>
    </row>
    <row r="181782" spans="6:6" x14ac:dyDescent="0.25">
      <c r="F181782" s="195"/>
    </row>
    <row r="181783" spans="6:6" x14ac:dyDescent="0.25">
      <c r="F181783" s="195"/>
    </row>
    <row r="181784" spans="6:6" x14ac:dyDescent="0.25">
      <c r="F181784" s="195"/>
    </row>
    <row r="181785" spans="6:6" x14ac:dyDescent="0.25">
      <c r="F181785" s="195"/>
    </row>
    <row r="181786" spans="6:6" x14ac:dyDescent="0.25">
      <c r="F181786" s="195"/>
    </row>
    <row r="181787" spans="6:6" x14ac:dyDescent="0.25">
      <c r="F181787" s="195"/>
    </row>
    <row r="181788" spans="6:6" x14ac:dyDescent="0.25">
      <c r="F181788" s="195"/>
    </row>
    <row r="181789" spans="6:6" x14ac:dyDescent="0.25">
      <c r="F181789" s="195"/>
    </row>
    <row r="181790" spans="6:6" x14ac:dyDescent="0.25">
      <c r="F181790" s="195"/>
    </row>
    <row r="181791" spans="6:6" x14ac:dyDescent="0.25">
      <c r="F181791" s="195"/>
    </row>
    <row r="181792" spans="6:6" x14ac:dyDescent="0.25">
      <c r="F181792" s="195"/>
    </row>
    <row r="181793" spans="6:6" x14ac:dyDescent="0.25">
      <c r="F181793" s="195"/>
    </row>
    <row r="181794" spans="6:6" x14ac:dyDescent="0.25">
      <c r="F181794" s="195"/>
    </row>
    <row r="181795" spans="6:6" x14ac:dyDescent="0.25">
      <c r="F181795" s="195"/>
    </row>
    <row r="181796" spans="6:6" x14ac:dyDescent="0.25">
      <c r="F181796" s="195"/>
    </row>
    <row r="181797" spans="6:6" x14ac:dyDescent="0.25">
      <c r="F181797" s="195"/>
    </row>
    <row r="181798" spans="6:6" x14ac:dyDescent="0.25">
      <c r="F181798" s="195"/>
    </row>
    <row r="181799" spans="6:6" x14ac:dyDescent="0.25">
      <c r="F181799" s="195"/>
    </row>
    <row r="181800" spans="6:6" x14ac:dyDescent="0.25">
      <c r="F181800" s="195"/>
    </row>
    <row r="181801" spans="6:6" x14ac:dyDescent="0.25">
      <c r="F181801" s="195"/>
    </row>
    <row r="181802" spans="6:6" x14ac:dyDescent="0.25">
      <c r="F181802" s="195"/>
    </row>
    <row r="181803" spans="6:6" x14ac:dyDescent="0.25">
      <c r="F181803" s="195"/>
    </row>
    <row r="181804" spans="6:6" x14ac:dyDescent="0.25">
      <c r="F181804" s="195"/>
    </row>
    <row r="181805" spans="6:6" x14ac:dyDescent="0.25">
      <c r="F181805" s="195"/>
    </row>
    <row r="181806" spans="6:6" x14ac:dyDescent="0.25">
      <c r="F181806" s="195"/>
    </row>
    <row r="181807" spans="6:6" x14ac:dyDescent="0.25">
      <c r="F181807" s="195"/>
    </row>
    <row r="181808" spans="6:6" x14ac:dyDescent="0.25">
      <c r="F181808" s="195"/>
    </row>
    <row r="181809" spans="6:6" x14ac:dyDescent="0.25">
      <c r="F181809" s="195"/>
    </row>
    <row r="181810" spans="6:6" x14ac:dyDescent="0.25">
      <c r="F181810" s="195"/>
    </row>
    <row r="181811" spans="6:6" x14ac:dyDescent="0.25">
      <c r="F181811" s="195"/>
    </row>
    <row r="181812" spans="6:6" x14ac:dyDescent="0.25">
      <c r="F181812" s="195"/>
    </row>
    <row r="181813" spans="6:6" x14ac:dyDescent="0.25">
      <c r="F181813" s="195"/>
    </row>
    <row r="181814" spans="6:6" x14ac:dyDescent="0.25">
      <c r="F181814" s="195"/>
    </row>
    <row r="181815" spans="6:6" x14ac:dyDescent="0.25">
      <c r="F181815" s="195"/>
    </row>
    <row r="181816" spans="6:6" x14ac:dyDescent="0.25">
      <c r="F181816" s="195"/>
    </row>
    <row r="181817" spans="6:6" x14ac:dyDescent="0.25">
      <c r="F181817" s="195"/>
    </row>
    <row r="181818" spans="6:6" x14ac:dyDescent="0.25">
      <c r="F181818" s="195"/>
    </row>
    <row r="181819" spans="6:6" x14ac:dyDescent="0.25">
      <c r="F181819" s="195"/>
    </row>
    <row r="181820" spans="6:6" x14ac:dyDescent="0.25">
      <c r="F181820" s="195"/>
    </row>
    <row r="181821" spans="6:6" x14ac:dyDescent="0.25">
      <c r="F181821" s="195"/>
    </row>
    <row r="181822" spans="6:6" x14ac:dyDescent="0.25">
      <c r="F181822" s="195"/>
    </row>
    <row r="181823" spans="6:6" x14ac:dyDescent="0.25">
      <c r="F181823" s="195"/>
    </row>
    <row r="181824" spans="6:6" x14ac:dyDescent="0.25">
      <c r="F181824" s="195"/>
    </row>
    <row r="181825" spans="6:6" x14ac:dyDescent="0.25">
      <c r="F181825" s="195"/>
    </row>
    <row r="181826" spans="6:6" x14ac:dyDescent="0.25">
      <c r="F181826" s="195"/>
    </row>
    <row r="181827" spans="6:6" x14ac:dyDescent="0.25">
      <c r="F181827" s="195"/>
    </row>
    <row r="181828" spans="6:6" x14ac:dyDescent="0.25">
      <c r="F181828" s="195"/>
    </row>
    <row r="181829" spans="6:6" x14ac:dyDescent="0.25">
      <c r="F181829" s="195"/>
    </row>
    <row r="181830" spans="6:6" x14ac:dyDescent="0.25">
      <c r="F181830" s="195"/>
    </row>
    <row r="181831" spans="6:6" x14ac:dyDescent="0.25">
      <c r="F181831" s="195"/>
    </row>
    <row r="181832" spans="6:6" x14ac:dyDescent="0.25">
      <c r="F181832" s="195"/>
    </row>
    <row r="181833" spans="6:6" x14ac:dyDescent="0.25">
      <c r="F181833" s="195"/>
    </row>
    <row r="181834" spans="6:6" x14ac:dyDescent="0.25">
      <c r="F181834" s="195"/>
    </row>
    <row r="181835" spans="6:6" x14ac:dyDescent="0.25">
      <c r="F181835" s="195"/>
    </row>
    <row r="181836" spans="6:6" x14ac:dyDescent="0.25">
      <c r="F181836" s="195"/>
    </row>
    <row r="181837" spans="6:6" x14ac:dyDescent="0.25">
      <c r="F181837" s="195"/>
    </row>
    <row r="181838" spans="6:6" x14ac:dyDescent="0.25">
      <c r="F181838" s="195"/>
    </row>
    <row r="181839" spans="6:6" x14ac:dyDescent="0.25">
      <c r="F181839" s="195"/>
    </row>
    <row r="181840" spans="6:6" x14ac:dyDescent="0.25">
      <c r="F181840" s="195"/>
    </row>
    <row r="181841" spans="6:6" x14ac:dyDescent="0.25">
      <c r="F181841" s="195"/>
    </row>
    <row r="181842" spans="6:6" x14ac:dyDescent="0.25">
      <c r="F181842" s="195"/>
    </row>
    <row r="181843" spans="6:6" x14ac:dyDescent="0.25">
      <c r="F181843" s="195"/>
    </row>
    <row r="181844" spans="6:6" x14ac:dyDescent="0.25">
      <c r="F181844" s="195"/>
    </row>
    <row r="181845" spans="6:6" x14ac:dyDescent="0.25">
      <c r="F181845" s="195"/>
    </row>
    <row r="181846" spans="6:6" x14ac:dyDescent="0.25">
      <c r="F181846" s="195"/>
    </row>
    <row r="181847" spans="6:6" x14ac:dyDescent="0.25">
      <c r="F181847" s="195"/>
    </row>
    <row r="181848" spans="6:6" x14ac:dyDescent="0.25">
      <c r="F181848" s="195"/>
    </row>
    <row r="181849" spans="6:6" x14ac:dyDescent="0.25">
      <c r="F181849" s="195"/>
    </row>
    <row r="181850" spans="6:6" x14ac:dyDescent="0.25">
      <c r="F181850" s="195"/>
    </row>
    <row r="181851" spans="6:6" x14ac:dyDescent="0.25">
      <c r="F181851" s="195"/>
    </row>
    <row r="181852" spans="6:6" x14ac:dyDescent="0.25">
      <c r="F181852" s="195"/>
    </row>
    <row r="181853" spans="6:6" x14ac:dyDescent="0.25">
      <c r="F181853" s="195"/>
    </row>
    <row r="181854" spans="6:6" x14ac:dyDescent="0.25">
      <c r="F181854" s="195"/>
    </row>
    <row r="181855" spans="6:6" x14ac:dyDescent="0.25">
      <c r="F181855" s="195"/>
    </row>
    <row r="181856" spans="6:6" x14ac:dyDescent="0.25">
      <c r="F181856" s="195"/>
    </row>
    <row r="181857" spans="6:6" x14ac:dyDescent="0.25">
      <c r="F181857" s="195"/>
    </row>
    <row r="181858" spans="6:6" x14ac:dyDescent="0.25">
      <c r="F181858" s="195"/>
    </row>
    <row r="181859" spans="6:6" x14ac:dyDescent="0.25">
      <c r="F181859" s="195"/>
    </row>
    <row r="181860" spans="6:6" x14ac:dyDescent="0.25">
      <c r="F181860" s="195"/>
    </row>
    <row r="181861" spans="6:6" x14ac:dyDescent="0.25">
      <c r="F181861" s="195"/>
    </row>
    <row r="181862" spans="6:6" x14ac:dyDescent="0.25">
      <c r="F181862" s="195"/>
    </row>
    <row r="181863" spans="6:6" x14ac:dyDescent="0.25">
      <c r="F181863" s="195"/>
    </row>
    <row r="181864" spans="6:6" x14ac:dyDescent="0.25">
      <c r="F181864" s="195"/>
    </row>
    <row r="181865" spans="6:6" x14ac:dyDescent="0.25">
      <c r="F181865" s="195"/>
    </row>
    <row r="181866" spans="6:6" x14ac:dyDescent="0.25">
      <c r="F181866" s="195"/>
    </row>
    <row r="181867" spans="6:6" x14ac:dyDescent="0.25">
      <c r="F181867" s="195"/>
    </row>
    <row r="181868" spans="6:6" x14ac:dyDescent="0.25">
      <c r="F181868" s="195"/>
    </row>
    <row r="181869" spans="6:6" x14ac:dyDescent="0.25">
      <c r="F181869" s="195"/>
    </row>
    <row r="181870" spans="6:6" x14ac:dyDescent="0.25">
      <c r="F181870" s="195"/>
    </row>
    <row r="181871" spans="6:6" x14ac:dyDescent="0.25">
      <c r="F181871" s="195"/>
    </row>
    <row r="181872" spans="6:6" x14ac:dyDescent="0.25">
      <c r="F181872" s="195"/>
    </row>
    <row r="181873" spans="6:6" x14ac:dyDescent="0.25">
      <c r="F181873" s="195"/>
    </row>
    <row r="181874" spans="6:6" x14ac:dyDescent="0.25">
      <c r="F181874" s="195"/>
    </row>
    <row r="181875" spans="6:6" x14ac:dyDescent="0.25">
      <c r="F181875" s="195"/>
    </row>
    <row r="181876" spans="6:6" x14ac:dyDescent="0.25">
      <c r="F181876" s="195"/>
    </row>
    <row r="181877" spans="6:6" x14ac:dyDescent="0.25">
      <c r="F181877" s="195"/>
    </row>
    <row r="181878" spans="6:6" x14ac:dyDescent="0.25">
      <c r="F181878" s="195"/>
    </row>
    <row r="181879" spans="6:6" x14ac:dyDescent="0.25">
      <c r="F181879" s="195"/>
    </row>
    <row r="181880" spans="6:6" x14ac:dyDescent="0.25">
      <c r="F181880" s="195"/>
    </row>
    <row r="181881" spans="6:6" x14ac:dyDescent="0.25">
      <c r="F181881" s="195"/>
    </row>
    <row r="181882" spans="6:6" x14ac:dyDescent="0.25">
      <c r="F181882" s="195"/>
    </row>
    <row r="181883" spans="6:6" x14ac:dyDescent="0.25">
      <c r="F181883" s="195"/>
    </row>
    <row r="181884" spans="6:6" x14ac:dyDescent="0.25">
      <c r="F181884" s="195"/>
    </row>
    <row r="181885" spans="6:6" x14ac:dyDescent="0.25">
      <c r="F181885" s="195"/>
    </row>
    <row r="181886" spans="6:6" x14ac:dyDescent="0.25">
      <c r="F181886" s="195"/>
    </row>
    <row r="181887" spans="6:6" x14ac:dyDescent="0.25">
      <c r="F181887" s="195"/>
    </row>
    <row r="181888" spans="6:6" x14ac:dyDescent="0.25">
      <c r="F181888" s="195"/>
    </row>
    <row r="181889" spans="6:6" x14ac:dyDescent="0.25">
      <c r="F181889" s="195"/>
    </row>
    <row r="181890" spans="6:6" x14ac:dyDescent="0.25">
      <c r="F181890" s="195"/>
    </row>
    <row r="181891" spans="6:6" x14ac:dyDescent="0.25">
      <c r="F181891" s="195"/>
    </row>
    <row r="181892" spans="6:6" x14ac:dyDescent="0.25">
      <c r="F181892" s="195"/>
    </row>
    <row r="181893" spans="6:6" x14ac:dyDescent="0.25">
      <c r="F181893" s="195"/>
    </row>
    <row r="181894" spans="6:6" x14ac:dyDescent="0.25">
      <c r="F181894" s="195"/>
    </row>
    <row r="181895" spans="6:6" x14ac:dyDescent="0.25">
      <c r="F181895" s="195"/>
    </row>
    <row r="181896" spans="6:6" x14ac:dyDescent="0.25">
      <c r="F181896" s="195"/>
    </row>
    <row r="187014" spans="6:6" x14ac:dyDescent="0.25">
      <c r="F187014" s="195"/>
    </row>
    <row r="187015" spans="6:6" x14ac:dyDescent="0.25">
      <c r="F187015" s="195"/>
    </row>
    <row r="187016" spans="6:6" x14ac:dyDescent="0.25">
      <c r="F187016" s="195"/>
    </row>
    <row r="187017" spans="6:6" x14ac:dyDescent="0.25">
      <c r="F187017" s="195"/>
    </row>
    <row r="187018" spans="6:6" x14ac:dyDescent="0.25">
      <c r="F187018" s="195"/>
    </row>
    <row r="187019" spans="6:6" x14ac:dyDescent="0.25">
      <c r="F187019" s="195"/>
    </row>
    <row r="187020" spans="6:6" x14ac:dyDescent="0.25">
      <c r="F187020" s="195"/>
    </row>
    <row r="187021" spans="6:6" x14ac:dyDescent="0.25">
      <c r="F187021" s="195"/>
    </row>
    <row r="187022" spans="6:6" x14ac:dyDescent="0.25">
      <c r="F187022" s="195"/>
    </row>
    <row r="187023" spans="6:6" x14ac:dyDescent="0.25">
      <c r="F187023" s="195"/>
    </row>
    <row r="187024" spans="6:6" x14ac:dyDescent="0.25">
      <c r="F187024" s="195"/>
    </row>
    <row r="187025" spans="6:6" x14ac:dyDescent="0.25">
      <c r="F187025" s="195"/>
    </row>
    <row r="187026" spans="6:6" x14ac:dyDescent="0.25">
      <c r="F187026" s="195"/>
    </row>
    <row r="187027" spans="6:6" x14ac:dyDescent="0.25">
      <c r="F187027" s="195"/>
    </row>
    <row r="187028" spans="6:6" x14ac:dyDescent="0.25">
      <c r="F187028" s="195"/>
    </row>
    <row r="187029" spans="6:6" x14ac:dyDescent="0.25">
      <c r="F187029" s="195"/>
    </row>
    <row r="187030" spans="6:6" x14ac:dyDescent="0.25">
      <c r="F187030" s="195"/>
    </row>
    <row r="187031" spans="6:6" x14ac:dyDescent="0.25">
      <c r="F187031" s="195"/>
    </row>
    <row r="187032" spans="6:6" x14ac:dyDescent="0.25">
      <c r="F187032" s="195"/>
    </row>
    <row r="187033" spans="6:6" x14ac:dyDescent="0.25">
      <c r="F187033" s="195"/>
    </row>
    <row r="187034" spans="6:6" x14ac:dyDescent="0.25">
      <c r="F187034" s="195"/>
    </row>
    <row r="187035" spans="6:6" x14ac:dyDescent="0.25">
      <c r="F187035" s="195"/>
    </row>
    <row r="187036" spans="6:6" x14ac:dyDescent="0.25">
      <c r="F187036" s="195"/>
    </row>
    <row r="187037" spans="6:6" x14ac:dyDescent="0.25">
      <c r="F187037" s="195"/>
    </row>
    <row r="187038" spans="6:6" x14ac:dyDescent="0.25">
      <c r="F187038" s="195"/>
    </row>
    <row r="187039" spans="6:6" x14ac:dyDescent="0.25">
      <c r="F187039" s="195"/>
    </row>
    <row r="187040" spans="6:6" x14ac:dyDescent="0.25">
      <c r="F187040" s="195"/>
    </row>
    <row r="187041" spans="6:6" x14ac:dyDescent="0.25">
      <c r="F187041" s="195"/>
    </row>
    <row r="187042" spans="6:6" x14ac:dyDescent="0.25">
      <c r="F187042" s="195"/>
    </row>
    <row r="187043" spans="6:6" x14ac:dyDescent="0.25">
      <c r="F187043" s="195"/>
    </row>
    <row r="187044" spans="6:6" x14ac:dyDescent="0.25">
      <c r="F187044" s="195"/>
    </row>
    <row r="187045" spans="6:6" x14ac:dyDescent="0.25">
      <c r="F187045" s="195"/>
    </row>
    <row r="187046" spans="6:6" x14ac:dyDescent="0.25">
      <c r="F187046" s="195"/>
    </row>
    <row r="187047" spans="6:6" x14ac:dyDescent="0.25">
      <c r="F187047" s="195"/>
    </row>
    <row r="187048" spans="6:6" x14ac:dyDescent="0.25">
      <c r="F187048" s="195"/>
    </row>
    <row r="187049" spans="6:6" x14ac:dyDescent="0.25">
      <c r="F187049" s="195"/>
    </row>
    <row r="187050" spans="6:6" x14ac:dyDescent="0.25">
      <c r="F187050" s="195"/>
    </row>
    <row r="187051" spans="6:6" x14ac:dyDescent="0.25">
      <c r="F187051" s="195"/>
    </row>
    <row r="187052" spans="6:6" x14ac:dyDescent="0.25">
      <c r="F187052" s="195"/>
    </row>
    <row r="187053" spans="6:6" x14ac:dyDescent="0.25">
      <c r="F187053" s="195"/>
    </row>
    <row r="187054" spans="6:6" x14ac:dyDescent="0.25">
      <c r="F187054" s="195"/>
    </row>
    <row r="187055" spans="6:6" x14ac:dyDescent="0.25">
      <c r="F187055" s="195"/>
    </row>
    <row r="187056" spans="6:6" x14ac:dyDescent="0.25">
      <c r="F187056" s="195"/>
    </row>
    <row r="187057" spans="6:6" x14ac:dyDescent="0.25">
      <c r="F187057" s="195"/>
    </row>
    <row r="187058" spans="6:6" x14ac:dyDescent="0.25">
      <c r="F187058" s="195"/>
    </row>
    <row r="187059" spans="6:6" x14ac:dyDescent="0.25">
      <c r="F187059" s="195"/>
    </row>
    <row r="187060" spans="6:6" x14ac:dyDescent="0.25">
      <c r="F187060" s="195"/>
    </row>
    <row r="187061" spans="6:6" x14ac:dyDescent="0.25">
      <c r="F187061" s="195"/>
    </row>
    <row r="187062" spans="6:6" x14ac:dyDescent="0.25">
      <c r="F187062" s="195"/>
    </row>
    <row r="187063" spans="6:6" x14ac:dyDescent="0.25">
      <c r="F187063" s="195"/>
    </row>
    <row r="187064" spans="6:6" x14ac:dyDescent="0.25">
      <c r="F187064" s="195"/>
    </row>
    <row r="187065" spans="6:6" x14ac:dyDescent="0.25">
      <c r="F187065" s="195"/>
    </row>
    <row r="187066" spans="6:6" x14ac:dyDescent="0.25">
      <c r="F187066" s="195"/>
    </row>
    <row r="187067" spans="6:6" x14ac:dyDescent="0.25">
      <c r="F187067" s="195"/>
    </row>
    <row r="187068" spans="6:6" x14ac:dyDescent="0.25">
      <c r="F187068" s="195"/>
    </row>
    <row r="187069" spans="6:6" x14ac:dyDescent="0.25">
      <c r="F187069" s="195"/>
    </row>
    <row r="187070" spans="6:6" x14ac:dyDescent="0.25">
      <c r="F187070" s="195"/>
    </row>
    <row r="187071" spans="6:6" x14ac:dyDescent="0.25">
      <c r="F187071" s="195"/>
    </row>
    <row r="187072" spans="6:6" x14ac:dyDescent="0.25">
      <c r="F187072" s="195"/>
    </row>
    <row r="187073" spans="6:6" x14ac:dyDescent="0.25">
      <c r="F187073" s="195"/>
    </row>
    <row r="187074" spans="6:6" x14ac:dyDescent="0.25">
      <c r="F187074" s="195"/>
    </row>
    <row r="187075" spans="6:6" x14ac:dyDescent="0.25">
      <c r="F187075" s="195"/>
    </row>
    <row r="187076" spans="6:6" x14ac:dyDescent="0.25">
      <c r="F187076" s="195"/>
    </row>
    <row r="187077" spans="6:6" x14ac:dyDescent="0.25">
      <c r="F187077" s="195"/>
    </row>
    <row r="187078" spans="6:6" x14ac:dyDescent="0.25">
      <c r="F187078" s="195"/>
    </row>
    <row r="187079" spans="6:6" x14ac:dyDescent="0.25">
      <c r="F187079" s="195"/>
    </row>
    <row r="187080" spans="6:6" x14ac:dyDescent="0.25">
      <c r="F187080" s="195"/>
    </row>
    <row r="187081" spans="6:6" x14ac:dyDescent="0.25">
      <c r="F187081" s="195"/>
    </row>
    <row r="187082" spans="6:6" x14ac:dyDescent="0.25">
      <c r="F187082" s="195"/>
    </row>
    <row r="187083" spans="6:6" x14ac:dyDescent="0.25">
      <c r="F187083" s="195"/>
    </row>
    <row r="187084" spans="6:6" x14ac:dyDescent="0.25">
      <c r="F187084" s="195"/>
    </row>
    <row r="187085" spans="6:6" x14ac:dyDescent="0.25">
      <c r="F187085" s="195"/>
    </row>
    <row r="187086" spans="6:6" x14ac:dyDescent="0.25">
      <c r="F187086" s="195"/>
    </row>
    <row r="187087" spans="6:6" x14ac:dyDescent="0.25">
      <c r="F187087" s="195"/>
    </row>
    <row r="187088" spans="6:6" x14ac:dyDescent="0.25">
      <c r="F187088" s="195"/>
    </row>
    <row r="187089" spans="6:6" x14ac:dyDescent="0.25">
      <c r="F187089" s="195"/>
    </row>
    <row r="187090" spans="6:6" x14ac:dyDescent="0.25">
      <c r="F187090" s="195"/>
    </row>
    <row r="187091" spans="6:6" x14ac:dyDescent="0.25">
      <c r="F187091" s="195"/>
    </row>
    <row r="187092" spans="6:6" x14ac:dyDescent="0.25">
      <c r="F187092" s="195"/>
    </row>
    <row r="187093" spans="6:6" x14ac:dyDescent="0.25">
      <c r="F187093" s="195"/>
    </row>
    <row r="187094" spans="6:6" x14ac:dyDescent="0.25">
      <c r="F187094" s="195"/>
    </row>
    <row r="187095" spans="6:6" x14ac:dyDescent="0.25">
      <c r="F187095" s="195"/>
    </row>
    <row r="187096" spans="6:6" x14ac:dyDescent="0.25">
      <c r="F187096" s="195"/>
    </row>
    <row r="187097" spans="6:6" x14ac:dyDescent="0.25">
      <c r="F187097" s="195"/>
    </row>
    <row r="187098" spans="6:6" x14ac:dyDescent="0.25">
      <c r="F187098" s="195"/>
    </row>
    <row r="187099" spans="6:6" x14ac:dyDescent="0.25">
      <c r="F187099" s="195"/>
    </row>
    <row r="187100" spans="6:6" x14ac:dyDescent="0.25">
      <c r="F187100" s="195"/>
    </row>
    <row r="187101" spans="6:6" x14ac:dyDescent="0.25">
      <c r="F187101" s="195"/>
    </row>
    <row r="187102" spans="6:6" x14ac:dyDescent="0.25">
      <c r="F187102" s="195"/>
    </row>
    <row r="187103" spans="6:6" x14ac:dyDescent="0.25">
      <c r="F187103" s="195"/>
    </row>
    <row r="187104" spans="6:6" x14ac:dyDescent="0.25">
      <c r="F187104" s="195"/>
    </row>
    <row r="187105" spans="6:6" x14ac:dyDescent="0.25">
      <c r="F187105" s="195"/>
    </row>
    <row r="187106" spans="6:6" x14ac:dyDescent="0.25">
      <c r="F187106" s="195"/>
    </row>
    <row r="187107" spans="6:6" x14ac:dyDescent="0.25">
      <c r="F187107" s="195"/>
    </row>
    <row r="187108" spans="6:6" x14ac:dyDescent="0.25">
      <c r="F187108" s="195"/>
    </row>
    <row r="187109" spans="6:6" x14ac:dyDescent="0.25">
      <c r="F187109" s="195"/>
    </row>
    <row r="187110" spans="6:6" x14ac:dyDescent="0.25">
      <c r="F187110" s="195"/>
    </row>
    <row r="187111" spans="6:6" x14ac:dyDescent="0.25">
      <c r="F187111" s="195"/>
    </row>
    <row r="187112" spans="6:6" x14ac:dyDescent="0.25">
      <c r="F187112" s="195"/>
    </row>
    <row r="187113" spans="6:6" x14ac:dyDescent="0.25">
      <c r="F187113" s="195"/>
    </row>
    <row r="187114" spans="6:6" x14ac:dyDescent="0.25">
      <c r="F187114" s="195"/>
    </row>
    <row r="187115" spans="6:6" x14ac:dyDescent="0.25">
      <c r="F187115" s="195"/>
    </row>
    <row r="187116" spans="6:6" x14ac:dyDescent="0.25">
      <c r="F187116" s="195"/>
    </row>
    <row r="187117" spans="6:6" x14ac:dyDescent="0.25">
      <c r="F187117" s="195"/>
    </row>
    <row r="187118" spans="6:6" x14ac:dyDescent="0.25">
      <c r="F187118" s="195"/>
    </row>
    <row r="187119" spans="6:6" x14ac:dyDescent="0.25">
      <c r="F187119" s="195"/>
    </row>
    <row r="187120" spans="6:6" x14ac:dyDescent="0.25">
      <c r="F187120" s="195"/>
    </row>
    <row r="187121" spans="6:6" x14ac:dyDescent="0.25">
      <c r="F187121" s="195"/>
    </row>
    <row r="187122" spans="6:6" x14ac:dyDescent="0.25">
      <c r="F187122" s="195"/>
    </row>
    <row r="187123" spans="6:6" x14ac:dyDescent="0.25">
      <c r="F187123" s="195"/>
    </row>
    <row r="187124" spans="6:6" x14ac:dyDescent="0.25">
      <c r="F187124" s="195"/>
    </row>
    <row r="187125" spans="6:6" x14ac:dyDescent="0.25">
      <c r="F187125" s="195"/>
    </row>
    <row r="187126" spans="6:6" x14ac:dyDescent="0.25">
      <c r="F187126" s="195"/>
    </row>
    <row r="187127" spans="6:6" x14ac:dyDescent="0.25">
      <c r="F187127" s="195"/>
    </row>
    <row r="187128" spans="6:6" x14ac:dyDescent="0.25">
      <c r="F187128" s="195"/>
    </row>
    <row r="187129" spans="6:6" x14ac:dyDescent="0.25">
      <c r="F187129" s="195"/>
    </row>
    <row r="187130" spans="6:6" x14ac:dyDescent="0.25">
      <c r="F187130" s="195"/>
    </row>
    <row r="187131" spans="6:6" x14ac:dyDescent="0.25">
      <c r="F187131" s="195"/>
    </row>
    <row r="187132" spans="6:6" x14ac:dyDescent="0.25">
      <c r="F187132" s="195"/>
    </row>
    <row r="187133" spans="6:6" x14ac:dyDescent="0.25">
      <c r="F187133" s="195"/>
    </row>
    <row r="187134" spans="6:6" x14ac:dyDescent="0.25">
      <c r="F187134" s="195"/>
    </row>
    <row r="187135" spans="6:6" x14ac:dyDescent="0.25">
      <c r="F187135" s="195"/>
    </row>
    <row r="187136" spans="6:6" x14ac:dyDescent="0.25">
      <c r="F187136" s="195"/>
    </row>
    <row r="187137" spans="6:6" x14ac:dyDescent="0.25">
      <c r="F187137" s="195"/>
    </row>
    <row r="187138" spans="6:6" x14ac:dyDescent="0.25">
      <c r="F187138" s="195"/>
    </row>
    <row r="187139" spans="6:6" x14ac:dyDescent="0.25">
      <c r="F187139" s="195"/>
    </row>
    <row r="187140" spans="6:6" x14ac:dyDescent="0.25">
      <c r="F187140" s="195"/>
    </row>
    <row r="187141" spans="6:6" x14ac:dyDescent="0.25">
      <c r="F187141" s="195"/>
    </row>
    <row r="187142" spans="6:6" x14ac:dyDescent="0.25">
      <c r="F187142" s="195"/>
    </row>
    <row r="187143" spans="6:6" x14ac:dyDescent="0.25">
      <c r="F187143" s="195"/>
    </row>
    <row r="187144" spans="6:6" x14ac:dyDescent="0.25">
      <c r="F187144" s="195"/>
    </row>
    <row r="187145" spans="6:6" x14ac:dyDescent="0.25">
      <c r="F187145" s="195"/>
    </row>
    <row r="187146" spans="6:6" x14ac:dyDescent="0.25">
      <c r="F187146" s="195"/>
    </row>
    <row r="187147" spans="6:6" x14ac:dyDescent="0.25">
      <c r="F187147" s="195"/>
    </row>
    <row r="187148" spans="6:6" x14ac:dyDescent="0.25">
      <c r="F187148" s="195"/>
    </row>
    <row r="187149" spans="6:6" x14ac:dyDescent="0.25">
      <c r="F187149" s="195"/>
    </row>
    <row r="187150" spans="6:6" x14ac:dyDescent="0.25">
      <c r="F187150" s="195"/>
    </row>
    <row r="187151" spans="6:6" x14ac:dyDescent="0.25">
      <c r="F187151" s="195"/>
    </row>
    <row r="187152" spans="6:6" x14ac:dyDescent="0.25">
      <c r="F187152" s="195"/>
    </row>
    <row r="187153" spans="6:6" x14ac:dyDescent="0.25">
      <c r="F187153" s="195"/>
    </row>
    <row r="187154" spans="6:6" x14ac:dyDescent="0.25">
      <c r="F187154" s="195"/>
    </row>
    <row r="187155" spans="6:6" x14ac:dyDescent="0.25">
      <c r="F187155" s="195"/>
    </row>
    <row r="187156" spans="6:6" x14ac:dyDescent="0.25">
      <c r="F187156" s="195"/>
    </row>
    <row r="187157" spans="6:6" x14ac:dyDescent="0.25">
      <c r="F187157" s="195"/>
    </row>
    <row r="187158" spans="6:6" x14ac:dyDescent="0.25">
      <c r="F187158" s="195"/>
    </row>
    <row r="187159" spans="6:6" x14ac:dyDescent="0.25">
      <c r="F187159" s="195"/>
    </row>
    <row r="187160" spans="6:6" x14ac:dyDescent="0.25">
      <c r="F187160" s="195"/>
    </row>
    <row r="187161" spans="6:6" x14ac:dyDescent="0.25">
      <c r="F187161" s="195"/>
    </row>
    <row r="187162" spans="6:6" x14ac:dyDescent="0.25">
      <c r="F187162" s="195"/>
    </row>
    <row r="187163" spans="6:6" x14ac:dyDescent="0.25">
      <c r="F187163" s="195"/>
    </row>
    <row r="187164" spans="6:6" x14ac:dyDescent="0.25">
      <c r="F187164" s="195"/>
    </row>
    <row r="187165" spans="6:6" x14ac:dyDescent="0.25">
      <c r="F187165" s="195"/>
    </row>
    <row r="187166" spans="6:6" x14ac:dyDescent="0.25">
      <c r="F187166" s="195"/>
    </row>
    <row r="187167" spans="6:6" x14ac:dyDescent="0.25">
      <c r="F187167" s="195"/>
    </row>
    <row r="187168" spans="6:6" x14ac:dyDescent="0.25">
      <c r="F187168" s="195"/>
    </row>
    <row r="187169" spans="6:6" x14ac:dyDescent="0.25">
      <c r="F187169" s="195"/>
    </row>
    <row r="187170" spans="6:6" x14ac:dyDescent="0.25">
      <c r="F187170" s="195"/>
    </row>
    <row r="187171" spans="6:6" x14ac:dyDescent="0.25">
      <c r="F187171" s="195"/>
    </row>
    <row r="187172" spans="6:6" x14ac:dyDescent="0.25">
      <c r="F187172" s="195"/>
    </row>
    <row r="187173" spans="6:6" x14ac:dyDescent="0.25">
      <c r="F187173" s="195"/>
    </row>
    <row r="187174" spans="6:6" x14ac:dyDescent="0.25">
      <c r="F187174" s="195"/>
    </row>
    <row r="187175" spans="6:6" x14ac:dyDescent="0.25">
      <c r="F187175" s="195"/>
    </row>
    <row r="187176" spans="6:6" x14ac:dyDescent="0.25">
      <c r="F187176" s="195"/>
    </row>
    <row r="187177" spans="6:6" x14ac:dyDescent="0.25">
      <c r="F187177" s="195"/>
    </row>
    <row r="187178" spans="6:6" x14ac:dyDescent="0.25">
      <c r="F187178" s="195"/>
    </row>
    <row r="187179" spans="6:6" x14ac:dyDescent="0.25">
      <c r="F187179" s="195"/>
    </row>
    <row r="187180" spans="6:6" x14ac:dyDescent="0.25">
      <c r="F187180" s="195"/>
    </row>
    <row r="187181" spans="6:6" x14ac:dyDescent="0.25">
      <c r="F187181" s="195"/>
    </row>
    <row r="187182" spans="6:6" x14ac:dyDescent="0.25">
      <c r="F187182" s="195"/>
    </row>
    <row r="187183" spans="6:6" x14ac:dyDescent="0.25">
      <c r="F187183" s="195"/>
    </row>
    <row r="187184" spans="6:6" x14ac:dyDescent="0.25">
      <c r="F187184" s="195"/>
    </row>
    <row r="187185" spans="6:6" x14ac:dyDescent="0.25">
      <c r="F187185" s="195"/>
    </row>
    <row r="187186" spans="6:6" x14ac:dyDescent="0.25">
      <c r="F187186" s="195"/>
    </row>
    <row r="187187" spans="6:6" x14ac:dyDescent="0.25">
      <c r="F187187" s="195"/>
    </row>
    <row r="187188" spans="6:6" x14ac:dyDescent="0.25">
      <c r="F187188" s="195"/>
    </row>
    <row r="187189" spans="6:6" x14ac:dyDescent="0.25">
      <c r="F187189" s="195"/>
    </row>
    <row r="187190" spans="6:6" x14ac:dyDescent="0.25">
      <c r="F187190" s="195"/>
    </row>
    <row r="187191" spans="6:6" x14ac:dyDescent="0.25">
      <c r="F187191" s="195"/>
    </row>
    <row r="187192" spans="6:6" x14ac:dyDescent="0.25">
      <c r="F187192" s="195"/>
    </row>
    <row r="187193" spans="6:6" x14ac:dyDescent="0.25">
      <c r="F187193" s="195"/>
    </row>
    <row r="187194" spans="6:6" x14ac:dyDescent="0.25">
      <c r="F187194" s="195"/>
    </row>
    <row r="187195" spans="6:6" x14ac:dyDescent="0.25">
      <c r="F187195" s="195"/>
    </row>
    <row r="187196" spans="6:6" x14ac:dyDescent="0.25">
      <c r="F187196" s="195"/>
    </row>
    <row r="187197" spans="6:6" x14ac:dyDescent="0.25">
      <c r="F187197" s="195"/>
    </row>
    <row r="187198" spans="6:6" x14ac:dyDescent="0.25">
      <c r="F187198" s="195"/>
    </row>
    <row r="187199" spans="6:6" x14ac:dyDescent="0.25">
      <c r="F187199" s="195"/>
    </row>
    <row r="187200" spans="6:6" x14ac:dyDescent="0.25">
      <c r="F187200" s="195"/>
    </row>
    <row r="187201" spans="6:6" x14ac:dyDescent="0.25">
      <c r="F187201" s="195"/>
    </row>
    <row r="187202" spans="6:6" x14ac:dyDescent="0.25">
      <c r="F187202" s="195"/>
    </row>
    <row r="187203" spans="6:6" x14ac:dyDescent="0.25">
      <c r="F187203" s="195"/>
    </row>
    <row r="187204" spans="6:6" x14ac:dyDescent="0.25">
      <c r="F187204" s="195"/>
    </row>
    <row r="187205" spans="6:6" x14ac:dyDescent="0.25">
      <c r="F187205" s="195"/>
    </row>
    <row r="187206" spans="6:6" x14ac:dyDescent="0.25">
      <c r="F187206" s="195"/>
    </row>
    <row r="187207" spans="6:6" x14ac:dyDescent="0.25">
      <c r="F187207" s="195"/>
    </row>
    <row r="187208" spans="6:6" x14ac:dyDescent="0.25">
      <c r="F187208" s="195"/>
    </row>
    <row r="187209" spans="6:6" x14ac:dyDescent="0.25">
      <c r="F187209" s="195"/>
    </row>
    <row r="187210" spans="6:6" x14ac:dyDescent="0.25">
      <c r="F187210" s="195"/>
    </row>
    <row r="187211" spans="6:6" x14ac:dyDescent="0.25">
      <c r="F187211" s="195"/>
    </row>
    <row r="187212" spans="6:6" x14ac:dyDescent="0.25">
      <c r="F187212" s="195"/>
    </row>
    <row r="187213" spans="6:6" x14ac:dyDescent="0.25">
      <c r="F187213" s="195"/>
    </row>
    <row r="187214" spans="6:6" x14ac:dyDescent="0.25">
      <c r="F187214" s="195"/>
    </row>
    <row r="187215" spans="6:6" x14ac:dyDescent="0.25">
      <c r="F187215" s="195"/>
    </row>
    <row r="187216" spans="6:6" x14ac:dyDescent="0.25">
      <c r="F187216" s="195"/>
    </row>
    <row r="187217" spans="6:6" x14ac:dyDescent="0.25">
      <c r="F187217" s="195"/>
    </row>
    <row r="187218" spans="6:6" x14ac:dyDescent="0.25">
      <c r="F187218" s="195"/>
    </row>
    <row r="187219" spans="6:6" x14ac:dyDescent="0.25">
      <c r="F187219" s="195"/>
    </row>
    <row r="187220" spans="6:6" x14ac:dyDescent="0.25">
      <c r="F187220" s="195"/>
    </row>
    <row r="187221" spans="6:6" x14ac:dyDescent="0.25">
      <c r="F187221" s="195"/>
    </row>
    <row r="187222" spans="6:6" x14ac:dyDescent="0.25">
      <c r="F187222" s="195"/>
    </row>
    <row r="187223" spans="6:6" x14ac:dyDescent="0.25">
      <c r="F187223" s="195"/>
    </row>
    <row r="187224" spans="6:6" x14ac:dyDescent="0.25">
      <c r="F187224" s="195"/>
    </row>
    <row r="187225" spans="6:6" x14ac:dyDescent="0.25">
      <c r="F187225" s="195"/>
    </row>
    <row r="187226" spans="6:6" x14ac:dyDescent="0.25">
      <c r="F187226" s="195"/>
    </row>
    <row r="187227" spans="6:6" x14ac:dyDescent="0.25">
      <c r="F187227" s="195"/>
    </row>
    <row r="187228" spans="6:6" x14ac:dyDescent="0.25">
      <c r="F187228" s="195"/>
    </row>
    <row r="187229" spans="6:6" x14ac:dyDescent="0.25">
      <c r="F187229" s="195"/>
    </row>
    <row r="187230" spans="6:6" x14ac:dyDescent="0.25">
      <c r="F187230" s="195"/>
    </row>
    <row r="187231" spans="6:6" x14ac:dyDescent="0.25">
      <c r="F187231" s="195"/>
    </row>
    <row r="187232" spans="6:6" x14ac:dyDescent="0.25">
      <c r="F187232" s="195"/>
    </row>
    <row r="187233" spans="6:6" x14ac:dyDescent="0.25">
      <c r="F187233" s="195"/>
    </row>
    <row r="187234" spans="6:6" x14ac:dyDescent="0.25">
      <c r="F187234" s="195"/>
    </row>
    <row r="187235" spans="6:6" x14ac:dyDescent="0.25">
      <c r="F187235" s="195"/>
    </row>
    <row r="187236" spans="6:6" x14ac:dyDescent="0.25">
      <c r="F187236" s="195"/>
    </row>
    <row r="187237" spans="6:6" x14ac:dyDescent="0.25">
      <c r="F187237" s="195"/>
    </row>
    <row r="187238" spans="6:6" x14ac:dyDescent="0.25">
      <c r="F187238" s="195"/>
    </row>
    <row r="187239" spans="6:6" x14ac:dyDescent="0.25">
      <c r="F187239" s="195"/>
    </row>
    <row r="187240" spans="6:6" x14ac:dyDescent="0.25">
      <c r="F187240" s="195"/>
    </row>
    <row r="187241" spans="6:6" x14ac:dyDescent="0.25">
      <c r="F187241" s="195"/>
    </row>
    <row r="187242" spans="6:6" x14ac:dyDescent="0.25">
      <c r="F187242" s="195"/>
    </row>
    <row r="187243" spans="6:6" x14ac:dyDescent="0.25">
      <c r="F187243" s="195"/>
    </row>
    <row r="187244" spans="6:6" x14ac:dyDescent="0.25">
      <c r="F187244" s="195"/>
    </row>
    <row r="187245" spans="6:6" x14ac:dyDescent="0.25">
      <c r="F187245" s="195"/>
    </row>
    <row r="187246" spans="6:6" x14ac:dyDescent="0.25">
      <c r="F187246" s="195"/>
    </row>
    <row r="187247" spans="6:6" x14ac:dyDescent="0.25">
      <c r="F187247" s="195"/>
    </row>
    <row r="187248" spans="6:6" x14ac:dyDescent="0.25">
      <c r="F187248" s="195"/>
    </row>
    <row r="187249" spans="6:6" x14ac:dyDescent="0.25">
      <c r="F187249" s="195"/>
    </row>
    <row r="187250" spans="6:6" x14ac:dyDescent="0.25">
      <c r="F187250" s="195"/>
    </row>
    <row r="187251" spans="6:6" x14ac:dyDescent="0.25">
      <c r="F187251" s="195"/>
    </row>
    <row r="187252" spans="6:6" x14ac:dyDescent="0.25">
      <c r="F187252" s="195"/>
    </row>
    <row r="187253" spans="6:6" x14ac:dyDescent="0.25">
      <c r="F187253" s="195"/>
    </row>
    <row r="187254" spans="6:6" x14ac:dyDescent="0.25">
      <c r="F187254" s="195"/>
    </row>
    <row r="187255" spans="6:6" x14ac:dyDescent="0.25">
      <c r="F187255" s="195"/>
    </row>
    <row r="187256" spans="6:6" x14ac:dyDescent="0.25">
      <c r="F187256" s="195"/>
    </row>
    <row r="187257" spans="6:6" x14ac:dyDescent="0.25">
      <c r="F187257" s="195"/>
    </row>
    <row r="187258" spans="6:6" x14ac:dyDescent="0.25">
      <c r="F187258" s="195"/>
    </row>
    <row r="187259" spans="6:6" x14ac:dyDescent="0.25">
      <c r="F187259" s="195"/>
    </row>
    <row r="187260" spans="6:6" x14ac:dyDescent="0.25">
      <c r="F187260" s="195"/>
    </row>
    <row r="187261" spans="6:6" x14ac:dyDescent="0.25">
      <c r="F187261" s="195"/>
    </row>
    <row r="187262" spans="6:6" x14ac:dyDescent="0.25">
      <c r="F187262" s="195"/>
    </row>
    <row r="187263" spans="6:6" x14ac:dyDescent="0.25">
      <c r="F187263" s="195"/>
    </row>
    <row r="187264" spans="6:6" x14ac:dyDescent="0.25">
      <c r="F187264" s="195"/>
    </row>
    <row r="187265" spans="6:6" x14ac:dyDescent="0.25">
      <c r="F187265" s="195"/>
    </row>
    <row r="187266" spans="6:6" x14ac:dyDescent="0.25">
      <c r="F187266" s="195"/>
    </row>
    <row r="187267" spans="6:6" x14ac:dyDescent="0.25">
      <c r="F187267" s="195"/>
    </row>
    <row r="187268" spans="6:6" x14ac:dyDescent="0.25">
      <c r="F187268" s="195"/>
    </row>
    <row r="187269" spans="6:6" x14ac:dyDescent="0.25">
      <c r="F187269" s="195"/>
    </row>
    <row r="187270" spans="6:6" x14ac:dyDescent="0.25">
      <c r="F187270" s="195"/>
    </row>
    <row r="187271" spans="6:6" x14ac:dyDescent="0.25">
      <c r="F187271" s="195"/>
    </row>
    <row r="187272" spans="6:6" x14ac:dyDescent="0.25">
      <c r="F187272" s="195"/>
    </row>
    <row r="187273" spans="6:6" x14ac:dyDescent="0.25">
      <c r="F187273" s="195"/>
    </row>
    <row r="187274" spans="6:6" x14ac:dyDescent="0.25">
      <c r="F187274" s="195"/>
    </row>
    <row r="187275" spans="6:6" x14ac:dyDescent="0.25">
      <c r="F187275" s="195"/>
    </row>
    <row r="187276" spans="6:6" x14ac:dyDescent="0.25">
      <c r="F187276" s="195"/>
    </row>
    <row r="187277" spans="6:6" x14ac:dyDescent="0.25">
      <c r="F187277" s="195"/>
    </row>
    <row r="187278" spans="6:6" x14ac:dyDescent="0.25">
      <c r="F187278" s="195"/>
    </row>
    <row r="187279" spans="6:6" x14ac:dyDescent="0.25">
      <c r="F187279" s="195"/>
    </row>
    <row r="187280" spans="6:6" x14ac:dyDescent="0.25">
      <c r="F187280" s="195"/>
    </row>
    <row r="187281" spans="6:6" x14ac:dyDescent="0.25">
      <c r="F187281" s="195"/>
    </row>
    <row r="187282" spans="6:6" x14ac:dyDescent="0.25">
      <c r="F187282" s="195"/>
    </row>
    <row r="187283" spans="6:6" x14ac:dyDescent="0.25">
      <c r="F187283" s="195"/>
    </row>
    <row r="187284" spans="6:6" x14ac:dyDescent="0.25">
      <c r="F187284" s="195"/>
    </row>
    <row r="187285" spans="6:6" x14ac:dyDescent="0.25">
      <c r="F187285" s="195"/>
    </row>
    <row r="187286" spans="6:6" x14ac:dyDescent="0.25">
      <c r="F187286" s="195"/>
    </row>
    <row r="187287" spans="6:6" x14ac:dyDescent="0.25">
      <c r="F187287" s="195"/>
    </row>
    <row r="187288" spans="6:6" x14ac:dyDescent="0.25">
      <c r="F187288" s="195"/>
    </row>
    <row r="187289" spans="6:6" x14ac:dyDescent="0.25">
      <c r="F187289" s="195"/>
    </row>
    <row r="187290" spans="6:6" x14ac:dyDescent="0.25">
      <c r="F187290" s="195"/>
    </row>
    <row r="187291" spans="6:6" x14ac:dyDescent="0.25">
      <c r="F187291" s="195"/>
    </row>
    <row r="187292" spans="6:6" x14ac:dyDescent="0.25">
      <c r="F187292" s="195"/>
    </row>
    <row r="187293" spans="6:6" x14ac:dyDescent="0.25">
      <c r="F187293" s="195"/>
    </row>
    <row r="187294" spans="6:6" x14ac:dyDescent="0.25">
      <c r="F187294" s="195"/>
    </row>
    <row r="187295" spans="6:6" x14ac:dyDescent="0.25">
      <c r="F187295" s="195"/>
    </row>
    <row r="187296" spans="6:6" x14ac:dyDescent="0.25">
      <c r="F187296" s="195"/>
    </row>
    <row r="187297" spans="6:6" x14ac:dyDescent="0.25">
      <c r="F187297" s="195"/>
    </row>
    <row r="187298" spans="6:6" x14ac:dyDescent="0.25">
      <c r="F187298" s="195"/>
    </row>
    <row r="187299" spans="6:6" x14ac:dyDescent="0.25">
      <c r="F187299" s="195"/>
    </row>
    <row r="187300" spans="6:6" x14ac:dyDescent="0.25">
      <c r="F187300" s="195"/>
    </row>
    <row r="187301" spans="6:6" x14ac:dyDescent="0.25">
      <c r="F187301" s="195"/>
    </row>
    <row r="187302" spans="6:6" x14ac:dyDescent="0.25">
      <c r="F187302" s="195"/>
    </row>
    <row r="187303" spans="6:6" x14ac:dyDescent="0.25">
      <c r="F187303" s="195"/>
    </row>
    <row r="187304" spans="6:6" x14ac:dyDescent="0.25">
      <c r="F187304" s="195"/>
    </row>
    <row r="187305" spans="6:6" x14ac:dyDescent="0.25">
      <c r="F187305" s="195"/>
    </row>
    <row r="187306" spans="6:6" x14ac:dyDescent="0.25">
      <c r="F187306" s="195"/>
    </row>
    <row r="187307" spans="6:6" x14ac:dyDescent="0.25">
      <c r="F187307" s="195"/>
    </row>
    <row r="187308" spans="6:6" x14ac:dyDescent="0.25">
      <c r="F187308" s="195"/>
    </row>
    <row r="187309" spans="6:6" x14ac:dyDescent="0.25">
      <c r="F187309" s="195"/>
    </row>
    <row r="187310" spans="6:6" x14ac:dyDescent="0.25">
      <c r="F187310" s="195"/>
    </row>
    <row r="187311" spans="6:6" x14ac:dyDescent="0.25">
      <c r="F187311" s="195"/>
    </row>
    <row r="187312" spans="6:6" x14ac:dyDescent="0.25">
      <c r="F187312" s="195"/>
    </row>
    <row r="187313" spans="6:6" x14ac:dyDescent="0.25">
      <c r="F187313" s="195"/>
    </row>
    <row r="187314" spans="6:6" x14ac:dyDescent="0.25">
      <c r="F187314" s="195"/>
    </row>
    <row r="187315" spans="6:6" x14ac:dyDescent="0.25">
      <c r="F187315" s="195"/>
    </row>
    <row r="187316" spans="6:6" x14ac:dyDescent="0.25">
      <c r="F187316" s="195"/>
    </row>
    <row r="187317" spans="6:6" x14ac:dyDescent="0.25">
      <c r="F187317" s="195"/>
    </row>
    <row r="187318" spans="6:6" x14ac:dyDescent="0.25">
      <c r="F187318" s="195"/>
    </row>
    <row r="187319" spans="6:6" x14ac:dyDescent="0.25">
      <c r="F187319" s="195"/>
    </row>
    <row r="187320" spans="6:6" x14ac:dyDescent="0.25">
      <c r="F187320" s="195"/>
    </row>
    <row r="187321" spans="6:6" x14ac:dyDescent="0.25">
      <c r="F187321" s="195"/>
    </row>
    <row r="187322" spans="6:6" x14ac:dyDescent="0.25">
      <c r="F187322" s="195"/>
    </row>
    <row r="187323" spans="6:6" x14ac:dyDescent="0.25">
      <c r="F187323" s="195"/>
    </row>
    <row r="187324" spans="6:6" x14ac:dyDescent="0.25">
      <c r="F187324" s="195"/>
    </row>
    <row r="187325" spans="6:6" x14ac:dyDescent="0.25">
      <c r="F187325" s="195"/>
    </row>
    <row r="187326" spans="6:6" x14ac:dyDescent="0.25">
      <c r="F187326" s="195"/>
    </row>
    <row r="187327" spans="6:6" x14ac:dyDescent="0.25">
      <c r="F187327" s="195"/>
    </row>
    <row r="187328" spans="6:6" x14ac:dyDescent="0.25">
      <c r="F187328" s="195"/>
    </row>
    <row r="187329" spans="6:6" x14ac:dyDescent="0.25">
      <c r="F187329" s="195"/>
    </row>
    <row r="187330" spans="6:6" x14ac:dyDescent="0.25">
      <c r="F187330" s="195"/>
    </row>
    <row r="187331" spans="6:6" x14ac:dyDescent="0.25">
      <c r="F187331" s="195"/>
    </row>
    <row r="187332" spans="6:6" x14ac:dyDescent="0.25">
      <c r="F187332" s="195"/>
    </row>
    <row r="187333" spans="6:6" x14ac:dyDescent="0.25">
      <c r="F187333" s="195"/>
    </row>
    <row r="187334" spans="6:6" x14ac:dyDescent="0.25">
      <c r="F187334" s="195"/>
    </row>
    <row r="187335" spans="6:6" x14ac:dyDescent="0.25">
      <c r="F187335" s="195"/>
    </row>
    <row r="187336" spans="6:6" x14ac:dyDescent="0.25">
      <c r="F187336" s="195"/>
    </row>
    <row r="187337" spans="6:6" x14ac:dyDescent="0.25">
      <c r="F187337" s="195"/>
    </row>
    <row r="187338" spans="6:6" x14ac:dyDescent="0.25">
      <c r="F187338" s="195"/>
    </row>
    <row r="187339" spans="6:6" x14ac:dyDescent="0.25">
      <c r="F187339" s="195"/>
    </row>
    <row r="187340" spans="6:6" x14ac:dyDescent="0.25">
      <c r="F187340" s="195"/>
    </row>
    <row r="187341" spans="6:6" x14ac:dyDescent="0.25">
      <c r="F187341" s="195"/>
    </row>
    <row r="187342" spans="6:6" x14ac:dyDescent="0.25">
      <c r="F187342" s="195"/>
    </row>
    <row r="187343" spans="6:6" x14ac:dyDescent="0.25">
      <c r="F187343" s="195"/>
    </row>
    <row r="187344" spans="6:6" x14ac:dyDescent="0.25">
      <c r="F187344" s="195"/>
    </row>
    <row r="187345" spans="6:6" x14ac:dyDescent="0.25">
      <c r="F187345" s="195"/>
    </row>
    <row r="187346" spans="6:6" x14ac:dyDescent="0.25">
      <c r="F187346" s="195"/>
    </row>
    <row r="187347" spans="6:6" x14ac:dyDescent="0.25">
      <c r="F187347" s="195"/>
    </row>
    <row r="187348" spans="6:6" x14ac:dyDescent="0.25">
      <c r="F187348" s="195"/>
    </row>
    <row r="187349" spans="6:6" x14ac:dyDescent="0.25">
      <c r="F187349" s="195"/>
    </row>
    <row r="187350" spans="6:6" x14ac:dyDescent="0.25">
      <c r="F187350" s="195"/>
    </row>
    <row r="187351" spans="6:6" x14ac:dyDescent="0.25">
      <c r="F187351" s="195"/>
    </row>
    <row r="187352" spans="6:6" x14ac:dyDescent="0.25">
      <c r="F187352" s="195"/>
    </row>
    <row r="187353" spans="6:6" x14ac:dyDescent="0.25">
      <c r="F187353" s="195"/>
    </row>
    <row r="187354" spans="6:6" x14ac:dyDescent="0.25">
      <c r="F187354" s="195"/>
    </row>
    <row r="187355" spans="6:6" x14ac:dyDescent="0.25">
      <c r="F187355" s="195"/>
    </row>
    <row r="187356" spans="6:6" x14ac:dyDescent="0.25">
      <c r="F187356" s="195"/>
    </row>
    <row r="187357" spans="6:6" x14ac:dyDescent="0.25">
      <c r="F187357" s="195"/>
    </row>
    <row r="187358" spans="6:6" x14ac:dyDescent="0.25">
      <c r="F187358" s="195"/>
    </row>
    <row r="187359" spans="6:6" x14ac:dyDescent="0.25">
      <c r="F187359" s="195"/>
    </row>
    <row r="187360" spans="6:6" x14ac:dyDescent="0.25">
      <c r="F187360" s="195"/>
    </row>
    <row r="187361" spans="6:6" x14ac:dyDescent="0.25">
      <c r="F187361" s="195"/>
    </row>
    <row r="187362" spans="6:6" x14ac:dyDescent="0.25">
      <c r="F187362" s="195"/>
    </row>
    <row r="187363" spans="6:6" x14ac:dyDescent="0.25">
      <c r="F187363" s="195"/>
    </row>
    <row r="187364" spans="6:6" x14ac:dyDescent="0.25">
      <c r="F187364" s="195"/>
    </row>
    <row r="187365" spans="6:6" x14ac:dyDescent="0.25">
      <c r="F187365" s="195"/>
    </row>
    <row r="187366" spans="6:6" x14ac:dyDescent="0.25">
      <c r="F187366" s="195"/>
    </row>
    <row r="187367" spans="6:6" x14ac:dyDescent="0.25">
      <c r="F187367" s="195"/>
    </row>
    <row r="187368" spans="6:6" x14ac:dyDescent="0.25">
      <c r="F187368" s="195"/>
    </row>
    <row r="187369" spans="6:6" x14ac:dyDescent="0.25">
      <c r="F187369" s="195"/>
    </row>
    <row r="187370" spans="6:6" x14ac:dyDescent="0.25">
      <c r="F187370" s="195"/>
    </row>
    <row r="187371" spans="6:6" x14ac:dyDescent="0.25">
      <c r="F187371" s="195"/>
    </row>
    <row r="187372" spans="6:6" x14ac:dyDescent="0.25">
      <c r="F187372" s="195"/>
    </row>
    <row r="187373" spans="6:6" x14ac:dyDescent="0.25">
      <c r="F187373" s="195"/>
    </row>
    <row r="187374" spans="6:6" x14ac:dyDescent="0.25">
      <c r="F187374" s="195"/>
    </row>
    <row r="187375" spans="6:6" x14ac:dyDescent="0.25">
      <c r="F187375" s="195"/>
    </row>
    <row r="187376" spans="6:6" x14ac:dyDescent="0.25">
      <c r="F187376" s="195"/>
    </row>
    <row r="187377" spans="6:6" x14ac:dyDescent="0.25">
      <c r="F187377" s="195"/>
    </row>
    <row r="187378" spans="6:6" x14ac:dyDescent="0.25">
      <c r="F187378" s="195"/>
    </row>
    <row r="187379" spans="6:6" x14ac:dyDescent="0.25">
      <c r="F187379" s="195"/>
    </row>
    <row r="187380" spans="6:6" x14ac:dyDescent="0.25">
      <c r="F187380" s="195"/>
    </row>
    <row r="187381" spans="6:6" x14ac:dyDescent="0.25">
      <c r="F187381" s="195"/>
    </row>
    <row r="187382" spans="6:6" x14ac:dyDescent="0.25">
      <c r="F187382" s="195"/>
    </row>
    <row r="187383" spans="6:6" x14ac:dyDescent="0.25">
      <c r="F187383" s="195"/>
    </row>
    <row r="187384" spans="6:6" x14ac:dyDescent="0.25">
      <c r="F187384" s="195"/>
    </row>
    <row r="187385" spans="6:6" x14ac:dyDescent="0.25">
      <c r="F187385" s="195"/>
    </row>
    <row r="187386" spans="6:6" x14ac:dyDescent="0.25">
      <c r="F187386" s="195"/>
    </row>
    <row r="187387" spans="6:6" x14ac:dyDescent="0.25">
      <c r="F187387" s="195"/>
    </row>
    <row r="187388" spans="6:6" x14ac:dyDescent="0.25">
      <c r="F187388" s="195"/>
    </row>
    <row r="187389" spans="6:6" x14ac:dyDescent="0.25">
      <c r="F187389" s="195"/>
    </row>
    <row r="187390" spans="6:6" x14ac:dyDescent="0.25">
      <c r="F187390" s="195"/>
    </row>
    <row r="187391" spans="6:6" x14ac:dyDescent="0.25">
      <c r="F187391" s="195"/>
    </row>
    <row r="187392" spans="6:6" x14ac:dyDescent="0.25">
      <c r="F187392" s="195"/>
    </row>
    <row r="187393" spans="6:6" x14ac:dyDescent="0.25">
      <c r="F187393" s="195"/>
    </row>
    <row r="187394" spans="6:6" x14ac:dyDescent="0.25">
      <c r="F187394" s="195"/>
    </row>
    <row r="187395" spans="6:6" x14ac:dyDescent="0.25">
      <c r="F187395" s="195"/>
    </row>
    <row r="187396" spans="6:6" x14ac:dyDescent="0.25">
      <c r="F187396" s="195"/>
    </row>
    <row r="187397" spans="6:6" x14ac:dyDescent="0.25">
      <c r="F187397" s="195"/>
    </row>
    <row r="187398" spans="6:6" x14ac:dyDescent="0.25">
      <c r="F187398" s="195"/>
    </row>
    <row r="187399" spans="6:6" x14ac:dyDescent="0.25">
      <c r="F187399" s="195"/>
    </row>
    <row r="187400" spans="6:6" x14ac:dyDescent="0.25">
      <c r="F187400" s="195"/>
    </row>
    <row r="187401" spans="6:6" x14ac:dyDescent="0.25">
      <c r="F187401" s="195"/>
    </row>
    <row r="187402" spans="6:6" x14ac:dyDescent="0.25">
      <c r="F187402" s="195"/>
    </row>
    <row r="187403" spans="6:6" x14ac:dyDescent="0.25">
      <c r="F187403" s="195"/>
    </row>
    <row r="187404" spans="6:6" x14ac:dyDescent="0.25">
      <c r="F187404" s="195"/>
    </row>
    <row r="187405" spans="6:6" x14ac:dyDescent="0.25">
      <c r="F187405" s="195"/>
    </row>
    <row r="187406" spans="6:6" x14ac:dyDescent="0.25">
      <c r="F187406" s="195"/>
    </row>
    <row r="187407" spans="6:6" x14ac:dyDescent="0.25">
      <c r="F187407" s="195"/>
    </row>
    <row r="187408" spans="6:6" x14ac:dyDescent="0.25">
      <c r="F187408" s="195"/>
    </row>
    <row r="192526" spans="6:6" x14ac:dyDescent="0.25">
      <c r="F192526" s="195"/>
    </row>
    <row r="192527" spans="6:6" x14ac:dyDescent="0.25">
      <c r="F192527" s="195"/>
    </row>
    <row r="192528" spans="6:6" x14ac:dyDescent="0.25">
      <c r="F192528" s="195"/>
    </row>
    <row r="192529" spans="6:6" x14ac:dyDescent="0.25">
      <c r="F192529" s="195"/>
    </row>
    <row r="192530" spans="6:6" x14ac:dyDescent="0.25">
      <c r="F192530" s="195"/>
    </row>
    <row r="192531" spans="6:6" x14ac:dyDescent="0.25">
      <c r="F192531" s="195"/>
    </row>
    <row r="192532" spans="6:6" x14ac:dyDescent="0.25">
      <c r="F192532" s="195"/>
    </row>
    <row r="192533" spans="6:6" x14ac:dyDescent="0.25">
      <c r="F192533" s="195"/>
    </row>
    <row r="192534" spans="6:6" x14ac:dyDescent="0.25">
      <c r="F192534" s="195"/>
    </row>
    <row r="192535" spans="6:6" x14ac:dyDescent="0.25">
      <c r="F192535" s="195"/>
    </row>
    <row r="192536" spans="6:6" x14ac:dyDescent="0.25">
      <c r="F192536" s="195"/>
    </row>
    <row r="192537" spans="6:6" x14ac:dyDescent="0.25">
      <c r="F192537" s="195"/>
    </row>
    <row r="192538" spans="6:6" x14ac:dyDescent="0.25">
      <c r="F192538" s="195"/>
    </row>
    <row r="192539" spans="6:6" x14ac:dyDescent="0.25">
      <c r="F192539" s="195"/>
    </row>
    <row r="192540" spans="6:6" x14ac:dyDescent="0.25">
      <c r="F192540" s="195"/>
    </row>
    <row r="192541" spans="6:6" x14ac:dyDescent="0.25">
      <c r="F192541" s="195"/>
    </row>
    <row r="192542" spans="6:6" x14ac:dyDescent="0.25">
      <c r="F192542" s="195"/>
    </row>
    <row r="192543" spans="6:6" x14ac:dyDescent="0.25">
      <c r="F192543" s="195"/>
    </row>
    <row r="192544" spans="6:6" x14ac:dyDescent="0.25">
      <c r="F192544" s="195"/>
    </row>
    <row r="192545" spans="6:6" x14ac:dyDescent="0.25">
      <c r="F192545" s="195"/>
    </row>
    <row r="192546" spans="6:6" x14ac:dyDescent="0.25">
      <c r="F192546" s="195"/>
    </row>
    <row r="192547" spans="6:6" x14ac:dyDescent="0.25">
      <c r="F192547" s="195"/>
    </row>
    <row r="192548" spans="6:6" x14ac:dyDescent="0.25">
      <c r="F192548" s="195"/>
    </row>
    <row r="192549" spans="6:6" x14ac:dyDescent="0.25">
      <c r="F192549" s="195"/>
    </row>
    <row r="192550" spans="6:6" x14ac:dyDescent="0.25">
      <c r="F192550" s="195"/>
    </row>
    <row r="192551" spans="6:6" x14ac:dyDescent="0.25">
      <c r="F192551" s="195"/>
    </row>
    <row r="192552" spans="6:6" x14ac:dyDescent="0.25">
      <c r="F192552" s="195"/>
    </row>
    <row r="192553" spans="6:6" x14ac:dyDescent="0.25">
      <c r="F192553" s="195"/>
    </row>
    <row r="192554" spans="6:6" x14ac:dyDescent="0.25">
      <c r="F192554" s="195"/>
    </row>
    <row r="192555" spans="6:6" x14ac:dyDescent="0.25">
      <c r="F192555" s="195"/>
    </row>
    <row r="192556" spans="6:6" x14ac:dyDescent="0.25">
      <c r="F192556" s="195"/>
    </row>
    <row r="192557" spans="6:6" x14ac:dyDescent="0.25">
      <c r="F192557" s="195"/>
    </row>
    <row r="192558" spans="6:6" x14ac:dyDescent="0.25">
      <c r="F192558" s="195"/>
    </row>
    <row r="192559" spans="6:6" x14ac:dyDescent="0.25">
      <c r="F192559" s="195"/>
    </row>
    <row r="192560" spans="6:6" x14ac:dyDescent="0.25">
      <c r="F192560" s="195"/>
    </row>
    <row r="192561" spans="6:6" x14ac:dyDescent="0.25">
      <c r="F192561" s="195"/>
    </row>
    <row r="192562" spans="6:6" x14ac:dyDescent="0.25">
      <c r="F192562" s="195"/>
    </row>
    <row r="192563" spans="6:6" x14ac:dyDescent="0.25">
      <c r="F192563" s="195"/>
    </row>
    <row r="192564" spans="6:6" x14ac:dyDescent="0.25">
      <c r="F192564" s="195"/>
    </row>
    <row r="192565" spans="6:6" x14ac:dyDescent="0.25">
      <c r="F192565" s="195"/>
    </row>
    <row r="192566" spans="6:6" x14ac:dyDescent="0.25">
      <c r="F192566" s="195"/>
    </row>
    <row r="192567" spans="6:6" x14ac:dyDescent="0.25">
      <c r="F192567" s="195"/>
    </row>
    <row r="192568" spans="6:6" x14ac:dyDescent="0.25">
      <c r="F192568" s="195"/>
    </row>
    <row r="192569" spans="6:6" x14ac:dyDescent="0.25">
      <c r="F192569" s="195"/>
    </row>
    <row r="192570" spans="6:6" x14ac:dyDescent="0.25">
      <c r="F192570" s="195"/>
    </row>
    <row r="192571" spans="6:6" x14ac:dyDescent="0.25">
      <c r="F192571" s="195"/>
    </row>
    <row r="192572" spans="6:6" x14ac:dyDescent="0.25">
      <c r="F192572" s="195"/>
    </row>
    <row r="192573" spans="6:6" x14ac:dyDescent="0.25">
      <c r="F192573" s="195"/>
    </row>
    <row r="192574" spans="6:6" x14ac:dyDescent="0.25">
      <c r="F192574" s="195"/>
    </row>
    <row r="192575" spans="6:6" x14ac:dyDescent="0.25">
      <c r="F192575" s="195"/>
    </row>
    <row r="192576" spans="6:6" x14ac:dyDescent="0.25">
      <c r="F192576" s="195"/>
    </row>
    <row r="192577" spans="6:6" x14ac:dyDescent="0.25">
      <c r="F192577" s="195"/>
    </row>
    <row r="192578" spans="6:6" x14ac:dyDescent="0.25">
      <c r="F192578" s="195"/>
    </row>
    <row r="192579" spans="6:6" x14ac:dyDescent="0.25">
      <c r="F192579" s="195"/>
    </row>
    <row r="192580" spans="6:6" x14ac:dyDescent="0.25">
      <c r="F192580" s="195"/>
    </row>
    <row r="192581" spans="6:6" x14ac:dyDescent="0.25">
      <c r="F192581" s="195"/>
    </row>
    <row r="192582" spans="6:6" x14ac:dyDescent="0.25">
      <c r="F192582" s="195"/>
    </row>
    <row r="192583" spans="6:6" x14ac:dyDescent="0.25">
      <c r="F192583" s="195"/>
    </row>
    <row r="192584" spans="6:6" x14ac:dyDescent="0.25">
      <c r="F192584" s="195"/>
    </row>
    <row r="192585" spans="6:6" x14ac:dyDescent="0.25">
      <c r="F192585" s="195"/>
    </row>
    <row r="192586" spans="6:6" x14ac:dyDescent="0.25">
      <c r="F192586" s="195"/>
    </row>
    <row r="192587" spans="6:6" x14ac:dyDescent="0.25">
      <c r="F192587" s="195"/>
    </row>
    <row r="192588" spans="6:6" x14ac:dyDescent="0.25">
      <c r="F192588" s="195"/>
    </row>
    <row r="192589" spans="6:6" x14ac:dyDescent="0.25">
      <c r="F192589" s="195"/>
    </row>
    <row r="192590" spans="6:6" x14ac:dyDescent="0.25">
      <c r="F192590" s="195"/>
    </row>
    <row r="192591" spans="6:6" x14ac:dyDescent="0.25">
      <c r="F192591" s="195"/>
    </row>
    <row r="192592" spans="6:6" x14ac:dyDescent="0.25">
      <c r="F192592" s="195"/>
    </row>
    <row r="192593" spans="6:6" x14ac:dyDescent="0.25">
      <c r="F192593" s="195"/>
    </row>
    <row r="192594" spans="6:6" x14ac:dyDescent="0.25">
      <c r="F192594" s="195"/>
    </row>
    <row r="192595" spans="6:6" x14ac:dyDescent="0.25">
      <c r="F192595" s="195"/>
    </row>
    <row r="192596" spans="6:6" x14ac:dyDescent="0.25">
      <c r="F192596" s="195"/>
    </row>
    <row r="192597" spans="6:6" x14ac:dyDescent="0.25">
      <c r="F192597" s="195"/>
    </row>
    <row r="192598" spans="6:6" x14ac:dyDescent="0.25">
      <c r="F192598" s="195"/>
    </row>
    <row r="192599" spans="6:6" x14ac:dyDescent="0.25">
      <c r="F192599" s="195"/>
    </row>
    <row r="192600" spans="6:6" x14ac:dyDescent="0.25">
      <c r="F192600" s="195"/>
    </row>
    <row r="192601" spans="6:6" x14ac:dyDescent="0.25">
      <c r="F192601" s="195"/>
    </row>
    <row r="192602" spans="6:6" x14ac:dyDescent="0.25">
      <c r="F192602" s="195"/>
    </row>
    <row r="192603" spans="6:6" x14ac:dyDescent="0.25">
      <c r="F192603" s="195"/>
    </row>
    <row r="192604" spans="6:6" x14ac:dyDescent="0.25">
      <c r="F192604" s="195"/>
    </row>
    <row r="192605" spans="6:6" x14ac:dyDescent="0.25">
      <c r="F192605" s="195"/>
    </row>
    <row r="192606" spans="6:6" x14ac:dyDescent="0.25">
      <c r="F192606" s="195"/>
    </row>
    <row r="192607" spans="6:6" x14ac:dyDescent="0.25">
      <c r="F192607" s="195"/>
    </row>
    <row r="192608" spans="6:6" x14ac:dyDescent="0.25">
      <c r="F192608" s="195"/>
    </row>
    <row r="192609" spans="6:6" x14ac:dyDescent="0.25">
      <c r="F192609" s="195"/>
    </row>
    <row r="192610" spans="6:6" x14ac:dyDescent="0.25">
      <c r="F192610" s="195"/>
    </row>
    <row r="192611" spans="6:6" x14ac:dyDescent="0.25">
      <c r="F192611" s="195"/>
    </row>
    <row r="192612" spans="6:6" x14ac:dyDescent="0.25">
      <c r="F192612" s="195"/>
    </row>
    <row r="192613" spans="6:6" x14ac:dyDescent="0.25">
      <c r="F192613" s="195"/>
    </row>
    <row r="192614" spans="6:6" x14ac:dyDescent="0.25">
      <c r="F192614" s="195"/>
    </row>
    <row r="192615" spans="6:6" x14ac:dyDescent="0.25">
      <c r="F192615" s="195"/>
    </row>
    <row r="192616" spans="6:6" x14ac:dyDescent="0.25">
      <c r="F192616" s="195"/>
    </row>
    <row r="192617" spans="6:6" x14ac:dyDescent="0.25">
      <c r="F192617" s="195"/>
    </row>
    <row r="192618" spans="6:6" x14ac:dyDescent="0.25">
      <c r="F192618" s="195"/>
    </row>
    <row r="192619" spans="6:6" x14ac:dyDescent="0.25">
      <c r="F192619" s="195"/>
    </row>
    <row r="192620" spans="6:6" x14ac:dyDescent="0.25">
      <c r="F192620" s="195"/>
    </row>
    <row r="192621" spans="6:6" x14ac:dyDescent="0.25">
      <c r="F192621" s="195"/>
    </row>
    <row r="192622" spans="6:6" x14ac:dyDescent="0.25">
      <c r="F192622" s="195"/>
    </row>
    <row r="192623" spans="6:6" x14ac:dyDescent="0.25">
      <c r="F192623" s="195"/>
    </row>
    <row r="192624" spans="6:6" x14ac:dyDescent="0.25">
      <c r="F192624" s="195"/>
    </row>
    <row r="192625" spans="6:6" x14ac:dyDescent="0.25">
      <c r="F192625" s="195"/>
    </row>
    <row r="192626" spans="6:6" x14ac:dyDescent="0.25">
      <c r="F192626" s="195"/>
    </row>
    <row r="192627" spans="6:6" x14ac:dyDescent="0.25">
      <c r="F192627" s="195"/>
    </row>
    <row r="192628" spans="6:6" x14ac:dyDescent="0.25">
      <c r="F192628" s="195"/>
    </row>
    <row r="192629" spans="6:6" x14ac:dyDescent="0.25">
      <c r="F192629" s="195"/>
    </row>
    <row r="192630" spans="6:6" x14ac:dyDescent="0.25">
      <c r="F192630" s="195"/>
    </row>
    <row r="192631" spans="6:6" x14ac:dyDescent="0.25">
      <c r="F192631" s="195"/>
    </row>
    <row r="192632" spans="6:6" x14ac:dyDescent="0.25">
      <c r="F192632" s="195"/>
    </row>
    <row r="192633" spans="6:6" x14ac:dyDescent="0.25">
      <c r="F192633" s="195"/>
    </row>
    <row r="192634" spans="6:6" x14ac:dyDescent="0.25">
      <c r="F192634" s="195"/>
    </row>
    <row r="192635" spans="6:6" x14ac:dyDescent="0.25">
      <c r="F192635" s="195"/>
    </row>
    <row r="192636" spans="6:6" x14ac:dyDescent="0.25">
      <c r="F192636" s="195"/>
    </row>
    <row r="192637" spans="6:6" x14ac:dyDescent="0.25">
      <c r="F192637" s="195"/>
    </row>
    <row r="192638" spans="6:6" x14ac:dyDescent="0.25">
      <c r="F192638" s="195"/>
    </row>
    <row r="192639" spans="6:6" x14ac:dyDescent="0.25">
      <c r="F192639" s="195"/>
    </row>
    <row r="192640" spans="6:6" x14ac:dyDescent="0.25">
      <c r="F192640" s="195"/>
    </row>
    <row r="192641" spans="6:6" x14ac:dyDescent="0.25">
      <c r="F192641" s="195"/>
    </row>
    <row r="192642" spans="6:6" x14ac:dyDescent="0.25">
      <c r="F192642" s="195"/>
    </row>
    <row r="192643" spans="6:6" x14ac:dyDescent="0.25">
      <c r="F192643" s="195"/>
    </row>
    <row r="192644" spans="6:6" x14ac:dyDescent="0.25">
      <c r="F192644" s="195"/>
    </row>
    <row r="192645" spans="6:6" x14ac:dyDescent="0.25">
      <c r="F192645" s="195"/>
    </row>
    <row r="192646" spans="6:6" x14ac:dyDescent="0.25">
      <c r="F192646" s="195"/>
    </row>
    <row r="192647" spans="6:6" x14ac:dyDescent="0.25">
      <c r="F192647" s="195"/>
    </row>
    <row r="192648" spans="6:6" x14ac:dyDescent="0.25">
      <c r="F192648" s="195"/>
    </row>
    <row r="192649" spans="6:6" x14ac:dyDescent="0.25">
      <c r="F192649" s="195"/>
    </row>
    <row r="192650" spans="6:6" x14ac:dyDescent="0.25">
      <c r="F192650" s="195"/>
    </row>
    <row r="192651" spans="6:6" x14ac:dyDescent="0.25">
      <c r="F192651" s="195"/>
    </row>
    <row r="192652" spans="6:6" x14ac:dyDescent="0.25">
      <c r="F192652" s="195"/>
    </row>
    <row r="192653" spans="6:6" x14ac:dyDescent="0.25">
      <c r="F192653" s="195"/>
    </row>
    <row r="192654" spans="6:6" x14ac:dyDescent="0.25">
      <c r="F192654" s="195"/>
    </row>
    <row r="192655" spans="6:6" x14ac:dyDescent="0.25">
      <c r="F192655" s="195"/>
    </row>
    <row r="192656" spans="6:6" x14ac:dyDescent="0.25">
      <c r="F192656" s="195"/>
    </row>
    <row r="192657" spans="6:6" x14ac:dyDescent="0.25">
      <c r="F192657" s="195"/>
    </row>
    <row r="192658" spans="6:6" x14ac:dyDescent="0.25">
      <c r="F192658" s="195"/>
    </row>
    <row r="192659" spans="6:6" x14ac:dyDescent="0.25">
      <c r="F192659" s="195"/>
    </row>
    <row r="192660" spans="6:6" x14ac:dyDescent="0.25">
      <c r="F192660" s="195"/>
    </row>
    <row r="192661" spans="6:6" x14ac:dyDescent="0.25">
      <c r="F192661" s="195"/>
    </row>
    <row r="192662" spans="6:6" x14ac:dyDescent="0.25">
      <c r="F192662" s="195"/>
    </row>
    <row r="192663" spans="6:6" x14ac:dyDescent="0.25">
      <c r="F192663" s="195"/>
    </row>
    <row r="192664" spans="6:6" x14ac:dyDescent="0.25">
      <c r="F192664" s="195"/>
    </row>
    <row r="192665" spans="6:6" x14ac:dyDescent="0.25">
      <c r="F192665" s="195"/>
    </row>
    <row r="192666" spans="6:6" x14ac:dyDescent="0.25">
      <c r="F192666" s="195"/>
    </row>
    <row r="192667" spans="6:6" x14ac:dyDescent="0.25">
      <c r="F192667" s="195"/>
    </row>
    <row r="192668" spans="6:6" x14ac:dyDescent="0.25">
      <c r="F192668" s="195"/>
    </row>
    <row r="192669" spans="6:6" x14ac:dyDescent="0.25">
      <c r="F192669" s="195"/>
    </row>
    <row r="192670" spans="6:6" x14ac:dyDescent="0.25">
      <c r="F192670" s="195"/>
    </row>
    <row r="192671" spans="6:6" x14ac:dyDescent="0.25">
      <c r="F192671" s="195"/>
    </row>
    <row r="192672" spans="6:6" x14ac:dyDescent="0.25">
      <c r="F192672" s="195"/>
    </row>
    <row r="192673" spans="6:6" x14ac:dyDescent="0.25">
      <c r="F192673" s="195"/>
    </row>
    <row r="192674" spans="6:6" x14ac:dyDescent="0.25">
      <c r="F192674" s="195"/>
    </row>
    <row r="192675" spans="6:6" x14ac:dyDescent="0.25">
      <c r="F192675" s="195"/>
    </row>
    <row r="192676" spans="6:6" x14ac:dyDescent="0.25">
      <c r="F192676" s="195"/>
    </row>
    <row r="192677" spans="6:6" x14ac:dyDescent="0.25">
      <c r="F192677" s="195"/>
    </row>
    <row r="192678" spans="6:6" x14ac:dyDescent="0.25">
      <c r="F192678" s="195"/>
    </row>
    <row r="192679" spans="6:6" x14ac:dyDescent="0.25">
      <c r="F192679" s="195"/>
    </row>
    <row r="192680" spans="6:6" x14ac:dyDescent="0.25">
      <c r="F192680" s="195"/>
    </row>
    <row r="192681" spans="6:6" x14ac:dyDescent="0.25">
      <c r="F192681" s="195"/>
    </row>
    <row r="192682" spans="6:6" x14ac:dyDescent="0.25">
      <c r="F192682" s="195"/>
    </row>
    <row r="192683" spans="6:6" x14ac:dyDescent="0.25">
      <c r="F192683" s="195"/>
    </row>
    <row r="192684" spans="6:6" x14ac:dyDescent="0.25">
      <c r="F192684" s="195"/>
    </row>
    <row r="192685" spans="6:6" x14ac:dyDescent="0.25">
      <c r="F192685" s="195"/>
    </row>
    <row r="192686" spans="6:6" x14ac:dyDescent="0.25">
      <c r="F192686" s="195"/>
    </row>
    <row r="192687" spans="6:6" x14ac:dyDescent="0.25">
      <c r="F192687" s="195"/>
    </row>
    <row r="192688" spans="6:6" x14ac:dyDescent="0.25">
      <c r="F192688" s="195"/>
    </row>
    <row r="192689" spans="6:6" x14ac:dyDescent="0.25">
      <c r="F192689" s="195"/>
    </row>
    <row r="192690" spans="6:6" x14ac:dyDescent="0.25">
      <c r="F192690" s="195"/>
    </row>
    <row r="192691" spans="6:6" x14ac:dyDescent="0.25">
      <c r="F192691" s="195"/>
    </row>
    <row r="192692" spans="6:6" x14ac:dyDescent="0.25">
      <c r="F192692" s="195"/>
    </row>
    <row r="192693" spans="6:6" x14ac:dyDescent="0.25">
      <c r="F192693" s="195"/>
    </row>
    <row r="192694" spans="6:6" x14ac:dyDescent="0.25">
      <c r="F192694" s="195"/>
    </row>
    <row r="192695" spans="6:6" x14ac:dyDescent="0.25">
      <c r="F192695" s="195"/>
    </row>
    <row r="192696" spans="6:6" x14ac:dyDescent="0.25">
      <c r="F192696" s="195"/>
    </row>
    <row r="192697" spans="6:6" x14ac:dyDescent="0.25">
      <c r="F192697" s="195"/>
    </row>
    <row r="192698" spans="6:6" x14ac:dyDescent="0.25">
      <c r="F192698" s="195"/>
    </row>
    <row r="192699" spans="6:6" x14ac:dyDescent="0.25">
      <c r="F192699" s="195"/>
    </row>
    <row r="192700" spans="6:6" x14ac:dyDescent="0.25">
      <c r="F192700" s="195"/>
    </row>
    <row r="192701" spans="6:6" x14ac:dyDescent="0.25">
      <c r="F192701" s="195"/>
    </row>
    <row r="192702" spans="6:6" x14ac:dyDescent="0.25">
      <c r="F192702" s="195"/>
    </row>
    <row r="192703" spans="6:6" x14ac:dyDescent="0.25">
      <c r="F192703" s="195"/>
    </row>
    <row r="192704" spans="6:6" x14ac:dyDescent="0.25">
      <c r="F192704" s="195"/>
    </row>
    <row r="192705" spans="6:6" x14ac:dyDescent="0.25">
      <c r="F192705" s="195"/>
    </row>
    <row r="192706" spans="6:6" x14ac:dyDescent="0.25">
      <c r="F192706" s="195"/>
    </row>
    <row r="192707" spans="6:6" x14ac:dyDescent="0.25">
      <c r="F192707" s="195"/>
    </row>
    <row r="192708" spans="6:6" x14ac:dyDescent="0.25">
      <c r="F192708" s="195"/>
    </row>
    <row r="192709" spans="6:6" x14ac:dyDescent="0.25">
      <c r="F192709" s="195"/>
    </row>
    <row r="192710" spans="6:6" x14ac:dyDescent="0.25">
      <c r="F192710" s="195"/>
    </row>
    <row r="192711" spans="6:6" x14ac:dyDescent="0.25">
      <c r="F192711" s="195"/>
    </row>
    <row r="192712" spans="6:6" x14ac:dyDescent="0.25">
      <c r="F192712" s="195"/>
    </row>
    <row r="192713" spans="6:6" x14ac:dyDescent="0.25">
      <c r="F192713" s="195"/>
    </row>
    <row r="192714" spans="6:6" x14ac:dyDescent="0.25">
      <c r="F192714" s="195"/>
    </row>
    <row r="192715" spans="6:6" x14ac:dyDescent="0.25">
      <c r="F192715" s="195"/>
    </row>
    <row r="192716" spans="6:6" x14ac:dyDescent="0.25">
      <c r="F192716" s="195"/>
    </row>
    <row r="192717" spans="6:6" x14ac:dyDescent="0.25">
      <c r="F192717" s="195"/>
    </row>
    <row r="192718" spans="6:6" x14ac:dyDescent="0.25">
      <c r="F192718" s="195"/>
    </row>
    <row r="192719" spans="6:6" x14ac:dyDescent="0.25">
      <c r="F192719" s="195"/>
    </row>
    <row r="192720" spans="6:6" x14ac:dyDescent="0.25">
      <c r="F192720" s="195"/>
    </row>
    <row r="192721" spans="6:6" x14ac:dyDescent="0.25">
      <c r="F192721" s="195"/>
    </row>
    <row r="192722" spans="6:6" x14ac:dyDescent="0.25">
      <c r="F192722" s="195"/>
    </row>
    <row r="192723" spans="6:6" x14ac:dyDescent="0.25">
      <c r="F192723" s="195"/>
    </row>
    <row r="192724" spans="6:6" x14ac:dyDescent="0.25">
      <c r="F192724" s="195"/>
    </row>
    <row r="192725" spans="6:6" x14ac:dyDescent="0.25">
      <c r="F192725" s="195"/>
    </row>
    <row r="192726" spans="6:6" x14ac:dyDescent="0.25">
      <c r="F192726" s="195"/>
    </row>
    <row r="192727" spans="6:6" x14ac:dyDescent="0.25">
      <c r="F192727" s="195"/>
    </row>
    <row r="192728" spans="6:6" x14ac:dyDescent="0.25">
      <c r="F192728" s="195"/>
    </row>
    <row r="192729" spans="6:6" x14ac:dyDescent="0.25">
      <c r="F192729" s="195"/>
    </row>
    <row r="192730" spans="6:6" x14ac:dyDescent="0.25">
      <c r="F192730" s="195"/>
    </row>
    <row r="192731" spans="6:6" x14ac:dyDescent="0.25">
      <c r="F192731" s="195"/>
    </row>
    <row r="192732" spans="6:6" x14ac:dyDescent="0.25">
      <c r="F192732" s="195"/>
    </row>
    <row r="192733" spans="6:6" x14ac:dyDescent="0.25">
      <c r="F192733" s="195"/>
    </row>
    <row r="192734" spans="6:6" x14ac:dyDescent="0.25">
      <c r="F192734" s="195"/>
    </row>
    <row r="192735" spans="6:6" x14ac:dyDescent="0.25">
      <c r="F192735" s="195"/>
    </row>
    <row r="192736" spans="6:6" x14ac:dyDescent="0.25">
      <c r="F192736" s="195"/>
    </row>
    <row r="192737" spans="6:6" x14ac:dyDescent="0.25">
      <c r="F192737" s="195"/>
    </row>
    <row r="192738" spans="6:6" x14ac:dyDescent="0.25">
      <c r="F192738" s="195"/>
    </row>
    <row r="192739" spans="6:6" x14ac:dyDescent="0.25">
      <c r="F192739" s="195"/>
    </row>
    <row r="192740" spans="6:6" x14ac:dyDescent="0.25">
      <c r="F192740" s="195"/>
    </row>
    <row r="192741" spans="6:6" x14ac:dyDescent="0.25">
      <c r="F192741" s="195"/>
    </row>
    <row r="192742" spans="6:6" x14ac:dyDescent="0.25">
      <c r="F192742" s="195"/>
    </row>
    <row r="192743" spans="6:6" x14ac:dyDescent="0.25">
      <c r="F192743" s="195"/>
    </row>
    <row r="192744" spans="6:6" x14ac:dyDescent="0.25">
      <c r="F192744" s="195"/>
    </row>
    <row r="192745" spans="6:6" x14ac:dyDescent="0.25">
      <c r="F192745" s="195"/>
    </row>
    <row r="192746" spans="6:6" x14ac:dyDescent="0.25">
      <c r="F192746" s="195"/>
    </row>
    <row r="192747" spans="6:6" x14ac:dyDescent="0.25">
      <c r="F192747" s="195"/>
    </row>
    <row r="192748" spans="6:6" x14ac:dyDescent="0.25">
      <c r="F192748" s="195"/>
    </row>
    <row r="192749" spans="6:6" x14ac:dyDescent="0.25">
      <c r="F192749" s="195"/>
    </row>
    <row r="192750" spans="6:6" x14ac:dyDescent="0.25">
      <c r="F192750" s="195"/>
    </row>
    <row r="192751" spans="6:6" x14ac:dyDescent="0.25">
      <c r="F192751" s="195"/>
    </row>
    <row r="192752" spans="6:6" x14ac:dyDescent="0.25">
      <c r="F192752" s="195"/>
    </row>
    <row r="192753" spans="6:6" x14ac:dyDescent="0.25">
      <c r="F192753" s="195"/>
    </row>
    <row r="192754" spans="6:6" x14ac:dyDescent="0.25">
      <c r="F192754" s="195"/>
    </row>
    <row r="192755" spans="6:6" x14ac:dyDescent="0.25">
      <c r="F192755" s="195"/>
    </row>
    <row r="192756" spans="6:6" x14ac:dyDescent="0.25">
      <c r="F192756" s="195"/>
    </row>
    <row r="192757" spans="6:6" x14ac:dyDescent="0.25">
      <c r="F192757" s="195"/>
    </row>
    <row r="192758" spans="6:6" x14ac:dyDescent="0.25">
      <c r="F192758" s="195"/>
    </row>
    <row r="192759" spans="6:6" x14ac:dyDescent="0.25">
      <c r="F192759" s="195"/>
    </row>
    <row r="192760" spans="6:6" x14ac:dyDescent="0.25">
      <c r="F192760" s="195"/>
    </row>
    <row r="192761" spans="6:6" x14ac:dyDescent="0.25">
      <c r="F192761" s="195"/>
    </row>
    <row r="192762" spans="6:6" x14ac:dyDescent="0.25">
      <c r="F192762" s="195"/>
    </row>
    <row r="192763" spans="6:6" x14ac:dyDescent="0.25">
      <c r="F192763" s="195"/>
    </row>
    <row r="192764" spans="6:6" x14ac:dyDescent="0.25">
      <c r="F192764" s="195"/>
    </row>
    <row r="192765" spans="6:6" x14ac:dyDescent="0.25">
      <c r="F192765" s="195"/>
    </row>
    <row r="192766" spans="6:6" x14ac:dyDescent="0.25">
      <c r="F192766" s="195"/>
    </row>
    <row r="192767" spans="6:6" x14ac:dyDescent="0.25">
      <c r="F192767" s="195"/>
    </row>
    <row r="192768" spans="6:6" x14ac:dyDescent="0.25">
      <c r="F192768" s="195"/>
    </row>
    <row r="192769" spans="6:6" x14ac:dyDescent="0.25">
      <c r="F192769" s="195"/>
    </row>
    <row r="192770" spans="6:6" x14ac:dyDescent="0.25">
      <c r="F192770" s="195"/>
    </row>
    <row r="192771" spans="6:6" x14ac:dyDescent="0.25">
      <c r="F192771" s="195"/>
    </row>
    <row r="192772" spans="6:6" x14ac:dyDescent="0.25">
      <c r="F192772" s="195"/>
    </row>
    <row r="192773" spans="6:6" x14ac:dyDescent="0.25">
      <c r="F192773" s="195"/>
    </row>
    <row r="192774" spans="6:6" x14ac:dyDescent="0.25">
      <c r="F192774" s="195"/>
    </row>
    <row r="192775" spans="6:6" x14ac:dyDescent="0.25">
      <c r="F192775" s="195"/>
    </row>
    <row r="192776" spans="6:6" x14ac:dyDescent="0.25">
      <c r="F192776" s="195"/>
    </row>
    <row r="192777" spans="6:6" x14ac:dyDescent="0.25">
      <c r="F192777" s="195"/>
    </row>
    <row r="192778" spans="6:6" x14ac:dyDescent="0.25">
      <c r="F192778" s="195"/>
    </row>
    <row r="192779" spans="6:6" x14ac:dyDescent="0.25">
      <c r="F192779" s="195"/>
    </row>
    <row r="192780" spans="6:6" x14ac:dyDescent="0.25">
      <c r="F192780" s="195"/>
    </row>
    <row r="192781" spans="6:6" x14ac:dyDescent="0.25">
      <c r="F192781" s="195"/>
    </row>
    <row r="192782" spans="6:6" x14ac:dyDescent="0.25">
      <c r="F192782" s="195"/>
    </row>
    <row r="192783" spans="6:6" x14ac:dyDescent="0.25">
      <c r="F192783" s="195"/>
    </row>
    <row r="192784" spans="6:6" x14ac:dyDescent="0.25">
      <c r="F192784" s="195"/>
    </row>
    <row r="192785" spans="6:6" x14ac:dyDescent="0.25">
      <c r="F192785" s="195"/>
    </row>
    <row r="192786" spans="6:6" x14ac:dyDescent="0.25">
      <c r="F192786" s="195"/>
    </row>
    <row r="192787" spans="6:6" x14ac:dyDescent="0.25">
      <c r="F192787" s="195"/>
    </row>
    <row r="192788" spans="6:6" x14ac:dyDescent="0.25">
      <c r="F192788" s="195"/>
    </row>
    <row r="192789" spans="6:6" x14ac:dyDescent="0.25">
      <c r="F192789" s="195"/>
    </row>
    <row r="192790" spans="6:6" x14ac:dyDescent="0.25">
      <c r="F192790" s="195"/>
    </row>
    <row r="192791" spans="6:6" x14ac:dyDescent="0.25">
      <c r="F192791" s="195"/>
    </row>
    <row r="192792" spans="6:6" x14ac:dyDescent="0.25">
      <c r="F192792" s="195"/>
    </row>
    <row r="192793" spans="6:6" x14ac:dyDescent="0.25">
      <c r="F192793" s="195"/>
    </row>
    <row r="192794" spans="6:6" x14ac:dyDescent="0.25">
      <c r="F192794" s="195"/>
    </row>
    <row r="192795" spans="6:6" x14ac:dyDescent="0.25">
      <c r="F192795" s="195"/>
    </row>
    <row r="192796" spans="6:6" x14ac:dyDescent="0.25">
      <c r="F192796" s="195"/>
    </row>
    <row r="192797" spans="6:6" x14ac:dyDescent="0.25">
      <c r="F192797" s="195"/>
    </row>
    <row r="192798" spans="6:6" x14ac:dyDescent="0.25">
      <c r="F192798" s="195"/>
    </row>
    <row r="192799" spans="6:6" x14ac:dyDescent="0.25">
      <c r="F192799" s="195"/>
    </row>
    <row r="192800" spans="6:6" x14ac:dyDescent="0.25">
      <c r="F192800" s="195"/>
    </row>
    <row r="192801" spans="6:6" x14ac:dyDescent="0.25">
      <c r="F192801" s="195"/>
    </row>
    <row r="192802" spans="6:6" x14ac:dyDescent="0.25">
      <c r="F192802" s="195"/>
    </row>
    <row r="192803" spans="6:6" x14ac:dyDescent="0.25">
      <c r="F192803" s="195"/>
    </row>
    <row r="192804" spans="6:6" x14ac:dyDescent="0.25">
      <c r="F192804" s="195"/>
    </row>
    <row r="192805" spans="6:6" x14ac:dyDescent="0.25">
      <c r="F192805" s="195"/>
    </row>
    <row r="192806" spans="6:6" x14ac:dyDescent="0.25">
      <c r="F192806" s="195"/>
    </row>
    <row r="192807" spans="6:6" x14ac:dyDescent="0.25">
      <c r="F192807" s="195"/>
    </row>
    <row r="192808" spans="6:6" x14ac:dyDescent="0.25">
      <c r="F192808" s="195"/>
    </row>
    <row r="192809" spans="6:6" x14ac:dyDescent="0.25">
      <c r="F192809" s="195"/>
    </row>
    <row r="192810" spans="6:6" x14ac:dyDescent="0.25">
      <c r="F192810" s="195"/>
    </row>
    <row r="192811" spans="6:6" x14ac:dyDescent="0.25">
      <c r="F192811" s="195"/>
    </row>
    <row r="192812" spans="6:6" x14ac:dyDescent="0.25">
      <c r="F192812" s="195"/>
    </row>
    <row r="192813" spans="6:6" x14ac:dyDescent="0.25">
      <c r="F192813" s="195"/>
    </row>
    <row r="192814" spans="6:6" x14ac:dyDescent="0.25">
      <c r="F192814" s="195"/>
    </row>
    <row r="192815" spans="6:6" x14ac:dyDescent="0.25">
      <c r="F192815" s="195"/>
    </row>
    <row r="192816" spans="6:6" x14ac:dyDescent="0.25">
      <c r="F192816" s="195"/>
    </row>
    <row r="192817" spans="6:6" x14ac:dyDescent="0.25">
      <c r="F192817" s="195"/>
    </row>
    <row r="192818" spans="6:6" x14ac:dyDescent="0.25">
      <c r="F192818" s="195"/>
    </row>
    <row r="192819" spans="6:6" x14ac:dyDescent="0.25">
      <c r="F192819" s="195"/>
    </row>
    <row r="192820" spans="6:6" x14ac:dyDescent="0.25">
      <c r="F192820" s="195"/>
    </row>
    <row r="192821" spans="6:6" x14ac:dyDescent="0.25">
      <c r="F192821" s="195"/>
    </row>
    <row r="192822" spans="6:6" x14ac:dyDescent="0.25">
      <c r="F192822" s="195"/>
    </row>
    <row r="192823" spans="6:6" x14ac:dyDescent="0.25">
      <c r="F192823" s="195"/>
    </row>
    <row r="192824" spans="6:6" x14ac:dyDescent="0.25">
      <c r="F192824" s="195"/>
    </row>
    <row r="192825" spans="6:6" x14ac:dyDescent="0.25">
      <c r="F192825" s="195"/>
    </row>
    <row r="192826" spans="6:6" x14ac:dyDescent="0.25">
      <c r="F192826" s="195"/>
    </row>
    <row r="192827" spans="6:6" x14ac:dyDescent="0.25">
      <c r="F192827" s="195"/>
    </row>
    <row r="192828" spans="6:6" x14ac:dyDescent="0.25">
      <c r="F192828" s="195"/>
    </row>
    <row r="192829" spans="6:6" x14ac:dyDescent="0.25">
      <c r="F192829" s="195"/>
    </row>
    <row r="192830" spans="6:6" x14ac:dyDescent="0.25">
      <c r="F192830" s="195"/>
    </row>
    <row r="192831" spans="6:6" x14ac:dyDescent="0.25">
      <c r="F192831" s="195"/>
    </row>
    <row r="192832" spans="6:6" x14ac:dyDescent="0.25">
      <c r="F192832" s="195"/>
    </row>
    <row r="192833" spans="6:6" x14ac:dyDescent="0.25">
      <c r="F192833" s="195"/>
    </row>
    <row r="192834" spans="6:6" x14ac:dyDescent="0.25">
      <c r="F192834" s="195"/>
    </row>
    <row r="192835" spans="6:6" x14ac:dyDescent="0.25">
      <c r="F192835" s="195"/>
    </row>
    <row r="192836" spans="6:6" x14ac:dyDescent="0.25">
      <c r="F192836" s="195"/>
    </row>
    <row r="192837" spans="6:6" x14ac:dyDescent="0.25">
      <c r="F192837" s="195"/>
    </row>
    <row r="192838" spans="6:6" x14ac:dyDescent="0.25">
      <c r="F192838" s="195"/>
    </row>
    <row r="192839" spans="6:6" x14ac:dyDescent="0.25">
      <c r="F192839" s="195"/>
    </row>
    <row r="192840" spans="6:6" x14ac:dyDescent="0.25">
      <c r="F192840" s="195"/>
    </row>
    <row r="192841" spans="6:6" x14ac:dyDescent="0.25">
      <c r="F192841" s="195"/>
    </row>
    <row r="192842" spans="6:6" x14ac:dyDescent="0.25">
      <c r="F192842" s="195"/>
    </row>
    <row r="192843" spans="6:6" x14ac:dyDescent="0.25">
      <c r="F192843" s="195"/>
    </row>
    <row r="192844" spans="6:6" x14ac:dyDescent="0.25">
      <c r="F192844" s="195"/>
    </row>
    <row r="192845" spans="6:6" x14ac:dyDescent="0.25">
      <c r="F192845" s="195"/>
    </row>
    <row r="192846" spans="6:6" x14ac:dyDescent="0.25">
      <c r="F192846" s="195"/>
    </row>
    <row r="192847" spans="6:6" x14ac:dyDescent="0.25">
      <c r="F192847" s="195"/>
    </row>
    <row r="192848" spans="6:6" x14ac:dyDescent="0.25">
      <c r="F192848" s="195"/>
    </row>
    <row r="192849" spans="6:6" x14ac:dyDescent="0.25">
      <c r="F192849" s="195"/>
    </row>
    <row r="192850" spans="6:6" x14ac:dyDescent="0.25">
      <c r="F192850" s="195"/>
    </row>
    <row r="192851" spans="6:6" x14ac:dyDescent="0.25">
      <c r="F192851" s="195"/>
    </row>
    <row r="192852" spans="6:6" x14ac:dyDescent="0.25">
      <c r="F192852" s="195"/>
    </row>
    <row r="192853" spans="6:6" x14ac:dyDescent="0.25">
      <c r="F192853" s="195"/>
    </row>
    <row r="192854" spans="6:6" x14ac:dyDescent="0.25">
      <c r="F192854" s="195"/>
    </row>
    <row r="192855" spans="6:6" x14ac:dyDescent="0.25">
      <c r="F192855" s="195"/>
    </row>
    <row r="192856" spans="6:6" x14ac:dyDescent="0.25">
      <c r="F192856" s="195"/>
    </row>
    <row r="192857" spans="6:6" x14ac:dyDescent="0.25">
      <c r="F192857" s="195"/>
    </row>
    <row r="192858" spans="6:6" x14ac:dyDescent="0.25">
      <c r="F192858" s="195"/>
    </row>
    <row r="192859" spans="6:6" x14ac:dyDescent="0.25">
      <c r="F192859" s="195"/>
    </row>
    <row r="192860" spans="6:6" x14ac:dyDescent="0.25">
      <c r="F192860" s="195"/>
    </row>
    <row r="192861" spans="6:6" x14ac:dyDescent="0.25">
      <c r="F192861" s="195"/>
    </row>
    <row r="192862" spans="6:6" x14ac:dyDescent="0.25">
      <c r="F192862" s="195"/>
    </row>
    <row r="192863" spans="6:6" x14ac:dyDescent="0.25">
      <c r="F192863" s="195"/>
    </row>
    <row r="192864" spans="6:6" x14ac:dyDescent="0.25">
      <c r="F192864" s="195"/>
    </row>
    <row r="192865" spans="6:6" x14ac:dyDescent="0.25">
      <c r="F192865" s="195"/>
    </row>
    <row r="192866" spans="6:6" x14ac:dyDescent="0.25">
      <c r="F192866" s="195"/>
    </row>
    <row r="192867" spans="6:6" x14ac:dyDescent="0.25">
      <c r="F192867" s="195"/>
    </row>
    <row r="192868" spans="6:6" x14ac:dyDescent="0.25">
      <c r="F192868" s="195"/>
    </row>
    <row r="192869" spans="6:6" x14ac:dyDescent="0.25">
      <c r="F192869" s="195"/>
    </row>
    <row r="192870" spans="6:6" x14ac:dyDescent="0.25">
      <c r="F192870" s="195"/>
    </row>
    <row r="192871" spans="6:6" x14ac:dyDescent="0.25">
      <c r="F192871" s="195"/>
    </row>
    <row r="192872" spans="6:6" x14ac:dyDescent="0.25">
      <c r="F192872" s="195"/>
    </row>
    <row r="192873" spans="6:6" x14ac:dyDescent="0.25">
      <c r="F192873" s="195"/>
    </row>
    <row r="192874" spans="6:6" x14ac:dyDescent="0.25">
      <c r="F192874" s="195"/>
    </row>
    <row r="192875" spans="6:6" x14ac:dyDescent="0.25">
      <c r="F192875" s="195"/>
    </row>
    <row r="192876" spans="6:6" x14ac:dyDescent="0.25">
      <c r="F192876" s="195"/>
    </row>
    <row r="192877" spans="6:6" x14ac:dyDescent="0.25">
      <c r="F192877" s="195"/>
    </row>
    <row r="192878" spans="6:6" x14ac:dyDescent="0.25">
      <c r="F192878" s="195"/>
    </row>
    <row r="192879" spans="6:6" x14ac:dyDescent="0.25">
      <c r="F192879" s="195"/>
    </row>
    <row r="192880" spans="6:6" x14ac:dyDescent="0.25">
      <c r="F192880" s="195"/>
    </row>
    <row r="192881" spans="6:6" x14ac:dyDescent="0.25">
      <c r="F192881" s="195"/>
    </row>
    <row r="192882" spans="6:6" x14ac:dyDescent="0.25">
      <c r="F192882" s="195"/>
    </row>
    <row r="192883" spans="6:6" x14ac:dyDescent="0.25">
      <c r="F192883" s="195"/>
    </row>
    <row r="192884" spans="6:6" x14ac:dyDescent="0.25">
      <c r="F192884" s="195"/>
    </row>
    <row r="192885" spans="6:6" x14ac:dyDescent="0.25">
      <c r="F192885" s="195"/>
    </row>
    <row r="192886" spans="6:6" x14ac:dyDescent="0.25">
      <c r="F192886" s="195"/>
    </row>
    <row r="192887" spans="6:6" x14ac:dyDescent="0.25">
      <c r="F192887" s="195"/>
    </row>
    <row r="192888" spans="6:6" x14ac:dyDescent="0.25">
      <c r="F192888" s="195"/>
    </row>
    <row r="192889" spans="6:6" x14ac:dyDescent="0.25">
      <c r="F192889" s="195"/>
    </row>
    <row r="192890" spans="6:6" x14ac:dyDescent="0.25">
      <c r="F192890" s="195"/>
    </row>
    <row r="192891" spans="6:6" x14ac:dyDescent="0.25">
      <c r="F192891" s="195"/>
    </row>
    <row r="192892" spans="6:6" x14ac:dyDescent="0.25">
      <c r="F192892" s="195"/>
    </row>
    <row r="192893" spans="6:6" x14ac:dyDescent="0.25">
      <c r="F192893" s="195"/>
    </row>
    <row r="192894" spans="6:6" x14ac:dyDescent="0.25">
      <c r="F192894" s="195"/>
    </row>
    <row r="192895" spans="6:6" x14ac:dyDescent="0.25">
      <c r="F192895" s="195"/>
    </row>
    <row r="192896" spans="6:6" x14ac:dyDescent="0.25">
      <c r="F192896" s="195"/>
    </row>
    <row r="192897" spans="6:6" x14ac:dyDescent="0.25">
      <c r="F192897" s="195"/>
    </row>
    <row r="192898" spans="6:6" x14ac:dyDescent="0.25">
      <c r="F192898" s="195"/>
    </row>
    <row r="192899" spans="6:6" x14ac:dyDescent="0.25">
      <c r="F192899" s="195"/>
    </row>
    <row r="192900" spans="6:6" x14ac:dyDescent="0.25">
      <c r="F192900" s="195"/>
    </row>
    <row r="192901" spans="6:6" x14ac:dyDescent="0.25">
      <c r="F192901" s="195"/>
    </row>
    <row r="192902" spans="6:6" x14ac:dyDescent="0.25">
      <c r="F192902" s="195"/>
    </row>
    <row r="192903" spans="6:6" x14ac:dyDescent="0.25">
      <c r="F192903" s="195"/>
    </row>
    <row r="192904" spans="6:6" x14ac:dyDescent="0.25">
      <c r="F192904" s="195"/>
    </row>
    <row r="192905" spans="6:6" x14ac:dyDescent="0.25">
      <c r="F192905" s="195"/>
    </row>
    <row r="192906" spans="6:6" x14ac:dyDescent="0.25">
      <c r="F192906" s="195"/>
    </row>
    <row r="192907" spans="6:6" x14ac:dyDescent="0.25">
      <c r="F192907" s="195"/>
    </row>
    <row r="192908" spans="6:6" x14ac:dyDescent="0.25">
      <c r="F192908" s="195"/>
    </row>
    <row r="192909" spans="6:6" x14ac:dyDescent="0.25">
      <c r="F192909" s="195"/>
    </row>
    <row r="192910" spans="6:6" x14ac:dyDescent="0.25">
      <c r="F192910" s="195"/>
    </row>
    <row r="192911" spans="6:6" x14ac:dyDescent="0.25">
      <c r="F192911" s="195"/>
    </row>
    <row r="192912" spans="6:6" x14ac:dyDescent="0.25">
      <c r="F192912" s="195"/>
    </row>
    <row r="192913" spans="6:6" x14ac:dyDescent="0.25">
      <c r="F192913" s="195"/>
    </row>
    <row r="192914" spans="6:6" x14ac:dyDescent="0.25">
      <c r="F192914" s="195"/>
    </row>
    <row r="192915" spans="6:6" x14ac:dyDescent="0.25">
      <c r="F192915" s="195"/>
    </row>
    <row r="192916" spans="6:6" x14ac:dyDescent="0.25">
      <c r="F192916" s="195"/>
    </row>
    <row r="192917" spans="6:6" x14ac:dyDescent="0.25">
      <c r="F192917" s="195"/>
    </row>
    <row r="192918" spans="6:6" x14ac:dyDescent="0.25">
      <c r="F192918" s="195"/>
    </row>
    <row r="192919" spans="6:6" x14ac:dyDescent="0.25">
      <c r="F192919" s="195"/>
    </row>
    <row r="192920" spans="6:6" x14ac:dyDescent="0.25">
      <c r="F192920" s="195"/>
    </row>
    <row r="198038" spans="6:6" x14ac:dyDescent="0.25">
      <c r="F198038" s="195"/>
    </row>
    <row r="198039" spans="6:6" x14ac:dyDescent="0.25">
      <c r="F198039" s="195"/>
    </row>
    <row r="198040" spans="6:6" x14ac:dyDescent="0.25">
      <c r="F198040" s="195"/>
    </row>
    <row r="198041" spans="6:6" x14ac:dyDescent="0.25">
      <c r="F198041" s="195"/>
    </row>
    <row r="198042" spans="6:6" x14ac:dyDescent="0.25">
      <c r="F198042" s="195"/>
    </row>
    <row r="198043" spans="6:6" x14ac:dyDescent="0.25">
      <c r="F198043" s="195"/>
    </row>
    <row r="198044" spans="6:6" x14ac:dyDescent="0.25">
      <c r="F198044" s="195"/>
    </row>
    <row r="198045" spans="6:6" x14ac:dyDescent="0.25">
      <c r="F198045" s="195"/>
    </row>
    <row r="198046" spans="6:6" x14ac:dyDescent="0.25">
      <c r="F198046" s="195"/>
    </row>
    <row r="198047" spans="6:6" x14ac:dyDescent="0.25">
      <c r="F198047" s="195"/>
    </row>
    <row r="198048" spans="6:6" x14ac:dyDescent="0.25">
      <c r="F198048" s="195"/>
    </row>
    <row r="198049" spans="6:6" x14ac:dyDescent="0.25">
      <c r="F198049" s="195"/>
    </row>
    <row r="198050" spans="6:6" x14ac:dyDescent="0.25">
      <c r="F198050" s="195"/>
    </row>
    <row r="198051" spans="6:6" x14ac:dyDescent="0.25">
      <c r="F198051" s="195"/>
    </row>
    <row r="198052" spans="6:6" x14ac:dyDescent="0.25">
      <c r="F198052" s="195"/>
    </row>
    <row r="198053" spans="6:6" x14ac:dyDescent="0.25">
      <c r="F198053" s="195"/>
    </row>
    <row r="198054" spans="6:6" x14ac:dyDescent="0.25">
      <c r="F198054" s="195"/>
    </row>
    <row r="198055" spans="6:6" x14ac:dyDescent="0.25">
      <c r="F198055" s="195"/>
    </row>
    <row r="198056" spans="6:6" x14ac:dyDescent="0.25">
      <c r="F198056" s="195"/>
    </row>
    <row r="198057" spans="6:6" x14ac:dyDescent="0.25">
      <c r="F198057" s="195"/>
    </row>
    <row r="198058" spans="6:6" x14ac:dyDescent="0.25">
      <c r="F198058" s="195"/>
    </row>
    <row r="198059" spans="6:6" x14ac:dyDescent="0.25">
      <c r="F198059" s="195"/>
    </row>
    <row r="198060" spans="6:6" x14ac:dyDescent="0.25">
      <c r="F198060" s="195"/>
    </row>
    <row r="198061" spans="6:6" x14ac:dyDescent="0.25">
      <c r="F198061" s="195"/>
    </row>
    <row r="198062" spans="6:6" x14ac:dyDescent="0.25">
      <c r="F198062" s="195"/>
    </row>
    <row r="198063" spans="6:6" x14ac:dyDescent="0.25">
      <c r="F198063" s="195"/>
    </row>
    <row r="198064" spans="6:6" x14ac:dyDescent="0.25">
      <c r="F198064" s="195"/>
    </row>
    <row r="198065" spans="6:6" x14ac:dyDescent="0.25">
      <c r="F198065" s="195"/>
    </row>
    <row r="198066" spans="6:6" x14ac:dyDescent="0.25">
      <c r="F198066" s="195"/>
    </row>
    <row r="198067" spans="6:6" x14ac:dyDescent="0.25">
      <c r="F198067" s="195"/>
    </row>
    <row r="198068" spans="6:6" x14ac:dyDescent="0.25">
      <c r="F198068" s="195"/>
    </row>
    <row r="198069" spans="6:6" x14ac:dyDescent="0.25">
      <c r="F198069" s="195"/>
    </row>
    <row r="198070" spans="6:6" x14ac:dyDescent="0.25">
      <c r="F198070" s="195"/>
    </row>
    <row r="198071" spans="6:6" x14ac:dyDescent="0.25">
      <c r="F198071" s="195"/>
    </row>
    <row r="198072" spans="6:6" x14ac:dyDescent="0.25">
      <c r="F198072" s="195"/>
    </row>
    <row r="198073" spans="6:6" x14ac:dyDescent="0.25">
      <c r="F198073" s="195"/>
    </row>
    <row r="198074" spans="6:6" x14ac:dyDescent="0.25">
      <c r="F198074" s="195"/>
    </row>
    <row r="198075" spans="6:6" x14ac:dyDescent="0.25">
      <c r="F198075" s="195"/>
    </row>
    <row r="198076" spans="6:6" x14ac:dyDescent="0.25">
      <c r="F198076" s="195"/>
    </row>
    <row r="198077" spans="6:6" x14ac:dyDescent="0.25">
      <c r="F198077" s="195"/>
    </row>
    <row r="198078" spans="6:6" x14ac:dyDescent="0.25">
      <c r="F198078" s="195"/>
    </row>
    <row r="198079" spans="6:6" x14ac:dyDescent="0.25">
      <c r="F198079" s="195"/>
    </row>
    <row r="198080" spans="6:6" x14ac:dyDescent="0.25">
      <c r="F198080" s="195"/>
    </row>
    <row r="198081" spans="6:6" x14ac:dyDescent="0.25">
      <c r="F198081" s="195"/>
    </row>
    <row r="198082" spans="6:6" x14ac:dyDescent="0.25">
      <c r="F198082" s="195"/>
    </row>
    <row r="198083" spans="6:6" x14ac:dyDescent="0.25">
      <c r="F198083" s="195"/>
    </row>
    <row r="198084" spans="6:6" x14ac:dyDescent="0.25">
      <c r="F198084" s="195"/>
    </row>
    <row r="198085" spans="6:6" x14ac:dyDescent="0.25">
      <c r="F198085" s="195"/>
    </row>
    <row r="198086" spans="6:6" x14ac:dyDescent="0.25">
      <c r="F198086" s="195"/>
    </row>
    <row r="198087" spans="6:6" x14ac:dyDescent="0.25">
      <c r="F198087" s="195"/>
    </row>
    <row r="198088" spans="6:6" x14ac:dyDescent="0.25">
      <c r="F198088" s="195"/>
    </row>
    <row r="198089" spans="6:6" x14ac:dyDescent="0.25">
      <c r="F198089" s="195"/>
    </row>
    <row r="198090" spans="6:6" x14ac:dyDescent="0.25">
      <c r="F198090" s="195"/>
    </row>
    <row r="198091" spans="6:6" x14ac:dyDescent="0.25">
      <c r="F198091" s="195"/>
    </row>
    <row r="198092" spans="6:6" x14ac:dyDescent="0.25">
      <c r="F198092" s="195"/>
    </row>
    <row r="198093" spans="6:6" x14ac:dyDescent="0.25">
      <c r="F198093" s="195"/>
    </row>
    <row r="198094" spans="6:6" x14ac:dyDescent="0.25">
      <c r="F198094" s="195"/>
    </row>
    <row r="198095" spans="6:6" x14ac:dyDescent="0.25">
      <c r="F198095" s="195"/>
    </row>
    <row r="198096" spans="6:6" x14ac:dyDescent="0.25">
      <c r="F198096" s="195"/>
    </row>
    <row r="198097" spans="6:6" x14ac:dyDescent="0.25">
      <c r="F198097" s="195"/>
    </row>
    <row r="198098" spans="6:6" x14ac:dyDescent="0.25">
      <c r="F198098" s="195"/>
    </row>
    <row r="198099" spans="6:6" x14ac:dyDescent="0.25">
      <c r="F198099" s="195"/>
    </row>
    <row r="198100" spans="6:6" x14ac:dyDescent="0.25">
      <c r="F198100" s="195"/>
    </row>
    <row r="198101" spans="6:6" x14ac:dyDescent="0.25">
      <c r="F198101" s="195"/>
    </row>
    <row r="198102" spans="6:6" x14ac:dyDescent="0.25">
      <c r="F198102" s="195"/>
    </row>
    <row r="198103" spans="6:6" x14ac:dyDescent="0.25">
      <c r="F198103" s="195"/>
    </row>
    <row r="198104" spans="6:6" x14ac:dyDescent="0.25">
      <c r="F198104" s="195"/>
    </row>
    <row r="198105" spans="6:6" x14ac:dyDescent="0.25">
      <c r="F198105" s="195"/>
    </row>
    <row r="198106" spans="6:6" x14ac:dyDescent="0.25">
      <c r="F198106" s="195"/>
    </row>
    <row r="198107" spans="6:6" x14ac:dyDescent="0.25">
      <c r="F198107" s="195"/>
    </row>
    <row r="198108" spans="6:6" x14ac:dyDescent="0.25">
      <c r="F198108" s="195"/>
    </row>
    <row r="198109" spans="6:6" x14ac:dyDescent="0.25">
      <c r="F198109" s="195"/>
    </row>
    <row r="198110" spans="6:6" x14ac:dyDescent="0.25">
      <c r="F198110" s="195"/>
    </row>
    <row r="198111" spans="6:6" x14ac:dyDescent="0.25">
      <c r="F198111" s="195"/>
    </row>
    <row r="198112" spans="6:6" x14ac:dyDescent="0.25">
      <c r="F198112" s="195"/>
    </row>
    <row r="198113" spans="6:6" x14ac:dyDescent="0.25">
      <c r="F198113" s="195"/>
    </row>
    <row r="198114" spans="6:6" x14ac:dyDescent="0.25">
      <c r="F198114" s="195"/>
    </row>
    <row r="198115" spans="6:6" x14ac:dyDescent="0.25">
      <c r="F198115" s="195"/>
    </row>
    <row r="198116" spans="6:6" x14ac:dyDescent="0.25">
      <c r="F198116" s="195"/>
    </row>
    <row r="198117" spans="6:6" x14ac:dyDescent="0.25">
      <c r="F198117" s="195"/>
    </row>
    <row r="198118" spans="6:6" x14ac:dyDescent="0.25">
      <c r="F198118" s="195"/>
    </row>
    <row r="198119" spans="6:6" x14ac:dyDescent="0.25">
      <c r="F198119" s="195"/>
    </row>
    <row r="198120" spans="6:6" x14ac:dyDescent="0.25">
      <c r="F198120" s="195"/>
    </row>
    <row r="198121" spans="6:6" x14ac:dyDescent="0.25">
      <c r="F198121" s="195"/>
    </row>
    <row r="198122" spans="6:6" x14ac:dyDescent="0.25">
      <c r="F198122" s="195"/>
    </row>
    <row r="198123" spans="6:6" x14ac:dyDescent="0.25">
      <c r="F198123" s="195"/>
    </row>
    <row r="198124" spans="6:6" x14ac:dyDescent="0.25">
      <c r="F198124" s="195"/>
    </row>
    <row r="198125" spans="6:6" x14ac:dyDescent="0.25">
      <c r="F198125" s="195"/>
    </row>
    <row r="198126" spans="6:6" x14ac:dyDescent="0.25">
      <c r="F198126" s="195"/>
    </row>
    <row r="198127" spans="6:6" x14ac:dyDescent="0.25">
      <c r="F198127" s="195"/>
    </row>
    <row r="198128" spans="6:6" x14ac:dyDescent="0.25">
      <c r="F198128" s="195"/>
    </row>
    <row r="198129" spans="6:6" x14ac:dyDescent="0.25">
      <c r="F198129" s="195"/>
    </row>
    <row r="198130" spans="6:6" x14ac:dyDescent="0.25">
      <c r="F198130" s="195"/>
    </row>
    <row r="198131" spans="6:6" x14ac:dyDescent="0.25">
      <c r="F198131" s="195"/>
    </row>
    <row r="198132" spans="6:6" x14ac:dyDescent="0.25">
      <c r="F198132" s="195"/>
    </row>
    <row r="198133" spans="6:6" x14ac:dyDescent="0.25">
      <c r="F198133" s="195"/>
    </row>
    <row r="198134" spans="6:6" x14ac:dyDescent="0.25">
      <c r="F198134" s="195"/>
    </row>
    <row r="198135" spans="6:6" x14ac:dyDescent="0.25">
      <c r="F198135" s="195"/>
    </row>
    <row r="198136" spans="6:6" x14ac:dyDescent="0.25">
      <c r="F198136" s="195"/>
    </row>
    <row r="198137" spans="6:6" x14ac:dyDescent="0.25">
      <c r="F198137" s="195"/>
    </row>
    <row r="198138" spans="6:6" x14ac:dyDescent="0.25">
      <c r="F198138" s="195"/>
    </row>
    <row r="198139" spans="6:6" x14ac:dyDescent="0.25">
      <c r="F198139" s="195"/>
    </row>
    <row r="198140" spans="6:6" x14ac:dyDescent="0.25">
      <c r="F198140" s="195"/>
    </row>
    <row r="198141" spans="6:6" x14ac:dyDescent="0.25">
      <c r="F198141" s="195"/>
    </row>
    <row r="198142" spans="6:6" x14ac:dyDescent="0.25">
      <c r="F198142" s="195"/>
    </row>
    <row r="198143" spans="6:6" x14ac:dyDescent="0.25">
      <c r="F198143" s="195"/>
    </row>
    <row r="198144" spans="6:6" x14ac:dyDescent="0.25">
      <c r="F198144" s="195"/>
    </row>
    <row r="198145" spans="6:6" x14ac:dyDescent="0.25">
      <c r="F198145" s="195"/>
    </row>
    <row r="198146" spans="6:6" x14ac:dyDescent="0.25">
      <c r="F198146" s="195"/>
    </row>
    <row r="198147" spans="6:6" x14ac:dyDescent="0.25">
      <c r="F198147" s="195"/>
    </row>
    <row r="198148" spans="6:6" x14ac:dyDescent="0.25">
      <c r="F198148" s="195"/>
    </row>
    <row r="198149" spans="6:6" x14ac:dyDescent="0.25">
      <c r="F198149" s="195"/>
    </row>
    <row r="198150" spans="6:6" x14ac:dyDescent="0.25">
      <c r="F198150" s="195"/>
    </row>
    <row r="198151" spans="6:6" x14ac:dyDescent="0.25">
      <c r="F198151" s="195"/>
    </row>
    <row r="198152" spans="6:6" x14ac:dyDescent="0.25">
      <c r="F198152" s="195"/>
    </row>
    <row r="198153" spans="6:6" x14ac:dyDescent="0.25">
      <c r="F198153" s="195"/>
    </row>
    <row r="198154" spans="6:6" x14ac:dyDescent="0.25">
      <c r="F198154" s="195"/>
    </row>
    <row r="198155" spans="6:6" x14ac:dyDescent="0.25">
      <c r="F198155" s="195"/>
    </row>
    <row r="198156" spans="6:6" x14ac:dyDescent="0.25">
      <c r="F198156" s="195"/>
    </row>
    <row r="198157" spans="6:6" x14ac:dyDescent="0.25">
      <c r="F198157" s="195"/>
    </row>
    <row r="198158" spans="6:6" x14ac:dyDescent="0.25">
      <c r="F198158" s="195"/>
    </row>
    <row r="198159" spans="6:6" x14ac:dyDescent="0.25">
      <c r="F198159" s="195"/>
    </row>
    <row r="198160" spans="6:6" x14ac:dyDescent="0.25">
      <c r="F198160" s="195"/>
    </row>
    <row r="198161" spans="6:6" x14ac:dyDescent="0.25">
      <c r="F198161" s="195"/>
    </row>
    <row r="198162" spans="6:6" x14ac:dyDescent="0.25">
      <c r="F198162" s="195"/>
    </row>
    <row r="198163" spans="6:6" x14ac:dyDescent="0.25">
      <c r="F198163" s="195"/>
    </row>
    <row r="198164" spans="6:6" x14ac:dyDescent="0.25">
      <c r="F198164" s="195"/>
    </row>
    <row r="198165" spans="6:6" x14ac:dyDescent="0.25">
      <c r="F198165" s="195"/>
    </row>
    <row r="198166" spans="6:6" x14ac:dyDescent="0.25">
      <c r="F198166" s="195"/>
    </row>
    <row r="198167" spans="6:6" x14ac:dyDescent="0.25">
      <c r="F198167" s="195"/>
    </row>
    <row r="198168" spans="6:6" x14ac:dyDescent="0.25">
      <c r="F198168" s="195"/>
    </row>
    <row r="198169" spans="6:6" x14ac:dyDescent="0.25">
      <c r="F198169" s="195"/>
    </row>
    <row r="198170" spans="6:6" x14ac:dyDescent="0.25">
      <c r="F198170" s="195"/>
    </row>
    <row r="198171" spans="6:6" x14ac:dyDescent="0.25">
      <c r="F198171" s="195"/>
    </row>
    <row r="198172" spans="6:6" x14ac:dyDescent="0.25">
      <c r="F198172" s="195"/>
    </row>
    <row r="198173" spans="6:6" x14ac:dyDescent="0.25">
      <c r="F198173" s="195"/>
    </row>
    <row r="198174" spans="6:6" x14ac:dyDescent="0.25">
      <c r="F198174" s="195"/>
    </row>
    <row r="198175" spans="6:6" x14ac:dyDescent="0.25">
      <c r="F198175" s="195"/>
    </row>
    <row r="198176" spans="6:6" x14ac:dyDescent="0.25">
      <c r="F198176" s="195"/>
    </row>
    <row r="198177" spans="6:6" x14ac:dyDescent="0.25">
      <c r="F198177" s="195"/>
    </row>
    <row r="198178" spans="6:6" x14ac:dyDescent="0.25">
      <c r="F198178" s="195"/>
    </row>
    <row r="198179" spans="6:6" x14ac:dyDescent="0.25">
      <c r="F198179" s="195"/>
    </row>
    <row r="198180" spans="6:6" x14ac:dyDescent="0.25">
      <c r="F198180" s="195"/>
    </row>
    <row r="198181" spans="6:6" x14ac:dyDescent="0.25">
      <c r="F198181" s="195"/>
    </row>
    <row r="198182" spans="6:6" x14ac:dyDescent="0.25">
      <c r="F198182" s="195"/>
    </row>
    <row r="198183" spans="6:6" x14ac:dyDescent="0.25">
      <c r="F198183" s="195"/>
    </row>
    <row r="198184" spans="6:6" x14ac:dyDescent="0.25">
      <c r="F198184" s="195"/>
    </row>
    <row r="198185" spans="6:6" x14ac:dyDescent="0.25">
      <c r="F198185" s="195"/>
    </row>
    <row r="198186" spans="6:6" x14ac:dyDescent="0.25">
      <c r="F198186" s="195"/>
    </row>
    <row r="198187" spans="6:6" x14ac:dyDescent="0.25">
      <c r="F198187" s="195"/>
    </row>
    <row r="198188" spans="6:6" x14ac:dyDescent="0.25">
      <c r="F198188" s="195"/>
    </row>
    <row r="198189" spans="6:6" x14ac:dyDescent="0.25">
      <c r="F198189" s="195"/>
    </row>
    <row r="198190" spans="6:6" x14ac:dyDescent="0.25">
      <c r="F198190" s="195"/>
    </row>
    <row r="198191" spans="6:6" x14ac:dyDescent="0.25">
      <c r="F198191" s="195"/>
    </row>
    <row r="198192" spans="6:6" x14ac:dyDescent="0.25">
      <c r="F198192" s="195"/>
    </row>
    <row r="198193" spans="6:6" x14ac:dyDescent="0.25">
      <c r="F198193" s="195"/>
    </row>
    <row r="198194" spans="6:6" x14ac:dyDescent="0.25">
      <c r="F198194" s="195"/>
    </row>
    <row r="198195" spans="6:6" x14ac:dyDescent="0.25">
      <c r="F198195" s="195"/>
    </row>
    <row r="198196" spans="6:6" x14ac:dyDescent="0.25">
      <c r="F198196" s="195"/>
    </row>
    <row r="198197" spans="6:6" x14ac:dyDescent="0.25">
      <c r="F198197" s="195"/>
    </row>
    <row r="198198" spans="6:6" x14ac:dyDescent="0.25">
      <c r="F198198" s="195"/>
    </row>
    <row r="198199" spans="6:6" x14ac:dyDescent="0.25">
      <c r="F198199" s="195"/>
    </row>
    <row r="198200" spans="6:6" x14ac:dyDescent="0.25">
      <c r="F198200" s="195"/>
    </row>
    <row r="198201" spans="6:6" x14ac:dyDescent="0.25">
      <c r="F198201" s="195"/>
    </row>
    <row r="198202" spans="6:6" x14ac:dyDescent="0.25">
      <c r="F198202" s="195"/>
    </row>
    <row r="198203" spans="6:6" x14ac:dyDescent="0.25">
      <c r="F198203" s="195"/>
    </row>
    <row r="198204" spans="6:6" x14ac:dyDescent="0.25">
      <c r="F198204" s="195"/>
    </row>
    <row r="198205" spans="6:6" x14ac:dyDescent="0.25">
      <c r="F198205" s="195"/>
    </row>
    <row r="198206" spans="6:6" x14ac:dyDescent="0.25">
      <c r="F198206" s="195"/>
    </row>
    <row r="198207" spans="6:6" x14ac:dyDescent="0.25">
      <c r="F198207" s="195"/>
    </row>
    <row r="198208" spans="6:6" x14ac:dyDescent="0.25">
      <c r="F198208" s="195"/>
    </row>
    <row r="198209" spans="6:6" x14ac:dyDescent="0.25">
      <c r="F198209" s="195"/>
    </row>
    <row r="198210" spans="6:6" x14ac:dyDescent="0.25">
      <c r="F198210" s="195"/>
    </row>
    <row r="198211" spans="6:6" x14ac:dyDescent="0.25">
      <c r="F198211" s="195"/>
    </row>
    <row r="198212" spans="6:6" x14ac:dyDescent="0.25">
      <c r="F198212" s="195"/>
    </row>
    <row r="198213" spans="6:6" x14ac:dyDescent="0.25">
      <c r="F198213" s="195"/>
    </row>
    <row r="198214" spans="6:6" x14ac:dyDescent="0.25">
      <c r="F198214" s="195"/>
    </row>
    <row r="198215" spans="6:6" x14ac:dyDescent="0.25">
      <c r="F198215" s="195"/>
    </row>
    <row r="198216" spans="6:6" x14ac:dyDescent="0.25">
      <c r="F198216" s="195"/>
    </row>
    <row r="198217" spans="6:6" x14ac:dyDescent="0.25">
      <c r="F198217" s="195"/>
    </row>
    <row r="198218" spans="6:6" x14ac:dyDescent="0.25">
      <c r="F198218" s="195"/>
    </row>
    <row r="198219" spans="6:6" x14ac:dyDescent="0.25">
      <c r="F198219" s="195"/>
    </row>
    <row r="198220" spans="6:6" x14ac:dyDescent="0.25">
      <c r="F198220" s="195"/>
    </row>
    <row r="198221" spans="6:6" x14ac:dyDescent="0.25">
      <c r="F198221" s="195"/>
    </row>
    <row r="198222" spans="6:6" x14ac:dyDescent="0.25">
      <c r="F198222" s="195"/>
    </row>
    <row r="198223" spans="6:6" x14ac:dyDescent="0.25">
      <c r="F198223" s="195"/>
    </row>
    <row r="198224" spans="6:6" x14ac:dyDescent="0.25">
      <c r="F198224" s="195"/>
    </row>
    <row r="198225" spans="6:6" x14ac:dyDescent="0.25">
      <c r="F198225" s="195"/>
    </row>
    <row r="198226" spans="6:6" x14ac:dyDescent="0.25">
      <c r="F198226" s="195"/>
    </row>
    <row r="198227" spans="6:6" x14ac:dyDescent="0.25">
      <c r="F198227" s="195"/>
    </row>
    <row r="198228" spans="6:6" x14ac:dyDescent="0.25">
      <c r="F198228" s="195"/>
    </row>
    <row r="198229" spans="6:6" x14ac:dyDescent="0.25">
      <c r="F198229" s="195"/>
    </row>
    <row r="198230" spans="6:6" x14ac:dyDescent="0.25">
      <c r="F198230" s="195"/>
    </row>
    <row r="198231" spans="6:6" x14ac:dyDescent="0.25">
      <c r="F198231" s="195"/>
    </row>
    <row r="198232" spans="6:6" x14ac:dyDescent="0.25">
      <c r="F198232" s="195"/>
    </row>
    <row r="198233" spans="6:6" x14ac:dyDescent="0.25">
      <c r="F198233" s="195"/>
    </row>
    <row r="198234" spans="6:6" x14ac:dyDescent="0.25">
      <c r="F198234" s="195"/>
    </row>
    <row r="198235" spans="6:6" x14ac:dyDescent="0.25">
      <c r="F198235" s="195"/>
    </row>
    <row r="198236" spans="6:6" x14ac:dyDescent="0.25">
      <c r="F198236" s="195"/>
    </row>
    <row r="198237" spans="6:6" x14ac:dyDescent="0.25">
      <c r="F198237" s="195"/>
    </row>
    <row r="198238" spans="6:6" x14ac:dyDescent="0.25">
      <c r="F198238" s="195"/>
    </row>
    <row r="198239" spans="6:6" x14ac:dyDescent="0.25">
      <c r="F198239" s="195"/>
    </row>
    <row r="198240" spans="6:6" x14ac:dyDescent="0.25">
      <c r="F198240" s="195"/>
    </row>
    <row r="198241" spans="6:6" x14ac:dyDescent="0.25">
      <c r="F198241" s="195"/>
    </row>
    <row r="198242" spans="6:6" x14ac:dyDescent="0.25">
      <c r="F198242" s="195"/>
    </row>
    <row r="198243" spans="6:6" x14ac:dyDescent="0.25">
      <c r="F198243" s="195"/>
    </row>
    <row r="198244" spans="6:6" x14ac:dyDescent="0.25">
      <c r="F198244" s="195"/>
    </row>
    <row r="198245" spans="6:6" x14ac:dyDescent="0.25">
      <c r="F198245" s="195"/>
    </row>
    <row r="198246" spans="6:6" x14ac:dyDescent="0.25">
      <c r="F198246" s="195"/>
    </row>
    <row r="198247" spans="6:6" x14ac:dyDescent="0.25">
      <c r="F198247" s="195"/>
    </row>
    <row r="198248" spans="6:6" x14ac:dyDescent="0.25">
      <c r="F198248" s="195"/>
    </row>
    <row r="198249" spans="6:6" x14ac:dyDescent="0.25">
      <c r="F198249" s="195"/>
    </row>
    <row r="198250" spans="6:6" x14ac:dyDescent="0.25">
      <c r="F198250" s="195"/>
    </row>
    <row r="198251" spans="6:6" x14ac:dyDescent="0.25">
      <c r="F198251" s="195"/>
    </row>
    <row r="198252" spans="6:6" x14ac:dyDescent="0.25">
      <c r="F198252" s="195"/>
    </row>
    <row r="198253" spans="6:6" x14ac:dyDescent="0.25">
      <c r="F198253" s="195"/>
    </row>
    <row r="198254" spans="6:6" x14ac:dyDescent="0.25">
      <c r="F198254" s="195"/>
    </row>
    <row r="198255" spans="6:6" x14ac:dyDescent="0.25">
      <c r="F198255" s="195"/>
    </row>
    <row r="198256" spans="6:6" x14ac:dyDescent="0.25">
      <c r="F198256" s="195"/>
    </row>
    <row r="198257" spans="6:6" x14ac:dyDescent="0.25">
      <c r="F198257" s="195"/>
    </row>
    <row r="198258" spans="6:6" x14ac:dyDescent="0.25">
      <c r="F198258" s="195"/>
    </row>
    <row r="198259" spans="6:6" x14ac:dyDescent="0.25">
      <c r="F198259" s="195"/>
    </row>
    <row r="198260" spans="6:6" x14ac:dyDescent="0.25">
      <c r="F198260" s="195"/>
    </row>
    <row r="198261" spans="6:6" x14ac:dyDescent="0.25">
      <c r="F198261" s="195"/>
    </row>
    <row r="198262" spans="6:6" x14ac:dyDescent="0.25">
      <c r="F198262" s="195"/>
    </row>
    <row r="198263" spans="6:6" x14ac:dyDescent="0.25">
      <c r="F198263" s="195"/>
    </row>
    <row r="198264" spans="6:6" x14ac:dyDescent="0.25">
      <c r="F198264" s="195"/>
    </row>
    <row r="198265" spans="6:6" x14ac:dyDescent="0.25">
      <c r="F198265" s="195"/>
    </row>
    <row r="198266" spans="6:6" x14ac:dyDescent="0.25">
      <c r="F198266" s="195"/>
    </row>
    <row r="198267" spans="6:6" x14ac:dyDescent="0.25">
      <c r="F198267" s="195"/>
    </row>
    <row r="198268" spans="6:6" x14ac:dyDescent="0.25">
      <c r="F198268" s="195"/>
    </row>
    <row r="198269" spans="6:6" x14ac:dyDescent="0.25">
      <c r="F198269" s="195"/>
    </row>
    <row r="198270" spans="6:6" x14ac:dyDescent="0.25">
      <c r="F198270" s="195"/>
    </row>
    <row r="198271" spans="6:6" x14ac:dyDescent="0.25">
      <c r="F198271" s="195"/>
    </row>
    <row r="198272" spans="6:6" x14ac:dyDescent="0.25">
      <c r="F198272" s="195"/>
    </row>
    <row r="198273" spans="6:6" x14ac:dyDescent="0.25">
      <c r="F198273" s="195"/>
    </row>
    <row r="198274" spans="6:6" x14ac:dyDescent="0.25">
      <c r="F198274" s="195"/>
    </row>
    <row r="198275" spans="6:6" x14ac:dyDescent="0.25">
      <c r="F198275" s="195"/>
    </row>
    <row r="198276" spans="6:6" x14ac:dyDescent="0.25">
      <c r="F198276" s="195"/>
    </row>
    <row r="198277" spans="6:6" x14ac:dyDescent="0.25">
      <c r="F198277" s="195"/>
    </row>
    <row r="198278" spans="6:6" x14ac:dyDescent="0.25">
      <c r="F198278" s="195"/>
    </row>
    <row r="198279" spans="6:6" x14ac:dyDescent="0.25">
      <c r="F198279" s="195"/>
    </row>
    <row r="198280" spans="6:6" x14ac:dyDescent="0.25">
      <c r="F198280" s="195"/>
    </row>
    <row r="198281" spans="6:6" x14ac:dyDescent="0.25">
      <c r="F198281" s="195"/>
    </row>
    <row r="198282" spans="6:6" x14ac:dyDescent="0.25">
      <c r="F198282" s="195"/>
    </row>
    <row r="198283" spans="6:6" x14ac:dyDescent="0.25">
      <c r="F198283" s="195"/>
    </row>
    <row r="198284" spans="6:6" x14ac:dyDescent="0.25">
      <c r="F198284" s="195"/>
    </row>
    <row r="198285" spans="6:6" x14ac:dyDescent="0.25">
      <c r="F198285" s="195"/>
    </row>
    <row r="198286" spans="6:6" x14ac:dyDescent="0.25">
      <c r="F198286" s="195"/>
    </row>
    <row r="198287" spans="6:6" x14ac:dyDescent="0.25">
      <c r="F198287" s="195"/>
    </row>
    <row r="198288" spans="6:6" x14ac:dyDescent="0.25">
      <c r="F198288" s="195"/>
    </row>
    <row r="198289" spans="6:6" x14ac:dyDescent="0.25">
      <c r="F198289" s="195"/>
    </row>
    <row r="198290" spans="6:6" x14ac:dyDescent="0.25">
      <c r="F198290" s="195"/>
    </row>
    <row r="198291" spans="6:6" x14ac:dyDescent="0.25">
      <c r="F198291" s="195"/>
    </row>
    <row r="198292" spans="6:6" x14ac:dyDescent="0.25">
      <c r="F198292" s="195"/>
    </row>
    <row r="198293" spans="6:6" x14ac:dyDescent="0.25">
      <c r="F198293" s="195"/>
    </row>
    <row r="198294" spans="6:6" x14ac:dyDescent="0.25">
      <c r="F198294" s="195"/>
    </row>
    <row r="198295" spans="6:6" x14ac:dyDescent="0.25">
      <c r="F198295" s="195"/>
    </row>
    <row r="198296" spans="6:6" x14ac:dyDescent="0.25">
      <c r="F198296" s="195"/>
    </row>
    <row r="198297" spans="6:6" x14ac:dyDescent="0.25">
      <c r="F198297" s="195"/>
    </row>
    <row r="198298" spans="6:6" x14ac:dyDescent="0.25">
      <c r="F198298" s="195"/>
    </row>
    <row r="198299" spans="6:6" x14ac:dyDescent="0.25">
      <c r="F198299" s="195"/>
    </row>
    <row r="198300" spans="6:6" x14ac:dyDescent="0.25">
      <c r="F198300" s="195"/>
    </row>
    <row r="198301" spans="6:6" x14ac:dyDescent="0.25">
      <c r="F198301" s="195"/>
    </row>
    <row r="198302" spans="6:6" x14ac:dyDescent="0.25">
      <c r="F198302" s="195"/>
    </row>
    <row r="198303" spans="6:6" x14ac:dyDescent="0.25">
      <c r="F198303" s="195"/>
    </row>
    <row r="198304" spans="6:6" x14ac:dyDescent="0.25">
      <c r="F198304" s="195"/>
    </row>
    <row r="198305" spans="6:6" x14ac:dyDescent="0.25">
      <c r="F198305" s="195"/>
    </row>
    <row r="198306" spans="6:6" x14ac:dyDescent="0.25">
      <c r="F198306" s="195"/>
    </row>
    <row r="198307" spans="6:6" x14ac:dyDescent="0.25">
      <c r="F198307" s="195"/>
    </row>
    <row r="198308" spans="6:6" x14ac:dyDescent="0.25">
      <c r="F198308" s="195"/>
    </row>
    <row r="198309" spans="6:6" x14ac:dyDescent="0.25">
      <c r="F198309" s="195"/>
    </row>
    <row r="198310" spans="6:6" x14ac:dyDescent="0.25">
      <c r="F198310" s="195"/>
    </row>
    <row r="198311" spans="6:6" x14ac:dyDescent="0.25">
      <c r="F198311" s="195"/>
    </row>
    <row r="198312" spans="6:6" x14ac:dyDescent="0.25">
      <c r="F198312" s="195"/>
    </row>
    <row r="198313" spans="6:6" x14ac:dyDescent="0.25">
      <c r="F198313" s="195"/>
    </row>
    <row r="198314" spans="6:6" x14ac:dyDescent="0.25">
      <c r="F198314" s="195"/>
    </row>
    <row r="198315" spans="6:6" x14ac:dyDescent="0.25">
      <c r="F198315" s="195"/>
    </row>
    <row r="198316" spans="6:6" x14ac:dyDescent="0.25">
      <c r="F198316" s="195"/>
    </row>
    <row r="198317" spans="6:6" x14ac:dyDescent="0.25">
      <c r="F198317" s="195"/>
    </row>
    <row r="198318" spans="6:6" x14ac:dyDescent="0.25">
      <c r="F198318" s="195"/>
    </row>
    <row r="198319" spans="6:6" x14ac:dyDescent="0.25">
      <c r="F198319" s="195"/>
    </row>
    <row r="198320" spans="6:6" x14ac:dyDescent="0.25">
      <c r="F198320" s="195"/>
    </row>
    <row r="198321" spans="6:6" x14ac:dyDescent="0.25">
      <c r="F198321" s="195"/>
    </row>
    <row r="198322" spans="6:6" x14ac:dyDescent="0.25">
      <c r="F198322" s="195"/>
    </row>
    <row r="198323" spans="6:6" x14ac:dyDescent="0.25">
      <c r="F198323" s="195"/>
    </row>
    <row r="198324" spans="6:6" x14ac:dyDescent="0.25">
      <c r="F198324" s="195"/>
    </row>
    <row r="198325" spans="6:6" x14ac:dyDescent="0.25">
      <c r="F198325" s="195"/>
    </row>
    <row r="198326" spans="6:6" x14ac:dyDescent="0.25">
      <c r="F198326" s="195"/>
    </row>
    <row r="198327" spans="6:6" x14ac:dyDescent="0.25">
      <c r="F198327" s="195"/>
    </row>
    <row r="198328" spans="6:6" x14ac:dyDescent="0.25">
      <c r="F198328" s="195"/>
    </row>
    <row r="198329" spans="6:6" x14ac:dyDescent="0.25">
      <c r="F198329" s="195"/>
    </row>
    <row r="198330" spans="6:6" x14ac:dyDescent="0.25">
      <c r="F198330" s="195"/>
    </row>
    <row r="198331" spans="6:6" x14ac:dyDescent="0.25">
      <c r="F198331" s="195"/>
    </row>
    <row r="198332" spans="6:6" x14ac:dyDescent="0.25">
      <c r="F198332" s="195"/>
    </row>
    <row r="198333" spans="6:6" x14ac:dyDescent="0.25">
      <c r="F198333" s="195"/>
    </row>
    <row r="198334" spans="6:6" x14ac:dyDescent="0.25">
      <c r="F198334" s="195"/>
    </row>
    <row r="198335" spans="6:6" x14ac:dyDescent="0.25">
      <c r="F198335" s="195"/>
    </row>
    <row r="198336" spans="6:6" x14ac:dyDescent="0.25">
      <c r="F198336" s="195"/>
    </row>
    <row r="198337" spans="6:6" x14ac:dyDescent="0.25">
      <c r="F198337" s="195"/>
    </row>
    <row r="198338" spans="6:6" x14ac:dyDescent="0.25">
      <c r="F198338" s="195"/>
    </row>
    <row r="198339" spans="6:6" x14ac:dyDescent="0.25">
      <c r="F198339" s="195"/>
    </row>
    <row r="198340" spans="6:6" x14ac:dyDescent="0.25">
      <c r="F198340" s="195"/>
    </row>
    <row r="198341" spans="6:6" x14ac:dyDescent="0.25">
      <c r="F198341" s="195"/>
    </row>
    <row r="198342" spans="6:6" x14ac:dyDescent="0.25">
      <c r="F198342" s="195"/>
    </row>
    <row r="198343" spans="6:6" x14ac:dyDescent="0.25">
      <c r="F198343" s="195"/>
    </row>
    <row r="198344" spans="6:6" x14ac:dyDescent="0.25">
      <c r="F198344" s="195"/>
    </row>
    <row r="198345" spans="6:6" x14ac:dyDescent="0.25">
      <c r="F198345" s="195"/>
    </row>
    <row r="198346" spans="6:6" x14ac:dyDescent="0.25">
      <c r="F198346" s="195"/>
    </row>
    <row r="198347" spans="6:6" x14ac:dyDescent="0.25">
      <c r="F198347" s="195"/>
    </row>
    <row r="198348" spans="6:6" x14ac:dyDescent="0.25">
      <c r="F198348" s="195"/>
    </row>
    <row r="198349" spans="6:6" x14ac:dyDescent="0.25">
      <c r="F198349" s="195"/>
    </row>
    <row r="198350" spans="6:6" x14ac:dyDescent="0.25">
      <c r="F198350" s="195"/>
    </row>
    <row r="198351" spans="6:6" x14ac:dyDescent="0.25">
      <c r="F198351" s="195"/>
    </row>
    <row r="198352" spans="6:6" x14ac:dyDescent="0.25">
      <c r="F198352" s="195"/>
    </row>
    <row r="198353" spans="6:6" x14ac:dyDescent="0.25">
      <c r="F198353" s="195"/>
    </row>
    <row r="198354" spans="6:6" x14ac:dyDescent="0.25">
      <c r="F198354" s="195"/>
    </row>
    <row r="198355" spans="6:6" x14ac:dyDescent="0.25">
      <c r="F198355" s="195"/>
    </row>
    <row r="198356" spans="6:6" x14ac:dyDescent="0.25">
      <c r="F198356" s="195"/>
    </row>
    <row r="198357" spans="6:6" x14ac:dyDescent="0.25">
      <c r="F198357" s="195"/>
    </row>
    <row r="198358" spans="6:6" x14ac:dyDescent="0.25">
      <c r="F198358" s="195"/>
    </row>
    <row r="198359" spans="6:6" x14ac:dyDescent="0.25">
      <c r="F198359" s="195"/>
    </row>
    <row r="198360" spans="6:6" x14ac:dyDescent="0.25">
      <c r="F198360" s="195"/>
    </row>
    <row r="198361" spans="6:6" x14ac:dyDescent="0.25">
      <c r="F198361" s="195"/>
    </row>
    <row r="198362" spans="6:6" x14ac:dyDescent="0.25">
      <c r="F198362" s="195"/>
    </row>
    <row r="198363" spans="6:6" x14ac:dyDescent="0.25">
      <c r="F198363" s="195"/>
    </row>
    <row r="198364" spans="6:6" x14ac:dyDescent="0.25">
      <c r="F198364" s="195"/>
    </row>
    <row r="198365" spans="6:6" x14ac:dyDescent="0.25">
      <c r="F198365" s="195"/>
    </row>
    <row r="198366" spans="6:6" x14ac:dyDescent="0.25">
      <c r="F198366" s="195"/>
    </row>
    <row r="198367" spans="6:6" x14ac:dyDescent="0.25">
      <c r="F198367" s="195"/>
    </row>
    <row r="198368" spans="6:6" x14ac:dyDescent="0.25">
      <c r="F198368" s="195"/>
    </row>
    <row r="198369" spans="6:6" x14ac:dyDescent="0.25">
      <c r="F198369" s="195"/>
    </row>
    <row r="198370" spans="6:6" x14ac:dyDescent="0.25">
      <c r="F198370" s="195"/>
    </row>
    <row r="198371" spans="6:6" x14ac:dyDescent="0.25">
      <c r="F198371" s="195"/>
    </row>
    <row r="198372" spans="6:6" x14ac:dyDescent="0.25">
      <c r="F198372" s="195"/>
    </row>
    <row r="198373" spans="6:6" x14ac:dyDescent="0.25">
      <c r="F198373" s="195"/>
    </row>
    <row r="198374" spans="6:6" x14ac:dyDescent="0.25">
      <c r="F198374" s="195"/>
    </row>
    <row r="198375" spans="6:6" x14ac:dyDescent="0.25">
      <c r="F198375" s="195"/>
    </row>
    <row r="198376" spans="6:6" x14ac:dyDescent="0.25">
      <c r="F198376" s="195"/>
    </row>
    <row r="198377" spans="6:6" x14ac:dyDescent="0.25">
      <c r="F198377" s="195"/>
    </row>
    <row r="198378" spans="6:6" x14ac:dyDescent="0.25">
      <c r="F198378" s="195"/>
    </row>
    <row r="198379" spans="6:6" x14ac:dyDescent="0.25">
      <c r="F198379" s="195"/>
    </row>
    <row r="198380" spans="6:6" x14ac:dyDescent="0.25">
      <c r="F198380" s="195"/>
    </row>
    <row r="198381" spans="6:6" x14ac:dyDescent="0.25">
      <c r="F198381" s="195"/>
    </row>
    <row r="198382" spans="6:6" x14ac:dyDescent="0.25">
      <c r="F198382" s="195"/>
    </row>
    <row r="198383" spans="6:6" x14ac:dyDescent="0.25">
      <c r="F198383" s="195"/>
    </row>
    <row r="198384" spans="6:6" x14ac:dyDescent="0.25">
      <c r="F198384" s="195"/>
    </row>
    <row r="198385" spans="6:6" x14ac:dyDescent="0.25">
      <c r="F198385" s="195"/>
    </row>
    <row r="198386" spans="6:6" x14ac:dyDescent="0.25">
      <c r="F198386" s="195"/>
    </row>
    <row r="198387" spans="6:6" x14ac:dyDescent="0.25">
      <c r="F198387" s="195"/>
    </row>
    <row r="198388" spans="6:6" x14ac:dyDescent="0.25">
      <c r="F198388" s="195"/>
    </row>
    <row r="198389" spans="6:6" x14ac:dyDescent="0.25">
      <c r="F198389" s="195"/>
    </row>
    <row r="198390" spans="6:6" x14ac:dyDescent="0.25">
      <c r="F198390" s="195"/>
    </row>
    <row r="198391" spans="6:6" x14ac:dyDescent="0.25">
      <c r="F198391" s="195"/>
    </row>
    <row r="198392" spans="6:6" x14ac:dyDescent="0.25">
      <c r="F198392" s="195"/>
    </row>
    <row r="198393" spans="6:6" x14ac:dyDescent="0.25">
      <c r="F198393" s="195"/>
    </row>
    <row r="198394" spans="6:6" x14ac:dyDescent="0.25">
      <c r="F198394" s="195"/>
    </row>
    <row r="198395" spans="6:6" x14ac:dyDescent="0.25">
      <c r="F198395" s="195"/>
    </row>
    <row r="198396" spans="6:6" x14ac:dyDescent="0.25">
      <c r="F198396" s="195"/>
    </row>
    <row r="198397" spans="6:6" x14ac:dyDescent="0.25">
      <c r="F198397" s="195"/>
    </row>
    <row r="198398" spans="6:6" x14ac:dyDescent="0.25">
      <c r="F198398" s="195"/>
    </row>
    <row r="198399" spans="6:6" x14ac:dyDescent="0.25">
      <c r="F198399" s="195"/>
    </row>
    <row r="198400" spans="6:6" x14ac:dyDescent="0.25">
      <c r="F198400" s="195"/>
    </row>
    <row r="198401" spans="6:6" x14ac:dyDescent="0.25">
      <c r="F198401" s="195"/>
    </row>
    <row r="198402" spans="6:6" x14ac:dyDescent="0.25">
      <c r="F198402" s="195"/>
    </row>
    <row r="198403" spans="6:6" x14ac:dyDescent="0.25">
      <c r="F198403" s="195"/>
    </row>
    <row r="198404" spans="6:6" x14ac:dyDescent="0.25">
      <c r="F198404" s="195"/>
    </row>
    <row r="198405" spans="6:6" x14ac:dyDescent="0.25">
      <c r="F198405" s="195"/>
    </row>
    <row r="198406" spans="6:6" x14ac:dyDescent="0.25">
      <c r="F198406" s="195"/>
    </row>
    <row r="198407" spans="6:6" x14ac:dyDescent="0.25">
      <c r="F198407" s="195"/>
    </row>
    <row r="198408" spans="6:6" x14ac:dyDescent="0.25">
      <c r="F198408" s="195"/>
    </row>
    <row r="198409" spans="6:6" x14ac:dyDescent="0.25">
      <c r="F198409" s="195"/>
    </row>
    <row r="198410" spans="6:6" x14ac:dyDescent="0.25">
      <c r="F198410" s="195"/>
    </row>
    <row r="198411" spans="6:6" x14ac:dyDescent="0.25">
      <c r="F198411" s="195"/>
    </row>
    <row r="198412" spans="6:6" x14ac:dyDescent="0.25">
      <c r="F198412" s="195"/>
    </row>
    <row r="198413" spans="6:6" x14ac:dyDescent="0.25">
      <c r="F198413" s="195"/>
    </row>
    <row r="198414" spans="6:6" x14ac:dyDescent="0.25">
      <c r="F198414" s="195"/>
    </row>
    <row r="198415" spans="6:6" x14ac:dyDescent="0.25">
      <c r="F198415" s="195"/>
    </row>
    <row r="198416" spans="6:6" x14ac:dyDescent="0.25">
      <c r="F198416" s="195"/>
    </row>
    <row r="198417" spans="6:6" x14ac:dyDescent="0.25">
      <c r="F198417" s="195"/>
    </row>
    <row r="198418" spans="6:6" x14ac:dyDescent="0.25">
      <c r="F198418" s="195"/>
    </row>
    <row r="198419" spans="6:6" x14ac:dyDescent="0.25">
      <c r="F198419" s="195"/>
    </row>
    <row r="198420" spans="6:6" x14ac:dyDescent="0.25">
      <c r="F198420" s="195"/>
    </row>
    <row r="198421" spans="6:6" x14ac:dyDescent="0.25">
      <c r="F198421" s="195"/>
    </row>
    <row r="198422" spans="6:6" x14ac:dyDescent="0.25">
      <c r="F198422" s="195"/>
    </row>
    <row r="198423" spans="6:6" x14ac:dyDescent="0.25">
      <c r="F198423" s="195"/>
    </row>
    <row r="198424" spans="6:6" x14ac:dyDescent="0.25">
      <c r="F198424" s="195"/>
    </row>
    <row r="198425" spans="6:6" x14ac:dyDescent="0.25">
      <c r="F198425" s="195"/>
    </row>
    <row r="198426" spans="6:6" x14ac:dyDescent="0.25">
      <c r="F198426" s="195"/>
    </row>
    <row r="198427" spans="6:6" x14ac:dyDescent="0.25">
      <c r="F198427" s="195"/>
    </row>
    <row r="198428" spans="6:6" x14ac:dyDescent="0.25">
      <c r="F198428" s="195"/>
    </row>
    <row r="198429" spans="6:6" x14ac:dyDescent="0.25">
      <c r="F198429" s="195"/>
    </row>
    <row r="198430" spans="6:6" x14ac:dyDescent="0.25">
      <c r="F198430" s="195"/>
    </row>
    <row r="198431" spans="6:6" x14ac:dyDescent="0.25">
      <c r="F198431" s="195"/>
    </row>
    <row r="198432" spans="6:6" x14ac:dyDescent="0.25">
      <c r="F198432" s="195"/>
    </row>
    <row r="203550" spans="6:6" x14ac:dyDescent="0.25">
      <c r="F203550" s="195"/>
    </row>
    <row r="203551" spans="6:6" x14ac:dyDescent="0.25">
      <c r="F203551" s="195"/>
    </row>
    <row r="203552" spans="6:6" x14ac:dyDescent="0.25">
      <c r="F203552" s="195"/>
    </row>
    <row r="203553" spans="6:6" x14ac:dyDescent="0.25">
      <c r="F203553" s="195"/>
    </row>
    <row r="203554" spans="6:6" x14ac:dyDescent="0.25">
      <c r="F203554" s="195"/>
    </row>
    <row r="203555" spans="6:6" x14ac:dyDescent="0.25">
      <c r="F203555" s="195"/>
    </row>
    <row r="203556" spans="6:6" x14ac:dyDescent="0.25">
      <c r="F203556" s="195"/>
    </row>
    <row r="203557" spans="6:6" x14ac:dyDescent="0.25">
      <c r="F203557" s="195"/>
    </row>
    <row r="203558" spans="6:6" x14ac:dyDescent="0.25">
      <c r="F203558" s="195"/>
    </row>
    <row r="203559" spans="6:6" x14ac:dyDescent="0.25">
      <c r="F203559" s="195"/>
    </row>
    <row r="203560" spans="6:6" x14ac:dyDescent="0.25">
      <c r="F203560" s="195"/>
    </row>
    <row r="203561" spans="6:6" x14ac:dyDescent="0.25">
      <c r="F203561" s="195"/>
    </row>
    <row r="203562" spans="6:6" x14ac:dyDescent="0.25">
      <c r="F203562" s="195"/>
    </row>
    <row r="203563" spans="6:6" x14ac:dyDescent="0.25">
      <c r="F203563" s="195"/>
    </row>
    <row r="203564" spans="6:6" x14ac:dyDescent="0.25">
      <c r="F203564" s="195"/>
    </row>
    <row r="203565" spans="6:6" x14ac:dyDescent="0.25">
      <c r="F203565" s="195"/>
    </row>
    <row r="203566" spans="6:6" x14ac:dyDescent="0.25">
      <c r="F203566" s="195"/>
    </row>
    <row r="203567" spans="6:6" x14ac:dyDescent="0.25">
      <c r="F203567" s="195"/>
    </row>
    <row r="203568" spans="6:6" x14ac:dyDescent="0.25">
      <c r="F203568" s="195"/>
    </row>
    <row r="203569" spans="6:6" x14ac:dyDescent="0.25">
      <c r="F203569" s="195"/>
    </row>
    <row r="203570" spans="6:6" x14ac:dyDescent="0.25">
      <c r="F203570" s="195"/>
    </row>
    <row r="203571" spans="6:6" x14ac:dyDescent="0.25">
      <c r="F203571" s="195"/>
    </row>
    <row r="203572" spans="6:6" x14ac:dyDescent="0.25">
      <c r="F203572" s="195"/>
    </row>
    <row r="203573" spans="6:6" x14ac:dyDescent="0.25">
      <c r="F203573" s="195"/>
    </row>
    <row r="203574" spans="6:6" x14ac:dyDescent="0.25">
      <c r="F203574" s="195"/>
    </row>
    <row r="203575" spans="6:6" x14ac:dyDescent="0.25">
      <c r="F203575" s="195"/>
    </row>
    <row r="203576" spans="6:6" x14ac:dyDescent="0.25">
      <c r="F203576" s="195"/>
    </row>
    <row r="203577" spans="6:6" x14ac:dyDescent="0.25">
      <c r="F203577" s="195"/>
    </row>
    <row r="203578" spans="6:6" x14ac:dyDescent="0.25">
      <c r="F203578" s="195"/>
    </row>
    <row r="203579" spans="6:6" x14ac:dyDescent="0.25">
      <c r="F203579" s="195"/>
    </row>
    <row r="203580" spans="6:6" x14ac:dyDescent="0.25">
      <c r="F203580" s="195"/>
    </row>
    <row r="203581" spans="6:6" x14ac:dyDescent="0.25">
      <c r="F203581" s="195"/>
    </row>
    <row r="203582" spans="6:6" x14ac:dyDescent="0.25">
      <c r="F203582" s="195"/>
    </row>
    <row r="203583" spans="6:6" x14ac:dyDescent="0.25">
      <c r="F203583" s="195"/>
    </row>
    <row r="203584" spans="6:6" x14ac:dyDescent="0.25">
      <c r="F203584" s="195"/>
    </row>
    <row r="203585" spans="6:6" x14ac:dyDescent="0.25">
      <c r="F203585" s="195"/>
    </row>
    <row r="203586" spans="6:6" x14ac:dyDescent="0.25">
      <c r="F203586" s="195"/>
    </row>
    <row r="203587" spans="6:6" x14ac:dyDescent="0.25">
      <c r="F203587" s="195"/>
    </row>
    <row r="203588" spans="6:6" x14ac:dyDescent="0.25">
      <c r="F203588" s="195"/>
    </row>
    <row r="203589" spans="6:6" x14ac:dyDescent="0.25">
      <c r="F203589" s="195"/>
    </row>
    <row r="203590" spans="6:6" x14ac:dyDescent="0.25">
      <c r="F203590" s="195"/>
    </row>
    <row r="203591" spans="6:6" x14ac:dyDescent="0.25">
      <c r="F203591" s="195"/>
    </row>
    <row r="203592" spans="6:6" x14ac:dyDescent="0.25">
      <c r="F203592" s="195"/>
    </row>
    <row r="203593" spans="6:6" x14ac:dyDescent="0.25">
      <c r="F203593" s="195"/>
    </row>
    <row r="203594" spans="6:6" x14ac:dyDescent="0.25">
      <c r="F203594" s="195"/>
    </row>
    <row r="203595" spans="6:6" x14ac:dyDescent="0.25">
      <c r="F203595" s="195"/>
    </row>
    <row r="203596" spans="6:6" x14ac:dyDescent="0.25">
      <c r="F203596" s="195"/>
    </row>
    <row r="203597" spans="6:6" x14ac:dyDescent="0.25">
      <c r="F203597" s="195"/>
    </row>
    <row r="203598" spans="6:6" x14ac:dyDescent="0.25">
      <c r="F203598" s="195"/>
    </row>
    <row r="203599" spans="6:6" x14ac:dyDescent="0.25">
      <c r="F203599" s="195"/>
    </row>
    <row r="203600" spans="6:6" x14ac:dyDescent="0.25">
      <c r="F203600" s="195"/>
    </row>
    <row r="203601" spans="6:6" x14ac:dyDescent="0.25">
      <c r="F203601" s="195"/>
    </row>
    <row r="203602" spans="6:6" x14ac:dyDescent="0.25">
      <c r="F203602" s="195"/>
    </row>
    <row r="203603" spans="6:6" x14ac:dyDescent="0.25">
      <c r="F203603" s="195"/>
    </row>
    <row r="203604" spans="6:6" x14ac:dyDescent="0.25">
      <c r="F203604" s="195"/>
    </row>
    <row r="203605" spans="6:6" x14ac:dyDescent="0.25">
      <c r="F203605" s="195"/>
    </row>
    <row r="203606" spans="6:6" x14ac:dyDescent="0.25">
      <c r="F203606" s="195"/>
    </row>
    <row r="203607" spans="6:6" x14ac:dyDescent="0.25">
      <c r="F203607" s="195"/>
    </row>
    <row r="203608" spans="6:6" x14ac:dyDescent="0.25">
      <c r="F203608" s="195"/>
    </row>
    <row r="203609" spans="6:6" x14ac:dyDescent="0.25">
      <c r="F203609" s="195"/>
    </row>
    <row r="203610" spans="6:6" x14ac:dyDescent="0.25">
      <c r="F203610" s="195"/>
    </row>
    <row r="203611" spans="6:6" x14ac:dyDescent="0.25">
      <c r="F203611" s="195"/>
    </row>
    <row r="203612" spans="6:6" x14ac:dyDescent="0.25">
      <c r="F203612" s="195"/>
    </row>
    <row r="203613" spans="6:6" x14ac:dyDescent="0.25">
      <c r="F203613" s="195"/>
    </row>
    <row r="203614" spans="6:6" x14ac:dyDescent="0.25">
      <c r="F203614" s="195"/>
    </row>
    <row r="203615" spans="6:6" x14ac:dyDescent="0.25">
      <c r="F203615" s="195"/>
    </row>
    <row r="203616" spans="6:6" x14ac:dyDescent="0.25">
      <c r="F203616" s="195"/>
    </row>
    <row r="203617" spans="6:6" x14ac:dyDescent="0.25">
      <c r="F203617" s="195"/>
    </row>
    <row r="203618" spans="6:6" x14ac:dyDescent="0.25">
      <c r="F203618" s="195"/>
    </row>
    <row r="203619" spans="6:6" x14ac:dyDescent="0.25">
      <c r="F203619" s="195"/>
    </row>
    <row r="203620" spans="6:6" x14ac:dyDescent="0.25">
      <c r="F203620" s="195"/>
    </row>
    <row r="203621" spans="6:6" x14ac:dyDescent="0.25">
      <c r="F203621" s="195"/>
    </row>
    <row r="203622" spans="6:6" x14ac:dyDescent="0.25">
      <c r="F203622" s="195"/>
    </row>
    <row r="203623" spans="6:6" x14ac:dyDescent="0.25">
      <c r="F203623" s="195"/>
    </row>
    <row r="203624" spans="6:6" x14ac:dyDescent="0.25">
      <c r="F203624" s="195"/>
    </row>
    <row r="203625" spans="6:6" x14ac:dyDescent="0.25">
      <c r="F203625" s="195"/>
    </row>
    <row r="203626" spans="6:6" x14ac:dyDescent="0.25">
      <c r="F203626" s="195"/>
    </row>
    <row r="203627" spans="6:6" x14ac:dyDescent="0.25">
      <c r="F203627" s="195"/>
    </row>
    <row r="203628" spans="6:6" x14ac:dyDescent="0.25">
      <c r="F203628" s="195"/>
    </row>
    <row r="203629" spans="6:6" x14ac:dyDescent="0.25">
      <c r="F203629" s="195"/>
    </row>
    <row r="203630" spans="6:6" x14ac:dyDescent="0.25">
      <c r="F203630" s="195"/>
    </row>
    <row r="203631" spans="6:6" x14ac:dyDescent="0.25">
      <c r="F203631" s="195"/>
    </row>
    <row r="203632" spans="6:6" x14ac:dyDescent="0.25">
      <c r="F203632" s="195"/>
    </row>
    <row r="203633" spans="6:6" x14ac:dyDescent="0.25">
      <c r="F203633" s="195"/>
    </row>
    <row r="203634" spans="6:6" x14ac:dyDescent="0.25">
      <c r="F203634" s="195"/>
    </row>
    <row r="203635" spans="6:6" x14ac:dyDescent="0.25">
      <c r="F203635" s="195"/>
    </row>
    <row r="203636" spans="6:6" x14ac:dyDescent="0.25">
      <c r="F203636" s="195"/>
    </row>
    <row r="203637" spans="6:6" x14ac:dyDescent="0.25">
      <c r="F203637" s="195"/>
    </row>
    <row r="203638" spans="6:6" x14ac:dyDescent="0.25">
      <c r="F203638" s="195"/>
    </row>
    <row r="203639" spans="6:6" x14ac:dyDescent="0.25">
      <c r="F203639" s="195"/>
    </row>
    <row r="203640" spans="6:6" x14ac:dyDescent="0.25">
      <c r="F203640" s="195"/>
    </row>
    <row r="203641" spans="6:6" x14ac:dyDescent="0.25">
      <c r="F203641" s="195"/>
    </row>
    <row r="203642" spans="6:6" x14ac:dyDescent="0.25">
      <c r="F203642" s="195"/>
    </row>
    <row r="203643" spans="6:6" x14ac:dyDescent="0.25">
      <c r="F203643" s="195"/>
    </row>
    <row r="203644" spans="6:6" x14ac:dyDescent="0.25">
      <c r="F203644" s="195"/>
    </row>
    <row r="203645" spans="6:6" x14ac:dyDescent="0.25">
      <c r="F203645" s="195"/>
    </row>
    <row r="203646" spans="6:6" x14ac:dyDescent="0.25">
      <c r="F203646" s="195"/>
    </row>
    <row r="203647" spans="6:6" x14ac:dyDescent="0.25">
      <c r="F203647" s="195"/>
    </row>
    <row r="203648" spans="6:6" x14ac:dyDescent="0.25">
      <c r="F203648" s="195"/>
    </row>
    <row r="203649" spans="6:6" x14ac:dyDescent="0.25">
      <c r="F203649" s="195"/>
    </row>
    <row r="203650" spans="6:6" x14ac:dyDescent="0.25">
      <c r="F203650" s="195"/>
    </row>
    <row r="203651" spans="6:6" x14ac:dyDescent="0.25">
      <c r="F203651" s="195"/>
    </row>
    <row r="203652" spans="6:6" x14ac:dyDescent="0.25">
      <c r="F203652" s="195"/>
    </row>
    <row r="203653" spans="6:6" x14ac:dyDescent="0.25">
      <c r="F203653" s="195"/>
    </row>
    <row r="203654" spans="6:6" x14ac:dyDescent="0.25">
      <c r="F203654" s="195"/>
    </row>
    <row r="203655" spans="6:6" x14ac:dyDescent="0.25">
      <c r="F203655" s="195"/>
    </row>
    <row r="203656" spans="6:6" x14ac:dyDescent="0.25">
      <c r="F203656" s="195"/>
    </row>
    <row r="203657" spans="6:6" x14ac:dyDescent="0.25">
      <c r="F203657" s="195"/>
    </row>
    <row r="203658" spans="6:6" x14ac:dyDescent="0.25">
      <c r="F203658" s="195"/>
    </row>
    <row r="203659" spans="6:6" x14ac:dyDescent="0.25">
      <c r="F203659" s="195"/>
    </row>
    <row r="203660" spans="6:6" x14ac:dyDescent="0.25">
      <c r="F203660" s="195"/>
    </row>
    <row r="203661" spans="6:6" x14ac:dyDescent="0.25">
      <c r="F203661" s="195"/>
    </row>
    <row r="203662" spans="6:6" x14ac:dyDescent="0.25">
      <c r="F203662" s="195"/>
    </row>
    <row r="203663" spans="6:6" x14ac:dyDescent="0.25">
      <c r="F203663" s="195"/>
    </row>
    <row r="203664" spans="6:6" x14ac:dyDescent="0.25">
      <c r="F203664" s="195"/>
    </row>
    <row r="203665" spans="6:6" x14ac:dyDescent="0.25">
      <c r="F203665" s="195"/>
    </row>
    <row r="203666" spans="6:6" x14ac:dyDescent="0.25">
      <c r="F203666" s="195"/>
    </row>
    <row r="203667" spans="6:6" x14ac:dyDescent="0.25">
      <c r="F203667" s="195"/>
    </row>
    <row r="203668" spans="6:6" x14ac:dyDescent="0.25">
      <c r="F203668" s="195"/>
    </row>
    <row r="203669" spans="6:6" x14ac:dyDescent="0.25">
      <c r="F203669" s="195"/>
    </row>
    <row r="203670" spans="6:6" x14ac:dyDescent="0.25">
      <c r="F203670" s="195"/>
    </row>
    <row r="203671" spans="6:6" x14ac:dyDescent="0.25">
      <c r="F203671" s="195"/>
    </row>
    <row r="203672" spans="6:6" x14ac:dyDescent="0.25">
      <c r="F203672" s="195"/>
    </row>
    <row r="203673" spans="6:6" x14ac:dyDescent="0.25">
      <c r="F203673" s="195"/>
    </row>
    <row r="203674" spans="6:6" x14ac:dyDescent="0.25">
      <c r="F203674" s="195"/>
    </row>
    <row r="203675" spans="6:6" x14ac:dyDescent="0.25">
      <c r="F203675" s="195"/>
    </row>
    <row r="203676" spans="6:6" x14ac:dyDescent="0.25">
      <c r="F203676" s="195"/>
    </row>
    <row r="203677" spans="6:6" x14ac:dyDescent="0.25">
      <c r="F203677" s="195"/>
    </row>
    <row r="203678" spans="6:6" x14ac:dyDescent="0.25">
      <c r="F203678" s="195"/>
    </row>
    <row r="203679" spans="6:6" x14ac:dyDescent="0.25">
      <c r="F203679" s="195"/>
    </row>
    <row r="203680" spans="6:6" x14ac:dyDescent="0.25">
      <c r="F203680" s="195"/>
    </row>
    <row r="203681" spans="6:6" x14ac:dyDescent="0.25">
      <c r="F203681" s="195"/>
    </row>
    <row r="203682" spans="6:6" x14ac:dyDescent="0.25">
      <c r="F203682" s="195"/>
    </row>
    <row r="203683" spans="6:6" x14ac:dyDescent="0.25">
      <c r="F203683" s="195"/>
    </row>
    <row r="203684" spans="6:6" x14ac:dyDescent="0.25">
      <c r="F203684" s="195"/>
    </row>
    <row r="203685" spans="6:6" x14ac:dyDescent="0.25">
      <c r="F203685" s="195"/>
    </row>
    <row r="203686" spans="6:6" x14ac:dyDescent="0.25">
      <c r="F203686" s="195"/>
    </row>
    <row r="203687" spans="6:6" x14ac:dyDescent="0.25">
      <c r="F203687" s="195"/>
    </row>
    <row r="203688" spans="6:6" x14ac:dyDescent="0.25">
      <c r="F203688" s="195"/>
    </row>
    <row r="203689" spans="6:6" x14ac:dyDescent="0.25">
      <c r="F203689" s="195"/>
    </row>
    <row r="203690" spans="6:6" x14ac:dyDescent="0.25">
      <c r="F203690" s="195"/>
    </row>
    <row r="203691" spans="6:6" x14ac:dyDescent="0.25">
      <c r="F203691" s="195"/>
    </row>
    <row r="203692" spans="6:6" x14ac:dyDescent="0.25">
      <c r="F203692" s="195"/>
    </row>
    <row r="203693" spans="6:6" x14ac:dyDescent="0.25">
      <c r="F203693" s="195"/>
    </row>
    <row r="203694" spans="6:6" x14ac:dyDescent="0.25">
      <c r="F203694" s="195"/>
    </row>
    <row r="203695" spans="6:6" x14ac:dyDescent="0.25">
      <c r="F203695" s="195"/>
    </row>
    <row r="203696" spans="6:6" x14ac:dyDescent="0.25">
      <c r="F203696" s="195"/>
    </row>
    <row r="203697" spans="6:6" x14ac:dyDescent="0.25">
      <c r="F203697" s="195"/>
    </row>
    <row r="203698" spans="6:6" x14ac:dyDescent="0.25">
      <c r="F203698" s="195"/>
    </row>
    <row r="203699" spans="6:6" x14ac:dyDescent="0.25">
      <c r="F203699" s="195"/>
    </row>
    <row r="203700" spans="6:6" x14ac:dyDescent="0.25">
      <c r="F203700" s="195"/>
    </row>
    <row r="203701" spans="6:6" x14ac:dyDescent="0.25">
      <c r="F203701" s="195"/>
    </row>
    <row r="203702" spans="6:6" x14ac:dyDescent="0.25">
      <c r="F203702" s="195"/>
    </row>
    <row r="203703" spans="6:6" x14ac:dyDescent="0.25">
      <c r="F203703" s="195"/>
    </row>
    <row r="203704" spans="6:6" x14ac:dyDescent="0.25">
      <c r="F203704" s="195"/>
    </row>
    <row r="203705" spans="6:6" x14ac:dyDescent="0.25">
      <c r="F203705" s="195"/>
    </row>
    <row r="203706" spans="6:6" x14ac:dyDescent="0.25">
      <c r="F203706" s="195"/>
    </row>
    <row r="203707" spans="6:6" x14ac:dyDescent="0.25">
      <c r="F203707" s="195"/>
    </row>
    <row r="203708" spans="6:6" x14ac:dyDescent="0.25">
      <c r="F203708" s="195"/>
    </row>
    <row r="203709" spans="6:6" x14ac:dyDescent="0.25">
      <c r="F203709" s="195"/>
    </row>
    <row r="203710" spans="6:6" x14ac:dyDescent="0.25">
      <c r="F203710" s="195"/>
    </row>
    <row r="203711" spans="6:6" x14ac:dyDescent="0.25">
      <c r="F203711" s="195"/>
    </row>
    <row r="203712" spans="6:6" x14ac:dyDescent="0.25">
      <c r="F203712" s="195"/>
    </row>
    <row r="203713" spans="6:6" x14ac:dyDescent="0.25">
      <c r="F203713" s="195"/>
    </row>
    <row r="203714" spans="6:6" x14ac:dyDescent="0.25">
      <c r="F203714" s="195"/>
    </row>
    <row r="203715" spans="6:6" x14ac:dyDescent="0.25">
      <c r="F203715" s="195"/>
    </row>
    <row r="203716" spans="6:6" x14ac:dyDescent="0.25">
      <c r="F203716" s="195"/>
    </row>
    <row r="203717" spans="6:6" x14ac:dyDescent="0.25">
      <c r="F203717" s="195"/>
    </row>
    <row r="203718" spans="6:6" x14ac:dyDescent="0.25">
      <c r="F203718" s="195"/>
    </row>
    <row r="203719" spans="6:6" x14ac:dyDescent="0.25">
      <c r="F203719" s="195"/>
    </row>
    <row r="203720" spans="6:6" x14ac:dyDescent="0.25">
      <c r="F203720" s="195"/>
    </row>
    <row r="203721" spans="6:6" x14ac:dyDescent="0.25">
      <c r="F203721" s="195"/>
    </row>
    <row r="203722" spans="6:6" x14ac:dyDescent="0.25">
      <c r="F203722" s="195"/>
    </row>
    <row r="203723" spans="6:6" x14ac:dyDescent="0.25">
      <c r="F203723" s="195"/>
    </row>
    <row r="203724" spans="6:6" x14ac:dyDescent="0.25">
      <c r="F203724" s="195"/>
    </row>
    <row r="203725" spans="6:6" x14ac:dyDescent="0.25">
      <c r="F203725" s="195"/>
    </row>
    <row r="203726" spans="6:6" x14ac:dyDescent="0.25">
      <c r="F203726" s="195"/>
    </row>
    <row r="203727" spans="6:6" x14ac:dyDescent="0.25">
      <c r="F203727" s="195"/>
    </row>
    <row r="203728" spans="6:6" x14ac:dyDescent="0.25">
      <c r="F203728" s="195"/>
    </row>
    <row r="203729" spans="6:6" x14ac:dyDescent="0.25">
      <c r="F203729" s="195"/>
    </row>
    <row r="203730" spans="6:6" x14ac:dyDescent="0.25">
      <c r="F203730" s="195"/>
    </row>
    <row r="203731" spans="6:6" x14ac:dyDescent="0.25">
      <c r="F203731" s="195"/>
    </row>
    <row r="203732" spans="6:6" x14ac:dyDescent="0.25">
      <c r="F203732" s="195"/>
    </row>
    <row r="203733" spans="6:6" x14ac:dyDescent="0.25">
      <c r="F203733" s="195"/>
    </row>
    <row r="203734" spans="6:6" x14ac:dyDescent="0.25">
      <c r="F203734" s="195"/>
    </row>
    <row r="203735" spans="6:6" x14ac:dyDescent="0.25">
      <c r="F203735" s="195"/>
    </row>
    <row r="203736" spans="6:6" x14ac:dyDescent="0.25">
      <c r="F203736" s="195"/>
    </row>
    <row r="203737" spans="6:6" x14ac:dyDescent="0.25">
      <c r="F203737" s="195"/>
    </row>
    <row r="203738" spans="6:6" x14ac:dyDescent="0.25">
      <c r="F203738" s="195"/>
    </row>
    <row r="203739" spans="6:6" x14ac:dyDescent="0.25">
      <c r="F203739" s="195"/>
    </row>
    <row r="203740" spans="6:6" x14ac:dyDescent="0.25">
      <c r="F203740" s="195"/>
    </row>
    <row r="203741" spans="6:6" x14ac:dyDescent="0.25">
      <c r="F203741" s="195"/>
    </row>
    <row r="203742" spans="6:6" x14ac:dyDescent="0.25">
      <c r="F203742" s="195"/>
    </row>
    <row r="203743" spans="6:6" x14ac:dyDescent="0.25">
      <c r="F203743" s="195"/>
    </row>
    <row r="203744" spans="6:6" x14ac:dyDescent="0.25">
      <c r="F203744" s="195"/>
    </row>
    <row r="203745" spans="6:6" x14ac:dyDescent="0.25">
      <c r="F203745" s="195"/>
    </row>
    <row r="203746" spans="6:6" x14ac:dyDescent="0.25">
      <c r="F203746" s="195"/>
    </row>
    <row r="203747" spans="6:6" x14ac:dyDescent="0.25">
      <c r="F203747" s="195"/>
    </row>
    <row r="203748" spans="6:6" x14ac:dyDescent="0.25">
      <c r="F203748" s="195"/>
    </row>
    <row r="203749" spans="6:6" x14ac:dyDescent="0.25">
      <c r="F203749" s="195"/>
    </row>
    <row r="203750" spans="6:6" x14ac:dyDescent="0.25">
      <c r="F203750" s="195"/>
    </row>
    <row r="203751" spans="6:6" x14ac:dyDescent="0.25">
      <c r="F203751" s="195"/>
    </row>
    <row r="203752" spans="6:6" x14ac:dyDescent="0.25">
      <c r="F203752" s="195"/>
    </row>
    <row r="203753" spans="6:6" x14ac:dyDescent="0.25">
      <c r="F203753" s="195"/>
    </row>
    <row r="203754" spans="6:6" x14ac:dyDescent="0.25">
      <c r="F203754" s="195"/>
    </row>
    <row r="203755" spans="6:6" x14ac:dyDescent="0.25">
      <c r="F203755" s="195"/>
    </row>
    <row r="203756" spans="6:6" x14ac:dyDescent="0.25">
      <c r="F203756" s="195"/>
    </row>
    <row r="203757" spans="6:6" x14ac:dyDescent="0.25">
      <c r="F203757" s="195"/>
    </row>
    <row r="203758" spans="6:6" x14ac:dyDescent="0.25">
      <c r="F203758" s="195"/>
    </row>
    <row r="203759" spans="6:6" x14ac:dyDescent="0.25">
      <c r="F203759" s="195"/>
    </row>
    <row r="203760" spans="6:6" x14ac:dyDescent="0.25">
      <c r="F203760" s="195"/>
    </row>
    <row r="203761" spans="6:6" x14ac:dyDescent="0.25">
      <c r="F203761" s="195"/>
    </row>
    <row r="203762" spans="6:6" x14ac:dyDescent="0.25">
      <c r="F203762" s="195"/>
    </row>
    <row r="203763" spans="6:6" x14ac:dyDescent="0.25">
      <c r="F203763" s="195"/>
    </row>
    <row r="203764" spans="6:6" x14ac:dyDescent="0.25">
      <c r="F203764" s="195"/>
    </row>
    <row r="203765" spans="6:6" x14ac:dyDescent="0.25">
      <c r="F203765" s="195"/>
    </row>
    <row r="203766" spans="6:6" x14ac:dyDescent="0.25">
      <c r="F203766" s="195"/>
    </row>
    <row r="203767" spans="6:6" x14ac:dyDescent="0.25">
      <c r="F203767" s="195"/>
    </row>
    <row r="203768" spans="6:6" x14ac:dyDescent="0.25">
      <c r="F203768" s="195"/>
    </row>
    <row r="203769" spans="6:6" x14ac:dyDescent="0.25">
      <c r="F203769" s="195"/>
    </row>
    <row r="203770" spans="6:6" x14ac:dyDescent="0.25">
      <c r="F203770" s="195"/>
    </row>
    <row r="203771" spans="6:6" x14ac:dyDescent="0.25">
      <c r="F203771" s="195"/>
    </row>
    <row r="203772" spans="6:6" x14ac:dyDescent="0.25">
      <c r="F203772" s="195"/>
    </row>
    <row r="203773" spans="6:6" x14ac:dyDescent="0.25">
      <c r="F203773" s="195"/>
    </row>
    <row r="203774" spans="6:6" x14ac:dyDescent="0.25">
      <c r="F203774" s="195"/>
    </row>
    <row r="203775" spans="6:6" x14ac:dyDescent="0.25">
      <c r="F203775" s="195"/>
    </row>
    <row r="203776" spans="6:6" x14ac:dyDescent="0.25">
      <c r="F203776" s="195"/>
    </row>
    <row r="203777" spans="6:6" x14ac:dyDescent="0.25">
      <c r="F203777" s="195"/>
    </row>
    <row r="203778" spans="6:6" x14ac:dyDescent="0.25">
      <c r="F203778" s="195"/>
    </row>
    <row r="203779" spans="6:6" x14ac:dyDescent="0.25">
      <c r="F203779" s="195"/>
    </row>
    <row r="203780" spans="6:6" x14ac:dyDescent="0.25">
      <c r="F203780" s="195"/>
    </row>
    <row r="203781" spans="6:6" x14ac:dyDescent="0.25">
      <c r="F203781" s="195"/>
    </row>
    <row r="203782" spans="6:6" x14ac:dyDescent="0.25">
      <c r="F203782" s="195"/>
    </row>
    <row r="203783" spans="6:6" x14ac:dyDescent="0.25">
      <c r="F203783" s="195"/>
    </row>
    <row r="203784" spans="6:6" x14ac:dyDescent="0.25">
      <c r="F203784" s="195"/>
    </row>
    <row r="203785" spans="6:6" x14ac:dyDescent="0.25">
      <c r="F203785" s="195"/>
    </row>
    <row r="203786" spans="6:6" x14ac:dyDescent="0.25">
      <c r="F203786" s="195"/>
    </row>
    <row r="203787" spans="6:6" x14ac:dyDescent="0.25">
      <c r="F203787" s="195"/>
    </row>
    <row r="203788" spans="6:6" x14ac:dyDescent="0.25">
      <c r="F203788" s="195"/>
    </row>
    <row r="203789" spans="6:6" x14ac:dyDescent="0.25">
      <c r="F203789" s="195"/>
    </row>
    <row r="203790" spans="6:6" x14ac:dyDescent="0.25">
      <c r="F203790" s="195"/>
    </row>
    <row r="203791" spans="6:6" x14ac:dyDescent="0.25">
      <c r="F203791" s="195"/>
    </row>
    <row r="203792" spans="6:6" x14ac:dyDescent="0.25">
      <c r="F203792" s="195"/>
    </row>
    <row r="203793" spans="6:6" x14ac:dyDescent="0.25">
      <c r="F203793" s="195"/>
    </row>
    <row r="203794" spans="6:6" x14ac:dyDescent="0.25">
      <c r="F203794" s="195"/>
    </row>
    <row r="203795" spans="6:6" x14ac:dyDescent="0.25">
      <c r="F203795" s="195"/>
    </row>
    <row r="203796" spans="6:6" x14ac:dyDescent="0.25">
      <c r="F203796" s="195"/>
    </row>
    <row r="203797" spans="6:6" x14ac:dyDescent="0.25">
      <c r="F203797" s="195"/>
    </row>
    <row r="203798" spans="6:6" x14ac:dyDescent="0.25">
      <c r="F203798" s="195"/>
    </row>
    <row r="203799" spans="6:6" x14ac:dyDescent="0.25">
      <c r="F203799" s="195"/>
    </row>
    <row r="203800" spans="6:6" x14ac:dyDescent="0.25">
      <c r="F203800" s="195"/>
    </row>
    <row r="203801" spans="6:6" x14ac:dyDescent="0.25">
      <c r="F203801" s="195"/>
    </row>
    <row r="203802" spans="6:6" x14ac:dyDescent="0.25">
      <c r="F203802" s="195"/>
    </row>
    <row r="203803" spans="6:6" x14ac:dyDescent="0.25">
      <c r="F203803" s="195"/>
    </row>
    <row r="203804" spans="6:6" x14ac:dyDescent="0.25">
      <c r="F203804" s="195"/>
    </row>
    <row r="203805" spans="6:6" x14ac:dyDescent="0.25">
      <c r="F203805" s="195"/>
    </row>
    <row r="203806" spans="6:6" x14ac:dyDescent="0.25">
      <c r="F203806" s="195"/>
    </row>
    <row r="203807" spans="6:6" x14ac:dyDescent="0.25">
      <c r="F203807" s="195"/>
    </row>
    <row r="203808" spans="6:6" x14ac:dyDescent="0.25">
      <c r="F203808" s="195"/>
    </row>
    <row r="203809" spans="6:6" x14ac:dyDescent="0.25">
      <c r="F203809" s="195"/>
    </row>
    <row r="203810" spans="6:6" x14ac:dyDescent="0.25">
      <c r="F203810" s="195"/>
    </row>
    <row r="203811" spans="6:6" x14ac:dyDescent="0.25">
      <c r="F203811" s="195"/>
    </row>
    <row r="203812" spans="6:6" x14ac:dyDescent="0.25">
      <c r="F203812" s="195"/>
    </row>
    <row r="203813" spans="6:6" x14ac:dyDescent="0.25">
      <c r="F203813" s="195"/>
    </row>
    <row r="203814" spans="6:6" x14ac:dyDescent="0.25">
      <c r="F203814" s="195"/>
    </row>
    <row r="203815" spans="6:6" x14ac:dyDescent="0.25">
      <c r="F203815" s="195"/>
    </row>
    <row r="203816" spans="6:6" x14ac:dyDescent="0.25">
      <c r="F203816" s="195"/>
    </row>
    <row r="203817" spans="6:6" x14ac:dyDescent="0.25">
      <c r="F203817" s="195"/>
    </row>
    <row r="203818" spans="6:6" x14ac:dyDescent="0.25">
      <c r="F203818" s="195"/>
    </row>
    <row r="203819" spans="6:6" x14ac:dyDescent="0.25">
      <c r="F203819" s="195"/>
    </row>
    <row r="203820" spans="6:6" x14ac:dyDescent="0.25">
      <c r="F203820" s="195"/>
    </row>
    <row r="203821" spans="6:6" x14ac:dyDescent="0.25">
      <c r="F203821" s="195"/>
    </row>
    <row r="203822" spans="6:6" x14ac:dyDescent="0.25">
      <c r="F203822" s="195"/>
    </row>
    <row r="203823" spans="6:6" x14ac:dyDescent="0.25">
      <c r="F203823" s="195"/>
    </row>
    <row r="203824" spans="6:6" x14ac:dyDescent="0.25">
      <c r="F203824" s="195"/>
    </row>
    <row r="203825" spans="6:6" x14ac:dyDescent="0.25">
      <c r="F203825" s="195"/>
    </row>
    <row r="203826" spans="6:6" x14ac:dyDescent="0.25">
      <c r="F203826" s="195"/>
    </row>
    <row r="203827" spans="6:6" x14ac:dyDescent="0.25">
      <c r="F203827" s="195"/>
    </row>
    <row r="203828" spans="6:6" x14ac:dyDescent="0.25">
      <c r="F203828" s="195"/>
    </row>
    <row r="203829" spans="6:6" x14ac:dyDescent="0.25">
      <c r="F203829" s="195"/>
    </row>
    <row r="203830" spans="6:6" x14ac:dyDescent="0.25">
      <c r="F203830" s="195"/>
    </row>
    <row r="203831" spans="6:6" x14ac:dyDescent="0.25">
      <c r="F203831" s="195"/>
    </row>
    <row r="203832" spans="6:6" x14ac:dyDescent="0.25">
      <c r="F203832" s="195"/>
    </row>
    <row r="203833" spans="6:6" x14ac:dyDescent="0.25">
      <c r="F203833" s="195"/>
    </row>
    <row r="203834" spans="6:6" x14ac:dyDescent="0.25">
      <c r="F203834" s="195"/>
    </row>
    <row r="203835" spans="6:6" x14ac:dyDescent="0.25">
      <c r="F203835" s="195"/>
    </row>
    <row r="203836" spans="6:6" x14ac:dyDescent="0.25">
      <c r="F203836" s="195"/>
    </row>
    <row r="203837" spans="6:6" x14ac:dyDescent="0.25">
      <c r="F203837" s="195"/>
    </row>
    <row r="203838" spans="6:6" x14ac:dyDescent="0.25">
      <c r="F203838" s="195"/>
    </row>
    <row r="203839" spans="6:6" x14ac:dyDescent="0.25">
      <c r="F203839" s="195"/>
    </row>
    <row r="203840" spans="6:6" x14ac:dyDescent="0.25">
      <c r="F203840" s="195"/>
    </row>
    <row r="203841" spans="6:6" x14ac:dyDescent="0.25">
      <c r="F203841" s="195"/>
    </row>
    <row r="203842" spans="6:6" x14ac:dyDescent="0.25">
      <c r="F203842" s="195"/>
    </row>
    <row r="203843" spans="6:6" x14ac:dyDescent="0.25">
      <c r="F203843" s="195"/>
    </row>
    <row r="203844" spans="6:6" x14ac:dyDescent="0.25">
      <c r="F203844" s="195"/>
    </row>
    <row r="203845" spans="6:6" x14ac:dyDescent="0.25">
      <c r="F203845" s="195"/>
    </row>
    <row r="203846" spans="6:6" x14ac:dyDescent="0.25">
      <c r="F203846" s="195"/>
    </row>
    <row r="203847" spans="6:6" x14ac:dyDescent="0.25">
      <c r="F203847" s="195"/>
    </row>
    <row r="203848" spans="6:6" x14ac:dyDescent="0.25">
      <c r="F203848" s="195"/>
    </row>
    <row r="203849" spans="6:6" x14ac:dyDescent="0.25">
      <c r="F203849" s="195"/>
    </row>
    <row r="203850" spans="6:6" x14ac:dyDescent="0.25">
      <c r="F203850" s="195"/>
    </row>
    <row r="203851" spans="6:6" x14ac:dyDescent="0.25">
      <c r="F203851" s="195"/>
    </row>
    <row r="203852" spans="6:6" x14ac:dyDescent="0.25">
      <c r="F203852" s="195"/>
    </row>
    <row r="203853" spans="6:6" x14ac:dyDescent="0.25">
      <c r="F203853" s="195"/>
    </row>
    <row r="203854" spans="6:6" x14ac:dyDescent="0.25">
      <c r="F203854" s="195"/>
    </row>
    <row r="203855" spans="6:6" x14ac:dyDescent="0.25">
      <c r="F203855" s="195"/>
    </row>
    <row r="203856" spans="6:6" x14ac:dyDescent="0.25">
      <c r="F203856" s="195"/>
    </row>
    <row r="203857" spans="6:6" x14ac:dyDescent="0.25">
      <c r="F203857" s="195"/>
    </row>
    <row r="203858" spans="6:6" x14ac:dyDescent="0.25">
      <c r="F203858" s="195"/>
    </row>
    <row r="203859" spans="6:6" x14ac:dyDescent="0.25">
      <c r="F203859" s="195"/>
    </row>
    <row r="203860" spans="6:6" x14ac:dyDescent="0.25">
      <c r="F203860" s="195"/>
    </row>
    <row r="203861" spans="6:6" x14ac:dyDescent="0.25">
      <c r="F203861" s="195"/>
    </row>
    <row r="203862" spans="6:6" x14ac:dyDescent="0.25">
      <c r="F203862" s="195"/>
    </row>
    <row r="203863" spans="6:6" x14ac:dyDescent="0.25">
      <c r="F203863" s="195"/>
    </row>
    <row r="203864" spans="6:6" x14ac:dyDescent="0.25">
      <c r="F203864" s="195"/>
    </row>
    <row r="203865" spans="6:6" x14ac:dyDescent="0.25">
      <c r="F203865" s="195"/>
    </row>
    <row r="203866" spans="6:6" x14ac:dyDescent="0.25">
      <c r="F203866" s="195"/>
    </row>
    <row r="203867" spans="6:6" x14ac:dyDescent="0.25">
      <c r="F203867" s="195"/>
    </row>
    <row r="203868" spans="6:6" x14ac:dyDescent="0.25">
      <c r="F203868" s="195"/>
    </row>
    <row r="203869" spans="6:6" x14ac:dyDescent="0.25">
      <c r="F203869" s="195"/>
    </row>
    <row r="203870" spans="6:6" x14ac:dyDescent="0.25">
      <c r="F203870" s="195"/>
    </row>
    <row r="203871" spans="6:6" x14ac:dyDescent="0.25">
      <c r="F203871" s="195"/>
    </row>
    <row r="203872" spans="6:6" x14ac:dyDescent="0.25">
      <c r="F203872" s="195"/>
    </row>
    <row r="203873" spans="6:6" x14ac:dyDescent="0.25">
      <c r="F203873" s="195"/>
    </row>
    <row r="203874" spans="6:6" x14ac:dyDescent="0.25">
      <c r="F203874" s="195"/>
    </row>
    <row r="203875" spans="6:6" x14ac:dyDescent="0.25">
      <c r="F203875" s="195"/>
    </row>
    <row r="203876" spans="6:6" x14ac:dyDescent="0.25">
      <c r="F203876" s="195"/>
    </row>
    <row r="203877" spans="6:6" x14ac:dyDescent="0.25">
      <c r="F203877" s="195"/>
    </row>
    <row r="203878" spans="6:6" x14ac:dyDescent="0.25">
      <c r="F203878" s="195"/>
    </row>
    <row r="203879" spans="6:6" x14ac:dyDescent="0.25">
      <c r="F203879" s="195"/>
    </row>
    <row r="203880" spans="6:6" x14ac:dyDescent="0.25">
      <c r="F203880" s="195"/>
    </row>
    <row r="203881" spans="6:6" x14ac:dyDescent="0.25">
      <c r="F203881" s="195"/>
    </row>
    <row r="203882" spans="6:6" x14ac:dyDescent="0.25">
      <c r="F203882" s="195"/>
    </row>
    <row r="203883" spans="6:6" x14ac:dyDescent="0.25">
      <c r="F203883" s="195"/>
    </row>
    <row r="203884" spans="6:6" x14ac:dyDescent="0.25">
      <c r="F203884" s="195"/>
    </row>
    <row r="203885" spans="6:6" x14ac:dyDescent="0.25">
      <c r="F203885" s="195"/>
    </row>
    <row r="203886" spans="6:6" x14ac:dyDescent="0.25">
      <c r="F203886" s="195"/>
    </row>
    <row r="203887" spans="6:6" x14ac:dyDescent="0.25">
      <c r="F203887" s="195"/>
    </row>
    <row r="203888" spans="6:6" x14ac:dyDescent="0.25">
      <c r="F203888" s="195"/>
    </row>
    <row r="203889" spans="6:6" x14ac:dyDescent="0.25">
      <c r="F203889" s="195"/>
    </row>
    <row r="203890" spans="6:6" x14ac:dyDescent="0.25">
      <c r="F203890" s="195"/>
    </row>
    <row r="203891" spans="6:6" x14ac:dyDescent="0.25">
      <c r="F203891" s="195"/>
    </row>
    <row r="203892" spans="6:6" x14ac:dyDescent="0.25">
      <c r="F203892" s="195"/>
    </row>
    <row r="203893" spans="6:6" x14ac:dyDescent="0.25">
      <c r="F203893" s="195"/>
    </row>
    <row r="203894" spans="6:6" x14ac:dyDescent="0.25">
      <c r="F203894" s="195"/>
    </row>
    <row r="203895" spans="6:6" x14ac:dyDescent="0.25">
      <c r="F203895" s="195"/>
    </row>
    <row r="203896" spans="6:6" x14ac:dyDescent="0.25">
      <c r="F203896" s="195"/>
    </row>
    <row r="203897" spans="6:6" x14ac:dyDescent="0.25">
      <c r="F203897" s="195"/>
    </row>
    <row r="203898" spans="6:6" x14ac:dyDescent="0.25">
      <c r="F203898" s="195"/>
    </row>
    <row r="203899" spans="6:6" x14ac:dyDescent="0.25">
      <c r="F203899" s="195"/>
    </row>
    <row r="203900" spans="6:6" x14ac:dyDescent="0.25">
      <c r="F203900" s="195"/>
    </row>
    <row r="203901" spans="6:6" x14ac:dyDescent="0.25">
      <c r="F203901" s="195"/>
    </row>
    <row r="203902" spans="6:6" x14ac:dyDescent="0.25">
      <c r="F203902" s="195"/>
    </row>
    <row r="203903" spans="6:6" x14ac:dyDescent="0.25">
      <c r="F203903" s="195"/>
    </row>
    <row r="203904" spans="6:6" x14ac:dyDescent="0.25">
      <c r="F203904" s="195"/>
    </row>
    <row r="203905" spans="6:6" x14ac:dyDescent="0.25">
      <c r="F203905" s="195"/>
    </row>
    <row r="203906" spans="6:6" x14ac:dyDescent="0.25">
      <c r="F203906" s="195"/>
    </row>
    <row r="203907" spans="6:6" x14ac:dyDescent="0.25">
      <c r="F203907" s="195"/>
    </row>
    <row r="203908" spans="6:6" x14ac:dyDescent="0.25">
      <c r="F203908" s="195"/>
    </row>
    <row r="203909" spans="6:6" x14ac:dyDescent="0.25">
      <c r="F203909" s="195"/>
    </row>
    <row r="203910" spans="6:6" x14ac:dyDescent="0.25">
      <c r="F203910" s="195"/>
    </row>
    <row r="203911" spans="6:6" x14ac:dyDescent="0.25">
      <c r="F203911" s="195"/>
    </row>
    <row r="203912" spans="6:6" x14ac:dyDescent="0.25">
      <c r="F203912" s="195"/>
    </row>
    <row r="203913" spans="6:6" x14ac:dyDescent="0.25">
      <c r="F203913" s="195"/>
    </row>
    <row r="203914" spans="6:6" x14ac:dyDescent="0.25">
      <c r="F203914" s="195"/>
    </row>
    <row r="203915" spans="6:6" x14ac:dyDescent="0.25">
      <c r="F203915" s="195"/>
    </row>
    <row r="203916" spans="6:6" x14ac:dyDescent="0.25">
      <c r="F203916" s="195"/>
    </row>
    <row r="203917" spans="6:6" x14ac:dyDescent="0.25">
      <c r="F203917" s="195"/>
    </row>
    <row r="203918" spans="6:6" x14ac:dyDescent="0.25">
      <c r="F203918" s="195"/>
    </row>
    <row r="203919" spans="6:6" x14ac:dyDescent="0.25">
      <c r="F203919" s="195"/>
    </row>
    <row r="203920" spans="6:6" x14ac:dyDescent="0.25">
      <c r="F203920" s="195"/>
    </row>
    <row r="203921" spans="6:6" x14ac:dyDescent="0.25">
      <c r="F203921" s="195"/>
    </row>
    <row r="203922" spans="6:6" x14ac:dyDescent="0.25">
      <c r="F203922" s="195"/>
    </row>
    <row r="203923" spans="6:6" x14ac:dyDescent="0.25">
      <c r="F203923" s="195"/>
    </row>
    <row r="203924" spans="6:6" x14ac:dyDescent="0.25">
      <c r="F203924" s="195"/>
    </row>
    <row r="203925" spans="6:6" x14ac:dyDescent="0.25">
      <c r="F203925" s="195"/>
    </row>
    <row r="203926" spans="6:6" x14ac:dyDescent="0.25">
      <c r="F203926" s="195"/>
    </row>
    <row r="203927" spans="6:6" x14ac:dyDescent="0.25">
      <c r="F203927" s="195"/>
    </row>
    <row r="203928" spans="6:6" x14ac:dyDescent="0.25">
      <c r="F203928" s="195"/>
    </row>
    <row r="203929" spans="6:6" x14ac:dyDescent="0.25">
      <c r="F203929" s="195"/>
    </row>
    <row r="203930" spans="6:6" x14ac:dyDescent="0.25">
      <c r="F203930" s="195"/>
    </row>
    <row r="203931" spans="6:6" x14ac:dyDescent="0.25">
      <c r="F203931" s="195"/>
    </row>
    <row r="203932" spans="6:6" x14ac:dyDescent="0.25">
      <c r="F203932" s="195"/>
    </row>
    <row r="203933" spans="6:6" x14ac:dyDescent="0.25">
      <c r="F203933" s="195"/>
    </row>
    <row r="203934" spans="6:6" x14ac:dyDescent="0.25">
      <c r="F203934" s="195"/>
    </row>
    <row r="203935" spans="6:6" x14ac:dyDescent="0.25">
      <c r="F203935" s="195"/>
    </row>
    <row r="203936" spans="6:6" x14ac:dyDescent="0.25">
      <c r="F203936" s="195"/>
    </row>
    <row r="203937" spans="6:6" x14ac:dyDescent="0.25">
      <c r="F203937" s="195"/>
    </row>
    <row r="203938" spans="6:6" x14ac:dyDescent="0.25">
      <c r="F203938" s="195"/>
    </row>
    <row r="203939" spans="6:6" x14ac:dyDescent="0.25">
      <c r="F203939" s="195"/>
    </row>
    <row r="203940" spans="6:6" x14ac:dyDescent="0.25">
      <c r="F203940" s="195"/>
    </row>
    <row r="203941" spans="6:6" x14ac:dyDescent="0.25">
      <c r="F203941" s="195"/>
    </row>
    <row r="203942" spans="6:6" x14ac:dyDescent="0.25">
      <c r="F203942" s="195"/>
    </row>
    <row r="203943" spans="6:6" x14ac:dyDescent="0.25">
      <c r="F203943" s="195"/>
    </row>
    <row r="203944" spans="6:6" x14ac:dyDescent="0.25">
      <c r="F203944" s="195"/>
    </row>
    <row r="209062" spans="6:6" x14ac:dyDescent="0.25">
      <c r="F209062" s="195"/>
    </row>
    <row r="209063" spans="6:6" x14ac:dyDescent="0.25">
      <c r="F209063" s="195"/>
    </row>
    <row r="209064" spans="6:6" x14ac:dyDescent="0.25">
      <c r="F209064" s="195"/>
    </row>
    <row r="209065" spans="6:6" x14ac:dyDescent="0.25">
      <c r="F209065" s="195"/>
    </row>
    <row r="209066" spans="6:6" x14ac:dyDescent="0.25">
      <c r="F209066" s="195"/>
    </row>
    <row r="209067" spans="6:6" x14ac:dyDescent="0.25">
      <c r="F209067" s="195"/>
    </row>
    <row r="209068" spans="6:6" x14ac:dyDescent="0.25">
      <c r="F209068" s="195"/>
    </row>
    <row r="209069" spans="6:6" x14ac:dyDescent="0.25">
      <c r="F209069" s="195"/>
    </row>
    <row r="209070" spans="6:6" x14ac:dyDescent="0.25">
      <c r="F209070" s="195"/>
    </row>
    <row r="209071" spans="6:6" x14ac:dyDescent="0.25">
      <c r="F209071" s="195"/>
    </row>
    <row r="209072" spans="6:6" x14ac:dyDescent="0.25">
      <c r="F209072" s="195"/>
    </row>
    <row r="209073" spans="6:6" x14ac:dyDescent="0.25">
      <c r="F209073" s="195"/>
    </row>
    <row r="209074" spans="6:6" x14ac:dyDescent="0.25">
      <c r="F209074" s="195"/>
    </row>
    <row r="209075" spans="6:6" x14ac:dyDescent="0.25">
      <c r="F209075" s="195"/>
    </row>
    <row r="209076" spans="6:6" x14ac:dyDescent="0.25">
      <c r="F209076" s="195"/>
    </row>
    <row r="209077" spans="6:6" x14ac:dyDescent="0.25">
      <c r="F209077" s="195"/>
    </row>
    <row r="209078" spans="6:6" x14ac:dyDescent="0.25">
      <c r="F209078" s="195"/>
    </row>
    <row r="209079" spans="6:6" x14ac:dyDescent="0.25">
      <c r="F209079" s="195"/>
    </row>
    <row r="209080" spans="6:6" x14ac:dyDescent="0.25">
      <c r="F209080" s="195"/>
    </row>
    <row r="209081" spans="6:6" x14ac:dyDescent="0.25">
      <c r="F209081" s="195"/>
    </row>
    <row r="209082" spans="6:6" x14ac:dyDescent="0.25">
      <c r="F209082" s="195"/>
    </row>
    <row r="209083" spans="6:6" x14ac:dyDescent="0.25">
      <c r="F209083" s="195"/>
    </row>
    <row r="209084" spans="6:6" x14ac:dyDescent="0.25">
      <c r="F209084" s="195"/>
    </row>
    <row r="209085" spans="6:6" x14ac:dyDescent="0.25">
      <c r="F209085" s="195"/>
    </row>
    <row r="209086" spans="6:6" x14ac:dyDescent="0.25">
      <c r="F209086" s="195"/>
    </row>
    <row r="209087" spans="6:6" x14ac:dyDescent="0.25">
      <c r="F209087" s="195"/>
    </row>
    <row r="209088" spans="6:6" x14ac:dyDescent="0.25">
      <c r="F209088" s="195"/>
    </row>
    <row r="209089" spans="6:6" x14ac:dyDescent="0.25">
      <c r="F209089" s="195"/>
    </row>
    <row r="209090" spans="6:6" x14ac:dyDescent="0.25">
      <c r="F209090" s="195"/>
    </row>
    <row r="209091" spans="6:6" x14ac:dyDescent="0.25">
      <c r="F209091" s="195"/>
    </row>
    <row r="209092" spans="6:6" x14ac:dyDescent="0.25">
      <c r="F209092" s="195"/>
    </row>
    <row r="209093" spans="6:6" x14ac:dyDescent="0.25">
      <c r="F209093" s="195"/>
    </row>
    <row r="209094" spans="6:6" x14ac:dyDescent="0.25">
      <c r="F209094" s="195"/>
    </row>
    <row r="209095" spans="6:6" x14ac:dyDescent="0.25">
      <c r="F209095" s="195"/>
    </row>
    <row r="209096" spans="6:6" x14ac:dyDescent="0.25">
      <c r="F209096" s="195"/>
    </row>
    <row r="209097" spans="6:6" x14ac:dyDescent="0.25">
      <c r="F209097" s="195"/>
    </row>
    <row r="209098" spans="6:6" x14ac:dyDescent="0.25">
      <c r="F209098" s="195"/>
    </row>
    <row r="209099" spans="6:6" x14ac:dyDescent="0.25">
      <c r="F209099" s="195"/>
    </row>
    <row r="209100" spans="6:6" x14ac:dyDescent="0.25">
      <c r="F209100" s="195"/>
    </row>
    <row r="209101" spans="6:6" x14ac:dyDescent="0.25">
      <c r="F209101" s="195"/>
    </row>
    <row r="209102" spans="6:6" x14ac:dyDescent="0.25">
      <c r="F209102" s="195"/>
    </row>
    <row r="209103" spans="6:6" x14ac:dyDescent="0.25">
      <c r="F209103" s="195"/>
    </row>
    <row r="209104" spans="6:6" x14ac:dyDescent="0.25">
      <c r="F209104" s="195"/>
    </row>
    <row r="209105" spans="6:6" x14ac:dyDescent="0.25">
      <c r="F209105" s="195"/>
    </row>
    <row r="209106" spans="6:6" x14ac:dyDescent="0.25">
      <c r="F209106" s="195"/>
    </row>
    <row r="209107" spans="6:6" x14ac:dyDescent="0.25">
      <c r="F209107" s="195"/>
    </row>
    <row r="209108" spans="6:6" x14ac:dyDescent="0.25">
      <c r="F209108" s="195"/>
    </row>
    <row r="209109" spans="6:6" x14ac:dyDescent="0.25">
      <c r="F209109" s="195"/>
    </row>
    <row r="209110" spans="6:6" x14ac:dyDescent="0.25">
      <c r="F209110" s="195"/>
    </row>
    <row r="209111" spans="6:6" x14ac:dyDescent="0.25">
      <c r="F209111" s="195"/>
    </row>
    <row r="209112" spans="6:6" x14ac:dyDescent="0.25">
      <c r="F209112" s="195"/>
    </row>
    <row r="209113" spans="6:6" x14ac:dyDescent="0.25">
      <c r="F209113" s="195"/>
    </row>
    <row r="209114" spans="6:6" x14ac:dyDescent="0.25">
      <c r="F209114" s="195"/>
    </row>
    <row r="209115" spans="6:6" x14ac:dyDescent="0.25">
      <c r="F209115" s="195"/>
    </row>
    <row r="209116" spans="6:6" x14ac:dyDescent="0.25">
      <c r="F209116" s="195"/>
    </row>
    <row r="209117" spans="6:6" x14ac:dyDescent="0.25">
      <c r="F209117" s="195"/>
    </row>
    <row r="209118" spans="6:6" x14ac:dyDescent="0.25">
      <c r="F209118" s="195"/>
    </row>
    <row r="209119" spans="6:6" x14ac:dyDescent="0.25">
      <c r="F209119" s="195"/>
    </row>
    <row r="209120" spans="6:6" x14ac:dyDescent="0.25">
      <c r="F209120" s="195"/>
    </row>
    <row r="209121" spans="6:6" x14ac:dyDescent="0.25">
      <c r="F209121" s="195"/>
    </row>
    <row r="209122" spans="6:6" x14ac:dyDescent="0.25">
      <c r="F209122" s="195"/>
    </row>
    <row r="209123" spans="6:6" x14ac:dyDescent="0.25">
      <c r="F209123" s="195"/>
    </row>
    <row r="209124" spans="6:6" x14ac:dyDescent="0.25">
      <c r="F209124" s="195"/>
    </row>
    <row r="209125" spans="6:6" x14ac:dyDescent="0.25">
      <c r="F209125" s="195"/>
    </row>
    <row r="209126" spans="6:6" x14ac:dyDescent="0.25">
      <c r="F209126" s="195"/>
    </row>
    <row r="209127" spans="6:6" x14ac:dyDescent="0.25">
      <c r="F209127" s="195"/>
    </row>
    <row r="209128" spans="6:6" x14ac:dyDescent="0.25">
      <c r="F209128" s="195"/>
    </row>
    <row r="209129" spans="6:6" x14ac:dyDescent="0.25">
      <c r="F209129" s="195"/>
    </row>
    <row r="209130" spans="6:6" x14ac:dyDescent="0.25">
      <c r="F209130" s="195"/>
    </row>
    <row r="209131" spans="6:6" x14ac:dyDescent="0.25">
      <c r="F209131" s="195"/>
    </row>
    <row r="209132" spans="6:6" x14ac:dyDescent="0.25">
      <c r="F209132" s="195"/>
    </row>
    <row r="209133" spans="6:6" x14ac:dyDescent="0.25">
      <c r="F209133" s="195"/>
    </row>
    <row r="209134" spans="6:6" x14ac:dyDescent="0.25">
      <c r="F209134" s="195"/>
    </row>
    <row r="209135" spans="6:6" x14ac:dyDescent="0.25">
      <c r="F209135" s="195"/>
    </row>
    <row r="209136" spans="6:6" x14ac:dyDescent="0.25">
      <c r="F209136" s="195"/>
    </row>
    <row r="209137" spans="6:6" x14ac:dyDescent="0.25">
      <c r="F209137" s="195"/>
    </row>
    <row r="209138" spans="6:6" x14ac:dyDescent="0.25">
      <c r="F209138" s="195"/>
    </row>
    <row r="209139" spans="6:6" x14ac:dyDescent="0.25">
      <c r="F209139" s="195"/>
    </row>
    <row r="209140" spans="6:6" x14ac:dyDescent="0.25">
      <c r="F209140" s="195"/>
    </row>
    <row r="209141" spans="6:6" x14ac:dyDescent="0.25">
      <c r="F209141" s="195"/>
    </row>
    <row r="209142" spans="6:6" x14ac:dyDescent="0.25">
      <c r="F209142" s="195"/>
    </row>
    <row r="209143" spans="6:6" x14ac:dyDescent="0.25">
      <c r="F209143" s="195"/>
    </row>
    <row r="209144" spans="6:6" x14ac:dyDescent="0.25">
      <c r="F209144" s="195"/>
    </row>
    <row r="209145" spans="6:6" x14ac:dyDescent="0.25">
      <c r="F209145" s="195"/>
    </row>
    <row r="209146" spans="6:6" x14ac:dyDescent="0.25">
      <c r="F209146" s="195"/>
    </row>
    <row r="209147" spans="6:6" x14ac:dyDescent="0.25">
      <c r="F209147" s="195"/>
    </row>
    <row r="209148" spans="6:6" x14ac:dyDescent="0.25">
      <c r="F209148" s="195"/>
    </row>
    <row r="209149" spans="6:6" x14ac:dyDescent="0.25">
      <c r="F209149" s="195"/>
    </row>
    <row r="209150" spans="6:6" x14ac:dyDescent="0.25">
      <c r="F209150" s="195"/>
    </row>
    <row r="209151" spans="6:6" x14ac:dyDescent="0.25">
      <c r="F209151" s="195"/>
    </row>
    <row r="209152" spans="6:6" x14ac:dyDescent="0.25">
      <c r="F209152" s="195"/>
    </row>
    <row r="209153" spans="6:6" x14ac:dyDescent="0.25">
      <c r="F209153" s="195"/>
    </row>
    <row r="209154" spans="6:6" x14ac:dyDescent="0.25">
      <c r="F209154" s="195"/>
    </row>
    <row r="209155" spans="6:6" x14ac:dyDescent="0.25">
      <c r="F209155" s="195"/>
    </row>
    <row r="209156" spans="6:6" x14ac:dyDescent="0.25">
      <c r="F209156" s="195"/>
    </row>
    <row r="209157" spans="6:6" x14ac:dyDescent="0.25">
      <c r="F209157" s="195"/>
    </row>
    <row r="209158" spans="6:6" x14ac:dyDescent="0.25">
      <c r="F209158" s="195"/>
    </row>
    <row r="209159" spans="6:6" x14ac:dyDescent="0.25">
      <c r="F209159" s="195"/>
    </row>
    <row r="209160" spans="6:6" x14ac:dyDescent="0.25">
      <c r="F209160" s="195"/>
    </row>
    <row r="209161" spans="6:6" x14ac:dyDescent="0.25">
      <c r="F209161" s="195"/>
    </row>
    <row r="209162" spans="6:6" x14ac:dyDescent="0.25">
      <c r="F209162" s="195"/>
    </row>
    <row r="209163" spans="6:6" x14ac:dyDescent="0.25">
      <c r="F209163" s="195"/>
    </row>
    <row r="209164" spans="6:6" x14ac:dyDescent="0.25">
      <c r="F209164" s="195"/>
    </row>
    <row r="209165" spans="6:6" x14ac:dyDescent="0.25">
      <c r="F209165" s="195"/>
    </row>
    <row r="209166" spans="6:6" x14ac:dyDescent="0.25">
      <c r="F209166" s="195"/>
    </row>
    <row r="209167" spans="6:6" x14ac:dyDescent="0.25">
      <c r="F209167" s="195"/>
    </row>
    <row r="209168" spans="6:6" x14ac:dyDescent="0.25">
      <c r="F209168" s="195"/>
    </row>
    <row r="209169" spans="6:6" x14ac:dyDescent="0.25">
      <c r="F209169" s="195"/>
    </row>
    <row r="209170" spans="6:6" x14ac:dyDescent="0.25">
      <c r="F209170" s="195"/>
    </row>
    <row r="209171" spans="6:6" x14ac:dyDescent="0.25">
      <c r="F209171" s="195"/>
    </row>
    <row r="209172" spans="6:6" x14ac:dyDescent="0.25">
      <c r="F209172" s="195"/>
    </row>
    <row r="209173" spans="6:6" x14ac:dyDescent="0.25">
      <c r="F209173" s="195"/>
    </row>
    <row r="209174" spans="6:6" x14ac:dyDescent="0.25">
      <c r="F209174" s="195"/>
    </row>
    <row r="209175" spans="6:6" x14ac:dyDescent="0.25">
      <c r="F209175" s="195"/>
    </row>
    <row r="209176" spans="6:6" x14ac:dyDescent="0.25">
      <c r="F209176" s="195"/>
    </row>
    <row r="209177" spans="6:6" x14ac:dyDescent="0.25">
      <c r="F209177" s="195"/>
    </row>
    <row r="209178" spans="6:6" x14ac:dyDescent="0.25">
      <c r="F209178" s="195"/>
    </row>
    <row r="209179" spans="6:6" x14ac:dyDescent="0.25">
      <c r="F209179" s="195"/>
    </row>
    <row r="209180" spans="6:6" x14ac:dyDescent="0.25">
      <c r="F209180" s="195"/>
    </row>
    <row r="209181" spans="6:6" x14ac:dyDescent="0.25">
      <c r="F209181" s="195"/>
    </row>
    <row r="209182" spans="6:6" x14ac:dyDescent="0.25">
      <c r="F209182" s="195"/>
    </row>
    <row r="209183" spans="6:6" x14ac:dyDescent="0.25">
      <c r="F209183" s="195"/>
    </row>
    <row r="209184" spans="6:6" x14ac:dyDescent="0.25">
      <c r="F209184" s="195"/>
    </row>
    <row r="209185" spans="6:6" x14ac:dyDescent="0.25">
      <c r="F209185" s="195"/>
    </row>
    <row r="209186" spans="6:6" x14ac:dyDescent="0.25">
      <c r="F209186" s="195"/>
    </row>
    <row r="209187" spans="6:6" x14ac:dyDescent="0.25">
      <c r="F209187" s="195"/>
    </row>
    <row r="209188" spans="6:6" x14ac:dyDescent="0.25">
      <c r="F209188" s="195"/>
    </row>
    <row r="209189" spans="6:6" x14ac:dyDescent="0.25">
      <c r="F209189" s="195"/>
    </row>
    <row r="209190" spans="6:6" x14ac:dyDescent="0.25">
      <c r="F209190" s="195"/>
    </row>
    <row r="209191" spans="6:6" x14ac:dyDescent="0.25">
      <c r="F209191" s="195"/>
    </row>
    <row r="209192" spans="6:6" x14ac:dyDescent="0.25">
      <c r="F209192" s="195"/>
    </row>
    <row r="209193" spans="6:6" x14ac:dyDescent="0.25">
      <c r="F209193" s="195"/>
    </row>
    <row r="209194" spans="6:6" x14ac:dyDescent="0.25">
      <c r="F209194" s="195"/>
    </row>
    <row r="209195" spans="6:6" x14ac:dyDescent="0.25">
      <c r="F209195" s="195"/>
    </row>
    <row r="209196" spans="6:6" x14ac:dyDescent="0.25">
      <c r="F209196" s="195"/>
    </row>
    <row r="209197" spans="6:6" x14ac:dyDescent="0.25">
      <c r="F209197" s="195"/>
    </row>
    <row r="209198" spans="6:6" x14ac:dyDescent="0.25">
      <c r="F209198" s="195"/>
    </row>
    <row r="209199" spans="6:6" x14ac:dyDescent="0.25">
      <c r="F209199" s="195"/>
    </row>
    <row r="209200" spans="6:6" x14ac:dyDescent="0.25">
      <c r="F209200" s="195"/>
    </row>
    <row r="209201" spans="6:6" x14ac:dyDescent="0.25">
      <c r="F209201" s="195"/>
    </row>
    <row r="209202" spans="6:6" x14ac:dyDescent="0.25">
      <c r="F209202" s="195"/>
    </row>
    <row r="209203" spans="6:6" x14ac:dyDescent="0.25">
      <c r="F209203" s="195"/>
    </row>
    <row r="209204" spans="6:6" x14ac:dyDescent="0.25">
      <c r="F209204" s="195"/>
    </row>
    <row r="209205" spans="6:6" x14ac:dyDescent="0.25">
      <c r="F209205" s="195"/>
    </row>
    <row r="209206" spans="6:6" x14ac:dyDescent="0.25">
      <c r="F209206" s="195"/>
    </row>
    <row r="209207" spans="6:6" x14ac:dyDescent="0.25">
      <c r="F209207" s="195"/>
    </row>
    <row r="209208" spans="6:6" x14ac:dyDescent="0.25">
      <c r="F209208" s="195"/>
    </row>
    <row r="209209" spans="6:6" x14ac:dyDescent="0.25">
      <c r="F209209" s="195"/>
    </row>
    <row r="209210" spans="6:6" x14ac:dyDescent="0.25">
      <c r="F209210" s="195"/>
    </row>
    <row r="209211" spans="6:6" x14ac:dyDescent="0.25">
      <c r="F209211" s="195"/>
    </row>
    <row r="209212" spans="6:6" x14ac:dyDescent="0.25">
      <c r="F209212" s="195"/>
    </row>
    <row r="209213" spans="6:6" x14ac:dyDescent="0.25">
      <c r="F209213" s="195"/>
    </row>
    <row r="209214" spans="6:6" x14ac:dyDescent="0.25">
      <c r="F209214" s="195"/>
    </row>
    <row r="209215" spans="6:6" x14ac:dyDescent="0.25">
      <c r="F209215" s="195"/>
    </row>
    <row r="209216" spans="6:6" x14ac:dyDescent="0.25">
      <c r="F209216" s="195"/>
    </row>
    <row r="209217" spans="6:6" x14ac:dyDescent="0.25">
      <c r="F209217" s="195"/>
    </row>
    <row r="209218" spans="6:6" x14ac:dyDescent="0.25">
      <c r="F209218" s="195"/>
    </row>
    <row r="209219" spans="6:6" x14ac:dyDescent="0.25">
      <c r="F209219" s="195"/>
    </row>
    <row r="209220" spans="6:6" x14ac:dyDescent="0.25">
      <c r="F209220" s="195"/>
    </row>
    <row r="209221" spans="6:6" x14ac:dyDescent="0.25">
      <c r="F209221" s="195"/>
    </row>
    <row r="209222" spans="6:6" x14ac:dyDescent="0.25">
      <c r="F209222" s="195"/>
    </row>
    <row r="209223" spans="6:6" x14ac:dyDescent="0.25">
      <c r="F209223" s="195"/>
    </row>
    <row r="209224" spans="6:6" x14ac:dyDescent="0.25">
      <c r="F209224" s="195"/>
    </row>
    <row r="209225" spans="6:6" x14ac:dyDescent="0.25">
      <c r="F209225" s="195"/>
    </row>
    <row r="209226" spans="6:6" x14ac:dyDescent="0.25">
      <c r="F209226" s="195"/>
    </row>
    <row r="209227" spans="6:6" x14ac:dyDescent="0.25">
      <c r="F209227" s="195"/>
    </row>
    <row r="209228" spans="6:6" x14ac:dyDescent="0.25">
      <c r="F209228" s="195"/>
    </row>
    <row r="209229" spans="6:6" x14ac:dyDescent="0.25">
      <c r="F209229" s="195"/>
    </row>
    <row r="209230" spans="6:6" x14ac:dyDescent="0.25">
      <c r="F209230" s="195"/>
    </row>
    <row r="209231" spans="6:6" x14ac:dyDescent="0.25">
      <c r="F209231" s="195"/>
    </row>
    <row r="209232" spans="6:6" x14ac:dyDescent="0.25">
      <c r="F209232" s="195"/>
    </row>
    <row r="209233" spans="6:6" x14ac:dyDescent="0.25">
      <c r="F209233" s="195"/>
    </row>
    <row r="209234" spans="6:6" x14ac:dyDescent="0.25">
      <c r="F209234" s="195"/>
    </row>
    <row r="209235" spans="6:6" x14ac:dyDescent="0.25">
      <c r="F209235" s="195"/>
    </row>
    <row r="209236" spans="6:6" x14ac:dyDescent="0.25">
      <c r="F209236" s="195"/>
    </row>
    <row r="209237" spans="6:6" x14ac:dyDescent="0.25">
      <c r="F209237" s="195"/>
    </row>
    <row r="209238" spans="6:6" x14ac:dyDescent="0.25">
      <c r="F209238" s="195"/>
    </row>
    <row r="209239" spans="6:6" x14ac:dyDescent="0.25">
      <c r="F209239" s="195"/>
    </row>
    <row r="209240" spans="6:6" x14ac:dyDescent="0.25">
      <c r="F209240" s="195"/>
    </row>
    <row r="209241" spans="6:6" x14ac:dyDescent="0.25">
      <c r="F209241" s="195"/>
    </row>
    <row r="209242" spans="6:6" x14ac:dyDescent="0.25">
      <c r="F209242" s="195"/>
    </row>
    <row r="209243" spans="6:6" x14ac:dyDescent="0.25">
      <c r="F209243" s="195"/>
    </row>
    <row r="209244" spans="6:6" x14ac:dyDescent="0.25">
      <c r="F209244" s="195"/>
    </row>
    <row r="209245" spans="6:6" x14ac:dyDescent="0.25">
      <c r="F209245" s="195"/>
    </row>
    <row r="209246" spans="6:6" x14ac:dyDescent="0.25">
      <c r="F209246" s="195"/>
    </row>
    <row r="209247" spans="6:6" x14ac:dyDescent="0.25">
      <c r="F209247" s="195"/>
    </row>
    <row r="209248" spans="6:6" x14ac:dyDescent="0.25">
      <c r="F209248" s="195"/>
    </row>
    <row r="209249" spans="6:6" x14ac:dyDescent="0.25">
      <c r="F209249" s="195"/>
    </row>
    <row r="209250" spans="6:6" x14ac:dyDescent="0.25">
      <c r="F209250" s="195"/>
    </row>
    <row r="209251" spans="6:6" x14ac:dyDescent="0.25">
      <c r="F209251" s="195"/>
    </row>
    <row r="209252" spans="6:6" x14ac:dyDescent="0.25">
      <c r="F209252" s="195"/>
    </row>
    <row r="209253" spans="6:6" x14ac:dyDescent="0.25">
      <c r="F209253" s="195"/>
    </row>
    <row r="209254" spans="6:6" x14ac:dyDescent="0.25">
      <c r="F209254" s="195"/>
    </row>
    <row r="209255" spans="6:6" x14ac:dyDescent="0.25">
      <c r="F209255" s="195"/>
    </row>
    <row r="209256" spans="6:6" x14ac:dyDescent="0.25">
      <c r="F209256" s="195"/>
    </row>
    <row r="209257" spans="6:6" x14ac:dyDescent="0.25">
      <c r="F209257" s="195"/>
    </row>
    <row r="209258" spans="6:6" x14ac:dyDescent="0.25">
      <c r="F209258" s="195"/>
    </row>
    <row r="209259" spans="6:6" x14ac:dyDescent="0.25">
      <c r="F209259" s="195"/>
    </row>
    <row r="209260" spans="6:6" x14ac:dyDescent="0.25">
      <c r="F209260" s="195"/>
    </row>
    <row r="209261" spans="6:6" x14ac:dyDescent="0.25">
      <c r="F209261" s="195"/>
    </row>
    <row r="209262" spans="6:6" x14ac:dyDescent="0.25">
      <c r="F209262" s="195"/>
    </row>
    <row r="209263" spans="6:6" x14ac:dyDescent="0.25">
      <c r="F209263" s="195"/>
    </row>
    <row r="209264" spans="6:6" x14ac:dyDescent="0.25">
      <c r="F209264" s="195"/>
    </row>
    <row r="209265" spans="6:6" x14ac:dyDescent="0.25">
      <c r="F209265" s="195"/>
    </row>
    <row r="209266" spans="6:6" x14ac:dyDescent="0.25">
      <c r="F209266" s="195"/>
    </row>
    <row r="209267" spans="6:6" x14ac:dyDescent="0.25">
      <c r="F209267" s="195"/>
    </row>
    <row r="209268" spans="6:6" x14ac:dyDescent="0.25">
      <c r="F209268" s="195"/>
    </row>
    <row r="209269" spans="6:6" x14ac:dyDescent="0.25">
      <c r="F209269" s="195"/>
    </row>
    <row r="209270" spans="6:6" x14ac:dyDescent="0.25">
      <c r="F209270" s="195"/>
    </row>
    <row r="209271" spans="6:6" x14ac:dyDescent="0.25">
      <c r="F209271" s="195"/>
    </row>
    <row r="209272" spans="6:6" x14ac:dyDescent="0.25">
      <c r="F209272" s="195"/>
    </row>
    <row r="209273" spans="6:6" x14ac:dyDescent="0.25">
      <c r="F209273" s="195"/>
    </row>
    <row r="209274" spans="6:6" x14ac:dyDescent="0.25">
      <c r="F209274" s="195"/>
    </row>
    <row r="209275" spans="6:6" x14ac:dyDescent="0.25">
      <c r="F209275" s="195"/>
    </row>
    <row r="209276" spans="6:6" x14ac:dyDescent="0.25">
      <c r="F209276" s="195"/>
    </row>
    <row r="209277" spans="6:6" x14ac:dyDescent="0.25">
      <c r="F209277" s="195"/>
    </row>
    <row r="209278" spans="6:6" x14ac:dyDescent="0.25">
      <c r="F209278" s="195"/>
    </row>
    <row r="209279" spans="6:6" x14ac:dyDescent="0.25">
      <c r="F209279" s="195"/>
    </row>
    <row r="209280" spans="6:6" x14ac:dyDescent="0.25">
      <c r="F209280" s="195"/>
    </row>
    <row r="209281" spans="6:6" x14ac:dyDescent="0.25">
      <c r="F209281" s="195"/>
    </row>
    <row r="209282" spans="6:6" x14ac:dyDescent="0.25">
      <c r="F209282" s="195"/>
    </row>
    <row r="209283" spans="6:6" x14ac:dyDescent="0.25">
      <c r="F209283" s="195"/>
    </row>
    <row r="209284" spans="6:6" x14ac:dyDescent="0.25">
      <c r="F209284" s="195"/>
    </row>
    <row r="209285" spans="6:6" x14ac:dyDescent="0.25">
      <c r="F209285" s="195"/>
    </row>
    <row r="209286" spans="6:6" x14ac:dyDescent="0.25">
      <c r="F209286" s="195"/>
    </row>
    <row r="209287" spans="6:6" x14ac:dyDescent="0.25">
      <c r="F209287" s="195"/>
    </row>
    <row r="209288" spans="6:6" x14ac:dyDescent="0.25">
      <c r="F209288" s="195"/>
    </row>
    <row r="209289" spans="6:6" x14ac:dyDescent="0.25">
      <c r="F209289" s="195"/>
    </row>
    <row r="209290" spans="6:6" x14ac:dyDescent="0.25">
      <c r="F209290" s="195"/>
    </row>
    <row r="209291" spans="6:6" x14ac:dyDescent="0.25">
      <c r="F209291" s="195"/>
    </row>
    <row r="209292" spans="6:6" x14ac:dyDescent="0.25">
      <c r="F209292" s="195"/>
    </row>
    <row r="209293" spans="6:6" x14ac:dyDescent="0.25">
      <c r="F209293" s="195"/>
    </row>
    <row r="209294" spans="6:6" x14ac:dyDescent="0.25">
      <c r="F209294" s="195"/>
    </row>
    <row r="209295" spans="6:6" x14ac:dyDescent="0.25">
      <c r="F209295" s="195"/>
    </row>
    <row r="209296" spans="6:6" x14ac:dyDescent="0.25">
      <c r="F209296" s="195"/>
    </row>
    <row r="209297" spans="6:6" x14ac:dyDescent="0.25">
      <c r="F209297" s="195"/>
    </row>
    <row r="209298" spans="6:6" x14ac:dyDescent="0.25">
      <c r="F209298" s="195"/>
    </row>
    <row r="209299" spans="6:6" x14ac:dyDescent="0.25">
      <c r="F209299" s="195"/>
    </row>
    <row r="209300" spans="6:6" x14ac:dyDescent="0.25">
      <c r="F209300" s="195"/>
    </row>
    <row r="209301" spans="6:6" x14ac:dyDescent="0.25">
      <c r="F209301" s="195"/>
    </row>
    <row r="209302" spans="6:6" x14ac:dyDescent="0.25">
      <c r="F209302" s="195"/>
    </row>
    <row r="209303" spans="6:6" x14ac:dyDescent="0.25">
      <c r="F209303" s="195"/>
    </row>
    <row r="209304" spans="6:6" x14ac:dyDescent="0.25">
      <c r="F209304" s="195"/>
    </row>
    <row r="209305" spans="6:6" x14ac:dyDescent="0.25">
      <c r="F209305" s="195"/>
    </row>
    <row r="209306" spans="6:6" x14ac:dyDescent="0.25">
      <c r="F209306" s="195"/>
    </row>
    <row r="209307" spans="6:6" x14ac:dyDescent="0.25">
      <c r="F209307" s="195"/>
    </row>
    <row r="209308" spans="6:6" x14ac:dyDescent="0.25">
      <c r="F209308" s="195"/>
    </row>
    <row r="209309" spans="6:6" x14ac:dyDescent="0.25">
      <c r="F209309" s="195"/>
    </row>
    <row r="209310" spans="6:6" x14ac:dyDescent="0.25">
      <c r="F209310" s="195"/>
    </row>
    <row r="209311" spans="6:6" x14ac:dyDescent="0.25">
      <c r="F209311" s="195"/>
    </row>
    <row r="209312" spans="6:6" x14ac:dyDescent="0.25">
      <c r="F209312" s="195"/>
    </row>
    <row r="209313" spans="6:6" x14ac:dyDescent="0.25">
      <c r="F209313" s="195"/>
    </row>
    <row r="209314" spans="6:6" x14ac:dyDescent="0.25">
      <c r="F209314" s="195"/>
    </row>
    <row r="209315" spans="6:6" x14ac:dyDescent="0.25">
      <c r="F209315" s="195"/>
    </row>
    <row r="209316" spans="6:6" x14ac:dyDescent="0.25">
      <c r="F209316" s="195"/>
    </row>
    <row r="209317" spans="6:6" x14ac:dyDescent="0.25">
      <c r="F209317" s="195"/>
    </row>
    <row r="209318" spans="6:6" x14ac:dyDescent="0.25">
      <c r="F209318" s="195"/>
    </row>
    <row r="209319" spans="6:6" x14ac:dyDescent="0.25">
      <c r="F209319" s="195"/>
    </row>
    <row r="209320" spans="6:6" x14ac:dyDescent="0.25">
      <c r="F209320" s="195"/>
    </row>
    <row r="209321" spans="6:6" x14ac:dyDescent="0.25">
      <c r="F209321" s="195"/>
    </row>
    <row r="209322" spans="6:6" x14ac:dyDescent="0.25">
      <c r="F209322" s="195"/>
    </row>
    <row r="209323" spans="6:6" x14ac:dyDescent="0.25">
      <c r="F209323" s="195"/>
    </row>
    <row r="209324" spans="6:6" x14ac:dyDescent="0.25">
      <c r="F209324" s="195"/>
    </row>
    <row r="209325" spans="6:6" x14ac:dyDescent="0.25">
      <c r="F209325" s="195"/>
    </row>
    <row r="209326" spans="6:6" x14ac:dyDescent="0.25">
      <c r="F209326" s="195"/>
    </row>
    <row r="209327" spans="6:6" x14ac:dyDescent="0.25">
      <c r="F209327" s="195"/>
    </row>
    <row r="209328" spans="6:6" x14ac:dyDescent="0.25">
      <c r="F209328" s="195"/>
    </row>
    <row r="209329" spans="6:6" x14ac:dyDescent="0.25">
      <c r="F209329" s="195"/>
    </row>
    <row r="209330" spans="6:6" x14ac:dyDescent="0.25">
      <c r="F209330" s="195"/>
    </row>
    <row r="209331" spans="6:6" x14ac:dyDescent="0.25">
      <c r="F209331" s="195"/>
    </row>
    <row r="209332" spans="6:6" x14ac:dyDescent="0.25">
      <c r="F209332" s="195"/>
    </row>
    <row r="209333" spans="6:6" x14ac:dyDescent="0.25">
      <c r="F209333" s="195"/>
    </row>
    <row r="209334" spans="6:6" x14ac:dyDescent="0.25">
      <c r="F209334" s="195"/>
    </row>
    <row r="209335" spans="6:6" x14ac:dyDescent="0.25">
      <c r="F209335" s="195"/>
    </row>
    <row r="209336" spans="6:6" x14ac:dyDescent="0.25">
      <c r="F209336" s="195"/>
    </row>
    <row r="209337" spans="6:6" x14ac:dyDescent="0.25">
      <c r="F209337" s="195"/>
    </row>
    <row r="209338" spans="6:6" x14ac:dyDescent="0.25">
      <c r="F209338" s="195"/>
    </row>
    <row r="209339" spans="6:6" x14ac:dyDescent="0.25">
      <c r="F209339" s="195"/>
    </row>
    <row r="209340" spans="6:6" x14ac:dyDescent="0.25">
      <c r="F209340" s="195"/>
    </row>
    <row r="209341" spans="6:6" x14ac:dyDescent="0.25">
      <c r="F209341" s="195"/>
    </row>
    <row r="209342" spans="6:6" x14ac:dyDescent="0.25">
      <c r="F209342" s="195"/>
    </row>
    <row r="209343" spans="6:6" x14ac:dyDescent="0.25">
      <c r="F209343" s="195"/>
    </row>
    <row r="209344" spans="6:6" x14ac:dyDescent="0.25">
      <c r="F209344" s="195"/>
    </row>
    <row r="209345" spans="6:6" x14ac:dyDescent="0.25">
      <c r="F209345" s="195"/>
    </row>
    <row r="209346" spans="6:6" x14ac:dyDescent="0.25">
      <c r="F209346" s="195"/>
    </row>
    <row r="209347" spans="6:6" x14ac:dyDescent="0.25">
      <c r="F209347" s="195"/>
    </row>
    <row r="209348" spans="6:6" x14ac:dyDescent="0.25">
      <c r="F209348" s="195"/>
    </row>
    <row r="209349" spans="6:6" x14ac:dyDescent="0.25">
      <c r="F209349" s="195"/>
    </row>
    <row r="209350" spans="6:6" x14ac:dyDescent="0.25">
      <c r="F209350" s="195"/>
    </row>
    <row r="209351" spans="6:6" x14ac:dyDescent="0.25">
      <c r="F209351" s="195"/>
    </row>
    <row r="209352" spans="6:6" x14ac:dyDescent="0.25">
      <c r="F209352" s="195"/>
    </row>
    <row r="209353" spans="6:6" x14ac:dyDescent="0.25">
      <c r="F209353" s="195"/>
    </row>
    <row r="209354" spans="6:6" x14ac:dyDescent="0.25">
      <c r="F209354" s="195"/>
    </row>
    <row r="209355" spans="6:6" x14ac:dyDescent="0.25">
      <c r="F209355" s="195"/>
    </row>
    <row r="209356" spans="6:6" x14ac:dyDescent="0.25">
      <c r="F209356" s="195"/>
    </row>
    <row r="209357" spans="6:6" x14ac:dyDescent="0.25">
      <c r="F209357" s="195"/>
    </row>
    <row r="209358" spans="6:6" x14ac:dyDescent="0.25">
      <c r="F209358" s="195"/>
    </row>
    <row r="209359" spans="6:6" x14ac:dyDescent="0.25">
      <c r="F209359" s="195"/>
    </row>
    <row r="209360" spans="6:6" x14ac:dyDescent="0.25">
      <c r="F209360" s="195"/>
    </row>
    <row r="209361" spans="6:6" x14ac:dyDescent="0.25">
      <c r="F209361" s="195"/>
    </row>
    <row r="209362" spans="6:6" x14ac:dyDescent="0.25">
      <c r="F209362" s="195"/>
    </row>
    <row r="209363" spans="6:6" x14ac:dyDescent="0.25">
      <c r="F209363" s="195"/>
    </row>
    <row r="209364" spans="6:6" x14ac:dyDescent="0.25">
      <c r="F209364" s="195"/>
    </row>
    <row r="209365" spans="6:6" x14ac:dyDescent="0.25">
      <c r="F209365" s="195"/>
    </row>
    <row r="209366" spans="6:6" x14ac:dyDescent="0.25">
      <c r="F209366" s="195"/>
    </row>
    <row r="209367" spans="6:6" x14ac:dyDescent="0.25">
      <c r="F209367" s="195"/>
    </row>
    <row r="209368" spans="6:6" x14ac:dyDescent="0.25">
      <c r="F209368" s="195"/>
    </row>
    <row r="209369" spans="6:6" x14ac:dyDescent="0.25">
      <c r="F209369" s="195"/>
    </row>
    <row r="209370" spans="6:6" x14ac:dyDescent="0.25">
      <c r="F209370" s="195"/>
    </row>
    <row r="209371" spans="6:6" x14ac:dyDescent="0.25">
      <c r="F209371" s="195"/>
    </row>
    <row r="209372" spans="6:6" x14ac:dyDescent="0.25">
      <c r="F209372" s="195"/>
    </row>
    <row r="209373" spans="6:6" x14ac:dyDescent="0.25">
      <c r="F209373" s="195"/>
    </row>
    <row r="209374" spans="6:6" x14ac:dyDescent="0.25">
      <c r="F209374" s="195"/>
    </row>
    <row r="209375" spans="6:6" x14ac:dyDescent="0.25">
      <c r="F209375" s="195"/>
    </row>
    <row r="209376" spans="6:6" x14ac:dyDescent="0.25">
      <c r="F209376" s="195"/>
    </row>
    <row r="209377" spans="6:6" x14ac:dyDescent="0.25">
      <c r="F209377" s="195"/>
    </row>
    <row r="209378" spans="6:6" x14ac:dyDescent="0.25">
      <c r="F209378" s="195"/>
    </row>
    <row r="209379" spans="6:6" x14ac:dyDescent="0.25">
      <c r="F209379" s="195"/>
    </row>
    <row r="209380" spans="6:6" x14ac:dyDescent="0.25">
      <c r="F209380" s="195"/>
    </row>
    <row r="209381" spans="6:6" x14ac:dyDescent="0.25">
      <c r="F209381" s="195"/>
    </row>
    <row r="209382" spans="6:6" x14ac:dyDescent="0.25">
      <c r="F209382" s="195"/>
    </row>
    <row r="209383" spans="6:6" x14ac:dyDescent="0.25">
      <c r="F209383" s="195"/>
    </row>
    <row r="209384" spans="6:6" x14ac:dyDescent="0.25">
      <c r="F209384" s="195"/>
    </row>
    <row r="209385" spans="6:6" x14ac:dyDescent="0.25">
      <c r="F209385" s="195"/>
    </row>
    <row r="209386" spans="6:6" x14ac:dyDescent="0.25">
      <c r="F209386" s="195"/>
    </row>
    <row r="209387" spans="6:6" x14ac:dyDescent="0.25">
      <c r="F209387" s="195"/>
    </row>
    <row r="209388" spans="6:6" x14ac:dyDescent="0.25">
      <c r="F209388" s="195"/>
    </row>
    <row r="209389" spans="6:6" x14ac:dyDescent="0.25">
      <c r="F209389" s="195"/>
    </row>
    <row r="209390" spans="6:6" x14ac:dyDescent="0.25">
      <c r="F209390" s="195"/>
    </row>
    <row r="209391" spans="6:6" x14ac:dyDescent="0.25">
      <c r="F209391" s="195"/>
    </row>
    <row r="209392" spans="6:6" x14ac:dyDescent="0.25">
      <c r="F209392" s="195"/>
    </row>
    <row r="209393" spans="6:6" x14ac:dyDescent="0.25">
      <c r="F209393" s="195"/>
    </row>
    <row r="209394" spans="6:6" x14ac:dyDescent="0.25">
      <c r="F209394" s="195"/>
    </row>
    <row r="209395" spans="6:6" x14ac:dyDescent="0.25">
      <c r="F209395" s="195"/>
    </row>
    <row r="209396" spans="6:6" x14ac:dyDescent="0.25">
      <c r="F209396" s="195"/>
    </row>
    <row r="209397" spans="6:6" x14ac:dyDescent="0.25">
      <c r="F209397" s="195"/>
    </row>
    <row r="209398" spans="6:6" x14ac:dyDescent="0.25">
      <c r="F209398" s="195"/>
    </row>
    <row r="209399" spans="6:6" x14ac:dyDescent="0.25">
      <c r="F209399" s="195"/>
    </row>
    <row r="209400" spans="6:6" x14ac:dyDescent="0.25">
      <c r="F209400" s="195"/>
    </row>
    <row r="209401" spans="6:6" x14ac:dyDescent="0.25">
      <c r="F209401" s="195"/>
    </row>
    <row r="209402" spans="6:6" x14ac:dyDescent="0.25">
      <c r="F209402" s="195"/>
    </row>
    <row r="209403" spans="6:6" x14ac:dyDescent="0.25">
      <c r="F209403" s="195"/>
    </row>
    <row r="209404" spans="6:6" x14ac:dyDescent="0.25">
      <c r="F209404" s="195"/>
    </row>
    <row r="209405" spans="6:6" x14ac:dyDescent="0.25">
      <c r="F209405" s="195"/>
    </row>
    <row r="209406" spans="6:6" x14ac:dyDescent="0.25">
      <c r="F209406" s="195"/>
    </row>
    <row r="209407" spans="6:6" x14ac:dyDescent="0.25">
      <c r="F209407" s="195"/>
    </row>
    <row r="209408" spans="6:6" x14ac:dyDescent="0.25">
      <c r="F209408" s="195"/>
    </row>
    <row r="209409" spans="6:6" x14ac:dyDescent="0.25">
      <c r="F209409" s="195"/>
    </row>
    <row r="209410" spans="6:6" x14ac:dyDescent="0.25">
      <c r="F209410" s="195"/>
    </row>
    <row r="209411" spans="6:6" x14ac:dyDescent="0.25">
      <c r="F209411" s="195"/>
    </row>
    <row r="209412" spans="6:6" x14ac:dyDescent="0.25">
      <c r="F209412" s="195"/>
    </row>
    <row r="209413" spans="6:6" x14ac:dyDescent="0.25">
      <c r="F209413" s="195"/>
    </row>
    <row r="209414" spans="6:6" x14ac:dyDescent="0.25">
      <c r="F209414" s="195"/>
    </row>
    <row r="209415" spans="6:6" x14ac:dyDescent="0.25">
      <c r="F209415" s="195"/>
    </row>
    <row r="209416" spans="6:6" x14ac:dyDescent="0.25">
      <c r="F209416" s="195"/>
    </row>
    <row r="209417" spans="6:6" x14ac:dyDescent="0.25">
      <c r="F209417" s="195"/>
    </row>
    <row r="209418" spans="6:6" x14ac:dyDescent="0.25">
      <c r="F209418" s="195"/>
    </row>
    <row r="209419" spans="6:6" x14ac:dyDescent="0.25">
      <c r="F209419" s="195"/>
    </row>
    <row r="209420" spans="6:6" x14ac:dyDescent="0.25">
      <c r="F209420" s="195"/>
    </row>
    <row r="209421" spans="6:6" x14ac:dyDescent="0.25">
      <c r="F209421" s="195"/>
    </row>
    <row r="209422" spans="6:6" x14ac:dyDescent="0.25">
      <c r="F209422" s="195"/>
    </row>
    <row r="209423" spans="6:6" x14ac:dyDescent="0.25">
      <c r="F209423" s="195"/>
    </row>
    <row r="209424" spans="6:6" x14ac:dyDescent="0.25">
      <c r="F209424" s="195"/>
    </row>
    <row r="209425" spans="6:6" x14ac:dyDescent="0.25">
      <c r="F209425" s="195"/>
    </row>
    <row r="209426" spans="6:6" x14ac:dyDescent="0.25">
      <c r="F209426" s="195"/>
    </row>
    <row r="209427" spans="6:6" x14ac:dyDescent="0.25">
      <c r="F209427" s="195"/>
    </row>
    <row r="209428" spans="6:6" x14ac:dyDescent="0.25">
      <c r="F209428" s="195"/>
    </row>
    <row r="209429" spans="6:6" x14ac:dyDescent="0.25">
      <c r="F209429" s="195"/>
    </row>
    <row r="209430" spans="6:6" x14ac:dyDescent="0.25">
      <c r="F209430" s="195"/>
    </row>
    <row r="209431" spans="6:6" x14ac:dyDescent="0.25">
      <c r="F209431" s="195"/>
    </row>
    <row r="209432" spans="6:6" x14ac:dyDescent="0.25">
      <c r="F209432" s="195"/>
    </row>
    <row r="209433" spans="6:6" x14ac:dyDescent="0.25">
      <c r="F209433" s="195"/>
    </row>
    <row r="209434" spans="6:6" x14ac:dyDescent="0.25">
      <c r="F209434" s="195"/>
    </row>
    <row r="209435" spans="6:6" x14ac:dyDescent="0.25">
      <c r="F209435" s="195"/>
    </row>
    <row r="209436" spans="6:6" x14ac:dyDescent="0.25">
      <c r="F209436" s="195"/>
    </row>
    <row r="209437" spans="6:6" x14ac:dyDescent="0.25">
      <c r="F209437" s="195"/>
    </row>
    <row r="209438" spans="6:6" x14ac:dyDescent="0.25">
      <c r="F209438" s="195"/>
    </row>
    <row r="209439" spans="6:6" x14ac:dyDescent="0.25">
      <c r="F209439" s="195"/>
    </row>
    <row r="209440" spans="6:6" x14ac:dyDescent="0.25">
      <c r="F209440" s="195"/>
    </row>
    <row r="209441" spans="6:6" x14ac:dyDescent="0.25">
      <c r="F209441" s="195"/>
    </row>
    <row r="209442" spans="6:6" x14ac:dyDescent="0.25">
      <c r="F209442" s="195"/>
    </row>
    <row r="209443" spans="6:6" x14ac:dyDescent="0.25">
      <c r="F209443" s="195"/>
    </row>
    <row r="209444" spans="6:6" x14ac:dyDescent="0.25">
      <c r="F209444" s="195"/>
    </row>
    <row r="209445" spans="6:6" x14ac:dyDescent="0.25">
      <c r="F209445" s="195"/>
    </row>
    <row r="209446" spans="6:6" x14ac:dyDescent="0.25">
      <c r="F209446" s="195"/>
    </row>
    <row r="209447" spans="6:6" x14ac:dyDescent="0.25">
      <c r="F209447" s="195"/>
    </row>
    <row r="209448" spans="6:6" x14ac:dyDescent="0.25">
      <c r="F209448" s="195"/>
    </row>
    <row r="209449" spans="6:6" x14ac:dyDescent="0.25">
      <c r="F209449" s="195"/>
    </row>
    <row r="209450" spans="6:6" x14ac:dyDescent="0.25">
      <c r="F209450" s="195"/>
    </row>
    <row r="209451" spans="6:6" x14ac:dyDescent="0.25">
      <c r="F209451" s="195"/>
    </row>
    <row r="209452" spans="6:6" x14ac:dyDescent="0.25">
      <c r="F209452" s="195"/>
    </row>
    <row r="209453" spans="6:6" x14ac:dyDescent="0.25">
      <c r="F209453" s="195"/>
    </row>
    <row r="209454" spans="6:6" x14ac:dyDescent="0.25">
      <c r="F209454" s="195"/>
    </row>
    <row r="209455" spans="6:6" x14ac:dyDescent="0.25">
      <c r="F209455" s="195"/>
    </row>
    <row r="209456" spans="6:6" x14ac:dyDescent="0.25">
      <c r="F209456" s="195"/>
    </row>
    <row r="214574" spans="6:6" x14ac:dyDescent="0.25">
      <c r="F214574" s="195"/>
    </row>
    <row r="214575" spans="6:6" x14ac:dyDescent="0.25">
      <c r="F214575" s="195"/>
    </row>
    <row r="214576" spans="6:6" x14ac:dyDescent="0.25">
      <c r="F214576" s="195"/>
    </row>
    <row r="214577" spans="6:6" x14ac:dyDescent="0.25">
      <c r="F214577" s="195"/>
    </row>
    <row r="214578" spans="6:6" x14ac:dyDescent="0.25">
      <c r="F214578" s="195"/>
    </row>
    <row r="214579" spans="6:6" x14ac:dyDescent="0.25">
      <c r="F214579" s="195"/>
    </row>
    <row r="214580" spans="6:6" x14ac:dyDescent="0.25">
      <c r="F214580" s="195"/>
    </row>
    <row r="214581" spans="6:6" x14ac:dyDescent="0.25">
      <c r="F214581" s="195"/>
    </row>
    <row r="214582" spans="6:6" x14ac:dyDescent="0.25">
      <c r="F214582" s="195"/>
    </row>
    <row r="214583" spans="6:6" x14ac:dyDescent="0.25">
      <c r="F214583" s="195"/>
    </row>
    <row r="214584" spans="6:6" x14ac:dyDescent="0.25">
      <c r="F214584" s="195"/>
    </row>
    <row r="214585" spans="6:6" x14ac:dyDescent="0.25">
      <c r="F214585" s="195"/>
    </row>
    <row r="214586" spans="6:6" x14ac:dyDescent="0.25">
      <c r="F214586" s="195"/>
    </row>
    <row r="214587" spans="6:6" x14ac:dyDescent="0.25">
      <c r="F214587" s="195"/>
    </row>
    <row r="214588" spans="6:6" x14ac:dyDescent="0.25">
      <c r="F214588" s="195"/>
    </row>
    <row r="214589" spans="6:6" x14ac:dyDescent="0.25">
      <c r="F214589" s="195"/>
    </row>
    <row r="214590" spans="6:6" x14ac:dyDescent="0.25">
      <c r="F214590" s="195"/>
    </row>
    <row r="214591" spans="6:6" x14ac:dyDescent="0.25">
      <c r="F214591" s="195"/>
    </row>
    <row r="214592" spans="6:6" x14ac:dyDescent="0.25">
      <c r="F214592" s="195"/>
    </row>
    <row r="214593" spans="6:6" x14ac:dyDescent="0.25">
      <c r="F214593" s="195"/>
    </row>
    <row r="214594" spans="6:6" x14ac:dyDescent="0.25">
      <c r="F214594" s="195"/>
    </row>
    <row r="214595" spans="6:6" x14ac:dyDescent="0.25">
      <c r="F214595" s="195"/>
    </row>
    <row r="214596" spans="6:6" x14ac:dyDescent="0.25">
      <c r="F214596" s="195"/>
    </row>
    <row r="214597" spans="6:6" x14ac:dyDescent="0.25">
      <c r="F214597" s="195"/>
    </row>
    <row r="214598" spans="6:6" x14ac:dyDescent="0.25">
      <c r="F214598" s="195"/>
    </row>
    <row r="214599" spans="6:6" x14ac:dyDescent="0.25">
      <c r="F214599" s="195"/>
    </row>
    <row r="214600" spans="6:6" x14ac:dyDescent="0.25">
      <c r="F214600" s="195"/>
    </row>
    <row r="214601" spans="6:6" x14ac:dyDescent="0.25">
      <c r="F214601" s="195"/>
    </row>
    <row r="214602" spans="6:6" x14ac:dyDescent="0.25">
      <c r="F214602" s="195"/>
    </row>
    <row r="214603" spans="6:6" x14ac:dyDescent="0.25">
      <c r="F214603" s="195"/>
    </row>
    <row r="214604" spans="6:6" x14ac:dyDescent="0.25">
      <c r="F214604" s="195"/>
    </row>
    <row r="214605" spans="6:6" x14ac:dyDescent="0.25">
      <c r="F214605" s="195"/>
    </row>
    <row r="214606" spans="6:6" x14ac:dyDescent="0.25">
      <c r="F214606" s="195"/>
    </row>
    <row r="214607" spans="6:6" x14ac:dyDescent="0.25">
      <c r="F214607" s="195"/>
    </row>
    <row r="214608" spans="6:6" x14ac:dyDescent="0.25">
      <c r="F214608" s="195"/>
    </row>
    <row r="214609" spans="6:6" x14ac:dyDescent="0.25">
      <c r="F214609" s="195"/>
    </row>
    <row r="214610" spans="6:6" x14ac:dyDescent="0.25">
      <c r="F214610" s="195"/>
    </row>
    <row r="214611" spans="6:6" x14ac:dyDescent="0.25">
      <c r="F214611" s="195"/>
    </row>
    <row r="214612" spans="6:6" x14ac:dyDescent="0.25">
      <c r="F214612" s="195"/>
    </row>
    <row r="214613" spans="6:6" x14ac:dyDescent="0.25">
      <c r="F214613" s="195"/>
    </row>
    <row r="214614" spans="6:6" x14ac:dyDescent="0.25">
      <c r="F214614" s="195"/>
    </row>
    <row r="214615" spans="6:6" x14ac:dyDescent="0.25">
      <c r="F214615" s="195"/>
    </row>
    <row r="214616" spans="6:6" x14ac:dyDescent="0.25">
      <c r="F214616" s="195"/>
    </row>
    <row r="214617" spans="6:6" x14ac:dyDescent="0.25">
      <c r="F214617" s="195"/>
    </row>
    <row r="214618" spans="6:6" x14ac:dyDescent="0.25">
      <c r="F214618" s="195"/>
    </row>
    <row r="214619" spans="6:6" x14ac:dyDescent="0.25">
      <c r="F214619" s="195"/>
    </row>
    <row r="214620" spans="6:6" x14ac:dyDescent="0.25">
      <c r="F214620" s="195"/>
    </row>
    <row r="214621" spans="6:6" x14ac:dyDescent="0.25">
      <c r="F214621" s="195"/>
    </row>
    <row r="214622" spans="6:6" x14ac:dyDescent="0.25">
      <c r="F214622" s="195"/>
    </row>
    <row r="214623" spans="6:6" x14ac:dyDescent="0.25">
      <c r="F214623" s="195"/>
    </row>
    <row r="214624" spans="6:6" x14ac:dyDescent="0.25">
      <c r="F214624" s="195"/>
    </row>
    <row r="214625" spans="6:6" x14ac:dyDescent="0.25">
      <c r="F214625" s="195"/>
    </row>
    <row r="214626" spans="6:6" x14ac:dyDescent="0.25">
      <c r="F214626" s="195"/>
    </row>
    <row r="214627" spans="6:6" x14ac:dyDescent="0.25">
      <c r="F214627" s="195"/>
    </row>
    <row r="214628" spans="6:6" x14ac:dyDescent="0.25">
      <c r="F214628" s="195"/>
    </row>
    <row r="214629" spans="6:6" x14ac:dyDescent="0.25">
      <c r="F214629" s="195"/>
    </row>
    <row r="214630" spans="6:6" x14ac:dyDescent="0.25">
      <c r="F214630" s="195"/>
    </row>
    <row r="214631" spans="6:6" x14ac:dyDescent="0.25">
      <c r="F214631" s="195"/>
    </row>
    <row r="214632" spans="6:6" x14ac:dyDescent="0.25">
      <c r="F214632" s="195"/>
    </row>
    <row r="214633" spans="6:6" x14ac:dyDescent="0.25">
      <c r="F214633" s="195"/>
    </row>
    <row r="214634" spans="6:6" x14ac:dyDescent="0.25">
      <c r="F214634" s="195"/>
    </row>
    <row r="214635" spans="6:6" x14ac:dyDescent="0.25">
      <c r="F214635" s="195"/>
    </row>
    <row r="214636" spans="6:6" x14ac:dyDescent="0.25">
      <c r="F214636" s="195"/>
    </row>
    <row r="214637" spans="6:6" x14ac:dyDescent="0.25">
      <c r="F214637" s="195"/>
    </row>
    <row r="214638" spans="6:6" x14ac:dyDescent="0.25">
      <c r="F214638" s="195"/>
    </row>
    <row r="214639" spans="6:6" x14ac:dyDescent="0.25">
      <c r="F214639" s="195"/>
    </row>
    <row r="214640" spans="6:6" x14ac:dyDescent="0.25">
      <c r="F214640" s="195"/>
    </row>
    <row r="214641" spans="6:6" x14ac:dyDescent="0.25">
      <c r="F214641" s="195"/>
    </row>
    <row r="214642" spans="6:6" x14ac:dyDescent="0.25">
      <c r="F214642" s="195"/>
    </row>
    <row r="214643" spans="6:6" x14ac:dyDescent="0.25">
      <c r="F214643" s="195"/>
    </row>
    <row r="214644" spans="6:6" x14ac:dyDescent="0.25">
      <c r="F214644" s="195"/>
    </row>
    <row r="214645" spans="6:6" x14ac:dyDescent="0.25">
      <c r="F214645" s="195"/>
    </row>
    <row r="214646" spans="6:6" x14ac:dyDescent="0.25">
      <c r="F214646" s="195"/>
    </row>
    <row r="214647" spans="6:6" x14ac:dyDescent="0.25">
      <c r="F214647" s="195"/>
    </row>
    <row r="214648" spans="6:6" x14ac:dyDescent="0.25">
      <c r="F214648" s="195"/>
    </row>
    <row r="214649" spans="6:6" x14ac:dyDescent="0.25">
      <c r="F214649" s="195"/>
    </row>
    <row r="214650" spans="6:6" x14ac:dyDescent="0.25">
      <c r="F214650" s="195"/>
    </row>
    <row r="214651" spans="6:6" x14ac:dyDescent="0.25">
      <c r="F214651" s="195"/>
    </row>
    <row r="214652" spans="6:6" x14ac:dyDescent="0.25">
      <c r="F214652" s="195"/>
    </row>
    <row r="214653" spans="6:6" x14ac:dyDescent="0.25">
      <c r="F214653" s="195"/>
    </row>
    <row r="214654" spans="6:6" x14ac:dyDescent="0.25">
      <c r="F214654" s="195"/>
    </row>
    <row r="214655" spans="6:6" x14ac:dyDescent="0.25">
      <c r="F214655" s="195"/>
    </row>
    <row r="214656" spans="6:6" x14ac:dyDescent="0.25">
      <c r="F214656" s="195"/>
    </row>
    <row r="214657" spans="6:6" x14ac:dyDescent="0.25">
      <c r="F214657" s="195"/>
    </row>
    <row r="214658" spans="6:6" x14ac:dyDescent="0.25">
      <c r="F214658" s="195"/>
    </row>
    <row r="214659" spans="6:6" x14ac:dyDescent="0.25">
      <c r="F214659" s="195"/>
    </row>
    <row r="214660" spans="6:6" x14ac:dyDescent="0.25">
      <c r="F214660" s="195"/>
    </row>
    <row r="214661" spans="6:6" x14ac:dyDescent="0.25">
      <c r="F214661" s="195"/>
    </row>
    <row r="214662" spans="6:6" x14ac:dyDescent="0.25">
      <c r="F214662" s="195"/>
    </row>
    <row r="214663" spans="6:6" x14ac:dyDescent="0.25">
      <c r="F214663" s="195"/>
    </row>
    <row r="214664" spans="6:6" x14ac:dyDescent="0.25">
      <c r="F214664" s="195"/>
    </row>
    <row r="214665" spans="6:6" x14ac:dyDescent="0.25">
      <c r="F214665" s="195"/>
    </row>
    <row r="214666" spans="6:6" x14ac:dyDescent="0.25">
      <c r="F214666" s="195"/>
    </row>
    <row r="214667" spans="6:6" x14ac:dyDescent="0.25">
      <c r="F214667" s="195"/>
    </row>
    <row r="214668" spans="6:6" x14ac:dyDescent="0.25">
      <c r="F214668" s="195"/>
    </row>
    <row r="214669" spans="6:6" x14ac:dyDescent="0.25">
      <c r="F214669" s="195"/>
    </row>
    <row r="214670" spans="6:6" x14ac:dyDescent="0.25">
      <c r="F214670" s="195"/>
    </row>
    <row r="214671" spans="6:6" x14ac:dyDescent="0.25">
      <c r="F214671" s="195"/>
    </row>
    <row r="214672" spans="6:6" x14ac:dyDescent="0.25">
      <c r="F214672" s="195"/>
    </row>
    <row r="214673" spans="6:6" x14ac:dyDescent="0.25">
      <c r="F214673" s="195"/>
    </row>
    <row r="214674" spans="6:6" x14ac:dyDescent="0.25">
      <c r="F214674" s="195"/>
    </row>
    <row r="214675" spans="6:6" x14ac:dyDescent="0.25">
      <c r="F214675" s="195"/>
    </row>
    <row r="214676" spans="6:6" x14ac:dyDescent="0.25">
      <c r="F214676" s="195"/>
    </row>
    <row r="214677" spans="6:6" x14ac:dyDescent="0.25">
      <c r="F214677" s="195"/>
    </row>
    <row r="214678" spans="6:6" x14ac:dyDescent="0.25">
      <c r="F214678" s="195"/>
    </row>
    <row r="214679" spans="6:6" x14ac:dyDescent="0.25">
      <c r="F214679" s="195"/>
    </row>
    <row r="214680" spans="6:6" x14ac:dyDescent="0.25">
      <c r="F214680" s="195"/>
    </row>
    <row r="214681" spans="6:6" x14ac:dyDescent="0.25">
      <c r="F214681" s="195"/>
    </row>
    <row r="214682" spans="6:6" x14ac:dyDescent="0.25">
      <c r="F214682" s="195"/>
    </row>
    <row r="214683" spans="6:6" x14ac:dyDescent="0.25">
      <c r="F214683" s="195"/>
    </row>
    <row r="214684" spans="6:6" x14ac:dyDescent="0.25">
      <c r="F214684" s="195"/>
    </row>
    <row r="214685" spans="6:6" x14ac:dyDescent="0.25">
      <c r="F214685" s="195"/>
    </row>
    <row r="214686" spans="6:6" x14ac:dyDescent="0.25">
      <c r="F214686" s="195"/>
    </row>
    <row r="214687" spans="6:6" x14ac:dyDescent="0.25">
      <c r="F214687" s="195"/>
    </row>
    <row r="214688" spans="6:6" x14ac:dyDescent="0.25">
      <c r="F214688" s="195"/>
    </row>
    <row r="214689" spans="6:6" x14ac:dyDescent="0.25">
      <c r="F214689" s="195"/>
    </row>
    <row r="214690" spans="6:6" x14ac:dyDescent="0.25">
      <c r="F214690" s="195"/>
    </row>
    <row r="214691" spans="6:6" x14ac:dyDescent="0.25">
      <c r="F214691" s="195"/>
    </row>
    <row r="214692" spans="6:6" x14ac:dyDescent="0.25">
      <c r="F214692" s="195"/>
    </row>
    <row r="214693" spans="6:6" x14ac:dyDescent="0.25">
      <c r="F214693" s="195"/>
    </row>
    <row r="214694" spans="6:6" x14ac:dyDescent="0.25">
      <c r="F214694" s="195"/>
    </row>
    <row r="214695" spans="6:6" x14ac:dyDescent="0.25">
      <c r="F214695" s="195"/>
    </row>
    <row r="214696" spans="6:6" x14ac:dyDescent="0.25">
      <c r="F214696" s="195"/>
    </row>
    <row r="214697" spans="6:6" x14ac:dyDescent="0.25">
      <c r="F214697" s="195"/>
    </row>
    <row r="214698" spans="6:6" x14ac:dyDescent="0.25">
      <c r="F214698" s="195"/>
    </row>
    <row r="214699" spans="6:6" x14ac:dyDescent="0.25">
      <c r="F214699" s="195"/>
    </row>
    <row r="214700" spans="6:6" x14ac:dyDescent="0.25">
      <c r="F214700" s="195"/>
    </row>
    <row r="214701" spans="6:6" x14ac:dyDescent="0.25">
      <c r="F214701" s="195"/>
    </row>
    <row r="214702" spans="6:6" x14ac:dyDescent="0.25">
      <c r="F214702" s="195"/>
    </row>
    <row r="214703" spans="6:6" x14ac:dyDescent="0.25">
      <c r="F214703" s="195"/>
    </row>
    <row r="214704" spans="6:6" x14ac:dyDescent="0.25">
      <c r="F214704" s="195"/>
    </row>
    <row r="214705" spans="6:6" x14ac:dyDescent="0.25">
      <c r="F214705" s="195"/>
    </row>
    <row r="214706" spans="6:6" x14ac:dyDescent="0.25">
      <c r="F214706" s="195"/>
    </row>
    <row r="214707" spans="6:6" x14ac:dyDescent="0.25">
      <c r="F214707" s="195"/>
    </row>
    <row r="214708" spans="6:6" x14ac:dyDescent="0.25">
      <c r="F214708" s="195"/>
    </row>
    <row r="214709" spans="6:6" x14ac:dyDescent="0.25">
      <c r="F214709" s="195"/>
    </row>
    <row r="214710" spans="6:6" x14ac:dyDescent="0.25">
      <c r="F214710" s="195"/>
    </row>
    <row r="214711" spans="6:6" x14ac:dyDescent="0.25">
      <c r="F214711" s="195"/>
    </row>
    <row r="214712" spans="6:6" x14ac:dyDescent="0.25">
      <c r="F214712" s="195"/>
    </row>
    <row r="214713" spans="6:6" x14ac:dyDescent="0.25">
      <c r="F214713" s="195"/>
    </row>
    <row r="214714" spans="6:6" x14ac:dyDescent="0.25">
      <c r="F214714" s="195"/>
    </row>
    <row r="214715" spans="6:6" x14ac:dyDescent="0.25">
      <c r="F214715" s="195"/>
    </row>
    <row r="214716" spans="6:6" x14ac:dyDescent="0.25">
      <c r="F214716" s="195"/>
    </row>
    <row r="214717" spans="6:6" x14ac:dyDescent="0.25">
      <c r="F214717" s="195"/>
    </row>
    <row r="214718" spans="6:6" x14ac:dyDescent="0.25">
      <c r="F214718" s="195"/>
    </row>
    <row r="214719" spans="6:6" x14ac:dyDescent="0.25">
      <c r="F214719" s="195"/>
    </row>
    <row r="214720" spans="6:6" x14ac:dyDescent="0.25">
      <c r="F214720" s="195"/>
    </row>
    <row r="214721" spans="6:6" x14ac:dyDescent="0.25">
      <c r="F214721" s="195"/>
    </row>
    <row r="214722" spans="6:6" x14ac:dyDescent="0.25">
      <c r="F214722" s="195"/>
    </row>
    <row r="214723" spans="6:6" x14ac:dyDescent="0.25">
      <c r="F214723" s="195"/>
    </row>
    <row r="214724" spans="6:6" x14ac:dyDescent="0.25">
      <c r="F214724" s="195"/>
    </row>
    <row r="214725" spans="6:6" x14ac:dyDescent="0.25">
      <c r="F214725" s="195"/>
    </row>
    <row r="214726" spans="6:6" x14ac:dyDescent="0.25">
      <c r="F214726" s="195"/>
    </row>
    <row r="214727" spans="6:6" x14ac:dyDescent="0.25">
      <c r="F214727" s="195"/>
    </row>
    <row r="214728" spans="6:6" x14ac:dyDescent="0.25">
      <c r="F214728" s="195"/>
    </row>
    <row r="214729" spans="6:6" x14ac:dyDescent="0.25">
      <c r="F214729" s="195"/>
    </row>
    <row r="214730" spans="6:6" x14ac:dyDescent="0.25">
      <c r="F214730" s="195"/>
    </row>
    <row r="214731" spans="6:6" x14ac:dyDescent="0.25">
      <c r="F214731" s="195"/>
    </row>
    <row r="214732" spans="6:6" x14ac:dyDescent="0.25">
      <c r="F214732" s="195"/>
    </row>
    <row r="214733" spans="6:6" x14ac:dyDescent="0.25">
      <c r="F214733" s="195"/>
    </row>
    <row r="214734" spans="6:6" x14ac:dyDescent="0.25">
      <c r="F214734" s="195"/>
    </row>
    <row r="214735" spans="6:6" x14ac:dyDescent="0.25">
      <c r="F214735" s="195"/>
    </row>
    <row r="214736" spans="6:6" x14ac:dyDescent="0.25">
      <c r="F214736" s="195"/>
    </row>
    <row r="214737" spans="6:6" x14ac:dyDescent="0.25">
      <c r="F214737" s="195"/>
    </row>
    <row r="214738" spans="6:6" x14ac:dyDescent="0.25">
      <c r="F214738" s="195"/>
    </row>
    <row r="214739" spans="6:6" x14ac:dyDescent="0.25">
      <c r="F214739" s="195"/>
    </row>
    <row r="214740" spans="6:6" x14ac:dyDescent="0.25">
      <c r="F214740" s="195"/>
    </row>
    <row r="214741" spans="6:6" x14ac:dyDescent="0.25">
      <c r="F214741" s="195"/>
    </row>
    <row r="214742" spans="6:6" x14ac:dyDescent="0.25">
      <c r="F214742" s="195"/>
    </row>
    <row r="214743" spans="6:6" x14ac:dyDescent="0.25">
      <c r="F214743" s="195"/>
    </row>
    <row r="214744" spans="6:6" x14ac:dyDescent="0.25">
      <c r="F214744" s="195"/>
    </row>
    <row r="214745" spans="6:6" x14ac:dyDescent="0.25">
      <c r="F214745" s="195"/>
    </row>
    <row r="214746" spans="6:6" x14ac:dyDescent="0.25">
      <c r="F214746" s="195"/>
    </row>
    <row r="214747" spans="6:6" x14ac:dyDescent="0.25">
      <c r="F214747" s="195"/>
    </row>
    <row r="214748" spans="6:6" x14ac:dyDescent="0.25">
      <c r="F214748" s="195"/>
    </row>
    <row r="214749" spans="6:6" x14ac:dyDescent="0.25">
      <c r="F214749" s="195"/>
    </row>
    <row r="214750" spans="6:6" x14ac:dyDescent="0.25">
      <c r="F214750" s="195"/>
    </row>
    <row r="214751" spans="6:6" x14ac:dyDescent="0.25">
      <c r="F214751" s="195"/>
    </row>
    <row r="214752" spans="6:6" x14ac:dyDescent="0.25">
      <c r="F214752" s="195"/>
    </row>
    <row r="214753" spans="6:6" x14ac:dyDescent="0.25">
      <c r="F214753" s="195"/>
    </row>
    <row r="214754" spans="6:6" x14ac:dyDescent="0.25">
      <c r="F214754" s="195"/>
    </row>
    <row r="214755" spans="6:6" x14ac:dyDescent="0.25">
      <c r="F214755" s="195"/>
    </row>
    <row r="214756" spans="6:6" x14ac:dyDescent="0.25">
      <c r="F214756" s="195"/>
    </row>
    <row r="214757" spans="6:6" x14ac:dyDescent="0.25">
      <c r="F214757" s="195"/>
    </row>
    <row r="214758" spans="6:6" x14ac:dyDescent="0.25">
      <c r="F214758" s="195"/>
    </row>
    <row r="214759" spans="6:6" x14ac:dyDescent="0.25">
      <c r="F214759" s="195"/>
    </row>
    <row r="214760" spans="6:6" x14ac:dyDescent="0.25">
      <c r="F214760" s="195"/>
    </row>
    <row r="214761" spans="6:6" x14ac:dyDescent="0.25">
      <c r="F214761" s="195"/>
    </row>
    <row r="214762" spans="6:6" x14ac:dyDescent="0.25">
      <c r="F214762" s="195"/>
    </row>
    <row r="214763" spans="6:6" x14ac:dyDescent="0.25">
      <c r="F214763" s="195"/>
    </row>
    <row r="214764" spans="6:6" x14ac:dyDescent="0.25">
      <c r="F214764" s="195"/>
    </row>
    <row r="214765" spans="6:6" x14ac:dyDescent="0.25">
      <c r="F214765" s="195"/>
    </row>
    <row r="214766" spans="6:6" x14ac:dyDescent="0.25">
      <c r="F214766" s="195"/>
    </row>
    <row r="214767" spans="6:6" x14ac:dyDescent="0.25">
      <c r="F214767" s="195"/>
    </row>
    <row r="214768" spans="6:6" x14ac:dyDescent="0.25">
      <c r="F214768" s="195"/>
    </row>
    <row r="214769" spans="6:6" x14ac:dyDescent="0.25">
      <c r="F214769" s="195"/>
    </row>
    <row r="214770" spans="6:6" x14ac:dyDescent="0.25">
      <c r="F214770" s="195"/>
    </row>
    <row r="214771" spans="6:6" x14ac:dyDescent="0.25">
      <c r="F214771" s="195"/>
    </row>
    <row r="214772" spans="6:6" x14ac:dyDescent="0.25">
      <c r="F214772" s="195"/>
    </row>
    <row r="214773" spans="6:6" x14ac:dyDescent="0.25">
      <c r="F214773" s="195"/>
    </row>
    <row r="214774" spans="6:6" x14ac:dyDescent="0.25">
      <c r="F214774" s="195"/>
    </row>
    <row r="214775" spans="6:6" x14ac:dyDescent="0.25">
      <c r="F214775" s="195"/>
    </row>
    <row r="214776" spans="6:6" x14ac:dyDescent="0.25">
      <c r="F214776" s="195"/>
    </row>
    <row r="214777" spans="6:6" x14ac:dyDescent="0.25">
      <c r="F214777" s="195"/>
    </row>
    <row r="214778" spans="6:6" x14ac:dyDescent="0.25">
      <c r="F214778" s="195"/>
    </row>
    <row r="214779" spans="6:6" x14ac:dyDescent="0.25">
      <c r="F214779" s="195"/>
    </row>
    <row r="214780" spans="6:6" x14ac:dyDescent="0.25">
      <c r="F214780" s="195"/>
    </row>
    <row r="214781" spans="6:6" x14ac:dyDescent="0.25">
      <c r="F214781" s="195"/>
    </row>
    <row r="214782" spans="6:6" x14ac:dyDescent="0.25">
      <c r="F214782" s="195"/>
    </row>
    <row r="214783" spans="6:6" x14ac:dyDescent="0.25">
      <c r="F214783" s="195"/>
    </row>
    <row r="214784" spans="6:6" x14ac:dyDescent="0.25">
      <c r="F214784" s="195"/>
    </row>
    <row r="214785" spans="6:6" x14ac:dyDescent="0.25">
      <c r="F214785" s="195"/>
    </row>
    <row r="214786" spans="6:6" x14ac:dyDescent="0.25">
      <c r="F214786" s="195"/>
    </row>
    <row r="214787" spans="6:6" x14ac:dyDescent="0.25">
      <c r="F214787" s="195"/>
    </row>
    <row r="214788" spans="6:6" x14ac:dyDescent="0.25">
      <c r="F214788" s="195"/>
    </row>
    <row r="214789" spans="6:6" x14ac:dyDescent="0.25">
      <c r="F214789" s="195"/>
    </row>
    <row r="214790" spans="6:6" x14ac:dyDescent="0.25">
      <c r="F214790" s="195"/>
    </row>
    <row r="214791" spans="6:6" x14ac:dyDescent="0.25">
      <c r="F214791" s="195"/>
    </row>
    <row r="214792" spans="6:6" x14ac:dyDescent="0.25">
      <c r="F214792" s="195"/>
    </row>
    <row r="214793" spans="6:6" x14ac:dyDescent="0.25">
      <c r="F214793" s="195"/>
    </row>
    <row r="214794" spans="6:6" x14ac:dyDescent="0.25">
      <c r="F214794" s="195"/>
    </row>
    <row r="214795" spans="6:6" x14ac:dyDescent="0.25">
      <c r="F214795" s="195"/>
    </row>
    <row r="214796" spans="6:6" x14ac:dyDescent="0.25">
      <c r="F214796" s="195"/>
    </row>
    <row r="214797" spans="6:6" x14ac:dyDescent="0.25">
      <c r="F214797" s="195"/>
    </row>
    <row r="214798" spans="6:6" x14ac:dyDescent="0.25">
      <c r="F214798" s="195"/>
    </row>
    <row r="214799" spans="6:6" x14ac:dyDescent="0.25">
      <c r="F214799" s="195"/>
    </row>
    <row r="214800" spans="6:6" x14ac:dyDescent="0.25">
      <c r="F214800" s="195"/>
    </row>
    <row r="214801" spans="6:6" x14ac:dyDescent="0.25">
      <c r="F214801" s="195"/>
    </row>
    <row r="214802" spans="6:6" x14ac:dyDescent="0.25">
      <c r="F214802" s="195"/>
    </row>
    <row r="214803" spans="6:6" x14ac:dyDescent="0.25">
      <c r="F214803" s="195"/>
    </row>
    <row r="214804" spans="6:6" x14ac:dyDescent="0.25">
      <c r="F214804" s="195"/>
    </row>
    <row r="214805" spans="6:6" x14ac:dyDescent="0.25">
      <c r="F214805" s="195"/>
    </row>
    <row r="214806" spans="6:6" x14ac:dyDescent="0.25">
      <c r="F214806" s="195"/>
    </row>
    <row r="214807" spans="6:6" x14ac:dyDescent="0.25">
      <c r="F214807" s="195"/>
    </row>
    <row r="214808" spans="6:6" x14ac:dyDescent="0.25">
      <c r="F214808" s="195"/>
    </row>
    <row r="214809" spans="6:6" x14ac:dyDescent="0.25">
      <c r="F214809" s="195"/>
    </row>
    <row r="214810" spans="6:6" x14ac:dyDescent="0.25">
      <c r="F214810" s="195"/>
    </row>
    <row r="214811" spans="6:6" x14ac:dyDescent="0.25">
      <c r="F214811" s="195"/>
    </row>
    <row r="214812" spans="6:6" x14ac:dyDescent="0.25">
      <c r="F214812" s="195"/>
    </row>
    <row r="214813" spans="6:6" x14ac:dyDescent="0.25">
      <c r="F214813" s="195"/>
    </row>
    <row r="214814" spans="6:6" x14ac:dyDescent="0.25">
      <c r="F214814" s="195"/>
    </row>
    <row r="214815" spans="6:6" x14ac:dyDescent="0.25">
      <c r="F214815" s="195"/>
    </row>
    <row r="214816" spans="6:6" x14ac:dyDescent="0.25">
      <c r="F214816" s="195"/>
    </row>
    <row r="214817" spans="6:6" x14ac:dyDescent="0.25">
      <c r="F214817" s="195"/>
    </row>
    <row r="214818" spans="6:6" x14ac:dyDescent="0.25">
      <c r="F214818" s="195"/>
    </row>
    <row r="214819" spans="6:6" x14ac:dyDescent="0.25">
      <c r="F214819" s="195"/>
    </row>
    <row r="214820" spans="6:6" x14ac:dyDescent="0.25">
      <c r="F214820" s="195"/>
    </row>
    <row r="214821" spans="6:6" x14ac:dyDescent="0.25">
      <c r="F214821" s="195"/>
    </row>
    <row r="214822" spans="6:6" x14ac:dyDescent="0.25">
      <c r="F214822" s="195"/>
    </row>
    <row r="214823" spans="6:6" x14ac:dyDescent="0.25">
      <c r="F214823" s="195"/>
    </row>
    <row r="214824" spans="6:6" x14ac:dyDescent="0.25">
      <c r="F214824" s="195"/>
    </row>
    <row r="214825" spans="6:6" x14ac:dyDescent="0.25">
      <c r="F214825" s="195"/>
    </row>
    <row r="214826" spans="6:6" x14ac:dyDescent="0.25">
      <c r="F214826" s="195"/>
    </row>
    <row r="214827" spans="6:6" x14ac:dyDescent="0.25">
      <c r="F214827" s="195"/>
    </row>
    <row r="214828" spans="6:6" x14ac:dyDescent="0.25">
      <c r="F214828" s="195"/>
    </row>
    <row r="214829" spans="6:6" x14ac:dyDescent="0.25">
      <c r="F214829" s="195"/>
    </row>
    <row r="214830" spans="6:6" x14ac:dyDescent="0.25">
      <c r="F214830" s="195"/>
    </row>
    <row r="214831" spans="6:6" x14ac:dyDescent="0.25">
      <c r="F214831" s="195"/>
    </row>
    <row r="214832" spans="6:6" x14ac:dyDescent="0.25">
      <c r="F214832" s="195"/>
    </row>
    <row r="214833" spans="6:6" x14ac:dyDescent="0.25">
      <c r="F214833" s="195"/>
    </row>
    <row r="214834" spans="6:6" x14ac:dyDescent="0.25">
      <c r="F214834" s="195"/>
    </row>
    <row r="214835" spans="6:6" x14ac:dyDescent="0.25">
      <c r="F214835" s="195"/>
    </row>
    <row r="214836" spans="6:6" x14ac:dyDescent="0.25">
      <c r="F214836" s="195"/>
    </row>
    <row r="214837" spans="6:6" x14ac:dyDescent="0.25">
      <c r="F214837" s="195"/>
    </row>
    <row r="214838" spans="6:6" x14ac:dyDescent="0.25">
      <c r="F214838" s="195"/>
    </row>
    <row r="214839" spans="6:6" x14ac:dyDescent="0.25">
      <c r="F214839" s="195"/>
    </row>
    <row r="214840" spans="6:6" x14ac:dyDescent="0.25">
      <c r="F214840" s="195"/>
    </row>
    <row r="214841" spans="6:6" x14ac:dyDescent="0.25">
      <c r="F214841" s="195"/>
    </row>
    <row r="214842" spans="6:6" x14ac:dyDescent="0.25">
      <c r="F214842" s="195"/>
    </row>
    <row r="214843" spans="6:6" x14ac:dyDescent="0.25">
      <c r="F214843" s="195"/>
    </row>
    <row r="214844" spans="6:6" x14ac:dyDescent="0.25">
      <c r="F214844" s="195"/>
    </row>
    <row r="214845" spans="6:6" x14ac:dyDescent="0.25">
      <c r="F214845" s="195"/>
    </row>
    <row r="214846" spans="6:6" x14ac:dyDescent="0.25">
      <c r="F214846" s="195"/>
    </row>
    <row r="214847" spans="6:6" x14ac:dyDescent="0.25">
      <c r="F214847" s="195"/>
    </row>
    <row r="214848" spans="6:6" x14ac:dyDescent="0.25">
      <c r="F214848" s="195"/>
    </row>
    <row r="214849" spans="6:6" x14ac:dyDescent="0.25">
      <c r="F214849" s="195"/>
    </row>
    <row r="214850" spans="6:6" x14ac:dyDescent="0.25">
      <c r="F214850" s="195"/>
    </row>
    <row r="214851" spans="6:6" x14ac:dyDescent="0.25">
      <c r="F214851" s="195"/>
    </row>
    <row r="214852" spans="6:6" x14ac:dyDescent="0.25">
      <c r="F214852" s="195"/>
    </row>
    <row r="214853" spans="6:6" x14ac:dyDescent="0.25">
      <c r="F214853" s="195"/>
    </row>
    <row r="214854" spans="6:6" x14ac:dyDescent="0.25">
      <c r="F214854" s="195"/>
    </row>
    <row r="214855" spans="6:6" x14ac:dyDescent="0.25">
      <c r="F214855" s="195"/>
    </row>
    <row r="214856" spans="6:6" x14ac:dyDescent="0.25">
      <c r="F214856" s="195"/>
    </row>
    <row r="214857" spans="6:6" x14ac:dyDescent="0.25">
      <c r="F214857" s="195"/>
    </row>
    <row r="214858" spans="6:6" x14ac:dyDescent="0.25">
      <c r="F214858" s="195"/>
    </row>
    <row r="214859" spans="6:6" x14ac:dyDescent="0.25">
      <c r="F214859" s="195"/>
    </row>
    <row r="214860" spans="6:6" x14ac:dyDescent="0.25">
      <c r="F214860" s="195"/>
    </row>
    <row r="214861" spans="6:6" x14ac:dyDescent="0.25">
      <c r="F214861" s="195"/>
    </row>
    <row r="214862" spans="6:6" x14ac:dyDescent="0.25">
      <c r="F214862" s="195"/>
    </row>
    <row r="214863" spans="6:6" x14ac:dyDescent="0.25">
      <c r="F214863" s="195"/>
    </row>
    <row r="214864" spans="6:6" x14ac:dyDescent="0.25">
      <c r="F214864" s="195"/>
    </row>
    <row r="214865" spans="6:6" x14ac:dyDescent="0.25">
      <c r="F214865" s="195"/>
    </row>
    <row r="214866" spans="6:6" x14ac:dyDescent="0.25">
      <c r="F214866" s="195"/>
    </row>
    <row r="214867" spans="6:6" x14ac:dyDescent="0.25">
      <c r="F214867" s="195"/>
    </row>
    <row r="214868" spans="6:6" x14ac:dyDescent="0.25">
      <c r="F214868" s="195"/>
    </row>
    <row r="214869" spans="6:6" x14ac:dyDescent="0.25">
      <c r="F214869" s="195"/>
    </row>
    <row r="214870" spans="6:6" x14ac:dyDescent="0.25">
      <c r="F214870" s="195"/>
    </row>
    <row r="214871" spans="6:6" x14ac:dyDescent="0.25">
      <c r="F214871" s="195"/>
    </row>
    <row r="214872" spans="6:6" x14ac:dyDescent="0.25">
      <c r="F214872" s="195"/>
    </row>
    <row r="214873" spans="6:6" x14ac:dyDescent="0.25">
      <c r="F214873" s="195"/>
    </row>
    <row r="214874" spans="6:6" x14ac:dyDescent="0.25">
      <c r="F214874" s="195"/>
    </row>
    <row r="214875" spans="6:6" x14ac:dyDescent="0.25">
      <c r="F214875" s="195"/>
    </row>
    <row r="214876" spans="6:6" x14ac:dyDescent="0.25">
      <c r="F214876" s="195"/>
    </row>
    <row r="214877" spans="6:6" x14ac:dyDescent="0.25">
      <c r="F214877" s="195"/>
    </row>
    <row r="214878" spans="6:6" x14ac:dyDescent="0.25">
      <c r="F214878" s="195"/>
    </row>
    <row r="214879" spans="6:6" x14ac:dyDescent="0.25">
      <c r="F214879" s="195"/>
    </row>
    <row r="214880" spans="6:6" x14ac:dyDescent="0.25">
      <c r="F214880" s="195"/>
    </row>
    <row r="214881" spans="6:6" x14ac:dyDescent="0.25">
      <c r="F214881" s="195"/>
    </row>
    <row r="214882" spans="6:6" x14ac:dyDescent="0.25">
      <c r="F214882" s="195"/>
    </row>
    <row r="214883" spans="6:6" x14ac:dyDescent="0.25">
      <c r="F214883" s="195"/>
    </row>
    <row r="214884" spans="6:6" x14ac:dyDescent="0.25">
      <c r="F214884" s="195"/>
    </row>
    <row r="214885" spans="6:6" x14ac:dyDescent="0.25">
      <c r="F214885" s="195"/>
    </row>
    <row r="214886" spans="6:6" x14ac:dyDescent="0.25">
      <c r="F214886" s="195"/>
    </row>
    <row r="214887" spans="6:6" x14ac:dyDescent="0.25">
      <c r="F214887" s="195"/>
    </row>
    <row r="214888" spans="6:6" x14ac:dyDescent="0.25">
      <c r="F214888" s="195"/>
    </row>
    <row r="214889" spans="6:6" x14ac:dyDescent="0.25">
      <c r="F214889" s="195"/>
    </row>
    <row r="214890" spans="6:6" x14ac:dyDescent="0.25">
      <c r="F214890" s="195"/>
    </row>
    <row r="214891" spans="6:6" x14ac:dyDescent="0.25">
      <c r="F214891" s="195"/>
    </row>
    <row r="214892" spans="6:6" x14ac:dyDescent="0.25">
      <c r="F214892" s="195"/>
    </row>
    <row r="214893" spans="6:6" x14ac:dyDescent="0.25">
      <c r="F214893" s="195"/>
    </row>
    <row r="214894" spans="6:6" x14ac:dyDescent="0.25">
      <c r="F214894" s="195"/>
    </row>
    <row r="214895" spans="6:6" x14ac:dyDescent="0.25">
      <c r="F214895" s="195"/>
    </row>
    <row r="214896" spans="6:6" x14ac:dyDescent="0.25">
      <c r="F214896" s="195"/>
    </row>
    <row r="214897" spans="6:6" x14ac:dyDescent="0.25">
      <c r="F214897" s="195"/>
    </row>
    <row r="214898" spans="6:6" x14ac:dyDescent="0.25">
      <c r="F214898" s="195"/>
    </row>
    <row r="214899" spans="6:6" x14ac:dyDescent="0.25">
      <c r="F214899" s="195"/>
    </row>
    <row r="214900" spans="6:6" x14ac:dyDescent="0.25">
      <c r="F214900" s="195"/>
    </row>
    <row r="214901" spans="6:6" x14ac:dyDescent="0.25">
      <c r="F214901" s="195"/>
    </row>
    <row r="214902" spans="6:6" x14ac:dyDescent="0.25">
      <c r="F214902" s="195"/>
    </row>
    <row r="214903" spans="6:6" x14ac:dyDescent="0.25">
      <c r="F214903" s="195"/>
    </row>
    <row r="214904" spans="6:6" x14ac:dyDescent="0.25">
      <c r="F214904" s="195"/>
    </row>
    <row r="214905" spans="6:6" x14ac:dyDescent="0.25">
      <c r="F214905" s="195"/>
    </row>
    <row r="214906" spans="6:6" x14ac:dyDescent="0.25">
      <c r="F214906" s="195"/>
    </row>
    <row r="214907" spans="6:6" x14ac:dyDescent="0.25">
      <c r="F214907" s="195"/>
    </row>
    <row r="214908" spans="6:6" x14ac:dyDescent="0.25">
      <c r="F214908" s="195"/>
    </row>
    <row r="214909" spans="6:6" x14ac:dyDescent="0.25">
      <c r="F214909" s="195"/>
    </row>
    <row r="214910" spans="6:6" x14ac:dyDescent="0.25">
      <c r="F214910" s="195"/>
    </row>
    <row r="214911" spans="6:6" x14ac:dyDescent="0.25">
      <c r="F214911" s="195"/>
    </row>
    <row r="214912" spans="6:6" x14ac:dyDescent="0.25">
      <c r="F214912" s="195"/>
    </row>
    <row r="214913" spans="6:6" x14ac:dyDescent="0.25">
      <c r="F214913" s="195"/>
    </row>
    <row r="214914" spans="6:6" x14ac:dyDescent="0.25">
      <c r="F214914" s="195"/>
    </row>
    <row r="214915" spans="6:6" x14ac:dyDescent="0.25">
      <c r="F214915" s="195"/>
    </row>
    <row r="214916" spans="6:6" x14ac:dyDescent="0.25">
      <c r="F214916" s="195"/>
    </row>
    <row r="214917" spans="6:6" x14ac:dyDescent="0.25">
      <c r="F214917" s="195"/>
    </row>
    <row r="214918" spans="6:6" x14ac:dyDescent="0.25">
      <c r="F214918" s="195"/>
    </row>
    <row r="214919" spans="6:6" x14ac:dyDescent="0.25">
      <c r="F214919" s="195"/>
    </row>
    <row r="214920" spans="6:6" x14ac:dyDescent="0.25">
      <c r="F214920" s="195"/>
    </row>
    <row r="214921" spans="6:6" x14ac:dyDescent="0.25">
      <c r="F214921" s="195"/>
    </row>
    <row r="214922" spans="6:6" x14ac:dyDescent="0.25">
      <c r="F214922" s="195"/>
    </row>
    <row r="214923" spans="6:6" x14ac:dyDescent="0.25">
      <c r="F214923" s="195"/>
    </row>
    <row r="214924" spans="6:6" x14ac:dyDescent="0.25">
      <c r="F214924" s="195"/>
    </row>
    <row r="214925" spans="6:6" x14ac:dyDescent="0.25">
      <c r="F214925" s="195"/>
    </row>
    <row r="214926" spans="6:6" x14ac:dyDescent="0.25">
      <c r="F214926" s="195"/>
    </row>
    <row r="214927" spans="6:6" x14ac:dyDescent="0.25">
      <c r="F214927" s="195"/>
    </row>
    <row r="214928" spans="6:6" x14ac:dyDescent="0.25">
      <c r="F214928" s="195"/>
    </row>
    <row r="214929" spans="6:6" x14ac:dyDescent="0.25">
      <c r="F214929" s="195"/>
    </row>
    <row r="214930" spans="6:6" x14ac:dyDescent="0.25">
      <c r="F214930" s="195"/>
    </row>
    <row r="214931" spans="6:6" x14ac:dyDescent="0.25">
      <c r="F214931" s="195"/>
    </row>
    <row r="214932" spans="6:6" x14ac:dyDescent="0.25">
      <c r="F214932" s="195"/>
    </row>
    <row r="214933" spans="6:6" x14ac:dyDescent="0.25">
      <c r="F214933" s="195"/>
    </row>
    <row r="214934" spans="6:6" x14ac:dyDescent="0.25">
      <c r="F214934" s="195"/>
    </row>
    <row r="214935" spans="6:6" x14ac:dyDescent="0.25">
      <c r="F214935" s="195"/>
    </row>
    <row r="214936" spans="6:6" x14ac:dyDescent="0.25">
      <c r="F214936" s="195"/>
    </row>
    <row r="214937" spans="6:6" x14ac:dyDescent="0.25">
      <c r="F214937" s="195"/>
    </row>
    <row r="214938" spans="6:6" x14ac:dyDescent="0.25">
      <c r="F214938" s="195"/>
    </row>
    <row r="214939" spans="6:6" x14ac:dyDescent="0.25">
      <c r="F214939" s="195"/>
    </row>
    <row r="214940" spans="6:6" x14ac:dyDescent="0.25">
      <c r="F214940" s="195"/>
    </row>
    <row r="214941" spans="6:6" x14ac:dyDescent="0.25">
      <c r="F214941" s="195"/>
    </row>
    <row r="214942" spans="6:6" x14ac:dyDescent="0.25">
      <c r="F214942" s="195"/>
    </row>
    <row r="214943" spans="6:6" x14ac:dyDescent="0.25">
      <c r="F214943" s="195"/>
    </row>
    <row r="214944" spans="6:6" x14ac:dyDescent="0.25">
      <c r="F214944" s="195"/>
    </row>
    <row r="214945" spans="6:6" x14ac:dyDescent="0.25">
      <c r="F214945" s="195"/>
    </row>
    <row r="214946" spans="6:6" x14ac:dyDescent="0.25">
      <c r="F214946" s="195"/>
    </row>
    <row r="214947" spans="6:6" x14ac:dyDescent="0.25">
      <c r="F214947" s="195"/>
    </row>
    <row r="214948" spans="6:6" x14ac:dyDescent="0.25">
      <c r="F214948" s="195"/>
    </row>
    <row r="214949" spans="6:6" x14ac:dyDescent="0.25">
      <c r="F214949" s="195"/>
    </row>
    <row r="214950" spans="6:6" x14ac:dyDescent="0.25">
      <c r="F214950" s="195"/>
    </row>
    <row r="214951" spans="6:6" x14ac:dyDescent="0.25">
      <c r="F214951" s="195"/>
    </row>
    <row r="214952" spans="6:6" x14ac:dyDescent="0.25">
      <c r="F214952" s="195"/>
    </row>
    <row r="214953" spans="6:6" x14ac:dyDescent="0.25">
      <c r="F214953" s="195"/>
    </row>
    <row r="214954" spans="6:6" x14ac:dyDescent="0.25">
      <c r="F214954" s="195"/>
    </row>
    <row r="214955" spans="6:6" x14ac:dyDescent="0.25">
      <c r="F214955" s="195"/>
    </row>
    <row r="214956" spans="6:6" x14ac:dyDescent="0.25">
      <c r="F214956" s="195"/>
    </row>
    <row r="214957" spans="6:6" x14ac:dyDescent="0.25">
      <c r="F214957" s="195"/>
    </row>
    <row r="214958" spans="6:6" x14ac:dyDescent="0.25">
      <c r="F214958" s="195"/>
    </row>
    <row r="214959" spans="6:6" x14ac:dyDescent="0.25">
      <c r="F214959" s="195"/>
    </row>
    <row r="214960" spans="6:6" x14ac:dyDescent="0.25">
      <c r="F214960" s="195"/>
    </row>
    <row r="214961" spans="6:6" x14ac:dyDescent="0.25">
      <c r="F214961" s="195"/>
    </row>
    <row r="214962" spans="6:6" x14ac:dyDescent="0.25">
      <c r="F214962" s="195"/>
    </row>
    <row r="214963" spans="6:6" x14ac:dyDescent="0.25">
      <c r="F214963" s="195"/>
    </row>
    <row r="214964" spans="6:6" x14ac:dyDescent="0.25">
      <c r="F214964" s="195"/>
    </row>
    <row r="214965" spans="6:6" x14ac:dyDescent="0.25">
      <c r="F214965" s="195"/>
    </row>
    <row r="214966" spans="6:6" x14ac:dyDescent="0.25">
      <c r="F214966" s="195"/>
    </row>
    <row r="214967" spans="6:6" x14ac:dyDescent="0.25">
      <c r="F214967" s="195"/>
    </row>
    <row r="214968" spans="6:6" x14ac:dyDescent="0.25">
      <c r="F214968" s="195"/>
    </row>
    <row r="220086" spans="6:6" x14ac:dyDescent="0.25">
      <c r="F220086" s="195"/>
    </row>
    <row r="220087" spans="6:6" x14ac:dyDescent="0.25">
      <c r="F220087" s="195"/>
    </row>
    <row r="220088" spans="6:6" x14ac:dyDescent="0.25">
      <c r="F220088" s="195"/>
    </row>
    <row r="220089" spans="6:6" x14ac:dyDescent="0.25">
      <c r="F220089" s="195"/>
    </row>
    <row r="220090" spans="6:6" x14ac:dyDescent="0.25">
      <c r="F220090" s="195"/>
    </row>
    <row r="220091" spans="6:6" x14ac:dyDescent="0.25">
      <c r="F220091" s="195"/>
    </row>
    <row r="220092" spans="6:6" x14ac:dyDescent="0.25">
      <c r="F220092" s="195"/>
    </row>
    <row r="220093" spans="6:6" x14ac:dyDescent="0.25">
      <c r="F220093" s="195"/>
    </row>
    <row r="220094" spans="6:6" x14ac:dyDescent="0.25">
      <c r="F220094" s="195"/>
    </row>
    <row r="220095" spans="6:6" x14ac:dyDescent="0.25">
      <c r="F220095" s="195"/>
    </row>
    <row r="220096" spans="6:6" x14ac:dyDescent="0.25">
      <c r="F220096" s="195"/>
    </row>
    <row r="220097" spans="6:6" x14ac:dyDescent="0.25">
      <c r="F220097" s="195"/>
    </row>
    <row r="220098" spans="6:6" x14ac:dyDescent="0.25">
      <c r="F220098" s="195"/>
    </row>
    <row r="220099" spans="6:6" x14ac:dyDescent="0.25">
      <c r="F220099" s="195"/>
    </row>
    <row r="220100" spans="6:6" x14ac:dyDescent="0.25">
      <c r="F220100" s="195"/>
    </row>
    <row r="220101" spans="6:6" x14ac:dyDescent="0.25">
      <c r="F220101" s="195"/>
    </row>
    <row r="220102" spans="6:6" x14ac:dyDescent="0.25">
      <c r="F220102" s="195"/>
    </row>
    <row r="220103" spans="6:6" x14ac:dyDescent="0.25">
      <c r="F220103" s="195"/>
    </row>
    <row r="220104" spans="6:6" x14ac:dyDescent="0.25">
      <c r="F220104" s="195"/>
    </row>
    <row r="220105" spans="6:6" x14ac:dyDescent="0.25">
      <c r="F220105" s="195"/>
    </row>
    <row r="220106" spans="6:6" x14ac:dyDescent="0.25">
      <c r="F220106" s="195"/>
    </row>
    <row r="220107" spans="6:6" x14ac:dyDescent="0.25">
      <c r="F220107" s="195"/>
    </row>
    <row r="220108" spans="6:6" x14ac:dyDescent="0.25">
      <c r="F220108" s="195"/>
    </row>
    <row r="220109" spans="6:6" x14ac:dyDescent="0.25">
      <c r="F220109" s="195"/>
    </row>
    <row r="220110" spans="6:6" x14ac:dyDescent="0.25">
      <c r="F220110" s="195"/>
    </row>
    <row r="220111" spans="6:6" x14ac:dyDescent="0.25">
      <c r="F220111" s="195"/>
    </row>
    <row r="220112" spans="6:6" x14ac:dyDescent="0.25">
      <c r="F220112" s="195"/>
    </row>
    <row r="220113" spans="6:6" x14ac:dyDescent="0.25">
      <c r="F220113" s="195"/>
    </row>
    <row r="220114" spans="6:6" x14ac:dyDescent="0.25">
      <c r="F220114" s="195"/>
    </row>
    <row r="220115" spans="6:6" x14ac:dyDescent="0.25">
      <c r="F220115" s="195"/>
    </row>
    <row r="220116" spans="6:6" x14ac:dyDescent="0.25">
      <c r="F220116" s="195"/>
    </row>
    <row r="220117" spans="6:6" x14ac:dyDescent="0.25">
      <c r="F220117" s="195"/>
    </row>
    <row r="220118" spans="6:6" x14ac:dyDescent="0.25">
      <c r="F220118" s="195"/>
    </row>
    <row r="220119" spans="6:6" x14ac:dyDescent="0.25">
      <c r="F220119" s="195"/>
    </row>
    <row r="220120" spans="6:6" x14ac:dyDescent="0.25">
      <c r="F220120" s="195"/>
    </row>
    <row r="220121" spans="6:6" x14ac:dyDescent="0.25">
      <c r="F220121" s="195"/>
    </row>
    <row r="220122" spans="6:6" x14ac:dyDescent="0.25">
      <c r="F220122" s="195"/>
    </row>
    <row r="220123" spans="6:6" x14ac:dyDescent="0.25">
      <c r="F220123" s="195"/>
    </row>
    <row r="220124" spans="6:6" x14ac:dyDescent="0.25">
      <c r="F220124" s="195"/>
    </row>
    <row r="220125" spans="6:6" x14ac:dyDescent="0.25">
      <c r="F220125" s="195"/>
    </row>
    <row r="220126" spans="6:6" x14ac:dyDescent="0.25">
      <c r="F220126" s="195"/>
    </row>
    <row r="220127" spans="6:6" x14ac:dyDescent="0.25">
      <c r="F220127" s="195"/>
    </row>
    <row r="220128" spans="6:6" x14ac:dyDescent="0.25">
      <c r="F220128" s="195"/>
    </row>
    <row r="220129" spans="6:6" x14ac:dyDescent="0.25">
      <c r="F220129" s="195"/>
    </row>
    <row r="220130" spans="6:6" x14ac:dyDescent="0.25">
      <c r="F220130" s="195"/>
    </row>
    <row r="220131" spans="6:6" x14ac:dyDescent="0.25">
      <c r="F220131" s="195"/>
    </row>
    <row r="220132" spans="6:6" x14ac:dyDescent="0.25">
      <c r="F220132" s="195"/>
    </row>
    <row r="220133" spans="6:6" x14ac:dyDescent="0.25">
      <c r="F220133" s="195"/>
    </row>
    <row r="220134" spans="6:6" x14ac:dyDescent="0.25">
      <c r="F220134" s="195"/>
    </row>
    <row r="220135" spans="6:6" x14ac:dyDescent="0.25">
      <c r="F220135" s="195"/>
    </row>
    <row r="220136" spans="6:6" x14ac:dyDescent="0.25">
      <c r="F220136" s="195"/>
    </row>
    <row r="220137" spans="6:6" x14ac:dyDescent="0.25">
      <c r="F220137" s="195"/>
    </row>
    <row r="220138" spans="6:6" x14ac:dyDescent="0.25">
      <c r="F220138" s="195"/>
    </row>
    <row r="220139" spans="6:6" x14ac:dyDescent="0.25">
      <c r="F220139" s="195"/>
    </row>
    <row r="220140" spans="6:6" x14ac:dyDescent="0.25">
      <c r="F220140" s="195"/>
    </row>
    <row r="220141" spans="6:6" x14ac:dyDescent="0.25">
      <c r="F220141" s="195"/>
    </row>
    <row r="220142" spans="6:6" x14ac:dyDescent="0.25">
      <c r="F220142" s="195"/>
    </row>
    <row r="220143" spans="6:6" x14ac:dyDescent="0.25">
      <c r="F220143" s="195"/>
    </row>
    <row r="220144" spans="6:6" x14ac:dyDescent="0.25">
      <c r="F220144" s="195"/>
    </row>
    <row r="220145" spans="6:6" x14ac:dyDescent="0.25">
      <c r="F220145" s="195"/>
    </row>
    <row r="220146" spans="6:6" x14ac:dyDescent="0.25">
      <c r="F220146" s="195"/>
    </row>
    <row r="220147" spans="6:6" x14ac:dyDescent="0.25">
      <c r="F220147" s="195"/>
    </row>
    <row r="220148" spans="6:6" x14ac:dyDescent="0.25">
      <c r="F220148" s="195"/>
    </row>
    <row r="220149" spans="6:6" x14ac:dyDescent="0.25">
      <c r="F220149" s="195"/>
    </row>
    <row r="220150" spans="6:6" x14ac:dyDescent="0.25">
      <c r="F220150" s="195"/>
    </row>
    <row r="220151" spans="6:6" x14ac:dyDescent="0.25">
      <c r="F220151" s="195"/>
    </row>
    <row r="220152" spans="6:6" x14ac:dyDescent="0.25">
      <c r="F220152" s="195"/>
    </row>
    <row r="220153" spans="6:6" x14ac:dyDescent="0.25">
      <c r="F220153" s="195"/>
    </row>
    <row r="220154" spans="6:6" x14ac:dyDescent="0.25">
      <c r="F220154" s="195"/>
    </row>
    <row r="220155" spans="6:6" x14ac:dyDescent="0.25">
      <c r="F220155" s="195"/>
    </row>
    <row r="220156" spans="6:6" x14ac:dyDescent="0.25">
      <c r="F220156" s="195"/>
    </row>
    <row r="220157" spans="6:6" x14ac:dyDescent="0.25">
      <c r="F220157" s="195"/>
    </row>
    <row r="220158" spans="6:6" x14ac:dyDescent="0.25">
      <c r="F220158" s="195"/>
    </row>
    <row r="220159" spans="6:6" x14ac:dyDescent="0.25">
      <c r="F220159" s="195"/>
    </row>
    <row r="220160" spans="6:6" x14ac:dyDescent="0.25">
      <c r="F220160" s="195"/>
    </row>
    <row r="220161" spans="6:6" x14ac:dyDescent="0.25">
      <c r="F220161" s="195"/>
    </row>
    <row r="220162" spans="6:6" x14ac:dyDescent="0.25">
      <c r="F220162" s="195"/>
    </row>
    <row r="220163" spans="6:6" x14ac:dyDescent="0.25">
      <c r="F220163" s="195"/>
    </row>
    <row r="220164" spans="6:6" x14ac:dyDescent="0.25">
      <c r="F220164" s="195"/>
    </row>
    <row r="220165" spans="6:6" x14ac:dyDescent="0.25">
      <c r="F220165" s="195"/>
    </row>
    <row r="220166" spans="6:6" x14ac:dyDescent="0.25">
      <c r="F220166" s="195"/>
    </row>
    <row r="220167" spans="6:6" x14ac:dyDescent="0.25">
      <c r="F220167" s="195"/>
    </row>
    <row r="220168" spans="6:6" x14ac:dyDescent="0.25">
      <c r="F220168" s="195"/>
    </row>
    <row r="220169" spans="6:6" x14ac:dyDescent="0.25">
      <c r="F220169" s="195"/>
    </row>
    <row r="220170" spans="6:6" x14ac:dyDescent="0.25">
      <c r="F220170" s="195"/>
    </row>
    <row r="220171" spans="6:6" x14ac:dyDescent="0.25">
      <c r="F220171" s="195"/>
    </row>
    <row r="220172" spans="6:6" x14ac:dyDescent="0.25">
      <c r="F220172" s="195"/>
    </row>
    <row r="220173" spans="6:6" x14ac:dyDescent="0.25">
      <c r="F220173" s="195"/>
    </row>
    <row r="220174" spans="6:6" x14ac:dyDescent="0.25">
      <c r="F220174" s="195"/>
    </row>
    <row r="220175" spans="6:6" x14ac:dyDescent="0.25">
      <c r="F220175" s="195"/>
    </row>
    <row r="220176" spans="6:6" x14ac:dyDescent="0.25">
      <c r="F220176" s="195"/>
    </row>
    <row r="220177" spans="6:6" x14ac:dyDescent="0.25">
      <c r="F220177" s="195"/>
    </row>
    <row r="220178" spans="6:6" x14ac:dyDescent="0.25">
      <c r="F220178" s="195"/>
    </row>
    <row r="220179" spans="6:6" x14ac:dyDescent="0.25">
      <c r="F220179" s="195"/>
    </row>
    <row r="220180" spans="6:6" x14ac:dyDescent="0.25">
      <c r="F220180" s="195"/>
    </row>
    <row r="220181" spans="6:6" x14ac:dyDescent="0.25">
      <c r="F220181" s="195"/>
    </row>
    <row r="220182" spans="6:6" x14ac:dyDescent="0.25">
      <c r="F220182" s="195"/>
    </row>
    <row r="220183" spans="6:6" x14ac:dyDescent="0.25">
      <c r="F220183" s="195"/>
    </row>
    <row r="220184" spans="6:6" x14ac:dyDescent="0.25">
      <c r="F220184" s="195"/>
    </row>
    <row r="220185" spans="6:6" x14ac:dyDescent="0.25">
      <c r="F220185" s="195"/>
    </row>
    <row r="220186" spans="6:6" x14ac:dyDescent="0.25">
      <c r="F220186" s="195"/>
    </row>
    <row r="220187" spans="6:6" x14ac:dyDescent="0.25">
      <c r="F220187" s="195"/>
    </row>
    <row r="220188" spans="6:6" x14ac:dyDescent="0.25">
      <c r="F220188" s="195"/>
    </row>
    <row r="220189" spans="6:6" x14ac:dyDescent="0.25">
      <c r="F220189" s="195"/>
    </row>
    <row r="220190" spans="6:6" x14ac:dyDescent="0.25">
      <c r="F220190" s="195"/>
    </row>
    <row r="220191" spans="6:6" x14ac:dyDescent="0.25">
      <c r="F220191" s="195"/>
    </row>
    <row r="220192" spans="6:6" x14ac:dyDescent="0.25">
      <c r="F220192" s="195"/>
    </row>
    <row r="220193" spans="6:6" x14ac:dyDescent="0.25">
      <c r="F220193" s="195"/>
    </row>
    <row r="220194" spans="6:6" x14ac:dyDescent="0.25">
      <c r="F220194" s="195"/>
    </row>
    <row r="220195" spans="6:6" x14ac:dyDescent="0.25">
      <c r="F220195" s="195"/>
    </row>
    <row r="220196" spans="6:6" x14ac:dyDescent="0.25">
      <c r="F220196" s="195"/>
    </row>
    <row r="220197" spans="6:6" x14ac:dyDescent="0.25">
      <c r="F220197" s="195"/>
    </row>
    <row r="220198" spans="6:6" x14ac:dyDescent="0.25">
      <c r="F220198" s="195"/>
    </row>
    <row r="220199" spans="6:6" x14ac:dyDescent="0.25">
      <c r="F220199" s="195"/>
    </row>
    <row r="220200" spans="6:6" x14ac:dyDescent="0.25">
      <c r="F220200" s="195"/>
    </row>
    <row r="220201" spans="6:6" x14ac:dyDescent="0.25">
      <c r="F220201" s="195"/>
    </row>
    <row r="220202" spans="6:6" x14ac:dyDescent="0.25">
      <c r="F220202" s="195"/>
    </row>
    <row r="220203" spans="6:6" x14ac:dyDescent="0.25">
      <c r="F220203" s="195"/>
    </row>
    <row r="220204" spans="6:6" x14ac:dyDescent="0.25">
      <c r="F220204" s="195"/>
    </row>
    <row r="220205" spans="6:6" x14ac:dyDescent="0.25">
      <c r="F220205" s="195"/>
    </row>
    <row r="220206" spans="6:6" x14ac:dyDescent="0.25">
      <c r="F220206" s="195"/>
    </row>
    <row r="220207" spans="6:6" x14ac:dyDescent="0.25">
      <c r="F220207" s="195"/>
    </row>
    <row r="220208" spans="6:6" x14ac:dyDescent="0.25">
      <c r="F220208" s="195"/>
    </row>
    <row r="220209" spans="6:6" x14ac:dyDescent="0.25">
      <c r="F220209" s="195"/>
    </row>
    <row r="220210" spans="6:6" x14ac:dyDescent="0.25">
      <c r="F220210" s="195"/>
    </row>
    <row r="220211" spans="6:6" x14ac:dyDescent="0.25">
      <c r="F220211" s="195"/>
    </row>
    <row r="220212" spans="6:6" x14ac:dyDescent="0.25">
      <c r="F220212" s="195"/>
    </row>
    <row r="220213" spans="6:6" x14ac:dyDescent="0.25">
      <c r="F220213" s="195"/>
    </row>
    <row r="220214" spans="6:6" x14ac:dyDescent="0.25">
      <c r="F220214" s="195"/>
    </row>
    <row r="220215" spans="6:6" x14ac:dyDescent="0.25">
      <c r="F220215" s="195"/>
    </row>
    <row r="220216" spans="6:6" x14ac:dyDescent="0.25">
      <c r="F220216" s="195"/>
    </row>
    <row r="220217" spans="6:6" x14ac:dyDescent="0.25">
      <c r="F220217" s="195"/>
    </row>
    <row r="220218" spans="6:6" x14ac:dyDescent="0.25">
      <c r="F220218" s="195"/>
    </row>
    <row r="220219" spans="6:6" x14ac:dyDescent="0.25">
      <c r="F220219" s="195"/>
    </row>
    <row r="220220" spans="6:6" x14ac:dyDescent="0.25">
      <c r="F220220" s="195"/>
    </row>
    <row r="220221" spans="6:6" x14ac:dyDescent="0.25">
      <c r="F220221" s="195"/>
    </row>
    <row r="220222" spans="6:6" x14ac:dyDescent="0.25">
      <c r="F220222" s="195"/>
    </row>
    <row r="220223" spans="6:6" x14ac:dyDescent="0.25">
      <c r="F220223" s="195"/>
    </row>
    <row r="220224" spans="6:6" x14ac:dyDescent="0.25">
      <c r="F220224" s="195"/>
    </row>
    <row r="220225" spans="6:6" x14ac:dyDescent="0.25">
      <c r="F220225" s="195"/>
    </row>
    <row r="220226" spans="6:6" x14ac:dyDescent="0.25">
      <c r="F220226" s="195"/>
    </row>
    <row r="220227" spans="6:6" x14ac:dyDescent="0.25">
      <c r="F220227" s="195"/>
    </row>
    <row r="220228" spans="6:6" x14ac:dyDescent="0.25">
      <c r="F220228" s="195"/>
    </row>
    <row r="220229" spans="6:6" x14ac:dyDescent="0.25">
      <c r="F220229" s="195"/>
    </row>
    <row r="220230" spans="6:6" x14ac:dyDescent="0.25">
      <c r="F220230" s="195"/>
    </row>
    <row r="220231" spans="6:6" x14ac:dyDescent="0.25">
      <c r="F220231" s="195"/>
    </row>
    <row r="220232" spans="6:6" x14ac:dyDescent="0.25">
      <c r="F220232" s="195"/>
    </row>
    <row r="220233" spans="6:6" x14ac:dyDescent="0.25">
      <c r="F220233" s="195"/>
    </row>
    <row r="220234" spans="6:6" x14ac:dyDescent="0.25">
      <c r="F220234" s="195"/>
    </row>
    <row r="220235" spans="6:6" x14ac:dyDescent="0.25">
      <c r="F220235" s="195"/>
    </row>
    <row r="220236" spans="6:6" x14ac:dyDescent="0.25">
      <c r="F220236" s="195"/>
    </row>
    <row r="220237" spans="6:6" x14ac:dyDescent="0.25">
      <c r="F220237" s="195"/>
    </row>
    <row r="220238" spans="6:6" x14ac:dyDescent="0.25">
      <c r="F220238" s="195"/>
    </row>
    <row r="220239" spans="6:6" x14ac:dyDescent="0.25">
      <c r="F220239" s="195"/>
    </row>
    <row r="220240" spans="6:6" x14ac:dyDescent="0.25">
      <c r="F220240" s="195"/>
    </row>
    <row r="220241" spans="6:6" x14ac:dyDescent="0.25">
      <c r="F220241" s="195"/>
    </row>
    <row r="220242" spans="6:6" x14ac:dyDescent="0.25">
      <c r="F220242" s="195"/>
    </row>
    <row r="220243" spans="6:6" x14ac:dyDescent="0.25">
      <c r="F220243" s="195"/>
    </row>
    <row r="220244" spans="6:6" x14ac:dyDescent="0.25">
      <c r="F220244" s="195"/>
    </row>
    <row r="220245" spans="6:6" x14ac:dyDescent="0.25">
      <c r="F220245" s="195"/>
    </row>
    <row r="220246" spans="6:6" x14ac:dyDescent="0.25">
      <c r="F220246" s="195"/>
    </row>
    <row r="220247" spans="6:6" x14ac:dyDescent="0.25">
      <c r="F220247" s="195"/>
    </row>
    <row r="220248" spans="6:6" x14ac:dyDescent="0.25">
      <c r="F220248" s="195"/>
    </row>
    <row r="220249" spans="6:6" x14ac:dyDescent="0.25">
      <c r="F220249" s="195"/>
    </row>
    <row r="220250" spans="6:6" x14ac:dyDescent="0.25">
      <c r="F220250" s="195"/>
    </row>
    <row r="220251" spans="6:6" x14ac:dyDescent="0.25">
      <c r="F220251" s="195"/>
    </row>
    <row r="220252" spans="6:6" x14ac:dyDescent="0.25">
      <c r="F220252" s="195"/>
    </row>
    <row r="220253" spans="6:6" x14ac:dyDescent="0.25">
      <c r="F220253" s="195"/>
    </row>
    <row r="220254" spans="6:6" x14ac:dyDescent="0.25">
      <c r="F220254" s="195"/>
    </row>
    <row r="220255" spans="6:6" x14ac:dyDescent="0.25">
      <c r="F220255" s="195"/>
    </row>
    <row r="220256" spans="6:6" x14ac:dyDescent="0.25">
      <c r="F220256" s="195"/>
    </row>
    <row r="220257" spans="6:6" x14ac:dyDescent="0.25">
      <c r="F220257" s="195"/>
    </row>
    <row r="220258" spans="6:6" x14ac:dyDescent="0.25">
      <c r="F220258" s="195"/>
    </row>
    <row r="220259" spans="6:6" x14ac:dyDescent="0.25">
      <c r="F220259" s="195"/>
    </row>
    <row r="220260" spans="6:6" x14ac:dyDescent="0.25">
      <c r="F220260" s="195"/>
    </row>
    <row r="220261" spans="6:6" x14ac:dyDescent="0.25">
      <c r="F220261" s="195"/>
    </row>
    <row r="220262" spans="6:6" x14ac:dyDescent="0.25">
      <c r="F220262" s="195"/>
    </row>
    <row r="220263" spans="6:6" x14ac:dyDescent="0.25">
      <c r="F220263" s="195"/>
    </row>
    <row r="220264" spans="6:6" x14ac:dyDescent="0.25">
      <c r="F220264" s="195"/>
    </row>
    <row r="220265" spans="6:6" x14ac:dyDescent="0.25">
      <c r="F220265" s="195"/>
    </row>
    <row r="220266" spans="6:6" x14ac:dyDescent="0.25">
      <c r="F220266" s="195"/>
    </row>
    <row r="220267" spans="6:6" x14ac:dyDescent="0.25">
      <c r="F220267" s="195"/>
    </row>
    <row r="220268" spans="6:6" x14ac:dyDescent="0.25">
      <c r="F220268" s="195"/>
    </row>
    <row r="220269" spans="6:6" x14ac:dyDescent="0.25">
      <c r="F220269" s="195"/>
    </row>
    <row r="220270" spans="6:6" x14ac:dyDescent="0.25">
      <c r="F220270" s="195"/>
    </row>
    <row r="220271" spans="6:6" x14ac:dyDescent="0.25">
      <c r="F220271" s="195"/>
    </row>
    <row r="220272" spans="6:6" x14ac:dyDescent="0.25">
      <c r="F220272" s="195"/>
    </row>
    <row r="220273" spans="6:6" x14ac:dyDescent="0.25">
      <c r="F220273" s="195"/>
    </row>
    <row r="220274" spans="6:6" x14ac:dyDescent="0.25">
      <c r="F220274" s="195"/>
    </row>
    <row r="220275" spans="6:6" x14ac:dyDescent="0.25">
      <c r="F220275" s="195"/>
    </row>
    <row r="220276" spans="6:6" x14ac:dyDescent="0.25">
      <c r="F220276" s="195"/>
    </row>
    <row r="220277" spans="6:6" x14ac:dyDescent="0.25">
      <c r="F220277" s="195"/>
    </row>
    <row r="220278" spans="6:6" x14ac:dyDescent="0.25">
      <c r="F220278" s="195"/>
    </row>
    <row r="220279" spans="6:6" x14ac:dyDescent="0.25">
      <c r="F220279" s="195"/>
    </row>
    <row r="220280" spans="6:6" x14ac:dyDescent="0.25">
      <c r="F220280" s="195"/>
    </row>
    <row r="220281" spans="6:6" x14ac:dyDescent="0.25">
      <c r="F220281" s="195"/>
    </row>
    <row r="220282" spans="6:6" x14ac:dyDescent="0.25">
      <c r="F220282" s="195"/>
    </row>
    <row r="220283" spans="6:6" x14ac:dyDescent="0.25">
      <c r="F220283" s="195"/>
    </row>
    <row r="220284" spans="6:6" x14ac:dyDescent="0.25">
      <c r="F220284" s="195"/>
    </row>
    <row r="220285" spans="6:6" x14ac:dyDescent="0.25">
      <c r="F220285" s="195"/>
    </row>
    <row r="220286" spans="6:6" x14ac:dyDescent="0.25">
      <c r="F220286" s="195"/>
    </row>
    <row r="220287" spans="6:6" x14ac:dyDescent="0.25">
      <c r="F220287" s="195"/>
    </row>
    <row r="220288" spans="6:6" x14ac:dyDescent="0.25">
      <c r="F220288" s="195"/>
    </row>
    <row r="220289" spans="6:6" x14ac:dyDescent="0.25">
      <c r="F220289" s="195"/>
    </row>
    <row r="220290" spans="6:6" x14ac:dyDescent="0.25">
      <c r="F220290" s="195"/>
    </row>
    <row r="220291" spans="6:6" x14ac:dyDescent="0.25">
      <c r="F220291" s="195"/>
    </row>
    <row r="220292" spans="6:6" x14ac:dyDescent="0.25">
      <c r="F220292" s="195"/>
    </row>
    <row r="220293" spans="6:6" x14ac:dyDescent="0.25">
      <c r="F220293" s="195"/>
    </row>
    <row r="220294" spans="6:6" x14ac:dyDescent="0.25">
      <c r="F220294" s="195"/>
    </row>
    <row r="220295" spans="6:6" x14ac:dyDescent="0.25">
      <c r="F220295" s="195"/>
    </row>
    <row r="220296" spans="6:6" x14ac:dyDescent="0.25">
      <c r="F220296" s="195"/>
    </row>
    <row r="220297" spans="6:6" x14ac:dyDescent="0.25">
      <c r="F220297" s="195"/>
    </row>
    <row r="220298" spans="6:6" x14ac:dyDescent="0.25">
      <c r="F220298" s="195"/>
    </row>
    <row r="220299" spans="6:6" x14ac:dyDescent="0.25">
      <c r="F220299" s="195"/>
    </row>
    <row r="220300" spans="6:6" x14ac:dyDescent="0.25">
      <c r="F220300" s="195"/>
    </row>
    <row r="220301" spans="6:6" x14ac:dyDescent="0.25">
      <c r="F220301" s="195"/>
    </row>
    <row r="220302" spans="6:6" x14ac:dyDescent="0.25">
      <c r="F220302" s="195"/>
    </row>
    <row r="220303" spans="6:6" x14ac:dyDescent="0.25">
      <c r="F220303" s="195"/>
    </row>
    <row r="220304" spans="6:6" x14ac:dyDescent="0.25">
      <c r="F220304" s="195"/>
    </row>
    <row r="220305" spans="6:6" x14ac:dyDescent="0.25">
      <c r="F220305" s="195"/>
    </row>
    <row r="220306" spans="6:6" x14ac:dyDescent="0.25">
      <c r="F220306" s="195"/>
    </row>
    <row r="220307" spans="6:6" x14ac:dyDescent="0.25">
      <c r="F220307" s="195"/>
    </row>
    <row r="220308" spans="6:6" x14ac:dyDescent="0.25">
      <c r="F220308" s="195"/>
    </row>
    <row r="220309" spans="6:6" x14ac:dyDescent="0.25">
      <c r="F220309" s="195"/>
    </row>
    <row r="220310" spans="6:6" x14ac:dyDescent="0.25">
      <c r="F220310" s="195"/>
    </row>
    <row r="220311" spans="6:6" x14ac:dyDescent="0.25">
      <c r="F220311" s="195"/>
    </row>
    <row r="220312" spans="6:6" x14ac:dyDescent="0.25">
      <c r="F220312" s="195"/>
    </row>
    <row r="220313" spans="6:6" x14ac:dyDescent="0.25">
      <c r="F220313" s="195"/>
    </row>
    <row r="220314" spans="6:6" x14ac:dyDescent="0.25">
      <c r="F220314" s="195"/>
    </row>
    <row r="220315" spans="6:6" x14ac:dyDescent="0.25">
      <c r="F220315" s="195"/>
    </row>
    <row r="220316" spans="6:6" x14ac:dyDescent="0.25">
      <c r="F220316" s="195"/>
    </row>
    <row r="220317" spans="6:6" x14ac:dyDescent="0.25">
      <c r="F220317" s="195"/>
    </row>
    <row r="220318" spans="6:6" x14ac:dyDescent="0.25">
      <c r="F220318" s="195"/>
    </row>
    <row r="220319" spans="6:6" x14ac:dyDescent="0.25">
      <c r="F220319" s="195"/>
    </row>
    <row r="220320" spans="6:6" x14ac:dyDescent="0.25">
      <c r="F220320" s="195"/>
    </row>
    <row r="220321" spans="6:6" x14ac:dyDescent="0.25">
      <c r="F220321" s="195"/>
    </row>
    <row r="220322" spans="6:6" x14ac:dyDescent="0.25">
      <c r="F220322" s="195"/>
    </row>
    <row r="220323" spans="6:6" x14ac:dyDescent="0.25">
      <c r="F220323" s="195"/>
    </row>
    <row r="220324" spans="6:6" x14ac:dyDescent="0.25">
      <c r="F220324" s="195"/>
    </row>
    <row r="220325" spans="6:6" x14ac:dyDescent="0.25">
      <c r="F220325" s="195"/>
    </row>
    <row r="220326" spans="6:6" x14ac:dyDescent="0.25">
      <c r="F220326" s="195"/>
    </row>
    <row r="220327" spans="6:6" x14ac:dyDescent="0.25">
      <c r="F220327" s="195"/>
    </row>
    <row r="220328" spans="6:6" x14ac:dyDescent="0.25">
      <c r="F220328" s="195"/>
    </row>
    <row r="220329" spans="6:6" x14ac:dyDescent="0.25">
      <c r="F220329" s="195"/>
    </row>
    <row r="220330" spans="6:6" x14ac:dyDescent="0.25">
      <c r="F220330" s="195"/>
    </row>
    <row r="220331" spans="6:6" x14ac:dyDescent="0.25">
      <c r="F220331" s="195"/>
    </row>
    <row r="220332" spans="6:6" x14ac:dyDescent="0.25">
      <c r="F220332" s="195"/>
    </row>
    <row r="220333" spans="6:6" x14ac:dyDescent="0.25">
      <c r="F220333" s="195"/>
    </row>
    <row r="220334" spans="6:6" x14ac:dyDescent="0.25">
      <c r="F220334" s="195"/>
    </row>
    <row r="220335" spans="6:6" x14ac:dyDescent="0.25">
      <c r="F220335" s="195"/>
    </row>
    <row r="220336" spans="6:6" x14ac:dyDescent="0.25">
      <c r="F220336" s="195"/>
    </row>
    <row r="220337" spans="6:6" x14ac:dyDescent="0.25">
      <c r="F220337" s="195"/>
    </row>
    <row r="220338" spans="6:6" x14ac:dyDescent="0.25">
      <c r="F220338" s="195"/>
    </row>
    <row r="220339" spans="6:6" x14ac:dyDescent="0.25">
      <c r="F220339" s="195"/>
    </row>
    <row r="220340" spans="6:6" x14ac:dyDescent="0.25">
      <c r="F220340" s="195"/>
    </row>
    <row r="220341" spans="6:6" x14ac:dyDescent="0.25">
      <c r="F220341" s="195"/>
    </row>
    <row r="220342" spans="6:6" x14ac:dyDescent="0.25">
      <c r="F220342" s="195"/>
    </row>
    <row r="220343" spans="6:6" x14ac:dyDescent="0.25">
      <c r="F220343" s="195"/>
    </row>
    <row r="220344" spans="6:6" x14ac:dyDescent="0.25">
      <c r="F220344" s="195"/>
    </row>
    <row r="220345" spans="6:6" x14ac:dyDescent="0.25">
      <c r="F220345" s="195"/>
    </row>
    <row r="220346" spans="6:6" x14ac:dyDescent="0.25">
      <c r="F220346" s="195"/>
    </row>
    <row r="220347" spans="6:6" x14ac:dyDescent="0.25">
      <c r="F220347" s="195"/>
    </row>
    <row r="220348" spans="6:6" x14ac:dyDescent="0.25">
      <c r="F220348" s="195"/>
    </row>
    <row r="220349" spans="6:6" x14ac:dyDescent="0.25">
      <c r="F220349" s="195"/>
    </row>
    <row r="220350" spans="6:6" x14ac:dyDescent="0.25">
      <c r="F220350" s="195"/>
    </row>
    <row r="220351" spans="6:6" x14ac:dyDescent="0.25">
      <c r="F220351" s="195"/>
    </row>
    <row r="220352" spans="6:6" x14ac:dyDescent="0.25">
      <c r="F220352" s="195"/>
    </row>
    <row r="220353" spans="6:6" x14ac:dyDescent="0.25">
      <c r="F220353" s="195"/>
    </row>
    <row r="220354" spans="6:6" x14ac:dyDescent="0.25">
      <c r="F220354" s="195"/>
    </row>
    <row r="220355" spans="6:6" x14ac:dyDescent="0.25">
      <c r="F220355" s="195"/>
    </row>
    <row r="220356" spans="6:6" x14ac:dyDescent="0.25">
      <c r="F220356" s="195"/>
    </row>
    <row r="220357" spans="6:6" x14ac:dyDescent="0.25">
      <c r="F220357" s="195"/>
    </row>
    <row r="220358" spans="6:6" x14ac:dyDescent="0.25">
      <c r="F220358" s="195"/>
    </row>
    <row r="220359" spans="6:6" x14ac:dyDescent="0.25">
      <c r="F220359" s="195"/>
    </row>
    <row r="220360" spans="6:6" x14ac:dyDescent="0.25">
      <c r="F220360" s="195"/>
    </row>
    <row r="220361" spans="6:6" x14ac:dyDescent="0.25">
      <c r="F220361" s="195"/>
    </row>
    <row r="220362" spans="6:6" x14ac:dyDescent="0.25">
      <c r="F220362" s="195"/>
    </row>
    <row r="220363" spans="6:6" x14ac:dyDescent="0.25">
      <c r="F220363" s="195"/>
    </row>
    <row r="220364" spans="6:6" x14ac:dyDescent="0.25">
      <c r="F220364" s="195"/>
    </row>
    <row r="220365" spans="6:6" x14ac:dyDescent="0.25">
      <c r="F220365" s="195"/>
    </row>
    <row r="220366" spans="6:6" x14ac:dyDescent="0.25">
      <c r="F220366" s="195"/>
    </row>
    <row r="220367" spans="6:6" x14ac:dyDescent="0.25">
      <c r="F220367" s="195"/>
    </row>
    <row r="220368" spans="6:6" x14ac:dyDescent="0.25">
      <c r="F220368" s="195"/>
    </row>
    <row r="220369" spans="6:6" x14ac:dyDescent="0.25">
      <c r="F220369" s="195"/>
    </row>
    <row r="220370" spans="6:6" x14ac:dyDescent="0.25">
      <c r="F220370" s="195"/>
    </row>
    <row r="220371" spans="6:6" x14ac:dyDescent="0.25">
      <c r="F220371" s="195"/>
    </row>
    <row r="220372" spans="6:6" x14ac:dyDescent="0.25">
      <c r="F220372" s="195"/>
    </row>
    <row r="220373" spans="6:6" x14ac:dyDescent="0.25">
      <c r="F220373" s="195"/>
    </row>
    <row r="220374" spans="6:6" x14ac:dyDescent="0.25">
      <c r="F220374" s="195"/>
    </row>
    <row r="220375" spans="6:6" x14ac:dyDescent="0.25">
      <c r="F220375" s="195"/>
    </row>
    <row r="220376" spans="6:6" x14ac:dyDescent="0.25">
      <c r="F220376" s="195"/>
    </row>
    <row r="220377" spans="6:6" x14ac:dyDescent="0.25">
      <c r="F220377" s="195"/>
    </row>
    <row r="220378" spans="6:6" x14ac:dyDescent="0.25">
      <c r="F220378" s="195"/>
    </row>
    <row r="220379" spans="6:6" x14ac:dyDescent="0.25">
      <c r="F220379" s="195"/>
    </row>
    <row r="220380" spans="6:6" x14ac:dyDescent="0.25">
      <c r="F220380" s="195"/>
    </row>
    <row r="220381" spans="6:6" x14ac:dyDescent="0.25">
      <c r="F220381" s="195"/>
    </row>
    <row r="220382" spans="6:6" x14ac:dyDescent="0.25">
      <c r="F220382" s="195"/>
    </row>
    <row r="220383" spans="6:6" x14ac:dyDescent="0.25">
      <c r="F220383" s="195"/>
    </row>
    <row r="220384" spans="6:6" x14ac:dyDescent="0.25">
      <c r="F220384" s="195"/>
    </row>
    <row r="220385" spans="6:6" x14ac:dyDescent="0.25">
      <c r="F220385" s="195"/>
    </row>
    <row r="220386" spans="6:6" x14ac:dyDescent="0.25">
      <c r="F220386" s="195"/>
    </row>
    <row r="220387" spans="6:6" x14ac:dyDescent="0.25">
      <c r="F220387" s="195"/>
    </row>
    <row r="220388" spans="6:6" x14ac:dyDescent="0.25">
      <c r="F220388" s="195"/>
    </row>
    <row r="220389" spans="6:6" x14ac:dyDescent="0.25">
      <c r="F220389" s="195"/>
    </row>
    <row r="220390" spans="6:6" x14ac:dyDescent="0.25">
      <c r="F220390" s="195"/>
    </row>
    <row r="220391" spans="6:6" x14ac:dyDescent="0.25">
      <c r="F220391" s="195"/>
    </row>
    <row r="220392" spans="6:6" x14ac:dyDescent="0.25">
      <c r="F220392" s="195"/>
    </row>
    <row r="220393" spans="6:6" x14ac:dyDescent="0.25">
      <c r="F220393" s="195"/>
    </row>
    <row r="220394" spans="6:6" x14ac:dyDescent="0.25">
      <c r="F220394" s="195"/>
    </row>
    <row r="220395" spans="6:6" x14ac:dyDescent="0.25">
      <c r="F220395" s="195"/>
    </row>
    <row r="220396" spans="6:6" x14ac:dyDescent="0.25">
      <c r="F220396" s="195"/>
    </row>
    <row r="220397" spans="6:6" x14ac:dyDescent="0.25">
      <c r="F220397" s="195"/>
    </row>
    <row r="220398" spans="6:6" x14ac:dyDescent="0.25">
      <c r="F220398" s="195"/>
    </row>
    <row r="220399" spans="6:6" x14ac:dyDescent="0.25">
      <c r="F220399" s="195"/>
    </row>
    <row r="220400" spans="6:6" x14ac:dyDescent="0.25">
      <c r="F220400" s="195"/>
    </row>
    <row r="220401" spans="6:6" x14ac:dyDescent="0.25">
      <c r="F220401" s="195"/>
    </row>
    <row r="220402" spans="6:6" x14ac:dyDescent="0.25">
      <c r="F220402" s="195"/>
    </row>
    <row r="220403" spans="6:6" x14ac:dyDescent="0.25">
      <c r="F220403" s="195"/>
    </row>
    <row r="220404" spans="6:6" x14ac:dyDescent="0.25">
      <c r="F220404" s="195"/>
    </row>
    <row r="220405" spans="6:6" x14ac:dyDescent="0.25">
      <c r="F220405" s="195"/>
    </row>
    <row r="220406" spans="6:6" x14ac:dyDescent="0.25">
      <c r="F220406" s="195"/>
    </row>
    <row r="220407" spans="6:6" x14ac:dyDescent="0.25">
      <c r="F220407" s="195"/>
    </row>
    <row r="220408" spans="6:6" x14ac:dyDescent="0.25">
      <c r="F220408" s="195"/>
    </row>
    <row r="220409" spans="6:6" x14ac:dyDescent="0.25">
      <c r="F220409" s="195"/>
    </row>
    <row r="220410" spans="6:6" x14ac:dyDescent="0.25">
      <c r="F220410" s="195"/>
    </row>
    <row r="220411" spans="6:6" x14ac:dyDescent="0.25">
      <c r="F220411" s="195"/>
    </row>
    <row r="220412" spans="6:6" x14ac:dyDescent="0.25">
      <c r="F220412" s="195"/>
    </row>
    <row r="220413" spans="6:6" x14ac:dyDescent="0.25">
      <c r="F220413" s="195"/>
    </row>
    <row r="220414" spans="6:6" x14ac:dyDescent="0.25">
      <c r="F220414" s="195"/>
    </row>
    <row r="220415" spans="6:6" x14ac:dyDescent="0.25">
      <c r="F220415" s="195"/>
    </row>
    <row r="220416" spans="6:6" x14ac:dyDescent="0.25">
      <c r="F220416" s="195"/>
    </row>
    <row r="220417" spans="6:6" x14ac:dyDescent="0.25">
      <c r="F220417" s="195"/>
    </row>
    <row r="220418" spans="6:6" x14ac:dyDescent="0.25">
      <c r="F220418" s="195"/>
    </row>
    <row r="220419" spans="6:6" x14ac:dyDescent="0.25">
      <c r="F220419" s="195"/>
    </row>
    <row r="220420" spans="6:6" x14ac:dyDescent="0.25">
      <c r="F220420" s="195"/>
    </row>
    <row r="220421" spans="6:6" x14ac:dyDescent="0.25">
      <c r="F220421" s="195"/>
    </row>
    <row r="220422" spans="6:6" x14ac:dyDescent="0.25">
      <c r="F220422" s="195"/>
    </row>
    <row r="220423" spans="6:6" x14ac:dyDescent="0.25">
      <c r="F220423" s="195"/>
    </row>
    <row r="220424" spans="6:6" x14ac:dyDescent="0.25">
      <c r="F220424" s="195"/>
    </row>
    <row r="220425" spans="6:6" x14ac:dyDescent="0.25">
      <c r="F220425" s="195"/>
    </row>
    <row r="220426" spans="6:6" x14ac:dyDescent="0.25">
      <c r="F220426" s="195"/>
    </row>
    <row r="220427" spans="6:6" x14ac:dyDescent="0.25">
      <c r="F220427" s="195"/>
    </row>
    <row r="220428" spans="6:6" x14ac:dyDescent="0.25">
      <c r="F220428" s="195"/>
    </row>
    <row r="220429" spans="6:6" x14ac:dyDescent="0.25">
      <c r="F220429" s="195"/>
    </row>
    <row r="220430" spans="6:6" x14ac:dyDescent="0.25">
      <c r="F220430" s="195"/>
    </row>
    <row r="220431" spans="6:6" x14ac:dyDescent="0.25">
      <c r="F220431" s="195"/>
    </row>
    <row r="220432" spans="6:6" x14ac:dyDescent="0.25">
      <c r="F220432" s="195"/>
    </row>
    <row r="220433" spans="6:6" x14ac:dyDescent="0.25">
      <c r="F220433" s="195"/>
    </row>
    <row r="220434" spans="6:6" x14ac:dyDescent="0.25">
      <c r="F220434" s="195"/>
    </row>
    <row r="220435" spans="6:6" x14ac:dyDescent="0.25">
      <c r="F220435" s="195"/>
    </row>
    <row r="220436" spans="6:6" x14ac:dyDescent="0.25">
      <c r="F220436" s="195"/>
    </row>
    <row r="220437" spans="6:6" x14ac:dyDescent="0.25">
      <c r="F220437" s="195"/>
    </row>
    <row r="220438" spans="6:6" x14ac:dyDescent="0.25">
      <c r="F220438" s="195"/>
    </row>
    <row r="220439" spans="6:6" x14ac:dyDescent="0.25">
      <c r="F220439" s="195"/>
    </row>
    <row r="220440" spans="6:6" x14ac:dyDescent="0.25">
      <c r="F220440" s="195"/>
    </row>
    <row r="220441" spans="6:6" x14ac:dyDescent="0.25">
      <c r="F220441" s="195"/>
    </row>
    <row r="220442" spans="6:6" x14ac:dyDescent="0.25">
      <c r="F220442" s="195"/>
    </row>
    <row r="220443" spans="6:6" x14ac:dyDescent="0.25">
      <c r="F220443" s="195"/>
    </row>
    <row r="220444" spans="6:6" x14ac:dyDescent="0.25">
      <c r="F220444" s="195"/>
    </row>
    <row r="220445" spans="6:6" x14ac:dyDescent="0.25">
      <c r="F220445" s="195"/>
    </row>
    <row r="220446" spans="6:6" x14ac:dyDescent="0.25">
      <c r="F220446" s="195"/>
    </row>
    <row r="220447" spans="6:6" x14ac:dyDescent="0.25">
      <c r="F220447" s="195"/>
    </row>
    <row r="220448" spans="6:6" x14ac:dyDescent="0.25">
      <c r="F220448" s="195"/>
    </row>
    <row r="220449" spans="6:6" x14ac:dyDescent="0.25">
      <c r="F220449" s="195"/>
    </row>
    <row r="220450" spans="6:6" x14ac:dyDescent="0.25">
      <c r="F220450" s="195"/>
    </row>
    <row r="220451" spans="6:6" x14ac:dyDescent="0.25">
      <c r="F220451" s="195"/>
    </row>
    <row r="220452" spans="6:6" x14ac:dyDescent="0.25">
      <c r="F220452" s="195"/>
    </row>
    <row r="220453" spans="6:6" x14ac:dyDescent="0.25">
      <c r="F220453" s="195"/>
    </row>
    <row r="220454" spans="6:6" x14ac:dyDescent="0.25">
      <c r="F220454" s="195"/>
    </row>
    <row r="220455" spans="6:6" x14ac:dyDescent="0.25">
      <c r="F220455" s="195"/>
    </row>
    <row r="220456" spans="6:6" x14ac:dyDescent="0.25">
      <c r="F220456" s="195"/>
    </row>
    <row r="220457" spans="6:6" x14ac:dyDescent="0.25">
      <c r="F220457" s="195"/>
    </row>
    <row r="220458" spans="6:6" x14ac:dyDescent="0.25">
      <c r="F220458" s="195"/>
    </row>
    <row r="220459" spans="6:6" x14ac:dyDescent="0.25">
      <c r="F220459" s="195"/>
    </row>
    <row r="220460" spans="6:6" x14ac:dyDescent="0.25">
      <c r="F220460" s="195"/>
    </row>
    <row r="220461" spans="6:6" x14ac:dyDescent="0.25">
      <c r="F220461" s="195"/>
    </row>
    <row r="220462" spans="6:6" x14ac:dyDescent="0.25">
      <c r="F220462" s="195"/>
    </row>
    <row r="220463" spans="6:6" x14ac:dyDescent="0.25">
      <c r="F220463" s="195"/>
    </row>
    <row r="220464" spans="6:6" x14ac:dyDescent="0.25">
      <c r="F220464" s="195"/>
    </row>
    <row r="220465" spans="6:6" x14ac:dyDescent="0.25">
      <c r="F220465" s="195"/>
    </row>
    <row r="220466" spans="6:6" x14ac:dyDescent="0.25">
      <c r="F220466" s="195"/>
    </row>
    <row r="220467" spans="6:6" x14ac:dyDescent="0.25">
      <c r="F220467" s="195"/>
    </row>
    <row r="220468" spans="6:6" x14ac:dyDescent="0.25">
      <c r="F220468" s="195"/>
    </row>
    <row r="220469" spans="6:6" x14ac:dyDescent="0.25">
      <c r="F220469" s="195"/>
    </row>
    <row r="220470" spans="6:6" x14ac:dyDescent="0.25">
      <c r="F220470" s="195"/>
    </row>
    <row r="220471" spans="6:6" x14ac:dyDescent="0.25">
      <c r="F220471" s="195"/>
    </row>
    <row r="220472" spans="6:6" x14ac:dyDescent="0.25">
      <c r="F220472" s="195"/>
    </row>
    <row r="220473" spans="6:6" x14ac:dyDescent="0.25">
      <c r="F220473" s="195"/>
    </row>
    <row r="220474" spans="6:6" x14ac:dyDescent="0.25">
      <c r="F220474" s="195"/>
    </row>
    <row r="220475" spans="6:6" x14ac:dyDescent="0.25">
      <c r="F220475" s="195"/>
    </row>
    <row r="220476" spans="6:6" x14ac:dyDescent="0.25">
      <c r="F220476" s="195"/>
    </row>
    <row r="220477" spans="6:6" x14ac:dyDescent="0.25">
      <c r="F220477" s="195"/>
    </row>
    <row r="220478" spans="6:6" x14ac:dyDescent="0.25">
      <c r="F220478" s="195"/>
    </row>
    <row r="220479" spans="6:6" x14ac:dyDescent="0.25">
      <c r="F220479" s="195"/>
    </row>
    <row r="220480" spans="6:6" x14ac:dyDescent="0.25">
      <c r="F220480" s="195"/>
    </row>
    <row r="225598" spans="6:6" x14ac:dyDescent="0.25">
      <c r="F225598" s="195"/>
    </row>
    <row r="225599" spans="6:6" x14ac:dyDescent="0.25">
      <c r="F225599" s="195"/>
    </row>
    <row r="225600" spans="6:6" x14ac:dyDescent="0.25">
      <c r="F225600" s="195"/>
    </row>
    <row r="225601" spans="6:6" x14ac:dyDescent="0.25">
      <c r="F225601" s="195"/>
    </row>
    <row r="225602" spans="6:6" x14ac:dyDescent="0.25">
      <c r="F225602" s="195"/>
    </row>
    <row r="225603" spans="6:6" x14ac:dyDescent="0.25">
      <c r="F225603" s="195"/>
    </row>
    <row r="225604" spans="6:6" x14ac:dyDescent="0.25">
      <c r="F225604" s="195"/>
    </row>
    <row r="225605" spans="6:6" x14ac:dyDescent="0.25">
      <c r="F225605" s="195"/>
    </row>
    <row r="225606" spans="6:6" x14ac:dyDescent="0.25">
      <c r="F225606" s="195"/>
    </row>
    <row r="225607" spans="6:6" x14ac:dyDescent="0.25">
      <c r="F225607" s="195"/>
    </row>
    <row r="225608" spans="6:6" x14ac:dyDescent="0.25">
      <c r="F225608" s="195"/>
    </row>
    <row r="225609" spans="6:6" x14ac:dyDescent="0.25">
      <c r="F225609" s="195"/>
    </row>
    <row r="225610" spans="6:6" x14ac:dyDescent="0.25">
      <c r="F225610" s="195"/>
    </row>
    <row r="225611" spans="6:6" x14ac:dyDescent="0.25">
      <c r="F225611" s="195"/>
    </row>
    <row r="225612" spans="6:6" x14ac:dyDescent="0.25">
      <c r="F225612" s="195"/>
    </row>
    <row r="225613" spans="6:6" x14ac:dyDescent="0.25">
      <c r="F225613" s="195"/>
    </row>
    <row r="225614" spans="6:6" x14ac:dyDescent="0.25">
      <c r="F225614" s="195"/>
    </row>
    <row r="225615" spans="6:6" x14ac:dyDescent="0.25">
      <c r="F225615" s="195"/>
    </row>
    <row r="225616" spans="6:6" x14ac:dyDescent="0.25">
      <c r="F225616" s="195"/>
    </row>
    <row r="225617" spans="6:6" x14ac:dyDescent="0.25">
      <c r="F225617" s="195"/>
    </row>
    <row r="225618" spans="6:6" x14ac:dyDescent="0.25">
      <c r="F225618" s="195"/>
    </row>
    <row r="225619" spans="6:6" x14ac:dyDescent="0.25">
      <c r="F225619" s="195"/>
    </row>
    <row r="225620" spans="6:6" x14ac:dyDescent="0.25">
      <c r="F225620" s="195"/>
    </row>
    <row r="225621" spans="6:6" x14ac:dyDescent="0.25">
      <c r="F225621" s="195"/>
    </row>
    <row r="225622" spans="6:6" x14ac:dyDescent="0.25">
      <c r="F225622" s="195"/>
    </row>
    <row r="225623" spans="6:6" x14ac:dyDescent="0.25">
      <c r="F225623" s="195"/>
    </row>
    <row r="225624" spans="6:6" x14ac:dyDescent="0.25">
      <c r="F225624" s="195"/>
    </row>
    <row r="225625" spans="6:6" x14ac:dyDescent="0.25">
      <c r="F225625" s="195"/>
    </row>
    <row r="225626" spans="6:6" x14ac:dyDescent="0.25">
      <c r="F225626" s="195"/>
    </row>
    <row r="225627" spans="6:6" x14ac:dyDescent="0.25">
      <c r="F225627" s="195"/>
    </row>
    <row r="225628" spans="6:6" x14ac:dyDescent="0.25">
      <c r="F225628" s="195"/>
    </row>
    <row r="225629" spans="6:6" x14ac:dyDescent="0.25">
      <c r="F225629" s="195"/>
    </row>
    <row r="225630" spans="6:6" x14ac:dyDescent="0.25">
      <c r="F225630" s="195"/>
    </row>
    <row r="225631" spans="6:6" x14ac:dyDescent="0.25">
      <c r="F225631" s="195"/>
    </row>
    <row r="225632" spans="6:6" x14ac:dyDescent="0.25">
      <c r="F225632" s="195"/>
    </row>
    <row r="225633" spans="6:6" x14ac:dyDescent="0.25">
      <c r="F225633" s="195"/>
    </row>
    <row r="225634" spans="6:6" x14ac:dyDescent="0.25">
      <c r="F225634" s="195"/>
    </row>
    <row r="225635" spans="6:6" x14ac:dyDescent="0.25">
      <c r="F225635" s="195"/>
    </row>
    <row r="225636" spans="6:6" x14ac:dyDescent="0.25">
      <c r="F225636" s="195"/>
    </row>
    <row r="225637" spans="6:6" x14ac:dyDescent="0.25">
      <c r="F225637" s="195"/>
    </row>
    <row r="225638" spans="6:6" x14ac:dyDescent="0.25">
      <c r="F225638" s="195"/>
    </row>
    <row r="225639" spans="6:6" x14ac:dyDescent="0.25">
      <c r="F225639" s="195"/>
    </row>
    <row r="225640" spans="6:6" x14ac:dyDescent="0.25">
      <c r="F225640" s="195"/>
    </row>
    <row r="225641" spans="6:6" x14ac:dyDescent="0.25">
      <c r="F225641" s="195"/>
    </row>
    <row r="225642" spans="6:6" x14ac:dyDescent="0.25">
      <c r="F225642" s="195"/>
    </row>
    <row r="225643" spans="6:6" x14ac:dyDescent="0.25">
      <c r="F225643" s="195"/>
    </row>
    <row r="225644" spans="6:6" x14ac:dyDescent="0.25">
      <c r="F225644" s="195"/>
    </row>
    <row r="225645" spans="6:6" x14ac:dyDescent="0.25">
      <c r="F225645" s="195"/>
    </row>
    <row r="225646" spans="6:6" x14ac:dyDescent="0.25">
      <c r="F225646" s="195"/>
    </row>
    <row r="225647" spans="6:6" x14ac:dyDescent="0.25">
      <c r="F225647" s="195"/>
    </row>
    <row r="225648" spans="6:6" x14ac:dyDescent="0.25">
      <c r="F225648" s="195"/>
    </row>
    <row r="225649" spans="6:6" x14ac:dyDescent="0.25">
      <c r="F225649" s="195"/>
    </row>
    <row r="225650" spans="6:6" x14ac:dyDescent="0.25">
      <c r="F225650" s="195"/>
    </row>
    <row r="225651" spans="6:6" x14ac:dyDescent="0.25">
      <c r="F225651" s="195"/>
    </row>
    <row r="225652" spans="6:6" x14ac:dyDescent="0.25">
      <c r="F225652" s="195"/>
    </row>
    <row r="225653" spans="6:6" x14ac:dyDescent="0.25">
      <c r="F225653" s="195"/>
    </row>
    <row r="225654" spans="6:6" x14ac:dyDescent="0.25">
      <c r="F225654" s="195"/>
    </row>
    <row r="225655" spans="6:6" x14ac:dyDescent="0.25">
      <c r="F225655" s="195"/>
    </row>
    <row r="225656" spans="6:6" x14ac:dyDescent="0.25">
      <c r="F225656" s="195"/>
    </row>
    <row r="225657" spans="6:6" x14ac:dyDescent="0.25">
      <c r="F225657" s="195"/>
    </row>
    <row r="225658" spans="6:6" x14ac:dyDescent="0.25">
      <c r="F225658" s="195"/>
    </row>
    <row r="225659" spans="6:6" x14ac:dyDescent="0.25">
      <c r="F225659" s="195"/>
    </row>
    <row r="225660" spans="6:6" x14ac:dyDescent="0.25">
      <c r="F225660" s="195"/>
    </row>
    <row r="225661" spans="6:6" x14ac:dyDescent="0.25">
      <c r="F225661" s="195"/>
    </row>
    <row r="225662" spans="6:6" x14ac:dyDescent="0.25">
      <c r="F225662" s="195"/>
    </row>
    <row r="225663" spans="6:6" x14ac:dyDescent="0.25">
      <c r="F225663" s="195"/>
    </row>
    <row r="225664" spans="6:6" x14ac:dyDescent="0.25">
      <c r="F225664" s="195"/>
    </row>
    <row r="225665" spans="6:6" x14ac:dyDescent="0.25">
      <c r="F225665" s="195"/>
    </row>
    <row r="225666" spans="6:6" x14ac:dyDescent="0.25">
      <c r="F225666" s="195"/>
    </row>
    <row r="225667" spans="6:6" x14ac:dyDescent="0.25">
      <c r="F225667" s="195"/>
    </row>
    <row r="225668" spans="6:6" x14ac:dyDescent="0.25">
      <c r="F225668" s="195"/>
    </row>
    <row r="225669" spans="6:6" x14ac:dyDescent="0.25">
      <c r="F225669" s="195"/>
    </row>
    <row r="225670" spans="6:6" x14ac:dyDescent="0.25">
      <c r="F225670" s="195"/>
    </row>
    <row r="225671" spans="6:6" x14ac:dyDescent="0.25">
      <c r="F225671" s="195"/>
    </row>
    <row r="225672" spans="6:6" x14ac:dyDescent="0.25">
      <c r="F225672" s="195"/>
    </row>
    <row r="225673" spans="6:6" x14ac:dyDescent="0.25">
      <c r="F225673" s="195"/>
    </row>
    <row r="225674" spans="6:6" x14ac:dyDescent="0.25">
      <c r="F225674" s="195"/>
    </row>
    <row r="225675" spans="6:6" x14ac:dyDescent="0.25">
      <c r="F225675" s="195"/>
    </row>
    <row r="225676" spans="6:6" x14ac:dyDescent="0.25">
      <c r="F225676" s="195"/>
    </row>
    <row r="225677" spans="6:6" x14ac:dyDescent="0.25">
      <c r="F225677" s="195"/>
    </row>
    <row r="225678" spans="6:6" x14ac:dyDescent="0.25">
      <c r="F225678" s="195"/>
    </row>
    <row r="225679" spans="6:6" x14ac:dyDescent="0.25">
      <c r="F225679" s="195"/>
    </row>
    <row r="225680" spans="6:6" x14ac:dyDescent="0.25">
      <c r="F225680" s="195"/>
    </row>
    <row r="225681" spans="6:6" x14ac:dyDescent="0.25">
      <c r="F225681" s="195"/>
    </row>
    <row r="225682" spans="6:6" x14ac:dyDescent="0.25">
      <c r="F225682" s="195"/>
    </row>
    <row r="225683" spans="6:6" x14ac:dyDescent="0.25">
      <c r="F225683" s="195"/>
    </row>
    <row r="225684" spans="6:6" x14ac:dyDescent="0.25">
      <c r="F225684" s="195"/>
    </row>
    <row r="225685" spans="6:6" x14ac:dyDescent="0.25">
      <c r="F225685" s="195"/>
    </row>
    <row r="225686" spans="6:6" x14ac:dyDescent="0.25">
      <c r="F225686" s="195"/>
    </row>
    <row r="225687" spans="6:6" x14ac:dyDescent="0.25">
      <c r="F225687" s="195"/>
    </row>
    <row r="225688" spans="6:6" x14ac:dyDescent="0.25">
      <c r="F225688" s="195"/>
    </row>
    <row r="225689" spans="6:6" x14ac:dyDescent="0.25">
      <c r="F225689" s="195"/>
    </row>
    <row r="225690" spans="6:6" x14ac:dyDescent="0.25">
      <c r="F225690" s="195"/>
    </row>
    <row r="225691" spans="6:6" x14ac:dyDescent="0.25">
      <c r="F225691" s="195"/>
    </row>
    <row r="225692" spans="6:6" x14ac:dyDescent="0.25">
      <c r="F225692" s="195"/>
    </row>
    <row r="225693" spans="6:6" x14ac:dyDescent="0.25">
      <c r="F225693" s="195"/>
    </row>
    <row r="225694" spans="6:6" x14ac:dyDescent="0.25">
      <c r="F225694" s="195"/>
    </row>
    <row r="225695" spans="6:6" x14ac:dyDescent="0.25">
      <c r="F225695" s="195"/>
    </row>
    <row r="225696" spans="6:6" x14ac:dyDescent="0.25">
      <c r="F225696" s="195"/>
    </row>
    <row r="225697" spans="6:6" x14ac:dyDescent="0.25">
      <c r="F225697" s="195"/>
    </row>
    <row r="225698" spans="6:6" x14ac:dyDescent="0.25">
      <c r="F225698" s="195"/>
    </row>
    <row r="225699" spans="6:6" x14ac:dyDescent="0.25">
      <c r="F225699" s="195"/>
    </row>
    <row r="225700" spans="6:6" x14ac:dyDescent="0.25">
      <c r="F225700" s="195"/>
    </row>
    <row r="225701" spans="6:6" x14ac:dyDescent="0.25">
      <c r="F225701" s="195"/>
    </row>
    <row r="225702" spans="6:6" x14ac:dyDescent="0.25">
      <c r="F225702" s="195"/>
    </row>
    <row r="225703" spans="6:6" x14ac:dyDescent="0.25">
      <c r="F225703" s="195"/>
    </row>
    <row r="225704" spans="6:6" x14ac:dyDescent="0.25">
      <c r="F225704" s="195"/>
    </row>
    <row r="225705" spans="6:6" x14ac:dyDescent="0.25">
      <c r="F225705" s="195"/>
    </row>
    <row r="225706" spans="6:6" x14ac:dyDescent="0.25">
      <c r="F225706" s="195"/>
    </row>
    <row r="225707" spans="6:6" x14ac:dyDescent="0.25">
      <c r="F225707" s="195"/>
    </row>
    <row r="225708" spans="6:6" x14ac:dyDescent="0.25">
      <c r="F225708" s="195"/>
    </row>
    <row r="225709" spans="6:6" x14ac:dyDescent="0.25">
      <c r="F225709" s="195"/>
    </row>
    <row r="225710" spans="6:6" x14ac:dyDescent="0.25">
      <c r="F225710" s="195"/>
    </row>
    <row r="225711" spans="6:6" x14ac:dyDescent="0.25">
      <c r="F225711" s="195"/>
    </row>
    <row r="225712" spans="6:6" x14ac:dyDescent="0.25">
      <c r="F225712" s="195"/>
    </row>
    <row r="225713" spans="6:6" x14ac:dyDescent="0.25">
      <c r="F225713" s="195"/>
    </row>
    <row r="225714" spans="6:6" x14ac:dyDescent="0.25">
      <c r="F225714" s="195"/>
    </row>
    <row r="225715" spans="6:6" x14ac:dyDescent="0.25">
      <c r="F225715" s="195"/>
    </row>
    <row r="225716" spans="6:6" x14ac:dyDescent="0.25">
      <c r="F225716" s="195"/>
    </row>
    <row r="225717" spans="6:6" x14ac:dyDescent="0.25">
      <c r="F225717" s="195"/>
    </row>
    <row r="225718" spans="6:6" x14ac:dyDescent="0.25">
      <c r="F225718" s="195"/>
    </row>
    <row r="225719" spans="6:6" x14ac:dyDescent="0.25">
      <c r="F225719" s="195"/>
    </row>
    <row r="225720" spans="6:6" x14ac:dyDescent="0.25">
      <c r="F225720" s="195"/>
    </row>
    <row r="225721" spans="6:6" x14ac:dyDescent="0.25">
      <c r="F225721" s="195"/>
    </row>
    <row r="225722" spans="6:6" x14ac:dyDescent="0.25">
      <c r="F225722" s="195"/>
    </row>
    <row r="225723" spans="6:6" x14ac:dyDescent="0.25">
      <c r="F225723" s="195"/>
    </row>
    <row r="225724" spans="6:6" x14ac:dyDescent="0.25">
      <c r="F225724" s="195"/>
    </row>
    <row r="225725" spans="6:6" x14ac:dyDescent="0.25">
      <c r="F225725" s="195"/>
    </row>
    <row r="225726" spans="6:6" x14ac:dyDescent="0.25">
      <c r="F225726" s="195"/>
    </row>
    <row r="225727" spans="6:6" x14ac:dyDescent="0.25">
      <c r="F225727" s="195"/>
    </row>
    <row r="225728" spans="6:6" x14ac:dyDescent="0.25">
      <c r="F225728" s="195"/>
    </row>
    <row r="225729" spans="6:6" x14ac:dyDescent="0.25">
      <c r="F225729" s="195"/>
    </row>
    <row r="225730" spans="6:6" x14ac:dyDescent="0.25">
      <c r="F225730" s="195"/>
    </row>
    <row r="225731" spans="6:6" x14ac:dyDescent="0.25">
      <c r="F225731" s="195"/>
    </row>
    <row r="225732" spans="6:6" x14ac:dyDescent="0.25">
      <c r="F225732" s="195"/>
    </row>
    <row r="225733" spans="6:6" x14ac:dyDescent="0.25">
      <c r="F225733" s="195"/>
    </row>
    <row r="225734" spans="6:6" x14ac:dyDescent="0.25">
      <c r="F225734" s="195"/>
    </row>
    <row r="225735" spans="6:6" x14ac:dyDescent="0.25">
      <c r="F225735" s="195"/>
    </row>
    <row r="225736" spans="6:6" x14ac:dyDescent="0.25">
      <c r="F225736" s="195"/>
    </row>
    <row r="225737" spans="6:6" x14ac:dyDescent="0.25">
      <c r="F225737" s="195"/>
    </row>
    <row r="225738" spans="6:6" x14ac:dyDescent="0.25">
      <c r="F225738" s="195"/>
    </row>
    <row r="225739" spans="6:6" x14ac:dyDescent="0.25">
      <c r="F225739" s="195"/>
    </row>
    <row r="225740" spans="6:6" x14ac:dyDescent="0.25">
      <c r="F225740" s="195"/>
    </row>
    <row r="225741" spans="6:6" x14ac:dyDescent="0.25">
      <c r="F225741" s="195"/>
    </row>
    <row r="225742" spans="6:6" x14ac:dyDescent="0.25">
      <c r="F225742" s="195"/>
    </row>
    <row r="225743" spans="6:6" x14ac:dyDescent="0.25">
      <c r="F225743" s="195"/>
    </row>
    <row r="225744" spans="6:6" x14ac:dyDescent="0.25">
      <c r="F225744" s="195"/>
    </row>
    <row r="225745" spans="6:6" x14ac:dyDescent="0.25">
      <c r="F225745" s="195"/>
    </row>
    <row r="225746" spans="6:6" x14ac:dyDescent="0.25">
      <c r="F225746" s="195"/>
    </row>
    <row r="225747" spans="6:6" x14ac:dyDescent="0.25">
      <c r="F225747" s="195"/>
    </row>
    <row r="225748" spans="6:6" x14ac:dyDescent="0.25">
      <c r="F225748" s="195"/>
    </row>
    <row r="225749" spans="6:6" x14ac:dyDescent="0.25">
      <c r="F225749" s="195"/>
    </row>
    <row r="225750" spans="6:6" x14ac:dyDescent="0.25">
      <c r="F225750" s="195"/>
    </row>
    <row r="225751" spans="6:6" x14ac:dyDescent="0.25">
      <c r="F225751" s="195"/>
    </row>
    <row r="225752" spans="6:6" x14ac:dyDescent="0.25">
      <c r="F225752" s="195"/>
    </row>
    <row r="225753" spans="6:6" x14ac:dyDescent="0.25">
      <c r="F225753" s="195"/>
    </row>
    <row r="225754" spans="6:6" x14ac:dyDescent="0.25">
      <c r="F225754" s="195"/>
    </row>
    <row r="225755" spans="6:6" x14ac:dyDescent="0.25">
      <c r="F225755" s="195"/>
    </row>
    <row r="225756" spans="6:6" x14ac:dyDescent="0.25">
      <c r="F225756" s="195"/>
    </row>
    <row r="225757" spans="6:6" x14ac:dyDescent="0.25">
      <c r="F225757" s="195"/>
    </row>
    <row r="225758" spans="6:6" x14ac:dyDescent="0.25">
      <c r="F225758" s="195"/>
    </row>
    <row r="225759" spans="6:6" x14ac:dyDescent="0.25">
      <c r="F225759" s="195"/>
    </row>
    <row r="225760" spans="6:6" x14ac:dyDescent="0.25">
      <c r="F225760" s="195"/>
    </row>
    <row r="225761" spans="6:6" x14ac:dyDescent="0.25">
      <c r="F225761" s="195"/>
    </row>
    <row r="225762" spans="6:6" x14ac:dyDescent="0.25">
      <c r="F225762" s="195"/>
    </row>
    <row r="225763" spans="6:6" x14ac:dyDescent="0.25">
      <c r="F225763" s="195"/>
    </row>
    <row r="225764" spans="6:6" x14ac:dyDescent="0.25">
      <c r="F225764" s="195"/>
    </row>
    <row r="225765" spans="6:6" x14ac:dyDescent="0.25">
      <c r="F225765" s="195"/>
    </row>
    <row r="225766" spans="6:6" x14ac:dyDescent="0.25">
      <c r="F225766" s="195"/>
    </row>
    <row r="225767" spans="6:6" x14ac:dyDescent="0.25">
      <c r="F225767" s="195"/>
    </row>
    <row r="225768" spans="6:6" x14ac:dyDescent="0.25">
      <c r="F225768" s="195"/>
    </row>
    <row r="225769" spans="6:6" x14ac:dyDescent="0.25">
      <c r="F225769" s="195"/>
    </row>
    <row r="225770" spans="6:6" x14ac:dyDescent="0.25">
      <c r="F225770" s="195"/>
    </row>
    <row r="225771" spans="6:6" x14ac:dyDescent="0.25">
      <c r="F225771" s="195"/>
    </row>
    <row r="225772" spans="6:6" x14ac:dyDescent="0.25">
      <c r="F225772" s="195"/>
    </row>
    <row r="225773" spans="6:6" x14ac:dyDescent="0.25">
      <c r="F225773" s="195"/>
    </row>
    <row r="225774" spans="6:6" x14ac:dyDescent="0.25">
      <c r="F225774" s="195"/>
    </row>
    <row r="225775" spans="6:6" x14ac:dyDescent="0.25">
      <c r="F225775" s="195"/>
    </row>
    <row r="225776" spans="6:6" x14ac:dyDescent="0.25">
      <c r="F225776" s="195"/>
    </row>
    <row r="225777" spans="6:6" x14ac:dyDescent="0.25">
      <c r="F225777" s="195"/>
    </row>
    <row r="225778" spans="6:6" x14ac:dyDescent="0.25">
      <c r="F225778" s="195"/>
    </row>
    <row r="225779" spans="6:6" x14ac:dyDescent="0.25">
      <c r="F225779" s="195"/>
    </row>
    <row r="225780" spans="6:6" x14ac:dyDescent="0.25">
      <c r="F225780" s="195"/>
    </row>
    <row r="225781" spans="6:6" x14ac:dyDescent="0.25">
      <c r="F225781" s="195"/>
    </row>
    <row r="225782" spans="6:6" x14ac:dyDescent="0.25">
      <c r="F225782" s="195"/>
    </row>
    <row r="225783" spans="6:6" x14ac:dyDescent="0.25">
      <c r="F225783" s="195"/>
    </row>
    <row r="225784" spans="6:6" x14ac:dyDescent="0.25">
      <c r="F225784" s="195"/>
    </row>
    <row r="225785" spans="6:6" x14ac:dyDescent="0.25">
      <c r="F225785" s="195"/>
    </row>
    <row r="225786" spans="6:6" x14ac:dyDescent="0.25">
      <c r="F225786" s="195"/>
    </row>
    <row r="225787" spans="6:6" x14ac:dyDescent="0.25">
      <c r="F225787" s="195"/>
    </row>
    <row r="225788" spans="6:6" x14ac:dyDescent="0.25">
      <c r="F225788" s="195"/>
    </row>
    <row r="225789" spans="6:6" x14ac:dyDescent="0.25">
      <c r="F225789" s="195"/>
    </row>
    <row r="225790" spans="6:6" x14ac:dyDescent="0.25">
      <c r="F225790" s="195"/>
    </row>
    <row r="225791" spans="6:6" x14ac:dyDescent="0.25">
      <c r="F225791" s="195"/>
    </row>
    <row r="225792" spans="6:6" x14ac:dyDescent="0.25">
      <c r="F225792" s="195"/>
    </row>
    <row r="225793" spans="6:6" x14ac:dyDescent="0.25">
      <c r="F225793" s="195"/>
    </row>
    <row r="225794" spans="6:6" x14ac:dyDescent="0.25">
      <c r="F225794" s="195"/>
    </row>
    <row r="225795" spans="6:6" x14ac:dyDescent="0.25">
      <c r="F225795" s="195"/>
    </row>
    <row r="225796" spans="6:6" x14ac:dyDescent="0.25">
      <c r="F225796" s="195"/>
    </row>
    <row r="225797" spans="6:6" x14ac:dyDescent="0.25">
      <c r="F225797" s="195"/>
    </row>
    <row r="225798" spans="6:6" x14ac:dyDescent="0.25">
      <c r="F225798" s="195"/>
    </row>
    <row r="225799" spans="6:6" x14ac:dyDescent="0.25">
      <c r="F225799" s="195"/>
    </row>
    <row r="225800" spans="6:6" x14ac:dyDescent="0.25">
      <c r="F225800" s="195"/>
    </row>
    <row r="225801" spans="6:6" x14ac:dyDescent="0.25">
      <c r="F225801" s="195"/>
    </row>
    <row r="225802" spans="6:6" x14ac:dyDescent="0.25">
      <c r="F225802" s="195"/>
    </row>
    <row r="225803" spans="6:6" x14ac:dyDescent="0.25">
      <c r="F225803" s="195"/>
    </row>
    <row r="225804" spans="6:6" x14ac:dyDescent="0.25">
      <c r="F225804" s="195"/>
    </row>
    <row r="225805" spans="6:6" x14ac:dyDescent="0.25">
      <c r="F225805" s="195"/>
    </row>
    <row r="225806" spans="6:6" x14ac:dyDescent="0.25">
      <c r="F225806" s="195"/>
    </row>
    <row r="225807" spans="6:6" x14ac:dyDescent="0.25">
      <c r="F225807" s="195"/>
    </row>
    <row r="225808" spans="6:6" x14ac:dyDescent="0.25">
      <c r="F225808" s="195"/>
    </row>
    <row r="225809" spans="6:6" x14ac:dyDescent="0.25">
      <c r="F225809" s="195"/>
    </row>
    <row r="225810" spans="6:6" x14ac:dyDescent="0.25">
      <c r="F225810" s="195"/>
    </row>
    <row r="225811" spans="6:6" x14ac:dyDescent="0.25">
      <c r="F225811" s="195"/>
    </row>
    <row r="225812" spans="6:6" x14ac:dyDescent="0.25">
      <c r="F225812" s="195"/>
    </row>
    <row r="225813" spans="6:6" x14ac:dyDescent="0.25">
      <c r="F225813" s="195"/>
    </row>
    <row r="225814" spans="6:6" x14ac:dyDescent="0.25">
      <c r="F225814" s="195"/>
    </row>
    <row r="225815" spans="6:6" x14ac:dyDescent="0.25">
      <c r="F225815" s="195"/>
    </row>
    <row r="225816" spans="6:6" x14ac:dyDescent="0.25">
      <c r="F225816" s="195"/>
    </row>
    <row r="225817" spans="6:6" x14ac:dyDescent="0.25">
      <c r="F225817" s="195"/>
    </row>
    <row r="225818" spans="6:6" x14ac:dyDescent="0.25">
      <c r="F225818" s="195"/>
    </row>
    <row r="225819" spans="6:6" x14ac:dyDescent="0.25">
      <c r="F225819" s="195"/>
    </row>
    <row r="225820" spans="6:6" x14ac:dyDescent="0.25">
      <c r="F225820" s="195"/>
    </row>
    <row r="225821" spans="6:6" x14ac:dyDescent="0.25">
      <c r="F225821" s="195"/>
    </row>
    <row r="225822" spans="6:6" x14ac:dyDescent="0.25">
      <c r="F225822" s="195"/>
    </row>
    <row r="225823" spans="6:6" x14ac:dyDescent="0.25">
      <c r="F225823" s="195"/>
    </row>
    <row r="225824" spans="6:6" x14ac:dyDescent="0.25">
      <c r="F225824" s="195"/>
    </row>
    <row r="225825" spans="6:6" x14ac:dyDescent="0.25">
      <c r="F225825" s="195"/>
    </row>
    <row r="225826" spans="6:6" x14ac:dyDescent="0.25">
      <c r="F225826" s="195"/>
    </row>
    <row r="225827" spans="6:6" x14ac:dyDescent="0.25">
      <c r="F225827" s="195"/>
    </row>
    <row r="225828" spans="6:6" x14ac:dyDescent="0.25">
      <c r="F225828" s="195"/>
    </row>
    <row r="225829" spans="6:6" x14ac:dyDescent="0.25">
      <c r="F225829" s="195"/>
    </row>
    <row r="225830" spans="6:6" x14ac:dyDescent="0.25">
      <c r="F225830" s="195"/>
    </row>
    <row r="225831" spans="6:6" x14ac:dyDescent="0.25">
      <c r="F225831" s="195"/>
    </row>
    <row r="225832" spans="6:6" x14ac:dyDescent="0.25">
      <c r="F225832" s="195"/>
    </row>
    <row r="225833" spans="6:6" x14ac:dyDescent="0.25">
      <c r="F225833" s="195"/>
    </row>
    <row r="225834" spans="6:6" x14ac:dyDescent="0.25">
      <c r="F225834" s="195"/>
    </row>
    <row r="225835" spans="6:6" x14ac:dyDescent="0.25">
      <c r="F225835" s="195"/>
    </row>
    <row r="225836" spans="6:6" x14ac:dyDescent="0.25">
      <c r="F225836" s="195"/>
    </row>
    <row r="225837" spans="6:6" x14ac:dyDescent="0.25">
      <c r="F225837" s="195"/>
    </row>
    <row r="225838" spans="6:6" x14ac:dyDescent="0.25">
      <c r="F225838" s="195"/>
    </row>
    <row r="225839" spans="6:6" x14ac:dyDescent="0.25">
      <c r="F225839" s="195"/>
    </row>
    <row r="225840" spans="6:6" x14ac:dyDescent="0.25">
      <c r="F225840" s="195"/>
    </row>
    <row r="225841" spans="6:6" x14ac:dyDescent="0.25">
      <c r="F225841" s="195"/>
    </row>
    <row r="225842" spans="6:6" x14ac:dyDescent="0.25">
      <c r="F225842" s="195"/>
    </row>
    <row r="225843" spans="6:6" x14ac:dyDescent="0.25">
      <c r="F225843" s="195"/>
    </row>
    <row r="225844" spans="6:6" x14ac:dyDescent="0.25">
      <c r="F225844" s="195"/>
    </row>
    <row r="225845" spans="6:6" x14ac:dyDescent="0.25">
      <c r="F225845" s="195"/>
    </row>
    <row r="225846" spans="6:6" x14ac:dyDescent="0.25">
      <c r="F225846" s="195"/>
    </row>
    <row r="225847" spans="6:6" x14ac:dyDescent="0.25">
      <c r="F225847" s="195"/>
    </row>
    <row r="225848" spans="6:6" x14ac:dyDescent="0.25">
      <c r="F225848" s="195"/>
    </row>
    <row r="225849" spans="6:6" x14ac:dyDescent="0.25">
      <c r="F225849" s="195"/>
    </row>
    <row r="225850" spans="6:6" x14ac:dyDescent="0.25">
      <c r="F225850" s="195"/>
    </row>
    <row r="225851" spans="6:6" x14ac:dyDescent="0.25">
      <c r="F225851" s="195"/>
    </row>
    <row r="225852" spans="6:6" x14ac:dyDescent="0.25">
      <c r="F225852" s="195"/>
    </row>
    <row r="225853" spans="6:6" x14ac:dyDescent="0.25">
      <c r="F225853" s="195"/>
    </row>
    <row r="225854" spans="6:6" x14ac:dyDescent="0.25">
      <c r="F225854" s="195"/>
    </row>
    <row r="225855" spans="6:6" x14ac:dyDescent="0.25">
      <c r="F225855" s="195"/>
    </row>
    <row r="225856" spans="6:6" x14ac:dyDescent="0.25">
      <c r="F225856" s="195"/>
    </row>
    <row r="225857" spans="6:6" x14ac:dyDescent="0.25">
      <c r="F225857" s="195"/>
    </row>
    <row r="225858" spans="6:6" x14ac:dyDescent="0.25">
      <c r="F225858" s="195"/>
    </row>
    <row r="225859" spans="6:6" x14ac:dyDescent="0.25">
      <c r="F225859" s="195"/>
    </row>
    <row r="225860" spans="6:6" x14ac:dyDescent="0.25">
      <c r="F225860" s="195"/>
    </row>
    <row r="225861" spans="6:6" x14ac:dyDescent="0.25">
      <c r="F225861" s="195"/>
    </row>
    <row r="225862" spans="6:6" x14ac:dyDescent="0.25">
      <c r="F225862" s="195"/>
    </row>
    <row r="225863" spans="6:6" x14ac:dyDescent="0.25">
      <c r="F225863" s="195"/>
    </row>
    <row r="225864" spans="6:6" x14ac:dyDescent="0.25">
      <c r="F225864" s="195"/>
    </row>
    <row r="225865" spans="6:6" x14ac:dyDescent="0.25">
      <c r="F225865" s="195"/>
    </row>
    <row r="225866" spans="6:6" x14ac:dyDescent="0.25">
      <c r="F225866" s="195"/>
    </row>
    <row r="225867" spans="6:6" x14ac:dyDescent="0.25">
      <c r="F225867" s="195"/>
    </row>
    <row r="225868" spans="6:6" x14ac:dyDescent="0.25">
      <c r="F225868" s="195"/>
    </row>
    <row r="225869" spans="6:6" x14ac:dyDescent="0.25">
      <c r="F225869" s="195"/>
    </row>
    <row r="225870" spans="6:6" x14ac:dyDescent="0.25">
      <c r="F225870" s="195"/>
    </row>
    <row r="225871" spans="6:6" x14ac:dyDescent="0.25">
      <c r="F225871" s="195"/>
    </row>
    <row r="225872" spans="6:6" x14ac:dyDescent="0.25">
      <c r="F225872" s="195"/>
    </row>
    <row r="225873" spans="6:6" x14ac:dyDescent="0.25">
      <c r="F225873" s="195"/>
    </row>
    <row r="225874" spans="6:6" x14ac:dyDescent="0.25">
      <c r="F225874" s="195"/>
    </row>
    <row r="225875" spans="6:6" x14ac:dyDescent="0.25">
      <c r="F225875" s="195"/>
    </row>
    <row r="225876" spans="6:6" x14ac:dyDescent="0.25">
      <c r="F225876" s="195"/>
    </row>
    <row r="225877" spans="6:6" x14ac:dyDescent="0.25">
      <c r="F225877" s="195"/>
    </row>
    <row r="225878" spans="6:6" x14ac:dyDescent="0.25">
      <c r="F225878" s="195"/>
    </row>
    <row r="225879" spans="6:6" x14ac:dyDescent="0.25">
      <c r="F225879" s="195"/>
    </row>
    <row r="225880" spans="6:6" x14ac:dyDescent="0.25">
      <c r="F225880" s="195"/>
    </row>
    <row r="225881" spans="6:6" x14ac:dyDescent="0.25">
      <c r="F225881" s="195"/>
    </row>
    <row r="225882" spans="6:6" x14ac:dyDescent="0.25">
      <c r="F225882" s="195"/>
    </row>
    <row r="225883" spans="6:6" x14ac:dyDescent="0.25">
      <c r="F225883" s="195"/>
    </row>
    <row r="225884" spans="6:6" x14ac:dyDescent="0.25">
      <c r="F225884" s="195"/>
    </row>
    <row r="225885" spans="6:6" x14ac:dyDescent="0.25">
      <c r="F225885" s="195"/>
    </row>
    <row r="225886" spans="6:6" x14ac:dyDescent="0.25">
      <c r="F225886" s="195"/>
    </row>
    <row r="225887" spans="6:6" x14ac:dyDescent="0.25">
      <c r="F225887" s="195"/>
    </row>
    <row r="225888" spans="6:6" x14ac:dyDescent="0.25">
      <c r="F225888" s="195"/>
    </row>
    <row r="225889" spans="6:6" x14ac:dyDescent="0.25">
      <c r="F225889" s="195"/>
    </row>
    <row r="225890" spans="6:6" x14ac:dyDescent="0.25">
      <c r="F225890" s="195"/>
    </row>
    <row r="225891" spans="6:6" x14ac:dyDescent="0.25">
      <c r="F225891" s="195"/>
    </row>
    <row r="225892" spans="6:6" x14ac:dyDescent="0.25">
      <c r="F225892" s="195"/>
    </row>
    <row r="225893" spans="6:6" x14ac:dyDescent="0.25">
      <c r="F225893" s="195"/>
    </row>
    <row r="225894" spans="6:6" x14ac:dyDescent="0.25">
      <c r="F225894" s="195"/>
    </row>
    <row r="225895" spans="6:6" x14ac:dyDescent="0.25">
      <c r="F225895" s="195"/>
    </row>
    <row r="225896" spans="6:6" x14ac:dyDescent="0.25">
      <c r="F225896" s="195"/>
    </row>
    <row r="225897" spans="6:6" x14ac:dyDescent="0.25">
      <c r="F225897" s="195"/>
    </row>
    <row r="225898" spans="6:6" x14ac:dyDescent="0.25">
      <c r="F225898" s="195"/>
    </row>
    <row r="225899" spans="6:6" x14ac:dyDescent="0.25">
      <c r="F225899" s="195"/>
    </row>
    <row r="225900" spans="6:6" x14ac:dyDescent="0.25">
      <c r="F225900" s="195"/>
    </row>
    <row r="225901" spans="6:6" x14ac:dyDescent="0.25">
      <c r="F225901" s="195"/>
    </row>
    <row r="225902" spans="6:6" x14ac:dyDescent="0.25">
      <c r="F225902" s="195"/>
    </row>
    <row r="225903" spans="6:6" x14ac:dyDescent="0.25">
      <c r="F225903" s="195"/>
    </row>
    <row r="225904" spans="6:6" x14ac:dyDescent="0.25">
      <c r="F225904" s="195"/>
    </row>
    <row r="225905" spans="6:6" x14ac:dyDescent="0.25">
      <c r="F225905" s="195"/>
    </row>
    <row r="225906" spans="6:6" x14ac:dyDescent="0.25">
      <c r="F225906" s="195"/>
    </row>
    <row r="225907" spans="6:6" x14ac:dyDescent="0.25">
      <c r="F225907" s="195"/>
    </row>
    <row r="225908" spans="6:6" x14ac:dyDescent="0.25">
      <c r="F225908" s="195"/>
    </row>
    <row r="225909" spans="6:6" x14ac:dyDescent="0.25">
      <c r="F225909" s="195"/>
    </row>
    <row r="225910" spans="6:6" x14ac:dyDescent="0.25">
      <c r="F225910" s="195"/>
    </row>
    <row r="225911" spans="6:6" x14ac:dyDescent="0.25">
      <c r="F225911" s="195"/>
    </row>
    <row r="225912" spans="6:6" x14ac:dyDescent="0.25">
      <c r="F225912" s="195"/>
    </row>
    <row r="225913" spans="6:6" x14ac:dyDescent="0.25">
      <c r="F225913" s="195"/>
    </row>
    <row r="225914" spans="6:6" x14ac:dyDescent="0.25">
      <c r="F225914" s="195"/>
    </row>
    <row r="225915" spans="6:6" x14ac:dyDescent="0.25">
      <c r="F225915" s="195"/>
    </row>
    <row r="225916" spans="6:6" x14ac:dyDescent="0.25">
      <c r="F225916" s="195"/>
    </row>
    <row r="225917" spans="6:6" x14ac:dyDescent="0.25">
      <c r="F225917" s="195"/>
    </row>
    <row r="225918" spans="6:6" x14ac:dyDescent="0.25">
      <c r="F225918" s="195"/>
    </row>
    <row r="225919" spans="6:6" x14ac:dyDescent="0.25">
      <c r="F225919" s="195"/>
    </row>
    <row r="225920" spans="6:6" x14ac:dyDescent="0.25">
      <c r="F225920" s="195"/>
    </row>
    <row r="225921" spans="6:6" x14ac:dyDescent="0.25">
      <c r="F225921" s="195"/>
    </row>
    <row r="225922" spans="6:6" x14ac:dyDescent="0.25">
      <c r="F225922" s="195"/>
    </row>
    <row r="225923" spans="6:6" x14ac:dyDescent="0.25">
      <c r="F225923" s="195"/>
    </row>
    <row r="225924" spans="6:6" x14ac:dyDescent="0.25">
      <c r="F225924" s="195"/>
    </row>
    <row r="225925" spans="6:6" x14ac:dyDescent="0.25">
      <c r="F225925" s="195"/>
    </row>
    <row r="225926" spans="6:6" x14ac:dyDescent="0.25">
      <c r="F225926" s="195"/>
    </row>
    <row r="225927" spans="6:6" x14ac:dyDescent="0.25">
      <c r="F225927" s="195"/>
    </row>
    <row r="225928" spans="6:6" x14ac:dyDescent="0.25">
      <c r="F225928" s="195"/>
    </row>
    <row r="225929" spans="6:6" x14ac:dyDescent="0.25">
      <c r="F225929" s="195"/>
    </row>
    <row r="225930" spans="6:6" x14ac:dyDescent="0.25">
      <c r="F225930" s="195"/>
    </row>
    <row r="225931" spans="6:6" x14ac:dyDescent="0.25">
      <c r="F225931" s="195"/>
    </row>
    <row r="225932" spans="6:6" x14ac:dyDescent="0.25">
      <c r="F225932" s="195"/>
    </row>
    <row r="225933" spans="6:6" x14ac:dyDescent="0.25">
      <c r="F225933" s="195"/>
    </row>
    <row r="225934" spans="6:6" x14ac:dyDescent="0.25">
      <c r="F225934" s="195"/>
    </row>
    <row r="225935" spans="6:6" x14ac:dyDescent="0.25">
      <c r="F225935" s="195"/>
    </row>
    <row r="225936" spans="6:6" x14ac:dyDescent="0.25">
      <c r="F225936" s="195"/>
    </row>
    <row r="225937" spans="6:6" x14ac:dyDescent="0.25">
      <c r="F225937" s="195"/>
    </row>
    <row r="225938" spans="6:6" x14ac:dyDescent="0.25">
      <c r="F225938" s="195"/>
    </row>
    <row r="225939" spans="6:6" x14ac:dyDescent="0.25">
      <c r="F225939" s="195"/>
    </row>
    <row r="225940" spans="6:6" x14ac:dyDescent="0.25">
      <c r="F225940" s="195"/>
    </row>
    <row r="225941" spans="6:6" x14ac:dyDescent="0.25">
      <c r="F225941" s="195"/>
    </row>
    <row r="225942" spans="6:6" x14ac:dyDescent="0.25">
      <c r="F225942" s="195"/>
    </row>
    <row r="225943" spans="6:6" x14ac:dyDescent="0.25">
      <c r="F225943" s="195"/>
    </row>
    <row r="225944" spans="6:6" x14ac:dyDescent="0.25">
      <c r="F225944" s="195"/>
    </row>
    <row r="225945" spans="6:6" x14ac:dyDescent="0.25">
      <c r="F225945" s="195"/>
    </row>
    <row r="225946" spans="6:6" x14ac:dyDescent="0.25">
      <c r="F225946" s="195"/>
    </row>
    <row r="225947" spans="6:6" x14ac:dyDescent="0.25">
      <c r="F225947" s="195"/>
    </row>
    <row r="225948" spans="6:6" x14ac:dyDescent="0.25">
      <c r="F225948" s="195"/>
    </row>
    <row r="225949" spans="6:6" x14ac:dyDescent="0.25">
      <c r="F225949" s="195"/>
    </row>
    <row r="225950" spans="6:6" x14ac:dyDescent="0.25">
      <c r="F225950" s="195"/>
    </row>
    <row r="225951" spans="6:6" x14ac:dyDescent="0.25">
      <c r="F225951" s="195"/>
    </row>
    <row r="225952" spans="6:6" x14ac:dyDescent="0.25">
      <c r="F225952" s="195"/>
    </row>
    <row r="225953" spans="6:6" x14ac:dyDescent="0.25">
      <c r="F225953" s="195"/>
    </row>
    <row r="225954" spans="6:6" x14ac:dyDescent="0.25">
      <c r="F225954" s="195"/>
    </row>
    <row r="225955" spans="6:6" x14ac:dyDescent="0.25">
      <c r="F225955" s="195"/>
    </row>
    <row r="225956" spans="6:6" x14ac:dyDescent="0.25">
      <c r="F225956" s="195"/>
    </row>
    <row r="225957" spans="6:6" x14ac:dyDescent="0.25">
      <c r="F225957" s="195"/>
    </row>
    <row r="225958" spans="6:6" x14ac:dyDescent="0.25">
      <c r="F225958" s="195"/>
    </row>
    <row r="225959" spans="6:6" x14ac:dyDescent="0.25">
      <c r="F225959" s="195"/>
    </row>
    <row r="225960" spans="6:6" x14ac:dyDescent="0.25">
      <c r="F225960" s="195"/>
    </row>
    <row r="225961" spans="6:6" x14ac:dyDescent="0.25">
      <c r="F225961" s="195"/>
    </row>
    <row r="225962" spans="6:6" x14ac:dyDescent="0.25">
      <c r="F225962" s="195"/>
    </row>
    <row r="225963" spans="6:6" x14ac:dyDescent="0.25">
      <c r="F225963" s="195"/>
    </row>
    <row r="225964" spans="6:6" x14ac:dyDescent="0.25">
      <c r="F225964" s="195"/>
    </row>
    <row r="225965" spans="6:6" x14ac:dyDescent="0.25">
      <c r="F225965" s="195"/>
    </row>
    <row r="225966" spans="6:6" x14ac:dyDescent="0.25">
      <c r="F225966" s="195"/>
    </row>
    <row r="225967" spans="6:6" x14ac:dyDescent="0.25">
      <c r="F225967" s="195"/>
    </row>
    <row r="225968" spans="6:6" x14ac:dyDescent="0.25">
      <c r="F225968" s="195"/>
    </row>
    <row r="225969" spans="6:6" x14ac:dyDescent="0.25">
      <c r="F225969" s="195"/>
    </row>
    <row r="225970" spans="6:6" x14ac:dyDescent="0.25">
      <c r="F225970" s="195"/>
    </row>
    <row r="225971" spans="6:6" x14ac:dyDescent="0.25">
      <c r="F225971" s="195"/>
    </row>
    <row r="225972" spans="6:6" x14ac:dyDescent="0.25">
      <c r="F225972" s="195"/>
    </row>
    <row r="225973" spans="6:6" x14ac:dyDescent="0.25">
      <c r="F225973" s="195"/>
    </row>
    <row r="225974" spans="6:6" x14ac:dyDescent="0.25">
      <c r="F225974" s="195"/>
    </row>
    <row r="225975" spans="6:6" x14ac:dyDescent="0.25">
      <c r="F225975" s="195"/>
    </row>
    <row r="225976" spans="6:6" x14ac:dyDescent="0.25">
      <c r="F225976" s="195"/>
    </row>
    <row r="225977" spans="6:6" x14ac:dyDescent="0.25">
      <c r="F225977" s="195"/>
    </row>
    <row r="225978" spans="6:6" x14ac:dyDescent="0.25">
      <c r="F225978" s="195"/>
    </row>
    <row r="225979" spans="6:6" x14ac:dyDescent="0.25">
      <c r="F225979" s="195"/>
    </row>
    <row r="225980" spans="6:6" x14ac:dyDescent="0.25">
      <c r="F225980" s="195"/>
    </row>
    <row r="225981" spans="6:6" x14ac:dyDescent="0.25">
      <c r="F225981" s="195"/>
    </row>
    <row r="225982" spans="6:6" x14ac:dyDescent="0.25">
      <c r="F225982" s="195"/>
    </row>
    <row r="225983" spans="6:6" x14ac:dyDescent="0.25">
      <c r="F225983" s="195"/>
    </row>
    <row r="225984" spans="6:6" x14ac:dyDescent="0.25">
      <c r="F225984" s="195"/>
    </row>
    <row r="225985" spans="6:6" x14ac:dyDescent="0.25">
      <c r="F225985" s="195"/>
    </row>
    <row r="225986" spans="6:6" x14ac:dyDescent="0.25">
      <c r="F225986" s="195"/>
    </row>
    <row r="225987" spans="6:6" x14ac:dyDescent="0.25">
      <c r="F225987" s="195"/>
    </row>
    <row r="225988" spans="6:6" x14ac:dyDescent="0.25">
      <c r="F225988" s="195"/>
    </row>
    <row r="225989" spans="6:6" x14ac:dyDescent="0.25">
      <c r="F225989" s="195"/>
    </row>
    <row r="225990" spans="6:6" x14ac:dyDescent="0.25">
      <c r="F225990" s="195"/>
    </row>
    <row r="225991" spans="6:6" x14ac:dyDescent="0.25">
      <c r="F225991" s="195"/>
    </row>
    <row r="225992" spans="6:6" x14ac:dyDescent="0.25">
      <c r="F225992" s="195"/>
    </row>
    <row r="231110" spans="6:6" x14ac:dyDescent="0.25">
      <c r="F231110" s="195"/>
    </row>
    <row r="231111" spans="6:6" x14ac:dyDescent="0.25">
      <c r="F231111" s="195"/>
    </row>
    <row r="231112" spans="6:6" x14ac:dyDescent="0.25">
      <c r="F231112" s="195"/>
    </row>
    <row r="231113" spans="6:6" x14ac:dyDescent="0.25">
      <c r="F231113" s="195"/>
    </row>
    <row r="231114" spans="6:6" x14ac:dyDescent="0.25">
      <c r="F231114" s="195"/>
    </row>
    <row r="231115" spans="6:6" x14ac:dyDescent="0.25">
      <c r="F231115" s="195"/>
    </row>
    <row r="231116" spans="6:6" x14ac:dyDescent="0.25">
      <c r="F231116" s="195"/>
    </row>
    <row r="231117" spans="6:6" x14ac:dyDescent="0.25">
      <c r="F231117" s="195"/>
    </row>
    <row r="231118" spans="6:6" x14ac:dyDescent="0.25">
      <c r="F231118" s="195"/>
    </row>
    <row r="231119" spans="6:6" x14ac:dyDescent="0.25">
      <c r="F231119" s="195"/>
    </row>
    <row r="231120" spans="6:6" x14ac:dyDescent="0.25">
      <c r="F231120" s="195"/>
    </row>
    <row r="231121" spans="6:6" x14ac:dyDescent="0.25">
      <c r="F231121" s="195"/>
    </row>
    <row r="231122" spans="6:6" x14ac:dyDescent="0.25">
      <c r="F231122" s="195"/>
    </row>
    <row r="231123" spans="6:6" x14ac:dyDescent="0.25">
      <c r="F231123" s="195"/>
    </row>
    <row r="231124" spans="6:6" x14ac:dyDescent="0.25">
      <c r="F231124" s="195"/>
    </row>
    <row r="231125" spans="6:6" x14ac:dyDescent="0.25">
      <c r="F231125" s="195"/>
    </row>
    <row r="231126" spans="6:6" x14ac:dyDescent="0.25">
      <c r="F231126" s="195"/>
    </row>
    <row r="231127" spans="6:6" x14ac:dyDescent="0.25">
      <c r="F231127" s="195"/>
    </row>
    <row r="231128" spans="6:6" x14ac:dyDescent="0.25">
      <c r="F231128" s="195"/>
    </row>
    <row r="231129" spans="6:6" x14ac:dyDescent="0.25">
      <c r="F231129" s="195"/>
    </row>
    <row r="231130" spans="6:6" x14ac:dyDescent="0.25">
      <c r="F231130" s="195"/>
    </row>
    <row r="231131" spans="6:6" x14ac:dyDescent="0.25">
      <c r="F231131" s="195"/>
    </row>
    <row r="231132" spans="6:6" x14ac:dyDescent="0.25">
      <c r="F231132" s="195"/>
    </row>
    <row r="231133" spans="6:6" x14ac:dyDescent="0.25">
      <c r="F231133" s="195"/>
    </row>
    <row r="231134" spans="6:6" x14ac:dyDescent="0.25">
      <c r="F231134" s="195"/>
    </row>
    <row r="231135" spans="6:6" x14ac:dyDescent="0.25">
      <c r="F231135" s="195"/>
    </row>
    <row r="231136" spans="6:6" x14ac:dyDescent="0.25">
      <c r="F231136" s="195"/>
    </row>
    <row r="231137" spans="6:6" x14ac:dyDescent="0.25">
      <c r="F231137" s="195"/>
    </row>
    <row r="231138" spans="6:6" x14ac:dyDescent="0.25">
      <c r="F231138" s="195"/>
    </row>
    <row r="231139" spans="6:6" x14ac:dyDescent="0.25">
      <c r="F231139" s="195"/>
    </row>
    <row r="231140" spans="6:6" x14ac:dyDescent="0.25">
      <c r="F231140" s="195"/>
    </row>
    <row r="231141" spans="6:6" x14ac:dyDescent="0.25">
      <c r="F231141" s="195"/>
    </row>
    <row r="231142" spans="6:6" x14ac:dyDescent="0.25">
      <c r="F231142" s="195"/>
    </row>
    <row r="231143" spans="6:6" x14ac:dyDescent="0.25">
      <c r="F231143" s="195"/>
    </row>
    <row r="231144" spans="6:6" x14ac:dyDescent="0.25">
      <c r="F231144" s="195"/>
    </row>
    <row r="231145" spans="6:6" x14ac:dyDescent="0.25">
      <c r="F231145" s="195"/>
    </row>
    <row r="231146" spans="6:6" x14ac:dyDescent="0.25">
      <c r="F231146" s="195"/>
    </row>
    <row r="231147" spans="6:6" x14ac:dyDescent="0.25">
      <c r="F231147" s="195"/>
    </row>
    <row r="231148" spans="6:6" x14ac:dyDescent="0.25">
      <c r="F231148" s="195"/>
    </row>
    <row r="231149" spans="6:6" x14ac:dyDescent="0.25">
      <c r="F231149" s="195"/>
    </row>
    <row r="231150" spans="6:6" x14ac:dyDescent="0.25">
      <c r="F231150" s="195"/>
    </row>
    <row r="231151" spans="6:6" x14ac:dyDescent="0.25">
      <c r="F231151" s="195"/>
    </row>
    <row r="231152" spans="6:6" x14ac:dyDescent="0.25">
      <c r="F231152" s="195"/>
    </row>
    <row r="231153" spans="6:6" x14ac:dyDescent="0.25">
      <c r="F231153" s="195"/>
    </row>
    <row r="231154" spans="6:6" x14ac:dyDescent="0.25">
      <c r="F231154" s="195"/>
    </row>
    <row r="231155" spans="6:6" x14ac:dyDescent="0.25">
      <c r="F231155" s="195"/>
    </row>
    <row r="231156" spans="6:6" x14ac:dyDescent="0.25">
      <c r="F231156" s="195"/>
    </row>
    <row r="231157" spans="6:6" x14ac:dyDescent="0.25">
      <c r="F231157" s="195"/>
    </row>
    <row r="231158" spans="6:6" x14ac:dyDescent="0.25">
      <c r="F231158" s="195"/>
    </row>
    <row r="231159" spans="6:6" x14ac:dyDescent="0.25">
      <c r="F231159" s="195"/>
    </row>
    <row r="231160" spans="6:6" x14ac:dyDescent="0.25">
      <c r="F231160" s="195"/>
    </row>
    <row r="231161" spans="6:6" x14ac:dyDescent="0.25">
      <c r="F231161" s="195"/>
    </row>
    <row r="231162" spans="6:6" x14ac:dyDescent="0.25">
      <c r="F231162" s="195"/>
    </row>
    <row r="231163" spans="6:6" x14ac:dyDescent="0.25">
      <c r="F231163" s="195"/>
    </row>
    <row r="231164" spans="6:6" x14ac:dyDescent="0.25">
      <c r="F231164" s="195"/>
    </row>
    <row r="231165" spans="6:6" x14ac:dyDescent="0.25">
      <c r="F231165" s="195"/>
    </row>
    <row r="231166" spans="6:6" x14ac:dyDescent="0.25">
      <c r="F231166" s="195"/>
    </row>
    <row r="231167" spans="6:6" x14ac:dyDescent="0.25">
      <c r="F231167" s="195"/>
    </row>
    <row r="231168" spans="6:6" x14ac:dyDescent="0.25">
      <c r="F231168" s="195"/>
    </row>
    <row r="231169" spans="6:6" x14ac:dyDescent="0.25">
      <c r="F231169" s="195"/>
    </row>
    <row r="231170" spans="6:6" x14ac:dyDescent="0.25">
      <c r="F231170" s="195"/>
    </row>
    <row r="231171" spans="6:6" x14ac:dyDescent="0.25">
      <c r="F231171" s="195"/>
    </row>
    <row r="231172" spans="6:6" x14ac:dyDescent="0.25">
      <c r="F231172" s="195"/>
    </row>
    <row r="231173" spans="6:6" x14ac:dyDescent="0.25">
      <c r="F231173" s="195"/>
    </row>
    <row r="231174" spans="6:6" x14ac:dyDescent="0.25">
      <c r="F231174" s="195"/>
    </row>
    <row r="231175" spans="6:6" x14ac:dyDescent="0.25">
      <c r="F231175" s="195"/>
    </row>
    <row r="231176" spans="6:6" x14ac:dyDescent="0.25">
      <c r="F231176" s="195"/>
    </row>
    <row r="231177" spans="6:6" x14ac:dyDescent="0.25">
      <c r="F231177" s="195"/>
    </row>
    <row r="231178" spans="6:6" x14ac:dyDescent="0.25">
      <c r="F231178" s="195"/>
    </row>
    <row r="231179" spans="6:6" x14ac:dyDescent="0.25">
      <c r="F231179" s="195"/>
    </row>
    <row r="231180" spans="6:6" x14ac:dyDescent="0.25">
      <c r="F231180" s="195"/>
    </row>
    <row r="231181" spans="6:6" x14ac:dyDescent="0.25">
      <c r="F231181" s="195"/>
    </row>
    <row r="231182" spans="6:6" x14ac:dyDescent="0.25">
      <c r="F231182" s="195"/>
    </row>
    <row r="231183" spans="6:6" x14ac:dyDescent="0.25">
      <c r="F231183" s="195"/>
    </row>
    <row r="231184" spans="6:6" x14ac:dyDescent="0.25">
      <c r="F231184" s="195"/>
    </row>
    <row r="231185" spans="6:6" x14ac:dyDescent="0.25">
      <c r="F231185" s="195"/>
    </row>
    <row r="231186" spans="6:6" x14ac:dyDescent="0.25">
      <c r="F231186" s="195"/>
    </row>
    <row r="231187" spans="6:6" x14ac:dyDescent="0.25">
      <c r="F231187" s="195"/>
    </row>
    <row r="231188" spans="6:6" x14ac:dyDescent="0.25">
      <c r="F231188" s="195"/>
    </row>
    <row r="231189" spans="6:6" x14ac:dyDescent="0.25">
      <c r="F231189" s="195"/>
    </row>
    <row r="231190" spans="6:6" x14ac:dyDescent="0.25">
      <c r="F231190" s="195"/>
    </row>
    <row r="231191" spans="6:6" x14ac:dyDescent="0.25">
      <c r="F231191" s="195"/>
    </row>
    <row r="231192" spans="6:6" x14ac:dyDescent="0.25">
      <c r="F231192" s="195"/>
    </row>
    <row r="231193" spans="6:6" x14ac:dyDescent="0.25">
      <c r="F231193" s="195"/>
    </row>
    <row r="231194" spans="6:6" x14ac:dyDescent="0.25">
      <c r="F231194" s="195"/>
    </row>
    <row r="231195" spans="6:6" x14ac:dyDescent="0.25">
      <c r="F231195" s="195"/>
    </row>
    <row r="231196" spans="6:6" x14ac:dyDescent="0.25">
      <c r="F231196" s="195"/>
    </row>
    <row r="231197" spans="6:6" x14ac:dyDescent="0.25">
      <c r="F231197" s="195"/>
    </row>
    <row r="231198" spans="6:6" x14ac:dyDescent="0.25">
      <c r="F231198" s="195"/>
    </row>
    <row r="231199" spans="6:6" x14ac:dyDescent="0.25">
      <c r="F231199" s="195"/>
    </row>
    <row r="231200" spans="6:6" x14ac:dyDescent="0.25">
      <c r="F231200" s="195"/>
    </row>
    <row r="231201" spans="6:6" x14ac:dyDescent="0.25">
      <c r="F231201" s="195"/>
    </row>
    <row r="231202" spans="6:6" x14ac:dyDescent="0.25">
      <c r="F231202" s="195"/>
    </row>
    <row r="231203" spans="6:6" x14ac:dyDescent="0.25">
      <c r="F231203" s="195"/>
    </row>
    <row r="231204" spans="6:6" x14ac:dyDescent="0.25">
      <c r="F231204" s="195"/>
    </row>
    <row r="231205" spans="6:6" x14ac:dyDescent="0.25">
      <c r="F231205" s="195"/>
    </row>
    <row r="231206" spans="6:6" x14ac:dyDescent="0.25">
      <c r="F231206" s="195"/>
    </row>
    <row r="231207" spans="6:6" x14ac:dyDescent="0.25">
      <c r="F231207" s="195"/>
    </row>
    <row r="231208" spans="6:6" x14ac:dyDescent="0.25">
      <c r="F231208" s="195"/>
    </row>
    <row r="231209" spans="6:6" x14ac:dyDescent="0.25">
      <c r="F231209" s="195"/>
    </row>
    <row r="231210" spans="6:6" x14ac:dyDescent="0.25">
      <c r="F231210" s="195"/>
    </row>
    <row r="231211" spans="6:6" x14ac:dyDescent="0.25">
      <c r="F231211" s="195"/>
    </row>
    <row r="231212" spans="6:6" x14ac:dyDescent="0.25">
      <c r="F231212" s="195"/>
    </row>
    <row r="231213" spans="6:6" x14ac:dyDescent="0.25">
      <c r="F231213" s="195"/>
    </row>
    <row r="231214" spans="6:6" x14ac:dyDescent="0.25">
      <c r="F231214" s="195"/>
    </row>
    <row r="231215" spans="6:6" x14ac:dyDescent="0.25">
      <c r="F231215" s="195"/>
    </row>
    <row r="231216" spans="6:6" x14ac:dyDescent="0.25">
      <c r="F231216" s="195"/>
    </row>
    <row r="231217" spans="6:6" x14ac:dyDescent="0.25">
      <c r="F231217" s="195"/>
    </row>
    <row r="231218" spans="6:6" x14ac:dyDescent="0.25">
      <c r="F231218" s="195"/>
    </row>
    <row r="231219" spans="6:6" x14ac:dyDescent="0.25">
      <c r="F231219" s="195"/>
    </row>
    <row r="231220" spans="6:6" x14ac:dyDescent="0.25">
      <c r="F231220" s="195"/>
    </row>
    <row r="231221" spans="6:6" x14ac:dyDescent="0.25">
      <c r="F231221" s="195"/>
    </row>
    <row r="231222" spans="6:6" x14ac:dyDescent="0.25">
      <c r="F231222" s="195"/>
    </row>
    <row r="231223" spans="6:6" x14ac:dyDescent="0.25">
      <c r="F231223" s="195"/>
    </row>
    <row r="231224" spans="6:6" x14ac:dyDescent="0.25">
      <c r="F231224" s="195"/>
    </row>
    <row r="231225" spans="6:6" x14ac:dyDescent="0.25">
      <c r="F231225" s="195"/>
    </row>
    <row r="231226" spans="6:6" x14ac:dyDescent="0.25">
      <c r="F231226" s="195"/>
    </row>
    <row r="231227" spans="6:6" x14ac:dyDescent="0.25">
      <c r="F231227" s="195"/>
    </row>
    <row r="231228" spans="6:6" x14ac:dyDescent="0.25">
      <c r="F231228" s="195"/>
    </row>
    <row r="231229" spans="6:6" x14ac:dyDescent="0.25">
      <c r="F231229" s="195"/>
    </row>
    <row r="231230" spans="6:6" x14ac:dyDescent="0.25">
      <c r="F231230" s="195"/>
    </row>
    <row r="231231" spans="6:6" x14ac:dyDescent="0.25">
      <c r="F231231" s="195"/>
    </row>
    <row r="231232" spans="6:6" x14ac:dyDescent="0.25">
      <c r="F231232" s="195"/>
    </row>
    <row r="231233" spans="6:6" x14ac:dyDescent="0.25">
      <c r="F231233" s="195"/>
    </row>
    <row r="231234" spans="6:6" x14ac:dyDescent="0.25">
      <c r="F231234" s="195"/>
    </row>
    <row r="231235" spans="6:6" x14ac:dyDescent="0.25">
      <c r="F231235" s="195"/>
    </row>
    <row r="231236" spans="6:6" x14ac:dyDescent="0.25">
      <c r="F231236" s="195"/>
    </row>
    <row r="231237" spans="6:6" x14ac:dyDescent="0.25">
      <c r="F231237" s="195"/>
    </row>
    <row r="231238" spans="6:6" x14ac:dyDescent="0.25">
      <c r="F231238" s="195"/>
    </row>
    <row r="231239" spans="6:6" x14ac:dyDescent="0.25">
      <c r="F231239" s="195"/>
    </row>
    <row r="231240" spans="6:6" x14ac:dyDescent="0.25">
      <c r="F231240" s="195"/>
    </row>
    <row r="231241" spans="6:6" x14ac:dyDescent="0.25">
      <c r="F231241" s="195"/>
    </row>
    <row r="231242" spans="6:6" x14ac:dyDescent="0.25">
      <c r="F231242" s="195"/>
    </row>
    <row r="231243" spans="6:6" x14ac:dyDescent="0.25">
      <c r="F231243" s="195"/>
    </row>
    <row r="231244" spans="6:6" x14ac:dyDescent="0.25">
      <c r="F231244" s="195"/>
    </row>
    <row r="231245" spans="6:6" x14ac:dyDescent="0.25">
      <c r="F231245" s="195"/>
    </row>
    <row r="231246" spans="6:6" x14ac:dyDescent="0.25">
      <c r="F231246" s="195"/>
    </row>
    <row r="231247" spans="6:6" x14ac:dyDescent="0.25">
      <c r="F231247" s="195"/>
    </row>
    <row r="231248" spans="6:6" x14ac:dyDescent="0.25">
      <c r="F231248" s="195"/>
    </row>
    <row r="231249" spans="6:6" x14ac:dyDescent="0.25">
      <c r="F231249" s="195"/>
    </row>
    <row r="231250" spans="6:6" x14ac:dyDescent="0.25">
      <c r="F231250" s="195"/>
    </row>
    <row r="231251" spans="6:6" x14ac:dyDescent="0.25">
      <c r="F231251" s="195"/>
    </row>
    <row r="231252" spans="6:6" x14ac:dyDescent="0.25">
      <c r="F231252" s="195"/>
    </row>
    <row r="231253" spans="6:6" x14ac:dyDescent="0.25">
      <c r="F231253" s="195"/>
    </row>
    <row r="231254" spans="6:6" x14ac:dyDescent="0.25">
      <c r="F231254" s="195"/>
    </row>
    <row r="231255" spans="6:6" x14ac:dyDescent="0.25">
      <c r="F231255" s="195"/>
    </row>
    <row r="231256" spans="6:6" x14ac:dyDescent="0.25">
      <c r="F231256" s="195"/>
    </row>
    <row r="231257" spans="6:6" x14ac:dyDescent="0.25">
      <c r="F231257" s="195"/>
    </row>
    <row r="231258" spans="6:6" x14ac:dyDescent="0.25">
      <c r="F231258" s="195"/>
    </row>
    <row r="231259" spans="6:6" x14ac:dyDescent="0.25">
      <c r="F231259" s="195"/>
    </row>
    <row r="231260" spans="6:6" x14ac:dyDescent="0.25">
      <c r="F231260" s="195"/>
    </row>
    <row r="231261" spans="6:6" x14ac:dyDescent="0.25">
      <c r="F231261" s="195"/>
    </row>
    <row r="231262" spans="6:6" x14ac:dyDescent="0.25">
      <c r="F231262" s="195"/>
    </row>
    <row r="231263" spans="6:6" x14ac:dyDescent="0.25">
      <c r="F231263" s="195"/>
    </row>
    <row r="231264" spans="6:6" x14ac:dyDescent="0.25">
      <c r="F231264" s="195"/>
    </row>
    <row r="231265" spans="6:6" x14ac:dyDescent="0.25">
      <c r="F231265" s="195"/>
    </row>
    <row r="231266" spans="6:6" x14ac:dyDescent="0.25">
      <c r="F231266" s="195"/>
    </row>
    <row r="231267" spans="6:6" x14ac:dyDescent="0.25">
      <c r="F231267" s="195"/>
    </row>
    <row r="231268" spans="6:6" x14ac:dyDescent="0.25">
      <c r="F231268" s="195"/>
    </row>
    <row r="231269" spans="6:6" x14ac:dyDescent="0.25">
      <c r="F231269" s="195"/>
    </row>
    <row r="231270" spans="6:6" x14ac:dyDescent="0.25">
      <c r="F231270" s="195"/>
    </row>
    <row r="231271" spans="6:6" x14ac:dyDescent="0.25">
      <c r="F231271" s="195"/>
    </row>
    <row r="231272" spans="6:6" x14ac:dyDescent="0.25">
      <c r="F231272" s="195"/>
    </row>
    <row r="231273" spans="6:6" x14ac:dyDescent="0.25">
      <c r="F231273" s="195"/>
    </row>
    <row r="231274" spans="6:6" x14ac:dyDescent="0.25">
      <c r="F231274" s="195"/>
    </row>
    <row r="231275" spans="6:6" x14ac:dyDescent="0.25">
      <c r="F231275" s="195"/>
    </row>
    <row r="231276" spans="6:6" x14ac:dyDescent="0.25">
      <c r="F231276" s="195"/>
    </row>
    <row r="231277" spans="6:6" x14ac:dyDescent="0.25">
      <c r="F231277" s="195"/>
    </row>
    <row r="231278" spans="6:6" x14ac:dyDescent="0.25">
      <c r="F231278" s="195"/>
    </row>
    <row r="231279" spans="6:6" x14ac:dyDescent="0.25">
      <c r="F231279" s="195"/>
    </row>
    <row r="231280" spans="6:6" x14ac:dyDescent="0.25">
      <c r="F231280" s="195"/>
    </row>
    <row r="231281" spans="6:6" x14ac:dyDescent="0.25">
      <c r="F231281" s="195"/>
    </row>
    <row r="231282" spans="6:6" x14ac:dyDescent="0.25">
      <c r="F231282" s="195"/>
    </row>
    <row r="231283" spans="6:6" x14ac:dyDescent="0.25">
      <c r="F231283" s="195"/>
    </row>
    <row r="231284" spans="6:6" x14ac:dyDescent="0.25">
      <c r="F231284" s="195"/>
    </row>
    <row r="231285" spans="6:6" x14ac:dyDescent="0.25">
      <c r="F231285" s="195"/>
    </row>
    <row r="231286" spans="6:6" x14ac:dyDescent="0.25">
      <c r="F231286" s="195"/>
    </row>
    <row r="231287" spans="6:6" x14ac:dyDescent="0.25">
      <c r="F231287" s="195"/>
    </row>
    <row r="231288" spans="6:6" x14ac:dyDescent="0.25">
      <c r="F231288" s="195"/>
    </row>
    <row r="231289" spans="6:6" x14ac:dyDescent="0.25">
      <c r="F231289" s="195"/>
    </row>
    <row r="231290" spans="6:6" x14ac:dyDescent="0.25">
      <c r="F231290" s="195"/>
    </row>
    <row r="231291" spans="6:6" x14ac:dyDescent="0.25">
      <c r="F231291" s="195"/>
    </row>
    <row r="231292" spans="6:6" x14ac:dyDescent="0.25">
      <c r="F231292" s="195"/>
    </row>
    <row r="231293" spans="6:6" x14ac:dyDescent="0.25">
      <c r="F231293" s="195"/>
    </row>
    <row r="231294" spans="6:6" x14ac:dyDescent="0.25">
      <c r="F231294" s="195"/>
    </row>
    <row r="231295" spans="6:6" x14ac:dyDescent="0.25">
      <c r="F231295" s="195"/>
    </row>
    <row r="231296" spans="6:6" x14ac:dyDescent="0.25">
      <c r="F231296" s="195"/>
    </row>
    <row r="231297" spans="6:6" x14ac:dyDescent="0.25">
      <c r="F231297" s="195"/>
    </row>
    <row r="231298" spans="6:6" x14ac:dyDescent="0.25">
      <c r="F231298" s="195"/>
    </row>
    <row r="231299" spans="6:6" x14ac:dyDescent="0.25">
      <c r="F231299" s="195"/>
    </row>
    <row r="231300" spans="6:6" x14ac:dyDescent="0.25">
      <c r="F231300" s="195"/>
    </row>
    <row r="231301" spans="6:6" x14ac:dyDescent="0.25">
      <c r="F231301" s="195"/>
    </row>
    <row r="231302" spans="6:6" x14ac:dyDescent="0.25">
      <c r="F231302" s="195"/>
    </row>
    <row r="231303" spans="6:6" x14ac:dyDescent="0.25">
      <c r="F231303" s="195"/>
    </row>
    <row r="231304" spans="6:6" x14ac:dyDescent="0.25">
      <c r="F231304" s="195"/>
    </row>
    <row r="231305" spans="6:6" x14ac:dyDescent="0.25">
      <c r="F231305" s="195"/>
    </row>
    <row r="231306" spans="6:6" x14ac:dyDescent="0.25">
      <c r="F231306" s="195"/>
    </row>
    <row r="231307" spans="6:6" x14ac:dyDescent="0.25">
      <c r="F231307" s="195"/>
    </row>
    <row r="231308" spans="6:6" x14ac:dyDescent="0.25">
      <c r="F231308" s="195"/>
    </row>
    <row r="231309" spans="6:6" x14ac:dyDescent="0.25">
      <c r="F231309" s="195"/>
    </row>
    <row r="231310" spans="6:6" x14ac:dyDescent="0.25">
      <c r="F231310" s="195"/>
    </row>
    <row r="231311" spans="6:6" x14ac:dyDescent="0.25">
      <c r="F231311" s="195"/>
    </row>
    <row r="231312" spans="6:6" x14ac:dyDescent="0.25">
      <c r="F231312" s="195"/>
    </row>
    <row r="231313" spans="6:6" x14ac:dyDescent="0.25">
      <c r="F231313" s="195"/>
    </row>
    <row r="231314" spans="6:6" x14ac:dyDescent="0.25">
      <c r="F231314" s="195"/>
    </row>
    <row r="231315" spans="6:6" x14ac:dyDescent="0.25">
      <c r="F231315" s="195"/>
    </row>
    <row r="231316" spans="6:6" x14ac:dyDescent="0.25">
      <c r="F231316" s="195"/>
    </row>
    <row r="231317" spans="6:6" x14ac:dyDescent="0.25">
      <c r="F231317" s="195"/>
    </row>
    <row r="231318" spans="6:6" x14ac:dyDescent="0.25">
      <c r="F231318" s="195"/>
    </row>
    <row r="231319" spans="6:6" x14ac:dyDescent="0.25">
      <c r="F231319" s="195"/>
    </row>
    <row r="231320" spans="6:6" x14ac:dyDescent="0.25">
      <c r="F231320" s="195"/>
    </row>
    <row r="231321" spans="6:6" x14ac:dyDescent="0.25">
      <c r="F231321" s="195"/>
    </row>
    <row r="231322" spans="6:6" x14ac:dyDescent="0.25">
      <c r="F231322" s="195"/>
    </row>
    <row r="231323" spans="6:6" x14ac:dyDescent="0.25">
      <c r="F231323" s="195"/>
    </row>
    <row r="231324" spans="6:6" x14ac:dyDescent="0.25">
      <c r="F231324" s="195"/>
    </row>
    <row r="231325" spans="6:6" x14ac:dyDescent="0.25">
      <c r="F231325" s="195"/>
    </row>
    <row r="231326" spans="6:6" x14ac:dyDescent="0.25">
      <c r="F231326" s="195"/>
    </row>
    <row r="231327" spans="6:6" x14ac:dyDescent="0.25">
      <c r="F231327" s="195"/>
    </row>
    <row r="231328" spans="6:6" x14ac:dyDescent="0.25">
      <c r="F231328" s="195"/>
    </row>
    <row r="231329" spans="6:6" x14ac:dyDescent="0.25">
      <c r="F231329" s="195"/>
    </row>
    <row r="231330" spans="6:6" x14ac:dyDescent="0.25">
      <c r="F231330" s="195"/>
    </row>
    <row r="231331" spans="6:6" x14ac:dyDescent="0.25">
      <c r="F231331" s="195"/>
    </row>
    <row r="231332" spans="6:6" x14ac:dyDescent="0.25">
      <c r="F231332" s="195"/>
    </row>
    <row r="231333" spans="6:6" x14ac:dyDescent="0.25">
      <c r="F231333" s="195"/>
    </row>
    <row r="231334" spans="6:6" x14ac:dyDescent="0.25">
      <c r="F231334" s="195"/>
    </row>
    <row r="231335" spans="6:6" x14ac:dyDescent="0.25">
      <c r="F231335" s="195"/>
    </row>
    <row r="231336" spans="6:6" x14ac:dyDescent="0.25">
      <c r="F231336" s="195"/>
    </row>
    <row r="231337" spans="6:6" x14ac:dyDescent="0.25">
      <c r="F231337" s="195"/>
    </row>
    <row r="231338" spans="6:6" x14ac:dyDescent="0.25">
      <c r="F231338" s="195"/>
    </row>
    <row r="231339" spans="6:6" x14ac:dyDescent="0.25">
      <c r="F231339" s="195"/>
    </row>
    <row r="231340" spans="6:6" x14ac:dyDescent="0.25">
      <c r="F231340" s="195"/>
    </row>
    <row r="231341" spans="6:6" x14ac:dyDescent="0.25">
      <c r="F231341" s="195"/>
    </row>
    <row r="231342" spans="6:6" x14ac:dyDescent="0.25">
      <c r="F231342" s="195"/>
    </row>
    <row r="231343" spans="6:6" x14ac:dyDescent="0.25">
      <c r="F231343" s="195"/>
    </row>
    <row r="231344" spans="6:6" x14ac:dyDescent="0.25">
      <c r="F231344" s="195"/>
    </row>
    <row r="231345" spans="6:6" x14ac:dyDescent="0.25">
      <c r="F231345" s="195"/>
    </row>
    <row r="231346" spans="6:6" x14ac:dyDescent="0.25">
      <c r="F231346" s="195"/>
    </row>
    <row r="231347" spans="6:6" x14ac:dyDescent="0.25">
      <c r="F231347" s="195"/>
    </row>
    <row r="231348" spans="6:6" x14ac:dyDescent="0.25">
      <c r="F231348" s="195"/>
    </row>
    <row r="231349" spans="6:6" x14ac:dyDescent="0.25">
      <c r="F231349" s="195"/>
    </row>
    <row r="231350" spans="6:6" x14ac:dyDescent="0.25">
      <c r="F231350" s="195"/>
    </row>
    <row r="231351" spans="6:6" x14ac:dyDescent="0.25">
      <c r="F231351" s="195"/>
    </row>
    <row r="231352" spans="6:6" x14ac:dyDescent="0.25">
      <c r="F231352" s="195"/>
    </row>
    <row r="231353" spans="6:6" x14ac:dyDescent="0.25">
      <c r="F231353" s="195"/>
    </row>
    <row r="231354" spans="6:6" x14ac:dyDescent="0.25">
      <c r="F231354" s="195"/>
    </row>
    <row r="231355" spans="6:6" x14ac:dyDescent="0.25">
      <c r="F231355" s="195"/>
    </row>
    <row r="231356" spans="6:6" x14ac:dyDescent="0.25">
      <c r="F231356" s="195"/>
    </row>
    <row r="231357" spans="6:6" x14ac:dyDescent="0.25">
      <c r="F231357" s="195"/>
    </row>
    <row r="231358" spans="6:6" x14ac:dyDescent="0.25">
      <c r="F231358" s="195"/>
    </row>
    <row r="231359" spans="6:6" x14ac:dyDescent="0.25">
      <c r="F231359" s="195"/>
    </row>
    <row r="231360" spans="6:6" x14ac:dyDescent="0.25">
      <c r="F231360" s="195"/>
    </row>
    <row r="231361" spans="6:6" x14ac:dyDescent="0.25">
      <c r="F231361" s="195"/>
    </row>
    <row r="231362" spans="6:6" x14ac:dyDescent="0.25">
      <c r="F231362" s="195"/>
    </row>
    <row r="231363" spans="6:6" x14ac:dyDescent="0.25">
      <c r="F231363" s="195"/>
    </row>
    <row r="231364" spans="6:6" x14ac:dyDescent="0.25">
      <c r="F231364" s="195"/>
    </row>
    <row r="231365" spans="6:6" x14ac:dyDescent="0.25">
      <c r="F231365" s="195"/>
    </row>
    <row r="231366" spans="6:6" x14ac:dyDescent="0.25">
      <c r="F231366" s="195"/>
    </row>
    <row r="231367" spans="6:6" x14ac:dyDescent="0.25">
      <c r="F231367" s="195"/>
    </row>
    <row r="231368" spans="6:6" x14ac:dyDescent="0.25">
      <c r="F231368" s="195"/>
    </row>
    <row r="231369" spans="6:6" x14ac:dyDescent="0.25">
      <c r="F231369" s="195"/>
    </row>
    <row r="231370" spans="6:6" x14ac:dyDescent="0.25">
      <c r="F231370" s="195"/>
    </row>
    <row r="231371" spans="6:6" x14ac:dyDescent="0.25">
      <c r="F231371" s="195"/>
    </row>
    <row r="231372" spans="6:6" x14ac:dyDescent="0.25">
      <c r="F231372" s="195"/>
    </row>
    <row r="231373" spans="6:6" x14ac:dyDescent="0.25">
      <c r="F231373" s="195"/>
    </row>
    <row r="231374" spans="6:6" x14ac:dyDescent="0.25">
      <c r="F231374" s="195"/>
    </row>
    <row r="231375" spans="6:6" x14ac:dyDescent="0.25">
      <c r="F231375" s="195"/>
    </row>
    <row r="231376" spans="6:6" x14ac:dyDescent="0.25">
      <c r="F231376" s="195"/>
    </row>
    <row r="231377" spans="6:6" x14ac:dyDescent="0.25">
      <c r="F231377" s="195"/>
    </row>
    <row r="231378" spans="6:6" x14ac:dyDescent="0.25">
      <c r="F231378" s="195"/>
    </row>
    <row r="231379" spans="6:6" x14ac:dyDescent="0.25">
      <c r="F231379" s="195"/>
    </row>
    <row r="231380" spans="6:6" x14ac:dyDescent="0.25">
      <c r="F231380" s="195"/>
    </row>
    <row r="231381" spans="6:6" x14ac:dyDescent="0.25">
      <c r="F231381" s="195"/>
    </row>
    <row r="231382" spans="6:6" x14ac:dyDescent="0.25">
      <c r="F231382" s="195"/>
    </row>
    <row r="231383" spans="6:6" x14ac:dyDescent="0.25">
      <c r="F231383" s="195"/>
    </row>
    <row r="231384" spans="6:6" x14ac:dyDescent="0.25">
      <c r="F231384" s="195"/>
    </row>
    <row r="231385" spans="6:6" x14ac:dyDescent="0.25">
      <c r="F231385" s="195"/>
    </row>
    <row r="231386" spans="6:6" x14ac:dyDescent="0.25">
      <c r="F231386" s="195"/>
    </row>
    <row r="231387" spans="6:6" x14ac:dyDescent="0.25">
      <c r="F231387" s="195"/>
    </row>
    <row r="231388" spans="6:6" x14ac:dyDescent="0.25">
      <c r="F231388" s="195"/>
    </row>
    <row r="231389" spans="6:6" x14ac:dyDescent="0.25">
      <c r="F231389" s="195"/>
    </row>
    <row r="231390" spans="6:6" x14ac:dyDescent="0.25">
      <c r="F231390" s="195"/>
    </row>
    <row r="231391" spans="6:6" x14ac:dyDescent="0.25">
      <c r="F231391" s="195"/>
    </row>
    <row r="231392" spans="6:6" x14ac:dyDescent="0.25">
      <c r="F231392" s="195"/>
    </row>
    <row r="231393" spans="6:6" x14ac:dyDescent="0.25">
      <c r="F231393" s="195"/>
    </row>
    <row r="231394" spans="6:6" x14ac:dyDescent="0.25">
      <c r="F231394" s="195"/>
    </row>
    <row r="231395" spans="6:6" x14ac:dyDescent="0.25">
      <c r="F231395" s="195"/>
    </row>
    <row r="231396" spans="6:6" x14ac:dyDescent="0.25">
      <c r="F231396" s="195"/>
    </row>
    <row r="231397" spans="6:6" x14ac:dyDescent="0.25">
      <c r="F231397" s="195"/>
    </row>
    <row r="231398" spans="6:6" x14ac:dyDescent="0.25">
      <c r="F231398" s="195"/>
    </row>
    <row r="231399" spans="6:6" x14ac:dyDescent="0.25">
      <c r="F231399" s="195"/>
    </row>
    <row r="231400" spans="6:6" x14ac:dyDescent="0.25">
      <c r="F231400" s="195"/>
    </row>
    <row r="231401" spans="6:6" x14ac:dyDescent="0.25">
      <c r="F231401" s="195"/>
    </row>
    <row r="231402" spans="6:6" x14ac:dyDescent="0.25">
      <c r="F231402" s="195"/>
    </row>
    <row r="231403" spans="6:6" x14ac:dyDescent="0.25">
      <c r="F231403" s="195"/>
    </row>
    <row r="231404" spans="6:6" x14ac:dyDescent="0.25">
      <c r="F231404" s="195"/>
    </row>
    <row r="231405" spans="6:6" x14ac:dyDescent="0.25">
      <c r="F231405" s="195"/>
    </row>
    <row r="231406" spans="6:6" x14ac:dyDescent="0.25">
      <c r="F231406" s="195"/>
    </row>
    <row r="231407" spans="6:6" x14ac:dyDescent="0.25">
      <c r="F231407" s="195"/>
    </row>
    <row r="231408" spans="6:6" x14ac:dyDescent="0.25">
      <c r="F231408" s="195"/>
    </row>
    <row r="231409" spans="6:6" x14ac:dyDescent="0.25">
      <c r="F231409" s="195"/>
    </row>
    <row r="231410" spans="6:6" x14ac:dyDescent="0.25">
      <c r="F231410" s="195"/>
    </row>
    <row r="231411" spans="6:6" x14ac:dyDescent="0.25">
      <c r="F231411" s="195"/>
    </row>
    <row r="231412" spans="6:6" x14ac:dyDescent="0.25">
      <c r="F231412" s="195"/>
    </row>
    <row r="231413" spans="6:6" x14ac:dyDescent="0.25">
      <c r="F231413" s="195"/>
    </row>
    <row r="231414" spans="6:6" x14ac:dyDescent="0.25">
      <c r="F231414" s="195"/>
    </row>
    <row r="231415" spans="6:6" x14ac:dyDescent="0.25">
      <c r="F231415" s="195"/>
    </row>
    <row r="231416" spans="6:6" x14ac:dyDescent="0.25">
      <c r="F231416" s="195"/>
    </row>
    <row r="231417" spans="6:6" x14ac:dyDescent="0.25">
      <c r="F231417" s="195"/>
    </row>
    <row r="231418" spans="6:6" x14ac:dyDescent="0.25">
      <c r="F231418" s="195"/>
    </row>
    <row r="231419" spans="6:6" x14ac:dyDescent="0.25">
      <c r="F231419" s="195"/>
    </row>
    <row r="231420" spans="6:6" x14ac:dyDescent="0.25">
      <c r="F231420" s="195"/>
    </row>
    <row r="231421" spans="6:6" x14ac:dyDescent="0.25">
      <c r="F231421" s="195"/>
    </row>
    <row r="231422" spans="6:6" x14ac:dyDescent="0.25">
      <c r="F231422" s="195"/>
    </row>
    <row r="231423" spans="6:6" x14ac:dyDescent="0.25">
      <c r="F231423" s="195"/>
    </row>
    <row r="231424" spans="6:6" x14ac:dyDescent="0.25">
      <c r="F231424" s="195"/>
    </row>
    <row r="231425" spans="6:6" x14ac:dyDescent="0.25">
      <c r="F231425" s="195"/>
    </row>
    <row r="231426" spans="6:6" x14ac:dyDescent="0.25">
      <c r="F231426" s="195"/>
    </row>
    <row r="231427" spans="6:6" x14ac:dyDescent="0.25">
      <c r="F231427" s="195"/>
    </row>
    <row r="231428" spans="6:6" x14ac:dyDescent="0.25">
      <c r="F231428" s="195"/>
    </row>
    <row r="231429" spans="6:6" x14ac:dyDescent="0.25">
      <c r="F231429" s="195"/>
    </row>
    <row r="231430" spans="6:6" x14ac:dyDescent="0.25">
      <c r="F231430" s="195"/>
    </row>
    <row r="231431" spans="6:6" x14ac:dyDescent="0.25">
      <c r="F231431" s="195"/>
    </row>
    <row r="231432" spans="6:6" x14ac:dyDescent="0.25">
      <c r="F231432" s="195"/>
    </row>
    <row r="231433" spans="6:6" x14ac:dyDescent="0.25">
      <c r="F231433" s="195"/>
    </row>
    <row r="231434" spans="6:6" x14ac:dyDescent="0.25">
      <c r="F231434" s="195"/>
    </row>
    <row r="231435" spans="6:6" x14ac:dyDescent="0.25">
      <c r="F231435" s="195"/>
    </row>
    <row r="231436" spans="6:6" x14ac:dyDescent="0.25">
      <c r="F231436" s="195"/>
    </row>
    <row r="231437" spans="6:6" x14ac:dyDescent="0.25">
      <c r="F231437" s="195"/>
    </row>
    <row r="231438" spans="6:6" x14ac:dyDescent="0.25">
      <c r="F231438" s="195"/>
    </row>
    <row r="231439" spans="6:6" x14ac:dyDescent="0.25">
      <c r="F231439" s="195"/>
    </row>
    <row r="231440" spans="6:6" x14ac:dyDescent="0.25">
      <c r="F231440" s="195"/>
    </row>
    <row r="231441" spans="6:6" x14ac:dyDescent="0.25">
      <c r="F231441" s="195"/>
    </row>
    <row r="231442" spans="6:6" x14ac:dyDescent="0.25">
      <c r="F231442" s="195"/>
    </row>
    <row r="231443" spans="6:6" x14ac:dyDescent="0.25">
      <c r="F231443" s="195"/>
    </row>
    <row r="231444" spans="6:6" x14ac:dyDescent="0.25">
      <c r="F231444" s="195"/>
    </row>
    <row r="231445" spans="6:6" x14ac:dyDescent="0.25">
      <c r="F231445" s="195"/>
    </row>
    <row r="231446" spans="6:6" x14ac:dyDescent="0.25">
      <c r="F231446" s="195"/>
    </row>
    <row r="231447" spans="6:6" x14ac:dyDescent="0.25">
      <c r="F231447" s="195"/>
    </row>
    <row r="231448" spans="6:6" x14ac:dyDescent="0.25">
      <c r="F231448" s="195"/>
    </row>
    <row r="231449" spans="6:6" x14ac:dyDescent="0.25">
      <c r="F231449" s="195"/>
    </row>
    <row r="231450" spans="6:6" x14ac:dyDescent="0.25">
      <c r="F231450" s="195"/>
    </row>
    <row r="231451" spans="6:6" x14ac:dyDescent="0.25">
      <c r="F231451" s="195"/>
    </row>
    <row r="231452" spans="6:6" x14ac:dyDescent="0.25">
      <c r="F231452" s="195"/>
    </row>
    <row r="231453" spans="6:6" x14ac:dyDescent="0.25">
      <c r="F231453" s="195"/>
    </row>
    <row r="231454" spans="6:6" x14ac:dyDescent="0.25">
      <c r="F231454" s="195"/>
    </row>
    <row r="231455" spans="6:6" x14ac:dyDescent="0.25">
      <c r="F231455" s="195"/>
    </row>
    <row r="231456" spans="6:6" x14ac:dyDescent="0.25">
      <c r="F231456" s="195"/>
    </row>
    <row r="231457" spans="6:6" x14ac:dyDescent="0.25">
      <c r="F231457" s="195"/>
    </row>
    <row r="231458" spans="6:6" x14ac:dyDescent="0.25">
      <c r="F231458" s="195"/>
    </row>
    <row r="231459" spans="6:6" x14ac:dyDescent="0.25">
      <c r="F231459" s="195"/>
    </row>
    <row r="231460" spans="6:6" x14ac:dyDescent="0.25">
      <c r="F231460" s="195"/>
    </row>
    <row r="231461" spans="6:6" x14ac:dyDescent="0.25">
      <c r="F231461" s="195"/>
    </row>
    <row r="231462" spans="6:6" x14ac:dyDescent="0.25">
      <c r="F231462" s="195"/>
    </row>
    <row r="231463" spans="6:6" x14ac:dyDescent="0.25">
      <c r="F231463" s="195"/>
    </row>
    <row r="231464" spans="6:6" x14ac:dyDescent="0.25">
      <c r="F231464" s="195"/>
    </row>
    <row r="231465" spans="6:6" x14ac:dyDescent="0.25">
      <c r="F231465" s="195"/>
    </row>
    <row r="231466" spans="6:6" x14ac:dyDescent="0.25">
      <c r="F231466" s="195"/>
    </row>
    <row r="231467" spans="6:6" x14ac:dyDescent="0.25">
      <c r="F231467" s="195"/>
    </row>
    <row r="231468" spans="6:6" x14ac:dyDescent="0.25">
      <c r="F231468" s="195"/>
    </row>
    <row r="231469" spans="6:6" x14ac:dyDescent="0.25">
      <c r="F231469" s="195"/>
    </row>
    <row r="231470" spans="6:6" x14ac:dyDescent="0.25">
      <c r="F231470" s="195"/>
    </row>
    <row r="231471" spans="6:6" x14ac:dyDescent="0.25">
      <c r="F231471" s="195"/>
    </row>
    <row r="231472" spans="6:6" x14ac:dyDescent="0.25">
      <c r="F231472" s="195"/>
    </row>
    <row r="231473" spans="6:6" x14ac:dyDescent="0.25">
      <c r="F231473" s="195"/>
    </row>
    <row r="231474" spans="6:6" x14ac:dyDescent="0.25">
      <c r="F231474" s="195"/>
    </row>
    <row r="231475" spans="6:6" x14ac:dyDescent="0.25">
      <c r="F231475" s="195"/>
    </row>
    <row r="231476" spans="6:6" x14ac:dyDescent="0.25">
      <c r="F231476" s="195"/>
    </row>
    <row r="231477" spans="6:6" x14ac:dyDescent="0.25">
      <c r="F231477" s="195"/>
    </row>
    <row r="231478" spans="6:6" x14ac:dyDescent="0.25">
      <c r="F231478" s="195"/>
    </row>
    <row r="231479" spans="6:6" x14ac:dyDescent="0.25">
      <c r="F231479" s="195"/>
    </row>
    <row r="231480" spans="6:6" x14ac:dyDescent="0.25">
      <c r="F231480" s="195"/>
    </row>
    <row r="231481" spans="6:6" x14ac:dyDescent="0.25">
      <c r="F231481" s="195"/>
    </row>
    <row r="231482" spans="6:6" x14ac:dyDescent="0.25">
      <c r="F231482" s="195"/>
    </row>
    <row r="231483" spans="6:6" x14ac:dyDescent="0.25">
      <c r="F231483" s="195"/>
    </row>
    <row r="231484" spans="6:6" x14ac:dyDescent="0.25">
      <c r="F231484" s="195"/>
    </row>
    <row r="231485" spans="6:6" x14ac:dyDescent="0.25">
      <c r="F231485" s="195"/>
    </row>
    <row r="231486" spans="6:6" x14ac:dyDescent="0.25">
      <c r="F231486" s="195"/>
    </row>
    <row r="231487" spans="6:6" x14ac:dyDescent="0.25">
      <c r="F231487" s="195"/>
    </row>
    <row r="231488" spans="6:6" x14ac:dyDescent="0.25">
      <c r="F231488" s="195"/>
    </row>
    <row r="231489" spans="6:6" x14ac:dyDescent="0.25">
      <c r="F231489" s="195"/>
    </row>
    <row r="231490" spans="6:6" x14ac:dyDescent="0.25">
      <c r="F231490" s="195"/>
    </row>
    <row r="231491" spans="6:6" x14ac:dyDescent="0.25">
      <c r="F231491" s="195"/>
    </row>
    <row r="231492" spans="6:6" x14ac:dyDescent="0.25">
      <c r="F231492" s="195"/>
    </row>
    <row r="231493" spans="6:6" x14ac:dyDescent="0.25">
      <c r="F231493" s="195"/>
    </row>
    <row r="231494" spans="6:6" x14ac:dyDescent="0.25">
      <c r="F231494" s="195"/>
    </row>
    <row r="231495" spans="6:6" x14ac:dyDescent="0.25">
      <c r="F231495" s="195"/>
    </row>
    <row r="231496" spans="6:6" x14ac:dyDescent="0.25">
      <c r="F231496" s="195"/>
    </row>
    <row r="231497" spans="6:6" x14ac:dyDescent="0.25">
      <c r="F231497" s="195"/>
    </row>
    <row r="231498" spans="6:6" x14ac:dyDescent="0.25">
      <c r="F231498" s="195"/>
    </row>
    <row r="231499" spans="6:6" x14ac:dyDescent="0.25">
      <c r="F231499" s="195"/>
    </row>
    <row r="231500" spans="6:6" x14ac:dyDescent="0.25">
      <c r="F231500" s="195"/>
    </row>
    <row r="231501" spans="6:6" x14ac:dyDescent="0.25">
      <c r="F231501" s="195"/>
    </row>
    <row r="231502" spans="6:6" x14ac:dyDescent="0.25">
      <c r="F231502" s="195"/>
    </row>
    <row r="231503" spans="6:6" x14ac:dyDescent="0.25">
      <c r="F231503" s="195"/>
    </row>
    <row r="231504" spans="6:6" x14ac:dyDescent="0.25">
      <c r="F231504" s="195"/>
    </row>
    <row r="236622" spans="6:6" x14ac:dyDescent="0.25">
      <c r="F236622" s="195"/>
    </row>
    <row r="236623" spans="6:6" x14ac:dyDescent="0.25">
      <c r="F236623" s="195"/>
    </row>
    <row r="236624" spans="6:6" x14ac:dyDescent="0.25">
      <c r="F236624" s="195"/>
    </row>
    <row r="236625" spans="6:6" x14ac:dyDescent="0.25">
      <c r="F236625" s="195"/>
    </row>
    <row r="236626" spans="6:6" x14ac:dyDescent="0.25">
      <c r="F236626" s="195"/>
    </row>
    <row r="236627" spans="6:6" x14ac:dyDescent="0.25">
      <c r="F236627" s="195"/>
    </row>
    <row r="236628" spans="6:6" x14ac:dyDescent="0.25">
      <c r="F236628" s="195"/>
    </row>
    <row r="236629" spans="6:6" x14ac:dyDescent="0.25">
      <c r="F236629" s="195"/>
    </row>
    <row r="236630" spans="6:6" x14ac:dyDescent="0.25">
      <c r="F236630" s="195"/>
    </row>
    <row r="236631" spans="6:6" x14ac:dyDescent="0.25">
      <c r="F236631" s="195"/>
    </row>
    <row r="236632" spans="6:6" x14ac:dyDescent="0.25">
      <c r="F236632" s="195"/>
    </row>
    <row r="236633" spans="6:6" x14ac:dyDescent="0.25">
      <c r="F236633" s="195"/>
    </row>
    <row r="236634" spans="6:6" x14ac:dyDescent="0.25">
      <c r="F236634" s="195"/>
    </row>
    <row r="236635" spans="6:6" x14ac:dyDescent="0.25">
      <c r="F236635" s="195"/>
    </row>
    <row r="236636" spans="6:6" x14ac:dyDescent="0.25">
      <c r="F236636" s="195"/>
    </row>
    <row r="236637" spans="6:6" x14ac:dyDescent="0.25">
      <c r="F236637" s="195"/>
    </row>
    <row r="236638" spans="6:6" x14ac:dyDescent="0.25">
      <c r="F236638" s="195"/>
    </row>
    <row r="236639" spans="6:6" x14ac:dyDescent="0.25">
      <c r="F236639" s="195"/>
    </row>
    <row r="236640" spans="6:6" x14ac:dyDescent="0.25">
      <c r="F236640" s="195"/>
    </row>
    <row r="236641" spans="6:6" x14ac:dyDescent="0.25">
      <c r="F236641" s="195"/>
    </row>
    <row r="236642" spans="6:6" x14ac:dyDescent="0.25">
      <c r="F236642" s="195"/>
    </row>
    <row r="236643" spans="6:6" x14ac:dyDescent="0.25">
      <c r="F236643" s="195"/>
    </row>
    <row r="236644" spans="6:6" x14ac:dyDescent="0.25">
      <c r="F236644" s="195"/>
    </row>
    <row r="236645" spans="6:6" x14ac:dyDescent="0.25">
      <c r="F236645" s="195"/>
    </row>
    <row r="236646" spans="6:6" x14ac:dyDescent="0.25">
      <c r="F236646" s="195"/>
    </row>
    <row r="236647" spans="6:6" x14ac:dyDescent="0.25">
      <c r="F236647" s="195"/>
    </row>
    <row r="236648" spans="6:6" x14ac:dyDescent="0.25">
      <c r="F236648" s="195"/>
    </row>
    <row r="236649" spans="6:6" x14ac:dyDescent="0.25">
      <c r="F236649" s="195"/>
    </row>
    <row r="236650" spans="6:6" x14ac:dyDescent="0.25">
      <c r="F236650" s="195"/>
    </row>
    <row r="236651" spans="6:6" x14ac:dyDescent="0.25">
      <c r="F236651" s="195"/>
    </row>
    <row r="236652" spans="6:6" x14ac:dyDescent="0.25">
      <c r="F236652" s="195"/>
    </row>
    <row r="236653" spans="6:6" x14ac:dyDescent="0.25">
      <c r="F236653" s="195"/>
    </row>
    <row r="236654" spans="6:6" x14ac:dyDescent="0.25">
      <c r="F236654" s="195"/>
    </row>
    <row r="236655" spans="6:6" x14ac:dyDescent="0.25">
      <c r="F236655" s="195"/>
    </row>
    <row r="236656" spans="6:6" x14ac:dyDescent="0.25">
      <c r="F236656" s="195"/>
    </row>
    <row r="236657" spans="6:6" x14ac:dyDescent="0.25">
      <c r="F236657" s="195"/>
    </row>
    <row r="236658" spans="6:6" x14ac:dyDescent="0.25">
      <c r="F236658" s="195"/>
    </row>
    <row r="236659" spans="6:6" x14ac:dyDescent="0.25">
      <c r="F236659" s="195"/>
    </row>
    <row r="236660" spans="6:6" x14ac:dyDescent="0.25">
      <c r="F236660" s="195"/>
    </row>
    <row r="236661" spans="6:6" x14ac:dyDescent="0.25">
      <c r="F236661" s="195"/>
    </row>
    <row r="236662" spans="6:6" x14ac:dyDescent="0.25">
      <c r="F236662" s="195"/>
    </row>
    <row r="236663" spans="6:6" x14ac:dyDescent="0.25">
      <c r="F236663" s="195"/>
    </row>
    <row r="236664" spans="6:6" x14ac:dyDescent="0.25">
      <c r="F236664" s="195"/>
    </row>
    <row r="236665" spans="6:6" x14ac:dyDescent="0.25">
      <c r="F236665" s="195"/>
    </row>
    <row r="236666" spans="6:6" x14ac:dyDescent="0.25">
      <c r="F236666" s="195"/>
    </row>
    <row r="236667" spans="6:6" x14ac:dyDescent="0.25">
      <c r="F236667" s="195"/>
    </row>
    <row r="236668" spans="6:6" x14ac:dyDescent="0.25">
      <c r="F236668" s="195"/>
    </row>
    <row r="236669" spans="6:6" x14ac:dyDescent="0.25">
      <c r="F236669" s="195"/>
    </row>
    <row r="236670" spans="6:6" x14ac:dyDescent="0.25">
      <c r="F236670" s="195"/>
    </row>
    <row r="236671" spans="6:6" x14ac:dyDescent="0.25">
      <c r="F236671" s="195"/>
    </row>
    <row r="236672" spans="6:6" x14ac:dyDescent="0.25">
      <c r="F236672" s="195"/>
    </row>
    <row r="236673" spans="6:6" x14ac:dyDescent="0.25">
      <c r="F236673" s="195"/>
    </row>
    <row r="236674" spans="6:6" x14ac:dyDescent="0.25">
      <c r="F236674" s="195"/>
    </row>
    <row r="236675" spans="6:6" x14ac:dyDescent="0.25">
      <c r="F236675" s="195"/>
    </row>
    <row r="236676" spans="6:6" x14ac:dyDescent="0.25">
      <c r="F236676" s="195"/>
    </row>
    <row r="236677" spans="6:6" x14ac:dyDescent="0.25">
      <c r="F236677" s="195"/>
    </row>
    <row r="236678" spans="6:6" x14ac:dyDescent="0.25">
      <c r="F236678" s="195"/>
    </row>
    <row r="236679" spans="6:6" x14ac:dyDescent="0.25">
      <c r="F236679" s="195"/>
    </row>
    <row r="236680" spans="6:6" x14ac:dyDescent="0.25">
      <c r="F236680" s="195"/>
    </row>
    <row r="236681" spans="6:6" x14ac:dyDescent="0.25">
      <c r="F236681" s="195"/>
    </row>
    <row r="236682" spans="6:6" x14ac:dyDescent="0.25">
      <c r="F236682" s="195"/>
    </row>
    <row r="236683" spans="6:6" x14ac:dyDescent="0.25">
      <c r="F236683" s="195"/>
    </row>
    <row r="236684" spans="6:6" x14ac:dyDescent="0.25">
      <c r="F236684" s="195"/>
    </row>
    <row r="236685" spans="6:6" x14ac:dyDescent="0.25">
      <c r="F236685" s="195"/>
    </row>
    <row r="236686" spans="6:6" x14ac:dyDescent="0.25">
      <c r="F236686" s="195"/>
    </row>
    <row r="236687" spans="6:6" x14ac:dyDescent="0.25">
      <c r="F236687" s="195"/>
    </row>
    <row r="236688" spans="6:6" x14ac:dyDescent="0.25">
      <c r="F236688" s="195"/>
    </row>
    <row r="236689" spans="6:6" x14ac:dyDescent="0.25">
      <c r="F236689" s="195"/>
    </row>
    <row r="236690" spans="6:6" x14ac:dyDescent="0.25">
      <c r="F236690" s="195"/>
    </row>
    <row r="236691" spans="6:6" x14ac:dyDescent="0.25">
      <c r="F236691" s="195"/>
    </row>
    <row r="236692" spans="6:6" x14ac:dyDescent="0.25">
      <c r="F236692" s="195"/>
    </row>
    <row r="236693" spans="6:6" x14ac:dyDescent="0.25">
      <c r="F236693" s="195"/>
    </row>
    <row r="236694" spans="6:6" x14ac:dyDescent="0.25">
      <c r="F236694" s="195"/>
    </row>
    <row r="236695" spans="6:6" x14ac:dyDescent="0.25">
      <c r="F236695" s="195"/>
    </row>
    <row r="236696" spans="6:6" x14ac:dyDescent="0.25">
      <c r="F236696" s="195"/>
    </row>
    <row r="236697" spans="6:6" x14ac:dyDescent="0.25">
      <c r="F236697" s="195"/>
    </row>
    <row r="236698" spans="6:6" x14ac:dyDescent="0.25">
      <c r="F236698" s="195"/>
    </row>
    <row r="236699" spans="6:6" x14ac:dyDescent="0.25">
      <c r="F236699" s="195"/>
    </row>
    <row r="236700" spans="6:6" x14ac:dyDescent="0.25">
      <c r="F236700" s="195"/>
    </row>
    <row r="236701" spans="6:6" x14ac:dyDescent="0.25">
      <c r="F236701" s="195"/>
    </row>
    <row r="236702" spans="6:6" x14ac:dyDescent="0.25">
      <c r="F236702" s="195"/>
    </row>
    <row r="236703" spans="6:6" x14ac:dyDescent="0.25">
      <c r="F236703" s="195"/>
    </row>
    <row r="236704" spans="6:6" x14ac:dyDescent="0.25">
      <c r="F236704" s="195"/>
    </row>
    <row r="236705" spans="6:6" x14ac:dyDescent="0.25">
      <c r="F236705" s="195"/>
    </row>
    <row r="236706" spans="6:6" x14ac:dyDescent="0.25">
      <c r="F236706" s="195"/>
    </row>
    <row r="236707" spans="6:6" x14ac:dyDescent="0.25">
      <c r="F236707" s="195"/>
    </row>
    <row r="236708" spans="6:6" x14ac:dyDescent="0.25">
      <c r="F236708" s="195"/>
    </row>
    <row r="236709" spans="6:6" x14ac:dyDescent="0.25">
      <c r="F236709" s="195"/>
    </row>
    <row r="236710" spans="6:6" x14ac:dyDescent="0.25">
      <c r="F236710" s="195"/>
    </row>
    <row r="236711" spans="6:6" x14ac:dyDescent="0.25">
      <c r="F236711" s="195"/>
    </row>
    <row r="236712" spans="6:6" x14ac:dyDescent="0.25">
      <c r="F236712" s="195"/>
    </row>
    <row r="236713" spans="6:6" x14ac:dyDescent="0.25">
      <c r="F236713" s="195"/>
    </row>
    <row r="236714" spans="6:6" x14ac:dyDescent="0.25">
      <c r="F236714" s="195"/>
    </row>
    <row r="236715" spans="6:6" x14ac:dyDescent="0.25">
      <c r="F236715" s="195"/>
    </row>
    <row r="236716" spans="6:6" x14ac:dyDescent="0.25">
      <c r="F236716" s="195"/>
    </row>
    <row r="236717" spans="6:6" x14ac:dyDescent="0.25">
      <c r="F236717" s="195"/>
    </row>
    <row r="236718" spans="6:6" x14ac:dyDescent="0.25">
      <c r="F236718" s="195"/>
    </row>
    <row r="236719" spans="6:6" x14ac:dyDescent="0.25">
      <c r="F236719" s="195"/>
    </row>
    <row r="236720" spans="6:6" x14ac:dyDescent="0.25">
      <c r="F236720" s="195"/>
    </row>
    <row r="236721" spans="6:6" x14ac:dyDescent="0.25">
      <c r="F236721" s="195"/>
    </row>
    <row r="236722" spans="6:6" x14ac:dyDescent="0.25">
      <c r="F236722" s="195"/>
    </row>
    <row r="236723" spans="6:6" x14ac:dyDescent="0.25">
      <c r="F236723" s="195"/>
    </row>
    <row r="236724" spans="6:6" x14ac:dyDescent="0.25">
      <c r="F236724" s="195"/>
    </row>
    <row r="236725" spans="6:6" x14ac:dyDescent="0.25">
      <c r="F236725" s="195"/>
    </row>
    <row r="236726" spans="6:6" x14ac:dyDescent="0.25">
      <c r="F236726" s="195"/>
    </row>
    <row r="236727" spans="6:6" x14ac:dyDescent="0.25">
      <c r="F236727" s="195"/>
    </row>
    <row r="236728" spans="6:6" x14ac:dyDescent="0.25">
      <c r="F236728" s="195"/>
    </row>
    <row r="236729" spans="6:6" x14ac:dyDescent="0.25">
      <c r="F236729" s="195"/>
    </row>
    <row r="236730" spans="6:6" x14ac:dyDescent="0.25">
      <c r="F236730" s="195"/>
    </row>
    <row r="236731" spans="6:6" x14ac:dyDescent="0.25">
      <c r="F236731" s="195"/>
    </row>
    <row r="236732" spans="6:6" x14ac:dyDescent="0.25">
      <c r="F236732" s="195"/>
    </row>
    <row r="236733" spans="6:6" x14ac:dyDescent="0.25">
      <c r="F236733" s="195"/>
    </row>
    <row r="236734" spans="6:6" x14ac:dyDescent="0.25">
      <c r="F236734" s="195"/>
    </row>
    <row r="236735" spans="6:6" x14ac:dyDescent="0.25">
      <c r="F236735" s="195"/>
    </row>
    <row r="236736" spans="6:6" x14ac:dyDescent="0.25">
      <c r="F236736" s="195"/>
    </row>
    <row r="236737" spans="6:6" x14ac:dyDescent="0.25">
      <c r="F236737" s="195"/>
    </row>
    <row r="236738" spans="6:6" x14ac:dyDescent="0.25">
      <c r="F236738" s="195"/>
    </row>
    <row r="236739" spans="6:6" x14ac:dyDescent="0.25">
      <c r="F236739" s="195"/>
    </row>
    <row r="236740" spans="6:6" x14ac:dyDescent="0.25">
      <c r="F236740" s="195"/>
    </row>
    <row r="236741" spans="6:6" x14ac:dyDescent="0.25">
      <c r="F236741" s="195"/>
    </row>
    <row r="236742" spans="6:6" x14ac:dyDescent="0.25">
      <c r="F236742" s="195"/>
    </row>
    <row r="236743" spans="6:6" x14ac:dyDescent="0.25">
      <c r="F236743" s="195"/>
    </row>
    <row r="236744" spans="6:6" x14ac:dyDescent="0.25">
      <c r="F236744" s="195"/>
    </row>
    <row r="236745" spans="6:6" x14ac:dyDescent="0.25">
      <c r="F236745" s="195"/>
    </row>
    <row r="236746" spans="6:6" x14ac:dyDescent="0.25">
      <c r="F236746" s="195"/>
    </row>
    <row r="236747" spans="6:6" x14ac:dyDescent="0.25">
      <c r="F236747" s="195"/>
    </row>
    <row r="236748" spans="6:6" x14ac:dyDescent="0.25">
      <c r="F236748" s="195"/>
    </row>
    <row r="236749" spans="6:6" x14ac:dyDescent="0.25">
      <c r="F236749" s="195"/>
    </row>
    <row r="236750" spans="6:6" x14ac:dyDescent="0.25">
      <c r="F236750" s="195"/>
    </row>
    <row r="236751" spans="6:6" x14ac:dyDescent="0.25">
      <c r="F236751" s="195"/>
    </row>
    <row r="236752" spans="6:6" x14ac:dyDescent="0.25">
      <c r="F236752" s="195"/>
    </row>
    <row r="236753" spans="6:6" x14ac:dyDescent="0.25">
      <c r="F236753" s="195"/>
    </row>
    <row r="236754" spans="6:6" x14ac:dyDescent="0.25">
      <c r="F236754" s="195"/>
    </row>
    <row r="236755" spans="6:6" x14ac:dyDescent="0.25">
      <c r="F236755" s="195"/>
    </row>
    <row r="236756" spans="6:6" x14ac:dyDescent="0.25">
      <c r="F236756" s="195"/>
    </row>
    <row r="236757" spans="6:6" x14ac:dyDescent="0.25">
      <c r="F236757" s="195"/>
    </row>
    <row r="236758" spans="6:6" x14ac:dyDescent="0.25">
      <c r="F236758" s="195"/>
    </row>
    <row r="236759" spans="6:6" x14ac:dyDescent="0.25">
      <c r="F236759" s="195"/>
    </row>
    <row r="236760" spans="6:6" x14ac:dyDescent="0.25">
      <c r="F236760" s="195"/>
    </row>
    <row r="236761" spans="6:6" x14ac:dyDescent="0.25">
      <c r="F236761" s="195"/>
    </row>
    <row r="236762" spans="6:6" x14ac:dyDescent="0.25">
      <c r="F236762" s="195"/>
    </row>
    <row r="236763" spans="6:6" x14ac:dyDescent="0.25">
      <c r="F236763" s="195"/>
    </row>
    <row r="236764" spans="6:6" x14ac:dyDescent="0.25">
      <c r="F236764" s="195"/>
    </row>
    <row r="236765" spans="6:6" x14ac:dyDescent="0.25">
      <c r="F236765" s="195"/>
    </row>
    <row r="236766" spans="6:6" x14ac:dyDescent="0.25">
      <c r="F236766" s="195"/>
    </row>
    <row r="236767" spans="6:6" x14ac:dyDescent="0.25">
      <c r="F236767" s="195"/>
    </row>
    <row r="236768" spans="6:6" x14ac:dyDescent="0.25">
      <c r="F236768" s="195"/>
    </row>
    <row r="236769" spans="6:6" x14ac:dyDescent="0.25">
      <c r="F236769" s="195"/>
    </row>
    <row r="236770" spans="6:6" x14ac:dyDescent="0.25">
      <c r="F236770" s="195"/>
    </row>
    <row r="236771" spans="6:6" x14ac:dyDescent="0.25">
      <c r="F236771" s="195"/>
    </row>
    <row r="236772" spans="6:6" x14ac:dyDescent="0.25">
      <c r="F236772" s="195"/>
    </row>
    <row r="236773" spans="6:6" x14ac:dyDescent="0.25">
      <c r="F236773" s="195"/>
    </row>
    <row r="236774" spans="6:6" x14ac:dyDescent="0.25">
      <c r="F236774" s="195"/>
    </row>
    <row r="236775" spans="6:6" x14ac:dyDescent="0.25">
      <c r="F236775" s="195"/>
    </row>
    <row r="236776" spans="6:6" x14ac:dyDescent="0.25">
      <c r="F236776" s="195"/>
    </row>
    <row r="236777" spans="6:6" x14ac:dyDescent="0.25">
      <c r="F236777" s="195"/>
    </row>
    <row r="236778" spans="6:6" x14ac:dyDescent="0.25">
      <c r="F236778" s="195"/>
    </row>
    <row r="236779" spans="6:6" x14ac:dyDescent="0.25">
      <c r="F236779" s="195"/>
    </row>
    <row r="236780" spans="6:6" x14ac:dyDescent="0.25">
      <c r="F236780" s="195"/>
    </row>
    <row r="236781" spans="6:6" x14ac:dyDescent="0.25">
      <c r="F236781" s="195"/>
    </row>
    <row r="236782" spans="6:6" x14ac:dyDescent="0.25">
      <c r="F236782" s="195"/>
    </row>
    <row r="236783" spans="6:6" x14ac:dyDescent="0.25">
      <c r="F236783" s="195"/>
    </row>
    <row r="236784" spans="6:6" x14ac:dyDescent="0.25">
      <c r="F236784" s="195"/>
    </row>
    <row r="236785" spans="6:6" x14ac:dyDescent="0.25">
      <c r="F236785" s="195"/>
    </row>
    <row r="236786" spans="6:6" x14ac:dyDescent="0.25">
      <c r="F236786" s="195"/>
    </row>
    <row r="236787" spans="6:6" x14ac:dyDescent="0.25">
      <c r="F236787" s="195"/>
    </row>
    <row r="236788" spans="6:6" x14ac:dyDescent="0.25">
      <c r="F236788" s="195"/>
    </row>
    <row r="236789" spans="6:6" x14ac:dyDescent="0.25">
      <c r="F236789" s="195"/>
    </row>
    <row r="236790" spans="6:6" x14ac:dyDescent="0.25">
      <c r="F236790" s="195"/>
    </row>
    <row r="236791" spans="6:6" x14ac:dyDescent="0.25">
      <c r="F236791" s="195"/>
    </row>
    <row r="236792" spans="6:6" x14ac:dyDescent="0.25">
      <c r="F236792" s="195"/>
    </row>
    <row r="236793" spans="6:6" x14ac:dyDescent="0.25">
      <c r="F236793" s="195"/>
    </row>
    <row r="236794" spans="6:6" x14ac:dyDescent="0.25">
      <c r="F236794" s="195"/>
    </row>
    <row r="236795" spans="6:6" x14ac:dyDescent="0.25">
      <c r="F236795" s="195"/>
    </row>
    <row r="236796" spans="6:6" x14ac:dyDescent="0.25">
      <c r="F236796" s="195"/>
    </row>
    <row r="236797" spans="6:6" x14ac:dyDescent="0.25">
      <c r="F236797" s="195"/>
    </row>
    <row r="236798" spans="6:6" x14ac:dyDescent="0.25">
      <c r="F236798" s="195"/>
    </row>
    <row r="236799" spans="6:6" x14ac:dyDescent="0.25">
      <c r="F236799" s="195"/>
    </row>
    <row r="236800" spans="6:6" x14ac:dyDescent="0.25">
      <c r="F236800" s="195"/>
    </row>
    <row r="236801" spans="6:6" x14ac:dyDescent="0.25">
      <c r="F236801" s="195"/>
    </row>
    <row r="236802" spans="6:6" x14ac:dyDescent="0.25">
      <c r="F236802" s="195"/>
    </row>
    <row r="236803" spans="6:6" x14ac:dyDescent="0.25">
      <c r="F236803" s="195"/>
    </row>
    <row r="236804" spans="6:6" x14ac:dyDescent="0.25">
      <c r="F236804" s="195"/>
    </row>
    <row r="236805" spans="6:6" x14ac:dyDescent="0.25">
      <c r="F236805" s="195"/>
    </row>
    <row r="236806" spans="6:6" x14ac:dyDescent="0.25">
      <c r="F236806" s="195"/>
    </row>
    <row r="236807" spans="6:6" x14ac:dyDescent="0.25">
      <c r="F236807" s="195"/>
    </row>
    <row r="236808" spans="6:6" x14ac:dyDescent="0.25">
      <c r="F236808" s="195"/>
    </row>
    <row r="236809" spans="6:6" x14ac:dyDescent="0.25">
      <c r="F236809" s="195"/>
    </row>
    <row r="236810" spans="6:6" x14ac:dyDescent="0.25">
      <c r="F236810" s="195"/>
    </row>
    <row r="236811" spans="6:6" x14ac:dyDescent="0.25">
      <c r="F236811" s="195"/>
    </row>
    <row r="236812" spans="6:6" x14ac:dyDescent="0.25">
      <c r="F236812" s="195"/>
    </row>
    <row r="236813" spans="6:6" x14ac:dyDescent="0.25">
      <c r="F236813" s="195"/>
    </row>
    <row r="236814" spans="6:6" x14ac:dyDescent="0.25">
      <c r="F236814" s="195"/>
    </row>
    <row r="236815" spans="6:6" x14ac:dyDescent="0.25">
      <c r="F236815" s="195"/>
    </row>
    <row r="236816" spans="6:6" x14ac:dyDescent="0.25">
      <c r="F236816" s="195"/>
    </row>
    <row r="236817" spans="6:6" x14ac:dyDescent="0.25">
      <c r="F236817" s="195"/>
    </row>
    <row r="236818" spans="6:6" x14ac:dyDescent="0.25">
      <c r="F236818" s="195"/>
    </row>
    <row r="236819" spans="6:6" x14ac:dyDescent="0.25">
      <c r="F236819" s="195"/>
    </row>
    <row r="236820" spans="6:6" x14ac:dyDescent="0.25">
      <c r="F236820" s="195"/>
    </row>
    <row r="236821" spans="6:6" x14ac:dyDescent="0.25">
      <c r="F236821" s="195"/>
    </row>
    <row r="236822" spans="6:6" x14ac:dyDescent="0.25">
      <c r="F236822" s="195"/>
    </row>
    <row r="236823" spans="6:6" x14ac:dyDescent="0.25">
      <c r="F236823" s="195"/>
    </row>
    <row r="236824" spans="6:6" x14ac:dyDescent="0.25">
      <c r="F236824" s="195"/>
    </row>
    <row r="236825" spans="6:6" x14ac:dyDescent="0.25">
      <c r="F236825" s="195"/>
    </row>
    <row r="236826" spans="6:6" x14ac:dyDescent="0.25">
      <c r="F236826" s="195"/>
    </row>
    <row r="236827" spans="6:6" x14ac:dyDescent="0.25">
      <c r="F236827" s="195"/>
    </row>
    <row r="236828" spans="6:6" x14ac:dyDescent="0.25">
      <c r="F236828" s="195"/>
    </row>
    <row r="236829" spans="6:6" x14ac:dyDescent="0.25">
      <c r="F236829" s="195"/>
    </row>
    <row r="236830" spans="6:6" x14ac:dyDescent="0.25">
      <c r="F236830" s="195"/>
    </row>
    <row r="236831" spans="6:6" x14ac:dyDescent="0.25">
      <c r="F236831" s="195"/>
    </row>
    <row r="236832" spans="6:6" x14ac:dyDescent="0.25">
      <c r="F236832" s="195"/>
    </row>
    <row r="236833" spans="6:6" x14ac:dyDescent="0.25">
      <c r="F236833" s="195"/>
    </row>
    <row r="236834" spans="6:6" x14ac:dyDescent="0.25">
      <c r="F236834" s="195"/>
    </row>
    <row r="236835" spans="6:6" x14ac:dyDescent="0.25">
      <c r="F236835" s="195"/>
    </row>
    <row r="236836" spans="6:6" x14ac:dyDescent="0.25">
      <c r="F236836" s="195"/>
    </row>
    <row r="236837" spans="6:6" x14ac:dyDescent="0.25">
      <c r="F236837" s="195"/>
    </row>
    <row r="236838" spans="6:6" x14ac:dyDescent="0.25">
      <c r="F236838" s="195"/>
    </row>
    <row r="236839" spans="6:6" x14ac:dyDescent="0.25">
      <c r="F236839" s="195"/>
    </row>
    <row r="236840" spans="6:6" x14ac:dyDescent="0.25">
      <c r="F236840" s="195"/>
    </row>
    <row r="236841" spans="6:6" x14ac:dyDescent="0.25">
      <c r="F236841" s="195"/>
    </row>
    <row r="236842" spans="6:6" x14ac:dyDescent="0.25">
      <c r="F236842" s="195"/>
    </row>
    <row r="236843" spans="6:6" x14ac:dyDescent="0.25">
      <c r="F236843" s="195"/>
    </row>
    <row r="236844" spans="6:6" x14ac:dyDescent="0.25">
      <c r="F236844" s="195"/>
    </row>
    <row r="236845" spans="6:6" x14ac:dyDescent="0.25">
      <c r="F236845" s="195"/>
    </row>
    <row r="236846" spans="6:6" x14ac:dyDescent="0.25">
      <c r="F236846" s="195"/>
    </row>
    <row r="236847" spans="6:6" x14ac:dyDescent="0.25">
      <c r="F236847" s="195"/>
    </row>
    <row r="236848" spans="6:6" x14ac:dyDescent="0.25">
      <c r="F236848" s="195"/>
    </row>
    <row r="236849" spans="6:6" x14ac:dyDescent="0.25">
      <c r="F236849" s="195"/>
    </row>
    <row r="236850" spans="6:6" x14ac:dyDescent="0.25">
      <c r="F236850" s="195"/>
    </row>
    <row r="236851" spans="6:6" x14ac:dyDescent="0.25">
      <c r="F236851" s="195"/>
    </row>
    <row r="236852" spans="6:6" x14ac:dyDescent="0.25">
      <c r="F236852" s="195"/>
    </row>
    <row r="236853" spans="6:6" x14ac:dyDescent="0.25">
      <c r="F236853" s="195"/>
    </row>
    <row r="236854" spans="6:6" x14ac:dyDescent="0.25">
      <c r="F236854" s="195"/>
    </row>
    <row r="236855" spans="6:6" x14ac:dyDescent="0.25">
      <c r="F236855" s="195"/>
    </row>
    <row r="236856" spans="6:6" x14ac:dyDescent="0.25">
      <c r="F236856" s="195"/>
    </row>
    <row r="236857" spans="6:6" x14ac:dyDescent="0.25">
      <c r="F236857" s="195"/>
    </row>
    <row r="236858" spans="6:6" x14ac:dyDescent="0.25">
      <c r="F236858" s="195"/>
    </row>
    <row r="236859" spans="6:6" x14ac:dyDescent="0.25">
      <c r="F236859" s="195"/>
    </row>
    <row r="236860" spans="6:6" x14ac:dyDescent="0.25">
      <c r="F236860" s="195"/>
    </row>
    <row r="236861" spans="6:6" x14ac:dyDescent="0.25">
      <c r="F236861" s="195"/>
    </row>
    <row r="236862" spans="6:6" x14ac:dyDescent="0.25">
      <c r="F236862" s="195"/>
    </row>
    <row r="236863" spans="6:6" x14ac:dyDescent="0.25">
      <c r="F236863" s="195"/>
    </row>
    <row r="236864" spans="6:6" x14ac:dyDescent="0.25">
      <c r="F236864" s="195"/>
    </row>
    <row r="236865" spans="6:6" x14ac:dyDescent="0.25">
      <c r="F236865" s="195"/>
    </row>
    <row r="236866" spans="6:6" x14ac:dyDescent="0.25">
      <c r="F236866" s="195"/>
    </row>
    <row r="236867" spans="6:6" x14ac:dyDescent="0.25">
      <c r="F236867" s="195"/>
    </row>
    <row r="236868" spans="6:6" x14ac:dyDescent="0.25">
      <c r="F236868" s="195"/>
    </row>
    <row r="236869" spans="6:6" x14ac:dyDescent="0.25">
      <c r="F236869" s="195"/>
    </row>
    <row r="236870" spans="6:6" x14ac:dyDescent="0.25">
      <c r="F236870" s="195"/>
    </row>
    <row r="236871" spans="6:6" x14ac:dyDescent="0.25">
      <c r="F236871" s="195"/>
    </row>
    <row r="236872" spans="6:6" x14ac:dyDescent="0.25">
      <c r="F236872" s="195"/>
    </row>
    <row r="236873" spans="6:6" x14ac:dyDescent="0.25">
      <c r="F236873" s="195"/>
    </row>
    <row r="236874" spans="6:6" x14ac:dyDescent="0.25">
      <c r="F236874" s="195"/>
    </row>
    <row r="236875" spans="6:6" x14ac:dyDescent="0.25">
      <c r="F236875" s="195"/>
    </row>
    <row r="236876" spans="6:6" x14ac:dyDescent="0.25">
      <c r="F236876" s="195"/>
    </row>
    <row r="236877" spans="6:6" x14ac:dyDescent="0.25">
      <c r="F236877" s="195"/>
    </row>
    <row r="236878" spans="6:6" x14ac:dyDescent="0.25">
      <c r="F236878" s="195"/>
    </row>
    <row r="236879" spans="6:6" x14ac:dyDescent="0.25">
      <c r="F236879" s="195"/>
    </row>
    <row r="236880" spans="6:6" x14ac:dyDescent="0.25">
      <c r="F236880" s="195"/>
    </row>
    <row r="236881" spans="6:6" x14ac:dyDescent="0.25">
      <c r="F236881" s="195"/>
    </row>
    <row r="236882" spans="6:6" x14ac:dyDescent="0.25">
      <c r="F236882" s="195"/>
    </row>
    <row r="236883" spans="6:6" x14ac:dyDescent="0.25">
      <c r="F236883" s="195"/>
    </row>
    <row r="236884" spans="6:6" x14ac:dyDescent="0.25">
      <c r="F236884" s="195"/>
    </row>
    <row r="236885" spans="6:6" x14ac:dyDescent="0.25">
      <c r="F236885" s="195"/>
    </row>
    <row r="236886" spans="6:6" x14ac:dyDescent="0.25">
      <c r="F236886" s="195"/>
    </row>
    <row r="236887" spans="6:6" x14ac:dyDescent="0.25">
      <c r="F236887" s="195"/>
    </row>
    <row r="236888" spans="6:6" x14ac:dyDescent="0.25">
      <c r="F236888" s="195"/>
    </row>
    <row r="236889" spans="6:6" x14ac:dyDescent="0.25">
      <c r="F236889" s="195"/>
    </row>
    <row r="236890" spans="6:6" x14ac:dyDescent="0.25">
      <c r="F236890" s="195"/>
    </row>
    <row r="236891" spans="6:6" x14ac:dyDescent="0.25">
      <c r="F236891" s="195"/>
    </row>
    <row r="236892" spans="6:6" x14ac:dyDescent="0.25">
      <c r="F236892" s="195"/>
    </row>
    <row r="236893" spans="6:6" x14ac:dyDescent="0.25">
      <c r="F236893" s="195"/>
    </row>
    <row r="236894" spans="6:6" x14ac:dyDescent="0.25">
      <c r="F236894" s="195"/>
    </row>
    <row r="236895" spans="6:6" x14ac:dyDescent="0.25">
      <c r="F236895" s="195"/>
    </row>
    <row r="236896" spans="6:6" x14ac:dyDescent="0.25">
      <c r="F236896" s="195"/>
    </row>
    <row r="236897" spans="6:6" x14ac:dyDescent="0.25">
      <c r="F236897" s="195"/>
    </row>
    <row r="236898" spans="6:6" x14ac:dyDescent="0.25">
      <c r="F236898" s="195"/>
    </row>
    <row r="236899" spans="6:6" x14ac:dyDescent="0.25">
      <c r="F236899" s="195"/>
    </row>
    <row r="236900" spans="6:6" x14ac:dyDescent="0.25">
      <c r="F236900" s="195"/>
    </row>
    <row r="236901" spans="6:6" x14ac:dyDescent="0.25">
      <c r="F236901" s="195"/>
    </row>
    <row r="236902" spans="6:6" x14ac:dyDescent="0.25">
      <c r="F236902" s="195"/>
    </row>
    <row r="236903" spans="6:6" x14ac:dyDescent="0.25">
      <c r="F236903" s="195"/>
    </row>
    <row r="236904" spans="6:6" x14ac:dyDescent="0.25">
      <c r="F236904" s="195"/>
    </row>
    <row r="236905" spans="6:6" x14ac:dyDescent="0.25">
      <c r="F236905" s="195"/>
    </row>
    <row r="236906" spans="6:6" x14ac:dyDescent="0.25">
      <c r="F236906" s="195"/>
    </row>
    <row r="236907" spans="6:6" x14ac:dyDescent="0.25">
      <c r="F236907" s="195"/>
    </row>
    <row r="236908" spans="6:6" x14ac:dyDescent="0.25">
      <c r="F236908" s="195"/>
    </row>
    <row r="236909" spans="6:6" x14ac:dyDescent="0.25">
      <c r="F236909" s="195"/>
    </row>
    <row r="236910" spans="6:6" x14ac:dyDescent="0.25">
      <c r="F236910" s="195"/>
    </row>
    <row r="236911" spans="6:6" x14ac:dyDescent="0.25">
      <c r="F236911" s="195"/>
    </row>
    <row r="236912" spans="6:6" x14ac:dyDescent="0.25">
      <c r="F236912" s="195"/>
    </row>
    <row r="236913" spans="6:6" x14ac:dyDescent="0.25">
      <c r="F236913" s="195"/>
    </row>
    <row r="236914" spans="6:6" x14ac:dyDescent="0.25">
      <c r="F236914" s="195"/>
    </row>
    <row r="236915" spans="6:6" x14ac:dyDescent="0.25">
      <c r="F236915" s="195"/>
    </row>
    <row r="236916" spans="6:6" x14ac:dyDescent="0.25">
      <c r="F236916" s="195"/>
    </row>
    <row r="236917" spans="6:6" x14ac:dyDescent="0.25">
      <c r="F236917" s="195"/>
    </row>
    <row r="236918" spans="6:6" x14ac:dyDescent="0.25">
      <c r="F236918" s="195"/>
    </row>
    <row r="236919" spans="6:6" x14ac:dyDescent="0.25">
      <c r="F236919" s="195"/>
    </row>
    <row r="236920" spans="6:6" x14ac:dyDescent="0.25">
      <c r="F236920" s="195"/>
    </row>
    <row r="236921" spans="6:6" x14ac:dyDescent="0.25">
      <c r="F236921" s="195"/>
    </row>
    <row r="236922" spans="6:6" x14ac:dyDescent="0.25">
      <c r="F236922" s="195"/>
    </row>
    <row r="236923" spans="6:6" x14ac:dyDescent="0.25">
      <c r="F236923" s="195"/>
    </row>
    <row r="236924" spans="6:6" x14ac:dyDescent="0.25">
      <c r="F236924" s="195"/>
    </row>
    <row r="236925" spans="6:6" x14ac:dyDescent="0.25">
      <c r="F236925" s="195"/>
    </row>
    <row r="236926" spans="6:6" x14ac:dyDescent="0.25">
      <c r="F236926" s="195"/>
    </row>
    <row r="236927" spans="6:6" x14ac:dyDescent="0.25">
      <c r="F236927" s="195"/>
    </row>
    <row r="236928" spans="6:6" x14ac:dyDescent="0.25">
      <c r="F236928" s="195"/>
    </row>
    <row r="236929" spans="6:6" x14ac:dyDescent="0.25">
      <c r="F236929" s="195"/>
    </row>
    <row r="236930" spans="6:6" x14ac:dyDescent="0.25">
      <c r="F236930" s="195"/>
    </row>
    <row r="236931" spans="6:6" x14ac:dyDescent="0.25">
      <c r="F236931" s="195"/>
    </row>
    <row r="236932" spans="6:6" x14ac:dyDescent="0.25">
      <c r="F236932" s="195"/>
    </row>
    <row r="236933" spans="6:6" x14ac:dyDescent="0.25">
      <c r="F236933" s="195"/>
    </row>
    <row r="236934" spans="6:6" x14ac:dyDescent="0.25">
      <c r="F236934" s="195"/>
    </row>
    <row r="236935" spans="6:6" x14ac:dyDescent="0.25">
      <c r="F236935" s="195"/>
    </row>
    <row r="236936" spans="6:6" x14ac:dyDescent="0.25">
      <c r="F236936" s="195"/>
    </row>
    <row r="236937" spans="6:6" x14ac:dyDescent="0.25">
      <c r="F236937" s="195"/>
    </row>
    <row r="236938" spans="6:6" x14ac:dyDescent="0.25">
      <c r="F236938" s="195"/>
    </row>
    <row r="236939" spans="6:6" x14ac:dyDescent="0.25">
      <c r="F236939" s="195"/>
    </row>
    <row r="236940" spans="6:6" x14ac:dyDescent="0.25">
      <c r="F236940" s="195"/>
    </row>
    <row r="236941" spans="6:6" x14ac:dyDescent="0.25">
      <c r="F236941" s="195"/>
    </row>
    <row r="236942" spans="6:6" x14ac:dyDescent="0.25">
      <c r="F236942" s="195"/>
    </row>
    <row r="236943" spans="6:6" x14ac:dyDescent="0.25">
      <c r="F236943" s="195"/>
    </row>
    <row r="236944" spans="6:6" x14ac:dyDescent="0.25">
      <c r="F236944" s="195"/>
    </row>
    <row r="236945" spans="6:6" x14ac:dyDescent="0.25">
      <c r="F236945" s="195"/>
    </row>
    <row r="236946" spans="6:6" x14ac:dyDescent="0.25">
      <c r="F236946" s="195"/>
    </row>
    <row r="236947" spans="6:6" x14ac:dyDescent="0.25">
      <c r="F236947" s="195"/>
    </row>
    <row r="236948" spans="6:6" x14ac:dyDescent="0.25">
      <c r="F236948" s="195"/>
    </row>
    <row r="236949" spans="6:6" x14ac:dyDescent="0.25">
      <c r="F236949" s="195"/>
    </row>
    <row r="236950" spans="6:6" x14ac:dyDescent="0.25">
      <c r="F236950" s="195"/>
    </row>
    <row r="236951" spans="6:6" x14ac:dyDescent="0.25">
      <c r="F236951" s="195"/>
    </row>
    <row r="236952" spans="6:6" x14ac:dyDescent="0.25">
      <c r="F236952" s="195"/>
    </row>
    <row r="236953" spans="6:6" x14ac:dyDescent="0.25">
      <c r="F236953" s="195"/>
    </row>
    <row r="236954" spans="6:6" x14ac:dyDescent="0.25">
      <c r="F236954" s="195"/>
    </row>
    <row r="236955" spans="6:6" x14ac:dyDescent="0.25">
      <c r="F236955" s="195"/>
    </row>
    <row r="236956" spans="6:6" x14ac:dyDescent="0.25">
      <c r="F236956" s="195"/>
    </row>
    <row r="236957" spans="6:6" x14ac:dyDescent="0.25">
      <c r="F236957" s="195"/>
    </row>
    <row r="236958" spans="6:6" x14ac:dyDescent="0.25">
      <c r="F236958" s="195"/>
    </row>
    <row r="236959" spans="6:6" x14ac:dyDescent="0.25">
      <c r="F236959" s="195"/>
    </row>
    <row r="236960" spans="6:6" x14ac:dyDescent="0.25">
      <c r="F236960" s="195"/>
    </row>
    <row r="236961" spans="6:6" x14ac:dyDescent="0.25">
      <c r="F236961" s="195"/>
    </row>
    <row r="236962" spans="6:6" x14ac:dyDescent="0.25">
      <c r="F236962" s="195"/>
    </row>
    <row r="236963" spans="6:6" x14ac:dyDescent="0.25">
      <c r="F236963" s="195"/>
    </row>
    <row r="236964" spans="6:6" x14ac:dyDescent="0.25">
      <c r="F236964" s="195"/>
    </row>
    <row r="236965" spans="6:6" x14ac:dyDescent="0.25">
      <c r="F236965" s="195"/>
    </row>
    <row r="236966" spans="6:6" x14ac:dyDescent="0.25">
      <c r="F236966" s="195"/>
    </row>
    <row r="236967" spans="6:6" x14ac:dyDescent="0.25">
      <c r="F236967" s="195"/>
    </row>
    <row r="236968" spans="6:6" x14ac:dyDescent="0.25">
      <c r="F236968" s="195"/>
    </row>
    <row r="236969" spans="6:6" x14ac:dyDescent="0.25">
      <c r="F236969" s="195"/>
    </row>
    <row r="236970" spans="6:6" x14ac:dyDescent="0.25">
      <c r="F236970" s="195"/>
    </row>
    <row r="236971" spans="6:6" x14ac:dyDescent="0.25">
      <c r="F236971" s="195"/>
    </row>
    <row r="236972" spans="6:6" x14ac:dyDescent="0.25">
      <c r="F236972" s="195"/>
    </row>
    <row r="236973" spans="6:6" x14ac:dyDescent="0.25">
      <c r="F236973" s="195"/>
    </row>
    <row r="236974" spans="6:6" x14ac:dyDescent="0.25">
      <c r="F236974" s="195"/>
    </row>
    <row r="236975" spans="6:6" x14ac:dyDescent="0.25">
      <c r="F236975" s="195"/>
    </row>
    <row r="236976" spans="6:6" x14ac:dyDescent="0.25">
      <c r="F236976" s="195"/>
    </row>
    <row r="236977" spans="6:6" x14ac:dyDescent="0.25">
      <c r="F236977" s="195"/>
    </row>
    <row r="236978" spans="6:6" x14ac:dyDescent="0.25">
      <c r="F236978" s="195"/>
    </row>
    <row r="236979" spans="6:6" x14ac:dyDescent="0.25">
      <c r="F236979" s="195"/>
    </row>
    <row r="236980" spans="6:6" x14ac:dyDescent="0.25">
      <c r="F236980" s="195"/>
    </row>
    <row r="236981" spans="6:6" x14ac:dyDescent="0.25">
      <c r="F236981" s="195"/>
    </row>
    <row r="236982" spans="6:6" x14ac:dyDescent="0.25">
      <c r="F236982" s="195"/>
    </row>
    <row r="236983" spans="6:6" x14ac:dyDescent="0.25">
      <c r="F236983" s="195"/>
    </row>
    <row r="236984" spans="6:6" x14ac:dyDescent="0.25">
      <c r="F236984" s="195"/>
    </row>
    <row r="236985" spans="6:6" x14ac:dyDescent="0.25">
      <c r="F236985" s="195"/>
    </row>
    <row r="236986" spans="6:6" x14ac:dyDescent="0.25">
      <c r="F236986" s="195"/>
    </row>
    <row r="236987" spans="6:6" x14ac:dyDescent="0.25">
      <c r="F236987" s="195"/>
    </row>
    <row r="236988" spans="6:6" x14ac:dyDescent="0.25">
      <c r="F236988" s="195"/>
    </row>
    <row r="236989" spans="6:6" x14ac:dyDescent="0.25">
      <c r="F236989" s="195"/>
    </row>
    <row r="236990" spans="6:6" x14ac:dyDescent="0.25">
      <c r="F236990" s="195"/>
    </row>
    <row r="236991" spans="6:6" x14ac:dyDescent="0.25">
      <c r="F236991" s="195"/>
    </row>
    <row r="236992" spans="6:6" x14ac:dyDescent="0.25">
      <c r="F236992" s="195"/>
    </row>
    <row r="236993" spans="6:6" x14ac:dyDescent="0.25">
      <c r="F236993" s="195"/>
    </row>
    <row r="236994" spans="6:6" x14ac:dyDescent="0.25">
      <c r="F236994" s="195"/>
    </row>
    <row r="236995" spans="6:6" x14ac:dyDescent="0.25">
      <c r="F236995" s="195"/>
    </row>
    <row r="236996" spans="6:6" x14ac:dyDescent="0.25">
      <c r="F236996" s="195"/>
    </row>
    <row r="236997" spans="6:6" x14ac:dyDescent="0.25">
      <c r="F236997" s="195"/>
    </row>
    <row r="236998" spans="6:6" x14ac:dyDescent="0.25">
      <c r="F236998" s="195"/>
    </row>
    <row r="236999" spans="6:6" x14ac:dyDescent="0.25">
      <c r="F236999" s="195"/>
    </row>
    <row r="237000" spans="6:6" x14ac:dyDescent="0.25">
      <c r="F237000" s="195"/>
    </row>
    <row r="237001" spans="6:6" x14ac:dyDescent="0.25">
      <c r="F237001" s="195"/>
    </row>
    <row r="237002" spans="6:6" x14ac:dyDescent="0.25">
      <c r="F237002" s="195"/>
    </row>
    <row r="237003" spans="6:6" x14ac:dyDescent="0.25">
      <c r="F237003" s="195"/>
    </row>
    <row r="237004" spans="6:6" x14ac:dyDescent="0.25">
      <c r="F237004" s="195"/>
    </row>
    <row r="237005" spans="6:6" x14ac:dyDescent="0.25">
      <c r="F237005" s="195"/>
    </row>
    <row r="237006" spans="6:6" x14ac:dyDescent="0.25">
      <c r="F237006" s="195"/>
    </row>
    <row r="237007" spans="6:6" x14ac:dyDescent="0.25">
      <c r="F237007" s="195"/>
    </row>
    <row r="237008" spans="6:6" x14ac:dyDescent="0.25">
      <c r="F237008" s="195"/>
    </row>
    <row r="237009" spans="6:6" x14ac:dyDescent="0.25">
      <c r="F237009" s="195"/>
    </row>
    <row r="237010" spans="6:6" x14ac:dyDescent="0.25">
      <c r="F237010" s="195"/>
    </row>
    <row r="237011" spans="6:6" x14ac:dyDescent="0.25">
      <c r="F237011" s="195"/>
    </row>
    <row r="237012" spans="6:6" x14ac:dyDescent="0.25">
      <c r="F237012" s="195"/>
    </row>
    <row r="237013" spans="6:6" x14ac:dyDescent="0.25">
      <c r="F237013" s="195"/>
    </row>
    <row r="237014" spans="6:6" x14ac:dyDescent="0.25">
      <c r="F237014" s="195"/>
    </row>
    <row r="237015" spans="6:6" x14ac:dyDescent="0.25">
      <c r="F237015" s="195"/>
    </row>
    <row r="237016" spans="6:6" x14ac:dyDescent="0.25">
      <c r="F237016" s="195"/>
    </row>
    <row r="242134" spans="6:6" x14ac:dyDescent="0.25">
      <c r="F242134" s="195"/>
    </row>
    <row r="242135" spans="6:6" x14ac:dyDescent="0.25">
      <c r="F242135" s="195"/>
    </row>
    <row r="242136" spans="6:6" x14ac:dyDescent="0.25">
      <c r="F242136" s="195"/>
    </row>
    <row r="242137" spans="6:6" x14ac:dyDescent="0.25">
      <c r="F242137" s="195"/>
    </row>
    <row r="242138" spans="6:6" x14ac:dyDescent="0.25">
      <c r="F242138" s="195"/>
    </row>
    <row r="242139" spans="6:6" x14ac:dyDescent="0.25">
      <c r="F242139" s="195"/>
    </row>
    <row r="242140" spans="6:6" x14ac:dyDescent="0.25">
      <c r="F242140" s="195"/>
    </row>
    <row r="242141" spans="6:6" x14ac:dyDescent="0.25">
      <c r="F242141" s="195"/>
    </row>
    <row r="242142" spans="6:6" x14ac:dyDescent="0.25">
      <c r="F242142" s="195"/>
    </row>
    <row r="242143" spans="6:6" x14ac:dyDescent="0.25">
      <c r="F242143" s="195"/>
    </row>
    <row r="242144" spans="6:6" x14ac:dyDescent="0.25">
      <c r="F242144" s="195"/>
    </row>
    <row r="242145" spans="6:6" x14ac:dyDescent="0.25">
      <c r="F242145" s="195"/>
    </row>
    <row r="242146" spans="6:6" x14ac:dyDescent="0.25">
      <c r="F242146" s="195"/>
    </row>
    <row r="242147" spans="6:6" x14ac:dyDescent="0.25">
      <c r="F242147" s="195"/>
    </row>
    <row r="242148" spans="6:6" x14ac:dyDescent="0.25">
      <c r="F242148" s="195"/>
    </row>
    <row r="242149" spans="6:6" x14ac:dyDescent="0.25">
      <c r="F242149" s="195"/>
    </row>
    <row r="242150" spans="6:6" x14ac:dyDescent="0.25">
      <c r="F242150" s="195"/>
    </row>
    <row r="242151" spans="6:6" x14ac:dyDescent="0.25">
      <c r="F242151" s="195"/>
    </row>
    <row r="242152" spans="6:6" x14ac:dyDescent="0.25">
      <c r="F242152" s="195"/>
    </row>
    <row r="242153" spans="6:6" x14ac:dyDescent="0.25">
      <c r="F242153" s="195"/>
    </row>
    <row r="242154" spans="6:6" x14ac:dyDescent="0.25">
      <c r="F242154" s="195"/>
    </row>
    <row r="242155" spans="6:6" x14ac:dyDescent="0.25">
      <c r="F242155" s="195"/>
    </row>
    <row r="242156" spans="6:6" x14ac:dyDescent="0.25">
      <c r="F242156" s="195"/>
    </row>
    <row r="242157" spans="6:6" x14ac:dyDescent="0.25">
      <c r="F242157" s="195"/>
    </row>
    <row r="242158" spans="6:6" x14ac:dyDescent="0.25">
      <c r="F242158" s="195"/>
    </row>
    <row r="242159" spans="6:6" x14ac:dyDescent="0.25">
      <c r="F242159" s="195"/>
    </row>
    <row r="242160" spans="6:6" x14ac:dyDescent="0.25">
      <c r="F242160" s="195"/>
    </row>
    <row r="242161" spans="6:6" x14ac:dyDescent="0.25">
      <c r="F242161" s="195"/>
    </row>
    <row r="242162" spans="6:6" x14ac:dyDescent="0.25">
      <c r="F242162" s="195"/>
    </row>
    <row r="242163" spans="6:6" x14ac:dyDescent="0.25">
      <c r="F242163" s="195"/>
    </row>
    <row r="242164" spans="6:6" x14ac:dyDescent="0.25">
      <c r="F242164" s="195"/>
    </row>
    <row r="242165" spans="6:6" x14ac:dyDescent="0.25">
      <c r="F242165" s="195"/>
    </row>
    <row r="242166" spans="6:6" x14ac:dyDescent="0.25">
      <c r="F242166" s="195"/>
    </row>
    <row r="242167" spans="6:6" x14ac:dyDescent="0.25">
      <c r="F242167" s="195"/>
    </row>
    <row r="242168" spans="6:6" x14ac:dyDescent="0.25">
      <c r="F242168" s="195"/>
    </row>
    <row r="242169" spans="6:6" x14ac:dyDescent="0.25">
      <c r="F242169" s="195"/>
    </row>
    <row r="242170" spans="6:6" x14ac:dyDescent="0.25">
      <c r="F242170" s="195"/>
    </row>
    <row r="242171" spans="6:6" x14ac:dyDescent="0.25">
      <c r="F242171" s="195"/>
    </row>
    <row r="242172" spans="6:6" x14ac:dyDescent="0.25">
      <c r="F242172" s="195"/>
    </row>
    <row r="242173" spans="6:6" x14ac:dyDescent="0.25">
      <c r="F242173" s="195"/>
    </row>
    <row r="242174" spans="6:6" x14ac:dyDescent="0.25">
      <c r="F242174" s="195"/>
    </row>
    <row r="242175" spans="6:6" x14ac:dyDescent="0.25">
      <c r="F242175" s="195"/>
    </row>
    <row r="242176" spans="6:6" x14ac:dyDescent="0.25">
      <c r="F242176" s="195"/>
    </row>
    <row r="242177" spans="6:6" x14ac:dyDescent="0.25">
      <c r="F242177" s="195"/>
    </row>
    <row r="242178" spans="6:6" x14ac:dyDescent="0.25">
      <c r="F242178" s="195"/>
    </row>
    <row r="242179" spans="6:6" x14ac:dyDescent="0.25">
      <c r="F242179" s="195"/>
    </row>
    <row r="242180" spans="6:6" x14ac:dyDescent="0.25">
      <c r="F242180" s="195"/>
    </row>
    <row r="242181" spans="6:6" x14ac:dyDescent="0.25">
      <c r="F242181" s="195"/>
    </row>
    <row r="242182" spans="6:6" x14ac:dyDescent="0.25">
      <c r="F242182" s="195"/>
    </row>
    <row r="242183" spans="6:6" x14ac:dyDescent="0.25">
      <c r="F242183" s="195"/>
    </row>
    <row r="242184" spans="6:6" x14ac:dyDescent="0.25">
      <c r="F242184" s="195"/>
    </row>
    <row r="242185" spans="6:6" x14ac:dyDescent="0.25">
      <c r="F242185" s="195"/>
    </row>
    <row r="242186" spans="6:6" x14ac:dyDescent="0.25">
      <c r="F242186" s="195"/>
    </row>
    <row r="242187" spans="6:6" x14ac:dyDescent="0.25">
      <c r="F242187" s="195"/>
    </row>
    <row r="242188" spans="6:6" x14ac:dyDescent="0.25">
      <c r="F242188" s="195"/>
    </row>
    <row r="242189" spans="6:6" x14ac:dyDescent="0.25">
      <c r="F242189" s="195"/>
    </row>
    <row r="242190" spans="6:6" x14ac:dyDescent="0.25">
      <c r="F242190" s="195"/>
    </row>
    <row r="242191" spans="6:6" x14ac:dyDescent="0.25">
      <c r="F242191" s="195"/>
    </row>
    <row r="242192" spans="6:6" x14ac:dyDescent="0.25">
      <c r="F242192" s="195"/>
    </row>
    <row r="242193" spans="6:6" x14ac:dyDescent="0.25">
      <c r="F242193" s="195"/>
    </row>
    <row r="242194" spans="6:6" x14ac:dyDescent="0.25">
      <c r="F242194" s="195"/>
    </row>
    <row r="242195" spans="6:6" x14ac:dyDescent="0.25">
      <c r="F242195" s="195"/>
    </row>
    <row r="242196" spans="6:6" x14ac:dyDescent="0.25">
      <c r="F242196" s="195"/>
    </row>
    <row r="242197" spans="6:6" x14ac:dyDescent="0.25">
      <c r="F242197" s="195"/>
    </row>
    <row r="242198" spans="6:6" x14ac:dyDescent="0.25">
      <c r="F242198" s="195"/>
    </row>
    <row r="242199" spans="6:6" x14ac:dyDescent="0.25">
      <c r="F242199" s="195"/>
    </row>
    <row r="242200" spans="6:6" x14ac:dyDescent="0.25">
      <c r="F242200" s="195"/>
    </row>
    <row r="242201" spans="6:6" x14ac:dyDescent="0.25">
      <c r="F242201" s="195"/>
    </row>
    <row r="242202" spans="6:6" x14ac:dyDescent="0.25">
      <c r="F242202" s="195"/>
    </row>
    <row r="242203" spans="6:6" x14ac:dyDescent="0.25">
      <c r="F242203" s="195"/>
    </row>
    <row r="242204" spans="6:6" x14ac:dyDescent="0.25">
      <c r="F242204" s="195"/>
    </row>
    <row r="242205" spans="6:6" x14ac:dyDescent="0.25">
      <c r="F242205" s="195"/>
    </row>
    <row r="242206" spans="6:6" x14ac:dyDescent="0.25">
      <c r="F242206" s="195"/>
    </row>
    <row r="242207" spans="6:6" x14ac:dyDescent="0.25">
      <c r="F242207" s="195"/>
    </row>
    <row r="242208" spans="6:6" x14ac:dyDescent="0.25">
      <c r="F242208" s="195"/>
    </row>
    <row r="242209" spans="6:6" x14ac:dyDescent="0.25">
      <c r="F242209" s="195"/>
    </row>
    <row r="242210" spans="6:6" x14ac:dyDescent="0.25">
      <c r="F242210" s="195"/>
    </row>
    <row r="242211" spans="6:6" x14ac:dyDescent="0.25">
      <c r="F242211" s="195"/>
    </row>
    <row r="242212" spans="6:6" x14ac:dyDescent="0.25">
      <c r="F242212" s="195"/>
    </row>
    <row r="242213" spans="6:6" x14ac:dyDescent="0.25">
      <c r="F242213" s="195"/>
    </row>
    <row r="242214" spans="6:6" x14ac:dyDescent="0.25">
      <c r="F242214" s="195"/>
    </row>
    <row r="242215" spans="6:6" x14ac:dyDescent="0.25">
      <c r="F242215" s="195"/>
    </row>
    <row r="242216" spans="6:6" x14ac:dyDescent="0.25">
      <c r="F242216" s="195"/>
    </row>
    <row r="242217" spans="6:6" x14ac:dyDescent="0.25">
      <c r="F242217" s="195"/>
    </row>
    <row r="242218" spans="6:6" x14ac:dyDescent="0.25">
      <c r="F242218" s="195"/>
    </row>
    <row r="242219" spans="6:6" x14ac:dyDescent="0.25">
      <c r="F242219" s="195"/>
    </row>
    <row r="242220" spans="6:6" x14ac:dyDescent="0.25">
      <c r="F242220" s="195"/>
    </row>
    <row r="242221" spans="6:6" x14ac:dyDescent="0.25">
      <c r="F242221" s="195"/>
    </row>
    <row r="242222" spans="6:6" x14ac:dyDescent="0.25">
      <c r="F242222" s="195"/>
    </row>
    <row r="242223" spans="6:6" x14ac:dyDescent="0.25">
      <c r="F242223" s="195"/>
    </row>
    <row r="242224" spans="6:6" x14ac:dyDescent="0.25">
      <c r="F242224" s="195"/>
    </row>
    <row r="242225" spans="6:6" x14ac:dyDescent="0.25">
      <c r="F242225" s="195"/>
    </row>
    <row r="242226" spans="6:6" x14ac:dyDescent="0.25">
      <c r="F242226" s="195"/>
    </row>
    <row r="242227" spans="6:6" x14ac:dyDescent="0.25">
      <c r="F242227" s="195"/>
    </row>
    <row r="242228" spans="6:6" x14ac:dyDescent="0.25">
      <c r="F242228" s="195"/>
    </row>
    <row r="242229" spans="6:6" x14ac:dyDescent="0.25">
      <c r="F242229" s="195"/>
    </row>
    <row r="242230" spans="6:6" x14ac:dyDescent="0.25">
      <c r="F242230" s="195"/>
    </row>
    <row r="242231" spans="6:6" x14ac:dyDescent="0.25">
      <c r="F242231" s="195"/>
    </row>
    <row r="242232" spans="6:6" x14ac:dyDescent="0.25">
      <c r="F242232" s="195"/>
    </row>
    <row r="242233" spans="6:6" x14ac:dyDescent="0.25">
      <c r="F242233" s="195"/>
    </row>
    <row r="242234" spans="6:6" x14ac:dyDescent="0.25">
      <c r="F242234" s="195"/>
    </row>
    <row r="242235" spans="6:6" x14ac:dyDescent="0.25">
      <c r="F242235" s="195"/>
    </row>
    <row r="242236" spans="6:6" x14ac:dyDescent="0.25">
      <c r="F242236" s="195"/>
    </row>
    <row r="242237" spans="6:6" x14ac:dyDescent="0.25">
      <c r="F242237" s="195"/>
    </row>
    <row r="242238" spans="6:6" x14ac:dyDescent="0.25">
      <c r="F242238" s="195"/>
    </row>
    <row r="242239" spans="6:6" x14ac:dyDescent="0.25">
      <c r="F242239" s="195"/>
    </row>
    <row r="242240" spans="6:6" x14ac:dyDescent="0.25">
      <c r="F242240" s="195"/>
    </row>
    <row r="242241" spans="6:6" x14ac:dyDescent="0.25">
      <c r="F242241" s="195"/>
    </row>
    <row r="242242" spans="6:6" x14ac:dyDescent="0.25">
      <c r="F242242" s="195"/>
    </row>
    <row r="242243" spans="6:6" x14ac:dyDescent="0.25">
      <c r="F242243" s="195"/>
    </row>
    <row r="242244" spans="6:6" x14ac:dyDescent="0.25">
      <c r="F242244" s="195"/>
    </row>
    <row r="242245" spans="6:6" x14ac:dyDescent="0.25">
      <c r="F242245" s="195"/>
    </row>
    <row r="242246" spans="6:6" x14ac:dyDescent="0.25">
      <c r="F242246" s="195"/>
    </row>
    <row r="242247" spans="6:6" x14ac:dyDescent="0.25">
      <c r="F242247" s="195"/>
    </row>
    <row r="242248" spans="6:6" x14ac:dyDescent="0.25">
      <c r="F242248" s="195"/>
    </row>
    <row r="242249" spans="6:6" x14ac:dyDescent="0.25">
      <c r="F242249" s="195"/>
    </row>
    <row r="242250" spans="6:6" x14ac:dyDescent="0.25">
      <c r="F242250" s="195"/>
    </row>
    <row r="242251" spans="6:6" x14ac:dyDescent="0.25">
      <c r="F242251" s="195"/>
    </row>
    <row r="242252" spans="6:6" x14ac:dyDescent="0.25">
      <c r="F242252" s="195"/>
    </row>
    <row r="242253" spans="6:6" x14ac:dyDescent="0.25">
      <c r="F242253" s="195"/>
    </row>
    <row r="242254" spans="6:6" x14ac:dyDescent="0.25">
      <c r="F242254" s="195"/>
    </row>
    <row r="242255" spans="6:6" x14ac:dyDescent="0.25">
      <c r="F242255" s="195"/>
    </row>
    <row r="242256" spans="6:6" x14ac:dyDescent="0.25">
      <c r="F242256" s="195"/>
    </row>
    <row r="242257" spans="6:6" x14ac:dyDescent="0.25">
      <c r="F242257" s="195"/>
    </row>
    <row r="242258" spans="6:6" x14ac:dyDescent="0.25">
      <c r="F242258" s="195"/>
    </row>
    <row r="242259" spans="6:6" x14ac:dyDescent="0.25">
      <c r="F242259" s="195"/>
    </row>
    <row r="242260" spans="6:6" x14ac:dyDescent="0.25">
      <c r="F242260" s="195"/>
    </row>
    <row r="242261" spans="6:6" x14ac:dyDescent="0.25">
      <c r="F242261" s="195"/>
    </row>
    <row r="242262" spans="6:6" x14ac:dyDescent="0.25">
      <c r="F242262" s="195"/>
    </row>
    <row r="242263" spans="6:6" x14ac:dyDescent="0.25">
      <c r="F242263" s="195"/>
    </row>
    <row r="242264" spans="6:6" x14ac:dyDescent="0.25">
      <c r="F242264" s="195"/>
    </row>
    <row r="242265" spans="6:6" x14ac:dyDescent="0.25">
      <c r="F242265" s="195"/>
    </row>
    <row r="242266" spans="6:6" x14ac:dyDescent="0.25">
      <c r="F242266" s="195"/>
    </row>
    <row r="242267" spans="6:6" x14ac:dyDescent="0.25">
      <c r="F242267" s="195"/>
    </row>
    <row r="242268" spans="6:6" x14ac:dyDescent="0.25">
      <c r="F242268" s="195"/>
    </row>
    <row r="242269" spans="6:6" x14ac:dyDescent="0.25">
      <c r="F242269" s="195"/>
    </row>
    <row r="242270" spans="6:6" x14ac:dyDescent="0.25">
      <c r="F242270" s="195"/>
    </row>
    <row r="242271" spans="6:6" x14ac:dyDescent="0.25">
      <c r="F242271" s="195"/>
    </row>
    <row r="242272" spans="6:6" x14ac:dyDescent="0.25">
      <c r="F242272" s="195"/>
    </row>
    <row r="242273" spans="6:6" x14ac:dyDescent="0.25">
      <c r="F242273" s="195"/>
    </row>
    <row r="242274" spans="6:6" x14ac:dyDescent="0.25">
      <c r="F242274" s="195"/>
    </row>
    <row r="242275" spans="6:6" x14ac:dyDescent="0.25">
      <c r="F242275" s="195"/>
    </row>
    <row r="242276" spans="6:6" x14ac:dyDescent="0.25">
      <c r="F242276" s="195"/>
    </row>
    <row r="242277" spans="6:6" x14ac:dyDescent="0.25">
      <c r="F242277" s="195"/>
    </row>
    <row r="242278" spans="6:6" x14ac:dyDescent="0.25">
      <c r="F242278" s="195"/>
    </row>
    <row r="242279" spans="6:6" x14ac:dyDescent="0.25">
      <c r="F242279" s="195"/>
    </row>
    <row r="242280" spans="6:6" x14ac:dyDescent="0.25">
      <c r="F242280" s="195"/>
    </row>
    <row r="242281" spans="6:6" x14ac:dyDescent="0.25">
      <c r="F242281" s="195"/>
    </row>
    <row r="242282" spans="6:6" x14ac:dyDescent="0.25">
      <c r="F242282" s="195"/>
    </row>
    <row r="242283" spans="6:6" x14ac:dyDescent="0.25">
      <c r="F242283" s="195"/>
    </row>
    <row r="242284" spans="6:6" x14ac:dyDescent="0.25">
      <c r="F242284" s="195"/>
    </row>
    <row r="242285" spans="6:6" x14ac:dyDescent="0.25">
      <c r="F242285" s="195"/>
    </row>
    <row r="242286" spans="6:6" x14ac:dyDescent="0.25">
      <c r="F242286" s="195"/>
    </row>
    <row r="242287" spans="6:6" x14ac:dyDescent="0.25">
      <c r="F242287" s="195"/>
    </row>
    <row r="242288" spans="6:6" x14ac:dyDescent="0.25">
      <c r="F242288" s="195"/>
    </row>
    <row r="242289" spans="6:6" x14ac:dyDescent="0.25">
      <c r="F242289" s="195"/>
    </row>
    <row r="242290" spans="6:6" x14ac:dyDescent="0.25">
      <c r="F242290" s="195"/>
    </row>
    <row r="242291" spans="6:6" x14ac:dyDescent="0.25">
      <c r="F242291" s="195"/>
    </row>
    <row r="242292" spans="6:6" x14ac:dyDescent="0.25">
      <c r="F242292" s="195"/>
    </row>
    <row r="242293" spans="6:6" x14ac:dyDescent="0.25">
      <c r="F242293" s="195"/>
    </row>
    <row r="242294" spans="6:6" x14ac:dyDescent="0.25">
      <c r="F242294" s="195"/>
    </row>
    <row r="242295" spans="6:6" x14ac:dyDescent="0.25">
      <c r="F242295" s="195"/>
    </row>
    <row r="242296" spans="6:6" x14ac:dyDescent="0.25">
      <c r="F242296" s="195"/>
    </row>
    <row r="242297" spans="6:6" x14ac:dyDescent="0.25">
      <c r="F242297" s="195"/>
    </row>
    <row r="242298" spans="6:6" x14ac:dyDescent="0.25">
      <c r="F242298" s="195"/>
    </row>
    <row r="242299" spans="6:6" x14ac:dyDescent="0.25">
      <c r="F242299" s="195"/>
    </row>
    <row r="242300" spans="6:6" x14ac:dyDescent="0.25">
      <c r="F242300" s="195"/>
    </row>
    <row r="242301" spans="6:6" x14ac:dyDescent="0.25">
      <c r="F242301" s="195"/>
    </row>
    <row r="242302" spans="6:6" x14ac:dyDescent="0.25">
      <c r="F242302" s="195"/>
    </row>
    <row r="242303" spans="6:6" x14ac:dyDescent="0.25">
      <c r="F242303" s="195"/>
    </row>
    <row r="242304" spans="6:6" x14ac:dyDescent="0.25">
      <c r="F242304" s="195"/>
    </row>
    <row r="242305" spans="6:6" x14ac:dyDescent="0.25">
      <c r="F242305" s="195"/>
    </row>
    <row r="242306" spans="6:6" x14ac:dyDescent="0.25">
      <c r="F242306" s="195"/>
    </row>
    <row r="242307" spans="6:6" x14ac:dyDescent="0.25">
      <c r="F242307" s="195"/>
    </row>
    <row r="242308" spans="6:6" x14ac:dyDescent="0.25">
      <c r="F242308" s="195"/>
    </row>
    <row r="242309" spans="6:6" x14ac:dyDescent="0.25">
      <c r="F242309" s="195"/>
    </row>
    <row r="242310" spans="6:6" x14ac:dyDescent="0.25">
      <c r="F242310" s="195"/>
    </row>
    <row r="242311" spans="6:6" x14ac:dyDescent="0.25">
      <c r="F242311" s="195"/>
    </row>
    <row r="242312" spans="6:6" x14ac:dyDescent="0.25">
      <c r="F242312" s="195"/>
    </row>
    <row r="242313" spans="6:6" x14ac:dyDescent="0.25">
      <c r="F242313" s="195"/>
    </row>
    <row r="242314" spans="6:6" x14ac:dyDescent="0.25">
      <c r="F242314" s="195"/>
    </row>
    <row r="242315" spans="6:6" x14ac:dyDescent="0.25">
      <c r="F242315" s="195"/>
    </row>
    <row r="242316" spans="6:6" x14ac:dyDescent="0.25">
      <c r="F242316" s="195"/>
    </row>
    <row r="242317" spans="6:6" x14ac:dyDescent="0.25">
      <c r="F242317" s="195"/>
    </row>
    <row r="242318" spans="6:6" x14ac:dyDescent="0.25">
      <c r="F242318" s="195"/>
    </row>
    <row r="242319" spans="6:6" x14ac:dyDescent="0.25">
      <c r="F242319" s="195"/>
    </row>
    <row r="242320" spans="6:6" x14ac:dyDescent="0.25">
      <c r="F242320" s="195"/>
    </row>
    <row r="242321" spans="6:6" x14ac:dyDescent="0.25">
      <c r="F242321" s="195"/>
    </row>
    <row r="242322" spans="6:6" x14ac:dyDescent="0.25">
      <c r="F242322" s="195"/>
    </row>
    <row r="242323" spans="6:6" x14ac:dyDescent="0.25">
      <c r="F242323" s="195"/>
    </row>
    <row r="242324" spans="6:6" x14ac:dyDescent="0.25">
      <c r="F242324" s="195"/>
    </row>
    <row r="242325" spans="6:6" x14ac:dyDescent="0.25">
      <c r="F242325" s="195"/>
    </row>
    <row r="242326" spans="6:6" x14ac:dyDescent="0.25">
      <c r="F242326" s="195"/>
    </row>
    <row r="242327" spans="6:6" x14ac:dyDescent="0.25">
      <c r="F242327" s="195"/>
    </row>
    <row r="242328" spans="6:6" x14ac:dyDescent="0.25">
      <c r="F242328" s="195"/>
    </row>
    <row r="242329" spans="6:6" x14ac:dyDescent="0.25">
      <c r="F242329" s="195"/>
    </row>
    <row r="242330" spans="6:6" x14ac:dyDescent="0.25">
      <c r="F242330" s="195"/>
    </row>
    <row r="242331" spans="6:6" x14ac:dyDescent="0.25">
      <c r="F242331" s="195"/>
    </row>
    <row r="242332" spans="6:6" x14ac:dyDescent="0.25">
      <c r="F242332" s="195"/>
    </row>
    <row r="242333" spans="6:6" x14ac:dyDescent="0.25">
      <c r="F242333" s="195"/>
    </row>
    <row r="242334" spans="6:6" x14ac:dyDescent="0.25">
      <c r="F242334" s="195"/>
    </row>
    <row r="242335" spans="6:6" x14ac:dyDescent="0.25">
      <c r="F242335" s="195"/>
    </row>
    <row r="242336" spans="6:6" x14ac:dyDescent="0.25">
      <c r="F242336" s="195"/>
    </row>
    <row r="242337" spans="6:6" x14ac:dyDescent="0.25">
      <c r="F242337" s="195"/>
    </row>
    <row r="242338" spans="6:6" x14ac:dyDescent="0.25">
      <c r="F242338" s="195"/>
    </row>
    <row r="242339" spans="6:6" x14ac:dyDescent="0.25">
      <c r="F242339" s="195"/>
    </row>
    <row r="242340" spans="6:6" x14ac:dyDescent="0.25">
      <c r="F242340" s="195"/>
    </row>
    <row r="242341" spans="6:6" x14ac:dyDescent="0.25">
      <c r="F242341" s="195"/>
    </row>
    <row r="242342" spans="6:6" x14ac:dyDescent="0.25">
      <c r="F242342" s="195"/>
    </row>
    <row r="242343" spans="6:6" x14ac:dyDescent="0.25">
      <c r="F242343" s="195"/>
    </row>
    <row r="242344" spans="6:6" x14ac:dyDescent="0.25">
      <c r="F242344" s="195"/>
    </row>
    <row r="242345" spans="6:6" x14ac:dyDescent="0.25">
      <c r="F242345" s="195"/>
    </row>
    <row r="242346" spans="6:6" x14ac:dyDescent="0.25">
      <c r="F242346" s="195"/>
    </row>
    <row r="242347" spans="6:6" x14ac:dyDescent="0.25">
      <c r="F242347" s="195"/>
    </row>
    <row r="242348" spans="6:6" x14ac:dyDescent="0.25">
      <c r="F242348" s="195"/>
    </row>
    <row r="242349" spans="6:6" x14ac:dyDescent="0.25">
      <c r="F242349" s="195"/>
    </row>
    <row r="242350" spans="6:6" x14ac:dyDescent="0.25">
      <c r="F242350" s="195"/>
    </row>
    <row r="242351" spans="6:6" x14ac:dyDescent="0.25">
      <c r="F242351" s="195"/>
    </row>
    <row r="242352" spans="6:6" x14ac:dyDescent="0.25">
      <c r="F242352" s="195"/>
    </row>
    <row r="242353" spans="6:6" x14ac:dyDescent="0.25">
      <c r="F242353" s="195"/>
    </row>
    <row r="242354" spans="6:6" x14ac:dyDescent="0.25">
      <c r="F242354" s="195"/>
    </row>
    <row r="242355" spans="6:6" x14ac:dyDescent="0.25">
      <c r="F242355" s="195"/>
    </row>
    <row r="242356" spans="6:6" x14ac:dyDescent="0.25">
      <c r="F242356" s="195"/>
    </row>
    <row r="242357" spans="6:6" x14ac:dyDescent="0.25">
      <c r="F242357" s="195"/>
    </row>
    <row r="242358" spans="6:6" x14ac:dyDescent="0.25">
      <c r="F242358" s="195"/>
    </row>
    <row r="242359" spans="6:6" x14ac:dyDescent="0.25">
      <c r="F242359" s="195"/>
    </row>
    <row r="242360" spans="6:6" x14ac:dyDescent="0.25">
      <c r="F242360" s="195"/>
    </row>
    <row r="242361" spans="6:6" x14ac:dyDescent="0.25">
      <c r="F242361" s="195"/>
    </row>
    <row r="242362" spans="6:6" x14ac:dyDescent="0.25">
      <c r="F242362" s="195"/>
    </row>
    <row r="242363" spans="6:6" x14ac:dyDescent="0.25">
      <c r="F242363" s="195"/>
    </row>
    <row r="242364" spans="6:6" x14ac:dyDescent="0.25">
      <c r="F242364" s="195"/>
    </row>
    <row r="242365" spans="6:6" x14ac:dyDescent="0.25">
      <c r="F242365" s="195"/>
    </row>
    <row r="242366" spans="6:6" x14ac:dyDescent="0.25">
      <c r="F242366" s="195"/>
    </row>
    <row r="242367" spans="6:6" x14ac:dyDescent="0.25">
      <c r="F242367" s="195"/>
    </row>
    <row r="242368" spans="6:6" x14ac:dyDescent="0.25">
      <c r="F242368" s="195"/>
    </row>
    <row r="242369" spans="6:6" x14ac:dyDescent="0.25">
      <c r="F242369" s="195"/>
    </row>
    <row r="242370" spans="6:6" x14ac:dyDescent="0.25">
      <c r="F242370" s="195"/>
    </row>
    <row r="242371" spans="6:6" x14ac:dyDescent="0.25">
      <c r="F242371" s="195"/>
    </row>
    <row r="242372" spans="6:6" x14ac:dyDescent="0.25">
      <c r="F242372" s="195"/>
    </row>
    <row r="242373" spans="6:6" x14ac:dyDescent="0.25">
      <c r="F242373" s="195"/>
    </row>
    <row r="242374" spans="6:6" x14ac:dyDescent="0.25">
      <c r="F242374" s="195"/>
    </row>
    <row r="242375" spans="6:6" x14ac:dyDescent="0.25">
      <c r="F242375" s="195"/>
    </row>
    <row r="242376" spans="6:6" x14ac:dyDescent="0.25">
      <c r="F242376" s="195"/>
    </row>
    <row r="242377" spans="6:6" x14ac:dyDescent="0.25">
      <c r="F242377" s="195"/>
    </row>
    <row r="242378" spans="6:6" x14ac:dyDescent="0.25">
      <c r="F242378" s="195"/>
    </row>
    <row r="242379" spans="6:6" x14ac:dyDescent="0.25">
      <c r="F242379" s="195"/>
    </row>
    <row r="242380" spans="6:6" x14ac:dyDescent="0.25">
      <c r="F242380" s="195"/>
    </row>
    <row r="242381" spans="6:6" x14ac:dyDescent="0.25">
      <c r="F242381" s="195"/>
    </row>
    <row r="242382" spans="6:6" x14ac:dyDescent="0.25">
      <c r="F242382" s="195"/>
    </row>
    <row r="242383" spans="6:6" x14ac:dyDescent="0.25">
      <c r="F242383" s="195"/>
    </row>
    <row r="242384" spans="6:6" x14ac:dyDescent="0.25">
      <c r="F242384" s="195"/>
    </row>
    <row r="242385" spans="6:6" x14ac:dyDescent="0.25">
      <c r="F242385" s="195"/>
    </row>
    <row r="242386" spans="6:6" x14ac:dyDescent="0.25">
      <c r="F242386" s="195"/>
    </row>
    <row r="242387" spans="6:6" x14ac:dyDescent="0.25">
      <c r="F242387" s="195"/>
    </row>
    <row r="242388" spans="6:6" x14ac:dyDescent="0.25">
      <c r="F242388" s="195"/>
    </row>
    <row r="242389" spans="6:6" x14ac:dyDescent="0.25">
      <c r="F242389" s="195"/>
    </row>
    <row r="242390" spans="6:6" x14ac:dyDescent="0.25">
      <c r="F242390" s="195"/>
    </row>
    <row r="242391" spans="6:6" x14ac:dyDescent="0.25">
      <c r="F242391" s="195"/>
    </row>
    <row r="242392" spans="6:6" x14ac:dyDescent="0.25">
      <c r="F242392" s="195"/>
    </row>
    <row r="242393" spans="6:6" x14ac:dyDescent="0.25">
      <c r="F242393" s="195"/>
    </row>
    <row r="242394" spans="6:6" x14ac:dyDescent="0.25">
      <c r="F242394" s="195"/>
    </row>
    <row r="242395" spans="6:6" x14ac:dyDescent="0.25">
      <c r="F242395" s="195"/>
    </row>
    <row r="242396" spans="6:6" x14ac:dyDescent="0.25">
      <c r="F242396" s="195"/>
    </row>
    <row r="242397" spans="6:6" x14ac:dyDescent="0.25">
      <c r="F242397" s="195"/>
    </row>
    <row r="242398" spans="6:6" x14ac:dyDescent="0.25">
      <c r="F242398" s="195"/>
    </row>
    <row r="242399" spans="6:6" x14ac:dyDescent="0.25">
      <c r="F242399" s="195"/>
    </row>
    <row r="242400" spans="6:6" x14ac:dyDescent="0.25">
      <c r="F242400" s="195"/>
    </row>
    <row r="242401" spans="6:6" x14ac:dyDescent="0.25">
      <c r="F242401" s="195"/>
    </row>
    <row r="242402" spans="6:6" x14ac:dyDescent="0.25">
      <c r="F242402" s="195"/>
    </row>
    <row r="242403" spans="6:6" x14ac:dyDescent="0.25">
      <c r="F242403" s="195"/>
    </row>
    <row r="242404" spans="6:6" x14ac:dyDescent="0.25">
      <c r="F242404" s="195"/>
    </row>
    <row r="242405" spans="6:6" x14ac:dyDescent="0.25">
      <c r="F242405" s="195"/>
    </row>
    <row r="242406" spans="6:6" x14ac:dyDescent="0.25">
      <c r="F242406" s="195"/>
    </row>
    <row r="242407" spans="6:6" x14ac:dyDescent="0.25">
      <c r="F242407" s="195"/>
    </row>
    <row r="242408" spans="6:6" x14ac:dyDescent="0.25">
      <c r="F242408" s="195"/>
    </row>
    <row r="242409" spans="6:6" x14ac:dyDescent="0.25">
      <c r="F242409" s="195"/>
    </row>
    <row r="242410" spans="6:6" x14ac:dyDescent="0.25">
      <c r="F242410" s="195"/>
    </row>
    <row r="242411" spans="6:6" x14ac:dyDescent="0.25">
      <c r="F242411" s="195"/>
    </row>
    <row r="242412" spans="6:6" x14ac:dyDescent="0.25">
      <c r="F242412" s="195"/>
    </row>
    <row r="242413" spans="6:6" x14ac:dyDescent="0.25">
      <c r="F242413" s="195"/>
    </row>
    <row r="242414" spans="6:6" x14ac:dyDescent="0.25">
      <c r="F242414" s="195"/>
    </row>
    <row r="242415" spans="6:6" x14ac:dyDescent="0.25">
      <c r="F242415" s="195"/>
    </row>
    <row r="242416" spans="6:6" x14ac:dyDescent="0.25">
      <c r="F242416" s="195"/>
    </row>
    <row r="242417" spans="6:6" x14ac:dyDescent="0.25">
      <c r="F242417" s="195"/>
    </row>
    <row r="242418" spans="6:6" x14ac:dyDescent="0.25">
      <c r="F242418" s="195"/>
    </row>
    <row r="242419" spans="6:6" x14ac:dyDescent="0.25">
      <c r="F242419" s="195"/>
    </row>
    <row r="242420" spans="6:6" x14ac:dyDescent="0.25">
      <c r="F242420" s="195"/>
    </row>
    <row r="242421" spans="6:6" x14ac:dyDescent="0.25">
      <c r="F242421" s="195"/>
    </row>
    <row r="242422" spans="6:6" x14ac:dyDescent="0.25">
      <c r="F242422" s="195"/>
    </row>
    <row r="242423" spans="6:6" x14ac:dyDescent="0.25">
      <c r="F242423" s="195"/>
    </row>
    <row r="242424" spans="6:6" x14ac:dyDescent="0.25">
      <c r="F242424" s="195"/>
    </row>
    <row r="242425" spans="6:6" x14ac:dyDescent="0.25">
      <c r="F242425" s="195"/>
    </row>
    <row r="242426" spans="6:6" x14ac:dyDescent="0.25">
      <c r="F242426" s="195"/>
    </row>
    <row r="242427" spans="6:6" x14ac:dyDescent="0.25">
      <c r="F242427" s="195"/>
    </row>
    <row r="242428" spans="6:6" x14ac:dyDescent="0.25">
      <c r="F242428" s="195"/>
    </row>
    <row r="242429" spans="6:6" x14ac:dyDescent="0.25">
      <c r="F242429" s="195"/>
    </row>
    <row r="242430" spans="6:6" x14ac:dyDescent="0.25">
      <c r="F242430" s="195"/>
    </row>
    <row r="242431" spans="6:6" x14ac:dyDescent="0.25">
      <c r="F242431" s="195"/>
    </row>
    <row r="242432" spans="6:6" x14ac:dyDescent="0.25">
      <c r="F242432" s="195"/>
    </row>
    <row r="242433" spans="6:6" x14ac:dyDescent="0.25">
      <c r="F242433" s="195"/>
    </row>
    <row r="242434" spans="6:6" x14ac:dyDescent="0.25">
      <c r="F242434" s="195"/>
    </row>
    <row r="242435" spans="6:6" x14ac:dyDescent="0.25">
      <c r="F242435" s="195"/>
    </row>
    <row r="242436" spans="6:6" x14ac:dyDescent="0.25">
      <c r="F242436" s="195"/>
    </row>
    <row r="242437" spans="6:6" x14ac:dyDescent="0.25">
      <c r="F242437" s="195"/>
    </row>
    <row r="242438" spans="6:6" x14ac:dyDescent="0.25">
      <c r="F242438" s="195"/>
    </row>
    <row r="242439" spans="6:6" x14ac:dyDescent="0.25">
      <c r="F242439" s="195"/>
    </row>
    <row r="242440" spans="6:6" x14ac:dyDescent="0.25">
      <c r="F242440" s="195"/>
    </row>
    <row r="242441" spans="6:6" x14ac:dyDescent="0.25">
      <c r="F242441" s="195"/>
    </row>
    <row r="242442" spans="6:6" x14ac:dyDescent="0.25">
      <c r="F242442" s="195"/>
    </row>
    <row r="242443" spans="6:6" x14ac:dyDescent="0.25">
      <c r="F242443" s="195"/>
    </row>
    <row r="242444" spans="6:6" x14ac:dyDescent="0.25">
      <c r="F242444" s="195"/>
    </row>
    <row r="242445" spans="6:6" x14ac:dyDescent="0.25">
      <c r="F242445" s="195"/>
    </row>
    <row r="242446" spans="6:6" x14ac:dyDescent="0.25">
      <c r="F242446" s="195"/>
    </row>
    <row r="242447" spans="6:6" x14ac:dyDescent="0.25">
      <c r="F242447" s="195"/>
    </row>
    <row r="242448" spans="6:6" x14ac:dyDescent="0.25">
      <c r="F242448" s="195"/>
    </row>
    <row r="242449" spans="6:6" x14ac:dyDescent="0.25">
      <c r="F242449" s="195"/>
    </row>
    <row r="242450" spans="6:6" x14ac:dyDescent="0.25">
      <c r="F242450" s="195"/>
    </row>
    <row r="242451" spans="6:6" x14ac:dyDescent="0.25">
      <c r="F242451" s="195"/>
    </row>
    <row r="242452" spans="6:6" x14ac:dyDescent="0.25">
      <c r="F242452" s="195"/>
    </row>
    <row r="242453" spans="6:6" x14ac:dyDescent="0.25">
      <c r="F242453" s="195"/>
    </row>
    <row r="242454" spans="6:6" x14ac:dyDescent="0.25">
      <c r="F242454" s="195"/>
    </row>
    <row r="242455" spans="6:6" x14ac:dyDescent="0.25">
      <c r="F242455" s="195"/>
    </row>
    <row r="242456" spans="6:6" x14ac:dyDescent="0.25">
      <c r="F242456" s="195"/>
    </row>
    <row r="242457" spans="6:6" x14ac:dyDescent="0.25">
      <c r="F242457" s="195"/>
    </row>
    <row r="242458" spans="6:6" x14ac:dyDescent="0.25">
      <c r="F242458" s="195"/>
    </row>
    <row r="242459" spans="6:6" x14ac:dyDescent="0.25">
      <c r="F242459" s="195"/>
    </row>
    <row r="242460" spans="6:6" x14ac:dyDescent="0.25">
      <c r="F242460" s="195"/>
    </row>
    <row r="242461" spans="6:6" x14ac:dyDescent="0.25">
      <c r="F242461" s="195"/>
    </row>
    <row r="242462" spans="6:6" x14ac:dyDescent="0.25">
      <c r="F242462" s="195"/>
    </row>
    <row r="242463" spans="6:6" x14ac:dyDescent="0.25">
      <c r="F242463" s="195"/>
    </row>
    <row r="242464" spans="6:6" x14ac:dyDescent="0.25">
      <c r="F242464" s="195"/>
    </row>
    <row r="242465" spans="6:6" x14ac:dyDescent="0.25">
      <c r="F242465" s="195"/>
    </row>
    <row r="242466" spans="6:6" x14ac:dyDescent="0.25">
      <c r="F242466" s="195"/>
    </row>
    <row r="242467" spans="6:6" x14ac:dyDescent="0.25">
      <c r="F242467" s="195"/>
    </row>
    <row r="242468" spans="6:6" x14ac:dyDescent="0.25">
      <c r="F242468" s="195"/>
    </row>
    <row r="242469" spans="6:6" x14ac:dyDescent="0.25">
      <c r="F242469" s="195"/>
    </row>
    <row r="242470" spans="6:6" x14ac:dyDescent="0.25">
      <c r="F242470" s="195"/>
    </row>
    <row r="242471" spans="6:6" x14ac:dyDescent="0.25">
      <c r="F242471" s="195"/>
    </row>
    <row r="242472" spans="6:6" x14ac:dyDescent="0.25">
      <c r="F242472" s="195"/>
    </row>
    <row r="242473" spans="6:6" x14ac:dyDescent="0.25">
      <c r="F242473" s="195"/>
    </row>
    <row r="242474" spans="6:6" x14ac:dyDescent="0.25">
      <c r="F242474" s="195"/>
    </row>
    <row r="242475" spans="6:6" x14ac:dyDescent="0.25">
      <c r="F242475" s="195"/>
    </row>
    <row r="242476" spans="6:6" x14ac:dyDescent="0.25">
      <c r="F242476" s="195"/>
    </row>
    <row r="242477" spans="6:6" x14ac:dyDescent="0.25">
      <c r="F242477" s="195"/>
    </row>
    <row r="242478" spans="6:6" x14ac:dyDescent="0.25">
      <c r="F242478" s="195"/>
    </row>
    <row r="242479" spans="6:6" x14ac:dyDescent="0.25">
      <c r="F242479" s="195"/>
    </row>
    <row r="242480" spans="6:6" x14ac:dyDescent="0.25">
      <c r="F242480" s="195"/>
    </row>
    <row r="242481" spans="6:6" x14ac:dyDescent="0.25">
      <c r="F242481" s="195"/>
    </row>
    <row r="242482" spans="6:6" x14ac:dyDescent="0.25">
      <c r="F242482" s="195"/>
    </row>
    <row r="242483" spans="6:6" x14ac:dyDescent="0.25">
      <c r="F242483" s="195"/>
    </row>
    <row r="242484" spans="6:6" x14ac:dyDescent="0.25">
      <c r="F242484" s="195"/>
    </row>
    <row r="242485" spans="6:6" x14ac:dyDescent="0.25">
      <c r="F242485" s="195"/>
    </row>
    <row r="242486" spans="6:6" x14ac:dyDescent="0.25">
      <c r="F242486" s="195"/>
    </row>
    <row r="242487" spans="6:6" x14ac:dyDescent="0.25">
      <c r="F242487" s="195"/>
    </row>
    <row r="242488" spans="6:6" x14ac:dyDescent="0.25">
      <c r="F242488" s="195"/>
    </row>
    <row r="242489" spans="6:6" x14ac:dyDescent="0.25">
      <c r="F242489" s="195"/>
    </row>
    <row r="242490" spans="6:6" x14ac:dyDescent="0.25">
      <c r="F242490" s="195"/>
    </row>
    <row r="242491" spans="6:6" x14ac:dyDescent="0.25">
      <c r="F242491" s="195"/>
    </row>
    <row r="242492" spans="6:6" x14ac:dyDescent="0.25">
      <c r="F242492" s="195"/>
    </row>
    <row r="242493" spans="6:6" x14ac:dyDescent="0.25">
      <c r="F242493" s="195"/>
    </row>
    <row r="242494" spans="6:6" x14ac:dyDescent="0.25">
      <c r="F242494" s="195"/>
    </row>
    <row r="242495" spans="6:6" x14ac:dyDescent="0.25">
      <c r="F242495" s="195"/>
    </row>
    <row r="242496" spans="6:6" x14ac:dyDescent="0.25">
      <c r="F242496" s="195"/>
    </row>
    <row r="242497" spans="6:6" x14ac:dyDescent="0.25">
      <c r="F242497" s="195"/>
    </row>
    <row r="242498" spans="6:6" x14ac:dyDescent="0.25">
      <c r="F242498" s="195"/>
    </row>
    <row r="242499" spans="6:6" x14ac:dyDescent="0.25">
      <c r="F242499" s="195"/>
    </row>
    <row r="242500" spans="6:6" x14ac:dyDescent="0.25">
      <c r="F242500" s="195"/>
    </row>
    <row r="242501" spans="6:6" x14ac:dyDescent="0.25">
      <c r="F242501" s="195"/>
    </row>
    <row r="242502" spans="6:6" x14ac:dyDescent="0.25">
      <c r="F242502" s="195"/>
    </row>
    <row r="242503" spans="6:6" x14ac:dyDescent="0.25">
      <c r="F242503" s="195"/>
    </row>
    <row r="242504" spans="6:6" x14ac:dyDescent="0.25">
      <c r="F242504" s="195"/>
    </row>
    <row r="242505" spans="6:6" x14ac:dyDescent="0.25">
      <c r="F242505" s="195"/>
    </row>
    <row r="242506" spans="6:6" x14ac:dyDescent="0.25">
      <c r="F242506" s="195"/>
    </row>
    <row r="242507" spans="6:6" x14ac:dyDescent="0.25">
      <c r="F242507" s="195"/>
    </row>
    <row r="242508" spans="6:6" x14ac:dyDescent="0.25">
      <c r="F242508" s="195"/>
    </row>
    <row r="242509" spans="6:6" x14ac:dyDescent="0.25">
      <c r="F242509" s="195"/>
    </row>
    <row r="242510" spans="6:6" x14ac:dyDescent="0.25">
      <c r="F242510" s="195"/>
    </row>
    <row r="242511" spans="6:6" x14ac:dyDescent="0.25">
      <c r="F242511" s="195"/>
    </row>
    <row r="242512" spans="6:6" x14ac:dyDescent="0.25">
      <c r="F242512" s="195"/>
    </row>
    <row r="242513" spans="6:6" x14ac:dyDescent="0.25">
      <c r="F242513" s="195"/>
    </row>
    <row r="242514" spans="6:6" x14ac:dyDescent="0.25">
      <c r="F242514" s="195"/>
    </row>
    <row r="242515" spans="6:6" x14ac:dyDescent="0.25">
      <c r="F242515" s="195"/>
    </row>
    <row r="242516" spans="6:6" x14ac:dyDescent="0.25">
      <c r="F242516" s="195"/>
    </row>
    <row r="242517" spans="6:6" x14ac:dyDescent="0.25">
      <c r="F242517" s="195"/>
    </row>
    <row r="242518" spans="6:6" x14ac:dyDescent="0.25">
      <c r="F242518" s="195"/>
    </row>
    <row r="242519" spans="6:6" x14ac:dyDescent="0.25">
      <c r="F242519" s="195"/>
    </row>
    <row r="242520" spans="6:6" x14ac:dyDescent="0.25">
      <c r="F242520" s="195"/>
    </row>
    <row r="242521" spans="6:6" x14ac:dyDescent="0.25">
      <c r="F242521" s="195"/>
    </row>
    <row r="242522" spans="6:6" x14ac:dyDescent="0.25">
      <c r="F242522" s="195"/>
    </row>
    <row r="242523" spans="6:6" x14ac:dyDescent="0.25">
      <c r="F242523" s="195"/>
    </row>
    <row r="242524" spans="6:6" x14ac:dyDescent="0.25">
      <c r="F242524" s="195"/>
    </row>
    <row r="242525" spans="6:6" x14ac:dyDescent="0.25">
      <c r="F242525" s="195"/>
    </row>
    <row r="242526" spans="6:6" x14ac:dyDescent="0.25">
      <c r="F242526" s="195"/>
    </row>
    <row r="242527" spans="6:6" x14ac:dyDescent="0.25">
      <c r="F242527" s="195"/>
    </row>
    <row r="242528" spans="6:6" x14ac:dyDescent="0.25">
      <c r="F242528" s="195"/>
    </row>
    <row r="247646" spans="6:6" x14ac:dyDescent="0.25">
      <c r="F247646" s="195"/>
    </row>
    <row r="247647" spans="6:6" x14ac:dyDescent="0.25">
      <c r="F247647" s="195"/>
    </row>
    <row r="247648" spans="6:6" x14ac:dyDescent="0.25">
      <c r="F247648" s="195"/>
    </row>
    <row r="247649" spans="6:6" x14ac:dyDescent="0.25">
      <c r="F247649" s="195"/>
    </row>
    <row r="247650" spans="6:6" x14ac:dyDescent="0.25">
      <c r="F247650" s="195"/>
    </row>
    <row r="247651" spans="6:6" x14ac:dyDescent="0.25">
      <c r="F247651" s="195"/>
    </row>
    <row r="247652" spans="6:6" x14ac:dyDescent="0.25">
      <c r="F247652" s="195"/>
    </row>
    <row r="247653" spans="6:6" x14ac:dyDescent="0.25">
      <c r="F247653" s="195"/>
    </row>
    <row r="247654" spans="6:6" x14ac:dyDescent="0.25">
      <c r="F247654" s="195"/>
    </row>
    <row r="247655" spans="6:6" x14ac:dyDescent="0.25">
      <c r="F247655" s="195"/>
    </row>
    <row r="247656" spans="6:6" x14ac:dyDescent="0.25">
      <c r="F247656" s="195"/>
    </row>
    <row r="247657" spans="6:6" x14ac:dyDescent="0.25">
      <c r="F247657" s="195"/>
    </row>
    <row r="247658" spans="6:6" x14ac:dyDescent="0.25">
      <c r="F247658" s="195"/>
    </row>
    <row r="247659" spans="6:6" x14ac:dyDescent="0.25">
      <c r="F247659" s="195"/>
    </row>
    <row r="247660" spans="6:6" x14ac:dyDescent="0.25">
      <c r="F247660" s="195"/>
    </row>
    <row r="247661" spans="6:6" x14ac:dyDescent="0.25">
      <c r="F247661" s="195"/>
    </row>
    <row r="247662" spans="6:6" x14ac:dyDescent="0.25">
      <c r="F247662" s="195"/>
    </row>
    <row r="247663" spans="6:6" x14ac:dyDescent="0.25">
      <c r="F247663" s="195"/>
    </row>
    <row r="247664" spans="6:6" x14ac:dyDescent="0.25">
      <c r="F247664" s="195"/>
    </row>
    <row r="247665" spans="6:6" x14ac:dyDescent="0.25">
      <c r="F247665" s="195"/>
    </row>
    <row r="247666" spans="6:6" x14ac:dyDescent="0.25">
      <c r="F247666" s="195"/>
    </row>
    <row r="247667" spans="6:6" x14ac:dyDescent="0.25">
      <c r="F247667" s="195"/>
    </row>
    <row r="247668" spans="6:6" x14ac:dyDescent="0.25">
      <c r="F247668" s="195"/>
    </row>
    <row r="247669" spans="6:6" x14ac:dyDescent="0.25">
      <c r="F247669" s="195"/>
    </row>
    <row r="247670" spans="6:6" x14ac:dyDescent="0.25">
      <c r="F247670" s="195"/>
    </row>
    <row r="247671" spans="6:6" x14ac:dyDescent="0.25">
      <c r="F247671" s="195"/>
    </row>
    <row r="247672" spans="6:6" x14ac:dyDescent="0.25">
      <c r="F247672" s="195"/>
    </row>
    <row r="247673" spans="6:6" x14ac:dyDescent="0.25">
      <c r="F247673" s="195"/>
    </row>
    <row r="247674" spans="6:6" x14ac:dyDescent="0.25">
      <c r="F247674" s="195"/>
    </row>
    <row r="247675" spans="6:6" x14ac:dyDescent="0.25">
      <c r="F247675" s="195"/>
    </row>
    <row r="247676" spans="6:6" x14ac:dyDescent="0.25">
      <c r="F247676" s="195"/>
    </row>
    <row r="247677" spans="6:6" x14ac:dyDescent="0.25">
      <c r="F247677" s="195"/>
    </row>
    <row r="247678" spans="6:6" x14ac:dyDescent="0.25">
      <c r="F247678" s="195"/>
    </row>
    <row r="247679" spans="6:6" x14ac:dyDescent="0.25">
      <c r="F247679" s="195"/>
    </row>
    <row r="247680" spans="6:6" x14ac:dyDescent="0.25">
      <c r="F247680" s="195"/>
    </row>
    <row r="247681" spans="6:6" x14ac:dyDescent="0.25">
      <c r="F247681" s="195"/>
    </row>
    <row r="247682" spans="6:6" x14ac:dyDescent="0.25">
      <c r="F247682" s="195"/>
    </row>
    <row r="247683" spans="6:6" x14ac:dyDescent="0.25">
      <c r="F247683" s="195"/>
    </row>
    <row r="247684" spans="6:6" x14ac:dyDescent="0.25">
      <c r="F247684" s="195"/>
    </row>
    <row r="247685" spans="6:6" x14ac:dyDescent="0.25">
      <c r="F247685" s="195"/>
    </row>
    <row r="247686" spans="6:6" x14ac:dyDescent="0.25">
      <c r="F247686" s="195"/>
    </row>
    <row r="247687" spans="6:6" x14ac:dyDescent="0.25">
      <c r="F247687" s="195"/>
    </row>
    <row r="247688" spans="6:6" x14ac:dyDescent="0.25">
      <c r="F247688" s="195"/>
    </row>
    <row r="247689" spans="6:6" x14ac:dyDescent="0.25">
      <c r="F247689" s="195"/>
    </row>
    <row r="247690" spans="6:6" x14ac:dyDescent="0.25">
      <c r="F247690" s="195"/>
    </row>
    <row r="247691" spans="6:6" x14ac:dyDescent="0.25">
      <c r="F247691" s="195"/>
    </row>
    <row r="247692" spans="6:6" x14ac:dyDescent="0.25">
      <c r="F247692" s="195"/>
    </row>
    <row r="247693" spans="6:6" x14ac:dyDescent="0.25">
      <c r="F247693" s="195"/>
    </row>
    <row r="247694" spans="6:6" x14ac:dyDescent="0.25">
      <c r="F247694" s="195"/>
    </row>
    <row r="247695" spans="6:6" x14ac:dyDescent="0.25">
      <c r="F247695" s="195"/>
    </row>
    <row r="247696" spans="6:6" x14ac:dyDescent="0.25">
      <c r="F247696" s="195"/>
    </row>
    <row r="247697" spans="6:6" x14ac:dyDescent="0.25">
      <c r="F247697" s="195"/>
    </row>
    <row r="247698" spans="6:6" x14ac:dyDescent="0.25">
      <c r="F247698" s="195"/>
    </row>
    <row r="247699" spans="6:6" x14ac:dyDescent="0.25">
      <c r="F247699" s="195"/>
    </row>
    <row r="247700" spans="6:6" x14ac:dyDescent="0.25">
      <c r="F247700" s="195"/>
    </row>
    <row r="247701" spans="6:6" x14ac:dyDescent="0.25">
      <c r="F247701" s="195"/>
    </row>
    <row r="247702" spans="6:6" x14ac:dyDescent="0.25">
      <c r="F247702" s="195"/>
    </row>
    <row r="247703" spans="6:6" x14ac:dyDescent="0.25">
      <c r="F247703" s="195"/>
    </row>
    <row r="247704" spans="6:6" x14ac:dyDescent="0.25">
      <c r="F247704" s="195"/>
    </row>
    <row r="247705" spans="6:6" x14ac:dyDescent="0.25">
      <c r="F247705" s="195"/>
    </row>
    <row r="247706" spans="6:6" x14ac:dyDescent="0.25">
      <c r="F247706" s="195"/>
    </row>
    <row r="247707" spans="6:6" x14ac:dyDescent="0.25">
      <c r="F247707" s="195"/>
    </row>
    <row r="247708" spans="6:6" x14ac:dyDescent="0.25">
      <c r="F247708" s="195"/>
    </row>
    <row r="247709" spans="6:6" x14ac:dyDescent="0.25">
      <c r="F247709" s="195"/>
    </row>
    <row r="247710" spans="6:6" x14ac:dyDescent="0.25">
      <c r="F247710" s="195"/>
    </row>
    <row r="247711" spans="6:6" x14ac:dyDescent="0.25">
      <c r="F247711" s="195"/>
    </row>
    <row r="247712" spans="6:6" x14ac:dyDescent="0.25">
      <c r="F247712" s="195"/>
    </row>
    <row r="247713" spans="6:6" x14ac:dyDescent="0.25">
      <c r="F247713" s="195"/>
    </row>
    <row r="247714" spans="6:6" x14ac:dyDescent="0.25">
      <c r="F247714" s="195"/>
    </row>
    <row r="247715" spans="6:6" x14ac:dyDescent="0.25">
      <c r="F247715" s="195"/>
    </row>
    <row r="247716" spans="6:6" x14ac:dyDescent="0.25">
      <c r="F247716" s="195"/>
    </row>
    <row r="247717" spans="6:6" x14ac:dyDescent="0.25">
      <c r="F247717" s="195"/>
    </row>
    <row r="247718" spans="6:6" x14ac:dyDescent="0.25">
      <c r="F247718" s="195"/>
    </row>
    <row r="247719" spans="6:6" x14ac:dyDescent="0.25">
      <c r="F247719" s="195"/>
    </row>
    <row r="247720" spans="6:6" x14ac:dyDescent="0.25">
      <c r="F247720" s="195"/>
    </row>
    <row r="247721" spans="6:6" x14ac:dyDescent="0.25">
      <c r="F247721" s="195"/>
    </row>
    <row r="247722" spans="6:6" x14ac:dyDescent="0.25">
      <c r="F247722" s="195"/>
    </row>
    <row r="247723" spans="6:6" x14ac:dyDescent="0.25">
      <c r="F247723" s="195"/>
    </row>
    <row r="247724" spans="6:6" x14ac:dyDescent="0.25">
      <c r="F247724" s="195"/>
    </row>
    <row r="247725" spans="6:6" x14ac:dyDescent="0.25">
      <c r="F247725" s="195"/>
    </row>
    <row r="247726" spans="6:6" x14ac:dyDescent="0.25">
      <c r="F247726" s="195"/>
    </row>
    <row r="247727" spans="6:6" x14ac:dyDescent="0.25">
      <c r="F247727" s="195"/>
    </row>
    <row r="247728" spans="6:6" x14ac:dyDescent="0.25">
      <c r="F247728" s="195"/>
    </row>
    <row r="247729" spans="6:6" x14ac:dyDescent="0.25">
      <c r="F247729" s="195"/>
    </row>
    <row r="247730" spans="6:6" x14ac:dyDescent="0.25">
      <c r="F247730" s="195"/>
    </row>
    <row r="247731" spans="6:6" x14ac:dyDescent="0.25">
      <c r="F247731" s="195"/>
    </row>
    <row r="247732" spans="6:6" x14ac:dyDescent="0.25">
      <c r="F247732" s="195"/>
    </row>
    <row r="247733" spans="6:6" x14ac:dyDescent="0.25">
      <c r="F247733" s="195"/>
    </row>
    <row r="247734" spans="6:6" x14ac:dyDescent="0.25">
      <c r="F247734" s="195"/>
    </row>
    <row r="247735" spans="6:6" x14ac:dyDescent="0.25">
      <c r="F247735" s="195"/>
    </row>
    <row r="247736" spans="6:6" x14ac:dyDescent="0.25">
      <c r="F247736" s="195"/>
    </row>
    <row r="247737" spans="6:6" x14ac:dyDescent="0.25">
      <c r="F247737" s="195"/>
    </row>
    <row r="247738" spans="6:6" x14ac:dyDescent="0.25">
      <c r="F247738" s="195"/>
    </row>
    <row r="247739" spans="6:6" x14ac:dyDescent="0.25">
      <c r="F247739" s="195"/>
    </row>
    <row r="247740" spans="6:6" x14ac:dyDescent="0.25">
      <c r="F247740" s="195"/>
    </row>
    <row r="247741" spans="6:6" x14ac:dyDescent="0.25">
      <c r="F247741" s="195"/>
    </row>
    <row r="247742" spans="6:6" x14ac:dyDescent="0.25">
      <c r="F247742" s="195"/>
    </row>
    <row r="247743" spans="6:6" x14ac:dyDescent="0.25">
      <c r="F247743" s="195"/>
    </row>
    <row r="247744" spans="6:6" x14ac:dyDescent="0.25">
      <c r="F247744" s="195"/>
    </row>
    <row r="247745" spans="6:6" x14ac:dyDescent="0.25">
      <c r="F247745" s="195"/>
    </row>
    <row r="247746" spans="6:6" x14ac:dyDescent="0.25">
      <c r="F247746" s="195"/>
    </row>
    <row r="247747" spans="6:6" x14ac:dyDescent="0.25">
      <c r="F247747" s="195"/>
    </row>
    <row r="247748" spans="6:6" x14ac:dyDescent="0.25">
      <c r="F247748" s="195"/>
    </row>
    <row r="247749" spans="6:6" x14ac:dyDescent="0.25">
      <c r="F247749" s="195"/>
    </row>
    <row r="247750" spans="6:6" x14ac:dyDescent="0.25">
      <c r="F247750" s="195"/>
    </row>
    <row r="247751" spans="6:6" x14ac:dyDescent="0.25">
      <c r="F247751" s="195"/>
    </row>
    <row r="247752" spans="6:6" x14ac:dyDescent="0.25">
      <c r="F247752" s="195"/>
    </row>
    <row r="247753" spans="6:6" x14ac:dyDescent="0.25">
      <c r="F247753" s="195"/>
    </row>
    <row r="247754" spans="6:6" x14ac:dyDescent="0.25">
      <c r="F247754" s="195"/>
    </row>
    <row r="247755" spans="6:6" x14ac:dyDescent="0.25">
      <c r="F247755" s="195"/>
    </row>
    <row r="247756" spans="6:6" x14ac:dyDescent="0.25">
      <c r="F247756" s="195"/>
    </row>
    <row r="247757" spans="6:6" x14ac:dyDescent="0.25">
      <c r="F247757" s="195"/>
    </row>
    <row r="247758" spans="6:6" x14ac:dyDescent="0.25">
      <c r="F247758" s="195"/>
    </row>
    <row r="247759" spans="6:6" x14ac:dyDescent="0.25">
      <c r="F247759" s="195"/>
    </row>
    <row r="247760" spans="6:6" x14ac:dyDescent="0.25">
      <c r="F247760" s="195"/>
    </row>
    <row r="247761" spans="6:6" x14ac:dyDescent="0.25">
      <c r="F247761" s="195"/>
    </row>
    <row r="247762" spans="6:6" x14ac:dyDescent="0.25">
      <c r="F247762" s="195"/>
    </row>
    <row r="247763" spans="6:6" x14ac:dyDescent="0.25">
      <c r="F247763" s="195"/>
    </row>
    <row r="247764" spans="6:6" x14ac:dyDescent="0.25">
      <c r="F247764" s="195"/>
    </row>
    <row r="247765" spans="6:6" x14ac:dyDescent="0.25">
      <c r="F247765" s="195"/>
    </row>
    <row r="247766" spans="6:6" x14ac:dyDescent="0.25">
      <c r="F247766" s="195"/>
    </row>
    <row r="247767" spans="6:6" x14ac:dyDescent="0.25">
      <c r="F247767" s="195"/>
    </row>
    <row r="247768" spans="6:6" x14ac:dyDescent="0.25">
      <c r="F247768" s="195"/>
    </row>
    <row r="247769" spans="6:6" x14ac:dyDescent="0.25">
      <c r="F247769" s="195"/>
    </row>
    <row r="247770" spans="6:6" x14ac:dyDescent="0.25">
      <c r="F247770" s="195"/>
    </row>
    <row r="247771" spans="6:6" x14ac:dyDescent="0.25">
      <c r="F247771" s="195"/>
    </row>
    <row r="247772" spans="6:6" x14ac:dyDescent="0.25">
      <c r="F247772" s="195"/>
    </row>
    <row r="247773" spans="6:6" x14ac:dyDescent="0.25">
      <c r="F247773" s="195"/>
    </row>
    <row r="247774" spans="6:6" x14ac:dyDescent="0.25">
      <c r="F247774" s="195"/>
    </row>
    <row r="247775" spans="6:6" x14ac:dyDescent="0.25">
      <c r="F247775" s="195"/>
    </row>
    <row r="247776" spans="6:6" x14ac:dyDescent="0.25">
      <c r="F247776" s="195"/>
    </row>
    <row r="247777" spans="6:6" x14ac:dyDescent="0.25">
      <c r="F247777" s="195"/>
    </row>
    <row r="247778" spans="6:6" x14ac:dyDescent="0.25">
      <c r="F247778" s="195"/>
    </row>
    <row r="247779" spans="6:6" x14ac:dyDescent="0.25">
      <c r="F247779" s="195"/>
    </row>
    <row r="247780" spans="6:6" x14ac:dyDescent="0.25">
      <c r="F247780" s="195"/>
    </row>
    <row r="247781" spans="6:6" x14ac:dyDescent="0.25">
      <c r="F247781" s="195"/>
    </row>
    <row r="247782" spans="6:6" x14ac:dyDescent="0.25">
      <c r="F247782" s="195"/>
    </row>
    <row r="247783" spans="6:6" x14ac:dyDescent="0.25">
      <c r="F247783" s="195"/>
    </row>
    <row r="247784" spans="6:6" x14ac:dyDescent="0.25">
      <c r="F247784" s="195"/>
    </row>
    <row r="247785" spans="6:6" x14ac:dyDescent="0.25">
      <c r="F247785" s="195"/>
    </row>
    <row r="247786" spans="6:6" x14ac:dyDescent="0.25">
      <c r="F247786" s="195"/>
    </row>
    <row r="247787" spans="6:6" x14ac:dyDescent="0.25">
      <c r="F247787" s="195"/>
    </row>
    <row r="247788" spans="6:6" x14ac:dyDescent="0.25">
      <c r="F247788" s="195"/>
    </row>
    <row r="247789" spans="6:6" x14ac:dyDescent="0.25">
      <c r="F247789" s="195"/>
    </row>
    <row r="247790" spans="6:6" x14ac:dyDescent="0.25">
      <c r="F247790" s="195"/>
    </row>
    <row r="247791" spans="6:6" x14ac:dyDescent="0.25">
      <c r="F247791" s="195"/>
    </row>
    <row r="247792" spans="6:6" x14ac:dyDescent="0.25">
      <c r="F247792" s="195"/>
    </row>
    <row r="247793" spans="6:6" x14ac:dyDescent="0.25">
      <c r="F247793" s="195"/>
    </row>
    <row r="247794" spans="6:6" x14ac:dyDescent="0.25">
      <c r="F247794" s="195"/>
    </row>
    <row r="247795" spans="6:6" x14ac:dyDescent="0.25">
      <c r="F247795" s="195"/>
    </row>
    <row r="247796" spans="6:6" x14ac:dyDescent="0.25">
      <c r="F247796" s="195"/>
    </row>
    <row r="247797" spans="6:6" x14ac:dyDescent="0.25">
      <c r="F247797" s="195"/>
    </row>
    <row r="247798" spans="6:6" x14ac:dyDescent="0.25">
      <c r="F247798" s="195"/>
    </row>
    <row r="247799" spans="6:6" x14ac:dyDescent="0.25">
      <c r="F247799" s="195"/>
    </row>
    <row r="247800" spans="6:6" x14ac:dyDescent="0.25">
      <c r="F247800" s="195"/>
    </row>
    <row r="247801" spans="6:6" x14ac:dyDescent="0.25">
      <c r="F247801" s="195"/>
    </row>
    <row r="247802" spans="6:6" x14ac:dyDescent="0.25">
      <c r="F247802" s="195"/>
    </row>
    <row r="247803" spans="6:6" x14ac:dyDescent="0.25">
      <c r="F247803" s="195"/>
    </row>
    <row r="247804" spans="6:6" x14ac:dyDescent="0.25">
      <c r="F247804" s="195"/>
    </row>
    <row r="247805" spans="6:6" x14ac:dyDescent="0.25">
      <c r="F247805" s="195"/>
    </row>
    <row r="247806" spans="6:6" x14ac:dyDescent="0.25">
      <c r="F247806" s="195"/>
    </row>
    <row r="247807" spans="6:6" x14ac:dyDescent="0.25">
      <c r="F247807" s="195"/>
    </row>
    <row r="247808" spans="6:6" x14ac:dyDescent="0.25">
      <c r="F247808" s="195"/>
    </row>
    <row r="247809" spans="6:6" x14ac:dyDescent="0.25">
      <c r="F247809" s="195"/>
    </row>
    <row r="247810" spans="6:6" x14ac:dyDescent="0.25">
      <c r="F247810" s="195"/>
    </row>
    <row r="247811" spans="6:6" x14ac:dyDescent="0.25">
      <c r="F247811" s="195"/>
    </row>
    <row r="247812" spans="6:6" x14ac:dyDescent="0.25">
      <c r="F247812" s="195"/>
    </row>
    <row r="247813" spans="6:6" x14ac:dyDescent="0.25">
      <c r="F247813" s="195"/>
    </row>
    <row r="247814" spans="6:6" x14ac:dyDescent="0.25">
      <c r="F247814" s="195"/>
    </row>
    <row r="247815" spans="6:6" x14ac:dyDescent="0.25">
      <c r="F247815" s="195"/>
    </row>
    <row r="247816" spans="6:6" x14ac:dyDescent="0.25">
      <c r="F247816" s="195"/>
    </row>
    <row r="247817" spans="6:6" x14ac:dyDescent="0.25">
      <c r="F247817" s="195"/>
    </row>
    <row r="247818" spans="6:6" x14ac:dyDescent="0.25">
      <c r="F247818" s="195"/>
    </row>
    <row r="247819" spans="6:6" x14ac:dyDescent="0.25">
      <c r="F247819" s="195"/>
    </row>
    <row r="247820" spans="6:6" x14ac:dyDescent="0.25">
      <c r="F247820" s="195"/>
    </row>
    <row r="247821" spans="6:6" x14ac:dyDescent="0.25">
      <c r="F247821" s="195"/>
    </row>
    <row r="247822" spans="6:6" x14ac:dyDescent="0.25">
      <c r="F247822" s="195"/>
    </row>
    <row r="247823" spans="6:6" x14ac:dyDescent="0.25">
      <c r="F247823" s="195"/>
    </row>
    <row r="247824" spans="6:6" x14ac:dyDescent="0.25">
      <c r="F247824" s="195"/>
    </row>
    <row r="247825" spans="6:6" x14ac:dyDescent="0.25">
      <c r="F247825" s="195"/>
    </row>
    <row r="247826" spans="6:6" x14ac:dyDescent="0.25">
      <c r="F247826" s="195"/>
    </row>
    <row r="247827" spans="6:6" x14ac:dyDescent="0.25">
      <c r="F247827" s="195"/>
    </row>
    <row r="247828" spans="6:6" x14ac:dyDescent="0.25">
      <c r="F247828" s="195"/>
    </row>
    <row r="247829" spans="6:6" x14ac:dyDescent="0.25">
      <c r="F247829" s="195"/>
    </row>
    <row r="247830" spans="6:6" x14ac:dyDescent="0.25">
      <c r="F247830" s="195"/>
    </row>
    <row r="247831" spans="6:6" x14ac:dyDescent="0.25">
      <c r="F247831" s="195"/>
    </row>
    <row r="247832" spans="6:6" x14ac:dyDescent="0.25">
      <c r="F247832" s="195"/>
    </row>
    <row r="247833" spans="6:6" x14ac:dyDescent="0.25">
      <c r="F247833" s="195"/>
    </row>
    <row r="247834" spans="6:6" x14ac:dyDescent="0.25">
      <c r="F247834" s="195"/>
    </row>
    <row r="247835" spans="6:6" x14ac:dyDescent="0.25">
      <c r="F247835" s="195"/>
    </row>
    <row r="247836" spans="6:6" x14ac:dyDescent="0.25">
      <c r="F247836" s="195"/>
    </row>
    <row r="247837" spans="6:6" x14ac:dyDescent="0.25">
      <c r="F247837" s="195"/>
    </row>
    <row r="247838" spans="6:6" x14ac:dyDescent="0.25">
      <c r="F247838" s="195"/>
    </row>
    <row r="247839" spans="6:6" x14ac:dyDescent="0.25">
      <c r="F247839" s="195"/>
    </row>
    <row r="247840" spans="6:6" x14ac:dyDescent="0.25">
      <c r="F247840" s="195"/>
    </row>
    <row r="247841" spans="6:6" x14ac:dyDescent="0.25">
      <c r="F247841" s="195"/>
    </row>
    <row r="247842" spans="6:6" x14ac:dyDescent="0.25">
      <c r="F247842" s="195"/>
    </row>
    <row r="247843" spans="6:6" x14ac:dyDescent="0.25">
      <c r="F247843" s="195"/>
    </row>
    <row r="247844" spans="6:6" x14ac:dyDescent="0.25">
      <c r="F247844" s="195"/>
    </row>
    <row r="247845" spans="6:6" x14ac:dyDescent="0.25">
      <c r="F247845" s="195"/>
    </row>
    <row r="247846" spans="6:6" x14ac:dyDescent="0.25">
      <c r="F247846" s="195"/>
    </row>
    <row r="247847" spans="6:6" x14ac:dyDescent="0.25">
      <c r="F247847" s="195"/>
    </row>
    <row r="247848" spans="6:6" x14ac:dyDescent="0.25">
      <c r="F247848" s="195"/>
    </row>
    <row r="247849" spans="6:6" x14ac:dyDescent="0.25">
      <c r="F247849" s="195"/>
    </row>
    <row r="247850" spans="6:6" x14ac:dyDescent="0.25">
      <c r="F247850" s="195"/>
    </row>
    <row r="247851" spans="6:6" x14ac:dyDescent="0.25">
      <c r="F247851" s="195"/>
    </row>
    <row r="247852" spans="6:6" x14ac:dyDescent="0.25">
      <c r="F247852" s="195"/>
    </row>
    <row r="247853" spans="6:6" x14ac:dyDescent="0.25">
      <c r="F247853" s="195"/>
    </row>
    <row r="247854" spans="6:6" x14ac:dyDescent="0.25">
      <c r="F247854" s="195"/>
    </row>
    <row r="247855" spans="6:6" x14ac:dyDescent="0.25">
      <c r="F247855" s="195"/>
    </row>
    <row r="247856" spans="6:6" x14ac:dyDescent="0.25">
      <c r="F247856" s="195"/>
    </row>
    <row r="247857" spans="6:6" x14ac:dyDescent="0.25">
      <c r="F247857" s="195"/>
    </row>
    <row r="247858" spans="6:6" x14ac:dyDescent="0.25">
      <c r="F247858" s="195"/>
    </row>
    <row r="247859" spans="6:6" x14ac:dyDescent="0.25">
      <c r="F247859" s="195"/>
    </row>
    <row r="247860" spans="6:6" x14ac:dyDescent="0.25">
      <c r="F247860" s="195"/>
    </row>
    <row r="247861" spans="6:6" x14ac:dyDescent="0.25">
      <c r="F247861" s="195"/>
    </row>
    <row r="247862" spans="6:6" x14ac:dyDescent="0.25">
      <c r="F247862" s="195"/>
    </row>
    <row r="247863" spans="6:6" x14ac:dyDescent="0.25">
      <c r="F247863" s="195"/>
    </row>
    <row r="247864" spans="6:6" x14ac:dyDescent="0.25">
      <c r="F247864" s="195"/>
    </row>
    <row r="247865" spans="6:6" x14ac:dyDescent="0.25">
      <c r="F247865" s="195"/>
    </row>
    <row r="247866" spans="6:6" x14ac:dyDescent="0.25">
      <c r="F247866" s="195"/>
    </row>
    <row r="247867" spans="6:6" x14ac:dyDescent="0.25">
      <c r="F247867" s="195"/>
    </row>
    <row r="247868" spans="6:6" x14ac:dyDescent="0.25">
      <c r="F247868" s="195"/>
    </row>
    <row r="247869" spans="6:6" x14ac:dyDescent="0.25">
      <c r="F247869" s="195"/>
    </row>
    <row r="247870" spans="6:6" x14ac:dyDescent="0.25">
      <c r="F247870" s="195"/>
    </row>
    <row r="247871" spans="6:6" x14ac:dyDescent="0.25">
      <c r="F247871" s="195"/>
    </row>
    <row r="247872" spans="6:6" x14ac:dyDescent="0.25">
      <c r="F247872" s="195"/>
    </row>
    <row r="247873" spans="6:6" x14ac:dyDescent="0.25">
      <c r="F247873" s="195"/>
    </row>
    <row r="247874" spans="6:6" x14ac:dyDescent="0.25">
      <c r="F247874" s="195"/>
    </row>
    <row r="247875" spans="6:6" x14ac:dyDescent="0.25">
      <c r="F247875" s="195"/>
    </row>
    <row r="247876" spans="6:6" x14ac:dyDescent="0.25">
      <c r="F247876" s="195"/>
    </row>
    <row r="247877" spans="6:6" x14ac:dyDescent="0.25">
      <c r="F247877" s="195"/>
    </row>
    <row r="247878" spans="6:6" x14ac:dyDescent="0.25">
      <c r="F247878" s="195"/>
    </row>
    <row r="247879" spans="6:6" x14ac:dyDescent="0.25">
      <c r="F247879" s="195"/>
    </row>
    <row r="247880" spans="6:6" x14ac:dyDescent="0.25">
      <c r="F247880" s="195"/>
    </row>
    <row r="247881" spans="6:6" x14ac:dyDescent="0.25">
      <c r="F247881" s="195"/>
    </row>
    <row r="247882" spans="6:6" x14ac:dyDescent="0.25">
      <c r="F247882" s="195"/>
    </row>
    <row r="247883" spans="6:6" x14ac:dyDescent="0.25">
      <c r="F247883" s="195"/>
    </row>
    <row r="247884" spans="6:6" x14ac:dyDescent="0.25">
      <c r="F247884" s="195"/>
    </row>
    <row r="247885" spans="6:6" x14ac:dyDescent="0.25">
      <c r="F247885" s="195"/>
    </row>
    <row r="247886" spans="6:6" x14ac:dyDescent="0.25">
      <c r="F247886" s="195"/>
    </row>
    <row r="247887" spans="6:6" x14ac:dyDescent="0.25">
      <c r="F247887" s="195"/>
    </row>
    <row r="247888" spans="6:6" x14ac:dyDescent="0.25">
      <c r="F247888" s="195"/>
    </row>
    <row r="247889" spans="6:6" x14ac:dyDescent="0.25">
      <c r="F247889" s="195"/>
    </row>
    <row r="247890" spans="6:6" x14ac:dyDescent="0.25">
      <c r="F247890" s="195"/>
    </row>
    <row r="247891" spans="6:6" x14ac:dyDescent="0.25">
      <c r="F247891" s="195"/>
    </row>
    <row r="247892" spans="6:6" x14ac:dyDescent="0.25">
      <c r="F247892" s="195"/>
    </row>
    <row r="247893" spans="6:6" x14ac:dyDescent="0.25">
      <c r="F247893" s="195"/>
    </row>
    <row r="247894" spans="6:6" x14ac:dyDescent="0.25">
      <c r="F247894" s="195"/>
    </row>
    <row r="247895" spans="6:6" x14ac:dyDescent="0.25">
      <c r="F247895" s="195"/>
    </row>
    <row r="247896" spans="6:6" x14ac:dyDescent="0.25">
      <c r="F247896" s="195"/>
    </row>
    <row r="247897" spans="6:6" x14ac:dyDescent="0.25">
      <c r="F247897" s="195"/>
    </row>
    <row r="247898" spans="6:6" x14ac:dyDescent="0.25">
      <c r="F247898" s="195"/>
    </row>
    <row r="247899" spans="6:6" x14ac:dyDescent="0.25">
      <c r="F247899" s="195"/>
    </row>
    <row r="247900" spans="6:6" x14ac:dyDescent="0.25">
      <c r="F247900" s="195"/>
    </row>
    <row r="247901" spans="6:6" x14ac:dyDescent="0.25">
      <c r="F247901" s="195"/>
    </row>
    <row r="247902" spans="6:6" x14ac:dyDescent="0.25">
      <c r="F247902" s="195"/>
    </row>
    <row r="247903" spans="6:6" x14ac:dyDescent="0.25">
      <c r="F247903" s="195"/>
    </row>
    <row r="247904" spans="6:6" x14ac:dyDescent="0.25">
      <c r="F247904" s="195"/>
    </row>
    <row r="247905" spans="6:6" x14ac:dyDescent="0.25">
      <c r="F247905" s="195"/>
    </row>
    <row r="247906" spans="6:6" x14ac:dyDescent="0.25">
      <c r="F247906" s="195"/>
    </row>
    <row r="247907" spans="6:6" x14ac:dyDescent="0.25">
      <c r="F247907" s="195"/>
    </row>
    <row r="247908" spans="6:6" x14ac:dyDescent="0.25">
      <c r="F247908" s="195"/>
    </row>
    <row r="247909" spans="6:6" x14ac:dyDescent="0.25">
      <c r="F247909" s="195"/>
    </row>
    <row r="247910" spans="6:6" x14ac:dyDescent="0.25">
      <c r="F247910" s="195"/>
    </row>
    <row r="247911" spans="6:6" x14ac:dyDescent="0.25">
      <c r="F247911" s="195"/>
    </row>
    <row r="247912" spans="6:6" x14ac:dyDescent="0.25">
      <c r="F247912" s="195"/>
    </row>
    <row r="247913" spans="6:6" x14ac:dyDescent="0.25">
      <c r="F247913" s="195"/>
    </row>
    <row r="247914" spans="6:6" x14ac:dyDescent="0.25">
      <c r="F247914" s="195"/>
    </row>
    <row r="247915" spans="6:6" x14ac:dyDescent="0.25">
      <c r="F247915" s="195"/>
    </row>
    <row r="247916" spans="6:6" x14ac:dyDescent="0.25">
      <c r="F247916" s="195"/>
    </row>
    <row r="247917" spans="6:6" x14ac:dyDescent="0.25">
      <c r="F247917" s="195"/>
    </row>
    <row r="247918" spans="6:6" x14ac:dyDescent="0.25">
      <c r="F247918" s="195"/>
    </row>
    <row r="247919" spans="6:6" x14ac:dyDescent="0.25">
      <c r="F247919" s="195"/>
    </row>
    <row r="247920" spans="6:6" x14ac:dyDescent="0.25">
      <c r="F247920" s="195"/>
    </row>
    <row r="247921" spans="6:6" x14ac:dyDescent="0.25">
      <c r="F247921" s="195"/>
    </row>
    <row r="247922" spans="6:6" x14ac:dyDescent="0.25">
      <c r="F247922" s="195"/>
    </row>
    <row r="247923" spans="6:6" x14ac:dyDescent="0.25">
      <c r="F247923" s="195"/>
    </row>
    <row r="247924" spans="6:6" x14ac:dyDescent="0.25">
      <c r="F247924" s="195"/>
    </row>
    <row r="247925" spans="6:6" x14ac:dyDescent="0.25">
      <c r="F247925" s="195"/>
    </row>
    <row r="247926" spans="6:6" x14ac:dyDescent="0.25">
      <c r="F247926" s="195"/>
    </row>
    <row r="247927" spans="6:6" x14ac:dyDescent="0.25">
      <c r="F247927" s="195"/>
    </row>
    <row r="247928" spans="6:6" x14ac:dyDescent="0.25">
      <c r="F247928" s="195"/>
    </row>
    <row r="247929" spans="6:6" x14ac:dyDescent="0.25">
      <c r="F247929" s="195"/>
    </row>
    <row r="247930" spans="6:6" x14ac:dyDescent="0.25">
      <c r="F247930" s="195"/>
    </row>
    <row r="247931" spans="6:6" x14ac:dyDescent="0.25">
      <c r="F247931" s="195"/>
    </row>
    <row r="247932" spans="6:6" x14ac:dyDescent="0.25">
      <c r="F247932" s="195"/>
    </row>
    <row r="247933" spans="6:6" x14ac:dyDescent="0.25">
      <c r="F247933" s="195"/>
    </row>
    <row r="247934" spans="6:6" x14ac:dyDescent="0.25">
      <c r="F247934" s="195"/>
    </row>
    <row r="247935" spans="6:6" x14ac:dyDescent="0.25">
      <c r="F247935" s="195"/>
    </row>
    <row r="247936" spans="6:6" x14ac:dyDescent="0.25">
      <c r="F247936" s="195"/>
    </row>
    <row r="247937" spans="6:6" x14ac:dyDescent="0.25">
      <c r="F247937" s="195"/>
    </row>
    <row r="247938" spans="6:6" x14ac:dyDescent="0.25">
      <c r="F247938" s="195"/>
    </row>
    <row r="247939" spans="6:6" x14ac:dyDescent="0.25">
      <c r="F247939" s="195"/>
    </row>
    <row r="247940" spans="6:6" x14ac:dyDescent="0.25">
      <c r="F247940" s="195"/>
    </row>
    <row r="247941" spans="6:6" x14ac:dyDescent="0.25">
      <c r="F247941" s="195"/>
    </row>
    <row r="247942" spans="6:6" x14ac:dyDescent="0.25">
      <c r="F247942" s="195"/>
    </row>
    <row r="247943" spans="6:6" x14ac:dyDescent="0.25">
      <c r="F247943" s="195"/>
    </row>
    <row r="247944" spans="6:6" x14ac:dyDescent="0.25">
      <c r="F247944" s="195"/>
    </row>
    <row r="247945" spans="6:6" x14ac:dyDescent="0.25">
      <c r="F247945" s="195"/>
    </row>
    <row r="247946" spans="6:6" x14ac:dyDescent="0.25">
      <c r="F247946" s="195"/>
    </row>
    <row r="247947" spans="6:6" x14ac:dyDescent="0.25">
      <c r="F247947" s="195"/>
    </row>
    <row r="247948" spans="6:6" x14ac:dyDescent="0.25">
      <c r="F247948" s="195"/>
    </row>
    <row r="247949" spans="6:6" x14ac:dyDescent="0.25">
      <c r="F247949" s="195"/>
    </row>
    <row r="247950" spans="6:6" x14ac:dyDescent="0.25">
      <c r="F247950" s="195"/>
    </row>
    <row r="247951" spans="6:6" x14ac:dyDescent="0.25">
      <c r="F247951" s="195"/>
    </row>
    <row r="247952" spans="6:6" x14ac:dyDescent="0.25">
      <c r="F247952" s="195"/>
    </row>
    <row r="247953" spans="6:6" x14ac:dyDescent="0.25">
      <c r="F247953" s="195"/>
    </row>
    <row r="247954" spans="6:6" x14ac:dyDescent="0.25">
      <c r="F247954" s="195"/>
    </row>
    <row r="247955" spans="6:6" x14ac:dyDescent="0.25">
      <c r="F247955" s="195"/>
    </row>
    <row r="247956" spans="6:6" x14ac:dyDescent="0.25">
      <c r="F247956" s="195"/>
    </row>
    <row r="247957" spans="6:6" x14ac:dyDescent="0.25">
      <c r="F247957" s="195"/>
    </row>
    <row r="247958" spans="6:6" x14ac:dyDescent="0.25">
      <c r="F247958" s="195"/>
    </row>
    <row r="247959" spans="6:6" x14ac:dyDescent="0.25">
      <c r="F247959" s="195"/>
    </row>
    <row r="247960" spans="6:6" x14ac:dyDescent="0.25">
      <c r="F247960" s="195"/>
    </row>
    <row r="247961" spans="6:6" x14ac:dyDescent="0.25">
      <c r="F247961" s="195"/>
    </row>
    <row r="247962" spans="6:6" x14ac:dyDescent="0.25">
      <c r="F247962" s="195"/>
    </row>
    <row r="247963" spans="6:6" x14ac:dyDescent="0.25">
      <c r="F247963" s="195"/>
    </row>
    <row r="247964" spans="6:6" x14ac:dyDescent="0.25">
      <c r="F247964" s="195"/>
    </row>
    <row r="247965" spans="6:6" x14ac:dyDescent="0.25">
      <c r="F247965" s="195"/>
    </row>
    <row r="247966" spans="6:6" x14ac:dyDescent="0.25">
      <c r="F247966" s="195"/>
    </row>
    <row r="247967" spans="6:6" x14ac:dyDescent="0.25">
      <c r="F247967" s="195"/>
    </row>
    <row r="247968" spans="6:6" x14ac:dyDescent="0.25">
      <c r="F247968" s="195"/>
    </row>
    <row r="247969" spans="6:6" x14ac:dyDescent="0.25">
      <c r="F247969" s="195"/>
    </row>
    <row r="247970" spans="6:6" x14ac:dyDescent="0.25">
      <c r="F247970" s="195"/>
    </row>
    <row r="247971" spans="6:6" x14ac:dyDescent="0.25">
      <c r="F247971" s="195"/>
    </row>
    <row r="247972" spans="6:6" x14ac:dyDescent="0.25">
      <c r="F247972" s="195"/>
    </row>
    <row r="247973" spans="6:6" x14ac:dyDescent="0.25">
      <c r="F247973" s="195"/>
    </row>
    <row r="247974" spans="6:6" x14ac:dyDescent="0.25">
      <c r="F247974" s="195"/>
    </row>
    <row r="247975" spans="6:6" x14ac:dyDescent="0.25">
      <c r="F247975" s="195"/>
    </row>
    <row r="247976" spans="6:6" x14ac:dyDescent="0.25">
      <c r="F247976" s="195"/>
    </row>
    <row r="247977" spans="6:6" x14ac:dyDescent="0.25">
      <c r="F247977" s="195"/>
    </row>
    <row r="247978" spans="6:6" x14ac:dyDescent="0.25">
      <c r="F247978" s="195"/>
    </row>
    <row r="247979" spans="6:6" x14ac:dyDescent="0.25">
      <c r="F247979" s="195"/>
    </row>
    <row r="247980" spans="6:6" x14ac:dyDescent="0.25">
      <c r="F247980" s="195"/>
    </row>
    <row r="247981" spans="6:6" x14ac:dyDescent="0.25">
      <c r="F247981" s="195"/>
    </row>
    <row r="247982" spans="6:6" x14ac:dyDescent="0.25">
      <c r="F247982" s="195"/>
    </row>
    <row r="247983" spans="6:6" x14ac:dyDescent="0.25">
      <c r="F247983" s="195"/>
    </row>
    <row r="247984" spans="6:6" x14ac:dyDescent="0.25">
      <c r="F247984" s="195"/>
    </row>
    <row r="247985" spans="6:6" x14ac:dyDescent="0.25">
      <c r="F247985" s="195"/>
    </row>
    <row r="247986" spans="6:6" x14ac:dyDescent="0.25">
      <c r="F247986" s="195"/>
    </row>
    <row r="247987" spans="6:6" x14ac:dyDescent="0.25">
      <c r="F247987" s="195"/>
    </row>
    <row r="247988" spans="6:6" x14ac:dyDescent="0.25">
      <c r="F247988" s="195"/>
    </row>
    <row r="247989" spans="6:6" x14ac:dyDescent="0.25">
      <c r="F247989" s="195"/>
    </row>
    <row r="247990" spans="6:6" x14ac:dyDescent="0.25">
      <c r="F247990" s="195"/>
    </row>
    <row r="247991" spans="6:6" x14ac:dyDescent="0.25">
      <c r="F247991" s="195"/>
    </row>
    <row r="247992" spans="6:6" x14ac:dyDescent="0.25">
      <c r="F247992" s="195"/>
    </row>
    <row r="247993" spans="6:6" x14ac:dyDescent="0.25">
      <c r="F247993" s="195"/>
    </row>
    <row r="247994" spans="6:6" x14ac:dyDescent="0.25">
      <c r="F247994" s="195"/>
    </row>
    <row r="247995" spans="6:6" x14ac:dyDescent="0.25">
      <c r="F247995" s="195"/>
    </row>
    <row r="247996" spans="6:6" x14ac:dyDescent="0.25">
      <c r="F247996" s="195"/>
    </row>
    <row r="247997" spans="6:6" x14ac:dyDescent="0.25">
      <c r="F247997" s="195"/>
    </row>
    <row r="247998" spans="6:6" x14ac:dyDescent="0.25">
      <c r="F247998" s="195"/>
    </row>
    <row r="247999" spans="6:6" x14ac:dyDescent="0.25">
      <c r="F247999" s="195"/>
    </row>
    <row r="248000" spans="6:6" x14ac:dyDescent="0.25">
      <c r="F248000" s="195"/>
    </row>
    <row r="248001" spans="6:6" x14ac:dyDescent="0.25">
      <c r="F248001" s="195"/>
    </row>
    <row r="248002" spans="6:6" x14ac:dyDescent="0.25">
      <c r="F248002" s="195"/>
    </row>
    <row r="248003" spans="6:6" x14ac:dyDescent="0.25">
      <c r="F248003" s="195"/>
    </row>
    <row r="248004" spans="6:6" x14ac:dyDescent="0.25">
      <c r="F248004" s="195"/>
    </row>
    <row r="248005" spans="6:6" x14ac:dyDescent="0.25">
      <c r="F248005" s="195"/>
    </row>
    <row r="248006" spans="6:6" x14ac:dyDescent="0.25">
      <c r="F248006" s="195"/>
    </row>
    <row r="248007" spans="6:6" x14ac:dyDescent="0.25">
      <c r="F248007" s="195"/>
    </row>
    <row r="248008" spans="6:6" x14ac:dyDescent="0.25">
      <c r="F248008" s="195"/>
    </row>
    <row r="248009" spans="6:6" x14ac:dyDescent="0.25">
      <c r="F248009" s="195"/>
    </row>
    <row r="248010" spans="6:6" x14ac:dyDescent="0.25">
      <c r="F248010" s="195"/>
    </row>
    <row r="248011" spans="6:6" x14ac:dyDescent="0.25">
      <c r="F248011" s="195"/>
    </row>
    <row r="248012" spans="6:6" x14ac:dyDescent="0.25">
      <c r="F248012" s="195"/>
    </row>
    <row r="248013" spans="6:6" x14ac:dyDescent="0.25">
      <c r="F248013" s="195"/>
    </row>
    <row r="248014" spans="6:6" x14ac:dyDescent="0.25">
      <c r="F248014" s="195"/>
    </row>
    <row r="248015" spans="6:6" x14ac:dyDescent="0.25">
      <c r="F248015" s="195"/>
    </row>
    <row r="248016" spans="6:6" x14ac:dyDescent="0.25">
      <c r="F248016" s="195"/>
    </row>
    <row r="248017" spans="6:6" x14ac:dyDescent="0.25">
      <c r="F248017" s="195"/>
    </row>
    <row r="248018" spans="6:6" x14ac:dyDescent="0.25">
      <c r="F248018" s="195"/>
    </row>
    <row r="248019" spans="6:6" x14ac:dyDescent="0.25">
      <c r="F248019" s="195"/>
    </row>
    <row r="248020" spans="6:6" x14ac:dyDescent="0.25">
      <c r="F248020" s="195"/>
    </row>
    <row r="248021" spans="6:6" x14ac:dyDescent="0.25">
      <c r="F248021" s="195"/>
    </row>
    <row r="248022" spans="6:6" x14ac:dyDescent="0.25">
      <c r="F248022" s="195"/>
    </row>
    <row r="248023" spans="6:6" x14ac:dyDescent="0.25">
      <c r="F248023" s="195"/>
    </row>
    <row r="248024" spans="6:6" x14ac:dyDescent="0.25">
      <c r="F248024" s="195"/>
    </row>
    <row r="248025" spans="6:6" x14ac:dyDescent="0.25">
      <c r="F248025" s="195"/>
    </row>
    <row r="248026" spans="6:6" x14ac:dyDescent="0.25">
      <c r="F248026" s="195"/>
    </row>
    <row r="248027" spans="6:6" x14ac:dyDescent="0.25">
      <c r="F248027" s="195"/>
    </row>
    <row r="248028" spans="6:6" x14ac:dyDescent="0.25">
      <c r="F248028" s="195"/>
    </row>
    <row r="248029" spans="6:6" x14ac:dyDescent="0.25">
      <c r="F248029" s="195"/>
    </row>
    <row r="248030" spans="6:6" x14ac:dyDescent="0.25">
      <c r="F248030" s="195"/>
    </row>
    <row r="248031" spans="6:6" x14ac:dyDescent="0.25">
      <c r="F248031" s="195"/>
    </row>
    <row r="248032" spans="6:6" x14ac:dyDescent="0.25">
      <c r="F248032" s="195"/>
    </row>
    <row r="248033" spans="6:6" x14ac:dyDescent="0.25">
      <c r="F248033" s="195"/>
    </row>
    <row r="248034" spans="6:6" x14ac:dyDescent="0.25">
      <c r="F248034" s="195"/>
    </row>
    <row r="248035" spans="6:6" x14ac:dyDescent="0.25">
      <c r="F248035" s="195"/>
    </row>
    <row r="248036" spans="6:6" x14ac:dyDescent="0.25">
      <c r="F248036" s="195"/>
    </row>
    <row r="248037" spans="6:6" x14ac:dyDescent="0.25">
      <c r="F248037" s="195"/>
    </row>
    <row r="248038" spans="6:6" x14ac:dyDescent="0.25">
      <c r="F248038" s="195"/>
    </row>
    <row r="248039" spans="6:6" x14ac:dyDescent="0.25">
      <c r="F248039" s="195"/>
    </row>
    <row r="248040" spans="6:6" x14ac:dyDescent="0.25">
      <c r="F248040" s="195"/>
    </row>
    <row r="253158" spans="6:6" x14ac:dyDescent="0.25">
      <c r="F253158" s="195"/>
    </row>
    <row r="253159" spans="6:6" x14ac:dyDescent="0.25">
      <c r="F253159" s="195"/>
    </row>
    <row r="253160" spans="6:6" x14ac:dyDescent="0.25">
      <c r="F253160" s="195"/>
    </row>
    <row r="253161" spans="6:6" x14ac:dyDescent="0.25">
      <c r="F253161" s="195"/>
    </row>
    <row r="253162" spans="6:6" x14ac:dyDescent="0.25">
      <c r="F253162" s="195"/>
    </row>
    <row r="253163" spans="6:6" x14ac:dyDescent="0.25">
      <c r="F253163" s="195"/>
    </row>
    <row r="253164" spans="6:6" x14ac:dyDescent="0.25">
      <c r="F253164" s="195"/>
    </row>
    <row r="253165" spans="6:6" x14ac:dyDescent="0.25">
      <c r="F253165" s="195"/>
    </row>
    <row r="253166" spans="6:6" x14ac:dyDescent="0.25">
      <c r="F253166" s="195"/>
    </row>
    <row r="253167" spans="6:6" x14ac:dyDescent="0.25">
      <c r="F253167" s="195"/>
    </row>
    <row r="253168" spans="6:6" x14ac:dyDescent="0.25">
      <c r="F253168" s="195"/>
    </row>
    <row r="253169" spans="6:6" x14ac:dyDescent="0.25">
      <c r="F253169" s="195"/>
    </row>
    <row r="253170" spans="6:6" x14ac:dyDescent="0.25">
      <c r="F253170" s="195"/>
    </row>
    <row r="253171" spans="6:6" x14ac:dyDescent="0.25">
      <c r="F253171" s="195"/>
    </row>
    <row r="253172" spans="6:6" x14ac:dyDescent="0.25">
      <c r="F253172" s="195"/>
    </row>
    <row r="253173" spans="6:6" x14ac:dyDescent="0.25">
      <c r="F253173" s="195"/>
    </row>
    <row r="253174" spans="6:6" x14ac:dyDescent="0.25">
      <c r="F253174" s="195"/>
    </row>
    <row r="253175" spans="6:6" x14ac:dyDescent="0.25">
      <c r="F253175" s="195"/>
    </row>
    <row r="253176" spans="6:6" x14ac:dyDescent="0.25">
      <c r="F253176" s="195"/>
    </row>
    <row r="253177" spans="6:6" x14ac:dyDescent="0.25">
      <c r="F253177" s="195"/>
    </row>
    <row r="253178" spans="6:6" x14ac:dyDescent="0.25">
      <c r="F253178" s="195"/>
    </row>
    <row r="253179" spans="6:6" x14ac:dyDescent="0.25">
      <c r="F253179" s="195"/>
    </row>
    <row r="253180" spans="6:6" x14ac:dyDescent="0.25">
      <c r="F253180" s="195"/>
    </row>
    <row r="253181" spans="6:6" x14ac:dyDescent="0.25">
      <c r="F253181" s="195"/>
    </row>
    <row r="253182" spans="6:6" x14ac:dyDescent="0.25">
      <c r="F253182" s="195"/>
    </row>
    <row r="253183" spans="6:6" x14ac:dyDescent="0.25">
      <c r="F253183" s="195"/>
    </row>
    <row r="253184" spans="6:6" x14ac:dyDescent="0.25">
      <c r="F253184" s="195"/>
    </row>
    <row r="253185" spans="6:6" x14ac:dyDescent="0.25">
      <c r="F253185" s="195"/>
    </row>
    <row r="253186" spans="6:6" x14ac:dyDescent="0.25">
      <c r="F253186" s="195"/>
    </row>
    <row r="253187" spans="6:6" x14ac:dyDescent="0.25">
      <c r="F253187" s="195"/>
    </row>
    <row r="253188" spans="6:6" x14ac:dyDescent="0.25">
      <c r="F253188" s="195"/>
    </row>
    <row r="253189" spans="6:6" x14ac:dyDescent="0.25">
      <c r="F253189" s="195"/>
    </row>
    <row r="253190" spans="6:6" x14ac:dyDescent="0.25">
      <c r="F253190" s="195"/>
    </row>
    <row r="253191" spans="6:6" x14ac:dyDescent="0.25">
      <c r="F253191" s="195"/>
    </row>
    <row r="253192" spans="6:6" x14ac:dyDescent="0.25">
      <c r="F253192" s="195"/>
    </row>
    <row r="253193" spans="6:6" x14ac:dyDescent="0.25">
      <c r="F253193" s="195"/>
    </row>
    <row r="253194" spans="6:6" x14ac:dyDescent="0.25">
      <c r="F253194" s="195"/>
    </row>
    <row r="253195" spans="6:6" x14ac:dyDescent="0.25">
      <c r="F253195" s="195"/>
    </row>
    <row r="253196" spans="6:6" x14ac:dyDescent="0.25">
      <c r="F253196" s="195"/>
    </row>
    <row r="253197" spans="6:6" x14ac:dyDescent="0.25">
      <c r="F253197" s="195"/>
    </row>
    <row r="253198" spans="6:6" x14ac:dyDescent="0.25">
      <c r="F253198" s="195"/>
    </row>
    <row r="253199" spans="6:6" x14ac:dyDescent="0.25">
      <c r="F253199" s="195"/>
    </row>
    <row r="253200" spans="6:6" x14ac:dyDescent="0.25">
      <c r="F253200" s="195"/>
    </row>
    <row r="253201" spans="6:6" x14ac:dyDescent="0.25">
      <c r="F253201" s="195"/>
    </row>
    <row r="253202" spans="6:6" x14ac:dyDescent="0.25">
      <c r="F253202" s="195"/>
    </row>
    <row r="253203" spans="6:6" x14ac:dyDescent="0.25">
      <c r="F253203" s="195"/>
    </row>
    <row r="253204" spans="6:6" x14ac:dyDescent="0.25">
      <c r="F253204" s="195"/>
    </row>
    <row r="253205" spans="6:6" x14ac:dyDescent="0.25">
      <c r="F253205" s="195"/>
    </row>
    <row r="253206" spans="6:6" x14ac:dyDescent="0.25">
      <c r="F253206" s="195"/>
    </row>
    <row r="253207" spans="6:6" x14ac:dyDescent="0.25">
      <c r="F253207" s="195"/>
    </row>
    <row r="253208" spans="6:6" x14ac:dyDescent="0.25">
      <c r="F253208" s="195"/>
    </row>
    <row r="253209" spans="6:6" x14ac:dyDescent="0.25">
      <c r="F253209" s="195"/>
    </row>
    <row r="253210" spans="6:6" x14ac:dyDescent="0.25">
      <c r="F253210" s="195"/>
    </row>
    <row r="253211" spans="6:6" x14ac:dyDescent="0.25">
      <c r="F253211" s="195"/>
    </row>
    <row r="253212" spans="6:6" x14ac:dyDescent="0.25">
      <c r="F253212" s="195"/>
    </row>
    <row r="253213" spans="6:6" x14ac:dyDescent="0.25">
      <c r="F253213" s="195"/>
    </row>
    <row r="253214" spans="6:6" x14ac:dyDescent="0.25">
      <c r="F253214" s="195"/>
    </row>
    <row r="253215" spans="6:6" x14ac:dyDescent="0.25">
      <c r="F253215" s="195"/>
    </row>
    <row r="253216" spans="6:6" x14ac:dyDescent="0.25">
      <c r="F253216" s="195"/>
    </row>
    <row r="253217" spans="6:6" x14ac:dyDescent="0.25">
      <c r="F253217" s="195"/>
    </row>
    <row r="253218" spans="6:6" x14ac:dyDescent="0.25">
      <c r="F253218" s="195"/>
    </row>
    <row r="253219" spans="6:6" x14ac:dyDescent="0.25">
      <c r="F253219" s="195"/>
    </row>
    <row r="253220" spans="6:6" x14ac:dyDescent="0.25">
      <c r="F253220" s="195"/>
    </row>
    <row r="253221" spans="6:6" x14ac:dyDescent="0.25">
      <c r="F253221" s="195"/>
    </row>
    <row r="253222" spans="6:6" x14ac:dyDescent="0.25">
      <c r="F253222" s="195"/>
    </row>
    <row r="253223" spans="6:6" x14ac:dyDescent="0.25">
      <c r="F253223" s="195"/>
    </row>
    <row r="253224" spans="6:6" x14ac:dyDescent="0.25">
      <c r="F253224" s="195"/>
    </row>
    <row r="253225" spans="6:6" x14ac:dyDescent="0.25">
      <c r="F253225" s="195"/>
    </row>
    <row r="253226" spans="6:6" x14ac:dyDescent="0.25">
      <c r="F253226" s="195"/>
    </row>
    <row r="253227" spans="6:6" x14ac:dyDescent="0.25">
      <c r="F253227" s="195"/>
    </row>
    <row r="253228" spans="6:6" x14ac:dyDescent="0.25">
      <c r="F253228" s="195"/>
    </row>
    <row r="253229" spans="6:6" x14ac:dyDescent="0.25">
      <c r="F253229" s="195"/>
    </row>
    <row r="253230" spans="6:6" x14ac:dyDescent="0.25">
      <c r="F253230" s="195"/>
    </row>
    <row r="253231" spans="6:6" x14ac:dyDescent="0.25">
      <c r="F253231" s="195"/>
    </row>
    <row r="253232" spans="6:6" x14ac:dyDescent="0.25">
      <c r="F253232" s="195"/>
    </row>
    <row r="253233" spans="6:6" x14ac:dyDescent="0.25">
      <c r="F253233" s="195"/>
    </row>
    <row r="253234" spans="6:6" x14ac:dyDescent="0.25">
      <c r="F253234" s="195"/>
    </row>
    <row r="253235" spans="6:6" x14ac:dyDescent="0.25">
      <c r="F253235" s="195"/>
    </row>
    <row r="253236" spans="6:6" x14ac:dyDescent="0.25">
      <c r="F253236" s="195"/>
    </row>
    <row r="253237" spans="6:6" x14ac:dyDescent="0.25">
      <c r="F253237" s="195"/>
    </row>
    <row r="253238" spans="6:6" x14ac:dyDescent="0.25">
      <c r="F253238" s="195"/>
    </row>
    <row r="253239" spans="6:6" x14ac:dyDescent="0.25">
      <c r="F253239" s="195"/>
    </row>
    <row r="253240" spans="6:6" x14ac:dyDescent="0.25">
      <c r="F253240" s="195"/>
    </row>
    <row r="253241" spans="6:6" x14ac:dyDescent="0.25">
      <c r="F253241" s="195"/>
    </row>
    <row r="253242" spans="6:6" x14ac:dyDescent="0.25">
      <c r="F253242" s="195"/>
    </row>
    <row r="253243" spans="6:6" x14ac:dyDescent="0.25">
      <c r="F253243" s="195"/>
    </row>
    <row r="253244" spans="6:6" x14ac:dyDescent="0.25">
      <c r="F253244" s="195"/>
    </row>
    <row r="253245" spans="6:6" x14ac:dyDescent="0.25">
      <c r="F253245" s="195"/>
    </row>
    <row r="253246" spans="6:6" x14ac:dyDescent="0.25">
      <c r="F253246" s="195"/>
    </row>
    <row r="253247" spans="6:6" x14ac:dyDescent="0.25">
      <c r="F253247" s="195"/>
    </row>
    <row r="253248" spans="6:6" x14ac:dyDescent="0.25">
      <c r="F253248" s="195"/>
    </row>
    <row r="253249" spans="6:6" x14ac:dyDescent="0.25">
      <c r="F253249" s="195"/>
    </row>
    <row r="253250" spans="6:6" x14ac:dyDescent="0.25">
      <c r="F253250" s="195"/>
    </row>
    <row r="253251" spans="6:6" x14ac:dyDescent="0.25">
      <c r="F253251" s="195"/>
    </row>
    <row r="253252" spans="6:6" x14ac:dyDescent="0.25">
      <c r="F253252" s="195"/>
    </row>
    <row r="253253" spans="6:6" x14ac:dyDescent="0.25">
      <c r="F253253" s="195"/>
    </row>
    <row r="253254" spans="6:6" x14ac:dyDescent="0.25">
      <c r="F253254" s="195"/>
    </row>
    <row r="253255" spans="6:6" x14ac:dyDescent="0.25">
      <c r="F253255" s="195"/>
    </row>
    <row r="253256" spans="6:6" x14ac:dyDescent="0.25">
      <c r="F253256" s="195"/>
    </row>
    <row r="253257" spans="6:6" x14ac:dyDescent="0.25">
      <c r="F253257" s="195"/>
    </row>
    <row r="253258" spans="6:6" x14ac:dyDescent="0.25">
      <c r="F253258" s="195"/>
    </row>
    <row r="253259" spans="6:6" x14ac:dyDescent="0.25">
      <c r="F253259" s="195"/>
    </row>
    <row r="253260" spans="6:6" x14ac:dyDescent="0.25">
      <c r="F253260" s="195"/>
    </row>
    <row r="253261" spans="6:6" x14ac:dyDescent="0.25">
      <c r="F253261" s="195"/>
    </row>
    <row r="253262" spans="6:6" x14ac:dyDescent="0.25">
      <c r="F253262" s="195"/>
    </row>
    <row r="253263" spans="6:6" x14ac:dyDescent="0.25">
      <c r="F253263" s="195"/>
    </row>
    <row r="253264" spans="6:6" x14ac:dyDescent="0.25">
      <c r="F253264" s="195"/>
    </row>
    <row r="253265" spans="6:6" x14ac:dyDescent="0.25">
      <c r="F253265" s="195"/>
    </row>
    <row r="253266" spans="6:6" x14ac:dyDescent="0.25">
      <c r="F253266" s="195"/>
    </row>
    <row r="253267" spans="6:6" x14ac:dyDescent="0.25">
      <c r="F253267" s="195"/>
    </row>
    <row r="253268" spans="6:6" x14ac:dyDescent="0.25">
      <c r="F253268" s="195"/>
    </row>
    <row r="253269" spans="6:6" x14ac:dyDescent="0.25">
      <c r="F253269" s="195"/>
    </row>
    <row r="253270" spans="6:6" x14ac:dyDescent="0.25">
      <c r="F253270" s="195"/>
    </row>
    <row r="253271" spans="6:6" x14ac:dyDescent="0.25">
      <c r="F253271" s="195"/>
    </row>
    <row r="253272" spans="6:6" x14ac:dyDescent="0.25">
      <c r="F253272" s="195"/>
    </row>
    <row r="253273" spans="6:6" x14ac:dyDescent="0.25">
      <c r="F253273" s="195"/>
    </row>
    <row r="253274" spans="6:6" x14ac:dyDescent="0.25">
      <c r="F253274" s="195"/>
    </row>
    <row r="253275" spans="6:6" x14ac:dyDescent="0.25">
      <c r="F253275" s="195"/>
    </row>
    <row r="253276" spans="6:6" x14ac:dyDescent="0.25">
      <c r="F253276" s="195"/>
    </row>
    <row r="253277" spans="6:6" x14ac:dyDescent="0.25">
      <c r="F253277" s="195"/>
    </row>
    <row r="253278" spans="6:6" x14ac:dyDescent="0.25">
      <c r="F253278" s="195"/>
    </row>
    <row r="253279" spans="6:6" x14ac:dyDescent="0.25">
      <c r="F253279" s="195"/>
    </row>
    <row r="253280" spans="6:6" x14ac:dyDescent="0.25">
      <c r="F253280" s="195"/>
    </row>
    <row r="253281" spans="6:6" x14ac:dyDescent="0.25">
      <c r="F253281" s="195"/>
    </row>
    <row r="253282" spans="6:6" x14ac:dyDescent="0.25">
      <c r="F253282" s="195"/>
    </row>
    <row r="253283" spans="6:6" x14ac:dyDescent="0.25">
      <c r="F253283" s="195"/>
    </row>
    <row r="253284" spans="6:6" x14ac:dyDescent="0.25">
      <c r="F253284" s="195"/>
    </row>
    <row r="253285" spans="6:6" x14ac:dyDescent="0.25">
      <c r="F253285" s="195"/>
    </row>
    <row r="253286" spans="6:6" x14ac:dyDescent="0.25">
      <c r="F253286" s="195"/>
    </row>
    <row r="253287" spans="6:6" x14ac:dyDescent="0.25">
      <c r="F253287" s="195"/>
    </row>
    <row r="253288" spans="6:6" x14ac:dyDescent="0.25">
      <c r="F253288" s="195"/>
    </row>
    <row r="253289" spans="6:6" x14ac:dyDescent="0.25">
      <c r="F253289" s="195"/>
    </row>
    <row r="253290" spans="6:6" x14ac:dyDescent="0.25">
      <c r="F253290" s="195"/>
    </row>
    <row r="253291" spans="6:6" x14ac:dyDescent="0.25">
      <c r="F253291" s="195"/>
    </row>
    <row r="253292" spans="6:6" x14ac:dyDescent="0.25">
      <c r="F253292" s="195"/>
    </row>
    <row r="253293" spans="6:6" x14ac:dyDescent="0.25">
      <c r="F253293" s="195"/>
    </row>
    <row r="253294" spans="6:6" x14ac:dyDescent="0.25">
      <c r="F253294" s="195"/>
    </row>
    <row r="253295" spans="6:6" x14ac:dyDescent="0.25">
      <c r="F253295" s="195"/>
    </row>
    <row r="253296" spans="6:6" x14ac:dyDescent="0.25">
      <c r="F253296" s="195"/>
    </row>
    <row r="253297" spans="6:6" x14ac:dyDescent="0.25">
      <c r="F253297" s="195"/>
    </row>
    <row r="253298" spans="6:6" x14ac:dyDescent="0.25">
      <c r="F253298" s="195"/>
    </row>
    <row r="253299" spans="6:6" x14ac:dyDescent="0.25">
      <c r="F253299" s="195"/>
    </row>
    <row r="253300" spans="6:6" x14ac:dyDescent="0.25">
      <c r="F253300" s="195"/>
    </row>
    <row r="253301" spans="6:6" x14ac:dyDescent="0.25">
      <c r="F253301" s="195"/>
    </row>
    <row r="253302" spans="6:6" x14ac:dyDescent="0.25">
      <c r="F253302" s="195"/>
    </row>
    <row r="253303" spans="6:6" x14ac:dyDescent="0.25">
      <c r="F253303" s="195"/>
    </row>
    <row r="253304" spans="6:6" x14ac:dyDescent="0.25">
      <c r="F253304" s="195"/>
    </row>
    <row r="253305" spans="6:6" x14ac:dyDescent="0.25">
      <c r="F253305" s="195"/>
    </row>
    <row r="253306" spans="6:6" x14ac:dyDescent="0.25">
      <c r="F253306" s="195"/>
    </row>
    <row r="253307" spans="6:6" x14ac:dyDescent="0.25">
      <c r="F253307" s="195"/>
    </row>
    <row r="253308" spans="6:6" x14ac:dyDescent="0.25">
      <c r="F253308" s="195"/>
    </row>
    <row r="253309" spans="6:6" x14ac:dyDescent="0.25">
      <c r="F253309" s="195"/>
    </row>
    <row r="253310" spans="6:6" x14ac:dyDescent="0.25">
      <c r="F253310" s="195"/>
    </row>
    <row r="253311" spans="6:6" x14ac:dyDescent="0.25">
      <c r="F253311" s="195"/>
    </row>
    <row r="253312" spans="6:6" x14ac:dyDescent="0.25">
      <c r="F253312" s="195"/>
    </row>
    <row r="253313" spans="6:6" x14ac:dyDescent="0.25">
      <c r="F253313" s="195"/>
    </row>
    <row r="253314" spans="6:6" x14ac:dyDescent="0.25">
      <c r="F253314" s="195"/>
    </row>
    <row r="253315" spans="6:6" x14ac:dyDescent="0.25">
      <c r="F253315" s="195"/>
    </row>
    <row r="253316" spans="6:6" x14ac:dyDescent="0.25">
      <c r="F253316" s="195"/>
    </row>
    <row r="253317" spans="6:6" x14ac:dyDescent="0.25">
      <c r="F253317" s="195"/>
    </row>
    <row r="253318" spans="6:6" x14ac:dyDescent="0.25">
      <c r="F253318" s="195"/>
    </row>
    <row r="253319" spans="6:6" x14ac:dyDescent="0.25">
      <c r="F253319" s="195"/>
    </row>
    <row r="253320" spans="6:6" x14ac:dyDescent="0.25">
      <c r="F253320" s="195"/>
    </row>
    <row r="253321" spans="6:6" x14ac:dyDescent="0.25">
      <c r="F253321" s="195"/>
    </row>
    <row r="253322" spans="6:6" x14ac:dyDescent="0.25">
      <c r="F253322" s="195"/>
    </row>
    <row r="253323" spans="6:6" x14ac:dyDescent="0.25">
      <c r="F253323" s="195"/>
    </row>
    <row r="253324" spans="6:6" x14ac:dyDescent="0.25">
      <c r="F253324" s="195"/>
    </row>
    <row r="253325" spans="6:6" x14ac:dyDescent="0.25">
      <c r="F253325" s="195"/>
    </row>
    <row r="253326" spans="6:6" x14ac:dyDescent="0.25">
      <c r="F253326" s="195"/>
    </row>
    <row r="253327" spans="6:6" x14ac:dyDescent="0.25">
      <c r="F253327" s="195"/>
    </row>
    <row r="253328" spans="6:6" x14ac:dyDescent="0.25">
      <c r="F253328" s="195"/>
    </row>
    <row r="253329" spans="6:6" x14ac:dyDescent="0.25">
      <c r="F253329" s="195"/>
    </row>
    <row r="253330" spans="6:6" x14ac:dyDescent="0.25">
      <c r="F253330" s="195"/>
    </row>
    <row r="253331" spans="6:6" x14ac:dyDescent="0.25">
      <c r="F253331" s="195"/>
    </row>
    <row r="253332" spans="6:6" x14ac:dyDescent="0.25">
      <c r="F253332" s="195"/>
    </row>
    <row r="253333" spans="6:6" x14ac:dyDescent="0.25">
      <c r="F253333" s="195"/>
    </row>
    <row r="253334" spans="6:6" x14ac:dyDescent="0.25">
      <c r="F253334" s="195"/>
    </row>
    <row r="253335" spans="6:6" x14ac:dyDescent="0.25">
      <c r="F253335" s="195"/>
    </row>
    <row r="253336" spans="6:6" x14ac:dyDescent="0.25">
      <c r="F253336" s="195"/>
    </row>
    <row r="253337" spans="6:6" x14ac:dyDescent="0.25">
      <c r="F253337" s="195"/>
    </row>
    <row r="253338" spans="6:6" x14ac:dyDescent="0.25">
      <c r="F253338" s="195"/>
    </row>
    <row r="253339" spans="6:6" x14ac:dyDescent="0.25">
      <c r="F253339" s="195"/>
    </row>
    <row r="253340" spans="6:6" x14ac:dyDescent="0.25">
      <c r="F253340" s="195"/>
    </row>
    <row r="253341" spans="6:6" x14ac:dyDescent="0.25">
      <c r="F253341" s="195"/>
    </row>
    <row r="253342" spans="6:6" x14ac:dyDescent="0.25">
      <c r="F253342" s="195"/>
    </row>
    <row r="253343" spans="6:6" x14ac:dyDescent="0.25">
      <c r="F253343" s="195"/>
    </row>
    <row r="253344" spans="6:6" x14ac:dyDescent="0.25">
      <c r="F253344" s="195"/>
    </row>
    <row r="253345" spans="6:6" x14ac:dyDescent="0.25">
      <c r="F253345" s="195"/>
    </row>
    <row r="253346" spans="6:6" x14ac:dyDescent="0.25">
      <c r="F253346" s="195"/>
    </row>
    <row r="253347" spans="6:6" x14ac:dyDescent="0.25">
      <c r="F253347" s="195"/>
    </row>
    <row r="253348" spans="6:6" x14ac:dyDescent="0.25">
      <c r="F253348" s="195"/>
    </row>
    <row r="253349" spans="6:6" x14ac:dyDescent="0.25">
      <c r="F253349" s="195"/>
    </row>
    <row r="253350" spans="6:6" x14ac:dyDescent="0.25">
      <c r="F253350" s="195"/>
    </row>
    <row r="253351" spans="6:6" x14ac:dyDescent="0.25">
      <c r="F253351" s="195"/>
    </row>
    <row r="253352" spans="6:6" x14ac:dyDescent="0.25">
      <c r="F253352" s="195"/>
    </row>
    <row r="253353" spans="6:6" x14ac:dyDescent="0.25">
      <c r="F253353" s="195"/>
    </row>
    <row r="253354" spans="6:6" x14ac:dyDescent="0.25">
      <c r="F253354" s="195"/>
    </row>
    <row r="253355" spans="6:6" x14ac:dyDescent="0.25">
      <c r="F253355" s="195"/>
    </row>
    <row r="253356" spans="6:6" x14ac:dyDescent="0.25">
      <c r="F253356" s="195"/>
    </row>
    <row r="253357" spans="6:6" x14ac:dyDescent="0.25">
      <c r="F253357" s="195"/>
    </row>
    <row r="253358" spans="6:6" x14ac:dyDescent="0.25">
      <c r="F253358" s="195"/>
    </row>
    <row r="253359" spans="6:6" x14ac:dyDescent="0.25">
      <c r="F253359" s="195"/>
    </row>
    <row r="253360" spans="6:6" x14ac:dyDescent="0.25">
      <c r="F253360" s="195"/>
    </row>
    <row r="253361" spans="6:6" x14ac:dyDescent="0.25">
      <c r="F253361" s="195"/>
    </row>
    <row r="253362" spans="6:6" x14ac:dyDescent="0.25">
      <c r="F253362" s="195"/>
    </row>
    <row r="253363" spans="6:6" x14ac:dyDescent="0.25">
      <c r="F253363" s="195"/>
    </row>
    <row r="253364" spans="6:6" x14ac:dyDescent="0.25">
      <c r="F253364" s="195"/>
    </row>
    <row r="253365" spans="6:6" x14ac:dyDescent="0.25">
      <c r="F253365" s="195"/>
    </row>
    <row r="253366" spans="6:6" x14ac:dyDescent="0.25">
      <c r="F253366" s="195"/>
    </row>
    <row r="253367" spans="6:6" x14ac:dyDescent="0.25">
      <c r="F253367" s="195"/>
    </row>
    <row r="253368" spans="6:6" x14ac:dyDescent="0.25">
      <c r="F253368" s="195"/>
    </row>
    <row r="253369" spans="6:6" x14ac:dyDescent="0.25">
      <c r="F253369" s="195"/>
    </row>
    <row r="253370" spans="6:6" x14ac:dyDescent="0.25">
      <c r="F253370" s="195"/>
    </row>
    <row r="253371" spans="6:6" x14ac:dyDescent="0.25">
      <c r="F253371" s="195"/>
    </row>
    <row r="253372" spans="6:6" x14ac:dyDescent="0.25">
      <c r="F253372" s="195"/>
    </row>
    <row r="253373" spans="6:6" x14ac:dyDescent="0.25">
      <c r="F253373" s="195"/>
    </row>
    <row r="253374" spans="6:6" x14ac:dyDescent="0.25">
      <c r="F253374" s="195"/>
    </row>
    <row r="253375" spans="6:6" x14ac:dyDescent="0.25">
      <c r="F253375" s="195"/>
    </row>
    <row r="253376" spans="6:6" x14ac:dyDescent="0.25">
      <c r="F253376" s="195"/>
    </row>
    <row r="253377" spans="6:6" x14ac:dyDescent="0.25">
      <c r="F253377" s="195"/>
    </row>
    <row r="253378" spans="6:6" x14ac:dyDescent="0.25">
      <c r="F253378" s="195"/>
    </row>
    <row r="253379" spans="6:6" x14ac:dyDescent="0.25">
      <c r="F253379" s="195"/>
    </row>
    <row r="253380" spans="6:6" x14ac:dyDescent="0.25">
      <c r="F253380" s="195"/>
    </row>
    <row r="253381" spans="6:6" x14ac:dyDescent="0.25">
      <c r="F253381" s="195"/>
    </row>
    <row r="253382" spans="6:6" x14ac:dyDescent="0.25">
      <c r="F253382" s="195"/>
    </row>
    <row r="253383" spans="6:6" x14ac:dyDescent="0.25">
      <c r="F253383" s="195"/>
    </row>
    <row r="253384" spans="6:6" x14ac:dyDescent="0.25">
      <c r="F253384" s="195"/>
    </row>
    <row r="253385" spans="6:6" x14ac:dyDescent="0.25">
      <c r="F253385" s="195"/>
    </row>
    <row r="253386" spans="6:6" x14ac:dyDescent="0.25">
      <c r="F253386" s="195"/>
    </row>
    <row r="253387" spans="6:6" x14ac:dyDescent="0.25">
      <c r="F253387" s="195"/>
    </row>
    <row r="253388" spans="6:6" x14ac:dyDescent="0.25">
      <c r="F253388" s="195"/>
    </row>
    <row r="253389" spans="6:6" x14ac:dyDescent="0.25">
      <c r="F253389" s="195"/>
    </row>
    <row r="253390" spans="6:6" x14ac:dyDescent="0.25">
      <c r="F253390" s="195"/>
    </row>
    <row r="253391" spans="6:6" x14ac:dyDescent="0.25">
      <c r="F253391" s="195"/>
    </row>
    <row r="253392" spans="6:6" x14ac:dyDescent="0.25">
      <c r="F253392" s="195"/>
    </row>
    <row r="253393" spans="6:6" x14ac:dyDescent="0.25">
      <c r="F253393" s="195"/>
    </row>
    <row r="253394" spans="6:6" x14ac:dyDescent="0.25">
      <c r="F253394" s="195"/>
    </row>
    <row r="253395" spans="6:6" x14ac:dyDescent="0.25">
      <c r="F253395" s="195"/>
    </row>
    <row r="253396" spans="6:6" x14ac:dyDescent="0.25">
      <c r="F253396" s="195"/>
    </row>
    <row r="253397" spans="6:6" x14ac:dyDescent="0.25">
      <c r="F253397" s="195"/>
    </row>
    <row r="253398" spans="6:6" x14ac:dyDescent="0.25">
      <c r="F253398" s="195"/>
    </row>
    <row r="253399" spans="6:6" x14ac:dyDescent="0.25">
      <c r="F253399" s="195"/>
    </row>
    <row r="253400" spans="6:6" x14ac:dyDescent="0.25">
      <c r="F253400" s="195"/>
    </row>
    <row r="253401" spans="6:6" x14ac:dyDescent="0.25">
      <c r="F253401" s="195"/>
    </row>
    <row r="253402" spans="6:6" x14ac:dyDescent="0.25">
      <c r="F253402" s="195"/>
    </row>
    <row r="253403" spans="6:6" x14ac:dyDescent="0.25">
      <c r="F253403" s="195"/>
    </row>
    <row r="253404" spans="6:6" x14ac:dyDescent="0.25">
      <c r="F253404" s="195"/>
    </row>
    <row r="253405" spans="6:6" x14ac:dyDescent="0.25">
      <c r="F253405" s="195"/>
    </row>
    <row r="253406" spans="6:6" x14ac:dyDescent="0.25">
      <c r="F253406" s="195"/>
    </row>
    <row r="253407" spans="6:6" x14ac:dyDescent="0.25">
      <c r="F253407" s="195"/>
    </row>
    <row r="253408" spans="6:6" x14ac:dyDescent="0.25">
      <c r="F253408" s="195"/>
    </row>
    <row r="253409" spans="6:6" x14ac:dyDescent="0.25">
      <c r="F253409" s="195"/>
    </row>
    <row r="253410" spans="6:6" x14ac:dyDescent="0.25">
      <c r="F253410" s="195"/>
    </row>
    <row r="253411" spans="6:6" x14ac:dyDescent="0.25">
      <c r="F253411" s="195"/>
    </row>
    <row r="253412" spans="6:6" x14ac:dyDescent="0.25">
      <c r="F253412" s="195"/>
    </row>
    <row r="253413" spans="6:6" x14ac:dyDescent="0.25">
      <c r="F253413" s="195"/>
    </row>
    <row r="253414" spans="6:6" x14ac:dyDescent="0.25">
      <c r="F253414" s="195"/>
    </row>
    <row r="253415" spans="6:6" x14ac:dyDescent="0.25">
      <c r="F253415" s="195"/>
    </row>
    <row r="253416" spans="6:6" x14ac:dyDescent="0.25">
      <c r="F253416" s="195"/>
    </row>
    <row r="253417" spans="6:6" x14ac:dyDescent="0.25">
      <c r="F253417" s="195"/>
    </row>
    <row r="253418" spans="6:6" x14ac:dyDescent="0.25">
      <c r="F253418" s="195"/>
    </row>
    <row r="253419" spans="6:6" x14ac:dyDescent="0.25">
      <c r="F253419" s="195"/>
    </row>
    <row r="253420" spans="6:6" x14ac:dyDescent="0.25">
      <c r="F253420" s="195"/>
    </row>
    <row r="253421" spans="6:6" x14ac:dyDescent="0.25">
      <c r="F253421" s="195"/>
    </row>
    <row r="253422" spans="6:6" x14ac:dyDescent="0.25">
      <c r="F253422" s="195"/>
    </row>
    <row r="253423" spans="6:6" x14ac:dyDescent="0.25">
      <c r="F253423" s="195"/>
    </row>
    <row r="253424" spans="6:6" x14ac:dyDescent="0.25">
      <c r="F253424" s="195"/>
    </row>
    <row r="253425" spans="6:6" x14ac:dyDescent="0.25">
      <c r="F253425" s="195"/>
    </row>
    <row r="253426" spans="6:6" x14ac:dyDescent="0.25">
      <c r="F253426" s="195"/>
    </row>
    <row r="253427" spans="6:6" x14ac:dyDescent="0.25">
      <c r="F253427" s="195"/>
    </row>
    <row r="253428" spans="6:6" x14ac:dyDescent="0.25">
      <c r="F253428" s="195"/>
    </row>
    <row r="253429" spans="6:6" x14ac:dyDescent="0.25">
      <c r="F253429" s="195"/>
    </row>
    <row r="253430" spans="6:6" x14ac:dyDescent="0.25">
      <c r="F253430" s="195"/>
    </row>
    <row r="253431" spans="6:6" x14ac:dyDescent="0.25">
      <c r="F253431" s="195"/>
    </row>
    <row r="253432" spans="6:6" x14ac:dyDescent="0.25">
      <c r="F253432" s="195"/>
    </row>
    <row r="253433" spans="6:6" x14ac:dyDescent="0.25">
      <c r="F253433" s="195"/>
    </row>
    <row r="253434" spans="6:6" x14ac:dyDescent="0.25">
      <c r="F253434" s="195"/>
    </row>
    <row r="253435" spans="6:6" x14ac:dyDescent="0.25">
      <c r="F253435" s="195"/>
    </row>
    <row r="253436" spans="6:6" x14ac:dyDescent="0.25">
      <c r="F253436" s="195"/>
    </row>
    <row r="253437" spans="6:6" x14ac:dyDescent="0.25">
      <c r="F253437" s="195"/>
    </row>
    <row r="253438" spans="6:6" x14ac:dyDescent="0.25">
      <c r="F253438" s="195"/>
    </row>
    <row r="253439" spans="6:6" x14ac:dyDescent="0.25">
      <c r="F253439" s="195"/>
    </row>
    <row r="253440" spans="6:6" x14ac:dyDescent="0.25">
      <c r="F253440" s="195"/>
    </row>
    <row r="253441" spans="6:6" x14ac:dyDescent="0.25">
      <c r="F253441" s="195"/>
    </row>
    <row r="253442" spans="6:6" x14ac:dyDescent="0.25">
      <c r="F253442" s="195"/>
    </row>
    <row r="253443" spans="6:6" x14ac:dyDescent="0.25">
      <c r="F253443" s="195"/>
    </row>
    <row r="253444" spans="6:6" x14ac:dyDescent="0.25">
      <c r="F253444" s="195"/>
    </row>
    <row r="253445" spans="6:6" x14ac:dyDescent="0.25">
      <c r="F253445" s="195"/>
    </row>
    <row r="253446" spans="6:6" x14ac:dyDescent="0.25">
      <c r="F253446" s="195"/>
    </row>
    <row r="253447" spans="6:6" x14ac:dyDescent="0.25">
      <c r="F253447" s="195"/>
    </row>
    <row r="253448" spans="6:6" x14ac:dyDescent="0.25">
      <c r="F253448" s="195"/>
    </row>
    <row r="253449" spans="6:6" x14ac:dyDescent="0.25">
      <c r="F253449" s="195"/>
    </row>
    <row r="253450" spans="6:6" x14ac:dyDescent="0.25">
      <c r="F253450" s="195"/>
    </row>
    <row r="253451" spans="6:6" x14ac:dyDescent="0.25">
      <c r="F253451" s="195"/>
    </row>
    <row r="253452" spans="6:6" x14ac:dyDescent="0.25">
      <c r="F253452" s="195"/>
    </row>
    <row r="253453" spans="6:6" x14ac:dyDescent="0.25">
      <c r="F253453" s="195"/>
    </row>
    <row r="253454" spans="6:6" x14ac:dyDescent="0.25">
      <c r="F253454" s="195"/>
    </row>
    <row r="253455" spans="6:6" x14ac:dyDescent="0.25">
      <c r="F253455" s="195"/>
    </row>
    <row r="253456" spans="6:6" x14ac:dyDescent="0.25">
      <c r="F253456" s="195"/>
    </row>
    <row r="253457" spans="6:6" x14ac:dyDescent="0.25">
      <c r="F253457" s="195"/>
    </row>
    <row r="253458" spans="6:6" x14ac:dyDescent="0.25">
      <c r="F253458" s="195"/>
    </row>
    <row r="253459" spans="6:6" x14ac:dyDescent="0.25">
      <c r="F253459" s="195"/>
    </row>
    <row r="253460" spans="6:6" x14ac:dyDescent="0.25">
      <c r="F253460" s="195"/>
    </row>
    <row r="253461" spans="6:6" x14ac:dyDescent="0.25">
      <c r="F253461" s="195"/>
    </row>
    <row r="253462" spans="6:6" x14ac:dyDescent="0.25">
      <c r="F253462" s="195"/>
    </row>
    <row r="253463" spans="6:6" x14ac:dyDescent="0.25">
      <c r="F253463" s="195"/>
    </row>
    <row r="253464" spans="6:6" x14ac:dyDescent="0.25">
      <c r="F253464" s="195"/>
    </row>
    <row r="253465" spans="6:6" x14ac:dyDescent="0.25">
      <c r="F253465" s="195"/>
    </row>
    <row r="253466" spans="6:6" x14ac:dyDescent="0.25">
      <c r="F253466" s="195"/>
    </row>
    <row r="253467" spans="6:6" x14ac:dyDescent="0.25">
      <c r="F253467" s="195"/>
    </row>
    <row r="253468" spans="6:6" x14ac:dyDescent="0.25">
      <c r="F253468" s="195"/>
    </row>
    <row r="253469" spans="6:6" x14ac:dyDescent="0.25">
      <c r="F253469" s="195"/>
    </row>
    <row r="253470" spans="6:6" x14ac:dyDescent="0.25">
      <c r="F253470" s="195"/>
    </row>
    <row r="253471" spans="6:6" x14ac:dyDescent="0.25">
      <c r="F253471" s="195"/>
    </row>
    <row r="253472" spans="6:6" x14ac:dyDescent="0.25">
      <c r="F253472" s="195"/>
    </row>
    <row r="253473" spans="6:6" x14ac:dyDescent="0.25">
      <c r="F253473" s="195"/>
    </row>
    <row r="253474" spans="6:6" x14ac:dyDescent="0.25">
      <c r="F253474" s="195"/>
    </row>
    <row r="253475" spans="6:6" x14ac:dyDescent="0.25">
      <c r="F253475" s="195"/>
    </row>
    <row r="253476" spans="6:6" x14ac:dyDescent="0.25">
      <c r="F253476" s="195"/>
    </row>
    <row r="253477" spans="6:6" x14ac:dyDescent="0.25">
      <c r="F253477" s="195"/>
    </row>
    <row r="253478" spans="6:6" x14ac:dyDescent="0.25">
      <c r="F253478" s="195"/>
    </row>
    <row r="253479" spans="6:6" x14ac:dyDescent="0.25">
      <c r="F253479" s="195"/>
    </row>
    <row r="253480" spans="6:6" x14ac:dyDescent="0.25">
      <c r="F253480" s="195"/>
    </row>
    <row r="253481" spans="6:6" x14ac:dyDescent="0.25">
      <c r="F253481" s="195"/>
    </row>
    <row r="253482" spans="6:6" x14ac:dyDescent="0.25">
      <c r="F253482" s="195"/>
    </row>
    <row r="253483" spans="6:6" x14ac:dyDescent="0.25">
      <c r="F253483" s="195"/>
    </row>
    <row r="253484" spans="6:6" x14ac:dyDescent="0.25">
      <c r="F253484" s="195"/>
    </row>
    <row r="253485" spans="6:6" x14ac:dyDescent="0.25">
      <c r="F253485" s="195"/>
    </row>
    <row r="253486" spans="6:6" x14ac:dyDescent="0.25">
      <c r="F253486" s="195"/>
    </row>
    <row r="253487" spans="6:6" x14ac:dyDescent="0.25">
      <c r="F253487" s="195"/>
    </row>
    <row r="253488" spans="6:6" x14ac:dyDescent="0.25">
      <c r="F253488" s="195"/>
    </row>
    <row r="253489" spans="6:6" x14ac:dyDescent="0.25">
      <c r="F253489" s="195"/>
    </row>
    <row r="253490" spans="6:6" x14ac:dyDescent="0.25">
      <c r="F253490" s="195"/>
    </row>
    <row r="253491" spans="6:6" x14ac:dyDescent="0.25">
      <c r="F253491" s="195"/>
    </row>
    <row r="253492" spans="6:6" x14ac:dyDescent="0.25">
      <c r="F253492" s="195"/>
    </row>
    <row r="253493" spans="6:6" x14ac:dyDescent="0.25">
      <c r="F253493" s="195"/>
    </row>
    <row r="253494" spans="6:6" x14ac:dyDescent="0.25">
      <c r="F253494" s="195"/>
    </row>
    <row r="253495" spans="6:6" x14ac:dyDescent="0.25">
      <c r="F253495" s="195"/>
    </row>
    <row r="253496" spans="6:6" x14ac:dyDescent="0.25">
      <c r="F253496" s="195"/>
    </row>
    <row r="253497" spans="6:6" x14ac:dyDescent="0.25">
      <c r="F253497" s="195"/>
    </row>
    <row r="253498" spans="6:6" x14ac:dyDescent="0.25">
      <c r="F253498" s="195"/>
    </row>
    <row r="253499" spans="6:6" x14ac:dyDescent="0.25">
      <c r="F253499" s="195"/>
    </row>
    <row r="253500" spans="6:6" x14ac:dyDescent="0.25">
      <c r="F253500" s="195"/>
    </row>
    <row r="253501" spans="6:6" x14ac:dyDescent="0.25">
      <c r="F253501" s="195"/>
    </row>
    <row r="253502" spans="6:6" x14ac:dyDescent="0.25">
      <c r="F253502" s="195"/>
    </row>
    <row r="253503" spans="6:6" x14ac:dyDescent="0.25">
      <c r="F253503" s="195"/>
    </row>
    <row r="253504" spans="6:6" x14ac:dyDescent="0.25">
      <c r="F253504" s="195"/>
    </row>
    <row r="253505" spans="6:6" x14ac:dyDescent="0.25">
      <c r="F253505" s="195"/>
    </row>
    <row r="253506" spans="6:6" x14ac:dyDescent="0.25">
      <c r="F253506" s="195"/>
    </row>
    <row r="253507" spans="6:6" x14ac:dyDescent="0.25">
      <c r="F253507" s="195"/>
    </row>
    <row r="253508" spans="6:6" x14ac:dyDescent="0.25">
      <c r="F253508" s="195"/>
    </row>
    <row r="253509" spans="6:6" x14ac:dyDescent="0.25">
      <c r="F253509" s="195"/>
    </row>
    <row r="253510" spans="6:6" x14ac:dyDescent="0.25">
      <c r="F253510" s="195"/>
    </row>
    <row r="253511" spans="6:6" x14ac:dyDescent="0.25">
      <c r="F253511" s="195"/>
    </row>
    <row r="253512" spans="6:6" x14ac:dyDescent="0.25">
      <c r="F253512" s="195"/>
    </row>
    <row r="253513" spans="6:6" x14ac:dyDescent="0.25">
      <c r="F253513" s="195"/>
    </row>
    <row r="253514" spans="6:6" x14ac:dyDescent="0.25">
      <c r="F253514" s="195"/>
    </row>
    <row r="253515" spans="6:6" x14ac:dyDescent="0.25">
      <c r="F253515" s="195"/>
    </row>
    <row r="253516" spans="6:6" x14ac:dyDescent="0.25">
      <c r="F253516" s="195"/>
    </row>
    <row r="253517" spans="6:6" x14ac:dyDescent="0.25">
      <c r="F253517" s="195"/>
    </row>
    <row r="253518" spans="6:6" x14ac:dyDescent="0.25">
      <c r="F253518" s="195"/>
    </row>
    <row r="253519" spans="6:6" x14ac:dyDescent="0.25">
      <c r="F253519" s="195"/>
    </row>
    <row r="253520" spans="6:6" x14ac:dyDescent="0.25">
      <c r="F253520" s="195"/>
    </row>
    <row r="253521" spans="6:6" x14ac:dyDescent="0.25">
      <c r="F253521" s="195"/>
    </row>
    <row r="253522" spans="6:6" x14ac:dyDescent="0.25">
      <c r="F253522" s="195"/>
    </row>
    <row r="253523" spans="6:6" x14ac:dyDescent="0.25">
      <c r="F253523" s="195"/>
    </row>
    <row r="253524" spans="6:6" x14ac:dyDescent="0.25">
      <c r="F253524" s="195"/>
    </row>
    <row r="253525" spans="6:6" x14ac:dyDescent="0.25">
      <c r="F253525" s="195"/>
    </row>
    <row r="253526" spans="6:6" x14ac:dyDescent="0.25">
      <c r="F253526" s="195"/>
    </row>
    <row r="253527" spans="6:6" x14ac:dyDescent="0.25">
      <c r="F253527" s="195"/>
    </row>
    <row r="253528" spans="6:6" x14ac:dyDescent="0.25">
      <c r="F253528" s="195"/>
    </row>
    <row r="253529" spans="6:6" x14ac:dyDescent="0.25">
      <c r="F253529" s="195"/>
    </row>
    <row r="253530" spans="6:6" x14ac:dyDescent="0.25">
      <c r="F253530" s="195"/>
    </row>
    <row r="253531" spans="6:6" x14ac:dyDescent="0.25">
      <c r="F253531" s="195"/>
    </row>
    <row r="253532" spans="6:6" x14ac:dyDescent="0.25">
      <c r="F253532" s="195"/>
    </row>
    <row r="253533" spans="6:6" x14ac:dyDescent="0.25">
      <c r="F253533" s="195"/>
    </row>
    <row r="253534" spans="6:6" x14ac:dyDescent="0.25">
      <c r="F253534" s="195"/>
    </row>
    <row r="253535" spans="6:6" x14ac:dyDescent="0.25">
      <c r="F253535" s="195"/>
    </row>
    <row r="253536" spans="6:6" x14ac:dyDescent="0.25">
      <c r="F253536" s="195"/>
    </row>
    <row r="253537" spans="6:6" x14ac:dyDescent="0.25">
      <c r="F253537" s="195"/>
    </row>
    <row r="253538" spans="6:6" x14ac:dyDescent="0.25">
      <c r="F253538" s="195"/>
    </row>
    <row r="253539" spans="6:6" x14ac:dyDescent="0.25">
      <c r="F253539" s="195"/>
    </row>
    <row r="253540" spans="6:6" x14ac:dyDescent="0.25">
      <c r="F253540" s="195"/>
    </row>
    <row r="253541" spans="6:6" x14ac:dyDescent="0.25">
      <c r="F253541" s="195"/>
    </row>
    <row r="253542" spans="6:6" x14ac:dyDescent="0.25">
      <c r="F253542" s="195"/>
    </row>
    <row r="253543" spans="6:6" x14ac:dyDescent="0.25">
      <c r="F253543" s="195"/>
    </row>
    <row r="253544" spans="6:6" x14ac:dyDescent="0.25">
      <c r="F253544" s="195"/>
    </row>
    <row r="253545" spans="6:6" x14ac:dyDescent="0.25">
      <c r="F253545" s="195"/>
    </row>
    <row r="253546" spans="6:6" x14ac:dyDescent="0.25">
      <c r="F253546" s="195"/>
    </row>
    <row r="253547" spans="6:6" x14ac:dyDescent="0.25">
      <c r="F253547" s="195"/>
    </row>
    <row r="253548" spans="6:6" x14ac:dyDescent="0.25">
      <c r="F253548" s="195"/>
    </row>
    <row r="253549" spans="6:6" x14ac:dyDescent="0.25">
      <c r="F253549" s="195"/>
    </row>
    <row r="253550" spans="6:6" x14ac:dyDescent="0.25">
      <c r="F253550" s="195"/>
    </row>
    <row r="253551" spans="6:6" x14ac:dyDescent="0.25">
      <c r="F253551" s="195"/>
    </row>
    <row r="253552" spans="6:6" x14ac:dyDescent="0.25">
      <c r="F253552" s="195"/>
    </row>
    <row r="258670" spans="6:6" x14ac:dyDescent="0.25">
      <c r="F258670" s="195"/>
    </row>
    <row r="258671" spans="6:6" x14ac:dyDescent="0.25">
      <c r="F258671" s="195"/>
    </row>
    <row r="258672" spans="6:6" x14ac:dyDescent="0.25">
      <c r="F258672" s="195"/>
    </row>
    <row r="258673" spans="6:6" x14ac:dyDescent="0.25">
      <c r="F258673" s="195"/>
    </row>
    <row r="258674" spans="6:6" x14ac:dyDescent="0.25">
      <c r="F258674" s="195"/>
    </row>
    <row r="258675" spans="6:6" x14ac:dyDescent="0.25">
      <c r="F258675" s="195"/>
    </row>
    <row r="258676" spans="6:6" x14ac:dyDescent="0.25">
      <c r="F258676" s="195"/>
    </row>
    <row r="258677" spans="6:6" x14ac:dyDescent="0.25">
      <c r="F258677" s="195"/>
    </row>
    <row r="258678" spans="6:6" x14ac:dyDescent="0.25">
      <c r="F258678" s="195"/>
    </row>
    <row r="258679" spans="6:6" x14ac:dyDescent="0.25">
      <c r="F258679" s="195"/>
    </row>
    <row r="258680" spans="6:6" x14ac:dyDescent="0.25">
      <c r="F258680" s="195"/>
    </row>
    <row r="258681" spans="6:6" x14ac:dyDescent="0.25">
      <c r="F258681" s="195"/>
    </row>
    <row r="258682" spans="6:6" x14ac:dyDescent="0.25">
      <c r="F258682" s="195"/>
    </row>
    <row r="258683" spans="6:6" x14ac:dyDescent="0.25">
      <c r="F258683" s="195"/>
    </row>
    <row r="258684" spans="6:6" x14ac:dyDescent="0.25">
      <c r="F258684" s="195"/>
    </row>
    <row r="258685" spans="6:6" x14ac:dyDescent="0.25">
      <c r="F258685" s="195"/>
    </row>
    <row r="258686" spans="6:6" x14ac:dyDescent="0.25">
      <c r="F258686" s="195"/>
    </row>
    <row r="258687" spans="6:6" x14ac:dyDescent="0.25">
      <c r="F258687" s="195"/>
    </row>
    <row r="258688" spans="6:6" x14ac:dyDescent="0.25">
      <c r="F258688" s="195"/>
    </row>
    <row r="258689" spans="6:6" x14ac:dyDescent="0.25">
      <c r="F258689" s="195"/>
    </row>
    <row r="258690" spans="6:6" x14ac:dyDescent="0.25">
      <c r="F258690" s="195"/>
    </row>
    <row r="258691" spans="6:6" x14ac:dyDescent="0.25">
      <c r="F258691" s="195"/>
    </row>
    <row r="258692" spans="6:6" x14ac:dyDescent="0.25">
      <c r="F258692" s="195"/>
    </row>
    <row r="258693" spans="6:6" x14ac:dyDescent="0.25">
      <c r="F258693" s="195"/>
    </row>
    <row r="258694" spans="6:6" x14ac:dyDescent="0.25">
      <c r="F258694" s="195"/>
    </row>
    <row r="258695" spans="6:6" x14ac:dyDescent="0.25">
      <c r="F258695" s="195"/>
    </row>
    <row r="258696" spans="6:6" x14ac:dyDescent="0.25">
      <c r="F258696" s="195"/>
    </row>
    <row r="258697" spans="6:6" x14ac:dyDescent="0.25">
      <c r="F258697" s="195"/>
    </row>
    <row r="258698" spans="6:6" x14ac:dyDescent="0.25">
      <c r="F258698" s="195"/>
    </row>
    <row r="258699" spans="6:6" x14ac:dyDescent="0.25">
      <c r="F258699" s="195"/>
    </row>
    <row r="258700" spans="6:6" x14ac:dyDescent="0.25">
      <c r="F258700" s="195"/>
    </row>
    <row r="258701" spans="6:6" x14ac:dyDescent="0.25">
      <c r="F258701" s="195"/>
    </row>
    <row r="258702" spans="6:6" x14ac:dyDescent="0.25">
      <c r="F258702" s="195"/>
    </row>
    <row r="258703" spans="6:6" x14ac:dyDescent="0.25">
      <c r="F258703" s="195"/>
    </row>
    <row r="258704" spans="6:6" x14ac:dyDescent="0.25">
      <c r="F258704" s="195"/>
    </row>
    <row r="258705" spans="6:6" x14ac:dyDescent="0.25">
      <c r="F258705" s="195"/>
    </row>
    <row r="258706" spans="6:6" x14ac:dyDescent="0.25">
      <c r="F258706" s="195"/>
    </row>
    <row r="258707" spans="6:6" x14ac:dyDescent="0.25">
      <c r="F258707" s="195"/>
    </row>
    <row r="258708" spans="6:6" x14ac:dyDescent="0.25">
      <c r="F258708" s="195"/>
    </row>
    <row r="258709" spans="6:6" x14ac:dyDescent="0.25">
      <c r="F258709" s="195"/>
    </row>
    <row r="258710" spans="6:6" x14ac:dyDescent="0.25">
      <c r="F258710" s="195"/>
    </row>
    <row r="258711" spans="6:6" x14ac:dyDescent="0.25">
      <c r="F258711" s="195"/>
    </row>
    <row r="258712" spans="6:6" x14ac:dyDescent="0.25">
      <c r="F258712" s="195"/>
    </row>
    <row r="258713" spans="6:6" x14ac:dyDescent="0.25">
      <c r="F258713" s="195"/>
    </row>
    <row r="258714" spans="6:6" x14ac:dyDescent="0.25">
      <c r="F258714" s="195"/>
    </row>
    <row r="258715" spans="6:6" x14ac:dyDescent="0.25">
      <c r="F258715" s="195"/>
    </row>
    <row r="258716" spans="6:6" x14ac:dyDescent="0.25">
      <c r="F258716" s="195"/>
    </row>
    <row r="258717" spans="6:6" x14ac:dyDescent="0.25">
      <c r="F258717" s="195"/>
    </row>
    <row r="258718" spans="6:6" x14ac:dyDescent="0.25">
      <c r="F258718" s="195"/>
    </row>
    <row r="258719" spans="6:6" x14ac:dyDescent="0.25">
      <c r="F258719" s="195"/>
    </row>
    <row r="258720" spans="6:6" x14ac:dyDescent="0.25">
      <c r="F258720" s="195"/>
    </row>
    <row r="258721" spans="6:6" x14ac:dyDescent="0.25">
      <c r="F258721" s="195"/>
    </row>
    <row r="258722" spans="6:6" x14ac:dyDescent="0.25">
      <c r="F258722" s="195"/>
    </row>
    <row r="258723" spans="6:6" x14ac:dyDescent="0.25">
      <c r="F258723" s="195"/>
    </row>
    <row r="258724" spans="6:6" x14ac:dyDescent="0.25">
      <c r="F258724" s="195"/>
    </row>
    <row r="258725" spans="6:6" x14ac:dyDescent="0.25">
      <c r="F258725" s="195"/>
    </row>
    <row r="258726" spans="6:6" x14ac:dyDescent="0.25">
      <c r="F258726" s="195"/>
    </row>
    <row r="258727" spans="6:6" x14ac:dyDescent="0.25">
      <c r="F258727" s="195"/>
    </row>
    <row r="258728" spans="6:6" x14ac:dyDescent="0.25">
      <c r="F258728" s="195"/>
    </row>
    <row r="258729" spans="6:6" x14ac:dyDescent="0.25">
      <c r="F258729" s="195"/>
    </row>
    <row r="258730" spans="6:6" x14ac:dyDescent="0.25">
      <c r="F258730" s="195"/>
    </row>
    <row r="258731" spans="6:6" x14ac:dyDescent="0.25">
      <c r="F258731" s="195"/>
    </row>
    <row r="258732" spans="6:6" x14ac:dyDescent="0.25">
      <c r="F258732" s="195"/>
    </row>
    <row r="258733" spans="6:6" x14ac:dyDescent="0.25">
      <c r="F258733" s="195"/>
    </row>
    <row r="258734" spans="6:6" x14ac:dyDescent="0.25">
      <c r="F258734" s="195"/>
    </row>
    <row r="258735" spans="6:6" x14ac:dyDescent="0.25">
      <c r="F258735" s="195"/>
    </row>
    <row r="258736" spans="6:6" x14ac:dyDescent="0.25">
      <c r="F258736" s="195"/>
    </row>
    <row r="258737" spans="6:6" x14ac:dyDescent="0.25">
      <c r="F258737" s="195"/>
    </row>
    <row r="258738" spans="6:6" x14ac:dyDescent="0.25">
      <c r="F258738" s="195"/>
    </row>
    <row r="258739" spans="6:6" x14ac:dyDescent="0.25">
      <c r="F258739" s="195"/>
    </row>
    <row r="258740" spans="6:6" x14ac:dyDescent="0.25">
      <c r="F258740" s="195"/>
    </row>
    <row r="258741" spans="6:6" x14ac:dyDescent="0.25">
      <c r="F258741" s="195"/>
    </row>
    <row r="258742" spans="6:6" x14ac:dyDescent="0.25">
      <c r="F258742" s="195"/>
    </row>
    <row r="258743" spans="6:6" x14ac:dyDescent="0.25">
      <c r="F258743" s="195"/>
    </row>
    <row r="258744" spans="6:6" x14ac:dyDescent="0.25">
      <c r="F258744" s="195"/>
    </row>
    <row r="258745" spans="6:6" x14ac:dyDescent="0.25">
      <c r="F258745" s="195"/>
    </row>
    <row r="258746" spans="6:6" x14ac:dyDescent="0.25">
      <c r="F258746" s="195"/>
    </row>
    <row r="258747" spans="6:6" x14ac:dyDescent="0.25">
      <c r="F258747" s="195"/>
    </row>
    <row r="258748" spans="6:6" x14ac:dyDescent="0.25">
      <c r="F258748" s="195"/>
    </row>
    <row r="258749" spans="6:6" x14ac:dyDescent="0.25">
      <c r="F258749" s="195"/>
    </row>
    <row r="258750" spans="6:6" x14ac:dyDescent="0.25">
      <c r="F258750" s="195"/>
    </row>
    <row r="258751" spans="6:6" x14ac:dyDescent="0.25">
      <c r="F258751" s="195"/>
    </row>
    <row r="258752" spans="6:6" x14ac:dyDescent="0.25">
      <c r="F258752" s="195"/>
    </row>
    <row r="258753" spans="6:6" x14ac:dyDescent="0.25">
      <c r="F258753" s="195"/>
    </row>
    <row r="258754" spans="6:6" x14ac:dyDescent="0.25">
      <c r="F258754" s="195"/>
    </row>
    <row r="258755" spans="6:6" x14ac:dyDescent="0.25">
      <c r="F258755" s="195"/>
    </row>
    <row r="258756" spans="6:6" x14ac:dyDescent="0.25">
      <c r="F258756" s="195"/>
    </row>
    <row r="258757" spans="6:6" x14ac:dyDescent="0.25">
      <c r="F258757" s="195"/>
    </row>
    <row r="258758" spans="6:6" x14ac:dyDescent="0.25">
      <c r="F258758" s="195"/>
    </row>
    <row r="258759" spans="6:6" x14ac:dyDescent="0.25">
      <c r="F258759" s="195"/>
    </row>
    <row r="258760" spans="6:6" x14ac:dyDescent="0.25">
      <c r="F258760" s="195"/>
    </row>
    <row r="258761" spans="6:6" x14ac:dyDescent="0.25">
      <c r="F258761" s="195"/>
    </row>
    <row r="258762" spans="6:6" x14ac:dyDescent="0.25">
      <c r="F258762" s="195"/>
    </row>
    <row r="258763" spans="6:6" x14ac:dyDescent="0.25">
      <c r="F258763" s="195"/>
    </row>
    <row r="258764" spans="6:6" x14ac:dyDescent="0.25">
      <c r="F258764" s="195"/>
    </row>
    <row r="258765" spans="6:6" x14ac:dyDescent="0.25">
      <c r="F258765" s="195"/>
    </row>
    <row r="258766" spans="6:6" x14ac:dyDescent="0.25">
      <c r="F258766" s="195"/>
    </row>
    <row r="258767" spans="6:6" x14ac:dyDescent="0.25">
      <c r="F258767" s="195"/>
    </row>
    <row r="258768" spans="6:6" x14ac:dyDescent="0.25">
      <c r="F258768" s="195"/>
    </row>
    <row r="258769" spans="6:6" x14ac:dyDescent="0.25">
      <c r="F258769" s="195"/>
    </row>
    <row r="258770" spans="6:6" x14ac:dyDescent="0.25">
      <c r="F258770" s="195"/>
    </row>
    <row r="258771" spans="6:6" x14ac:dyDescent="0.25">
      <c r="F258771" s="195"/>
    </row>
    <row r="258772" spans="6:6" x14ac:dyDescent="0.25">
      <c r="F258772" s="195"/>
    </row>
    <row r="258773" spans="6:6" x14ac:dyDescent="0.25">
      <c r="F258773" s="195"/>
    </row>
    <row r="258774" spans="6:6" x14ac:dyDescent="0.25">
      <c r="F258774" s="195"/>
    </row>
    <row r="258775" spans="6:6" x14ac:dyDescent="0.25">
      <c r="F258775" s="195"/>
    </row>
    <row r="258776" spans="6:6" x14ac:dyDescent="0.25">
      <c r="F258776" s="195"/>
    </row>
    <row r="258777" spans="6:6" x14ac:dyDescent="0.25">
      <c r="F258777" s="195"/>
    </row>
    <row r="258778" spans="6:6" x14ac:dyDescent="0.25">
      <c r="F258778" s="195"/>
    </row>
    <row r="258779" spans="6:6" x14ac:dyDescent="0.25">
      <c r="F258779" s="195"/>
    </row>
    <row r="258780" spans="6:6" x14ac:dyDescent="0.25">
      <c r="F258780" s="195"/>
    </row>
    <row r="258781" spans="6:6" x14ac:dyDescent="0.25">
      <c r="F258781" s="195"/>
    </row>
    <row r="258782" spans="6:6" x14ac:dyDescent="0.25">
      <c r="F258782" s="195"/>
    </row>
    <row r="258783" spans="6:6" x14ac:dyDescent="0.25">
      <c r="F258783" s="195"/>
    </row>
    <row r="258784" spans="6:6" x14ac:dyDescent="0.25">
      <c r="F258784" s="195"/>
    </row>
    <row r="258785" spans="6:6" x14ac:dyDescent="0.25">
      <c r="F258785" s="195"/>
    </row>
    <row r="258786" spans="6:6" x14ac:dyDescent="0.25">
      <c r="F258786" s="195"/>
    </row>
    <row r="258787" spans="6:6" x14ac:dyDescent="0.25">
      <c r="F258787" s="195"/>
    </row>
    <row r="258788" spans="6:6" x14ac:dyDescent="0.25">
      <c r="F258788" s="195"/>
    </row>
    <row r="258789" spans="6:6" x14ac:dyDescent="0.25">
      <c r="F258789" s="195"/>
    </row>
    <row r="258790" spans="6:6" x14ac:dyDescent="0.25">
      <c r="F258790" s="195"/>
    </row>
    <row r="258791" spans="6:6" x14ac:dyDescent="0.25">
      <c r="F258791" s="195"/>
    </row>
    <row r="258792" spans="6:6" x14ac:dyDescent="0.25">
      <c r="F258792" s="195"/>
    </row>
    <row r="258793" spans="6:6" x14ac:dyDescent="0.25">
      <c r="F258793" s="195"/>
    </row>
    <row r="258794" spans="6:6" x14ac:dyDescent="0.25">
      <c r="F258794" s="195"/>
    </row>
    <row r="258795" spans="6:6" x14ac:dyDescent="0.25">
      <c r="F258795" s="195"/>
    </row>
    <row r="258796" spans="6:6" x14ac:dyDescent="0.25">
      <c r="F258796" s="195"/>
    </row>
    <row r="258797" spans="6:6" x14ac:dyDescent="0.25">
      <c r="F258797" s="195"/>
    </row>
    <row r="258798" spans="6:6" x14ac:dyDescent="0.25">
      <c r="F258798" s="195"/>
    </row>
    <row r="258799" spans="6:6" x14ac:dyDescent="0.25">
      <c r="F258799" s="195"/>
    </row>
    <row r="258800" spans="6:6" x14ac:dyDescent="0.25">
      <c r="F258800" s="195"/>
    </row>
    <row r="258801" spans="6:6" x14ac:dyDescent="0.25">
      <c r="F258801" s="195"/>
    </row>
    <row r="258802" spans="6:6" x14ac:dyDescent="0.25">
      <c r="F258802" s="195"/>
    </row>
    <row r="258803" spans="6:6" x14ac:dyDescent="0.25">
      <c r="F258803" s="195"/>
    </row>
    <row r="258804" spans="6:6" x14ac:dyDescent="0.25">
      <c r="F258804" s="195"/>
    </row>
    <row r="258805" spans="6:6" x14ac:dyDescent="0.25">
      <c r="F258805" s="195"/>
    </row>
    <row r="258806" spans="6:6" x14ac:dyDescent="0.25">
      <c r="F258806" s="195"/>
    </row>
    <row r="258807" spans="6:6" x14ac:dyDescent="0.25">
      <c r="F258807" s="195"/>
    </row>
    <row r="258808" spans="6:6" x14ac:dyDescent="0.25">
      <c r="F258808" s="195"/>
    </row>
    <row r="258809" spans="6:6" x14ac:dyDescent="0.25">
      <c r="F258809" s="195"/>
    </row>
    <row r="258810" spans="6:6" x14ac:dyDescent="0.25">
      <c r="F258810" s="195"/>
    </row>
    <row r="258811" spans="6:6" x14ac:dyDescent="0.25">
      <c r="F258811" s="195"/>
    </row>
    <row r="258812" spans="6:6" x14ac:dyDescent="0.25">
      <c r="F258812" s="195"/>
    </row>
    <row r="258813" spans="6:6" x14ac:dyDescent="0.25">
      <c r="F258813" s="195"/>
    </row>
    <row r="258814" spans="6:6" x14ac:dyDescent="0.25">
      <c r="F258814" s="195"/>
    </row>
    <row r="258815" spans="6:6" x14ac:dyDescent="0.25">
      <c r="F258815" s="195"/>
    </row>
    <row r="258816" spans="6:6" x14ac:dyDescent="0.25">
      <c r="F258816" s="195"/>
    </row>
    <row r="258817" spans="6:6" x14ac:dyDescent="0.25">
      <c r="F258817" s="195"/>
    </row>
    <row r="258818" spans="6:6" x14ac:dyDescent="0.25">
      <c r="F258818" s="195"/>
    </row>
    <row r="258819" spans="6:6" x14ac:dyDescent="0.25">
      <c r="F258819" s="195"/>
    </row>
    <row r="258820" spans="6:6" x14ac:dyDescent="0.25">
      <c r="F258820" s="195"/>
    </row>
    <row r="258821" spans="6:6" x14ac:dyDescent="0.25">
      <c r="F258821" s="195"/>
    </row>
    <row r="258822" spans="6:6" x14ac:dyDescent="0.25">
      <c r="F258822" s="195"/>
    </row>
    <row r="258823" spans="6:6" x14ac:dyDescent="0.25">
      <c r="F258823" s="195"/>
    </row>
    <row r="258824" spans="6:6" x14ac:dyDescent="0.25">
      <c r="F258824" s="195"/>
    </row>
    <row r="258825" spans="6:6" x14ac:dyDescent="0.25">
      <c r="F258825" s="195"/>
    </row>
    <row r="258826" spans="6:6" x14ac:dyDescent="0.25">
      <c r="F258826" s="195"/>
    </row>
    <row r="258827" spans="6:6" x14ac:dyDescent="0.25">
      <c r="F258827" s="195"/>
    </row>
    <row r="258828" spans="6:6" x14ac:dyDescent="0.25">
      <c r="F258828" s="195"/>
    </row>
    <row r="258829" spans="6:6" x14ac:dyDescent="0.25">
      <c r="F258829" s="195"/>
    </row>
    <row r="258830" spans="6:6" x14ac:dyDescent="0.25">
      <c r="F258830" s="195"/>
    </row>
    <row r="258831" spans="6:6" x14ac:dyDescent="0.25">
      <c r="F258831" s="195"/>
    </row>
    <row r="258832" spans="6:6" x14ac:dyDescent="0.25">
      <c r="F258832" s="195"/>
    </row>
    <row r="258833" spans="6:6" x14ac:dyDescent="0.25">
      <c r="F258833" s="195"/>
    </row>
    <row r="258834" spans="6:6" x14ac:dyDescent="0.25">
      <c r="F258834" s="195"/>
    </row>
    <row r="258835" spans="6:6" x14ac:dyDescent="0.25">
      <c r="F258835" s="195"/>
    </row>
    <row r="258836" spans="6:6" x14ac:dyDescent="0.25">
      <c r="F258836" s="195"/>
    </row>
    <row r="258837" spans="6:6" x14ac:dyDescent="0.25">
      <c r="F258837" s="195"/>
    </row>
    <row r="258838" spans="6:6" x14ac:dyDescent="0.25">
      <c r="F258838" s="195"/>
    </row>
    <row r="258839" spans="6:6" x14ac:dyDescent="0.25">
      <c r="F258839" s="195"/>
    </row>
    <row r="258840" spans="6:6" x14ac:dyDescent="0.25">
      <c r="F258840" s="195"/>
    </row>
    <row r="258841" spans="6:6" x14ac:dyDescent="0.25">
      <c r="F258841" s="195"/>
    </row>
    <row r="258842" spans="6:6" x14ac:dyDescent="0.25">
      <c r="F258842" s="195"/>
    </row>
    <row r="258843" spans="6:6" x14ac:dyDescent="0.25">
      <c r="F258843" s="195"/>
    </row>
    <row r="258844" spans="6:6" x14ac:dyDescent="0.25">
      <c r="F258844" s="195"/>
    </row>
    <row r="258845" spans="6:6" x14ac:dyDescent="0.25">
      <c r="F258845" s="195"/>
    </row>
    <row r="258846" spans="6:6" x14ac:dyDescent="0.25">
      <c r="F258846" s="195"/>
    </row>
    <row r="258847" spans="6:6" x14ac:dyDescent="0.25">
      <c r="F258847" s="195"/>
    </row>
    <row r="258848" spans="6:6" x14ac:dyDescent="0.25">
      <c r="F258848" s="195"/>
    </row>
    <row r="258849" spans="6:6" x14ac:dyDescent="0.25">
      <c r="F258849" s="195"/>
    </row>
    <row r="258850" spans="6:6" x14ac:dyDescent="0.25">
      <c r="F258850" s="195"/>
    </row>
    <row r="258851" spans="6:6" x14ac:dyDescent="0.25">
      <c r="F258851" s="195"/>
    </row>
    <row r="258852" spans="6:6" x14ac:dyDescent="0.25">
      <c r="F258852" s="195"/>
    </row>
    <row r="258853" spans="6:6" x14ac:dyDescent="0.25">
      <c r="F258853" s="195"/>
    </row>
    <row r="258854" spans="6:6" x14ac:dyDescent="0.25">
      <c r="F258854" s="195"/>
    </row>
    <row r="258855" spans="6:6" x14ac:dyDescent="0.25">
      <c r="F258855" s="195"/>
    </row>
    <row r="258856" spans="6:6" x14ac:dyDescent="0.25">
      <c r="F258856" s="195"/>
    </row>
    <row r="258857" spans="6:6" x14ac:dyDescent="0.25">
      <c r="F258857" s="195"/>
    </row>
    <row r="258858" spans="6:6" x14ac:dyDescent="0.25">
      <c r="F258858" s="195"/>
    </row>
    <row r="258859" spans="6:6" x14ac:dyDescent="0.25">
      <c r="F258859" s="195"/>
    </row>
    <row r="258860" spans="6:6" x14ac:dyDescent="0.25">
      <c r="F258860" s="195"/>
    </row>
    <row r="258861" spans="6:6" x14ac:dyDescent="0.25">
      <c r="F258861" s="195"/>
    </row>
    <row r="258862" spans="6:6" x14ac:dyDescent="0.25">
      <c r="F258862" s="195"/>
    </row>
    <row r="258863" spans="6:6" x14ac:dyDescent="0.25">
      <c r="F258863" s="195"/>
    </row>
    <row r="258864" spans="6:6" x14ac:dyDescent="0.25">
      <c r="F258864" s="195"/>
    </row>
    <row r="258865" spans="6:6" x14ac:dyDescent="0.25">
      <c r="F258865" s="195"/>
    </row>
    <row r="258866" spans="6:6" x14ac:dyDescent="0.25">
      <c r="F258866" s="195"/>
    </row>
    <row r="258867" spans="6:6" x14ac:dyDescent="0.25">
      <c r="F258867" s="195"/>
    </row>
    <row r="258868" spans="6:6" x14ac:dyDescent="0.25">
      <c r="F258868" s="195"/>
    </row>
    <row r="258869" spans="6:6" x14ac:dyDescent="0.25">
      <c r="F258869" s="195"/>
    </row>
    <row r="258870" spans="6:6" x14ac:dyDescent="0.25">
      <c r="F258870" s="195"/>
    </row>
    <row r="258871" spans="6:6" x14ac:dyDescent="0.25">
      <c r="F258871" s="195"/>
    </row>
    <row r="258872" spans="6:6" x14ac:dyDescent="0.25">
      <c r="F258872" s="195"/>
    </row>
    <row r="258873" spans="6:6" x14ac:dyDescent="0.25">
      <c r="F258873" s="195"/>
    </row>
    <row r="258874" spans="6:6" x14ac:dyDescent="0.25">
      <c r="F258874" s="195"/>
    </row>
    <row r="258875" spans="6:6" x14ac:dyDescent="0.25">
      <c r="F258875" s="195"/>
    </row>
    <row r="258876" spans="6:6" x14ac:dyDescent="0.25">
      <c r="F258876" s="195"/>
    </row>
    <row r="258877" spans="6:6" x14ac:dyDescent="0.25">
      <c r="F258877" s="195"/>
    </row>
    <row r="258878" spans="6:6" x14ac:dyDescent="0.25">
      <c r="F258878" s="195"/>
    </row>
    <row r="258879" spans="6:6" x14ac:dyDescent="0.25">
      <c r="F258879" s="195"/>
    </row>
    <row r="258880" spans="6:6" x14ac:dyDescent="0.25">
      <c r="F258880" s="195"/>
    </row>
    <row r="258881" spans="6:6" x14ac:dyDescent="0.25">
      <c r="F258881" s="195"/>
    </row>
    <row r="258882" spans="6:6" x14ac:dyDescent="0.25">
      <c r="F258882" s="195"/>
    </row>
    <row r="258883" spans="6:6" x14ac:dyDescent="0.25">
      <c r="F258883" s="195"/>
    </row>
    <row r="258884" spans="6:6" x14ac:dyDescent="0.25">
      <c r="F258884" s="195"/>
    </row>
    <row r="258885" spans="6:6" x14ac:dyDescent="0.25">
      <c r="F258885" s="195"/>
    </row>
    <row r="258886" spans="6:6" x14ac:dyDescent="0.25">
      <c r="F258886" s="195"/>
    </row>
    <row r="258887" spans="6:6" x14ac:dyDescent="0.25">
      <c r="F258887" s="195"/>
    </row>
    <row r="258888" spans="6:6" x14ac:dyDescent="0.25">
      <c r="F258888" s="195"/>
    </row>
    <row r="258889" spans="6:6" x14ac:dyDescent="0.25">
      <c r="F258889" s="195"/>
    </row>
    <row r="258890" spans="6:6" x14ac:dyDescent="0.25">
      <c r="F258890" s="195"/>
    </row>
    <row r="258891" spans="6:6" x14ac:dyDescent="0.25">
      <c r="F258891" s="195"/>
    </row>
    <row r="258892" spans="6:6" x14ac:dyDescent="0.25">
      <c r="F258892" s="195"/>
    </row>
    <row r="258893" spans="6:6" x14ac:dyDescent="0.25">
      <c r="F258893" s="195"/>
    </row>
    <row r="258894" spans="6:6" x14ac:dyDescent="0.25">
      <c r="F258894" s="195"/>
    </row>
    <row r="258895" spans="6:6" x14ac:dyDescent="0.25">
      <c r="F258895" s="195"/>
    </row>
    <row r="258896" spans="6:6" x14ac:dyDescent="0.25">
      <c r="F258896" s="195"/>
    </row>
    <row r="258897" spans="6:6" x14ac:dyDescent="0.25">
      <c r="F258897" s="195"/>
    </row>
    <row r="258898" spans="6:6" x14ac:dyDescent="0.25">
      <c r="F258898" s="195"/>
    </row>
    <row r="258899" spans="6:6" x14ac:dyDescent="0.25">
      <c r="F258899" s="195"/>
    </row>
    <row r="258900" spans="6:6" x14ac:dyDescent="0.25">
      <c r="F258900" s="195"/>
    </row>
    <row r="258901" spans="6:6" x14ac:dyDescent="0.25">
      <c r="F258901" s="195"/>
    </row>
    <row r="258902" spans="6:6" x14ac:dyDescent="0.25">
      <c r="F258902" s="195"/>
    </row>
    <row r="258903" spans="6:6" x14ac:dyDescent="0.25">
      <c r="F258903" s="195"/>
    </row>
    <row r="258904" spans="6:6" x14ac:dyDescent="0.25">
      <c r="F258904" s="195"/>
    </row>
    <row r="258905" spans="6:6" x14ac:dyDescent="0.25">
      <c r="F258905" s="195"/>
    </row>
    <row r="258906" spans="6:6" x14ac:dyDescent="0.25">
      <c r="F258906" s="195"/>
    </row>
    <row r="258907" spans="6:6" x14ac:dyDescent="0.25">
      <c r="F258907" s="195"/>
    </row>
    <row r="258908" spans="6:6" x14ac:dyDescent="0.25">
      <c r="F258908" s="195"/>
    </row>
    <row r="258909" spans="6:6" x14ac:dyDescent="0.25">
      <c r="F258909" s="195"/>
    </row>
    <row r="258910" spans="6:6" x14ac:dyDescent="0.25">
      <c r="F258910" s="195"/>
    </row>
    <row r="258911" spans="6:6" x14ac:dyDescent="0.25">
      <c r="F258911" s="195"/>
    </row>
    <row r="258912" spans="6:6" x14ac:dyDescent="0.25">
      <c r="F258912" s="195"/>
    </row>
    <row r="258913" spans="6:6" x14ac:dyDescent="0.25">
      <c r="F258913" s="195"/>
    </row>
    <row r="258914" spans="6:6" x14ac:dyDescent="0.25">
      <c r="F258914" s="195"/>
    </row>
    <row r="258915" spans="6:6" x14ac:dyDescent="0.25">
      <c r="F258915" s="195"/>
    </row>
    <row r="258916" spans="6:6" x14ac:dyDescent="0.25">
      <c r="F258916" s="195"/>
    </row>
    <row r="258917" spans="6:6" x14ac:dyDescent="0.25">
      <c r="F258917" s="195"/>
    </row>
    <row r="258918" spans="6:6" x14ac:dyDescent="0.25">
      <c r="F258918" s="195"/>
    </row>
    <row r="258919" spans="6:6" x14ac:dyDescent="0.25">
      <c r="F258919" s="195"/>
    </row>
    <row r="258920" spans="6:6" x14ac:dyDescent="0.25">
      <c r="F258920" s="195"/>
    </row>
    <row r="258921" spans="6:6" x14ac:dyDescent="0.25">
      <c r="F258921" s="195"/>
    </row>
    <row r="258922" spans="6:6" x14ac:dyDescent="0.25">
      <c r="F258922" s="195"/>
    </row>
    <row r="258923" spans="6:6" x14ac:dyDescent="0.25">
      <c r="F258923" s="195"/>
    </row>
    <row r="258924" spans="6:6" x14ac:dyDescent="0.25">
      <c r="F258924" s="195"/>
    </row>
    <row r="258925" spans="6:6" x14ac:dyDescent="0.25">
      <c r="F258925" s="195"/>
    </row>
    <row r="258926" spans="6:6" x14ac:dyDescent="0.25">
      <c r="F258926" s="195"/>
    </row>
    <row r="258927" spans="6:6" x14ac:dyDescent="0.25">
      <c r="F258927" s="195"/>
    </row>
    <row r="258928" spans="6:6" x14ac:dyDescent="0.25">
      <c r="F258928" s="195"/>
    </row>
    <row r="258929" spans="6:6" x14ac:dyDescent="0.25">
      <c r="F258929" s="195"/>
    </row>
    <row r="258930" spans="6:6" x14ac:dyDescent="0.25">
      <c r="F258930" s="195"/>
    </row>
    <row r="258931" spans="6:6" x14ac:dyDescent="0.25">
      <c r="F258931" s="195"/>
    </row>
    <row r="258932" spans="6:6" x14ac:dyDescent="0.25">
      <c r="F258932" s="195"/>
    </row>
    <row r="258933" spans="6:6" x14ac:dyDescent="0.25">
      <c r="F258933" s="195"/>
    </row>
    <row r="258934" spans="6:6" x14ac:dyDescent="0.25">
      <c r="F258934" s="195"/>
    </row>
    <row r="258935" spans="6:6" x14ac:dyDescent="0.25">
      <c r="F258935" s="195"/>
    </row>
    <row r="258936" spans="6:6" x14ac:dyDescent="0.25">
      <c r="F258936" s="195"/>
    </row>
    <row r="258937" spans="6:6" x14ac:dyDescent="0.25">
      <c r="F258937" s="195"/>
    </row>
    <row r="258938" spans="6:6" x14ac:dyDescent="0.25">
      <c r="F258938" s="195"/>
    </row>
    <row r="258939" spans="6:6" x14ac:dyDescent="0.25">
      <c r="F258939" s="195"/>
    </row>
    <row r="258940" spans="6:6" x14ac:dyDescent="0.25">
      <c r="F258940" s="195"/>
    </row>
    <row r="258941" spans="6:6" x14ac:dyDescent="0.25">
      <c r="F258941" s="195"/>
    </row>
    <row r="258942" spans="6:6" x14ac:dyDescent="0.25">
      <c r="F258942" s="195"/>
    </row>
    <row r="258943" spans="6:6" x14ac:dyDescent="0.25">
      <c r="F258943" s="195"/>
    </row>
    <row r="258944" spans="6:6" x14ac:dyDescent="0.25">
      <c r="F258944" s="195"/>
    </row>
    <row r="258945" spans="6:6" x14ac:dyDescent="0.25">
      <c r="F258945" s="195"/>
    </row>
    <row r="258946" spans="6:6" x14ac:dyDescent="0.25">
      <c r="F258946" s="195"/>
    </row>
    <row r="258947" spans="6:6" x14ac:dyDescent="0.25">
      <c r="F258947" s="195"/>
    </row>
    <row r="258948" spans="6:6" x14ac:dyDescent="0.25">
      <c r="F258948" s="195"/>
    </row>
    <row r="258949" spans="6:6" x14ac:dyDescent="0.25">
      <c r="F258949" s="195"/>
    </row>
    <row r="258950" spans="6:6" x14ac:dyDescent="0.25">
      <c r="F258950" s="195"/>
    </row>
    <row r="258951" spans="6:6" x14ac:dyDescent="0.25">
      <c r="F258951" s="195"/>
    </row>
    <row r="258952" spans="6:6" x14ac:dyDescent="0.25">
      <c r="F258952" s="195"/>
    </row>
    <row r="258953" spans="6:6" x14ac:dyDescent="0.25">
      <c r="F258953" s="195"/>
    </row>
    <row r="258954" spans="6:6" x14ac:dyDescent="0.25">
      <c r="F258954" s="195"/>
    </row>
    <row r="258955" spans="6:6" x14ac:dyDescent="0.25">
      <c r="F258955" s="195"/>
    </row>
    <row r="258956" spans="6:6" x14ac:dyDescent="0.25">
      <c r="F258956" s="195"/>
    </row>
    <row r="258957" spans="6:6" x14ac:dyDescent="0.25">
      <c r="F258957" s="195"/>
    </row>
    <row r="258958" spans="6:6" x14ac:dyDescent="0.25">
      <c r="F258958" s="195"/>
    </row>
    <row r="258959" spans="6:6" x14ac:dyDescent="0.25">
      <c r="F258959" s="195"/>
    </row>
    <row r="258960" spans="6:6" x14ac:dyDescent="0.25">
      <c r="F258960" s="195"/>
    </row>
    <row r="258961" spans="6:6" x14ac:dyDescent="0.25">
      <c r="F258961" s="195"/>
    </row>
    <row r="258962" spans="6:6" x14ac:dyDescent="0.25">
      <c r="F258962" s="195"/>
    </row>
    <row r="258963" spans="6:6" x14ac:dyDescent="0.25">
      <c r="F258963" s="195"/>
    </row>
    <row r="258964" spans="6:6" x14ac:dyDescent="0.25">
      <c r="F258964" s="195"/>
    </row>
    <row r="258965" spans="6:6" x14ac:dyDescent="0.25">
      <c r="F258965" s="195"/>
    </row>
    <row r="258966" spans="6:6" x14ac:dyDescent="0.25">
      <c r="F258966" s="195"/>
    </row>
    <row r="258967" spans="6:6" x14ac:dyDescent="0.25">
      <c r="F258967" s="195"/>
    </row>
    <row r="258968" spans="6:6" x14ac:dyDescent="0.25">
      <c r="F258968" s="195"/>
    </row>
    <row r="258969" spans="6:6" x14ac:dyDescent="0.25">
      <c r="F258969" s="195"/>
    </row>
    <row r="258970" spans="6:6" x14ac:dyDescent="0.25">
      <c r="F258970" s="195"/>
    </row>
    <row r="258971" spans="6:6" x14ac:dyDescent="0.25">
      <c r="F258971" s="195"/>
    </row>
    <row r="258972" spans="6:6" x14ac:dyDescent="0.25">
      <c r="F258972" s="195"/>
    </row>
    <row r="258973" spans="6:6" x14ac:dyDescent="0.25">
      <c r="F258973" s="195"/>
    </row>
    <row r="258974" spans="6:6" x14ac:dyDescent="0.25">
      <c r="F258974" s="195"/>
    </row>
    <row r="258975" spans="6:6" x14ac:dyDescent="0.25">
      <c r="F258975" s="195"/>
    </row>
    <row r="258976" spans="6:6" x14ac:dyDescent="0.25">
      <c r="F258976" s="195"/>
    </row>
    <row r="258977" spans="6:6" x14ac:dyDescent="0.25">
      <c r="F258977" s="195"/>
    </row>
    <row r="258978" spans="6:6" x14ac:dyDescent="0.25">
      <c r="F258978" s="195"/>
    </row>
    <row r="258979" spans="6:6" x14ac:dyDescent="0.25">
      <c r="F258979" s="195"/>
    </row>
    <row r="258980" spans="6:6" x14ac:dyDescent="0.25">
      <c r="F258980" s="195"/>
    </row>
    <row r="258981" spans="6:6" x14ac:dyDescent="0.25">
      <c r="F258981" s="195"/>
    </row>
    <row r="258982" spans="6:6" x14ac:dyDescent="0.25">
      <c r="F258982" s="195"/>
    </row>
    <row r="258983" spans="6:6" x14ac:dyDescent="0.25">
      <c r="F258983" s="195"/>
    </row>
    <row r="258984" spans="6:6" x14ac:dyDescent="0.25">
      <c r="F258984" s="195"/>
    </row>
    <row r="258985" spans="6:6" x14ac:dyDescent="0.25">
      <c r="F258985" s="195"/>
    </row>
    <row r="258986" spans="6:6" x14ac:dyDescent="0.25">
      <c r="F258986" s="195"/>
    </row>
    <row r="258987" spans="6:6" x14ac:dyDescent="0.25">
      <c r="F258987" s="195"/>
    </row>
    <row r="258988" spans="6:6" x14ac:dyDescent="0.25">
      <c r="F258988" s="195"/>
    </row>
    <row r="258989" spans="6:6" x14ac:dyDescent="0.25">
      <c r="F258989" s="195"/>
    </row>
    <row r="258990" spans="6:6" x14ac:dyDescent="0.25">
      <c r="F258990" s="195"/>
    </row>
    <row r="258991" spans="6:6" x14ac:dyDescent="0.25">
      <c r="F258991" s="195"/>
    </row>
    <row r="258992" spans="6:6" x14ac:dyDescent="0.25">
      <c r="F258992" s="195"/>
    </row>
    <row r="258993" spans="6:6" x14ac:dyDescent="0.25">
      <c r="F258993" s="195"/>
    </row>
    <row r="258994" spans="6:6" x14ac:dyDescent="0.25">
      <c r="F258994" s="195"/>
    </row>
    <row r="258995" spans="6:6" x14ac:dyDescent="0.25">
      <c r="F258995" s="195"/>
    </row>
    <row r="258996" spans="6:6" x14ac:dyDescent="0.25">
      <c r="F258996" s="195"/>
    </row>
    <row r="258997" spans="6:6" x14ac:dyDescent="0.25">
      <c r="F258997" s="195"/>
    </row>
    <row r="258998" spans="6:6" x14ac:dyDescent="0.25">
      <c r="F258998" s="195"/>
    </row>
    <row r="258999" spans="6:6" x14ac:dyDescent="0.25">
      <c r="F258999" s="195"/>
    </row>
    <row r="259000" spans="6:6" x14ac:dyDescent="0.25">
      <c r="F259000" s="195"/>
    </row>
    <row r="259001" spans="6:6" x14ac:dyDescent="0.25">
      <c r="F259001" s="195"/>
    </row>
    <row r="259002" spans="6:6" x14ac:dyDescent="0.25">
      <c r="F259002" s="195"/>
    </row>
    <row r="259003" spans="6:6" x14ac:dyDescent="0.25">
      <c r="F259003" s="195"/>
    </row>
    <row r="259004" spans="6:6" x14ac:dyDescent="0.25">
      <c r="F259004" s="195"/>
    </row>
    <row r="259005" spans="6:6" x14ac:dyDescent="0.25">
      <c r="F259005" s="195"/>
    </row>
    <row r="259006" spans="6:6" x14ac:dyDescent="0.25">
      <c r="F259006" s="195"/>
    </row>
    <row r="259007" spans="6:6" x14ac:dyDescent="0.25">
      <c r="F259007" s="195"/>
    </row>
    <row r="259008" spans="6:6" x14ac:dyDescent="0.25">
      <c r="F259008" s="195"/>
    </row>
    <row r="259009" spans="6:6" x14ac:dyDescent="0.25">
      <c r="F259009" s="195"/>
    </row>
    <row r="259010" spans="6:6" x14ac:dyDescent="0.25">
      <c r="F259010" s="195"/>
    </row>
    <row r="259011" spans="6:6" x14ac:dyDescent="0.25">
      <c r="F259011" s="195"/>
    </row>
    <row r="259012" spans="6:6" x14ac:dyDescent="0.25">
      <c r="F259012" s="195"/>
    </row>
    <row r="259013" spans="6:6" x14ac:dyDescent="0.25">
      <c r="F259013" s="195"/>
    </row>
    <row r="259014" spans="6:6" x14ac:dyDescent="0.25">
      <c r="F259014" s="195"/>
    </row>
    <row r="259015" spans="6:6" x14ac:dyDescent="0.25">
      <c r="F259015" s="195"/>
    </row>
    <row r="259016" spans="6:6" x14ac:dyDescent="0.25">
      <c r="F259016" s="195"/>
    </row>
    <row r="259017" spans="6:6" x14ac:dyDescent="0.25">
      <c r="F259017" s="195"/>
    </row>
    <row r="259018" spans="6:6" x14ac:dyDescent="0.25">
      <c r="F259018" s="195"/>
    </row>
    <row r="259019" spans="6:6" x14ac:dyDescent="0.25">
      <c r="F259019" s="195"/>
    </row>
    <row r="259020" spans="6:6" x14ac:dyDescent="0.25">
      <c r="F259020" s="195"/>
    </row>
    <row r="259021" spans="6:6" x14ac:dyDescent="0.25">
      <c r="F259021" s="195"/>
    </row>
    <row r="259022" spans="6:6" x14ac:dyDescent="0.25">
      <c r="F259022" s="195"/>
    </row>
    <row r="259023" spans="6:6" x14ac:dyDescent="0.25">
      <c r="F259023" s="195"/>
    </row>
    <row r="259024" spans="6:6" x14ac:dyDescent="0.25">
      <c r="F259024" s="195"/>
    </row>
    <row r="259025" spans="6:6" x14ac:dyDescent="0.25">
      <c r="F259025" s="195"/>
    </row>
    <row r="259026" spans="6:6" x14ac:dyDescent="0.25">
      <c r="F259026" s="195"/>
    </row>
    <row r="259027" spans="6:6" x14ac:dyDescent="0.25">
      <c r="F259027" s="195"/>
    </row>
    <row r="259028" spans="6:6" x14ac:dyDescent="0.25">
      <c r="F259028" s="195"/>
    </row>
    <row r="259029" spans="6:6" x14ac:dyDescent="0.25">
      <c r="F259029" s="195"/>
    </row>
    <row r="259030" spans="6:6" x14ac:dyDescent="0.25">
      <c r="F259030" s="195"/>
    </row>
    <row r="259031" spans="6:6" x14ac:dyDescent="0.25">
      <c r="F259031" s="195"/>
    </row>
    <row r="259032" spans="6:6" x14ac:dyDescent="0.25">
      <c r="F259032" s="195"/>
    </row>
    <row r="259033" spans="6:6" x14ac:dyDescent="0.25">
      <c r="F259033" s="195"/>
    </row>
    <row r="259034" spans="6:6" x14ac:dyDescent="0.25">
      <c r="F259034" s="195"/>
    </row>
    <row r="259035" spans="6:6" x14ac:dyDescent="0.25">
      <c r="F259035" s="195"/>
    </row>
    <row r="259036" spans="6:6" x14ac:dyDescent="0.25">
      <c r="F259036" s="195"/>
    </row>
    <row r="259037" spans="6:6" x14ac:dyDescent="0.25">
      <c r="F259037" s="195"/>
    </row>
    <row r="259038" spans="6:6" x14ac:dyDescent="0.25">
      <c r="F259038" s="195"/>
    </row>
    <row r="259039" spans="6:6" x14ac:dyDescent="0.25">
      <c r="F259039" s="195"/>
    </row>
    <row r="259040" spans="6:6" x14ac:dyDescent="0.25">
      <c r="F259040" s="195"/>
    </row>
    <row r="259041" spans="6:6" x14ac:dyDescent="0.25">
      <c r="F259041" s="195"/>
    </row>
    <row r="259042" spans="6:6" x14ac:dyDescent="0.25">
      <c r="F259042" s="195"/>
    </row>
    <row r="259043" spans="6:6" x14ac:dyDescent="0.25">
      <c r="F259043" s="195"/>
    </row>
    <row r="259044" spans="6:6" x14ac:dyDescent="0.25">
      <c r="F259044" s="195"/>
    </row>
    <row r="259045" spans="6:6" x14ac:dyDescent="0.25">
      <c r="F259045" s="195"/>
    </row>
    <row r="259046" spans="6:6" x14ac:dyDescent="0.25">
      <c r="F259046" s="195"/>
    </row>
    <row r="259047" spans="6:6" x14ac:dyDescent="0.25">
      <c r="F259047" s="195"/>
    </row>
    <row r="259048" spans="6:6" x14ac:dyDescent="0.25">
      <c r="F259048" s="195"/>
    </row>
    <row r="259049" spans="6:6" x14ac:dyDescent="0.25">
      <c r="F259049" s="195"/>
    </row>
    <row r="259050" spans="6:6" x14ac:dyDescent="0.25">
      <c r="F259050" s="195"/>
    </row>
    <row r="259051" spans="6:6" x14ac:dyDescent="0.25">
      <c r="F259051" s="195"/>
    </row>
    <row r="259052" spans="6:6" x14ac:dyDescent="0.25">
      <c r="F259052" s="195"/>
    </row>
    <row r="259053" spans="6:6" x14ac:dyDescent="0.25">
      <c r="F259053" s="195"/>
    </row>
    <row r="259054" spans="6:6" x14ac:dyDescent="0.25">
      <c r="F259054" s="195"/>
    </row>
    <row r="259055" spans="6:6" x14ac:dyDescent="0.25">
      <c r="F259055" s="195"/>
    </row>
    <row r="259056" spans="6:6" x14ac:dyDescent="0.25">
      <c r="F259056" s="195"/>
    </row>
    <row r="259057" spans="6:6" x14ac:dyDescent="0.25">
      <c r="F259057" s="195"/>
    </row>
    <row r="259058" spans="6:6" x14ac:dyDescent="0.25">
      <c r="F259058" s="195"/>
    </row>
    <row r="259059" spans="6:6" x14ac:dyDescent="0.25">
      <c r="F259059" s="195"/>
    </row>
    <row r="259060" spans="6:6" x14ac:dyDescent="0.25">
      <c r="F259060" s="195"/>
    </row>
    <row r="259061" spans="6:6" x14ac:dyDescent="0.25">
      <c r="F259061" s="195"/>
    </row>
    <row r="259062" spans="6:6" x14ac:dyDescent="0.25">
      <c r="F259062" s="195"/>
    </row>
    <row r="259063" spans="6:6" x14ac:dyDescent="0.25">
      <c r="F259063" s="195"/>
    </row>
    <row r="259064" spans="6:6" x14ac:dyDescent="0.25">
      <c r="F259064" s="195"/>
    </row>
    <row r="264182" spans="6:6" x14ac:dyDescent="0.25">
      <c r="F264182" s="195"/>
    </row>
    <row r="264183" spans="6:6" x14ac:dyDescent="0.25">
      <c r="F264183" s="195"/>
    </row>
    <row r="264184" spans="6:6" x14ac:dyDescent="0.25">
      <c r="F264184" s="195"/>
    </row>
    <row r="264185" spans="6:6" x14ac:dyDescent="0.25">
      <c r="F264185" s="195"/>
    </row>
    <row r="264186" spans="6:6" x14ac:dyDescent="0.25">
      <c r="F264186" s="195"/>
    </row>
    <row r="264187" spans="6:6" x14ac:dyDescent="0.25">
      <c r="F264187" s="195"/>
    </row>
    <row r="264188" spans="6:6" x14ac:dyDescent="0.25">
      <c r="F264188" s="195"/>
    </row>
    <row r="264189" spans="6:6" x14ac:dyDescent="0.25">
      <c r="F264189" s="195"/>
    </row>
    <row r="264190" spans="6:6" x14ac:dyDescent="0.25">
      <c r="F264190" s="195"/>
    </row>
    <row r="264191" spans="6:6" x14ac:dyDescent="0.25">
      <c r="F264191" s="195"/>
    </row>
    <row r="264192" spans="6:6" x14ac:dyDescent="0.25">
      <c r="F264192" s="195"/>
    </row>
    <row r="264193" spans="6:6" x14ac:dyDescent="0.25">
      <c r="F264193" s="195"/>
    </row>
    <row r="264194" spans="6:6" x14ac:dyDescent="0.25">
      <c r="F264194" s="195"/>
    </row>
    <row r="264195" spans="6:6" x14ac:dyDescent="0.25">
      <c r="F264195" s="195"/>
    </row>
    <row r="264196" spans="6:6" x14ac:dyDescent="0.25">
      <c r="F264196" s="195"/>
    </row>
    <row r="264197" spans="6:6" x14ac:dyDescent="0.25">
      <c r="F264197" s="195"/>
    </row>
    <row r="264198" spans="6:6" x14ac:dyDescent="0.25">
      <c r="F264198" s="195"/>
    </row>
    <row r="264199" spans="6:6" x14ac:dyDescent="0.25">
      <c r="F264199" s="195"/>
    </row>
    <row r="264200" spans="6:6" x14ac:dyDescent="0.25">
      <c r="F264200" s="195"/>
    </row>
    <row r="264201" spans="6:6" x14ac:dyDescent="0.25">
      <c r="F264201" s="195"/>
    </row>
    <row r="264202" spans="6:6" x14ac:dyDescent="0.25">
      <c r="F264202" s="195"/>
    </row>
    <row r="264203" spans="6:6" x14ac:dyDescent="0.25">
      <c r="F264203" s="195"/>
    </row>
    <row r="264204" spans="6:6" x14ac:dyDescent="0.25">
      <c r="F264204" s="195"/>
    </row>
    <row r="264205" spans="6:6" x14ac:dyDescent="0.25">
      <c r="F264205" s="195"/>
    </row>
    <row r="264206" spans="6:6" x14ac:dyDescent="0.25">
      <c r="F264206" s="195"/>
    </row>
    <row r="264207" spans="6:6" x14ac:dyDescent="0.25">
      <c r="F264207" s="195"/>
    </row>
    <row r="264208" spans="6:6" x14ac:dyDescent="0.25">
      <c r="F264208" s="195"/>
    </row>
    <row r="264209" spans="6:6" x14ac:dyDescent="0.25">
      <c r="F264209" s="195"/>
    </row>
    <row r="264210" spans="6:6" x14ac:dyDescent="0.25">
      <c r="F264210" s="195"/>
    </row>
    <row r="264211" spans="6:6" x14ac:dyDescent="0.25">
      <c r="F264211" s="195"/>
    </row>
    <row r="264212" spans="6:6" x14ac:dyDescent="0.25">
      <c r="F264212" s="195"/>
    </row>
    <row r="264213" spans="6:6" x14ac:dyDescent="0.25">
      <c r="F264213" s="195"/>
    </row>
    <row r="264214" spans="6:6" x14ac:dyDescent="0.25">
      <c r="F264214" s="195"/>
    </row>
    <row r="264215" spans="6:6" x14ac:dyDescent="0.25">
      <c r="F264215" s="195"/>
    </row>
    <row r="264216" spans="6:6" x14ac:dyDescent="0.25">
      <c r="F264216" s="195"/>
    </row>
    <row r="264217" spans="6:6" x14ac:dyDescent="0.25">
      <c r="F264217" s="195"/>
    </row>
    <row r="264218" spans="6:6" x14ac:dyDescent="0.25">
      <c r="F264218" s="195"/>
    </row>
    <row r="264219" spans="6:6" x14ac:dyDescent="0.25">
      <c r="F264219" s="195"/>
    </row>
    <row r="264220" spans="6:6" x14ac:dyDescent="0.25">
      <c r="F264220" s="195"/>
    </row>
    <row r="264221" spans="6:6" x14ac:dyDescent="0.25">
      <c r="F264221" s="195"/>
    </row>
    <row r="264222" spans="6:6" x14ac:dyDescent="0.25">
      <c r="F264222" s="195"/>
    </row>
    <row r="264223" spans="6:6" x14ac:dyDescent="0.25">
      <c r="F264223" s="195"/>
    </row>
    <row r="264224" spans="6:6" x14ac:dyDescent="0.25">
      <c r="F264224" s="195"/>
    </row>
    <row r="264225" spans="6:6" x14ac:dyDescent="0.25">
      <c r="F264225" s="195"/>
    </row>
    <row r="264226" spans="6:6" x14ac:dyDescent="0.25">
      <c r="F264226" s="195"/>
    </row>
    <row r="264227" spans="6:6" x14ac:dyDescent="0.25">
      <c r="F264227" s="195"/>
    </row>
    <row r="264228" spans="6:6" x14ac:dyDescent="0.25">
      <c r="F264228" s="195"/>
    </row>
    <row r="264229" spans="6:6" x14ac:dyDescent="0.25">
      <c r="F264229" s="195"/>
    </row>
    <row r="264230" spans="6:6" x14ac:dyDescent="0.25">
      <c r="F264230" s="195"/>
    </row>
    <row r="264231" spans="6:6" x14ac:dyDescent="0.25">
      <c r="F264231" s="195"/>
    </row>
    <row r="264232" spans="6:6" x14ac:dyDescent="0.25">
      <c r="F264232" s="195"/>
    </row>
    <row r="264233" spans="6:6" x14ac:dyDescent="0.25">
      <c r="F264233" s="195"/>
    </row>
    <row r="264234" spans="6:6" x14ac:dyDescent="0.25">
      <c r="F264234" s="195"/>
    </row>
    <row r="264235" spans="6:6" x14ac:dyDescent="0.25">
      <c r="F264235" s="195"/>
    </row>
    <row r="264236" spans="6:6" x14ac:dyDescent="0.25">
      <c r="F264236" s="195"/>
    </row>
    <row r="264237" spans="6:6" x14ac:dyDescent="0.25">
      <c r="F264237" s="195"/>
    </row>
    <row r="264238" spans="6:6" x14ac:dyDescent="0.25">
      <c r="F264238" s="195"/>
    </row>
    <row r="264239" spans="6:6" x14ac:dyDescent="0.25">
      <c r="F264239" s="195"/>
    </row>
    <row r="264240" spans="6:6" x14ac:dyDescent="0.25">
      <c r="F264240" s="195"/>
    </row>
    <row r="264241" spans="6:6" x14ac:dyDescent="0.25">
      <c r="F264241" s="195"/>
    </row>
    <row r="264242" spans="6:6" x14ac:dyDescent="0.25">
      <c r="F264242" s="195"/>
    </row>
    <row r="264243" spans="6:6" x14ac:dyDescent="0.25">
      <c r="F264243" s="195"/>
    </row>
    <row r="264244" spans="6:6" x14ac:dyDescent="0.25">
      <c r="F264244" s="195"/>
    </row>
    <row r="264245" spans="6:6" x14ac:dyDescent="0.25">
      <c r="F264245" s="195"/>
    </row>
    <row r="264246" spans="6:6" x14ac:dyDescent="0.25">
      <c r="F264246" s="195"/>
    </row>
    <row r="264247" spans="6:6" x14ac:dyDescent="0.25">
      <c r="F264247" s="195"/>
    </row>
    <row r="264248" spans="6:6" x14ac:dyDescent="0.25">
      <c r="F264248" s="195"/>
    </row>
    <row r="264249" spans="6:6" x14ac:dyDescent="0.25">
      <c r="F264249" s="195"/>
    </row>
    <row r="264250" spans="6:6" x14ac:dyDescent="0.25">
      <c r="F264250" s="195"/>
    </row>
    <row r="264251" spans="6:6" x14ac:dyDescent="0.25">
      <c r="F264251" s="195"/>
    </row>
    <row r="264252" spans="6:6" x14ac:dyDescent="0.25">
      <c r="F264252" s="195"/>
    </row>
    <row r="264253" spans="6:6" x14ac:dyDescent="0.25">
      <c r="F264253" s="195"/>
    </row>
    <row r="264254" spans="6:6" x14ac:dyDescent="0.25">
      <c r="F264254" s="195"/>
    </row>
    <row r="264255" spans="6:6" x14ac:dyDescent="0.25">
      <c r="F264255" s="195"/>
    </row>
    <row r="264256" spans="6:6" x14ac:dyDescent="0.25">
      <c r="F264256" s="195"/>
    </row>
    <row r="264257" spans="6:6" x14ac:dyDescent="0.25">
      <c r="F264257" s="195"/>
    </row>
    <row r="264258" spans="6:6" x14ac:dyDescent="0.25">
      <c r="F264258" s="195"/>
    </row>
    <row r="264259" spans="6:6" x14ac:dyDescent="0.25">
      <c r="F264259" s="195"/>
    </row>
    <row r="264260" spans="6:6" x14ac:dyDescent="0.25">
      <c r="F264260" s="195"/>
    </row>
    <row r="264261" spans="6:6" x14ac:dyDescent="0.25">
      <c r="F264261" s="195"/>
    </row>
    <row r="264262" spans="6:6" x14ac:dyDescent="0.25">
      <c r="F264262" s="195"/>
    </row>
    <row r="264263" spans="6:6" x14ac:dyDescent="0.25">
      <c r="F264263" s="195"/>
    </row>
    <row r="264264" spans="6:6" x14ac:dyDescent="0.25">
      <c r="F264264" s="195"/>
    </row>
    <row r="264265" spans="6:6" x14ac:dyDescent="0.25">
      <c r="F264265" s="195"/>
    </row>
    <row r="264266" spans="6:6" x14ac:dyDescent="0.25">
      <c r="F264266" s="195"/>
    </row>
    <row r="264267" spans="6:6" x14ac:dyDescent="0.25">
      <c r="F264267" s="195"/>
    </row>
    <row r="264268" spans="6:6" x14ac:dyDescent="0.25">
      <c r="F264268" s="195"/>
    </row>
    <row r="264269" spans="6:6" x14ac:dyDescent="0.25">
      <c r="F264269" s="195"/>
    </row>
    <row r="264270" spans="6:6" x14ac:dyDescent="0.25">
      <c r="F264270" s="195"/>
    </row>
    <row r="264271" spans="6:6" x14ac:dyDescent="0.25">
      <c r="F264271" s="195"/>
    </row>
    <row r="264272" spans="6:6" x14ac:dyDescent="0.25">
      <c r="F264272" s="195"/>
    </row>
    <row r="264273" spans="6:6" x14ac:dyDescent="0.25">
      <c r="F264273" s="195"/>
    </row>
    <row r="264274" spans="6:6" x14ac:dyDescent="0.25">
      <c r="F264274" s="195"/>
    </row>
    <row r="264275" spans="6:6" x14ac:dyDescent="0.25">
      <c r="F264275" s="195"/>
    </row>
    <row r="264276" spans="6:6" x14ac:dyDescent="0.25">
      <c r="F264276" s="195"/>
    </row>
    <row r="264277" spans="6:6" x14ac:dyDescent="0.25">
      <c r="F264277" s="195"/>
    </row>
    <row r="264278" spans="6:6" x14ac:dyDescent="0.25">
      <c r="F264278" s="195"/>
    </row>
    <row r="264279" spans="6:6" x14ac:dyDescent="0.25">
      <c r="F264279" s="195"/>
    </row>
    <row r="264280" spans="6:6" x14ac:dyDescent="0.25">
      <c r="F264280" s="195"/>
    </row>
    <row r="264281" spans="6:6" x14ac:dyDescent="0.25">
      <c r="F264281" s="195"/>
    </row>
    <row r="264282" spans="6:6" x14ac:dyDescent="0.25">
      <c r="F264282" s="195"/>
    </row>
    <row r="264283" spans="6:6" x14ac:dyDescent="0.25">
      <c r="F264283" s="195"/>
    </row>
    <row r="264284" spans="6:6" x14ac:dyDescent="0.25">
      <c r="F264284" s="195"/>
    </row>
    <row r="264285" spans="6:6" x14ac:dyDescent="0.25">
      <c r="F264285" s="195"/>
    </row>
    <row r="264286" spans="6:6" x14ac:dyDescent="0.25">
      <c r="F264286" s="195"/>
    </row>
    <row r="264287" spans="6:6" x14ac:dyDescent="0.25">
      <c r="F264287" s="195"/>
    </row>
    <row r="264288" spans="6:6" x14ac:dyDescent="0.25">
      <c r="F264288" s="195"/>
    </row>
    <row r="264289" spans="6:6" x14ac:dyDescent="0.25">
      <c r="F264289" s="195"/>
    </row>
    <row r="264290" spans="6:6" x14ac:dyDescent="0.25">
      <c r="F264290" s="195"/>
    </row>
    <row r="264291" spans="6:6" x14ac:dyDescent="0.25">
      <c r="F264291" s="195"/>
    </row>
    <row r="264292" spans="6:6" x14ac:dyDescent="0.25">
      <c r="F264292" s="195"/>
    </row>
    <row r="264293" spans="6:6" x14ac:dyDescent="0.25">
      <c r="F264293" s="195"/>
    </row>
    <row r="264294" spans="6:6" x14ac:dyDescent="0.25">
      <c r="F264294" s="195"/>
    </row>
    <row r="264295" spans="6:6" x14ac:dyDescent="0.25">
      <c r="F264295" s="195"/>
    </row>
    <row r="264296" spans="6:6" x14ac:dyDescent="0.25">
      <c r="F264296" s="195"/>
    </row>
    <row r="264297" spans="6:6" x14ac:dyDescent="0.25">
      <c r="F264297" s="195"/>
    </row>
    <row r="264298" spans="6:6" x14ac:dyDescent="0.25">
      <c r="F264298" s="195"/>
    </row>
    <row r="264299" spans="6:6" x14ac:dyDescent="0.25">
      <c r="F264299" s="195"/>
    </row>
    <row r="264300" spans="6:6" x14ac:dyDescent="0.25">
      <c r="F264300" s="195"/>
    </row>
    <row r="264301" spans="6:6" x14ac:dyDescent="0.25">
      <c r="F264301" s="195"/>
    </row>
    <row r="264302" spans="6:6" x14ac:dyDescent="0.25">
      <c r="F264302" s="195"/>
    </row>
    <row r="264303" spans="6:6" x14ac:dyDescent="0.25">
      <c r="F264303" s="195"/>
    </row>
    <row r="264304" spans="6:6" x14ac:dyDescent="0.25">
      <c r="F264304" s="195"/>
    </row>
    <row r="264305" spans="6:6" x14ac:dyDescent="0.25">
      <c r="F264305" s="195"/>
    </row>
    <row r="264306" spans="6:6" x14ac:dyDescent="0.25">
      <c r="F264306" s="195"/>
    </row>
    <row r="264307" spans="6:6" x14ac:dyDescent="0.25">
      <c r="F264307" s="195"/>
    </row>
    <row r="264308" spans="6:6" x14ac:dyDescent="0.25">
      <c r="F264308" s="195"/>
    </row>
    <row r="264309" spans="6:6" x14ac:dyDescent="0.25">
      <c r="F264309" s="195"/>
    </row>
    <row r="264310" spans="6:6" x14ac:dyDescent="0.25">
      <c r="F264310" s="195"/>
    </row>
    <row r="264311" spans="6:6" x14ac:dyDescent="0.25">
      <c r="F264311" s="195"/>
    </row>
    <row r="264312" spans="6:6" x14ac:dyDescent="0.25">
      <c r="F264312" s="195"/>
    </row>
    <row r="264313" spans="6:6" x14ac:dyDescent="0.25">
      <c r="F264313" s="195"/>
    </row>
    <row r="264314" spans="6:6" x14ac:dyDescent="0.25">
      <c r="F264314" s="195"/>
    </row>
    <row r="264315" spans="6:6" x14ac:dyDescent="0.25">
      <c r="F264315" s="195"/>
    </row>
    <row r="264316" spans="6:6" x14ac:dyDescent="0.25">
      <c r="F264316" s="195"/>
    </row>
    <row r="264317" spans="6:6" x14ac:dyDescent="0.25">
      <c r="F264317" s="195"/>
    </row>
    <row r="264318" spans="6:6" x14ac:dyDescent="0.25">
      <c r="F264318" s="195"/>
    </row>
    <row r="264319" spans="6:6" x14ac:dyDescent="0.25">
      <c r="F264319" s="195"/>
    </row>
    <row r="264320" spans="6:6" x14ac:dyDescent="0.25">
      <c r="F264320" s="195"/>
    </row>
    <row r="264321" spans="6:6" x14ac:dyDescent="0.25">
      <c r="F264321" s="195"/>
    </row>
    <row r="264322" spans="6:6" x14ac:dyDescent="0.25">
      <c r="F264322" s="195"/>
    </row>
    <row r="264323" spans="6:6" x14ac:dyDescent="0.25">
      <c r="F264323" s="195"/>
    </row>
    <row r="264324" spans="6:6" x14ac:dyDescent="0.25">
      <c r="F264324" s="195"/>
    </row>
    <row r="264325" spans="6:6" x14ac:dyDescent="0.25">
      <c r="F264325" s="195"/>
    </row>
    <row r="264326" spans="6:6" x14ac:dyDescent="0.25">
      <c r="F264326" s="195"/>
    </row>
    <row r="264327" spans="6:6" x14ac:dyDescent="0.25">
      <c r="F264327" s="195"/>
    </row>
    <row r="264328" spans="6:6" x14ac:dyDescent="0.25">
      <c r="F264328" s="195"/>
    </row>
    <row r="264329" spans="6:6" x14ac:dyDescent="0.25">
      <c r="F264329" s="195"/>
    </row>
    <row r="264330" spans="6:6" x14ac:dyDescent="0.25">
      <c r="F264330" s="195"/>
    </row>
    <row r="264331" spans="6:6" x14ac:dyDescent="0.25">
      <c r="F264331" s="195"/>
    </row>
    <row r="264332" spans="6:6" x14ac:dyDescent="0.25">
      <c r="F264332" s="195"/>
    </row>
    <row r="264333" spans="6:6" x14ac:dyDescent="0.25">
      <c r="F264333" s="195"/>
    </row>
    <row r="264334" spans="6:6" x14ac:dyDescent="0.25">
      <c r="F264334" s="195"/>
    </row>
    <row r="264335" spans="6:6" x14ac:dyDescent="0.25">
      <c r="F264335" s="195"/>
    </row>
    <row r="264336" spans="6:6" x14ac:dyDescent="0.25">
      <c r="F264336" s="195"/>
    </row>
    <row r="264337" spans="6:6" x14ac:dyDescent="0.25">
      <c r="F264337" s="195"/>
    </row>
    <row r="264338" spans="6:6" x14ac:dyDescent="0.25">
      <c r="F264338" s="195"/>
    </row>
    <row r="264339" spans="6:6" x14ac:dyDescent="0.25">
      <c r="F264339" s="195"/>
    </row>
    <row r="264340" spans="6:6" x14ac:dyDescent="0.25">
      <c r="F264340" s="195"/>
    </row>
    <row r="264341" spans="6:6" x14ac:dyDescent="0.25">
      <c r="F264341" s="195"/>
    </row>
    <row r="264342" spans="6:6" x14ac:dyDescent="0.25">
      <c r="F264342" s="195"/>
    </row>
    <row r="264343" spans="6:6" x14ac:dyDescent="0.25">
      <c r="F264343" s="195"/>
    </row>
    <row r="264344" spans="6:6" x14ac:dyDescent="0.25">
      <c r="F264344" s="195"/>
    </row>
    <row r="264345" spans="6:6" x14ac:dyDescent="0.25">
      <c r="F264345" s="195"/>
    </row>
    <row r="264346" spans="6:6" x14ac:dyDescent="0.25">
      <c r="F264346" s="195"/>
    </row>
    <row r="264347" spans="6:6" x14ac:dyDescent="0.25">
      <c r="F264347" s="195"/>
    </row>
    <row r="264348" spans="6:6" x14ac:dyDescent="0.25">
      <c r="F264348" s="195"/>
    </row>
    <row r="264349" spans="6:6" x14ac:dyDescent="0.25">
      <c r="F264349" s="195"/>
    </row>
    <row r="264350" spans="6:6" x14ac:dyDescent="0.25">
      <c r="F264350" s="195"/>
    </row>
    <row r="264351" spans="6:6" x14ac:dyDescent="0.25">
      <c r="F264351" s="195"/>
    </row>
    <row r="264352" spans="6:6" x14ac:dyDescent="0.25">
      <c r="F264352" s="195"/>
    </row>
    <row r="264353" spans="6:6" x14ac:dyDescent="0.25">
      <c r="F264353" s="195"/>
    </row>
    <row r="264354" spans="6:6" x14ac:dyDescent="0.25">
      <c r="F264354" s="195"/>
    </row>
    <row r="264355" spans="6:6" x14ac:dyDescent="0.25">
      <c r="F264355" s="195"/>
    </row>
    <row r="264356" spans="6:6" x14ac:dyDescent="0.25">
      <c r="F264356" s="195"/>
    </row>
    <row r="264357" spans="6:6" x14ac:dyDescent="0.25">
      <c r="F264357" s="195"/>
    </row>
    <row r="264358" spans="6:6" x14ac:dyDescent="0.25">
      <c r="F264358" s="195"/>
    </row>
    <row r="264359" spans="6:6" x14ac:dyDescent="0.25">
      <c r="F264359" s="195"/>
    </row>
    <row r="264360" spans="6:6" x14ac:dyDescent="0.25">
      <c r="F264360" s="195"/>
    </row>
    <row r="264361" spans="6:6" x14ac:dyDescent="0.25">
      <c r="F264361" s="195"/>
    </row>
    <row r="264362" spans="6:6" x14ac:dyDescent="0.25">
      <c r="F264362" s="195"/>
    </row>
    <row r="264363" spans="6:6" x14ac:dyDescent="0.25">
      <c r="F264363" s="195"/>
    </row>
    <row r="264364" spans="6:6" x14ac:dyDescent="0.25">
      <c r="F264364" s="195"/>
    </row>
    <row r="264365" spans="6:6" x14ac:dyDescent="0.25">
      <c r="F264365" s="195"/>
    </row>
    <row r="264366" spans="6:6" x14ac:dyDescent="0.25">
      <c r="F264366" s="195"/>
    </row>
    <row r="264367" spans="6:6" x14ac:dyDescent="0.25">
      <c r="F264367" s="195"/>
    </row>
    <row r="264368" spans="6:6" x14ac:dyDescent="0.25">
      <c r="F264368" s="195"/>
    </row>
    <row r="264369" spans="6:6" x14ac:dyDescent="0.25">
      <c r="F264369" s="195"/>
    </row>
    <row r="264370" spans="6:6" x14ac:dyDescent="0.25">
      <c r="F264370" s="195"/>
    </row>
    <row r="264371" spans="6:6" x14ac:dyDescent="0.25">
      <c r="F264371" s="195"/>
    </row>
    <row r="264372" spans="6:6" x14ac:dyDescent="0.25">
      <c r="F264372" s="195"/>
    </row>
    <row r="264373" spans="6:6" x14ac:dyDescent="0.25">
      <c r="F264373" s="195"/>
    </row>
    <row r="264374" spans="6:6" x14ac:dyDescent="0.25">
      <c r="F264374" s="195"/>
    </row>
    <row r="264375" spans="6:6" x14ac:dyDescent="0.25">
      <c r="F264375" s="195"/>
    </row>
    <row r="264376" spans="6:6" x14ac:dyDescent="0.25">
      <c r="F264376" s="195"/>
    </row>
    <row r="264377" spans="6:6" x14ac:dyDescent="0.25">
      <c r="F264377" s="195"/>
    </row>
    <row r="264378" spans="6:6" x14ac:dyDescent="0.25">
      <c r="F264378" s="195"/>
    </row>
    <row r="264379" spans="6:6" x14ac:dyDescent="0.25">
      <c r="F264379" s="195"/>
    </row>
    <row r="264380" spans="6:6" x14ac:dyDescent="0.25">
      <c r="F264380" s="195"/>
    </row>
    <row r="264381" spans="6:6" x14ac:dyDescent="0.25">
      <c r="F264381" s="195"/>
    </row>
    <row r="264382" spans="6:6" x14ac:dyDescent="0.25">
      <c r="F264382" s="195"/>
    </row>
    <row r="264383" spans="6:6" x14ac:dyDescent="0.25">
      <c r="F264383" s="195"/>
    </row>
    <row r="264384" spans="6:6" x14ac:dyDescent="0.25">
      <c r="F264384" s="195"/>
    </row>
    <row r="264385" spans="6:6" x14ac:dyDescent="0.25">
      <c r="F264385" s="195"/>
    </row>
    <row r="264386" spans="6:6" x14ac:dyDescent="0.25">
      <c r="F264386" s="195"/>
    </row>
    <row r="264387" spans="6:6" x14ac:dyDescent="0.25">
      <c r="F264387" s="195"/>
    </row>
    <row r="264388" spans="6:6" x14ac:dyDescent="0.25">
      <c r="F264388" s="195"/>
    </row>
    <row r="264389" spans="6:6" x14ac:dyDescent="0.25">
      <c r="F264389" s="195"/>
    </row>
    <row r="264390" spans="6:6" x14ac:dyDescent="0.25">
      <c r="F264390" s="195"/>
    </row>
    <row r="264391" spans="6:6" x14ac:dyDescent="0.25">
      <c r="F264391" s="195"/>
    </row>
    <row r="264392" spans="6:6" x14ac:dyDescent="0.25">
      <c r="F264392" s="195"/>
    </row>
    <row r="264393" spans="6:6" x14ac:dyDescent="0.25">
      <c r="F264393" s="195"/>
    </row>
    <row r="264394" spans="6:6" x14ac:dyDescent="0.25">
      <c r="F264394" s="195"/>
    </row>
    <row r="264395" spans="6:6" x14ac:dyDescent="0.25">
      <c r="F264395" s="195"/>
    </row>
    <row r="264396" spans="6:6" x14ac:dyDescent="0.25">
      <c r="F264396" s="195"/>
    </row>
    <row r="264397" spans="6:6" x14ac:dyDescent="0.25">
      <c r="F264397" s="195"/>
    </row>
    <row r="264398" spans="6:6" x14ac:dyDescent="0.25">
      <c r="F264398" s="195"/>
    </row>
    <row r="264399" spans="6:6" x14ac:dyDescent="0.25">
      <c r="F264399" s="195"/>
    </row>
    <row r="264400" spans="6:6" x14ac:dyDescent="0.25">
      <c r="F264400" s="195"/>
    </row>
    <row r="264401" spans="6:6" x14ac:dyDescent="0.25">
      <c r="F264401" s="195"/>
    </row>
    <row r="264402" spans="6:6" x14ac:dyDescent="0.25">
      <c r="F264402" s="195"/>
    </row>
    <row r="264403" spans="6:6" x14ac:dyDescent="0.25">
      <c r="F264403" s="195"/>
    </row>
    <row r="264404" spans="6:6" x14ac:dyDescent="0.25">
      <c r="F264404" s="195"/>
    </row>
    <row r="264405" spans="6:6" x14ac:dyDescent="0.25">
      <c r="F264405" s="195"/>
    </row>
    <row r="264406" spans="6:6" x14ac:dyDescent="0.25">
      <c r="F264406" s="195"/>
    </row>
    <row r="264407" spans="6:6" x14ac:dyDescent="0.25">
      <c r="F264407" s="195"/>
    </row>
    <row r="264408" spans="6:6" x14ac:dyDescent="0.25">
      <c r="F264408" s="195"/>
    </row>
    <row r="264409" spans="6:6" x14ac:dyDescent="0.25">
      <c r="F264409" s="195"/>
    </row>
    <row r="264410" spans="6:6" x14ac:dyDescent="0.25">
      <c r="F264410" s="195"/>
    </row>
    <row r="264411" spans="6:6" x14ac:dyDescent="0.25">
      <c r="F264411" s="195"/>
    </row>
    <row r="264412" spans="6:6" x14ac:dyDescent="0.25">
      <c r="F264412" s="195"/>
    </row>
    <row r="264413" spans="6:6" x14ac:dyDescent="0.25">
      <c r="F264413" s="195"/>
    </row>
    <row r="264414" spans="6:6" x14ac:dyDescent="0.25">
      <c r="F264414" s="195"/>
    </row>
    <row r="264415" spans="6:6" x14ac:dyDescent="0.25">
      <c r="F264415" s="195"/>
    </row>
    <row r="264416" spans="6:6" x14ac:dyDescent="0.25">
      <c r="F264416" s="195"/>
    </row>
    <row r="264417" spans="6:6" x14ac:dyDescent="0.25">
      <c r="F264417" s="195"/>
    </row>
    <row r="264418" spans="6:6" x14ac:dyDescent="0.25">
      <c r="F264418" s="195"/>
    </row>
    <row r="264419" spans="6:6" x14ac:dyDescent="0.25">
      <c r="F264419" s="195"/>
    </row>
    <row r="264420" spans="6:6" x14ac:dyDescent="0.25">
      <c r="F264420" s="195"/>
    </row>
    <row r="264421" spans="6:6" x14ac:dyDescent="0.25">
      <c r="F264421" s="195"/>
    </row>
    <row r="264422" spans="6:6" x14ac:dyDescent="0.25">
      <c r="F264422" s="195"/>
    </row>
    <row r="264423" spans="6:6" x14ac:dyDescent="0.25">
      <c r="F264423" s="195"/>
    </row>
    <row r="264424" spans="6:6" x14ac:dyDescent="0.25">
      <c r="F264424" s="195"/>
    </row>
    <row r="264425" spans="6:6" x14ac:dyDescent="0.25">
      <c r="F264425" s="195"/>
    </row>
    <row r="264426" spans="6:6" x14ac:dyDescent="0.25">
      <c r="F264426" s="195"/>
    </row>
    <row r="264427" spans="6:6" x14ac:dyDescent="0.25">
      <c r="F264427" s="195"/>
    </row>
    <row r="264428" spans="6:6" x14ac:dyDescent="0.25">
      <c r="F264428" s="195"/>
    </row>
    <row r="264429" spans="6:6" x14ac:dyDescent="0.25">
      <c r="F264429" s="195"/>
    </row>
    <row r="264430" spans="6:6" x14ac:dyDescent="0.25">
      <c r="F264430" s="195"/>
    </row>
    <row r="264431" spans="6:6" x14ac:dyDescent="0.25">
      <c r="F264431" s="195"/>
    </row>
    <row r="264432" spans="6:6" x14ac:dyDescent="0.25">
      <c r="F264432" s="195"/>
    </row>
    <row r="264433" spans="6:6" x14ac:dyDescent="0.25">
      <c r="F264433" s="195"/>
    </row>
    <row r="264434" spans="6:6" x14ac:dyDescent="0.25">
      <c r="F264434" s="195"/>
    </row>
    <row r="264435" spans="6:6" x14ac:dyDescent="0.25">
      <c r="F264435" s="195"/>
    </row>
    <row r="264436" spans="6:6" x14ac:dyDescent="0.25">
      <c r="F264436" s="195"/>
    </row>
    <row r="264437" spans="6:6" x14ac:dyDescent="0.25">
      <c r="F264437" s="195"/>
    </row>
    <row r="264438" spans="6:6" x14ac:dyDescent="0.25">
      <c r="F264438" s="195"/>
    </row>
    <row r="264439" spans="6:6" x14ac:dyDescent="0.25">
      <c r="F264439" s="195"/>
    </row>
    <row r="264440" spans="6:6" x14ac:dyDescent="0.25">
      <c r="F264440" s="195"/>
    </row>
    <row r="264441" spans="6:6" x14ac:dyDescent="0.25">
      <c r="F264441" s="195"/>
    </row>
    <row r="264442" spans="6:6" x14ac:dyDescent="0.25">
      <c r="F264442" s="195"/>
    </row>
    <row r="264443" spans="6:6" x14ac:dyDescent="0.25">
      <c r="F264443" s="195"/>
    </row>
    <row r="264444" spans="6:6" x14ac:dyDescent="0.25">
      <c r="F264444" s="195"/>
    </row>
    <row r="264445" spans="6:6" x14ac:dyDescent="0.25">
      <c r="F264445" s="195"/>
    </row>
    <row r="264446" spans="6:6" x14ac:dyDescent="0.25">
      <c r="F264446" s="195"/>
    </row>
    <row r="264447" spans="6:6" x14ac:dyDescent="0.25">
      <c r="F264447" s="195"/>
    </row>
    <row r="264448" spans="6:6" x14ac:dyDescent="0.25">
      <c r="F264448" s="195"/>
    </row>
    <row r="264449" spans="6:6" x14ac:dyDescent="0.25">
      <c r="F264449" s="195"/>
    </row>
    <row r="264450" spans="6:6" x14ac:dyDescent="0.25">
      <c r="F264450" s="195"/>
    </row>
    <row r="264451" spans="6:6" x14ac:dyDescent="0.25">
      <c r="F264451" s="195"/>
    </row>
    <row r="264452" spans="6:6" x14ac:dyDescent="0.25">
      <c r="F264452" s="195"/>
    </row>
    <row r="264453" spans="6:6" x14ac:dyDescent="0.25">
      <c r="F264453" s="195"/>
    </row>
    <row r="264454" spans="6:6" x14ac:dyDescent="0.25">
      <c r="F264454" s="195"/>
    </row>
    <row r="264455" spans="6:6" x14ac:dyDescent="0.25">
      <c r="F264455" s="195"/>
    </row>
    <row r="264456" spans="6:6" x14ac:dyDescent="0.25">
      <c r="F264456" s="195"/>
    </row>
    <row r="264457" spans="6:6" x14ac:dyDescent="0.25">
      <c r="F264457" s="195"/>
    </row>
    <row r="264458" spans="6:6" x14ac:dyDescent="0.25">
      <c r="F264458" s="195"/>
    </row>
    <row r="264459" spans="6:6" x14ac:dyDescent="0.25">
      <c r="F264459" s="195"/>
    </row>
    <row r="264460" spans="6:6" x14ac:dyDescent="0.25">
      <c r="F264460" s="195"/>
    </row>
    <row r="264461" spans="6:6" x14ac:dyDescent="0.25">
      <c r="F264461" s="195"/>
    </row>
    <row r="264462" spans="6:6" x14ac:dyDescent="0.25">
      <c r="F264462" s="195"/>
    </row>
    <row r="264463" spans="6:6" x14ac:dyDescent="0.25">
      <c r="F264463" s="195"/>
    </row>
    <row r="264464" spans="6:6" x14ac:dyDescent="0.25">
      <c r="F264464" s="195"/>
    </row>
    <row r="264465" spans="6:6" x14ac:dyDescent="0.25">
      <c r="F264465" s="195"/>
    </row>
    <row r="264466" spans="6:6" x14ac:dyDescent="0.25">
      <c r="F264466" s="195"/>
    </row>
    <row r="264467" spans="6:6" x14ac:dyDescent="0.25">
      <c r="F264467" s="195"/>
    </row>
    <row r="264468" spans="6:6" x14ac:dyDescent="0.25">
      <c r="F264468" s="195"/>
    </row>
    <row r="264469" spans="6:6" x14ac:dyDescent="0.25">
      <c r="F264469" s="195"/>
    </row>
    <row r="264470" spans="6:6" x14ac:dyDescent="0.25">
      <c r="F264470" s="195"/>
    </row>
    <row r="264471" spans="6:6" x14ac:dyDescent="0.25">
      <c r="F264471" s="195"/>
    </row>
    <row r="264472" spans="6:6" x14ac:dyDescent="0.25">
      <c r="F264472" s="195"/>
    </row>
    <row r="264473" spans="6:6" x14ac:dyDescent="0.25">
      <c r="F264473" s="195"/>
    </row>
    <row r="264474" spans="6:6" x14ac:dyDescent="0.25">
      <c r="F264474" s="195"/>
    </row>
    <row r="264475" spans="6:6" x14ac:dyDescent="0.25">
      <c r="F264475" s="195"/>
    </row>
    <row r="264476" spans="6:6" x14ac:dyDescent="0.25">
      <c r="F264476" s="195"/>
    </row>
    <row r="264477" spans="6:6" x14ac:dyDescent="0.25">
      <c r="F264477" s="195"/>
    </row>
    <row r="264478" spans="6:6" x14ac:dyDescent="0.25">
      <c r="F264478" s="195"/>
    </row>
    <row r="264479" spans="6:6" x14ac:dyDescent="0.25">
      <c r="F264479" s="195"/>
    </row>
    <row r="264480" spans="6:6" x14ac:dyDescent="0.25">
      <c r="F264480" s="195"/>
    </row>
    <row r="264481" spans="6:6" x14ac:dyDescent="0.25">
      <c r="F264481" s="195"/>
    </row>
    <row r="264482" spans="6:6" x14ac:dyDescent="0.25">
      <c r="F264482" s="195"/>
    </row>
    <row r="264483" spans="6:6" x14ac:dyDescent="0.25">
      <c r="F264483" s="195"/>
    </row>
    <row r="264484" spans="6:6" x14ac:dyDescent="0.25">
      <c r="F264484" s="195"/>
    </row>
    <row r="264485" spans="6:6" x14ac:dyDescent="0.25">
      <c r="F264485" s="195"/>
    </row>
    <row r="264486" spans="6:6" x14ac:dyDescent="0.25">
      <c r="F264486" s="195"/>
    </row>
    <row r="264487" spans="6:6" x14ac:dyDescent="0.25">
      <c r="F264487" s="195"/>
    </row>
    <row r="264488" spans="6:6" x14ac:dyDescent="0.25">
      <c r="F264488" s="195"/>
    </row>
    <row r="264489" spans="6:6" x14ac:dyDescent="0.25">
      <c r="F264489" s="195"/>
    </row>
    <row r="264490" spans="6:6" x14ac:dyDescent="0.25">
      <c r="F264490" s="195"/>
    </row>
    <row r="264491" spans="6:6" x14ac:dyDescent="0.25">
      <c r="F264491" s="195"/>
    </row>
    <row r="264492" spans="6:6" x14ac:dyDescent="0.25">
      <c r="F264492" s="195"/>
    </row>
    <row r="264493" spans="6:6" x14ac:dyDescent="0.25">
      <c r="F264493" s="195"/>
    </row>
    <row r="264494" spans="6:6" x14ac:dyDescent="0.25">
      <c r="F264494" s="195"/>
    </row>
    <row r="264495" spans="6:6" x14ac:dyDescent="0.25">
      <c r="F264495" s="195"/>
    </row>
    <row r="264496" spans="6:6" x14ac:dyDescent="0.25">
      <c r="F264496" s="195"/>
    </row>
    <row r="264497" spans="6:6" x14ac:dyDescent="0.25">
      <c r="F264497" s="195"/>
    </row>
    <row r="264498" spans="6:6" x14ac:dyDescent="0.25">
      <c r="F264498" s="195"/>
    </row>
    <row r="264499" spans="6:6" x14ac:dyDescent="0.25">
      <c r="F264499" s="195"/>
    </row>
    <row r="264500" spans="6:6" x14ac:dyDescent="0.25">
      <c r="F264500" s="195"/>
    </row>
    <row r="264501" spans="6:6" x14ac:dyDescent="0.25">
      <c r="F264501" s="195"/>
    </row>
    <row r="264502" spans="6:6" x14ac:dyDescent="0.25">
      <c r="F264502" s="195"/>
    </row>
    <row r="264503" spans="6:6" x14ac:dyDescent="0.25">
      <c r="F264503" s="195"/>
    </row>
    <row r="264504" spans="6:6" x14ac:dyDescent="0.25">
      <c r="F264504" s="195"/>
    </row>
    <row r="264505" spans="6:6" x14ac:dyDescent="0.25">
      <c r="F264505" s="195"/>
    </row>
    <row r="264506" spans="6:6" x14ac:dyDescent="0.25">
      <c r="F264506" s="195"/>
    </row>
    <row r="264507" spans="6:6" x14ac:dyDescent="0.25">
      <c r="F264507" s="195"/>
    </row>
    <row r="264508" spans="6:6" x14ac:dyDescent="0.25">
      <c r="F264508" s="195"/>
    </row>
    <row r="264509" spans="6:6" x14ac:dyDescent="0.25">
      <c r="F264509" s="195"/>
    </row>
    <row r="264510" spans="6:6" x14ac:dyDescent="0.25">
      <c r="F264510" s="195"/>
    </row>
    <row r="264511" spans="6:6" x14ac:dyDescent="0.25">
      <c r="F264511" s="195"/>
    </row>
    <row r="264512" spans="6:6" x14ac:dyDescent="0.25">
      <c r="F264512" s="195"/>
    </row>
    <row r="264513" spans="6:6" x14ac:dyDescent="0.25">
      <c r="F264513" s="195"/>
    </row>
    <row r="264514" spans="6:6" x14ac:dyDescent="0.25">
      <c r="F264514" s="195"/>
    </row>
    <row r="264515" spans="6:6" x14ac:dyDescent="0.25">
      <c r="F264515" s="195"/>
    </row>
    <row r="264516" spans="6:6" x14ac:dyDescent="0.25">
      <c r="F264516" s="195"/>
    </row>
    <row r="264517" spans="6:6" x14ac:dyDescent="0.25">
      <c r="F264517" s="195"/>
    </row>
    <row r="264518" spans="6:6" x14ac:dyDescent="0.25">
      <c r="F264518" s="195"/>
    </row>
    <row r="264519" spans="6:6" x14ac:dyDescent="0.25">
      <c r="F264519" s="195"/>
    </row>
    <row r="264520" spans="6:6" x14ac:dyDescent="0.25">
      <c r="F264520" s="195"/>
    </row>
    <row r="264521" spans="6:6" x14ac:dyDescent="0.25">
      <c r="F264521" s="195"/>
    </row>
    <row r="264522" spans="6:6" x14ac:dyDescent="0.25">
      <c r="F264522" s="195"/>
    </row>
    <row r="264523" spans="6:6" x14ac:dyDescent="0.25">
      <c r="F264523" s="195"/>
    </row>
    <row r="264524" spans="6:6" x14ac:dyDescent="0.25">
      <c r="F264524" s="195"/>
    </row>
    <row r="264525" spans="6:6" x14ac:dyDescent="0.25">
      <c r="F264525" s="195"/>
    </row>
    <row r="264526" spans="6:6" x14ac:dyDescent="0.25">
      <c r="F264526" s="195"/>
    </row>
    <row r="264527" spans="6:6" x14ac:dyDescent="0.25">
      <c r="F264527" s="195"/>
    </row>
    <row r="264528" spans="6:6" x14ac:dyDescent="0.25">
      <c r="F264528" s="195"/>
    </row>
    <row r="264529" spans="6:6" x14ac:dyDescent="0.25">
      <c r="F264529" s="195"/>
    </row>
    <row r="264530" spans="6:6" x14ac:dyDescent="0.25">
      <c r="F264530" s="195"/>
    </row>
    <row r="264531" spans="6:6" x14ac:dyDescent="0.25">
      <c r="F264531" s="195"/>
    </row>
    <row r="264532" spans="6:6" x14ac:dyDescent="0.25">
      <c r="F264532" s="195"/>
    </row>
    <row r="264533" spans="6:6" x14ac:dyDescent="0.25">
      <c r="F264533" s="195"/>
    </row>
    <row r="264534" spans="6:6" x14ac:dyDescent="0.25">
      <c r="F264534" s="195"/>
    </row>
    <row r="264535" spans="6:6" x14ac:dyDescent="0.25">
      <c r="F264535" s="195"/>
    </row>
    <row r="264536" spans="6:6" x14ac:dyDescent="0.25">
      <c r="F264536" s="195"/>
    </row>
    <row r="264537" spans="6:6" x14ac:dyDescent="0.25">
      <c r="F264537" s="195"/>
    </row>
    <row r="264538" spans="6:6" x14ac:dyDescent="0.25">
      <c r="F264538" s="195"/>
    </row>
    <row r="264539" spans="6:6" x14ac:dyDescent="0.25">
      <c r="F264539" s="195"/>
    </row>
    <row r="264540" spans="6:6" x14ac:dyDescent="0.25">
      <c r="F264540" s="195"/>
    </row>
    <row r="264541" spans="6:6" x14ac:dyDescent="0.25">
      <c r="F264541" s="195"/>
    </row>
    <row r="264542" spans="6:6" x14ac:dyDescent="0.25">
      <c r="F264542" s="195"/>
    </row>
    <row r="264543" spans="6:6" x14ac:dyDescent="0.25">
      <c r="F264543" s="195"/>
    </row>
    <row r="264544" spans="6:6" x14ac:dyDescent="0.25">
      <c r="F264544" s="195"/>
    </row>
    <row r="264545" spans="6:6" x14ac:dyDescent="0.25">
      <c r="F264545" s="195"/>
    </row>
    <row r="264546" spans="6:6" x14ac:dyDescent="0.25">
      <c r="F264546" s="195"/>
    </row>
    <row r="264547" spans="6:6" x14ac:dyDescent="0.25">
      <c r="F264547" s="195"/>
    </row>
    <row r="264548" spans="6:6" x14ac:dyDescent="0.25">
      <c r="F264548" s="195"/>
    </row>
    <row r="264549" spans="6:6" x14ac:dyDescent="0.25">
      <c r="F264549" s="195"/>
    </row>
    <row r="264550" spans="6:6" x14ac:dyDescent="0.25">
      <c r="F264550" s="195"/>
    </row>
    <row r="264551" spans="6:6" x14ac:dyDescent="0.25">
      <c r="F264551" s="195"/>
    </row>
    <row r="264552" spans="6:6" x14ac:dyDescent="0.25">
      <c r="F264552" s="195"/>
    </row>
    <row r="264553" spans="6:6" x14ac:dyDescent="0.25">
      <c r="F264553" s="195"/>
    </row>
    <row r="264554" spans="6:6" x14ac:dyDescent="0.25">
      <c r="F264554" s="195"/>
    </row>
    <row r="264555" spans="6:6" x14ac:dyDescent="0.25">
      <c r="F264555" s="195"/>
    </row>
    <row r="264556" spans="6:6" x14ac:dyDescent="0.25">
      <c r="F264556" s="195"/>
    </row>
    <row r="264557" spans="6:6" x14ac:dyDescent="0.25">
      <c r="F264557" s="195"/>
    </row>
    <row r="264558" spans="6:6" x14ac:dyDescent="0.25">
      <c r="F264558" s="195"/>
    </row>
    <row r="264559" spans="6:6" x14ac:dyDescent="0.25">
      <c r="F264559" s="195"/>
    </row>
    <row r="264560" spans="6:6" x14ac:dyDescent="0.25">
      <c r="F264560" s="195"/>
    </row>
    <row r="264561" spans="6:6" x14ac:dyDescent="0.25">
      <c r="F264561" s="195"/>
    </row>
    <row r="264562" spans="6:6" x14ac:dyDescent="0.25">
      <c r="F264562" s="195"/>
    </row>
    <row r="264563" spans="6:6" x14ac:dyDescent="0.25">
      <c r="F264563" s="195"/>
    </row>
    <row r="264564" spans="6:6" x14ac:dyDescent="0.25">
      <c r="F264564" s="195"/>
    </row>
    <row r="264565" spans="6:6" x14ac:dyDescent="0.25">
      <c r="F264565" s="195"/>
    </row>
    <row r="264566" spans="6:6" x14ac:dyDescent="0.25">
      <c r="F264566" s="195"/>
    </row>
    <row r="264567" spans="6:6" x14ac:dyDescent="0.25">
      <c r="F264567" s="195"/>
    </row>
    <row r="264568" spans="6:6" x14ac:dyDescent="0.25">
      <c r="F264568" s="195"/>
    </row>
    <row r="264569" spans="6:6" x14ac:dyDescent="0.25">
      <c r="F264569" s="195"/>
    </row>
    <row r="264570" spans="6:6" x14ac:dyDescent="0.25">
      <c r="F264570" s="195"/>
    </row>
    <row r="264571" spans="6:6" x14ac:dyDescent="0.25">
      <c r="F264571" s="195"/>
    </row>
    <row r="264572" spans="6:6" x14ac:dyDescent="0.25">
      <c r="F264572" s="195"/>
    </row>
    <row r="264573" spans="6:6" x14ac:dyDescent="0.25">
      <c r="F264573" s="195"/>
    </row>
    <row r="264574" spans="6:6" x14ac:dyDescent="0.25">
      <c r="F264574" s="195"/>
    </row>
    <row r="264575" spans="6:6" x14ac:dyDescent="0.25">
      <c r="F264575" s="195"/>
    </row>
    <row r="264576" spans="6:6" x14ac:dyDescent="0.25">
      <c r="F264576" s="195"/>
    </row>
    <row r="269694" spans="6:6" x14ac:dyDescent="0.25">
      <c r="F269694" s="195"/>
    </row>
    <row r="269695" spans="6:6" x14ac:dyDescent="0.25">
      <c r="F269695" s="195"/>
    </row>
    <row r="269696" spans="6:6" x14ac:dyDescent="0.25">
      <c r="F269696" s="195"/>
    </row>
    <row r="269697" spans="6:6" x14ac:dyDescent="0.25">
      <c r="F269697" s="195"/>
    </row>
    <row r="269698" spans="6:6" x14ac:dyDescent="0.25">
      <c r="F269698" s="195"/>
    </row>
    <row r="269699" spans="6:6" x14ac:dyDescent="0.25">
      <c r="F269699" s="195"/>
    </row>
    <row r="269700" spans="6:6" x14ac:dyDescent="0.25">
      <c r="F269700" s="195"/>
    </row>
    <row r="269701" spans="6:6" x14ac:dyDescent="0.25">
      <c r="F269701" s="195"/>
    </row>
    <row r="269702" spans="6:6" x14ac:dyDescent="0.25">
      <c r="F269702" s="195"/>
    </row>
    <row r="269703" spans="6:6" x14ac:dyDescent="0.25">
      <c r="F269703" s="195"/>
    </row>
    <row r="269704" spans="6:6" x14ac:dyDescent="0.25">
      <c r="F269704" s="195"/>
    </row>
    <row r="269705" spans="6:6" x14ac:dyDescent="0.25">
      <c r="F269705" s="195"/>
    </row>
    <row r="269706" spans="6:6" x14ac:dyDescent="0.25">
      <c r="F269706" s="195"/>
    </row>
    <row r="269707" spans="6:6" x14ac:dyDescent="0.25">
      <c r="F269707" s="195"/>
    </row>
    <row r="269708" spans="6:6" x14ac:dyDescent="0.25">
      <c r="F269708" s="195"/>
    </row>
    <row r="269709" spans="6:6" x14ac:dyDescent="0.25">
      <c r="F269709" s="195"/>
    </row>
    <row r="269710" spans="6:6" x14ac:dyDescent="0.25">
      <c r="F269710" s="195"/>
    </row>
    <row r="269711" spans="6:6" x14ac:dyDescent="0.25">
      <c r="F269711" s="195"/>
    </row>
    <row r="269712" spans="6:6" x14ac:dyDescent="0.25">
      <c r="F269712" s="195"/>
    </row>
    <row r="269713" spans="6:6" x14ac:dyDescent="0.25">
      <c r="F269713" s="195"/>
    </row>
    <row r="269714" spans="6:6" x14ac:dyDescent="0.25">
      <c r="F269714" s="195"/>
    </row>
    <row r="269715" spans="6:6" x14ac:dyDescent="0.25">
      <c r="F269715" s="195"/>
    </row>
    <row r="269716" spans="6:6" x14ac:dyDescent="0.25">
      <c r="F269716" s="195"/>
    </row>
    <row r="269717" spans="6:6" x14ac:dyDescent="0.25">
      <c r="F269717" s="195"/>
    </row>
    <row r="269718" spans="6:6" x14ac:dyDescent="0.25">
      <c r="F269718" s="195"/>
    </row>
    <row r="269719" spans="6:6" x14ac:dyDescent="0.25">
      <c r="F269719" s="195"/>
    </row>
    <row r="269720" spans="6:6" x14ac:dyDescent="0.25">
      <c r="F269720" s="195"/>
    </row>
    <row r="269721" spans="6:6" x14ac:dyDescent="0.25">
      <c r="F269721" s="195"/>
    </row>
    <row r="269722" spans="6:6" x14ac:dyDescent="0.25">
      <c r="F269722" s="195"/>
    </row>
    <row r="269723" spans="6:6" x14ac:dyDescent="0.25">
      <c r="F269723" s="195"/>
    </row>
    <row r="269724" spans="6:6" x14ac:dyDescent="0.25">
      <c r="F269724" s="195"/>
    </row>
    <row r="269725" spans="6:6" x14ac:dyDescent="0.25">
      <c r="F269725" s="195"/>
    </row>
    <row r="269726" spans="6:6" x14ac:dyDescent="0.25">
      <c r="F269726" s="195"/>
    </row>
    <row r="269727" spans="6:6" x14ac:dyDescent="0.25">
      <c r="F269727" s="195"/>
    </row>
    <row r="269728" spans="6:6" x14ac:dyDescent="0.25">
      <c r="F269728" s="195"/>
    </row>
    <row r="269729" spans="6:6" x14ac:dyDescent="0.25">
      <c r="F269729" s="195"/>
    </row>
    <row r="269730" spans="6:6" x14ac:dyDescent="0.25">
      <c r="F269730" s="195"/>
    </row>
    <row r="269731" spans="6:6" x14ac:dyDescent="0.25">
      <c r="F269731" s="195"/>
    </row>
    <row r="269732" spans="6:6" x14ac:dyDescent="0.25">
      <c r="F269732" s="195"/>
    </row>
    <row r="269733" spans="6:6" x14ac:dyDescent="0.25">
      <c r="F269733" s="195"/>
    </row>
    <row r="269734" spans="6:6" x14ac:dyDescent="0.25">
      <c r="F269734" s="195"/>
    </row>
    <row r="269735" spans="6:6" x14ac:dyDescent="0.25">
      <c r="F269735" s="195"/>
    </row>
    <row r="269736" spans="6:6" x14ac:dyDescent="0.25">
      <c r="F269736" s="195"/>
    </row>
    <row r="269737" spans="6:6" x14ac:dyDescent="0.25">
      <c r="F269737" s="195"/>
    </row>
    <row r="269738" spans="6:6" x14ac:dyDescent="0.25">
      <c r="F269738" s="195"/>
    </row>
    <row r="269739" spans="6:6" x14ac:dyDescent="0.25">
      <c r="F269739" s="195"/>
    </row>
    <row r="269740" spans="6:6" x14ac:dyDescent="0.25">
      <c r="F269740" s="195"/>
    </row>
    <row r="269741" spans="6:6" x14ac:dyDescent="0.25">
      <c r="F269741" s="195"/>
    </row>
    <row r="269742" spans="6:6" x14ac:dyDescent="0.25">
      <c r="F269742" s="195"/>
    </row>
    <row r="269743" spans="6:6" x14ac:dyDescent="0.25">
      <c r="F269743" s="195"/>
    </row>
    <row r="269744" spans="6:6" x14ac:dyDescent="0.25">
      <c r="F269744" s="195"/>
    </row>
    <row r="269745" spans="6:6" x14ac:dyDescent="0.25">
      <c r="F269745" s="195"/>
    </row>
    <row r="269746" spans="6:6" x14ac:dyDescent="0.25">
      <c r="F269746" s="195"/>
    </row>
    <row r="269747" spans="6:6" x14ac:dyDescent="0.25">
      <c r="F269747" s="195"/>
    </row>
    <row r="269748" spans="6:6" x14ac:dyDescent="0.25">
      <c r="F269748" s="195"/>
    </row>
    <row r="269749" spans="6:6" x14ac:dyDescent="0.25">
      <c r="F269749" s="195"/>
    </row>
    <row r="269750" spans="6:6" x14ac:dyDescent="0.25">
      <c r="F269750" s="195"/>
    </row>
    <row r="269751" spans="6:6" x14ac:dyDescent="0.25">
      <c r="F269751" s="195"/>
    </row>
    <row r="269752" spans="6:6" x14ac:dyDescent="0.25">
      <c r="F269752" s="195"/>
    </row>
    <row r="269753" spans="6:6" x14ac:dyDescent="0.25">
      <c r="F269753" s="195"/>
    </row>
    <row r="269754" spans="6:6" x14ac:dyDescent="0.25">
      <c r="F269754" s="195"/>
    </row>
    <row r="269755" spans="6:6" x14ac:dyDescent="0.25">
      <c r="F269755" s="195"/>
    </row>
    <row r="269756" spans="6:6" x14ac:dyDescent="0.25">
      <c r="F269756" s="195"/>
    </row>
    <row r="269757" spans="6:6" x14ac:dyDescent="0.25">
      <c r="F269757" s="195"/>
    </row>
    <row r="269758" spans="6:6" x14ac:dyDescent="0.25">
      <c r="F269758" s="195"/>
    </row>
    <row r="269759" spans="6:6" x14ac:dyDescent="0.25">
      <c r="F269759" s="195"/>
    </row>
    <row r="269760" spans="6:6" x14ac:dyDescent="0.25">
      <c r="F269760" s="195"/>
    </row>
    <row r="269761" spans="6:6" x14ac:dyDescent="0.25">
      <c r="F269761" s="195"/>
    </row>
    <row r="269762" spans="6:6" x14ac:dyDescent="0.25">
      <c r="F269762" s="195"/>
    </row>
    <row r="269763" spans="6:6" x14ac:dyDescent="0.25">
      <c r="F269763" s="195"/>
    </row>
    <row r="269764" spans="6:6" x14ac:dyDescent="0.25">
      <c r="F269764" s="195"/>
    </row>
    <row r="269765" spans="6:6" x14ac:dyDescent="0.25">
      <c r="F269765" s="195"/>
    </row>
    <row r="269766" spans="6:6" x14ac:dyDescent="0.25">
      <c r="F269766" s="195"/>
    </row>
    <row r="269767" spans="6:6" x14ac:dyDescent="0.25">
      <c r="F269767" s="195"/>
    </row>
    <row r="269768" spans="6:6" x14ac:dyDescent="0.25">
      <c r="F269768" s="195"/>
    </row>
    <row r="269769" spans="6:6" x14ac:dyDescent="0.25">
      <c r="F269769" s="195"/>
    </row>
    <row r="269770" spans="6:6" x14ac:dyDescent="0.25">
      <c r="F269770" s="195"/>
    </row>
    <row r="269771" spans="6:6" x14ac:dyDescent="0.25">
      <c r="F269771" s="195"/>
    </row>
    <row r="269772" spans="6:6" x14ac:dyDescent="0.25">
      <c r="F269772" s="195"/>
    </row>
    <row r="269773" spans="6:6" x14ac:dyDescent="0.25">
      <c r="F269773" s="195"/>
    </row>
    <row r="269774" spans="6:6" x14ac:dyDescent="0.25">
      <c r="F269774" s="195"/>
    </row>
    <row r="269775" spans="6:6" x14ac:dyDescent="0.25">
      <c r="F269775" s="195"/>
    </row>
    <row r="269776" spans="6:6" x14ac:dyDescent="0.25">
      <c r="F269776" s="195"/>
    </row>
    <row r="269777" spans="6:6" x14ac:dyDescent="0.25">
      <c r="F269777" s="195"/>
    </row>
    <row r="269778" spans="6:6" x14ac:dyDescent="0.25">
      <c r="F269778" s="195"/>
    </row>
    <row r="269779" spans="6:6" x14ac:dyDescent="0.25">
      <c r="F269779" s="195"/>
    </row>
    <row r="269780" spans="6:6" x14ac:dyDescent="0.25">
      <c r="F269780" s="195"/>
    </row>
    <row r="269781" spans="6:6" x14ac:dyDescent="0.25">
      <c r="F269781" s="195"/>
    </row>
    <row r="269782" spans="6:6" x14ac:dyDescent="0.25">
      <c r="F269782" s="195"/>
    </row>
    <row r="269783" spans="6:6" x14ac:dyDescent="0.25">
      <c r="F269783" s="195"/>
    </row>
    <row r="269784" spans="6:6" x14ac:dyDescent="0.25">
      <c r="F269784" s="195"/>
    </row>
    <row r="269785" spans="6:6" x14ac:dyDescent="0.25">
      <c r="F269785" s="195"/>
    </row>
    <row r="269786" spans="6:6" x14ac:dyDescent="0.25">
      <c r="F269786" s="195"/>
    </row>
    <row r="269787" spans="6:6" x14ac:dyDescent="0.25">
      <c r="F269787" s="195"/>
    </row>
    <row r="269788" spans="6:6" x14ac:dyDescent="0.25">
      <c r="F269788" s="195"/>
    </row>
    <row r="269789" spans="6:6" x14ac:dyDescent="0.25">
      <c r="F269789" s="195"/>
    </row>
    <row r="269790" spans="6:6" x14ac:dyDescent="0.25">
      <c r="F269790" s="195"/>
    </row>
    <row r="269791" spans="6:6" x14ac:dyDescent="0.25">
      <c r="F269791" s="195"/>
    </row>
    <row r="269792" spans="6:6" x14ac:dyDescent="0.25">
      <c r="F269792" s="195"/>
    </row>
    <row r="269793" spans="6:6" x14ac:dyDescent="0.25">
      <c r="F269793" s="195"/>
    </row>
    <row r="269794" spans="6:6" x14ac:dyDescent="0.25">
      <c r="F269794" s="195"/>
    </row>
    <row r="269795" spans="6:6" x14ac:dyDescent="0.25">
      <c r="F269795" s="195"/>
    </row>
    <row r="269796" spans="6:6" x14ac:dyDescent="0.25">
      <c r="F269796" s="195"/>
    </row>
    <row r="269797" spans="6:6" x14ac:dyDescent="0.25">
      <c r="F269797" s="195"/>
    </row>
    <row r="269798" spans="6:6" x14ac:dyDescent="0.25">
      <c r="F269798" s="195"/>
    </row>
    <row r="269799" spans="6:6" x14ac:dyDescent="0.25">
      <c r="F269799" s="195"/>
    </row>
    <row r="269800" spans="6:6" x14ac:dyDescent="0.25">
      <c r="F269800" s="195"/>
    </row>
    <row r="269801" spans="6:6" x14ac:dyDescent="0.25">
      <c r="F269801" s="195"/>
    </row>
    <row r="269802" spans="6:6" x14ac:dyDescent="0.25">
      <c r="F269802" s="195"/>
    </row>
    <row r="269803" spans="6:6" x14ac:dyDescent="0.25">
      <c r="F269803" s="195"/>
    </row>
    <row r="269804" spans="6:6" x14ac:dyDescent="0.25">
      <c r="F269804" s="195"/>
    </row>
    <row r="269805" spans="6:6" x14ac:dyDescent="0.25">
      <c r="F269805" s="195"/>
    </row>
    <row r="269806" spans="6:6" x14ac:dyDescent="0.25">
      <c r="F269806" s="195"/>
    </row>
    <row r="269807" spans="6:6" x14ac:dyDescent="0.25">
      <c r="F269807" s="195"/>
    </row>
    <row r="269808" spans="6:6" x14ac:dyDescent="0.25">
      <c r="F269808" s="195"/>
    </row>
    <row r="269809" spans="6:6" x14ac:dyDescent="0.25">
      <c r="F269809" s="195"/>
    </row>
    <row r="269810" spans="6:6" x14ac:dyDescent="0.25">
      <c r="F269810" s="195"/>
    </row>
    <row r="269811" spans="6:6" x14ac:dyDescent="0.25">
      <c r="F269811" s="195"/>
    </row>
    <row r="269812" spans="6:6" x14ac:dyDescent="0.25">
      <c r="F269812" s="195"/>
    </row>
    <row r="269813" spans="6:6" x14ac:dyDescent="0.25">
      <c r="F269813" s="195"/>
    </row>
    <row r="269814" spans="6:6" x14ac:dyDescent="0.25">
      <c r="F269814" s="195"/>
    </row>
    <row r="269815" spans="6:6" x14ac:dyDescent="0.25">
      <c r="F269815" s="195"/>
    </row>
    <row r="269816" spans="6:6" x14ac:dyDescent="0.25">
      <c r="F269816" s="195"/>
    </row>
    <row r="269817" spans="6:6" x14ac:dyDescent="0.25">
      <c r="F269817" s="195"/>
    </row>
    <row r="269818" spans="6:6" x14ac:dyDescent="0.25">
      <c r="F269818" s="195"/>
    </row>
    <row r="269819" spans="6:6" x14ac:dyDescent="0.25">
      <c r="F269819" s="195"/>
    </row>
    <row r="269820" spans="6:6" x14ac:dyDescent="0.25">
      <c r="F269820" s="195"/>
    </row>
    <row r="269821" spans="6:6" x14ac:dyDescent="0.25">
      <c r="F269821" s="195"/>
    </row>
    <row r="269822" spans="6:6" x14ac:dyDescent="0.25">
      <c r="F269822" s="195"/>
    </row>
    <row r="269823" spans="6:6" x14ac:dyDescent="0.25">
      <c r="F269823" s="195"/>
    </row>
    <row r="269824" spans="6:6" x14ac:dyDescent="0.25">
      <c r="F269824" s="195"/>
    </row>
    <row r="269825" spans="6:6" x14ac:dyDescent="0.25">
      <c r="F269825" s="195"/>
    </row>
    <row r="269826" spans="6:6" x14ac:dyDescent="0.25">
      <c r="F269826" s="195"/>
    </row>
    <row r="269827" spans="6:6" x14ac:dyDescent="0.25">
      <c r="F269827" s="195"/>
    </row>
    <row r="269828" spans="6:6" x14ac:dyDescent="0.25">
      <c r="F269828" s="195"/>
    </row>
    <row r="269829" spans="6:6" x14ac:dyDescent="0.25">
      <c r="F269829" s="195"/>
    </row>
    <row r="269830" spans="6:6" x14ac:dyDescent="0.25">
      <c r="F269830" s="195"/>
    </row>
    <row r="269831" spans="6:6" x14ac:dyDescent="0.25">
      <c r="F269831" s="195"/>
    </row>
    <row r="269832" spans="6:6" x14ac:dyDescent="0.25">
      <c r="F269832" s="195"/>
    </row>
    <row r="269833" spans="6:6" x14ac:dyDescent="0.25">
      <c r="F269833" s="195"/>
    </row>
    <row r="269834" spans="6:6" x14ac:dyDescent="0.25">
      <c r="F269834" s="195"/>
    </row>
    <row r="269835" spans="6:6" x14ac:dyDescent="0.25">
      <c r="F269835" s="195"/>
    </row>
    <row r="269836" spans="6:6" x14ac:dyDescent="0.25">
      <c r="F269836" s="195"/>
    </row>
    <row r="269837" spans="6:6" x14ac:dyDescent="0.25">
      <c r="F269837" s="195"/>
    </row>
    <row r="269838" spans="6:6" x14ac:dyDescent="0.25">
      <c r="F269838" s="195"/>
    </row>
    <row r="269839" spans="6:6" x14ac:dyDescent="0.25">
      <c r="F269839" s="195"/>
    </row>
    <row r="269840" spans="6:6" x14ac:dyDescent="0.25">
      <c r="F269840" s="195"/>
    </row>
    <row r="269841" spans="6:6" x14ac:dyDescent="0.25">
      <c r="F269841" s="195"/>
    </row>
    <row r="269842" spans="6:6" x14ac:dyDescent="0.25">
      <c r="F269842" s="195"/>
    </row>
    <row r="269843" spans="6:6" x14ac:dyDescent="0.25">
      <c r="F269843" s="195"/>
    </row>
    <row r="269844" spans="6:6" x14ac:dyDescent="0.25">
      <c r="F269844" s="195"/>
    </row>
    <row r="269845" spans="6:6" x14ac:dyDescent="0.25">
      <c r="F269845" s="195"/>
    </row>
    <row r="269846" spans="6:6" x14ac:dyDescent="0.25">
      <c r="F269846" s="195"/>
    </row>
    <row r="269847" spans="6:6" x14ac:dyDescent="0.25">
      <c r="F269847" s="195"/>
    </row>
    <row r="269848" spans="6:6" x14ac:dyDescent="0.25">
      <c r="F269848" s="195"/>
    </row>
    <row r="269849" spans="6:6" x14ac:dyDescent="0.25">
      <c r="F269849" s="195"/>
    </row>
    <row r="269850" spans="6:6" x14ac:dyDescent="0.25">
      <c r="F269850" s="195"/>
    </row>
    <row r="269851" spans="6:6" x14ac:dyDescent="0.25">
      <c r="F269851" s="195"/>
    </row>
    <row r="269852" spans="6:6" x14ac:dyDescent="0.25">
      <c r="F269852" s="195"/>
    </row>
    <row r="269853" spans="6:6" x14ac:dyDescent="0.25">
      <c r="F269853" s="195"/>
    </row>
    <row r="269854" spans="6:6" x14ac:dyDescent="0.25">
      <c r="F269854" s="195"/>
    </row>
    <row r="269855" spans="6:6" x14ac:dyDescent="0.25">
      <c r="F269855" s="195"/>
    </row>
    <row r="269856" spans="6:6" x14ac:dyDescent="0.25">
      <c r="F269856" s="195"/>
    </row>
    <row r="269857" spans="6:6" x14ac:dyDescent="0.25">
      <c r="F269857" s="195"/>
    </row>
    <row r="269858" spans="6:6" x14ac:dyDescent="0.25">
      <c r="F269858" s="195"/>
    </row>
    <row r="269859" spans="6:6" x14ac:dyDescent="0.25">
      <c r="F269859" s="195"/>
    </row>
    <row r="269860" spans="6:6" x14ac:dyDescent="0.25">
      <c r="F269860" s="195"/>
    </row>
    <row r="269861" spans="6:6" x14ac:dyDescent="0.25">
      <c r="F269861" s="195"/>
    </row>
    <row r="269862" spans="6:6" x14ac:dyDescent="0.25">
      <c r="F269862" s="195"/>
    </row>
    <row r="269863" spans="6:6" x14ac:dyDescent="0.25">
      <c r="F269863" s="195"/>
    </row>
    <row r="269864" spans="6:6" x14ac:dyDescent="0.25">
      <c r="F269864" s="195"/>
    </row>
    <row r="269865" spans="6:6" x14ac:dyDescent="0.25">
      <c r="F269865" s="195"/>
    </row>
    <row r="269866" spans="6:6" x14ac:dyDescent="0.25">
      <c r="F269866" s="195"/>
    </row>
    <row r="269867" spans="6:6" x14ac:dyDescent="0.25">
      <c r="F269867" s="195"/>
    </row>
    <row r="269868" spans="6:6" x14ac:dyDescent="0.25">
      <c r="F269868" s="195"/>
    </row>
    <row r="269869" spans="6:6" x14ac:dyDescent="0.25">
      <c r="F269869" s="195"/>
    </row>
    <row r="269870" spans="6:6" x14ac:dyDescent="0.25">
      <c r="F269870" s="195"/>
    </row>
    <row r="269871" spans="6:6" x14ac:dyDescent="0.25">
      <c r="F269871" s="195"/>
    </row>
    <row r="269872" spans="6:6" x14ac:dyDescent="0.25">
      <c r="F269872" s="195"/>
    </row>
    <row r="269873" spans="6:6" x14ac:dyDescent="0.25">
      <c r="F269873" s="195"/>
    </row>
    <row r="269874" spans="6:6" x14ac:dyDescent="0.25">
      <c r="F269874" s="195"/>
    </row>
    <row r="269875" spans="6:6" x14ac:dyDescent="0.25">
      <c r="F269875" s="195"/>
    </row>
    <row r="269876" spans="6:6" x14ac:dyDescent="0.25">
      <c r="F269876" s="195"/>
    </row>
    <row r="269877" spans="6:6" x14ac:dyDescent="0.25">
      <c r="F269877" s="195"/>
    </row>
    <row r="269878" spans="6:6" x14ac:dyDescent="0.25">
      <c r="F269878" s="195"/>
    </row>
    <row r="269879" spans="6:6" x14ac:dyDescent="0.25">
      <c r="F269879" s="195"/>
    </row>
    <row r="269880" spans="6:6" x14ac:dyDescent="0.25">
      <c r="F269880" s="195"/>
    </row>
    <row r="269881" spans="6:6" x14ac:dyDescent="0.25">
      <c r="F269881" s="195"/>
    </row>
    <row r="269882" spans="6:6" x14ac:dyDescent="0.25">
      <c r="F269882" s="195"/>
    </row>
    <row r="269883" spans="6:6" x14ac:dyDescent="0.25">
      <c r="F269883" s="195"/>
    </row>
    <row r="269884" spans="6:6" x14ac:dyDescent="0.25">
      <c r="F269884" s="195"/>
    </row>
    <row r="269885" spans="6:6" x14ac:dyDescent="0.25">
      <c r="F269885" s="195"/>
    </row>
    <row r="269886" spans="6:6" x14ac:dyDescent="0.25">
      <c r="F269886" s="195"/>
    </row>
    <row r="269887" spans="6:6" x14ac:dyDescent="0.25">
      <c r="F269887" s="195"/>
    </row>
    <row r="269888" spans="6:6" x14ac:dyDescent="0.25">
      <c r="F269888" s="195"/>
    </row>
    <row r="269889" spans="6:6" x14ac:dyDescent="0.25">
      <c r="F269889" s="195"/>
    </row>
    <row r="269890" spans="6:6" x14ac:dyDescent="0.25">
      <c r="F269890" s="195"/>
    </row>
    <row r="269891" spans="6:6" x14ac:dyDescent="0.25">
      <c r="F269891" s="195"/>
    </row>
    <row r="269892" spans="6:6" x14ac:dyDescent="0.25">
      <c r="F269892" s="195"/>
    </row>
    <row r="269893" spans="6:6" x14ac:dyDescent="0.25">
      <c r="F269893" s="195"/>
    </row>
    <row r="269894" spans="6:6" x14ac:dyDescent="0.25">
      <c r="F269894" s="195"/>
    </row>
    <row r="269895" spans="6:6" x14ac:dyDescent="0.25">
      <c r="F269895" s="195"/>
    </row>
    <row r="269896" spans="6:6" x14ac:dyDescent="0.25">
      <c r="F269896" s="195"/>
    </row>
    <row r="269897" spans="6:6" x14ac:dyDescent="0.25">
      <c r="F269897" s="195"/>
    </row>
    <row r="269898" spans="6:6" x14ac:dyDescent="0.25">
      <c r="F269898" s="195"/>
    </row>
    <row r="269899" spans="6:6" x14ac:dyDescent="0.25">
      <c r="F269899" s="195"/>
    </row>
    <row r="269900" spans="6:6" x14ac:dyDescent="0.25">
      <c r="F269900" s="195"/>
    </row>
    <row r="269901" spans="6:6" x14ac:dyDescent="0.25">
      <c r="F269901" s="195"/>
    </row>
    <row r="269902" spans="6:6" x14ac:dyDescent="0.25">
      <c r="F269902" s="195"/>
    </row>
    <row r="269903" spans="6:6" x14ac:dyDescent="0.25">
      <c r="F269903" s="195"/>
    </row>
    <row r="269904" spans="6:6" x14ac:dyDescent="0.25">
      <c r="F269904" s="195"/>
    </row>
    <row r="269905" spans="6:6" x14ac:dyDescent="0.25">
      <c r="F269905" s="195"/>
    </row>
    <row r="269906" spans="6:6" x14ac:dyDescent="0.25">
      <c r="F269906" s="195"/>
    </row>
    <row r="269907" spans="6:6" x14ac:dyDescent="0.25">
      <c r="F269907" s="195"/>
    </row>
    <row r="269908" spans="6:6" x14ac:dyDescent="0.25">
      <c r="F269908" s="195"/>
    </row>
    <row r="269909" spans="6:6" x14ac:dyDescent="0.25">
      <c r="F269909" s="195"/>
    </row>
    <row r="269910" spans="6:6" x14ac:dyDescent="0.25">
      <c r="F269910" s="195"/>
    </row>
    <row r="269911" spans="6:6" x14ac:dyDescent="0.25">
      <c r="F269911" s="195"/>
    </row>
    <row r="269912" spans="6:6" x14ac:dyDescent="0.25">
      <c r="F269912" s="195"/>
    </row>
    <row r="269913" spans="6:6" x14ac:dyDescent="0.25">
      <c r="F269913" s="195"/>
    </row>
    <row r="269914" spans="6:6" x14ac:dyDescent="0.25">
      <c r="F269914" s="195"/>
    </row>
    <row r="269915" spans="6:6" x14ac:dyDescent="0.25">
      <c r="F269915" s="195"/>
    </row>
    <row r="269916" spans="6:6" x14ac:dyDescent="0.25">
      <c r="F269916" s="195"/>
    </row>
    <row r="269917" spans="6:6" x14ac:dyDescent="0.25">
      <c r="F269917" s="195"/>
    </row>
    <row r="269918" spans="6:6" x14ac:dyDescent="0.25">
      <c r="F269918" s="195"/>
    </row>
    <row r="269919" spans="6:6" x14ac:dyDescent="0.25">
      <c r="F269919" s="195"/>
    </row>
    <row r="269920" spans="6:6" x14ac:dyDescent="0.25">
      <c r="F269920" s="195"/>
    </row>
    <row r="269921" spans="6:6" x14ac:dyDescent="0.25">
      <c r="F269921" s="195"/>
    </row>
    <row r="269922" spans="6:6" x14ac:dyDescent="0.25">
      <c r="F269922" s="195"/>
    </row>
    <row r="269923" spans="6:6" x14ac:dyDescent="0.25">
      <c r="F269923" s="195"/>
    </row>
    <row r="269924" spans="6:6" x14ac:dyDescent="0.25">
      <c r="F269924" s="195"/>
    </row>
    <row r="269925" spans="6:6" x14ac:dyDescent="0.25">
      <c r="F269925" s="195"/>
    </row>
    <row r="269926" spans="6:6" x14ac:dyDescent="0.25">
      <c r="F269926" s="195"/>
    </row>
    <row r="269927" spans="6:6" x14ac:dyDescent="0.25">
      <c r="F269927" s="195"/>
    </row>
    <row r="269928" spans="6:6" x14ac:dyDescent="0.25">
      <c r="F269928" s="195"/>
    </row>
    <row r="269929" spans="6:6" x14ac:dyDescent="0.25">
      <c r="F269929" s="195"/>
    </row>
    <row r="269930" spans="6:6" x14ac:dyDescent="0.25">
      <c r="F269930" s="195"/>
    </row>
    <row r="269931" spans="6:6" x14ac:dyDescent="0.25">
      <c r="F269931" s="195"/>
    </row>
    <row r="269932" spans="6:6" x14ac:dyDescent="0.25">
      <c r="F269932" s="195"/>
    </row>
    <row r="269933" spans="6:6" x14ac:dyDescent="0.25">
      <c r="F269933" s="195"/>
    </row>
    <row r="269934" spans="6:6" x14ac:dyDescent="0.25">
      <c r="F269934" s="195"/>
    </row>
    <row r="269935" spans="6:6" x14ac:dyDescent="0.25">
      <c r="F269935" s="195"/>
    </row>
    <row r="269936" spans="6:6" x14ac:dyDescent="0.25">
      <c r="F269936" s="195"/>
    </row>
    <row r="269937" spans="6:6" x14ac:dyDescent="0.25">
      <c r="F269937" s="195"/>
    </row>
    <row r="269938" spans="6:6" x14ac:dyDescent="0.25">
      <c r="F269938" s="195"/>
    </row>
    <row r="269939" spans="6:6" x14ac:dyDescent="0.25">
      <c r="F269939" s="195"/>
    </row>
    <row r="269940" spans="6:6" x14ac:dyDescent="0.25">
      <c r="F269940" s="195"/>
    </row>
    <row r="269941" spans="6:6" x14ac:dyDescent="0.25">
      <c r="F269941" s="195"/>
    </row>
    <row r="269942" spans="6:6" x14ac:dyDescent="0.25">
      <c r="F269942" s="195"/>
    </row>
    <row r="269943" spans="6:6" x14ac:dyDescent="0.25">
      <c r="F269943" s="195"/>
    </row>
    <row r="269944" spans="6:6" x14ac:dyDescent="0.25">
      <c r="F269944" s="195"/>
    </row>
    <row r="269945" spans="6:6" x14ac:dyDescent="0.25">
      <c r="F269945" s="195"/>
    </row>
    <row r="269946" spans="6:6" x14ac:dyDescent="0.25">
      <c r="F269946" s="195"/>
    </row>
    <row r="269947" spans="6:6" x14ac:dyDescent="0.25">
      <c r="F269947" s="195"/>
    </row>
    <row r="269948" spans="6:6" x14ac:dyDescent="0.25">
      <c r="F269948" s="195"/>
    </row>
    <row r="269949" spans="6:6" x14ac:dyDescent="0.25">
      <c r="F269949" s="195"/>
    </row>
    <row r="269950" spans="6:6" x14ac:dyDescent="0.25">
      <c r="F269950" s="195"/>
    </row>
    <row r="269951" spans="6:6" x14ac:dyDescent="0.25">
      <c r="F269951" s="195"/>
    </row>
    <row r="269952" spans="6:6" x14ac:dyDescent="0.25">
      <c r="F269952" s="195"/>
    </row>
    <row r="269953" spans="6:6" x14ac:dyDescent="0.25">
      <c r="F269953" s="195"/>
    </row>
    <row r="269954" spans="6:6" x14ac:dyDescent="0.25">
      <c r="F269954" s="195"/>
    </row>
    <row r="269955" spans="6:6" x14ac:dyDescent="0.25">
      <c r="F269955" s="195"/>
    </row>
    <row r="269956" spans="6:6" x14ac:dyDescent="0.25">
      <c r="F269956" s="195"/>
    </row>
    <row r="269957" spans="6:6" x14ac:dyDescent="0.25">
      <c r="F269957" s="195"/>
    </row>
    <row r="269958" spans="6:6" x14ac:dyDescent="0.25">
      <c r="F269958" s="195"/>
    </row>
    <row r="269959" spans="6:6" x14ac:dyDescent="0.25">
      <c r="F269959" s="195"/>
    </row>
    <row r="269960" spans="6:6" x14ac:dyDescent="0.25">
      <c r="F269960" s="195"/>
    </row>
    <row r="269961" spans="6:6" x14ac:dyDescent="0.25">
      <c r="F269961" s="195"/>
    </row>
    <row r="269962" spans="6:6" x14ac:dyDescent="0.25">
      <c r="F269962" s="195"/>
    </row>
    <row r="269963" spans="6:6" x14ac:dyDescent="0.25">
      <c r="F269963" s="195"/>
    </row>
    <row r="269964" spans="6:6" x14ac:dyDescent="0.25">
      <c r="F269964" s="195"/>
    </row>
    <row r="269965" spans="6:6" x14ac:dyDescent="0.25">
      <c r="F269965" s="195"/>
    </row>
    <row r="269966" spans="6:6" x14ac:dyDescent="0.25">
      <c r="F269966" s="195"/>
    </row>
    <row r="269967" spans="6:6" x14ac:dyDescent="0.25">
      <c r="F269967" s="195"/>
    </row>
    <row r="269968" spans="6:6" x14ac:dyDescent="0.25">
      <c r="F269968" s="195"/>
    </row>
    <row r="269969" spans="6:6" x14ac:dyDescent="0.25">
      <c r="F269969" s="195"/>
    </row>
    <row r="269970" spans="6:6" x14ac:dyDescent="0.25">
      <c r="F269970" s="195"/>
    </row>
    <row r="269971" spans="6:6" x14ac:dyDescent="0.25">
      <c r="F269971" s="195"/>
    </row>
    <row r="269972" spans="6:6" x14ac:dyDescent="0.25">
      <c r="F269972" s="195"/>
    </row>
    <row r="269973" spans="6:6" x14ac:dyDescent="0.25">
      <c r="F269973" s="195"/>
    </row>
    <row r="269974" spans="6:6" x14ac:dyDescent="0.25">
      <c r="F269974" s="195"/>
    </row>
    <row r="269975" spans="6:6" x14ac:dyDescent="0.25">
      <c r="F269975" s="195"/>
    </row>
    <row r="269976" spans="6:6" x14ac:dyDescent="0.25">
      <c r="F269976" s="195"/>
    </row>
    <row r="269977" spans="6:6" x14ac:dyDescent="0.25">
      <c r="F269977" s="195"/>
    </row>
    <row r="269978" spans="6:6" x14ac:dyDescent="0.25">
      <c r="F269978" s="195"/>
    </row>
    <row r="269979" spans="6:6" x14ac:dyDescent="0.25">
      <c r="F269979" s="195"/>
    </row>
    <row r="269980" spans="6:6" x14ac:dyDescent="0.25">
      <c r="F269980" s="195"/>
    </row>
    <row r="269981" spans="6:6" x14ac:dyDescent="0.25">
      <c r="F269981" s="195"/>
    </row>
    <row r="269982" spans="6:6" x14ac:dyDescent="0.25">
      <c r="F269982" s="195"/>
    </row>
    <row r="269983" spans="6:6" x14ac:dyDescent="0.25">
      <c r="F269983" s="195"/>
    </row>
    <row r="269984" spans="6:6" x14ac:dyDescent="0.25">
      <c r="F269984" s="195"/>
    </row>
    <row r="269985" spans="6:6" x14ac:dyDescent="0.25">
      <c r="F269985" s="195"/>
    </row>
    <row r="269986" spans="6:6" x14ac:dyDescent="0.25">
      <c r="F269986" s="195"/>
    </row>
    <row r="269987" spans="6:6" x14ac:dyDescent="0.25">
      <c r="F269987" s="195"/>
    </row>
    <row r="269988" spans="6:6" x14ac:dyDescent="0.25">
      <c r="F269988" s="195"/>
    </row>
    <row r="269989" spans="6:6" x14ac:dyDescent="0.25">
      <c r="F269989" s="195"/>
    </row>
    <row r="269990" spans="6:6" x14ac:dyDescent="0.25">
      <c r="F269990" s="195"/>
    </row>
    <row r="269991" spans="6:6" x14ac:dyDescent="0.25">
      <c r="F269991" s="195"/>
    </row>
    <row r="269992" spans="6:6" x14ac:dyDescent="0.25">
      <c r="F269992" s="195"/>
    </row>
    <row r="269993" spans="6:6" x14ac:dyDescent="0.25">
      <c r="F269993" s="195"/>
    </row>
    <row r="269994" spans="6:6" x14ac:dyDescent="0.25">
      <c r="F269994" s="195"/>
    </row>
    <row r="269995" spans="6:6" x14ac:dyDescent="0.25">
      <c r="F269995" s="195"/>
    </row>
    <row r="269996" spans="6:6" x14ac:dyDescent="0.25">
      <c r="F269996" s="195"/>
    </row>
    <row r="269997" spans="6:6" x14ac:dyDescent="0.25">
      <c r="F269997" s="195"/>
    </row>
    <row r="269998" spans="6:6" x14ac:dyDescent="0.25">
      <c r="F269998" s="195"/>
    </row>
    <row r="269999" spans="6:6" x14ac:dyDescent="0.25">
      <c r="F269999" s="195"/>
    </row>
    <row r="270000" spans="6:6" x14ac:dyDescent="0.25">
      <c r="F270000" s="195"/>
    </row>
    <row r="270001" spans="6:6" x14ac:dyDescent="0.25">
      <c r="F270001" s="195"/>
    </row>
    <row r="270002" spans="6:6" x14ac:dyDescent="0.25">
      <c r="F270002" s="195"/>
    </row>
    <row r="270003" spans="6:6" x14ac:dyDescent="0.25">
      <c r="F270003" s="195"/>
    </row>
    <row r="270004" spans="6:6" x14ac:dyDescent="0.25">
      <c r="F270004" s="195"/>
    </row>
    <row r="270005" spans="6:6" x14ac:dyDescent="0.25">
      <c r="F270005" s="195"/>
    </row>
    <row r="270006" spans="6:6" x14ac:dyDescent="0.25">
      <c r="F270006" s="195"/>
    </row>
    <row r="270007" spans="6:6" x14ac:dyDescent="0.25">
      <c r="F270007" s="195"/>
    </row>
    <row r="270008" spans="6:6" x14ac:dyDescent="0.25">
      <c r="F270008" s="195"/>
    </row>
    <row r="270009" spans="6:6" x14ac:dyDescent="0.25">
      <c r="F270009" s="195"/>
    </row>
    <row r="270010" spans="6:6" x14ac:dyDescent="0.25">
      <c r="F270010" s="195"/>
    </row>
    <row r="270011" spans="6:6" x14ac:dyDescent="0.25">
      <c r="F270011" s="195"/>
    </row>
    <row r="270012" spans="6:6" x14ac:dyDescent="0.25">
      <c r="F270012" s="195"/>
    </row>
    <row r="270013" spans="6:6" x14ac:dyDescent="0.25">
      <c r="F270013" s="195"/>
    </row>
    <row r="270014" spans="6:6" x14ac:dyDescent="0.25">
      <c r="F270014" s="195"/>
    </row>
    <row r="270015" spans="6:6" x14ac:dyDescent="0.25">
      <c r="F270015" s="195"/>
    </row>
    <row r="270016" spans="6:6" x14ac:dyDescent="0.25">
      <c r="F270016" s="195"/>
    </row>
    <row r="270017" spans="6:6" x14ac:dyDescent="0.25">
      <c r="F270017" s="195"/>
    </row>
    <row r="270018" spans="6:6" x14ac:dyDescent="0.25">
      <c r="F270018" s="195"/>
    </row>
    <row r="270019" spans="6:6" x14ac:dyDescent="0.25">
      <c r="F270019" s="195"/>
    </row>
    <row r="270020" spans="6:6" x14ac:dyDescent="0.25">
      <c r="F270020" s="195"/>
    </row>
    <row r="270021" spans="6:6" x14ac:dyDescent="0.25">
      <c r="F270021" s="195"/>
    </row>
    <row r="270022" spans="6:6" x14ac:dyDescent="0.25">
      <c r="F270022" s="195"/>
    </row>
    <row r="270023" spans="6:6" x14ac:dyDescent="0.25">
      <c r="F270023" s="195"/>
    </row>
    <row r="270024" spans="6:6" x14ac:dyDescent="0.25">
      <c r="F270024" s="195"/>
    </row>
    <row r="270025" spans="6:6" x14ac:dyDescent="0.25">
      <c r="F270025" s="195"/>
    </row>
    <row r="270026" spans="6:6" x14ac:dyDescent="0.25">
      <c r="F270026" s="195"/>
    </row>
    <row r="270027" spans="6:6" x14ac:dyDescent="0.25">
      <c r="F270027" s="195"/>
    </row>
    <row r="270028" spans="6:6" x14ac:dyDescent="0.25">
      <c r="F270028" s="195"/>
    </row>
    <row r="270029" spans="6:6" x14ac:dyDescent="0.25">
      <c r="F270029" s="195"/>
    </row>
    <row r="270030" spans="6:6" x14ac:dyDescent="0.25">
      <c r="F270030" s="195"/>
    </row>
    <row r="270031" spans="6:6" x14ac:dyDescent="0.25">
      <c r="F270031" s="195"/>
    </row>
    <row r="270032" spans="6:6" x14ac:dyDescent="0.25">
      <c r="F270032" s="195"/>
    </row>
    <row r="270033" spans="6:6" x14ac:dyDescent="0.25">
      <c r="F270033" s="195"/>
    </row>
    <row r="270034" spans="6:6" x14ac:dyDescent="0.25">
      <c r="F270034" s="195"/>
    </row>
    <row r="270035" spans="6:6" x14ac:dyDescent="0.25">
      <c r="F270035" s="195"/>
    </row>
    <row r="270036" spans="6:6" x14ac:dyDescent="0.25">
      <c r="F270036" s="195"/>
    </row>
    <row r="270037" spans="6:6" x14ac:dyDescent="0.25">
      <c r="F270037" s="195"/>
    </row>
    <row r="270038" spans="6:6" x14ac:dyDescent="0.25">
      <c r="F270038" s="195"/>
    </row>
    <row r="270039" spans="6:6" x14ac:dyDescent="0.25">
      <c r="F270039" s="195"/>
    </row>
    <row r="270040" spans="6:6" x14ac:dyDescent="0.25">
      <c r="F270040" s="195"/>
    </row>
    <row r="270041" spans="6:6" x14ac:dyDescent="0.25">
      <c r="F270041" s="195"/>
    </row>
    <row r="270042" spans="6:6" x14ac:dyDescent="0.25">
      <c r="F270042" s="195"/>
    </row>
    <row r="270043" spans="6:6" x14ac:dyDescent="0.25">
      <c r="F270043" s="195"/>
    </row>
    <row r="270044" spans="6:6" x14ac:dyDescent="0.25">
      <c r="F270044" s="195"/>
    </row>
    <row r="270045" spans="6:6" x14ac:dyDescent="0.25">
      <c r="F270045" s="195"/>
    </row>
    <row r="270046" spans="6:6" x14ac:dyDescent="0.25">
      <c r="F270046" s="195"/>
    </row>
    <row r="270047" spans="6:6" x14ac:dyDescent="0.25">
      <c r="F270047" s="195"/>
    </row>
    <row r="270048" spans="6:6" x14ac:dyDescent="0.25">
      <c r="F270048" s="195"/>
    </row>
    <row r="270049" spans="6:6" x14ac:dyDescent="0.25">
      <c r="F270049" s="195"/>
    </row>
    <row r="270050" spans="6:6" x14ac:dyDescent="0.25">
      <c r="F270050" s="195"/>
    </row>
    <row r="270051" spans="6:6" x14ac:dyDescent="0.25">
      <c r="F270051" s="195"/>
    </row>
    <row r="270052" spans="6:6" x14ac:dyDescent="0.25">
      <c r="F270052" s="195"/>
    </row>
    <row r="270053" spans="6:6" x14ac:dyDescent="0.25">
      <c r="F270053" s="195"/>
    </row>
    <row r="270054" spans="6:6" x14ac:dyDescent="0.25">
      <c r="F270054" s="195"/>
    </row>
    <row r="270055" spans="6:6" x14ac:dyDescent="0.25">
      <c r="F270055" s="195"/>
    </row>
    <row r="270056" spans="6:6" x14ac:dyDescent="0.25">
      <c r="F270056" s="195"/>
    </row>
    <row r="270057" spans="6:6" x14ac:dyDescent="0.25">
      <c r="F270057" s="195"/>
    </row>
    <row r="270058" spans="6:6" x14ac:dyDescent="0.25">
      <c r="F270058" s="195"/>
    </row>
    <row r="270059" spans="6:6" x14ac:dyDescent="0.25">
      <c r="F270059" s="195"/>
    </row>
    <row r="270060" spans="6:6" x14ac:dyDescent="0.25">
      <c r="F270060" s="195"/>
    </row>
    <row r="270061" spans="6:6" x14ac:dyDescent="0.25">
      <c r="F270061" s="195"/>
    </row>
    <row r="270062" spans="6:6" x14ac:dyDescent="0.25">
      <c r="F270062" s="195"/>
    </row>
    <row r="270063" spans="6:6" x14ac:dyDescent="0.25">
      <c r="F270063" s="195"/>
    </row>
    <row r="270064" spans="6:6" x14ac:dyDescent="0.25">
      <c r="F270064" s="195"/>
    </row>
    <row r="270065" spans="6:6" x14ac:dyDescent="0.25">
      <c r="F270065" s="195"/>
    </row>
    <row r="270066" spans="6:6" x14ac:dyDescent="0.25">
      <c r="F270066" s="195"/>
    </row>
    <row r="270067" spans="6:6" x14ac:dyDescent="0.25">
      <c r="F270067" s="195"/>
    </row>
    <row r="270068" spans="6:6" x14ac:dyDescent="0.25">
      <c r="F270068" s="195"/>
    </row>
    <row r="270069" spans="6:6" x14ac:dyDescent="0.25">
      <c r="F270069" s="195"/>
    </row>
    <row r="270070" spans="6:6" x14ac:dyDescent="0.25">
      <c r="F270070" s="195"/>
    </row>
    <row r="270071" spans="6:6" x14ac:dyDescent="0.25">
      <c r="F270071" s="195"/>
    </row>
    <row r="270072" spans="6:6" x14ac:dyDescent="0.25">
      <c r="F270072" s="195"/>
    </row>
    <row r="270073" spans="6:6" x14ac:dyDescent="0.25">
      <c r="F270073" s="195"/>
    </row>
    <row r="270074" spans="6:6" x14ac:dyDescent="0.25">
      <c r="F270074" s="195"/>
    </row>
    <row r="270075" spans="6:6" x14ac:dyDescent="0.25">
      <c r="F270075" s="195"/>
    </row>
    <row r="270076" spans="6:6" x14ac:dyDescent="0.25">
      <c r="F270076" s="195"/>
    </row>
    <row r="270077" spans="6:6" x14ac:dyDescent="0.25">
      <c r="F270077" s="195"/>
    </row>
    <row r="270078" spans="6:6" x14ac:dyDescent="0.25">
      <c r="F270078" s="195"/>
    </row>
    <row r="270079" spans="6:6" x14ac:dyDescent="0.25">
      <c r="F270079" s="195"/>
    </row>
    <row r="270080" spans="6:6" x14ac:dyDescent="0.25">
      <c r="F270080" s="195"/>
    </row>
    <row r="270081" spans="6:6" x14ac:dyDescent="0.25">
      <c r="F270081" s="195"/>
    </row>
    <row r="270082" spans="6:6" x14ac:dyDescent="0.25">
      <c r="F270082" s="195"/>
    </row>
    <row r="270083" spans="6:6" x14ac:dyDescent="0.25">
      <c r="F270083" s="195"/>
    </row>
    <row r="270084" spans="6:6" x14ac:dyDescent="0.25">
      <c r="F270084" s="195"/>
    </row>
    <row r="270085" spans="6:6" x14ac:dyDescent="0.25">
      <c r="F270085" s="195"/>
    </row>
    <row r="270086" spans="6:6" x14ac:dyDescent="0.25">
      <c r="F270086" s="195"/>
    </row>
    <row r="270087" spans="6:6" x14ac:dyDescent="0.25">
      <c r="F270087" s="195"/>
    </row>
    <row r="270088" spans="6:6" x14ac:dyDescent="0.25">
      <c r="F270088" s="195"/>
    </row>
    <row r="275206" spans="6:6" x14ac:dyDescent="0.25">
      <c r="F275206" s="195"/>
    </row>
    <row r="275207" spans="6:6" x14ac:dyDescent="0.25">
      <c r="F275207" s="195"/>
    </row>
    <row r="275208" spans="6:6" x14ac:dyDescent="0.25">
      <c r="F275208" s="195"/>
    </row>
    <row r="275209" spans="6:6" x14ac:dyDescent="0.25">
      <c r="F275209" s="195"/>
    </row>
    <row r="275210" spans="6:6" x14ac:dyDescent="0.25">
      <c r="F275210" s="195"/>
    </row>
    <row r="275211" spans="6:6" x14ac:dyDescent="0.25">
      <c r="F275211" s="195"/>
    </row>
    <row r="275212" spans="6:6" x14ac:dyDescent="0.25">
      <c r="F275212" s="195"/>
    </row>
    <row r="275213" spans="6:6" x14ac:dyDescent="0.25">
      <c r="F275213" s="195"/>
    </row>
    <row r="275214" spans="6:6" x14ac:dyDescent="0.25">
      <c r="F275214" s="195"/>
    </row>
    <row r="275215" spans="6:6" x14ac:dyDescent="0.25">
      <c r="F275215" s="195"/>
    </row>
    <row r="275216" spans="6:6" x14ac:dyDescent="0.25">
      <c r="F275216" s="195"/>
    </row>
    <row r="275217" spans="6:6" x14ac:dyDescent="0.25">
      <c r="F275217" s="195"/>
    </row>
    <row r="275218" spans="6:6" x14ac:dyDescent="0.25">
      <c r="F275218" s="195"/>
    </row>
    <row r="275219" spans="6:6" x14ac:dyDescent="0.25">
      <c r="F275219" s="195"/>
    </row>
    <row r="275220" spans="6:6" x14ac:dyDescent="0.25">
      <c r="F275220" s="195"/>
    </row>
    <row r="275221" spans="6:6" x14ac:dyDescent="0.25">
      <c r="F275221" s="195"/>
    </row>
    <row r="275222" spans="6:6" x14ac:dyDescent="0.25">
      <c r="F275222" s="195"/>
    </row>
    <row r="275223" spans="6:6" x14ac:dyDescent="0.25">
      <c r="F275223" s="195"/>
    </row>
    <row r="275224" spans="6:6" x14ac:dyDescent="0.25">
      <c r="F275224" s="195"/>
    </row>
    <row r="275225" spans="6:6" x14ac:dyDescent="0.25">
      <c r="F275225" s="195"/>
    </row>
    <row r="275226" spans="6:6" x14ac:dyDescent="0.25">
      <c r="F275226" s="195"/>
    </row>
    <row r="275227" spans="6:6" x14ac:dyDescent="0.25">
      <c r="F275227" s="195"/>
    </row>
    <row r="275228" spans="6:6" x14ac:dyDescent="0.25">
      <c r="F275228" s="195"/>
    </row>
    <row r="275229" spans="6:6" x14ac:dyDescent="0.25">
      <c r="F275229" s="195"/>
    </row>
    <row r="275230" spans="6:6" x14ac:dyDescent="0.25">
      <c r="F275230" s="195"/>
    </row>
    <row r="275231" spans="6:6" x14ac:dyDescent="0.25">
      <c r="F275231" s="195"/>
    </row>
    <row r="275232" spans="6:6" x14ac:dyDescent="0.25">
      <c r="F275232" s="195"/>
    </row>
    <row r="275233" spans="6:6" x14ac:dyDescent="0.25">
      <c r="F275233" s="195"/>
    </row>
    <row r="275234" spans="6:6" x14ac:dyDescent="0.25">
      <c r="F275234" s="195"/>
    </row>
    <row r="275235" spans="6:6" x14ac:dyDescent="0.25">
      <c r="F275235" s="195"/>
    </row>
    <row r="275236" spans="6:6" x14ac:dyDescent="0.25">
      <c r="F275236" s="195"/>
    </row>
    <row r="275237" spans="6:6" x14ac:dyDescent="0.25">
      <c r="F275237" s="195"/>
    </row>
    <row r="275238" spans="6:6" x14ac:dyDescent="0.25">
      <c r="F275238" s="195"/>
    </row>
    <row r="275239" spans="6:6" x14ac:dyDescent="0.25">
      <c r="F275239" s="195"/>
    </row>
    <row r="275240" spans="6:6" x14ac:dyDescent="0.25">
      <c r="F275240" s="195"/>
    </row>
    <row r="275241" spans="6:6" x14ac:dyDescent="0.25">
      <c r="F275241" s="195"/>
    </row>
    <row r="275242" spans="6:6" x14ac:dyDescent="0.25">
      <c r="F275242" s="195"/>
    </row>
    <row r="275243" spans="6:6" x14ac:dyDescent="0.25">
      <c r="F275243" s="195"/>
    </row>
    <row r="275244" spans="6:6" x14ac:dyDescent="0.25">
      <c r="F275244" s="195"/>
    </row>
    <row r="275245" spans="6:6" x14ac:dyDescent="0.25">
      <c r="F275245" s="195"/>
    </row>
    <row r="275246" spans="6:6" x14ac:dyDescent="0.25">
      <c r="F275246" s="195"/>
    </row>
    <row r="275247" spans="6:6" x14ac:dyDescent="0.25">
      <c r="F275247" s="195"/>
    </row>
    <row r="275248" spans="6:6" x14ac:dyDescent="0.25">
      <c r="F275248" s="195"/>
    </row>
    <row r="275249" spans="6:6" x14ac:dyDescent="0.25">
      <c r="F275249" s="195"/>
    </row>
    <row r="275250" spans="6:6" x14ac:dyDescent="0.25">
      <c r="F275250" s="195"/>
    </row>
    <row r="275251" spans="6:6" x14ac:dyDescent="0.25">
      <c r="F275251" s="195"/>
    </row>
    <row r="275252" spans="6:6" x14ac:dyDescent="0.25">
      <c r="F275252" s="195"/>
    </row>
    <row r="275253" spans="6:6" x14ac:dyDescent="0.25">
      <c r="F275253" s="195"/>
    </row>
    <row r="275254" spans="6:6" x14ac:dyDescent="0.25">
      <c r="F275254" s="195"/>
    </row>
    <row r="275255" spans="6:6" x14ac:dyDescent="0.25">
      <c r="F275255" s="195"/>
    </row>
    <row r="275256" spans="6:6" x14ac:dyDescent="0.25">
      <c r="F275256" s="195"/>
    </row>
    <row r="275257" spans="6:6" x14ac:dyDescent="0.25">
      <c r="F275257" s="195"/>
    </row>
    <row r="275258" spans="6:6" x14ac:dyDescent="0.25">
      <c r="F275258" s="195"/>
    </row>
    <row r="275259" spans="6:6" x14ac:dyDescent="0.25">
      <c r="F275259" s="195"/>
    </row>
    <row r="275260" spans="6:6" x14ac:dyDescent="0.25">
      <c r="F275260" s="195"/>
    </row>
    <row r="275261" spans="6:6" x14ac:dyDescent="0.25">
      <c r="F275261" s="195"/>
    </row>
    <row r="275262" spans="6:6" x14ac:dyDescent="0.25">
      <c r="F275262" s="195"/>
    </row>
    <row r="275263" spans="6:6" x14ac:dyDescent="0.25">
      <c r="F275263" s="195"/>
    </row>
    <row r="275264" spans="6:6" x14ac:dyDescent="0.25">
      <c r="F275264" s="195"/>
    </row>
    <row r="275265" spans="6:6" x14ac:dyDescent="0.25">
      <c r="F275265" s="195"/>
    </row>
    <row r="275266" spans="6:6" x14ac:dyDescent="0.25">
      <c r="F275266" s="195"/>
    </row>
    <row r="275267" spans="6:6" x14ac:dyDescent="0.25">
      <c r="F275267" s="195"/>
    </row>
    <row r="275268" spans="6:6" x14ac:dyDescent="0.25">
      <c r="F275268" s="195"/>
    </row>
    <row r="275269" spans="6:6" x14ac:dyDescent="0.25">
      <c r="F275269" s="195"/>
    </row>
    <row r="275270" spans="6:6" x14ac:dyDescent="0.25">
      <c r="F275270" s="195"/>
    </row>
    <row r="275271" spans="6:6" x14ac:dyDescent="0.25">
      <c r="F275271" s="195"/>
    </row>
    <row r="275272" spans="6:6" x14ac:dyDescent="0.25">
      <c r="F275272" s="195"/>
    </row>
    <row r="275273" spans="6:6" x14ac:dyDescent="0.25">
      <c r="F275273" s="195"/>
    </row>
    <row r="275274" spans="6:6" x14ac:dyDescent="0.25">
      <c r="F275274" s="195"/>
    </row>
    <row r="275275" spans="6:6" x14ac:dyDescent="0.25">
      <c r="F275275" s="195"/>
    </row>
    <row r="275276" spans="6:6" x14ac:dyDescent="0.25">
      <c r="F275276" s="195"/>
    </row>
    <row r="275277" spans="6:6" x14ac:dyDescent="0.25">
      <c r="F275277" s="195"/>
    </row>
    <row r="275278" spans="6:6" x14ac:dyDescent="0.25">
      <c r="F275278" s="195"/>
    </row>
    <row r="275279" spans="6:6" x14ac:dyDescent="0.25">
      <c r="F275279" s="195"/>
    </row>
    <row r="275280" spans="6:6" x14ac:dyDescent="0.25">
      <c r="F275280" s="195"/>
    </row>
    <row r="275281" spans="6:6" x14ac:dyDescent="0.25">
      <c r="F275281" s="195"/>
    </row>
    <row r="275282" spans="6:6" x14ac:dyDescent="0.25">
      <c r="F275282" s="195"/>
    </row>
    <row r="275283" spans="6:6" x14ac:dyDescent="0.25">
      <c r="F275283" s="195"/>
    </row>
    <row r="275284" spans="6:6" x14ac:dyDescent="0.25">
      <c r="F275284" s="195"/>
    </row>
    <row r="275285" spans="6:6" x14ac:dyDescent="0.25">
      <c r="F275285" s="195"/>
    </row>
    <row r="275286" spans="6:6" x14ac:dyDescent="0.25">
      <c r="F275286" s="195"/>
    </row>
    <row r="275287" spans="6:6" x14ac:dyDescent="0.25">
      <c r="F275287" s="195"/>
    </row>
    <row r="275288" spans="6:6" x14ac:dyDescent="0.25">
      <c r="F275288" s="195"/>
    </row>
    <row r="275289" spans="6:6" x14ac:dyDescent="0.25">
      <c r="F275289" s="195"/>
    </row>
    <row r="275290" spans="6:6" x14ac:dyDescent="0.25">
      <c r="F275290" s="195"/>
    </row>
    <row r="275291" spans="6:6" x14ac:dyDescent="0.25">
      <c r="F275291" s="195"/>
    </row>
    <row r="275292" spans="6:6" x14ac:dyDescent="0.25">
      <c r="F275292" s="195"/>
    </row>
    <row r="275293" spans="6:6" x14ac:dyDescent="0.25">
      <c r="F275293" s="195"/>
    </row>
    <row r="275294" spans="6:6" x14ac:dyDescent="0.25">
      <c r="F275294" s="195"/>
    </row>
    <row r="275295" spans="6:6" x14ac:dyDescent="0.25">
      <c r="F275295" s="195"/>
    </row>
    <row r="275296" spans="6:6" x14ac:dyDescent="0.25">
      <c r="F275296" s="195"/>
    </row>
    <row r="275297" spans="6:6" x14ac:dyDescent="0.25">
      <c r="F275297" s="195"/>
    </row>
    <row r="275298" spans="6:6" x14ac:dyDescent="0.25">
      <c r="F275298" s="195"/>
    </row>
    <row r="275299" spans="6:6" x14ac:dyDescent="0.25">
      <c r="F275299" s="195"/>
    </row>
    <row r="275300" spans="6:6" x14ac:dyDescent="0.25">
      <c r="F275300" s="195"/>
    </row>
    <row r="275301" spans="6:6" x14ac:dyDescent="0.25">
      <c r="F275301" s="195"/>
    </row>
    <row r="275302" spans="6:6" x14ac:dyDescent="0.25">
      <c r="F275302" s="195"/>
    </row>
    <row r="275303" spans="6:6" x14ac:dyDescent="0.25">
      <c r="F275303" s="195"/>
    </row>
    <row r="275304" spans="6:6" x14ac:dyDescent="0.25">
      <c r="F275304" s="195"/>
    </row>
    <row r="275305" spans="6:6" x14ac:dyDescent="0.25">
      <c r="F275305" s="195"/>
    </row>
    <row r="275306" spans="6:6" x14ac:dyDescent="0.25">
      <c r="F275306" s="195"/>
    </row>
    <row r="275307" spans="6:6" x14ac:dyDescent="0.25">
      <c r="F275307" s="195"/>
    </row>
    <row r="275308" spans="6:6" x14ac:dyDescent="0.25">
      <c r="F275308" s="195"/>
    </row>
    <row r="275309" spans="6:6" x14ac:dyDescent="0.25">
      <c r="F275309" s="195"/>
    </row>
    <row r="275310" spans="6:6" x14ac:dyDescent="0.25">
      <c r="F275310" s="195"/>
    </row>
    <row r="275311" spans="6:6" x14ac:dyDescent="0.25">
      <c r="F275311" s="195"/>
    </row>
    <row r="275312" spans="6:6" x14ac:dyDescent="0.25">
      <c r="F275312" s="195"/>
    </row>
    <row r="275313" spans="6:6" x14ac:dyDescent="0.25">
      <c r="F275313" s="195"/>
    </row>
    <row r="275314" spans="6:6" x14ac:dyDescent="0.25">
      <c r="F275314" s="195"/>
    </row>
    <row r="275315" spans="6:6" x14ac:dyDescent="0.25">
      <c r="F275315" s="195"/>
    </row>
    <row r="275316" spans="6:6" x14ac:dyDescent="0.25">
      <c r="F275316" s="195"/>
    </row>
    <row r="275317" spans="6:6" x14ac:dyDescent="0.25">
      <c r="F275317" s="195"/>
    </row>
    <row r="275318" spans="6:6" x14ac:dyDescent="0.25">
      <c r="F275318" s="195"/>
    </row>
    <row r="275319" spans="6:6" x14ac:dyDescent="0.25">
      <c r="F275319" s="195"/>
    </row>
    <row r="275320" spans="6:6" x14ac:dyDescent="0.25">
      <c r="F275320" s="195"/>
    </row>
    <row r="275321" spans="6:6" x14ac:dyDescent="0.25">
      <c r="F275321" s="195"/>
    </row>
    <row r="275322" spans="6:6" x14ac:dyDescent="0.25">
      <c r="F275322" s="195"/>
    </row>
    <row r="275323" spans="6:6" x14ac:dyDescent="0.25">
      <c r="F275323" s="195"/>
    </row>
    <row r="275324" spans="6:6" x14ac:dyDescent="0.25">
      <c r="F275324" s="195"/>
    </row>
    <row r="275325" spans="6:6" x14ac:dyDescent="0.25">
      <c r="F275325" s="195"/>
    </row>
    <row r="275326" spans="6:6" x14ac:dyDescent="0.25">
      <c r="F275326" s="195"/>
    </row>
    <row r="275327" spans="6:6" x14ac:dyDescent="0.25">
      <c r="F275327" s="195"/>
    </row>
    <row r="275328" spans="6:6" x14ac:dyDescent="0.25">
      <c r="F275328" s="195"/>
    </row>
    <row r="275329" spans="6:6" x14ac:dyDescent="0.25">
      <c r="F275329" s="195"/>
    </row>
    <row r="275330" spans="6:6" x14ac:dyDescent="0.25">
      <c r="F275330" s="195"/>
    </row>
    <row r="275331" spans="6:6" x14ac:dyDescent="0.25">
      <c r="F275331" s="195"/>
    </row>
    <row r="275332" spans="6:6" x14ac:dyDescent="0.25">
      <c r="F275332" s="195"/>
    </row>
    <row r="275333" spans="6:6" x14ac:dyDescent="0.25">
      <c r="F275333" s="195"/>
    </row>
    <row r="275334" spans="6:6" x14ac:dyDescent="0.25">
      <c r="F275334" s="195"/>
    </row>
    <row r="275335" spans="6:6" x14ac:dyDescent="0.25">
      <c r="F275335" s="195"/>
    </row>
    <row r="275336" spans="6:6" x14ac:dyDescent="0.25">
      <c r="F275336" s="195"/>
    </row>
    <row r="275337" spans="6:6" x14ac:dyDescent="0.25">
      <c r="F275337" s="195"/>
    </row>
    <row r="275338" spans="6:6" x14ac:dyDescent="0.25">
      <c r="F275338" s="195"/>
    </row>
    <row r="275339" spans="6:6" x14ac:dyDescent="0.25">
      <c r="F275339" s="195"/>
    </row>
    <row r="275340" spans="6:6" x14ac:dyDescent="0.25">
      <c r="F275340" s="195"/>
    </row>
    <row r="275341" spans="6:6" x14ac:dyDescent="0.25">
      <c r="F275341" s="195"/>
    </row>
    <row r="275342" spans="6:6" x14ac:dyDescent="0.25">
      <c r="F275342" s="195"/>
    </row>
    <row r="275343" spans="6:6" x14ac:dyDescent="0.25">
      <c r="F275343" s="195"/>
    </row>
    <row r="275344" spans="6:6" x14ac:dyDescent="0.25">
      <c r="F275344" s="195"/>
    </row>
    <row r="275345" spans="6:6" x14ac:dyDescent="0.25">
      <c r="F275345" s="195"/>
    </row>
    <row r="275346" spans="6:6" x14ac:dyDescent="0.25">
      <c r="F275346" s="195"/>
    </row>
    <row r="275347" spans="6:6" x14ac:dyDescent="0.25">
      <c r="F275347" s="195"/>
    </row>
    <row r="275348" spans="6:6" x14ac:dyDescent="0.25">
      <c r="F275348" s="195"/>
    </row>
    <row r="275349" spans="6:6" x14ac:dyDescent="0.25">
      <c r="F275349" s="195"/>
    </row>
    <row r="275350" spans="6:6" x14ac:dyDescent="0.25">
      <c r="F275350" s="195"/>
    </row>
    <row r="275351" spans="6:6" x14ac:dyDescent="0.25">
      <c r="F275351" s="195"/>
    </row>
    <row r="275352" spans="6:6" x14ac:dyDescent="0.25">
      <c r="F275352" s="195"/>
    </row>
    <row r="275353" spans="6:6" x14ac:dyDescent="0.25">
      <c r="F275353" s="195"/>
    </row>
    <row r="275354" spans="6:6" x14ac:dyDescent="0.25">
      <c r="F275354" s="195"/>
    </row>
    <row r="275355" spans="6:6" x14ac:dyDescent="0.25">
      <c r="F275355" s="195"/>
    </row>
    <row r="275356" spans="6:6" x14ac:dyDescent="0.25">
      <c r="F275356" s="195"/>
    </row>
    <row r="275357" spans="6:6" x14ac:dyDescent="0.25">
      <c r="F275357" s="195"/>
    </row>
    <row r="275358" spans="6:6" x14ac:dyDescent="0.25">
      <c r="F275358" s="195"/>
    </row>
    <row r="275359" spans="6:6" x14ac:dyDescent="0.25">
      <c r="F275359" s="195"/>
    </row>
    <row r="275360" spans="6:6" x14ac:dyDescent="0.25">
      <c r="F275360" s="195"/>
    </row>
    <row r="275361" spans="6:6" x14ac:dyDescent="0.25">
      <c r="F275361" s="195"/>
    </row>
    <row r="275362" spans="6:6" x14ac:dyDescent="0.25">
      <c r="F275362" s="195"/>
    </row>
    <row r="275363" spans="6:6" x14ac:dyDescent="0.25">
      <c r="F275363" s="195"/>
    </row>
    <row r="275364" spans="6:6" x14ac:dyDescent="0.25">
      <c r="F275364" s="195"/>
    </row>
    <row r="275365" spans="6:6" x14ac:dyDescent="0.25">
      <c r="F275365" s="195"/>
    </row>
    <row r="275366" spans="6:6" x14ac:dyDescent="0.25">
      <c r="F275366" s="195"/>
    </row>
    <row r="275367" spans="6:6" x14ac:dyDescent="0.25">
      <c r="F275367" s="195"/>
    </row>
    <row r="275368" spans="6:6" x14ac:dyDescent="0.25">
      <c r="F275368" s="195"/>
    </row>
    <row r="275369" spans="6:6" x14ac:dyDescent="0.25">
      <c r="F275369" s="195"/>
    </row>
    <row r="275370" spans="6:6" x14ac:dyDescent="0.25">
      <c r="F275370" s="195"/>
    </row>
    <row r="275371" spans="6:6" x14ac:dyDescent="0.25">
      <c r="F275371" s="195"/>
    </row>
    <row r="275372" spans="6:6" x14ac:dyDescent="0.25">
      <c r="F275372" s="195"/>
    </row>
    <row r="275373" spans="6:6" x14ac:dyDescent="0.25">
      <c r="F275373" s="195"/>
    </row>
    <row r="275374" spans="6:6" x14ac:dyDescent="0.25">
      <c r="F275374" s="195"/>
    </row>
    <row r="275375" spans="6:6" x14ac:dyDescent="0.25">
      <c r="F275375" s="195"/>
    </row>
    <row r="275376" spans="6:6" x14ac:dyDescent="0.25">
      <c r="F275376" s="195"/>
    </row>
    <row r="275377" spans="6:6" x14ac:dyDescent="0.25">
      <c r="F275377" s="195"/>
    </row>
    <row r="275378" spans="6:6" x14ac:dyDescent="0.25">
      <c r="F275378" s="195"/>
    </row>
    <row r="275379" spans="6:6" x14ac:dyDescent="0.25">
      <c r="F275379" s="195"/>
    </row>
    <row r="275380" spans="6:6" x14ac:dyDescent="0.25">
      <c r="F275380" s="195"/>
    </row>
    <row r="275381" spans="6:6" x14ac:dyDescent="0.25">
      <c r="F275381" s="195"/>
    </row>
    <row r="275382" spans="6:6" x14ac:dyDescent="0.25">
      <c r="F275382" s="195"/>
    </row>
    <row r="275383" spans="6:6" x14ac:dyDescent="0.25">
      <c r="F275383" s="195"/>
    </row>
    <row r="275384" spans="6:6" x14ac:dyDescent="0.25">
      <c r="F275384" s="195"/>
    </row>
    <row r="275385" spans="6:6" x14ac:dyDescent="0.25">
      <c r="F275385" s="195"/>
    </row>
    <row r="275386" spans="6:6" x14ac:dyDescent="0.25">
      <c r="F275386" s="195"/>
    </row>
    <row r="275387" spans="6:6" x14ac:dyDescent="0.25">
      <c r="F275387" s="195"/>
    </row>
    <row r="275388" spans="6:6" x14ac:dyDescent="0.25">
      <c r="F275388" s="195"/>
    </row>
    <row r="275389" spans="6:6" x14ac:dyDescent="0.25">
      <c r="F275389" s="195"/>
    </row>
    <row r="275390" spans="6:6" x14ac:dyDescent="0.25">
      <c r="F275390" s="195"/>
    </row>
    <row r="275391" spans="6:6" x14ac:dyDescent="0.25">
      <c r="F275391" s="195"/>
    </row>
    <row r="275392" spans="6:6" x14ac:dyDescent="0.25">
      <c r="F275392" s="195"/>
    </row>
    <row r="275393" spans="6:6" x14ac:dyDescent="0.25">
      <c r="F275393" s="195"/>
    </row>
    <row r="275394" spans="6:6" x14ac:dyDescent="0.25">
      <c r="F275394" s="195"/>
    </row>
    <row r="275395" spans="6:6" x14ac:dyDescent="0.25">
      <c r="F275395" s="195"/>
    </row>
    <row r="275396" spans="6:6" x14ac:dyDescent="0.25">
      <c r="F275396" s="195"/>
    </row>
    <row r="275397" spans="6:6" x14ac:dyDescent="0.25">
      <c r="F275397" s="195"/>
    </row>
    <row r="275398" spans="6:6" x14ac:dyDescent="0.25">
      <c r="F275398" s="195"/>
    </row>
    <row r="275399" spans="6:6" x14ac:dyDescent="0.25">
      <c r="F275399" s="195"/>
    </row>
    <row r="275400" spans="6:6" x14ac:dyDescent="0.25">
      <c r="F275400" s="195"/>
    </row>
    <row r="275401" spans="6:6" x14ac:dyDescent="0.25">
      <c r="F275401" s="195"/>
    </row>
    <row r="275402" spans="6:6" x14ac:dyDescent="0.25">
      <c r="F275402" s="195"/>
    </row>
    <row r="275403" spans="6:6" x14ac:dyDescent="0.25">
      <c r="F275403" s="195"/>
    </row>
    <row r="275404" spans="6:6" x14ac:dyDescent="0.25">
      <c r="F275404" s="195"/>
    </row>
    <row r="275405" spans="6:6" x14ac:dyDescent="0.25">
      <c r="F275405" s="195"/>
    </row>
    <row r="275406" spans="6:6" x14ac:dyDescent="0.25">
      <c r="F275406" s="195"/>
    </row>
    <row r="275407" spans="6:6" x14ac:dyDescent="0.25">
      <c r="F275407" s="195"/>
    </row>
    <row r="275408" spans="6:6" x14ac:dyDescent="0.25">
      <c r="F275408" s="195"/>
    </row>
    <row r="275409" spans="6:6" x14ac:dyDescent="0.25">
      <c r="F275409" s="195"/>
    </row>
    <row r="275410" spans="6:6" x14ac:dyDescent="0.25">
      <c r="F275410" s="195"/>
    </row>
    <row r="275411" spans="6:6" x14ac:dyDescent="0.25">
      <c r="F275411" s="195"/>
    </row>
    <row r="275412" spans="6:6" x14ac:dyDescent="0.25">
      <c r="F275412" s="195"/>
    </row>
    <row r="275413" spans="6:6" x14ac:dyDescent="0.25">
      <c r="F275413" s="195"/>
    </row>
    <row r="275414" spans="6:6" x14ac:dyDescent="0.25">
      <c r="F275414" s="195"/>
    </row>
    <row r="275415" spans="6:6" x14ac:dyDescent="0.25">
      <c r="F275415" s="195"/>
    </row>
    <row r="275416" spans="6:6" x14ac:dyDescent="0.25">
      <c r="F275416" s="195"/>
    </row>
    <row r="275417" spans="6:6" x14ac:dyDescent="0.25">
      <c r="F275417" s="195"/>
    </row>
    <row r="275418" spans="6:6" x14ac:dyDescent="0.25">
      <c r="F275418" s="195"/>
    </row>
    <row r="275419" spans="6:6" x14ac:dyDescent="0.25">
      <c r="F275419" s="195"/>
    </row>
    <row r="275420" spans="6:6" x14ac:dyDescent="0.25">
      <c r="F275420" s="195"/>
    </row>
    <row r="275421" spans="6:6" x14ac:dyDescent="0.25">
      <c r="F275421" s="195"/>
    </row>
    <row r="275422" spans="6:6" x14ac:dyDescent="0.25">
      <c r="F275422" s="195"/>
    </row>
    <row r="275423" spans="6:6" x14ac:dyDescent="0.25">
      <c r="F275423" s="195"/>
    </row>
    <row r="275424" spans="6:6" x14ac:dyDescent="0.25">
      <c r="F275424" s="195"/>
    </row>
    <row r="275425" spans="6:6" x14ac:dyDescent="0.25">
      <c r="F275425" s="195"/>
    </row>
    <row r="275426" spans="6:6" x14ac:dyDescent="0.25">
      <c r="F275426" s="195"/>
    </row>
    <row r="275427" spans="6:6" x14ac:dyDescent="0.25">
      <c r="F275427" s="195"/>
    </row>
    <row r="275428" spans="6:6" x14ac:dyDescent="0.25">
      <c r="F275428" s="195"/>
    </row>
    <row r="275429" spans="6:6" x14ac:dyDescent="0.25">
      <c r="F275429" s="195"/>
    </row>
    <row r="275430" spans="6:6" x14ac:dyDescent="0.25">
      <c r="F275430" s="195"/>
    </row>
    <row r="275431" spans="6:6" x14ac:dyDescent="0.25">
      <c r="F275431" s="195"/>
    </row>
    <row r="275432" spans="6:6" x14ac:dyDescent="0.25">
      <c r="F275432" s="195"/>
    </row>
    <row r="275433" spans="6:6" x14ac:dyDescent="0.25">
      <c r="F275433" s="195"/>
    </row>
    <row r="275434" spans="6:6" x14ac:dyDescent="0.25">
      <c r="F275434" s="195"/>
    </row>
    <row r="275435" spans="6:6" x14ac:dyDescent="0.25">
      <c r="F275435" s="195"/>
    </row>
    <row r="275436" spans="6:6" x14ac:dyDescent="0.25">
      <c r="F275436" s="195"/>
    </row>
    <row r="275437" spans="6:6" x14ac:dyDescent="0.25">
      <c r="F275437" s="195"/>
    </row>
    <row r="275438" spans="6:6" x14ac:dyDescent="0.25">
      <c r="F275438" s="195"/>
    </row>
    <row r="275439" spans="6:6" x14ac:dyDescent="0.25">
      <c r="F275439" s="195"/>
    </row>
    <row r="275440" spans="6:6" x14ac:dyDescent="0.25">
      <c r="F275440" s="195"/>
    </row>
    <row r="275441" spans="6:6" x14ac:dyDescent="0.25">
      <c r="F275441" s="195"/>
    </row>
    <row r="275442" spans="6:6" x14ac:dyDescent="0.25">
      <c r="F275442" s="195"/>
    </row>
    <row r="275443" spans="6:6" x14ac:dyDescent="0.25">
      <c r="F275443" s="195"/>
    </row>
    <row r="275444" spans="6:6" x14ac:dyDescent="0.25">
      <c r="F275444" s="195"/>
    </row>
    <row r="275445" spans="6:6" x14ac:dyDescent="0.25">
      <c r="F275445" s="195"/>
    </row>
    <row r="275446" spans="6:6" x14ac:dyDescent="0.25">
      <c r="F275446" s="195"/>
    </row>
    <row r="275447" spans="6:6" x14ac:dyDescent="0.25">
      <c r="F275447" s="195"/>
    </row>
    <row r="275448" spans="6:6" x14ac:dyDescent="0.25">
      <c r="F275448" s="195"/>
    </row>
    <row r="275449" spans="6:6" x14ac:dyDescent="0.25">
      <c r="F275449" s="195"/>
    </row>
    <row r="275450" spans="6:6" x14ac:dyDescent="0.25">
      <c r="F275450" s="195"/>
    </row>
    <row r="275451" spans="6:6" x14ac:dyDescent="0.25">
      <c r="F275451" s="195"/>
    </row>
    <row r="275452" spans="6:6" x14ac:dyDescent="0.25">
      <c r="F275452" s="195"/>
    </row>
    <row r="275453" spans="6:6" x14ac:dyDescent="0.25">
      <c r="F275453" s="195"/>
    </row>
    <row r="275454" spans="6:6" x14ac:dyDescent="0.25">
      <c r="F275454" s="195"/>
    </row>
    <row r="275455" spans="6:6" x14ac:dyDescent="0.25">
      <c r="F275455" s="195"/>
    </row>
    <row r="275456" spans="6:6" x14ac:dyDescent="0.25">
      <c r="F275456" s="195"/>
    </row>
    <row r="275457" spans="6:6" x14ac:dyDescent="0.25">
      <c r="F275457" s="195"/>
    </row>
    <row r="275458" spans="6:6" x14ac:dyDescent="0.25">
      <c r="F275458" s="195"/>
    </row>
    <row r="275459" spans="6:6" x14ac:dyDescent="0.25">
      <c r="F275459" s="195"/>
    </row>
    <row r="275460" spans="6:6" x14ac:dyDescent="0.25">
      <c r="F275460" s="195"/>
    </row>
    <row r="275461" spans="6:6" x14ac:dyDescent="0.25">
      <c r="F275461" s="195"/>
    </row>
    <row r="275462" spans="6:6" x14ac:dyDescent="0.25">
      <c r="F275462" s="195"/>
    </row>
    <row r="275463" spans="6:6" x14ac:dyDescent="0.25">
      <c r="F275463" s="195"/>
    </row>
    <row r="275464" spans="6:6" x14ac:dyDescent="0.25">
      <c r="F275464" s="195"/>
    </row>
    <row r="275465" spans="6:6" x14ac:dyDescent="0.25">
      <c r="F275465" s="195"/>
    </row>
    <row r="275466" spans="6:6" x14ac:dyDescent="0.25">
      <c r="F275466" s="195"/>
    </row>
    <row r="275467" spans="6:6" x14ac:dyDescent="0.25">
      <c r="F275467" s="195"/>
    </row>
    <row r="275468" spans="6:6" x14ac:dyDescent="0.25">
      <c r="F275468" s="195"/>
    </row>
    <row r="275469" spans="6:6" x14ac:dyDescent="0.25">
      <c r="F275469" s="195"/>
    </row>
    <row r="275470" spans="6:6" x14ac:dyDescent="0.25">
      <c r="F275470" s="195"/>
    </row>
    <row r="275471" spans="6:6" x14ac:dyDescent="0.25">
      <c r="F275471" s="195"/>
    </row>
    <row r="275472" spans="6:6" x14ac:dyDescent="0.25">
      <c r="F275472" s="195"/>
    </row>
    <row r="275473" spans="6:6" x14ac:dyDescent="0.25">
      <c r="F275473" s="195"/>
    </row>
    <row r="275474" spans="6:6" x14ac:dyDescent="0.25">
      <c r="F275474" s="195"/>
    </row>
    <row r="275475" spans="6:6" x14ac:dyDescent="0.25">
      <c r="F275475" s="195"/>
    </row>
    <row r="275476" spans="6:6" x14ac:dyDescent="0.25">
      <c r="F275476" s="195"/>
    </row>
    <row r="275477" spans="6:6" x14ac:dyDescent="0.25">
      <c r="F275477" s="195"/>
    </row>
    <row r="275478" spans="6:6" x14ac:dyDescent="0.25">
      <c r="F275478" s="195"/>
    </row>
    <row r="275479" spans="6:6" x14ac:dyDescent="0.25">
      <c r="F275479" s="195"/>
    </row>
    <row r="275480" spans="6:6" x14ac:dyDescent="0.25">
      <c r="F275480" s="195"/>
    </row>
    <row r="275481" spans="6:6" x14ac:dyDescent="0.25">
      <c r="F275481" s="195"/>
    </row>
    <row r="275482" spans="6:6" x14ac:dyDescent="0.25">
      <c r="F275482" s="195"/>
    </row>
    <row r="275483" spans="6:6" x14ac:dyDescent="0.25">
      <c r="F275483" s="195"/>
    </row>
    <row r="275484" spans="6:6" x14ac:dyDescent="0.25">
      <c r="F275484" s="195"/>
    </row>
    <row r="275485" spans="6:6" x14ac:dyDescent="0.25">
      <c r="F275485" s="195"/>
    </row>
    <row r="275486" spans="6:6" x14ac:dyDescent="0.25">
      <c r="F275486" s="195"/>
    </row>
    <row r="275487" spans="6:6" x14ac:dyDescent="0.25">
      <c r="F275487" s="195"/>
    </row>
    <row r="275488" spans="6:6" x14ac:dyDescent="0.25">
      <c r="F275488" s="195"/>
    </row>
    <row r="275489" spans="6:6" x14ac:dyDescent="0.25">
      <c r="F275489" s="195"/>
    </row>
    <row r="275490" spans="6:6" x14ac:dyDescent="0.25">
      <c r="F275490" s="195"/>
    </row>
    <row r="275491" spans="6:6" x14ac:dyDescent="0.25">
      <c r="F275491" s="195"/>
    </row>
    <row r="275492" spans="6:6" x14ac:dyDescent="0.25">
      <c r="F275492" s="195"/>
    </row>
    <row r="275493" spans="6:6" x14ac:dyDescent="0.25">
      <c r="F275493" s="195"/>
    </row>
    <row r="275494" spans="6:6" x14ac:dyDescent="0.25">
      <c r="F275494" s="195"/>
    </row>
    <row r="275495" spans="6:6" x14ac:dyDescent="0.25">
      <c r="F275495" s="195"/>
    </row>
    <row r="275496" spans="6:6" x14ac:dyDescent="0.25">
      <c r="F275496" s="195"/>
    </row>
    <row r="275497" spans="6:6" x14ac:dyDescent="0.25">
      <c r="F275497" s="195"/>
    </row>
    <row r="275498" spans="6:6" x14ac:dyDescent="0.25">
      <c r="F275498" s="195"/>
    </row>
    <row r="275499" spans="6:6" x14ac:dyDescent="0.25">
      <c r="F275499" s="195"/>
    </row>
    <row r="275500" spans="6:6" x14ac:dyDescent="0.25">
      <c r="F275500" s="195"/>
    </row>
    <row r="275501" spans="6:6" x14ac:dyDescent="0.25">
      <c r="F275501" s="195"/>
    </row>
    <row r="275502" spans="6:6" x14ac:dyDescent="0.25">
      <c r="F275502" s="195"/>
    </row>
    <row r="275503" spans="6:6" x14ac:dyDescent="0.25">
      <c r="F275503" s="195"/>
    </row>
    <row r="275504" spans="6:6" x14ac:dyDescent="0.25">
      <c r="F275504" s="195"/>
    </row>
    <row r="275505" spans="6:6" x14ac:dyDescent="0.25">
      <c r="F275505" s="195"/>
    </row>
    <row r="275506" spans="6:6" x14ac:dyDescent="0.25">
      <c r="F275506" s="195"/>
    </row>
    <row r="275507" spans="6:6" x14ac:dyDescent="0.25">
      <c r="F275507" s="195"/>
    </row>
    <row r="275508" spans="6:6" x14ac:dyDescent="0.25">
      <c r="F275508" s="195"/>
    </row>
    <row r="275509" spans="6:6" x14ac:dyDescent="0.25">
      <c r="F275509" s="195"/>
    </row>
    <row r="275510" spans="6:6" x14ac:dyDescent="0.25">
      <c r="F275510" s="195"/>
    </row>
    <row r="275511" spans="6:6" x14ac:dyDescent="0.25">
      <c r="F275511" s="195"/>
    </row>
    <row r="275512" spans="6:6" x14ac:dyDescent="0.25">
      <c r="F275512" s="195"/>
    </row>
    <row r="275513" spans="6:6" x14ac:dyDescent="0.25">
      <c r="F275513" s="195"/>
    </row>
    <row r="275514" spans="6:6" x14ac:dyDescent="0.25">
      <c r="F275514" s="195"/>
    </row>
    <row r="275515" spans="6:6" x14ac:dyDescent="0.25">
      <c r="F275515" s="195"/>
    </row>
    <row r="275516" spans="6:6" x14ac:dyDescent="0.25">
      <c r="F275516" s="195"/>
    </row>
    <row r="275517" spans="6:6" x14ac:dyDescent="0.25">
      <c r="F275517" s="195"/>
    </row>
    <row r="275518" spans="6:6" x14ac:dyDescent="0.25">
      <c r="F275518" s="195"/>
    </row>
    <row r="275519" spans="6:6" x14ac:dyDescent="0.25">
      <c r="F275519" s="195"/>
    </row>
    <row r="275520" spans="6:6" x14ac:dyDescent="0.25">
      <c r="F275520" s="195"/>
    </row>
    <row r="275521" spans="6:6" x14ac:dyDescent="0.25">
      <c r="F275521" s="195"/>
    </row>
    <row r="275522" spans="6:6" x14ac:dyDescent="0.25">
      <c r="F275522" s="195"/>
    </row>
    <row r="275523" spans="6:6" x14ac:dyDescent="0.25">
      <c r="F275523" s="195"/>
    </row>
    <row r="275524" spans="6:6" x14ac:dyDescent="0.25">
      <c r="F275524" s="195"/>
    </row>
    <row r="275525" spans="6:6" x14ac:dyDescent="0.25">
      <c r="F275525" s="195"/>
    </row>
    <row r="275526" spans="6:6" x14ac:dyDescent="0.25">
      <c r="F275526" s="195"/>
    </row>
    <row r="275527" spans="6:6" x14ac:dyDescent="0.25">
      <c r="F275527" s="195"/>
    </row>
    <row r="275528" spans="6:6" x14ac:dyDescent="0.25">
      <c r="F275528" s="195"/>
    </row>
    <row r="275529" spans="6:6" x14ac:dyDescent="0.25">
      <c r="F275529" s="195"/>
    </row>
    <row r="275530" spans="6:6" x14ac:dyDescent="0.25">
      <c r="F275530" s="195"/>
    </row>
    <row r="275531" spans="6:6" x14ac:dyDescent="0.25">
      <c r="F275531" s="195"/>
    </row>
    <row r="275532" spans="6:6" x14ac:dyDescent="0.25">
      <c r="F275532" s="195"/>
    </row>
    <row r="275533" spans="6:6" x14ac:dyDescent="0.25">
      <c r="F275533" s="195"/>
    </row>
    <row r="275534" spans="6:6" x14ac:dyDescent="0.25">
      <c r="F275534" s="195"/>
    </row>
    <row r="275535" spans="6:6" x14ac:dyDescent="0.25">
      <c r="F275535" s="195"/>
    </row>
    <row r="275536" spans="6:6" x14ac:dyDescent="0.25">
      <c r="F275536" s="195"/>
    </row>
    <row r="275537" spans="6:6" x14ac:dyDescent="0.25">
      <c r="F275537" s="195"/>
    </row>
    <row r="275538" spans="6:6" x14ac:dyDescent="0.25">
      <c r="F275538" s="195"/>
    </row>
    <row r="275539" spans="6:6" x14ac:dyDescent="0.25">
      <c r="F275539" s="195"/>
    </row>
    <row r="275540" spans="6:6" x14ac:dyDescent="0.25">
      <c r="F275540" s="195"/>
    </row>
    <row r="275541" spans="6:6" x14ac:dyDescent="0.25">
      <c r="F275541" s="195"/>
    </row>
    <row r="275542" spans="6:6" x14ac:dyDescent="0.25">
      <c r="F275542" s="195"/>
    </row>
    <row r="275543" spans="6:6" x14ac:dyDescent="0.25">
      <c r="F275543" s="195"/>
    </row>
    <row r="275544" spans="6:6" x14ac:dyDescent="0.25">
      <c r="F275544" s="195"/>
    </row>
    <row r="275545" spans="6:6" x14ac:dyDescent="0.25">
      <c r="F275545" s="195"/>
    </row>
    <row r="275546" spans="6:6" x14ac:dyDescent="0.25">
      <c r="F275546" s="195"/>
    </row>
    <row r="275547" spans="6:6" x14ac:dyDescent="0.25">
      <c r="F275547" s="195"/>
    </row>
    <row r="275548" spans="6:6" x14ac:dyDescent="0.25">
      <c r="F275548" s="195"/>
    </row>
    <row r="275549" spans="6:6" x14ac:dyDescent="0.25">
      <c r="F275549" s="195"/>
    </row>
    <row r="275550" spans="6:6" x14ac:dyDescent="0.25">
      <c r="F275550" s="195"/>
    </row>
    <row r="275551" spans="6:6" x14ac:dyDescent="0.25">
      <c r="F275551" s="195"/>
    </row>
    <row r="275552" spans="6:6" x14ac:dyDescent="0.25">
      <c r="F275552" s="195"/>
    </row>
    <row r="275553" spans="6:6" x14ac:dyDescent="0.25">
      <c r="F275553" s="195"/>
    </row>
    <row r="275554" spans="6:6" x14ac:dyDescent="0.25">
      <c r="F275554" s="195"/>
    </row>
    <row r="275555" spans="6:6" x14ac:dyDescent="0.25">
      <c r="F275555" s="195"/>
    </row>
    <row r="275556" spans="6:6" x14ac:dyDescent="0.25">
      <c r="F275556" s="195"/>
    </row>
    <row r="275557" spans="6:6" x14ac:dyDescent="0.25">
      <c r="F275557" s="195"/>
    </row>
    <row r="275558" spans="6:6" x14ac:dyDescent="0.25">
      <c r="F275558" s="195"/>
    </row>
    <row r="275559" spans="6:6" x14ac:dyDescent="0.25">
      <c r="F275559" s="195"/>
    </row>
    <row r="275560" spans="6:6" x14ac:dyDescent="0.25">
      <c r="F275560" s="195"/>
    </row>
    <row r="275561" spans="6:6" x14ac:dyDescent="0.25">
      <c r="F275561" s="195"/>
    </row>
    <row r="275562" spans="6:6" x14ac:dyDescent="0.25">
      <c r="F275562" s="195"/>
    </row>
    <row r="275563" spans="6:6" x14ac:dyDescent="0.25">
      <c r="F275563" s="195"/>
    </row>
    <row r="275564" spans="6:6" x14ac:dyDescent="0.25">
      <c r="F275564" s="195"/>
    </row>
    <row r="275565" spans="6:6" x14ac:dyDescent="0.25">
      <c r="F275565" s="195"/>
    </row>
    <row r="275566" spans="6:6" x14ac:dyDescent="0.25">
      <c r="F275566" s="195"/>
    </row>
    <row r="275567" spans="6:6" x14ac:dyDescent="0.25">
      <c r="F275567" s="195"/>
    </row>
    <row r="275568" spans="6:6" x14ac:dyDescent="0.25">
      <c r="F275568" s="195"/>
    </row>
    <row r="275569" spans="6:6" x14ac:dyDescent="0.25">
      <c r="F275569" s="195"/>
    </row>
    <row r="275570" spans="6:6" x14ac:dyDescent="0.25">
      <c r="F275570" s="195"/>
    </row>
    <row r="275571" spans="6:6" x14ac:dyDescent="0.25">
      <c r="F275571" s="195"/>
    </row>
    <row r="275572" spans="6:6" x14ac:dyDescent="0.25">
      <c r="F275572" s="195"/>
    </row>
    <row r="275573" spans="6:6" x14ac:dyDescent="0.25">
      <c r="F275573" s="195"/>
    </row>
    <row r="275574" spans="6:6" x14ac:dyDescent="0.25">
      <c r="F275574" s="195"/>
    </row>
    <row r="275575" spans="6:6" x14ac:dyDescent="0.25">
      <c r="F275575" s="195"/>
    </row>
    <row r="275576" spans="6:6" x14ac:dyDescent="0.25">
      <c r="F275576" s="195"/>
    </row>
    <row r="275577" spans="6:6" x14ac:dyDescent="0.25">
      <c r="F275577" s="195"/>
    </row>
    <row r="275578" spans="6:6" x14ac:dyDescent="0.25">
      <c r="F275578" s="195"/>
    </row>
    <row r="275579" spans="6:6" x14ac:dyDescent="0.25">
      <c r="F275579" s="195"/>
    </row>
    <row r="275580" spans="6:6" x14ac:dyDescent="0.25">
      <c r="F275580" s="195"/>
    </row>
    <row r="275581" spans="6:6" x14ac:dyDescent="0.25">
      <c r="F275581" s="195"/>
    </row>
    <row r="275582" spans="6:6" x14ac:dyDescent="0.25">
      <c r="F275582" s="195"/>
    </row>
    <row r="275583" spans="6:6" x14ac:dyDescent="0.25">
      <c r="F275583" s="195"/>
    </row>
    <row r="275584" spans="6:6" x14ac:dyDescent="0.25">
      <c r="F275584" s="195"/>
    </row>
    <row r="275585" spans="6:6" x14ac:dyDescent="0.25">
      <c r="F275585" s="195"/>
    </row>
    <row r="275586" spans="6:6" x14ac:dyDescent="0.25">
      <c r="F275586" s="195"/>
    </row>
    <row r="275587" spans="6:6" x14ac:dyDescent="0.25">
      <c r="F275587" s="195"/>
    </row>
    <row r="275588" spans="6:6" x14ac:dyDescent="0.25">
      <c r="F275588" s="195"/>
    </row>
    <row r="275589" spans="6:6" x14ac:dyDescent="0.25">
      <c r="F275589" s="195"/>
    </row>
    <row r="275590" spans="6:6" x14ac:dyDescent="0.25">
      <c r="F275590" s="195"/>
    </row>
    <row r="275591" spans="6:6" x14ac:dyDescent="0.25">
      <c r="F275591" s="195"/>
    </row>
    <row r="275592" spans="6:6" x14ac:dyDescent="0.25">
      <c r="F275592" s="195"/>
    </row>
    <row r="275593" spans="6:6" x14ac:dyDescent="0.25">
      <c r="F275593" s="195"/>
    </row>
    <row r="275594" spans="6:6" x14ac:dyDescent="0.25">
      <c r="F275594" s="195"/>
    </row>
    <row r="275595" spans="6:6" x14ac:dyDescent="0.25">
      <c r="F275595" s="195"/>
    </row>
    <row r="275596" spans="6:6" x14ac:dyDescent="0.25">
      <c r="F275596" s="195"/>
    </row>
    <row r="275597" spans="6:6" x14ac:dyDescent="0.25">
      <c r="F275597" s="195"/>
    </row>
    <row r="275598" spans="6:6" x14ac:dyDescent="0.25">
      <c r="F275598" s="195"/>
    </row>
    <row r="275599" spans="6:6" x14ac:dyDescent="0.25">
      <c r="F275599" s="195"/>
    </row>
    <row r="275600" spans="6:6" x14ac:dyDescent="0.25">
      <c r="F275600" s="195"/>
    </row>
    <row r="280718" spans="6:6" x14ac:dyDescent="0.25">
      <c r="F280718" s="195"/>
    </row>
    <row r="280719" spans="6:6" x14ac:dyDescent="0.25">
      <c r="F280719" s="195"/>
    </row>
    <row r="280720" spans="6:6" x14ac:dyDescent="0.25">
      <c r="F280720" s="195"/>
    </row>
    <row r="280721" spans="6:6" x14ac:dyDescent="0.25">
      <c r="F280721" s="195"/>
    </row>
    <row r="280722" spans="6:6" x14ac:dyDescent="0.25">
      <c r="F280722" s="195"/>
    </row>
    <row r="280723" spans="6:6" x14ac:dyDescent="0.25">
      <c r="F280723" s="195"/>
    </row>
    <row r="280724" spans="6:6" x14ac:dyDescent="0.25">
      <c r="F280724" s="195"/>
    </row>
    <row r="280725" spans="6:6" x14ac:dyDescent="0.25">
      <c r="F280725" s="195"/>
    </row>
    <row r="280726" spans="6:6" x14ac:dyDescent="0.25">
      <c r="F280726" s="195"/>
    </row>
    <row r="280727" spans="6:6" x14ac:dyDescent="0.25">
      <c r="F280727" s="195"/>
    </row>
    <row r="280728" spans="6:6" x14ac:dyDescent="0.25">
      <c r="F280728" s="195"/>
    </row>
    <row r="280729" spans="6:6" x14ac:dyDescent="0.25">
      <c r="F280729" s="195"/>
    </row>
    <row r="280730" spans="6:6" x14ac:dyDescent="0.25">
      <c r="F280730" s="195"/>
    </row>
    <row r="280731" spans="6:6" x14ac:dyDescent="0.25">
      <c r="F280731" s="195"/>
    </row>
    <row r="280732" spans="6:6" x14ac:dyDescent="0.25">
      <c r="F280732" s="195"/>
    </row>
    <row r="280733" spans="6:6" x14ac:dyDescent="0.25">
      <c r="F280733" s="195"/>
    </row>
    <row r="280734" spans="6:6" x14ac:dyDescent="0.25">
      <c r="F280734" s="195"/>
    </row>
    <row r="280735" spans="6:6" x14ac:dyDescent="0.25">
      <c r="F280735" s="195"/>
    </row>
    <row r="280736" spans="6:6" x14ac:dyDescent="0.25">
      <c r="F280736" s="195"/>
    </row>
    <row r="280737" spans="6:6" x14ac:dyDescent="0.25">
      <c r="F280737" s="195"/>
    </row>
    <row r="280738" spans="6:6" x14ac:dyDescent="0.25">
      <c r="F280738" s="195"/>
    </row>
    <row r="280739" spans="6:6" x14ac:dyDescent="0.25">
      <c r="F280739" s="195"/>
    </row>
    <row r="280740" spans="6:6" x14ac:dyDescent="0.25">
      <c r="F280740" s="195"/>
    </row>
    <row r="280741" spans="6:6" x14ac:dyDescent="0.25">
      <c r="F280741" s="195"/>
    </row>
    <row r="280742" spans="6:6" x14ac:dyDescent="0.25">
      <c r="F280742" s="195"/>
    </row>
    <row r="280743" spans="6:6" x14ac:dyDescent="0.25">
      <c r="F280743" s="195"/>
    </row>
    <row r="280744" spans="6:6" x14ac:dyDescent="0.25">
      <c r="F280744" s="195"/>
    </row>
    <row r="280745" spans="6:6" x14ac:dyDescent="0.25">
      <c r="F280745" s="195"/>
    </row>
    <row r="280746" spans="6:6" x14ac:dyDescent="0.25">
      <c r="F280746" s="195"/>
    </row>
    <row r="280747" spans="6:6" x14ac:dyDescent="0.25">
      <c r="F280747" s="195"/>
    </row>
    <row r="280748" spans="6:6" x14ac:dyDescent="0.25">
      <c r="F280748" s="195"/>
    </row>
    <row r="280749" spans="6:6" x14ac:dyDescent="0.25">
      <c r="F280749" s="195"/>
    </row>
    <row r="280750" spans="6:6" x14ac:dyDescent="0.25">
      <c r="F280750" s="195"/>
    </row>
    <row r="280751" spans="6:6" x14ac:dyDescent="0.25">
      <c r="F280751" s="195"/>
    </row>
    <row r="280752" spans="6:6" x14ac:dyDescent="0.25">
      <c r="F280752" s="195"/>
    </row>
    <row r="280753" spans="6:6" x14ac:dyDescent="0.25">
      <c r="F280753" s="195"/>
    </row>
    <row r="280754" spans="6:6" x14ac:dyDescent="0.25">
      <c r="F280754" s="195"/>
    </row>
    <row r="280755" spans="6:6" x14ac:dyDescent="0.25">
      <c r="F280755" s="195"/>
    </row>
    <row r="280756" spans="6:6" x14ac:dyDescent="0.25">
      <c r="F280756" s="195"/>
    </row>
    <row r="280757" spans="6:6" x14ac:dyDescent="0.25">
      <c r="F280757" s="195"/>
    </row>
    <row r="280758" spans="6:6" x14ac:dyDescent="0.25">
      <c r="F280758" s="195"/>
    </row>
    <row r="280759" spans="6:6" x14ac:dyDescent="0.25">
      <c r="F280759" s="195"/>
    </row>
    <row r="280760" spans="6:6" x14ac:dyDescent="0.25">
      <c r="F280760" s="195"/>
    </row>
    <row r="280761" spans="6:6" x14ac:dyDescent="0.25">
      <c r="F280761" s="195"/>
    </row>
    <row r="280762" spans="6:6" x14ac:dyDescent="0.25">
      <c r="F280762" s="195"/>
    </row>
    <row r="280763" spans="6:6" x14ac:dyDescent="0.25">
      <c r="F280763" s="195"/>
    </row>
    <row r="280764" spans="6:6" x14ac:dyDescent="0.25">
      <c r="F280764" s="195"/>
    </row>
    <row r="280765" spans="6:6" x14ac:dyDescent="0.25">
      <c r="F280765" s="195"/>
    </row>
    <row r="280766" spans="6:6" x14ac:dyDescent="0.25">
      <c r="F280766" s="195"/>
    </row>
    <row r="280767" spans="6:6" x14ac:dyDescent="0.25">
      <c r="F280767" s="195"/>
    </row>
    <row r="280768" spans="6:6" x14ac:dyDescent="0.25">
      <c r="F280768" s="195"/>
    </row>
    <row r="280769" spans="6:6" x14ac:dyDescent="0.25">
      <c r="F280769" s="195"/>
    </row>
    <row r="280770" spans="6:6" x14ac:dyDescent="0.25">
      <c r="F280770" s="195"/>
    </row>
    <row r="280771" spans="6:6" x14ac:dyDescent="0.25">
      <c r="F280771" s="195"/>
    </row>
    <row r="280772" spans="6:6" x14ac:dyDescent="0.25">
      <c r="F280772" s="195"/>
    </row>
    <row r="280773" spans="6:6" x14ac:dyDescent="0.25">
      <c r="F280773" s="195"/>
    </row>
    <row r="280774" spans="6:6" x14ac:dyDescent="0.25">
      <c r="F280774" s="195"/>
    </row>
    <row r="280775" spans="6:6" x14ac:dyDescent="0.25">
      <c r="F280775" s="195"/>
    </row>
    <row r="280776" spans="6:6" x14ac:dyDescent="0.25">
      <c r="F280776" s="195"/>
    </row>
    <row r="280777" spans="6:6" x14ac:dyDescent="0.25">
      <c r="F280777" s="195"/>
    </row>
    <row r="280778" spans="6:6" x14ac:dyDescent="0.25">
      <c r="F280778" s="195"/>
    </row>
    <row r="280779" spans="6:6" x14ac:dyDescent="0.25">
      <c r="F280779" s="195"/>
    </row>
    <row r="280780" spans="6:6" x14ac:dyDescent="0.25">
      <c r="F280780" s="195"/>
    </row>
    <row r="280781" spans="6:6" x14ac:dyDescent="0.25">
      <c r="F280781" s="195"/>
    </row>
    <row r="280782" spans="6:6" x14ac:dyDescent="0.25">
      <c r="F280782" s="195"/>
    </row>
    <row r="280783" spans="6:6" x14ac:dyDescent="0.25">
      <c r="F280783" s="195"/>
    </row>
    <row r="280784" spans="6:6" x14ac:dyDescent="0.25">
      <c r="F280784" s="195"/>
    </row>
    <row r="280785" spans="6:6" x14ac:dyDescent="0.25">
      <c r="F280785" s="195"/>
    </row>
    <row r="280786" spans="6:6" x14ac:dyDescent="0.25">
      <c r="F280786" s="195"/>
    </row>
    <row r="280787" spans="6:6" x14ac:dyDescent="0.25">
      <c r="F280787" s="195"/>
    </row>
    <row r="280788" spans="6:6" x14ac:dyDescent="0.25">
      <c r="F280788" s="195"/>
    </row>
    <row r="280789" spans="6:6" x14ac:dyDescent="0.25">
      <c r="F280789" s="195"/>
    </row>
    <row r="280790" spans="6:6" x14ac:dyDescent="0.25">
      <c r="F280790" s="195"/>
    </row>
    <row r="280791" spans="6:6" x14ac:dyDescent="0.25">
      <c r="F280791" s="195"/>
    </row>
    <row r="280792" spans="6:6" x14ac:dyDescent="0.25">
      <c r="F280792" s="195"/>
    </row>
    <row r="280793" spans="6:6" x14ac:dyDescent="0.25">
      <c r="F280793" s="195"/>
    </row>
    <row r="280794" spans="6:6" x14ac:dyDescent="0.25">
      <c r="F280794" s="195"/>
    </row>
    <row r="280795" spans="6:6" x14ac:dyDescent="0.25">
      <c r="F280795" s="195"/>
    </row>
    <row r="280796" spans="6:6" x14ac:dyDescent="0.25">
      <c r="F280796" s="195"/>
    </row>
    <row r="280797" spans="6:6" x14ac:dyDescent="0.25">
      <c r="F280797" s="195"/>
    </row>
    <row r="280798" spans="6:6" x14ac:dyDescent="0.25">
      <c r="F280798" s="195"/>
    </row>
    <row r="280799" spans="6:6" x14ac:dyDescent="0.25">
      <c r="F280799" s="195"/>
    </row>
    <row r="280800" spans="6:6" x14ac:dyDescent="0.25">
      <c r="F280800" s="195"/>
    </row>
    <row r="280801" spans="6:6" x14ac:dyDescent="0.25">
      <c r="F280801" s="195"/>
    </row>
    <row r="280802" spans="6:6" x14ac:dyDescent="0.25">
      <c r="F280802" s="195"/>
    </row>
    <row r="280803" spans="6:6" x14ac:dyDescent="0.25">
      <c r="F280803" s="195"/>
    </row>
    <row r="280804" spans="6:6" x14ac:dyDescent="0.25">
      <c r="F280804" s="195"/>
    </row>
    <row r="280805" spans="6:6" x14ac:dyDescent="0.25">
      <c r="F280805" s="195"/>
    </row>
    <row r="280806" spans="6:6" x14ac:dyDescent="0.25">
      <c r="F280806" s="195"/>
    </row>
    <row r="280807" spans="6:6" x14ac:dyDescent="0.25">
      <c r="F280807" s="195"/>
    </row>
    <row r="280808" spans="6:6" x14ac:dyDescent="0.25">
      <c r="F280808" s="195"/>
    </row>
    <row r="280809" spans="6:6" x14ac:dyDescent="0.25">
      <c r="F280809" s="195"/>
    </row>
    <row r="280810" spans="6:6" x14ac:dyDescent="0.25">
      <c r="F280810" s="195"/>
    </row>
    <row r="280811" spans="6:6" x14ac:dyDescent="0.25">
      <c r="F280811" s="195"/>
    </row>
    <row r="280812" spans="6:6" x14ac:dyDescent="0.25">
      <c r="F280812" s="195"/>
    </row>
    <row r="280813" spans="6:6" x14ac:dyDescent="0.25">
      <c r="F280813" s="195"/>
    </row>
    <row r="280814" spans="6:6" x14ac:dyDescent="0.25">
      <c r="F280814" s="195"/>
    </row>
    <row r="280815" spans="6:6" x14ac:dyDescent="0.25">
      <c r="F280815" s="195"/>
    </row>
    <row r="280816" spans="6:6" x14ac:dyDescent="0.25">
      <c r="F280816" s="195"/>
    </row>
    <row r="280817" spans="6:6" x14ac:dyDescent="0.25">
      <c r="F280817" s="195"/>
    </row>
    <row r="280818" spans="6:6" x14ac:dyDescent="0.25">
      <c r="F280818" s="195"/>
    </row>
    <row r="280819" spans="6:6" x14ac:dyDescent="0.25">
      <c r="F280819" s="195"/>
    </row>
    <row r="280820" spans="6:6" x14ac:dyDescent="0.25">
      <c r="F280820" s="195"/>
    </row>
    <row r="280821" spans="6:6" x14ac:dyDescent="0.25">
      <c r="F280821" s="195"/>
    </row>
    <row r="280822" spans="6:6" x14ac:dyDescent="0.25">
      <c r="F280822" s="195"/>
    </row>
    <row r="280823" spans="6:6" x14ac:dyDescent="0.25">
      <c r="F280823" s="195"/>
    </row>
    <row r="280824" spans="6:6" x14ac:dyDescent="0.25">
      <c r="F280824" s="195"/>
    </row>
    <row r="280825" spans="6:6" x14ac:dyDescent="0.25">
      <c r="F280825" s="195"/>
    </row>
    <row r="280826" spans="6:6" x14ac:dyDescent="0.25">
      <c r="F280826" s="195"/>
    </row>
    <row r="280827" spans="6:6" x14ac:dyDescent="0.25">
      <c r="F280827" s="195"/>
    </row>
    <row r="280828" spans="6:6" x14ac:dyDescent="0.25">
      <c r="F280828" s="195"/>
    </row>
    <row r="280829" spans="6:6" x14ac:dyDescent="0.25">
      <c r="F280829" s="195"/>
    </row>
    <row r="280830" spans="6:6" x14ac:dyDescent="0.25">
      <c r="F280830" s="195"/>
    </row>
    <row r="280831" spans="6:6" x14ac:dyDescent="0.25">
      <c r="F280831" s="195"/>
    </row>
    <row r="280832" spans="6:6" x14ac:dyDescent="0.25">
      <c r="F280832" s="195"/>
    </row>
    <row r="280833" spans="6:6" x14ac:dyDescent="0.25">
      <c r="F280833" s="195"/>
    </row>
    <row r="280834" spans="6:6" x14ac:dyDescent="0.25">
      <c r="F280834" s="195"/>
    </row>
    <row r="280835" spans="6:6" x14ac:dyDescent="0.25">
      <c r="F280835" s="195"/>
    </row>
    <row r="280836" spans="6:6" x14ac:dyDescent="0.25">
      <c r="F280836" s="195"/>
    </row>
    <row r="280837" spans="6:6" x14ac:dyDescent="0.25">
      <c r="F280837" s="195"/>
    </row>
    <row r="280838" spans="6:6" x14ac:dyDescent="0.25">
      <c r="F280838" s="195"/>
    </row>
    <row r="280839" spans="6:6" x14ac:dyDescent="0.25">
      <c r="F280839" s="195"/>
    </row>
    <row r="280840" spans="6:6" x14ac:dyDescent="0.25">
      <c r="F280840" s="195"/>
    </row>
    <row r="280841" spans="6:6" x14ac:dyDescent="0.25">
      <c r="F280841" s="195"/>
    </row>
    <row r="280842" spans="6:6" x14ac:dyDescent="0.25">
      <c r="F280842" s="195"/>
    </row>
    <row r="280843" spans="6:6" x14ac:dyDescent="0.25">
      <c r="F280843" s="195"/>
    </row>
    <row r="280844" spans="6:6" x14ac:dyDescent="0.25">
      <c r="F280844" s="195"/>
    </row>
    <row r="280845" spans="6:6" x14ac:dyDescent="0.25">
      <c r="F280845" s="195"/>
    </row>
    <row r="280846" spans="6:6" x14ac:dyDescent="0.25">
      <c r="F280846" s="195"/>
    </row>
    <row r="280847" spans="6:6" x14ac:dyDescent="0.25">
      <c r="F280847" s="195"/>
    </row>
    <row r="280848" spans="6:6" x14ac:dyDescent="0.25">
      <c r="F280848" s="195"/>
    </row>
    <row r="280849" spans="6:6" x14ac:dyDescent="0.25">
      <c r="F280849" s="195"/>
    </row>
    <row r="280850" spans="6:6" x14ac:dyDescent="0.25">
      <c r="F280850" s="195"/>
    </row>
    <row r="280851" spans="6:6" x14ac:dyDescent="0.25">
      <c r="F280851" s="195"/>
    </row>
    <row r="280852" spans="6:6" x14ac:dyDescent="0.25">
      <c r="F280852" s="195"/>
    </row>
    <row r="280853" spans="6:6" x14ac:dyDescent="0.25">
      <c r="F280853" s="195"/>
    </row>
    <row r="280854" spans="6:6" x14ac:dyDescent="0.25">
      <c r="F280854" s="195"/>
    </row>
    <row r="280855" spans="6:6" x14ac:dyDescent="0.25">
      <c r="F280855" s="195"/>
    </row>
    <row r="280856" spans="6:6" x14ac:dyDescent="0.25">
      <c r="F280856" s="195"/>
    </row>
    <row r="280857" spans="6:6" x14ac:dyDescent="0.25">
      <c r="F280857" s="195"/>
    </row>
    <row r="280858" spans="6:6" x14ac:dyDescent="0.25">
      <c r="F280858" s="195"/>
    </row>
    <row r="280859" spans="6:6" x14ac:dyDescent="0.25">
      <c r="F280859" s="195"/>
    </row>
    <row r="280860" spans="6:6" x14ac:dyDescent="0.25">
      <c r="F280860" s="195"/>
    </row>
    <row r="280861" spans="6:6" x14ac:dyDescent="0.25">
      <c r="F280861" s="195"/>
    </row>
    <row r="280862" spans="6:6" x14ac:dyDescent="0.25">
      <c r="F280862" s="195"/>
    </row>
    <row r="280863" spans="6:6" x14ac:dyDescent="0.25">
      <c r="F280863" s="195"/>
    </row>
    <row r="280864" spans="6:6" x14ac:dyDescent="0.25">
      <c r="F280864" s="195"/>
    </row>
    <row r="280865" spans="6:6" x14ac:dyDescent="0.25">
      <c r="F280865" s="195"/>
    </row>
    <row r="280866" spans="6:6" x14ac:dyDescent="0.25">
      <c r="F280866" s="195"/>
    </row>
    <row r="280867" spans="6:6" x14ac:dyDescent="0.25">
      <c r="F280867" s="195"/>
    </row>
    <row r="280868" spans="6:6" x14ac:dyDescent="0.25">
      <c r="F280868" s="195"/>
    </row>
    <row r="280869" spans="6:6" x14ac:dyDescent="0.25">
      <c r="F280869" s="195"/>
    </row>
    <row r="280870" spans="6:6" x14ac:dyDescent="0.25">
      <c r="F280870" s="195"/>
    </row>
    <row r="280871" spans="6:6" x14ac:dyDescent="0.25">
      <c r="F280871" s="195"/>
    </row>
    <row r="280872" spans="6:6" x14ac:dyDescent="0.25">
      <c r="F280872" s="195"/>
    </row>
    <row r="280873" spans="6:6" x14ac:dyDescent="0.25">
      <c r="F280873" s="195"/>
    </row>
    <row r="280874" spans="6:6" x14ac:dyDescent="0.25">
      <c r="F280874" s="195"/>
    </row>
    <row r="280875" spans="6:6" x14ac:dyDescent="0.25">
      <c r="F280875" s="195"/>
    </row>
    <row r="280876" spans="6:6" x14ac:dyDescent="0.25">
      <c r="F280876" s="195"/>
    </row>
    <row r="280877" spans="6:6" x14ac:dyDescent="0.25">
      <c r="F280877" s="195"/>
    </row>
    <row r="280878" spans="6:6" x14ac:dyDescent="0.25">
      <c r="F280878" s="195"/>
    </row>
    <row r="280879" spans="6:6" x14ac:dyDescent="0.25">
      <c r="F280879" s="195"/>
    </row>
    <row r="280880" spans="6:6" x14ac:dyDescent="0.25">
      <c r="F280880" s="195"/>
    </row>
    <row r="280881" spans="6:6" x14ac:dyDescent="0.25">
      <c r="F280881" s="195"/>
    </row>
    <row r="280882" spans="6:6" x14ac:dyDescent="0.25">
      <c r="F280882" s="195"/>
    </row>
    <row r="280883" spans="6:6" x14ac:dyDescent="0.25">
      <c r="F280883" s="195"/>
    </row>
    <row r="280884" spans="6:6" x14ac:dyDescent="0.25">
      <c r="F280884" s="195"/>
    </row>
    <row r="280885" spans="6:6" x14ac:dyDescent="0.25">
      <c r="F280885" s="195"/>
    </row>
    <row r="280886" spans="6:6" x14ac:dyDescent="0.25">
      <c r="F280886" s="195"/>
    </row>
    <row r="280887" spans="6:6" x14ac:dyDescent="0.25">
      <c r="F280887" s="195"/>
    </row>
    <row r="280888" spans="6:6" x14ac:dyDescent="0.25">
      <c r="F280888" s="195"/>
    </row>
    <row r="280889" spans="6:6" x14ac:dyDescent="0.25">
      <c r="F280889" s="195"/>
    </row>
    <row r="280890" spans="6:6" x14ac:dyDescent="0.25">
      <c r="F280890" s="195"/>
    </row>
    <row r="280891" spans="6:6" x14ac:dyDescent="0.25">
      <c r="F280891" s="195"/>
    </row>
    <row r="280892" spans="6:6" x14ac:dyDescent="0.25">
      <c r="F280892" s="195"/>
    </row>
    <row r="280893" spans="6:6" x14ac:dyDescent="0.25">
      <c r="F280893" s="195"/>
    </row>
    <row r="280894" spans="6:6" x14ac:dyDescent="0.25">
      <c r="F280894" s="195"/>
    </row>
    <row r="280895" spans="6:6" x14ac:dyDescent="0.25">
      <c r="F280895" s="195"/>
    </row>
    <row r="280896" spans="6:6" x14ac:dyDescent="0.25">
      <c r="F280896" s="195"/>
    </row>
    <row r="280897" spans="6:6" x14ac:dyDescent="0.25">
      <c r="F280897" s="195"/>
    </row>
    <row r="280898" spans="6:6" x14ac:dyDescent="0.25">
      <c r="F280898" s="195"/>
    </row>
    <row r="280899" spans="6:6" x14ac:dyDescent="0.25">
      <c r="F280899" s="195"/>
    </row>
    <row r="280900" spans="6:6" x14ac:dyDescent="0.25">
      <c r="F280900" s="195"/>
    </row>
    <row r="280901" spans="6:6" x14ac:dyDescent="0.25">
      <c r="F280901" s="195"/>
    </row>
    <row r="280902" spans="6:6" x14ac:dyDescent="0.25">
      <c r="F280902" s="195"/>
    </row>
    <row r="280903" spans="6:6" x14ac:dyDescent="0.25">
      <c r="F280903" s="195"/>
    </row>
    <row r="280904" spans="6:6" x14ac:dyDescent="0.25">
      <c r="F280904" s="195"/>
    </row>
    <row r="280905" spans="6:6" x14ac:dyDescent="0.25">
      <c r="F280905" s="195"/>
    </row>
    <row r="280906" spans="6:6" x14ac:dyDescent="0.25">
      <c r="F280906" s="195"/>
    </row>
    <row r="280907" spans="6:6" x14ac:dyDescent="0.25">
      <c r="F280907" s="195"/>
    </row>
    <row r="280908" spans="6:6" x14ac:dyDescent="0.25">
      <c r="F280908" s="195"/>
    </row>
    <row r="280909" spans="6:6" x14ac:dyDescent="0.25">
      <c r="F280909" s="195"/>
    </row>
    <row r="280910" spans="6:6" x14ac:dyDescent="0.25">
      <c r="F280910" s="195"/>
    </row>
    <row r="280911" spans="6:6" x14ac:dyDescent="0.25">
      <c r="F280911" s="195"/>
    </row>
    <row r="280912" spans="6:6" x14ac:dyDescent="0.25">
      <c r="F280912" s="195"/>
    </row>
    <row r="280913" spans="6:6" x14ac:dyDescent="0.25">
      <c r="F280913" s="195"/>
    </row>
    <row r="280914" spans="6:6" x14ac:dyDescent="0.25">
      <c r="F280914" s="195"/>
    </row>
    <row r="280915" spans="6:6" x14ac:dyDescent="0.25">
      <c r="F280915" s="195"/>
    </row>
    <row r="280916" spans="6:6" x14ac:dyDescent="0.25">
      <c r="F280916" s="195"/>
    </row>
    <row r="280917" spans="6:6" x14ac:dyDescent="0.25">
      <c r="F280917" s="195"/>
    </row>
    <row r="280918" spans="6:6" x14ac:dyDescent="0.25">
      <c r="F280918" s="195"/>
    </row>
    <row r="280919" spans="6:6" x14ac:dyDescent="0.25">
      <c r="F280919" s="195"/>
    </row>
    <row r="280920" spans="6:6" x14ac:dyDescent="0.25">
      <c r="F280920" s="195"/>
    </row>
    <row r="280921" spans="6:6" x14ac:dyDescent="0.25">
      <c r="F280921" s="195"/>
    </row>
    <row r="280922" spans="6:6" x14ac:dyDescent="0.25">
      <c r="F280922" s="195"/>
    </row>
    <row r="280923" spans="6:6" x14ac:dyDescent="0.25">
      <c r="F280923" s="195"/>
    </row>
    <row r="280924" spans="6:6" x14ac:dyDescent="0.25">
      <c r="F280924" s="195"/>
    </row>
    <row r="280925" spans="6:6" x14ac:dyDescent="0.25">
      <c r="F280925" s="195"/>
    </row>
    <row r="280926" spans="6:6" x14ac:dyDescent="0.25">
      <c r="F280926" s="195"/>
    </row>
    <row r="280927" spans="6:6" x14ac:dyDescent="0.25">
      <c r="F280927" s="195"/>
    </row>
    <row r="280928" spans="6:6" x14ac:dyDescent="0.25">
      <c r="F280928" s="195"/>
    </row>
    <row r="280929" spans="6:6" x14ac:dyDescent="0.25">
      <c r="F280929" s="195"/>
    </row>
    <row r="280930" spans="6:6" x14ac:dyDescent="0.25">
      <c r="F280930" s="195"/>
    </row>
    <row r="280931" spans="6:6" x14ac:dyDescent="0.25">
      <c r="F280931" s="195"/>
    </row>
    <row r="280932" spans="6:6" x14ac:dyDescent="0.25">
      <c r="F280932" s="195"/>
    </row>
    <row r="280933" spans="6:6" x14ac:dyDescent="0.25">
      <c r="F280933" s="195"/>
    </row>
    <row r="280934" spans="6:6" x14ac:dyDescent="0.25">
      <c r="F280934" s="195"/>
    </row>
    <row r="280935" spans="6:6" x14ac:dyDescent="0.25">
      <c r="F280935" s="195"/>
    </row>
    <row r="280936" spans="6:6" x14ac:dyDescent="0.25">
      <c r="F280936" s="195"/>
    </row>
    <row r="280937" spans="6:6" x14ac:dyDescent="0.25">
      <c r="F280937" s="195"/>
    </row>
    <row r="280938" spans="6:6" x14ac:dyDescent="0.25">
      <c r="F280938" s="195"/>
    </row>
    <row r="280939" spans="6:6" x14ac:dyDescent="0.25">
      <c r="F280939" s="195"/>
    </row>
    <row r="280940" spans="6:6" x14ac:dyDescent="0.25">
      <c r="F280940" s="195"/>
    </row>
    <row r="280941" spans="6:6" x14ac:dyDescent="0.25">
      <c r="F280941" s="195"/>
    </row>
    <row r="280942" spans="6:6" x14ac:dyDescent="0.25">
      <c r="F280942" s="195"/>
    </row>
    <row r="280943" spans="6:6" x14ac:dyDescent="0.25">
      <c r="F280943" s="195"/>
    </row>
    <row r="280944" spans="6:6" x14ac:dyDescent="0.25">
      <c r="F280944" s="195"/>
    </row>
    <row r="280945" spans="6:6" x14ac:dyDescent="0.25">
      <c r="F280945" s="195"/>
    </row>
    <row r="280946" spans="6:6" x14ac:dyDescent="0.25">
      <c r="F280946" s="195"/>
    </row>
    <row r="280947" spans="6:6" x14ac:dyDescent="0.25">
      <c r="F280947" s="195"/>
    </row>
    <row r="280948" spans="6:6" x14ac:dyDescent="0.25">
      <c r="F280948" s="195"/>
    </row>
    <row r="280949" spans="6:6" x14ac:dyDescent="0.25">
      <c r="F280949" s="195"/>
    </row>
    <row r="280950" spans="6:6" x14ac:dyDescent="0.25">
      <c r="F280950" s="195"/>
    </row>
    <row r="280951" spans="6:6" x14ac:dyDescent="0.25">
      <c r="F280951" s="195"/>
    </row>
    <row r="280952" spans="6:6" x14ac:dyDescent="0.25">
      <c r="F280952" s="195"/>
    </row>
    <row r="280953" spans="6:6" x14ac:dyDescent="0.25">
      <c r="F280953" s="195"/>
    </row>
    <row r="280954" spans="6:6" x14ac:dyDescent="0.25">
      <c r="F280954" s="195"/>
    </row>
    <row r="280955" spans="6:6" x14ac:dyDescent="0.25">
      <c r="F280955" s="195"/>
    </row>
    <row r="280956" spans="6:6" x14ac:dyDescent="0.25">
      <c r="F280956" s="195"/>
    </row>
    <row r="280957" spans="6:6" x14ac:dyDescent="0.25">
      <c r="F280957" s="195"/>
    </row>
    <row r="280958" spans="6:6" x14ac:dyDescent="0.25">
      <c r="F280958" s="195"/>
    </row>
    <row r="280959" spans="6:6" x14ac:dyDescent="0.25">
      <c r="F280959" s="195"/>
    </row>
    <row r="280960" spans="6:6" x14ac:dyDescent="0.25">
      <c r="F280960" s="195"/>
    </row>
    <row r="280961" spans="6:6" x14ac:dyDescent="0.25">
      <c r="F280961" s="195"/>
    </row>
    <row r="280962" spans="6:6" x14ac:dyDescent="0.25">
      <c r="F280962" s="195"/>
    </row>
    <row r="280963" spans="6:6" x14ac:dyDescent="0.25">
      <c r="F280963" s="195"/>
    </row>
    <row r="280964" spans="6:6" x14ac:dyDescent="0.25">
      <c r="F280964" s="195"/>
    </row>
    <row r="280965" spans="6:6" x14ac:dyDescent="0.25">
      <c r="F280965" s="195"/>
    </row>
    <row r="280966" spans="6:6" x14ac:dyDescent="0.25">
      <c r="F280966" s="195"/>
    </row>
    <row r="280967" spans="6:6" x14ac:dyDescent="0.25">
      <c r="F280967" s="195"/>
    </row>
    <row r="280968" spans="6:6" x14ac:dyDescent="0.25">
      <c r="F280968" s="195"/>
    </row>
    <row r="280969" spans="6:6" x14ac:dyDescent="0.25">
      <c r="F280969" s="195"/>
    </row>
    <row r="280970" spans="6:6" x14ac:dyDescent="0.25">
      <c r="F280970" s="195"/>
    </row>
    <row r="280971" spans="6:6" x14ac:dyDescent="0.25">
      <c r="F280971" s="195"/>
    </row>
    <row r="280972" spans="6:6" x14ac:dyDescent="0.25">
      <c r="F280972" s="195"/>
    </row>
    <row r="280973" spans="6:6" x14ac:dyDescent="0.25">
      <c r="F280973" s="195"/>
    </row>
    <row r="280974" spans="6:6" x14ac:dyDescent="0.25">
      <c r="F280974" s="195"/>
    </row>
    <row r="280975" spans="6:6" x14ac:dyDescent="0.25">
      <c r="F280975" s="195"/>
    </row>
    <row r="280976" spans="6:6" x14ac:dyDescent="0.25">
      <c r="F280976" s="195"/>
    </row>
    <row r="280977" spans="6:6" x14ac:dyDescent="0.25">
      <c r="F280977" s="195"/>
    </row>
    <row r="280978" spans="6:6" x14ac:dyDescent="0.25">
      <c r="F280978" s="195"/>
    </row>
    <row r="280979" spans="6:6" x14ac:dyDescent="0.25">
      <c r="F280979" s="195"/>
    </row>
    <row r="280980" spans="6:6" x14ac:dyDescent="0.25">
      <c r="F280980" s="195"/>
    </row>
    <row r="280981" spans="6:6" x14ac:dyDescent="0.25">
      <c r="F280981" s="195"/>
    </row>
    <row r="280982" spans="6:6" x14ac:dyDescent="0.25">
      <c r="F280982" s="195"/>
    </row>
    <row r="280983" spans="6:6" x14ac:dyDescent="0.25">
      <c r="F280983" s="195"/>
    </row>
    <row r="280984" spans="6:6" x14ac:dyDescent="0.25">
      <c r="F280984" s="195"/>
    </row>
    <row r="280985" spans="6:6" x14ac:dyDescent="0.25">
      <c r="F280985" s="195"/>
    </row>
    <row r="280986" spans="6:6" x14ac:dyDescent="0.25">
      <c r="F280986" s="195"/>
    </row>
    <row r="280987" spans="6:6" x14ac:dyDescent="0.25">
      <c r="F280987" s="195"/>
    </row>
    <row r="280988" spans="6:6" x14ac:dyDescent="0.25">
      <c r="F280988" s="195"/>
    </row>
    <row r="280989" spans="6:6" x14ac:dyDescent="0.25">
      <c r="F280989" s="195"/>
    </row>
    <row r="280990" spans="6:6" x14ac:dyDescent="0.25">
      <c r="F280990" s="195"/>
    </row>
    <row r="280991" spans="6:6" x14ac:dyDescent="0.25">
      <c r="F280991" s="195"/>
    </row>
    <row r="280992" spans="6:6" x14ac:dyDescent="0.25">
      <c r="F280992" s="195"/>
    </row>
    <row r="280993" spans="6:6" x14ac:dyDescent="0.25">
      <c r="F280993" s="195"/>
    </row>
    <row r="280994" spans="6:6" x14ac:dyDescent="0.25">
      <c r="F280994" s="195"/>
    </row>
    <row r="280995" spans="6:6" x14ac:dyDescent="0.25">
      <c r="F280995" s="195"/>
    </row>
    <row r="280996" spans="6:6" x14ac:dyDescent="0.25">
      <c r="F280996" s="195"/>
    </row>
    <row r="280997" spans="6:6" x14ac:dyDescent="0.25">
      <c r="F280997" s="195"/>
    </row>
    <row r="280998" spans="6:6" x14ac:dyDescent="0.25">
      <c r="F280998" s="195"/>
    </row>
    <row r="280999" spans="6:6" x14ac:dyDescent="0.25">
      <c r="F280999" s="195"/>
    </row>
    <row r="281000" spans="6:6" x14ac:dyDescent="0.25">
      <c r="F281000" s="195"/>
    </row>
    <row r="281001" spans="6:6" x14ac:dyDescent="0.25">
      <c r="F281001" s="195"/>
    </row>
    <row r="281002" spans="6:6" x14ac:dyDescent="0.25">
      <c r="F281002" s="195"/>
    </row>
    <row r="281003" spans="6:6" x14ac:dyDescent="0.25">
      <c r="F281003" s="195"/>
    </row>
    <row r="281004" spans="6:6" x14ac:dyDescent="0.25">
      <c r="F281004" s="195"/>
    </row>
    <row r="281005" spans="6:6" x14ac:dyDescent="0.25">
      <c r="F281005" s="195"/>
    </row>
    <row r="281006" spans="6:6" x14ac:dyDescent="0.25">
      <c r="F281006" s="195"/>
    </row>
    <row r="281007" spans="6:6" x14ac:dyDescent="0.25">
      <c r="F281007" s="195"/>
    </row>
    <row r="281008" spans="6:6" x14ac:dyDescent="0.25">
      <c r="F281008" s="195"/>
    </row>
    <row r="281009" spans="6:6" x14ac:dyDescent="0.25">
      <c r="F281009" s="195"/>
    </row>
    <row r="281010" spans="6:6" x14ac:dyDescent="0.25">
      <c r="F281010" s="195"/>
    </row>
    <row r="281011" spans="6:6" x14ac:dyDescent="0.25">
      <c r="F281011" s="195"/>
    </row>
    <row r="281012" spans="6:6" x14ac:dyDescent="0.25">
      <c r="F281012" s="195"/>
    </row>
    <row r="281013" spans="6:6" x14ac:dyDescent="0.25">
      <c r="F281013" s="195"/>
    </row>
    <row r="281014" spans="6:6" x14ac:dyDescent="0.25">
      <c r="F281014" s="195"/>
    </row>
    <row r="281015" spans="6:6" x14ac:dyDescent="0.25">
      <c r="F281015" s="195"/>
    </row>
    <row r="281016" spans="6:6" x14ac:dyDescent="0.25">
      <c r="F281016" s="195"/>
    </row>
    <row r="281017" spans="6:6" x14ac:dyDescent="0.25">
      <c r="F281017" s="195"/>
    </row>
    <row r="281018" spans="6:6" x14ac:dyDescent="0.25">
      <c r="F281018" s="195"/>
    </row>
    <row r="281019" spans="6:6" x14ac:dyDescent="0.25">
      <c r="F281019" s="195"/>
    </row>
    <row r="281020" spans="6:6" x14ac:dyDescent="0.25">
      <c r="F281020" s="195"/>
    </row>
    <row r="281021" spans="6:6" x14ac:dyDescent="0.25">
      <c r="F281021" s="195"/>
    </row>
    <row r="281022" spans="6:6" x14ac:dyDescent="0.25">
      <c r="F281022" s="195"/>
    </row>
    <row r="281023" spans="6:6" x14ac:dyDescent="0.25">
      <c r="F281023" s="195"/>
    </row>
    <row r="281024" spans="6:6" x14ac:dyDescent="0.25">
      <c r="F281024" s="195"/>
    </row>
    <row r="281025" spans="6:6" x14ac:dyDescent="0.25">
      <c r="F281025" s="195"/>
    </row>
    <row r="281026" spans="6:6" x14ac:dyDescent="0.25">
      <c r="F281026" s="195"/>
    </row>
    <row r="281027" spans="6:6" x14ac:dyDescent="0.25">
      <c r="F281027" s="195"/>
    </row>
    <row r="281028" spans="6:6" x14ac:dyDescent="0.25">
      <c r="F281028" s="195"/>
    </row>
    <row r="281029" spans="6:6" x14ac:dyDescent="0.25">
      <c r="F281029" s="195"/>
    </row>
    <row r="281030" spans="6:6" x14ac:dyDescent="0.25">
      <c r="F281030" s="195"/>
    </row>
    <row r="281031" spans="6:6" x14ac:dyDescent="0.25">
      <c r="F281031" s="195"/>
    </row>
    <row r="281032" spans="6:6" x14ac:dyDescent="0.25">
      <c r="F281032" s="195"/>
    </row>
    <row r="281033" spans="6:6" x14ac:dyDescent="0.25">
      <c r="F281033" s="195"/>
    </row>
    <row r="281034" spans="6:6" x14ac:dyDescent="0.25">
      <c r="F281034" s="195"/>
    </row>
    <row r="281035" spans="6:6" x14ac:dyDescent="0.25">
      <c r="F281035" s="195"/>
    </row>
    <row r="281036" spans="6:6" x14ac:dyDescent="0.25">
      <c r="F281036" s="195"/>
    </row>
    <row r="281037" spans="6:6" x14ac:dyDescent="0.25">
      <c r="F281037" s="195"/>
    </row>
    <row r="281038" spans="6:6" x14ac:dyDescent="0.25">
      <c r="F281038" s="195"/>
    </row>
    <row r="281039" spans="6:6" x14ac:dyDescent="0.25">
      <c r="F281039" s="195"/>
    </row>
    <row r="281040" spans="6:6" x14ac:dyDescent="0.25">
      <c r="F281040" s="195"/>
    </row>
    <row r="281041" spans="6:6" x14ac:dyDescent="0.25">
      <c r="F281041" s="195"/>
    </row>
    <row r="281042" spans="6:6" x14ac:dyDescent="0.25">
      <c r="F281042" s="195"/>
    </row>
    <row r="281043" spans="6:6" x14ac:dyDescent="0.25">
      <c r="F281043" s="195"/>
    </row>
    <row r="281044" spans="6:6" x14ac:dyDescent="0.25">
      <c r="F281044" s="195"/>
    </row>
    <row r="281045" spans="6:6" x14ac:dyDescent="0.25">
      <c r="F281045" s="195"/>
    </row>
    <row r="281046" spans="6:6" x14ac:dyDescent="0.25">
      <c r="F281046" s="195"/>
    </row>
    <row r="281047" spans="6:6" x14ac:dyDescent="0.25">
      <c r="F281047" s="195"/>
    </row>
    <row r="281048" spans="6:6" x14ac:dyDescent="0.25">
      <c r="F281048" s="195"/>
    </row>
    <row r="281049" spans="6:6" x14ac:dyDescent="0.25">
      <c r="F281049" s="195"/>
    </row>
    <row r="281050" spans="6:6" x14ac:dyDescent="0.25">
      <c r="F281050" s="195"/>
    </row>
    <row r="281051" spans="6:6" x14ac:dyDescent="0.25">
      <c r="F281051" s="195"/>
    </row>
    <row r="281052" spans="6:6" x14ac:dyDescent="0.25">
      <c r="F281052" s="195"/>
    </row>
    <row r="281053" spans="6:6" x14ac:dyDescent="0.25">
      <c r="F281053" s="195"/>
    </row>
    <row r="281054" spans="6:6" x14ac:dyDescent="0.25">
      <c r="F281054" s="195"/>
    </row>
    <row r="281055" spans="6:6" x14ac:dyDescent="0.25">
      <c r="F281055" s="195"/>
    </row>
    <row r="281056" spans="6:6" x14ac:dyDescent="0.25">
      <c r="F281056" s="195"/>
    </row>
    <row r="281057" spans="6:6" x14ac:dyDescent="0.25">
      <c r="F281057" s="195"/>
    </row>
    <row r="281058" spans="6:6" x14ac:dyDescent="0.25">
      <c r="F281058" s="195"/>
    </row>
    <row r="281059" spans="6:6" x14ac:dyDescent="0.25">
      <c r="F281059" s="195"/>
    </row>
    <row r="281060" spans="6:6" x14ac:dyDescent="0.25">
      <c r="F281060" s="195"/>
    </row>
    <row r="281061" spans="6:6" x14ac:dyDescent="0.25">
      <c r="F281061" s="195"/>
    </row>
    <row r="281062" spans="6:6" x14ac:dyDescent="0.25">
      <c r="F281062" s="195"/>
    </row>
    <row r="281063" spans="6:6" x14ac:dyDescent="0.25">
      <c r="F281063" s="195"/>
    </row>
    <row r="281064" spans="6:6" x14ac:dyDescent="0.25">
      <c r="F281064" s="195"/>
    </row>
    <row r="281065" spans="6:6" x14ac:dyDescent="0.25">
      <c r="F281065" s="195"/>
    </row>
    <row r="281066" spans="6:6" x14ac:dyDescent="0.25">
      <c r="F281066" s="195"/>
    </row>
    <row r="281067" spans="6:6" x14ac:dyDescent="0.25">
      <c r="F281067" s="195"/>
    </row>
    <row r="281068" spans="6:6" x14ac:dyDescent="0.25">
      <c r="F281068" s="195"/>
    </row>
    <row r="281069" spans="6:6" x14ac:dyDescent="0.25">
      <c r="F281069" s="195"/>
    </row>
    <row r="281070" spans="6:6" x14ac:dyDescent="0.25">
      <c r="F281070" s="195"/>
    </row>
    <row r="281071" spans="6:6" x14ac:dyDescent="0.25">
      <c r="F281071" s="195"/>
    </row>
    <row r="281072" spans="6:6" x14ac:dyDescent="0.25">
      <c r="F281072" s="195"/>
    </row>
    <row r="281073" spans="6:6" x14ac:dyDescent="0.25">
      <c r="F281073" s="195"/>
    </row>
    <row r="281074" spans="6:6" x14ac:dyDescent="0.25">
      <c r="F281074" s="195"/>
    </row>
    <row r="281075" spans="6:6" x14ac:dyDescent="0.25">
      <c r="F281075" s="195"/>
    </row>
    <row r="281076" spans="6:6" x14ac:dyDescent="0.25">
      <c r="F281076" s="195"/>
    </row>
    <row r="281077" spans="6:6" x14ac:dyDescent="0.25">
      <c r="F281077" s="195"/>
    </row>
    <row r="281078" spans="6:6" x14ac:dyDescent="0.25">
      <c r="F281078" s="195"/>
    </row>
    <row r="281079" spans="6:6" x14ac:dyDescent="0.25">
      <c r="F281079" s="195"/>
    </row>
    <row r="281080" spans="6:6" x14ac:dyDescent="0.25">
      <c r="F281080" s="195"/>
    </row>
    <row r="281081" spans="6:6" x14ac:dyDescent="0.25">
      <c r="F281081" s="195"/>
    </row>
    <row r="281082" spans="6:6" x14ac:dyDescent="0.25">
      <c r="F281082" s="195"/>
    </row>
    <row r="281083" spans="6:6" x14ac:dyDescent="0.25">
      <c r="F281083" s="195"/>
    </row>
    <row r="281084" spans="6:6" x14ac:dyDescent="0.25">
      <c r="F281084" s="195"/>
    </row>
    <row r="281085" spans="6:6" x14ac:dyDescent="0.25">
      <c r="F281085" s="195"/>
    </row>
    <row r="281086" spans="6:6" x14ac:dyDescent="0.25">
      <c r="F281086" s="195"/>
    </row>
    <row r="281087" spans="6:6" x14ac:dyDescent="0.25">
      <c r="F281087" s="195"/>
    </row>
    <row r="281088" spans="6:6" x14ac:dyDescent="0.25">
      <c r="F281088" s="195"/>
    </row>
    <row r="281089" spans="6:6" x14ac:dyDescent="0.25">
      <c r="F281089" s="195"/>
    </row>
    <row r="281090" spans="6:6" x14ac:dyDescent="0.25">
      <c r="F281090" s="195"/>
    </row>
    <row r="281091" spans="6:6" x14ac:dyDescent="0.25">
      <c r="F281091" s="195"/>
    </row>
    <row r="281092" spans="6:6" x14ac:dyDescent="0.25">
      <c r="F281092" s="195"/>
    </row>
    <row r="281093" spans="6:6" x14ac:dyDescent="0.25">
      <c r="F281093" s="195"/>
    </row>
    <row r="281094" spans="6:6" x14ac:dyDescent="0.25">
      <c r="F281094" s="195"/>
    </row>
    <row r="281095" spans="6:6" x14ac:dyDescent="0.25">
      <c r="F281095" s="195"/>
    </row>
    <row r="281096" spans="6:6" x14ac:dyDescent="0.25">
      <c r="F281096" s="195"/>
    </row>
    <row r="281097" spans="6:6" x14ac:dyDescent="0.25">
      <c r="F281097" s="195"/>
    </row>
    <row r="281098" spans="6:6" x14ac:dyDescent="0.25">
      <c r="F281098" s="195"/>
    </row>
    <row r="281099" spans="6:6" x14ac:dyDescent="0.25">
      <c r="F281099" s="195"/>
    </row>
    <row r="281100" spans="6:6" x14ac:dyDescent="0.25">
      <c r="F281100" s="195"/>
    </row>
    <row r="281101" spans="6:6" x14ac:dyDescent="0.25">
      <c r="F281101" s="195"/>
    </row>
    <row r="281102" spans="6:6" x14ac:dyDescent="0.25">
      <c r="F281102" s="195"/>
    </row>
    <row r="281103" spans="6:6" x14ac:dyDescent="0.25">
      <c r="F281103" s="195"/>
    </row>
    <row r="281104" spans="6:6" x14ac:dyDescent="0.25">
      <c r="F281104" s="195"/>
    </row>
    <row r="281105" spans="6:6" x14ac:dyDescent="0.25">
      <c r="F281105" s="195"/>
    </row>
    <row r="281106" spans="6:6" x14ac:dyDescent="0.25">
      <c r="F281106" s="195"/>
    </row>
    <row r="281107" spans="6:6" x14ac:dyDescent="0.25">
      <c r="F281107" s="195"/>
    </row>
    <row r="281108" spans="6:6" x14ac:dyDescent="0.25">
      <c r="F281108" s="195"/>
    </row>
    <row r="281109" spans="6:6" x14ac:dyDescent="0.25">
      <c r="F281109" s="195"/>
    </row>
    <row r="281110" spans="6:6" x14ac:dyDescent="0.25">
      <c r="F281110" s="195"/>
    </row>
    <row r="281111" spans="6:6" x14ac:dyDescent="0.25">
      <c r="F281111" s="195"/>
    </row>
    <row r="281112" spans="6:6" x14ac:dyDescent="0.25">
      <c r="F281112" s="195"/>
    </row>
    <row r="286230" spans="6:6" x14ac:dyDescent="0.25">
      <c r="F286230" s="195"/>
    </row>
    <row r="286231" spans="6:6" x14ac:dyDescent="0.25">
      <c r="F286231" s="195"/>
    </row>
    <row r="286232" spans="6:6" x14ac:dyDescent="0.25">
      <c r="F286232" s="195"/>
    </row>
    <row r="286233" spans="6:6" x14ac:dyDescent="0.25">
      <c r="F286233" s="195"/>
    </row>
    <row r="286234" spans="6:6" x14ac:dyDescent="0.25">
      <c r="F286234" s="195"/>
    </row>
    <row r="286235" spans="6:6" x14ac:dyDescent="0.25">
      <c r="F286235" s="195"/>
    </row>
    <row r="286236" spans="6:6" x14ac:dyDescent="0.25">
      <c r="F286236" s="195"/>
    </row>
    <row r="286237" spans="6:6" x14ac:dyDescent="0.25">
      <c r="F286237" s="195"/>
    </row>
    <row r="286238" spans="6:6" x14ac:dyDescent="0.25">
      <c r="F286238" s="195"/>
    </row>
    <row r="286239" spans="6:6" x14ac:dyDescent="0.25">
      <c r="F286239" s="195"/>
    </row>
    <row r="286240" spans="6:6" x14ac:dyDescent="0.25">
      <c r="F286240" s="195"/>
    </row>
    <row r="286241" spans="6:6" x14ac:dyDescent="0.25">
      <c r="F286241" s="195"/>
    </row>
    <row r="286242" spans="6:6" x14ac:dyDescent="0.25">
      <c r="F286242" s="195"/>
    </row>
    <row r="286243" spans="6:6" x14ac:dyDescent="0.25">
      <c r="F286243" s="195"/>
    </row>
    <row r="286244" spans="6:6" x14ac:dyDescent="0.25">
      <c r="F286244" s="195"/>
    </row>
    <row r="286245" spans="6:6" x14ac:dyDescent="0.25">
      <c r="F286245" s="195"/>
    </row>
    <row r="286246" spans="6:6" x14ac:dyDescent="0.25">
      <c r="F286246" s="195"/>
    </row>
    <row r="286247" spans="6:6" x14ac:dyDescent="0.25">
      <c r="F286247" s="195"/>
    </row>
    <row r="286248" spans="6:6" x14ac:dyDescent="0.25">
      <c r="F286248" s="195"/>
    </row>
    <row r="286249" spans="6:6" x14ac:dyDescent="0.25">
      <c r="F286249" s="195"/>
    </row>
    <row r="286250" spans="6:6" x14ac:dyDescent="0.25">
      <c r="F286250" s="195"/>
    </row>
    <row r="286251" spans="6:6" x14ac:dyDescent="0.25">
      <c r="F286251" s="195"/>
    </row>
    <row r="286252" spans="6:6" x14ac:dyDescent="0.25">
      <c r="F286252" s="195"/>
    </row>
    <row r="286253" spans="6:6" x14ac:dyDescent="0.25">
      <c r="F286253" s="195"/>
    </row>
    <row r="286254" spans="6:6" x14ac:dyDescent="0.25">
      <c r="F286254" s="195"/>
    </row>
    <row r="286255" spans="6:6" x14ac:dyDescent="0.25">
      <c r="F286255" s="195"/>
    </row>
    <row r="286256" spans="6:6" x14ac:dyDescent="0.25">
      <c r="F286256" s="195"/>
    </row>
    <row r="286257" spans="6:6" x14ac:dyDescent="0.25">
      <c r="F286257" s="195"/>
    </row>
    <row r="286258" spans="6:6" x14ac:dyDescent="0.25">
      <c r="F286258" s="195"/>
    </row>
    <row r="286259" spans="6:6" x14ac:dyDescent="0.25">
      <c r="F286259" s="195"/>
    </row>
    <row r="286260" spans="6:6" x14ac:dyDescent="0.25">
      <c r="F286260" s="195"/>
    </row>
    <row r="286261" spans="6:6" x14ac:dyDescent="0.25">
      <c r="F286261" s="195"/>
    </row>
    <row r="286262" spans="6:6" x14ac:dyDescent="0.25">
      <c r="F286262" s="195"/>
    </row>
    <row r="286263" spans="6:6" x14ac:dyDescent="0.25">
      <c r="F286263" s="195"/>
    </row>
    <row r="286264" spans="6:6" x14ac:dyDescent="0.25">
      <c r="F286264" s="195"/>
    </row>
    <row r="286265" spans="6:6" x14ac:dyDescent="0.25">
      <c r="F286265" s="195"/>
    </row>
    <row r="286266" spans="6:6" x14ac:dyDescent="0.25">
      <c r="F286266" s="195"/>
    </row>
    <row r="286267" spans="6:6" x14ac:dyDescent="0.25">
      <c r="F286267" s="195"/>
    </row>
    <row r="286268" spans="6:6" x14ac:dyDescent="0.25">
      <c r="F286268" s="195"/>
    </row>
    <row r="286269" spans="6:6" x14ac:dyDescent="0.25">
      <c r="F286269" s="195"/>
    </row>
    <row r="286270" spans="6:6" x14ac:dyDescent="0.25">
      <c r="F286270" s="195"/>
    </row>
    <row r="286271" spans="6:6" x14ac:dyDescent="0.25">
      <c r="F286271" s="195"/>
    </row>
    <row r="286272" spans="6:6" x14ac:dyDescent="0.25">
      <c r="F286272" s="195"/>
    </row>
    <row r="286273" spans="6:6" x14ac:dyDescent="0.25">
      <c r="F286273" s="195"/>
    </row>
    <row r="286274" spans="6:6" x14ac:dyDescent="0.25">
      <c r="F286274" s="195"/>
    </row>
    <row r="286275" spans="6:6" x14ac:dyDescent="0.25">
      <c r="F286275" s="195"/>
    </row>
    <row r="286276" spans="6:6" x14ac:dyDescent="0.25">
      <c r="F286276" s="195"/>
    </row>
    <row r="286277" spans="6:6" x14ac:dyDescent="0.25">
      <c r="F286277" s="195"/>
    </row>
    <row r="286278" spans="6:6" x14ac:dyDescent="0.25">
      <c r="F286278" s="195"/>
    </row>
    <row r="286279" spans="6:6" x14ac:dyDescent="0.25">
      <c r="F286279" s="195"/>
    </row>
    <row r="286280" spans="6:6" x14ac:dyDescent="0.25">
      <c r="F286280" s="195"/>
    </row>
    <row r="286281" spans="6:6" x14ac:dyDescent="0.25">
      <c r="F286281" s="195"/>
    </row>
    <row r="286282" spans="6:6" x14ac:dyDescent="0.25">
      <c r="F286282" s="195"/>
    </row>
    <row r="286283" spans="6:6" x14ac:dyDescent="0.25">
      <c r="F286283" s="195"/>
    </row>
    <row r="286284" spans="6:6" x14ac:dyDescent="0.25">
      <c r="F286284" s="195"/>
    </row>
    <row r="286285" spans="6:6" x14ac:dyDescent="0.25">
      <c r="F286285" s="195"/>
    </row>
    <row r="286286" spans="6:6" x14ac:dyDescent="0.25">
      <c r="F286286" s="195"/>
    </row>
    <row r="286287" spans="6:6" x14ac:dyDescent="0.25">
      <c r="F286287" s="195"/>
    </row>
    <row r="286288" spans="6:6" x14ac:dyDescent="0.25">
      <c r="F286288" s="195"/>
    </row>
    <row r="286289" spans="6:6" x14ac:dyDescent="0.25">
      <c r="F286289" s="195"/>
    </row>
    <row r="286290" spans="6:6" x14ac:dyDescent="0.25">
      <c r="F286290" s="195"/>
    </row>
    <row r="286291" spans="6:6" x14ac:dyDescent="0.25">
      <c r="F286291" s="195"/>
    </row>
    <row r="286292" spans="6:6" x14ac:dyDescent="0.25">
      <c r="F286292" s="195"/>
    </row>
    <row r="286293" spans="6:6" x14ac:dyDescent="0.25">
      <c r="F286293" s="195"/>
    </row>
    <row r="286294" spans="6:6" x14ac:dyDescent="0.25">
      <c r="F286294" s="195"/>
    </row>
    <row r="286295" spans="6:6" x14ac:dyDescent="0.25">
      <c r="F286295" s="195"/>
    </row>
    <row r="286296" spans="6:6" x14ac:dyDescent="0.25">
      <c r="F286296" s="195"/>
    </row>
    <row r="286297" spans="6:6" x14ac:dyDescent="0.25">
      <c r="F286297" s="195"/>
    </row>
    <row r="286298" spans="6:6" x14ac:dyDescent="0.25">
      <c r="F286298" s="195"/>
    </row>
    <row r="286299" spans="6:6" x14ac:dyDescent="0.25">
      <c r="F286299" s="195"/>
    </row>
    <row r="286300" spans="6:6" x14ac:dyDescent="0.25">
      <c r="F286300" s="195"/>
    </row>
    <row r="286301" spans="6:6" x14ac:dyDescent="0.25">
      <c r="F286301" s="195"/>
    </row>
    <row r="286302" spans="6:6" x14ac:dyDescent="0.25">
      <c r="F286302" s="195"/>
    </row>
    <row r="286303" spans="6:6" x14ac:dyDescent="0.25">
      <c r="F286303" s="195"/>
    </row>
    <row r="286304" spans="6:6" x14ac:dyDescent="0.25">
      <c r="F286304" s="195"/>
    </row>
    <row r="286305" spans="6:6" x14ac:dyDescent="0.25">
      <c r="F286305" s="195"/>
    </row>
    <row r="286306" spans="6:6" x14ac:dyDescent="0.25">
      <c r="F286306" s="195"/>
    </row>
    <row r="286307" spans="6:6" x14ac:dyDescent="0.25">
      <c r="F286307" s="195"/>
    </row>
    <row r="286308" spans="6:6" x14ac:dyDescent="0.25">
      <c r="F286308" s="195"/>
    </row>
    <row r="286309" spans="6:6" x14ac:dyDescent="0.25">
      <c r="F286309" s="195"/>
    </row>
    <row r="286310" spans="6:6" x14ac:dyDescent="0.25">
      <c r="F286310" s="195"/>
    </row>
    <row r="286311" spans="6:6" x14ac:dyDescent="0.25">
      <c r="F286311" s="195"/>
    </row>
    <row r="286312" spans="6:6" x14ac:dyDescent="0.25">
      <c r="F286312" s="195"/>
    </row>
    <row r="286313" spans="6:6" x14ac:dyDescent="0.25">
      <c r="F286313" s="195"/>
    </row>
    <row r="286314" spans="6:6" x14ac:dyDescent="0.25">
      <c r="F286314" s="195"/>
    </row>
    <row r="286315" spans="6:6" x14ac:dyDescent="0.25">
      <c r="F286315" s="195"/>
    </row>
    <row r="286316" spans="6:6" x14ac:dyDescent="0.25">
      <c r="F286316" s="195"/>
    </row>
    <row r="286317" spans="6:6" x14ac:dyDescent="0.25">
      <c r="F286317" s="195"/>
    </row>
    <row r="286318" spans="6:6" x14ac:dyDescent="0.25">
      <c r="F286318" s="195"/>
    </row>
    <row r="286319" spans="6:6" x14ac:dyDescent="0.25">
      <c r="F286319" s="195"/>
    </row>
    <row r="286320" spans="6:6" x14ac:dyDescent="0.25">
      <c r="F286320" s="195"/>
    </row>
    <row r="286321" spans="6:6" x14ac:dyDescent="0.25">
      <c r="F286321" s="195"/>
    </row>
    <row r="286322" spans="6:6" x14ac:dyDescent="0.25">
      <c r="F286322" s="195"/>
    </row>
    <row r="286323" spans="6:6" x14ac:dyDescent="0.25">
      <c r="F286323" s="195"/>
    </row>
    <row r="286324" spans="6:6" x14ac:dyDescent="0.25">
      <c r="F286324" s="195"/>
    </row>
    <row r="286325" spans="6:6" x14ac:dyDescent="0.25">
      <c r="F286325" s="195"/>
    </row>
    <row r="286326" spans="6:6" x14ac:dyDescent="0.25">
      <c r="F286326" s="195"/>
    </row>
    <row r="286327" spans="6:6" x14ac:dyDescent="0.25">
      <c r="F286327" s="195"/>
    </row>
    <row r="286328" spans="6:6" x14ac:dyDescent="0.25">
      <c r="F286328" s="195"/>
    </row>
    <row r="286329" spans="6:6" x14ac:dyDescent="0.25">
      <c r="F286329" s="195"/>
    </row>
    <row r="286330" spans="6:6" x14ac:dyDescent="0.25">
      <c r="F286330" s="195"/>
    </row>
    <row r="286331" spans="6:6" x14ac:dyDescent="0.25">
      <c r="F286331" s="195"/>
    </row>
    <row r="286332" spans="6:6" x14ac:dyDescent="0.25">
      <c r="F286332" s="195"/>
    </row>
    <row r="286333" spans="6:6" x14ac:dyDescent="0.25">
      <c r="F286333" s="195"/>
    </row>
    <row r="286334" spans="6:6" x14ac:dyDescent="0.25">
      <c r="F286334" s="195"/>
    </row>
    <row r="286335" spans="6:6" x14ac:dyDescent="0.25">
      <c r="F286335" s="195"/>
    </row>
    <row r="286336" spans="6:6" x14ac:dyDescent="0.25">
      <c r="F286336" s="195"/>
    </row>
    <row r="286337" spans="6:6" x14ac:dyDescent="0.25">
      <c r="F286337" s="195"/>
    </row>
    <row r="286338" spans="6:6" x14ac:dyDescent="0.25">
      <c r="F286338" s="195"/>
    </row>
    <row r="286339" spans="6:6" x14ac:dyDescent="0.25">
      <c r="F286339" s="195"/>
    </row>
    <row r="286340" spans="6:6" x14ac:dyDescent="0.25">
      <c r="F286340" s="195"/>
    </row>
    <row r="286341" spans="6:6" x14ac:dyDescent="0.25">
      <c r="F286341" s="195"/>
    </row>
    <row r="286342" spans="6:6" x14ac:dyDescent="0.25">
      <c r="F286342" s="195"/>
    </row>
    <row r="286343" spans="6:6" x14ac:dyDescent="0.25">
      <c r="F286343" s="195"/>
    </row>
    <row r="286344" spans="6:6" x14ac:dyDescent="0.25">
      <c r="F286344" s="195"/>
    </row>
    <row r="286345" spans="6:6" x14ac:dyDescent="0.25">
      <c r="F286345" s="195"/>
    </row>
    <row r="286346" spans="6:6" x14ac:dyDescent="0.25">
      <c r="F286346" s="195"/>
    </row>
    <row r="286347" spans="6:6" x14ac:dyDescent="0.25">
      <c r="F286347" s="195"/>
    </row>
    <row r="286348" spans="6:6" x14ac:dyDescent="0.25">
      <c r="F286348" s="195"/>
    </row>
    <row r="286349" spans="6:6" x14ac:dyDescent="0.25">
      <c r="F286349" s="195"/>
    </row>
    <row r="286350" spans="6:6" x14ac:dyDescent="0.25">
      <c r="F286350" s="195"/>
    </row>
    <row r="286351" spans="6:6" x14ac:dyDescent="0.25">
      <c r="F286351" s="195"/>
    </row>
    <row r="286352" spans="6:6" x14ac:dyDescent="0.25">
      <c r="F286352" s="195"/>
    </row>
    <row r="286353" spans="6:6" x14ac:dyDescent="0.25">
      <c r="F286353" s="195"/>
    </row>
    <row r="286354" spans="6:6" x14ac:dyDescent="0.25">
      <c r="F286354" s="195"/>
    </row>
    <row r="286355" spans="6:6" x14ac:dyDescent="0.25">
      <c r="F286355" s="195"/>
    </row>
    <row r="286356" spans="6:6" x14ac:dyDescent="0.25">
      <c r="F286356" s="195"/>
    </row>
    <row r="286357" spans="6:6" x14ac:dyDescent="0.25">
      <c r="F286357" s="195"/>
    </row>
    <row r="286358" spans="6:6" x14ac:dyDescent="0.25">
      <c r="F286358" s="195"/>
    </row>
    <row r="286359" spans="6:6" x14ac:dyDescent="0.25">
      <c r="F286359" s="195"/>
    </row>
    <row r="286360" spans="6:6" x14ac:dyDescent="0.25">
      <c r="F286360" s="195"/>
    </row>
    <row r="286361" spans="6:6" x14ac:dyDescent="0.25">
      <c r="F286361" s="195"/>
    </row>
    <row r="286362" spans="6:6" x14ac:dyDescent="0.25">
      <c r="F286362" s="195"/>
    </row>
    <row r="286363" spans="6:6" x14ac:dyDescent="0.25">
      <c r="F286363" s="195"/>
    </row>
    <row r="286364" spans="6:6" x14ac:dyDescent="0.25">
      <c r="F286364" s="195"/>
    </row>
    <row r="286365" spans="6:6" x14ac:dyDescent="0.25">
      <c r="F286365" s="195"/>
    </row>
    <row r="286366" spans="6:6" x14ac:dyDescent="0.25">
      <c r="F286366" s="195"/>
    </row>
    <row r="286367" spans="6:6" x14ac:dyDescent="0.25">
      <c r="F286367" s="195"/>
    </row>
    <row r="286368" spans="6:6" x14ac:dyDescent="0.25">
      <c r="F286368" s="195"/>
    </row>
    <row r="286369" spans="6:6" x14ac:dyDescent="0.25">
      <c r="F286369" s="195"/>
    </row>
    <row r="286370" spans="6:6" x14ac:dyDescent="0.25">
      <c r="F286370" s="195"/>
    </row>
    <row r="286371" spans="6:6" x14ac:dyDescent="0.25">
      <c r="F286371" s="195"/>
    </row>
    <row r="286372" spans="6:6" x14ac:dyDescent="0.25">
      <c r="F286372" s="195"/>
    </row>
    <row r="286373" spans="6:6" x14ac:dyDescent="0.25">
      <c r="F286373" s="195"/>
    </row>
    <row r="286374" spans="6:6" x14ac:dyDescent="0.25">
      <c r="F286374" s="195"/>
    </row>
    <row r="286375" spans="6:6" x14ac:dyDescent="0.25">
      <c r="F286375" s="195"/>
    </row>
    <row r="286376" spans="6:6" x14ac:dyDescent="0.25">
      <c r="F286376" s="195"/>
    </row>
    <row r="286377" spans="6:6" x14ac:dyDescent="0.25">
      <c r="F286377" s="195"/>
    </row>
    <row r="286378" spans="6:6" x14ac:dyDescent="0.25">
      <c r="F286378" s="195"/>
    </row>
    <row r="286379" spans="6:6" x14ac:dyDescent="0.25">
      <c r="F286379" s="195"/>
    </row>
    <row r="286380" spans="6:6" x14ac:dyDescent="0.25">
      <c r="F286380" s="195"/>
    </row>
    <row r="286381" spans="6:6" x14ac:dyDescent="0.25">
      <c r="F286381" s="195"/>
    </row>
    <row r="286382" spans="6:6" x14ac:dyDescent="0.25">
      <c r="F286382" s="195"/>
    </row>
    <row r="286383" spans="6:6" x14ac:dyDescent="0.25">
      <c r="F286383" s="195"/>
    </row>
    <row r="286384" spans="6:6" x14ac:dyDescent="0.25">
      <c r="F286384" s="195"/>
    </row>
    <row r="286385" spans="6:6" x14ac:dyDescent="0.25">
      <c r="F286385" s="195"/>
    </row>
    <row r="286386" spans="6:6" x14ac:dyDescent="0.25">
      <c r="F286386" s="195"/>
    </row>
    <row r="286387" spans="6:6" x14ac:dyDescent="0.25">
      <c r="F286387" s="195"/>
    </row>
    <row r="286388" spans="6:6" x14ac:dyDescent="0.25">
      <c r="F286388" s="195"/>
    </row>
    <row r="286389" spans="6:6" x14ac:dyDescent="0.25">
      <c r="F286389" s="195"/>
    </row>
    <row r="286390" spans="6:6" x14ac:dyDescent="0.25">
      <c r="F286390" s="195"/>
    </row>
    <row r="286391" spans="6:6" x14ac:dyDescent="0.25">
      <c r="F286391" s="195"/>
    </row>
    <row r="286392" spans="6:6" x14ac:dyDescent="0.25">
      <c r="F286392" s="195"/>
    </row>
    <row r="286393" spans="6:6" x14ac:dyDescent="0.25">
      <c r="F286393" s="195"/>
    </row>
    <row r="286394" spans="6:6" x14ac:dyDescent="0.25">
      <c r="F286394" s="195"/>
    </row>
    <row r="286395" spans="6:6" x14ac:dyDescent="0.25">
      <c r="F286395" s="195"/>
    </row>
    <row r="286396" spans="6:6" x14ac:dyDescent="0.25">
      <c r="F286396" s="195"/>
    </row>
    <row r="286397" spans="6:6" x14ac:dyDescent="0.25">
      <c r="F286397" s="195"/>
    </row>
    <row r="286398" spans="6:6" x14ac:dyDescent="0.25">
      <c r="F286398" s="195"/>
    </row>
    <row r="286399" spans="6:6" x14ac:dyDescent="0.25">
      <c r="F286399" s="195"/>
    </row>
    <row r="286400" spans="6:6" x14ac:dyDescent="0.25">
      <c r="F286400" s="195"/>
    </row>
    <row r="286401" spans="6:6" x14ac:dyDescent="0.25">
      <c r="F286401" s="195"/>
    </row>
    <row r="286402" spans="6:6" x14ac:dyDescent="0.25">
      <c r="F286402" s="195"/>
    </row>
    <row r="286403" spans="6:6" x14ac:dyDescent="0.25">
      <c r="F286403" s="195"/>
    </row>
    <row r="286404" spans="6:6" x14ac:dyDescent="0.25">
      <c r="F286404" s="195"/>
    </row>
    <row r="286405" spans="6:6" x14ac:dyDescent="0.25">
      <c r="F286405" s="195"/>
    </row>
    <row r="286406" spans="6:6" x14ac:dyDescent="0.25">
      <c r="F286406" s="195"/>
    </row>
    <row r="286407" spans="6:6" x14ac:dyDescent="0.25">
      <c r="F286407" s="195"/>
    </row>
    <row r="286408" spans="6:6" x14ac:dyDescent="0.25">
      <c r="F286408" s="195"/>
    </row>
    <row r="286409" spans="6:6" x14ac:dyDescent="0.25">
      <c r="F286409" s="195"/>
    </row>
    <row r="286410" spans="6:6" x14ac:dyDescent="0.25">
      <c r="F286410" s="195"/>
    </row>
    <row r="286411" spans="6:6" x14ac:dyDescent="0.25">
      <c r="F286411" s="195"/>
    </row>
    <row r="286412" spans="6:6" x14ac:dyDescent="0.25">
      <c r="F286412" s="195"/>
    </row>
    <row r="286413" spans="6:6" x14ac:dyDescent="0.25">
      <c r="F286413" s="195"/>
    </row>
    <row r="286414" spans="6:6" x14ac:dyDescent="0.25">
      <c r="F286414" s="195"/>
    </row>
    <row r="286415" spans="6:6" x14ac:dyDescent="0.25">
      <c r="F286415" s="195"/>
    </row>
    <row r="286416" spans="6:6" x14ac:dyDescent="0.25">
      <c r="F286416" s="195"/>
    </row>
    <row r="286417" spans="6:6" x14ac:dyDescent="0.25">
      <c r="F286417" s="195"/>
    </row>
    <row r="286418" spans="6:6" x14ac:dyDescent="0.25">
      <c r="F286418" s="195"/>
    </row>
    <row r="286419" spans="6:6" x14ac:dyDescent="0.25">
      <c r="F286419" s="195"/>
    </row>
    <row r="286420" spans="6:6" x14ac:dyDescent="0.25">
      <c r="F286420" s="195"/>
    </row>
    <row r="286421" spans="6:6" x14ac:dyDescent="0.25">
      <c r="F286421" s="195"/>
    </row>
    <row r="286422" spans="6:6" x14ac:dyDescent="0.25">
      <c r="F286422" s="195"/>
    </row>
    <row r="286423" spans="6:6" x14ac:dyDescent="0.25">
      <c r="F286423" s="195"/>
    </row>
    <row r="286424" spans="6:6" x14ac:dyDescent="0.25">
      <c r="F286424" s="195"/>
    </row>
    <row r="286425" spans="6:6" x14ac:dyDescent="0.25">
      <c r="F286425" s="195"/>
    </row>
    <row r="286426" spans="6:6" x14ac:dyDescent="0.25">
      <c r="F286426" s="195"/>
    </row>
    <row r="286427" spans="6:6" x14ac:dyDescent="0.25">
      <c r="F286427" s="195"/>
    </row>
    <row r="286428" spans="6:6" x14ac:dyDescent="0.25">
      <c r="F286428" s="195"/>
    </row>
    <row r="286429" spans="6:6" x14ac:dyDescent="0.25">
      <c r="F286429" s="195"/>
    </row>
    <row r="286430" spans="6:6" x14ac:dyDescent="0.25">
      <c r="F286430" s="195"/>
    </row>
    <row r="286431" spans="6:6" x14ac:dyDescent="0.25">
      <c r="F286431" s="195"/>
    </row>
    <row r="286432" spans="6:6" x14ac:dyDescent="0.25">
      <c r="F286432" s="195"/>
    </row>
    <row r="286433" spans="6:6" x14ac:dyDescent="0.25">
      <c r="F286433" s="195"/>
    </row>
    <row r="286434" spans="6:6" x14ac:dyDescent="0.25">
      <c r="F286434" s="195"/>
    </row>
    <row r="286435" spans="6:6" x14ac:dyDescent="0.25">
      <c r="F286435" s="195"/>
    </row>
    <row r="286436" spans="6:6" x14ac:dyDescent="0.25">
      <c r="F286436" s="195"/>
    </row>
    <row r="286437" spans="6:6" x14ac:dyDescent="0.25">
      <c r="F286437" s="195"/>
    </row>
    <row r="286438" spans="6:6" x14ac:dyDescent="0.25">
      <c r="F286438" s="195"/>
    </row>
    <row r="286439" spans="6:6" x14ac:dyDescent="0.25">
      <c r="F286439" s="195"/>
    </row>
    <row r="286440" spans="6:6" x14ac:dyDescent="0.25">
      <c r="F286440" s="195"/>
    </row>
    <row r="286441" spans="6:6" x14ac:dyDescent="0.25">
      <c r="F286441" s="195"/>
    </row>
    <row r="286442" spans="6:6" x14ac:dyDescent="0.25">
      <c r="F286442" s="195"/>
    </row>
    <row r="286443" spans="6:6" x14ac:dyDescent="0.25">
      <c r="F286443" s="195"/>
    </row>
    <row r="286444" spans="6:6" x14ac:dyDescent="0.25">
      <c r="F286444" s="195"/>
    </row>
    <row r="286445" spans="6:6" x14ac:dyDescent="0.25">
      <c r="F286445" s="195"/>
    </row>
    <row r="286446" spans="6:6" x14ac:dyDescent="0.25">
      <c r="F286446" s="195"/>
    </row>
    <row r="286447" spans="6:6" x14ac:dyDescent="0.25">
      <c r="F286447" s="195"/>
    </row>
    <row r="286448" spans="6:6" x14ac:dyDescent="0.25">
      <c r="F286448" s="195"/>
    </row>
    <row r="286449" spans="6:6" x14ac:dyDescent="0.25">
      <c r="F286449" s="195"/>
    </row>
    <row r="286450" spans="6:6" x14ac:dyDescent="0.25">
      <c r="F286450" s="195"/>
    </row>
    <row r="286451" spans="6:6" x14ac:dyDescent="0.25">
      <c r="F286451" s="195"/>
    </row>
    <row r="286452" spans="6:6" x14ac:dyDescent="0.25">
      <c r="F286452" s="195"/>
    </row>
    <row r="286453" spans="6:6" x14ac:dyDescent="0.25">
      <c r="F286453" s="195"/>
    </row>
    <row r="286454" spans="6:6" x14ac:dyDescent="0.25">
      <c r="F286454" s="195"/>
    </row>
    <row r="286455" spans="6:6" x14ac:dyDescent="0.25">
      <c r="F286455" s="195"/>
    </row>
    <row r="286456" spans="6:6" x14ac:dyDescent="0.25">
      <c r="F286456" s="195"/>
    </row>
    <row r="286457" spans="6:6" x14ac:dyDescent="0.25">
      <c r="F286457" s="195"/>
    </row>
    <row r="286458" spans="6:6" x14ac:dyDescent="0.25">
      <c r="F286458" s="195"/>
    </row>
    <row r="286459" spans="6:6" x14ac:dyDescent="0.25">
      <c r="F286459" s="195"/>
    </row>
    <row r="286460" spans="6:6" x14ac:dyDescent="0.25">
      <c r="F286460" s="195"/>
    </row>
    <row r="286461" spans="6:6" x14ac:dyDescent="0.25">
      <c r="F286461" s="195"/>
    </row>
    <row r="286462" spans="6:6" x14ac:dyDescent="0.25">
      <c r="F286462" s="195"/>
    </row>
    <row r="286463" spans="6:6" x14ac:dyDescent="0.25">
      <c r="F286463" s="195"/>
    </row>
    <row r="286464" spans="6:6" x14ac:dyDescent="0.25">
      <c r="F286464" s="195"/>
    </row>
    <row r="286465" spans="6:6" x14ac:dyDescent="0.25">
      <c r="F286465" s="195"/>
    </row>
    <row r="286466" spans="6:6" x14ac:dyDescent="0.25">
      <c r="F286466" s="195"/>
    </row>
    <row r="286467" spans="6:6" x14ac:dyDescent="0.25">
      <c r="F286467" s="195"/>
    </row>
    <row r="286468" spans="6:6" x14ac:dyDescent="0.25">
      <c r="F286468" s="195"/>
    </row>
    <row r="286469" spans="6:6" x14ac:dyDescent="0.25">
      <c r="F286469" s="195"/>
    </row>
    <row r="286470" spans="6:6" x14ac:dyDescent="0.25">
      <c r="F286470" s="195"/>
    </row>
    <row r="286471" spans="6:6" x14ac:dyDescent="0.25">
      <c r="F286471" s="195"/>
    </row>
    <row r="286472" spans="6:6" x14ac:dyDescent="0.25">
      <c r="F286472" s="195"/>
    </row>
    <row r="286473" spans="6:6" x14ac:dyDescent="0.25">
      <c r="F286473" s="195"/>
    </row>
    <row r="286474" spans="6:6" x14ac:dyDescent="0.25">
      <c r="F286474" s="195"/>
    </row>
    <row r="286475" spans="6:6" x14ac:dyDescent="0.25">
      <c r="F286475" s="195"/>
    </row>
    <row r="286476" spans="6:6" x14ac:dyDescent="0.25">
      <c r="F286476" s="195"/>
    </row>
    <row r="286477" spans="6:6" x14ac:dyDescent="0.25">
      <c r="F286477" s="195"/>
    </row>
    <row r="286478" spans="6:6" x14ac:dyDescent="0.25">
      <c r="F286478" s="195"/>
    </row>
    <row r="286479" spans="6:6" x14ac:dyDescent="0.25">
      <c r="F286479" s="195"/>
    </row>
    <row r="286480" spans="6:6" x14ac:dyDescent="0.25">
      <c r="F286480" s="195"/>
    </row>
    <row r="286481" spans="6:6" x14ac:dyDescent="0.25">
      <c r="F286481" s="195"/>
    </row>
    <row r="286482" spans="6:6" x14ac:dyDescent="0.25">
      <c r="F286482" s="195"/>
    </row>
    <row r="286483" spans="6:6" x14ac:dyDescent="0.25">
      <c r="F286483" s="195"/>
    </row>
    <row r="286484" spans="6:6" x14ac:dyDescent="0.25">
      <c r="F286484" s="195"/>
    </row>
    <row r="286485" spans="6:6" x14ac:dyDescent="0.25">
      <c r="F286485" s="195"/>
    </row>
    <row r="286486" spans="6:6" x14ac:dyDescent="0.25">
      <c r="F286486" s="195"/>
    </row>
    <row r="286487" spans="6:6" x14ac:dyDescent="0.25">
      <c r="F286487" s="195"/>
    </row>
    <row r="286488" spans="6:6" x14ac:dyDescent="0.25">
      <c r="F286488" s="195"/>
    </row>
    <row r="286489" spans="6:6" x14ac:dyDescent="0.25">
      <c r="F286489" s="195"/>
    </row>
    <row r="286490" spans="6:6" x14ac:dyDescent="0.25">
      <c r="F286490" s="195"/>
    </row>
    <row r="286491" spans="6:6" x14ac:dyDescent="0.25">
      <c r="F286491" s="195"/>
    </row>
    <row r="286492" spans="6:6" x14ac:dyDescent="0.25">
      <c r="F286492" s="195"/>
    </row>
    <row r="286493" spans="6:6" x14ac:dyDescent="0.25">
      <c r="F286493" s="195"/>
    </row>
    <row r="286494" spans="6:6" x14ac:dyDescent="0.25">
      <c r="F286494" s="195"/>
    </row>
    <row r="286495" spans="6:6" x14ac:dyDescent="0.25">
      <c r="F286495" s="195"/>
    </row>
    <row r="286496" spans="6:6" x14ac:dyDescent="0.25">
      <c r="F286496" s="195"/>
    </row>
    <row r="286497" spans="6:6" x14ac:dyDescent="0.25">
      <c r="F286497" s="195"/>
    </row>
    <row r="286498" spans="6:6" x14ac:dyDescent="0.25">
      <c r="F286498" s="195"/>
    </row>
    <row r="286499" spans="6:6" x14ac:dyDescent="0.25">
      <c r="F286499" s="195"/>
    </row>
    <row r="286500" spans="6:6" x14ac:dyDescent="0.25">
      <c r="F286500" s="195"/>
    </row>
    <row r="286501" spans="6:6" x14ac:dyDescent="0.25">
      <c r="F286501" s="195"/>
    </row>
    <row r="286502" spans="6:6" x14ac:dyDescent="0.25">
      <c r="F286502" s="195"/>
    </row>
    <row r="286503" spans="6:6" x14ac:dyDescent="0.25">
      <c r="F286503" s="195"/>
    </row>
    <row r="286504" spans="6:6" x14ac:dyDescent="0.25">
      <c r="F286504" s="195"/>
    </row>
    <row r="286505" spans="6:6" x14ac:dyDescent="0.25">
      <c r="F286505" s="195"/>
    </row>
    <row r="286506" spans="6:6" x14ac:dyDescent="0.25">
      <c r="F286506" s="195"/>
    </row>
    <row r="286507" spans="6:6" x14ac:dyDescent="0.25">
      <c r="F286507" s="195"/>
    </row>
    <row r="286508" spans="6:6" x14ac:dyDescent="0.25">
      <c r="F286508" s="195"/>
    </row>
    <row r="286509" spans="6:6" x14ac:dyDescent="0.25">
      <c r="F286509" s="195"/>
    </row>
    <row r="286510" spans="6:6" x14ac:dyDescent="0.25">
      <c r="F286510" s="195"/>
    </row>
    <row r="286511" spans="6:6" x14ac:dyDescent="0.25">
      <c r="F286511" s="195"/>
    </row>
    <row r="286512" spans="6:6" x14ac:dyDescent="0.25">
      <c r="F286512" s="195"/>
    </row>
    <row r="286513" spans="6:6" x14ac:dyDescent="0.25">
      <c r="F286513" s="195"/>
    </row>
    <row r="286514" spans="6:6" x14ac:dyDescent="0.25">
      <c r="F286514" s="195"/>
    </row>
    <row r="286515" spans="6:6" x14ac:dyDescent="0.25">
      <c r="F286515" s="195"/>
    </row>
    <row r="286516" spans="6:6" x14ac:dyDescent="0.25">
      <c r="F286516" s="195"/>
    </row>
    <row r="286517" spans="6:6" x14ac:dyDescent="0.25">
      <c r="F286517" s="195"/>
    </row>
    <row r="286518" spans="6:6" x14ac:dyDescent="0.25">
      <c r="F286518" s="195"/>
    </row>
    <row r="286519" spans="6:6" x14ac:dyDescent="0.25">
      <c r="F286519" s="195"/>
    </row>
    <row r="286520" spans="6:6" x14ac:dyDescent="0.25">
      <c r="F286520" s="195"/>
    </row>
    <row r="286521" spans="6:6" x14ac:dyDescent="0.25">
      <c r="F286521" s="195"/>
    </row>
    <row r="286522" spans="6:6" x14ac:dyDescent="0.25">
      <c r="F286522" s="195"/>
    </row>
    <row r="286523" spans="6:6" x14ac:dyDescent="0.25">
      <c r="F286523" s="195"/>
    </row>
    <row r="286524" spans="6:6" x14ac:dyDescent="0.25">
      <c r="F286524" s="195"/>
    </row>
    <row r="286525" spans="6:6" x14ac:dyDescent="0.25">
      <c r="F286525" s="195"/>
    </row>
    <row r="286526" spans="6:6" x14ac:dyDescent="0.25">
      <c r="F286526" s="195"/>
    </row>
    <row r="286527" spans="6:6" x14ac:dyDescent="0.25">
      <c r="F286527" s="195"/>
    </row>
    <row r="286528" spans="6:6" x14ac:dyDescent="0.25">
      <c r="F286528" s="195"/>
    </row>
    <row r="286529" spans="6:6" x14ac:dyDescent="0.25">
      <c r="F286529" s="195"/>
    </row>
    <row r="286530" spans="6:6" x14ac:dyDescent="0.25">
      <c r="F286530" s="195"/>
    </row>
    <row r="286531" spans="6:6" x14ac:dyDescent="0.25">
      <c r="F286531" s="195"/>
    </row>
    <row r="286532" spans="6:6" x14ac:dyDescent="0.25">
      <c r="F286532" s="195"/>
    </row>
    <row r="286533" spans="6:6" x14ac:dyDescent="0.25">
      <c r="F286533" s="195"/>
    </row>
    <row r="286534" spans="6:6" x14ac:dyDescent="0.25">
      <c r="F286534" s="195"/>
    </row>
    <row r="286535" spans="6:6" x14ac:dyDescent="0.25">
      <c r="F286535" s="195"/>
    </row>
    <row r="286536" spans="6:6" x14ac:dyDescent="0.25">
      <c r="F286536" s="195"/>
    </row>
    <row r="286537" spans="6:6" x14ac:dyDescent="0.25">
      <c r="F286537" s="195"/>
    </row>
    <row r="286538" spans="6:6" x14ac:dyDescent="0.25">
      <c r="F286538" s="195"/>
    </row>
    <row r="286539" spans="6:6" x14ac:dyDescent="0.25">
      <c r="F286539" s="195"/>
    </row>
    <row r="286540" spans="6:6" x14ac:dyDescent="0.25">
      <c r="F286540" s="195"/>
    </row>
    <row r="286541" spans="6:6" x14ac:dyDescent="0.25">
      <c r="F286541" s="195"/>
    </row>
    <row r="286542" spans="6:6" x14ac:dyDescent="0.25">
      <c r="F286542" s="195"/>
    </row>
    <row r="286543" spans="6:6" x14ac:dyDescent="0.25">
      <c r="F286543" s="195"/>
    </row>
    <row r="286544" spans="6:6" x14ac:dyDescent="0.25">
      <c r="F286544" s="195"/>
    </row>
    <row r="286545" spans="6:6" x14ac:dyDescent="0.25">
      <c r="F286545" s="195"/>
    </row>
    <row r="286546" spans="6:6" x14ac:dyDescent="0.25">
      <c r="F286546" s="195"/>
    </row>
    <row r="286547" spans="6:6" x14ac:dyDescent="0.25">
      <c r="F286547" s="195"/>
    </row>
    <row r="286548" spans="6:6" x14ac:dyDescent="0.25">
      <c r="F286548" s="195"/>
    </row>
    <row r="286549" spans="6:6" x14ac:dyDescent="0.25">
      <c r="F286549" s="195"/>
    </row>
    <row r="286550" spans="6:6" x14ac:dyDescent="0.25">
      <c r="F286550" s="195"/>
    </row>
    <row r="286551" spans="6:6" x14ac:dyDescent="0.25">
      <c r="F286551" s="195"/>
    </row>
    <row r="286552" spans="6:6" x14ac:dyDescent="0.25">
      <c r="F286552" s="195"/>
    </row>
    <row r="286553" spans="6:6" x14ac:dyDescent="0.25">
      <c r="F286553" s="195"/>
    </row>
    <row r="286554" spans="6:6" x14ac:dyDescent="0.25">
      <c r="F286554" s="195"/>
    </row>
    <row r="286555" spans="6:6" x14ac:dyDescent="0.25">
      <c r="F286555" s="195"/>
    </row>
    <row r="286556" spans="6:6" x14ac:dyDescent="0.25">
      <c r="F286556" s="195"/>
    </row>
    <row r="286557" spans="6:6" x14ac:dyDescent="0.25">
      <c r="F286557" s="195"/>
    </row>
    <row r="286558" spans="6:6" x14ac:dyDescent="0.25">
      <c r="F286558" s="195"/>
    </row>
    <row r="286559" spans="6:6" x14ac:dyDescent="0.25">
      <c r="F286559" s="195"/>
    </row>
    <row r="286560" spans="6:6" x14ac:dyDescent="0.25">
      <c r="F286560" s="195"/>
    </row>
    <row r="286561" spans="6:6" x14ac:dyDescent="0.25">
      <c r="F286561" s="195"/>
    </row>
    <row r="286562" spans="6:6" x14ac:dyDescent="0.25">
      <c r="F286562" s="195"/>
    </row>
    <row r="286563" spans="6:6" x14ac:dyDescent="0.25">
      <c r="F286563" s="195"/>
    </row>
    <row r="286564" spans="6:6" x14ac:dyDescent="0.25">
      <c r="F286564" s="195"/>
    </row>
    <row r="286565" spans="6:6" x14ac:dyDescent="0.25">
      <c r="F286565" s="195"/>
    </row>
    <row r="286566" spans="6:6" x14ac:dyDescent="0.25">
      <c r="F286566" s="195"/>
    </row>
    <row r="286567" spans="6:6" x14ac:dyDescent="0.25">
      <c r="F286567" s="195"/>
    </row>
    <row r="286568" spans="6:6" x14ac:dyDescent="0.25">
      <c r="F286568" s="195"/>
    </row>
    <row r="286569" spans="6:6" x14ac:dyDescent="0.25">
      <c r="F286569" s="195"/>
    </row>
    <row r="286570" spans="6:6" x14ac:dyDescent="0.25">
      <c r="F286570" s="195"/>
    </row>
    <row r="286571" spans="6:6" x14ac:dyDescent="0.25">
      <c r="F286571" s="195"/>
    </row>
    <row r="286572" spans="6:6" x14ac:dyDescent="0.25">
      <c r="F286572" s="195"/>
    </row>
    <row r="286573" spans="6:6" x14ac:dyDescent="0.25">
      <c r="F286573" s="195"/>
    </row>
    <row r="286574" spans="6:6" x14ac:dyDescent="0.25">
      <c r="F286574" s="195"/>
    </row>
    <row r="286575" spans="6:6" x14ac:dyDescent="0.25">
      <c r="F286575" s="195"/>
    </row>
    <row r="286576" spans="6:6" x14ac:dyDescent="0.25">
      <c r="F286576" s="195"/>
    </row>
    <row r="286577" spans="6:6" x14ac:dyDescent="0.25">
      <c r="F286577" s="195"/>
    </row>
    <row r="286578" spans="6:6" x14ac:dyDescent="0.25">
      <c r="F286578" s="195"/>
    </row>
    <row r="286579" spans="6:6" x14ac:dyDescent="0.25">
      <c r="F286579" s="195"/>
    </row>
    <row r="286580" spans="6:6" x14ac:dyDescent="0.25">
      <c r="F286580" s="195"/>
    </row>
    <row r="286581" spans="6:6" x14ac:dyDescent="0.25">
      <c r="F286581" s="195"/>
    </row>
    <row r="286582" spans="6:6" x14ac:dyDescent="0.25">
      <c r="F286582" s="195"/>
    </row>
    <row r="286583" spans="6:6" x14ac:dyDescent="0.25">
      <c r="F286583" s="195"/>
    </row>
    <row r="286584" spans="6:6" x14ac:dyDescent="0.25">
      <c r="F286584" s="195"/>
    </row>
    <row r="286585" spans="6:6" x14ac:dyDescent="0.25">
      <c r="F286585" s="195"/>
    </row>
    <row r="286586" spans="6:6" x14ac:dyDescent="0.25">
      <c r="F286586" s="195"/>
    </row>
    <row r="286587" spans="6:6" x14ac:dyDescent="0.25">
      <c r="F286587" s="195"/>
    </row>
    <row r="286588" spans="6:6" x14ac:dyDescent="0.25">
      <c r="F286588" s="195"/>
    </row>
    <row r="286589" spans="6:6" x14ac:dyDescent="0.25">
      <c r="F286589" s="195"/>
    </row>
    <row r="286590" spans="6:6" x14ac:dyDescent="0.25">
      <c r="F286590" s="195"/>
    </row>
    <row r="286591" spans="6:6" x14ac:dyDescent="0.25">
      <c r="F286591" s="195"/>
    </row>
    <row r="286592" spans="6:6" x14ac:dyDescent="0.25">
      <c r="F286592" s="195"/>
    </row>
    <row r="286593" spans="6:6" x14ac:dyDescent="0.25">
      <c r="F286593" s="195"/>
    </row>
    <row r="286594" spans="6:6" x14ac:dyDescent="0.25">
      <c r="F286594" s="195"/>
    </row>
    <row r="286595" spans="6:6" x14ac:dyDescent="0.25">
      <c r="F286595" s="195"/>
    </row>
    <row r="286596" spans="6:6" x14ac:dyDescent="0.25">
      <c r="F286596" s="195"/>
    </row>
    <row r="286597" spans="6:6" x14ac:dyDescent="0.25">
      <c r="F286597" s="195"/>
    </row>
    <row r="286598" spans="6:6" x14ac:dyDescent="0.25">
      <c r="F286598" s="195"/>
    </row>
    <row r="286599" spans="6:6" x14ac:dyDescent="0.25">
      <c r="F286599" s="195"/>
    </row>
    <row r="286600" spans="6:6" x14ac:dyDescent="0.25">
      <c r="F286600" s="195"/>
    </row>
    <row r="286601" spans="6:6" x14ac:dyDescent="0.25">
      <c r="F286601" s="195"/>
    </row>
    <row r="286602" spans="6:6" x14ac:dyDescent="0.25">
      <c r="F286602" s="195"/>
    </row>
    <row r="286603" spans="6:6" x14ac:dyDescent="0.25">
      <c r="F286603" s="195"/>
    </row>
    <row r="286604" spans="6:6" x14ac:dyDescent="0.25">
      <c r="F286604" s="195"/>
    </row>
    <row r="286605" spans="6:6" x14ac:dyDescent="0.25">
      <c r="F286605" s="195"/>
    </row>
    <row r="286606" spans="6:6" x14ac:dyDescent="0.25">
      <c r="F286606" s="195"/>
    </row>
    <row r="286607" spans="6:6" x14ac:dyDescent="0.25">
      <c r="F286607" s="195"/>
    </row>
    <row r="286608" spans="6:6" x14ac:dyDescent="0.25">
      <c r="F286608" s="195"/>
    </row>
    <row r="286609" spans="6:6" x14ac:dyDescent="0.25">
      <c r="F286609" s="195"/>
    </row>
    <row r="286610" spans="6:6" x14ac:dyDescent="0.25">
      <c r="F286610" s="195"/>
    </row>
    <row r="286611" spans="6:6" x14ac:dyDescent="0.25">
      <c r="F286611" s="195"/>
    </row>
    <row r="286612" spans="6:6" x14ac:dyDescent="0.25">
      <c r="F286612" s="195"/>
    </row>
    <row r="286613" spans="6:6" x14ac:dyDescent="0.25">
      <c r="F286613" s="195"/>
    </row>
    <row r="286614" spans="6:6" x14ac:dyDescent="0.25">
      <c r="F286614" s="195"/>
    </row>
    <row r="286615" spans="6:6" x14ac:dyDescent="0.25">
      <c r="F286615" s="195"/>
    </row>
    <row r="286616" spans="6:6" x14ac:dyDescent="0.25">
      <c r="F286616" s="195"/>
    </row>
    <row r="286617" spans="6:6" x14ac:dyDescent="0.25">
      <c r="F286617" s="195"/>
    </row>
    <row r="286618" spans="6:6" x14ac:dyDescent="0.25">
      <c r="F286618" s="195"/>
    </row>
    <row r="286619" spans="6:6" x14ac:dyDescent="0.25">
      <c r="F286619" s="195"/>
    </row>
    <row r="286620" spans="6:6" x14ac:dyDescent="0.25">
      <c r="F286620" s="195"/>
    </row>
    <row r="286621" spans="6:6" x14ac:dyDescent="0.25">
      <c r="F286621" s="195"/>
    </row>
    <row r="286622" spans="6:6" x14ac:dyDescent="0.25">
      <c r="F286622" s="195"/>
    </row>
    <row r="286623" spans="6:6" x14ac:dyDescent="0.25">
      <c r="F286623" s="195"/>
    </row>
    <row r="286624" spans="6:6" x14ac:dyDescent="0.25">
      <c r="F286624" s="195"/>
    </row>
    <row r="291742" spans="6:6" x14ac:dyDescent="0.25">
      <c r="F291742" s="195"/>
    </row>
    <row r="291743" spans="6:6" x14ac:dyDescent="0.25">
      <c r="F291743" s="195"/>
    </row>
    <row r="291744" spans="6:6" x14ac:dyDescent="0.25">
      <c r="F291744" s="195"/>
    </row>
    <row r="291745" spans="6:6" x14ac:dyDescent="0.25">
      <c r="F291745" s="195"/>
    </row>
    <row r="291746" spans="6:6" x14ac:dyDescent="0.25">
      <c r="F291746" s="195"/>
    </row>
    <row r="291747" spans="6:6" x14ac:dyDescent="0.25">
      <c r="F291747" s="195"/>
    </row>
    <row r="291748" spans="6:6" x14ac:dyDescent="0.25">
      <c r="F291748" s="195"/>
    </row>
    <row r="291749" spans="6:6" x14ac:dyDescent="0.25">
      <c r="F291749" s="195"/>
    </row>
    <row r="291750" spans="6:6" x14ac:dyDescent="0.25">
      <c r="F291750" s="195"/>
    </row>
    <row r="291751" spans="6:6" x14ac:dyDescent="0.25">
      <c r="F291751" s="195"/>
    </row>
    <row r="291752" spans="6:6" x14ac:dyDescent="0.25">
      <c r="F291752" s="195"/>
    </row>
    <row r="291753" spans="6:6" x14ac:dyDescent="0.25">
      <c r="F291753" s="195"/>
    </row>
    <row r="291754" spans="6:6" x14ac:dyDescent="0.25">
      <c r="F291754" s="195"/>
    </row>
    <row r="291755" spans="6:6" x14ac:dyDescent="0.25">
      <c r="F291755" s="195"/>
    </row>
    <row r="291756" spans="6:6" x14ac:dyDescent="0.25">
      <c r="F291756" s="195"/>
    </row>
    <row r="291757" spans="6:6" x14ac:dyDescent="0.25">
      <c r="F291757" s="195"/>
    </row>
    <row r="291758" spans="6:6" x14ac:dyDescent="0.25">
      <c r="F291758" s="195"/>
    </row>
    <row r="291759" spans="6:6" x14ac:dyDescent="0.25">
      <c r="F291759" s="195"/>
    </row>
    <row r="291760" spans="6:6" x14ac:dyDescent="0.25">
      <c r="F291760" s="195"/>
    </row>
    <row r="291761" spans="6:6" x14ac:dyDescent="0.25">
      <c r="F291761" s="195"/>
    </row>
    <row r="291762" spans="6:6" x14ac:dyDescent="0.25">
      <c r="F291762" s="195"/>
    </row>
    <row r="291763" spans="6:6" x14ac:dyDescent="0.25">
      <c r="F291763" s="195"/>
    </row>
    <row r="291764" spans="6:6" x14ac:dyDescent="0.25">
      <c r="F291764" s="195"/>
    </row>
    <row r="291765" spans="6:6" x14ac:dyDescent="0.25">
      <c r="F291765" s="195"/>
    </row>
    <row r="291766" spans="6:6" x14ac:dyDescent="0.25">
      <c r="F291766" s="195"/>
    </row>
    <row r="291767" spans="6:6" x14ac:dyDescent="0.25">
      <c r="F291767" s="195"/>
    </row>
    <row r="291768" spans="6:6" x14ac:dyDescent="0.25">
      <c r="F291768" s="195"/>
    </row>
    <row r="291769" spans="6:6" x14ac:dyDescent="0.25">
      <c r="F291769" s="195"/>
    </row>
    <row r="291770" spans="6:6" x14ac:dyDescent="0.25">
      <c r="F291770" s="195"/>
    </row>
    <row r="291771" spans="6:6" x14ac:dyDescent="0.25">
      <c r="F291771" s="195"/>
    </row>
    <row r="291772" spans="6:6" x14ac:dyDescent="0.25">
      <c r="F291772" s="195"/>
    </row>
    <row r="291773" spans="6:6" x14ac:dyDescent="0.25">
      <c r="F291773" s="195"/>
    </row>
    <row r="291774" spans="6:6" x14ac:dyDescent="0.25">
      <c r="F291774" s="195"/>
    </row>
    <row r="291775" spans="6:6" x14ac:dyDescent="0.25">
      <c r="F291775" s="195"/>
    </row>
    <row r="291776" spans="6:6" x14ac:dyDescent="0.25">
      <c r="F291776" s="195"/>
    </row>
    <row r="291777" spans="6:6" x14ac:dyDescent="0.25">
      <c r="F291777" s="195"/>
    </row>
    <row r="291778" spans="6:6" x14ac:dyDescent="0.25">
      <c r="F291778" s="195"/>
    </row>
    <row r="291779" spans="6:6" x14ac:dyDescent="0.25">
      <c r="F291779" s="195"/>
    </row>
    <row r="291780" spans="6:6" x14ac:dyDescent="0.25">
      <c r="F291780" s="195"/>
    </row>
    <row r="291781" spans="6:6" x14ac:dyDescent="0.25">
      <c r="F291781" s="195"/>
    </row>
    <row r="291782" spans="6:6" x14ac:dyDescent="0.25">
      <c r="F291782" s="195"/>
    </row>
    <row r="291783" spans="6:6" x14ac:dyDescent="0.25">
      <c r="F291783" s="195"/>
    </row>
    <row r="291784" spans="6:6" x14ac:dyDescent="0.25">
      <c r="F291784" s="195"/>
    </row>
    <row r="291785" spans="6:6" x14ac:dyDescent="0.25">
      <c r="F291785" s="195"/>
    </row>
    <row r="291786" spans="6:6" x14ac:dyDescent="0.25">
      <c r="F291786" s="195"/>
    </row>
    <row r="291787" spans="6:6" x14ac:dyDescent="0.25">
      <c r="F291787" s="195"/>
    </row>
    <row r="291788" spans="6:6" x14ac:dyDescent="0.25">
      <c r="F291788" s="195"/>
    </row>
    <row r="291789" spans="6:6" x14ac:dyDescent="0.25">
      <c r="F291789" s="195"/>
    </row>
    <row r="291790" spans="6:6" x14ac:dyDescent="0.25">
      <c r="F291790" s="195"/>
    </row>
    <row r="291791" spans="6:6" x14ac:dyDescent="0.25">
      <c r="F291791" s="195"/>
    </row>
    <row r="291792" spans="6:6" x14ac:dyDescent="0.25">
      <c r="F291792" s="195"/>
    </row>
    <row r="291793" spans="6:6" x14ac:dyDescent="0.25">
      <c r="F291793" s="195"/>
    </row>
    <row r="291794" spans="6:6" x14ac:dyDescent="0.25">
      <c r="F291794" s="195"/>
    </row>
    <row r="291795" spans="6:6" x14ac:dyDescent="0.25">
      <c r="F291795" s="195"/>
    </row>
    <row r="291796" spans="6:6" x14ac:dyDescent="0.25">
      <c r="F291796" s="195"/>
    </row>
    <row r="291797" spans="6:6" x14ac:dyDescent="0.25">
      <c r="F291797" s="195"/>
    </row>
    <row r="291798" spans="6:6" x14ac:dyDescent="0.25">
      <c r="F291798" s="195"/>
    </row>
    <row r="291799" spans="6:6" x14ac:dyDescent="0.25">
      <c r="F291799" s="195"/>
    </row>
    <row r="291800" spans="6:6" x14ac:dyDescent="0.25">
      <c r="F291800" s="195"/>
    </row>
    <row r="291801" spans="6:6" x14ac:dyDescent="0.25">
      <c r="F291801" s="195"/>
    </row>
    <row r="291802" spans="6:6" x14ac:dyDescent="0.25">
      <c r="F291802" s="195"/>
    </row>
    <row r="291803" spans="6:6" x14ac:dyDescent="0.25">
      <c r="F291803" s="195"/>
    </row>
    <row r="291804" spans="6:6" x14ac:dyDescent="0.25">
      <c r="F291804" s="195"/>
    </row>
    <row r="291805" spans="6:6" x14ac:dyDescent="0.25">
      <c r="F291805" s="195"/>
    </row>
    <row r="291806" spans="6:6" x14ac:dyDescent="0.25">
      <c r="F291806" s="195"/>
    </row>
    <row r="291807" spans="6:6" x14ac:dyDescent="0.25">
      <c r="F291807" s="195"/>
    </row>
    <row r="291808" spans="6:6" x14ac:dyDescent="0.25">
      <c r="F291808" s="195"/>
    </row>
    <row r="291809" spans="6:6" x14ac:dyDescent="0.25">
      <c r="F291809" s="195"/>
    </row>
    <row r="291810" spans="6:6" x14ac:dyDescent="0.25">
      <c r="F291810" s="195"/>
    </row>
    <row r="291811" spans="6:6" x14ac:dyDescent="0.25">
      <c r="F291811" s="195"/>
    </row>
    <row r="291812" spans="6:6" x14ac:dyDescent="0.25">
      <c r="F291812" s="195"/>
    </row>
    <row r="291813" spans="6:6" x14ac:dyDescent="0.25">
      <c r="F291813" s="195"/>
    </row>
    <row r="291814" spans="6:6" x14ac:dyDescent="0.25">
      <c r="F291814" s="195"/>
    </row>
    <row r="291815" spans="6:6" x14ac:dyDescent="0.25">
      <c r="F291815" s="195"/>
    </row>
    <row r="291816" spans="6:6" x14ac:dyDescent="0.25">
      <c r="F291816" s="195"/>
    </row>
    <row r="291817" spans="6:6" x14ac:dyDescent="0.25">
      <c r="F291817" s="195"/>
    </row>
    <row r="291818" spans="6:6" x14ac:dyDescent="0.25">
      <c r="F291818" s="195"/>
    </row>
    <row r="291819" spans="6:6" x14ac:dyDescent="0.25">
      <c r="F291819" s="195"/>
    </row>
    <row r="291820" spans="6:6" x14ac:dyDescent="0.25">
      <c r="F291820" s="195"/>
    </row>
    <row r="291821" spans="6:6" x14ac:dyDescent="0.25">
      <c r="F291821" s="195"/>
    </row>
    <row r="291822" spans="6:6" x14ac:dyDescent="0.25">
      <c r="F291822" s="195"/>
    </row>
    <row r="291823" spans="6:6" x14ac:dyDescent="0.25">
      <c r="F291823" s="195"/>
    </row>
    <row r="291824" spans="6:6" x14ac:dyDescent="0.25">
      <c r="F291824" s="195"/>
    </row>
    <row r="291825" spans="6:6" x14ac:dyDescent="0.25">
      <c r="F291825" s="195"/>
    </row>
    <row r="291826" spans="6:6" x14ac:dyDescent="0.25">
      <c r="F291826" s="195"/>
    </row>
    <row r="291827" spans="6:6" x14ac:dyDescent="0.25">
      <c r="F291827" s="195"/>
    </row>
    <row r="291828" spans="6:6" x14ac:dyDescent="0.25">
      <c r="F291828" s="195"/>
    </row>
    <row r="291829" spans="6:6" x14ac:dyDescent="0.25">
      <c r="F291829" s="195"/>
    </row>
    <row r="291830" spans="6:6" x14ac:dyDescent="0.25">
      <c r="F291830" s="195"/>
    </row>
    <row r="291831" spans="6:6" x14ac:dyDescent="0.25">
      <c r="F291831" s="195"/>
    </row>
    <row r="291832" spans="6:6" x14ac:dyDescent="0.25">
      <c r="F291832" s="195"/>
    </row>
    <row r="291833" spans="6:6" x14ac:dyDescent="0.25">
      <c r="F291833" s="195"/>
    </row>
    <row r="291834" spans="6:6" x14ac:dyDescent="0.25">
      <c r="F291834" s="195"/>
    </row>
    <row r="291835" spans="6:6" x14ac:dyDescent="0.25">
      <c r="F291835" s="195"/>
    </row>
    <row r="291836" spans="6:6" x14ac:dyDescent="0.25">
      <c r="F291836" s="195"/>
    </row>
    <row r="291837" spans="6:6" x14ac:dyDescent="0.25">
      <c r="F291837" s="195"/>
    </row>
    <row r="291838" spans="6:6" x14ac:dyDescent="0.25">
      <c r="F291838" s="195"/>
    </row>
    <row r="291839" spans="6:6" x14ac:dyDescent="0.25">
      <c r="F291839" s="195"/>
    </row>
    <row r="291840" spans="6:6" x14ac:dyDescent="0.25">
      <c r="F291840" s="195"/>
    </row>
    <row r="291841" spans="6:6" x14ac:dyDescent="0.25">
      <c r="F291841" s="195"/>
    </row>
    <row r="291842" spans="6:6" x14ac:dyDescent="0.25">
      <c r="F291842" s="195"/>
    </row>
    <row r="291843" spans="6:6" x14ac:dyDescent="0.25">
      <c r="F291843" s="195"/>
    </row>
    <row r="291844" spans="6:6" x14ac:dyDescent="0.25">
      <c r="F291844" s="195"/>
    </row>
    <row r="291845" spans="6:6" x14ac:dyDescent="0.25">
      <c r="F291845" s="195"/>
    </row>
    <row r="291846" spans="6:6" x14ac:dyDescent="0.25">
      <c r="F291846" s="195"/>
    </row>
    <row r="291847" spans="6:6" x14ac:dyDescent="0.25">
      <c r="F291847" s="195"/>
    </row>
    <row r="291848" spans="6:6" x14ac:dyDescent="0.25">
      <c r="F291848" s="195"/>
    </row>
    <row r="291849" spans="6:6" x14ac:dyDescent="0.25">
      <c r="F291849" s="195"/>
    </row>
    <row r="291850" spans="6:6" x14ac:dyDescent="0.25">
      <c r="F291850" s="195"/>
    </row>
    <row r="291851" spans="6:6" x14ac:dyDescent="0.25">
      <c r="F291851" s="195"/>
    </row>
    <row r="291852" spans="6:6" x14ac:dyDescent="0.25">
      <c r="F291852" s="195"/>
    </row>
    <row r="291853" spans="6:6" x14ac:dyDescent="0.25">
      <c r="F291853" s="195"/>
    </row>
    <row r="291854" spans="6:6" x14ac:dyDescent="0.25">
      <c r="F291854" s="195"/>
    </row>
    <row r="291855" spans="6:6" x14ac:dyDescent="0.25">
      <c r="F291855" s="195"/>
    </row>
    <row r="291856" spans="6:6" x14ac:dyDescent="0.25">
      <c r="F291856" s="195"/>
    </row>
    <row r="291857" spans="6:6" x14ac:dyDescent="0.25">
      <c r="F291857" s="195"/>
    </row>
    <row r="291858" spans="6:6" x14ac:dyDescent="0.25">
      <c r="F291858" s="195"/>
    </row>
    <row r="291859" spans="6:6" x14ac:dyDescent="0.25">
      <c r="F291859" s="195"/>
    </row>
    <row r="291860" spans="6:6" x14ac:dyDescent="0.25">
      <c r="F291860" s="195"/>
    </row>
    <row r="291861" spans="6:6" x14ac:dyDescent="0.25">
      <c r="F291861" s="195"/>
    </row>
    <row r="291862" spans="6:6" x14ac:dyDescent="0.25">
      <c r="F291862" s="195"/>
    </row>
    <row r="291863" spans="6:6" x14ac:dyDescent="0.25">
      <c r="F291863" s="195"/>
    </row>
    <row r="291864" spans="6:6" x14ac:dyDescent="0.25">
      <c r="F291864" s="195"/>
    </row>
    <row r="291865" spans="6:6" x14ac:dyDescent="0.25">
      <c r="F291865" s="195"/>
    </row>
    <row r="291866" spans="6:6" x14ac:dyDescent="0.25">
      <c r="F291866" s="195"/>
    </row>
    <row r="291867" spans="6:6" x14ac:dyDescent="0.25">
      <c r="F291867" s="195"/>
    </row>
    <row r="291868" spans="6:6" x14ac:dyDescent="0.25">
      <c r="F291868" s="195"/>
    </row>
    <row r="291869" spans="6:6" x14ac:dyDescent="0.25">
      <c r="F291869" s="195"/>
    </row>
    <row r="291870" spans="6:6" x14ac:dyDescent="0.25">
      <c r="F291870" s="195"/>
    </row>
    <row r="291871" spans="6:6" x14ac:dyDescent="0.25">
      <c r="F291871" s="195"/>
    </row>
    <row r="291872" spans="6:6" x14ac:dyDescent="0.25">
      <c r="F291872" s="195"/>
    </row>
    <row r="291873" spans="6:6" x14ac:dyDescent="0.25">
      <c r="F291873" s="195"/>
    </row>
    <row r="291874" spans="6:6" x14ac:dyDescent="0.25">
      <c r="F291874" s="195"/>
    </row>
    <row r="291875" spans="6:6" x14ac:dyDescent="0.25">
      <c r="F291875" s="195"/>
    </row>
    <row r="291876" spans="6:6" x14ac:dyDescent="0.25">
      <c r="F291876" s="195"/>
    </row>
    <row r="291877" spans="6:6" x14ac:dyDescent="0.25">
      <c r="F291877" s="195"/>
    </row>
    <row r="291878" spans="6:6" x14ac:dyDescent="0.25">
      <c r="F291878" s="195"/>
    </row>
    <row r="291879" spans="6:6" x14ac:dyDescent="0.25">
      <c r="F291879" s="195"/>
    </row>
    <row r="291880" spans="6:6" x14ac:dyDescent="0.25">
      <c r="F291880" s="195"/>
    </row>
    <row r="291881" spans="6:6" x14ac:dyDescent="0.25">
      <c r="F291881" s="195"/>
    </row>
    <row r="291882" spans="6:6" x14ac:dyDescent="0.25">
      <c r="F291882" s="195"/>
    </row>
    <row r="291883" spans="6:6" x14ac:dyDescent="0.25">
      <c r="F291883" s="195"/>
    </row>
    <row r="291884" spans="6:6" x14ac:dyDescent="0.25">
      <c r="F291884" s="195"/>
    </row>
    <row r="291885" spans="6:6" x14ac:dyDescent="0.25">
      <c r="F291885" s="195"/>
    </row>
    <row r="291886" spans="6:6" x14ac:dyDescent="0.25">
      <c r="F291886" s="195"/>
    </row>
    <row r="291887" spans="6:6" x14ac:dyDescent="0.25">
      <c r="F291887" s="195"/>
    </row>
    <row r="291888" spans="6:6" x14ac:dyDescent="0.25">
      <c r="F291888" s="195"/>
    </row>
    <row r="291889" spans="6:6" x14ac:dyDescent="0.25">
      <c r="F291889" s="195"/>
    </row>
    <row r="291890" spans="6:6" x14ac:dyDescent="0.25">
      <c r="F291890" s="195"/>
    </row>
    <row r="291891" spans="6:6" x14ac:dyDescent="0.25">
      <c r="F291891" s="195"/>
    </row>
    <row r="291892" spans="6:6" x14ac:dyDescent="0.25">
      <c r="F291892" s="195"/>
    </row>
    <row r="291893" spans="6:6" x14ac:dyDescent="0.25">
      <c r="F291893" s="195"/>
    </row>
    <row r="291894" spans="6:6" x14ac:dyDescent="0.25">
      <c r="F291894" s="195"/>
    </row>
    <row r="291895" spans="6:6" x14ac:dyDescent="0.25">
      <c r="F291895" s="195"/>
    </row>
    <row r="291896" spans="6:6" x14ac:dyDescent="0.25">
      <c r="F291896" s="195"/>
    </row>
    <row r="291897" spans="6:6" x14ac:dyDescent="0.25">
      <c r="F291897" s="195"/>
    </row>
    <row r="291898" spans="6:6" x14ac:dyDescent="0.25">
      <c r="F291898" s="195"/>
    </row>
    <row r="291899" spans="6:6" x14ac:dyDescent="0.25">
      <c r="F291899" s="195"/>
    </row>
    <row r="291900" spans="6:6" x14ac:dyDescent="0.25">
      <c r="F291900" s="195"/>
    </row>
    <row r="291901" spans="6:6" x14ac:dyDescent="0.25">
      <c r="F291901" s="195"/>
    </row>
    <row r="291902" spans="6:6" x14ac:dyDescent="0.25">
      <c r="F291902" s="195"/>
    </row>
    <row r="291903" spans="6:6" x14ac:dyDescent="0.25">
      <c r="F291903" s="195"/>
    </row>
    <row r="291904" spans="6:6" x14ac:dyDescent="0.25">
      <c r="F291904" s="195"/>
    </row>
    <row r="291905" spans="6:6" x14ac:dyDescent="0.25">
      <c r="F291905" s="195"/>
    </row>
    <row r="291906" spans="6:6" x14ac:dyDescent="0.25">
      <c r="F291906" s="195"/>
    </row>
    <row r="291907" spans="6:6" x14ac:dyDescent="0.25">
      <c r="F291907" s="195"/>
    </row>
    <row r="291908" spans="6:6" x14ac:dyDescent="0.25">
      <c r="F291908" s="195"/>
    </row>
    <row r="291909" spans="6:6" x14ac:dyDescent="0.25">
      <c r="F291909" s="195"/>
    </row>
    <row r="291910" spans="6:6" x14ac:dyDescent="0.25">
      <c r="F291910" s="195"/>
    </row>
    <row r="291911" spans="6:6" x14ac:dyDescent="0.25">
      <c r="F291911" s="195"/>
    </row>
    <row r="291912" spans="6:6" x14ac:dyDescent="0.25">
      <c r="F291912" s="195"/>
    </row>
    <row r="291913" spans="6:6" x14ac:dyDescent="0.25">
      <c r="F291913" s="195"/>
    </row>
    <row r="291914" spans="6:6" x14ac:dyDescent="0.25">
      <c r="F291914" s="195"/>
    </row>
    <row r="291915" spans="6:6" x14ac:dyDescent="0.25">
      <c r="F291915" s="195"/>
    </row>
    <row r="291916" spans="6:6" x14ac:dyDescent="0.25">
      <c r="F291916" s="195"/>
    </row>
    <row r="291917" spans="6:6" x14ac:dyDescent="0.25">
      <c r="F291917" s="195"/>
    </row>
    <row r="291918" spans="6:6" x14ac:dyDescent="0.25">
      <c r="F291918" s="195"/>
    </row>
    <row r="291919" spans="6:6" x14ac:dyDescent="0.25">
      <c r="F291919" s="195"/>
    </row>
    <row r="291920" spans="6:6" x14ac:dyDescent="0.25">
      <c r="F291920" s="195"/>
    </row>
    <row r="291921" spans="6:6" x14ac:dyDescent="0.25">
      <c r="F291921" s="195"/>
    </row>
    <row r="291922" spans="6:6" x14ac:dyDescent="0.25">
      <c r="F291922" s="195"/>
    </row>
    <row r="291923" spans="6:6" x14ac:dyDescent="0.25">
      <c r="F291923" s="195"/>
    </row>
    <row r="291924" spans="6:6" x14ac:dyDescent="0.25">
      <c r="F291924" s="195"/>
    </row>
    <row r="291925" spans="6:6" x14ac:dyDescent="0.25">
      <c r="F291925" s="195"/>
    </row>
    <row r="291926" spans="6:6" x14ac:dyDescent="0.25">
      <c r="F291926" s="195"/>
    </row>
    <row r="291927" spans="6:6" x14ac:dyDescent="0.25">
      <c r="F291927" s="195"/>
    </row>
    <row r="291928" spans="6:6" x14ac:dyDescent="0.25">
      <c r="F291928" s="195"/>
    </row>
    <row r="291929" spans="6:6" x14ac:dyDescent="0.25">
      <c r="F291929" s="195"/>
    </row>
    <row r="291930" spans="6:6" x14ac:dyDescent="0.25">
      <c r="F291930" s="195"/>
    </row>
    <row r="291931" spans="6:6" x14ac:dyDescent="0.25">
      <c r="F291931" s="195"/>
    </row>
    <row r="291932" spans="6:6" x14ac:dyDescent="0.25">
      <c r="F291932" s="195"/>
    </row>
    <row r="291933" spans="6:6" x14ac:dyDescent="0.25">
      <c r="F291933" s="195"/>
    </row>
    <row r="291934" spans="6:6" x14ac:dyDescent="0.25">
      <c r="F291934" s="195"/>
    </row>
    <row r="291935" spans="6:6" x14ac:dyDescent="0.25">
      <c r="F291935" s="195"/>
    </row>
    <row r="291936" spans="6:6" x14ac:dyDescent="0.25">
      <c r="F291936" s="195"/>
    </row>
    <row r="291937" spans="6:6" x14ac:dyDescent="0.25">
      <c r="F291937" s="195"/>
    </row>
    <row r="291938" spans="6:6" x14ac:dyDescent="0.25">
      <c r="F291938" s="195"/>
    </row>
    <row r="291939" spans="6:6" x14ac:dyDescent="0.25">
      <c r="F291939" s="195"/>
    </row>
    <row r="291940" spans="6:6" x14ac:dyDescent="0.25">
      <c r="F291940" s="195"/>
    </row>
    <row r="291941" spans="6:6" x14ac:dyDescent="0.25">
      <c r="F291941" s="195"/>
    </row>
    <row r="291942" spans="6:6" x14ac:dyDescent="0.25">
      <c r="F291942" s="195"/>
    </row>
    <row r="291943" spans="6:6" x14ac:dyDescent="0.25">
      <c r="F291943" s="195"/>
    </row>
    <row r="291944" spans="6:6" x14ac:dyDescent="0.25">
      <c r="F291944" s="195"/>
    </row>
    <row r="291945" spans="6:6" x14ac:dyDescent="0.25">
      <c r="F291945" s="195"/>
    </row>
    <row r="291946" spans="6:6" x14ac:dyDescent="0.25">
      <c r="F291946" s="195"/>
    </row>
    <row r="291947" spans="6:6" x14ac:dyDescent="0.25">
      <c r="F291947" s="195"/>
    </row>
    <row r="291948" spans="6:6" x14ac:dyDescent="0.25">
      <c r="F291948" s="195"/>
    </row>
    <row r="291949" spans="6:6" x14ac:dyDescent="0.25">
      <c r="F291949" s="195"/>
    </row>
    <row r="291950" spans="6:6" x14ac:dyDescent="0.25">
      <c r="F291950" s="195"/>
    </row>
    <row r="291951" spans="6:6" x14ac:dyDescent="0.25">
      <c r="F291951" s="195"/>
    </row>
    <row r="291952" spans="6:6" x14ac:dyDescent="0.25">
      <c r="F291952" s="195"/>
    </row>
    <row r="291953" spans="6:6" x14ac:dyDescent="0.25">
      <c r="F291953" s="195"/>
    </row>
    <row r="291954" spans="6:6" x14ac:dyDescent="0.25">
      <c r="F291954" s="195"/>
    </row>
    <row r="291955" spans="6:6" x14ac:dyDescent="0.25">
      <c r="F291955" s="195"/>
    </row>
    <row r="291956" spans="6:6" x14ac:dyDescent="0.25">
      <c r="F291956" s="195"/>
    </row>
    <row r="291957" spans="6:6" x14ac:dyDescent="0.25">
      <c r="F291957" s="195"/>
    </row>
    <row r="291958" spans="6:6" x14ac:dyDescent="0.25">
      <c r="F291958" s="195"/>
    </row>
    <row r="291959" spans="6:6" x14ac:dyDescent="0.25">
      <c r="F291959" s="195"/>
    </row>
    <row r="291960" spans="6:6" x14ac:dyDescent="0.25">
      <c r="F291960" s="195"/>
    </row>
    <row r="291961" spans="6:6" x14ac:dyDescent="0.25">
      <c r="F291961" s="195"/>
    </row>
    <row r="291962" spans="6:6" x14ac:dyDescent="0.25">
      <c r="F291962" s="195"/>
    </row>
    <row r="291963" spans="6:6" x14ac:dyDescent="0.25">
      <c r="F291963" s="195"/>
    </row>
    <row r="291964" spans="6:6" x14ac:dyDescent="0.25">
      <c r="F291964" s="195"/>
    </row>
    <row r="291965" spans="6:6" x14ac:dyDescent="0.25">
      <c r="F291965" s="195"/>
    </row>
    <row r="291966" spans="6:6" x14ac:dyDescent="0.25">
      <c r="F291966" s="195"/>
    </row>
    <row r="291967" spans="6:6" x14ac:dyDescent="0.25">
      <c r="F291967" s="195"/>
    </row>
    <row r="291968" spans="6:6" x14ac:dyDescent="0.25">
      <c r="F291968" s="195"/>
    </row>
    <row r="291969" spans="6:6" x14ac:dyDescent="0.25">
      <c r="F291969" s="195"/>
    </row>
    <row r="291970" spans="6:6" x14ac:dyDescent="0.25">
      <c r="F291970" s="195"/>
    </row>
    <row r="291971" spans="6:6" x14ac:dyDescent="0.25">
      <c r="F291971" s="195"/>
    </row>
    <row r="291972" spans="6:6" x14ac:dyDescent="0.25">
      <c r="F291972" s="195"/>
    </row>
    <row r="291973" spans="6:6" x14ac:dyDescent="0.25">
      <c r="F291973" s="195"/>
    </row>
    <row r="291974" spans="6:6" x14ac:dyDescent="0.25">
      <c r="F291974" s="195"/>
    </row>
    <row r="291975" spans="6:6" x14ac:dyDescent="0.25">
      <c r="F291975" s="195"/>
    </row>
    <row r="291976" spans="6:6" x14ac:dyDescent="0.25">
      <c r="F291976" s="195"/>
    </row>
    <row r="291977" spans="6:6" x14ac:dyDescent="0.25">
      <c r="F291977" s="195"/>
    </row>
    <row r="291978" spans="6:6" x14ac:dyDescent="0.25">
      <c r="F291978" s="195"/>
    </row>
    <row r="291979" spans="6:6" x14ac:dyDescent="0.25">
      <c r="F291979" s="195"/>
    </row>
    <row r="291980" spans="6:6" x14ac:dyDescent="0.25">
      <c r="F291980" s="195"/>
    </row>
    <row r="291981" spans="6:6" x14ac:dyDescent="0.25">
      <c r="F291981" s="195"/>
    </row>
    <row r="291982" spans="6:6" x14ac:dyDescent="0.25">
      <c r="F291982" s="195"/>
    </row>
    <row r="291983" spans="6:6" x14ac:dyDescent="0.25">
      <c r="F291983" s="195"/>
    </row>
    <row r="291984" spans="6:6" x14ac:dyDescent="0.25">
      <c r="F291984" s="195"/>
    </row>
    <row r="291985" spans="6:6" x14ac:dyDescent="0.25">
      <c r="F291985" s="195"/>
    </row>
    <row r="291986" spans="6:6" x14ac:dyDescent="0.25">
      <c r="F291986" s="195"/>
    </row>
    <row r="291987" spans="6:6" x14ac:dyDescent="0.25">
      <c r="F291987" s="195"/>
    </row>
    <row r="291988" spans="6:6" x14ac:dyDescent="0.25">
      <c r="F291988" s="195"/>
    </row>
    <row r="291989" spans="6:6" x14ac:dyDescent="0.25">
      <c r="F291989" s="195"/>
    </row>
    <row r="291990" spans="6:6" x14ac:dyDescent="0.25">
      <c r="F291990" s="195"/>
    </row>
    <row r="291991" spans="6:6" x14ac:dyDescent="0.25">
      <c r="F291991" s="195"/>
    </row>
    <row r="291992" spans="6:6" x14ac:dyDescent="0.25">
      <c r="F291992" s="195"/>
    </row>
    <row r="291993" spans="6:6" x14ac:dyDescent="0.25">
      <c r="F291993" s="195"/>
    </row>
    <row r="291994" spans="6:6" x14ac:dyDescent="0.25">
      <c r="F291994" s="195"/>
    </row>
    <row r="291995" spans="6:6" x14ac:dyDescent="0.25">
      <c r="F291995" s="195"/>
    </row>
    <row r="291996" spans="6:6" x14ac:dyDescent="0.25">
      <c r="F291996" s="195"/>
    </row>
    <row r="291997" spans="6:6" x14ac:dyDescent="0.25">
      <c r="F291997" s="195"/>
    </row>
    <row r="291998" spans="6:6" x14ac:dyDescent="0.25">
      <c r="F291998" s="195"/>
    </row>
    <row r="291999" spans="6:6" x14ac:dyDescent="0.25">
      <c r="F291999" s="195"/>
    </row>
    <row r="292000" spans="6:6" x14ac:dyDescent="0.25">
      <c r="F292000" s="195"/>
    </row>
    <row r="292001" spans="6:6" x14ac:dyDescent="0.25">
      <c r="F292001" s="195"/>
    </row>
    <row r="292002" spans="6:6" x14ac:dyDescent="0.25">
      <c r="F292002" s="195"/>
    </row>
    <row r="292003" spans="6:6" x14ac:dyDescent="0.25">
      <c r="F292003" s="195"/>
    </row>
    <row r="292004" spans="6:6" x14ac:dyDescent="0.25">
      <c r="F292004" s="195"/>
    </row>
    <row r="292005" spans="6:6" x14ac:dyDescent="0.25">
      <c r="F292005" s="195"/>
    </row>
    <row r="292006" spans="6:6" x14ac:dyDescent="0.25">
      <c r="F292006" s="195"/>
    </row>
    <row r="292007" spans="6:6" x14ac:dyDescent="0.25">
      <c r="F292007" s="195"/>
    </row>
    <row r="292008" spans="6:6" x14ac:dyDescent="0.25">
      <c r="F292008" s="195"/>
    </row>
    <row r="292009" spans="6:6" x14ac:dyDescent="0.25">
      <c r="F292009" s="195"/>
    </row>
    <row r="292010" spans="6:6" x14ac:dyDescent="0.25">
      <c r="F292010" s="195"/>
    </row>
    <row r="292011" spans="6:6" x14ac:dyDescent="0.25">
      <c r="F292011" s="195"/>
    </row>
    <row r="292012" spans="6:6" x14ac:dyDescent="0.25">
      <c r="F292012" s="195"/>
    </row>
    <row r="292013" spans="6:6" x14ac:dyDescent="0.25">
      <c r="F292013" s="195"/>
    </row>
    <row r="292014" spans="6:6" x14ac:dyDescent="0.25">
      <c r="F292014" s="195"/>
    </row>
    <row r="292015" spans="6:6" x14ac:dyDescent="0.25">
      <c r="F292015" s="195"/>
    </row>
    <row r="292016" spans="6:6" x14ac:dyDescent="0.25">
      <c r="F292016" s="195"/>
    </row>
    <row r="292017" spans="6:6" x14ac:dyDescent="0.25">
      <c r="F292017" s="195"/>
    </row>
    <row r="292018" spans="6:6" x14ac:dyDescent="0.25">
      <c r="F292018" s="195"/>
    </row>
    <row r="292019" spans="6:6" x14ac:dyDescent="0.25">
      <c r="F292019" s="195"/>
    </row>
    <row r="292020" spans="6:6" x14ac:dyDescent="0.25">
      <c r="F292020" s="195"/>
    </row>
    <row r="292021" spans="6:6" x14ac:dyDescent="0.25">
      <c r="F292021" s="195"/>
    </row>
    <row r="292022" spans="6:6" x14ac:dyDescent="0.25">
      <c r="F292022" s="195"/>
    </row>
    <row r="292023" spans="6:6" x14ac:dyDescent="0.25">
      <c r="F292023" s="195"/>
    </row>
    <row r="292024" spans="6:6" x14ac:dyDescent="0.25">
      <c r="F292024" s="195"/>
    </row>
    <row r="292025" spans="6:6" x14ac:dyDescent="0.25">
      <c r="F292025" s="195"/>
    </row>
    <row r="292026" spans="6:6" x14ac:dyDescent="0.25">
      <c r="F292026" s="195"/>
    </row>
    <row r="292027" spans="6:6" x14ac:dyDescent="0.25">
      <c r="F292027" s="195"/>
    </row>
    <row r="292028" spans="6:6" x14ac:dyDescent="0.25">
      <c r="F292028" s="195"/>
    </row>
    <row r="292029" spans="6:6" x14ac:dyDescent="0.25">
      <c r="F292029" s="195"/>
    </row>
    <row r="292030" spans="6:6" x14ac:dyDescent="0.25">
      <c r="F292030" s="195"/>
    </row>
    <row r="292031" spans="6:6" x14ac:dyDescent="0.25">
      <c r="F292031" s="195"/>
    </row>
    <row r="292032" spans="6:6" x14ac:dyDescent="0.25">
      <c r="F292032" s="195"/>
    </row>
    <row r="292033" spans="6:6" x14ac:dyDescent="0.25">
      <c r="F292033" s="195"/>
    </row>
    <row r="292034" spans="6:6" x14ac:dyDescent="0.25">
      <c r="F292034" s="195"/>
    </row>
    <row r="292035" spans="6:6" x14ac:dyDescent="0.25">
      <c r="F292035" s="195"/>
    </row>
    <row r="292036" spans="6:6" x14ac:dyDescent="0.25">
      <c r="F292036" s="195"/>
    </row>
    <row r="292037" spans="6:6" x14ac:dyDescent="0.25">
      <c r="F292037" s="195"/>
    </row>
    <row r="292038" spans="6:6" x14ac:dyDescent="0.25">
      <c r="F292038" s="195"/>
    </row>
    <row r="292039" spans="6:6" x14ac:dyDescent="0.25">
      <c r="F292039" s="195"/>
    </row>
    <row r="292040" spans="6:6" x14ac:dyDescent="0.25">
      <c r="F292040" s="195"/>
    </row>
    <row r="292041" spans="6:6" x14ac:dyDescent="0.25">
      <c r="F292041" s="195"/>
    </row>
    <row r="292042" spans="6:6" x14ac:dyDescent="0.25">
      <c r="F292042" s="195"/>
    </row>
    <row r="292043" spans="6:6" x14ac:dyDescent="0.25">
      <c r="F292043" s="195"/>
    </row>
    <row r="292044" spans="6:6" x14ac:dyDescent="0.25">
      <c r="F292044" s="195"/>
    </row>
    <row r="292045" spans="6:6" x14ac:dyDescent="0.25">
      <c r="F292045" s="195"/>
    </row>
    <row r="292046" spans="6:6" x14ac:dyDescent="0.25">
      <c r="F292046" s="195"/>
    </row>
    <row r="292047" spans="6:6" x14ac:dyDescent="0.25">
      <c r="F292047" s="195"/>
    </row>
    <row r="292048" spans="6:6" x14ac:dyDescent="0.25">
      <c r="F292048" s="195"/>
    </row>
    <row r="292049" spans="6:6" x14ac:dyDescent="0.25">
      <c r="F292049" s="195"/>
    </row>
    <row r="292050" spans="6:6" x14ac:dyDescent="0.25">
      <c r="F292050" s="195"/>
    </row>
    <row r="292051" spans="6:6" x14ac:dyDescent="0.25">
      <c r="F292051" s="195"/>
    </row>
    <row r="292052" spans="6:6" x14ac:dyDescent="0.25">
      <c r="F292052" s="195"/>
    </row>
    <row r="292053" spans="6:6" x14ac:dyDescent="0.25">
      <c r="F292053" s="195"/>
    </row>
    <row r="292054" spans="6:6" x14ac:dyDescent="0.25">
      <c r="F292054" s="195"/>
    </row>
    <row r="292055" spans="6:6" x14ac:dyDescent="0.25">
      <c r="F292055" s="195"/>
    </row>
    <row r="292056" spans="6:6" x14ac:dyDescent="0.25">
      <c r="F292056" s="195"/>
    </row>
    <row r="292057" spans="6:6" x14ac:dyDescent="0.25">
      <c r="F292057" s="195"/>
    </row>
    <row r="292058" spans="6:6" x14ac:dyDescent="0.25">
      <c r="F292058" s="195"/>
    </row>
    <row r="292059" spans="6:6" x14ac:dyDescent="0.25">
      <c r="F292059" s="195"/>
    </row>
    <row r="292060" spans="6:6" x14ac:dyDescent="0.25">
      <c r="F292060" s="195"/>
    </row>
    <row r="292061" spans="6:6" x14ac:dyDescent="0.25">
      <c r="F292061" s="195"/>
    </row>
    <row r="292062" spans="6:6" x14ac:dyDescent="0.25">
      <c r="F292062" s="195"/>
    </row>
    <row r="292063" spans="6:6" x14ac:dyDescent="0.25">
      <c r="F292063" s="195"/>
    </row>
    <row r="292064" spans="6:6" x14ac:dyDescent="0.25">
      <c r="F292064" s="195"/>
    </row>
    <row r="292065" spans="6:6" x14ac:dyDescent="0.25">
      <c r="F292065" s="195"/>
    </row>
    <row r="292066" spans="6:6" x14ac:dyDescent="0.25">
      <c r="F292066" s="195"/>
    </row>
    <row r="292067" spans="6:6" x14ac:dyDescent="0.25">
      <c r="F292067" s="195"/>
    </row>
    <row r="292068" spans="6:6" x14ac:dyDescent="0.25">
      <c r="F292068" s="195"/>
    </row>
    <row r="292069" spans="6:6" x14ac:dyDescent="0.25">
      <c r="F292069" s="195"/>
    </row>
    <row r="292070" spans="6:6" x14ac:dyDescent="0.25">
      <c r="F292070" s="195"/>
    </row>
    <row r="292071" spans="6:6" x14ac:dyDescent="0.25">
      <c r="F292071" s="195"/>
    </row>
    <row r="292072" spans="6:6" x14ac:dyDescent="0.25">
      <c r="F292072" s="195"/>
    </row>
    <row r="292073" spans="6:6" x14ac:dyDescent="0.25">
      <c r="F292073" s="195"/>
    </row>
    <row r="292074" spans="6:6" x14ac:dyDescent="0.25">
      <c r="F292074" s="195"/>
    </row>
    <row r="292075" spans="6:6" x14ac:dyDescent="0.25">
      <c r="F292075" s="195"/>
    </row>
    <row r="292076" spans="6:6" x14ac:dyDescent="0.25">
      <c r="F292076" s="195"/>
    </row>
    <row r="292077" spans="6:6" x14ac:dyDescent="0.25">
      <c r="F292077" s="195"/>
    </row>
    <row r="292078" spans="6:6" x14ac:dyDescent="0.25">
      <c r="F292078" s="195"/>
    </row>
    <row r="292079" spans="6:6" x14ac:dyDescent="0.25">
      <c r="F292079" s="195"/>
    </row>
    <row r="292080" spans="6:6" x14ac:dyDescent="0.25">
      <c r="F292080" s="195"/>
    </row>
    <row r="292081" spans="6:6" x14ac:dyDescent="0.25">
      <c r="F292081" s="195"/>
    </row>
    <row r="292082" spans="6:6" x14ac:dyDescent="0.25">
      <c r="F292082" s="195"/>
    </row>
    <row r="292083" spans="6:6" x14ac:dyDescent="0.25">
      <c r="F292083" s="195"/>
    </row>
    <row r="292084" spans="6:6" x14ac:dyDescent="0.25">
      <c r="F292084" s="195"/>
    </row>
    <row r="292085" spans="6:6" x14ac:dyDescent="0.25">
      <c r="F292085" s="195"/>
    </row>
    <row r="292086" spans="6:6" x14ac:dyDescent="0.25">
      <c r="F292086" s="195"/>
    </row>
    <row r="292087" spans="6:6" x14ac:dyDescent="0.25">
      <c r="F292087" s="195"/>
    </row>
    <row r="292088" spans="6:6" x14ac:dyDescent="0.25">
      <c r="F292088" s="195"/>
    </row>
    <row r="292089" spans="6:6" x14ac:dyDescent="0.25">
      <c r="F292089" s="195"/>
    </row>
    <row r="292090" spans="6:6" x14ac:dyDescent="0.25">
      <c r="F292090" s="195"/>
    </row>
    <row r="292091" spans="6:6" x14ac:dyDescent="0.25">
      <c r="F292091" s="195"/>
    </row>
    <row r="292092" spans="6:6" x14ac:dyDescent="0.25">
      <c r="F292092" s="195"/>
    </row>
    <row r="292093" spans="6:6" x14ac:dyDescent="0.25">
      <c r="F292093" s="195"/>
    </row>
    <row r="292094" spans="6:6" x14ac:dyDescent="0.25">
      <c r="F292094" s="195"/>
    </row>
    <row r="292095" spans="6:6" x14ac:dyDescent="0.25">
      <c r="F292095" s="195"/>
    </row>
    <row r="292096" spans="6:6" x14ac:dyDescent="0.25">
      <c r="F292096" s="195"/>
    </row>
    <row r="292097" spans="6:6" x14ac:dyDescent="0.25">
      <c r="F292097" s="195"/>
    </row>
    <row r="292098" spans="6:6" x14ac:dyDescent="0.25">
      <c r="F292098" s="195"/>
    </row>
    <row r="292099" spans="6:6" x14ac:dyDescent="0.25">
      <c r="F292099" s="195"/>
    </row>
    <row r="292100" spans="6:6" x14ac:dyDescent="0.25">
      <c r="F292100" s="195"/>
    </row>
    <row r="292101" spans="6:6" x14ac:dyDescent="0.25">
      <c r="F292101" s="195"/>
    </row>
    <row r="292102" spans="6:6" x14ac:dyDescent="0.25">
      <c r="F292102" s="195"/>
    </row>
    <row r="292103" spans="6:6" x14ac:dyDescent="0.25">
      <c r="F292103" s="195"/>
    </row>
    <row r="292104" spans="6:6" x14ac:dyDescent="0.25">
      <c r="F292104" s="195"/>
    </row>
    <row r="292105" spans="6:6" x14ac:dyDescent="0.25">
      <c r="F292105" s="195"/>
    </row>
    <row r="292106" spans="6:6" x14ac:dyDescent="0.25">
      <c r="F292106" s="195"/>
    </row>
    <row r="292107" spans="6:6" x14ac:dyDescent="0.25">
      <c r="F292107" s="195"/>
    </row>
    <row r="292108" spans="6:6" x14ac:dyDescent="0.25">
      <c r="F292108" s="195"/>
    </row>
    <row r="292109" spans="6:6" x14ac:dyDescent="0.25">
      <c r="F292109" s="195"/>
    </row>
    <row r="292110" spans="6:6" x14ac:dyDescent="0.25">
      <c r="F292110" s="195"/>
    </row>
    <row r="292111" spans="6:6" x14ac:dyDescent="0.25">
      <c r="F292111" s="195"/>
    </row>
    <row r="292112" spans="6:6" x14ac:dyDescent="0.25">
      <c r="F292112" s="195"/>
    </row>
    <row r="292113" spans="6:6" x14ac:dyDescent="0.25">
      <c r="F292113" s="195"/>
    </row>
    <row r="292114" spans="6:6" x14ac:dyDescent="0.25">
      <c r="F292114" s="195"/>
    </row>
    <row r="292115" spans="6:6" x14ac:dyDescent="0.25">
      <c r="F292115" s="195"/>
    </row>
    <row r="292116" spans="6:6" x14ac:dyDescent="0.25">
      <c r="F292116" s="195"/>
    </row>
    <row r="292117" spans="6:6" x14ac:dyDescent="0.25">
      <c r="F292117" s="195"/>
    </row>
    <row r="292118" spans="6:6" x14ac:dyDescent="0.25">
      <c r="F292118" s="195"/>
    </row>
    <row r="292119" spans="6:6" x14ac:dyDescent="0.25">
      <c r="F292119" s="195"/>
    </row>
    <row r="292120" spans="6:6" x14ac:dyDescent="0.25">
      <c r="F292120" s="195"/>
    </row>
    <row r="292121" spans="6:6" x14ac:dyDescent="0.25">
      <c r="F292121" s="195"/>
    </row>
    <row r="292122" spans="6:6" x14ac:dyDescent="0.25">
      <c r="F292122" s="195"/>
    </row>
    <row r="292123" spans="6:6" x14ac:dyDescent="0.25">
      <c r="F292123" s="195"/>
    </row>
    <row r="292124" spans="6:6" x14ac:dyDescent="0.25">
      <c r="F292124" s="195"/>
    </row>
    <row r="292125" spans="6:6" x14ac:dyDescent="0.25">
      <c r="F292125" s="195"/>
    </row>
    <row r="292126" spans="6:6" x14ac:dyDescent="0.25">
      <c r="F292126" s="195"/>
    </row>
    <row r="292127" spans="6:6" x14ac:dyDescent="0.25">
      <c r="F292127" s="195"/>
    </row>
    <row r="292128" spans="6:6" x14ac:dyDescent="0.25">
      <c r="F292128" s="195"/>
    </row>
    <row r="292129" spans="6:6" x14ac:dyDescent="0.25">
      <c r="F292129" s="195"/>
    </row>
    <row r="292130" spans="6:6" x14ac:dyDescent="0.25">
      <c r="F292130" s="195"/>
    </row>
    <row r="292131" spans="6:6" x14ac:dyDescent="0.25">
      <c r="F292131" s="195"/>
    </row>
    <row r="292132" spans="6:6" x14ac:dyDescent="0.25">
      <c r="F292132" s="195"/>
    </row>
    <row r="292133" spans="6:6" x14ac:dyDescent="0.25">
      <c r="F292133" s="195"/>
    </row>
    <row r="292134" spans="6:6" x14ac:dyDescent="0.25">
      <c r="F292134" s="195"/>
    </row>
    <row r="292135" spans="6:6" x14ac:dyDescent="0.25">
      <c r="F292135" s="195"/>
    </row>
    <row r="292136" spans="6:6" x14ac:dyDescent="0.25">
      <c r="F292136" s="195"/>
    </row>
    <row r="297254" spans="6:6" x14ac:dyDescent="0.25">
      <c r="F297254" s="195"/>
    </row>
    <row r="297255" spans="6:6" x14ac:dyDescent="0.25">
      <c r="F297255" s="195"/>
    </row>
    <row r="297256" spans="6:6" x14ac:dyDescent="0.25">
      <c r="F297256" s="195"/>
    </row>
    <row r="297257" spans="6:6" x14ac:dyDescent="0.25">
      <c r="F297257" s="195"/>
    </row>
    <row r="297258" spans="6:6" x14ac:dyDescent="0.25">
      <c r="F297258" s="195"/>
    </row>
    <row r="297259" spans="6:6" x14ac:dyDescent="0.25">
      <c r="F297259" s="195"/>
    </row>
    <row r="297260" spans="6:6" x14ac:dyDescent="0.25">
      <c r="F297260" s="195"/>
    </row>
    <row r="297261" spans="6:6" x14ac:dyDescent="0.25">
      <c r="F297261" s="195"/>
    </row>
    <row r="297262" spans="6:6" x14ac:dyDescent="0.25">
      <c r="F297262" s="195"/>
    </row>
    <row r="297263" spans="6:6" x14ac:dyDescent="0.25">
      <c r="F297263" s="195"/>
    </row>
    <row r="297264" spans="6:6" x14ac:dyDescent="0.25">
      <c r="F297264" s="195"/>
    </row>
    <row r="297265" spans="6:6" x14ac:dyDescent="0.25">
      <c r="F297265" s="195"/>
    </row>
    <row r="297266" spans="6:6" x14ac:dyDescent="0.25">
      <c r="F297266" s="195"/>
    </row>
    <row r="297267" spans="6:6" x14ac:dyDescent="0.25">
      <c r="F297267" s="195"/>
    </row>
    <row r="297268" spans="6:6" x14ac:dyDescent="0.25">
      <c r="F297268" s="195"/>
    </row>
    <row r="297269" spans="6:6" x14ac:dyDescent="0.25">
      <c r="F297269" s="195"/>
    </row>
    <row r="297270" spans="6:6" x14ac:dyDescent="0.25">
      <c r="F297270" s="195"/>
    </row>
    <row r="297271" spans="6:6" x14ac:dyDescent="0.25">
      <c r="F297271" s="195"/>
    </row>
    <row r="297272" spans="6:6" x14ac:dyDescent="0.25">
      <c r="F297272" s="195"/>
    </row>
    <row r="297273" spans="6:6" x14ac:dyDescent="0.25">
      <c r="F297273" s="195"/>
    </row>
    <row r="297274" spans="6:6" x14ac:dyDescent="0.25">
      <c r="F297274" s="195"/>
    </row>
    <row r="297275" spans="6:6" x14ac:dyDescent="0.25">
      <c r="F297275" s="195"/>
    </row>
    <row r="297276" spans="6:6" x14ac:dyDescent="0.25">
      <c r="F297276" s="195"/>
    </row>
    <row r="297277" spans="6:6" x14ac:dyDescent="0.25">
      <c r="F297277" s="195"/>
    </row>
    <row r="297278" spans="6:6" x14ac:dyDescent="0.25">
      <c r="F297278" s="195"/>
    </row>
    <row r="297279" spans="6:6" x14ac:dyDescent="0.25">
      <c r="F297279" s="195"/>
    </row>
    <row r="297280" spans="6:6" x14ac:dyDescent="0.25">
      <c r="F297280" s="195"/>
    </row>
    <row r="297281" spans="6:6" x14ac:dyDescent="0.25">
      <c r="F297281" s="195"/>
    </row>
    <row r="297282" spans="6:6" x14ac:dyDescent="0.25">
      <c r="F297282" s="195"/>
    </row>
    <row r="297283" spans="6:6" x14ac:dyDescent="0.25">
      <c r="F297283" s="195"/>
    </row>
    <row r="297284" spans="6:6" x14ac:dyDescent="0.25">
      <c r="F297284" s="195"/>
    </row>
    <row r="297285" spans="6:6" x14ac:dyDescent="0.25">
      <c r="F297285" s="195"/>
    </row>
    <row r="297286" spans="6:6" x14ac:dyDescent="0.25">
      <c r="F297286" s="195"/>
    </row>
    <row r="297287" spans="6:6" x14ac:dyDescent="0.25">
      <c r="F297287" s="195"/>
    </row>
    <row r="297288" spans="6:6" x14ac:dyDescent="0.25">
      <c r="F297288" s="195"/>
    </row>
    <row r="297289" spans="6:6" x14ac:dyDescent="0.25">
      <c r="F297289" s="195"/>
    </row>
    <row r="297290" spans="6:6" x14ac:dyDescent="0.25">
      <c r="F297290" s="195"/>
    </row>
    <row r="297291" spans="6:6" x14ac:dyDescent="0.25">
      <c r="F297291" s="195"/>
    </row>
    <row r="297292" spans="6:6" x14ac:dyDescent="0.25">
      <c r="F297292" s="195"/>
    </row>
    <row r="297293" spans="6:6" x14ac:dyDescent="0.25">
      <c r="F297293" s="195"/>
    </row>
    <row r="297294" spans="6:6" x14ac:dyDescent="0.25">
      <c r="F297294" s="195"/>
    </row>
    <row r="297295" spans="6:6" x14ac:dyDescent="0.25">
      <c r="F297295" s="195"/>
    </row>
    <row r="297296" spans="6:6" x14ac:dyDescent="0.25">
      <c r="F297296" s="195"/>
    </row>
    <row r="297297" spans="6:6" x14ac:dyDescent="0.25">
      <c r="F297297" s="195"/>
    </row>
    <row r="297298" spans="6:6" x14ac:dyDescent="0.25">
      <c r="F297298" s="195"/>
    </row>
    <row r="297299" spans="6:6" x14ac:dyDescent="0.25">
      <c r="F297299" s="195"/>
    </row>
    <row r="297300" spans="6:6" x14ac:dyDescent="0.25">
      <c r="F297300" s="195"/>
    </row>
    <row r="297301" spans="6:6" x14ac:dyDescent="0.25">
      <c r="F297301" s="195"/>
    </row>
    <row r="297302" spans="6:6" x14ac:dyDescent="0.25">
      <c r="F297302" s="195"/>
    </row>
    <row r="297303" spans="6:6" x14ac:dyDescent="0.25">
      <c r="F297303" s="195"/>
    </row>
    <row r="297304" spans="6:6" x14ac:dyDescent="0.25">
      <c r="F297304" s="195"/>
    </row>
    <row r="297305" spans="6:6" x14ac:dyDescent="0.25">
      <c r="F297305" s="195"/>
    </row>
    <row r="297306" spans="6:6" x14ac:dyDescent="0.25">
      <c r="F297306" s="195"/>
    </row>
    <row r="297307" spans="6:6" x14ac:dyDescent="0.25">
      <c r="F297307" s="195"/>
    </row>
    <row r="297308" spans="6:6" x14ac:dyDescent="0.25">
      <c r="F297308" s="195"/>
    </row>
    <row r="297309" spans="6:6" x14ac:dyDescent="0.25">
      <c r="F297309" s="195"/>
    </row>
    <row r="297310" spans="6:6" x14ac:dyDescent="0.25">
      <c r="F297310" s="195"/>
    </row>
    <row r="297311" spans="6:6" x14ac:dyDescent="0.25">
      <c r="F297311" s="195"/>
    </row>
    <row r="297312" spans="6:6" x14ac:dyDescent="0.25">
      <c r="F297312" s="195"/>
    </row>
    <row r="297313" spans="6:6" x14ac:dyDescent="0.25">
      <c r="F297313" s="195"/>
    </row>
    <row r="297314" spans="6:6" x14ac:dyDescent="0.25">
      <c r="F297314" s="195"/>
    </row>
    <row r="297315" spans="6:6" x14ac:dyDescent="0.25">
      <c r="F297315" s="195"/>
    </row>
    <row r="297316" spans="6:6" x14ac:dyDescent="0.25">
      <c r="F297316" s="195"/>
    </row>
    <row r="297317" spans="6:6" x14ac:dyDescent="0.25">
      <c r="F297317" s="195"/>
    </row>
    <row r="297318" spans="6:6" x14ac:dyDescent="0.25">
      <c r="F297318" s="195"/>
    </row>
    <row r="297319" spans="6:6" x14ac:dyDescent="0.25">
      <c r="F297319" s="195"/>
    </row>
    <row r="297320" spans="6:6" x14ac:dyDescent="0.25">
      <c r="F297320" s="195"/>
    </row>
    <row r="297321" spans="6:6" x14ac:dyDescent="0.25">
      <c r="F297321" s="195"/>
    </row>
    <row r="297322" spans="6:6" x14ac:dyDescent="0.25">
      <c r="F297322" s="195"/>
    </row>
    <row r="297323" spans="6:6" x14ac:dyDescent="0.25">
      <c r="F297323" s="195"/>
    </row>
    <row r="297324" spans="6:6" x14ac:dyDescent="0.25">
      <c r="F297324" s="195"/>
    </row>
    <row r="297325" spans="6:6" x14ac:dyDescent="0.25">
      <c r="F297325" s="195"/>
    </row>
    <row r="297326" spans="6:6" x14ac:dyDescent="0.25">
      <c r="F297326" s="195"/>
    </row>
    <row r="297327" spans="6:6" x14ac:dyDescent="0.25">
      <c r="F297327" s="195"/>
    </row>
    <row r="297328" spans="6:6" x14ac:dyDescent="0.25">
      <c r="F297328" s="195"/>
    </row>
    <row r="297329" spans="6:6" x14ac:dyDescent="0.25">
      <c r="F297329" s="195"/>
    </row>
    <row r="297330" spans="6:6" x14ac:dyDescent="0.25">
      <c r="F297330" s="195"/>
    </row>
    <row r="297331" spans="6:6" x14ac:dyDescent="0.25">
      <c r="F297331" s="195"/>
    </row>
    <row r="297332" spans="6:6" x14ac:dyDescent="0.25">
      <c r="F297332" s="195"/>
    </row>
    <row r="297333" spans="6:6" x14ac:dyDescent="0.25">
      <c r="F297333" s="195"/>
    </row>
    <row r="297334" spans="6:6" x14ac:dyDescent="0.25">
      <c r="F297334" s="195"/>
    </row>
    <row r="297335" spans="6:6" x14ac:dyDescent="0.25">
      <c r="F297335" s="195"/>
    </row>
    <row r="297336" spans="6:6" x14ac:dyDescent="0.25">
      <c r="F297336" s="195"/>
    </row>
    <row r="297337" spans="6:6" x14ac:dyDescent="0.25">
      <c r="F297337" s="195"/>
    </row>
    <row r="297338" spans="6:6" x14ac:dyDescent="0.25">
      <c r="F297338" s="195"/>
    </row>
    <row r="297339" spans="6:6" x14ac:dyDescent="0.25">
      <c r="F297339" s="195"/>
    </row>
    <row r="297340" spans="6:6" x14ac:dyDescent="0.25">
      <c r="F297340" s="195"/>
    </row>
    <row r="297341" spans="6:6" x14ac:dyDescent="0.25">
      <c r="F297341" s="195"/>
    </row>
    <row r="297342" spans="6:6" x14ac:dyDescent="0.25">
      <c r="F297342" s="195"/>
    </row>
    <row r="297343" spans="6:6" x14ac:dyDescent="0.25">
      <c r="F297343" s="195"/>
    </row>
    <row r="297344" spans="6:6" x14ac:dyDescent="0.25">
      <c r="F297344" s="195"/>
    </row>
    <row r="297345" spans="6:6" x14ac:dyDescent="0.25">
      <c r="F297345" s="195"/>
    </row>
    <row r="297346" spans="6:6" x14ac:dyDescent="0.25">
      <c r="F297346" s="195"/>
    </row>
    <row r="297347" spans="6:6" x14ac:dyDescent="0.25">
      <c r="F297347" s="195"/>
    </row>
    <row r="297348" spans="6:6" x14ac:dyDescent="0.25">
      <c r="F297348" s="195"/>
    </row>
    <row r="297349" spans="6:6" x14ac:dyDescent="0.25">
      <c r="F297349" s="195"/>
    </row>
    <row r="297350" spans="6:6" x14ac:dyDescent="0.25">
      <c r="F297350" s="195"/>
    </row>
    <row r="297351" spans="6:6" x14ac:dyDescent="0.25">
      <c r="F297351" s="195"/>
    </row>
    <row r="297352" spans="6:6" x14ac:dyDescent="0.25">
      <c r="F297352" s="195"/>
    </row>
    <row r="297353" spans="6:6" x14ac:dyDescent="0.25">
      <c r="F297353" s="195"/>
    </row>
    <row r="297354" spans="6:6" x14ac:dyDescent="0.25">
      <c r="F297354" s="195"/>
    </row>
    <row r="297355" spans="6:6" x14ac:dyDescent="0.25">
      <c r="F297355" s="195"/>
    </row>
    <row r="297356" spans="6:6" x14ac:dyDescent="0.25">
      <c r="F297356" s="195"/>
    </row>
    <row r="297357" spans="6:6" x14ac:dyDescent="0.25">
      <c r="F297357" s="195"/>
    </row>
    <row r="297358" spans="6:6" x14ac:dyDescent="0.25">
      <c r="F297358" s="195"/>
    </row>
    <row r="297359" spans="6:6" x14ac:dyDescent="0.25">
      <c r="F297359" s="195"/>
    </row>
    <row r="297360" spans="6:6" x14ac:dyDescent="0.25">
      <c r="F297360" s="195"/>
    </row>
    <row r="297361" spans="6:6" x14ac:dyDescent="0.25">
      <c r="F297361" s="195"/>
    </row>
    <row r="297362" spans="6:6" x14ac:dyDescent="0.25">
      <c r="F297362" s="195"/>
    </row>
    <row r="297363" spans="6:6" x14ac:dyDescent="0.25">
      <c r="F297363" s="195"/>
    </row>
    <row r="297364" spans="6:6" x14ac:dyDescent="0.25">
      <c r="F297364" s="195"/>
    </row>
    <row r="297365" spans="6:6" x14ac:dyDescent="0.25">
      <c r="F297365" s="195"/>
    </row>
    <row r="297366" spans="6:6" x14ac:dyDescent="0.25">
      <c r="F297366" s="195"/>
    </row>
    <row r="297367" spans="6:6" x14ac:dyDescent="0.25">
      <c r="F297367" s="195"/>
    </row>
    <row r="297368" spans="6:6" x14ac:dyDescent="0.25">
      <c r="F297368" s="195"/>
    </row>
    <row r="297369" spans="6:6" x14ac:dyDescent="0.25">
      <c r="F297369" s="195"/>
    </row>
    <row r="297370" spans="6:6" x14ac:dyDescent="0.25">
      <c r="F297370" s="195"/>
    </row>
    <row r="297371" spans="6:6" x14ac:dyDescent="0.25">
      <c r="F297371" s="195"/>
    </row>
    <row r="297372" spans="6:6" x14ac:dyDescent="0.25">
      <c r="F297372" s="195"/>
    </row>
    <row r="297373" spans="6:6" x14ac:dyDescent="0.25">
      <c r="F297373" s="195"/>
    </row>
    <row r="297374" spans="6:6" x14ac:dyDescent="0.25">
      <c r="F297374" s="195"/>
    </row>
    <row r="297375" spans="6:6" x14ac:dyDescent="0.25">
      <c r="F297375" s="195"/>
    </row>
    <row r="297376" spans="6:6" x14ac:dyDescent="0.25">
      <c r="F297376" s="195"/>
    </row>
    <row r="297377" spans="6:6" x14ac:dyDescent="0.25">
      <c r="F297377" s="195"/>
    </row>
    <row r="297378" spans="6:6" x14ac:dyDescent="0.25">
      <c r="F297378" s="195"/>
    </row>
    <row r="297379" spans="6:6" x14ac:dyDescent="0.25">
      <c r="F297379" s="195"/>
    </row>
    <row r="297380" spans="6:6" x14ac:dyDescent="0.25">
      <c r="F297380" s="195"/>
    </row>
    <row r="297381" spans="6:6" x14ac:dyDescent="0.25">
      <c r="F297381" s="195"/>
    </row>
    <row r="297382" spans="6:6" x14ac:dyDescent="0.25">
      <c r="F297382" s="195"/>
    </row>
    <row r="297383" spans="6:6" x14ac:dyDescent="0.25">
      <c r="F297383" s="195"/>
    </row>
    <row r="297384" spans="6:6" x14ac:dyDescent="0.25">
      <c r="F297384" s="195"/>
    </row>
    <row r="297385" spans="6:6" x14ac:dyDescent="0.25">
      <c r="F297385" s="195"/>
    </row>
    <row r="297386" spans="6:6" x14ac:dyDescent="0.25">
      <c r="F297386" s="195"/>
    </row>
    <row r="297387" spans="6:6" x14ac:dyDescent="0.25">
      <c r="F297387" s="195"/>
    </row>
    <row r="297388" spans="6:6" x14ac:dyDescent="0.25">
      <c r="F297388" s="195"/>
    </row>
    <row r="297389" spans="6:6" x14ac:dyDescent="0.25">
      <c r="F297389" s="195"/>
    </row>
    <row r="297390" spans="6:6" x14ac:dyDescent="0.25">
      <c r="F297390" s="195"/>
    </row>
    <row r="297391" spans="6:6" x14ac:dyDescent="0.25">
      <c r="F297391" s="195"/>
    </row>
    <row r="297392" spans="6:6" x14ac:dyDescent="0.25">
      <c r="F297392" s="195"/>
    </row>
    <row r="297393" spans="6:6" x14ac:dyDescent="0.25">
      <c r="F297393" s="195"/>
    </row>
    <row r="297394" spans="6:6" x14ac:dyDescent="0.25">
      <c r="F297394" s="195"/>
    </row>
    <row r="297395" spans="6:6" x14ac:dyDescent="0.25">
      <c r="F297395" s="195"/>
    </row>
    <row r="297396" spans="6:6" x14ac:dyDescent="0.25">
      <c r="F297396" s="195"/>
    </row>
    <row r="297397" spans="6:6" x14ac:dyDescent="0.25">
      <c r="F297397" s="195"/>
    </row>
    <row r="297398" spans="6:6" x14ac:dyDescent="0.25">
      <c r="F297398" s="195"/>
    </row>
    <row r="297399" spans="6:6" x14ac:dyDescent="0.25">
      <c r="F297399" s="195"/>
    </row>
    <row r="297400" spans="6:6" x14ac:dyDescent="0.25">
      <c r="F297400" s="195"/>
    </row>
    <row r="297401" spans="6:6" x14ac:dyDescent="0.25">
      <c r="F297401" s="195"/>
    </row>
    <row r="297402" spans="6:6" x14ac:dyDescent="0.25">
      <c r="F297402" s="195"/>
    </row>
    <row r="297403" spans="6:6" x14ac:dyDescent="0.25">
      <c r="F297403" s="195"/>
    </row>
    <row r="297404" spans="6:6" x14ac:dyDescent="0.25">
      <c r="F297404" s="195"/>
    </row>
    <row r="297405" spans="6:6" x14ac:dyDescent="0.25">
      <c r="F297405" s="195"/>
    </row>
    <row r="297406" spans="6:6" x14ac:dyDescent="0.25">
      <c r="F297406" s="195"/>
    </row>
    <row r="297407" spans="6:6" x14ac:dyDescent="0.25">
      <c r="F297407" s="195"/>
    </row>
    <row r="297408" spans="6:6" x14ac:dyDescent="0.25">
      <c r="F297408" s="195"/>
    </row>
    <row r="297409" spans="6:6" x14ac:dyDescent="0.25">
      <c r="F297409" s="195"/>
    </row>
    <row r="297410" spans="6:6" x14ac:dyDescent="0.25">
      <c r="F297410" s="195"/>
    </row>
    <row r="297411" spans="6:6" x14ac:dyDescent="0.25">
      <c r="F297411" s="195"/>
    </row>
    <row r="297412" spans="6:6" x14ac:dyDescent="0.25">
      <c r="F297412" s="195"/>
    </row>
    <row r="297413" spans="6:6" x14ac:dyDescent="0.25">
      <c r="F297413" s="195"/>
    </row>
    <row r="297414" spans="6:6" x14ac:dyDescent="0.25">
      <c r="F297414" s="195"/>
    </row>
    <row r="297415" spans="6:6" x14ac:dyDescent="0.25">
      <c r="F297415" s="195"/>
    </row>
    <row r="297416" spans="6:6" x14ac:dyDescent="0.25">
      <c r="F297416" s="195"/>
    </row>
    <row r="297417" spans="6:6" x14ac:dyDescent="0.25">
      <c r="F297417" s="195"/>
    </row>
    <row r="297418" spans="6:6" x14ac:dyDescent="0.25">
      <c r="F297418" s="195"/>
    </row>
    <row r="297419" spans="6:6" x14ac:dyDescent="0.25">
      <c r="F297419" s="195"/>
    </row>
    <row r="297420" spans="6:6" x14ac:dyDescent="0.25">
      <c r="F297420" s="195"/>
    </row>
    <row r="297421" spans="6:6" x14ac:dyDescent="0.25">
      <c r="F297421" s="195"/>
    </row>
    <row r="297422" spans="6:6" x14ac:dyDescent="0.25">
      <c r="F297422" s="195"/>
    </row>
    <row r="297423" spans="6:6" x14ac:dyDescent="0.25">
      <c r="F297423" s="195"/>
    </row>
    <row r="297424" spans="6:6" x14ac:dyDescent="0.25">
      <c r="F297424" s="195"/>
    </row>
    <row r="297425" spans="6:6" x14ac:dyDescent="0.25">
      <c r="F297425" s="195"/>
    </row>
    <row r="297426" spans="6:6" x14ac:dyDescent="0.25">
      <c r="F297426" s="195"/>
    </row>
    <row r="297427" spans="6:6" x14ac:dyDescent="0.25">
      <c r="F297427" s="195"/>
    </row>
    <row r="297428" spans="6:6" x14ac:dyDescent="0.25">
      <c r="F297428" s="195"/>
    </row>
    <row r="297429" spans="6:6" x14ac:dyDescent="0.25">
      <c r="F297429" s="195"/>
    </row>
    <row r="297430" spans="6:6" x14ac:dyDescent="0.25">
      <c r="F297430" s="195"/>
    </row>
    <row r="297431" spans="6:6" x14ac:dyDescent="0.25">
      <c r="F297431" s="195"/>
    </row>
    <row r="297432" spans="6:6" x14ac:dyDescent="0.25">
      <c r="F297432" s="195"/>
    </row>
    <row r="297433" spans="6:6" x14ac:dyDescent="0.25">
      <c r="F297433" s="195"/>
    </row>
    <row r="297434" spans="6:6" x14ac:dyDescent="0.25">
      <c r="F297434" s="195"/>
    </row>
    <row r="297435" spans="6:6" x14ac:dyDescent="0.25">
      <c r="F297435" s="195"/>
    </row>
    <row r="297436" spans="6:6" x14ac:dyDescent="0.25">
      <c r="F297436" s="195"/>
    </row>
    <row r="297437" spans="6:6" x14ac:dyDescent="0.25">
      <c r="F297437" s="195"/>
    </row>
    <row r="297438" spans="6:6" x14ac:dyDescent="0.25">
      <c r="F297438" s="195"/>
    </row>
    <row r="297439" spans="6:6" x14ac:dyDescent="0.25">
      <c r="F297439" s="195"/>
    </row>
    <row r="297440" spans="6:6" x14ac:dyDescent="0.25">
      <c r="F297440" s="195"/>
    </row>
    <row r="297441" spans="6:6" x14ac:dyDescent="0.25">
      <c r="F297441" s="195"/>
    </row>
    <row r="297442" spans="6:6" x14ac:dyDescent="0.25">
      <c r="F297442" s="195"/>
    </row>
    <row r="297443" spans="6:6" x14ac:dyDescent="0.25">
      <c r="F297443" s="195"/>
    </row>
    <row r="297444" spans="6:6" x14ac:dyDescent="0.25">
      <c r="F297444" s="195"/>
    </row>
    <row r="297445" spans="6:6" x14ac:dyDescent="0.25">
      <c r="F297445" s="195"/>
    </row>
    <row r="297446" spans="6:6" x14ac:dyDescent="0.25">
      <c r="F297446" s="195"/>
    </row>
    <row r="297447" spans="6:6" x14ac:dyDescent="0.25">
      <c r="F297447" s="195"/>
    </row>
    <row r="297448" spans="6:6" x14ac:dyDescent="0.25">
      <c r="F297448" s="195"/>
    </row>
    <row r="297449" spans="6:6" x14ac:dyDescent="0.25">
      <c r="F297449" s="195"/>
    </row>
    <row r="297450" spans="6:6" x14ac:dyDescent="0.25">
      <c r="F297450" s="195"/>
    </row>
    <row r="297451" spans="6:6" x14ac:dyDescent="0.25">
      <c r="F297451" s="195"/>
    </row>
    <row r="297452" spans="6:6" x14ac:dyDescent="0.25">
      <c r="F297452" s="195"/>
    </row>
    <row r="297453" spans="6:6" x14ac:dyDescent="0.25">
      <c r="F297453" s="195"/>
    </row>
    <row r="297454" spans="6:6" x14ac:dyDescent="0.25">
      <c r="F297454" s="195"/>
    </row>
    <row r="297455" spans="6:6" x14ac:dyDescent="0.25">
      <c r="F297455" s="195"/>
    </row>
    <row r="297456" spans="6:6" x14ac:dyDescent="0.25">
      <c r="F297456" s="195"/>
    </row>
    <row r="297457" spans="6:6" x14ac:dyDescent="0.25">
      <c r="F297457" s="195"/>
    </row>
    <row r="297458" spans="6:6" x14ac:dyDescent="0.25">
      <c r="F297458" s="195"/>
    </row>
    <row r="297459" spans="6:6" x14ac:dyDescent="0.25">
      <c r="F297459" s="195"/>
    </row>
    <row r="297460" spans="6:6" x14ac:dyDescent="0.25">
      <c r="F297460" s="195"/>
    </row>
    <row r="297461" spans="6:6" x14ac:dyDescent="0.25">
      <c r="F297461" s="195"/>
    </row>
    <row r="297462" spans="6:6" x14ac:dyDescent="0.25">
      <c r="F297462" s="195"/>
    </row>
    <row r="297463" spans="6:6" x14ac:dyDescent="0.25">
      <c r="F297463" s="195"/>
    </row>
    <row r="297464" spans="6:6" x14ac:dyDescent="0.25">
      <c r="F297464" s="195"/>
    </row>
    <row r="297465" spans="6:6" x14ac:dyDescent="0.25">
      <c r="F297465" s="195"/>
    </row>
    <row r="297466" spans="6:6" x14ac:dyDescent="0.25">
      <c r="F297466" s="195"/>
    </row>
    <row r="297467" spans="6:6" x14ac:dyDescent="0.25">
      <c r="F297467" s="195"/>
    </row>
    <row r="297468" spans="6:6" x14ac:dyDescent="0.25">
      <c r="F297468" s="195"/>
    </row>
    <row r="297469" spans="6:6" x14ac:dyDescent="0.25">
      <c r="F297469" s="195"/>
    </row>
    <row r="297470" spans="6:6" x14ac:dyDescent="0.25">
      <c r="F297470" s="195"/>
    </row>
    <row r="297471" spans="6:6" x14ac:dyDescent="0.25">
      <c r="F297471" s="195"/>
    </row>
    <row r="297472" spans="6:6" x14ac:dyDescent="0.25">
      <c r="F297472" s="195"/>
    </row>
    <row r="297473" spans="6:6" x14ac:dyDescent="0.25">
      <c r="F297473" s="195"/>
    </row>
    <row r="297474" spans="6:6" x14ac:dyDescent="0.25">
      <c r="F297474" s="195"/>
    </row>
    <row r="297475" spans="6:6" x14ac:dyDescent="0.25">
      <c r="F297475" s="195"/>
    </row>
    <row r="297476" spans="6:6" x14ac:dyDescent="0.25">
      <c r="F297476" s="195"/>
    </row>
    <row r="297477" spans="6:6" x14ac:dyDescent="0.25">
      <c r="F297477" s="195"/>
    </row>
    <row r="297478" spans="6:6" x14ac:dyDescent="0.25">
      <c r="F297478" s="195"/>
    </row>
    <row r="297479" spans="6:6" x14ac:dyDescent="0.25">
      <c r="F297479" s="195"/>
    </row>
    <row r="297480" spans="6:6" x14ac:dyDescent="0.25">
      <c r="F297480" s="195"/>
    </row>
    <row r="297481" spans="6:6" x14ac:dyDescent="0.25">
      <c r="F297481" s="195"/>
    </row>
    <row r="297482" spans="6:6" x14ac:dyDescent="0.25">
      <c r="F297482" s="195"/>
    </row>
    <row r="297483" spans="6:6" x14ac:dyDescent="0.25">
      <c r="F297483" s="195"/>
    </row>
    <row r="297484" spans="6:6" x14ac:dyDescent="0.25">
      <c r="F297484" s="195"/>
    </row>
    <row r="297485" spans="6:6" x14ac:dyDescent="0.25">
      <c r="F297485" s="195"/>
    </row>
    <row r="297486" spans="6:6" x14ac:dyDescent="0.25">
      <c r="F297486" s="195"/>
    </row>
    <row r="297487" spans="6:6" x14ac:dyDescent="0.25">
      <c r="F297487" s="195"/>
    </row>
    <row r="297488" spans="6:6" x14ac:dyDescent="0.25">
      <c r="F297488" s="195"/>
    </row>
    <row r="297489" spans="6:6" x14ac:dyDescent="0.25">
      <c r="F297489" s="195"/>
    </row>
    <row r="297490" spans="6:6" x14ac:dyDescent="0.25">
      <c r="F297490" s="195"/>
    </row>
    <row r="297491" spans="6:6" x14ac:dyDescent="0.25">
      <c r="F297491" s="195"/>
    </row>
    <row r="297492" spans="6:6" x14ac:dyDescent="0.25">
      <c r="F297492" s="195"/>
    </row>
    <row r="297493" spans="6:6" x14ac:dyDescent="0.25">
      <c r="F297493" s="195"/>
    </row>
    <row r="297494" spans="6:6" x14ac:dyDescent="0.25">
      <c r="F297494" s="195"/>
    </row>
    <row r="297495" spans="6:6" x14ac:dyDescent="0.25">
      <c r="F297495" s="195"/>
    </row>
    <row r="297496" spans="6:6" x14ac:dyDescent="0.25">
      <c r="F297496" s="195"/>
    </row>
    <row r="297497" spans="6:6" x14ac:dyDescent="0.25">
      <c r="F297497" s="195"/>
    </row>
    <row r="297498" spans="6:6" x14ac:dyDescent="0.25">
      <c r="F297498" s="195"/>
    </row>
    <row r="297499" spans="6:6" x14ac:dyDescent="0.25">
      <c r="F297499" s="195"/>
    </row>
    <row r="297500" spans="6:6" x14ac:dyDescent="0.25">
      <c r="F297500" s="195"/>
    </row>
    <row r="297501" spans="6:6" x14ac:dyDescent="0.25">
      <c r="F297501" s="195"/>
    </row>
    <row r="297502" spans="6:6" x14ac:dyDescent="0.25">
      <c r="F297502" s="195"/>
    </row>
    <row r="297503" spans="6:6" x14ac:dyDescent="0.25">
      <c r="F297503" s="195"/>
    </row>
    <row r="297504" spans="6:6" x14ac:dyDescent="0.25">
      <c r="F297504" s="195"/>
    </row>
    <row r="297505" spans="6:6" x14ac:dyDescent="0.25">
      <c r="F297505" s="195"/>
    </row>
    <row r="297506" spans="6:6" x14ac:dyDescent="0.25">
      <c r="F297506" s="195"/>
    </row>
    <row r="297507" spans="6:6" x14ac:dyDescent="0.25">
      <c r="F297507" s="195"/>
    </row>
    <row r="297508" spans="6:6" x14ac:dyDescent="0.25">
      <c r="F297508" s="195"/>
    </row>
    <row r="297509" spans="6:6" x14ac:dyDescent="0.25">
      <c r="F297509" s="195"/>
    </row>
    <row r="297510" spans="6:6" x14ac:dyDescent="0.25">
      <c r="F297510" s="195"/>
    </row>
    <row r="297511" spans="6:6" x14ac:dyDescent="0.25">
      <c r="F297511" s="195"/>
    </row>
    <row r="297512" spans="6:6" x14ac:dyDescent="0.25">
      <c r="F297512" s="195"/>
    </row>
    <row r="297513" spans="6:6" x14ac:dyDescent="0.25">
      <c r="F297513" s="195"/>
    </row>
    <row r="297514" spans="6:6" x14ac:dyDescent="0.25">
      <c r="F297514" s="195"/>
    </row>
    <row r="297515" spans="6:6" x14ac:dyDescent="0.25">
      <c r="F297515" s="195"/>
    </row>
    <row r="297516" spans="6:6" x14ac:dyDescent="0.25">
      <c r="F297516" s="195"/>
    </row>
    <row r="297517" spans="6:6" x14ac:dyDescent="0.25">
      <c r="F297517" s="195"/>
    </row>
    <row r="297518" spans="6:6" x14ac:dyDescent="0.25">
      <c r="F297518" s="195"/>
    </row>
    <row r="297519" spans="6:6" x14ac:dyDescent="0.25">
      <c r="F297519" s="195"/>
    </row>
    <row r="297520" spans="6:6" x14ac:dyDescent="0.25">
      <c r="F297520" s="195"/>
    </row>
    <row r="297521" spans="6:6" x14ac:dyDescent="0.25">
      <c r="F297521" s="195"/>
    </row>
    <row r="297522" spans="6:6" x14ac:dyDescent="0.25">
      <c r="F297522" s="195"/>
    </row>
    <row r="297523" spans="6:6" x14ac:dyDescent="0.25">
      <c r="F297523" s="195"/>
    </row>
    <row r="297524" spans="6:6" x14ac:dyDescent="0.25">
      <c r="F297524" s="195"/>
    </row>
    <row r="297525" spans="6:6" x14ac:dyDescent="0.25">
      <c r="F297525" s="195"/>
    </row>
    <row r="297526" spans="6:6" x14ac:dyDescent="0.25">
      <c r="F297526" s="195"/>
    </row>
    <row r="297527" spans="6:6" x14ac:dyDescent="0.25">
      <c r="F297527" s="195"/>
    </row>
    <row r="297528" spans="6:6" x14ac:dyDescent="0.25">
      <c r="F297528" s="195"/>
    </row>
    <row r="297529" spans="6:6" x14ac:dyDescent="0.25">
      <c r="F297529" s="195"/>
    </row>
    <row r="297530" spans="6:6" x14ac:dyDescent="0.25">
      <c r="F297530" s="195"/>
    </row>
    <row r="297531" spans="6:6" x14ac:dyDescent="0.25">
      <c r="F297531" s="195"/>
    </row>
    <row r="297532" spans="6:6" x14ac:dyDescent="0.25">
      <c r="F297532" s="195"/>
    </row>
    <row r="297533" spans="6:6" x14ac:dyDescent="0.25">
      <c r="F297533" s="195"/>
    </row>
    <row r="297534" spans="6:6" x14ac:dyDescent="0.25">
      <c r="F297534" s="195"/>
    </row>
    <row r="297535" spans="6:6" x14ac:dyDescent="0.25">
      <c r="F297535" s="195"/>
    </row>
    <row r="297536" spans="6:6" x14ac:dyDescent="0.25">
      <c r="F297536" s="195"/>
    </row>
    <row r="297537" spans="6:6" x14ac:dyDescent="0.25">
      <c r="F297537" s="195"/>
    </row>
    <row r="297538" spans="6:6" x14ac:dyDescent="0.25">
      <c r="F297538" s="195"/>
    </row>
    <row r="297539" spans="6:6" x14ac:dyDescent="0.25">
      <c r="F297539" s="195"/>
    </row>
    <row r="297540" spans="6:6" x14ac:dyDescent="0.25">
      <c r="F297540" s="195"/>
    </row>
    <row r="297541" spans="6:6" x14ac:dyDescent="0.25">
      <c r="F297541" s="195"/>
    </row>
    <row r="297542" spans="6:6" x14ac:dyDescent="0.25">
      <c r="F297542" s="195"/>
    </row>
    <row r="297543" spans="6:6" x14ac:dyDescent="0.25">
      <c r="F297543" s="195"/>
    </row>
    <row r="297544" spans="6:6" x14ac:dyDescent="0.25">
      <c r="F297544" s="195"/>
    </row>
    <row r="297545" spans="6:6" x14ac:dyDescent="0.25">
      <c r="F297545" s="195"/>
    </row>
    <row r="297546" spans="6:6" x14ac:dyDescent="0.25">
      <c r="F297546" s="195"/>
    </row>
    <row r="297547" spans="6:6" x14ac:dyDescent="0.25">
      <c r="F297547" s="195"/>
    </row>
    <row r="297548" spans="6:6" x14ac:dyDescent="0.25">
      <c r="F297548" s="195"/>
    </row>
    <row r="297549" spans="6:6" x14ac:dyDescent="0.25">
      <c r="F297549" s="195"/>
    </row>
    <row r="297550" spans="6:6" x14ac:dyDescent="0.25">
      <c r="F297550" s="195"/>
    </row>
    <row r="297551" spans="6:6" x14ac:dyDescent="0.25">
      <c r="F297551" s="195"/>
    </row>
    <row r="297552" spans="6:6" x14ac:dyDescent="0.25">
      <c r="F297552" s="195"/>
    </row>
    <row r="297553" spans="6:6" x14ac:dyDescent="0.25">
      <c r="F297553" s="195"/>
    </row>
    <row r="297554" spans="6:6" x14ac:dyDescent="0.25">
      <c r="F297554" s="195"/>
    </row>
    <row r="297555" spans="6:6" x14ac:dyDescent="0.25">
      <c r="F297555" s="195"/>
    </row>
    <row r="297556" spans="6:6" x14ac:dyDescent="0.25">
      <c r="F297556" s="195"/>
    </row>
    <row r="297557" spans="6:6" x14ac:dyDescent="0.25">
      <c r="F297557" s="195"/>
    </row>
    <row r="297558" spans="6:6" x14ac:dyDescent="0.25">
      <c r="F297558" s="195"/>
    </row>
    <row r="297559" spans="6:6" x14ac:dyDescent="0.25">
      <c r="F297559" s="195"/>
    </row>
    <row r="297560" spans="6:6" x14ac:dyDescent="0.25">
      <c r="F297560" s="195"/>
    </row>
    <row r="297561" spans="6:6" x14ac:dyDescent="0.25">
      <c r="F297561" s="195"/>
    </row>
    <row r="297562" spans="6:6" x14ac:dyDescent="0.25">
      <c r="F297562" s="195"/>
    </row>
    <row r="297563" spans="6:6" x14ac:dyDescent="0.25">
      <c r="F297563" s="195"/>
    </row>
    <row r="297564" spans="6:6" x14ac:dyDescent="0.25">
      <c r="F297564" s="195"/>
    </row>
    <row r="297565" spans="6:6" x14ac:dyDescent="0.25">
      <c r="F297565" s="195"/>
    </row>
    <row r="297566" spans="6:6" x14ac:dyDescent="0.25">
      <c r="F297566" s="195"/>
    </row>
    <row r="297567" spans="6:6" x14ac:dyDescent="0.25">
      <c r="F297567" s="195"/>
    </row>
    <row r="297568" spans="6:6" x14ac:dyDescent="0.25">
      <c r="F297568" s="195"/>
    </row>
    <row r="297569" spans="6:6" x14ac:dyDescent="0.25">
      <c r="F297569" s="195"/>
    </row>
    <row r="297570" spans="6:6" x14ac:dyDescent="0.25">
      <c r="F297570" s="195"/>
    </row>
    <row r="297571" spans="6:6" x14ac:dyDescent="0.25">
      <c r="F297571" s="195"/>
    </row>
    <row r="297572" spans="6:6" x14ac:dyDescent="0.25">
      <c r="F297572" s="195"/>
    </row>
    <row r="297573" spans="6:6" x14ac:dyDescent="0.25">
      <c r="F297573" s="195"/>
    </row>
    <row r="297574" spans="6:6" x14ac:dyDescent="0.25">
      <c r="F297574" s="195"/>
    </row>
    <row r="297575" spans="6:6" x14ac:dyDescent="0.25">
      <c r="F297575" s="195"/>
    </row>
    <row r="297576" spans="6:6" x14ac:dyDescent="0.25">
      <c r="F297576" s="195"/>
    </row>
    <row r="297577" spans="6:6" x14ac:dyDescent="0.25">
      <c r="F297577" s="195"/>
    </row>
    <row r="297578" spans="6:6" x14ac:dyDescent="0.25">
      <c r="F297578" s="195"/>
    </row>
    <row r="297579" spans="6:6" x14ac:dyDescent="0.25">
      <c r="F297579" s="195"/>
    </row>
    <row r="297580" spans="6:6" x14ac:dyDescent="0.25">
      <c r="F297580" s="195"/>
    </row>
    <row r="297581" spans="6:6" x14ac:dyDescent="0.25">
      <c r="F297581" s="195"/>
    </row>
    <row r="297582" spans="6:6" x14ac:dyDescent="0.25">
      <c r="F297582" s="195"/>
    </row>
    <row r="297583" spans="6:6" x14ac:dyDescent="0.25">
      <c r="F297583" s="195"/>
    </row>
    <row r="297584" spans="6:6" x14ac:dyDescent="0.25">
      <c r="F297584" s="195"/>
    </row>
    <row r="297585" spans="6:6" x14ac:dyDescent="0.25">
      <c r="F297585" s="195"/>
    </row>
    <row r="297586" spans="6:6" x14ac:dyDescent="0.25">
      <c r="F297586" s="195"/>
    </row>
    <row r="297587" spans="6:6" x14ac:dyDescent="0.25">
      <c r="F297587" s="195"/>
    </row>
    <row r="297588" spans="6:6" x14ac:dyDescent="0.25">
      <c r="F297588" s="195"/>
    </row>
    <row r="297589" spans="6:6" x14ac:dyDescent="0.25">
      <c r="F297589" s="195"/>
    </row>
    <row r="297590" spans="6:6" x14ac:dyDescent="0.25">
      <c r="F297590" s="195"/>
    </row>
    <row r="297591" spans="6:6" x14ac:dyDescent="0.25">
      <c r="F297591" s="195"/>
    </row>
    <row r="297592" spans="6:6" x14ac:dyDescent="0.25">
      <c r="F297592" s="195"/>
    </row>
    <row r="297593" spans="6:6" x14ac:dyDescent="0.25">
      <c r="F297593" s="195"/>
    </row>
    <row r="297594" spans="6:6" x14ac:dyDescent="0.25">
      <c r="F297594" s="195"/>
    </row>
    <row r="297595" spans="6:6" x14ac:dyDescent="0.25">
      <c r="F297595" s="195"/>
    </row>
    <row r="297596" spans="6:6" x14ac:dyDescent="0.25">
      <c r="F297596" s="195"/>
    </row>
    <row r="297597" spans="6:6" x14ac:dyDescent="0.25">
      <c r="F297597" s="195"/>
    </row>
    <row r="297598" spans="6:6" x14ac:dyDescent="0.25">
      <c r="F297598" s="195"/>
    </row>
    <row r="297599" spans="6:6" x14ac:dyDescent="0.25">
      <c r="F297599" s="195"/>
    </row>
    <row r="297600" spans="6:6" x14ac:dyDescent="0.25">
      <c r="F297600" s="195"/>
    </row>
    <row r="297601" spans="6:6" x14ac:dyDescent="0.25">
      <c r="F297601" s="195"/>
    </row>
    <row r="297602" spans="6:6" x14ac:dyDescent="0.25">
      <c r="F297602" s="195"/>
    </row>
    <row r="297603" spans="6:6" x14ac:dyDescent="0.25">
      <c r="F297603" s="195"/>
    </row>
    <row r="297604" spans="6:6" x14ac:dyDescent="0.25">
      <c r="F297604" s="195"/>
    </row>
    <row r="297605" spans="6:6" x14ac:dyDescent="0.25">
      <c r="F297605" s="195"/>
    </row>
    <row r="297606" spans="6:6" x14ac:dyDescent="0.25">
      <c r="F297606" s="195"/>
    </row>
    <row r="297607" spans="6:6" x14ac:dyDescent="0.25">
      <c r="F297607" s="195"/>
    </row>
    <row r="297608" spans="6:6" x14ac:dyDescent="0.25">
      <c r="F297608" s="195"/>
    </row>
    <row r="297609" spans="6:6" x14ac:dyDescent="0.25">
      <c r="F297609" s="195"/>
    </row>
    <row r="297610" spans="6:6" x14ac:dyDescent="0.25">
      <c r="F297610" s="195"/>
    </row>
    <row r="297611" spans="6:6" x14ac:dyDescent="0.25">
      <c r="F297611" s="195"/>
    </row>
    <row r="297612" spans="6:6" x14ac:dyDescent="0.25">
      <c r="F297612" s="195"/>
    </row>
    <row r="297613" spans="6:6" x14ac:dyDescent="0.25">
      <c r="F297613" s="195"/>
    </row>
    <row r="297614" spans="6:6" x14ac:dyDescent="0.25">
      <c r="F297614" s="195"/>
    </row>
    <row r="297615" spans="6:6" x14ac:dyDescent="0.25">
      <c r="F297615" s="195"/>
    </row>
    <row r="297616" spans="6:6" x14ac:dyDescent="0.25">
      <c r="F297616" s="195"/>
    </row>
    <row r="297617" spans="6:6" x14ac:dyDescent="0.25">
      <c r="F297617" s="195"/>
    </row>
    <row r="297618" spans="6:6" x14ac:dyDescent="0.25">
      <c r="F297618" s="195"/>
    </row>
    <row r="297619" spans="6:6" x14ac:dyDescent="0.25">
      <c r="F297619" s="195"/>
    </row>
    <row r="297620" spans="6:6" x14ac:dyDescent="0.25">
      <c r="F297620" s="195"/>
    </row>
    <row r="297621" spans="6:6" x14ac:dyDescent="0.25">
      <c r="F297621" s="195"/>
    </row>
    <row r="297622" spans="6:6" x14ac:dyDescent="0.25">
      <c r="F297622" s="195"/>
    </row>
    <row r="297623" spans="6:6" x14ac:dyDescent="0.25">
      <c r="F297623" s="195"/>
    </row>
    <row r="297624" spans="6:6" x14ac:dyDescent="0.25">
      <c r="F297624" s="195"/>
    </row>
    <row r="297625" spans="6:6" x14ac:dyDescent="0.25">
      <c r="F297625" s="195"/>
    </row>
    <row r="297626" spans="6:6" x14ac:dyDescent="0.25">
      <c r="F297626" s="195"/>
    </row>
    <row r="297627" spans="6:6" x14ac:dyDescent="0.25">
      <c r="F297627" s="195"/>
    </row>
    <row r="297628" spans="6:6" x14ac:dyDescent="0.25">
      <c r="F297628" s="195"/>
    </row>
    <row r="297629" spans="6:6" x14ac:dyDescent="0.25">
      <c r="F297629" s="195"/>
    </row>
    <row r="297630" spans="6:6" x14ac:dyDescent="0.25">
      <c r="F297630" s="195"/>
    </row>
    <row r="297631" spans="6:6" x14ac:dyDescent="0.25">
      <c r="F297631" s="195"/>
    </row>
    <row r="297632" spans="6:6" x14ac:dyDescent="0.25">
      <c r="F297632" s="195"/>
    </row>
    <row r="297633" spans="6:6" x14ac:dyDescent="0.25">
      <c r="F297633" s="195"/>
    </row>
    <row r="297634" spans="6:6" x14ac:dyDescent="0.25">
      <c r="F297634" s="195"/>
    </row>
    <row r="297635" spans="6:6" x14ac:dyDescent="0.25">
      <c r="F297635" s="195"/>
    </row>
    <row r="297636" spans="6:6" x14ac:dyDescent="0.25">
      <c r="F297636" s="195"/>
    </row>
    <row r="297637" spans="6:6" x14ac:dyDescent="0.25">
      <c r="F297637" s="195"/>
    </row>
    <row r="297638" spans="6:6" x14ac:dyDescent="0.25">
      <c r="F297638" s="195"/>
    </row>
    <row r="297639" spans="6:6" x14ac:dyDescent="0.25">
      <c r="F297639" s="195"/>
    </row>
    <row r="297640" spans="6:6" x14ac:dyDescent="0.25">
      <c r="F297640" s="195"/>
    </row>
    <row r="297641" spans="6:6" x14ac:dyDescent="0.25">
      <c r="F297641" s="195"/>
    </row>
    <row r="297642" spans="6:6" x14ac:dyDescent="0.25">
      <c r="F297642" s="195"/>
    </row>
    <row r="297643" spans="6:6" x14ac:dyDescent="0.25">
      <c r="F297643" s="195"/>
    </row>
    <row r="297644" spans="6:6" x14ac:dyDescent="0.25">
      <c r="F297644" s="195"/>
    </row>
    <row r="297645" spans="6:6" x14ac:dyDescent="0.25">
      <c r="F297645" s="195"/>
    </row>
    <row r="297646" spans="6:6" x14ac:dyDescent="0.25">
      <c r="F297646" s="195"/>
    </row>
    <row r="297647" spans="6:6" x14ac:dyDescent="0.25">
      <c r="F297647" s="195"/>
    </row>
    <row r="297648" spans="6:6" x14ac:dyDescent="0.25">
      <c r="F297648" s="195"/>
    </row>
    <row r="302766" spans="6:6" x14ac:dyDescent="0.25">
      <c r="F302766" s="195"/>
    </row>
    <row r="302767" spans="6:6" x14ac:dyDescent="0.25">
      <c r="F302767" s="195"/>
    </row>
    <row r="302768" spans="6:6" x14ac:dyDescent="0.25">
      <c r="F302768" s="195"/>
    </row>
    <row r="302769" spans="6:6" x14ac:dyDescent="0.25">
      <c r="F302769" s="195"/>
    </row>
    <row r="302770" spans="6:6" x14ac:dyDescent="0.25">
      <c r="F302770" s="195"/>
    </row>
    <row r="302771" spans="6:6" x14ac:dyDescent="0.25">
      <c r="F302771" s="195"/>
    </row>
    <row r="302772" spans="6:6" x14ac:dyDescent="0.25">
      <c r="F302772" s="195"/>
    </row>
    <row r="302773" spans="6:6" x14ac:dyDescent="0.25">
      <c r="F302773" s="195"/>
    </row>
    <row r="302774" spans="6:6" x14ac:dyDescent="0.25">
      <c r="F302774" s="195"/>
    </row>
    <row r="302775" spans="6:6" x14ac:dyDescent="0.25">
      <c r="F302775" s="195"/>
    </row>
    <row r="302776" spans="6:6" x14ac:dyDescent="0.25">
      <c r="F302776" s="195"/>
    </row>
    <row r="302777" spans="6:6" x14ac:dyDescent="0.25">
      <c r="F302777" s="195"/>
    </row>
    <row r="302778" spans="6:6" x14ac:dyDescent="0.25">
      <c r="F302778" s="195"/>
    </row>
    <row r="302779" spans="6:6" x14ac:dyDescent="0.25">
      <c r="F302779" s="195"/>
    </row>
    <row r="302780" spans="6:6" x14ac:dyDescent="0.25">
      <c r="F302780" s="195"/>
    </row>
    <row r="302781" spans="6:6" x14ac:dyDescent="0.25">
      <c r="F302781" s="195"/>
    </row>
    <row r="302782" spans="6:6" x14ac:dyDescent="0.25">
      <c r="F302782" s="195"/>
    </row>
    <row r="302783" spans="6:6" x14ac:dyDescent="0.25">
      <c r="F302783" s="195"/>
    </row>
    <row r="302784" spans="6:6" x14ac:dyDescent="0.25">
      <c r="F302784" s="195"/>
    </row>
    <row r="302785" spans="6:6" x14ac:dyDescent="0.25">
      <c r="F302785" s="195"/>
    </row>
    <row r="302786" spans="6:6" x14ac:dyDescent="0.25">
      <c r="F302786" s="195"/>
    </row>
    <row r="302787" spans="6:6" x14ac:dyDescent="0.25">
      <c r="F302787" s="195"/>
    </row>
    <row r="302788" spans="6:6" x14ac:dyDescent="0.25">
      <c r="F302788" s="195"/>
    </row>
    <row r="302789" spans="6:6" x14ac:dyDescent="0.25">
      <c r="F302789" s="195"/>
    </row>
    <row r="302790" spans="6:6" x14ac:dyDescent="0.25">
      <c r="F302790" s="195"/>
    </row>
    <row r="302791" spans="6:6" x14ac:dyDescent="0.25">
      <c r="F302791" s="195"/>
    </row>
    <row r="302792" spans="6:6" x14ac:dyDescent="0.25">
      <c r="F302792" s="195"/>
    </row>
    <row r="302793" spans="6:6" x14ac:dyDescent="0.25">
      <c r="F302793" s="195"/>
    </row>
    <row r="302794" spans="6:6" x14ac:dyDescent="0.25">
      <c r="F302794" s="195"/>
    </row>
    <row r="302795" spans="6:6" x14ac:dyDescent="0.25">
      <c r="F302795" s="195"/>
    </row>
    <row r="302796" spans="6:6" x14ac:dyDescent="0.25">
      <c r="F302796" s="195"/>
    </row>
    <row r="302797" spans="6:6" x14ac:dyDescent="0.25">
      <c r="F302797" s="195"/>
    </row>
    <row r="302798" spans="6:6" x14ac:dyDescent="0.25">
      <c r="F302798" s="195"/>
    </row>
    <row r="302799" spans="6:6" x14ac:dyDescent="0.25">
      <c r="F302799" s="195"/>
    </row>
    <row r="302800" spans="6:6" x14ac:dyDescent="0.25">
      <c r="F302800" s="195"/>
    </row>
    <row r="302801" spans="6:6" x14ac:dyDescent="0.25">
      <c r="F302801" s="195"/>
    </row>
    <row r="302802" spans="6:6" x14ac:dyDescent="0.25">
      <c r="F302802" s="195"/>
    </row>
    <row r="302803" spans="6:6" x14ac:dyDescent="0.25">
      <c r="F302803" s="195"/>
    </row>
    <row r="302804" spans="6:6" x14ac:dyDescent="0.25">
      <c r="F302804" s="195"/>
    </row>
    <row r="302805" spans="6:6" x14ac:dyDescent="0.25">
      <c r="F302805" s="195"/>
    </row>
    <row r="302806" spans="6:6" x14ac:dyDescent="0.25">
      <c r="F302806" s="195"/>
    </row>
    <row r="302807" spans="6:6" x14ac:dyDescent="0.25">
      <c r="F302807" s="195"/>
    </row>
    <row r="302808" spans="6:6" x14ac:dyDescent="0.25">
      <c r="F302808" s="195"/>
    </row>
    <row r="302809" spans="6:6" x14ac:dyDescent="0.25">
      <c r="F302809" s="195"/>
    </row>
    <row r="302810" spans="6:6" x14ac:dyDescent="0.25">
      <c r="F302810" s="195"/>
    </row>
    <row r="302811" spans="6:6" x14ac:dyDescent="0.25">
      <c r="F302811" s="195"/>
    </row>
    <row r="302812" spans="6:6" x14ac:dyDescent="0.25">
      <c r="F302812" s="195"/>
    </row>
    <row r="302813" spans="6:6" x14ac:dyDescent="0.25">
      <c r="F302813" s="195"/>
    </row>
    <row r="302814" spans="6:6" x14ac:dyDescent="0.25">
      <c r="F302814" s="195"/>
    </row>
    <row r="302815" spans="6:6" x14ac:dyDescent="0.25">
      <c r="F302815" s="195"/>
    </row>
    <row r="302816" spans="6:6" x14ac:dyDescent="0.25">
      <c r="F302816" s="195"/>
    </row>
    <row r="302817" spans="6:6" x14ac:dyDescent="0.25">
      <c r="F302817" s="195"/>
    </row>
    <row r="302818" spans="6:6" x14ac:dyDescent="0.25">
      <c r="F302818" s="195"/>
    </row>
    <row r="302819" spans="6:6" x14ac:dyDescent="0.25">
      <c r="F302819" s="195"/>
    </row>
    <row r="302820" spans="6:6" x14ac:dyDescent="0.25">
      <c r="F302820" s="195"/>
    </row>
    <row r="302821" spans="6:6" x14ac:dyDescent="0.25">
      <c r="F302821" s="195"/>
    </row>
    <row r="302822" spans="6:6" x14ac:dyDescent="0.25">
      <c r="F302822" s="195"/>
    </row>
    <row r="302823" spans="6:6" x14ac:dyDescent="0.25">
      <c r="F302823" s="195"/>
    </row>
    <row r="302824" spans="6:6" x14ac:dyDescent="0.25">
      <c r="F302824" s="195"/>
    </row>
    <row r="302825" spans="6:6" x14ac:dyDescent="0.25">
      <c r="F302825" s="195"/>
    </row>
    <row r="302826" spans="6:6" x14ac:dyDescent="0.25">
      <c r="F302826" s="195"/>
    </row>
    <row r="302827" spans="6:6" x14ac:dyDescent="0.25">
      <c r="F302827" s="195"/>
    </row>
    <row r="302828" spans="6:6" x14ac:dyDescent="0.25">
      <c r="F302828" s="195"/>
    </row>
    <row r="302829" spans="6:6" x14ac:dyDescent="0.25">
      <c r="F302829" s="195"/>
    </row>
    <row r="302830" spans="6:6" x14ac:dyDescent="0.25">
      <c r="F302830" s="195"/>
    </row>
    <row r="302831" spans="6:6" x14ac:dyDescent="0.25">
      <c r="F302831" s="195"/>
    </row>
    <row r="302832" spans="6:6" x14ac:dyDescent="0.25">
      <c r="F302832" s="195"/>
    </row>
    <row r="302833" spans="6:6" x14ac:dyDescent="0.25">
      <c r="F302833" s="195"/>
    </row>
    <row r="302834" spans="6:6" x14ac:dyDescent="0.25">
      <c r="F302834" s="195"/>
    </row>
    <row r="302835" spans="6:6" x14ac:dyDescent="0.25">
      <c r="F302835" s="195"/>
    </row>
    <row r="302836" spans="6:6" x14ac:dyDescent="0.25">
      <c r="F302836" s="195"/>
    </row>
    <row r="302837" spans="6:6" x14ac:dyDescent="0.25">
      <c r="F302837" s="195"/>
    </row>
    <row r="302838" spans="6:6" x14ac:dyDescent="0.25">
      <c r="F302838" s="195"/>
    </row>
    <row r="302839" spans="6:6" x14ac:dyDescent="0.25">
      <c r="F302839" s="195"/>
    </row>
    <row r="302840" spans="6:6" x14ac:dyDescent="0.25">
      <c r="F302840" s="195"/>
    </row>
    <row r="302841" spans="6:6" x14ac:dyDescent="0.25">
      <c r="F302841" s="195"/>
    </row>
    <row r="302842" spans="6:6" x14ac:dyDescent="0.25">
      <c r="F302842" s="195"/>
    </row>
    <row r="302843" spans="6:6" x14ac:dyDescent="0.25">
      <c r="F302843" s="195"/>
    </row>
    <row r="302844" spans="6:6" x14ac:dyDescent="0.25">
      <c r="F302844" s="195"/>
    </row>
    <row r="302845" spans="6:6" x14ac:dyDescent="0.25">
      <c r="F302845" s="195"/>
    </row>
    <row r="302846" spans="6:6" x14ac:dyDescent="0.25">
      <c r="F302846" s="195"/>
    </row>
    <row r="302847" spans="6:6" x14ac:dyDescent="0.25">
      <c r="F302847" s="195"/>
    </row>
    <row r="302848" spans="6:6" x14ac:dyDescent="0.25">
      <c r="F302848" s="195"/>
    </row>
    <row r="302849" spans="6:6" x14ac:dyDescent="0.25">
      <c r="F302849" s="195"/>
    </row>
    <row r="302850" spans="6:6" x14ac:dyDescent="0.25">
      <c r="F302850" s="195"/>
    </row>
    <row r="302851" spans="6:6" x14ac:dyDescent="0.25">
      <c r="F302851" s="195"/>
    </row>
    <row r="302852" spans="6:6" x14ac:dyDescent="0.25">
      <c r="F302852" s="195"/>
    </row>
    <row r="302853" spans="6:6" x14ac:dyDescent="0.25">
      <c r="F302853" s="195"/>
    </row>
    <row r="302854" spans="6:6" x14ac:dyDescent="0.25">
      <c r="F302854" s="195"/>
    </row>
    <row r="302855" spans="6:6" x14ac:dyDescent="0.25">
      <c r="F302855" s="195"/>
    </row>
    <row r="302856" spans="6:6" x14ac:dyDescent="0.25">
      <c r="F302856" s="195"/>
    </row>
    <row r="302857" spans="6:6" x14ac:dyDescent="0.25">
      <c r="F302857" s="195"/>
    </row>
    <row r="302858" spans="6:6" x14ac:dyDescent="0.25">
      <c r="F302858" s="195"/>
    </row>
    <row r="302859" spans="6:6" x14ac:dyDescent="0.25">
      <c r="F302859" s="195"/>
    </row>
    <row r="302860" spans="6:6" x14ac:dyDescent="0.25">
      <c r="F302860" s="195"/>
    </row>
    <row r="302861" spans="6:6" x14ac:dyDescent="0.25">
      <c r="F302861" s="195"/>
    </row>
    <row r="302862" spans="6:6" x14ac:dyDescent="0.25">
      <c r="F302862" s="195"/>
    </row>
    <row r="302863" spans="6:6" x14ac:dyDescent="0.25">
      <c r="F302863" s="195"/>
    </row>
    <row r="302864" spans="6:6" x14ac:dyDescent="0.25">
      <c r="F302864" s="195"/>
    </row>
    <row r="302865" spans="6:6" x14ac:dyDescent="0.25">
      <c r="F302865" s="195"/>
    </row>
    <row r="302866" spans="6:6" x14ac:dyDescent="0.25">
      <c r="F302866" s="195"/>
    </row>
    <row r="302867" spans="6:6" x14ac:dyDescent="0.25">
      <c r="F302867" s="195"/>
    </row>
    <row r="302868" spans="6:6" x14ac:dyDescent="0.25">
      <c r="F302868" s="195"/>
    </row>
    <row r="302869" spans="6:6" x14ac:dyDescent="0.25">
      <c r="F302869" s="195"/>
    </row>
    <row r="302870" spans="6:6" x14ac:dyDescent="0.25">
      <c r="F302870" s="195"/>
    </row>
    <row r="302871" spans="6:6" x14ac:dyDescent="0.25">
      <c r="F302871" s="195"/>
    </row>
    <row r="302872" spans="6:6" x14ac:dyDescent="0.25">
      <c r="F302872" s="195"/>
    </row>
    <row r="302873" spans="6:6" x14ac:dyDescent="0.25">
      <c r="F302873" s="195"/>
    </row>
    <row r="302874" spans="6:6" x14ac:dyDescent="0.25">
      <c r="F302874" s="195"/>
    </row>
    <row r="302875" spans="6:6" x14ac:dyDescent="0.25">
      <c r="F302875" s="195"/>
    </row>
    <row r="302876" spans="6:6" x14ac:dyDescent="0.25">
      <c r="F302876" s="195"/>
    </row>
    <row r="302877" spans="6:6" x14ac:dyDescent="0.25">
      <c r="F302877" s="195"/>
    </row>
    <row r="302878" spans="6:6" x14ac:dyDescent="0.25">
      <c r="F302878" s="195"/>
    </row>
    <row r="302879" spans="6:6" x14ac:dyDescent="0.25">
      <c r="F302879" s="195"/>
    </row>
    <row r="302880" spans="6:6" x14ac:dyDescent="0.25">
      <c r="F302880" s="195"/>
    </row>
    <row r="302881" spans="6:6" x14ac:dyDescent="0.25">
      <c r="F302881" s="195"/>
    </row>
    <row r="302882" spans="6:6" x14ac:dyDescent="0.25">
      <c r="F302882" s="195"/>
    </row>
    <row r="302883" spans="6:6" x14ac:dyDescent="0.25">
      <c r="F302883" s="195"/>
    </row>
    <row r="302884" spans="6:6" x14ac:dyDescent="0.25">
      <c r="F302884" s="195"/>
    </row>
    <row r="302885" spans="6:6" x14ac:dyDescent="0.25">
      <c r="F302885" s="195"/>
    </row>
    <row r="302886" spans="6:6" x14ac:dyDescent="0.25">
      <c r="F302886" s="195"/>
    </row>
    <row r="302887" spans="6:6" x14ac:dyDescent="0.25">
      <c r="F302887" s="195"/>
    </row>
    <row r="302888" spans="6:6" x14ac:dyDescent="0.25">
      <c r="F302888" s="195"/>
    </row>
    <row r="302889" spans="6:6" x14ac:dyDescent="0.25">
      <c r="F302889" s="195"/>
    </row>
    <row r="302890" spans="6:6" x14ac:dyDescent="0.25">
      <c r="F302890" s="195"/>
    </row>
    <row r="302891" spans="6:6" x14ac:dyDescent="0.25">
      <c r="F302891" s="195"/>
    </row>
    <row r="302892" spans="6:6" x14ac:dyDescent="0.25">
      <c r="F302892" s="195"/>
    </row>
    <row r="302893" spans="6:6" x14ac:dyDescent="0.25">
      <c r="F302893" s="195"/>
    </row>
    <row r="302894" spans="6:6" x14ac:dyDescent="0.25">
      <c r="F302894" s="195"/>
    </row>
    <row r="302895" spans="6:6" x14ac:dyDescent="0.25">
      <c r="F302895" s="195"/>
    </row>
    <row r="302896" spans="6:6" x14ac:dyDescent="0.25">
      <c r="F302896" s="195"/>
    </row>
    <row r="302897" spans="6:6" x14ac:dyDescent="0.25">
      <c r="F302897" s="195"/>
    </row>
    <row r="302898" spans="6:6" x14ac:dyDescent="0.25">
      <c r="F302898" s="195"/>
    </row>
    <row r="302899" spans="6:6" x14ac:dyDescent="0.25">
      <c r="F302899" s="195"/>
    </row>
    <row r="302900" spans="6:6" x14ac:dyDescent="0.25">
      <c r="F302900" s="195"/>
    </row>
    <row r="302901" spans="6:6" x14ac:dyDescent="0.25">
      <c r="F302901" s="195"/>
    </row>
    <row r="302902" spans="6:6" x14ac:dyDescent="0.25">
      <c r="F302902" s="195"/>
    </row>
    <row r="302903" spans="6:6" x14ac:dyDescent="0.25">
      <c r="F302903" s="195"/>
    </row>
    <row r="302904" spans="6:6" x14ac:dyDescent="0.25">
      <c r="F302904" s="195"/>
    </row>
    <row r="302905" spans="6:6" x14ac:dyDescent="0.25">
      <c r="F302905" s="195"/>
    </row>
    <row r="302906" spans="6:6" x14ac:dyDescent="0.25">
      <c r="F302906" s="195"/>
    </row>
    <row r="302907" spans="6:6" x14ac:dyDescent="0.25">
      <c r="F302907" s="195"/>
    </row>
    <row r="302908" spans="6:6" x14ac:dyDescent="0.25">
      <c r="F302908" s="195"/>
    </row>
    <row r="302909" spans="6:6" x14ac:dyDescent="0.25">
      <c r="F302909" s="195"/>
    </row>
    <row r="302910" spans="6:6" x14ac:dyDescent="0.25">
      <c r="F302910" s="195"/>
    </row>
    <row r="302911" spans="6:6" x14ac:dyDescent="0.25">
      <c r="F302911" s="195"/>
    </row>
    <row r="302912" spans="6:6" x14ac:dyDescent="0.25">
      <c r="F302912" s="195"/>
    </row>
    <row r="302913" spans="6:6" x14ac:dyDescent="0.25">
      <c r="F302913" s="195"/>
    </row>
    <row r="302914" spans="6:6" x14ac:dyDescent="0.25">
      <c r="F302914" s="195"/>
    </row>
    <row r="302915" spans="6:6" x14ac:dyDescent="0.25">
      <c r="F302915" s="195"/>
    </row>
    <row r="302916" spans="6:6" x14ac:dyDescent="0.25">
      <c r="F302916" s="195"/>
    </row>
    <row r="302917" spans="6:6" x14ac:dyDescent="0.25">
      <c r="F302917" s="195"/>
    </row>
    <row r="302918" spans="6:6" x14ac:dyDescent="0.25">
      <c r="F302918" s="195"/>
    </row>
    <row r="302919" spans="6:6" x14ac:dyDescent="0.25">
      <c r="F302919" s="195"/>
    </row>
    <row r="302920" spans="6:6" x14ac:dyDescent="0.25">
      <c r="F302920" s="195"/>
    </row>
    <row r="302921" spans="6:6" x14ac:dyDescent="0.25">
      <c r="F302921" s="195"/>
    </row>
    <row r="302922" spans="6:6" x14ac:dyDescent="0.25">
      <c r="F302922" s="195"/>
    </row>
    <row r="302923" spans="6:6" x14ac:dyDescent="0.25">
      <c r="F302923" s="195"/>
    </row>
    <row r="302924" spans="6:6" x14ac:dyDescent="0.25">
      <c r="F302924" s="195"/>
    </row>
    <row r="302925" spans="6:6" x14ac:dyDescent="0.25">
      <c r="F302925" s="195"/>
    </row>
    <row r="302926" spans="6:6" x14ac:dyDescent="0.25">
      <c r="F302926" s="195"/>
    </row>
    <row r="302927" spans="6:6" x14ac:dyDescent="0.25">
      <c r="F302927" s="195"/>
    </row>
    <row r="302928" spans="6:6" x14ac:dyDescent="0.25">
      <c r="F302928" s="195"/>
    </row>
    <row r="302929" spans="6:6" x14ac:dyDescent="0.25">
      <c r="F302929" s="195"/>
    </row>
    <row r="302930" spans="6:6" x14ac:dyDescent="0.25">
      <c r="F302930" s="195"/>
    </row>
    <row r="302931" spans="6:6" x14ac:dyDescent="0.25">
      <c r="F302931" s="195"/>
    </row>
    <row r="302932" spans="6:6" x14ac:dyDescent="0.25">
      <c r="F302932" s="195"/>
    </row>
    <row r="302933" spans="6:6" x14ac:dyDescent="0.25">
      <c r="F302933" s="195"/>
    </row>
    <row r="302934" spans="6:6" x14ac:dyDescent="0.25">
      <c r="F302934" s="195"/>
    </row>
    <row r="302935" spans="6:6" x14ac:dyDescent="0.25">
      <c r="F302935" s="195"/>
    </row>
    <row r="302936" spans="6:6" x14ac:dyDescent="0.25">
      <c r="F302936" s="195"/>
    </row>
    <row r="302937" spans="6:6" x14ac:dyDescent="0.25">
      <c r="F302937" s="195"/>
    </row>
    <row r="302938" spans="6:6" x14ac:dyDescent="0.25">
      <c r="F302938" s="195"/>
    </row>
    <row r="302939" spans="6:6" x14ac:dyDescent="0.25">
      <c r="F302939" s="195"/>
    </row>
    <row r="302940" spans="6:6" x14ac:dyDescent="0.25">
      <c r="F302940" s="195"/>
    </row>
    <row r="302941" spans="6:6" x14ac:dyDescent="0.25">
      <c r="F302941" s="195"/>
    </row>
    <row r="302942" spans="6:6" x14ac:dyDescent="0.25">
      <c r="F302942" s="195"/>
    </row>
    <row r="302943" spans="6:6" x14ac:dyDescent="0.25">
      <c r="F302943" s="195"/>
    </row>
    <row r="302944" spans="6:6" x14ac:dyDescent="0.25">
      <c r="F302944" s="195"/>
    </row>
    <row r="302945" spans="6:6" x14ac:dyDescent="0.25">
      <c r="F302945" s="195"/>
    </row>
    <row r="302946" spans="6:6" x14ac:dyDescent="0.25">
      <c r="F302946" s="195"/>
    </row>
    <row r="302947" spans="6:6" x14ac:dyDescent="0.25">
      <c r="F302947" s="195"/>
    </row>
    <row r="302948" spans="6:6" x14ac:dyDescent="0.25">
      <c r="F302948" s="195"/>
    </row>
    <row r="302949" spans="6:6" x14ac:dyDescent="0.25">
      <c r="F302949" s="195"/>
    </row>
    <row r="302950" spans="6:6" x14ac:dyDescent="0.25">
      <c r="F302950" s="195"/>
    </row>
    <row r="302951" spans="6:6" x14ac:dyDescent="0.25">
      <c r="F302951" s="195"/>
    </row>
    <row r="302952" spans="6:6" x14ac:dyDescent="0.25">
      <c r="F302952" s="195"/>
    </row>
    <row r="302953" spans="6:6" x14ac:dyDescent="0.25">
      <c r="F302953" s="195"/>
    </row>
    <row r="302954" spans="6:6" x14ac:dyDescent="0.25">
      <c r="F302954" s="195"/>
    </row>
    <row r="302955" spans="6:6" x14ac:dyDescent="0.25">
      <c r="F302955" s="195"/>
    </row>
    <row r="302956" spans="6:6" x14ac:dyDescent="0.25">
      <c r="F302956" s="195"/>
    </row>
    <row r="302957" spans="6:6" x14ac:dyDescent="0.25">
      <c r="F302957" s="195"/>
    </row>
    <row r="302958" spans="6:6" x14ac:dyDescent="0.25">
      <c r="F302958" s="195"/>
    </row>
    <row r="302959" spans="6:6" x14ac:dyDescent="0.25">
      <c r="F302959" s="195"/>
    </row>
    <row r="302960" spans="6:6" x14ac:dyDescent="0.25">
      <c r="F302960" s="195"/>
    </row>
    <row r="302961" spans="6:6" x14ac:dyDescent="0.25">
      <c r="F302961" s="195"/>
    </row>
    <row r="302962" spans="6:6" x14ac:dyDescent="0.25">
      <c r="F302962" s="195"/>
    </row>
    <row r="302963" spans="6:6" x14ac:dyDescent="0.25">
      <c r="F302963" s="195"/>
    </row>
    <row r="302964" spans="6:6" x14ac:dyDescent="0.25">
      <c r="F302964" s="195"/>
    </row>
    <row r="302965" spans="6:6" x14ac:dyDescent="0.25">
      <c r="F302965" s="195"/>
    </row>
    <row r="302966" spans="6:6" x14ac:dyDescent="0.25">
      <c r="F302966" s="195"/>
    </row>
    <row r="302967" spans="6:6" x14ac:dyDescent="0.25">
      <c r="F302967" s="195"/>
    </row>
    <row r="302968" spans="6:6" x14ac:dyDescent="0.25">
      <c r="F302968" s="195"/>
    </row>
    <row r="302969" spans="6:6" x14ac:dyDescent="0.25">
      <c r="F302969" s="195"/>
    </row>
    <row r="302970" spans="6:6" x14ac:dyDescent="0.25">
      <c r="F302970" s="195"/>
    </row>
    <row r="302971" spans="6:6" x14ac:dyDescent="0.25">
      <c r="F302971" s="195"/>
    </row>
    <row r="302972" spans="6:6" x14ac:dyDescent="0.25">
      <c r="F302972" s="195"/>
    </row>
    <row r="302973" spans="6:6" x14ac:dyDescent="0.25">
      <c r="F302973" s="195"/>
    </row>
    <row r="302974" spans="6:6" x14ac:dyDescent="0.25">
      <c r="F302974" s="195"/>
    </row>
    <row r="302975" spans="6:6" x14ac:dyDescent="0.25">
      <c r="F302975" s="195"/>
    </row>
    <row r="302976" spans="6:6" x14ac:dyDescent="0.25">
      <c r="F302976" s="195"/>
    </row>
    <row r="302977" spans="6:6" x14ac:dyDescent="0.25">
      <c r="F302977" s="195"/>
    </row>
    <row r="302978" spans="6:6" x14ac:dyDescent="0.25">
      <c r="F302978" s="195"/>
    </row>
    <row r="302979" spans="6:6" x14ac:dyDescent="0.25">
      <c r="F302979" s="195"/>
    </row>
    <row r="302980" spans="6:6" x14ac:dyDescent="0.25">
      <c r="F302980" s="195"/>
    </row>
    <row r="302981" spans="6:6" x14ac:dyDescent="0.25">
      <c r="F302981" s="195"/>
    </row>
    <row r="302982" spans="6:6" x14ac:dyDescent="0.25">
      <c r="F302982" s="195"/>
    </row>
    <row r="302983" spans="6:6" x14ac:dyDescent="0.25">
      <c r="F302983" s="195"/>
    </row>
    <row r="302984" spans="6:6" x14ac:dyDescent="0.25">
      <c r="F302984" s="195"/>
    </row>
    <row r="302985" spans="6:6" x14ac:dyDescent="0.25">
      <c r="F302985" s="195"/>
    </row>
    <row r="302986" spans="6:6" x14ac:dyDescent="0.25">
      <c r="F302986" s="195"/>
    </row>
    <row r="302987" spans="6:6" x14ac:dyDescent="0.25">
      <c r="F302987" s="195"/>
    </row>
    <row r="302988" spans="6:6" x14ac:dyDescent="0.25">
      <c r="F302988" s="195"/>
    </row>
    <row r="302989" spans="6:6" x14ac:dyDescent="0.25">
      <c r="F302989" s="195"/>
    </row>
    <row r="302990" spans="6:6" x14ac:dyDescent="0.25">
      <c r="F302990" s="195"/>
    </row>
    <row r="302991" spans="6:6" x14ac:dyDescent="0.25">
      <c r="F302991" s="195"/>
    </row>
    <row r="302992" spans="6:6" x14ac:dyDescent="0.25">
      <c r="F302992" s="195"/>
    </row>
    <row r="302993" spans="6:6" x14ac:dyDescent="0.25">
      <c r="F302993" s="195"/>
    </row>
    <row r="302994" spans="6:6" x14ac:dyDescent="0.25">
      <c r="F302994" s="195"/>
    </row>
    <row r="302995" spans="6:6" x14ac:dyDescent="0.25">
      <c r="F302995" s="195"/>
    </row>
    <row r="302996" spans="6:6" x14ac:dyDescent="0.25">
      <c r="F302996" s="195"/>
    </row>
    <row r="302997" spans="6:6" x14ac:dyDescent="0.25">
      <c r="F302997" s="195"/>
    </row>
    <row r="302998" spans="6:6" x14ac:dyDescent="0.25">
      <c r="F302998" s="195"/>
    </row>
    <row r="302999" spans="6:6" x14ac:dyDescent="0.25">
      <c r="F302999" s="195"/>
    </row>
    <row r="303000" spans="6:6" x14ac:dyDescent="0.25">
      <c r="F303000" s="195"/>
    </row>
    <row r="303001" spans="6:6" x14ac:dyDescent="0.25">
      <c r="F303001" s="195"/>
    </row>
    <row r="303002" spans="6:6" x14ac:dyDescent="0.25">
      <c r="F303002" s="195"/>
    </row>
    <row r="303003" spans="6:6" x14ac:dyDescent="0.25">
      <c r="F303003" s="195"/>
    </row>
    <row r="303004" spans="6:6" x14ac:dyDescent="0.25">
      <c r="F303004" s="195"/>
    </row>
    <row r="303005" spans="6:6" x14ac:dyDescent="0.25">
      <c r="F303005" s="195"/>
    </row>
    <row r="303006" spans="6:6" x14ac:dyDescent="0.25">
      <c r="F303006" s="195"/>
    </row>
    <row r="303007" spans="6:6" x14ac:dyDescent="0.25">
      <c r="F303007" s="195"/>
    </row>
    <row r="303008" spans="6:6" x14ac:dyDescent="0.25">
      <c r="F303008" s="195"/>
    </row>
    <row r="303009" spans="6:6" x14ac:dyDescent="0.25">
      <c r="F303009" s="195"/>
    </row>
    <row r="303010" spans="6:6" x14ac:dyDescent="0.25">
      <c r="F303010" s="195"/>
    </row>
    <row r="303011" spans="6:6" x14ac:dyDescent="0.25">
      <c r="F303011" s="195"/>
    </row>
    <row r="303012" spans="6:6" x14ac:dyDescent="0.25">
      <c r="F303012" s="195"/>
    </row>
    <row r="303013" spans="6:6" x14ac:dyDescent="0.25">
      <c r="F303013" s="195"/>
    </row>
    <row r="303014" spans="6:6" x14ac:dyDescent="0.25">
      <c r="F303014" s="195"/>
    </row>
    <row r="303015" spans="6:6" x14ac:dyDescent="0.25">
      <c r="F303015" s="195"/>
    </row>
    <row r="303016" spans="6:6" x14ac:dyDescent="0.25">
      <c r="F303016" s="195"/>
    </row>
    <row r="303017" spans="6:6" x14ac:dyDescent="0.25">
      <c r="F303017" s="195"/>
    </row>
    <row r="303018" spans="6:6" x14ac:dyDescent="0.25">
      <c r="F303018" s="195"/>
    </row>
    <row r="303019" spans="6:6" x14ac:dyDescent="0.25">
      <c r="F303019" s="195"/>
    </row>
    <row r="303020" spans="6:6" x14ac:dyDescent="0.25">
      <c r="F303020" s="195"/>
    </row>
    <row r="303021" spans="6:6" x14ac:dyDescent="0.25">
      <c r="F303021" s="195"/>
    </row>
    <row r="303022" spans="6:6" x14ac:dyDescent="0.25">
      <c r="F303022" s="195"/>
    </row>
    <row r="303023" spans="6:6" x14ac:dyDescent="0.25">
      <c r="F303023" s="195"/>
    </row>
    <row r="303024" spans="6:6" x14ac:dyDescent="0.25">
      <c r="F303024" s="195"/>
    </row>
    <row r="303025" spans="6:6" x14ac:dyDescent="0.25">
      <c r="F303025" s="195"/>
    </row>
    <row r="303026" spans="6:6" x14ac:dyDescent="0.25">
      <c r="F303026" s="195"/>
    </row>
    <row r="303027" spans="6:6" x14ac:dyDescent="0.25">
      <c r="F303027" s="195"/>
    </row>
    <row r="303028" spans="6:6" x14ac:dyDescent="0.25">
      <c r="F303028" s="195"/>
    </row>
    <row r="303029" spans="6:6" x14ac:dyDescent="0.25">
      <c r="F303029" s="195"/>
    </row>
    <row r="303030" spans="6:6" x14ac:dyDescent="0.25">
      <c r="F303030" s="195"/>
    </row>
    <row r="303031" spans="6:6" x14ac:dyDescent="0.25">
      <c r="F303031" s="195"/>
    </row>
    <row r="303032" spans="6:6" x14ac:dyDescent="0.25">
      <c r="F303032" s="195"/>
    </row>
    <row r="303033" spans="6:6" x14ac:dyDescent="0.25">
      <c r="F303033" s="195"/>
    </row>
    <row r="303034" spans="6:6" x14ac:dyDescent="0.25">
      <c r="F303034" s="195"/>
    </row>
    <row r="303035" spans="6:6" x14ac:dyDescent="0.25">
      <c r="F303035" s="195"/>
    </row>
    <row r="303036" spans="6:6" x14ac:dyDescent="0.25">
      <c r="F303036" s="195"/>
    </row>
    <row r="303037" spans="6:6" x14ac:dyDescent="0.25">
      <c r="F303037" s="195"/>
    </row>
    <row r="303038" spans="6:6" x14ac:dyDescent="0.25">
      <c r="F303038" s="195"/>
    </row>
    <row r="303039" spans="6:6" x14ac:dyDescent="0.25">
      <c r="F303039" s="195"/>
    </row>
    <row r="303040" spans="6:6" x14ac:dyDescent="0.25">
      <c r="F303040" s="195"/>
    </row>
    <row r="303041" spans="6:6" x14ac:dyDescent="0.25">
      <c r="F303041" s="195"/>
    </row>
    <row r="303042" spans="6:6" x14ac:dyDescent="0.25">
      <c r="F303042" s="195"/>
    </row>
    <row r="303043" spans="6:6" x14ac:dyDescent="0.25">
      <c r="F303043" s="195"/>
    </row>
    <row r="303044" spans="6:6" x14ac:dyDescent="0.25">
      <c r="F303044" s="195"/>
    </row>
    <row r="303045" spans="6:6" x14ac:dyDescent="0.25">
      <c r="F303045" s="195"/>
    </row>
    <row r="303046" spans="6:6" x14ac:dyDescent="0.25">
      <c r="F303046" s="195"/>
    </row>
    <row r="303047" spans="6:6" x14ac:dyDescent="0.25">
      <c r="F303047" s="195"/>
    </row>
    <row r="303048" spans="6:6" x14ac:dyDescent="0.25">
      <c r="F303048" s="195"/>
    </row>
    <row r="303049" spans="6:6" x14ac:dyDescent="0.25">
      <c r="F303049" s="195"/>
    </row>
    <row r="303050" spans="6:6" x14ac:dyDescent="0.25">
      <c r="F303050" s="195"/>
    </row>
    <row r="303051" spans="6:6" x14ac:dyDescent="0.25">
      <c r="F303051" s="195"/>
    </row>
    <row r="303052" spans="6:6" x14ac:dyDescent="0.25">
      <c r="F303052" s="195"/>
    </row>
    <row r="303053" spans="6:6" x14ac:dyDescent="0.25">
      <c r="F303053" s="195"/>
    </row>
    <row r="303054" spans="6:6" x14ac:dyDescent="0.25">
      <c r="F303054" s="195"/>
    </row>
    <row r="303055" spans="6:6" x14ac:dyDescent="0.25">
      <c r="F303055" s="195"/>
    </row>
    <row r="303056" spans="6:6" x14ac:dyDescent="0.25">
      <c r="F303056" s="195"/>
    </row>
    <row r="303057" spans="6:6" x14ac:dyDescent="0.25">
      <c r="F303057" s="195"/>
    </row>
    <row r="303058" spans="6:6" x14ac:dyDescent="0.25">
      <c r="F303058" s="195"/>
    </row>
    <row r="303059" spans="6:6" x14ac:dyDescent="0.25">
      <c r="F303059" s="195"/>
    </row>
    <row r="303060" spans="6:6" x14ac:dyDescent="0.25">
      <c r="F303060" s="195"/>
    </row>
    <row r="303061" spans="6:6" x14ac:dyDescent="0.25">
      <c r="F303061" s="195"/>
    </row>
    <row r="303062" spans="6:6" x14ac:dyDescent="0.25">
      <c r="F303062" s="195"/>
    </row>
    <row r="303063" spans="6:6" x14ac:dyDescent="0.25">
      <c r="F303063" s="195"/>
    </row>
    <row r="303064" spans="6:6" x14ac:dyDescent="0.25">
      <c r="F303064" s="195"/>
    </row>
    <row r="303065" spans="6:6" x14ac:dyDescent="0.25">
      <c r="F303065" s="195"/>
    </row>
    <row r="303066" spans="6:6" x14ac:dyDescent="0.25">
      <c r="F303066" s="195"/>
    </row>
    <row r="303067" spans="6:6" x14ac:dyDescent="0.25">
      <c r="F303067" s="195"/>
    </row>
    <row r="303068" spans="6:6" x14ac:dyDescent="0.25">
      <c r="F303068" s="195"/>
    </row>
    <row r="303069" spans="6:6" x14ac:dyDescent="0.25">
      <c r="F303069" s="195"/>
    </row>
    <row r="303070" spans="6:6" x14ac:dyDescent="0.25">
      <c r="F303070" s="195"/>
    </row>
    <row r="303071" spans="6:6" x14ac:dyDescent="0.25">
      <c r="F303071" s="195"/>
    </row>
    <row r="303072" spans="6:6" x14ac:dyDescent="0.25">
      <c r="F303072" s="195"/>
    </row>
    <row r="303073" spans="6:6" x14ac:dyDescent="0.25">
      <c r="F303073" s="195"/>
    </row>
    <row r="303074" spans="6:6" x14ac:dyDescent="0.25">
      <c r="F303074" s="195"/>
    </row>
    <row r="303075" spans="6:6" x14ac:dyDescent="0.25">
      <c r="F303075" s="195"/>
    </row>
    <row r="303076" spans="6:6" x14ac:dyDescent="0.25">
      <c r="F303076" s="195"/>
    </row>
    <row r="303077" spans="6:6" x14ac:dyDescent="0.25">
      <c r="F303077" s="195"/>
    </row>
    <row r="303078" spans="6:6" x14ac:dyDescent="0.25">
      <c r="F303078" s="195"/>
    </row>
    <row r="303079" spans="6:6" x14ac:dyDescent="0.25">
      <c r="F303079" s="195"/>
    </row>
    <row r="303080" spans="6:6" x14ac:dyDescent="0.25">
      <c r="F303080" s="195"/>
    </row>
    <row r="303081" spans="6:6" x14ac:dyDescent="0.25">
      <c r="F303081" s="195"/>
    </row>
    <row r="303082" spans="6:6" x14ac:dyDescent="0.25">
      <c r="F303082" s="195"/>
    </row>
    <row r="303083" spans="6:6" x14ac:dyDescent="0.25">
      <c r="F303083" s="195"/>
    </row>
    <row r="303084" spans="6:6" x14ac:dyDescent="0.25">
      <c r="F303084" s="195"/>
    </row>
    <row r="303085" spans="6:6" x14ac:dyDescent="0.25">
      <c r="F303085" s="195"/>
    </row>
    <row r="303086" spans="6:6" x14ac:dyDescent="0.25">
      <c r="F303086" s="195"/>
    </row>
    <row r="303087" spans="6:6" x14ac:dyDescent="0.25">
      <c r="F303087" s="195"/>
    </row>
    <row r="303088" spans="6:6" x14ac:dyDescent="0.25">
      <c r="F303088" s="195"/>
    </row>
    <row r="303089" spans="6:6" x14ac:dyDescent="0.25">
      <c r="F303089" s="195"/>
    </row>
    <row r="303090" spans="6:6" x14ac:dyDescent="0.25">
      <c r="F303090" s="195"/>
    </row>
    <row r="303091" spans="6:6" x14ac:dyDescent="0.25">
      <c r="F303091" s="195"/>
    </row>
    <row r="303092" spans="6:6" x14ac:dyDescent="0.25">
      <c r="F303092" s="195"/>
    </row>
    <row r="303093" spans="6:6" x14ac:dyDescent="0.25">
      <c r="F303093" s="195"/>
    </row>
    <row r="303094" spans="6:6" x14ac:dyDescent="0.25">
      <c r="F303094" s="195"/>
    </row>
    <row r="303095" spans="6:6" x14ac:dyDescent="0.25">
      <c r="F303095" s="195"/>
    </row>
    <row r="303096" spans="6:6" x14ac:dyDescent="0.25">
      <c r="F303096" s="195"/>
    </row>
    <row r="303097" spans="6:6" x14ac:dyDescent="0.25">
      <c r="F303097" s="195"/>
    </row>
    <row r="303098" spans="6:6" x14ac:dyDescent="0.25">
      <c r="F303098" s="195"/>
    </row>
    <row r="303099" spans="6:6" x14ac:dyDescent="0.25">
      <c r="F303099" s="195"/>
    </row>
    <row r="303100" spans="6:6" x14ac:dyDescent="0.25">
      <c r="F303100" s="195"/>
    </row>
    <row r="303101" spans="6:6" x14ac:dyDescent="0.25">
      <c r="F303101" s="195"/>
    </row>
    <row r="303102" spans="6:6" x14ac:dyDescent="0.25">
      <c r="F303102" s="195"/>
    </row>
    <row r="303103" spans="6:6" x14ac:dyDescent="0.25">
      <c r="F303103" s="195"/>
    </row>
    <row r="303104" spans="6:6" x14ac:dyDescent="0.25">
      <c r="F303104" s="195"/>
    </row>
    <row r="303105" spans="6:6" x14ac:dyDescent="0.25">
      <c r="F303105" s="195"/>
    </row>
    <row r="303106" spans="6:6" x14ac:dyDescent="0.25">
      <c r="F303106" s="195"/>
    </row>
    <row r="303107" spans="6:6" x14ac:dyDescent="0.25">
      <c r="F303107" s="195"/>
    </row>
    <row r="303108" spans="6:6" x14ac:dyDescent="0.25">
      <c r="F303108" s="195"/>
    </row>
    <row r="303109" spans="6:6" x14ac:dyDescent="0.25">
      <c r="F303109" s="195"/>
    </row>
    <row r="303110" spans="6:6" x14ac:dyDescent="0.25">
      <c r="F303110" s="195"/>
    </row>
    <row r="303111" spans="6:6" x14ac:dyDescent="0.25">
      <c r="F303111" s="195"/>
    </row>
    <row r="303112" spans="6:6" x14ac:dyDescent="0.25">
      <c r="F303112" s="195"/>
    </row>
    <row r="303113" spans="6:6" x14ac:dyDescent="0.25">
      <c r="F303113" s="195"/>
    </row>
    <row r="303114" spans="6:6" x14ac:dyDescent="0.25">
      <c r="F303114" s="195"/>
    </row>
    <row r="303115" spans="6:6" x14ac:dyDescent="0.25">
      <c r="F303115" s="195"/>
    </row>
    <row r="303116" spans="6:6" x14ac:dyDescent="0.25">
      <c r="F303116" s="195"/>
    </row>
    <row r="303117" spans="6:6" x14ac:dyDescent="0.25">
      <c r="F303117" s="195"/>
    </row>
    <row r="303118" spans="6:6" x14ac:dyDescent="0.25">
      <c r="F303118" s="195"/>
    </row>
    <row r="303119" spans="6:6" x14ac:dyDescent="0.25">
      <c r="F303119" s="195"/>
    </row>
    <row r="303120" spans="6:6" x14ac:dyDescent="0.25">
      <c r="F303120" s="195"/>
    </row>
    <row r="303121" spans="6:6" x14ac:dyDescent="0.25">
      <c r="F303121" s="195"/>
    </row>
    <row r="303122" spans="6:6" x14ac:dyDescent="0.25">
      <c r="F303122" s="195"/>
    </row>
    <row r="303123" spans="6:6" x14ac:dyDescent="0.25">
      <c r="F303123" s="195"/>
    </row>
    <row r="303124" spans="6:6" x14ac:dyDescent="0.25">
      <c r="F303124" s="195"/>
    </row>
    <row r="303125" spans="6:6" x14ac:dyDescent="0.25">
      <c r="F303125" s="195"/>
    </row>
    <row r="303126" spans="6:6" x14ac:dyDescent="0.25">
      <c r="F303126" s="195"/>
    </row>
    <row r="303127" spans="6:6" x14ac:dyDescent="0.25">
      <c r="F303127" s="195"/>
    </row>
    <row r="303128" spans="6:6" x14ac:dyDescent="0.25">
      <c r="F303128" s="195"/>
    </row>
    <row r="303129" spans="6:6" x14ac:dyDescent="0.25">
      <c r="F303129" s="195"/>
    </row>
    <row r="303130" spans="6:6" x14ac:dyDescent="0.25">
      <c r="F303130" s="195"/>
    </row>
    <row r="303131" spans="6:6" x14ac:dyDescent="0.25">
      <c r="F303131" s="195"/>
    </row>
    <row r="303132" spans="6:6" x14ac:dyDescent="0.25">
      <c r="F303132" s="195"/>
    </row>
    <row r="303133" spans="6:6" x14ac:dyDescent="0.25">
      <c r="F303133" s="195"/>
    </row>
    <row r="303134" spans="6:6" x14ac:dyDescent="0.25">
      <c r="F303134" s="195"/>
    </row>
    <row r="303135" spans="6:6" x14ac:dyDescent="0.25">
      <c r="F303135" s="195"/>
    </row>
    <row r="303136" spans="6:6" x14ac:dyDescent="0.25">
      <c r="F303136" s="195"/>
    </row>
    <row r="303137" spans="6:6" x14ac:dyDescent="0.25">
      <c r="F303137" s="195"/>
    </row>
    <row r="303138" spans="6:6" x14ac:dyDescent="0.25">
      <c r="F303138" s="195"/>
    </row>
    <row r="303139" spans="6:6" x14ac:dyDescent="0.25">
      <c r="F303139" s="195"/>
    </row>
    <row r="303140" spans="6:6" x14ac:dyDescent="0.25">
      <c r="F303140" s="195"/>
    </row>
    <row r="303141" spans="6:6" x14ac:dyDescent="0.25">
      <c r="F303141" s="195"/>
    </row>
    <row r="303142" spans="6:6" x14ac:dyDescent="0.25">
      <c r="F303142" s="195"/>
    </row>
    <row r="303143" spans="6:6" x14ac:dyDescent="0.25">
      <c r="F303143" s="195"/>
    </row>
    <row r="303144" spans="6:6" x14ac:dyDescent="0.25">
      <c r="F303144" s="195"/>
    </row>
    <row r="303145" spans="6:6" x14ac:dyDescent="0.25">
      <c r="F303145" s="195"/>
    </row>
    <row r="303146" spans="6:6" x14ac:dyDescent="0.25">
      <c r="F303146" s="195"/>
    </row>
    <row r="303147" spans="6:6" x14ac:dyDescent="0.25">
      <c r="F303147" s="195"/>
    </row>
    <row r="303148" spans="6:6" x14ac:dyDescent="0.25">
      <c r="F303148" s="195"/>
    </row>
    <row r="303149" spans="6:6" x14ac:dyDescent="0.25">
      <c r="F303149" s="195"/>
    </row>
    <row r="303150" spans="6:6" x14ac:dyDescent="0.25">
      <c r="F303150" s="195"/>
    </row>
    <row r="303151" spans="6:6" x14ac:dyDescent="0.25">
      <c r="F303151" s="195"/>
    </row>
    <row r="303152" spans="6:6" x14ac:dyDescent="0.25">
      <c r="F303152" s="195"/>
    </row>
    <row r="303153" spans="6:6" x14ac:dyDescent="0.25">
      <c r="F303153" s="195"/>
    </row>
    <row r="303154" spans="6:6" x14ac:dyDescent="0.25">
      <c r="F303154" s="195"/>
    </row>
    <row r="303155" spans="6:6" x14ac:dyDescent="0.25">
      <c r="F303155" s="195"/>
    </row>
    <row r="303156" spans="6:6" x14ac:dyDescent="0.25">
      <c r="F303156" s="195"/>
    </row>
    <row r="303157" spans="6:6" x14ac:dyDescent="0.25">
      <c r="F303157" s="195"/>
    </row>
    <row r="303158" spans="6:6" x14ac:dyDescent="0.25">
      <c r="F303158" s="195"/>
    </row>
    <row r="303159" spans="6:6" x14ac:dyDescent="0.25">
      <c r="F303159" s="195"/>
    </row>
    <row r="303160" spans="6:6" x14ac:dyDescent="0.25">
      <c r="F303160" s="195"/>
    </row>
    <row r="308278" spans="6:6" x14ac:dyDescent="0.25">
      <c r="F308278" s="195"/>
    </row>
    <row r="308279" spans="6:6" x14ac:dyDescent="0.25">
      <c r="F308279" s="195"/>
    </row>
    <row r="308280" spans="6:6" x14ac:dyDescent="0.25">
      <c r="F308280" s="195"/>
    </row>
    <row r="308281" spans="6:6" x14ac:dyDescent="0.25">
      <c r="F308281" s="195"/>
    </row>
    <row r="308282" spans="6:6" x14ac:dyDescent="0.25">
      <c r="F308282" s="195"/>
    </row>
    <row r="308283" spans="6:6" x14ac:dyDescent="0.25">
      <c r="F308283" s="195"/>
    </row>
    <row r="308284" spans="6:6" x14ac:dyDescent="0.25">
      <c r="F308284" s="195"/>
    </row>
    <row r="308285" spans="6:6" x14ac:dyDescent="0.25">
      <c r="F308285" s="195"/>
    </row>
    <row r="308286" spans="6:6" x14ac:dyDescent="0.25">
      <c r="F308286" s="195"/>
    </row>
    <row r="308287" spans="6:6" x14ac:dyDescent="0.25">
      <c r="F308287" s="195"/>
    </row>
    <row r="308288" spans="6:6" x14ac:dyDescent="0.25">
      <c r="F308288" s="195"/>
    </row>
    <row r="308289" spans="6:6" x14ac:dyDescent="0.25">
      <c r="F308289" s="195"/>
    </row>
    <row r="308290" spans="6:6" x14ac:dyDescent="0.25">
      <c r="F308290" s="195"/>
    </row>
    <row r="308291" spans="6:6" x14ac:dyDescent="0.25">
      <c r="F308291" s="195"/>
    </row>
    <row r="308292" spans="6:6" x14ac:dyDescent="0.25">
      <c r="F308292" s="195"/>
    </row>
    <row r="308293" spans="6:6" x14ac:dyDescent="0.25">
      <c r="F308293" s="195"/>
    </row>
    <row r="308294" spans="6:6" x14ac:dyDescent="0.25">
      <c r="F308294" s="195"/>
    </row>
    <row r="308295" spans="6:6" x14ac:dyDescent="0.25">
      <c r="F308295" s="195"/>
    </row>
    <row r="308296" spans="6:6" x14ac:dyDescent="0.25">
      <c r="F308296" s="195"/>
    </row>
    <row r="308297" spans="6:6" x14ac:dyDescent="0.25">
      <c r="F308297" s="195"/>
    </row>
    <row r="308298" spans="6:6" x14ac:dyDescent="0.25">
      <c r="F308298" s="195"/>
    </row>
    <row r="308299" spans="6:6" x14ac:dyDescent="0.25">
      <c r="F308299" s="195"/>
    </row>
    <row r="308300" spans="6:6" x14ac:dyDescent="0.25">
      <c r="F308300" s="195"/>
    </row>
    <row r="308301" spans="6:6" x14ac:dyDescent="0.25">
      <c r="F308301" s="195"/>
    </row>
    <row r="308302" spans="6:6" x14ac:dyDescent="0.25">
      <c r="F308302" s="195"/>
    </row>
    <row r="308303" spans="6:6" x14ac:dyDescent="0.25">
      <c r="F308303" s="195"/>
    </row>
    <row r="308304" spans="6:6" x14ac:dyDescent="0.25">
      <c r="F308304" s="195"/>
    </row>
    <row r="308305" spans="6:6" x14ac:dyDescent="0.25">
      <c r="F308305" s="195"/>
    </row>
    <row r="308306" spans="6:6" x14ac:dyDescent="0.25">
      <c r="F308306" s="195"/>
    </row>
    <row r="308307" spans="6:6" x14ac:dyDescent="0.25">
      <c r="F308307" s="195"/>
    </row>
    <row r="308308" spans="6:6" x14ac:dyDescent="0.25">
      <c r="F308308" s="195"/>
    </row>
    <row r="308309" spans="6:6" x14ac:dyDescent="0.25">
      <c r="F308309" s="195"/>
    </row>
    <row r="308310" spans="6:6" x14ac:dyDescent="0.25">
      <c r="F308310" s="195"/>
    </row>
    <row r="308311" spans="6:6" x14ac:dyDescent="0.25">
      <c r="F308311" s="195"/>
    </row>
    <row r="308312" spans="6:6" x14ac:dyDescent="0.25">
      <c r="F308312" s="195"/>
    </row>
    <row r="308313" spans="6:6" x14ac:dyDescent="0.25">
      <c r="F308313" s="195"/>
    </row>
    <row r="308314" spans="6:6" x14ac:dyDescent="0.25">
      <c r="F308314" s="195"/>
    </row>
    <row r="308315" spans="6:6" x14ac:dyDescent="0.25">
      <c r="F308315" s="195"/>
    </row>
    <row r="308316" spans="6:6" x14ac:dyDescent="0.25">
      <c r="F308316" s="195"/>
    </row>
    <row r="308317" spans="6:6" x14ac:dyDescent="0.25">
      <c r="F308317" s="195"/>
    </row>
    <row r="308318" spans="6:6" x14ac:dyDescent="0.25">
      <c r="F308318" s="195"/>
    </row>
    <row r="308319" spans="6:6" x14ac:dyDescent="0.25">
      <c r="F308319" s="195"/>
    </row>
    <row r="308320" spans="6:6" x14ac:dyDescent="0.25">
      <c r="F308320" s="195"/>
    </row>
    <row r="308321" spans="6:6" x14ac:dyDescent="0.25">
      <c r="F308321" s="195"/>
    </row>
    <row r="308322" spans="6:6" x14ac:dyDescent="0.25">
      <c r="F308322" s="195"/>
    </row>
    <row r="308323" spans="6:6" x14ac:dyDescent="0.25">
      <c r="F308323" s="195"/>
    </row>
    <row r="308324" spans="6:6" x14ac:dyDescent="0.25">
      <c r="F308324" s="195"/>
    </row>
    <row r="308325" spans="6:6" x14ac:dyDescent="0.25">
      <c r="F308325" s="195"/>
    </row>
    <row r="308326" spans="6:6" x14ac:dyDescent="0.25">
      <c r="F308326" s="195"/>
    </row>
    <row r="308327" spans="6:6" x14ac:dyDescent="0.25">
      <c r="F308327" s="195"/>
    </row>
    <row r="308328" spans="6:6" x14ac:dyDescent="0.25">
      <c r="F308328" s="195"/>
    </row>
    <row r="308329" spans="6:6" x14ac:dyDescent="0.25">
      <c r="F308329" s="195"/>
    </row>
    <row r="308330" spans="6:6" x14ac:dyDescent="0.25">
      <c r="F308330" s="195"/>
    </row>
    <row r="308331" spans="6:6" x14ac:dyDescent="0.25">
      <c r="F308331" s="195"/>
    </row>
    <row r="308332" spans="6:6" x14ac:dyDescent="0.25">
      <c r="F308332" s="195"/>
    </row>
    <row r="308333" spans="6:6" x14ac:dyDescent="0.25">
      <c r="F308333" s="195"/>
    </row>
    <row r="308334" spans="6:6" x14ac:dyDescent="0.25">
      <c r="F308334" s="195"/>
    </row>
    <row r="308335" spans="6:6" x14ac:dyDescent="0.25">
      <c r="F308335" s="195"/>
    </row>
    <row r="308336" spans="6:6" x14ac:dyDescent="0.25">
      <c r="F308336" s="195"/>
    </row>
    <row r="308337" spans="6:6" x14ac:dyDescent="0.25">
      <c r="F308337" s="195"/>
    </row>
    <row r="308338" spans="6:6" x14ac:dyDescent="0.25">
      <c r="F308338" s="195"/>
    </row>
    <row r="308339" spans="6:6" x14ac:dyDescent="0.25">
      <c r="F308339" s="195"/>
    </row>
    <row r="308340" spans="6:6" x14ac:dyDescent="0.25">
      <c r="F308340" s="195"/>
    </row>
    <row r="308341" spans="6:6" x14ac:dyDescent="0.25">
      <c r="F308341" s="195"/>
    </row>
    <row r="308342" spans="6:6" x14ac:dyDescent="0.25">
      <c r="F308342" s="195"/>
    </row>
    <row r="308343" spans="6:6" x14ac:dyDescent="0.25">
      <c r="F308343" s="195"/>
    </row>
    <row r="308344" spans="6:6" x14ac:dyDescent="0.25">
      <c r="F308344" s="195"/>
    </row>
    <row r="308345" spans="6:6" x14ac:dyDescent="0.25">
      <c r="F308345" s="195"/>
    </row>
    <row r="308346" spans="6:6" x14ac:dyDescent="0.25">
      <c r="F308346" s="195"/>
    </row>
    <row r="308347" spans="6:6" x14ac:dyDescent="0.25">
      <c r="F308347" s="195"/>
    </row>
    <row r="308348" spans="6:6" x14ac:dyDescent="0.25">
      <c r="F308348" s="195"/>
    </row>
    <row r="308349" spans="6:6" x14ac:dyDescent="0.25">
      <c r="F308349" s="195"/>
    </row>
    <row r="308350" spans="6:6" x14ac:dyDescent="0.25">
      <c r="F308350" s="195"/>
    </row>
    <row r="308351" spans="6:6" x14ac:dyDescent="0.25">
      <c r="F308351" s="195"/>
    </row>
    <row r="308352" spans="6:6" x14ac:dyDescent="0.25">
      <c r="F308352" s="195"/>
    </row>
    <row r="308353" spans="6:6" x14ac:dyDescent="0.25">
      <c r="F308353" s="195"/>
    </row>
    <row r="308354" spans="6:6" x14ac:dyDescent="0.25">
      <c r="F308354" s="195"/>
    </row>
    <row r="308355" spans="6:6" x14ac:dyDescent="0.25">
      <c r="F308355" s="195"/>
    </row>
    <row r="308356" spans="6:6" x14ac:dyDescent="0.25">
      <c r="F308356" s="195"/>
    </row>
    <row r="308357" spans="6:6" x14ac:dyDescent="0.25">
      <c r="F308357" s="195"/>
    </row>
    <row r="308358" spans="6:6" x14ac:dyDescent="0.25">
      <c r="F308358" s="195"/>
    </row>
    <row r="308359" spans="6:6" x14ac:dyDescent="0.25">
      <c r="F308359" s="195"/>
    </row>
    <row r="308360" spans="6:6" x14ac:dyDescent="0.25">
      <c r="F308360" s="195"/>
    </row>
    <row r="308361" spans="6:6" x14ac:dyDescent="0.25">
      <c r="F308361" s="195"/>
    </row>
    <row r="308362" spans="6:6" x14ac:dyDescent="0.25">
      <c r="F308362" s="195"/>
    </row>
    <row r="308363" spans="6:6" x14ac:dyDescent="0.25">
      <c r="F308363" s="195"/>
    </row>
    <row r="308364" spans="6:6" x14ac:dyDescent="0.25">
      <c r="F308364" s="195"/>
    </row>
    <row r="308365" spans="6:6" x14ac:dyDescent="0.25">
      <c r="F308365" s="195"/>
    </row>
    <row r="308366" spans="6:6" x14ac:dyDescent="0.25">
      <c r="F308366" s="195"/>
    </row>
    <row r="308367" spans="6:6" x14ac:dyDescent="0.25">
      <c r="F308367" s="195"/>
    </row>
    <row r="308368" spans="6:6" x14ac:dyDescent="0.25">
      <c r="F308368" s="195"/>
    </row>
    <row r="308369" spans="6:6" x14ac:dyDescent="0.25">
      <c r="F308369" s="195"/>
    </row>
    <row r="308370" spans="6:6" x14ac:dyDescent="0.25">
      <c r="F308370" s="195"/>
    </row>
    <row r="308371" spans="6:6" x14ac:dyDescent="0.25">
      <c r="F308371" s="195"/>
    </row>
    <row r="308372" spans="6:6" x14ac:dyDescent="0.25">
      <c r="F308372" s="195"/>
    </row>
    <row r="308373" spans="6:6" x14ac:dyDescent="0.25">
      <c r="F308373" s="195"/>
    </row>
    <row r="308374" spans="6:6" x14ac:dyDescent="0.25">
      <c r="F308374" s="195"/>
    </row>
    <row r="308375" spans="6:6" x14ac:dyDescent="0.25">
      <c r="F308375" s="195"/>
    </row>
    <row r="308376" spans="6:6" x14ac:dyDescent="0.25">
      <c r="F308376" s="195"/>
    </row>
    <row r="308377" spans="6:6" x14ac:dyDescent="0.25">
      <c r="F308377" s="195"/>
    </row>
    <row r="308378" spans="6:6" x14ac:dyDescent="0.25">
      <c r="F308378" s="195"/>
    </row>
    <row r="308379" spans="6:6" x14ac:dyDescent="0.25">
      <c r="F308379" s="195"/>
    </row>
    <row r="308380" spans="6:6" x14ac:dyDescent="0.25">
      <c r="F308380" s="195"/>
    </row>
    <row r="308381" spans="6:6" x14ac:dyDescent="0.25">
      <c r="F308381" s="195"/>
    </row>
    <row r="308382" spans="6:6" x14ac:dyDescent="0.25">
      <c r="F308382" s="195"/>
    </row>
    <row r="308383" spans="6:6" x14ac:dyDescent="0.25">
      <c r="F308383" s="195"/>
    </row>
    <row r="308384" spans="6:6" x14ac:dyDescent="0.25">
      <c r="F308384" s="195"/>
    </row>
    <row r="308385" spans="6:6" x14ac:dyDescent="0.25">
      <c r="F308385" s="195"/>
    </row>
    <row r="308386" spans="6:6" x14ac:dyDescent="0.25">
      <c r="F308386" s="195"/>
    </row>
    <row r="308387" spans="6:6" x14ac:dyDescent="0.25">
      <c r="F308387" s="195"/>
    </row>
    <row r="308388" spans="6:6" x14ac:dyDescent="0.25">
      <c r="F308388" s="195"/>
    </row>
    <row r="308389" spans="6:6" x14ac:dyDescent="0.25">
      <c r="F308389" s="195"/>
    </row>
    <row r="308390" spans="6:6" x14ac:dyDescent="0.25">
      <c r="F308390" s="195"/>
    </row>
    <row r="308391" spans="6:6" x14ac:dyDescent="0.25">
      <c r="F308391" s="195"/>
    </row>
    <row r="308392" spans="6:6" x14ac:dyDescent="0.25">
      <c r="F308392" s="195"/>
    </row>
    <row r="308393" spans="6:6" x14ac:dyDescent="0.25">
      <c r="F308393" s="195"/>
    </row>
    <row r="308394" spans="6:6" x14ac:dyDescent="0.25">
      <c r="F308394" s="195"/>
    </row>
    <row r="308395" spans="6:6" x14ac:dyDescent="0.25">
      <c r="F308395" s="195"/>
    </row>
    <row r="308396" spans="6:6" x14ac:dyDescent="0.25">
      <c r="F308396" s="195"/>
    </row>
    <row r="308397" spans="6:6" x14ac:dyDescent="0.25">
      <c r="F308397" s="195"/>
    </row>
    <row r="308398" spans="6:6" x14ac:dyDescent="0.25">
      <c r="F308398" s="195"/>
    </row>
    <row r="308399" spans="6:6" x14ac:dyDescent="0.25">
      <c r="F308399" s="195"/>
    </row>
    <row r="308400" spans="6:6" x14ac:dyDescent="0.25">
      <c r="F308400" s="195"/>
    </row>
    <row r="308401" spans="6:6" x14ac:dyDescent="0.25">
      <c r="F308401" s="195"/>
    </row>
    <row r="308402" spans="6:6" x14ac:dyDescent="0.25">
      <c r="F308402" s="195"/>
    </row>
    <row r="308403" spans="6:6" x14ac:dyDescent="0.25">
      <c r="F308403" s="195"/>
    </row>
    <row r="308404" spans="6:6" x14ac:dyDescent="0.25">
      <c r="F308404" s="195"/>
    </row>
    <row r="308405" spans="6:6" x14ac:dyDescent="0.25">
      <c r="F308405" s="195"/>
    </row>
    <row r="308406" spans="6:6" x14ac:dyDescent="0.25">
      <c r="F308406" s="195"/>
    </row>
    <row r="308407" spans="6:6" x14ac:dyDescent="0.25">
      <c r="F308407" s="195"/>
    </row>
    <row r="308408" spans="6:6" x14ac:dyDescent="0.25">
      <c r="F308408" s="195"/>
    </row>
    <row r="308409" spans="6:6" x14ac:dyDescent="0.25">
      <c r="F308409" s="195"/>
    </row>
    <row r="308410" spans="6:6" x14ac:dyDescent="0.25">
      <c r="F308410" s="195"/>
    </row>
    <row r="308411" spans="6:6" x14ac:dyDescent="0.25">
      <c r="F308411" s="195"/>
    </row>
    <row r="308412" spans="6:6" x14ac:dyDescent="0.25">
      <c r="F308412" s="195"/>
    </row>
    <row r="308413" spans="6:6" x14ac:dyDescent="0.25">
      <c r="F308413" s="195"/>
    </row>
    <row r="308414" spans="6:6" x14ac:dyDescent="0.25">
      <c r="F308414" s="195"/>
    </row>
    <row r="308415" spans="6:6" x14ac:dyDescent="0.25">
      <c r="F308415" s="195"/>
    </row>
    <row r="308416" spans="6:6" x14ac:dyDescent="0.25">
      <c r="F308416" s="195"/>
    </row>
    <row r="308417" spans="6:6" x14ac:dyDescent="0.25">
      <c r="F308417" s="195"/>
    </row>
    <row r="308418" spans="6:6" x14ac:dyDescent="0.25">
      <c r="F308418" s="195"/>
    </row>
    <row r="308419" spans="6:6" x14ac:dyDescent="0.25">
      <c r="F308419" s="195"/>
    </row>
    <row r="308420" spans="6:6" x14ac:dyDescent="0.25">
      <c r="F308420" s="195"/>
    </row>
    <row r="308421" spans="6:6" x14ac:dyDescent="0.25">
      <c r="F308421" s="195"/>
    </row>
    <row r="308422" spans="6:6" x14ac:dyDescent="0.25">
      <c r="F308422" s="195"/>
    </row>
    <row r="308423" spans="6:6" x14ac:dyDescent="0.25">
      <c r="F308423" s="195"/>
    </row>
    <row r="308424" spans="6:6" x14ac:dyDescent="0.25">
      <c r="F308424" s="195"/>
    </row>
    <row r="308425" spans="6:6" x14ac:dyDescent="0.25">
      <c r="F308425" s="195"/>
    </row>
    <row r="308426" spans="6:6" x14ac:dyDescent="0.25">
      <c r="F308426" s="195"/>
    </row>
    <row r="308427" spans="6:6" x14ac:dyDescent="0.25">
      <c r="F308427" s="195"/>
    </row>
    <row r="308428" spans="6:6" x14ac:dyDescent="0.25">
      <c r="F308428" s="195"/>
    </row>
    <row r="308429" spans="6:6" x14ac:dyDescent="0.25">
      <c r="F308429" s="195"/>
    </row>
    <row r="308430" spans="6:6" x14ac:dyDescent="0.25">
      <c r="F308430" s="195"/>
    </row>
    <row r="308431" spans="6:6" x14ac:dyDescent="0.25">
      <c r="F308431" s="195"/>
    </row>
    <row r="308432" spans="6:6" x14ac:dyDescent="0.25">
      <c r="F308432" s="195"/>
    </row>
    <row r="308433" spans="6:6" x14ac:dyDescent="0.25">
      <c r="F308433" s="195"/>
    </row>
    <row r="308434" spans="6:6" x14ac:dyDescent="0.25">
      <c r="F308434" s="195"/>
    </row>
    <row r="308435" spans="6:6" x14ac:dyDescent="0.25">
      <c r="F308435" s="195"/>
    </row>
    <row r="308436" spans="6:6" x14ac:dyDescent="0.25">
      <c r="F308436" s="195"/>
    </row>
    <row r="308437" spans="6:6" x14ac:dyDescent="0.25">
      <c r="F308437" s="195"/>
    </row>
    <row r="308438" spans="6:6" x14ac:dyDescent="0.25">
      <c r="F308438" s="195"/>
    </row>
    <row r="308439" spans="6:6" x14ac:dyDescent="0.25">
      <c r="F308439" s="195"/>
    </row>
    <row r="308440" spans="6:6" x14ac:dyDescent="0.25">
      <c r="F308440" s="195"/>
    </row>
    <row r="308441" spans="6:6" x14ac:dyDescent="0.25">
      <c r="F308441" s="195"/>
    </row>
    <row r="308442" spans="6:6" x14ac:dyDescent="0.25">
      <c r="F308442" s="195"/>
    </row>
    <row r="308443" spans="6:6" x14ac:dyDescent="0.25">
      <c r="F308443" s="195"/>
    </row>
    <row r="308444" spans="6:6" x14ac:dyDescent="0.25">
      <c r="F308444" s="195"/>
    </row>
    <row r="308445" spans="6:6" x14ac:dyDescent="0.25">
      <c r="F308445" s="195"/>
    </row>
    <row r="308446" spans="6:6" x14ac:dyDescent="0.25">
      <c r="F308446" s="195"/>
    </row>
    <row r="308447" spans="6:6" x14ac:dyDescent="0.25">
      <c r="F308447" s="195"/>
    </row>
    <row r="308448" spans="6:6" x14ac:dyDescent="0.25">
      <c r="F308448" s="195"/>
    </row>
    <row r="308449" spans="6:6" x14ac:dyDescent="0.25">
      <c r="F308449" s="195"/>
    </row>
    <row r="308450" spans="6:6" x14ac:dyDescent="0.25">
      <c r="F308450" s="195"/>
    </row>
    <row r="308451" spans="6:6" x14ac:dyDescent="0.25">
      <c r="F308451" s="195"/>
    </row>
    <row r="308452" spans="6:6" x14ac:dyDescent="0.25">
      <c r="F308452" s="195"/>
    </row>
    <row r="308453" spans="6:6" x14ac:dyDescent="0.25">
      <c r="F308453" s="195"/>
    </row>
    <row r="308454" spans="6:6" x14ac:dyDescent="0.25">
      <c r="F308454" s="195"/>
    </row>
    <row r="308455" spans="6:6" x14ac:dyDescent="0.25">
      <c r="F308455" s="195"/>
    </row>
    <row r="308456" spans="6:6" x14ac:dyDescent="0.25">
      <c r="F308456" s="195"/>
    </row>
    <row r="308457" spans="6:6" x14ac:dyDescent="0.25">
      <c r="F308457" s="195"/>
    </row>
    <row r="308458" spans="6:6" x14ac:dyDescent="0.25">
      <c r="F308458" s="195"/>
    </row>
    <row r="308459" spans="6:6" x14ac:dyDescent="0.25">
      <c r="F308459" s="195"/>
    </row>
    <row r="308460" spans="6:6" x14ac:dyDescent="0.25">
      <c r="F308460" s="195"/>
    </row>
    <row r="308461" spans="6:6" x14ac:dyDescent="0.25">
      <c r="F308461" s="195"/>
    </row>
    <row r="308462" spans="6:6" x14ac:dyDescent="0.25">
      <c r="F308462" s="195"/>
    </row>
    <row r="308463" spans="6:6" x14ac:dyDescent="0.25">
      <c r="F308463" s="195"/>
    </row>
    <row r="308464" spans="6:6" x14ac:dyDescent="0.25">
      <c r="F308464" s="195"/>
    </row>
    <row r="308465" spans="6:6" x14ac:dyDescent="0.25">
      <c r="F308465" s="195"/>
    </row>
    <row r="308466" spans="6:6" x14ac:dyDescent="0.25">
      <c r="F308466" s="195"/>
    </row>
    <row r="308467" spans="6:6" x14ac:dyDescent="0.25">
      <c r="F308467" s="195"/>
    </row>
    <row r="308468" spans="6:6" x14ac:dyDescent="0.25">
      <c r="F308468" s="195"/>
    </row>
    <row r="308469" spans="6:6" x14ac:dyDescent="0.25">
      <c r="F308469" s="195"/>
    </row>
    <row r="308470" spans="6:6" x14ac:dyDescent="0.25">
      <c r="F308470" s="195"/>
    </row>
    <row r="308471" spans="6:6" x14ac:dyDescent="0.25">
      <c r="F308471" s="195"/>
    </row>
    <row r="308472" spans="6:6" x14ac:dyDescent="0.25">
      <c r="F308472" s="195"/>
    </row>
    <row r="308473" spans="6:6" x14ac:dyDescent="0.25">
      <c r="F308473" s="195"/>
    </row>
    <row r="308474" spans="6:6" x14ac:dyDescent="0.25">
      <c r="F308474" s="195"/>
    </row>
    <row r="308475" spans="6:6" x14ac:dyDescent="0.25">
      <c r="F308475" s="195"/>
    </row>
    <row r="308476" spans="6:6" x14ac:dyDescent="0.25">
      <c r="F308476" s="195"/>
    </row>
    <row r="308477" spans="6:6" x14ac:dyDescent="0.25">
      <c r="F308477" s="195"/>
    </row>
    <row r="308478" spans="6:6" x14ac:dyDescent="0.25">
      <c r="F308478" s="195"/>
    </row>
    <row r="308479" spans="6:6" x14ac:dyDescent="0.25">
      <c r="F308479" s="195"/>
    </row>
    <row r="308480" spans="6:6" x14ac:dyDescent="0.25">
      <c r="F308480" s="195"/>
    </row>
    <row r="308481" spans="6:6" x14ac:dyDescent="0.25">
      <c r="F308481" s="195"/>
    </row>
    <row r="308482" spans="6:6" x14ac:dyDescent="0.25">
      <c r="F308482" s="195"/>
    </row>
    <row r="308483" spans="6:6" x14ac:dyDescent="0.25">
      <c r="F308483" s="195"/>
    </row>
    <row r="308484" spans="6:6" x14ac:dyDescent="0.25">
      <c r="F308484" s="195"/>
    </row>
    <row r="308485" spans="6:6" x14ac:dyDescent="0.25">
      <c r="F308485" s="195"/>
    </row>
    <row r="308486" spans="6:6" x14ac:dyDescent="0.25">
      <c r="F308486" s="195"/>
    </row>
    <row r="308487" spans="6:6" x14ac:dyDescent="0.25">
      <c r="F308487" s="195"/>
    </row>
    <row r="308488" spans="6:6" x14ac:dyDescent="0.25">
      <c r="F308488" s="195"/>
    </row>
    <row r="308489" spans="6:6" x14ac:dyDescent="0.25">
      <c r="F308489" s="195"/>
    </row>
    <row r="308490" spans="6:6" x14ac:dyDescent="0.25">
      <c r="F308490" s="195"/>
    </row>
    <row r="308491" spans="6:6" x14ac:dyDescent="0.25">
      <c r="F308491" s="195"/>
    </row>
    <row r="308492" spans="6:6" x14ac:dyDescent="0.25">
      <c r="F308492" s="195"/>
    </row>
    <row r="308493" spans="6:6" x14ac:dyDescent="0.25">
      <c r="F308493" s="195"/>
    </row>
    <row r="308494" spans="6:6" x14ac:dyDescent="0.25">
      <c r="F308494" s="195"/>
    </row>
    <row r="308495" spans="6:6" x14ac:dyDescent="0.25">
      <c r="F308495" s="195"/>
    </row>
    <row r="308496" spans="6:6" x14ac:dyDescent="0.25">
      <c r="F308496" s="195"/>
    </row>
    <row r="308497" spans="6:6" x14ac:dyDescent="0.25">
      <c r="F308497" s="195"/>
    </row>
    <row r="308498" spans="6:6" x14ac:dyDescent="0.25">
      <c r="F308498" s="195"/>
    </row>
    <row r="308499" spans="6:6" x14ac:dyDescent="0.25">
      <c r="F308499" s="195"/>
    </row>
    <row r="308500" spans="6:6" x14ac:dyDescent="0.25">
      <c r="F308500" s="195"/>
    </row>
    <row r="308501" spans="6:6" x14ac:dyDescent="0.25">
      <c r="F308501" s="195"/>
    </row>
    <row r="308502" spans="6:6" x14ac:dyDescent="0.25">
      <c r="F308502" s="195"/>
    </row>
    <row r="308503" spans="6:6" x14ac:dyDescent="0.25">
      <c r="F308503" s="195"/>
    </row>
    <row r="308504" spans="6:6" x14ac:dyDescent="0.25">
      <c r="F308504" s="195"/>
    </row>
    <row r="308505" spans="6:6" x14ac:dyDescent="0.25">
      <c r="F308505" s="195"/>
    </row>
    <row r="308506" spans="6:6" x14ac:dyDescent="0.25">
      <c r="F308506" s="195"/>
    </row>
    <row r="308507" spans="6:6" x14ac:dyDescent="0.25">
      <c r="F308507" s="195"/>
    </row>
    <row r="308508" spans="6:6" x14ac:dyDescent="0.25">
      <c r="F308508" s="195"/>
    </row>
    <row r="308509" spans="6:6" x14ac:dyDescent="0.25">
      <c r="F308509" s="195"/>
    </row>
    <row r="308510" spans="6:6" x14ac:dyDescent="0.25">
      <c r="F308510" s="195"/>
    </row>
    <row r="308511" spans="6:6" x14ac:dyDescent="0.25">
      <c r="F308511" s="195"/>
    </row>
    <row r="308512" spans="6:6" x14ac:dyDescent="0.25">
      <c r="F308512" s="195"/>
    </row>
    <row r="308513" spans="6:6" x14ac:dyDescent="0.25">
      <c r="F308513" s="195"/>
    </row>
    <row r="308514" spans="6:6" x14ac:dyDescent="0.25">
      <c r="F308514" s="195"/>
    </row>
    <row r="308515" spans="6:6" x14ac:dyDescent="0.25">
      <c r="F308515" s="195"/>
    </row>
    <row r="308516" spans="6:6" x14ac:dyDescent="0.25">
      <c r="F308516" s="195"/>
    </row>
    <row r="308517" spans="6:6" x14ac:dyDescent="0.25">
      <c r="F308517" s="195"/>
    </row>
    <row r="308518" spans="6:6" x14ac:dyDescent="0.25">
      <c r="F308518" s="195"/>
    </row>
    <row r="308519" spans="6:6" x14ac:dyDescent="0.25">
      <c r="F308519" s="195"/>
    </row>
    <row r="308520" spans="6:6" x14ac:dyDescent="0.25">
      <c r="F308520" s="195"/>
    </row>
    <row r="308521" spans="6:6" x14ac:dyDescent="0.25">
      <c r="F308521" s="195"/>
    </row>
    <row r="308522" spans="6:6" x14ac:dyDescent="0.25">
      <c r="F308522" s="195"/>
    </row>
    <row r="308523" spans="6:6" x14ac:dyDescent="0.25">
      <c r="F308523" s="195"/>
    </row>
    <row r="308524" spans="6:6" x14ac:dyDescent="0.25">
      <c r="F308524" s="195"/>
    </row>
    <row r="308525" spans="6:6" x14ac:dyDescent="0.25">
      <c r="F308525" s="195"/>
    </row>
    <row r="308526" spans="6:6" x14ac:dyDescent="0.25">
      <c r="F308526" s="195"/>
    </row>
    <row r="308527" spans="6:6" x14ac:dyDescent="0.25">
      <c r="F308527" s="195"/>
    </row>
    <row r="308528" spans="6:6" x14ac:dyDescent="0.25">
      <c r="F308528" s="195"/>
    </row>
    <row r="308529" spans="6:6" x14ac:dyDescent="0.25">
      <c r="F308529" s="195"/>
    </row>
    <row r="308530" spans="6:6" x14ac:dyDescent="0.25">
      <c r="F308530" s="195"/>
    </row>
    <row r="308531" spans="6:6" x14ac:dyDescent="0.25">
      <c r="F308531" s="195"/>
    </row>
    <row r="308532" spans="6:6" x14ac:dyDescent="0.25">
      <c r="F308532" s="195"/>
    </row>
    <row r="308533" spans="6:6" x14ac:dyDescent="0.25">
      <c r="F308533" s="195"/>
    </row>
    <row r="308534" spans="6:6" x14ac:dyDescent="0.25">
      <c r="F308534" s="195"/>
    </row>
    <row r="308535" spans="6:6" x14ac:dyDescent="0.25">
      <c r="F308535" s="195"/>
    </row>
    <row r="308536" spans="6:6" x14ac:dyDescent="0.25">
      <c r="F308536" s="195"/>
    </row>
    <row r="308537" spans="6:6" x14ac:dyDescent="0.25">
      <c r="F308537" s="195"/>
    </row>
    <row r="308538" spans="6:6" x14ac:dyDescent="0.25">
      <c r="F308538" s="195"/>
    </row>
    <row r="308539" spans="6:6" x14ac:dyDescent="0.25">
      <c r="F308539" s="195"/>
    </row>
    <row r="308540" spans="6:6" x14ac:dyDescent="0.25">
      <c r="F308540" s="195"/>
    </row>
    <row r="308541" spans="6:6" x14ac:dyDescent="0.25">
      <c r="F308541" s="195"/>
    </row>
    <row r="308542" spans="6:6" x14ac:dyDescent="0.25">
      <c r="F308542" s="195"/>
    </row>
    <row r="308543" spans="6:6" x14ac:dyDescent="0.25">
      <c r="F308543" s="195"/>
    </row>
    <row r="308544" spans="6:6" x14ac:dyDescent="0.25">
      <c r="F308544" s="195"/>
    </row>
    <row r="308545" spans="6:6" x14ac:dyDescent="0.25">
      <c r="F308545" s="195"/>
    </row>
    <row r="308546" spans="6:6" x14ac:dyDescent="0.25">
      <c r="F308546" s="195"/>
    </row>
    <row r="308547" spans="6:6" x14ac:dyDescent="0.25">
      <c r="F308547" s="195"/>
    </row>
    <row r="308548" spans="6:6" x14ac:dyDescent="0.25">
      <c r="F308548" s="195"/>
    </row>
    <row r="308549" spans="6:6" x14ac:dyDescent="0.25">
      <c r="F308549" s="195"/>
    </row>
    <row r="308550" spans="6:6" x14ac:dyDescent="0.25">
      <c r="F308550" s="195"/>
    </row>
    <row r="308551" spans="6:6" x14ac:dyDescent="0.25">
      <c r="F308551" s="195"/>
    </row>
    <row r="308552" spans="6:6" x14ac:dyDescent="0.25">
      <c r="F308552" s="195"/>
    </row>
    <row r="308553" spans="6:6" x14ac:dyDescent="0.25">
      <c r="F308553" s="195"/>
    </row>
    <row r="308554" spans="6:6" x14ac:dyDescent="0.25">
      <c r="F308554" s="195"/>
    </row>
    <row r="308555" spans="6:6" x14ac:dyDescent="0.25">
      <c r="F308555" s="195"/>
    </row>
    <row r="308556" spans="6:6" x14ac:dyDescent="0.25">
      <c r="F308556" s="195"/>
    </row>
    <row r="308557" spans="6:6" x14ac:dyDescent="0.25">
      <c r="F308557" s="195"/>
    </row>
    <row r="308558" spans="6:6" x14ac:dyDescent="0.25">
      <c r="F308558" s="195"/>
    </row>
    <row r="308559" spans="6:6" x14ac:dyDescent="0.25">
      <c r="F308559" s="195"/>
    </row>
    <row r="308560" spans="6:6" x14ac:dyDescent="0.25">
      <c r="F308560" s="195"/>
    </row>
    <row r="308561" spans="6:6" x14ac:dyDescent="0.25">
      <c r="F308561" s="195"/>
    </row>
    <row r="308562" spans="6:6" x14ac:dyDescent="0.25">
      <c r="F308562" s="195"/>
    </row>
    <row r="308563" spans="6:6" x14ac:dyDescent="0.25">
      <c r="F308563" s="195"/>
    </row>
    <row r="308564" spans="6:6" x14ac:dyDescent="0.25">
      <c r="F308564" s="195"/>
    </row>
    <row r="308565" spans="6:6" x14ac:dyDescent="0.25">
      <c r="F308565" s="195"/>
    </row>
    <row r="308566" spans="6:6" x14ac:dyDescent="0.25">
      <c r="F308566" s="195"/>
    </row>
    <row r="308567" spans="6:6" x14ac:dyDescent="0.25">
      <c r="F308567" s="195"/>
    </row>
    <row r="308568" spans="6:6" x14ac:dyDescent="0.25">
      <c r="F308568" s="195"/>
    </row>
    <row r="308569" spans="6:6" x14ac:dyDescent="0.25">
      <c r="F308569" s="195"/>
    </row>
    <row r="308570" spans="6:6" x14ac:dyDescent="0.25">
      <c r="F308570" s="195"/>
    </row>
    <row r="308571" spans="6:6" x14ac:dyDescent="0.25">
      <c r="F308571" s="195"/>
    </row>
    <row r="308572" spans="6:6" x14ac:dyDescent="0.25">
      <c r="F308572" s="195"/>
    </row>
    <row r="308573" spans="6:6" x14ac:dyDescent="0.25">
      <c r="F308573" s="195"/>
    </row>
    <row r="308574" spans="6:6" x14ac:dyDescent="0.25">
      <c r="F308574" s="195"/>
    </row>
    <row r="308575" spans="6:6" x14ac:dyDescent="0.25">
      <c r="F308575" s="195"/>
    </row>
    <row r="308576" spans="6:6" x14ac:dyDescent="0.25">
      <c r="F308576" s="195"/>
    </row>
    <row r="308577" spans="6:6" x14ac:dyDescent="0.25">
      <c r="F308577" s="195"/>
    </row>
    <row r="308578" spans="6:6" x14ac:dyDescent="0.25">
      <c r="F308578" s="195"/>
    </row>
    <row r="308579" spans="6:6" x14ac:dyDescent="0.25">
      <c r="F308579" s="195"/>
    </row>
    <row r="308580" spans="6:6" x14ac:dyDescent="0.25">
      <c r="F308580" s="195"/>
    </row>
    <row r="308581" spans="6:6" x14ac:dyDescent="0.25">
      <c r="F308581" s="195"/>
    </row>
    <row r="308582" spans="6:6" x14ac:dyDescent="0.25">
      <c r="F308582" s="195"/>
    </row>
    <row r="308583" spans="6:6" x14ac:dyDescent="0.25">
      <c r="F308583" s="195"/>
    </row>
    <row r="308584" spans="6:6" x14ac:dyDescent="0.25">
      <c r="F308584" s="195"/>
    </row>
    <row r="308585" spans="6:6" x14ac:dyDescent="0.25">
      <c r="F308585" s="195"/>
    </row>
    <row r="308586" spans="6:6" x14ac:dyDescent="0.25">
      <c r="F308586" s="195"/>
    </row>
    <row r="308587" spans="6:6" x14ac:dyDescent="0.25">
      <c r="F308587" s="195"/>
    </row>
    <row r="308588" spans="6:6" x14ac:dyDescent="0.25">
      <c r="F308588" s="195"/>
    </row>
    <row r="308589" spans="6:6" x14ac:dyDescent="0.25">
      <c r="F308589" s="195"/>
    </row>
    <row r="308590" spans="6:6" x14ac:dyDescent="0.25">
      <c r="F308590" s="195"/>
    </row>
    <row r="308591" spans="6:6" x14ac:dyDescent="0.25">
      <c r="F308591" s="195"/>
    </row>
    <row r="308592" spans="6:6" x14ac:dyDescent="0.25">
      <c r="F308592" s="195"/>
    </row>
    <row r="308593" spans="6:6" x14ac:dyDescent="0.25">
      <c r="F308593" s="195"/>
    </row>
    <row r="308594" spans="6:6" x14ac:dyDescent="0.25">
      <c r="F308594" s="195"/>
    </row>
    <row r="308595" spans="6:6" x14ac:dyDescent="0.25">
      <c r="F308595" s="195"/>
    </row>
    <row r="308596" spans="6:6" x14ac:dyDescent="0.25">
      <c r="F308596" s="195"/>
    </row>
    <row r="308597" spans="6:6" x14ac:dyDescent="0.25">
      <c r="F308597" s="195"/>
    </row>
    <row r="308598" spans="6:6" x14ac:dyDescent="0.25">
      <c r="F308598" s="195"/>
    </row>
    <row r="308599" spans="6:6" x14ac:dyDescent="0.25">
      <c r="F308599" s="195"/>
    </row>
    <row r="308600" spans="6:6" x14ac:dyDescent="0.25">
      <c r="F308600" s="195"/>
    </row>
    <row r="308601" spans="6:6" x14ac:dyDescent="0.25">
      <c r="F308601" s="195"/>
    </row>
    <row r="308602" spans="6:6" x14ac:dyDescent="0.25">
      <c r="F308602" s="195"/>
    </row>
    <row r="308603" spans="6:6" x14ac:dyDescent="0.25">
      <c r="F308603" s="195"/>
    </row>
    <row r="308604" spans="6:6" x14ac:dyDescent="0.25">
      <c r="F308604" s="195"/>
    </row>
    <row r="308605" spans="6:6" x14ac:dyDescent="0.25">
      <c r="F308605" s="195"/>
    </row>
    <row r="308606" spans="6:6" x14ac:dyDescent="0.25">
      <c r="F308606" s="195"/>
    </row>
    <row r="308607" spans="6:6" x14ac:dyDescent="0.25">
      <c r="F308607" s="195"/>
    </row>
    <row r="308608" spans="6:6" x14ac:dyDescent="0.25">
      <c r="F308608" s="195"/>
    </row>
    <row r="308609" spans="6:6" x14ac:dyDescent="0.25">
      <c r="F308609" s="195"/>
    </row>
    <row r="308610" spans="6:6" x14ac:dyDescent="0.25">
      <c r="F308610" s="195"/>
    </row>
    <row r="308611" spans="6:6" x14ac:dyDescent="0.25">
      <c r="F308611" s="195"/>
    </row>
    <row r="308612" spans="6:6" x14ac:dyDescent="0.25">
      <c r="F308612" s="195"/>
    </row>
    <row r="308613" spans="6:6" x14ac:dyDescent="0.25">
      <c r="F308613" s="195"/>
    </row>
    <row r="308614" spans="6:6" x14ac:dyDescent="0.25">
      <c r="F308614" s="195"/>
    </row>
    <row r="308615" spans="6:6" x14ac:dyDescent="0.25">
      <c r="F308615" s="195"/>
    </row>
    <row r="308616" spans="6:6" x14ac:dyDescent="0.25">
      <c r="F308616" s="195"/>
    </row>
    <row r="308617" spans="6:6" x14ac:dyDescent="0.25">
      <c r="F308617" s="195"/>
    </row>
    <row r="308618" spans="6:6" x14ac:dyDescent="0.25">
      <c r="F308618" s="195"/>
    </row>
    <row r="308619" spans="6:6" x14ac:dyDescent="0.25">
      <c r="F308619" s="195"/>
    </row>
    <row r="308620" spans="6:6" x14ac:dyDescent="0.25">
      <c r="F308620" s="195"/>
    </row>
    <row r="308621" spans="6:6" x14ac:dyDescent="0.25">
      <c r="F308621" s="195"/>
    </row>
    <row r="308622" spans="6:6" x14ac:dyDescent="0.25">
      <c r="F308622" s="195"/>
    </row>
    <row r="308623" spans="6:6" x14ac:dyDescent="0.25">
      <c r="F308623" s="195"/>
    </row>
    <row r="308624" spans="6:6" x14ac:dyDescent="0.25">
      <c r="F308624" s="195"/>
    </row>
    <row r="308625" spans="6:6" x14ac:dyDescent="0.25">
      <c r="F308625" s="195"/>
    </row>
    <row r="308626" spans="6:6" x14ac:dyDescent="0.25">
      <c r="F308626" s="195"/>
    </row>
    <row r="308627" spans="6:6" x14ac:dyDescent="0.25">
      <c r="F308627" s="195"/>
    </row>
    <row r="308628" spans="6:6" x14ac:dyDescent="0.25">
      <c r="F308628" s="195"/>
    </row>
    <row r="308629" spans="6:6" x14ac:dyDescent="0.25">
      <c r="F308629" s="195"/>
    </row>
    <row r="308630" spans="6:6" x14ac:dyDescent="0.25">
      <c r="F308630" s="195"/>
    </row>
    <row r="308631" spans="6:6" x14ac:dyDescent="0.25">
      <c r="F308631" s="195"/>
    </row>
    <row r="308632" spans="6:6" x14ac:dyDescent="0.25">
      <c r="F308632" s="195"/>
    </row>
    <row r="308633" spans="6:6" x14ac:dyDescent="0.25">
      <c r="F308633" s="195"/>
    </row>
    <row r="308634" spans="6:6" x14ac:dyDescent="0.25">
      <c r="F308634" s="195"/>
    </row>
    <row r="308635" spans="6:6" x14ac:dyDescent="0.25">
      <c r="F308635" s="195"/>
    </row>
    <row r="308636" spans="6:6" x14ac:dyDescent="0.25">
      <c r="F308636" s="195"/>
    </row>
    <row r="308637" spans="6:6" x14ac:dyDescent="0.25">
      <c r="F308637" s="195"/>
    </row>
    <row r="308638" spans="6:6" x14ac:dyDescent="0.25">
      <c r="F308638" s="195"/>
    </row>
    <row r="308639" spans="6:6" x14ac:dyDescent="0.25">
      <c r="F308639" s="195"/>
    </row>
    <row r="308640" spans="6:6" x14ac:dyDescent="0.25">
      <c r="F308640" s="195"/>
    </row>
    <row r="308641" spans="6:6" x14ac:dyDescent="0.25">
      <c r="F308641" s="195"/>
    </row>
    <row r="308642" spans="6:6" x14ac:dyDescent="0.25">
      <c r="F308642" s="195"/>
    </row>
    <row r="308643" spans="6:6" x14ac:dyDescent="0.25">
      <c r="F308643" s="195"/>
    </row>
    <row r="308644" spans="6:6" x14ac:dyDescent="0.25">
      <c r="F308644" s="195"/>
    </row>
    <row r="308645" spans="6:6" x14ac:dyDescent="0.25">
      <c r="F308645" s="195"/>
    </row>
    <row r="308646" spans="6:6" x14ac:dyDescent="0.25">
      <c r="F308646" s="195"/>
    </row>
    <row r="308647" spans="6:6" x14ac:dyDescent="0.25">
      <c r="F308647" s="195"/>
    </row>
    <row r="308648" spans="6:6" x14ac:dyDescent="0.25">
      <c r="F308648" s="195"/>
    </row>
    <row r="308649" spans="6:6" x14ac:dyDescent="0.25">
      <c r="F308649" s="195"/>
    </row>
    <row r="308650" spans="6:6" x14ac:dyDescent="0.25">
      <c r="F308650" s="195"/>
    </row>
    <row r="308651" spans="6:6" x14ac:dyDescent="0.25">
      <c r="F308651" s="195"/>
    </row>
    <row r="308652" spans="6:6" x14ac:dyDescent="0.25">
      <c r="F308652" s="195"/>
    </row>
    <row r="308653" spans="6:6" x14ac:dyDescent="0.25">
      <c r="F308653" s="195"/>
    </row>
    <row r="308654" spans="6:6" x14ac:dyDescent="0.25">
      <c r="F308654" s="195"/>
    </row>
    <row r="308655" spans="6:6" x14ac:dyDescent="0.25">
      <c r="F308655" s="195"/>
    </row>
    <row r="308656" spans="6:6" x14ac:dyDescent="0.25">
      <c r="F308656" s="195"/>
    </row>
    <row r="308657" spans="6:6" x14ac:dyDescent="0.25">
      <c r="F308657" s="195"/>
    </row>
    <row r="308658" spans="6:6" x14ac:dyDescent="0.25">
      <c r="F308658" s="195"/>
    </row>
    <row r="308659" spans="6:6" x14ac:dyDescent="0.25">
      <c r="F308659" s="195"/>
    </row>
    <row r="308660" spans="6:6" x14ac:dyDescent="0.25">
      <c r="F308660" s="195"/>
    </row>
    <row r="308661" spans="6:6" x14ac:dyDescent="0.25">
      <c r="F308661" s="195"/>
    </row>
    <row r="308662" spans="6:6" x14ac:dyDescent="0.25">
      <c r="F308662" s="195"/>
    </row>
    <row r="308663" spans="6:6" x14ac:dyDescent="0.25">
      <c r="F308663" s="195"/>
    </row>
    <row r="308664" spans="6:6" x14ac:dyDescent="0.25">
      <c r="F308664" s="195"/>
    </row>
    <row r="308665" spans="6:6" x14ac:dyDescent="0.25">
      <c r="F308665" s="195"/>
    </row>
    <row r="308666" spans="6:6" x14ac:dyDescent="0.25">
      <c r="F308666" s="195"/>
    </row>
    <row r="308667" spans="6:6" x14ac:dyDescent="0.25">
      <c r="F308667" s="195"/>
    </row>
    <row r="308668" spans="6:6" x14ac:dyDescent="0.25">
      <c r="F308668" s="195"/>
    </row>
    <row r="308669" spans="6:6" x14ac:dyDescent="0.25">
      <c r="F308669" s="195"/>
    </row>
    <row r="308670" spans="6:6" x14ac:dyDescent="0.25">
      <c r="F308670" s="195"/>
    </row>
    <row r="308671" spans="6:6" x14ac:dyDescent="0.25">
      <c r="F308671" s="195"/>
    </row>
    <row r="308672" spans="6:6" x14ac:dyDescent="0.25">
      <c r="F308672" s="195"/>
    </row>
    <row r="313790" spans="6:6" x14ac:dyDescent="0.25">
      <c r="F313790" s="195"/>
    </row>
    <row r="313791" spans="6:6" x14ac:dyDescent="0.25">
      <c r="F313791" s="195"/>
    </row>
    <row r="313792" spans="6:6" x14ac:dyDescent="0.25">
      <c r="F313792" s="195"/>
    </row>
    <row r="313793" spans="6:6" x14ac:dyDescent="0.25">
      <c r="F313793" s="195"/>
    </row>
    <row r="313794" spans="6:6" x14ac:dyDescent="0.25">
      <c r="F313794" s="195"/>
    </row>
    <row r="313795" spans="6:6" x14ac:dyDescent="0.25">
      <c r="F313795" s="195"/>
    </row>
    <row r="313796" spans="6:6" x14ac:dyDescent="0.25">
      <c r="F313796" s="195"/>
    </row>
    <row r="313797" spans="6:6" x14ac:dyDescent="0.25">
      <c r="F313797" s="195"/>
    </row>
    <row r="313798" spans="6:6" x14ac:dyDescent="0.25">
      <c r="F313798" s="195"/>
    </row>
    <row r="313799" spans="6:6" x14ac:dyDescent="0.25">
      <c r="F313799" s="195"/>
    </row>
    <row r="313800" spans="6:6" x14ac:dyDescent="0.25">
      <c r="F313800" s="195"/>
    </row>
    <row r="313801" spans="6:6" x14ac:dyDescent="0.25">
      <c r="F313801" s="195"/>
    </row>
    <row r="313802" spans="6:6" x14ac:dyDescent="0.25">
      <c r="F313802" s="195"/>
    </row>
    <row r="313803" spans="6:6" x14ac:dyDescent="0.25">
      <c r="F313803" s="195"/>
    </row>
    <row r="313804" spans="6:6" x14ac:dyDescent="0.25">
      <c r="F313804" s="195"/>
    </row>
    <row r="313805" spans="6:6" x14ac:dyDescent="0.25">
      <c r="F313805" s="195"/>
    </row>
    <row r="313806" spans="6:6" x14ac:dyDescent="0.25">
      <c r="F313806" s="195"/>
    </row>
    <row r="313807" spans="6:6" x14ac:dyDescent="0.25">
      <c r="F313807" s="195"/>
    </row>
    <row r="313808" spans="6:6" x14ac:dyDescent="0.25">
      <c r="F313808" s="195"/>
    </row>
    <row r="313809" spans="6:6" x14ac:dyDescent="0.25">
      <c r="F313809" s="195"/>
    </row>
    <row r="313810" spans="6:6" x14ac:dyDescent="0.25">
      <c r="F313810" s="195"/>
    </row>
    <row r="313811" spans="6:6" x14ac:dyDescent="0.25">
      <c r="F313811" s="195"/>
    </row>
    <row r="313812" spans="6:6" x14ac:dyDescent="0.25">
      <c r="F313812" s="195"/>
    </row>
    <row r="313813" spans="6:6" x14ac:dyDescent="0.25">
      <c r="F313813" s="195"/>
    </row>
    <row r="313814" spans="6:6" x14ac:dyDescent="0.25">
      <c r="F313814" s="195"/>
    </row>
    <row r="313815" spans="6:6" x14ac:dyDescent="0.25">
      <c r="F313815" s="195"/>
    </row>
    <row r="313816" spans="6:6" x14ac:dyDescent="0.25">
      <c r="F313816" s="195"/>
    </row>
    <row r="313817" spans="6:6" x14ac:dyDescent="0.25">
      <c r="F313817" s="195"/>
    </row>
    <row r="313818" spans="6:6" x14ac:dyDescent="0.25">
      <c r="F313818" s="195"/>
    </row>
    <row r="313819" spans="6:6" x14ac:dyDescent="0.25">
      <c r="F313819" s="195"/>
    </row>
    <row r="313820" spans="6:6" x14ac:dyDescent="0.25">
      <c r="F313820" s="195"/>
    </row>
    <row r="313821" spans="6:6" x14ac:dyDescent="0.25">
      <c r="F313821" s="195"/>
    </row>
    <row r="313822" spans="6:6" x14ac:dyDescent="0.25">
      <c r="F313822" s="195"/>
    </row>
    <row r="313823" spans="6:6" x14ac:dyDescent="0.25">
      <c r="F313823" s="195"/>
    </row>
    <row r="313824" spans="6:6" x14ac:dyDescent="0.25">
      <c r="F313824" s="195"/>
    </row>
    <row r="313825" spans="6:6" x14ac:dyDescent="0.25">
      <c r="F313825" s="195"/>
    </row>
    <row r="313826" spans="6:6" x14ac:dyDescent="0.25">
      <c r="F313826" s="195"/>
    </row>
    <row r="313827" spans="6:6" x14ac:dyDescent="0.25">
      <c r="F313827" s="195"/>
    </row>
    <row r="313828" spans="6:6" x14ac:dyDescent="0.25">
      <c r="F313828" s="195"/>
    </row>
    <row r="313829" spans="6:6" x14ac:dyDescent="0.25">
      <c r="F313829" s="195"/>
    </row>
    <row r="313830" spans="6:6" x14ac:dyDescent="0.25">
      <c r="F313830" s="195"/>
    </row>
    <row r="313831" spans="6:6" x14ac:dyDescent="0.25">
      <c r="F313831" s="195"/>
    </row>
    <row r="313832" spans="6:6" x14ac:dyDescent="0.25">
      <c r="F313832" s="195"/>
    </row>
    <row r="313833" spans="6:6" x14ac:dyDescent="0.25">
      <c r="F313833" s="195"/>
    </row>
    <row r="313834" spans="6:6" x14ac:dyDescent="0.25">
      <c r="F313834" s="195"/>
    </row>
    <row r="313835" spans="6:6" x14ac:dyDescent="0.25">
      <c r="F313835" s="195"/>
    </row>
    <row r="313836" spans="6:6" x14ac:dyDescent="0.25">
      <c r="F313836" s="195"/>
    </row>
    <row r="313837" spans="6:6" x14ac:dyDescent="0.25">
      <c r="F313837" s="195"/>
    </row>
    <row r="313838" spans="6:6" x14ac:dyDescent="0.25">
      <c r="F313838" s="195"/>
    </row>
    <row r="313839" spans="6:6" x14ac:dyDescent="0.25">
      <c r="F313839" s="195"/>
    </row>
    <row r="313840" spans="6:6" x14ac:dyDescent="0.25">
      <c r="F313840" s="195"/>
    </row>
    <row r="313841" spans="6:6" x14ac:dyDescent="0.25">
      <c r="F313841" s="195"/>
    </row>
    <row r="313842" spans="6:6" x14ac:dyDescent="0.25">
      <c r="F313842" s="195"/>
    </row>
    <row r="313843" spans="6:6" x14ac:dyDescent="0.25">
      <c r="F313843" s="195"/>
    </row>
    <row r="313844" spans="6:6" x14ac:dyDescent="0.25">
      <c r="F313844" s="195"/>
    </row>
    <row r="313845" spans="6:6" x14ac:dyDescent="0.25">
      <c r="F313845" s="195"/>
    </row>
    <row r="313846" spans="6:6" x14ac:dyDescent="0.25">
      <c r="F313846" s="195"/>
    </row>
    <row r="313847" spans="6:6" x14ac:dyDescent="0.25">
      <c r="F313847" s="195"/>
    </row>
    <row r="313848" spans="6:6" x14ac:dyDescent="0.25">
      <c r="F313848" s="195"/>
    </row>
    <row r="313849" spans="6:6" x14ac:dyDescent="0.25">
      <c r="F313849" s="195"/>
    </row>
    <row r="313850" spans="6:6" x14ac:dyDescent="0.25">
      <c r="F313850" s="195"/>
    </row>
    <row r="313851" spans="6:6" x14ac:dyDescent="0.25">
      <c r="F313851" s="195"/>
    </row>
    <row r="313852" spans="6:6" x14ac:dyDescent="0.25">
      <c r="F313852" s="195"/>
    </row>
    <row r="313853" spans="6:6" x14ac:dyDescent="0.25">
      <c r="F313853" s="195"/>
    </row>
    <row r="313854" spans="6:6" x14ac:dyDescent="0.25">
      <c r="F313854" s="195"/>
    </row>
    <row r="313855" spans="6:6" x14ac:dyDescent="0.25">
      <c r="F313855" s="195"/>
    </row>
    <row r="313856" spans="6:6" x14ac:dyDescent="0.25">
      <c r="F313856" s="195"/>
    </row>
    <row r="313857" spans="6:6" x14ac:dyDescent="0.25">
      <c r="F313857" s="195"/>
    </row>
    <row r="313858" spans="6:6" x14ac:dyDescent="0.25">
      <c r="F313858" s="195"/>
    </row>
    <row r="313859" spans="6:6" x14ac:dyDescent="0.25">
      <c r="F313859" s="195"/>
    </row>
    <row r="313860" spans="6:6" x14ac:dyDescent="0.25">
      <c r="F313860" s="195"/>
    </row>
    <row r="313861" spans="6:6" x14ac:dyDescent="0.25">
      <c r="F313861" s="195"/>
    </row>
    <row r="313862" spans="6:6" x14ac:dyDescent="0.25">
      <c r="F313862" s="195"/>
    </row>
    <row r="313863" spans="6:6" x14ac:dyDescent="0.25">
      <c r="F313863" s="195"/>
    </row>
    <row r="313864" spans="6:6" x14ac:dyDescent="0.25">
      <c r="F313864" s="195"/>
    </row>
    <row r="313865" spans="6:6" x14ac:dyDescent="0.25">
      <c r="F313865" s="195"/>
    </row>
    <row r="313866" spans="6:6" x14ac:dyDescent="0.25">
      <c r="F313866" s="195"/>
    </row>
    <row r="313867" spans="6:6" x14ac:dyDescent="0.25">
      <c r="F313867" s="195"/>
    </row>
    <row r="313868" spans="6:6" x14ac:dyDescent="0.25">
      <c r="F313868" s="195"/>
    </row>
    <row r="313869" spans="6:6" x14ac:dyDescent="0.25">
      <c r="F313869" s="195"/>
    </row>
    <row r="313870" spans="6:6" x14ac:dyDescent="0.25">
      <c r="F313870" s="195"/>
    </row>
    <row r="313871" spans="6:6" x14ac:dyDescent="0.25">
      <c r="F313871" s="195"/>
    </row>
    <row r="313872" spans="6:6" x14ac:dyDescent="0.25">
      <c r="F313872" s="195"/>
    </row>
    <row r="313873" spans="6:6" x14ac:dyDescent="0.25">
      <c r="F313873" s="195"/>
    </row>
    <row r="313874" spans="6:6" x14ac:dyDescent="0.25">
      <c r="F313874" s="195"/>
    </row>
    <row r="313875" spans="6:6" x14ac:dyDescent="0.25">
      <c r="F313875" s="195"/>
    </row>
    <row r="313876" spans="6:6" x14ac:dyDescent="0.25">
      <c r="F313876" s="195"/>
    </row>
    <row r="313877" spans="6:6" x14ac:dyDescent="0.25">
      <c r="F313877" s="195"/>
    </row>
    <row r="313878" spans="6:6" x14ac:dyDescent="0.25">
      <c r="F313878" s="195"/>
    </row>
    <row r="313879" spans="6:6" x14ac:dyDescent="0.25">
      <c r="F313879" s="195"/>
    </row>
    <row r="313880" spans="6:6" x14ac:dyDescent="0.25">
      <c r="F313880" s="195"/>
    </row>
    <row r="313881" spans="6:6" x14ac:dyDescent="0.25">
      <c r="F313881" s="195"/>
    </row>
    <row r="313882" spans="6:6" x14ac:dyDescent="0.25">
      <c r="F313882" s="195"/>
    </row>
    <row r="313883" spans="6:6" x14ac:dyDescent="0.25">
      <c r="F313883" s="195"/>
    </row>
    <row r="313884" spans="6:6" x14ac:dyDescent="0.25">
      <c r="F313884" s="195"/>
    </row>
    <row r="313885" spans="6:6" x14ac:dyDescent="0.25">
      <c r="F313885" s="195"/>
    </row>
    <row r="313886" spans="6:6" x14ac:dyDescent="0.25">
      <c r="F313886" s="195"/>
    </row>
    <row r="313887" spans="6:6" x14ac:dyDescent="0.25">
      <c r="F313887" s="195"/>
    </row>
    <row r="313888" spans="6:6" x14ac:dyDescent="0.25">
      <c r="F313888" s="195"/>
    </row>
    <row r="313889" spans="6:6" x14ac:dyDescent="0.25">
      <c r="F313889" s="195"/>
    </row>
    <row r="313890" spans="6:6" x14ac:dyDescent="0.25">
      <c r="F313890" s="195"/>
    </row>
    <row r="313891" spans="6:6" x14ac:dyDescent="0.25">
      <c r="F313891" s="195"/>
    </row>
    <row r="313892" spans="6:6" x14ac:dyDescent="0.25">
      <c r="F313892" s="195"/>
    </row>
    <row r="313893" spans="6:6" x14ac:dyDescent="0.25">
      <c r="F313893" s="195"/>
    </row>
    <row r="313894" spans="6:6" x14ac:dyDescent="0.25">
      <c r="F313894" s="195"/>
    </row>
    <row r="313895" spans="6:6" x14ac:dyDescent="0.25">
      <c r="F313895" s="195"/>
    </row>
    <row r="313896" spans="6:6" x14ac:dyDescent="0.25">
      <c r="F313896" s="195"/>
    </row>
    <row r="313897" spans="6:6" x14ac:dyDescent="0.25">
      <c r="F313897" s="195"/>
    </row>
    <row r="313898" spans="6:6" x14ac:dyDescent="0.25">
      <c r="F313898" s="195"/>
    </row>
    <row r="313899" spans="6:6" x14ac:dyDescent="0.25">
      <c r="F313899" s="195"/>
    </row>
    <row r="313900" spans="6:6" x14ac:dyDescent="0.25">
      <c r="F313900" s="195"/>
    </row>
    <row r="313901" spans="6:6" x14ac:dyDescent="0.25">
      <c r="F313901" s="195"/>
    </row>
    <row r="313902" spans="6:6" x14ac:dyDescent="0.25">
      <c r="F313902" s="195"/>
    </row>
    <row r="313903" spans="6:6" x14ac:dyDescent="0.25">
      <c r="F313903" s="195"/>
    </row>
    <row r="313904" spans="6:6" x14ac:dyDescent="0.25">
      <c r="F313904" s="195"/>
    </row>
    <row r="313905" spans="6:6" x14ac:dyDescent="0.25">
      <c r="F313905" s="195"/>
    </row>
    <row r="313906" spans="6:6" x14ac:dyDescent="0.25">
      <c r="F313906" s="195"/>
    </row>
    <row r="313907" spans="6:6" x14ac:dyDescent="0.25">
      <c r="F313907" s="195"/>
    </row>
    <row r="313908" spans="6:6" x14ac:dyDescent="0.25">
      <c r="F313908" s="195"/>
    </row>
    <row r="313909" spans="6:6" x14ac:dyDescent="0.25">
      <c r="F313909" s="195"/>
    </row>
    <row r="313910" spans="6:6" x14ac:dyDescent="0.25">
      <c r="F313910" s="195"/>
    </row>
    <row r="313911" spans="6:6" x14ac:dyDescent="0.25">
      <c r="F313911" s="195"/>
    </row>
    <row r="313912" spans="6:6" x14ac:dyDescent="0.25">
      <c r="F313912" s="195"/>
    </row>
    <row r="313913" spans="6:6" x14ac:dyDescent="0.25">
      <c r="F313913" s="195"/>
    </row>
    <row r="313914" spans="6:6" x14ac:dyDescent="0.25">
      <c r="F313914" s="195"/>
    </row>
    <row r="313915" spans="6:6" x14ac:dyDescent="0.25">
      <c r="F313915" s="195"/>
    </row>
    <row r="313916" spans="6:6" x14ac:dyDescent="0.25">
      <c r="F313916" s="195"/>
    </row>
    <row r="313917" spans="6:6" x14ac:dyDescent="0.25">
      <c r="F313917" s="195"/>
    </row>
    <row r="313918" spans="6:6" x14ac:dyDescent="0.25">
      <c r="F313918" s="195"/>
    </row>
    <row r="313919" spans="6:6" x14ac:dyDescent="0.25">
      <c r="F313919" s="195"/>
    </row>
    <row r="313920" spans="6:6" x14ac:dyDescent="0.25">
      <c r="F313920" s="195"/>
    </row>
    <row r="313921" spans="6:6" x14ac:dyDescent="0.25">
      <c r="F313921" s="195"/>
    </row>
    <row r="313922" spans="6:6" x14ac:dyDescent="0.25">
      <c r="F313922" s="195"/>
    </row>
    <row r="313923" spans="6:6" x14ac:dyDescent="0.25">
      <c r="F313923" s="195"/>
    </row>
    <row r="313924" spans="6:6" x14ac:dyDescent="0.25">
      <c r="F313924" s="195"/>
    </row>
    <row r="313925" spans="6:6" x14ac:dyDescent="0.25">
      <c r="F313925" s="195"/>
    </row>
    <row r="313926" spans="6:6" x14ac:dyDescent="0.25">
      <c r="F313926" s="195"/>
    </row>
    <row r="313927" spans="6:6" x14ac:dyDescent="0.25">
      <c r="F313927" s="195"/>
    </row>
    <row r="313928" spans="6:6" x14ac:dyDescent="0.25">
      <c r="F313928" s="195"/>
    </row>
    <row r="313929" spans="6:6" x14ac:dyDescent="0.25">
      <c r="F313929" s="195"/>
    </row>
    <row r="313930" spans="6:6" x14ac:dyDescent="0.25">
      <c r="F313930" s="195"/>
    </row>
    <row r="313931" spans="6:6" x14ac:dyDescent="0.25">
      <c r="F313931" s="195"/>
    </row>
    <row r="313932" spans="6:6" x14ac:dyDescent="0.25">
      <c r="F313932" s="195"/>
    </row>
    <row r="313933" spans="6:6" x14ac:dyDescent="0.25">
      <c r="F313933" s="195"/>
    </row>
    <row r="313934" spans="6:6" x14ac:dyDescent="0.25">
      <c r="F313934" s="195"/>
    </row>
    <row r="313935" spans="6:6" x14ac:dyDescent="0.25">
      <c r="F313935" s="195"/>
    </row>
    <row r="313936" spans="6:6" x14ac:dyDescent="0.25">
      <c r="F313936" s="195"/>
    </row>
    <row r="313937" spans="6:6" x14ac:dyDescent="0.25">
      <c r="F313937" s="195"/>
    </row>
    <row r="313938" spans="6:6" x14ac:dyDescent="0.25">
      <c r="F313938" s="195"/>
    </row>
    <row r="313939" spans="6:6" x14ac:dyDescent="0.25">
      <c r="F313939" s="195"/>
    </row>
    <row r="313940" spans="6:6" x14ac:dyDescent="0.25">
      <c r="F313940" s="195"/>
    </row>
    <row r="313941" spans="6:6" x14ac:dyDescent="0.25">
      <c r="F313941" s="195"/>
    </row>
    <row r="313942" spans="6:6" x14ac:dyDescent="0.25">
      <c r="F313942" s="195"/>
    </row>
    <row r="313943" spans="6:6" x14ac:dyDescent="0.25">
      <c r="F313943" s="195"/>
    </row>
    <row r="313944" spans="6:6" x14ac:dyDescent="0.25">
      <c r="F313944" s="195"/>
    </row>
    <row r="313945" spans="6:6" x14ac:dyDescent="0.25">
      <c r="F313945" s="195"/>
    </row>
    <row r="313946" spans="6:6" x14ac:dyDescent="0.25">
      <c r="F313946" s="195"/>
    </row>
    <row r="313947" spans="6:6" x14ac:dyDescent="0.25">
      <c r="F313947" s="195"/>
    </row>
    <row r="313948" spans="6:6" x14ac:dyDescent="0.25">
      <c r="F313948" s="195"/>
    </row>
    <row r="313949" spans="6:6" x14ac:dyDescent="0.25">
      <c r="F313949" s="195"/>
    </row>
    <row r="313950" spans="6:6" x14ac:dyDescent="0.25">
      <c r="F313950" s="195"/>
    </row>
    <row r="313951" spans="6:6" x14ac:dyDescent="0.25">
      <c r="F313951" s="195"/>
    </row>
    <row r="313952" spans="6:6" x14ac:dyDescent="0.25">
      <c r="F313952" s="195"/>
    </row>
    <row r="313953" spans="6:6" x14ac:dyDescent="0.25">
      <c r="F313953" s="195"/>
    </row>
    <row r="313954" spans="6:6" x14ac:dyDescent="0.25">
      <c r="F313954" s="195"/>
    </row>
    <row r="313955" spans="6:6" x14ac:dyDescent="0.25">
      <c r="F313955" s="195"/>
    </row>
    <row r="313956" spans="6:6" x14ac:dyDescent="0.25">
      <c r="F313956" s="195"/>
    </row>
    <row r="313957" spans="6:6" x14ac:dyDescent="0.25">
      <c r="F313957" s="195"/>
    </row>
    <row r="313958" spans="6:6" x14ac:dyDescent="0.25">
      <c r="F313958" s="195"/>
    </row>
    <row r="313959" spans="6:6" x14ac:dyDescent="0.25">
      <c r="F313959" s="195"/>
    </row>
    <row r="313960" spans="6:6" x14ac:dyDescent="0.25">
      <c r="F313960" s="195"/>
    </row>
    <row r="313961" spans="6:6" x14ac:dyDescent="0.25">
      <c r="F313961" s="195"/>
    </row>
    <row r="313962" spans="6:6" x14ac:dyDescent="0.25">
      <c r="F313962" s="195"/>
    </row>
    <row r="313963" spans="6:6" x14ac:dyDescent="0.25">
      <c r="F313963" s="195"/>
    </row>
    <row r="313964" spans="6:6" x14ac:dyDescent="0.25">
      <c r="F313964" s="195"/>
    </row>
    <row r="313965" spans="6:6" x14ac:dyDescent="0.25">
      <c r="F313965" s="195"/>
    </row>
    <row r="313966" spans="6:6" x14ac:dyDescent="0.25">
      <c r="F313966" s="195"/>
    </row>
    <row r="313967" spans="6:6" x14ac:dyDescent="0.25">
      <c r="F313967" s="195"/>
    </row>
    <row r="313968" spans="6:6" x14ac:dyDescent="0.25">
      <c r="F313968" s="195"/>
    </row>
    <row r="313969" spans="6:6" x14ac:dyDescent="0.25">
      <c r="F313969" s="195"/>
    </row>
    <row r="313970" spans="6:6" x14ac:dyDescent="0.25">
      <c r="F313970" s="195"/>
    </row>
    <row r="313971" spans="6:6" x14ac:dyDescent="0.25">
      <c r="F313971" s="195"/>
    </row>
    <row r="313972" spans="6:6" x14ac:dyDescent="0.25">
      <c r="F313972" s="195"/>
    </row>
    <row r="313973" spans="6:6" x14ac:dyDescent="0.25">
      <c r="F313973" s="195"/>
    </row>
    <row r="313974" spans="6:6" x14ac:dyDescent="0.25">
      <c r="F313974" s="195"/>
    </row>
    <row r="313975" spans="6:6" x14ac:dyDescent="0.25">
      <c r="F313975" s="195"/>
    </row>
    <row r="313976" spans="6:6" x14ac:dyDescent="0.25">
      <c r="F313976" s="195"/>
    </row>
    <row r="313977" spans="6:6" x14ac:dyDescent="0.25">
      <c r="F313977" s="195"/>
    </row>
    <row r="313978" spans="6:6" x14ac:dyDescent="0.25">
      <c r="F313978" s="195"/>
    </row>
    <row r="313979" spans="6:6" x14ac:dyDescent="0.25">
      <c r="F313979" s="195"/>
    </row>
    <row r="313980" spans="6:6" x14ac:dyDescent="0.25">
      <c r="F313980" s="195"/>
    </row>
    <row r="313981" spans="6:6" x14ac:dyDescent="0.25">
      <c r="F313981" s="195"/>
    </row>
    <row r="313982" spans="6:6" x14ac:dyDescent="0.25">
      <c r="F313982" s="195"/>
    </row>
    <row r="313983" spans="6:6" x14ac:dyDescent="0.25">
      <c r="F313983" s="195"/>
    </row>
    <row r="313984" spans="6:6" x14ac:dyDescent="0.25">
      <c r="F313984" s="195"/>
    </row>
    <row r="313985" spans="6:6" x14ac:dyDescent="0.25">
      <c r="F313985" s="195"/>
    </row>
    <row r="313986" spans="6:6" x14ac:dyDescent="0.25">
      <c r="F313986" s="195"/>
    </row>
    <row r="313987" spans="6:6" x14ac:dyDescent="0.25">
      <c r="F313987" s="195"/>
    </row>
    <row r="313988" spans="6:6" x14ac:dyDescent="0.25">
      <c r="F313988" s="195"/>
    </row>
    <row r="313989" spans="6:6" x14ac:dyDescent="0.25">
      <c r="F313989" s="195"/>
    </row>
    <row r="313990" spans="6:6" x14ac:dyDescent="0.25">
      <c r="F313990" s="195"/>
    </row>
    <row r="313991" spans="6:6" x14ac:dyDescent="0.25">
      <c r="F313991" s="195"/>
    </row>
    <row r="313992" spans="6:6" x14ac:dyDescent="0.25">
      <c r="F313992" s="195"/>
    </row>
    <row r="313993" spans="6:6" x14ac:dyDescent="0.25">
      <c r="F313993" s="195"/>
    </row>
    <row r="313994" spans="6:6" x14ac:dyDescent="0.25">
      <c r="F313994" s="195"/>
    </row>
    <row r="313995" spans="6:6" x14ac:dyDescent="0.25">
      <c r="F313995" s="195"/>
    </row>
    <row r="313996" spans="6:6" x14ac:dyDescent="0.25">
      <c r="F313996" s="195"/>
    </row>
    <row r="313997" spans="6:6" x14ac:dyDescent="0.25">
      <c r="F313997" s="195"/>
    </row>
    <row r="313998" spans="6:6" x14ac:dyDescent="0.25">
      <c r="F313998" s="195"/>
    </row>
    <row r="313999" spans="6:6" x14ac:dyDescent="0.25">
      <c r="F313999" s="195"/>
    </row>
    <row r="314000" spans="6:6" x14ac:dyDescent="0.25">
      <c r="F314000" s="195"/>
    </row>
    <row r="314001" spans="6:6" x14ac:dyDescent="0.25">
      <c r="F314001" s="195"/>
    </row>
    <row r="314002" spans="6:6" x14ac:dyDescent="0.25">
      <c r="F314002" s="195"/>
    </row>
    <row r="314003" spans="6:6" x14ac:dyDescent="0.25">
      <c r="F314003" s="195"/>
    </row>
    <row r="314004" spans="6:6" x14ac:dyDescent="0.25">
      <c r="F314004" s="195"/>
    </row>
    <row r="314005" spans="6:6" x14ac:dyDescent="0.25">
      <c r="F314005" s="195"/>
    </row>
    <row r="314006" spans="6:6" x14ac:dyDescent="0.25">
      <c r="F314006" s="195"/>
    </row>
    <row r="314007" spans="6:6" x14ac:dyDescent="0.25">
      <c r="F314007" s="195"/>
    </row>
    <row r="314008" spans="6:6" x14ac:dyDescent="0.25">
      <c r="F314008" s="195"/>
    </row>
    <row r="314009" spans="6:6" x14ac:dyDescent="0.25">
      <c r="F314009" s="195"/>
    </row>
    <row r="314010" spans="6:6" x14ac:dyDescent="0.25">
      <c r="F314010" s="195"/>
    </row>
    <row r="314011" spans="6:6" x14ac:dyDescent="0.25">
      <c r="F314011" s="195"/>
    </row>
    <row r="314012" spans="6:6" x14ac:dyDescent="0.25">
      <c r="F314012" s="195"/>
    </row>
    <row r="314013" spans="6:6" x14ac:dyDescent="0.25">
      <c r="F314013" s="195"/>
    </row>
    <row r="314014" spans="6:6" x14ac:dyDescent="0.25">
      <c r="F314014" s="195"/>
    </row>
    <row r="314015" spans="6:6" x14ac:dyDescent="0.25">
      <c r="F314015" s="195"/>
    </row>
    <row r="314016" spans="6:6" x14ac:dyDescent="0.25">
      <c r="F314016" s="195"/>
    </row>
    <row r="314017" spans="6:6" x14ac:dyDescent="0.25">
      <c r="F314017" s="195"/>
    </row>
    <row r="314018" spans="6:6" x14ac:dyDescent="0.25">
      <c r="F314018" s="195"/>
    </row>
    <row r="314019" spans="6:6" x14ac:dyDescent="0.25">
      <c r="F314019" s="195"/>
    </row>
    <row r="314020" spans="6:6" x14ac:dyDescent="0.25">
      <c r="F314020" s="195"/>
    </row>
    <row r="314021" spans="6:6" x14ac:dyDescent="0.25">
      <c r="F314021" s="195"/>
    </row>
    <row r="314022" spans="6:6" x14ac:dyDescent="0.25">
      <c r="F314022" s="195"/>
    </row>
    <row r="314023" spans="6:6" x14ac:dyDescent="0.25">
      <c r="F314023" s="195"/>
    </row>
    <row r="314024" spans="6:6" x14ac:dyDescent="0.25">
      <c r="F314024" s="195"/>
    </row>
    <row r="314025" spans="6:6" x14ac:dyDescent="0.25">
      <c r="F314025" s="195"/>
    </row>
    <row r="314026" spans="6:6" x14ac:dyDescent="0.25">
      <c r="F314026" s="195"/>
    </row>
    <row r="314027" spans="6:6" x14ac:dyDescent="0.25">
      <c r="F314027" s="195"/>
    </row>
    <row r="314028" spans="6:6" x14ac:dyDescent="0.25">
      <c r="F314028" s="195"/>
    </row>
    <row r="314029" spans="6:6" x14ac:dyDescent="0.25">
      <c r="F314029" s="195"/>
    </row>
    <row r="314030" spans="6:6" x14ac:dyDescent="0.25">
      <c r="F314030" s="195"/>
    </row>
    <row r="314031" spans="6:6" x14ac:dyDescent="0.25">
      <c r="F314031" s="195"/>
    </row>
    <row r="314032" spans="6:6" x14ac:dyDescent="0.25">
      <c r="F314032" s="195"/>
    </row>
    <row r="314033" spans="6:6" x14ac:dyDescent="0.25">
      <c r="F314033" s="195"/>
    </row>
    <row r="314034" spans="6:6" x14ac:dyDescent="0.25">
      <c r="F314034" s="195"/>
    </row>
    <row r="314035" spans="6:6" x14ac:dyDescent="0.25">
      <c r="F314035" s="195"/>
    </row>
    <row r="314036" spans="6:6" x14ac:dyDescent="0.25">
      <c r="F314036" s="195"/>
    </row>
    <row r="314037" spans="6:6" x14ac:dyDescent="0.25">
      <c r="F314037" s="195"/>
    </row>
    <row r="314038" spans="6:6" x14ac:dyDescent="0.25">
      <c r="F314038" s="195"/>
    </row>
    <row r="314039" spans="6:6" x14ac:dyDescent="0.25">
      <c r="F314039" s="195"/>
    </row>
    <row r="314040" spans="6:6" x14ac:dyDescent="0.25">
      <c r="F314040" s="195"/>
    </row>
    <row r="314041" spans="6:6" x14ac:dyDescent="0.25">
      <c r="F314041" s="195"/>
    </row>
    <row r="314042" spans="6:6" x14ac:dyDescent="0.25">
      <c r="F314042" s="195"/>
    </row>
    <row r="314043" spans="6:6" x14ac:dyDescent="0.25">
      <c r="F314043" s="195"/>
    </row>
    <row r="314044" spans="6:6" x14ac:dyDescent="0.25">
      <c r="F314044" s="195"/>
    </row>
    <row r="314045" spans="6:6" x14ac:dyDescent="0.25">
      <c r="F314045" s="195"/>
    </row>
    <row r="314046" spans="6:6" x14ac:dyDescent="0.25">
      <c r="F314046" s="195"/>
    </row>
    <row r="314047" spans="6:6" x14ac:dyDescent="0.25">
      <c r="F314047" s="195"/>
    </row>
    <row r="314048" spans="6:6" x14ac:dyDescent="0.25">
      <c r="F314048" s="195"/>
    </row>
    <row r="314049" spans="6:6" x14ac:dyDescent="0.25">
      <c r="F314049" s="195"/>
    </row>
    <row r="314050" spans="6:6" x14ac:dyDescent="0.25">
      <c r="F314050" s="195"/>
    </row>
    <row r="314051" spans="6:6" x14ac:dyDescent="0.25">
      <c r="F314051" s="195"/>
    </row>
    <row r="314052" spans="6:6" x14ac:dyDescent="0.25">
      <c r="F314052" s="195"/>
    </row>
    <row r="314053" spans="6:6" x14ac:dyDescent="0.25">
      <c r="F314053" s="195"/>
    </row>
    <row r="314054" spans="6:6" x14ac:dyDescent="0.25">
      <c r="F314054" s="195"/>
    </row>
    <row r="314055" spans="6:6" x14ac:dyDescent="0.25">
      <c r="F314055" s="195"/>
    </row>
    <row r="314056" spans="6:6" x14ac:dyDescent="0.25">
      <c r="F314056" s="195"/>
    </row>
    <row r="314057" spans="6:6" x14ac:dyDescent="0.25">
      <c r="F314057" s="195"/>
    </row>
    <row r="314058" spans="6:6" x14ac:dyDescent="0.25">
      <c r="F314058" s="195"/>
    </row>
    <row r="314059" spans="6:6" x14ac:dyDescent="0.25">
      <c r="F314059" s="195"/>
    </row>
    <row r="314060" spans="6:6" x14ac:dyDescent="0.25">
      <c r="F314060" s="195"/>
    </row>
    <row r="314061" spans="6:6" x14ac:dyDescent="0.25">
      <c r="F314061" s="195"/>
    </row>
    <row r="314062" spans="6:6" x14ac:dyDescent="0.25">
      <c r="F314062" s="195"/>
    </row>
    <row r="314063" spans="6:6" x14ac:dyDescent="0.25">
      <c r="F314063" s="195"/>
    </row>
    <row r="314064" spans="6:6" x14ac:dyDescent="0.25">
      <c r="F314064" s="195"/>
    </row>
    <row r="314065" spans="6:6" x14ac:dyDescent="0.25">
      <c r="F314065" s="195"/>
    </row>
    <row r="314066" spans="6:6" x14ac:dyDescent="0.25">
      <c r="F314066" s="195"/>
    </row>
    <row r="314067" spans="6:6" x14ac:dyDescent="0.25">
      <c r="F314067" s="195"/>
    </row>
    <row r="314068" spans="6:6" x14ac:dyDescent="0.25">
      <c r="F314068" s="195"/>
    </row>
    <row r="314069" spans="6:6" x14ac:dyDescent="0.25">
      <c r="F314069" s="195"/>
    </row>
    <row r="314070" spans="6:6" x14ac:dyDescent="0.25">
      <c r="F314070" s="195"/>
    </row>
    <row r="314071" spans="6:6" x14ac:dyDescent="0.25">
      <c r="F314071" s="195"/>
    </row>
    <row r="314072" spans="6:6" x14ac:dyDescent="0.25">
      <c r="F314072" s="195"/>
    </row>
    <row r="314073" spans="6:6" x14ac:dyDescent="0.25">
      <c r="F314073" s="195"/>
    </row>
    <row r="314074" spans="6:6" x14ac:dyDescent="0.25">
      <c r="F314074" s="195"/>
    </row>
    <row r="314075" spans="6:6" x14ac:dyDescent="0.25">
      <c r="F314075" s="195"/>
    </row>
    <row r="314076" spans="6:6" x14ac:dyDescent="0.25">
      <c r="F314076" s="195"/>
    </row>
    <row r="314077" spans="6:6" x14ac:dyDescent="0.25">
      <c r="F314077" s="195"/>
    </row>
    <row r="314078" spans="6:6" x14ac:dyDescent="0.25">
      <c r="F314078" s="195"/>
    </row>
    <row r="314079" spans="6:6" x14ac:dyDescent="0.25">
      <c r="F314079" s="195"/>
    </row>
    <row r="314080" spans="6:6" x14ac:dyDescent="0.25">
      <c r="F314080" s="195"/>
    </row>
    <row r="314081" spans="6:6" x14ac:dyDescent="0.25">
      <c r="F314081" s="195"/>
    </row>
    <row r="314082" spans="6:6" x14ac:dyDescent="0.25">
      <c r="F314082" s="195"/>
    </row>
    <row r="314083" spans="6:6" x14ac:dyDescent="0.25">
      <c r="F314083" s="195"/>
    </row>
    <row r="314084" spans="6:6" x14ac:dyDescent="0.25">
      <c r="F314084" s="195"/>
    </row>
    <row r="314085" spans="6:6" x14ac:dyDescent="0.25">
      <c r="F314085" s="195"/>
    </row>
    <row r="314086" spans="6:6" x14ac:dyDescent="0.25">
      <c r="F314086" s="195"/>
    </row>
    <row r="314087" spans="6:6" x14ac:dyDescent="0.25">
      <c r="F314087" s="195"/>
    </row>
    <row r="314088" spans="6:6" x14ac:dyDescent="0.25">
      <c r="F314088" s="195"/>
    </row>
    <row r="314089" spans="6:6" x14ac:dyDescent="0.25">
      <c r="F314089" s="195"/>
    </row>
    <row r="314090" spans="6:6" x14ac:dyDescent="0.25">
      <c r="F314090" s="195"/>
    </row>
    <row r="314091" spans="6:6" x14ac:dyDescent="0.25">
      <c r="F314091" s="195"/>
    </row>
    <row r="314092" spans="6:6" x14ac:dyDescent="0.25">
      <c r="F314092" s="195"/>
    </row>
    <row r="314093" spans="6:6" x14ac:dyDescent="0.25">
      <c r="F314093" s="195"/>
    </row>
    <row r="314094" spans="6:6" x14ac:dyDescent="0.25">
      <c r="F314094" s="195"/>
    </row>
    <row r="314095" spans="6:6" x14ac:dyDescent="0.25">
      <c r="F314095" s="195"/>
    </row>
    <row r="314096" spans="6:6" x14ac:dyDescent="0.25">
      <c r="F314096" s="195"/>
    </row>
    <row r="314097" spans="6:6" x14ac:dyDescent="0.25">
      <c r="F314097" s="195"/>
    </row>
    <row r="314098" spans="6:6" x14ac:dyDescent="0.25">
      <c r="F314098" s="195"/>
    </row>
    <row r="314099" spans="6:6" x14ac:dyDescent="0.25">
      <c r="F314099" s="195"/>
    </row>
    <row r="314100" spans="6:6" x14ac:dyDescent="0.25">
      <c r="F314100" s="195"/>
    </row>
    <row r="314101" spans="6:6" x14ac:dyDescent="0.25">
      <c r="F314101" s="195"/>
    </row>
    <row r="314102" spans="6:6" x14ac:dyDescent="0.25">
      <c r="F314102" s="195"/>
    </row>
    <row r="314103" spans="6:6" x14ac:dyDescent="0.25">
      <c r="F314103" s="195"/>
    </row>
    <row r="314104" spans="6:6" x14ac:dyDescent="0.25">
      <c r="F314104" s="195"/>
    </row>
    <row r="314105" spans="6:6" x14ac:dyDescent="0.25">
      <c r="F314105" s="195"/>
    </row>
    <row r="314106" spans="6:6" x14ac:dyDescent="0.25">
      <c r="F314106" s="195"/>
    </row>
    <row r="314107" spans="6:6" x14ac:dyDescent="0.25">
      <c r="F314107" s="195"/>
    </row>
    <row r="314108" spans="6:6" x14ac:dyDescent="0.25">
      <c r="F314108" s="195"/>
    </row>
    <row r="314109" spans="6:6" x14ac:dyDescent="0.25">
      <c r="F314109" s="195"/>
    </row>
    <row r="314110" spans="6:6" x14ac:dyDescent="0.25">
      <c r="F314110" s="195"/>
    </row>
    <row r="314111" spans="6:6" x14ac:dyDescent="0.25">
      <c r="F314111" s="195"/>
    </row>
    <row r="314112" spans="6:6" x14ac:dyDescent="0.25">
      <c r="F314112" s="195"/>
    </row>
    <row r="314113" spans="6:6" x14ac:dyDescent="0.25">
      <c r="F314113" s="195"/>
    </row>
    <row r="314114" spans="6:6" x14ac:dyDescent="0.25">
      <c r="F314114" s="195"/>
    </row>
    <row r="314115" spans="6:6" x14ac:dyDescent="0.25">
      <c r="F314115" s="195"/>
    </row>
    <row r="314116" spans="6:6" x14ac:dyDescent="0.25">
      <c r="F314116" s="195"/>
    </row>
    <row r="314117" spans="6:6" x14ac:dyDescent="0.25">
      <c r="F314117" s="195"/>
    </row>
    <row r="314118" spans="6:6" x14ac:dyDescent="0.25">
      <c r="F314118" s="195"/>
    </row>
    <row r="314119" spans="6:6" x14ac:dyDescent="0.25">
      <c r="F314119" s="195"/>
    </row>
    <row r="314120" spans="6:6" x14ac:dyDescent="0.25">
      <c r="F314120" s="195"/>
    </row>
    <row r="314121" spans="6:6" x14ac:dyDescent="0.25">
      <c r="F314121" s="195"/>
    </row>
    <row r="314122" spans="6:6" x14ac:dyDescent="0.25">
      <c r="F314122" s="195"/>
    </row>
    <row r="314123" spans="6:6" x14ac:dyDescent="0.25">
      <c r="F314123" s="195"/>
    </row>
    <row r="314124" spans="6:6" x14ac:dyDescent="0.25">
      <c r="F314124" s="195"/>
    </row>
    <row r="314125" spans="6:6" x14ac:dyDescent="0.25">
      <c r="F314125" s="195"/>
    </row>
    <row r="314126" spans="6:6" x14ac:dyDescent="0.25">
      <c r="F314126" s="195"/>
    </row>
    <row r="314127" spans="6:6" x14ac:dyDescent="0.25">
      <c r="F314127" s="195"/>
    </row>
    <row r="314128" spans="6:6" x14ac:dyDescent="0.25">
      <c r="F314128" s="195"/>
    </row>
    <row r="314129" spans="6:6" x14ac:dyDescent="0.25">
      <c r="F314129" s="195"/>
    </row>
    <row r="314130" spans="6:6" x14ac:dyDescent="0.25">
      <c r="F314130" s="195"/>
    </row>
    <row r="314131" spans="6:6" x14ac:dyDescent="0.25">
      <c r="F314131" s="195"/>
    </row>
    <row r="314132" spans="6:6" x14ac:dyDescent="0.25">
      <c r="F314132" s="195"/>
    </row>
    <row r="314133" spans="6:6" x14ac:dyDescent="0.25">
      <c r="F314133" s="195"/>
    </row>
    <row r="314134" spans="6:6" x14ac:dyDescent="0.25">
      <c r="F314134" s="195"/>
    </row>
    <row r="314135" spans="6:6" x14ac:dyDescent="0.25">
      <c r="F314135" s="195"/>
    </row>
    <row r="314136" spans="6:6" x14ac:dyDescent="0.25">
      <c r="F314136" s="195"/>
    </row>
    <row r="314137" spans="6:6" x14ac:dyDescent="0.25">
      <c r="F314137" s="195"/>
    </row>
    <row r="314138" spans="6:6" x14ac:dyDescent="0.25">
      <c r="F314138" s="195"/>
    </row>
    <row r="314139" spans="6:6" x14ac:dyDescent="0.25">
      <c r="F314139" s="195"/>
    </row>
    <row r="314140" spans="6:6" x14ac:dyDescent="0.25">
      <c r="F314140" s="195"/>
    </row>
    <row r="314141" spans="6:6" x14ac:dyDescent="0.25">
      <c r="F314141" s="195"/>
    </row>
    <row r="314142" spans="6:6" x14ac:dyDescent="0.25">
      <c r="F314142" s="195"/>
    </row>
    <row r="314143" spans="6:6" x14ac:dyDescent="0.25">
      <c r="F314143" s="195"/>
    </row>
    <row r="314144" spans="6:6" x14ac:dyDescent="0.25">
      <c r="F314144" s="195"/>
    </row>
    <row r="314145" spans="6:6" x14ac:dyDescent="0.25">
      <c r="F314145" s="195"/>
    </row>
    <row r="314146" spans="6:6" x14ac:dyDescent="0.25">
      <c r="F314146" s="195"/>
    </row>
    <row r="314147" spans="6:6" x14ac:dyDescent="0.25">
      <c r="F314147" s="195"/>
    </row>
    <row r="314148" spans="6:6" x14ac:dyDescent="0.25">
      <c r="F314148" s="195"/>
    </row>
    <row r="314149" spans="6:6" x14ac:dyDescent="0.25">
      <c r="F314149" s="195"/>
    </row>
    <row r="314150" spans="6:6" x14ac:dyDescent="0.25">
      <c r="F314150" s="195"/>
    </row>
    <row r="314151" spans="6:6" x14ac:dyDescent="0.25">
      <c r="F314151" s="195"/>
    </row>
    <row r="314152" spans="6:6" x14ac:dyDescent="0.25">
      <c r="F314152" s="195"/>
    </row>
    <row r="314153" spans="6:6" x14ac:dyDescent="0.25">
      <c r="F314153" s="195"/>
    </row>
    <row r="314154" spans="6:6" x14ac:dyDescent="0.25">
      <c r="F314154" s="195"/>
    </row>
    <row r="314155" spans="6:6" x14ac:dyDescent="0.25">
      <c r="F314155" s="195"/>
    </row>
    <row r="314156" spans="6:6" x14ac:dyDescent="0.25">
      <c r="F314156" s="195"/>
    </row>
    <row r="314157" spans="6:6" x14ac:dyDescent="0.25">
      <c r="F314157" s="195"/>
    </row>
    <row r="314158" spans="6:6" x14ac:dyDescent="0.25">
      <c r="F314158" s="195"/>
    </row>
    <row r="314159" spans="6:6" x14ac:dyDescent="0.25">
      <c r="F314159" s="195"/>
    </row>
    <row r="314160" spans="6:6" x14ac:dyDescent="0.25">
      <c r="F314160" s="195"/>
    </row>
    <row r="314161" spans="6:6" x14ac:dyDescent="0.25">
      <c r="F314161" s="195"/>
    </row>
    <row r="314162" spans="6:6" x14ac:dyDescent="0.25">
      <c r="F314162" s="195"/>
    </row>
    <row r="314163" spans="6:6" x14ac:dyDescent="0.25">
      <c r="F314163" s="195"/>
    </row>
    <row r="314164" spans="6:6" x14ac:dyDescent="0.25">
      <c r="F314164" s="195"/>
    </row>
    <row r="314165" spans="6:6" x14ac:dyDescent="0.25">
      <c r="F314165" s="195"/>
    </row>
    <row r="314166" spans="6:6" x14ac:dyDescent="0.25">
      <c r="F314166" s="195"/>
    </row>
    <row r="314167" spans="6:6" x14ac:dyDescent="0.25">
      <c r="F314167" s="195"/>
    </row>
    <row r="314168" spans="6:6" x14ac:dyDescent="0.25">
      <c r="F314168" s="195"/>
    </row>
    <row r="314169" spans="6:6" x14ac:dyDescent="0.25">
      <c r="F314169" s="195"/>
    </row>
    <row r="314170" spans="6:6" x14ac:dyDescent="0.25">
      <c r="F314170" s="195"/>
    </row>
    <row r="314171" spans="6:6" x14ac:dyDescent="0.25">
      <c r="F314171" s="195"/>
    </row>
    <row r="314172" spans="6:6" x14ac:dyDescent="0.25">
      <c r="F314172" s="195"/>
    </row>
    <row r="314173" spans="6:6" x14ac:dyDescent="0.25">
      <c r="F314173" s="195"/>
    </row>
    <row r="314174" spans="6:6" x14ac:dyDescent="0.25">
      <c r="F314174" s="195"/>
    </row>
    <row r="314175" spans="6:6" x14ac:dyDescent="0.25">
      <c r="F314175" s="195"/>
    </row>
    <row r="314176" spans="6:6" x14ac:dyDescent="0.25">
      <c r="F314176" s="195"/>
    </row>
    <row r="314177" spans="6:6" x14ac:dyDescent="0.25">
      <c r="F314177" s="195"/>
    </row>
    <row r="314178" spans="6:6" x14ac:dyDescent="0.25">
      <c r="F314178" s="195"/>
    </row>
    <row r="314179" spans="6:6" x14ac:dyDescent="0.25">
      <c r="F314179" s="195"/>
    </row>
    <row r="314180" spans="6:6" x14ac:dyDescent="0.25">
      <c r="F314180" s="195"/>
    </row>
    <row r="314181" spans="6:6" x14ac:dyDescent="0.25">
      <c r="F314181" s="195"/>
    </row>
    <row r="314182" spans="6:6" x14ac:dyDescent="0.25">
      <c r="F314182" s="195"/>
    </row>
    <row r="314183" spans="6:6" x14ac:dyDescent="0.25">
      <c r="F314183" s="195"/>
    </row>
    <row r="314184" spans="6:6" x14ac:dyDescent="0.25">
      <c r="F314184" s="195"/>
    </row>
    <row r="319302" spans="6:6" x14ac:dyDescent="0.25">
      <c r="F319302" s="195"/>
    </row>
    <row r="319303" spans="6:6" x14ac:dyDescent="0.25">
      <c r="F319303" s="195"/>
    </row>
    <row r="319304" spans="6:6" x14ac:dyDescent="0.25">
      <c r="F319304" s="195"/>
    </row>
    <row r="319305" spans="6:6" x14ac:dyDescent="0.25">
      <c r="F319305" s="195"/>
    </row>
    <row r="319306" spans="6:6" x14ac:dyDescent="0.25">
      <c r="F319306" s="195"/>
    </row>
    <row r="319307" spans="6:6" x14ac:dyDescent="0.25">
      <c r="F319307" s="195"/>
    </row>
    <row r="319308" spans="6:6" x14ac:dyDescent="0.25">
      <c r="F319308" s="195"/>
    </row>
    <row r="319309" spans="6:6" x14ac:dyDescent="0.25">
      <c r="F319309" s="195"/>
    </row>
    <row r="319310" spans="6:6" x14ac:dyDescent="0.25">
      <c r="F319310" s="195"/>
    </row>
    <row r="319311" spans="6:6" x14ac:dyDescent="0.25">
      <c r="F319311" s="195"/>
    </row>
    <row r="319312" spans="6:6" x14ac:dyDescent="0.25">
      <c r="F319312" s="195"/>
    </row>
    <row r="319313" spans="6:6" x14ac:dyDescent="0.25">
      <c r="F319313" s="195"/>
    </row>
    <row r="319314" spans="6:6" x14ac:dyDescent="0.25">
      <c r="F319314" s="195"/>
    </row>
    <row r="319315" spans="6:6" x14ac:dyDescent="0.25">
      <c r="F319315" s="195"/>
    </row>
    <row r="319316" spans="6:6" x14ac:dyDescent="0.25">
      <c r="F319316" s="195"/>
    </row>
    <row r="319317" spans="6:6" x14ac:dyDescent="0.25">
      <c r="F319317" s="195"/>
    </row>
    <row r="319318" spans="6:6" x14ac:dyDescent="0.25">
      <c r="F319318" s="195"/>
    </row>
    <row r="319319" spans="6:6" x14ac:dyDescent="0.25">
      <c r="F319319" s="195"/>
    </row>
    <row r="319320" spans="6:6" x14ac:dyDescent="0.25">
      <c r="F319320" s="195"/>
    </row>
    <row r="319321" spans="6:6" x14ac:dyDescent="0.25">
      <c r="F319321" s="195"/>
    </row>
    <row r="319322" spans="6:6" x14ac:dyDescent="0.25">
      <c r="F319322" s="195"/>
    </row>
    <row r="319323" spans="6:6" x14ac:dyDescent="0.25">
      <c r="F319323" s="195"/>
    </row>
    <row r="319324" spans="6:6" x14ac:dyDescent="0.25">
      <c r="F319324" s="195"/>
    </row>
    <row r="319325" spans="6:6" x14ac:dyDescent="0.25">
      <c r="F319325" s="195"/>
    </row>
    <row r="319326" spans="6:6" x14ac:dyDescent="0.25">
      <c r="F319326" s="195"/>
    </row>
    <row r="319327" spans="6:6" x14ac:dyDescent="0.25">
      <c r="F319327" s="195"/>
    </row>
    <row r="319328" spans="6:6" x14ac:dyDescent="0.25">
      <c r="F319328" s="195"/>
    </row>
    <row r="319329" spans="6:6" x14ac:dyDescent="0.25">
      <c r="F319329" s="195"/>
    </row>
    <row r="319330" spans="6:6" x14ac:dyDescent="0.25">
      <c r="F319330" s="195"/>
    </row>
    <row r="319331" spans="6:6" x14ac:dyDescent="0.25">
      <c r="F319331" s="195"/>
    </row>
    <row r="319332" spans="6:6" x14ac:dyDescent="0.25">
      <c r="F319332" s="195"/>
    </row>
    <row r="319333" spans="6:6" x14ac:dyDescent="0.25">
      <c r="F319333" s="195"/>
    </row>
    <row r="319334" spans="6:6" x14ac:dyDescent="0.25">
      <c r="F319334" s="195"/>
    </row>
    <row r="319335" spans="6:6" x14ac:dyDescent="0.25">
      <c r="F319335" s="195"/>
    </row>
    <row r="319336" spans="6:6" x14ac:dyDescent="0.25">
      <c r="F319336" s="195"/>
    </row>
    <row r="319337" spans="6:6" x14ac:dyDescent="0.25">
      <c r="F319337" s="195"/>
    </row>
    <row r="319338" spans="6:6" x14ac:dyDescent="0.25">
      <c r="F319338" s="195"/>
    </row>
    <row r="319339" spans="6:6" x14ac:dyDescent="0.25">
      <c r="F319339" s="195"/>
    </row>
    <row r="319340" spans="6:6" x14ac:dyDescent="0.25">
      <c r="F319340" s="195"/>
    </row>
    <row r="319341" spans="6:6" x14ac:dyDescent="0.25">
      <c r="F319341" s="195"/>
    </row>
    <row r="319342" spans="6:6" x14ac:dyDescent="0.25">
      <c r="F319342" s="195"/>
    </row>
    <row r="319343" spans="6:6" x14ac:dyDescent="0.25">
      <c r="F319343" s="195"/>
    </row>
    <row r="319344" spans="6:6" x14ac:dyDescent="0.25">
      <c r="F319344" s="195"/>
    </row>
    <row r="319345" spans="6:6" x14ac:dyDescent="0.25">
      <c r="F319345" s="195"/>
    </row>
    <row r="319346" spans="6:6" x14ac:dyDescent="0.25">
      <c r="F319346" s="195"/>
    </row>
    <row r="319347" spans="6:6" x14ac:dyDescent="0.25">
      <c r="F319347" s="195"/>
    </row>
    <row r="319348" spans="6:6" x14ac:dyDescent="0.25">
      <c r="F319348" s="195"/>
    </row>
    <row r="319349" spans="6:6" x14ac:dyDescent="0.25">
      <c r="F319349" s="195"/>
    </row>
    <row r="319350" spans="6:6" x14ac:dyDescent="0.25">
      <c r="F319350" s="195"/>
    </row>
    <row r="319351" spans="6:6" x14ac:dyDescent="0.25">
      <c r="F319351" s="195"/>
    </row>
    <row r="319352" spans="6:6" x14ac:dyDescent="0.25">
      <c r="F319352" s="195"/>
    </row>
    <row r="319353" spans="6:6" x14ac:dyDescent="0.25">
      <c r="F319353" s="195"/>
    </row>
    <row r="319354" spans="6:6" x14ac:dyDescent="0.25">
      <c r="F319354" s="195"/>
    </row>
    <row r="319355" spans="6:6" x14ac:dyDescent="0.25">
      <c r="F319355" s="195"/>
    </row>
    <row r="319356" spans="6:6" x14ac:dyDescent="0.25">
      <c r="F319356" s="195"/>
    </row>
    <row r="319357" spans="6:6" x14ac:dyDescent="0.25">
      <c r="F319357" s="195"/>
    </row>
    <row r="319358" spans="6:6" x14ac:dyDescent="0.25">
      <c r="F319358" s="195"/>
    </row>
    <row r="319359" spans="6:6" x14ac:dyDescent="0.25">
      <c r="F319359" s="195"/>
    </row>
    <row r="319360" spans="6:6" x14ac:dyDescent="0.25">
      <c r="F319360" s="195"/>
    </row>
    <row r="319361" spans="6:6" x14ac:dyDescent="0.25">
      <c r="F319361" s="195"/>
    </row>
    <row r="319362" spans="6:6" x14ac:dyDescent="0.25">
      <c r="F319362" s="195"/>
    </row>
    <row r="319363" spans="6:6" x14ac:dyDescent="0.25">
      <c r="F319363" s="195"/>
    </row>
    <row r="319364" spans="6:6" x14ac:dyDescent="0.25">
      <c r="F319364" s="195"/>
    </row>
    <row r="319365" spans="6:6" x14ac:dyDescent="0.25">
      <c r="F319365" s="195"/>
    </row>
    <row r="319366" spans="6:6" x14ac:dyDescent="0.25">
      <c r="F319366" s="195"/>
    </row>
    <row r="319367" spans="6:6" x14ac:dyDescent="0.25">
      <c r="F319367" s="195"/>
    </row>
    <row r="319368" spans="6:6" x14ac:dyDescent="0.25">
      <c r="F319368" s="195"/>
    </row>
    <row r="319369" spans="6:6" x14ac:dyDescent="0.25">
      <c r="F319369" s="195"/>
    </row>
    <row r="319370" spans="6:6" x14ac:dyDescent="0.25">
      <c r="F319370" s="195"/>
    </row>
    <row r="319371" spans="6:6" x14ac:dyDescent="0.25">
      <c r="F319371" s="195"/>
    </row>
    <row r="319372" spans="6:6" x14ac:dyDescent="0.25">
      <c r="F319372" s="195"/>
    </row>
    <row r="319373" spans="6:6" x14ac:dyDescent="0.25">
      <c r="F319373" s="195"/>
    </row>
    <row r="319374" spans="6:6" x14ac:dyDescent="0.25">
      <c r="F319374" s="195"/>
    </row>
    <row r="319375" spans="6:6" x14ac:dyDescent="0.25">
      <c r="F319375" s="195"/>
    </row>
    <row r="319376" spans="6:6" x14ac:dyDescent="0.25">
      <c r="F319376" s="195"/>
    </row>
    <row r="319377" spans="6:6" x14ac:dyDescent="0.25">
      <c r="F319377" s="195"/>
    </row>
    <row r="319378" spans="6:6" x14ac:dyDescent="0.25">
      <c r="F319378" s="195"/>
    </row>
    <row r="319379" spans="6:6" x14ac:dyDescent="0.25">
      <c r="F319379" s="195"/>
    </row>
    <row r="319380" spans="6:6" x14ac:dyDescent="0.25">
      <c r="F319380" s="195"/>
    </row>
    <row r="319381" spans="6:6" x14ac:dyDescent="0.25">
      <c r="F319381" s="195"/>
    </row>
    <row r="319382" spans="6:6" x14ac:dyDescent="0.25">
      <c r="F319382" s="195"/>
    </row>
    <row r="319383" spans="6:6" x14ac:dyDescent="0.25">
      <c r="F319383" s="195"/>
    </row>
    <row r="319384" spans="6:6" x14ac:dyDescent="0.25">
      <c r="F319384" s="195"/>
    </row>
    <row r="319385" spans="6:6" x14ac:dyDescent="0.25">
      <c r="F319385" s="195"/>
    </row>
    <row r="319386" spans="6:6" x14ac:dyDescent="0.25">
      <c r="F319386" s="195"/>
    </row>
    <row r="319387" spans="6:6" x14ac:dyDescent="0.25">
      <c r="F319387" s="195"/>
    </row>
    <row r="319388" spans="6:6" x14ac:dyDescent="0.25">
      <c r="F319388" s="195"/>
    </row>
    <row r="319389" spans="6:6" x14ac:dyDescent="0.25">
      <c r="F319389" s="195"/>
    </row>
    <row r="319390" spans="6:6" x14ac:dyDescent="0.25">
      <c r="F319390" s="195"/>
    </row>
    <row r="319391" spans="6:6" x14ac:dyDescent="0.25">
      <c r="F319391" s="195"/>
    </row>
    <row r="319392" spans="6:6" x14ac:dyDescent="0.25">
      <c r="F319392" s="195"/>
    </row>
    <row r="319393" spans="6:6" x14ac:dyDescent="0.25">
      <c r="F319393" s="195"/>
    </row>
    <row r="319394" spans="6:6" x14ac:dyDescent="0.25">
      <c r="F319394" s="195"/>
    </row>
    <row r="319395" spans="6:6" x14ac:dyDescent="0.25">
      <c r="F319395" s="195"/>
    </row>
    <row r="319396" spans="6:6" x14ac:dyDescent="0.25">
      <c r="F319396" s="195"/>
    </row>
    <row r="319397" spans="6:6" x14ac:dyDescent="0.25">
      <c r="F319397" s="195"/>
    </row>
    <row r="319398" spans="6:6" x14ac:dyDescent="0.25">
      <c r="F319398" s="195"/>
    </row>
    <row r="319399" spans="6:6" x14ac:dyDescent="0.25">
      <c r="F319399" s="195"/>
    </row>
    <row r="319400" spans="6:6" x14ac:dyDescent="0.25">
      <c r="F319400" s="195"/>
    </row>
    <row r="319401" spans="6:6" x14ac:dyDescent="0.25">
      <c r="F319401" s="195"/>
    </row>
    <row r="319402" spans="6:6" x14ac:dyDescent="0.25">
      <c r="F319402" s="195"/>
    </row>
    <row r="319403" spans="6:6" x14ac:dyDescent="0.25">
      <c r="F319403" s="195"/>
    </row>
    <row r="319404" spans="6:6" x14ac:dyDescent="0.25">
      <c r="F319404" s="195"/>
    </row>
    <row r="319405" spans="6:6" x14ac:dyDescent="0.25">
      <c r="F319405" s="195"/>
    </row>
    <row r="319406" spans="6:6" x14ac:dyDescent="0.25">
      <c r="F319406" s="195"/>
    </row>
    <row r="319407" spans="6:6" x14ac:dyDescent="0.25">
      <c r="F319407" s="195"/>
    </row>
    <row r="319408" spans="6:6" x14ac:dyDescent="0.25">
      <c r="F319408" s="195"/>
    </row>
    <row r="319409" spans="6:6" x14ac:dyDescent="0.25">
      <c r="F319409" s="195"/>
    </row>
    <row r="319410" spans="6:6" x14ac:dyDescent="0.25">
      <c r="F319410" s="195"/>
    </row>
    <row r="319411" spans="6:6" x14ac:dyDescent="0.25">
      <c r="F319411" s="195"/>
    </row>
    <row r="319412" spans="6:6" x14ac:dyDescent="0.25">
      <c r="F319412" s="195"/>
    </row>
    <row r="319413" spans="6:6" x14ac:dyDescent="0.25">
      <c r="F319413" s="195"/>
    </row>
    <row r="319414" spans="6:6" x14ac:dyDescent="0.25">
      <c r="F319414" s="195"/>
    </row>
    <row r="319415" spans="6:6" x14ac:dyDescent="0.25">
      <c r="F319415" s="195"/>
    </row>
    <row r="319416" spans="6:6" x14ac:dyDescent="0.25">
      <c r="F319416" s="195"/>
    </row>
    <row r="319417" spans="6:6" x14ac:dyDescent="0.25">
      <c r="F319417" s="195"/>
    </row>
    <row r="319418" spans="6:6" x14ac:dyDescent="0.25">
      <c r="F319418" s="195"/>
    </row>
    <row r="319419" spans="6:6" x14ac:dyDescent="0.25">
      <c r="F319419" s="195"/>
    </row>
    <row r="319420" spans="6:6" x14ac:dyDescent="0.25">
      <c r="F319420" s="195"/>
    </row>
    <row r="319421" spans="6:6" x14ac:dyDescent="0.25">
      <c r="F319421" s="195"/>
    </row>
    <row r="319422" spans="6:6" x14ac:dyDescent="0.25">
      <c r="F319422" s="195"/>
    </row>
    <row r="319423" spans="6:6" x14ac:dyDescent="0.25">
      <c r="F319423" s="195"/>
    </row>
    <row r="319424" spans="6:6" x14ac:dyDescent="0.25">
      <c r="F319424" s="195"/>
    </row>
    <row r="319425" spans="6:6" x14ac:dyDescent="0.25">
      <c r="F319425" s="195"/>
    </row>
    <row r="319426" spans="6:6" x14ac:dyDescent="0.25">
      <c r="F319426" s="195"/>
    </row>
    <row r="319427" spans="6:6" x14ac:dyDescent="0.25">
      <c r="F319427" s="195"/>
    </row>
    <row r="319428" spans="6:6" x14ac:dyDescent="0.25">
      <c r="F319428" s="195"/>
    </row>
    <row r="319429" spans="6:6" x14ac:dyDescent="0.25">
      <c r="F319429" s="195"/>
    </row>
    <row r="319430" spans="6:6" x14ac:dyDescent="0.25">
      <c r="F319430" s="195"/>
    </row>
    <row r="319431" spans="6:6" x14ac:dyDescent="0.25">
      <c r="F319431" s="195"/>
    </row>
    <row r="319432" spans="6:6" x14ac:dyDescent="0.25">
      <c r="F319432" s="195"/>
    </row>
    <row r="319433" spans="6:6" x14ac:dyDescent="0.25">
      <c r="F319433" s="195"/>
    </row>
    <row r="319434" spans="6:6" x14ac:dyDescent="0.25">
      <c r="F319434" s="195"/>
    </row>
    <row r="319435" spans="6:6" x14ac:dyDescent="0.25">
      <c r="F319435" s="195"/>
    </row>
    <row r="319436" spans="6:6" x14ac:dyDescent="0.25">
      <c r="F319436" s="195"/>
    </row>
    <row r="319437" spans="6:6" x14ac:dyDescent="0.25">
      <c r="F319437" s="195"/>
    </row>
    <row r="319438" spans="6:6" x14ac:dyDescent="0.25">
      <c r="F319438" s="195"/>
    </row>
    <row r="319439" spans="6:6" x14ac:dyDescent="0.25">
      <c r="F319439" s="195"/>
    </row>
    <row r="319440" spans="6:6" x14ac:dyDescent="0.25">
      <c r="F319440" s="195"/>
    </row>
    <row r="319441" spans="6:6" x14ac:dyDescent="0.25">
      <c r="F319441" s="195"/>
    </row>
    <row r="319442" spans="6:6" x14ac:dyDescent="0.25">
      <c r="F319442" s="195"/>
    </row>
    <row r="319443" spans="6:6" x14ac:dyDescent="0.25">
      <c r="F319443" s="195"/>
    </row>
    <row r="319444" spans="6:6" x14ac:dyDescent="0.25">
      <c r="F319444" s="195"/>
    </row>
    <row r="319445" spans="6:6" x14ac:dyDescent="0.25">
      <c r="F319445" s="195"/>
    </row>
    <row r="319446" spans="6:6" x14ac:dyDescent="0.25">
      <c r="F319446" s="195"/>
    </row>
    <row r="319447" spans="6:6" x14ac:dyDescent="0.25">
      <c r="F319447" s="195"/>
    </row>
    <row r="319448" spans="6:6" x14ac:dyDescent="0.25">
      <c r="F319448" s="195"/>
    </row>
    <row r="319449" spans="6:6" x14ac:dyDescent="0.25">
      <c r="F319449" s="195"/>
    </row>
    <row r="319450" spans="6:6" x14ac:dyDescent="0.25">
      <c r="F319450" s="195"/>
    </row>
    <row r="319451" spans="6:6" x14ac:dyDescent="0.25">
      <c r="F319451" s="195"/>
    </row>
    <row r="319452" spans="6:6" x14ac:dyDescent="0.25">
      <c r="F319452" s="195"/>
    </row>
    <row r="319453" spans="6:6" x14ac:dyDescent="0.25">
      <c r="F319453" s="195"/>
    </row>
    <row r="319454" spans="6:6" x14ac:dyDescent="0.25">
      <c r="F319454" s="195"/>
    </row>
    <row r="319455" spans="6:6" x14ac:dyDescent="0.25">
      <c r="F319455" s="195"/>
    </row>
    <row r="319456" spans="6:6" x14ac:dyDescent="0.25">
      <c r="F319456" s="195"/>
    </row>
    <row r="319457" spans="6:6" x14ac:dyDescent="0.25">
      <c r="F319457" s="195"/>
    </row>
    <row r="319458" spans="6:6" x14ac:dyDescent="0.25">
      <c r="F319458" s="195"/>
    </row>
    <row r="319459" spans="6:6" x14ac:dyDescent="0.25">
      <c r="F319459" s="195"/>
    </row>
    <row r="319460" spans="6:6" x14ac:dyDescent="0.25">
      <c r="F319460" s="195"/>
    </row>
    <row r="319461" spans="6:6" x14ac:dyDescent="0.25">
      <c r="F319461" s="195"/>
    </row>
    <row r="319462" spans="6:6" x14ac:dyDescent="0.25">
      <c r="F319462" s="195"/>
    </row>
    <row r="319463" spans="6:6" x14ac:dyDescent="0.25">
      <c r="F319463" s="195"/>
    </row>
    <row r="319464" spans="6:6" x14ac:dyDescent="0.25">
      <c r="F319464" s="195"/>
    </row>
    <row r="319465" spans="6:6" x14ac:dyDescent="0.25">
      <c r="F319465" s="195"/>
    </row>
    <row r="319466" spans="6:6" x14ac:dyDescent="0.25">
      <c r="F319466" s="195"/>
    </row>
    <row r="319467" spans="6:6" x14ac:dyDescent="0.25">
      <c r="F319467" s="195"/>
    </row>
    <row r="319468" spans="6:6" x14ac:dyDescent="0.25">
      <c r="F319468" s="195"/>
    </row>
    <row r="319469" spans="6:6" x14ac:dyDescent="0.25">
      <c r="F319469" s="195"/>
    </row>
    <row r="319470" spans="6:6" x14ac:dyDescent="0.25">
      <c r="F319470" s="195"/>
    </row>
    <row r="319471" spans="6:6" x14ac:dyDescent="0.25">
      <c r="F319471" s="195"/>
    </row>
    <row r="319472" spans="6:6" x14ac:dyDescent="0.25">
      <c r="F319472" s="195"/>
    </row>
    <row r="319473" spans="6:6" x14ac:dyDescent="0.25">
      <c r="F319473" s="195"/>
    </row>
    <row r="319474" spans="6:6" x14ac:dyDescent="0.25">
      <c r="F319474" s="195"/>
    </row>
    <row r="319475" spans="6:6" x14ac:dyDescent="0.25">
      <c r="F319475" s="195"/>
    </row>
    <row r="319476" spans="6:6" x14ac:dyDescent="0.25">
      <c r="F319476" s="195"/>
    </row>
    <row r="319477" spans="6:6" x14ac:dyDescent="0.25">
      <c r="F319477" s="195"/>
    </row>
    <row r="319478" spans="6:6" x14ac:dyDescent="0.25">
      <c r="F319478" s="195"/>
    </row>
    <row r="319479" spans="6:6" x14ac:dyDescent="0.25">
      <c r="F319479" s="195"/>
    </row>
    <row r="319480" spans="6:6" x14ac:dyDescent="0.25">
      <c r="F319480" s="195"/>
    </row>
    <row r="319481" spans="6:6" x14ac:dyDescent="0.25">
      <c r="F319481" s="195"/>
    </row>
    <row r="319482" spans="6:6" x14ac:dyDescent="0.25">
      <c r="F319482" s="195"/>
    </row>
    <row r="319483" spans="6:6" x14ac:dyDescent="0.25">
      <c r="F319483" s="195"/>
    </row>
    <row r="319484" spans="6:6" x14ac:dyDescent="0.25">
      <c r="F319484" s="195"/>
    </row>
    <row r="319485" spans="6:6" x14ac:dyDescent="0.25">
      <c r="F319485" s="195"/>
    </row>
    <row r="319486" spans="6:6" x14ac:dyDescent="0.25">
      <c r="F319486" s="195"/>
    </row>
    <row r="319487" spans="6:6" x14ac:dyDescent="0.25">
      <c r="F319487" s="195"/>
    </row>
    <row r="319488" spans="6:6" x14ac:dyDescent="0.25">
      <c r="F319488" s="195"/>
    </row>
    <row r="319489" spans="6:6" x14ac:dyDescent="0.25">
      <c r="F319489" s="195"/>
    </row>
    <row r="319490" spans="6:6" x14ac:dyDescent="0.25">
      <c r="F319490" s="195"/>
    </row>
    <row r="319491" spans="6:6" x14ac:dyDescent="0.25">
      <c r="F319491" s="195"/>
    </row>
    <row r="319492" spans="6:6" x14ac:dyDescent="0.25">
      <c r="F319492" s="195"/>
    </row>
    <row r="319493" spans="6:6" x14ac:dyDescent="0.25">
      <c r="F319493" s="195"/>
    </row>
    <row r="319494" spans="6:6" x14ac:dyDescent="0.25">
      <c r="F319494" s="195"/>
    </row>
    <row r="319495" spans="6:6" x14ac:dyDescent="0.25">
      <c r="F319495" s="195"/>
    </row>
    <row r="319496" spans="6:6" x14ac:dyDescent="0.25">
      <c r="F319496" s="195"/>
    </row>
    <row r="319497" spans="6:6" x14ac:dyDescent="0.25">
      <c r="F319497" s="195"/>
    </row>
    <row r="319498" spans="6:6" x14ac:dyDescent="0.25">
      <c r="F319498" s="195"/>
    </row>
    <row r="319499" spans="6:6" x14ac:dyDescent="0.25">
      <c r="F319499" s="195"/>
    </row>
    <row r="319500" spans="6:6" x14ac:dyDescent="0.25">
      <c r="F319500" s="195"/>
    </row>
    <row r="319501" spans="6:6" x14ac:dyDescent="0.25">
      <c r="F319501" s="195"/>
    </row>
    <row r="319502" spans="6:6" x14ac:dyDescent="0.25">
      <c r="F319502" s="195"/>
    </row>
    <row r="319503" spans="6:6" x14ac:dyDescent="0.25">
      <c r="F319503" s="195"/>
    </row>
    <row r="319504" spans="6:6" x14ac:dyDescent="0.25">
      <c r="F319504" s="195"/>
    </row>
    <row r="319505" spans="6:6" x14ac:dyDescent="0.25">
      <c r="F319505" s="195"/>
    </row>
    <row r="319506" spans="6:6" x14ac:dyDescent="0.25">
      <c r="F319506" s="195"/>
    </row>
    <row r="319507" spans="6:6" x14ac:dyDescent="0.25">
      <c r="F319507" s="195"/>
    </row>
    <row r="319508" spans="6:6" x14ac:dyDescent="0.25">
      <c r="F319508" s="195"/>
    </row>
    <row r="319509" spans="6:6" x14ac:dyDescent="0.25">
      <c r="F319509" s="195"/>
    </row>
    <row r="319510" spans="6:6" x14ac:dyDescent="0.25">
      <c r="F319510" s="195"/>
    </row>
    <row r="319511" spans="6:6" x14ac:dyDescent="0.25">
      <c r="F319511" s="195"/>
    </row>
    <row r="319512" spans="6:6" x14ac:dyDescent="0.25">
      <c r="F319512" s="195"/>
    </row>
    <row r="319513" spans="6:6" x14ac:dyDescent="0.25">
      <c r="F319513" s="195"/>
    </row>
    <row r="319514" spans="6:6" x14ac:dyDescent="0.25">
      <c r="F319514" s="195"/>
    </row>
    <row r="319515" spans="6:6" x14ac:dyDescent="0.25">
      <c r="F319515" s="195"/>
    </row>
    <row r="319516" spans="6:6" x14ac:dyDescent="0.25">
      <c r="F319516" s="195"/>
    </row>
    <row r="319517" spans="6:6" x14ac:dyDescent="0.25">
      <c r="F319517" s="195"/>
    </row>
    <row r="319518" spans="6:6" x14ac:dyDescent="0.25">
      <c r="F319518" s="195"/>
    </row>
    <row r="319519" spans="6:6" x14ac:dyDescent="0.25">
      <c r="F319519" s="195"/>
    </row>
    <row r="319520" spans="6:6" x14ac:dyDescent="0.25">
      <c r="F319520" s="195"/>
    </row>
    <row r="319521" spans="6:6" x14ac:dyDescent="0.25">
      <c r="F319521" s="195"/>
    </row>
    <row r="319522" spans="6:6" x14ac:dyDescent="0.25">
      <c r="F319522" s="195"/>
    </row>
    <row r="319523" spans="6:6" x14ac:dyDescent="0.25">
      <c r="F319523" s="195"/>
    </row>
    <row r="319524" spans="6:6" x14ac:dyDescent="0.25">
      <c r="F319524" s="195"/>
    </row>
    <row r="319525" spans="6:6" x14ac:dyDescent="0.25">
      <c r="F319525" s="195"/>
    </row>
    <row r="319526" spans="6:6" x14ac:dyDescent="0.25">
      <c r="F319526" s="195"/>
    </row>
    <row r="319527" spans="6:6" x14ac:dyDescent="0.25">
      <c r="F319527" s="195"/>
    </row>
    <row r="319528" spans="6:6" x14ac:dyDescent="0.25">
      <c r="F319528" s="195"/>
    </row>
    <row r="319529" spans="6:6" x14ac:dyDescent="0.25">
      <c r="F319529" s="195"/>
    </row>
    <row r="319530" spans="6:6" x14ac:dyDescent="0.25">
      <c r="F319530" s="195"/>
    </row>
    <row r="319531" spans="6:6" x14ac:dyDescent="0.25">
      <c r="F319531" s="195"/>
    </row>
    <row r="319532" spans="6:6" x14ac:dyDescent="0.25">
      <c r="F319532" s="195"/>
    </row>
    <row r="319533" spans="6:6" x14ac:dyDescent="0.25">
      <c r="F319533" s="195"/>
    </row>
    <row r="319534" spans="6:6" x14ac:dyDescent="0.25">
      <c r="F319534" s="195"/>
    </row>
    <row r="319535" spans="6:6" x14ac:dyDescent="0.25">
      <c r="F319535" s="195"/>
    </row>
    <row r="319536" spans="6:6" x14ac:dyDescent="0.25">
      <c r="F319536" s="195"/>
    </row>
    <row r="319537" spans="6:6" x14ac:dyDescent="0.25">
      <c r="F319537" s="195"/>
    </row>
    <row r="319538" spans="6:6" x14ac:dyDescent="0.25">
      <c r="F319538" s="195"/>
    </row>
    <row r="319539" spans="6:6" x14ac:dyDescent="0.25">
      <c r="F319539" s="195"/>
    </row>
    <row r="319540" spans="6:6" x14ac:dyDescent="0.25">
      <c r="F319540" s="195"/>
    </row>
    <row r="319541" spans="6:6" x14ac:dyDescent="0.25">
      <c r="F319541" s="195"/>
    </row>
    <row r="319542" spans="6:6" x14ac:dyDescent="0.25">
      <c r="F319542" s="195"/>
    </row>
    <row r="319543" spans="6:6" x14ac:dyDescent="0.25">
      <c r="F319543" s="195"/>
    </row>
    <row r="319544" spans="6:6" x14ac:dyDescent="0.25">
      <c r="F319544" s="195"/>
    </row>
    <row r="319545" spans="6:6" x14ac:dyDescent="0.25">
      <c r="F319545" s="195"/>
    </row>
    <row r="319546" spans="6:6" x14ac:dyDescent="0.25">
      <c r="F319546" s="195"/>
    </row>
    <row r="319547" spans="6:6" x14ac:dyDescent="0.25">
      <c r="F319547" s="195"/>
    </row>
    <row r="319548" spans="6:6" x14ac:dyDescent="0.25">
      <c r="F319548" s="195"/>
    </row>
    <row r="319549" spans="6:6" x14ac:dyDescent="0.25">
      <c r="F319549" s="195"/>
    </row>
    <row r="319550" spans="6:6" x14ac:dyDescent="0.25">
      <c r="F319550" s="195"/>
    </row>
    <row r="319551" spans="6:6" x14ac:dyDescent="0.25">
      <c r="F319551" s="195"/>
    </row>
    <row r="319552" spans="6:6" x14ac:dyDescent="0.25">
      <c r="F319552" s="195"/>
    </row>
    <row r="319553" spans="6:6" x14ac:dyDescent="0.25">
      <c r="F319553" s="195"/>
    </row>
    <row r="319554" spans="6:6" x14ac:dyDescent="0.25">
      <c r="F319554" s="195"/>
    </row>
    <row r="319555" spans="6:6" x14ac:dyDescent="0.25">
      <c r="F319555" s="195"/>
    </row>
    <row r="319556" spans="6:6" x14ac:dyDescent="0.25">
      <c r="F319556" s="195"/>
    </row>
    <row r="319557" spans="6:6" x14ac:dyDescent="0.25">
      <c r="F319557" s="195"/>
    </row>
    <row r="319558" spans="6:6" x14ac:dyDescent="0.25">
      <c r="F319558" s="195"/>
    </row>
    <row r="319559" spans="6:6" x14ac:dyDescent="0.25">
      <c r="F319559" s="195"/>
    </row>
    <row r="319560" spans="6:6" x14ac:dyDescent="0.25">
      <c r="F319560" s="195"/>
    </row>
    <row r="319561" spans="6:6" x14ac:dyDescent="0.25">
      <c r="F319561" s="195"/>
    </row>
    <row r="319562" spans="6:6" x14ac:dyDescent="0.25">
      <c r="F319562" s="195"/>
    </row>
    <row r="319563" spans="6:6" x14ac:dyDescent="0.25">
      <c r="F319563" s="195"/>
    </row>
    <row r="319564" spans="6:6" x14ac:dyDescent="0.25">
      <c r="F319564" s="195"/>
    </row>
    <row r="319565" spans="6:6" x14ac:dyDescent="0.25">
      <c r="F319565" s="195"/>
    </row>
    <row r="319566" spans="6:6" x14ac:dyDescent="0.25">
      <c r="F319566" s="195"/>
    </row>
    <row r="319567" spans="6:6" x14ac:dyDescent="0.25">
      <c r="F319567" s="195"/>
    </row>
    <row r="319568" spans="6:6" x14ac:dyDescent="0.25">
      <c r="F319568" s="195"/>
    </row>
    <row r="319569" spans="6:6" x14ac:dyDescent="0.25">
      <c r="F319569" s="195"/>
    </row>
    <row r="319570" spans="6:6" x14ac:dyDescent="0.25">
      <c r="F319570" s="195"/>
    </row>
    <row r="319571" spans="6:6" x14ac:dyDescent="0.25">
      <c r="F319571" s="195"/>
    </row>
    <row r="319572" spans="6:6" x14ac:dyDescent="0.25">
      <c r="F319572" s="195"/>
    </row>
    <row r="319573" spans="6:6" x14ac:dyDescent="0.25">
      <c r="F319573" s="195"/>
    </row>
    <row r="319574" spans="6:6" x14ac:dyDescent="0.25">
      <c r="F319574" s="195"/>
    </row>
    <row r="319575" spans="6:6" x14ac:dyDescent="0.25">
      <c r="F319575" s="195"/>
    </row>
    <row r="319576" spans="6:6" x14ac:dyDescent="0.25">
      <c r="F319576" s="195"/>
    </row>
    <row r="319577" spans="6:6" x14ac:dyDescent="0.25">
      <c r="F319577" s="195"/>
    </row>
    <row r="319578" spans="6:6" x14ac:dyDescent="0.25">
      <c r="F319578" s="195"/>
    </row>
    <row r="319579" spans="6:6" x14ac:dyDescent="0.25">
      <c r="F319579" s="195"/>
    </row>
    <row r="319580" spans="6:6" x14ac:dyDescent="0.25">
      <c r="F319580" s="195"/>
    </row>
    <row r="319581" spans="6:6" x14ac:dyDescent="0.25">
      <c r="F319581" s="195"/>
    </row>
    <row r="319582" spans="6:6" x14ac:dyDescent="0.25">
      <c r="F319582" s="195"/>
    </row>
    <row r="319583" spans="6:6" x14ac:dyDescent="0.25">
      <c r="F319583" s="195"/>
    </row>
    <row r="319584" spans="6:6" x14ac:dyDescent="0.25">
      <c r="F319584" s="195"/>
    </row>
    <row r="319585" spans="6:6" x14ac:dyDescent="0.25">
      <c r="F319585" s="195"/>
    </row>
    <row r="319586" spans="6:6" x14ac:dyDescent="0.25">
      <c r="F319586" s="195"/>
    </row>
    <row r="319587" spans="6:6" x14ac:dyDescent="0.25">
      <c r="F319587" s="195"/>
    </row>
    <row r="319588" spans="6:6" x14ac:dyDescent="0.25">
      <c r="F319588" s="195"/>
    </row>
    <row r="319589" spans="6:6" x14ac:dyDescent="0.25">
      <c r="F319589" s="195"/>
    </row>
    <row r="319590" spans="6:6" x14ac:dyDescent="0.25">
      <c r="F319590" s="195"/>
    </row>
    <row r="319591" spans="6:6" x14ac:dyDescent="0.25">
      <c r="F319591" s="195"/>
    </row>
    <row r="319592" spans="6:6" x14ac:dyDescent="0.25">
      <c r="F319592" s="195"/>
    </row>
    <row r="319593" spans="6:6" x14ac:dyDescent="0.25">
      <c r="F319593" s="195"/>
    </row>
    <row r="319594" spans="6:6" x14ac:dyDescent="0.25">
      <c r="F319594" s="195"/>
    </row>
    <row r="319595" spans="6:6" x14ac:dyDescent="0.25">
      <c r="F319595" s="195"/>
    </row>
    <row r="319596" spans="6:6" x14ac:dyDescent="0.25">
      <c r="F319596" s="195"/>
    </row>
    <row r="319597" spans="6:6" x14ac:dyDescent="0.25">
      <c r="F319597" s="195"/>
    </row>
    <row r="319598" spans="6:6" x14ac:dyDescent="0.25">
      <c r="F319598" s="195"/>
    </row>
    <row r="319599" spans="6:6" x14ac:dyDescent="0.25">
      <c r="F319599" s="195"/>
    </row>
    <row r="319600" spans="6:6" x14ac:dyDescent="0.25">
      <c r="F319600" s="195"/>
    </row>
    <row r="319601" spans="6:6" x14ac:dyDescent="0.25">
      <c r="F319601" s="195"/>
    </row>
    <row r="319602" spans="6:6" x14ac:dyDescent="0.25">
      <c r="F319602" s="195"/>
    </row>
    <row r="319603" spans="6:6" x14ac:dyDescent="0.25">
      <c r="F319603" s="195"/>
    </row>
    <row r="319604" spans="6:6" x14ac:dyDescent="0.25">
      <c r="F319604" s="195"/>
    </row>
    <row r="319605" spans="6:6" x14ac:dyDescent="0.25">
      <c r="F319605" s="195"/>
    </row>
    <row r="319606" spans="6:6" x14ac:dyDescent="0.25">
      <c r="F319606" s="195"/>
    </row>
    <row r="319607" spans="6:6" x14ac:dyDescent="0.25">
      <c r="F319607" s="195"/>
    </row>
    <row r="319608" spans="6:6" x14ac:dyDescent="0.25">
      <c r="F319608" s="195"/>
    </row>
    <row r="319609" spans="6:6" x14ac:dyDescent="0.25">
      <c r="F319609" s="195"/>
    </row>
    <row r="319610" spans="6:6" x14ac:dyDescent="0.25">
      <c r="F319610" s="195"/>
    </row>
    <row r="319611" spans="6:6" x14ac:dyDescent="0.25">
      <c r="F319611" s="195"/>
    </row>
    <row r="319612" spans="6:6" x14ac:dyDescent="0.25">
      <c r="F319612" s="195"/>
    </row>
    <row r="319613" spans="6:6" x14ac:dyDescent="0.25">
      <c r="F319613" s="195"/>
    </row>
    <row r="319614" spans="6:6" x14ac:dyDescent="0.25">
      <c r="F319614" s="195"/>
    </row>
    <row r="319615" spans="6:6" x14ac:dyDescent="0.25">
      <c r="F319615" s="195"/>
    </row>
    <row r="319616" spans="6:6" x14ac:dyDescent="0.25">
      <c r="F319616" s="195"/>
    </row>
    <row r="319617" spans="6:6" x14ac:dyDescent="0.25">
      <c r="F319617" s="195"/>
    </row>
    <row r="319618" spans="6:6" x14ac:dyDescent="0.25">
      <c r="F319618" s="195"/>
    </row>
    <row r="319619" spans="6:6" x14ac:dyDescent="0.25">
      <c r="F319619" s="195"/>
    </row>
    <row r="319620" spans="6:6" x14ac:dyDescent="0.25">
      <c r="F319620" s="195"/>
    </row>
    <row r="319621" spans="6:6" x14ac:dyDescent="0.25">
      <c r="F319621" s="195"/>
    </row>
    <row r="319622" spans="6:6" x14ac:dyDescent="0.25">
      <c r="F319622" s="195"/>
    </row>
    <row r="319623" spans="6:6" x14ac:dyDescent="0.25">
      <c r="F319623" s="195"/>
    </row>
    <row r="319624" spans="6:6" x14ac:dyDescent="0.25">
      <c r="F319624" s="195"/>
    </row>
    <row r="319625" spans="6:6" x14ac:dyDescent="0.25">
      <c r="F319625" s="195"/>
    </row>
    <row r="319626" spans="6:6" x14ac:dyDescent="0.25">
      <c r="F319626" s="195"/>
    </row>
    <row r="319627" spans="6:6" x14ac:dyDescent="0.25">
      <c r="F319627" s="195"/>
    </row>
    <row r="319628" spans="6:6" x14ac:dyDescent="0.25">
      <c r="F319628" s="195"/>
    </row>
    <row r="319629" spans="6:6" x14ac:dyDescent="0.25">
      <c r="F319629" s="195"/>
    </row>
    <row r="319630" spans="6:6" x14ac:dyDescent="0.25">
      <c r="F319630" s="195"/>
    </row>
    <row r="319631" spans="6:6" x14ac:dyDescent="0.25">
      <c r="F319631" s="195"/>
    </row>
    <row r="319632" spans="6:6" x14ac:dyDescent="0.25">
      <c r="F319632" s="195"/>
    </row>
    <row r="319633" spans="6:6" x14ac:dyDescent="0.25">
      <c r="F319633" s="195"/>
    </row>
    <row r="319634" spans="6:6" x14ac:dyDescent="0.25">
      <c r="F319634" s="195"/>
    </row>
    <row r="319635" spans="6:6" x14ac:dyDescent="0.25">
      <c r="F319635" s="195"/>
    </row>
    <row r="319636" spans="6:6" x14ac:dyDescent="0.25">
      <c r="F319636" s="195"/>
    </row>
    <row r="319637" spans="6:6" x14ac:dyDescent="0.25">
      <c r="F319637" s="195"/>
    </row>
    <row r="319638" spans="6:6" x14ac:dyDescent="0.25">
      <c r="F319638" s="195"/>
    </row>
    <row r="319639" spans="6:6" x14ac:dyDescent="0.25">
      <c r="F319639" s="195"/>
    </row>
    <row r="319640" spans="6:6" x14ac:dyDescent="0.25">
      <c r="F319640" s="195"/>
    </row>
    <row r="319641" spans="6:6" x14ac:dyDescent="0.25">
      <c r="F319641" s="195"/>
    </row>
    <row r="319642" spans="6:6" x14ac:dyDescent="0.25">
      <c r="F319642" s="195"/>
    </row>
    <row r="319643" spans="6:6" x14ac:dyDescent="0.25">
      <c r="F319643" s="195"/>
    </row>
    <row r="319644" spans="6:6" x14ac:dyDescent="0.25">
      <c r="F319644" s="195"/>
    </row>
    <row r="319645" spans="6:6" x14ac:dyDescent="0.25">
      <c r="F319645" s="195"/>
    </row>
    <row r="319646" spans="6:6" x14ac:dyDescent="0.25">
      <c r="F319646" s="195"/>
    </row>
    <row r="319647" spans="6:6" x14ac:dyDescent="0.25">
      <c r="F319647" s="195"/>
    </row>
    <row r="319648" spans="6:6" x14ac:dyDescent="0.25">
      <c r="F319648" s="195"/>
    </row>
    <row r="319649" spans="6:6" x14ac:dyDescent="0.25">
      <c r="F319649" s="195"/>
    </row>
    <row r="319650" spans="6:6" x14ac:dyDescent="0.25">
      <c r="F319650" s="195"/>
    </row>
    <row r="319651" spans="6:6" x14ac:dyDescent="0.25">
      <c r="F319651" s="195"/>
    </row>
    <row r="319652" spans="6:6" x14ac:dyDescent="0.25">
      <c r="F319652" s="195"/>
    </row>
    <row r="319653" spans="6:6" x14ac:dyDescent="0.25">
      <c r="F319653" s="195"/>
    </row>
    <row r="319654" spans="6:6" x14ac:dyDescent="0.25">
      <c r="F319654" s="195"/>
    </row>
    <row r="319655" spans="6:6" x14ac:dyDescent="0.25">
      <c r="F319655" s="195"/>
    </row>
    <row r="319656" spans="6:6" x14ac:dyDescent="0.25">
      <c r="F319656" s="195"/>
    </row>
    <row r="319657" spans="6:6" x14ac:dyDescent="0.25">
      <c r="F319657" s="195"/>
    </row>
    <row r="319658" spans="6:6" x14ac:dyDescent="0.25">
      <c r="F319658" s="195"/>
    </row>
    <row r="319659" spans="6:6" x14ac:dyDescent="0.25">
      <c r="F319659" s="195"/>
    </row>
    <row r="319660" spans="6:6" x14ac:dyDescent="0.25">
      <c r="F319660" s="195"/>
    </row>
    <row r="319661" spans="6:6" x14ac:dyDescent="0.25">
      <c r="F319661" s="195"/>
    </row>
    <row r="319662" spans="6:6" x14ac:dyDescent="0.25">
      <c r="F319662" s="195"/>
    </row>
    <row r="319663" spans="6:6" x14ac:dyDescent="0.25">
      <c r="F319663" s="195"/>
    </row>
    <row r="319664" spans="6:6" x14ac:dyDescent="0.25">
      <c r="F319664" s="195"/>
    </row>
    <row r="319665" spans="6:6" x14ac:dyDescent="0.25">
      <c r="F319665" s="195"/>
    </row>
    <row r="319666" spans="6:6" x14ac:dyDescent="0.25">
      <c r="F319666" s="195"/>
    </row>
    <row r="319667" spans="6:6" x14ac:dyDescent="0.25">
      <c r="F319667" s="195"/>
    </row>
    <row r="319668" spans="6:6" x14ac:dyDescent="0.25">
      <c r="F319668" s="195"/>
    </row>
    <row r="319669" spans="6:6" x14ac:dyDescent="0.25">
      <c r="F319669" s="195"/>
    </row>
    <row r="319670" spans="6:6" x14ac:dyDescent="0.25">
      <c r="F319670" s="195"/>
    </row>
    <row r="319671" spans="6:6" x14ac:dyDescent="0.25">
      <c r="F319671" s="195"/>
    </row>
    <row r="319672" spans="6:6" x14ac:dyDescent="0.25">
      <c r="F319672" s="195"/>
    </row>
    <row r="319673" spans="6:6" x14ac:dyDescent="0.25">
      <c r="F319673" s="195"/>
    </row>
    <row r="319674" spans="6:6" x14ac:dyDescent="0.25">
      <c r="F319674" s="195"/>
    </row>
    <row r="319675" spans="6:6" x14ac:dyDescent="0.25">
      <c r="F319675" s="195"/>
    </row>
    <row r="319676" spans="6:6" x14ac:dyDescent="0.25">
      <c r="F319676" s="195"/>
    </row>
    <row r="319677" spans="6:6" x14ac:dyDescent="0.25">
      <c r="F319677" s="195"/>
    </row>
    <row r="319678" spans="6:6" x14ac:dyDescent="0.25">
      <c r="F319678" s="195"/>
    </row>
    <row r="319679" spans="6:6" x14ac:dyDescent="0.25">
      <c r="F319679" s="195"/>
    </row>
    <row r="319680" spans="6:6" x14ac:dyDescent="0.25">
      <c r="F319680" s="195"/>
    </row>
    <row r="319681" spans="6:6" x14ac:dyDescent="0.25">
      <c r="F319681" s="195"/>
    </row>
    <row r="319682" spans="6:6" x14ac:dyDescent="0.25">
      <c r="F319682" s="195"/>
    </row>
    <row r="319683" spans="6:6" x14ac:dyDescent="0.25">
      <c r="F319683" s="195"/>
    </row>
    <row r="319684" spans="6:6" x14ac:dyDescent="0.25">
      <c r="F319684" s="195"/>
    </row>
    <row r="319685" spans="6:6" x14ac:dyDescent="0.25">
      <c r="F319685" s="195"/>
    </row>
    <row r="319686" spans="6:6" x14ac:dyDescent="0.25">
      <c r="F319686" s="195"/>
    </row>
    <row r="319687" spans="6:6" x14ac:dyDescent="0.25">
      <c r="F319687" s="195"/>
    </row>
    <row r="319688" spans="6:6" x14ac:dyDescent="0.25">
      <c r="F319688" s="195"/>
    </row>
    <row r="319689" spans="6:6" x14ac:dyDescent="0.25">
      <c r="F319689" s="195"/>
    </row>
    <row r="319690" spans="6:6" x14ac:dyDescent="0.25">
      <c r="F319690" s="195"/>
    </row>
    <row r="319691" spans="6:6" x14ac:dyDescent="0.25">
      <c r="F319691" s="195"/>
    </row>
    <row r="319692" spans="6:6" x14ac:dyDescent="0.25">
      <c r="F319692" s="195"/>
    </row>
    <row r="319693" spans="6:6" x14ac:dyDescent="0.25">
      <c r="F319693" s="195"/>
    </row>
    <row r="319694" spans="6:6" x14ac:dyDescent="0.25">
      <c r="F319694" s="195"/>
    </row>
    <row r="319695" spans="6:6" x14ac:dyDescent="0.25">
      <c r="F319695" s="195"/>
    </row>
    <row r="319696" spans="6:6" x14ac:dyDescent="0.25">
      <c r="F319696" s="195"/>
    </row>
    <row r="324814" spans="6:6" x14ac:dyDescent="0.25">
      <c r="F324814" s="195"/>
    </row>
    <row r="324815" spans="6:6" x14ac:dyDescent="0.25">
      <c r="F324815" s="195"/>
    </row>
    <row r="324816" spans="6:6" x14ac:dyDescent="0.25">
      <c r="F324816" s="195"/>
    </row>
    <row r="324817" spans="6:6" x14ac:dyDescent="0.25">
      <c r="F324817" s="195"/>
    </row>
    <row r="324818" spans="6:6" x14ac:dyDescent="0.25">
      <c r="F324818" s="195"/>
    </row>
    <row r="324819" spans="6:6" x14ac:dyDescent="0.25">
      <c r="F324819" s="195"/>
    </row>
    <row r="324820" spans="6:6" x14ac:dyDescent="0.25">
      <c r="F324820" s="195"/>
    </row>
    <row r="324821" spans="6:6" x14ac:dyDescent="0.25">
      <c r="F324821" s="195"/>
    </row>
    <row r="324822" spans="6:6" x14ac:dyDescent="0.25">
      <c r="F324822" s="195"/>
    </row>
    <row r="324823" spans="6:6" x14ac:dyDescent="0.25">
      <c r="F324823" s="195"/>
    </row>
    <row r="324824" spans="6:6" x14ac:dyDescent="0.25">
      <c r="F324824" s="195"/>
    </row>
    <row r="324825" spans="6:6" x14ac:dyDescent="0.25">
      <c r="F324825" s="195"/>
    </row>
    <row r="324826" spans="6:6" x14ac:dyDescent="0.25">
      <c r="F324826" s="195"/>
    </row>
    <row r="324827" spans="6:6" x14ac:dyDescent="0.25">
      <c r="F324827" s="195"/>
    </row>
    <row r="324828" spans="6:6" x14ac:dyDescent="0.25">
      <c r="F324828" s="195"/>
    </row>
    <row r="324829" spans="6:6" x14ac:dyDescent="0.25">
      <c r="F324829" s="195"/>
    </row>
    <row r="324830" spans="6:6" x14ac:dyDescent="0.25">
      <c r="F324830" s="195"/>
    </row>
    <row r="324831" spans="6:6" x14ac:dyDescent="0.25">
      <c r="F324831" s="195"/>
    </row>
    <row r="324832" spans="6:6" x14ac:dyDescent="0.25">
      <c r="F324832" s="195"/>
    </row>
    <row r="324833" spans="6:6" x14ac:dyDescent="0.25">
      <c r="F324833" s="195"/>
    </row>
    <row r="324834" spans="6:6" x14ac:dyDescent="0.25">
      <c r="F324834" s="195"/>
    </row>
    <row r="324835" spans="6:6" x14ac:dyDescent="0.25">
      <c r="F324835" s="195"/>
    </row>
    <row r="324836" spans="6:6" x14ac:dyDescent="0.25">
      <c r="F324836" s="195"/>
    </row>
    <row r="324837" spans="6:6" x14ac:dyDescent="0.25">
      <c r="F324837" s="195"/>
    </row>
    <row r="324838" spans="6:6" x14ac:dyDescent="0.25">
      <c r="F324838" s="195"/>
    </row>
    <row r="324839" spans="6:6" x14ac:dyDescent="0.25">
      <c r="F324839" s="195"/>
    </row>
    <row r="324840" spans="6:6" x14ac:dyDescent="0.25">
      <c r="F324840" s="195"/>
    </row>
    <row r="324841" spans="6:6" x14ac:dyDescent="0.25">
      <c r="F324841" s="195"/>
    </row>
    <row r="324842" spans="6:6" x14ac:dyDescent="0.25">
      <c r="F324842" s="195"/>
    </row>
    <row r="324843" spans="6:6" x14ac:dyDescent="0.25">
      <c r="F324843" s="195"/>
    </row>
    <row r="324844" spans="6:6" x14ac:dyDescent="0.25">
      <c r="F324844" s="195"/>
    </row>
    <row r="324845" spans="6:6" x14ac:dyDescent="0.25">
      <c r="F324845" s="195"/>
    </row>
    <row r="324846" spans="6:6" x14ac:dyDescent="0.25">
      <c r="F324846" s="195"/>
    </row>
    <row r="324847" spans="6:6" x14ac:dyDescent="0.25">
      <c r="F324847" s="195"/>
    </row>
    <row r="324848" spans="6:6" x14ac:dyDescent="0.25">
      <c r="F324848" s="195"/>
    </row>
    <row r="324849" spans="6:6" x14ac:dyDescent="0.25">
      <c r="F324849" s="195"/>
    </row>
    <row r="324850" spans="6:6" x14ac:dyDescent="0.25">
      <c r="F324850" s="195"/>
    </row>
    <row r="324851" spans="6:6" x14ac:dyDescent="0.25">
      <c r="F324851" s="195"/>
    </row>
    <row r="324852" spans="6:6" x14ac:dyDescent="0.25">
      <c r="F324852" s="195"/>
    </row>
    <row r="324853" spans="6:6" x14ac:dyDescent="0.25">
      <c r="F324853" s="195"/>
    </row>
    <row r="324854" spans="6:6" x14ac:dyDescent="0.25">
      <c r="F324854" s="195"/>
    </row>
    <row r="324855" spans="6:6" x14ac:dyDescent="0.25">
      <c r="F324855" s="195"/>
    </row>
    <row r="324856" spans="6:6" x14ac:dyDescent="0.25">
      <c r="F324856" s="195"/>
    </row>
    <row r="324857" spans="6:6" x14ac:dyDescent="0.25">
      <c r="F324857" s="195"/>
    </row>
    <row r="324858" spans="6:6" x14ac:dyDescent="0.25">
      <c r="F324858" s="195"/>
    </row>
    <row r="324859" spans="6:6" x14ac:dyDescent="0.25">
      <c r="F324859" s="195"/>
    </row>
    <row r="324860" spans="6:6" x14ac:dyDescent="0.25">
      <c r="F324860" s="195"/>
    </row>
    <row r="324861" spans="6:6" x14ac:dyDescent="0.25">
      <c r="F324861" s="195"/>
    </row>
    <row r="324862" spans="6:6" x14ac:dyDescent="0.25">
      <c r="F324862" s="195"/>
    </row>
    <row r="324863" spans="6:6" x14ac:dyDescent="0.25">
      <c r="F324863" s="195"/>
    </row>
    <row r="324864" spans="6:6" x14ac:dyDescent="0.25">
      <c r="F324864" s="195"/>
    </row>
    <row r="324865" spans="6:6" x14ac:dyDescent="0.25">
      <c r="F324865" s="195"/>
    </row>
    <row r="324866" spans="6:6" x14ac:dyDescent="0.25">
      <c r="F324866" s="195"/>
    </row>
    <row r="324867" spans="6:6" x14ac:dyDescent="0.25">
      <c r="F324867" s="195"/>
    </row>
    <row r="324868" spans="6:6" x14ac:dyDescent="0.25">
      <c r="F324868" s="195"/>
    </row>
    <row r="324869" spans="6:6" x14ac:dyDescent="0.25">
      <c r="F324869" s="195"/>
    </row>
    <row r="324870" spans="6:6" x14ac:dyDescent="0.25">
      <c r="F324870" s="195"/>
    </row>
    <row r="324871" spans="6:6" x14ac:dyDescent="0.25">
      <c r="F324871" s="195"/>
    </row>
    <row r="324872" spans="6:6" x14ac:dyDescent="0.25">
      <c r="F324872" s="195"/>
    </row>
    <row r="324873" spans="6:6" x14ac:dyDescent="0.25">
      <c r="F324873" s="195"/>
    </row>
    <row r="324874" spans="6:6" x14ac:dyDescent="0.25">
      <c r="F324874" s="195"/>
    </row>
    <row r="324875" spans="6:6" x14ac:dyDescent="0.25">
      <c r="F324875" s="195"/>
    </row>
    <row r="324876" spans="6:6" x14ac:dyDescent="0.25">
      <c r="F324876" s="195"/>
    </row>
    <row r="324877" spans="6:6" x14ac:dyDescent="0.25">
      <c r="F324877" s="195"/>
    </row>
    <row r="324878" spans="6:6" x14ac:dyDescent="0.25">
      <c r="F324878" s="195"/>
    </row>
    <row r="324879" spans="6:6" x14ac:dyDescent="0.25">
      <c r="F324879" s="195"/>
    </row>
    <row r="324880" spans="6:6" x14ac:dyDescent="0.25">
      <c r="F324880" s="195"/>
    </row>
    <row r="324881" spans="6:6" x14ac:dyDescent="0.25">
      <c r="F324881" s="195"/>
    </row>
    <row r="324882" spans="6:6" x14ac:dyDescent="0.25">
      <c r="F324882" s="195"/>
    </row>
    <row r="324883" spans="6:6" x14ac:dyDescent="0.25">
      <c r="F324883" s="195"/>
    </row>
    <row r="324884" spans="6:6" x14ac:dyDescent="0.25">
      <c r="F324884" s="195"/>
    </row>
    <row r="324885" spans="6:6" x14ac:dyDescent="0.25">
      <c r="F324885" s="195"/>
    </row>
    <row r="324886" spans="6:6" x14ac:dyDescent="0.25">
      <c r="F324886" s="195"/>
    </row>
    <row r="324887" spans="6:6" x14ac:dyDescent="0.25">
      <c r="F324887" s="195"/>
    </row>
    <row r="324888" spans="6:6" x14ac:dyDescent="0.25">
      <c r="F324888" s="195"/>
    </row>
    <row r="324889" spans="6:6" x14ac:dyDescent="0.25">
      <c r="F324889" s="195"/>
    </row>
    <row r="324890" spans="6:6" x14ac:dyDescent="0.25">
      <c r="F324890" s="195"/>
    </row>
    <row r="324891" spans="6:6" x14ac:dyDescent="0.25">
      <c r="F324891" s="195"/>
    </row>
    <row r="324892" spans="6:6" x14ac:dyDescent="0.25">
      <c r="F324892" s="195"/>
    </row>
    <row r="324893" spans="6:6" x14ac:dyDescent="0.25">
      <c r="F324893" s="195"/>
    </row>
    <row r="324894" spans="6:6" x14ac:dyDescent="0.25">
      <c r="F324894" s="195"/>
    </row>
    <row r="324895" spans="6:6" x14ac:dyDescent="0.25">
      <c r="F324895" s="195"/>
    </row>
    <row r="324896" spans="6:6" x14ac:dyDescent="0.25">
      <c r="F324896" s="195"/>
    </row>
    <row r="324897" spans="6:6" x14ac:dyDescent="0.25">
      <c r="F324897" s="195"/>
    </row>
    <row r="324898" spans="6:6" x14ac:dyDescent="0.25">
      <c r="F324898" s="195"/>
    </row>
    <row r="324899" spans="6:6" x14ac:dyDescent="0.25">
      <c r="F324899" s="195"/>
    </row>
    <row r="324900" spans="6:6" x14ac:dyDescent="0.25">
      <c r="F324900" s="195"/>
    </row>
    <row r="324901" spans="6:6" x14ac:dyDescent="0.25">
      <c r="F324901" s="195"/>
    </row>
    <row r="324902" spans="6:6" x14ac:dyDescent="0.25">
      <c r="F324902" s="195"/>
    </row>
    <row r="324903" spans="6:6" x14ac:dyDescent="0.25">
      <c r="F324903" s="195"/>
    </row>
    <row r="324904" spans="6:6" x14ac:dyDescent="0.25">
      <c r="F324904" s="195"/>
    </row>
    <row r="324905" spans="6:6" x14ac:dyDescent="0.25">
      <c r="F324905" s="195"/>
    </row>
    <row r="324906" spans="6:6" x14ac:dyDescent="0.25">
      <c r="F324906" s="195"/>
    </row>
    <row r="324907" spans="6:6" x14ac:dyDescent="0.25">
      <c r="F324907" s="195"/>
    </row>
    <row r="324908" spans="6:6" x14ac:dyDescent="0.25">
      <c r="F324908" s="195"/>
    </row>
    <row r="324909" spans="6:6" x14ac:dyDescent="0.25">
      <c r="F324909" s="195"/>
    </row>
    <row r="324910" spans="6:6" x14ac:dyDescent="0.25">
      <c r="F324910" s="195"/>
    </row>
    <row r="324911" spans="6:6" x14ac:dyDescent="0.25">
      <c r="F324911" s="195"/>
    </row>
    <row r="324912" spans="6:6" x14ac:dyDescent="0.25">
      <c r="F324912" s="195"/>
    </row>
    <row r="324913" spans="6:6" x14ac:dyDescent="0.25">
      <c r="F324913" s="195"/>
    </row>
    <row r="324914" spans="6:6" x14ac:dyDescent="0.25">
      <c r="F324914" s="195"/>
    </row>
    <row r="324915" spans="6:6" x14ac:dyDescent="0.25">
      <c r="F324915" s="195"/>
    </row>
    <row r="324916" spans="6:6" x14ac:dyDescent="0.25">
      <c r="F324916" s="195"/>
    </row>
    <row r="324917" spans="6:6" x14ac:dyDescent="0.25">
      <c r="F324917" s="195"/>
    </row>
    <row r="324918" spans="6:6" x14ac:dyDescent="0.25">
      <c r="F324918" s="195"/>
    </row>
    <row r="324919" spans="6:6" x14ac:dyDescent="0.25">
      <c r="F324919" s="195"/>
    </row>
    <row r="324920" spans="6:6" x14ac:dyDescent="0.25">
      <c r="F324920" s="195"/>
    </row>
    <row r="324921" spans="6:6" x14ac:dyDescent="0.25">
      <c r="F324921" s="195"/>
    </row>
    <row r="324922" spans="6:6" x14ac:dyDescent="0.25">
      <c r="F324922" s="195"/>
    </row>
    <row r="324923" spans="6:6" x14ac:dyDescent="0.25">
      <c r="F324923" s="195"/>
    </row>
    <row r="324924" spans="6:6" x14ac:dyDescent="0.25">
      <c r="F324924" s="195"/>
    </row>
    <row r="324925" spans="6:6" x14ac:dyDescent="0.25">
      <c r="F324925" s="195"/>
    </row>
    <row r="324926" spans="6:6" x14ac:dyDescent="0.25">
      <c r="F324926" s="195"/>
    </row>
    <row r="324927" spans="6:6" x14ac:dyDescent="0.25">
      <c r="F324927" s="195"/>
    </row>
    <row r="324928" spans="6:6" x14ac:dyDescent="0.25">
      <c r="F324928" s="195"/>
    </row>
    <row r="324929" spans="6:6" x14ac:dyDescent="0.25">
      <c r="F324929" s="195"/>
    </row>
    <row r="324930" spans="6:6" x14ac:dyDescent="0.25">
      <c r="F324930" s="195"/>
    </row>
    <row r="324931" spans="6:6" x14ac:dyDescent="0.25">
      <c r="F324931" s="195"/>
    </row>
    <row r="324932" spans="6:6" x14ac:dyDescent="0.25">
      <c r="F324932" s="195"/>
    </row>
    <row r="324933" spans="6:6" x14ac:dyDescent="0.25">
      <c r="F324933" s="195"/>
    </row>
    <row r="324934" spans="6:6" x14ac:dyDescent="0.25">
      <c r="F324934" s="195"/>
    </row>
    <row r="324935" spans="6:6" x14ac:dyDescent="0.25">
      <c r="F324935" s="195"/>
    </row>
    <row r="324936" spans="6:6" x14ac:dyDescent="0.25">
      <c r="F324936" s="195"/>
    </row>
    <row r="324937" spans="6:6" x14ac:dyDescent="0.25">
      <c r="F324937" s="195"/>
    </row>
    <row r="324938" spans="6:6" x14ac:dyDescent="0.25">
      <c r="F324938" s="195"/>
    </row>
    <row r="324939" spans="6:6" x14ac:dyDescent="0.25">
      <c r="F324939" s="195"/>
    </row>
    <row r="324940" spans="6:6" x14ac:dyDescent="0.25">
      <c r="F324940" s="195"/>
    </row>
    <row r="324941" spans="6:6" x14ac:dyDescent="0.25">
      <c r="F324941" s="195"/>
    </row>
    <row r="324942" spans="6:6" x14ac:dyDescent="0.25">
      <c r="F324942" s="195"/>
    </row>
    <row r="324943" spans="6:6" x14ac:dyDescent="0.25">
      <c r="F324943" s="195"/>
    </row>
    <row r="324944" spans="6:6" x14ac:dyDescent="0.25">
      <c r="F324944" s="195"/>
    </row>
    <row r="324945" spans="6:6" x14ac:dyDescent="0.25">
      <c r="F324945" s="195"/>
    </row>
    <row r="324946" spans="6:6" x14ac:dyDescent="0.25">
      <c r="F324946" s="195"/>
    </row>
    <row r="324947" spans="6:6" x14ac:dyDescent="0.25">
      <c r="F324947" s="195"/>
    </row>
    <row r="324948" spans="6:6" x14ac:dyDescent="0.25">
      <c r="F324948" s="195"/>
    </row>
    <row r="324949" spans="6:6" x14ac:dyDescent="0.25">
      <c r="F324949" s="195"/>
    </row>
    <row r="324950" spans="6:6" x14ac:dyDescent="0.25">
      <c r="F324950" s="195"/>
    </row>
    <row r="324951" spans="6:6" x14ac:dyDescent="0.25">
      <c r="F324951" s="195"/>
    </row>
    <row r="324952" spans="6:6" x14ac:dyDescent="0.25">
      <c r="F324952" s="195"/>
    </row>
    <row r="324953" spans="6:6" x14ac:dyDescent="0.25">
      <c r="F324953" s="195"/>
    </row>
    <row r="324954" spans="6:6" x14ac:dyDescent="0.25">
      <c r="F324954" s="195"/>
    </row>
    <row r="324955" spans="6:6" x14ac:dyDescent="0.25">
      <c r="F324955" s="195"/>
    </row>
    <row r="324956" spans="6:6" x14ac:dyDescent="0.25">
      <c r="F324956" s="195"/>
    </row>
    <row r="324957" spans="6:6" x14ac:dyDescent="0.25">
      <c r="F324957" s="195"/>
    </row>
    <row r="324958" spans="6:6" x14ac:dyDescent="0.25">
      <c r="F324958" s="195"/>
    </row>
    <row r="324959" spans="6:6" x14ac:dyDescent="0.25">
      <c r="F324959" s="195"/>
    </row>
    <row r="324960" spans="6:6" x14ac:dyDescent="0.25">
      <c r="F324960" s="195"/>
    </row>
    <row r="324961" spans="6:6" x14ac:dyDescent="0.25">
      <c r="F324961" s="195"/>
    </row>
    <row r="324962" spans="6:6" x14ac:dyDescent="0.25">
      <c r="F324962" s="195"/>
    </row>
    <row r="324963" spans="6:6" x14ac:dyDescent="0.25">
      <c r="F324963" s="195"/>
    </row>
    <row r="324964" spans="6:6" x14ac:dyDescent="0.25">
      <c r="F324964" s="195"/>
    </row>
    <row r="324965" spans="6:6" x14ac:dyDescent="0.25">
      <c r="F324965" s="195"/>
    </row>
    <row r="324966" spans="6:6" x14ac:dyDescent="0.25">
      <c r="F324966" s="195"/>
    </row>
    <row r="324967" spans="6:6" x14ac:dyDescent="0.25">
      <c r="F324967" s="195"/>
    </row>
    <row r="324968" spans="6:6" x14ac:dyDescent="0.25">
      <c r="F324968" s="195"/>
    </row>
    <row r="324969" spans="6:6" x14ac:dyDescent="0.25">
      <c r="F324969" s="195"/>
    </row>
    <row r="324970" spans="6:6" x14ac:dyDescent="0.25">
      <c r="F324970" s="195"/>
    </row>
    <row r="324971" spans="6:6" x14ac:dyDescent="0.25">
      <c r="F324971" s="195"/>
    </row>
    <row r="324972" spans="6:6" x14ac:dyDescent="0.25">
      <c r="F324972" s="195"/>
    </row>
    <row r="324973" spans="6:6" x14ac:dyDescent="0.25">
      <c r="F324973" s="195"/>
    </row>
    <row r="324974" spans="6:6" x14ac:dyDescent="0.25">
      <c r="F324974" s="195"/>
    </row>
    <row r="324975" spans="6:6" x14ac:dyDescent="0.25">
      <c r="F324975" s="195"/>
    </row>
    <row r="324976" spans="6:6" x14ac:dyDescent="0.25">
      <c r="F324976" s="195"/>
    </row>
    <row r="324977" spans="6:6" x14ac:dyDescent="0.25">
      <c r="F324977" s="195"/>
    </row>
    <row r="324978" spans="6:6" x14ac:dyDescent="0.25">
      <c r="F324978" s="195"/>
    </row>
    <row r="324979" spans="6:6" x14ac:dyDescent="0.25">
      <c r="F324979" s="195"/>
    </row>
    <row r="324980" spans="6:6" x14ac:dyDescent="0.25">
      <c r="F324980" s="195"/>
    </row>
    <row r="324981" spans="6:6" x14ac:dyDescent="0.25">
      <c r="F324981" s="195"/>
    </row>
    <row r="324982" spans="6:6" x14ac:dyDescent="0.25">
      <c r="F324982" s="195"/>
    </row>
    <row r="324983" spans="6:6" x14ac:dyDescent="0.25">
      <c r="F324983" s="195"/>
    </row>
    <row r="324984" spans="6:6" x14ac:dyDescent="0.25">
      <c r="F324984" s="195"/>
    </row>
    <row r="324985" spans="6:6" x14ac:dyDescent="0.25">
      <c r="F324985" s="195"/>
    </row>
    <row r="324986" spans="6:6" x14ac:dyDescent="0.25">
      <c r="F324986" s="195"/>
    </row>
    <row r="324987" spans="6:6" x14ac:dyDescent="0.25">
      <c r="F324987" s="195"/>
    </row>
    <row r="324988" spans="6:6" x14ac:dyDescent="0.25">
      <c r="F324988" s="195"/>
    </row>
    <row r="324989" spans="6:6" x14ac:dyDescent="0.25">
      <c r="F324989" s="195"/>
    </row>
    <row r="324990" spans="6:6" x14ac:dyDescent="0.25">
      <c r="F324990" s="195"/>
    </row>
    <row r="324991" spans="6:6" x14ac:dyDescent="0.25">
      <c r="F324991" s="195"/>
    </row>
    <row r="324992" spans="6:6" x14ac:dyDescent="0.25">
      <c r="F324992" s="195"/>
    </row>
    <row r="324993" spans="6:6" x14ac:dyDescent="0.25">
      <c r="F324993" s="195"/>
    </row>
    <row r="324994" spans="6:6" x14ac:dyDescent="0.25">
      <c r="F324994" s="195"/>
    </row>
    <row r="324995" spans="6:6" x14ac:dyDescent="0.25">
      <c r="F324995" s="195"/>
    </row>
    <row r="324996" spans="6:6" x14ac:dyDescent="0.25">
      <c r="F324996" s="195"/>
    </row>
    <row r="324997" spans="6:6" x14ac:dyDescent="0.25">
      <c r="F324997" s="195"/>
    </row>
    <row r="324998" spans="6:6" x14ac:dyDescent="0.25">
      <c r="F324998" s="195"/>
    </row>
    <row r="324999" spans="6:6" x14ac:dyDescent="0.25">
      <c r="F324999" s="195"/>
    </row>
    <row r="325000" spans="6:6" x14ac:dyDescent="0.25">
      <c r="F325000" s="195"/>
    </row>
    <row r="325001" spans="6:6" x14ac:dyDescent="0.25">
      <c r="F325001" s="195"/>
    </row>
    <row r="325002" spans="6:6" x14ac:dyDescent="0.25">
      <c r="F325002" s="195"/>
    </row>
    <row r="325003" spans="6:6" x14ac:dyDescent="0.25">
      <c r="F325003" s="195"/>
    </row>
    <row r="325004" spans="6:6" x14ac:dyDescent="0.25">
      <c r="F325004" s="195"/>
    </row>
    <row r="325005" spans="6:6" x14ac:dyDescent="0.25">
      <c r="F325005" s="195"/>
    </row>
    <row r="325006" spans="6:6" x14ac:dyDescent="0.25">
      <c r="F325006" s="195"/>
    </row>
    <row r="325007" spans="6:6" x14ac:dyDescent="0.25">
      <c r="F325007" s="195"/>
    </row>
    <row r="325008" spans="6:6" x14ac:dyDescent="0.25">
      <c r="F325008" s="195"/>
    </row>
    <row r="325009" spans="6:6" x14ac:dyDescent="0.25">
      <c r="F325009" s="195"/>
    </row>
    <row r="325010" spans="6:6" x14ac:dyDescent="0.25">
      <c r="F325010" s="195"/>
    </row>
    <row r="325011" spans="6:6" x14ac:dyDescent="0.25">
      <c r="F325011" s="195"/>
    </row>
    <row r="325012" spans="6:6" x14ac:dyDescent="0.25">
      <c r="F325012" s="195"/>
    </row>
    <row r="325013" spans="6:6" x14ac:dyDescent="0.25">
      <c r="F325013" s="195"/>
    </row>
    <row r="325014" spans="6:6" x14ac:dyDescent="0.25">
      <c r="F325014" s="195"/>
    </row>
    <row r="325015" spans="6:6" x14ac:dyDescent="0.25">
      <c r="F325015" s="195"/>
    </row>
    <row r="325016" spans="6:6" x14ac:dyDescent="0.25">
      <c r="F325016" s="195"/>
    </row>
    <row r="325017" spans="6:6" x14ac:dyDescent="0.25">
      <c r="F325017" s="195"/>
    </row>
    <row r="325018" spans="6:6" x14ac:dyDescent="0.25">
      <c r="F325018" s="195"/>
    </row>
    <row r="325019" spans="6:6" x14ac:dyDescent="0.25">
      <c r="F325019" s="195"/>
    </row>
    <row r="325020" spans="6:6" x14ac:dyDescent="0.25">
      <c r="F325020" s="195"/>
    </row>
    <row r="325021" spans="6:6" x14ac:dyDescent="0.25">
      <c r="F325021" s="195"/>
    </row>
    <row r="325022" spans="6:6" x14ac:dyDescent="0.25">
      <c r="F325022" s="195"/>
    </row>
    <row r="325023" spans="6:6" x14ac:dyDescent="0.25">
      <c r="F325023" s="195"/>
    </row>
    <row r="325024" spans="6:6" x14ac:dyDescent="0.25">
      <c r="F325024" s="195"/>
    </row>
    <row r="325025" spans="6:6" x14ac:dyDescent="0.25">
      <c r="F325025" s="195"/>
    </row>
    <row r="325026" spans="6:6" x14ac:dyDescent="0.25">
      <c r="F325026" s="195"/>
    </row>
    <row r="325027" spans="6:6" x14ac:dyDescent="0.25">
      <c r="F325027" s="195"/>
    </row>
    <row r="325028" spans="6:6" x14ac:dyDescent="0.25">
      <c r="F325028" s="195"/>
    </row>
    <row r="325029" spans="6:6" x14ac:dyDescent="0.25">
      <c r="F325029" s="195"/>
    </row>
    <row r="325030" spans="6:6" x14ac:dyDescent="0.25">
      <c r="F325030" s="195"/>
    </row>
    <row r="325031" spans="6:6" x14ac:dyDescent="0.25">
      <c r="F325031" s="195"/>
    </row>
    <row r="325032" spans="6:6" x14ac:dyDescent="0.25">
      <c r="F325032" s="195"/>
    </row>
    <row r="325033" spans="6:6" x14ac:dyDescent="0.25">
      <c r="F325033" s="195"/>
    </row>
    <row r="325034" spans="6:6" x14ac:dyDescent="0.25">
      <c r="F325034" s="195"/>
    </row>
    <row r="325035" spans="6:6" x14ac:dyDescent="0.25">
      <c r="F325035" s="195"/>
    </row>
    <row r="325036" spans="6:6" x14ac:dyDescent="0.25">
      <c r="F325036" s="195"/>
    </row>
    <row r="325037" spans="6:6" x14ac:dyDescent="0.25">
      <c r="F325037" s="195"/>
    </row>
    <row r="325038" spans="6:6" x14ac:dyDescent="0.25">
      <c r="F325038" s="195"/>
    </row>
    <row r="325039" spans="6:6" x14ac:dyDescent="0.25">
      <c r="F325039" s="195"/>
    </row>
    <row r="325040" spans="6:6" x14ac:dyDescent="0.25">
      <c r="F325040" s="195"/>
    </row>
    <row r="325041" spans="6:6" x14ac:dyDescent="0.25">
      <c r="F325041" s="195"/>
    </row>
    <row r="325042" spans="6:6" x14ac:dyDescent="0.25">
      <c r="F325042" s="195"/>
    </row>
    <row r="325043" spans="6:6" x14ac:dyDescent="0.25">
      <c r="F325043" s="195"/>
    </row>
    <row r="325044" spans="6:6" x14ac:dyDescent="0.25">
      <c r="F325044" s="195"/>
    </row>
    <row r="325045" spans="6:6" x14ac:dyDescent="0.25">
      <c r="F325045" s="195"/>
    </row>
    <row r="325046" spans="6:6" x14ac:dyDescent="0.25">
      <c r="F325046" s="195"/>
    </row>
    <row r="325047" spans="6:6" x14ac:dyDescent="0.25">
      <c r="F325047" s="195"/>
    </row>
    <row r="325048" spans="6:6" x14ac:dyDescent="0.25">
      <c r="F325048" s="195"/>
    </row>
    <row r="325049" spans="6:6" x14ac:dyDescent="0.25">
      <c r="F325049" s="195"/>
    </row>
    <row r="325050" spans="6:6" x14ac:dyDescent="0.25">
      <c r="F325050" s="195"/>
    </row>
    <row r="325051" spans="6:6" x14ac:dyDescent="0.25">
      <c r="F325051" s="195"/>
    </row>
    <row r="325052" spans="6:6" x14ac:dyDescent="0.25">
      <c r="F325052" s="195"/>
    </row>
    <row r="325053" spans="6:6" x14ac:dyDescent="0.25">
      <c r="F325053" s="195"/>
    </row>
    <row r="325054" spans="6:6" x14ac:dyDescent="0.25">
      <c r="F325054" s="195"/>
    </row>
    <row r="325055" spans="6:6" x14ac:dyDescent="0.25">
      <c r="F325055" s="195"/>
    </row>
    <row r="325056" spans="6:6" x14ac:dyDescent="0.25">
      <c r="F325056" s="195"/>
    </row>
    <row r="325057" spans="6:6" x14ac:dyDescent="0.25">
      <c r="F325057" s="195"/>
    </row>
    <row r="325058" spans="6:6" x14ac:dyDescent="0.25">
      <c r="F325058" s="195"/>
    </row>
    <row r="325059" spans="6:6" x14ac:dyDescent="0.25">
      <c r="F325059" s="195"/>
    </row>
    <row r="325060" spans="6:6" x14ac:dyDescent="0.25">
      <c r="F325060" s="195"/>
    </row>
    <row r="325061" spans="6:6" x14ac:dyDescent="0.25">
      <c r="F325061" s="195"/>
    </row>
    <row r="325062" spans="6:6" x14ac:dyDescent="0.25">
      <c r="F325062" s="195"/>
    </row>
    <row r="325063" spans="6:6" x14ac:dyDescent="0.25">
      <c r="F325063" s="195"/>
    </row>
    <row r="325064" spans="6:6" x14ac:dyDescent="0.25">
      <c r="F325064" s="195"/>
    </row>
    <row r="325065" spans="6:6" x14ac:dyDescent="0.25">
      <c r="F325065" s="195"/>
    </row>
    <row r="325066" spans="6:6" x14ac:dyDescent="0.25">
      <c r="F325066" s="195"/>
    </row>
    <row r="325067" spans="6:6" x14ac:dyDescent="0.25">
      <c r="F325067" s="195"/>
    </row>
    <row r="325068" spans="6:6" x14ac:dyDescent="0.25">
      <c r="F325068" s="195"/>
    </row>
    <row r="325069" spans="6:6" x14ac:dyDescent="0.25">
      <c r="F325069" s="195"/>
    </row>
    <row r="325070" spans="6:6" x14ac:dyDescent="0.25">
      <c r="F325070" s="195"/>
    </row>
    <row r="325071" spans="6:6" x14ac:dyDescent="0.25">
      <c r="F325071" s="195"/>
    </row>
    <row r="325072" spans="6:6" x14ac:dyDescent="0.25">
      <c r="F325072" s="195"/>
    </row>
    <row r="325073" spans="6:6" x14ac:dyDescent="0.25">
      <c r="F325073" s="195"/>
    </row>
    <row r="325074" spans="6:6" x14ac:dyDescent="0.25">
      <c r="F325074" s="195"/>
    </row>
    <row r="325075" spans="6:6" x14ac:dyDescent="0.25">
      <c r="F325075" s="195"/>
    </row>
    <row r="325076" spans="6:6" x14ac:dyDescent="0.25">
      <c r="F325076" s="195"/>
    </row>
    <row r="325077" spans="6:6" x14ac:dyDescent="0.25">
      <c r="F325077" s="195"/>
    </row>
    <row r="325078" spans="6:6" x14ac:dyDescent="0.25">
      <c r="F325078" s="195"/>
    </row>
    <row r="325079" spans="6:6" x14ac:dyDescent="0.25">
      <c r="F325079" s="195"/>
    </row>
    <row r="325080" spans="6:6" x14ac:dyDescent="0.25">
      <c r="F325080" s="195"/>
    </row>
    <row r="325081" spans="6:6" x14ac:dyDescent="0.25">
      <c r="F325081" s="195"/>
    </row>
    <row r="325082" spans="6:6" x14ac:dyDescent="0.25">
      <c r="F325082" s="195"/>
    </row>
    <row r="325083" spans="6:6" x14ac:dyDescent="0.25">
      <c r="F325083" s="195"/>
    </row>
    <row r="325084" spans="6:6" x14ac:dyDescent="0.25">
      <c r="F325084" s="195"/>
    </row>
    <row r="325085" spans="6:6" x14ac:dyDescent="0.25">
      <c r="F325085" s="195"/>
    </row>
    <row r="325086" spans="6:6" x14ac:dyDescent="0.25">
      <c r="F325086" s="195"/>
    </row>
    <row r="325087" spans="6:6" x14ac:dyDescent="0.25">
      <c r="F325087" s="195"/>
    </row>
    <row r="325088" spans="6:6" x14ac:dyDescent="0.25">
      <c r="F325088" s="195"/>
    </row>
    <row r="325089" spans="6:6" x14ac:dyDescent="0.25">
      <c r="F325089" s="195"/>
    </row>
    <row r="325090" spans="6:6" x14ac:dyDescent="0.25">
      <c r="F325090" s="195"/>
    </row>
    <row r="325091" spans="6:6" x14ac:dyDescent="0.25">
      <c r="F325091" s="195"/>
    </row>
    <row r="325092" spans="6:6" x14ac:dyDescent="0.25">
      <c r="F325092" s="195"/>
    </row>
    <row r="325093" spans="6:6" x14ac:dyDescent="0.25">
      <c r="F325093" s="195"/>
    </row>
    <row r="325094" spans="6:6" x14ac:dyDescent="0.25">
      <c r="F325094" s="195"/>
    </row>
    <row r="325095" spans="6:6" x14ac:dyDescent="0.25">
      <c r="F325095" s="195"/>
    </row>
    <row r="325096" spans="6:6" x14ac:dyDescent="0.25">
      <c r="F325096" s="195"/>
    </row>
    <row r="325097" spans="6:6" x14ac:dyDescent="0.25">
      <c r="F325097" s="195"/>
    </row>
    <row r="325098" spans="6:6" x14ac:dyDescent="0.25">
      <c r="F325098" s="195"/>
    </row>
    <row r="325099" spans="6:6" x14ac:dyDescent="0.25">
      <c r="F325099" s="195"/>
    </row>
    <row r="325100" spans="6:6" x14ac:dyDescent="0.25">
      <c r="F325100" s="195"/>
    </row>
    <row r="325101" spans="6:6" x14ac:dyDescent="0.25">
      <c r="F325101" s="195"/>
    </row>
    <row r="325102" spans="6:6" x14ac:dyDescent="0.25">
      <c r="F325102" s="195"/>
    </row>
    <row r="325103" spans="6:6" x14ac:dyDescent="0.25">
      <c r="F325103" s="195"/>
    </row>
    <row r="325104" spans="6:6" x14ac:dyDescent="0.25">
      <c r="F325104" s="195"/>
    </row>
    <row r="325105" spans="6:6" x14ac:dyDescent="0.25">
      <c r="F325105" s="195"/>
    </row>
    <row r="325106" spans="6:6" x14ac:dyDescent="0.25">
      <c r="F325106" s="195"/>
    </row>
    <row r="325107" spans="6:6" x14ac:dyDescent="0.25">
      <c r="F325107" s="195"/>
    </row>
    <row r="325108" spans="6:6" x14ac:dyDescent="0.25">
      <c r="F325108" s="195"/>
    </row>
    <row r="325109" spans="6:6" x14ac:dyDescent="0.25">
      <c r="F325109" s="195"/>
    </row>
    <row r="325110" spans="6:6" x14ac:dyDescent="0.25">
      <c r="F325110" s="195"/>
    </row>
    <row r="325111" spans="6:6" x14ac:dyDescent="0.25">
      <c r="F325111" s="195"/>
    </row>
    <row r="325112" spans="6:6" x14ac:dyDescent="0.25">
      <c r="F325112" s="195"/>
    </row>
    <row r="325113" spans="6:6" x14ac:dyDescent="0.25">
      <c r="F325113" s="195"/>
    </row>
    <row r="325114" spans="6:6" x14ac:dyDescent="0.25">
      <c r="F325114" s="195"/>
    </row>
    <row r="325115" spans="6:6" x14ac:dyDescent="0.25">
      <c r="F325115" s="195"/>
    </row>
    <row r="325116" spans="6:6" x14ac:dyDescent="0.25">
      <c r="F325116" s="195"/>
    </row>
    <row r="325117" spans="6:6" x14ac:dyDescent="0.25">
      <c r="F325117" s="195"/>
    </row>
    <row r="325118" spans="6:6" x14ac:dyDescent="0.25">
      <c r="F325118" s="195"/>
    </row>
    <row r="325119" spans="6:6" x14ac:dyDescent="0.25">
      <c r="F325119" s="195"/>
    </row>
    <row r="325120" spans="6:6" x14ac:dyDescent="0.25">
      <c r="F325120" s="195"/>
    </row>
    <row r="325121" spans="6:6" x14ac:dyDescent="0.25">
      <c r="F325121" s="195"/>
    </row>
    <row r="325122" spans="6:6" x14ac:dyDescent="0.25">
      <c r="F325122" s="195"/>
    </row>
    <row r="325123" spans="6:6" x14ac:dyDescent="0.25">
      <c r="F325123" s="195"/>
    </row>
    <row r="325124" spans="6:6" x14ac:dyDescent="0.25">
      <c r="F325124" s="195"/>
    </row>
    <row r="325125" spans="6:6" x14ac:dyDescent="0.25">
      <c r="F325125" s="195"/>
    </row>
    <row r="325126" spans="6:6" x14ac:dyDescent="0.25">
      <c r="F325126" s="195"/>
    </row>
    <row r="325127" spans="6:6" x14ac:dyDescent="0.25">
      <c r="F325127" s="195"/>
    </row>
    <row r="325128" spans="6:6" x14ac:dyDescent="0.25">
      <c r="F325128" s="195"/>
    </row>
    <row r="325129" spans="6:6" x14ac:dyDescent="0.25">
      <c r="F325129" s="195"/>
    </row>
    <row r="325130" spans="6:6" x14ac:dyDescent="0.25">
      <c r="F325130" s="195"/>
    </row>
    <row r="325131" spans="6:6" x14ac:dyDescent="0.25">
      <c r="F325131" s="195"/>
    </row>
    <row r="325132" spans="6:6" x14ac:dyDescent="0.25">
      <c r="F325132" s="195"/>
    </row>
    <row r="325133" spans="6:6" x14ac:dyDescent="0.25">
      <c r="F325133" s="195"/>
    </row>
    <row r="325134" spans="6:6" x14ac:dyDescent="0.25">
      <c r="F325134" s="195"/>
    </row>
    <row r="325135" spans="6:6" x14ac:dyDescent="0.25">
      <c r="F325135" s="195"/>
    </row>
    <row r="325136" spans="6:6" x14ac:dyDescent="0.25">
      <c r="F325136" s="195"/>
    </row>
    <row r="325137" spans="6:6" x14ac:dyDescent="0.25">
      <c r="F325137" s="195"/>
    </row>
    <row r="325138" spans="6:6" x14ac:dyDescent="0.25">
      <c r="F325138" s="195"/>
    </row>
    <row r="325139" spans="6:6" x14ac:dyDescent="0.25">
      <c r="F325139" s="195"/>
    </row>
    <row r="325140" spans="6:6" x14ac:dyDescent="0.25">
      <c r="F325140" s="195"/>
    </row>
    <row r="325141" spans="6:6" x14ac:dyDescent="0.25">
      <c r="F325141" s="195"/>
    </row>
    <row r="325142" spans="6:6" x14ac:dyDescent="0.25">
      <c r="F325142" s="195"/>
    </row>
    <row r="325143" spans="6:6" x14ac:dyDescent="0.25">
      <c r="F325143" s="195"/>
    </row>
    <row r="325144" spans="6:6" x14ac:dyDescent="0.25">
      <c r="F325144" s="195"/>
    </row>
    <row r="325145" spans="6:6" x14ac:dyDescent="0.25">
      <c r="F325145" s="195"/>
    </row>
    <row r="325146" spans="6:6" x14ac:dyDescent="0.25">
      <c r="F325146" s="195"/>
    </row>
    <row r="325147" spans="6:6" x14ac:dyDescent="0.25">
      <c r="F325147" s="195"/>
    </row>
    <row r="325148" spans="6:6" x14ac:dyDescent="0.25">
      <c r="F325148" s="195"/>
    </row>
    <row r="325149" spans="6:6" x14ac:dyDescent="0.25">
      <c r="F325149" s="195"/>
    </row>
    <row r="325150" spans="6:6" x14ac:dyDescent="0.25">
      <c r="F325150" s="195"/>
    </row>
    <row r="325151" spans="6:6" x14ac:dyDescent="0.25">
      <c r="F325151" s="195"/>
    </row>
    <row r="325152" spans="6:6" x14ac:dyDescent="0.25">
      <c r="F325152" s="195"/>
    </row>
    <row r="325153" spans="6:6" x14ac:dyDescent="0.25">
      <c r="F325153" s="195"/>
    </row>
    <row r="325154" spans="6:6" x14ac:dyDescent="0.25">
      <c r="F325154" s="195"/>
    </row>
    <row r="325155" spans="6:6" x14ac:dyDescent="0.25">
      <c r="F325155" s="195"/>
    </row>
    <row r="325156" spans="6:6" x14ac:dyDescent="0.25">
      <c r="F325156" s="195"/>
    </row>
    <row r="325157" spans="6:6" x14ac:dyDescent="0.25">
      <c r="F325157" s="195"/>
    </row>
    <row r="325158" spans="6:6" x14ac:dyDescent="0.25">
      <c r="F325158" s="195"/>
    </row>
    <row r="325159" spans="6:6" x14ac:dyDescent="0.25">
      <c r="F325159" s="195"/>
    </row>
    <row r="325160" spans="6:6" x14ac:dyDescent="0.25">
      <c r="F325160" s="195"/>
    </row>
    <row r="325161" spans="6:6" x14ac:dyDescent="0.25">
      <c r="F325161" s="195"/>
    </row>
    <row r="325162" spans="6:6" x14ac:dyDescent="0.25">
      <c r="F325162" s="195"/>
    </row>
    <row r="325163" spans="6:6" x14ac:dyDescent="0.25">
      <c r="F325163" s="195"/>
    </row>
    <row r="325164" spans="6:6" x14ac:dyDescent="0.25">
      <c r="F325164" s="195"/>
    </row>
    <row r="325165" spans="6:6" x14ac:dyDescent="0.25">
      <c r="F325165" s="195"/>
    </row>
    <row r="325166" spans="6:6" x14ac:dyDescent="0.25">
      <c r="F325166" s="195"/>
    </row>
    <row r="325167" spans="6:6" x14ac:dyDescent="0.25">
      <c r="F325167" s="195"/>
    </row>
    <row r="325168" spans="6:6" x14ac:dyDescent="0.25">
      <c r="F325168" s="195"/>
    </row>
    <row r="325169" spans="6:6" x14ac:dyDescent="0.25">
      <c r="F325169" s="195"/>
    </row>
    <row r="325170" spans="6:6" x14ac:dyDescent="0.25">
      <c r="F325170" s="195"/>
    </row>
    <row r="325171" spans="6:6" x14ac:dyDescent="0.25">
      <c r="F325171" s="195"/>
    </row>
    <row r="325172" spans="6:6" x14ac:dyDescent="0.25">
      <c r="F325172" s="195"/>
    </row>
    <row r="325173" spans="6:6" x14ac:dyDescent="0.25">
      <c r="F325173" s="195"/>
    </row>
    <row r="325174" spans="6:6" x14ac:dyDescent="0.25">
      <c r="F325174" s="195"/>
    </row>
    <row r="325175" spans="6:6" x14ac:dyDescent="0.25">
      <c r="F325175" s="195"/>
    </row>
    <row r="325176" spans="6:6" x14ac:dyDescent="0.25">
      <c r="F325176" s="195"/>
    </row>
    <row r="325177" spans="6:6" x14ac:dyDescent="0.25">
      <c r="F325177" s="195"/>
    </row>
    <row r="325178" spans="6:6" x14ac:dyDescent="0.25">
      <c r="F325178" s="195"/>
    </row>
    <row r="325179" spans="6:6" x14ac:dyDescent="0.25">
      <c r="F325179" s="195"/>
    </row>
    <row r="325180" spans="6:6" x14ac:dyDescent="0.25">
      <c r="F325180" s="195"/>
    </row>
    <row r="325181" spans="6:6" x14ac:dyDescent="0.25">
      <c r="F325181" s="195"/>
    </row>
    <row r="325182" spans="6:6" x14ac:dyDescent="0.25">
      <c r="F325182" s="195"/>
    </row>
    <row r="325183" spans="6:6" x14ac:dyDescent="0.25">
      <c r="F325183" s="195"/>
    </row>
    <row r="325184" spans="6:6" x14ac:dyDescent="0.25">
      <c r="F325184" s="195"/>
    </row>
    <row r="325185" spans="6:6" x14ac:dyDescent="0.25">
      <c r="F325185" s="195"/>
    </row>
    <row r="325186" spans="6:6" x14ac:dyDescent="0.25">
      <c r="F325186" s="195"/>
    </row>
    <row r="325187" spans="6:6" x14ac:dyDescent="0.25">
      <c r="F325187" s="195"/>
    </row>
    <row r="325188" spans="6:6" x14ac:dyDescent="0.25">
      <c r="F325188" s="195"/>
    </row>
    <row r="325189" spans="6:6" x14ac:dyDescent="0.25">
      <c r="F325189" s="195"/>
    </row>
    <row r="325190" spans="6:6" x14ac:dyDescent="0.25">
      <c r="F325190" s="195"/>
    </row>
    <row r="325191" spans="6:6" x14ac:dyDescent="0.25">
      <c r="F325191" s="195"/>
    </row>
    <row r="325192" spans="6:6" x14ac:dyDescent="0.25">
      <c r="F325192" s="195"/>
    </row>
    <row r="325193" spans="6:6" x14ac:dyDescent="0.25">
      <c r="F325193" s="195"/>
    </row>
    <row r="325194" spans="6:6" x14ac:dyDescent="0.25">
      <c r="F325194" s="195"/>
    </row>
    <row r="325195" spans="6:6" x14ac:dyDescent="0.25">
      <c r="F325195" s="195"/>
    </row>
    <row r="325196" spans="6:6" x14ac:dyDescent="0.25">
      <c r="F325196" s="195"/>
    </row>
    <row r="325197" spans="6:6" x14ac:dyDescent="0.25">
      <c r="F325197" s="195"/>
    </row>
    <row r="325198" spans="6:6" x14ac:dyDescent="0.25">
      <c r="F325198" s="195"/>
    </row>
    <row r="325199" spans="6:6" x14ac:dyDescent="0.25">
      <c r="F325199" s="195"/>
    </row>
    <row r="325200" spans="6:6" x14ac:dyDescent="0.25">
      <c r="F325200" s="195"/>
    </row>
    <row r="325201" spans="6:6" x14ac:dyDescent="0.25">
      <c r="F325201" s="195"/>
    </row>
    <row r="325202" spans="6:6" x14ac:dyDescent="0.25">
      <c r="F325202" s="195"/>
    </row>
    <row r="325203" spans="6:6" x14ac:dyDescent="0.25">
      <c r="F325203" s="195"/>
    </row>
    <row r="325204" spans="6:6" x14ac:dyDescent="0.25">
      <c r="F325204" s="195"/>
    </row>
    <row r="325205" spans="6:6" x14ac:dyDescent="0.25">
      <c r="F325205" s="195"/>
    </row>
    <row r="325206" spans="6:6" x14ac:dyDescent="0.25">
      <c r="F325206" s="195"/>
    </row>
    <row r="325207" spans="6:6" x14ac:dyDescent="0.25">
      <c r="F325207" s="195"/>
    </row>
    <row r="325208" spans="6:6" x14ac:dyDescent="0.25">
      <c r="F325208" s="195"/>
    </row>
    <row r="330326" spans="6:6" x14ac:dyDescent="0.25">
      <c r="F330326" s="195"/>
    </row>
    <row r="330327" spans="6:6" x14ac:dyDescent="0.25">
      <c r="F330327" s="195"/>
    </row>
    <row r="330328" spans="6:6" x14ac:dyDescent="0.25">
      <c r="F330328" s="195"/>
    </row>
    <row r="330329" spans="6:6" x14ac:dyDescent="0.25">
      <c r="F330329" s="195"/>
    </row>
    <row r="330330" spans="6:6" x14ac:dyDescent="0.25">
      <c r="F330330" s="195"/>
    </row>
    <row r="330331" spans="6:6" x14ac:dyDescent="0.25">
      <c r="F330331" s="195"/>
    </row>
    <row r="330332" spans="6:6" x14ac:dyDescent="0.25">
      <c r="F330332" s="195"/>
    </row>
    <row r="330333" spans="6:6" x14ac:dyDescent="0.25">
      <c r="F330333" s="195"/>
    </row>
    <row r="330334" spans="6:6" x14ac:dyDescent="0.25">
      <c r="F330334" s="195"/>
    </row>
    <row r="330335" spans="6:6" x14ac:dyDescent="0.25">
      <c r="F330335" s="195"/>
    </row>
    <row r="330336" spans="6:6" x14ac:dyDescent="0.25">
      <c r="F330336" s="195"/>
    </row>
    <row r="330337" spans="6:6" x14ac:dyDescent="0.25">
      <c r="F330337" s="195"/>
    </row>
    <row r="330338" spans="6:6" x14ac:dyDescent="0.25">
      <c r="F330338" s="195"/>
    </row>
    <row r="330339" spans="6:6" x14ac:dyDescent="0.25">
      <c r="F330339" s="195"/>
    </row>
    <row r="330340" spans="6:6" x14ac:dyDescent="0.25">
      <c r="F330340" s="195"/>
    </row>
    <row r="330341" spans="6:6" x14ac:dyDescent="0.25">
      <c r="F330341" s="195"/>
    </row>
    <row r="330342" spans="6:6" x14ac:dyDescent="0.25">
      <c r="F330342" s="195"/>
    </row>
    <row r="330343" spans="6:6" x14ac:dyDescent="0.25">
      <c r="F330343" s="195"/>
    </row>
    <row r="330344" spans="6:6" x14ac:dyDescent="0.25">
      <c r="F330344" s="195"/>
    </row>
    <row r="330345" spans="6:6" x14ac:dyDescent="0.25">
      <c r="F330345" s="195"/>
    </row>
    <row r="330346" spans="6:6" x14ac:dyDescent="0.25">
      <c r="F330346" s="195"/>
    </row>
    <row r="330347" spans="6:6" x14ac:dyDescent="0.25">
      <c r="F330347" s="195"/>
    </row>
    <row r="330348" spans="6:6" x14ac:dyDescent="0.25">
      <c r="F330348" s="195"/>
    </row>
    <row r="330349" spans="6:6" x14ac:dyDescent="0.25">
      <c r="F330349" s="195"/>
    </row>
    <row r="330350" spans="6:6" x14ac:dyDescent="0.25">
      <c r="F330350" s="195"/>
    </row>
    <row r="330351" spans="6:6" x14ac:dyDescent="0.25">
      <c r="F330351" s="195"/>
    </row>
    <row r="330352" spans="6:6" x14ac:dyDescent="0.25">
      <c r="F330352" s="195"/>
    </row>
    <row r="330353" spans="6:6" x14ac:dyDescent="0.25">
      <c r="F330353" s="195"/>
    </row>
    <row r="330354" spans="6:6" x14ac:dyDescent="0.25">
      <c r="F330354" s="195"/>
    </row>
    <row r="330355" spans="6:6" x14ac:dyDescent="0.25">
      <c r="F330355" s="195"/>
    </row>
    <row r="330356" spans="6:6" x14ac:dyDescent="0.25">
      <c r="F330356" s="195"/>
    </row>
    <row r="330357" spans="6:6" x14ac:dyDescent="0.25">
      <c r="F330357" s="195"/>
    </row>
    <row r="330358" spans="6:6" x14ac:dyDescent="0.25">
      <c r="F330358" s="195"/>
    </row>
    <row r="330359" spans="6:6" x14ac:dyDescent="0.25">
      <c r="F330359" s="195"/>
    </row>
    <row r="330360" spans="6:6" x14ac:dyDescent="0.25">
      <c r="F330360" s="195"/>
    </row>
    <row r="330361" spans="6:6" x14ac:dyDescent="0.25">
      <c r="F330361" s="195"/>
    </row>
    <row r="330362" spans="6:6" x14ac:dyDescent="0.25">
      <c r="F330362" s="195"/>
    </row>
    <row r="330363" spans="6:6" x14ac:dyDescent="0.25">
      <c r="F330363" s="195"/>
    </row>
    <row r="330364" spans="6:6" x14ac:dyDescent="0.25">
      <c r="F330364" s="195"/>
    </row>
    <row r="330365" spans="6:6" x14ac:dyDescent="0.25">
      <c r="F330365" s="195"/>
    </row>
    <row r="330366" spans="6:6" x14ac:dyDescent="0.25">
      <c r="F330366" s="195"/>
    </row>
    <row r="330367" spans="6:6" x14ac:dyDescent="0.25">
      <c r="F330367" s="195"/>
    </row>
    <row r="330368" spans="6:6" x14ac:dyDescent="0.25">
      <c r="F330368" s="195"/>
    </row>
    <row r="330369" spans="6:6" x14ac:dyDescent="0.25">
      <c r="F330369" s="195"/>
    </row>
    <row r="330370" spans="6:6" x14ac:dyDescent="0.25">
      <c r="F330370" s="195"/>
    </row>
    <row r="330371" spans="6:6" x14ac:dyDescent="0.25">
      <c r="F330371" s="195"/>
    </row>
    <row r="330372" spans="6:6" x14ac:dyDescent="0.25">
      <c r="F330372" s="195"/>
    </row>
    <row r="330373" spans="6:6" x14ac:dyDescent="0.25">
      <c r="F330373" s="195"/>
    </row>
    <row r="330374" spans="6:6" x14ac:dyDescent="0.25">
      <c r="F330374" s="195"/>
    </row>
    <row r="330375" spans="6:6" x14ac:dyDescent="0.25">
      <c r="F330375" s="195"/>
    </row>
    <row r="330376" spans="6:6" x14ac:dyDescent="0.25">
      <c r="F330376" s="195"/>
    </row>
    <row r="330377" spans="6:6" x14ac:dyDescent="0.25">
      <c r="F330377" s="195"/>
    </row>
    <row r="330378" spans="6:6" x14ac:dyDescent="0.25">
      <c r="F330378" s="195"/>
    </row>
    <row r="330379" spans="6:6" x14ac:dyDescent="0.25">
      <c r="F330379" s="195"/>
    </row>
    <row r="330380" spans="6:6" x14ac:dyDescent="0.25">
      <c r="F330380" s="195"/>
    </row>
    <row r="330381" spans="6:6" x14ac:dyDescent="0.25">
      <c r="F330381" s="195"/>
    </row>
    <row r="330382" spans="6:6" x14ac:dyDescent="0.25">
      <c r="F330382" s="195"/>
    </row>
    <row r="330383" spans="6:6" x14ac:dyDescent="0.25">
      <c r="F330383" s="195"/>
    </row>
    <row r="330384" spans="6:6" x14ac:dyDescent="0.25">
      <c r="F330384" s="195"/>
    </row>
    <row r="330385" spans="6:6" x14ac:dyDescent="0.25">
      <c r="F330385" s="195"/>
    </row>
    <row r="330386" spans="6:6" x14ac:dyDescent="0.25">
      <c r="F330386" s="195"/>
    </row>
    <row r="330387" spans="6:6" x14ac:dyDescent="0.25">
      <c r="F330387" s="195"/>
    </row>
    <row r="330388" spans="6:6" x14ac:dyDescent="0.25">
      <c r="F330388" s="195"/>
    </row>
    <row r="330389" spans="6:6" x14ac:dyDescent="0.25">
      <c r="F330389" s="195"/>
    </row>
    <row r="330390" spans="6:6" x14ac:dyDescent="0.25">
      <c r="F330390" s="195"/>
    </row>
    <row r="330391" spans="6:6" x14ac:dyDescent="0.25">
      <c r="F330391" s="195"/>
    </row>
    <row r="330392" spans="6:6" x14ac:dyDescent="0.25">
      <c r="F330392" s="195"/>
    </row>
    <row r="330393" spans="6:6" x14ac:dyDescent="0.25">
      <c r="F330393" s="195"/>
    </row>
    <row r="330394" spans="6:6" x14ac:dyDescent="0.25">
      <c r="F330394" s="195"/>
    </row>
    <row r="330395" spans="6:6" x14ac:dyDescent="0.25">
      <c r="F330395" s="195"/>
    </row>
    <row r="330396" spans="6:6" x14ac:dyDescent="0.25">
      <c r="F330396" s="195"/>
    </row>
    <row r="330397" spans="6:6" x14ac:dyDescent="0.25">
      <c r="F330397" s="195"/>
    </row>
    <row r="330398" spans="6:6" x14ac:dyDescent="0.25">
      <c r="F330398" s="195"/>
    </row>
    <row r="330399" spans="6:6" x14ac:dyDescent="0.25">
      <c r="F330399" s="195"/>
    </row>
    <row r="330400" spans="6:6" x14ac:dyDescent="0.25">
      <c r="F330400" s="195"/>
    </row>
    <row r="330401" spans="6:6" x14ac:dyDescent="0.25">
      <c r="F330401" s="195"/>
    </row>
    <row r="330402" spans="6:6" x14ac:dyDescent="0.25">
      <c r="F330402" s="195"/>
    </row>
    <row r="330403" spans="6:6" x14ac:dyDescent="0.25">
      <c r="F330403" s="195"/>
    </row>
    <row r="330404" spans="6:6" x14ac:dyDescent="0.25">
      <c r="F330404" s="195"/>
    </row>
    <row r="330405" spans="6:6" x14ac:dyDescent="0.25">
      <c r="F330405" s="195"/>
    </row>
    <row r="330406" spans="6:6" x14ac:dyDescent="0.25">
      <c r="F330406" s="195"/>
    </row>
    <row r="330407" spans="6:6" x14ac:dyDescent="0.25">
      <c r="F330407" s="195"/>
    </row>
    <row r="330408" spans="6:6" x14ac:dyDescent="0.25">
      <c r="F330408" s="195"/>
    </row>
    <row r="330409" spans="6:6" x14ac:dyDescent="0.25">
      <c r="F330409" s="195"/>
    </row>
    <row r="330410" spans="6:6" x14ac:dyDescent="0.25">
      <c r="F330410" s="195"/>
    </row>
    <row r="330411" spans="6:6" x14ac:dyDescent="0.25">
      <c r="F330411" s="195"/>
    </row>
    <row r="330412" spans="6:6" x14ac:dyDescent="0.25">
      <c r="F330412" s="195"/>
    </row>
    <row r="330413" spans="6:6" x14ac:dyDescent="0.25">
      <c r="F330413" s="195"/>
    </row>
    <row r="330414" spans="6:6" x14ac:dyDescent="0.25">
      <c r="F330414" s="195"/>
    </row>
    <row r="330415" spans="6:6" x14ac:dyDescent="0.25">
      <c r="F330415" s="195"/>
    </row>
    <row r="330416" spans="6:6" x14ac:dyDescent="0.25">
      <c r="F330416" s="195"/>
    </row>
    <row r="330417" spans="6:6" x14ac:dyDescent="0.25">
      <c r="F330417" s="195"/>
    </row>
    <row r="330418" spans="6:6" x14ac:dyDescent="0.25">
      <c r="F330418" s="195"/>
    </row>
    <row r="330419" spans="6:6" x14ac:dyDescent="0.25">
      <c r="F330419" s="195"/>
    </row>
    <row r="330420" spans="6:6" x14ac:dyDescent="0.25">
      <c r="F330420" s="195"/>
    </row>
    <row r="330421" spans="6:6" x14ac:dyDescent="0.25">
      <c r="F330421" s="195"/>
    </row>
    <row r="330422" spans="6:6" x14ac:dyDescent="0.25">
      <c r="F330422" s="195"/>
    </row>
    <row r="330423" spans="6:6" x14ac:dyDescent="0.25">
      <c r="F330423" s="195"/>
    </row>
    <row r="330424" spans="6:6" x14ac:dyDescent="0.25">
      <c r="F330424" s="195"/>
    </row>
    <row r="330425" spans="6:6" x14ac:dyDescent="0.25">
      <c r="F330425" s="195"/>
    </row>
    <row r="330426" spans="6:6" x14ac:dyDescent="0.25">
      <c r="F330426" s="195"/>
    </row>
    <row r="330427" spans="6:6" x14ac:dyDescent="0.25">
      <c r="F330427" s="195"/>
    </row>
    <row r="330428" spans="6:6" x14ac:dyDescent="0.25">
      <c r="F330428" s="195"/>
    </row>
    <row r="330429" spans="6:6" x14ac:dyDescent="0.25">
      <c r="F330429" s="195"/>
    </row>
    <row r="330430" spans="6:6" x14ac:dyDescent="0.25">
      <c r="F330430" s="195"/>
    </row>
    <row r="330431" spans="6:6" x14ac:dyDescent="0.25">
      <c r="F330431" s="195"/>
    </row>
    <row r="330432" spans="6:6" x14ac:dyDescent="0.25">
      <c r="F330432" s="195"/>
    </row>
    <row r="330433" spans="6:6" x14ac:dyDescent="0.25">
      <c r="F330433" s="195"/>
    </row>
    <row r="330434" spans="6:6" x14ac:dyDescent="0.25">
      <c r="F330434" s="195"/>
    </row>
    <row r="330435" spans="6:6" x14ac:dyDescent="0.25">
      <c r="F330435" s="195"/>
    </row>
    <row r="330436" spans="6:6" x14ac:dyDescent="0.25">
      <c r="F330436" s="195"/>
    </row>
    <row r="330437" spans="6:6" x14ac:dyDescent="0.25">
      <c r="F330437" s="195"/>
    </row>
    <row r="330438" spans="6:6" x14ac:dyDescent="0.25">
      <c r="F330438" s="195"/>
    </row>
    <row r="330439" spans="6:6" x14ac:dyDescent="0.25">
      <c r="F330439" s="195"/>
    </row>
    <row r="330440" spans="6:6" x14ac:dyDescent="0.25">
      <c r="F330440" s="195"/>
    </row>
    <row r="330441" spans="6:6" x14ac:dyDescent="0.25">
      <c r="F330441" s="195"/>
    </row>
    <row r="330442" spans="6:6" x14ac:dyDescent="0.25">
      <c r="F330442" s="195"/>
    </row>
    <row r="330443" spans="6:6" x14ac:dyDescent="0.25">
      <c r="F330443" s="195"/>
    </row>
    <row r="330444" spans="6:6" x14ac:dyDescent="0.25">
      <c r="F330444" s="195"/>
    </row>
    <row r="330445" spans="6:6" x14ac:dyDescent="0.25">
      <c r="F330445" s="195"/>
    </row>
    <row r="330446" spans="6:6" x14ac:dyDescent="0.25">
      <c r="F330446" s="195"/>
    </row>
    <row r="330447" spans="6:6" x14ac:dyDescent="0.25">
      <c r="F330447" s="195"/>
    </row>
    <row r="330448" spans="6:6" x14ac:dyDescent="0.25">
      <c r="F330448" s="195"/>
    </row>
    <row r="330449" spans="6:6" x14ac:dyDescent="0.25">
      <c r="F330449" s="195"/>
    </row>
    <row r="330450" spans="6:6" x14ac:dyDescent="0.25">
      <c r="F330450" s="195"/>
    </row>
    <row r="330451" spans="6:6" x14ac:dyDescent="0.25">
      <c r="F330451" s="195"/>
    </row>
    <row r="330452" spans="6:6" x14ac:dyDescent="0.25">
      <c r="F330452" s="195"/>
    </row>
    <row r="330453" spans="6:6" x14ac:dyDescent="0.25">
      <c r="F330453" s="195"/>
    </row>
    <row r="330454" spans="6:6" x14ac:dyDescent="0.25">
      <c r="F330454" s="195"/>
    </row>
    <row r="330455" spans="6:6" x14ac:dyDescent="0.25">
      <c r="F330455" s="195"/>
    </row>
    <row r="330456" spans="6:6" x14ac:dyDescent="0.25">
      <c r="F330456" s="195"/>
    </row>
    <row r="330457" spans="6:6" x14ac:dyDescent="0.25">
      <c r="F330457" s="195"/>
    </row>
    <row r="330458" spans="6:6" x14ac:dyDescent="0.25">
      <c r="F330458" s="195"/>
    </row>
    <row r="330459" spans="6:6" x14ac:dyDescent="0.25">
      <c r="F330459" s="195"/>
    </row>
    <row r="330460" spans="6:6" x14ac:dyDescent="0.25">
      <c r="F330460" s="195"/>
    </row>
    <row r="330461" spans="6:6" x14ac:dyDescent="0.25">
      <c r="F330461" s="195"/>
    </row>
    <row r="330462" spans="6:6" x14ac:dyDescent="0.25">
      <c r="F330462" s="195"/>
    </row>
    <row r="330463" spans="6:6" x14ac:dyDescent="0.25">
      <c r="F330463" s="195"/>
    </row>
    <row r="330464" spans="6:6" x14ac:dyDescent="0.25">
      <c r="F330464" s="195"/>
    </row>
    <row r="330465" spans="6:6" x14ac:dyDescent="0.25">
      <c r="F330465" s="195"/>
    </row>
    <row r="330466" spans="6:6" x14ac:dyDescent="0.25">
      <c r="F330466" s="195"/>
    </row>
    <row r="330467" spans="6:6" x14ac:dyDescent="0.25">
      <c r="F330467" s="195"/>
    </row>
    <row r="330468" spans="6:6" x14ac:dyDescent="0.25">
      <c r="F330468" s="195"/>
    </row>
    <row r="330469" spans="6:6" x14ac:dyDescent="0.25">
      <c r="F330469" s="195"/>
    </row>
    <row r="330470" spans="6:6" x14ac:dyDescent="0.25">
      <c r="F330470" s="195"/>
    </row>
    <row r="330471" spans="6:6" x14ac:dyDescent="0.25">
      <c r="F330471" s="195"/>
    </row>
    <row r="330472" spans="6:6" x14ac:dyDescent="0.25">
      <c r="F330472" s="195"/>
    </row>
    <row r="330473" spans="6:6" x14ac:dyDescent="0.25">
      <c r="F330473" s="195"/>
    </row>
    <row r="330474" spans="6:6" x14ac:dyDescent="0.25">
      <c r="F330474" s="195"/>
    </row>
    <row r="330475" spans="6:6" x14ac:dyDescent="0.25">
      <c r="F330475" s="195"/>
    </row>
    <row r="330476" spans="6:6" x14ac:dyDescent="0.25">
      <c r="F330476" s="195"/>
    </row>
    <row r="330477" spans="6:6" x14ac:dyDescent="0.25">
      <c r="F330477" s="195"/>
    </row>
    <row r="330478" spans="6:6" x14ac:dyDescent="0.25">
      <c r="F330478" s="195"/>
    </row>
    <row r="330479" spans="6:6" x14ac:dyDescent="0.25">
      <c r="F330479" s="195"/>
    </row>
    <row r="330480" spans="6:6" x14ac:dyDescent="0.25">
      <c r="F330480" s="195"/>
    </row>
    <row r="330481" spans="6:6" x14ac:dyDescent="0.25">
      <c r="F330481" s="195"/>
    </row>
    <row r="330482" spans="6:6" x14ac:dyDescent="0.25">
      <c r="F330482" s="195"/>
    </row>
    <row r="330483" spans="6:6" x14ac:dyDescent="0.25">
      <c r="F330483" s="195"/>
    </row>
    <row r="330484" spans="6:6" x14ac:dyDescent="0.25">
      <c r="F330484" s="195"/>
    </row>
    <row r="330485" spans="6:6" x14ac:dyDescent="0.25">
      <c r="F330485" s="195"/>
    </row>
    <row r="330486" spans="6:6" x14ac:dyDescent="0.25">
      <c r="F330486" s="195"/>
    </row>
    <row r="330487" spans="6:6" x14ac:dyDescent="0.25">
      <c r="F330487" s="195"/>
    </row>
    <row r="330488" spans="6:6" x14ac:dyDescent="0.25">
      <c r="F330488" s="195"/>
    </row>
    <row r="330489" spans="6:6" x14ac:dyDescent="0.25">
      <c r="F330489" s="195"/>
    </row>
    <row r="330490" spans="6:6" x14ac:dyDescent="0.25">
      <c r="F330490" s="195"/>
    </row>
    <row r="330491" spans="6:6" x14ac:dyDescent="0.25">
      <c r="F330491" s="195"/>
    </row>
    <row r="330492" spans="6:6" x14ac:dyDescent="0.25">
      <c r="F330492" s="195"/>
    </row>
    <row r="330493" spans="6:6" x14ac:dyDescent="0.25">
      <c r="F330493" s="195"/>
    </row>
    <row r="330494" spans="6:6" x14ac:dyDescent="0.25">
      <c r="F330494" s="195"/>
    </row>
    <row r="330495" spans="6:6" x14ac:dyDescent="0.25">
      <c r="F330495" s="195"/>
    </row>
    <row r="330496" spans="6:6" x14ac:dyDescent="0.25">
      <c r="F330496" s="195"/>
    </row>
    <row r="330497" spans="6:6" x14ac:dyDescent="0.25">
      <c r="F330497" s="195"/>
    </row>
    <row r="330498" spans="6:6" x14ac:dyDescent="0.25">
      <c r="F330498" s="195"/>
    </row>
    <row r="330499" spans="6:6" x14ac:dyDescent="0.25">
      <c r="F330499" s="195"/>
    </row>
    <row r="330500" spans="6:6" x14ac:dyDescent="0.25">
      <c r="F330500" s="195"/>
    </row>
    <row r="330501" spans="6:6" x14ac:dyDescent="0.25">
      <c r="F330501" s="195"/>
    </row>
    <row r="330502" spans="6:6" x14ac:dyDescent="0.25">
      <c r="F330502" s="195"/>
    </row>
    <row r="330503" spans="6:6" x14ac:dyDescent="0.25">
      <c r="F330503" s="195"/>
    </row>
    <row r="330504" spans="6:6" x14ac:dyDescent="0.25">
      <c r="F330504" s="195"/>
    </row>
    <row r="330505" spans="6:6" x14ac:dyDescent="0.25">
      <c r="F330505" s="195"/>
    </row>
    <row r="330506" spans="6:6" x14ac:dyDescent="0.25">
      <c r="F330506" s="195"/>
    </row>
    <row r="330507" spans="6:6" x14ac:dyDescent="0.25">
      <c r="F330507" s="195"/>
    </row>
    <row r="330508" spans="6:6" x14ac:dyDescent="0.25">
      <c r="F330508" s="195"/>
    </row>
    <row r="330509" spans="6:6" x14ac:dyDescent="0.25">
      <c r="F330509" s="195"/>
    </row>
    <row r="330510" spans="6:6" x14ac:dyDescent="0.25">
      <c r="F330510" s="195"/>
    </row>
    <row r="330511" spans="6:6" x14ac:dyDescent="0.25">
      <c r="F330511" s="195"/>
    </row>
    <row r="330512" spans="6:6" x14ac:dyDescent="0.25">
      <c r="F330512" s="195"/>
    </row>
    <row r="330513" spans="6:6" x14ac:dyDescent="0.25">
      <c r="F330513" s="195"/>
    </row>
    <row r="330514" spans="6:6" x14ac:dyDescent="0.25">
      <c r="F330514" s="195"/>
    </row>
    <row r="330515" spans="6:6" x14ac:dyDescent="0.25">
      <c r="F330515" s="195"/>
    </row>
    <row r="330516" spans="6:6" x14ac:dyDescent="0.25">
      <c r="F330516" s="195"/>
    </row>
    <row r="330517" spans="6:6" x14ac:dyDescent="0.25">
      <c r="F330517" s="195"/>
    </row>
    <row r="330518" spans="6:6" x14ac:dyDescent="0.25">
      <c r="F330518" s="195"/>
    </row>
    <row r="330519" spans="6:6" x14ac:dyDescent="0.25">
      <c r="F330519" s="195"/>
    </row>
    <row r="330520" spans="6:6" x14ac:dyDescent="0.25">
      <c r="F330520" s="195"/>
    </row>
    <row r="330521" spans="6:6" x14ac:dyDescent="0.25">
      <c r="F330521" s="195"/>
    </row>
    <row r="330522" spans="6:6" x14ac:dyDescent="0.25">
      <c r="F330522" s="195"/>
    </row>
    <row r="330523" spans="6:6" x14ac:dyDescent="0.25">
      <c r="F330523" s="195"/>
    </row>
    <row r="330524" spans="6:6" x14ac:dyDescent="0.25">
      <c r="F330524" s="195"/>
    </row>
    <row r="330525" spans="6:6" x14ac:dyDescent="0.25">
      <c r="F330525" s="195"/>
    </row>
    <row r="330526" spans="6:6" x14ac:dyDescent="0.25">
      <c r="F330526" s="195"/>
    </row>
    <row r="330527" spans="6:6" x14ac:dyDescent="0.25">
      <c r="F330527" s="195"/>
    </row>
    <row r="330528" spans="6:6" x14ac:dyDescent="0.25">
      <c r="F330528" s="195"/>
    </row>
    <row r="330529" spans="6:6" x14ac:dyDescent="0.25">
      <c r="F330529" s="195"/>
    </row>
    <row r="330530" spans="6:6" x14ac:dyDescent="0.25">
      <c r="F330530" s="195"/>
    </row>
    <row r="330531" spans="6:6" x14ac:dyDescent="0.25">
      <c r="F330531" s="195"/>
    </row>
    <row r="330532" spans="6:6" x14ac:dyDescent="0.25">
      <c r="F330532" s="195"/>
    </row>
    <row r="330533" spans="6:6" x14ac:dyDescent="0.25">
      <c r="F330533" s="195"/>
    </row>
    <row r="330534" spans="6:6" x14ac:dyDescent="0.25">
      <c r="F330534" s="195"/>
    </row>
    <row r="330535" spans="6:6" x14ac:dyDescent="0.25">
      <c r="F330535" s="195"/>
    </row>
    <row r="330536" spans="6:6" x14ac:dyDescent="0.25">
      <c r="F330536" s="195"/>
    </row>
    <row r="330537" spans="6:6" x14ac:dyDescent="0.25">
      <c r="F330537" s="195"/>
    </row>
    <row r="330538" spans="6:6" x14ac:dyDescent="0.25">
      <c r="F330538" s="195"/>
    </row>
    <row r="330539" spans="6:6" x14ac:dyDescent="0.25">
      <c r="F330539" s="195"/>
    </row>
    <row r="330540" spans="6:6" x14ac:dyDescent="0.25">
      <c r="F330540" s="195"/>
    </row>
    <row r="330541" spans="6:6" x14ac:dyDescent="0.25">
      <c r="F330541" s="195"/>
    </row>
    <row r="330542" spans="6:6" x14ac:dyDescent="0.25">
      <c r="F330542" s="195"/>
    </row>
    <row r="330543" spans="6:6" x14ac:dyDescent="0.25">
      <c r="F330543" s="195"/>
    </row>
    <row r="330544" spans="6:6" x14ac:dyDescent="0.25">
      <c r="F330544" s="195"/>
    </row>
    <row r="330545" spans="6:6" x14ac:dyDescent="0.25">
      <c r="F330545" s="195"/>
    </row>
    <row r="330546" spans="6:6" x14ac:dyDescent="0.25">
      <c r="F330546" s="195"/>
    </row>
    <row r="330547" spans="6:6" x14ac:dyDescent="0.25">
      <c r="F330547" s="195"/>
    </row>
    <row r="330548" spans="6:6" x14ac:dyDescent="0.25">
      <c r="F330548" s="195"/>
    </row>
    <row r="330549" spans="6:6" x14ac:dyDescent="0.25">
      <c r="F330549" s="195"/>
    </row>
    <row r="330550" spans="6:6" x14ac:dyDescent="0.25">
      <c r="F330550" s="195"/>
    </row>
    <row r="330551" spans="6:6" x14ac:dyDescent="0.25">
      <c r="F330551" s="195"/>
    </row>
    <row r="330552" spans="6:6" x14ac:dyDescent="0.25">
      <c r="F330552" s="195"/>
    </row>
    <row r="330553" spans="6:6" x14ac:dyDescent="0.25">
      <c r="F330553" s="195"/>
    </row>
    <row r="330554" spans="6:6" x14ac:dyDescent="0.25">
      <c r="F330554" s="195"/>
    </row>
    <row r="330555" spans="6:6" x14ac:dyDescent="0.25">
      <c r="F330555" s="195"/>
    </row>
    <row r="330556" spans="6:6" x14ac:dyDescent="0.25">
      <c r="F330556" s="195"/>
    </row>
    <row r="330557" spans="6:6" x14ac:dyDescent="0.25">
      <c r="F330557" s="195"/>
    </row>
    <row r="330558" spans="6:6" x14ac:dyDescent="0.25">
      <c r="F330558" s="195"/>
    </row>
    <row r="330559" spans="6:6" x14ac:dyDescent="0.25">
      <c r="F330559" s="195"/>
    </row>
    <row r="330560" spans="6:6" x14ac:dyDescent="0.25">
      <c r="F330560" s="195"/>
    </row>
    <row r="330561" spans="6:6" x14ac:dyDescent="0.25">
      <c r="F330561" s="195"/>
    </row>
    <row r="330562" spans="6:6" x14ac:dyDescent="0.25">
      <c r="F330562" s="195"/>
    </row>
    <row r="330563" spans="6:6" x14ac:dyDescent="0.25">
      <c r="F330563" s="195"/>
    </row>
    <row r="330564" spans="6:6" x14ac:dyDescent="0.25">
      <c r="F330564" s="195"/>
    </row>
    <row r="330565" spans="6:6" x14ac:dyDescent="0.25">
      <c r="F330565" s="195"/>
    </row>
    <row r="330566" spans="6:6" x14ac:dyDescent="0.25">
      <c r="F330566" s="195"/>
    </row>
    <row r="330567" spans="6:6" x14ac:dyDescent="0.25">
      <c r="F330567" s="195"/>
    </row>
    <row r="330568" spans="6:6" x14ac:dyDescent="0.25">
      <c r="F330568" s="195"/>
    </row>
    <row r="330569" spans="6:6" x14ac:dyDescent="0.25">
      <c r="F330569" s="195"/>
    </row>
    <row r="330570" spans="6:6" x14ac:dyDescent="0.25">
      <c r="F330570" s="195"/>
    </row>
    <row r="330571" spans="6:6" x14ac:dyDescent="0.25">
      <c r="F330571" s="195"/>
    </row>
    <row r="330572" spans="6:6" x14ac:dyDescent="0.25">
      <c r="F330572" s="195"/>
    </row>
    <row r="330573" spans="6:6" x14ac:dyDescent="0.25">
      <c r="F330573" s="195"/>
    </row>
    <row r="330574" spans="6:6" x14ac:dyDescent="0.25">
      <c r="F330574" s="195"/>
    </row>
    <row r="330575" spans="6:6" x14ac:dyDescent="0.25">
      <c r="F330575" s="195"/>
    </row>
    <row r="330576" spans="6:6" x14ac:dyDescent="0.25">
      <c r="F330576" s="195"/>
    </row>
    <row r="330577" spans="6:6" x14ac:dyDescent="0.25">
      <c r="F330577" s="195"/>
    </row>
    <row r="330578" spans="6:6" x14ac:dyDescent="0.25">
      <c r="F330578" s="195"/>
    </row>
    <row r="330579" spans="6:6" x14ac:dyDescent="0.25">
      <c r="F330579" s="195"/>
    </row>
    <row r="330580" spans="6:6" x14ac:dyDescent="0.25">
      <c r="F330580" s="195"/>
    </row>
    <row r="330581" spans="6:6" x14ac:dyDescent="0.25">
      <c r="F330581" s="195"/>
    </row>
    <row r="330582" spans="6:6" x14ac:dyDescent="0.25">
      <c r="F330582" s="195"/>
    </row>
    <row r="330583" spans="6:6" x14ac:dyDescent="0.25">
      <c r="F330583" s="195"/>
    </row>
    <row r="330584" spans="6:6" x14ac:dyDescent="0.25">
      <c r="F330584" s="195"/>
    </row>
    <row r="330585" spans="6:6" x14ac:dyDescent="0.25">
      <c r="F330585" s="195"/>
    </row>
    <row r="330586" spans="6:6" x14ac:dyDescent="0.25">
      <c r="F330586" s="195"/>
    </row>
    <row r="330587" spans="6:6" x14ac:dyDescent="0.25">
      <c r="F330587" s="195"/>
    </row>
    <row r="330588" spans="6:6" x14ac:dyDescent="0.25">
      <c r="F330588" s="195"/>
    </row>
    <row r="330589" spans="6:6" x14ac:dyDescent="0.25">
      <c r="F330589" s="195"/>
    </row>
    <row r="330590" spans="6:6" x14ac:dyDescent="0.25">
      <c r="F330590" s="195"/>
    </row>
    <row r="330591" spans="6:6" x14ac:dyDescent="0.25">
      <c r="F330591" s="195"/>
    </row>
    <row r="330592" spans="6:6" x14ac:dyDescent="0.25">
      <c r="F330592" s="195"/>
    </row>
    <row r="330593" spans="6:6" x14ac:dyDescent="0.25">
      <c r="F330593" s="195"/>
    </row>
    <row r="330594" spans="6:6" x14ac:dyDescent="0.25">
      <c r="F330594" s="195"/>
    </row>
    <row r="330595" spans="6:6" x14ac:dyDescent="0.25">
      <c r="F330595" s="195"/>
    </row>
    <row r="330596" spans="6:6" x14ac:dyDescent="0.25">
      <c r="F330596" s="195"/>
    </row>
    <row r="330597" spans="6:6" x14ac:dyDescent="0.25">
      <c r="F330597" s="195"/>
    </row>
    <row r="330598" spans="6:6" x14ac:dyDescent="0.25">
      <c r="F330598" s="195"/>
    </row>
    <row r="330599" spans="6:6" x14ac:dyDescent="0.25">
      <c r="F330599" s="195"/>
    </row>
    <row r="330600" spans="6:6" x14ac:dyDescent="0.25">
      <c r="F330600" s="195"/>
    </row>
    <row r="330601" spans="6:6" x14ac:dyDescent="0.25">
      <c r="F330601" s="195"/>
    </row>
    <row r="330602" spans="6:6" x14ac:dyDescent="0.25">
      <c r="F330602" s="195"/>
    </row>
    <row r="330603" spans="6:6" x14ac:dyDescent="0.25">
      <c r="F330603" s="195"/>
    </row>
    <row r="330604" spans="6:6" x14ac:dyDescent="0.25">
      <c r="F330604" s="195"/>
    </row>
    <row r="330605" spans="6:6" x14ac:dyDescent="0.25">
      <c r="F330605" s="195"/>
    </row>
    <row r="330606" spans="6:6" x14ac:dyDescent="0.25">
      <c r="F330606" s="195"/>
    </row>
    <row r="330607" spans="6:6" x14ac:dyDescent="0.25">
      <c r="F330607" s="195"/>
    </row>
    <row r="330608" spans="6:6" x14ac:dyDescent="0.25">
      <c r="F330608" s="195"/>
    </row>
    <row r="330609" spans="6:6" x14ac:dyDescent="0.25">
      <c r="F330609" s="195"/>
    </row>
    <row r="330610" spans="6:6" x14ac:dyDescent="0.25">
      <c r="F330610" s="195"/>
    </row>
    <row r="330611" spans="6:6" x14ac:dyDescent="0.25">
      <c r="F330611" s="195"/>
    </row>
    <row r="330612" spans="6:6" x14ac:dyDescent="0.25">
      <c r="F330612" s="195"/>
    </row>
    <row r="330613" spans="6:6" x14ac:dyDescent="0.25">
      <c r="F330613" s="195"/>
    </row>
    <row r="330614" spans="6:6" x14ac:dyDescent="0.25">
      <c r="F330614" s="195"/>
    </row>
    <row r="330615" spans="6:6" x14ac:dyDescent="0.25">
      <c r="F330615" s="195"/>
    </row>
    <row r="330616" spans="6:6" x14ac:dyDescent="0.25">
      <c r="F330616" s="195"/>
    </row>
    <row r="330617" spans="6:6" x14ac:dyDescent="0.25">
      <c r="F330617" s="195"/>
    </row>
    <row r="330618" spans="6:6" x14ac:dyDescent="0.25">
      <c r="F330618" s="195"/>
    </row>
    <row r="330619" spans="6:6" x14ac:dyDescent="0.25">
      <c r="F330619" s="195"/>
    </row>
    <row r="330620" spans="6:6" x14ac:dyDescent="0.25">
      <c r="F330620" s="195"/>
    </row>
    <row r="330621" spans="6:6" x14ac:dyDescent="0.25">
      <c r="F330621" s="195"/>
    </row>
    <row r="330622" spans="6:6" x14ac:dyDescent="0.25">
      <c r="F330622" s="195"/>
    </row>
    <row r="330623" spans="6:6" x14ac:dyDescent="0.25">
      <c r="F330623" s="195"/>
    </row>
    <row r="330624" spans="6:6" x14ac:dyDescent="0.25">
      <c r="F330624" s="195"/>
    </row>
    <row r="330625" spans="6:6" x14ac:dyDescent="0.25">
      <c r="F330625" s="195"/>
    </row>
    <row r="330626" spans="6:6" x14ac:dyDescent="0.25">
      <c r="F330626" s="195"/>
    </row>
    <row r="330627" spans="6:6" x14ac:dyDescent="0.25">
      <c r="F330627" s="195"/>
    </row>
    <row r="330628" spans="6:6" x14ac:dyDescent="0.25">
      <c r="F330628" s="195"/>
    </row>
    <row r="330629" spans="6:6" x14ac:dyDescent="0.25">
      <c r="F330629" s="195"/>
    </row>
    <row r="330630" spans="6:6" x14ac:dyDescent="0.25">
      <c r="F330630" s="195"/>
    </row>
    <row r="330631" spans="6:6" x14ac:dyDescent="0.25">
      <c r="F330631" s="195"/>
    </row>
    <row r="330632" spans="6:6" x14ac:dyDescent="0.25">
      <c r="F330632" s="195"/>
    </row>
    <row r="330633" spans="6:6" x14ac:dyDescent="0.25">
      <c r="F330633" s="195"/>
    </row>
    <row r="330634" spans="6:6" x14ac:dyDescent="0.25">
      <c r="F330634" s="195"/>
    </row>
    <row r="330635" spans="6:6" x14ac:dyDescent="0.25">
      <c r="F330635" s="195"/>
    </row>
    <row r="330636" spans="6:6" x14ac:dyDescent="0.25">
      <c r="F330636" s="195"/>
    </row>
    <row r="330637" spans="6:6" x14ac:dyDescent="0.25">
      <c r="F330637" s="195"/>
    </row>
    <row r="330638" spans="6:6" x14ac:dyDescent="0.25">
      <c r="F330638" s="195"/>
    </row>
    <row r="330639" spans="6:6" x14ac:dyDescent="0.25">
      <c r="F330639" s="195"/>
    </row>
    <row r="330640" spans="6:6" x14ac:dyDescent="0.25">
      <c r="F330640" s="195"/>
    </row>
    <row r="330641" spans="6:6" x14ac:dyDescent="0.25">
      <c r="F330641" s="195"/>
    </row>
    <row r="330642" spans="6:6" x14ac:dyDescent="0.25">
      <c r="F330642" s="195"/>
    </row>
    <row r="330643" spans="6:6" x14ac:dyDescent="0.25">
      <c r="F330643" s="195"/>
    </row>
    <row r="330644" spans="6:6" x14ac:dyDescent="0.25">
      <c r="F330644" s="195"/>
    </row>
    <row r="330645" spans="6:6" x14ac:dyDescent="0.25">
      <c r="F330645" s="195"/>
    </row>
    <row r="330646" spans="6:6" x14ac:dyDescent="0.25">
      <c r="F330646" s="195"/>
    </row>
    <row r="330647" spans="6:6" x14ac:dyDescent="0.25">
      <c r="F330647" s="195"/>
    </row>
    <row r="330648" spans="6:6" x14ac:dyDescent="0.25">
      <c r="F330648" s="195"/>
    </row>
    <row r="330649" spans="6:6" x14ac:dyDescent="0.25">
      <c r="F330649" s="195"/>
    </row>
    <row r="330650" spans="6:6" x14ac:dyDescent="0.25">
      <c r="F330650" s="195"/>
    </row>
    <row r="330651" spans="6:6" x14ac:dyDescent="0.25">
      <c r="F330651" s="195"/>
    </row>
    <row r="330652" spans="6:6" x14ac:dyDescent="0.25">
      <c r="F330652" s="195"/>
    </row>
    <row r="330653" spans="6:6" x14ac:dyDescent="0.25">
      <c r="F330653" s="195"/>
    </row>
    <row r="330654" spans="6:6" x14ac:dyDescent="0.25">
      <c r="F330654" s="195"/>
    </row>
    <row r="330655" spans="6:6" x14ac:dyDescent="0.25">
      <c r="F330655" s="195"/>
    </row>
    <row r="330656" spans="6:6" x14ac:dyDescent="0.25">
      <c r="F330656" s="195"/>
    </row>
    <row r="330657" spans="6:6" x14ac:dyDescent="0.25">
      <c r="F330657" s="195"/>
    </row>
    <row r="330658" spans="6:6" x14ac:dyDescent="0.25">
      <c r="F330658" s="195"/>
    </row>
    <row r="330659" spans="6:6" x14ac:dyDescent="0.25">
      <c r="F330659" s="195"/>
    </row>
    <row r="330660" spans="6:6" x14ac:dyDescent="0.25">
      <c r="F330660" s="195"/>
    </row>
    <row r="330661" spans="6:6" x14ac:dyDescent="0.25">
      <c r="F330661" s="195"/>
    </row>
    <row r="330662" spans="6:6" x14ac:dyDescent="0.25">
      <c r="F330662" s="195"/>
    </row>
    <row r="330663" spans="6:6" x14ac:dyDescent="0.25">
      <c r="F330663" s="195"/>
    </row>
    <row r="330664" spans="6:6" x14ac:dyDescent="0.25">
      <c r="F330664" s="195"/>
    </row>
    <row r="330665" spans="6:6" x14ac:dyDescent="0.25">
      <c r="F330665" s="195"/>
    </row>
    <row r="330666" spans="6:6" x14ac:dyDescent="0.25">
      <c r="F330666" s="195"/>
    </row>
    <row r="330667" spans="6:6" x14ac:dyDescent="0.25">
      <c r="F330667" s="195"/>
    </row>
    <row r="330668" spans="6:6" x14ac:dyDescent="0.25">
      <c r="F330668" s="195"/>
    </row>
    <row r="330669" spans="6:6" x14ac:dyDescent="0.25">
      <c r="F330669" s="195"/>
    </row>
    <row r="330670" spans="6:6" x14ac:dyDescent="0.25">
      <c r="F330670" s="195"/>
    </row>
    <row r="330671" spans="6:6" x14ac:dyDescent="0.25">
      <c r="F330671" s="195"/>
    </row>
    <row r="330672" spans="6:6" x14ac:dyDescent="0.25">
      <c r="F330672" s="195"/>
    </row>
    <row r="330673" spans="6:6" x14ac:dyDescent="0.25">
      <c r="F330673" s="195"/>
    </row>
    <row r="330674" spans="6:6" x14ac:dyDescent="0.25">
      <c r="F330674" s="195"/>
    </row>
    <row r="330675" spans="6:6" x14ac:dyDescent="0.25">
      <c r="F330675" s="195"/>
    </row>
    <row r="330676" spans="6:6" x14ac:dyDescent="0.25">
      <c r="F330676" s="195"/>
    </row>
    <row r="330677" spans="6:6" x14ac:dyDescent="0.25">
      <c r="F330677" s="195"/>
    </row>
    <row r="330678" spans="6:6" x14ac:dyDescent="0.25">
      <c r="F330678" s="195"/>
    </row>
    <row r="330679" spans="6:6" x14ac:dyDescent="0.25">
      <c r="F330679" s="195"/>
    </row>
    <row r="330680" spans="6:6" x14ac:dyDescent="0.25">
      <c r="F330680" s="195"/>
    </row>
    <row r="330681" spans="6:6" x14ac:dyDescent="0.25">
      <c r="F330681" s="195"/>
    </row>
    <row r="330682" spans="6:6" x14ac:dyDescent="0.25">
      <c r="F330682" s="195"/>
    </row>
    <row r="330683" spans="6:6" x14ac:dyDescent="0.25">
      <c r="F330683" s="195"/>
    </row>
    <row r="330684" spans="6:6" x14ac:dyDescent="0.25">
      <c r="F330684" s="195"/>
    </row>
    <row r="330685" spans="6:6" x14ac:dyDescent="0.25">
      <c r="F330685" s="195"/>
    </row>
    <row r="330686" spans="6:6" x14ac:dyDescent="0.25">
      <c r="F330686" s="195"/>
    </row>
    <row r="330687" spans="6:6" x14ac:dyDescent="0.25">
      <c r="F330687" s="195"/>
    </row>
    <row r="330688" spans="6:6" x14ac:dyDescent="0.25">
      <c r="F330688" s="195"/>
    </row>
    <row r="330689" spans="6:6" x14ac:dyDescent="0.25">
      <c r="F330689" s="195"/>
    </row>
    <row r="330690" spans="6:6" x14ac:dyDescent="0.25">
      <c r="F330690" s="195"/>
    </row>
    <row r="330691" spans="6:6" x14ac:dyDescent="0.25">
      <c r="F330691" s="195"/>
    </row>
    <row r="330692" spans="6:6" x14ac:dyDescent="0.25">
      <c r="F330692" s="195"/>
    </row>
    <row r="330693" spans="6:6" x14ac:dyDescent="0.25">
      <c r="F330693" s="195"/>
    </row>
    <row r="330694" spans="6:6" x14ac:dyDescent="0.25">
      <c r="F330694" s="195"/>
    </row>
    <row r="330695" spans="6:6" x14ac:dyDescent="0.25">
      <c r="F330695" s="195"/>
    </row>
    <row r="330696" spans="6:6" x14ac:dyDescent="0.25">
      <c r="F330696" s="195"/>
    </row>
    <row r="330697" spans="6:6" x14ac:dyDescent="0.25">
      <c r="F330697" s="195"/>
    </row>
    <row r="330698" spans="6:6" x14ac:dyDescent="0.25">
      <c r="F330698" s="195"/>
    </row>
    <row r="330699" spans="6:6" x14ac:dyDescent="0.25">
      <c r="F330699" s="195"/>
    </row>
    <row r="330700" spans="6:6" x14ac:dyDescent="0.25">
      <c r="F330700" s="195"/>
    </row>
    <row r="330701" spans="6:6" x14ac:dyDescent="0.25">
      <c r="F330701" s="195"/>
    </row>
    <row r="330702" spans="6:6" x14ac:dyDescent="0.25">
      <c r="F330702" s="195"/>
    </row>
    <row r="330703" spans="6:6" x14ac:dyDescent="0.25">
      <c r="F330703" s="195"/>
    </row>
    <row r="330704" spans="6:6" x14ac:dyDescent="0.25">
      <c r="F330704" s="195"/>
    </row>
    <row r="330705" spans="6:6" x14ac:dyDescent="0.25">
      <c r="F330705" s="195"/>
    </row>
    <row r="330706" spans="6:6" x14ac:dyDescent="0.25">
      <c r="F330706" s="195"/>
    </row>
    <row r="330707" spans="6:6" x14ac:dyDescent="0.25">
      <c r="F330707" s="195"/>
    </row>
    <row r="330708" spans="6:6" x14ac:dyDescent="0.25">
      <c r="F330708" s="195"/>
    </row>
    <row r="330709" spans="6:6" x14ac:dyDescent="0.25">
      <c r="F330709" s="195"/>
    </row>
    <row r="330710" spans="6:6" x14ac:dyDescent="0.25">
      <c r="F330710" s="195"/>
    </row>
    <row r="330711" spans="6:6" x14ac:dyDescent="0.25">
      <c r="F330711" s="195"/>
    </row>
    <row r="330712" spans="6:6" x14ac:dyDescent="0.25">
      <c r="F330712" s="195"/>
    </row>
    <row r="330713" spans="6:6" x14ac:dyDescent="0.25">
      <c r="F330713" s="195"/>
    </row>
    <row r="330714" spans="6:6" x14ac:dyDescent="0.25">
      <c r="F330714" s="195"/>
    </row>
    <row r="330715" spans="6:6" x14ac:dyDescent="0.25">
      <c r="F330715" s="195"/>
    </row>
    <row r="330716" spans="6:6" x14ac:dyDescent="0.25">
      <c r="F330716" s="195"/>
    </row>
    <row r="330717" spans="6:6" x14ac:dyDescent="0.25">
      <c r="F330717" s="195"/>
    </row>
    <row r="330718" spans="6:6" x14ac:dyDescent="0.25">
      <c r="F330718" s="195"/>
    </row>
    <row r="330719" spans="6:6" x14ac:dyDescent="0.25">
      <c r="F330719" s="195"/>
    </row>
    <row r="330720" spans="6:6" x14ac:dyDescent="0.25">
      <c r="F330720" s="195"/>
    </row>
    <row r="335838" spans="6:6" x14ac:dyDescent="0.25">
      <c r="F335838" s="195"/>
    </row>
    <row r="335839" spans="6:6" x14ac:dyDescent="0.25">
      <c r="F335839" s="195"/>
    </row>
    <row r="335840" spans="6:6" x14ac:dyDescent="0.25">
      <c r="F335840" s="195"/>
    </row>
    <row r="335841" spans="6:6" x14ac:dyDescent="0.25">
      <c r="F335841" s="195"/>
    </row>
    <row r="335842" spans="6:6" x14ac:dyDescent="0.25">
      <c r="F335842" s="195"/>
    </row>
    <row r="335843" spans="6:6" x14ac:dyDescent="0.25">
      <c r="F335843" s="195"/>
    </row>
    <row r="335844" spans="6:6" x14ac:dyDescent="0.25">
      <c r="F335844" s="195"/>
    </row>
    <row r="335845" spans="6:6" x14ac:dyDescent="0.25">
      <c r="F335845" s="195"/>
    </row>
    <row r="335846" spans="6:6" x14ac:dyDescent="0.25">
      <c r="F335846" s="195"/>
    </row>
    <row r="335847" spans="6:6" x14ac:dyDescent="0.25">
      <c r="F335847" s="195"/>
    </row>
    <row r="335848" spans="6:6" x14ac:dyDescent="0.25">
      <c r="F335848" s="195"/>
    </row>
    <row r="335849" spans="6:6" x14ac:dyDescent="0.25">
      <c r="F335849" s="195"/>
    </row>
    <row r="335850" spans="6:6" x14ac:dyDescent="0.25">
      <c r="F335850" s="195"/>
    </row>
    <row r="335851" spans="6:6" x14ac:dyDescent="0.25">
      <c r="F335851" s="195"/>
    </row>
    <row r="335852" spans="6:6" x14ac:dyDescent="0.25">
      <c r="F335852" s="195"/>
    </row>
    <row r="335853" spans="6:6" x14ac:dyDescent="0.25">
      <c r="F335853" s="195"/>
    </row>
    <row r="335854" spans="6:6" x14ac:dyDescent="0.25">
      <c r="F335854" s="195"/>
    </row>
    <row r="335855" spans="6:6" x14ac:dyDescent="0.25">
      <c r="F335855" s="195"/>
    </row>
    <row r="335856" spans="6:6" x14ac:dyDescent="0.25">
      <c r="F335856" s="195"/>
    </row>
    <row r="335857" spans="6:6" x14ac:dyDescent="0.25">
      <c r="F335857" s="195"/>
    </row>
    <row r="335858" spans="6:6" x14ac:dyDescent="0.25">
      <c r="F335858" s="195"/>
    </row>
    <row r="335859" spans="6:6" x14ac:dyDescent="0.25">
      <c r="F335859" s="195"/>
    </row>
    <row r="335860" spans="6:6" x14ac:dyDescent="0.25">
      <c r="F335860" s="195"/>
    </row>
    <row r="335861" spans="6:6" x14ac:dyDescent="0.25">
      <c r="F335861" s="195"/>
    </row>
    <row r="335862" spans="6:6" x14ac:dyDescent="0.25">
      <c r="F335862" s="195"/>
    </row>
    <row r="335863" spans="6:6" x14ac:dyDescent="0.25">
      <c r="F335863" s="195"/>
    </row>
    <row r="335864" spans="6:6" x14ac:dyDescent="0.25">
      <c r="F335864" s="195"/>
    </row>
    <row r="335865" spans="6:6" x14ac:dyDescent="0.25">
      <c r="F335865" s="195"/>
    </row>
    <row r="335866" spans="6:6" x14ac:dyDescent="0.25">
      <c r="F335866" s="195"/>
    </row>
    <row r="335867" spans="6:6" x14ac:dyDescent="0.25">
      <c r="F335867" s="195"/>
    </row>
    <row r="335868" spans="6:6" x14ac:dyDescent="0.25">
      <c r="F335868" s="195"/>
    </row>
    <row r="335869" spans="6:6" x14ac:dyDescent="0.25">
      <c r="F335869" s="195"/>
    </row>
    <row r="335870" spans="6:6" x14ac:dyDescent="0.25">
      <c r="F335870" s="195"/>
    </row>
    <row r="335871" spans="6:6" x14ac:dyDescent="0.25">
      <c r="F335871" s="195"/>
    </row>
    <row r="335872" spans="6:6" x14ac:dyDescent="0.25">
      <c r="F335872" s="195"/>
    </row>
    <row r="335873" spans="6:6" x14ac:dyDescent="0.25">
      <c r="F335873" s="195"/>
    </row>
    <row r="335874" spans="6:6" x14ac:dyDescent="0.25">
      <c r="F335874" s="195"/>
    </row>
    <row r="335875" spans="6:6" x14ac:dyDescent="0.25">
      <c r="F335875" s="195"/>
    </row>
    <row r="335876" spans="6:6" x14ac:dyDescent="0.25">
      <c r="F335876" s="195"/>
    </row>
    <row r="335877" spans="6:6" x14ac:dyDescent="0.25">
      <c r="F335877" s="195"/>
    </row>
    <row r="335878" spans="6:6" x14ac:dyDescent="0.25">
      <c r="F335878" s="195"/>
    </row>
    <row r="335879" spans="6:6" x14ac:dyDescent="0.25">
      <c r="F335879" s="195"/>
    </row>
    <row r="335880" spans="6:6" x14ac:dyDescent="0.25">
      <c r="F335880" s="195"/>
    </row>
    <row r="335881" spans="6:6" x14ac:dyDescent="0.25">
      <c r="F335881" s="195"/>
    </row>
    <row r="335882" spans="6:6" x14ac:dyDescent="0.25">
      <c r="F335882" s="195"/>
    </row>
    <row r="335883" spans="6:6" x14ac:dyDescent="0.25">
      <c r="F335883" s="195"/>
    </row>
    <row r="335884" spans="6:6" x14ac:dyDescent="0.25">
      <c r="F335884" s="195"/>
    </row>
    <row r="335885" spans="6:6" x14ac:dyDescent="0.25">
      <c r="F335885" s="195"/>
    </row>
    <row r="335886" spans="6:6" x14ac:dyDescent="0.25">
      <c r="F335886" s="195"/>
    </row>
    <row r="335887" spans="6:6" x14ac:dyDescent="0.25">
      <c r="F335887" s="195"/>
    </row>
    <row r="335888" spans="6:6" x14ac:dyDescent="0.25">
      <c r="F335888" s="195"/>
    </row>
    <row r="335889" spans="6:6" x14ac:dyDescent="0.25">
      <c r="F335889" s="195"/>
    </row>
    <row r="335890" spans="6:6" x14ac:dyDescent="0.25">
      <c r="F335890" s="195"/>
    </row>
    <row r="335891" spans="6:6" x14ac:dyDescent="0.25">
      <c r="F335891" s="195"/>
    </row>
    <row r="335892" spans="6:6" x14ac:dyDescent="0.25">
      <c r="F335892" s="195"/>
    </row>
    <row r="335893" spans="6:6" x14ac:dyDescent="0.25">
      <c r="F335893" s="195"/>
    </row>
    <row r="335894" spans="6:6" x14ac:dyDescent="0.25">
      <c r="F335894" s="195"/>
    </row>
    <row r="335895" spans="6:6" x14ac:dyDescent="0.25">
      <c r="F335895" s="195"/>
    </row>
    <row r="335896" spans="6:6" x14ac:dyDescent="0.25">
      <c r="F335896" s="195"/>
    </row>
    <row r="335897" spans="6:6" x14ac:dyDescent="0.25">
      <c r="F335897" s="195"/>
    </row>
    <row r="335898" spans="6:6" x14ac:dyDescent="0.25">
      <c r="F335898" s="195"/>
    </row>
    <row r="335899" spans="6:6" x14ac:dyDescent="0.25">
      <c r="F335899" s="195"/>
    </row>
    <row r="335900" spans="6:6" x14ac:dyDescent="0.25">
      <c r="F335900" s="195"/>
    </row>
    <row r="335901" spans="6:6" x14ac:dyDescent="0.25">
      <c r="F335901" s="195"/>
    </row>
    <row r="335902" spans="6:6" x14ac:dyDescent="0.25">
      <c r="F335902" s="195"/>
    </row>
    <row r="335903" spans="6:6" x14ac:dyDescent="0.25">
      <c r="F335903" s="195"/>
    </row>
    <row r="335904" spans="6:6" x14ac:dyDescent="0.25">
      <c r="F335904" s="195"/>
    </row>
    <row r="335905" spans="6:6" x14ac:dyDescent="0.25">
      <c r="F335905" s="195"/>
    </row>
    <row r="335906" spans="6:6" x14ac:dyDescent="0.25">
      <c r="F335906" s="195"/>
    </row>
    <row r="335907" spans="6:6" x14ac:dyDescent="0.25">
      <c r="F335907" s="195"/>
    </row>
    <row r="335908" spans="6:6" x14ac:dyDescent="0.25">
      <c r="F335908" s="195"/>
    </row>
    <row r="335909" spans="6:6" x14ac:dyDescent="0.25">
      <c r="F335909" s="195"/>
    </row>
    <row r="335910" spans="6:6" x14ac:dyDescent="0.25">
      <c r="F335910" s="195"/>
    </row>
    <row r="335911" spans="6:6" x14ac:dyDescent="0.25">
      <c r="F335911" s="195"/>
    </row>
    <row r="335912" spans="6:6" x14ac:dyDescent="0.25">
      <c r="F335912" s="195"/>
    </row>
    <row r="335913" spans="6:6" x14ac:dyDescent="0.25">
      <c r="F335913" s="195"/>
    </row>
    <row r="335914" spans="6:6" x14ac:dyDescent="0.25">
      <c r="F335914" s="195"/>
    </row>
    <row r="335915" spans="6:6" x14ac:dyDescent="0.25">
      <c r="F335915" s="195"/>
    </row>
    <row r="335916" spans="6:6" x14ac:dyDescent="0.25">
      <c r="F335916" s="195"/>
    </row>
    <row r="335917" spans="6:6" x14ac:dyDescent="0.25">
      <c r="F335917" s="195"/>
    </row>
    <row r="335918" spans="6:6" x14ac:dyDescent="0.25">
      <c r="F335918" s="195"/>
    </row>
    <row r="335919" spans="6:6" x14ac:dyDescent="0.25">
      <c r="F335919" s="195"/>
    </row>
    <row r="335920" spans="6:6" x14ac:dyDescent="0.25">
      <c r="F335920" s="195"/>
    </row>
    <row r="335921" spans="6:6" x14ac:dyDescent="0.25">
      <c r="F335921" s="195"/>
    </row>
    <row r="335922" spans="6:6" x14ac:dyDescent="0.25">
      <c r="F335922" s="195"/>
    </row>
    <row r="335923" spans="6:6" x14ac:dyDescent="0.25">
      <c r="F335923" s="195"/>
    </row>
    <row r="335924" spans="6:6" x14ac:dyDescent="0.25">
      <c r="F335924" s="195"/>
    </row>
    <row r="335925" spans="6:6" x14ac:dyDescent="0.25">
      <c r="F335925" s="195"/>
    </row>
    <row r="335926" spans="6:6" x14ac:dyDescent="0.25">
      <c r="F335926" s="195"/>
    </row>
    <row r="335927" spans="6:6" x14ac:dyDescent="0.25">
      <c r="F335927" s="195"/>
    </row>
    <row r="335928" spans="6:6" x14ac:dyDescent="0.25">
      <c r="F335928" s="195"/>
    </row>
    <row r="335929" spans="6:6" x14ac:dyDescent="0.25">
      <c r="F335929" s="195"/>
    </row>
    <row r="335930" spans="6:6" x14ac:dyDescent="0.25">
      <c r="F335930" s="195"/>
    </row>
    <row r="335931" spans="6:6" x14ac:dyDescent="0.25">
      <c r="F335931" s="195"/>
    </row>
    <row r="335932" spans="6:6" x14ac:dyDescent="0.25">
      <c r="F335932" s="195"/>
    </row>
    <row r="335933" spans="6:6" x14ac:dyDescent="0.25">
      <c r="F335933" s="195"/>
    </row>
    <row r="335934" spans="6:6" x14ac:dyDescent="0.25">
      <c r="F335934" s="195"/>
    </row>
    <row r="335935" spans="6:6" x14ac:dyDescent="0.25">
      <c r="F335935" s="195"/>
    </row>
    <row r="335936" spans="6:6" x14ac:dyDescent="0.25">
      <c r="F335936" s="195"/>
    </row>
    <row r="335937" spans="6:6" x14ac:dyDescent="0.25">
      <c r="F335937" s="195"/>
    </row>
    <row r="335938" spans="6:6" x14ac:dyDescent="0.25">
      <c r="F335938" s="195"/>
    </row>
    <row r="335939" spans="6:6" x14ac:dyDescent="0.25">
      <c r="F335939" s="195"/>
    </row>
    <row r="335940" spans="6:6" x14ac:dyDescent="0.25">
      <c r="F335940" s="195"/>
    </row>
    <row r="335941" spans="6:6" x14ac:dyDescent="0.25">
      <c r="F335941" s="195"/>
    </row>
    <row r="335942" spans="6:6" x14ac:dyDescent="0.25">
      <c r="F335942" s="195"/>
    </row>
    <row r="335943" spans="6:6" x14ac:dyDescent="0.25">
      <c r="F335943" s="195"/>
    </row>
    <row r="335944" spans="6:6" x14ac:dyDescent="0.25">
      <c r="F335944" s="195"/>
    </row>
    <row r="335945" spans="6:6" x14ac:dyDescent="0.25">
      <c r="F335945" s="195"/>
    </row>
    <row r="335946" spans="6:6" x14ac:dyDescent="0.25">
      <c r="F335946" s="195"/>
    </row>
    <row r="335947" spans="6:6" x14ac:dyDescent="0.25">
      <c r="F335947" s="195"/>
    </row>
    <row r="335948" spans="6:6" x14ac:dyDescent="0.25">
      <c r="F335948" s="195"/>
    </row>
    <row r="335949" spans="6:6" x14ac:dyDescent="0.25">
      <c r="F335949" s="195"/>
    </row>
    <row r="335950" spans="6:6" x14ac:dyDescent="0.25">
      <c r="F335950" s="195"/>
    </row>
    <row r="335951" spans="6:6" x14ac:dyDescent="0.25">
      <c r="F335951" s="195"/>
    </row>
    <row r="335952" spans="6:6" x14ac:dyDescent="0.25">
      <c r="F335952" s="195"/>
    </row>
    <row r="335953" spans="6:6" x14ac:dyDescent="0.25">
      <c r="F335953" s="195"/>
    </row>
    <row r="335954" spans="6:6" x14ac:dyDescent="0.25">
      <c r="F335954" s="195"/>
    </row>
    <row r="335955" spans="6:6" x14ac:dyDescent="0.25">
      <c r="F335955" s="195"/>
    </row>
    <row r="335956" spans="6:6" x14ac:dyDescent="0.25">
      <c r="F335956" s="195"/>
    </row>
    <row r="335957" spans="6:6" x14ac:dyDescent="0.25">
      <c r="F335957" s="195"/>
    </row>
    <row r="335958" spans="6:6" x14ac:dyDescent="0.25">
      <c r="F335958" s="195"/>
    </row>
    <row r="335959" spans="6:6" x14ac:dyDescent="0.25">
      <c r="F335959" s="195"/>
    </row>
    <row r="335960" spans="6:6" x14ac:dyDescent="0.25">
      <c r="F335960" s="195"/>
    </row>
    <row r="335961" spans="6:6" x14ac:dyDescent="0.25">
      <c r="F335961" s="195"/>
    </row>
    <row r="335962" spans="6:6" x14ac:dyDescent="0.25">
      <c r="F335962" s="195"/>
    </row>
    <row r="335963" spans="6:6" x14ac:dyDescent="0.25">
      <c r="F335963" s="195"/>
    </row>
    <row r="335964" spans="6:6" x14ac:dyDescent="0.25">
      <c r="F335964" s="195"/>
    </row>
    <row r="335965" spans="6:6" x14ac:dyDescent="0.25">
      <c r="F335965" s="195"/>
    </row>
    <row r="335966" spans="6:6" x14ac:dyDescent="0.25">
      <c r="F335966" s="195"/>
    </row>
    <row r="335967" spans="6:6" x14ac:dyDescent="0.25">
      <c r="F335967" s="195"/>
    </row>
    <row r="335968" spans="6:6" x14ac:dyDescent="0.25">
      <c r="F335968" s="195"/>
    </row>
    <row r="335969" spans="6:6" x14ac:dyDescent="0.25">
      <c r="F335969" s="195"/>
    </row>
    <row r="335970" spans="6:6" x14ac:dyDescent="0.25">
      <c r="F335970" s="195"/>
    </row>
    <row r="335971" spans="6:6" x14ac:dyDescent="0.25">
      <c r="F335971" s="195"/>
    </row>
    <row r="335972" spans="6:6" x14ac:dyDescent="0.25">
      <c r="F335972" s="195"/>
    </row>
    <row r="335973" spans="6:6" x14ac:dyDescent="0.25">
      <c r="F335973" s="195"/>
    </row>
    <row r="335974" spans="6:6" x14ac:dyDescent="0.25">
      <c r="F335974" s="195"/>
    </row>
    <row r="335975" spans="6:6" x14ac:dyDescent="0.25">
      <c r="F335975" s="195"/>
    </row>
    <row r="335976" spans="6:6" x14ac:dyDescent="0.25">
      <c r="F335976" s="195"/>
    </row>
    <row r="335977" spans="6:6" x14ac:dyDescent="0.25">
      <c r="F335977" s="195"/>
    </row>
    <row r="335978" spans="6:6" x14ac:dyDescent="0.25">
      <c r="F335978" s="195"/>
    </row>
    <row r="335979" spans="6:6" x14ac:dyDescent="0.25">
      <c r="F335979" s="195"/>
    </row>
    <row r="335980" spans="6:6" x14ac:dyDescent="0.25">
      <c r="F335980" s="195"/>
    </row>
    <row r="335981" spans="6:6" x14ac:dyDescent="0.25">
      <c r="F335981" s="195"/>
    </row>
    <row r="335982" spans="6:6" x14ac:dyDescent="0.25">
      <c r="F335982" s="195"/>
    </row>
    <row r="335983" spans="6:6" x14ac:dyDescent="0.25">
      <c r="F335983" s="195"/>
    </row>
    <row r="335984" spans="6:6" x14ac:dyDescent="0.25">
      <c r="F335984" s="195"/>
    </row>
    <row r="335985" spans="6:6" x14ac:dyDescent="0.25">
      <c r="F335985" s="195"/>
    </row>
    <row r="335986" spans="6:6" x14ac:dyDescent="0.25">
      <c r="F335986" s="195"/>
    </row>
    <row r="335987" spans="6:6" x14ac:dyDescent="0.25">
      <c r="F335987" s="195"/>
    </row>
    <row r="335988" spans="6:6" x14ac:dyDescent="0.25">
      <c r="F335988" s="195"/>
    </row>
    <row r="335989" spans="6:6" x14ac:dyDescent="0.25">
      <c r="F335989" s="195"/>
    </row>
    <row r="335990" spans="6:6" x14ac:dyDescent="0.25">
      <c r="F335990" s="195"/>
    </row>
    <row r="335991" spans="6:6" x14ac:dyDescent="0.25">
      <c r="F335991" s="195"/>
    </row>
    <row r="335992" spans="6:6" x14ac:dyDescent="0.25">
      <c r="F335992" s="195"/>
    </row>
    <row r="335993" spans="6:6" x14ac:dyDescent="0.25">
      <c r="F335993" s="195"/>
    </row>
    <row r="335994" spans="6:6" x14ac:dyDescent="0.25">
      <c r="F335994" s="195"/>
    </row>
    <row r="335995" spans="6:6" x14ac:dyDescent="0.25">
      <c r="F335995" s="195"/>
    </row>
    <row r="335996" spans="6:6" x14ac:dyDescent="0.25">
      <c r="F335996" s="195"/>
    </row>
    <row r="335997" spans="6:6" x14ac:dyDescent="0.25">
      <c r="F335997" s="195"/>
    </row>
    <row r="335998" spans="6:6" x14ac:dyDescent="0.25">
      <c r="F335998" s="195"/>
    </row>
    <row r="335999" spans="6:6" x14ac:dyDescent="0.25">
      <c r="F335999" s="195"/>
    </row>
    <row r="336000" spans="6:6" x14ac:dyDescent="0.25">
      <c r="F336000" s="195"/>
    </row>
    <row r="336001" spans="6:6" x14ac:dyDescent="0.25">
      <c r="F336001" s="195"/>
    </row>
    <row r="336002" spans="6:6" x14ac:dyDescent="0.25">
      <c r="F336002" s="195"/>
    </row>
    <row r="336003" spans="6:6" x14ac:dyDescent="0.25">
      <c r="F336003" s="195"/>
    </row>
    <row r="336004" spans="6:6" x14ac:dyDescent="0.25">
      <c r="F336004" s="195"/>
    </row>
    <row r="336005" spans="6:6" x14ac:dyDescent="0.25">
      <c r="F336005" s="195"/>
    </row>
    <row r="336006" spans="6:6" x14ac:dyDescent="0.25">
      <c r="F336006" s="195"/>
    </row>
    <row r="336007" spans="6:6" x14ac:dyDescent="0.25">
      <c r="F336007" s="195"/>
    </row>
    <row r="336008" spans="6:6" x14ac:dyDescent="0.25">
      <c r="F336008" s="195"/>
    </row>
    <row r="336009" spans="6:6" x14ac:dyDescent="0.25">
      <c r="F336009" s="195"/>
    </row>
    <row r="336010" spans="6:6" x14ac:dyDescent="0.25">
      <c r="F336010" s="195"/>
    </row>
    <row r="336011" spans="6:6" x14ac:dyDescent="0.25">
      <c r="F336011" s="195"/>
    </row>
    <row r="336012" spans="6:6" x14ac:dyDescent="0.25">
      <c r="F336012" s="195"/>
    </row>
    <row r="336013" spans="6:6" x14ac:dyDescent="0.25">
      <c r="F336013" s="195"/>
    </row>
    <row r="336014" spans="6:6" x14ac:dyDescent="0.25">
      <c r="F336014" s="195"/>
    </row>
    <row r="336015" spans="6:6" x14ac:dyDescent="0.25">
      <c r="F336015" s="195"/>
    </row>
    <row r="336016" spans="6:6" x14ac:dyDescent="0.25">
      <c r="F336016" s="195"/>
    </row>
    <row r="336017" spans="6:6" x14ac:dyDescent="0.25">
      <c r="F336017" s="195"/>
    </row>
    <row r="336018" spans="6:6" x14ac:dyDescent="0.25">
      <c r="F336018" s="195"/>
    </row>
    <row r="336019" spans="6:6" x14ac:dyDescent="0.25">
      <c r="F336019" s="195"/>
    </row>
    <row r="336020" spans="6:6" x14ac:dyDescent="0.25">
      <c r="F336020" s="195"/>
    </row>
    <row r="336021" spans="6:6" x14ac:dyDescent="0.25">
      <c r="F336021" s="195"/>
    </row>
    <row r="336022" spans="6:6" x14ac:dyDescent="0.25">
      <c r="F336022" s="195"/>
    </row>
    <row r="336023" spans="6:6" x14ac:dyDescent="0.25">
      <c r="F336023" s="195"/>
    </row>
    <row r="336024" spans="6:6" x14ac:dyDescent="0.25">
      <c r="F336024" s="195"/>
    </row>
    <row r="336025" spans="6:6" x14ac:dyDescent="0.25">
      <c r="F336025" s="195"/>
    </row>
    <row r="336026" spans="6:6" x14ac:dyDescent="0.25">
      <c r="F336026" s="195"/>
    </row>
    <row r="336027" spans="6:6" x14ac:dyDescent="0.25">
      <c r="F336027" s="195"/>
    </row>
    <row r="336028" spans="6:6" x14ac:dyDescent="0.25">
      <c r="F336028" s="195"/>
    </row>
    <row r="336029" spans="6:6" x14ac:dyDescent="0.25">
      <c r="F336029" s="195"/>
    </row>
    <row r="336030" spans="6:6" x14ac:dyDescent="0.25">
      <c r="F336030" s="195"/>
    </row>
    <row r="336031" spans="6:6" x14ac:dyDescent="0.25">
      <c r="F336031" s="195"/>
    </row>
    <row r="336032" spans="6:6" x14ac:dyDescent="0.25">
      <c r="F336032" s="195"/>
    </row>
    <row r="336033" spans="6:6" x14ac:dyDescent="0.25">
      <c r="F336033" s="195"/>
    </row>
    <row r="336034" spans="6:6" x14ac:dyDescent="0.25">
      <c r="F336034" s="195"/>
    </row>
    <row r="336035" spans="6:6" x14ac:dyDescent="0.25">
      <c r="F336035" s="195"/>
    </row>
    <row r="336036" spans="6:6" x14ac:dyDescent="0.25">
      <c r="F336036" s="195"/>
    </row>
    <row r="336037" spans="6:6" x14ac:dyDescent="0.25">
      <c r="F336037" s="195"/>
    </row>
    <row r="336038" spans="6:6" x14ac:dyDescent="0.25">
      <c r="F336038" s="195"/>
    </row>
    <row r="336039" spans="6:6" x14ac:dyDescent="0.25">
      <c r="F336039" s="195"/>
    </row>
    <row r="336040" spans="6:6" x14ac:dyDescent="0.25">
      <c r="F336040" s="195"/>
    </row>
    <row r="336041" spans="6:6" x14ac:dyDescent="0.25">
      <c r="F336041" s="195"/>
    </row>
    <row r="336042" spans="6:6" x14ac:dyDescent="0.25">
      <c r="F336042" s="195"/>
    </row>
    <row r="336043" spans="6:6" x14ac:dyDescent="0.25">
      <c r="F336043" s="195"/>
    </row>
    <row r="336044" spans="6:6" x14ac:dyDescent="0.25">
      <c r="F336044" s="195"/>
    </row>
    <row r="336045" spans="6:6" x14ac:dyDescent="0.25">
      <c r="F336045" s="195"/>
    </row>
    <row r="336046" spans="6:6" x14ac:dyDescent="0.25">
      <c r="F336046" s="195"/>
    </row>
    <row r="336047" spans="6:6" x14ac:dyDescent="0.25">
      <c r="F336047" s="195"/>
    </row>
    <row r="336048" spans="6:6" x14ac:dyDescent="0.25">
      <c r="F336048" s="195"/>
    </row>
    <row r="336049" spans="6:6" x14ac:dyDescent="0.25">
      <c r="F336049" s="195"/>
    </row>
    <row r="336050" spans="6:6" x14ac:dyDescent="0.25">
      <c r="F336050" s="195"/>
    </row>
    <row r="336051" spans="6:6" x14ac:dyDescent="0.25">
      <c r="F336051" s="195"/>
    </row>
    <row r="336052" spans="6:6" x14ac:dyDescent="0.25">
      <c r="F336052" s="195"/>
    </row>
    <row r="336053" spans="6:6" x14ac:dyDescent="0.25">
      <c r="F336053" s="195"/>
    </row>
    <row r="336054" spans="6:6" x14ac:dyDescent="0.25">
      <c r="F336054" s="195"/>
    </row>
    <row r="336055" spans="6:6" x14ac:dyDescent="0.25">
      <c r="F336055" s="195"/>
    </row>
    <row r="336056" spans="6:6" x14ac:dyDescent="0.25">
      <c r="F336056" s="195"/>
    </row>
    <row r="336057" spans="6:6" x14ac:dyDescent="0.25">
      <c r="F336057" s="195"/>
    </row>
    <row r="336058" spans="6:6" x14ac:dyDescent="0.25">
      <c r="F336058" s="195"/>
    </row>
    <row r="336059" spans="6:6" x14ac:dyDescent="0.25">
      <c r="F336059" s="195"/>
    </row>
    <row r="336060" spans="6:6" x14ac:dyDescent="0.25">
      <c r="F336060" s="195"/>
    </row>
    <row r="336061" spans="6:6" x14ac:dyDescent="0.25">
      <c r="F336061" s="195"/>
    </row>
    <row r="336062" spans="6:6" x14ac:dyDescent="0.25">
      <c r="F336062" s="195"/>
    </row>
    <row r="336063" spans="6:6" x14ac:dyDescent="0.25">
      <c r="F336063" s="195"/>
    </row>
    <row r="336064" spans="6:6" x14ac:dyDescent="0.25">
      <c r="F336064" s="195"/>
    </row>
    <row r="336065" spans="6:6" x14ac:dyDescent="0.25">
      <c r="F336065" s="195"/>
    </row>
    <row r="336066" spans="6:6" x14ac:dyDescent="0.25">
      <c r="F336066" s="195"/>
    </row>
    <row r="336067" spans="6:6" x14ac:dyDescent="0.25">
      <c r="F336067" s="195"/>
    </row>
    <row r="336068" spans="6:6" x14ac:dyDescent="0.25">
      <c r="F336068" s="195"/>
    </row>
    <row r="336069" spans="6:6" x14ac:dyDescent="0.25">
      <c r="F336069" s="195"/>
    </row>
    <row r="336070" spans="6:6" x14ac:dyDescent="0.25">
      <c r="F336070" s="195"/>
    </row>
    <row r="336071" spans="6:6" x14ac:dyDescent="0.25">
      <c r="F336071" s="195"/>
    </row>
    <row r="336072" spans="6:6" x14ac:dyDescent="0.25">
      <c r="F336072" s="195"/>
    </row>
    <row r="336073" spans="6:6" x14ac:dyDescent="0.25">
      <c r="F336073" s="195"/>
    </row>
    <row r="336074" spans="6:6" x14ac:dyDescent="0.25">
      <c r="F336074" s="195"/>
    </row>
    <row r="336075" spans="6:6" x14ac:dyDescent="0.25">
      <c r="F336075" s="195"/>
    </row>
    <row r="336076" spans="6:6" x14ac:dyDescent="0.25">
      <c r="F336076" s="195"/>
    </row>
    <row r="336077" spans="6:6" x14ac:dyDescent="0.25">
      <c r="F336077" s="195"/>
    </row>
    <row r="336078" spans="6:6" x14ac:dyDescent="0.25">
      <c r="F336078" s="195"/>
    </row>
    <row r="336079" spans="6:6" x14ac:dyDescent="0.25">
      <c r="F336079" s="195"/>
    </row>
    <row r="336080" spans="6:6" x14ac:dyDescent="0.25">
      <c r="F336080" s="195"/>
    </row>
    <row r="336081" spans="6:6" x14ac:dyDescent="0.25">
      <c r="F336081" s="195"/>
    </row>
    <row r="336082" spans="6:6" x14ac:dyDescent="0.25">
      <c r="F336082" s="195"/>
    </row>
    <row r="336083" spans="6:6" x14ac:dyDescent="0.25">
      <c r="F336083" s="195"/>
    </row>
    <row r="336084" spans="6:6" x14ac:dyDescent="0.25">
      <c r="F336084" s="195"/>
    </row>
    <row r="336085" spans="6:6" x14ac:dyDescent="0.25">
      <c r="F336085" s="195"/>
    </row>
    <row r="336086" spans="6:6" x14ac:dyDescent="0.25">
      <c r="F336086" s="195"/>
    </row>
    <row r="336087" spans="6:6" x14ac:dyDescent="0.25">
      <c r="F336087" s="195"/>
    </row>
    <row r="336088" spans="6:6" x14ac:dyDescent="0.25">
      <c r="F336088" s="195"/>
    </row>
    <row r="336089" spans="6:6" x14ac:dyDescent="0.25">
      <c r="F336089" s="195"/>
    </row>
    <row r="336090" spans="6:6" x14ac:dyDescent="0.25">
      <c r="F336090" s="195"/>
    </row>
    <row r="336091" spans="6:6" x14ac:dyDescent="0.25">
      <c r="F336091" s="195"/>
    </row>
    <row r="336092" spans="6:6" x14ac:dyDescent="0.25">
      <c r="F336092" s="195"/>
    </row>
    <row r="336093" spans="6:6" x14ac:dyDescent="0.25">
      <c r="F336093" s="195"/>
    </row>
    <row r="336094" spans="6:6" x14ac:dyDescent="0.25">
      <c r="F336094" s="195"/>
    </row>
    <row r="336095" spans="6:6" x14ac:dyDescent="0.25">
      <c r="F336095" s="195"/>
    </row>
    <row r="336096" spans="6:6" x14ac:dyDescent="0.25">
      <c r="F336096" s="195"/>
    </row>
    <row r="336097" spans="6:6" x14ac:dyDescent="0.25">
      <c r="F336097" s="195"/>
    </row>
    <row r="336098" spans="6:6" x14ac:dyDescent="0.25">
      <c r="F336098" s="195"/>
    </row>
    <row r="336099" spans="6:6" x14ac:dyDescent="0.25">
      <c r="F336099" s="195"/>
    </row>
    <row r="336100" spans="6:6" x14ac:dyDescent="0.25">
      <c r="F336100" s="195"/>
    </row>
    <row r="336101" spans="6:6" x14ac:dyDescent="0.25">
      <c r="F336101" s="195"/>
    </row>
    <row r="336102" spans="6:6" x14ac:dyDescent="0.25">
      <c r="F336102" s="195"/>
    </row>
    <row r="336103" spans="6:6" x14ac:dyDescent="0.25">
      <c r="F336103" s="195"/>
    </row>
    <row r="336104" spans="6:6" x14ac:dyDescent="0.25">
      <c r="F336104" s="195"/>
    </row>
    <row r="336105" spans="6:6" x14ac:dyDescent="0.25">
      <c r="F336105" s="195"/>
    </row>
    <row r="336106" spans="6:6" x14ac:dyDescent="0.25">
      <c r="F336106" s="195"/>
    </row>
    <row r="336107" spans="6:6" x14ac:dyDescent="0.25">
      <c r="F336107" s="195"/>
    </row>
    <row r="336108" spans="6:6" x14ac:dyDescent="0.25">
      <c r="F336108" s="195"/>
    </row>
    <row r="336109" spans="6:6" x14ac:dyDescent="0.25">
      <c r="F336109" s="195"/>
    </row>
    <row r="336110" spans="6:6" x14ac:dyDescent="0.25">
      <c r="F336110" s="195"/>
    </row>
    <row r="336111" spans="6:6" x14ac:dyDescent="0.25">
      <c r="F336111" s="195"/>
    </row>
    <row r="336112" spans="6:6" x14ac:dyDescent="0.25">
      <c r="F336112" s="195"/>
    </row>
    <row r="336113" spans="6:6" x14ac:dyDescent="0.25">
      <c r="F336113" s="195"/>
    </row>
    <row r="336114" spans="6:6" x14ac:dyDescent="0.25">
      <c r="F336114" s="195"/>
    </row>
    <row r="336115" spans="6:6" x14ac:dyDescent="0.25">
      <c r="F336115" s="195"/>
    </row>
    <row r="336116" spans="6:6" x14ac:dyDescent="0.25">
      <c r="F336116" s="195"/>
    </row>
    <row r="336117" spans="6:6" x14ac:dyDescent="0.25">
      <c r="F336117" s="195"/>
    </row>
    <row r="336118" spans="6:6" x14ac:dyDescent="0.25">
      <c r="F336118" s="195"/>
    </row>
    <row r="336119" spans="6:6" x14ac:dyDescent="0.25">
      <c r="F336119" s="195"/>
    </row>
    <row r="336120" spans="6:6" x14ac:dyDescent="0.25">
      <c r="F336120" s="195"/>
    </row>
    <row r="336121" spans="6:6" x14ac:dyDescent="0.25">
      <c r="F336121" s="195"/>
    </row>
    <row r="336122" spans="6:6" x14ac:dyDescent="0.25">
      <c r="F336122" s="195"/>
    </row>
    <row r="336123" spans="6:6" x14ac:dyDescent="0.25">
      <c r="F336123" s="195"/>
    </row>
    <row r="336124" spans="6:6" x14ac:dyDescent="0.25">
      <c r="F336124" s="195"/>
    </row>
    <row r="336125" spans="6:6" x14ac:dyDescent="0.25">
      <c r="F336125" s="195"/>
    </row>
    <row r="336126" spans="6:6" x14ac:dyDescent="0.25">
      <c r="F336126" s="195"/>
    </row>
    <row r="336127" spans="6:6" x14ac:dyDescent="0.25">
      <c r="F336127" s="195"/>
    </row>
    <row r="336128" spans="6:6" x14ac:dyDescent="0.25">
      <c r="F336128" s="195"/>
    </row>
    <row r="336129" spans="6:6" x14ac:dyDescent="0.25">
      <c r="F336129" s="195"/>
    </row>
    <row r="336130" spans="6:6" x14ac:dyDescent="0.25">
      <c r="F336130" s="195"/>
    </row>
    <row r="336131" spans="6:6" x14ac:dyDescent="0.25">
      <c r="F336131" s="195"/>
    </row>
    <row r="336132" spans="6:6" x14ac:dyDescent="0.25">
      <c r="F336132" s="195"/>
    </row>
    <row r="336133" spans="6:6" x14ac:dyDescent="0.25">
      <c r="F336133" s="195"/>
    </row>
    <row r="336134" spans="6:6" x14ac:dyDescent="0.25">
      <c r="F336134" s="195"/>
    </row>
    <row r="336135" spans="6:6" x14ac:dyDescent="0.25">
      <c r="F336135" s="195"/>
    </row>
    <row r="336136" spans="6:6" x14ac:dyDescent="0.25">
      <c r="F336136" s="195"/>
    </row>
    <row r="336137" spans="6:6" x14ac:dyDescent="0.25">
      <c r="F336137" s="195"/>
    </row>
    <row r="336138" spans="6:6" x14ac:dyDescent="0.25">
      <c r="F336138" s="195"/>
    </row>
    <row r="336139" spans="6:6" x14ac:dyDescent="0.25">
      <c r="F336139" s="195"/>
    </row>
    <row r="336140" spans="6:6" x14ac:dyDescent="0.25">
      <c r="F336140" s="195"/>
    </row>
    <row r="336141" spans="6:6" x14ac:dyDescent="0.25">
      <c r="F336141" s="195"/>
    </row>
    <row r="336142" spans="6:6" x14ac:dyDescent="0.25">
      <c r="F336142" s="195"/>
    </row>
    <row r="336143" spans="6:6" x14ac:dyDescent="0.25">
      <c r="F336143" s="195"/>
    </row>
    <row r="336144" spans="6:6" x14ac:dyDescent="0.25">
      <c r="F336144" s="195"/>
    </row>
    <row r="336145" spans="6:6" x14ac:dyDescent="0.25">
      <c r="F336145" s="195"/>
    </row>
    <row r="336146" spans="6:6" x14ac:dyDescent="0.25">
      <c r="F336146" s="195"/>
    </row>
    <row r="336147" spans="6:6" x14ac:dyDescent="0.25">
      <c r="F336147" s="195"/>
    </row>
    <row r="336148" spans="6:6" x14ac:dyDescent="0.25">
      <c r="F336148" s="195"/>
    </row>
    <row r="336149" spans="6:6" x14ac:dyDescent="0.25">
      <c r="F336149" s="195"/>
    </row>
    <row r="336150" spans="6:6" x14ac:dyDescent="0.25">
      <c r="F336150" s="195"/>
    </row>
    <row r="336151" spans="6:6" x14ac:dyDescent="0.25">
      <c r="F336151" s="195"/>
    </row>
    <row r="336152" spans="6:6" x14ac:dyDescent="0.25">
      <c r="F336152" s="195"/>
    </row>
    <row r="336153" spans="6:6" x14ac:dyDescent="0.25">
      <c r="F336153" s="195"/>
    </row>
    <row r="336154" spans="6:6" x14ac:dyDescent="0.25">
      <c r="F336154" s="195"/>
    </row>
    <row r="336155" spans="6:6" x14ac:dyDescent="0.25">
      <c r="F336155" s="195"/>
    </row>
    <row r="336156" spans="6:6" x14ac:dyDescent="0.25">
      <c r="F336156" s="195"/>
    </row>
    <row r="336157" spans="6:6" x14ac:dyDescent="0.25">
      <c r="F336157" s="195"/>
    </row>
    <row r="336158" spans="6:6" x14ac:dyDescent="0.25">
      <c r="F336158" s="195"/>
    </row>
    <row r="336159" spans="6:6" x14ac:dyDescent="0.25">
      <c r="F336159" s="195"/>
    </row>
    <row r="336160" spans="6:6" x14ac:dyDescent="0.25">
      <c r="F336160" s="195"/>
    </row>
    <row r="336161" spans="6:6" x14ac:dyDescent="0.25">
      <c r="F336161" s="195"/>
    </row>
    <row r="336162" spans="6:6" x14ac:dyDescent="0.25">
      <c r="F336162" s="195"/>
    </row>
    <row r="336163" spans="6:6" x14ac:dyDescent="0.25">
      <c r="F336163" s="195"/>
    </row>
    <row r="336164" spans="6:6" x14ac:dyDescent="0.25">
      <c r="F336164" s="195"/>
    </row>
    <row r="336165" spans="6:6" x14ac:dyDescent="0.25">
      <c r="F336165" s="195"/>
    </row>
    <row r="336166" spans="6:6" x14ac:dyDescent="0.25">
      <c r="F336166" s="195"/>
    </row>
    <row r="336167" spans="6:6" x14ac:dyDescent="0.25">
      <c r="F336167" s="195"/>
    </row>
    <row r="336168" spans="6:6" x14ac:dyDescent="0.25">
      <c r="F336168" s="195"/>
    </row>
    <row r="336169" spans="6:6" x14ac:dyDescent="0.25">
      <c r="F336169" s="195"/>
    </row>
    <row r="336170" spans="6:6" x14ac:dyDescent="0.25">
      <c r="F336170" s="195"/>
    </row>
    <row r="336171" spans="6:6" x14ac:dyDescent="0.25">
      <c r="F336171" s="195"/>
    </row>
    <row r="336172" spans="6:6" x14ac:dyDescent="0.25">
      <c r="F336172" s="195"/>
    </row>
    <row r="336173" spans="6:6" x14ac:dyDescent="0.25">
      <c r="F336173" s="195"/>
    </row>
    <row r="336174" spans="6:6" x14ac:dyDescent="0.25">
      <c r="F336174" s="195"/>
    </row>
    <row r="336175" spans="6:6" x14ac:dyDescent="0.25">
      <c r="F336175" s="195"/>
    </row>
    <row r="336176" spans="6:6" x14ac:dyDescent="0.25">
      <c r="F336176" s="195"/>
    </row>
    <row r="336177" spans="6:6" x14ac:dyDescent="0.25">
      <c r="F336177" s="195"/>
    </row>
    <row r="336178" spans="6:6" x14ac:dyDescent="0.25">
      <c r="F336178" s="195"/>
    </row>
    <row r="336179" spans="6:6" x14ac:dyDescent="0.25">
      <c r="F336179" s="195"/>
    </row>
    <row r="336180" spans="6:6" x14ac:dyDescent="0.25">
      <c r="F336180" s="195"/>
    </row>
    <row r="336181" spans="6:6" x14ac:dyDescent="0.25">
      <c r="F336181" s="195"/>
    </row>
    <row r="336182" spans="6:6" x14ac:dyDescent="0.25">
      <c r="F336182" s="195"/>
    </row>
    <row r="336183" spans="6:6" x14ac:dyDescent="0.25">
      <c r="F336183" s="195"/>
    </row>
    <row r="336184" spans="6:6" x14ac:dyDescent="0.25">
      <c r="F336184" s="195"/>
    </row>
    <row r="336185" spans="6:6" x14ac:dyDescent="0.25">
      <c r="F336185" s="195"/>
    </row>
    <row r="336186" spans="6:6" x14ac:dyDescent="0.25">
      <c r="F336186" s="195"/>
    </row>
    <row r="336187" spans="6:6" x14ac:dyDescent="0.25">
      <c r="F336187" s="195"/>
    </row>
    <row r="336188" spans="6:6" x14ac:dyDescent="0.25">
      <c r="F336188" s="195"/>
    </row>
    <row r="336189" spans="6:6" x14ac:dyDescent="0.25">
      <c r="F336189" s="195"/>
    </row>
    <row r="336190" spans="6:6" x14ac:dyDescent="0.25">
      <c r="F336190" s="195"/>
    </row>
    <row r="336191" spans="6:6" x14ac:dyDescent="0.25">
      <c r="F336191" s="195"/>
    </row>
    <row r="336192" spans="6:6" x14ac:dyDescent="0.25">
      <c r="F336192" s="195"/>
    </row>
    <row r="336193" spans="6:6" x14ac:dyDescent="0.25">
      <c r="F336193" s="195"/>
    </row>
    <row r="336194" spans="6:6" x14ac:dyDescent="0.25">
      <c r="F336194" s="195"/>
    </row>
    <row r="336195" spans="6:6" x14ac:dyDescent="0.25">
      <c r="F336195" s="195"/>
    </row>
    <row r="336196" spans="6:6" x14ac:dyDescent="0.25">
      <c r="F336196" s="195"/>
    </row>
    <row r="336197" spans="6:6" x14ac:dyDescent="0.25">
      <c r="F336197" s="195"/>
    </row>
    <row r="336198" spans="6:6" x14ac:dyDescent="0.25">
      <c r="F336198" s="195"/>
    </row>
    <row r="336199" spans="6:6" x14ac:dyDescent="0.25">
      <c r="F336199" s="195"/>
    </row>
    <row r="336200" spans="6:6" x14ac:dyDescent="0.25">
      <c r="F336200" s="195"/>
    </row>
    <row r="336201" spans="6:6" x14ac:dyDescent="0.25">
      <c r="F336201" s="195"/>
    </row>
    <row r="336202" spans="6:6" x14ac:dyDescent="0.25">
      <c r="F336202" s="195"/>
    </row>
    <row r="336203" spans="6:6" x14ac:dyDescent="0.25">
      <c r="F336203" s="195"/>
    </row>
    <row r="336204" spans="6:6" x14ac:dyDescent="0.25">
      <c r="F336204" s="195"/>
    </row>
    <row r="336205" spans="6:6" x14ac:dyDescent="0.25">
      <c r="F336205" s="195"/>
    </row>
    <row r="336206" spans="6:6" x14ac:dyDescent="0.25">
      <c r="F336206" s="195"/>
    </row>
    <row r="336207" spans="6:6" x14ac:dyDescent="0.25">
      <c r="F336207" s="195"/>
    </row>
    <row r="336208" spans="6:6" x14ac:dyDescent="0.25">
      <c r="F336208" s="195"/>
    </row>
    <row r="336209" spans="6:6" x14ac:dyDescent="0.25">
      <c r="F336209" s="195"/>
    </row>
    <row r="336210" spans="6:6" x14ac:dyDescent="0.25">
      <c r="F336210" s="195"/>
    </row>
    <row r="336211" spans="6:6" x14ac:dyDescent="0.25">
      <c r="F336211" s="195"/>
    </row>
    <row r="336212" spans="6:6" x14ac:dyDescent="0.25">
      <c r="F336212" s="195"/>
    </row>
    <row r="336213" spans="6:6" x14ac:dyDescent="0.25">
      <c r="F336213" s="195"/>
    </row>
    <row r="336214" spans="6:6" x14ac:dyDescent="0.25">
      <c r="F336214" s="195"/>
    </row>
    <row r="336215" spans="6:6" x14ac:dyDescent="0.25">
      <c r="F336215" s="195"/>
    </row>
    <row r="336216" spans="6:6" x14ac:dyDescent="0.25">
      <c r="F336216" s="195"/>
    </row>
    <row r="336217" spans="6:6" x14ac:dyDescent="0.25">
      <c r="F336217" s="195"/>
    </row>
    <row r="336218" spans="6:6" x14ac:dyDescent="0.25">
      <c r="F336218" s="195"/>
    </row>
    <row r="336219" spans="6:6" x14ac:dyDescent="0.25">
      <c r="F336219" s="195"/>
    </row>
    <row r="336220" spans="6:6" x14ac:dyDescent="0.25">
      <c r="F336220" s="195"/>
    </row>
    <row r="336221" spans="6:6" x14ac:dyDescent="0.25">
      <c r="F336221" s="195"/>
    </row>
    <row r="336222" spans="6:6" x14ac:dyDescent="0.25">
      <c r="F336222" s="195"/>
    </row>
    <row r="336223" spans="6:6" x14ac:dyDescent="0.25">
      <c r="F336223" s="195"/>
    </row>
    <row r="336224" spans="6:6" x14ac:dyDescent="0.25">
      <c r="F336224" s="195"/>
    </row>
    <row r="336225" spans="6:6" x14ac:dyDescent="0.25">
      <c r="F336225" s="195"/>
    </row>
    <row r="336226" spans="6:6" x14ac:dyDescent="0.25">
      <c r="F336226" s="195"/>
    </row>
    <row r="336227" spans="6:6" x14ac:dyDescent="0.25">
      <c r="F336227" s="195"/>
    </row>
    <row r="336228" spans="6:6" x14ac:dyDescent="0.25">
      <c r="F336228" s="195"/>
    </row>
    <row r="336229" spans="6:6" x14ac:dyDescent="0.25">
      <c r="F336229" s="195"/>
    </row>
    <row r="336230" spans="6:6" x14ac:dyDescent="0.25">
      <c r="F336230" s="195"/>
    </row>
    <row r="336231" spans="6:6" x14ac:dyDescent="0.25">
      <c r="F336231" s="195"/>
    </row>
    <row r="336232" spans="6:6" x14ac:dyDescent="0.25">
      <c r="F336232" s="195"/>
    </row>
    <row r="341350" spans="6:6" x14ac:dyDescent="0.25">
      <c r="F341350" s="195"/>
    </row>
    <row r="341351" spans="6:6" x14ac:dyDescent="0.25">
      <c r="F341351" s="195"/>
    </row>
    <row r="341352" spans="6:6" x14ac:dyDescent="0.25">
      <c r="F341352" s="195"/>
    </row>
    <row r="341353" spans="6:6" x14ac:dyDescent="0.25">
      <c r="F341353" s="195"/>
    </row>
    <row r="341354" spans="6:6" x14ac:dyDescent="0.25">
      <c r="F341354" s="195"/>
    </row>
    <row r="341355" spans="6:6" x14ac:dyDescent="0.25">
      <c r="F341355" s="195"/>
    </row>
    <row r="341356" spans="6:6" x14ac:dyDescent="0.25">
      <c r="F341356" s="195"/>
    </row>
    <row r="341357" spans="6:6" x14ac:dyDescent="0.25">
      <c r="F341357" s="195"/>
    </row>
    <row r="341358" spans="6:6" x14ac:dyDescent="0.25">
      <c r="F341358" s="195"/>
    </row>
    <row r="341359" spans="6:6" x14ac:dyDescent="0.25">
      <c r="F341359" s="195"/>
    </row>
    <row r="341360" spans="6:6" x14ac:dyDescent="0.25">
      <c r="F341360" s="195"/>
    </row>
    <row r="341361" spans="6:6" x14ac:dyDescent="0.25">
      <c r="F341361" s="195"/>
    </row>
    <row r="341362" spans="6:6" x14ac:dyDescent="0.25">
      <c r="F341362" s="195"/>
    </row>
    <row r="341363" spans="6:6" x14ac:dyDescent="0.25">
      <c r="F341363" s="195"/>
    </row>
    <row r="341364" spans="6:6" x14ac:dyDescent="0.25">
      <c r="F341364" s="195"/>
    </row>
    <row r="341365" spans="6:6" x14ac:dyDescent="0.25">
      <c r="F341365" s="195"/>
    </row>
    <row r="341366" spans="6:6" x14ac:dyDescent="0.25">
      <c r="F341366" s="195"/>
    </row>
    <row r="341367" spans="6:6" x14ac:dyDescent="0.25">
      <c r="F341367" s="195"/>
    </row>
    <row r="341368" spans="6:6" x14ac:dyDescent="0.25">
      <c r="F341368" s="195"/>
    </row>
    <row r="341369" spans="6:6" x14ac:dyDescent="0.25">
      <c r="F341369" s="195"/>
    </row>
    <row r="341370" spans="6:6" x14ac:dyDescent="0.25">
      <c r="F341370" s="195"/>
    </row>
    <row r="341371" spans="6:6" x14ac:dyDescent="0.25">
      <c r="F341371" s="195"/>
    </row>
    <row r="341372" spans="6:6" x14ac:dyDescent="0.25">
      <c r="F341372" s="195"/>
    </row>
    <row r="341373" spans="6:6" x14ac:dyDescent="0.25">
      <c r="F341373" s="195"/>
    </row>
    <row r="341374" spans="6:6" x14ac:dyDescent="0.25">
      <c r="F341374" s="195"/>
    </row>
    <row r="341375" spans="6:6" x14ac:dyDescent="0.25">
      <c r="F341375" s="195"/>
    </row>
    <row r="341376" spans="6:6" x14ac:dyDescent="0.25">
      <c r="F341376" s="195"/>
    </row>
    <row r="341377" spans="6:6" x14ac:dyDescent="0.25">
      <c r="F341377" s="195"/>
    </row>
    <row r="341378" spans="6:6" x14ac:dyDescent="0.25">
      <c r="F341378" s="195"/>
    </row>
    <row r="341379" spans="6:6" x14ac:dyDescent="0.25">
      <c r="F341379" s="195"/>
    </row>
    <row r="341380" spans="6:6" x14ac:dyDescent="0.25">
      <c r="F341380" s="195"/>
    </row>
    <row r="341381" spans="6:6" x14ac:dyDescent="0.25">
      <c r="F341381" s="195"/>
    </row>
    <row r="341382" spans="6:6" x14ac:dyDescent="0.25">
      <c r="F341382" s="195"/>
    </row>
    <row r="341383" spans="6:6" x14ac:dyDescent="0.25">
      <c r="F341383" s="195"/>
    </row>
    <row r="341384" spans="6:6" x14ac:dyDescent="0.25">
      <c r="F341384" s="195"/>
    </row>
    <row r="341385" spans="6:6" x14ac:dyDescent="0.25">
      <c r="F341385" s="195"/>
    </row>
    <row r="341386" spans="6:6" x14ac:dyDescent="0.25">
      <c r="F341386" s="195"/>
    </row>
    <row r="341387" spans="6:6" x14ac:dyDescent="0.25">
      <c r="F341387" s="195"/>
    </row>
    <row r="341388" spans="6:6" x14ac:dyDescent="0.25">
      <c r="F341388" s="195"/>
    </row>
    <row r="341389" spans="6:6" x14ac:dyDescent="0.25">
      <c r="F341389" s="195"/>
    </row>
    <row r="341390" spans="6:6" x14ac:dyDescent="0.25">
      <c r="F341390" s="195"/>
    </row>
    <row r="341391" spans="6:6" x14ac:dyDescent="0.25">
      <c r="F341391" s="195"/>
    </row>
    <row r="341392" spans="6:6" x14ac:dyDescent="0.25">
      <c r="F341392" s="195"/>
    </row>
    <row r="341393" spans="6:6" x14ac:dyDescent="0.25">
      <c r="F341393" s="195"/>
    </row>
    <row r="341394" spans="6:6" x14ac:dyDescent="0.25">
      <c r="F341394" s="195"/>
    </row>
    <row r="341395" spans="6:6" x14ac:dyDescent="0.25">
      <c r="F341395" s="195"/>
    </row>
    <row r="341396" spans="6:6" x14ac:dyDescent="0.25">
      <c r="F341396" s="195"/>
    </row>
    <row r="341397" spans="6:6" x14ac:dyDescent="0.25">
      <c r="F341397" s="195"/>
    </row>
    <row r="341398" spans="6:6" x14ac:dyDescent="0.25">
      <c r="F341398" s="195"/>
    </row>
    <row r="341399" spans="6:6" x14ac:dyDescent="0.25">
      <c r="F341399" s="195"/>
    </row>
    <row r="341400" spans="6:6" x14ac:dyDescent="0.25">
      <c r="F341400" s="195"/>
    </row>
    <row r="341401" spans="6:6" x14ac:dyDescent="0.25">
      <c r="F341401" s="195"/>
    </row>
    <row r="341402" spans="6:6" x14ac:dyDescent="0.25">
      <c r="F341402" s="195"/>
    </row>
    <row r="341403" spans="6:6" x14ac:dyDescent="0.25">
      <c r="F341403" s="195"/>
    </row>
    <row r="341404" spans="6:6" x14ac:dyDescent="0.25">
      <c r="F341404" s="195"/>
    </row>
    <row r="341405" spans="6:6" x14ac:dyDescent="0.25">
      <c r="F341405" s="195"/>
    </row>
    <row r="341406" spans="6:6" x14ac:dyDescent="0.25">
      <c r="F341406" s="195"/>
    </row>
    <row r="341407" spans="6:6" x14ac:dyDescent="0.25">
      <c r="F341407" s="195"/>
    </row>
    <row r="341408" spans="6:6" x14ac:dyDescent="0.25">
      <c r="F341408" s="195"/>
    </row>
    <row r="341409" spans="6:6" x14ac:dyDescent="0.25">
      <c r="F341409" s="195"/>
    </row>
    <row r="341410" spans="6:6" x14ac:dyDescent="0.25">
      <c r="F341410" s="195"/>
    </row>
    <row r="341411" spans="6:6" x14ac:dyDescent="0.25">
      <c r="F341411" s="195"/>
    </row>
    <row r="341412" spans="6:6" x14ac:dyDescent="0.25">
      <c r="F341412" s="195"/>
    </row>
    <row r="341413" spans="6:6" x14ac:dyDescent="0.25">
      <c r="F341413" s="195"/>
    </row>
    <row r="341414" spans="6:6" x14ac:dyDescent="0.25">
      <c r="F341414" s="195"/>
    </row>
    <row r="341415" spans="6:6" x14ac:dyDescent="0.25">
      <c r="F341415" s="195"/>
    </row>
    <row r="341416" spans="6:6" x14ac:dyDescent="0.25">
      <c r="F341416" s="195"/>
    </row>
    <row r="341417" spans="6:6" x14ac:dyDescent="0.25">
      <c r="F341417" s="195"/>
    </row>
    <row r="341418" spans="6:6" x14ac:dyDescent="0.25">
      <c r="F341418" s="195"/>
    </row>
    <row r="341419" spans="6:6" x14ac:dyDescent="0.25">
      <c r="F341419" s="195"/>
    </row>
    <row r="341420" spans="6:6" x14ac:dyDescent="0.25">
      <c r="F341420" s="195"/>
    </row>
    <row r="341421" spans="6:6" x14ac:dyDescent="0.25">
      <c r="F341421" s="195"/>
    </row>
    <row r="341422" spans="6:6" x14ac:dyDescent="0.25">
      <c r="F341422" s="195"/>
    </row>
    <row r="341423" spans="6:6" x14ac:dyDescent="0.25">
      <c r="F341423" s="195"/>
    </row>
    <row r="341424" spans="6:6" x14ac:dyDescent="0.25">
      <c r="F341424" s="195"/>
    </row>
    <row r="341425" spans="6:6" x14ac:dyDescent="0.25">
      <c r="F341425" s="195"/>
    </row>
    <row r="341426" spans="6:6" x14ac:dyDescent="0.25">
      <c r="F341426" s="195"/>
    </row>
    <row r="341427" spans="6:6" x14ac:dyDescent="0.25">
      <c r="F341427" s="195"/>
    </row>
    <row r="341428" spans="6:6" x14ac:dyDescent="0.25">
      <c r="F341428" s="195"/>
    </row>
    <row r="341429" spans="6:6" x14ac:dyDescent="0.25">
      <c r="F341429" s="195"/>
    </row>
    <row r="341430" spans="6:6" x14ac:dyDescent="0.25">
      <c r="F341430" s="195"/>
    </row>
    <row r="341431" spans="6:6" x14ac:dyDescent="0.25">
      <c r="F341431" s="195"/>
    </row>
    <row r="341432" spans="6:6" x14ac:dyDescent="0.25">
      <c r="F341432" s="195"/>
    </row>
    <row r="341433" spans="6:6" x14ac:dyDescent="0.25">
      <c r="F341433" s="195"/>
    </row>
    <row r="341434" spans="6:6" x14ac:dyDescent="0.25">
      <c r="F341434" s="195"/>
    </row>
    <row r="341435" spans="6:6" x14ac:dyDescent="0.25">
      <c r="F341435" s="195"/>
    </row>
    <row r="341436" spans="6:6" x14ac:dyDescent="0.25">
      <c r="F341436" s="195"/>
    </row>
    <row r="341437" spans="6:6" x14ac:dyDescent="0.25">
      <c r="F341437" s="195"/>
    </row>
    <row r="341438" spans="6:6" x14ac:dyDescent="0.25">
      <c r="F341438" s="195"/>
    </row>
    <row r="341439" spans="6:6" x14ac:dyDescent="0.25">
      <c r="F341439" s="195"/>
    </row>
    <row r="341440" spans="6:6" x14ac:dyDescent="0.25">
      <c r="F341440" s="195"/>
    </row>
    <row r="341441" spans="6:6" x14ac:dyDescent="0.25">
      <c r="F341441" s="195"/>
    </row>
    <row r="341442" spans="6:6" x14ac:dyDescent="0.25">
      <c r="F341442" s="195"/>
    </row>
    <row r="341443" spans="6:6" x14ac:dyDescent="0.25">
      <c r="F341443" s="195"/>
    </row>
    <row r="341444" spans="6:6" x14ac:dyDescent="0.25">
      <c r="F341444" s="195"/>
    </row>
    <row r="341445" spans="6:6" x14ac:dyDescent="0.25">
      <c r="F341445" s="195"/>
    </row>
    <row r="341446" spans="6:6" x14ac:dyDescent="0.25">
      <c r="F341446" s="195"/>
    </row>
    <row r="341447" spans="6:6" x14ac:dyDescent="0.25">
      <c r="F341447" s="195"/>
    </row>
    <row r="341448" spans="6:6" x14ac:dyDescent="0.25">
      <c r="F341448" s="195"/>
    </row>
    <row r="341449" spans="6:6" x14ac:dyDescent="0.25">
      <c r="F341449" s="195"/>
    </row>
    <row r="341450" spans="6:6" x14ac:dyDescent="0.25">
      <c r="F341450" s="195"/>
    </row>
    <row r="341451" spans="6:6" x14ac:dyDescent="0.25">
      <c r="F341451" s="195"/>
    </row>
    <row r="341452" spans="6:6" x14ac:dyDescent="0.25">
      <c r="F341452" s="195"/>
    </row>
    <row r="341453" spans="6:6" x14ac:dyDescent="0.25">
      <c r="F341453" s="195"/>
    </row>
    <row r="341454" spans="6:6" x14ac:dyDescent="0.25">
      <c r="F341454" s="195"/>
    </row>
    <row r="341455" spans="6:6" x14ac:dyDescent="0.25">
      <c r="F341455" s="195"/>
    </row>
    <row r="341456" spans="6:6" x14ac:dyDescent="0.25">
      <c r="F341456" s="195"/>
    </row>
    <row r="341457" spans="6:6" x14ac:dyDescent="0.25">
      <c r="F341457" s="195"/>
    </row>
    <row r="341458" spans="6:6" x14ac:dyDescent="0.25">
      <c r="F341458" s="195"/>
    </row>
    <row r="341459" spans="6:6" x14ac:dyDescent="0.25">
      <c r="F341459" s="195"/>
    </row>
    <row r="341460" spans="6:6" x14ac:dyDescent="0.25">
      <c r="F341460" s="195"/>
    </row>
    <row r="341461" spans="6:6" x14ac:dyDescent="0.25">
      <c r="F341461" s="195"/>
    </row>
    <row r="341462" spans="6:6" x14ac:dyDescent="0.25">
      <c r="F341462" s="195"/>
    </row>
    <row r="341463" spans="6:6" x14ac:dyDescent="0.25">
      <c r="F341463" s="195"/>
    </row>
    <row r="341464" spans="6:6" x14ac:dyDescent="0.25">
      <c r="F341464" s="195"/>
    </row>
    <row r="341465" spans="6:6" x14ac:dyDescent="0.25">
      <c r="F341465" s="195"/>
    </row>
    <row r="341466" spans="6:6" x14ac:dyDescent="0.25">
      <c r="F341466" s="195"/>
    </row>
    <row r="341467" spans="6:6" x14ac:dyDescent="0.25">
      <c r="F341467" s="195"/>
    </row>
    <row r="341468" spans="6:6" x14ac:dyDescent="0.25">
      <c r="F341468" s="195"/>
    </row>
    <row r="341469" spans="6:6" x14ac:dyDescent="0.25">
      <c r="F341469" s="195"/>
    </row>
    <row r="341470" spans="6:6" x14ac:dyDescent="0.25">
      <c r="F341470" s="195"/>
    </row>
    <row r="341471" spans="6:6" x14ac:dyDescent="0.25">
      <c r="F341471" s="195"/>
    </row>
    <row r="341472" spans="6:6" x14ac:dyDescent="0.25">
      <c r="F341472" s="195"/>
    </row>
    <row r="341473" spans="6:6" x14ac:dyDescent="0.25">
      <c r="F341473" s="195"/>
    </row>
    <row r="341474" spans="6:6" x14ac:dyDescent="0.25">
      <c r="F341474" s="195"/>
    </row>
    <row r="341475" spans="6:6" x14ac:dyDescent="0.25">
      <c r="F341475" s="195"/>
    </row>
    <row r="341476" spans="6:6" x14ac:dyDescent="0.25">
      <c r="F341476" s="195"/>
    </row>
    <row r="341477" spans="6:6" x14ac:dyDescent="0.25">
      <c r="F341477" s="195"/>
    </row>
    <row r="341478" spans="6:6" x14ac:dyDescent="0.25">
      <c r="F341478" s="195"/>
    </row>
    <row r="341479" spans="6:6" x14ac:dyDescent="0.25">
      <c r="F341479" s="195"/>
    </row>
    <row r="341480" spans="6:6" x14ac:dyDescent="0.25">
      <c r="F341480" s="195"/>
    </row>
    <row r="341481" spans="6:6" x14ac:dyDescent="0.25">
      <c r="F341481" s="195"/>
    </row>
    <row r="341482" spans="6:6" x14ac:dyDescent="0.25">
      <c r="F341482" s="195"/>
    </row>
    <row r="341483" spans="6:6" x14ac:dyDescent="0.25">
      <c r="F341483" s="195"/>
    </row>
    <row r="341484" spans="6:6" x14ac:dyDescent="0.25">
      <c r="F341484" s="195"/>
    </row>
    <row r="341485" spans="6:6" x14ac:dyDescent="0.25">
      <c r="F341485" s="195"/>
    </row>
    <row r="341486" spans="6:6" x14ac:dyDescent="0.25">
      <c r="F341486" s="195"/>
    </row>
    <row r="341487" spans="6:6" x14ac:dyDescent="0.25">
      <c r="F341487" s="195"/>
    </row>
    <row r="341488" spans="6:6" x14ac:dyDescent="0.25">
      <c r="F341488" s="195"/>
    </row>
    <row r="341489" spans="6:6" x14ac:dyDescent="0.25">
      <c r="F341489" s="195"/>
    </row>
    <row r="341490" spans="6:6" x14ac:dyDescent="0.25">
      <c r="F341490" s="195"/>
    </row>
    <row r="341491" spans="6:6" x14ac:dyDescent="0.25">
      <c r="F341491" s="195"/>
    </row>
    <row r="341492" spans="6:6" x14ac:dyDescent="0.25">
      <c r="F341492" s="195"/>
    </row>
    <row r="341493" spans="6:6" x14ac:dyDescent="0.25">
      <c r="F341493" s="195"/>
    </row>
    <row r="341494" spans="6:6" x14ac:dyDescent="0.25">
      <c r="F341494" s="195"/>
    </row>
    <row r="341495" spans="6:6" x14ac:dyDescent="0.25">
      <c r="F341495" s="195"/>
    </row>
    <row r="341496" spans="6:6" x14ac:dyDescent="0.25">
      <c r="F341496" s="195"/>
    </row>
    <row r="341497" spans="6:6" x14ac:dyDescent="0.25">
      <c r="F341497" s="195"/>
    </row>
    <row r="341498" spans="6:6" x14ac:dyDescent="0.25">
      <c r="F341498" s="195"/>
    </row>
    <row r="341499" spans="6:6" x14ac:dyDescent="0.25">
      <c r="F341499" s="195"/>
    </row>
    <row r="341500" spans="6:6" x14ac:dyDescent="0.25">
      <c r="F341500" s="195"/>
    </row>
    <row r="341501" spans="6:6" x14ac:dyDescent="0.25">
      <c r="F341501" s="195"/>
    </row>
    <row r="341502" spans="6:6" x14ac:dyDescent="0.25">
      <c r="F341502" s="195"/>
    </row>
    <row r="341503" spans="6:6" x14ac:dyDescent="0.25">
      <c r="F341503" s="195"/>
    </row>
    <row r="341504" spans="6:6" x14ac:dyDescent="0.25">
      <c r="F341504" s="195"/>
    </row>
    <row r="341505" spans="6:6" x14ac:dyDescent="0.25">
      <c r="F341505" s="195"/>
    </row>
    <row r="341506" spans="6:6" x14ac:dyDescent="0.25">
      <c r="F341506" s="195"/>
    </row>
    <row r="341507" spans="6:6" x14ac:dyDescent="0.25">
      <c r="F341507" s="195"/>
    </row>
    <row r="341508" spans="6:6" x14ac:dyDescent="0.25">
      <c r="F341508" s="195"/>
    </row>
    <row r="341509" spans="6:6" x14ac:dyDescent="0.25">
      <c r="F341509" s="195"/>
    </row>
    <row r="341510" spans="6:6" x14ac:dyDescent="0.25">
      <c r="F341510" s="195"/>
    </row>
    <row r="341511" spans="6:6" x14ac:dyDescent="0.25">
      <c r="F341511" s="195"/>
    </row>
    <row r="341512" spans="6:6" x14ac:dyDescent="0.25">
      <c r="F341512" s="195"/>
    </row>
    <row r="341513" spans="6:6" x14ac:dyDescent="0.25">
      <c r="F341513" s="195"/>
    </row>
    <row r="341514" spans="6:6" x14ac:dyDescent="0.25">
      <c r="F341514" s="195"/>
    </row>
    <row r="341515" spans="6:6" x14ac:dyDescent="0.25">
      <c r="F341515" s="195"/>
    </row>
    <row r="341516" spans="6:6" x14ac:dyDescent="0.25">
      <c r="F341516" s="195"/>
    </row>
    <row r="341517" spans="6:6" x14ac:dyDescent="0.25">
      <c r="F341517" s="195"/>
    </row>
    <row r="341518" spans="6:6" x14ac:dyDescent="0.25">
      <c r="F341518" s="195"/>
    </row>
    <row r="341519" spans="6:6" x14ac:dyDescent="0.25">
      <c r="F341519" s="195"/>
    </row>
    <row r="341520" spans="6:6" x14ac:dyDescent="0.25">
      <c r="F341520" s="195"/>
    </row>
    <row r="341521" spans="6:6" x14ac:dyDescent="0.25">
      <c r="F341521" s="195"/>
    </row>
    <row r="341522" spans="6:6" x14ac:dyDescent="0.25">
      <c r="F341522" s="195"/>
    </row>
    <row r="341523" spans="6:6" x14ac:dyDescent="0.25">
      <c r="F341523" s="195"/>
    </row>
    <row r="341524" spans="6:6" x14ac:dyDescent="0.25">
      <c r="F341524" s="195"/>
    </row>
    <row r="341525" spans="6:6" x14ac:dyDescent="0.25">
      <c r="F341525" s="195"/>
    </row>
    <row r="341526" spans="6:6" x14ac:dyDescent="0.25">
      <c r="F341526" s="195"/>
    </row>
    <row r="341527" spans="6:6" x14ac:dyDescent="0.25">
      <c r="F341527" s="195"/>
    </row>
    <row r="341528" spans="6:6" x14ac:dyDescent="0.25">
      <c r="F341528" s="195"/>
    </row>
    <row r="341529" spans="6:6" x14ac:dyDescent="0.25">
      <c r="F341529" s="195"/>
    </row>
    <row r="341530" spans="6:6" x14ac:dyDescent="0.25">
      <c r="F341530" s="195"/>
    </row>
    <row r="341531" spans="6:6" x14ac:dyDescent="0.25">
      <c r="F341531" s="195"/>
    </row>
    <row r="341532" spans="6:6" x14ac:dyDescent="0.25">
      <c r="F341532" s="195"/>
    </row>
    <row r="341533" spans="6:6" x14ac:dyDescent="0.25">
      <c r="F341533" s="195"/>
    </row>
    <row r="341534" spans="6:6" x14ac:dyDescent="0.25">
      <c r="F341534" s="195"/>
    </row>
    <row r="341535" spans="6:6" x14ac:dyDescent="0.25">
      <c r="F341535" s="195"/>
    </row>
    <row r="341536" spans="6:6" x14ac:dyDescent="0.25">
      <c r="F341536" s="195"/>
    </row>
    <row r="341537" spans="6:6" x14ac:dyDescent="0.25">
      <c r="F341537" s="195"/>
    </row>
    <row r="341538" spans="6:6" x14ac:dyDescent="0.25">
      <c r="F341538" s="195"/>
    </row>
    <row r="341539" spans="6:6" x14ac:dyDescent="0.25">
      <c r="F341539" s="195"/>
    </row>
    <row r="341540" spans="6:6" x14ac:dyDescent="0.25">
      <c r="F341540" s="195"/>
    </row>
    <row r="341541" spans="6:6" x14ac:dyDescent="0.25">
      <c r="F341541" s="195"/>
    </row>
    <row r="341542" spans="6:6" x14ac:dyDescent="0.25">
      <c r="F341542" s="195"/>
    </row>
    <row r="341543" spans="6:6" x14ac:dyDescent="0.25">
      <c r="F341543" s="195"/>
    </row>
    <row r="341544" spans="6:6" x14ac:dyDescent="0.25">
      <c r="F341544" s="195"/>
    </row>
    <row r="341545" spans="6:6" x14ac:dyDescent="0.25">
      <c r="F341545" s="195"/>
    </row>
    <row r="341546" spans="6:6" x14ac:dyDescent="0.25">
      <c r="F341546" s="195"/>
    </row>
    <row r="341547" spans="6:6" x14ac:dyDescent="0.25">
      <c r="F341547" s="195"/>
    </row>
    <row r="341548" spans="6:6" x14ac:dyDescent="0.25">
      <c r="F341548" s="195"/>
    </row>
    <row r="341549" spans="6:6" x14ac:dyDescent="0.25">
      <c r="F341549" s="195"/>
    </row>
    <row r="341550" spans="6:6" x14ac:dyDescent="0.25">
      <c r="F341550" s="195"/>
    </row>
    <row r="341551" spans="6:6" x14ac:dyDescent="0.25">
      <c r="F341551" s="195"/>
    </row>
    <row r="341552" spans="6:6" x14ac:dyDescent="0.25">
      <c r="F341552" s="195"/>
    </row>
    <row r="341553" spans="6:6" x14ac:dyDescent="0.25">
      <c r="F341553" s="195"/>
    </row>
    <row r="341554" spans="6:6" x14ac:dyDescent="0.25">
      <c r="F341554" s="195"/>
    </row>
    <row r="341555" spans="6:6" x14ac:dyDescent="0.25">
      <c r="F341555" s="195"/>
    </row>
    <row r="341556" spans="6:6" x14ac:dyDescent="0.25">
      <c r="F341556" s="195"/>
    </row>
    <row r="341557" spans="6:6" x14ac:dyDescent="0.25">
      <c r="F341557" s="195"/>
    </row>
    <row r="341558" spans="6:6" x14ac:dyDescent="0.25">
      <c r="F341558" s="195"/>
    </row>
    <row r="341559" spans="6:6" x14ac:dyDescent="0.25">
      <c r="F341559" s="195"/>
    </row>
    <row r="341560" spans="6:6" x14ac:dyDescent="0.25">
      <c r="F341560" s="195"/>
    </row>
    <row r="341561" spans="6:6" x14ac:dyDescent="0.25">
      <c r="F341561" s="195"/>
    </row>
    <row r="341562" spans="6:6" x14ac:dyDescent="0.25">
      <c r="F341562" s="195"/>
    </row>
    <row r="341563" spans="6:6" x14ac:dyDescent="0.25">
      <c r="F341563" s="195"/>
    </row>
    <row r="341564" spans="6:6" x14ac:dyDescent="0.25">
      <c r="F341564" s="195"/>
    </row>
    <row r="341565" spans="6:6" x14ac:dyDescent="0.25">
      <c r="F341565" s="195"/>
    </row>
    <row r="341566" spans="6:6" x14ac:dyDescent="0.25">
      <c r="F341566" s="195"/>
    </row>
    <row r="341567" spans="6:6" x14ac:dyDescent="0.25">
      <c r="F341567" s="195"/>
    </row>
    <row r="341568" spans="6:6" x14ac:dyDescent="0.25">
      <c r="F341568" s="195"/>
    </row>
    <row r="341569" spans="6:6" x14ac:dyDescent="0.25">
      <c r="F341569" s="195"/>
    </row>
    <row r="341570" spans="6:6" x14ac:dyDescent="0.25">
      <c r="F341570" s="195"/>
    </row>
    <row r="341571" spans="6:6" x14ac:dyDescent="0.25">
      <c r="F341571" s="195"/>
    </row>
    <row r="341572" spans="6:6" x14ac:dyDescent="0.25">
      <c r="F341572" s="195"/>
    </row>
    <row r="341573" spans="6:6" x14ac:dyDescent="0.25">
      <c r="F341573" s="195"/>
    </row>
    <row r="341574" spans="6:6" x14ac:dyDescent="0.25">
      <c r="F341574" s="195"/>
    </row>
    <row r="341575" spans="6:6" x14ac:dyDescent="0.25">
      <c r="F341575" s="195"/>
    </row>
    <row r="341576" spans="6:6" x14ac:dyDescent="0.25">
      <c r="F341576" s="195"/>
    </row>
    <row r="341577" spans="6:6" x14ac:dyDescent="0.25">
      <c r="F341577" s="195"/>
    </row>
    <row r="341578" spans="6:6" x14ac:dyDescent="0.25">
      <c r="F341578" s="195"/>
    </row>
    <row r="341579" spans="6:6" x14ac:dyDescent="0.25">
      <c r="F341579" s="195"/>
    </row>
    <row r="341580" spans="6:6" x14ac:dyDescent="0.25">
      <c r="F341580" s="195"/>
    </row>
    <row r="341581" spans="6:6" x14ac:dyDescent="0.25">
      <c r="F341581" s="195"/>
    </row>
    <row r="341582" spans="6:6" x14ac:dyDescent="0.25">
      <c r="F341582" s="195"/>
    </row>
    <row r="341583" spans="6:6" x14ac:dyDescent="0.25">
      <c r="F341583" s="195"/>
    </row>
    <row r="341584" spans="6:6" x14ac:dyDescent="0.25">
      <c r="F341584" s="195"/>
    </row>
    <row r="341585" spans="6:6" x14ac:dyDescent="0.25">
      <c r="F341585" s="195"/>
    </row>
    <row r="341586" spans="6:6" x14ac:dyDescent="0.25">
      <c r="F341586" s="195"/>
    </row>
    <row r="341587" spans="6:6" x14ac:dyDescent="0.25">
      <c r="F341587" s="195"/>
    </row>
    <row r="341588" spans="6:6" x14ac:dyDescent="0.25">
      <c r="F341588" s="195"/>
    </row>
    <row r="341589" spans="6:6" x14ac:dyDescent="0.25">
      <c r="F341589" s="195"/>
    </row>
    <row r="341590" spans="6:6" x14ac:dyDescent="0.25">
      <c r="F341590" s="195"/>
    </row>
    <row r="341591" spans="6:6" x14ac:dyDescent="0.25">
      <c r="F341591" s="195"/>
    </row>
    <row r="341592" spans="6:6" x14ac:dyDescent="0.25">
      <c r="F341592" s="195"/>
    </row>
    <row r="341593" spans="6:6" x14ac:dyDescent="0.25">
      <c r="F341593" s="195"/>
    </row>
    <row r="341594" spans="6:6" x14ac:dyDescent="0.25">
      <c r="F341594" s="195"/>
    </row>
    <row r="341595" spans="6:6" x14ac:dyDescent="0.25">
      <c r="F341595" s="195"/>
    </row>
    <row r="341596" spans="6:6" x14ac:dyDescent="0.25">
      <c r="F341596" s="195"/>
    </row>
    <row r="341597" spans="6:6" x14ac:dyDescent="0.25">
      <c r="F341597" s="195"/>
    </row>
    <row r="341598" spans="6:6" x14ac:dyDescent="0.25">
      <c r="F341598" s="195"/>
    </row>
    <row r="341599" spans="6:6" x14ac:dyDescent="0.25">
      <c r="F341599" s="195"/>
    </row>
    <row r="341600" spans="6:6" x14ac:dyDescent="0.25">
      <c r="F341600" s="195"/>
    </row>
    <row r="341601" spans="6:6" x14ac:dyDescent="0.25">
      <c r="F341601" s="195"/>
    </row>
    <row r="341602" spans="6:6" x14ac:dyDescent="0.25">
      <c r="F341602" s="195"/>
    </row>
    <row r="341603" spans="6:6" x14ac:dyDescent="0.25">
      <c r="F341603" s="195"/>
    </row>
    <row r="341604" spans="6:6" x14ac:dyDescent="0.25">
      <c r="F341604" s="195"/>
    </row>
    <row r="341605" spans="6:6" x14ac:dyDescent="0.25">
      <c r="F341605" s="195"/>
    </row>
    <row r="341606" spans="6:6" x14ac:dyDescent="0.25">
      <c r="F341606" s="195"/>
    </row>
    <row r="341607" spans="6:6" x14ac:dyDescent="0.25">
      <c r="F341607" s="195"/>
    </row>
    <row r="341608" spans="6:6" x14ac:dyDescent="0.25">
      <c r="F341608" s="195"/>
    </row>
    <row r="341609" spans="6:6" x14ac:dyDescent="0.25">
      <c r="F341609" s="195"/>
    </row>
    <row r="341610" spans="6:6" x14ac:dyDescent="0.25">
      <c r="F341610" s="195"/>
    </row>
    <row r="341611" spans="6:6" x14ac:dyDescent="0.25">
      <c r="F341611" s="195"/>
    </row>
    <row r="341612" spans="6:6" x14ac:dyDescent="0.25">
      <c r="F341612" s="195"/>
    </row>
    <row r="341613" spans="6:6" x14ac:dyDescent="0.25">
      <c r="F341613" s="195"/>
    </row>
    <row r="341614" spans="6:6" x14ac:dyDescent="0.25">
      <c r="F341614" s="195"/>
    </row>
    <row r="341615" spans="6:6" x14ac:dyDescent="0.25">
      <c r="F341615" s="195"/>
    </row>
    <row r="341616" spans="6:6" x14ac:dyDescent="0.25">
      <c r="F341616" s="195"/>
    </row>
    <row r="341617" spans="6:6" x14ac:dyDescent="0.25">
      <c r="F341617" s="195"/>
    </row>
    <row r="341618" spans="6:6" x14ac:dyDescent="0.25">
      <c r="F341618" s="195"/>
    </row>
    <row r="341619" spans="6:6" x14ac:dyDescent="0.25">
      <c r="F341619" s="195"/>
    </row>
    <row r="341620" spans="6:6" x14ac:dyDescent="0.25">
      <c r="F341620" s="195"/>
    </row>
    <row r="341621" spans="6:6" x14ac:dyDescent="0.25">
      <c r="F341621" s="195"/>
    </row>
    <row r="341622" spans="6:6" x14ac:dyDescent="0.25">
      <c r="F341622" s="195"/>
    </row>
    <row r="341623" spans="6:6" x14ac:dyDescent="0.25">
      <c r="F341623" s="195"/>
    </row>
    <row r="341624" spans="6:6" x14ac:dyDescent="0.25">
      <c r="F341624" s="195"/>
    </row>
    <row r="341625" spans="6:6" x14ac:dyDescent="0.25">
      <c r="F341625" s="195"/>
    </row>
    <row r="341626" spans="6:6" x14ac:dyDescent="0.25">
      <c r="F341626" s="195"/>
    </row>
    <row r="341627" spans="6:6" x14ac:dyDescent="0.25">
      <c r="F341627" s="195"/>
    </row>
    <row r="341628" spans="6:6" x14ac:dyDescent="0.25">
      <c r="F341628" s="195"/>
    </row>
    <row r="341629" spans="6:6" x14ac:dyDescent="0.25">
      <c r="F341629" s="195"/>
    </row>
    <row r="341630" spans="6:6" x14ac:dyDescent="0.25">
      <c r="F341630" s="195"/>
    </row>
    <row r="341631" spans="6:6" x14ac:dyDescent="0.25">
      <c r="F341631" s="195"/>
    </row>
    <row r="341632" spans="6:6" x14ac:dyDescent="0.25">
      <c r="F341632" s="195"/>
    </row>
    <row r="341633" spans="6:6" x14ac:dyDescent="0.25">
      <c r="F341633" s="195"/>
    </row>
    <row r="341634" spans="6:6" x14ac:dyDescent="0.25">
      <c r="F341634" s="195"/>
    </row>
    <row r="341635" spans="6:6" x14ac:dyDescent="0.25">
      <c r="F341635" s="195"/>
    </row>
    <row r="341636" spans="6:6" x14ac:dyDescent="0.25">
      <c r="F341636" s="195"/>
    </row>
    <row r="341637" spans="6:6" x14ac:dyDescent="0.25">
      <c r="F341637" s="195"/>
    </row>
    <row r="341638" spans="6:6" x14ac:dyDescent="0.25">
      <c r="F341638" s="195"/>
    </row>
    <row r="341639" spans="6:6" x14ac:dyDescent="0.25">
      <c r="F341639" s="195"/>
    </row>
    <row r="341640" spans="6:6" x14ac:dyDescent="0.25">
      <c r="F341640" s="195"/>
    </row>
    <row r="341641" spans="6:6" x14ac:dyDescent="0.25">
      <c r="F341641" s="195"/>
    </row>
    <row r="341642" spans="6:6" x14ac:dyDescent="0.25">
      <c r="F341642" s="195"/>
    </row>
    <row r="341643" spans="6:6" x14ac:dyDescent="0.25">
      <c r="F341643" s="195"/>
    </row>
    <row r="341644" spans="6:6" x14ac:dyDescent="0.25">
      <c r="F341644" s="195"/>
    </row>
    <row r="341645" spans="6:6" x14ac:dyDescent="0.25">
      <c r="F341645" s="195"/>
    </row>
    <row r="341646" spans="6:6" x14ac:dyDescent="0.25">
      <c r="F341646" s="195"/>
    </row>
    <row r="341647" spans="6:6" x14ac:dyDescent="0.25">
      <c r="F341647" s="195"/>
    </row>
    <row r="341648" spans="6:6" x14ac:dyDescent="0.25">
      <c r="F341648" s="195"/>
    </row>
    <row r="341649" spans="6:6" x14ac:dyDescent="0.25">
      <c r="F341649" s="195"/>
    </row>
    <row r="341650" spans="6:6" x14ac:dyDescent="0.25">
      <c r="F341650" s="195"/>
    </row>
    <row r="341651" spans="6:6" x14ac:dyDescent="0.25">
      <c r="F341651" s="195"/>
    </row>
    <row r="341652" spans="6:6" x14ac:dyDescent="0.25">
      <c r="F341652" s="195"/>
    </row>
    <row r="341653" spans="6:6" x14ac:dyDescent="0.25">
      <c r="F341653" s="195"/>
    </row>
    <row r="341654" spans="6:6" x14ac:dyDescent="0.25">
      <c r="F341654" s="195"/>
    </row>
    <row r="341655" spans="6:6" x14ac:dyDescent="0.25">
      <c r="F341655" s="195"/>
    </row>
    <row r="341656" spans="6:6" x14ac:dyDescent="0.25">
      <c r="F341656" s="195"/>
    </row>
    <row r="341657" spans="6:6" x14ac:dyDescent="0.25">
      <c r="F341657" s="195"/>
    </row>
    <row r="341658" spans="6:6" x14ac:dyDescent="0.25">
      <c r="F341658" s="195"/>
    </row>
    <row r="341659" spans="6:6" x14ac:dyDescent="0.25">
      <c r="F341659" s="195"/>
    </row>
    <row r="341660" spans="6:6" x14ac:dyDescent="0.25">
      <c r="F341660" s="195"/>
    </row>
    <row r="341661" spans="6:6" x14ac:dyDescent="0.25">
      <c r="F341661" s="195"/>
    </row>
    <row r="341662" spans="6:6" x14ac:dyDescent="0.25">
      <c r="F341662" s="195"/>
    </row>
    <row r="341663" spans="6:6" x14ac:dyDescent="0.25">
      <c r="F341663" s="195"/>
    </row>
    <row r="341664" spans="6:6" x14ac:dyDescent="0.25">
      <c r="F341664" s="195"/>
    </row>
    <row r="341665" spans="6:6" x14ac:dyDescent="0.25">
      <c r="F341665" s="195"/>
    </row>
    <row r="341666" spans="6:6" x14ac:dyDescent="0.25">
      <c r="F341666" s="195"/>
    </row>
    <row r="341667" spans="6:6" x14ac:dyDescent="0.25">
      <c r="F341667" s="195"/>
    </row>
    <row r="341668" spans="6:6" x14ac:dyDescent="0.25">
      <c r="F341668" s="195"/>
    </row>
    <row r="341669" spans="6:6" x14ac:dyDescent="0.25">
      <c r="F341669" s="195"/>
    </row>
    <row r="341670" spans="6:6" x14ac:dyDescent="0.25">
      <c r="F341670" s="195"/>
    </row>
    <row r="341671" spans="6:6" x14ac:dyDescent="0.25">
      <c r="F341671" s="195"/>
    </row>
    <row r="341672" spans="6:6" x14ac:dyDescent="0.25">
      <c r="F341672" s="195"/>
    </row>
    <row r="341673" spans="6:6" x14ac:dyDescent="0.25">
      <c r="F341673" s="195"/>
    </row>
    <row r="341674" spans="6:6" x14ac:dyDescent="0.25">
      <c r="F341674" s="195"/>
    </row>
    <row r="341675" spans="6:6" x14ac:dyDescent="0.25">
      <c r="F341675" s="195"/>
    </row>
    <row r="341676" spans="6:6" x14ac:dyDescent="0.25">
      <c r="F341676" s="195"/>
    </row>
    <row r="341677" spans="6:6" x14ac:dyDescent="0.25">
      <c r="F341677" s="195"/>
    </row>
    <row r="341678" spans="6:6" x14ac:dyDescent="0.25">
      <c r="F341678" s="195"/>
    </row>
    <row r="341679" spans="6:6" x14ac:dyDescent="0.25">
      <c r="F341679" s="195"/>
    </row>
    <row r="341680" spans="6:6" x14ac:dyDescent="0.25">
      <c r="F341680" s="195"/>
    </row>
    <row r="341681" spans="6:6" x14ac:dyDescent="0.25">
      <c r="F341681" s="195"/>
    </row>
    <row r="341682" spans="6:6" x14ac:dyDescent="0.25">
      <c r="F341682" s="195"/>
    </row>
    <row r="341683" spans="6:6" x14ac:dyDescent="0.25">
      <c r="F341683" s="195"/>
    </row>
    <row r="341684" spans="6:6" x14ac:dyDescent="0.25">
      <c r="F341684" s="195"/>
    </row>
    <row r="341685" spans="6:6" x14ac:dyDescent="0.25">
      <c r="F341685" s="195"/>
    </row>
    <row r="341686" spans="6:6" x14ac:dyDescent="0.25">
      <c r="F341686" s="195"/>
    </row>
    <row r="341687" spans="6:6" x14ac:dyDescent="0.25">
      <c r="F341687" s="195"/>
    </row>
    <row r="341688" spans="6:6" x14ac:dyDescent="0.25">
      <c r="F341688" s="195"/>
    </row>
    <row r="341689" spans="6:6" x14ac:dyDescent="0.25">
      <c r="F341689" s="195"/>
    </row>
    <row r="341690" spans="6:6" x14ac:dyDescent="0.25">
      <c r="F341690" s="195"/>
    </row>
    <row r="341691" spans="6:6" x14ac:dyDescent="0.25">
      <c r="F341691" s="195"/>
    </row>
    <row r="341692" spans="6:6" x14ac:dyDescent="0.25">
      <c r="F341692" s="195"/>
    </row>
    <row r="341693" spans="6:6" x14ac:dyDescent="0.25">
      <c r="F341693" s="195"/>
    </row>
    <row r="341694" spans="6:6" x14ac:dyDescent="0.25">
      <c r="F341694" s="195"/>
    </row>
    <row r="341695" spans="6:6" x14ac:dyDescent="0.25">
      <c r="F341695" s="195"/>
    </row>
    <row r="341696" spans="6:6" x14ac:dyDescent="0.25">
      <c r="F341696" s="195"/>
    </row>
    <row r="341697" spans="6:6" x14ac:dyDescent="0.25">
      <c r="F341697" s="195"/>
    </row>
    <row r="341698" spans="6:6" x14ac:dyDescent="0.25">
      <c r="F341698" s="195"/>
    </row>
    <row r="341699" spans="6:6" x14ac:dyDescent="0.25">
      <c r="F341699" s="195"/>
    </row>
    <row r="341700" spans="6:6" x14ac:dyDescent="0.25">
      <c r="F341700" s="195"/>
    </row>
    <row r="341701" spans="6:6" x14ac:dyDescent="0.25">
      <c r="F341701" s="195"/>
    </row>
    <row r="341702" spans="6:6" x14ac:dyDescent="0.25">
      <c r="F341702" s="195"/>
    </row>
    <row r="341703" spans="6:6" x14ac:dyDescent="0.25">
      <c r="F341703" s="195"/>
    </row>
    <row r="341704" spans="6:6" x14ac:dyDescent="0.25">
      <c r="F341704" s="195"/>
    </row>
    <row r="341705" spans="6:6" x14ac:dyDescent="0.25">
      <c r="F341705" s="195"/>
    </row>
    <row r="341706" spans="6:6" x14ac:dyDescent="0.25">
      <c r="F341706" s="195"/>
    </row>
    <row r="341707" spans="6:6" x14ac:dyDescent="0.25">
      <c r="F341707" s="195"/>
    </row>
    <row r="341708" spans="6:6" x14ac:dyDescent="0.25">
      <c r="F341708" s="195"/>
    </row>
    <row r="341709" spans="6:6" x14ac:dyDescent="0.25">
      <c r="F341709" s="195"/>
    </row>
    <row r="341710" spans="6:6" x14ac:dyDescent="0.25">
      <c r="F341710" s="195"/>
    </row>
    <row r="341711" spans="6:6" x14ac:dyDescent="0.25">
      <c r="F341711" s="195"/>
    </row>
    <row r="341712" spans="6:6" x14ac:dyDescent="0.25">
      <c r="F341712" s="195"/>
    </row>
    <row r="341713" spans="6:6" x14ac:dyDescent="0.25">
      <c r="F341713" s="195"/>
    </row>
    <row r="341714" spans="6:6" x14ac:dyDescent="0.25">
      <c r="F341714" s="195"/>
    </row>
    <row r="341715" spans="6:6" x14ac:dyDescent="0.25">
      <c r="F341715" s="195"/>
    </row>
    <row r="341716" spans="6:6" x14ac:dyDescent="0.25">
      <c r="F341716" s="195"/>
    </row>
    <row r="341717" spans="6:6" x14ac:dyDescent="0.25">
      <c r="F341717" s="195"/>
    </row>
    <row r="341718" spans="6:6" x14ac:dyDescent="0.25">
      <c r="F341718" s="195"/>
    </row>
    <row r="341719" spans="6:6" x14ac:dyDescent="0.25">
      <c r="F341719" s="195"/>
    </row>
    <row r="341720" spans="6:6" x14ac:dyDescent="0.25">
      <c r="F341720" s="195"/>
    </row>
    <row r="341721" spans="6:6" x14ac:dyDescent="0.25">
      <c r="F341721" s="195"/>
    </row>
    <row r="341722" spans="6:6" x14ac:dyDescent="0.25">
      <c r="F341722" s="195"/>
    </row>
    <row r="341723" spans="6:6" x14ac:dyDescent="0.25">
      <c r="F341723" s="195"/>
    </row>
    <row r="341724" spans="6:6" x14ac:dyDescent="0.25">
      <c r="F341724" s="195"/>
    </row>
    <row r="341725" spans="6:6" x14ac:dyDescent="0.25">
      <c r="F341725" s="195"/>
    </row>
    <row r="341726" spans="6:6" x14ac:dyDescent="0.25">
      <c r="F341726" s="195"/>
    </row>
    <row r="341727" spans="6:6" x14ac:dyDescent="0.25">
      <c r="F341727" s="195"/>
    </row>
    <row r="341728" spans="6:6" x14ac:dyDescent="0.25">
      <c r="F341728" s="195"/>
    </row>
    <row r="341729" spans="6:6" x14ac:dyDescent="0.25">
      <c r="F341729" s="195"/>
    </row>
    <row r="341730" spans="6:6" x14ac:dyDescent="0.25">
      <c r="F341730" s="195"/>
    </row>
    <row r="341731" spans="6:6" x14ac:dyDescent="0.25">
      <c r="F341731" s="195"/>
    </row>
    <row r="341732" spans="6:6" x14ac:dyDescent="0.25">
      <c r="F341732" s="195"/>
    </row>
    <row r="341733" spans="6:6" x14ac:dyDescent="0.25">
      <c r="F341733" s="195"/>
    </row>
    <row r="341734" spans="6:6" x14ac:dyDescent="0.25">
      <c r="F341734" s="195"/>
    </row>
    <row r="341735" spans="6:6" x14ac:dyDescent="0.25">
      <c r="F341735" s="195"/>
    </row>
    <row r="341736" spans="6:6" x14ac:dyDescent="0.25">
      <c r="F341736" s="195"/>
    </row>
    <row r="341737" spans="6:6" x14ac:dyDescent="0.25">
      <c r="F341737" s="195"/>
    </row>
    <row r="341738" spans="6:6" x14ac:dyDescent="0.25">
      <c r="F341738" s="195"/>
    </row>
    <row r="341739" spans="6:6" x14ac:dyDescent="0.25">
      <c r="F341739" s="195"/>
    </row>
    <row r="341740" spans="6:6" x14ac:dyDescent="0.25">
      <c r="F341740" s="195"/>
    </row>
    <row r="341741" spans="6:6" x14ac:dyDescent="0.25">
      <c r="F341741" s="195"/>
    </row>
    <row r="341742" spans="6:6" x14ac:dyDescent="0.25">
      <c r="F341742" s="195"/>
    </row>
    <row r="341743" spans="6:6" x14ac:dyDescent="0.25">
      <c r="F341743" s="195"/>
    </row>
    <row r="341744" spans="6:6" x14ac:dyDescent="0.25">
      <c r="F341744" s="195"/>
    </row>
    <row r="346862" spans="6:6" x14ac:dyDescent="0.25">
      <c r="F346862" s="195"/>
    </row>
    <row r="346863" spans="6:6" x14ac:dyDescent="0.25">
      <c r="F346863" s="195"/>
    </row>
    <row r="346864" spans="6:6" x14ac:dyDescent="0.25">
      <c r="F346864" s="195"/>
    </row>
    <row r="346865" spans="6:6" x14ac:dyDescent="0.25">
      <c r="F346865" s="195"/>
    </row>
    <row r="346866" spans="6:6" x14ac:dyDescent="0.25">
      <c r="F346866" s="195"/>
    </row>
    <row r="346867" spans="6:6" x14ac:dyDescent="0.25">
      <c r="F346867" s="195"/>
    </row>
    <row r="346868" spans="6:6" x14ac:dyDescent="0.25">
      <c r="F346868" s="195"/>
    </row>
    <row r="346869" spans="6:6" x14ac:dyDescent="0.25">
      <c r="F346869" s="195"/>
    </row>
    <row r="346870" spans="6:6" x14ac:dyDescent="0.25">
      <c r="F346870" s="195"/>
    </row>
    <row r="346871" spans="6:6" x14ac:dyDescent="0.25">
      <c r="F346871" s="195"/>
    </row>
    <row r="346872" spans="6:6" x14ac:dyDescent="0.25">
      <c r="F346872" s="195"/>
    </row>
    <row r="346873" spans="6:6" x14ac:dyDescent="0.25">
      <c r="F346873" s="195"/>
    </row>
    <row r="346874" spans="6:6" x14ac:dyDescent="0.25">
      <c r="F346874" s="195"/>
    </row>
    <row r="346875" spans="6:6" x14ac:dyDescent="0.25">
      <c r="F346875" s="195"/>
    </row>
    <row r="346876" spans="6:6" x14ac:dyDescent="0.25">
      <c r="F346876" s="195"/>
    </row>
    <row r="346877" spans="6:6" x14ac:dyDescent="0.25">
      <c r="F346877" s="195"/>
    </row>
    <row r="346878" spans="6:6" x14ac:dyDescent="0.25">
      <c r="F346878" s="195"/>
    </row>
    <row r="346879" spans="6:6" x14ac:dyDescent="0.25">
      <c r="F346879" s="195"/>
    </row>
    <row r="346880" spans="6:6" x14ac:dyDescent="0.25">
      <c r="F346880" s="195"/>
    </row>
    <row r="346881" spans="6:6" x14ac:dyDescent="0.25">
      <c r="F346881" s="195"/>
    </row>
    <row r="346882" spans="6:6" x14ac:dyDescent="0.25">
      <c r="F346882" s="195"/>
    </row>
    <row r="346883" spans="6:6" x14ac:dyDescent="0.25">
      <c r="F346883" s="195"/>
    </row>
    <row r="346884" spans="6:6" x14ac:dyDescent="0.25">
      <c r="F346884" s="195"/>
    </row>
    <row r="346885" spans="6:6" x14ac:dyDescent="0.25">
      <c r="F346885" s="195"/>
    </row>
    <row r="346886" spans="6:6" x14ac:dyDescent="0.25">
      <c r="F346886" s="195"/>
    </row>
    <row r="346887" spans="6:6" x14ac:dyDescent="0.25">
      <c r="F346887" s="195"/>
    </row>
    <row r="346888" spans="6:6" x14ac:dyDescent="0.25">
      <c r="F346888" s="195"/>
    </row>
    <row r="346889" spans="6:6" x14ac:dyDescent="0.25">
      <c r="F346889" s="195"/>
    </row>
    <row r="346890" spans="6:6" x14ac:dyDescent="0.25">
      <c r="F346890" s="195"/>
    </row>
    <row r="346891" spans="6:6" x14ac:dyDescent="0.25">
      <c r="F346891" s="195"/>
    </row>
    <row r="346892" spans="6:6" x14ac:dyDescent="0.25">
      <c r="F346892" s="195"/>
    </row>
    <row r="346893" spans="6:6" x14ac:dyDescent="0.25">
      <c r="F346893" s="195"/>
    </row>
    <row r="346894" spans="6:6" x14ac:dyDescent="0.25">
      <c r="F346894" s="195"/>
    </row>
    <row r="346895" spans="6:6" x14ac:dyDescent="0.25">
      <c r="F346895" s="195"/>
    </row>
    <row r="346896" spans="6:6" x14ac:dyDescent="0.25">
      <c r="F346896" s="195"/>
    </row>
    <row r="346897" spans="6:6" x14ac:dyDescent="0.25">
      <c r="F346897" s="195"/>
    </row>
    <row r="346898" spans="6:6" x14ac:dyDescent="0.25">
      <c r="F346898" s="195"/>
    </row>
    <row r="346899" spans="6:6" x14ac:dyDescent="0.25">
      <c r="F346899" s="195"/>
    </row>
    <row r="346900" spans="6:6" x14ac:dyDescent="0.25">
      <c r="F346900" s="195"/>
    </row>
    <row r="346901" spans="6:6" x14ac:dyDescent="0.25">
      <c r="F346901" s="195"/>
    </row>
    <row r="346902" spans="6:6" x14ac:dyDescent="0.25">
      <c r="F346902" s="195"/>
    </row>
    <row r="346903" spans="6:6" x14ac:dyDescent="0.25">
      <c r="F346903" s="195"/>
    </row>
    <row r="346904" spans="6:6" x14ac:dyDescent="0.25">
      <c r="F346904" s="195"/>
    </row>
    <row r="346905" spans="6:6" x14ac:dyDescent="0.25">
      <c r="F346905" s="195"/>
    </row>
    <row r="346906" spans="6:6" x14ac:dyDescent="0.25">
      <c r="F346906" s="195"/>
    </row>
    <row r="346907" spans="6:6" x14ac:dyDescent="0.25">
      <c r="F346907" s="195"/>
    </row>
    <row r="346908" spans="6:6" x14ac:dyDescent="0.25">
      <c r="F346908" s="195"/>
    </row>
    <row r="346909" spans="6:6" x14ac:dyDescent="0.25">
      <c r="F346909" s="195"/>
    </row>
    <row r="346910" spans="6:6" x14ac:dyDescent="0.25">
      <c r="F346910" s="195"/>
    </row>
    <row r="346911" spans="6:6" x14ac:dyDescent="0.25">
      <c r="F346911" s="195"/>
    </row>
    <row r="346912" spans="6:6" x14ac:dyDescent="0.25">
      <c r="F346912" s="195"/>
    </row>
    <row r="346913" spans="6:6" x14ac:dyDescent="0.25">
      <c r="F346913" s="195"/>
    </row>
    <row r="346914" spans="6:6" x14ac:dyDescent="0.25">
      <c r="F346914" s="195"/>
    </row>
    <row r="346915" spans="6:6" x14ac:dyDescent="0.25">
      <c r="F346915" s="195"/>
    </row>
    <row r="346916" spans="6:6" x14ac:dyDescent="0.25">
      <c r="F346916" s="195"/>
    </row>
    <row r="346917" spans="6:6" x14ac:dyDescent="0.25">
      <c r="F346917" s="195"/>
    </row>
    <row r="346918" spans="6:6" x14ac:dyDescent="0.25">
      <c r="F346918" s="195"/>
    </row>
    <row r="346919" spans="6:6" x14ac:dyDescent="0.25">
      <c r="F346919" s="195"/>
    </row>
    <row r="346920" spans="6:6" x14ac:dyDescent="0.25">
      <c r="F346920" s="195"/>
    </row>
    <row r="346921" spans="6:6" x14ac:dyDescent="0.25">
      <c r="F346921" s="195"/>
    </row>
    <row r="346922" spans="6:6" x14ac:dyDescent="0.25">
      <c r="F346922" s="195"/>
    </row>
    <row r="346923" spans="6:6" x14ac:dyDescent="0.25">
      <c r="F346923" s="195"/>
    </row>
    <row r="346924" spans="6:6" x14ac:dyDescent="0.25">
      <c r="F346924" s="195"/>
    </row>
    <row r="346925" spans="6:6" x14ac:dyDescent="0.25">
      <c r="F346925" s="195"/>
    </row>
    <row r="346926" spans="6:6" x14ac:dyDescent="0.25">
      <c r="F346926" s="195"/>
    </row>
    <row r="346927" spans="6:6" x14ac:dyDescent="0.25">
      <c r="F346927" s="195"/>
    </row>
    <row r="346928" spans="6:6" x14ac:dyDescent="0.25">
      <c r="F346928" s="195"/>
    </row>
    <row r="346929" spans="6:6" x14ac:dyDescent="0.25">
      <c r="F346929" s="195"/>
    </row>
    <row r="346930" spans="6:6" x14ac:dyDescent="0.25">
      <c r="F346930" s="195"/>
    </row>
    <row r="346931" spans="6:6" x14ac:dyDescent="0.25">
      <c r="F346931" s="195"/>
    </row>
    <row r="346932" spans="6:6" x14ac:dyDescent="0.25">
      <c r="F346932" s="195"/>
    </row>
    <row r="346933" spans="6:6" x14ac:dyDescent="0.25">
      <c r="F346933" s="195"/>
    </row>
    <row r="346934" spans="6:6" x14ac:dyDescent="0.25">
      <c r="F346934" s="195"/>
    </row>
    <row r="346935" spans="6:6" x14ac:dyDescent="0.25">
      <c r="F346935" s="195"/>
    </row>
    <row r="346936" spans="6:6" x14ac:dyDescent="0.25">
      <c r="F346936" s="195"/>
    </row>
    <row r="346937" spans="6:6" x14ac:dyDescent="0.25">
      <c r="F346937" s="195"/>
    </row>
    <row r="346938" spans="6:6" x14ac:dyDescent="0.25">
      <c r="F346938" s="195"/>
    </row>
    <row r="346939" spans="6:6" x14ac:dyDescent="0.25">
      <c r="F346939" s="195"/>
    </row>
    <row r="346940" spans="6:6" x14ac:dyDescent="0.25">
      <c r="F346940" s="195"/>
    </row>
    <row r="346941" spans="6:6" x14ac:dyDescent="0.25">
      <c r="F346941" s="195"/>
    </row>
    <row r="346942" spans="6:6" x14ac:dyDescent="0.25">
      <c r="F346942" s="195"/>
    </row>
    <row r="346943" spans="6:6" x14ac:dyDescent="0.25">
      <c r="F346943" s="195"/>
    </row>
    <row r="346944" spans="6:6" x14ac:dyDescent="0.25">
      <c r="F346944" s="195"/>
    </row>
    <row r="346945" spans="6:6" x14ac:dyDescent="0.25">
      <c r="F346945" s="195"/>
    </row>
    <row r="346946" spans="6:6" x14ac:dyDescent="0.25">
      <c r="F346946" s="195"/>
    </row>
    <row r="346947" spans="6:6" x14ac:dyDescent="0.25">
      <c r="F346947" s="195"/>
    </row>
    <row r="346948" spans="6:6" x14ac:dyDescent="0.25">
      <c r="F346948" s="195"/>
    </row>
    <row r="346949" spans="6:6" x14ac:dyDescent="0.25">
      <c r="F346949" s="195"/>
    </row>
    <row r="346950" spans="6:6" x14ac:dyDescent="0.25">
      <c r="F346950" s="195"/>
    </row>
    <row r="346951" spans="6:6" x14ac:dyDescent="0.25">
      <c r="F346951" s="195"/>
    </row>
    <row r="346952" spans="6:6" x14ac:dyDescent="0.25">
      <c r="F346952" s="195"/>
    </row>
    <row r="346953" spans="6:6" x14ac:dyDescent="0.25">
      <c r="F346953" s="195"/>
    </row>
    <row r="346954" spans="6:6" x14ac:dyDescent="0.25">
      <c r="F346954" s="195"/>
    </row>
    <row r="346955" spans="6:6" x14ac:dyDescent="0.25">
      <c r="F346955" s="195"/>
    </row>
    <row r="346956" spans="6:6" x14ac:dyDescent="0.25">
      <c r="F346956" s="195"/>
    </row>
    <row r="346957" spans="6:6" x14ac:dyDescent="0.25">
      <c r="F346957" s="195"/>
    </row>
    <row r="346958" spans="6:6" x14ac:dyDescent="0.25">
      <c r="F346958" s="195"/>
    </row>
    <row r="346959" spans="6:6" x14ac:dyDescent="0.25">
      <c r="F346959" s="195"/>
    </row>
    <row r="346960" spans="6:6" x14ac:dyDescent="0.25">
      <c r="F346960" s="195"/>
    </row>
    <row r="346961" spans="6:6" x14ac:dyDescent="0.25">
      <c r="F346961" s="195"/>
    </row>
    <row r="346962" spans="6:6" x14ac:dyDescent="0.25">
      <c r="F346962" s="195"/>
    </row>
    <row r="346963" spans="6:6" x14ac:dyDescent="0.25">
      <c r="F346963" s="195"/>
    </row>
    <row r="346964" spans="6:6" x14ac:dyDescent="0.25">
      <c r="F346964" s="195"/>
    </row>
    <row r="346965" spans="6:6" x14ac:dyDescent="0.25">
      <c r="F346965" s="195"/>
    </row>
    <row r="346966" spans="6:6" x14ac:dyDescent="0.25">
      <c r="F346966" s="195"/>
    </row>
    <row r="346967" spans="6:6" x14ac:dyDescent="0.25">
      <c r="F346967" s="195"/>
    </row>
    <row r="346968" spans="6:6" x14ac:dyDescent="0.25">
      <c r="F346968" s="195"/>
    </row>
    <row r="346969" spans="6:6" x14ac:dyDescent="0.25">
      <c r="F346969" s="195"/>
    </row>
    <row r="346970" spans="6:6" x14ac:dyDescent="0.25">
      <c r="F346970" s="195"/>
    </row>
    <row r="346971" spans="6:6" x14ac:dyDescent="0.25">
      <c r="F346971" s="195"/>
    </row>
    <row r="346972" spans="6:6" x14ac:dyDescent="0.25">
      <c r="F346972" s="195"/>
    </row>
    <row r="346973" spans="6:6" x14ac:dyDescent="0.25">
      <c r="F346973" s="195"/>
    </row>
    <row r="346974" spans="6:6" x14ac:dyDescent="0.25">
      <c r="F346974" s="195"/>
    </row>
    <row r="346975" spans="6:6" x14ac:dyDescent="0.25">
      <c r="F346975" s="195"/>
    </row>
    <row r="346976" spans="6:6" x14ac:dyDescent="0.25">
      <c r="F346976" s="195"/>
    </row>
    <row r="346977" spans="6:6" x14ac:dyDescent="0.25">
      <c r="F346977" s="195"/>
    </row>
    <row r="346978" spans="6:6" x14ac:dyDescent="0.25">
      <c r="F346978" s="195"/>
    </row>
    <row r="346979" spans="6:6" x14ac:dyDescent="0.25">
      <c r="F346979" s="195"/>
    </row>
    <row r="346980" spans="6:6" x14ac:dyDescent="0.25">
      <c r="F346980" s="195"/>
    </row>
    <row r="346981" spans="6:6" x14ac:dyDescent="0.25">
      <c r="F346981" s="195"/>
    </row>
    <row r="346982" spans="6:6" x14ac:dyDescent="0.25">
      <c r="F346982" s="195"/>
    </row>
    <row r="346983" spans="6:6" x14ac:dyDescent="0.25">
      <c r="F346983" s="195"/>
    </row>
    <row r="346984" spans="6:6" x14ac:dyDescent="0.25">
      <c r="F346984" s="195"/>
    </row>
    <row r="346985" spans="6:6" x14ac:dyDescent="0.25">
      <c r="F346985" s="195"/>
    </row>
    <row r="346986" spans="6:6" x14ac:dyDescent="0.25">
      <c r="F346986" s="195"/>
    </row>
    <row r="346987" spans="6:6" x14ac:dyDescent="0.25">
      <c r="F346987" s="195"/>
    </row>
    <row r="346988" spans="6:6" x14ac:dyDescent="0.25">
      <c r="F346988" s="195"/>
    </row>
    <row r="346989" spans="6:6" x14ac:dyDescent="0.25">
      <c r="F346989" s="195"/>
    </row>
    <row r="346990" spans="6:6" x14ac:dyDescent="0.25">
      <c r="F346990" s="195"/>
    </row>
    <row r="346991" spans="6:6" x14ac:dyDescent="0.25">
      <c r="F346991" s="195"/>
    </row>
    <row r="346992" spans="6:6" x14ac:dyDescent="0.25">
      <c r="F346992" s="195"/>
    </row>
    <row r="346993" spans="6:6" x14ac:dyDescent="0.25">
      <c r="F346993" s="195"/>
    </row>
    <row r="346994" spans="6:6" x14ac:dyDescent="0.25">
      <c r="F346994" s="195"/>
    </row>
    <row r="346995" spans="6:6" x14ac:dyDescent="0.25">
      <c r="F346995" s="195"/>
    </row>
    <row r="346996" spans="6:6" x14ac:dyDescent="0.25">
      <c r="F346996" s="195"/>
    </row>
    <row r="346997" spans="6:6" x14ac:dyDescent="0.25">
      <c r="F346997" s="195"/>
    </row>
    <row r="346998" spans="6:6" x14ac:dyDescent="0.25">
      <c r="F346998" s="195"/>
    </row>
    <row r="346999" spans="6:6" x14ac:dyDescent="0.25">
      <c r="F346999" s="195"/>
    </row>
    <row r="347000" spans="6:6" x14ac:dyDescent="0.25">
      <c r="F347000" s="195"/>
    </row>
    <row r="347001" spans="6:6" x14ac:dyDescent="0.25">
      <c r="F347001" s="195"/>
    </row>
    <row r="347002" spans="6:6" x14ac:dyDescent="0.25">
      <c r="F347002" s="195"/>
    </row>
    <row r="347003" spans="6:6" x14ac:dyDescent="0.25">
      <c r="F347003" s="195"/>
    </row>
    <row r="347004" spans="6:6" x14ac:dyDescent="0.25">
      <c r="F347004" s="195"/>
    </row>
    <row r="347005" spans="6:6" x14ac:dyDescent="0.25">
      <c r="F347005" s="195"/>
    </row>
    <row r="347006" spans="6:6" x14ac:dyDescent="0.25">
      <c r="F347006" s="195"/>
    </row>
    <row r="347007" spans="6:6" x14ac:dyDescent="0.25">
      <c r="F347007" s="195"/>
    </row>
    <row r="347008" spans="6:6" x14ac:dyDescent="0.25">
      <c r="F347008" s="195"/>
    </row>
    <row r="347009" spans="6:6" x14ac:dyDescent="0.25">
      <c r="F347009" s="195"/>
    </row>
    <row r="347010" spans="6:6" x14ac:dyDescent="0.25">
      <c r="F347010" s="195"/>
    </row>
    <row r="347011" spans="6:6" x14ac:dyDescent="0.25">
      <c r="F347011" s="195"/>
    </row>
    <row r="347012" spans="6:6" x14ac:dyDescent="0.25">
      <c r="F347012" s="195"/>
    </row>
    <row r="347013" spans="6:6" x14ac:dyDescent="0.25">
      <c r="F347013" s="195"/>
    </row>
    <row r="347014" spans="6:6" x14ac:dyDescent="0.25">
      <c r="F347014" s="195"/>
    </row>
    <row r="347015" spans="6:6" x14ac:dyDescent="0.25">
      <c r="F347015" s="195"/>
    </row>
    <row r="347016" spans="6:6" x14ac:dyDescent="0.25">
      <c r="F347016" s="195"/>
    </row>
    <row r="347017" spans="6:6" x14ac:dyDescent="0.25">
      <c r="F347017" s="195"/>
    </row>
    <row r="347018" spans="6:6" x14ac:dyDescent="0.25">
      <c r="F347018" s="195"/>
    </row>
    <row r="347019" spans="6:6" x14ac:dyDescent="0.25">
      <c r="F347019" s="195"/>
    </row>
    <row r="347020" spans="6:6" x14ac:dyDescent="0.25">
      <c r="F347020" s="195"/>
    </row>
    <row r="347021" spans="6:6" x14ac:dyDescent="0.25">
      <c r="F347021" s="195"/>
    </row>
    <row r="347022" spans="6:6" x14ac:dyDescent="0.25">
      <c r="F347022" s="195"/>
    </row>
    <row r="347023" spans="6:6" x14ac:dyDescent="0.25">
      <c r="F347023" s="195"/>
    </row>
    <row r="347024" spans="6:6" x14ac:dyDescent="0.25">
      <c r="F347024" s="195"/>
    </row>
    <row r="347025" spans="6:6" x14ac:dyDescent="0.25">
      <c r="F347025" s="195"/>
    </row>
    <row r="347026" spans="6:6" x14ac:dyDescent="0.25">
      <c r="F347026" s="195"/>
    </row>
    <row r="347027" spans="6:6" x14ac:dyDescent="0.25">
      <c r="F347027" s="195"/>
    </row>
    <row r="347028" spans="6:6" x14ac:dyDescent="0.25">
      <c r="F347028" s="195"/>
    </row>
    <row r="347029" spans="6:6" x14ac:dyDescent="0.25">
      <c r="F347029" s="195"/>
    </row>
    <row r="347030" spans="6:6" x14ac:dyDescent="0.25">
      <c r="F347030" s="195"/>
    </row>
    <row r="347031" spans="6:6" x14ac:dyDescent="0.25">
      <c r="F347031" s="195"/>
    </row>
    <row r="347032" spans="6:6" x14ac:dyDescent="0.25">
      <c r="F347032" s="195"/>
    </row>
    <row r="347033" spans="6:6" x14ac:dyDescent="0.25">
      <c r="F347033" s="195"/>
    </row>
    <row r="347034" spans="6:6" x14ac:dyDescent="0.25">
      <c r="F347034" s="195"/>
    </row>
    <row r="347035" spans="6:6" x14ac:dyDescent="0.25">
      <c r="F347035" s="195"/>
    </row>
    <row r="347036" spans="6:6" x14ac:dyDescent="0.25">
      <c r="F347036" s="195"/>
    </row>
    <row r="347037" spans="6:6" x14ac:dyDescent="0.25">
      <c r="F347037" s="195"/>
    </row>
    <row r="347038" spans="6:6" x14ac:dyDescent="0.25">
      <c r="F347038" s="195"/>
    </row>
    <row r="347039" spans="6:6" x14ac:dyDescent="0.25">
      <c r="F347039" s="195"/>
    </row>
    <row r="347040" spans="6:6" x14ac:dyDescent="0.25">
      <c r="F347040" s="195"/>
    </row>
    <row r="347041" spans="6:6" x14ac:dyDescent="0.25">
      <c r="F347041" s="195"/>
    </row>
    <row r="347042" spans="6:6" x14ac:dyDescent="0.25">
      <c r="F347042" s="195"/>
    </row>
    <row r="347043" spans="6:6" x14ac:dyDescent="0.25">
      <c r="F347043" s="195"/>
    </row>
    <row r="347044" spans="6:6" x14ac:dyDescent="0.25">
      <c r="F347044" s="195"/>
    </row>
    <row r="347045" spans="6:6" x14ac:dyDescent="0.25">
      <c r="F347045" s="195"/>
    </row>
    <row r="347046" spans="6:6" x14ac:dyDescent="0.25">
      <c r="F347046" s="195"/>
    </row>
    <row r="347047" spans="6:6" x14ac:dyDescent="0.25">
      <c r="F347047" s="195"/>
    </row>
    <row r="347048" spans="6:6" x14ac:dyDescent="0.25">
      <c r="F347048" s="195"/>
    </row>
    <row r="347049" spans="6:6" x14ac:dyDescent="0.25">
      <c r="F347049" s="195"/>
    </row>
    <row r="347050" spans="6:6" x14ac:dyDescent="0.25">
      <c r="F347050" s="195"/>
    </row>
    <row r="347051" spans="6:6" x14ac:dyDescent="0.25">
      <c r="F347051" s="195"/>
    </row>
    <row r="347052" spans="6:6" x14ac:dyDescent="0.25">
      <c r="F347052" s="195"/>
    </row>
    <row r="347053" spans="6:6" x14ac:dyDescent="0.25">
      <c r="F347053" s="195"/>
    </row>
    <row r="347054" spans="6:6" x14ac:dyDescent="0.25">
      <c r="F347054" s="195"/>
    </row>
    <row r="347055" spans="6:6" x14ac:dyDescent="0.25">
      <c r="F347055" s="195"/>
    </row>
    <row r="347056" spans="6:6" x14ac:dyDescent="0.25">
      <c r="F347056" s="195"/>
    </row>
    <row r="347057" spans="6:6" x14ac:dyDescent="0.25">
      <c r="F347057" s="195"/>
    </row>
    <row r="347058" spans="6:6" x14ac:dyDescent="0.25">
      <c r="F347058" s="195"/>
    </row>
    <row r="347059" spans="6:6" x14ac:dyDescent="0.25">
      <c r="F347059" s="195"/>
    </row>
    <row r="347060" spans="6:6" x14ac:dyDescent="0.25">
      <c r="F347060" s="195"/>
    </row>
    <row r="347061" spans="6:6" x14ac:dyDescent="0.25">
      <c r="F347061" s="195"/>
    </row>
    <row r="347062" spans="6:6" x14ac:dyDescent="0.25">
      <c r="F347062" s="195"/>
    </row>
    <row r="347063" spans="6:6" x14ac:dyDescent="0.25">
      <c r="F347063" s="195"/>
    </row>
    <row r="347064" spans="6:6" x14ac:dyDescent="0.25">
      <c r="F347064" s="195"/>
    </row>
    <row r="347065" spans="6:6" x14ac:dyDescent="0.25">
      <c r="F347065" s="195"/>
    </row>
    <row r="347066" spans="6:6" x14ac:dyDescent="0.25">
      <c r="F347066" s="195"/>
    </row>
    <row r="347067" spans="6:6" x14ac:dyDescent="0.25">
      <c r="F347067" s="195"/>
    </row>
    <row r="347068" spans="6:6" x14ac:dyDescent="0.25">
      <c r="F347068" s="195"/>
    </row>
    <row r="347069" spans="6:6" x14ac:dyDescent="0.25">
      <c r="F347069" s="195"/>
    </row>
    <row r="347070" spans="6:6" x14ac:dyDescent="0.25">
      <c r="F347070" s="195"/>
    </row>
    <row r="347071" spans="6:6" x14ac:dyDescent="0.25">
      <c r="F347071" s="195"/>
    </row>
    <row r="347072" spans="6:6" x14ac:dyDescent="0.25">
      <c r="F347072" s="195"/>
    </row>
    <row r="347073" spans="6:6" x14ac:dyDescent="0.25">
      <c r="F347073" s="195"/>
    </row>
    <row r="347074" spans="6:6" x14ac:dyDescent="0.25">
      <c r="F347074" s="195"/>
    </row>
    <row r="347075" spans="6:6" x14ac:dyDescent="0.25">
      <c r="F347075" s="195"/>
    </row>
    <row r="347076" spans="6:6" x14ac:dyDescent="0.25">
      <c r="F347076" s="195"/>
    </row>
    <row r="347077" spans="6:6" x14ac:dyDescent="0.25">
      <c r="F347077" s="195"/>
    </row>
    <row r="347078" spans="6:6" x14ac:dyDescent="0.25">
      <c r="F347078" s="195"/>
    </row>
    <row r="347079" spans="6:6" x14ac:dyDescent="0.25">
      <c r="F347079" s="195"/>
    </row>
    <row r="347080" spans="6:6" x14ac:dyDescent="0.25">
      <c r="F347080" s="195"/>
    </row>
    <row r="347081" spans="6:6" x14ac:dyDescent="0.25">
      <c r="F347081" s="195"/>
    </row>
    <row r="347082" spans="6:6" x14ac:dyDescent="0.25">
      <c r="F347082" s="195"/>
    </row>
    <row r="347083" spans="6:6" x14ac:dyDescent="0.25">
      <c r="F347083" s="195"/>
    </row>
    <row r="347084" spans="6:6" x14ac:dyDescent="0.25">
      <c r="F347084" s="195"/>
    </row>
    <row r="347085" spans="6:6" x14ac:dyDescent="0.25">
      <c r="F347085" s="195"/>
    </row>
    <row r="347086" spans="6:6" x14ac:dyDescent="0.25">
      <c r="F347086" s="195"/>
    </row>
    <row r="347087" spans="6:6" x14ac:dyDescent="0.25">
      <c r="F347087" s="195"/>
    </row>
    <row r="347088" spans="6:6" x14ac:dyDescent="0.25">
      <c r="F347088" s="195"/>
    </row>
    <row r="347089" spans="6:6" x14ac:dyDescent="0.25">
      <c r="F347089" s="195"/>
    </row>
    <row r="347090" spans="6:6" x14ac:dyDescent="0.25">
      <c r="F347090" s="195"/>
    </row>
    <row r="347091" spans="6:6" x14ac:dyDescent="0.25">
      <c r="F347091" s="195"/>
    </row>
    <row r="347092" spans="6:6" x14ac:dyDescent="0.25">
      <c r="F347092" s="195"/>
    </row>
    <row r="347093" spans="6:6" x14ac:dyDescent="0.25">
      <c r="F347093" s="195"/>
    </row>
    <row r="347094" spans="6:6" x14ac:dyDescent="0.25">
      <c r="F347094" s="195"/>
    </row>
    <row r="347095" spans="6:6" x14ac:dyDescent="0.25">
      <c r="F347095" s="195"/>
    </row>
    <row r="347096" spans="6:6" x14ac:dyDescent="0.25">
      <c r="F347096" s="195"/>
    </row>
    <row r="347097" spans="6:6" x14ac:dyDescent="0.25">
      <c r="F347097" s="195"/>
    </row>
    <row r="347098" spans="6:6" x14ac:dyDescent="0.25">
      <c r="F347098" s="195"/>
    </row>
    <row r="347099" spans="6:6" x14ac:dyDescent="0.25">
      <c r="F347099" s="195"/>
    </row>
    <row r="347100" spans="6:6" x14ac:dyDescent="0.25">
      <c r="F347100" s="195"/>
    </row>
    <row r="347101" spans="6:6" x14ac:dyDescent="0.25">
      <c r="F347101" s="195"/>
    </row>
    <row r="347102" spans="6:6" x14ac:dyDescent="0.25">
      <c r="F347102" s="195"/>
    </row>
    <row r="347103" spans="6:6" x14ac:dyDescent="0.25">
      <c r="F347103" s="195"/>
    </row>
    <row r="347104" spans="6:6" x14ac:dyDescent="0.25">
      <c r="F347104" s="195"/>
    </row>
    <row r="347105" spans="6:6" x14ac:dyDescent="0.25">
      <c r="F347105" s="195"/>
    </row>
    <row r="347106" spans="6:6" x14ac:dyDescent="0.25">
      <c r="F347106" s="195"/>
    </row>
    <row r="347107" spans="6:6" x14ac:dyDescent="0.25">
      <c r="F347107" s="195"/>
    </row>
    <row r="347108" spans="6:6" x14ac:dyDescent="0.25">
      <c r="F347108" s="195"/>
    </row>
    <row r="347109" spans="6:6" x14ac:dyDescent="0.25">
      <c r="F347109" s="195"/>
    </row>
    <row r="347110" spans="6:6" x14ac:dyDescent="0.25">
      <c r="F347110" s="195"/>
    </row>
    <row r="347111" spans="6:6" x14ac:dyDescent="0.25">
      <c r="F347111" s="195"/>
    </row>
    <row r="347112" spans="6:6" x14ac:dyDescent="0.25">
      <c r="F347112" s="195"/>
    </row>
    <row r="347113" spans="6:6" x14ac:dyDescent="0.25">
      <c r="F347113" s="195"/>
    </row>
    <row r="347114" spans="6:6" x14ac:dyDescent="0.25">
      <c r="F347114" s="195"/>
    </row>
    <row r="347115" spans="6:6" x14ac:dyDescent="0.25">
      <c r="F347115" s="195"/>
    </row>
    <row r="347116" spans="6:6" x14ac:dyDescent="0.25">
      <c r="F347116" s="195"/>
    </row>
    <row r="347117" spans="6:6" x14ac:dyDescent="0.25">
      <c r="F347117" s="195"/>
    </row>
    <row r="347118" spans="6:6" x14ac:dyDescent="0.25">
      <c r="F347118" s="195"/>
    </row>
    <row r="347119" spans="6:6" x14ac:dyDescent="0.25">
      <c r="F347119" s="195"/>
    </row>
    <row r="347120" spans="6:6" x14ac:dyDescent="0.25">
      <c r="F347120" s="195"/>
    </row>
    <row r="347121" spans="6:6" x14ac:dyDescent="0.25">
      <c r="F347121" s="195"/>
    </row>
    <row r="347122" spans="6:6" x14ac:dyDescent="0.25">
      <c r="F347122" s="195"/>
    </row>
    <row r="347123" spans="6:6" x14ac:dyDescent="0.25">
      <c r="F347123" s="195"/>
    </row>
    <row r="347124" spans="6:6" x14ac:dyDescent="0.25">
      <c r="F347124" s="195"/>
    </row>
    <row r="347125" spans="6:6" x14ac:dyDescent="0.25">
      <c r="F347125" s="195"/>
    </row>
    <row r="347126" spans="6:6" x14ac:dyDescent="0.25">
      <c r="F347126" s="195"/>
    </row>
    <row r="347127" spans="6:6" x14ac:dyDescent="0.25">
      <c r="F347127" s="195"/>
    </row>
    <row r="347128" spans="6:6" x14ac:dyDescent="0.25">
      <c r="F347128" s="195"/>
    </row>
    <row r="347129" spans="6:6" x14ac:dyDescent="0.25">
      <c r="F347129" s="195"/>
    </row>
    <row r="347130" spans="6:6" x14ac:dyDescent="0.25">
      <c r="F347130" s="195"/>
    </row>
    <row r="347131" spans="6:6" x14ac:dyDescent="0.25">
      <c r="F347131" s="195"/>
    </row>
    <row r="347132" spans="6:6" x14ac:dyDescent="0.25">
      <c r="F347132" s="195"/>
    </row>
    <row r="347133" spans="6:6" x14ac:dyDescent="0.25">
      <c r="F347133" s="195"/>
    </row>
    <row r="347134" spans="6:6" x14ac:dyDescent="0.25">
      <c r="F347134" s="195"/>
    </row>
    <row r="347135" spans="6:6" x14ac:dyDescent="0.25">
      <c r="F347135" s="195"/>
    </row>
    <row r="347136" spans="6:6" x14ac:dyDescent="0.25">
      <c r="F347136" s="195"/>
    </row>
    <row r="347137" spans="6:6" x14ac:dyDescent="0.25">
      <c r="F347137" s="195"/>
    </row>
    <row r="347138" spans="6:6" x14ac:dyDescent="0.25">
      <c r="F347138" s="195"/>
    </row>
    <row r="347139" spans="6:6" x14ac:dyDescent="0.25">
      <c r="F347139" s="195"/>
    </row>
    <row r="347140" spans="6:6" x14ac:dyDescent="0.25">
      <c r="F347140" s="195"/>
    </row>
    <row r="347141" spans="6:6" x14ac:dyDescent="0.25">
      <c r="F347141" s="195"/>
    </row>
    <row r="347142" spans="6:6" x14ac:dyDescent="0.25">
      <c r="F347142" s="195"/>
    </row>
    <row r="347143" spans="6:6" x14ac:dyDescent="0.25">
      <c r="F347143" s="195"/>
    </row>
    <row r="347144" spans="6:6" x14ac:dyDescent="0.25">
      <c r="F347144" s="195"/>
    </row>
    <row r="347145" spans="6:6" x14ac:dyDescent="0.25">
      <c r="F347145" s="195"/>
    </row>
    <row r="347146" spans="6:6" x14ac:dyDescent="0.25">
      <c r="F347146" s="195"/>
    </row>
    <row r="347147" spans="6:6" x14ac:dyDescent="0.25">
      <c r="F347147" s="195"/>
    </row>
    <row r="347148" spans="6:6" x14ac:dyDescent="0.25">
      <c r="F347148" s="195"/>
    </row>
    <row r="347149" spans="6:6" x14ac:dyDescent="0.25">
      <c r="F347149" s="195"/>
    </row>
    <row r="347150" spans="6:6" x14ac:dyDescent="0.25">
      <c r="F347150" s="195"/>
    </row>
    <row r="347151" spans="6:6" x14ac:dyDescent="0.25">
      <c r="F347151" s="195"/>
    </row>
    <row r="347152" spans="6:6" x14ac:dyDescent="0.25">
      <c r="F347152" s="195"/>
    </row>
    <row r="347153" spans="6:6" x14ac:dyDescent="0.25">
      <c r="F347153" s="195"/>
    </row>
    <row r="347154" spans="6:6" x14ac:dyDescent="0.25">
      <c r="F347154" s="195"/>
    </row>
    <row r="347155" spans="6:6" x14ac:dyDescent="0.25">
      <c r="F347155" s="195"/>
    </row>
    <row r="347156" spans="6:6" x14ac:dyDescent="0.25">
      <c r="F347156" s="195"/>
    </row>
    <row r="347157" spans="6:6" x14ac:dyDescent="0.25">
      <c r="F347157" s="195"/>
    </row>
    <row r="347158" spans="6:6" x14ac:dyDescent="0.25">
      <c r="F347158" s="195"/>
    </row>
    <row r="347159" spans="6:6" x14ac:dyDescent="0.25">
      <c r="F347159" s="195"/>
    </row>
    <row r="347160" spans="6:6" x14ac:dyDescent="0.25">
      <c r="F347160" s="195"/>
    </row>
    <row r="347161" spans="6:6" x14ac:dyDescent="0.25">
      <c r="F347161" s="195"/>
    </row>
    <row r="347162" spans="6:6" x14ac:dyDescent="0.25">
      <c r="F347162" s="195"/>
    </row>
    <row r="347163" spans="6:6" x14ac:dyDescent="0.25">
      <c r="F347163" s="195"/>
    </row>
    <row r="347164" spans="6:6" x14ac:dyDescent="0.25">
      <c r="F347164" s="195"/>
    </row>
    <row r="347165" spans="6:6" x14ac:dyDescent="0.25">
      <c r="F347165" s="195"/>
    </row>
    <row r="347166" spans="6:6" x14ac:dyDescent="0.25">
      <c r="F347166" s="195"/>
    </row>
    <row r="347167" spans="6:6" x14ac:dyDescent="0.25">
      <c r="F347167" s="195"/>
    </row>
    <row r="347168" spans="6:6" x14ac:dyDescent="0.25">
      <c r="F347168" s="195"/>
    </row>
    <row r="347169" spans="6:6" x14ac:dyDescent="0.25">
      <c r="F347169" s="195"/>
    </row>
    <row r="347170" spans="6:6" x14ac:dyDescent="0.25">
      <c r="F347170" s="195"/>
    </row>
    <row r="347171" spans="6:6" x14ac:dyDescent="0.25">
      <c r="F347171" s="195"/>
    </row>
    <row r="347172" spans="6:6" x14ac:dyDescent="0.25">
      <c r="F347172" s="195"/>
    </row>
    <row r="347173" spans="6:6" x14ac:dyDescent="0.25">
      <c r="F347173" s="195"/>
    </row>
    <row r="347174" spans="6:6" x14ac:dyDescent="0.25">
      <c r="F347174" s="195"/>
    </row>
    <row r="347175" spans="6:6" x14ac:dyDescent="0.25">
      <c r="F347175" s="195"/>
    </row>
    <row r="347176" spans="6:6" x14ac:dyDescent="0.25">
      <c r="F347176" s="195"/>
    </row>
    <row r="347177" spans="6:6" x14ac:dyDescent="0.25">
      <c r="F347177" s="195"/>
    </row>
    <row r="347178" spans="6:6" x14ac:dyDescent="0.25">
      <c r="F347178" s="195"/>
    </row>
    <row r="347179" spans="6:6" x14ac:dyDescent="0.25">
      <c r="F347179" s="195"/>
    </row>
    <row r="347180" spans="6:6" x14ac:dyDescent="0.25">
      <c r="F347180" s="195"/>
    </row>
    <row r="347181" spans="6:6" x14ac:dyDescent="0.25">
      <c r="F347181" s="195"/>
    </row>
    <row r="347182" spans="6:6" x14ac:dyDescent="0.25">
      <c r="F347182" s="195"/>
    </row>
    <row r="347183" spans="6:6" x14ac:dyDescent="0.25">
      <c r="F347183" s="195"/>
    </row>
    <row r="347184" spans="6:6" x14ac:dyDescent="0.25">
      <c r="F347184" s="195"/>
    </row>
    <row r="347185" spans="6:6" x14ac:dyDescent="0.25">
      <c r="F347185" s="195"/>
    </row>
    <row r="347186" spans="6:6" x14ac:dyDescent="0.25">
      <c r="F347186" s="195"/>
    </row>
    <row r="347187" spans="6:6" x14ac:dyDescent="0.25">
      <c r="F347187" s="195"/>
    </row>
    <row r="347188" spans="6:6" x14ac:dyDescent="0.25">
      <c r="F347188" s="195"/>
    </row>
    <row r="347189" spans="6:6" x14ac:dyDescent="0.25">
      <c r="F347189" s="195"/>
    </row>
    <row r="347190" spans="6:6" x14ac:dyDescent="0.25">
      <c r="F347190" s="195"/>
    </row>
    <row r="347191" spans="6:6" x14ac:dyDescent="0.25">
      <c r="F347191" s="195"/>
    </row>
    <row r="347192" spans="6:6" x14ac:dyDescent="0.25">
      <c r="F347192" s="195"/>
    </row>
    <row r="347193" spans="6:6" x14ac:dyDescent="0.25">
      <c r="F347193" s="195"/>
    </row>
    <row r="347194" spans="6:6" x14ac:dyDescent="0.25">
      <c r="F347194" s="195"/>
    </row>
    <row r="347195" spans="6:6" x14ac:dyDescent="0.25">
      <c r="F347195" s="195"/>
    </row>
    <row r="347196" spans="6:6" x14ac:dyDescent="0.25">
      <c r="F347196" s="195"/>
    </row>
    <row r="347197" spans="6:6" x14ac:dyDescent="0.25">
      <c r="F347197" s="195"/>
    </row>
    <row r="347198" spans="6:6" x14ac:dyDescent="0.25">
      <c r="F347198" s="195"/>
    </row>
    <row r="347199" spans="6:6" x14ac:dyDescent="0.25">
      <c r="F347199" s="195"/>
    </row>
    <row r="347200" spans="6:6" x14ac:dyDescent="0.25">
      <c r="F347200" s="195"/>
    </row>
    <row r="347201" spans="6:6" x14ac:dyDescent="0.25">
      <c r="F347201" s="195"/>
    </row>
    <row r="347202" spans="6:6" x14ac:dyDescent="0.25">
      <c r="F347202" s="195"/>
    </row>
    <row r="347203" spans="6:6" x14ac:dyDescent="0.25">
      <c r="F347203" s="195"/>
    </row>
    <row r="347204" spans="6:6" x14ac:dyDescent="0.25">
      <c r="F347204" s="195"/>
    </row>
    <row r="347205" spans="6:6" x14ac:dyDescent="0.25">
      <c r="F347205" s="195"/>
    </row>
    <row r="347206" spans="6:6" x14ac:dyDescent="0.25">
      <c r="F347206" s="195"/>
    </row>
    <row r="347207" spans="6:6" x14ac:dyDescent="0.25">
      <c r="F347207" s="195"/>
    </row>
    <row r="347208" spans="6:6" x14ac:dyDescent="0.25">
      <c r="F347208" s="195"/>
    </row>
    <row r="347209" spans="6:6" x14ac:dyDescent="0.25">
      <c r="F347209" s="195"/>
    </row>
    <row r="347210" spans="6:6" x14ac:dyDescent="0.25">
      <c r="F347210" s="195"/>
    </row>
    <row r="347211" spans="6:6" x14ac:dyDescent="0.25">
      <c r="F347211" s="195"/>
    </row>
    <row r="347212" spans="6:6" x14ac:dyDescent="0.25">
      <c r="F347212" s="195"/>
    </row>
    <row r="347213" spans="6:6" x14ac:dyDescent="0.25">
      <c r="F347213" s="195"/>
    </row>
    <row r="347214" spans="6:6" x14ac:dyDescent="0.25">
      <c r="F347214" s="195"/>
    </row>
    <row r="347215" spans="6:6" x14ac:dyDescent="0.25">
      <c r="F347215" s="195"/>
    </row>
    <row r="347216" spans="6:6" x14ac:dyDescent="0.25">
      <c r="F347216" s="195"/>
    </row>
    <row r="347217" spans="6:6" x14ac:dyDescent="0.25">
      <c r="F347217" s="195"/>
    </row>
    <row r="347218" spans="6:6" x14ac:dyDescent="0.25">
      <c r="F347218" s="195"/>
    </row>
    <row r="347219" spans="6:6" x14ac:dyDescent="0.25">
      <c r="F347219" s="195"/>
    </row>
    <row r="347220" spans="6:6" x14ac:dyDescent="0.25">
      <c r="F347220" s="195"/>
    </row>
    <row r="347221" spans="6:6" x14ac:dyDescent="0.25">
      <c r="F347221" s="195"/>
    </row>
    <row r="347222" spans="6:6" x14ac:dyDescent="0.25">
      <c r="F347222" s="195"/>
    </row>
    <row r="347223" spans="6:6" x14ac:dyDescent="0.25">
      <c r="F347223" s="195"/>
    </row>
    <row r="347224" spans="6:6" x14ac:dyDescent="0.25">
      <c r="F347224" s="195"/>
    </row>
    <row r="347225" spans="6:6" x14ac:dyDescent="0.25">
      <c r="F347225" s="195"/>
    </row>
    <row r="347226" spans="6:6" x14ac:dyDescent="0.25">
      <c r="F347226" s="195"/>
    </row>
    <row r="347227" spans="6:6" x14ac:dyDescent="0.25">
      <c r="F347227" s="195"/>
    </row>
    <row r="347228" spans="6:6" x14ac:dyDescent="0.25">
      <c r="F347228" s="195"/>
    </row>
    <row r="347229" spans="6:6" x14ac:dyDescent="0.25">
      <c r="F347229" s="195"/>
    </row>
    <row r="347230" spans="6:6" x14ac:dyDescent="0.25">
      <c r="F347230" s="195"/>
    </row>
    <row r="347231" spans="6:6" x14ac:dyDescent="0.25">
      <c r="F347231" s="195"/>
    </row>
    <row r="347232" spans="6:6" x14ac:dyDescent="0.25">
      <c r="F347232" s="195"/>
    </row>
    <row r="347233" spans="6:6" x14ac:dyDescent="0.25">
      <c r="F347233" s="195"/>
    </row>
    <row r="347234" spans="6:6" x14ac:dyDescent="0.25">
      <c r="F347234" s="195"/>
    </row>
    <row r="347235" spans="6:6" x14ac:dyDescent="0.25">
      <c r="F347235" s="195"/>
    </row>
    <row r="347236" spans="6:6" x14ac:dyDescent="0.25">
      <c r="F347236" s="195"/>
    </row>
    <row r="347237" spans="6:6" x14ac:dyDescent="0.25">
      <c r="F347237" s="195"/>
    </row>
    <row r="347238" spans="6:6" x14ac:dyDescent="0.25">
      <c r="F347238" s="195"/>
    </row>
    <row r="347239" spans="6:6" x14ac:dyDescent="0.25">
      <c r="F347239" s="195"/>
    </row>
    <row r="347240" spans="6:6" x14ac:dyDescent="0.25">
      <c r="F347240" s="195"/>
    </row>
    <row r="347241" spans="6:6" x14ac:dyDescent="0.25">
      <c r="F347241" s="195"/>
    </row>
    <row r="347242" spans="6:6" x14ac:dyDescent="0.25">
      <c r="F347242" s="195"/>
    </row>
    <row r="347243" spans="6:6" x14ac:dyDescent="0.25">
      <c r="F347243" s="195"/>
    </row>
    <row r="347244" spans="6:6" x14ac:dyDescent="0.25">
      <c r="F347244" s="195"/>
    </row>
    <row r="347245" spans="6:6" x14ac:dyDescent="0.25">
      <c r="F347245" s="195"/>
    </row>
    <row r="347246" spans="6:6" x14ac:dyDescent="0.25">
      <c r="F347246" s="195"/>
    </row>
    <row r="347247" spans="6:6" x14ac:dyDescent="0.25">
      <c r="F347247" s="195"/>
    </row>
    <row r="347248" spans="6:6" x14ac:dyDescent="0.25">
      <c r="F347248" s="195"/>
    </row>
    <row r="347249" spans="6:6" x14ac:dyDescent="0.25">
      <c r="F347249" s="195"/>
    </row>
    <row r="347250" spans="6:6" x14ac:dyDescent="0.25">
      <c r="F347250" s="195"/>
    </row>
    <row r="347251" spans="6:6" x14ac:dyDescent="0.25">
      <c r="F347251" s="195"/>
    </row>
    <row r="347252" spans="6:6" x14ac:dyDescent="0.25">
      <c r="F347252" s="195"/>
    </row>
    <row r="347253" spans="6:6" x14ac:dyDescent="0.25">
      <c r="F347253" s="195"/>
    </row>
    <row r="347254" spans="6:6" x14ac:dyDescent="0.25">
      <c r="F347254" s="195"/>
    </row>
    <row r="347255" spans="6:6" x14ac:dyDescent="0.25">
      <c r="F347255" s="195"/>
    </row>
    <row r="347256" spans="6:6" x14ac:dyDescent="0.25">
      <c r="F347256" s="195"/>
    </row>
    <row r="352374" spans="6:6" x14ac:dyDescent="0.25">
      <c r="F352374" s="195"/>
    </row>
    <row r="352375" spans="6:6" x14ac:dyDescent="0.25">
      <c r="F352375" s="195"/>
    </row>
    <row r="352376" spans="6:6" x14ac:dyDescent="0.25">
      <c r="F352376" s="195"/>
    </row>
    <row r="352377" spans="6:6" x14ac:dyDescent="0.25">
      <c r="F352377" s="195"/>
    </row>
    <row r="352378" spans="6:6" x14ac:dyDescent="0.25">
      <c r="F352378" s="195"/>
    </row>
    <row r="352379" spans="6:6" x14ac:dyDescent="0.25">
      <c r="F352379" s="195"/>
    </row>
    <row r="352380" spans="6:6" x14ac:dyDescent="0.25">
      <c r="F352380" s="195"/>
    </row>
    <row r="352381" spans="6:6" x14ac:dyDescent="0.25">
      <c r="F352381" s="195"/>
    </row>
    <row r="352382" spans="6:6" x14ac:dyDescent="0.25">
      <c r="F352382" s="195"/>
    </row>
    <row r="352383" spans="6:6" x14ac:dyDescent="0.25">
      <c r="F352383" s="195"/>
    </row>
    <row r="352384" spans="6:6" x14ac:dyDescent="0.25">
      <c r="F352384" s="195"/>
    </row>
    <row r="352385" spans="6:6" x14ac:dyDescent="0.25">
      <c r="F352385" s="195"/>
    </row>
    <row r="352386" spans="6:6" x14ac:dyDescent="0.25">
      <c r="F352386" s="195"/>
    </row>
    <row r="352387" spans="6:6" x14ac:dyDescent="0.25">
      <c r="F352387" s="195"/>
    </row>
    <row r="352388" spans="6:6" x14ac:dyDescent="0.25">
      <c r="F352388" s="195"/>
    </row>
    <row r="352389" spans="6:6" x14ac:dyDescent="0.25">
      <c r="F352389" s="195"/>
    </row>
    <row r="352390" spans="6:6" x14ac:dyDescent="0.25">
      <c r="F352390" s="195"/>
    </row>
    <row r="352391" spans="6:6" x14ac:dyDescent="0.25">
      <c r="F352391" s="195"/>
    </row>
    <row r="352392" spans="6:6" x14ac:dyDescent="0.25">
      <c r="F352392" s="195"/>
    </row>
    <row r="352393" spans="6:6" x14ac:dyDescent="0.25">
      <c r="F352393" s="195"/>
    </row>
    <row r="352394" spans="6:6" x14ac:dyDescent="0.25">
      <c r="F352394" s="195"/>
    </row>
    <row r="352395" spans="6:6" x14ac:dyDescent="0.25">
      <c r="F352395" s="195"/>
    </row>
    <row r="352396" spans="6:6" x14ac:dyDescent="0.25">
      <c r="F352396" s="195"/>
    </row>
    <row r="352397" spans="6:6" x14ac:dyDescent="0.25">
      <c r="F352397" s="195"/>
    </row>
    <row r="352398" spans="6:6" x14ac:dyDescent="0.25">
      <c r="F352398" s="195"/>
    </row>
    <row r="352399" spans="6:6" x14ac:dyDescent="0.25">
      <c r="F352399" s="195"/>
    </row>
    <row r="352400" spans="6:6" x14ac:dyDescent="0.25">
      <c r="F352400" s="195"/>
    </row>
    <row r="352401" spans="6:6" x14ac:dyDescent="0.25">
      <c r="F352401" s="195"/>
    </row>
    <row r="352402" spans="6:6" x14ac:dyDescent="0.25">
      <c r="F352402" s="195"/>
    </row>
    <row r="352403" spans="6:6" x14ac:dyDescent="0.25">
      <c r="F352403" s="195"/>
    </row>
    <row r="352404" spans="6:6" x14ac:dyDescent="0.25">
      <c r="F352404" s="195"/>
    </row>
    <row r="352405" spans="6:6" x14ac:dyDescent="0.25">
      <c r="F352405" s="195"/>
    </row>
    <row r="352406" spans="6:6" x14ac:dyDescent="0.25">
      <c r="F352406" s="195"/>
    </row>
    <row r="352407" spans="6:6" x14ac:dyDescent="0.25">
      <c r="F352407" s="195"/>
    </row>
    <row r="352408" spans="6:6" x14ac:dyDescent="0.25">
      <c r="F352408" s="195"/>
    </row>
    <row r="352409" spans="6:6" x14ac:dyDescent="0.25">
      <c r="F352409" s="195"/>
    </row>
    <row r="352410" spans="6:6" x14ac:dyDescent="0.25">
      <c r="F352410" s="195"/>
    </row>
    <row r="352411" spans="6:6" x14ac:dyDescent="0.25">
      <c r="F352411" s="195"/>
    </row>
    <row r="352412" spans="6:6" x14ac:dyDescent="0.25">
      <c r="F352412" s="195"/>
    </row>
    <row r="352413" spans="6:6" x14ac:dyDescent="0.25">
      <c r="F352413" s="195"/>
    </row>
    <row r="352414" spans="6:6" x14ac:dyDescent="0.25">
      <c r="F352414" s="195"/>
    </row>
    <row r="352415" spans="6:6" x14ac:dyDescent="0.25">
      <c r="F352415" s="195"/>
    </row>
    <row r="352416" spans="6:6" x14ac:dyDescent="0.25">
      <c r="F352416" s="195"/>
    </row>
    <row r="352417" spans="6:6" x14ac:dyDescent="0.25">
      <c r="F352417" s="195"/>
    </row>
    <row r="352418" spans="6:6" x14ac:dyDescent="0.25">
      <c r="F352418" s="195"/>
    </row>
    <row r="352419" spans="6:6" x14ac:dyDescent="0.25">
      <c r="F352419" s="195"/>
    </row>
    <row r="352420" spans="6:6" x14ac:dyDescent="0.25">
      <c r="F352420" s="195"/>
    </row>
    <row r="352421" spans="6:6" x14ac:dyDescent="0.25">
      <c r="F352421" s="195"/>
    </row>
    <row r="352422" spans="6:6" x14ac:dyDescent="0.25">
      <c r="F352422" s="195"/>
    </row>
    <row r="352423" spans="6:6" x14ac:dyDescent="0.25">
      <c r="F352423" s="195"/>
    </row>
    <row r="352424" spans="6:6" x14ac:dyDescent="0.25">
      <c r="F352424" s="195"/>
    </row>
    <row r="352425" spans="6:6" x14ac:dyDescent="0.25">
      <c r="F352425" s="195"/>
    </row>
    <row r="352426" spans="6:6" x14ac:dyDescent="0.25">
      <c r="F352426" s="195"/>
    </row>
    <row r="352427" spans="6:6" x14ac:dyDescent="0.25">
      <c r="F352427" s="195"/>
    </row>
    <row r="352428" spans="6:6" x14ac:dyDescent="0.25">
      <c r="F352428" s="195"/>
    </row>
    <row r="352429" spans="6:6" x14ac:dyDescent="0.25">
      <c r="F352429" s="195"/>
    </row>
    <row r="352430" spans="6:6" x14ac:dyDescent="0.25">
      <c r="F352430" s="195"/>
    </row>
    <row r="352431" spans="6:6" x14ac:dyDescent="0.25">
      <c r="F352431" s="195"/>
    </row>
    <row r="352432" spans="6:6" x14ac:dyDescent="0.25">
      <c r="F352432" s="195"/>
    </row>
    <row r="352433" spans="6:6" x14ac:dyDescent="0.25">
      <c r="F352433" s="195"/>
    </row>
    <row r="352434" spans="6:6" x14ac:dyDescent="0.25">
      <c r="F352434" s="195"/>
    </row>
    <row r="352435" spans="6:6" x14ac:dyDescent="0.25">
      <c r="F352435" s="195"/>
    </row>
    <row r="352436" spans="6:6" x14ac:dyDescent="0.25">
      <c r="F352436" s="195"/>
    </row>
    <row r="352437" spans="6:6" x14ac:dyDescent="0.25">
      <c r="F352437" s="195"/>
    </row>
    <row r="352438" spans="6:6" x14ac:dyDescent="0.25">
      <c r="F352438" s="195"/>
    </row>
    <row r="352439" spans="6:6" x14ac:dyDescent="0.25">
      <c r="F352439" s="195"/>
    </row>
    <row r="352440" spans="6:6" x14ac:dyDescent="0.25">
      <c r="F352440" s="195"/>
    </row>
    <row r="352441" spans="6:6" x14ac:dyDescent="0.25">
      <c r="F352441" s="195"/>
    </row>
    <row r="352442" spans="6:6" x14ac:dyDescent="0.25">
      <c r="F352442" s="195"/>
    </row>
    <row r="352443" spans="6:6" x14ac:dyDescent="0.25">
      <c r="F352443" s="195"/>
    </row>
    <row r="352444" spans="6:6" x14ac:dyDescent="0.25">
      <c r="F352444" s="195"/>
    </row>
    <row r="352445" spans="6:6" x14ac:dyDescent="0.25">
      <c r="F352445" s="195"/>
    </row>
    <row r="352446" spans="6:6" x14ac:dyDescent="0.25">
      <c r="F352446" s="195"/>
    </row>
    <row r="352447" spans="6:6" x14ac:dyDescent="0.25">
      <c r="F352447" s="195"/>
    </row>
    <row r="352448" spans="6:6" x14ac:dyDescent="0.25">
      <c r="F352448" s="195"/>
    </row>
    <row r="352449" spans="6:6" x14ac:dyDescent="0.25">
      <c r="F352449" s="195"/>
    </row>
    <row r="352450" spans="6:6" x14ac:dyDescent="0.25">
      <c r="F352450" s="195"/>
    </row>
    <row r="352451" spans="6:6" x14ac:dyDescent="0.25">
      <c r="F352451" s="195"/>
    </row>
    <row r="352452" spans="6:6" x14ac:dyDescent="0.25">
      <c r="F352452" s="195"/>
    </row>
    <row r="352453" spans="6:6" x14ac:dyDescent="0.25">
      <c r="F352453" s="195"/>
    </row>
    <row r="352454" spans="6:6" x14ac:dyDescent="0.25">
      <c r="F352454" s="195"/>
    </row>
    <row r="352455" spans="6:6" x14ac:dyDescent="0.25">
      <c r="F352455" s="195"/>
    </row>
    <row r="352456" spans="6:6" x14ac:dyDescent="0.25">
      <c r="F352456" s="195"/>
    </row>
    <row r="352457" spans="6:6" x14ac:dyDescent="0.25">
      <c r="F352457" s="195"/>
    </row>
    <row r="352458" spans="6:6" x14ac:dyDescent="0.25">
      <c r="F352458" s="195"/>
    </row>
    <row r="352459" spans="6:6" x14ac:dyDescent="0.25">
      <c r="F352459" s="195"/>
    </row>
    <row r="352460" spans="6:6" x14ac:dyDescent="0.25">
      <c r="F352460" s="195"/>
    </row>
    <row r="352461" spans="6:6" x14ac:dyDescent="0.25">
      <c r="F352461" s="195"/>
    </row>
    <row r="352462" spans="6:6" x14ac:dyDescent="0.25">
      <c r="F352462" s="195"/>
    </row>
    <row r="352463" spans="6:6" x14ac:dyDescent="0.25">
      <c r="F352463" s="195"/>
    </row>
    <row r="352464" spans="6:6" x14ac:dyDescent="0.25">
      <c r="F352464" s="195"/>
    </row>
    <row r="352465" spans="6:6" x14ac:dyDescent="0.25">
      <c r="F352465" s="195"/>
    </row>
    <row r="352466" spans="6:6" x14ac:dyDescent="0.25">
      <c r="F352466" s="195"/>
    </row>
    <row r="352467" spans="6:6" x14ac:dyDescent="0.25">
      <c r="F352467" s="195"/>
    </row>
    <row r="352468" spans="6:6" x14ac:dyDescent="0.25">
      <c r="F352468" s="195"/>
    </row>
    <row r="352469" spans="6:6" x14ac:dyDescent="0.25">
      <c r="F352469" s="195"/>
    </row>
    <row r="352470" spans="6:6" x14ac:dyDescent="0.25">
      <c r="F352470" s="195"/>
    </row>
    <row r="352471" spans="6:6" x14ac:dyDescent="0.25">
      <c r="F352471" s="195"/>
    </row>
    <row r="352472" spans="6:6" x14ac:dyDescent="0.25">
      <c r="F352472" s="195"/>
    </row>
    <row r="352473" spans="6:6" x14ac:dyDescent="0.25">
      <c r="F352473" s="195"/>
    </row>
    <row r="352474" spans="6:6" x14ac:dyDescent="0.25">
      <c r="F352474" s="195"/>
    </row>
    <row r="352475" spans="6:6" x14ac:dyDescent="0.25">
      <c r="F352475" s="195"/>
    </row>
    <row r="352476" spans="6:6" x14ac:dyDescent="0.25">
      <c r="F352476" s="195"/>
    </row>
    <row r="352477" spans="6:6" x14ac:dyDescent="0.25">
      <c r="F352477" s="195"/>
    </row>
    <row r="352478" spans="6:6" x14ac:dyDescent="0.25">
      <c r="F352478" s="195"/>
    </row>
    <row r="352479" spans="6:6" x14ac:dyDescent="0.25">
      <c r="F352479" s="195"/>
    </row>
    <row r="352480" spans="6:6" x14ac:dyDescent="0.25">
      <c r="F352480" s="195"/>
    </row>
    <row r="352481" spans="6:6" x14ac:dyDescent="0.25">
      <c r="F352481" s="195"/>
    </row>
    <row r="352482" spans="6:6" x14ac:dyDescent="0.25">
      <c r="F352482" s="195"/>
    </row>
    <row r="352483" spans="6:6" x14ac:dyDescent="0.25">
      <c r="F352483" s="195"/>
    </row>
    <row r="352484" spans="6:6" x14ac:dyDescent="0.25">
      <c r="F352484" s="195"/>
    </row>
    <row r="352485" spans="6:6" x14ac:dyDescent="0.25">
      <c r="F352485" s="195"/>
    </row>
    <row r="352486" spans="6:6" x14ac:dyDescent="0.25">
      <c r="F352486" s="195"/>
    </row>
    <row r="352487" spans="6:6" x14ac:dyDescent="0.25">
      <c r="F352487" s="195"/>
    </row>
    <row r="352488" spans="6:6" x14ac:dyDescent="0.25">
      <c r="F352488" s="195"/>
    </row>
    <row r="352489" spans="6:6" x14ac:dyDescent="0.25">
      <c r="F352489" s="195"/>
    </row>
    <row r="352490" spans="6:6" x14ac:dyDescent="0.25">
      <c r="F352490" s="195"/>
    </row>
    <row r="352491" spans="6:6" x14ac:dyDescent="0.25">
      <c r="F352491" s="195"/>
    </row>
    <row r="352492" spans="6:6" x14ac:dyDescent="0.25">
      <c r="F352492" s="195"/>
    </row>
    <row r="352493" spans="6:6" x14ac:dyDescent="0.25">
      <c r="F352493" s="195"/>
    </row>
    <row r="352494" spans="6:6" x14ac:dyDescent="0.25">
      <c r="F352494" s="195"/>
    </row>
    <row r="352495" spans="6:6" x14ac:dyDescent="0.25">
      <c r="F352495" s="195"/>
    </row>
    <row r="352496" spans="6:6" x14ac:dyDescent="0.25">
      <c r="F352496" s="195"/>
    </row>
    <row r="352497" spans="6:6" x14ac:dyDescent="0.25">
      <c r="F352497" s="195"/>
    </row>
    <row r="352498" spans="6:6" x14ac:dyDescent="0.25">
      <c r="F352498" s="195"/>
    </row>
    <row r="352499" spans="6:6" x14ac:dyDescent="0.25">
      <c r="F352499" s="195"/>
    </row>
    <row r="352500" spans="6:6" x14ac:dyDescent="0.25">
      <c r="F352500" s="195"/>
    </row>
    <row r="352501" spans="6:6" x14ac:dyDescent="0.25">
      <c r="F352501" s="195"/>
    </row>
    <row r="352502" spans="6:6" x14ac:dyDescent="0.25">
      <c r="F352502" s="195"/>
    </row>
    <row r="352503" spans="6:6" x14ac:dyDescent="0.25">
      <c r="F352503" s="195"/>
    </row>
    <row r="352504" spans="6:6" x14ac:dyDescent="0.25">
      <c r="F352504" s="195"/>
    </row>
    <row r="352505" spans="6:6" x14ac:dyDescent="0.25">
      <c r="F352505" s="195"/>
    </row>
    <row r="352506" spans="6:6" x14ac:dyDescent="0.25">
      <c r="F352506" s="195"/>
    </row>
    <row r="352507" spans="6:6" x14ac:dyDescent="0.25">
      <c r="F352507" s="195"/>
    </row>
    <row r="352508" spans="6:6" x14ac:dyDescent="0.25">
      <c r="F352508" s="195"/>
    </row>
    <row r="352509" spans="6:6" x14ac:dyDescent="0.25">
      <c r="F352509" s="195"/>
    </row>
    <row r="352510" spans="6:6" x14ac:dyDescent="0.25">
      <c r="F352510" s="195"/>
    </row>
    <row r="352511" spans="6:6" x14ac:dyDescent="0.25">
      <c r="F352511" s="195"/>
    </row>
    <row r="352512" spans="6:6" x14ac:dyDescent="0.25">
      <c r="F352512" s="195"/>
    </row>
    <row r="352513" spans="6:6" x14ac:dyDescent="0.25">
      <c r="F352513" s="195"/>
    </row>
    <row r="352514" spans="6:6" x14ac:dyDescent="0.25">
      <c r="F352514" s="195"/>
    </row>
    <row r="352515" spans="6:6" x14ac:dyDescent="0.25">
      <c r="F352515" s="195"/>
    </row>
    <row r="352516" spans="6:6" x14ac:dyDescent="0.25">
      <c r="F352516" s="195"/>
    </row>
    <row r="352517" spans="6:6" x14ac:dyDescent="0.25">
      <c r="F352517" s="195"/>
    </row>
    <row r="352518" spans="6:6" x14ac:dyDescent="0.25">
      <c r="F352518" s="195"/>
    </row>
    <row r="352519" spans="6:6" x14ac:dyDescent="0.25">
      <c r="F352519" s="195"/>
    </row>
    <row r="352520" spans="6:6" x14ac:dyDescent="0.25">
      <c r="F352520" s="195"/>
    </row>
    <row r="352521" spans="6:6" x14ac:dyDescent="0.25">
      <c r="F352521" s="195"/>
    </row>
    <row r="352522" spans="6:6" x14ac:dyDescent="0.25">
      <c r="F352522" s="195"/>
    </row>
    <row r="352523" spans="6:6" x14ac:dyDescent="0.25">
      <c r="F352523" s="195"/>
    </row>
    <row r="352524" spans="6:6" x14ac:dyDescent="0.25">
      <c r="F352524" s="195"/>
    </row>
    <row r="352525" spans="6:6" x14ac:dyDescent="0.25">
      <c r="F352525" s="195"/>
    </row>
    <row r="352526" spans="6:6" x14ac:dyDescent="0.25">
      <c r="F352526" s="195"/>
    </row>
    <row r="352527" spans="6:6" x14ac:dyDescent="0.25">
      <c r="F352527" s="195"/>
    </row>
    <row r="352528" spans="6:6" x14ac:dyDescent="0.25">
      <c r="F352528" s="195"/>
    </row>
    <row r="352529" spans="6:6" x14ac:dyDescent="0.25">
      <c r="F352529" s="195"/>
    </row>
    <row r="352530" spans="6:6" x14ac:dyDescent="0.25">
      <c r="F352530" s="195"/>
    </row>
    <row r="352531" spans="6:6" x14ac:dyDescent="0.25">
      <c r="F352531" s="195"/>
    </row>
    <row r="352532" spans="6:6" x14ac:dyDescent="0.25">
      <c r="F352532" s="195"/>
    </row>
    <row r="352533" spans="6:6" x14ac:dyDescent="0.25">
      <c r="F352533" s="195"/>
    </row>
    <row r="352534" spans="6:6" x14ac:dyDescent="0.25">
      <c r="F352534" s="195"/>
    </row>
    <row r="352535" spans="6:6" x14ac:dyDescent="0.25">
      <c r="F352535" s="195"/>
    </row>
    <row r="352536" spans="6:6" x14ac:dyDescent="0.25">
      <c r="F352536" s="195"/>
    </row>
    <row r="352537" spans="6:6" x14ac:dyDescent="0.25">
      <c r="F352537" s="195"/>
    </row>
    <row r="352538" spans="6:6" x14ac:dyDescent="0.25">
      <c r="F352538" s="195"/>
    </row>
    <row r="352539" spans="6:6" x14ac:dyDescent="0.25">
      <c r="F352539" s="195"/>
    </row>
    <row r="352540" spans="6:6" x14ac:dyDescent="0.25">
      <c r="F352540" s="195"/>
    </row>
    <row r="352541" spans="6:6" x14ac:dyDescent="0.25">
      <c r="F352541" s="195"/>
    </row>
    <row r="352542" spans="6:6" x14ac:dyDescent="0.25">
      <c r="F352542" s="195"/>
    </row>
    <row r="352543" spans="6:6" x14ac:dyDescent="0.25">
      <c r="F352543" s="195"/>
    </row>
    <row r="352544" spans="6:6" x14ac:dyDescent="0.25">
      <c r="F352544" s="195"/>
    </row>
    <row r="352545" spans="6:6" x14ac:dyDescent="0.25">
      <c r="F352545" s="195"/>
    </row>
    <row r="352546" spans="6:6" x14ac:dyDescent="0.25">
      <c r="F352546" s="195"/>
    </row>
    <row r="352547" spans="6:6" x14ac:dyDescent="0.25">
      <c r="F352547" s="195"/>
    </row>
    <row r="352548" spans="6:6" x14ac:dyDescent="0.25">
      <c r="F352548" s="195"/>
    </row>
    <row r="352549" spans="6:6" x14ac:dyDescent="0.25">
      <c r="F352549" s="195"/>
    </row>
    <row r="352550" spans="6:6" x14ac:dyDescent="0.25">
      <c r="F352550" s="195"/>
    </row>
    <row r="352551" spans="6:6" x14ac:dyDescent="0.25">
      <c r="F352551" s="195"/>
    </row>
    <row r="352552" spans="6:6" x14ac:dyDescent="0.25">
      <c r="F352552" s="195"/>
    </row>
    <row r="352553" spans="6:6" x14ac:dyDescent="0.25">
      <c r="F352553" s="195"/>
    </row>
    <row r="352554" spans="6:6" x14ac:dyDescent="0.25">
      <c r="F352554" s="195"/>
    </row>
    <row r="352555" spans="6:6" x14ac:dyDescent="0.25">
      <c r="F352555" s="195"/>
    </row>
    <row r="352556" spans="6:6" x14ac:dyDescent="0.25">
      <c r="F352556" s="195"/>
    </row>
    <row r="352557" spans="6:6" x14ac:dyDescent="0.25">
      <c r="F352557" s="195"/>
    </row>
    <row r="352558" spans="6:6" x14ac:dyDescent="0.25">
      <c r="F352558" s="195"/>
    </row>
    <row r="352559" spans="6:6" x14ac:dyDescent="0.25">
      <c r="F352559" s="195"/>
    </row>
    <row r="352560" spans="6:6" x14ac:dyDescent="0.25">
      <c r="F352560" s="195"/>
    </row>
    <row r="352561" spans="6:6" x14ac:dyDescent="0.25">
      <c r="F352561" s="195"/>
    </row>
    <row r="352562" spans="6:6" x14ac:dyDescent="0.25">
      <c r="F352562" s="195"/>
    </row>
    <row r="352563" spans="6:6" x14ac:dyDescent="0.25">
      <c r="F352563" s="195"/>
    </row>
    <row r="352564" spans="6:6" x14ac:dyDescent="0.25">
      <c r="F352564" s="195"/>
    </row>
    <row r="352565" spans="6:6" x14ac:dyDescent="0.25">
      <c r="F352565" s="195"/>
    </row>
    <row r="352566" spans="6:6" x14ac:dyDescent="0.25">
      <c r="F352566" s="195"/>
    </row>
    <row r="352567" spans="6:6" x14ac:dyDescent="0.25">
      <c r="F352567" s="195"/>
    </row>
    <row r="352568" spans="6:6" x14ac:dyDescent="0.25">
      <c r="F352568" s="195"/>
    </row>
    <row r="352569" spans="6:6" x14ac:dyDescent="0.25">
      <c r="F352569" s="195"/>
    </row>
    <row r="352570" spans="6:6" x14ac:dyDescent="0.25">
      <c r="F352570" s="195"/>
    </row>
    <row r="352571" spans="6:6" x14ac:dyDescent="0.25">
      <c r="F352571" s="195"/>
    </row>
    <row r="352572" spans="6:6" x14ac:dyDescent="0.25">
      <c r="F352572" s="195"/>
    </row>
    <row r="352573" spans="6:6" x14ac:dyDescent="0.25">
      <c r="F352573" s="195"/>
    </row>
    <row r="352574" spans="6:6" x14ac:dyDescent="0.25">
      <c r="F352574" s="195"/>
    </row>
    <row r="352575" spans="6:6" x14ac:dyDescent="0.25">
      <c r="F352575" s="195"/>
    </row>
    <row r="352576" spans="6:6" x14ac:dyDescent="0.25">
      <c r="F352576" s="195"/>
    </row>
    <row r="352577" spans="6:6" x14ac:dyDescent="0.25">
      <c r="F352577" s="195"/>
    </row>
    <row r="352578" spans="6:6" x14ac:dyDescent="0.25">
      <c r="F352578" s="195"/>
    </row>
    <row r="352579" spans="6:6" x14ac:dyDescent="0.25">
      <c r="F352579" s="195"/>
    </row>
    <row r="352580" spans="6:6" x14ac:dyDescent="0.25">
      <c r="F352580" s="195"/>
    </row>
    <row r="352581" spans="6:6" x14ac:dyDescent="0.25">
      <c r="F352581" s="195"/>
    </row>
    <row r="352582" spans="6:6" x14ac:dyDescent="0.25">
      <c r="F352582" s="195"/>
    </row>
    <row r="352583" spans="6:6" x14ac:dyDescent="0.25">
      <c r="F352583" s="195"/>
    </row>
    <row r="352584" spans="6:6" x14ac:dyDescent="0.25">
      <c r="F352584" s="195"/>
    </row>
    <row r="352585" spans="6:6" x14ac:dyDescent="0.25">
      <c r="F352585" s="195"/>
    </row>
    <row r="352586" spans="6:6" x14ac:dyDescent="0.25">
      <c r="F352586" s="195"/>
    </row>
    <row r="352587" spans="6:6" x14ac:dyDescent="0.25">
      <c r="F352587" s="195"/>
    </row>
    <row r="352588" spans="6:6" x14ac:dyDescent="0.25">
      <c r="F352588" s="195"/>
    </row>
    <row r="352589" spans="6:6" x14ac:dyDescent="0.25">
      <c r="F352589" s="195"/>
    </row>
    <row r="352590" spans="6:6" x14ac:dyDescent="0.25">
      <c r="F352590" s="195"/>
    </row>
    <row r="352591" spans="6:6" x14ac:dyDescent="0.25">
      <c r="F352591" s="195"/>
    </row>
    <row r="352592" spans="6:6" x14ac:dyDescent="0.25">
      <c r="F352592" s="195"/>
    </row>
    <row r="352593" spans="6:6" x14ac:dyDescent="0.25">
      <c r="F352593" s="195"/>
    </row>
    <row r="352594" spans="6:6" x14ac:dyDescent="0.25">
      <c r="F352594" s="195"/>
    </row>
    <row r="352595" spans="6:6" x14ac:dyDescent="0.25">
      <c r="F352595" s="195"/>
    </row>
    <row r="352596" spans="6:6" x14ac:dyDescent="0.25">
      <c r="F352596" s="195"/>
    </row>
    <row r="352597" spans="6:6" x14ac:dyDescent="0.25">
      <c r="F352597" s="195"/>
    </row>
    <row r="352598" spans="6:6" x14ac:dyDescent="0.25">
      <c r="F352598" s="195"/>
    </row>
    <row r="352599" spans="6:6" x14ac:dyDescent="0.25">
      <c r="F352599" s="195"/>
    </row>
    <row r="352600" spans="6:6" x14ac:dyDescent="0.25">
      <c r="F352600" s="195"/>
    </row>
    <row r="352601" spans="6:6" x14ac:dyDescent="0.25">
      <c r="F352601" s="195"/>
    </row>
    <row r="352602" spans="6:6" x14ac:dyDescent="0.25">
      <c r="F352602" s="195"/>
    </row>
    <row r="352603" spans="6:6" x14ac:dyDescent="0.25">
      <c r="F352603" s="195"/>
    </row>
    <row r="352604" spans="6:6" x14ac:dyDescent="0.25">
      <c r="F352604" s="195"/>
    </row>
    <row r="352605" spans="6:6" x14ac:dyDescent="0.25">
      <c r="F352605" s="195"/>
    </row>
    <row r="352606" spans="6:6" x14ac:dyDescent="0.25">
      <c r="F352606" s="195"/>
    </row>
    <row r="352607" spans="6:6" x14ac:dyDescent="0.25">
      <c r="F352607" s="195"/>
    </row>
    <row r="352608" spans="6:6" x14ac:dyDescent="0.25">
      <c r="F352608" s="195"/>
    </row>
    <row r="352609" spans="6:6" x14ac:dyDescent="0.25">
      <c r="F352609" s="195"/>
    </row>
    <row r="352610" spans="6:6" x14ac:dyDescent="0.25">
      <c r="F352610" s="195"/>
    </row>
    <row r="352611" spans="6:6" x14ac:dyDescent="0.25">
      <c r="F352611" s="195"/>
    </row>
    <row r="352612" spans="6:6" x14ac:dyDescent="0.25">
      <c r="F352612" s="195"/>
    </row>
    <row r="352613" spans="6:6" x14ac:dyDescent="0.25">
      <c r="F352613" s="195"/>
    </row>
    <row r="352614" spans="6:6" x14ac:dyDescent="0.25">
      <c r="F352614" s="195"/>
    </row>
    <row r="352615" spans="6:6" x14ac:dyDescent="0.25">
      <c r="F352615" s="195"/>
    </row>
    <row r="352616" spans="6:6" x14ac:dyDescent="0.25">
      <c r="F352616" s="195"/>
    </row>
    <row r="352617" spans="6:6" x14ac:dyDescent="0.25">
      <c r="F352617" s="195"/>
    </row>
    <row r="352618" spans="6:6" x14ac:dyDescent="0.25">
      <c r="F352618" s="195"/>
    </row>
    <row r="352619" spans="6:6" x14ac:dyDescent="0.25">
      <c r="F352619" s="195"/>
    </row>
    <row r="352620" spans="6:6" x14ac:dyDescent="0.25">
      <c r="F352620" s="195"/>
    </row>
    <row r="352621" spans="6:6" x14ac:dyDescent="0.25">
      <c r="F352621" s="195"/>
    </row>
    <row r="352622" spans="6:6" x14ac:dyDescent="0.25">
      <c r="F352622" s="195"/>
    </row>
    <row r="352623" spans="6:6" x14ac:dyDescent="0.25">
      <c r="F352623" s="195"/>
    </row>
    <row r="352624" spans="6:6" x14ac:dyDescent="0.25">
      <c r="F352624" s="195"/>
    </row>
    <row r="352625" spans="6:6" x14ac:dyDescent="0.25">
      <c r="F352625" s="195"/>
    </row>
    <row r="352626" spans="6:6" x14ac:dyDescent="0.25">
      <c r="F352626" s="195"/>
    </row>
    <row r="352627" spans="6:6" x14ac:dyDescent="0.25">
      <c r="F352627" s="195"/>
    </row>
    <row r="352628" spans="6:6" x14ac:dyDescent="0.25">
      <c r="F352628" s="195"/>
    </row>
    <row r="352629" spans="6:6" x14ac:dyDescent="0.25">
      <c r="F352629" s="195"/>
    </row>
    <row r="352630" spans="6:6" x14ac:dyDescent="0.25">
      <c r="F352630" s="195"/>
    </row>
    <row r="352631" spans="6:6" x14ac:dyDescent="0.25">
      <c r="F352631" s="195"/>
    </row>
    <row r="352632" spans="6:6" x14ac:dyDescent="0.25">
      <c r="F352632" s="195"/>
    </row>
    <row r="352633" spans="6:6" x14ac:dyDescent="0.25">
      <c r="F352633" s="195"/>
    </row>
    <row r="352634" spans="6:6" x14ac:dyDescent="0.25">
      <c r="F352634" s="195"/>
    </row>
    <row r="352635" spans="6:6" x14ac:dyDescent="0.25">
      <c r="F352635" s="195"/>
    </row>
    <row r="352636" spans="6:6" x14ac:dyDescent="0.25">
      <c r="F352636" s="195"/>
    </row>
    <row r="352637" spans="6:6" x14ac:dyDescent="0.25">
      <c r="F352637" s="195"/>
    </row>
    <row r="352638" spans="6:6" x14ac:dyDescent="0.25">
      <c r="F352638" s="195"/>
    </row>
    <row r="352639" spans="6:6" x14ac:dyDescent="0.25">
      <c r="F352639" s="195"/>
    </row>
    <row r="352640" spans="6:6" x14ac:dyDescent="0.25">
      <c r="F352640" s="195"/>
    </row>
    <row r="352641" spans="6:6" x14ac:dyDescent="0.25">
      <c r="F352641" s="195"/>
    </row>
    <row r="352642" spans="6:6" x14ac:dyDescent="0.25">
      <c r="F352642" s="195"/>
    </row>
    <row r="352643" spans="6:6" x14ac:dyDescent="0.25">
      <c r="F352643" s="195"/>
    </row>
    <row r="352644" spans="6:6" x14ac:dyDescent="0.25">
      <c r="F352644" s="195"/>
    </row>
    <row r="352645" spans="6:6" x14ac:dyDescent="0.25">
      <c r="F352645" s="195"/>
    </row>
    <row r="352646" spans="6:6" x14ac:dyDescent="0.25">
      <c r="F352646" s="195"/>
    </row>
    <row r="352647" spans="6:6" x14ac:dyDescent="0.25">
      <c r="F352647" s="195"/>
    </row>
    <row r="352648" spans="6:6" x14ac:dyDescent="0.25">
      <c r="F352648" s="195"/>
    </row>
    <row r="352649" spans="6:6" x14ac:dyDescent="0.25">
      <c r="F352649" s="195"/>
    </row>
    <row r="352650" spans="6:6" x14ac:dyDescent="0.25">
      <c r="F352650" s="195"/>
    </row>
    <row r="352651" spans="6:6" x14ac:dyDescent="0.25">
      <c r="F352651" s="195"/>
    </row>
    <row r="352652" spans="6:6" x14ac:dyDescent="0.25">
      <c r="F352652" s="195"/>
    </row>
    <row r="352653" spans="6:6" x14ac:dyDescent="0.25">
      <c r="F352653" s="195"/>
    </row>
    <row r="352654" spans="6:6" x14ac:dyDescent="0.25">
      <c r="F352654" s="195"/>
    </row>
    <row r="352655" spans="6:6" x14ac:dyDescent="0.25">
      <c r="F352655" s="195"/>
    </row>
    <row r="352656" spans="6:6" x14ac:dyDescent="0.25">
      <c r="F352656" s="195"/>
    </row>
    <row r="352657" spans="6:6" x14ac:dyDescent="0.25">
      <c r="F352657" s="195"/>
    </row>
    <row r="352658" spans="6:6" x14ac:dyDescent="0.25">
      <c r="F352658" s="195"/>
    </row>
    <row r="352659" spans="6:6" x14ac:dyDescent="0.25">
      <c r="F352659" s="195"/>
    </row>
    <row r="352660" spans="6:6" x14ac:dyDescent="0.25">
      <c r="F352660" s="195"/>
    </row>
    <row r="352661" spans="6:6" x14ac:dyDescent="0.25">
      <c r="F352661" s="195"/>
    </row>
    <row r="352662" spans="6:6" x14ac:dyDescent="0.25">
      <c r="F352662" s="195"/>
    </row>
    <row r="352663" spans="6:6" x14ac:dyDescent="0.25">
      <c r="F352663" s="195"/>
    </row>
    <row r="352664" spans="6:6" x14ac:dyDescent="0.25">
      <c r="F352664" s="195"/>
    </row>
    <row r="352665" spans="6:6" x14ac:dyDescent="0.25">
      <c r="F352665" s="195"/>
    </row>
    <row r="352666" spans="6:6" x14ac:dyDescent="0.25">
      <c r="F352666" s="195"/>
    </row>
    <row r="352667" spans="6:6" x14ac:dyDescent="0.25">
      <c r="F352667" s="195"/>
    </row>
    <row r="352668" spans="6:6" x14ac:dyDescent="0.25">
      <c r="F352668" s="195"/>
    </row>
    <row r="352669" spans="6:6" x14ac:dyDescent="0.25">
      <c r="F352669" s="195"/>
    </row>
    <row r="352670" spans="6:6" x14ac:dyDescent="0.25">
      <c r="F352670" s="195"/>
    </row>
    <row r="352671" spans="6:6" x14ac:dyDescent="0.25">
      <c r="F352671" s="195"/>
    </row>
    <row r="352672" spans="6:6" x14ac:dyDescent="0.25">
      <c r="F352672" s="195"/>
    </row>
    <row r="352673" spans="6:6" x14ac:dyDescent="0.25">
      <c r="F352673" s="195"/>
    </row>
    <row r="352674" spans="6:6" x14ac:dyDescent="0.25">
      <c r="F352674" s="195"/>
    </row>
    <row r="352675" spans="6:6" x14ac:dyDescent="0.25">
      <c r="F352675" s="195"/>
    </row>
    <row r="352676" spans="6:6" x14ac:dyDescent="0.25">
      <c r="F352676" s="195"/>
    </row>
    <row r="352677" spans="6:6" x14ac:dyDescent="0.25">
      <c r="F352677" s="195"/>
    </row>
    <row r="352678" spans="6:6" x14ac:dyDescent="0.25">
      <c r="F352678" s="195"/>
    </row>
    <row r="352679" spans="6:6" x14ac:dyDescent="0.25">
      <c r="F352679" s="195"/>
    </row>
    <row r="352680" spans="6:6" x14ac:dyDescent="0.25">
      <c r="F352680" s="195"/>
    </row>
    <row r="352681" spans="6:6" x14ac:dyDescent="0.25">
      <c r="F352681" s="195"/>
    </row>
    <row r="352682" spans="6:6" x14ac:dyDescent="0.25">
      <c r="F352682" s="195"/>
    </row>
    <row r="352683" spans="6:6" x14ac:dyDescent="0.25">
      <c r="F352683" s="195"/>
    </row>
    <row r="352684" spans="6:6" x14ac:dyDescent="0.25">
      <c r="F352684" s="195"/>
    </row>
    <row r="352685" spans="6:6" x14ac:dyDescent="0.25">
      <c r="F352685" s="195"/>
    </row>
    <row r="352686" spans="6:6" x14ac:dyDescent="0.25">
      <c r="F352686" s="195"/>
    </row>
    <row r="352687" spans="6:6" x14ac:dyDescent="0.25">
      <c r="F352687" s="195"/>
    </row>
    <row r="352688" spans="6:6" x14ac:dyDescent="0.25">
      <c r="F352688" s="195"/>
    </row>
    <row r="352689" spans="6:6" x14ac:dyDescent="0.25">
      <c r="F352689" s="195"/>
    </row>
    <row r="352690" spans="6:6" x14ac:dyDescent="0.25">
      <c r="F352690" s="195"/>
    </row>
    <row r="352691" spans="6:6" x14ac:dyDescent="0.25">
      <c r="F352691" s="195"/>
    </row>
    <row r="352692" spans="6:6" x14ac:dyDescent="0.25">
      <c r="F352692" s="195"/>
    </row>
    <row r="352693" spans="6:6" x14ac:dyDescent="0.25">
      <c r="F352693" s="195"/>
    </row>
    <row r="352694" spans="6:6" x14ac:dyDescent="0.25">
      <c r="F352694" s="195"/>
    </row>
    <row r="352695" spans="6:6" x14ac:dyDescent="0.25">
      <c r="F352695" s="195"/>
    </row>
    <row r="352696" spans="6:6" x14ac:dyDescent="0.25">
      <c r="F352696" s="195"/>
    </row>
    <row r="352697" spans="6:6" x14ac:dyDescent="0.25">
      <c r="F352697" s="195"/>
    </row>
    <row r="352698" spans="6:6" x14ac:dyDescent="0.25">
      <c r="F352698" s="195"/>
    </row>
    <row r="352699" spans="6:6" x14ac:dyDescent="0.25">
      <c r="F352699" s="195"/>
    </row>
    <row r="352700" spans="6:6" x14ac:dyDescent="0.25">
      <c r="F352700" s="195"/>
    </row>
    <row r="352701" spans="6:6" x14ac:dyDescent="0.25">
      <c r="F352701" s="195"/>
    </row>
    <row r="352702" spans="6:6" x14ac:dyDescent="0.25">
      <c r="F352702" s="195"/>
    </row>
    <row r="352703" spans="6:6" x14ac:dyDescent="0.25">
      <c r="F352703" s="195"/>
    </row>
    <row r="352704" spans="6:6" x14ac:dyDescent="0.25">
      <c r="F352704" s="195"/>
    </row>
    <row r="352705" spans="6:6" x14ac:dyDescent="0.25">
      <c r="F352705" s="195"/>
    </row>
    <row r="352706" spans="6:6" x14ac:dyDescent="0.25">
      <c r="F352706" s="195"/>
    </row>
    <row r="352707" spans="6:6" x14ac:dyDescent="0.25">
      <c r="F352707" s="195"/>
    </row>
    <row r="352708" spans="6:6" x14ac:dyDescent="0.25">
      <c r="F352708" s="195"/>
    </row>
    <row r="352709" spans="6:6" x14ac:dyDescent="0.25">
      <c r="F352709" s="195"/>
    </row>
    <row r="352710" spans="6:6" x14ac:dyDescent="0.25">
      <c r="F352710" s="195"/>
    </row>
    <row r="352711" spans="6:6" x14ac:dyDescent="0.25">
      <c r="F352711" s="195"/>
    </row>
    <row r="352712" spans="6:6" x14ac:dyDescent="0.25">
      <c r="F352712" s="195"/>
    </row>
    <row r="352713" spans="6:6" x14ac:dyDescent="0.25">
      <c r="F352713" s="195"/>
    </row>
    <row r="352714" spans="6:6" x14ac:dyDescent="0.25">
      <c r="F352714" s="195"/>
    </row>
    <row r="352715" spans="6:6" x14ac:dyDescent="0.25">
      <c r="F352715" s="195"/>
    </row>
    <row r="352716" spans="6:6" x14ac:dyDescent="0.25">
      <c r="F352716" s="195"/>
    </row>
    <row r="352717" spans="6:6" x14ac:dyDescent="0.25">
      <c r="F352717" s="195"/>
    </row>
    <row r="352718" spans="6:6" x14ac:dyDescent="0.25">
      <c r="F352718" s="195"/>
    </row>
    <row r="352719" spans="6:6" x14ac:dyDescent="0.25">
      <c r="F352719" s="195"/>
    </row>
    <row r="352720" spans="6:6" x14ac:dyDescent="0.25">
      <c r="F352720" s="195"/>
    </row>
    <row r="352721" spans="6:6" x14ac:dyDescent="0.25">
      <c r="F352721" s="195"/>
    </row>
    <row r="352722" spans="6:6" x14ac:dyDescent="0.25">
      <c r="F352722" s="195"/>
    </row>
    <row r="352723" spans="6:6" x14ac:dyDescent="0.25">
      <c r="F352723" s="195"/>
    </row>
    <row r="352724" spans="6:6" x14ac:dyDescent="0.25">
      <c r="F352724" s="195"/>
    </row>
    <row r="352725" spans="6:6" x14ac:dyDescent="0.25">
      <c r="F352725" s="195"/>
    </row>
    <row r="352726" spans="6:6" x14ac:dyDescent="0.25">
      <c r="F352726" s="195"/>
    </row>
    <row r="352727" spans="6:6" x14ac:dyDescent="0.25">
      <c r="F352727" s="195"/>
    </row>
    <row r="352728" spans="6:6" x14ac:dyDescent="0.25">
      <c r="F352728" s="195"/>
    </row>
    <row r="352729" spans="6:6" x14ac:dyDescent="0.25">
      <c r="F352729" s="195"/>
    </row>
    <row r="352730" spans="6:6" x14ac:dyDescent="0.25">
      <c r="F352730" s="195"/>
    </row>
    <row r="352731" spans="6:6" x14ac:dyDescent="0.25">
      <c r="F352731" s="195"/>
    </row>
    <row r="352732" spans="6:6" x14ac:dyDescent="0.25">
      <c r="F352732" s="195"/>
    </row>
    <row r="352733" spans="6:6" x14ac:dyDescent="0.25">
      <c r="F352733" s="195"/>
    </row>
    <row r="352734" spans="6:6" x14ac:dyDescent="0.25">
      <c r="F352734" s="195"/>
    </row>
    <row r="352735" spans="6:6" x14ac:dyDescent="0.25">
      <c r="F352735" s="195"/>
    </row>
    <row r="352736" spans="6:6" x14ac:dyDescent="0.25">
      <c r="F352736" s="195"/>
    </row>
    <row r="352737" spans="6:6" x14ac:dyDescent="0.25">
      <c r="F352737" s="195"/>
    </row>
    <row r="352738" spans="6:6" x14ac:dyDescent="0.25">
      <c r="F352738" s="195"/>
    </row>
    <row r="352739" spans="6:6" x14ac:dyDescent="0.25">
      <c r="F352739" s="195"/>
    </row>
    <row r="352740" spans="6:6" x14ac:dyDescent="0.25">
      <c r="F352740" s="195"/>
    </row>
    <row r="352741" spans="6:6" x14ac:dyDescent="0.25">
      <c r="F352741" s="195"/>
    </row>
    <row r="352742" spans="6:6" x14ac:dyDescent="0.25">
      <c r="F352742" s="195"/>
    </row>
    <row r="352743" spans="6:6" x14ac:dyDescent="0.25">
      <c r="F352743" s="195"/>
    </row>
    <row r="352744" spans="6:6" x14ac:dyDescent="0.25">
      <c r="F352744" s="195"/>
    </row>
    <row r="352745" spans="6:6" x14ac:dyDescent="0.25">
      <c r="F352745" s="195"/>
    </row>
    <row r="352746" spans="6:6" x14ac:dyDescent="0.25">
      <c r="F352746" s="195"/>
    </row>
    <row r="352747" spans="6:6" x14ac:dyDescent="0.25">
      <c r="F352747" s="195"/>
    </row>
    <row r="352748" spans="6:6" x14ac:dyDescent="0.25">
      <c r="F352748" s="195"/>
    </row>
    <row r="352749" spans="6:6" x14ac:dyDescent="0.25">
      <c r="F352749" s="195"/>
    </row>
    <row r="352750" spans="6:6" x14ac:dyDescent="0.25">
      <c r="F352750" s="195"/>
    </row>
    <row r="352751" spans="6:6" x14ac:dyDescent="0.25">
      <c r="F352751" s="195"/>
    </row>
    <row r="352752" spans="6:6" x14ac:dyDescent="0.25">
      <c r="F352752" s="195"/>
    </row>
    <row r="352753" spans="6:6" x14ac:dyDescent="0.25">
      <c r="F352753" s="195"/>
    </row>
    <row r="352754" spans="6:6" x14ac:dyDescent="0.25">
      <c r="F352754" s="195"/>
    </row>
    <row r="352755" spans="6:6" x14ac:dyDescent="0.25">
      <c r="F352755" s="195"/>
    </row>
    <row r="352756" spans="6:6" x14ac:dyDescent="0.25">
      <c r="F352756" s="195"/>
    </row>
    <row r="352757" spans="6:6" x14ac:dyDescent="0.25">
      <c r="F352757" s="195"/>
    </row>
    <row r="352758" spans="6:6" x14ac:dyDescent="0.25">
      <c r="F352758" s="195"/>
    </row>
    <row r="352759" spans="6:6" x14ac:dyDescent="0.25">
      <c r="F352759" s="195"/>
    </row>
    <row r="352760" spans="6:6" x14ac:dyDescent="0.25">
      <c r="F352760" s="195"/>
    </row>
    <row r="352761" spans="6:6" x14ac:dyDescent="0.25">
      <c r="F352761" s="195"/>
    </row>
    <row r="352762" spans="6:6" x14ac:dyDescent="0.25">
      <c r="F352762" s="195"/>
    </row>
    <row r="352763" spans="6:6" x14ac:dyDescent="0.25">
      <c r="F352763" s="195"/>
    </row>
    <row r="352764" spans="6:6" x14ac:dyDescent="0.25">
      <c r="F352764" s="195"/>
    </row>
    <row r="352765" spans="6:6" x14ac:dyDescent="0.25">
      <c r="F352765" s="195"/>
    </row>
    <row r="352766" spans="6:6" x14ac:dyDescent="0.25">
      <c r="F352766" s="195"/>
    </row>
    <row r="352767" spans="6:6" x14ac:dyDescent="0.25">
      <c r="F352767" s="195"/>
    </row>
    <row r="352768" spans="6:6" x14ac:dyDescent="0.25">
      <c r="F352768" s="195"/>
    </row>
    <row r="357886" spans="6:6" x14ac:dyDescent="0.25">
      <c r="F357886" s="195"/>
    </row>
    <row r="357887" spans="6:6" x14ac:dyDescent="0.25">
      <c r="F357887" s="195"/>
    </row>
    <row r="357888" spans="6:6" x14ac:dyDescent="0.25">
      <c r="F357888" s="195"/>
    </row>
    <row r="357889" spans="6:6" x14ac:dyDescent="0.25">
      <c r="F357889" s="195"/>
    </row>
    <row r="357890" spans="6:6" x14ac:dyDescent="0.25">
      <c r="F357890" s="195"/>
    </row>
    <row r="357891" spans="6:6" x14ac:dyDescent="0.25">
      <c r="F357891" s="195"/>
    </row>
    <row r="357892" spans="6:6" x14ac:dyDescent="0.25">
      <c r="F357892" s="195"/>
    </row>
    <row r="357893" spans="6:6" x14ac:dyDescent="0.25">
      <c r="F357893" s="195"/>
    </row>
    <row r="357894" spans="6:6" x14ac:dyDescent="0.25">
      <c r="F357894" s="195"/>
    </row>
    <row r="357895" spans="6:6" x14ac:dyDescent="0.25">
      <c r="F357895" s="195"/>
    </row>
    <row r="357896" spans="6:6" x14ac:dyDescent="0.25">
      <c r="F357896" s="195"/>
    </row>
    <row r="357897" spans="6:6" x14ac:dyDescent="0.25">
      <c r="F357897" s="195"/>
    </row>
    <row r="357898" spans="6:6" x14ac:dyDescent="0.25">
      <c r="F357898" s="195"/>
    </row>
    <row r="357899" spans="6:6" x14ac:dyDescent="0.25">
      <c r="F357899" s="195"/>
    </row>
    <row r="357900" spans="6:6" x14ac:dyDescent="0.25">
      <c r="F357900" s="195"/>
    </row>
    <row r="357901" spans="6:6" x14ac:dyDescent="0.25">
      <c r="F357901" s="195"/>
    </row>
    <row r="357902" spans="6:6" x14ac:dyDescent="0.25">
      <c r="F357902" s="195"/>
    </row>
    <row r="357903" spans="6:6" x14ac:dyDescent="0.25">
      <c r="F357903" s="195"/>
    </row>
    <row r="357904" spans="6:6" x14ac:dyDescent="0.25">
      <c r="F357904" s="195"/>
    </row>
    <row r="357905" spans="6:6" x14ac:dyDescent="0.25">
      <c r="F357905" s="195"/>
    </row>
    <row r="357906" spans="6:6" x14ac:dyDescent="0.25">
      <c r="F357906" s="195"/>
    </row>
    <row r="357907" spans="6:6" x14ac:dyDescent="0.25">
      <c r="F357907" s="195"/>
    </row>
    <row r="357908" spans="6:6" x14ac:dyDescent="0.25">
      <c r="F357908" s="195"/>
    </row>
    <row r="357909" spans="6:6" x14ac:dyDescent="0.25">
      <c r="F357909" s="195"/>
    </row>
    <row r="357910" spans="6:6" x14ac:dyDescent="0.25">
      <c r="F357910" s="195"/>
    </row>
    <row r="357911" spans="6:6" x14ac:dyDescent="0.25">
      <c r="F357911" s="195"/>
    </row>
    <row r="357912" spans="6:6" x14ac:dyDescent="0.25">
      <c r="F357912" s="195"/>
    </row>
    <row r="357913" spans="6:6" x14ac:dyDescent="0.25">
      <c r="F357913" s="195"/>
    </row>
    <row r="357914" spans="6:6" x14ac:dyDescent="0.25">
      <c r="F357914" s="195"/>
    </row>
    <row r="357915" spans="6:6" x14ac:dyDescent="0.25">
      <c r="F357915" s="195"/>
    </row>
    <row r="357916" spans="6:6" x14ac:dyDescent="0.25">
      <c r="F357916" s="195"/>
    </row>
    <row r="357917" spans="6:6" x14ac:dyDescent="0.25">
      <c r="F357917" s="195"/>
    </row>
    <row r="357918" spans="6:6" x14ac:dyDescent="0.25">
      <c r="F357918" s="195"/>
    </row>
    <row r="357919" spans="6:6" x14ac:dyDescent="0.25">
      <c r="F357919" s="195"/>
    </row>
    <row r="357920" spans="6:6" x14ac:dyDescent="0.25">
      <c r="F357920" s="195"/>
    </row>
    <row r="357921" spans="6:6" x14ac:dyDescent="0.25">
      <c r="F357921" s="195"/>
    </row>
    <row r="357922" spans="6:6" x14ac:dyDescent="0.25">
      <c r="F357922" s="195"/>
    </row>
    <row r="357923" spans="6:6" x14ac:dyDescent="0.25">
      <c r="F357923" s="195"/>
    </row>
    <row r="357924" spans="6:6" x14ac:dyDescent="0.25">
      <c r="F357924" s="195"/>
    </row>
    <row r="357925" spans="6:6" x14ac:dyDescent="0.25">
      <c r="F357925" s="195"/>
    </row>
    <row r="357926" spans="6:6" x14ac:dyDescent="0.25">
      <c r="F357926" s="195"/>
    </row>
    <row r="357927" spans="6:6" x14ac:dyDescent="0.25">
      <c r="F357927" s="195"/>
    </row>
    <row r="357928" spans="6:6" x14ac:dyDescent="0.25">
      <c r="F357928" s="195"/>
    </row>
    <row r="357929" spans="6:6" x14ac:dyDescent="0.25">
      <c r="F357929" s="195"/>
    </row>
    <row r="357930" spans="6:6" x14ac:dyDescent="0.25">
      <c r="F357930" s="195"/>
    </row>
    <row r="357931" spans="6:6" x14ac:dyDescent="0.25">
      <c r="F357931" s="195"/>
    </row>
    <row r="357932" spans="6:6" x14ac:dyDescent="0.25">
      <c r="F357932" s="195"/>
    </row>
    <row r="357933" spans="6:6" x14ac:dyDescent="0.25">
      <c r="F357933" s="195"/>
    </row>
    <row r="357934" spans="6:6" x14ac:dyDescent="0.25">
      <c r="F357934" s="195"/>
    </row>
    <row r="357935" spans="6:6" x14ac:dyDescent="0.25">
      <c r="F357935" s="195"/>
    </row>
    <row r="357936" spans="6:6" x14ac:dyDescent="0.25">
      <c r="F357936" s="195"/>
    </row>
    <row r="357937" spans="6:6" x14ac:dyDescent="0.25">
      <c r="F357937" s="195"/>
    </row>
    <row r="357938" spans="6:6" x14ac:dyDescent="0.25">
      <c r="F357938" s="195"/>
    </row>
    <row r="357939" spans="6:6" x14ac:dyDescent="0.25">
      <c r="F357939" s="195"/>
    </row>
    <row r="357940" spans="6:6" x14ac:dyDescent="0.25">
      <c r="F357940" s="195"/>
    </row>
    <row r="357941" spans="6:6" x14ac:dyDescent="0.25">
      <c r="F357941" s="195"/>
    </row>
    <row r="357942" spans="6:6" x14ac:dyDescent="0.25">
      <c r="F357942" s="195"/>
    </row>
    <row r="357943" spans="6:6" x14ac:dyDescent="0.25">
      <c r="F357943" s="195"/>
    </row>
    <row r="357944" spans="6:6" x14ac:dyDescent="0.25">
      <c r="F357944" s="195"/>
    </row>
    <row r="357945" spans="6:6" x14ac:dyDescent="0.25">
      <c r="F357945" s="195"/>
    </row>
    <row r="357946" spans="6:6" x14ac:dyDescent="0.25">
      <c r="F357946" s="195"/>
    </row>
    <row r="357947" spans="6:6" x14ac:dyDescent="0.25">
      <c r="F357947" s="195"/>
    </row>
    <row r="357948" spans="6:6" x14ac:dyDescent="0.25">
      <c r="F357948" s="195"/>
    </row>
    <row r="357949" spans="6:6" x14ac:dyDescent="0.25">
      <c r="F357949" s="195"/>
    </row>
    <row r="357950" spans="6:6" x14ac:dyDescent="0.25">
      <c r="F357950" s="195"/>
    </row>
    <row r="357951" spans="6:6" x14ac:dyDescent="0.25">
      <c r="F357951" s="195"/>
    </row>
    <row r="357952" spans="6:6" x14ac:dyDescent="0.25">
      <c r="F357952" s="195"/>
    </row>
    <row r="357953" spans="6:6" x14ac:dyDescent="0.25">
      <c r="F357953" s="195"/>
    </row>
    <row r="357954" spans="6:6" x14ac:dyDescent="0.25">
      <c r="F357954" s="195"/>
    </row>
    <row r="357955" spans="6:6" x14ac:dyDescent="0.25">
      <c r="F357955" s="195"/>
    </row>
    <row r="357956" spans="6:6" x14ac:dyDescent="0.25">
      <c r="F357956" s="195"/>
    </row>
    <row r="357957" spans="6:6" x14ac:dyDescent="0.25">
      <c r="F357957" s="195"/>
    </row>
    <row r="357958" spans="6:6" x14ac:dyDescent="0.25">
      <c r="F357958" s="195"/>
    </row>
    <row r="357959" spans="6:6" x14ac:dyDescent="0.25">
      <c r="F357959" s="195"/>
    </row>
    <row r="357960" spans="6:6" x14ac:dyDescent="0.25">
      <c r="F357960" s="195"/>
    </row>
    <row r="357961" spans="6:6" x14ac:dyDescent="0.25">
      <c r="F357961" s="195"/>
    </row>
    <row r="357962" spans="6:6" x14ac:dyDescent="0.25">
      <c r="F357962" s="195"/>
    </row>
    <row r="357963" spans="6:6" x14ac:dyDescent="0.25">
      <c r="F357963" s="195"/>
    </row>
    <row r="357964" spans="6:6" x14ac:dyDescent="0.25">
      <c r="F357964" s="195"/>
    </row>
    <row r="357965" spans="6:6" x14ac:dyDescent="0.25">
      <c r="F357965" s="195"/>
    </row>
    <row r="357966" spans="6:6" x14ac:dyDescent="0.25">
      <c r="F357966" s="195"/>
    </row>
    <row r="357967" spans="6:6" x14ac:dyDescent="0.25">
      <c r="F357967" s="195"/>
    </row>
    <row r="357968" spans="6:6" x14ac:dyDescent="0.25">
      <c r="F357968" s="195"/>
    </row>
    <row r="357969" spans="6:6" x14ac:dyDescent="0.25">
      <c r="F357969" s="195"/>
    </row>
    <row r="357970" spans="6:6" x14ac:dyDescent="0.25">
      <c r="F357970" s="195"/>
    </row>
    <row r="357971" spans="6:6" x14ac:dyDescent="0.25">
      <c r="F357971" s="195"/>
    </row>
    <row r="357972" spans="6:6" x14ac:dyDescent="0.25">
      <c r="F357972" s="195"/>
    </row>
    <row r="357973" spans="6:6" x14ac:dyDescent="0.25">
      <c r="F357973" s="195"/>
    </row>
    <row r="357974" spans="6:6" x14ac:dyDescent="0.25">
      <c r="F357974" s="195"/>
    </row>
    <row r="357975" spans="6:6" x14ac:dyDescent="0.25">
      <c r="F357975" s="195"/>
    </row>
    <row r="357976" spans="6:6" x14ac:dyDescent="0.25">
      <c r="F357976" s="195"/>
    </row>
    <row r="357977" spans="6:6" x14ac:dyDescent="0.25">
      <c r="F357977" s="195"/>
    </row>
    <row r="357978" spans="6:6" x14ac:dyDescent="0.25">
      <c r="F357978" s="195"/>
    </row>
    <row r="357979" spans="6:6" x14ac:dyDescent="0.25">
      <c r="F357979" s="195"/>
    </row>
    <row r="357980" spans="6:6" x14ac:dyDescent="0.25">
      <c r="F357980" s="195"/>
    </row>
    <row r="357981" spans="6:6" x14ac:dyDescent="0.25">
      <c r="F357981" s="195"/>
    </row>
    <row r="357982" spans="6:6" x14ac:dyDescent="0.25">
      <c r="F357982" s="195"/>
    </row>
    <row r="357983" spans="6:6" x14ac:dyDescent="0.25">
      <c r="F357983" s="195"/>
    </row>
    <row r="357984" spans="6:6" x14ac:dyDescent="0.25">
      <c r="F357984" s="195"/>
    </row>
    <row r="357985" spans="6:6" x14ac:dyDescent="0.25">
      <c r="F357985" s="195"/>
    </row>
    <row r="357986" spans="6:6" x14ac:dyDescent="0.25">
      <c r="F357986" s="195"/>
    </row>
    <row r="357987" spans="6:6" x14ac:dyDescent="0.25">
      <c r="F357987" s="195"/>
    </row>
    <row r="357988" spans="6:6" x14ac:dyDescent="0.25">
      <c r="F357988" s="195"/>
    </row>
    <row r="357989" spans="6:6" x14ac:dyDescent="0.25">
      <c r="F357989" s="195"/>
    </row>
    <row r="357990" spans="6:6" x14ac:dyDescent="0.25">
      <c r="F357990" s="195"/>
    </row>
    <row r="357991" spans="6:6" x14ac:dyDescent="0.25">
      <c r="F357991" s="195"/>
    </row>
    <row r="357992" spans="6:6" x14ac:dyDescent="0.25">
      <c r="F357992" s="195"/>
    </row>
    <row r="357993" spans="6:6" x14ac:dyDescent="0.25">
      <c r="F357993" s="195"/>
    </row>
    <row r="357994" spans="6:6" x14ac:dyDescent="0.25">
      <c r="F357994" s="195"/>
    </row>
    <row r="357995" spans="6:6" x14ac:dyDescent="0.25">
      <c r="F357995" s="195"/>
    </row>
    <row r="357996" spans="6:6" x14ac:dyDescent="0.25">
      <c r="F357996" s="195"/>
    </row>
    <row r="357997" spans="6:6" x14ac:dyDescent="0.25">
      <c r="F357997" s="195"/>
    </row>
    <row r="357998" spans="6:6" x14ac:dyDescent="0.25">
      <c r="F357998" s="195"/>
    </row>
    <row r="357999" spans="6:6" x14ac:dyDescent="0.25">
      <c r="F357999" s="195"/>
    </row>
    <row r="358000" spans="6:6" x14ac:dyDescent="0.25">
      <c r="F358000" s="195"/>
    </row>
    <row r="358001" spans="6:6" x14ac:dyDescent="0.25">
      <c r="F358001" s="195"/>
    </row>
    <row r="358002" spans="6:6" x14ac:dyDescent="0.25">
      <c r="F358002" s="195"/>
    </row>
    <row r="358003" spans="6:6" x14ac:dyDescent="0.25">
      <c r="F358003" s="195"/>
    </row>
    <row r="358004" spans="6:6" x14ac:dyDescent="0.25">
      <c r="F358004" s="195"/>
    </row>
    <row r="358005" spans="6:6" x14ac:dyDescent="0.25">
      <c r="F358005" s="195"/>
    </row>
    <row r="358006" spans="6:6" x14ac:dyDescent="0.25">
      <c r="F358006" s="195"/>
    </row>
    <row r="358007" spans="6:6" x14ac:dyDescent="0.25">
      <c r="F358007" s="195"/>
    </row>
    <row r="358008" spans="6:6" x14ac:dyDescent="0.25">
      <c r="F358008" s="195"/>
    </row>
    <row r="358009" spans="6:6" x14ac:dyDescent="0.25">
      <c r="F358009" s="195"/>
    </row>
    <row r="358010" spans="6:6" x14ac:dyDescent="0.25">
      <c r="F358010" s="195"/>
    </row>
    <row r="358011" spans="6:6" x14ac:dyDescent="0.25">
      <c r="F358011" s="195"/>
    </row>
    <row r="358012" spans="6:6" x14ac:dyDescent="0.25">
      <c r="F358012" s="195"/>
    </row>
    <row r="358013" spans="6:6" x14ac:dyDescent="0.25">
      <c r="F358013" s="195"/>
    </row>
    <row r="358014" spans="6:6" x14ac:dyDescent="0.25">
      <c r="F358014" s="195"/>
    </row>
    <row r="358015" spans="6:6" x14ac:dyDescent="0.25">
      <c r="F358015" s="195"/>
    </row>
    <row r="358016" spans="6:6" x14ac:dyDescent="0.25">
      <c r="F358016" s="195"/>
    </row>
    <row r="358017" spans="6:6" x14ac:dyDescent="0.25">
      <c r="F358017" s="195"/>
    </row>
    <row r="358018" spans="6:6" x14ac:dyDescent="0.25">
      <c r="F358018" s="195"/>
    </row>
    <row r="358019" spans="6:6" x14ac:dyDescent="0.25">
      <c r="F358019" s="195"/>
    </row>
    <row r="358020" spans="6:6" x14ac:dyDescent="0.25">
      <c r="F358020" s="195"/>
    </row>
    <row r="358021" spans="6:6" x14ac:dyDescent="0.25">
      <c r="F358021" s="195"/>
    </row>
    <row r="358022" spans="6:6" x14ac:dyDescent="0.25">
      <c r="F358022" s="195"/>
    </row>
    <row r="358023" spans="6:6" x14ac:dyDescent="0.25">
      <c r="F358023" s="195"/>
    </row>
    <row r="358024" spans="6:6" x14ac:dyDescent="0.25">
      <c r="F358024" s="195"/>
    </row>
    <row r="358025" spans="6:6" x14ac:dyDescent="0.25">
      <c r="F358025" s="195"/>
    </row>
    <row r="358026" spans="6:6" x14ac:dyDescent="0.25">
      <c r="F358026" s="195"/>
    </row>
    <row r="358027" spans="6:6" x14ac:dyDescent="0.25">
      <c r="F358027" s="195"/>
    </row>
    <row r="358028" spans="6:6" x14ac:dyDescent="0.25">
      <c r="F358028" s="195"/>
    </row>
    <row r="358029" spans="6:6" x14ac:dyDescent="0.25">
      <c r="F358029" s="195"/>
    </row>
    <row r="358030" spans="6:6" x14ac:dyDescent="0.25">
      <c r="F358030" s="195"/>
    </row>
    <row r="358031" spans="6:6" x14ac:dyDescent="0.25">
      <c r="F358031" s="195"/>
    </row>
    <row r="358032" spans="6:6" x14ac:dyDescent="0.25">
      <c r="F358032" s="195"/>
    </row>
    <row r="358033" spans="6:6" x14ac:dyDescent="0.25">
      <c r="F358033" s="195"/>
    </row>
    <row r="358034" spans="6:6" x14ac:dyDescent="0.25">
      <c r="F358034" s="195"/>
    </row>
    <row r="358035" spans="6:6" x14ac:dyDescent="0.25">
      <c r="F358035" s="195"/>
    </row>
    <row r="358036" spans="6:6" x14ac:dyDescent="0.25">
      <c r="F358036" s="195"/>
    </row>
    <row r="358037" spans="6:6" x14ac:dyDescent="0.25">
      <c r="F358037" s="195"/>
    </row>
    <row r="358038" spans="6:6" x14ac:dyDescent="0.25">
      <c r="F358038" s="195"/>
    </row>
    <row r="358039" spans="6:6" x14ac:dyDescent="0.25">
      <c r="F358039" s="195"/>
    </row>
    <row r="358040" spans="6:6" x14ac:dyDescent="0.25">
      <c r="F358040" s="195"/>
    </row>
    <row r="358041" spans="6:6" x14ac:dyDescent="0.25">
      <c r="F358041" s="195"/>
    </row>
    <row r="358042" spans="6:6" x14ac:dyDescent="0.25">
      <c r="F358042" s="195"/>
    </row>
    <row r="358043" spans="6:6" x14ac:dyDescent="0.25">
      <c r="F358043" s="195"/>
    </row>
    <row r="358044" spans="6:6" x14ac:dyDescent="0.25">
      <c r="F358044" s="195"/>
    </row>
    <row r="358045" spans="6:6" x14ac:dyDescent="0.25">
      <c r="F358045" s="195"/>
    </row>
    <row r="358046" spans="6:6" x14ac:dyDescent="0.25">
      <c r="F358046" s="195"/>
    </row>
    <row r="358047" spans="6:6" x14ac:dyDescent="0.25">
      <c r="F358047" s="195"/>
    </row>
    <row r="358048" spans="6:6" x14ac:dyDescent="0.25">
      <c r="F358048" s="195"/>
    </row>
    <row r="358049" spans="6:6" x14ac:dyDescent="0.25">
      <c r="F358049" s="195"/>
    </row>
    <row r="358050" spans="6:6" x14ac:dyDescent="0.25">
      <c r="F358050" s="195"/>
    </row>
    <row r="358051" spans="6:6" x14ac:dyDescent="0.25">
      <c r="F358051" s="195"/>
    </row>
    <row r="358052" spans="6:6" x14ac:dyDescent="0.25">
      <c r="F358052" s="195"/>
    </row>
    <row r="358053" spans="6:6" x14ac:dyDescent="0.25">
      <c r="F358053" s="195"/>
    </row>
    <row r="358054" spans="6:6" x14ac:dyDescent="0.25">
      <c r="F358054" s="195"/>
    </row>
    <row r="358055" spans="6:6" x14ac:dyDescent="0.25">
      <c r="F358055" s="195"/>
    </row>
    <row r="358056" spans="6:6" x14ac:dyDescent="0.25">
      <c r="F358056" s="195"/>
    </row>
    <row r="358057" spans="6:6" x14ac:dyDescent="0.25">
      <c r="F358057" s="195"/>
    </row>
    <row r="358058" spans="6:6" x14ac:dyDescent="0.25">
      <c r="F358058" s="195"/>
    </row>
    <row r="358059" spans="6:6" x14ac:dyDescent="0.25">
      <c r="F358059" s="195"/>
    </row>
    <row r="358060" spans="6:6" x14ac:dyDescent="0.25">
      <c r="F358060" s="195"/>
    </row>
    <row r="358061" spans="6:6" x14ac:dyDescent="0.25">
      <c r="F358061" s="195"/>
    </row>
    <row r="358062" spans="6:6" x14ac:dyDescent="0.25">
      <c r="F358062" s="195"/>
    </row>
    <row r="358063" spans="6:6" x14ac:dyDescent="0.25">
      <c r="F358063" s="195"/>
    </row>
    <row r="358064" spans="6:6" x14ac:dyDescent="0.25">
      <c r="F358064" s="195"/>
    </row>
    <row r="358065" spans="6:6" x14ac:dyDescent="0.25">
      <c r="F358065" s="195"/>
    </row>
    <row r="358066" spans="6:6" x14ac:dyDescent="0.25">
      <c r="F358066" s="195"/>
    </row>
    <row r="358067" spans="6:6" x14ac:dyDescent="0.25">
      <c r="F358067" s="195"/>
    </row>
    <row r="358068" spans="6:6" x14ac:dyDescent="0.25">
      <c r="F358068" s="195"/>
    </row>
    <row r="358069" spans="6:6" x14ac:dyDescent="0.25">
      <c r="F358069" s="195"/>
    </row>
    <row r="358070" spans="6:6" x14ac:dyDescent="0.25">
      <c r="F358070" s="195"/>
    </row>
    <row r="358071" spans="6:6" x14ac:dyDescent="0.25">
      <c r="F358071" s="195"/>
    </row>
    <row r="358072" spans="6:6" x14ac:dyDescent="0.25">
      <c r="F358072" s="195"/>
    </row>
    <row r="358073" spans="6:6" x14ac:dyDescent="0.25">
      <c r="F358073" s="195"/>
    </row>
    <row r="358074" spans="6:6" x14ac:dyDescent="0.25">
      <c r="F358074" s="195"/>
    </row>
    <row r="358075" spans="6:6" x14ac:dyDescent="0.25">
      <c r="F358075" s="195"/>
    </row>
    <row r="358076" spans="6:6" x14ac:dyDescent="0.25">
      <c r="F358076" s="195"/>
    </row>
    <row r="358077" spans="6:6" x14ac:dyDescent="0.25">
      <c r="F358077" s="195"/>
    </row>
    <row r="358078" spans="6:6" x14ac:dyDescent="0.25">
      <c r="F358078" s="195"/>
    </row>
    <row r="358079" spans="6:6" x14ac:dyDescent="0.25">
      <c r="F358079" s="195"/>
    </row>
    <row r="358080" spans="6:6" x14ac:dyDescent="0.25">
      <c r="F358080" s="195"/>
    </row>
    <row r="358081" spans="6:6" x14ac:dyDescent="0.25">
      <c r="F358081" s="195"/>
    </row>
    <row r="358082" spans="6:6" x14ac:dyDescent="0.25">
      <c r="F358082" s="195"/>
    </row>
    <row r="358083" spans="6:6" x14ac:dyDescent="0.25">
      <c r="F358083" s="195"/>
    </row>
    <row r="358084" spans="6:6" x14ac:dyDescent="0.25">
      <c r="F358084" s="195"/>
    </row>
    <row r="358085" spans="6:6" x14ac:dyDescent="0.25">
      <c r="F358085" s="195"/>
    </row>
    <row r="358086" spans="6:6" x14ac:dyDescent="0.25">
      <c r="F358086" s="195"/>
    </row>
    <row r="358087" spans="6:6" x14ac:dyDescent="0.25">
      <c r="F358087" s="195"/>
    </row>
    <row r="358088" spans="6:6" x14ac:dyDescent="0.25">
      <c r="F358088" s="195"/>
    </row>
    <row r="358089" spans="6:6" x14ac:dyDescent="0.25">
      <c r="F358089" s="195"/>
    </row>
    <row r="358090" spans="6:6" x14ac:dyDescent="0.25">
      <c r="F358090" s="195"/>
    </row>
    <row r="358091" spans="6:6" x14ac:dyDescent="0.25">
      <c r="F358091" s="195"/>
    </row>
    <row r="358092" spans="6:6" x14ac:dyDescent="0.25">
      <c r="F358092" s="195"/>
    </row>
    <row r="358093" spans="6:6" x14ac:dyDescent="0.25">
      <c r="F358093" s="195"/>
    </row>
    <row r="358094" spans="6:6" x14ac:dyDescent="0.25">
      <c r="F358094" s="195"/>
    </row>
    <row r="358095" spans="6:6" x14ac:dyDescent="0.25">
      <c r="F358095" s="195"/>
    </row>
    <row r="358096" spans="6:6" x14ac:dyDescent="0.25">
      <c r="F358096" s="195"/>
    </row>
    <row r="358097" spans="6:6" x14ac:dyDescent="0.25">
      <c r="F358097" s="195"/>
    </row>
    <row r="358098" spans="6:6" x14ac:dyDescent="0.25">
      <c r="F358098" s="195"/>
    </row>
    <row r="358099" spans="6:6" x14ac:dyDescent="0.25">
      <c r="F358099" s="195"/>
    </row>
    <row r="358100" spans="6:6" x14ac:dyDescent="0.25">
      <c r="F358100" s="195"/>
    </row>
    <row r="358101" spans="6:6" x14ac:dyDescent="0.25">
      <c r="F358101" s="195"/>
    </row>
    <row r="358102" spans="6:6" x14ac:dyDescent="0.25">
      <c r="F358102" s="195"/>
    </row>
    <row r="358103" spans="6:6" x14ac:dyDescent="0.25">
      <c r="F358103" s="195"/>
    </row>
    <row r="358104" spans="6:6" x14ac:dyDescent="0.25">
      <c r="F358104" s="195"/>
    </row>
    <row r="358105" spans="6:6" x14ac:dyDescent="0.25">
      <c r="F358105" s="195"/>
    </row>
    <row r="358106" spans="6:6" x14ac:dyDescent="0.25">
      <c r="F358106" s="195"/>
    </row>
    <row r="358107" spans="6:6" x14ac:dyDescent="0.25">
      <c r="F358107" s="195"/>
    </row>
    <row r="358108" spans="6:6" x14ac:dyDescent="0.25">
      <c r="F358108" s="195"/>
    </row>
    <row r="358109" spans="6:6" x14ac:dyDescent="0.25">
      <c r="F358109" s="195"/>
    </row>
    <row r="358110" spans="6:6" x14ac:dyDescent="0.25">
      <c r="F358110" s="195"/>
    </row>
    <row r="358111" spans="6:6" x14ac:dyDescent="0.25">
      <c r="F358111" s="195"/>
    </row>
    <row r="358112" spans="6:6" x14ac:dyDescent="0.25">
      <c r="F358112" s="195"/>
    </row>
    <row r="358113" spans="6:6" x14ac:dyDescent="0.25">
      <c r="F358113" s="195"/>
    </row>
    <row r="358114" spans="6:6" x14ac:dyDescent="0.25">
      <c r="F358114" s="195"/>
    </row>
    <row r="358115" spans="6:6" x14ac:dyDescent="0.25">
      <c r="F358115" s="195"/>
    </row>
    <row r="358116" spans="6:6" x14ac:dyDescent="0.25">
      <c r="F358116" s="195"/>
    </row>
    <row r="358117" spans="6:6" x14ac:dyDescent="0.25">
      <c r="F358117" s="195"/>
    </row>
    <row r="358118" spans="6:6" x14ac:dyDescent="0.25">
      <c r="F358118" s="195"/>
    </row>
    <row r="358119" spans="6:6" x14ac:dyDescent="0.25">
      <c r="F358119" s="195"/>
    </row>
    <row r="358120" spans="6:6" x14ac:dyDescent="0.25">
      <c r="F358120" s="195"/>
    </row>
    <row r="358121" spans="6:6" x14ac:dyDescent="0.25">
      <c r="F358121" s="195"/>
    </row>
    <row r="358122" spans="6:6" x14ac:dyDescent="0.25">
      <c r="F358122" s="195"/>
    </row>
    <row r="358123" spans="6:6" x14ac:dyDescent="0.25">
      <c r="F358123" s="195"/>
    </row>
    <row r="358124" spans="6:6" x14ac:dyDescent="0.25">
      <c r="F358124" s="195"/>
    </row>
    <row r="358125" spans="6:6" x14ac:dyDescent="0.25">
      <c r="F358125" s="195"/>
    </row>
    <row r="358126" spans="6:6" x14ac:dyDescent="0.25">
      <c r="F358126" s="195"/>
    </row>
    <row r="358127" spans="6:6" x14ac:dyDescent="0.25">
      <c r="F358127" s="195"/>
    </row>
    <row r="358128" spans="6:6" x14ac:dyDescent="0.25">
      <c r="F358128" s="195"/>
    </row>
    <row r="358129" spans="6:6" x14ac:dyDescent="0.25">
      <c r="F358129" s="195"/>
    </row>
    <row r="358130" spans="6:6" x14ac:dyDescent="0.25">
      <c r="F358130" s="195"/>
    </row>
    <row r="358131" spans="6:6" x14ac:dyDescent="0.25">
      <c r="F358131" s="195"/>
    </row>
    <row r="358132" spans="6:6" x14ac:dyDescent="0.25">
      <c r="F358132" s="195"/>
    </row>
    <row r="358133" spans="6:6" x14ac:dyDescent="0.25">
      <c r="F358133" s="195"/>
    </row>
    <row r="358134" spans="6:6" x14ac:dyDescent="0.25">
      <c r="F358134" s="195"/>
    </row>
    <row r="358135" spans="6:6" x14ac:dyDescent="0.25">
      <c r="F358135" s="195"/>
    </row>
    <row r="358136" spans="6:6" x14ac:dyDescent="0.25">
      <c r="F358136" s="195"/>
    </row>
    <row r="358137" spans="6:6" x14ac:dyDescent="0.25">
      <c r="F358137" s="195"/>
    </row>
    <row r="358138" spans="6:6" x14ac:dyDescent="0.25">
      <c r="F358138" s="195"/>
    </row>
    <row r="358139" spans="6:6" x14ac:dyDescent="0.25">
      <c r="F358139" s="195"/>
    </row>
    <row r="358140" spans="6:6" x14ac:dyDescent="0.25">
      <c r="F358140" s="195"/>
    </row>
    <row r="358141" spans="6:6" x14ac:dyDescent="0.25">
      <c r="F358141" s="195"/>
    </row>
    <row r="358142" spans="6:6" x14ac:dyDescent="0.25">
      <c r="F358142" s="195"/>
    </row>
    <row r="358143" spans="6:6" x14ac:dyDescent="0.25">
      <c r="F358143" s="195"/>
    </row>
    <row r="358144" spans="6:6" x14ac:dyDescent="0.25">
      <c r="F358144" s="195"/>
    </row>
    <row r="358145" spans="6:6" x14ac:dyDescent="0.25">
      <c r="F358145" s="195"/>
    </row>
    <row r="358146" spans="6:6" x14ac:dyDescent="0.25">
      <c r="F358146" s="195"/>
    </row>
    <row r="358147" spans="6:6" x14ac:dyDescent="0.25">
      <c r="F358147" s="195"/>
    </row>
    <row r="358148" spans="6:6" x14ac:dyDescent="0.25">
      <c r="F358148" s="195"/>
    </row>
    <row r="358149" spans="6:6" x14ac:dyDescent="0.25">
      <c r="F358149" s="195"/>
    </row>
    <row r="358150" spans="6:6" x14ac:dyDescent="0.25">
      <c r="F358150" s="195"/>
    </row>
    <row r="358151" spans="6:6" x14ac:dyDescent="0.25">
      <c r="F358151" s="195"/>
    </row>
    <row r="358152" spans="6:6" x14ac:dyDescent="0.25">
      <c r="F358152" s="195"/>
    </row>
    <row r="358153" spans="6:6" x14ac:dyDescent="0.25">
      <c r="F358153" s="195"/>
    </row>
    <row r="358154" spans="6:6" x14ac:dyDescent="0.25">
      <c r="F358154" s="195"/>
    </row>
    <row r="358155" spans="6:6" x14ac:dyDescent="0.25">
      <c r="F358155" s="195"/>
    </row>
    <row r="358156" spans="6:6" x14ac:dyDescent="0.25">
      <c r="F358156" s="195"/>
    </row>
    <row r="358157" spans="6:6" x14ac:dyDescent="0.25">
      <c r="F358157" s="195"/>
    </row>
    <row r="358158" spans="6:6" x14ac:dyDescent="0.25">
      <c r="F358158" s="195"/>
    </row>
    <row r="358159" spans="6:6" x14ac:dyDescent="0.25">
      <c r="F358159" s="195"/>
    </row>
    <row r="358160" spans="6:6" x14ac:dyDescent="0.25">
      <c r="F358160" s="195"/>
    </row>
    <row r="358161" spans="6:6" x14ac:dyDescent="0.25">
      <c r="F358161" s="195"/>
    </row>
    <row r="358162" spans="6:6" x14ac:dyDescent="0.25">
      <c r="F358162" s="195"/>
    </row>
    <row r="358163" spans="6:6" x14ac:dyDescent="0.25">
      <c r="F358163" s="195"/>
    </row>
    <row r="358164" spans="6:6" x14ac:dyDescent="0.25">
      <c r="F358164" s="195"/>
    </row>
    <row r="358165" spans="6:6" x14ac:dyDescent="0.25">
      <c r="F358165" s="195"/>
    </row>
    <row r="358166" spans="6:6" x14ac:dyDescent="0.25">
      <c r="F358166" s="195"/>
    </row>
    <row r="358167" spans="6:6" x14ac:dyDescent="0.25">
      <c r="F358167" s="195"/>
    </row>
    <row r="358168" spans="6:6" x14ac:dyDescent="0.25">
      <c r="F358168" s="195"/>
    </row>
    <row r="358169" spans="6:6" x14ac:dyDescent="0.25">
      <c r="F358169" s="195"/>
    </row>
    <row r="358170" spans="6:6" x14ac:dyDescent="0.25">
      <c r="F358170" s="195"/>
    </row>
    <row r="358171" spans="6:6" x14ac:dyDescent="0.25">
      <c r="F358171" s="195"/>
    </row>
    <row r="358172" spans="6:6" x14ac:dyDescent="0.25">
      <c r="F358172" s="195"/>
    </row>
    <row r="358173" spans="6:6" x14ac:dyDescent="0.25">
      <c r="F358173" s="195"/>
    </row>
    <row r="358174" spans="6:6" x14ac:dyDescent="0.25">
      <c r="F358174" s="195"/>
    </row>
    <row r="358175" spans="6:6" x14ac:dyDescent="0.25">
      <c r="F358175" s="195"/>
    </row>
    <row r="358176" spans="6:6" x14ac:dyDescent="0.25">
      <c r="F358176" s="195"/>
    </row>
    <row r="358177" spans="6:6" x14ac:dyDescent="0.25">
      <c r="F358177" s="195"/>
    </row>
    <row r="358178" spans="6:6" x14ac:dyDescent="0.25">
      <c r="F358178" s="195"/>
    </row>
    <row r="358179" spans="6:6" x14ac:dyDescent="0.25">
      <c r="F358179" s="195"/>
    </row>
    <row r="358180" spans="6:6" x14ac:dyDescent="0.25">
      <c r="F358180" s="195"/>
    </row>
    <row r="358181" spans="6:6" x14ac:dyDescent="0.25">
      <c r="F358181" s="195"/>
    </row>
    <row r="358182" spans="6:6" x14ac:dyDescent="0.25">
      <c r="F358182" s="195"/>
    </row>
    <row r="358183" spans="6:6" x14ac:dyDescent="0.25">
      <c r="F358183" s="195"/>
    </row>
    <row r="358184" spans="6:6" x14ac:dyDescent="0.25">
      <c r="F358184" s="195"/>
    </row>
    <row r="358185" spans="6:6" x14ac:dyDescent="0.25">
      <c r="F358185" s="195"/>
    </row>
    <row r="358186" spans="6:6" x14ac:dyDescent="0.25">
      <c r="F358186" s="195"/>
    </row>
    <row r="358187" spans="6:6" x14ac:dyDescent="0.25">
      <c r="F358187" s="195"/>
    </row>
    <row r="358188" spans="6:6" x14ac:dyDescent="0.25">
      <c r="F358188" s="195"/>
    </row>
    <row r="358189" spans="6:6" x14ac:dyDescent="0.25">
      <c r="F358189" s="195"/>
    </row>
    <row r="358190" spans="6:6" x14ac:dyDescent="0.25">
      <c r="F358190" s="195"/>
    </row>
    <row r="358191" spans="6:6" x14ac:dyDescent="0.25">
      <c r="F358191" s="195"/>
    </row>
    <row r="358192" spans="6:6" x14ac:dyDescent="0.25">
      <c r="F358192" s="195"/>
    </row>
    <row r="358193" spans="6:6" x14ac:dyDescent="0.25">
      <c r="F358193" s="195"/>
    </row>
    <row r="358194" spans="6:6" x14ac:dyDescent="0.25">
      <c r="F358194" s="195"/>
    </row>
    <row r="358195" spans="6:6" x14ac:dyDescent="0.25">
      <c r="F358195" s="195"/>
    </row>
    <row r="358196" spans="6:6" x14ac:dyDescent="0.25">
      <c r="F358196" s="195"/>
    </row>
    <row r="358197" spans="6:6" x14ac:dyDescent="0.25">
      <c r="F358197" s="195"/>
    </row>
    <row r="358198" spans="6:6" x14ac:dyDescent="0.25">
      <c r="F358198" s="195"/>
    </row>
    <row r="358199" spans="6:6" x14ac:dyDescent="0.25">
      <c r="F358199" s="195"/>
    </row>
    <row r="358200" spans="6:6" x14ac:dyDescent="0.25">
      <c r="F358200" s="195"/>
    </row>
    <row r="358201" spans="6:6" x14ac:dyDescent="0.25">
      <c r="F358201" s="195"/>
    </row>
    <row r="358202" spans="6:6" x14ac:dyDescent="0.25">
      <c r="F358202" s="195"/>
    </row>
    <row r="358203" spans="6:6" x14ac:dyDescent="0.25">
      <c r="F358203" s="195"/>
    </row>
    <row r="358204" spans="6:6" x14ac:dyDescent="0.25">
      <c r="F358204" s="195"/>
    </row>
    <row r="358205" spans="6:6" x14ac:dyDescent="0.25">
      <c r="F358205" s="195"/>
    </row>
    <row r="358206" spans="6:6" x14ac:dyDescent="0.25">
      <c r="F358206" s="195"/>
    </row>
    <row r="358207" spans="6:6" x14ac:dyDescent="0.25">
      <c r="F358207" s="195"/>
    </row>
    <row r="358208" spans="6:6" x14ac:dyDescent="0.25">
      <c r="F358208" s="195"/>
    </row>
    <row r="358209" spans="6:6" x14ac:dyDescent="0.25">
      <c r="F358209" s="195"/>
    </row>
    <row r="358210" spans="6:6" x14ac:dyDescent="0.25">
      <c r="F358210" s="195"/>
    </row>
    <row r="358211" spans="6:6" x14ac:dyDescent="0.25">
      <c r="F358211" s="195"/>
    </row>
    <row r="358212" spans="6:6" x14ac:dyDescent="0.25">
      <c r="F358212" s="195"/>
    </row>
    <row r="358213" spans="6:6" x14ac:dyDescent="0.25">
      <c r="F358213" s="195"/>
    </row>
    <row r="358214" spans="6:6" x14ac:dyDescent="0.25">
      <c r="F358214" s="195"/>
    </row>
    <row r="358215" spans="6:6" x14ac:dyDescent="0.25">
      <c r="F358215" s="195"/>
    </row>
    <row r="358216" spans="6:6" x14ac:dyDescent="0.25">
      <c r="F358216" s="195"/>
    </row>
    <row r="358217" spans="6:6" x14ac:dyDescent="0.25">
      <c r="F358217" s="195"/>
    </row>
    <row r="358218" spans="6:6" x14ac:dyDescent="0.25">
      <c r="F358218" s="195"/>
    </row>
    <row r="358219" spans="6:6" x14ac:dyDescent="0.25">
      <c r="F358219" s="195"/>
    </row>
    <row r="358220" spans="6:6" x14ac:dyDescent="0.25">
      <c r="F358220" s="195"/>
    </row>
    <row r="358221" spans="6:6" x14ac:dyDescent="0.25">
      <c r="F358221" s="195"/>
    </row>
    <row r="358222" spans="6:6" x14ac:dyDescent="0.25">
      <c r="F358222" s="195"/>
    </row>
    <row r="358223" spans="6:6" x14ac:dyDescent="0.25">
      <c r="F358223" s="195"/>
    </row>
    <row r="358224" spans="6:6" x14ac:dyDescent="0.25">
      <c r="F358224" s="195"/>
    </row>
    <row r="358225" spans="6:6" x14ac:dyDescent="0.25">
      <c r="F358225" s="195"/>
    </row>
    <row r="358226" spans="6:6" x14ac:dyDescent="0.25">
      <c r="F358226" s="195"/>
    </row>
    <row r="358227" spans="6:6" x14ac:dyDescent="0.25">
      <c r="F358227" s="195"/>
    </row>
    <row r="358228" spans="6:6" x14ac:dyDescent="0.25">
      <c r="F358228" s="195"/>
    </row>
    <row r="358229" spans="6:6" x14ac:dyDescent="0.25">
      <c r="F358229" s="195"/>
    </row>
    <row r="358230" spans="6:6" x14ac:dyDescent="0.25">
      <c r="F358230" s="195"/>
    </row>
    <row r="358231" spans="6:6" x14ac:dyDescent="0.25">
      <c r="F358231" s="195"/>
    </row>
    <row r="358232" spans="6:6" x14ac:dyDescent="0.25">
      <c r="F358232" s="195"/>
    </row>
    <row r="358233" spans="6:6" x14ac:dyDescent="0.25">
      <c r="F358233" s="195"/>
    </row>
    <row r="358234" spans="6:6" x14ac:dyDescent="0.25">
      <c r="F358234" s="195"/>
    </row>
    <row r="358235" spans="6:6" x14ac:dyDescent="0.25">
      <c r="F358235" s="195"/>
    </row>
    <row r="358236" spans="6:6" x14ac:dyDescent="0.25">
      <c r="F358236" s="195"/>
    </row>
    <row r="358237" spans="6:6" x14ac:dyDescent="0.25">
      <c r="F358237" s="195"/>
    </row>
    <row r="358238" spans="6:6" x14ac:dyDescent="0.25">
      <c r="F358238" s="195"/>
    </row>
    <row r="358239" spans="6:6" x14ac:dyDescent="0.25">
      <c r="F358239" s="195"/>
    </row>
    <row r="358240" spans="6:6" x14ac:dyDescent="0.25">
      <c r="F358240" s="195"/>
    </row>
    <row r="358241" spans="6:6" x14ac:dyDescent="0.25">
      <c r="F358241" s="195"/>
    </row>
    <row r="358242" spans="6:6" x14ac:dyDescent="0.25">
      <c r="F358242" s="195"/>
    </row>
    <row r="358243" spans="6:6" x14ac:dyDescent="0.25">
      <c r="F358243" s="195"/>
    </row>
    <row r="358244" spans="6:6" x14ac:dyDescent="0.25">
      <c r="F358244" s="195"/>
    </row>
    <row r="358245" spans="6:6" x14ac:dyDescent="0.25">
      <c r="F358245" s="195"/>
    </row>
    <row r="358246" spans="6:6" x14ac:dyDescent="0.25">
      <c r="F358246" s="195"/>
    </row>
    <row r="358247" spans="6:6" x14ac:dyDescent="0.25">
      <c r="F358247" s="195"/>
    </row>
    <row r="358248" spans="6:6" x14ac:dyDescent="0.25">
      <c r="F358248" s="195"/>
    </row>
    <row r="358249" spans="6:6" x14ac:dyDescent="0.25">
      <c r="F358249" s="195"/>
    </row>
    <row r="358250" spans="6:6" x14ac:dyDescent="0.25">
      <c r="F358250" s="195"/>
    </row>
    <row r="358251" spans="6:6" x14ac:dyDescent="0.25">
      <c r="F358251" s="195"/>
    </row>
    <row r="358252" spans="6:6" x14ac:dyDescent="0.25">
      <c r="F358252" s="195"/>
    </row>
    <row r="358253" spans="6:6" x14ac:dyDescent="0.25">
      <c r="F358253" s="195"/>
    </row>
    <row r="358254" spans="6:6" x14ac:dyDescent="0.25">
      <c r="F358254" s="195"/>
    </row>
    <row r="358255" spans="6:6" x14ac:dyDescent="0.25">
      <c r="F358255" s="195"/>
    </row>
    <row r="358256" spans="6:6" x14ac:dyDescent="0.25">
      <c r="F358256" s="195"/>
    </row>
    <row r="358257" spans="6:6" x14ac:dyDescent="0.25">
      <c r="F358257" s="195"/>
    </row>
    <row r="358258" spans="6:6" x14ac:dyDescent="0.25">
      <c r="F358258" s="195"/>
    </row>
    <row r="358259" spans="6:6" x14ac:dyDescent="0.25">
      <c r="F358259" s="195"/>
    </row>
    <row r="358260" spans="6:6" x14ac:dyDescent="0.25">
      <c r="F358260" s="195"/>
    </row>
    <row r="358261" spans="6:6" x14ac:dyDescent="0.25">
      <c r="F358261" s="195"/>
    </row>
    <row r="358262" spans="6:6" x14ac:dyDescent="0.25">
      <c r="F358262" s="195"/>
    </row>
    <row r="358263" spans="6:6" x14ac:dyDescent="0.25">
      <c r="F358263" s="195"/>
    </row>
    <row r="358264" spans="6:6" x14ac:dyDescent="0.25">
      <c r="F358264" s="195"/>
    </row>
    <row r="358265" spans="6:6" x14ac:dyDescent="0.25">
      <c r="F358265" s="195"/>
    </row>
    <row r="358266" spans="6:6" x14ac:dyDescent="0.25">
      <c r="F358266" s="195"/>
    </row>
    <row r="358267" spans="6:6" x14ac:dyDescent="0.25">
      <c r="F358267" s="195"/>
    </row>
    <row r="358268" spans="6:6" x14ac:dyDescent="0.25">
      <c r="F358268" s="195"/>
    </row>
    <row r="358269" spans="6:6" x14ac:dyDescent="0.25">
      <c r="F358269" s="195"/>
    </row>
    <row r="358270" spans="6:6" x14ac:dyDescent="0.25">
      <c r="F358270" s="195"/>
    </row>
    <row r="358271" spans="6:6" x14ac:dyDescent="0.25">
      <c r="F358271" s="195"/>
    </row>
    <row r="358272" spans="6:6" x14ac:dyDescent="0.25">
      <c r="F358272" s="195"/>
    </row>
    <row r="358273" spans="6:6" x14ac:dyDescent="0.25">
      <c r="F358273" s="195"/>
    </row>
    <row r="358274" spans="6:6" x14ac:dyDescent="0.25">
      <c r="F358274" s="195"/>
    </row>
    <row r="358275" spans="6:6" x14ac:dyDescent="0.25">
      <c r="F358275" s="195"/>
    </row>
    <row r="358276" spans="6:6" x14ac:dyDescent="0.25">
      <c r="F358276" s="195"/>
    </row>
    <row r="358277" spans="6:6" x14ac:dyDescent="0.25">
      <c r="F358277" s="195"/>
    </row>
    <row r="358278" spans="6:6" x14ac:dyDescent="0.25">
      <c r="F358278" s="195"/>
    </row>
    <row r="358279" spans="6:6" x14ac:dyDescent="0.25">
      <c r="F358279" s="195"/>
    </row>
    <row r="358280" spans="6:6" x14ac:dyDescent="0.25">
      <c r="F358280" s="195"/>
    </row>
    <row r="363398" spans="6:6" x14ac:dyDescent="0.25">
      <c r="F363398" s="195"/>
    </row>
    <row r="363399" spans="6:6" x14ac:dyDescent="0.25">
      <c r="F363399" s="195"/>
    </row>
    <row r="363400" spans="6:6" x14ac:dyDescent="0.25">
      <c r="F363400" s="195"/>
    </row>
    <row r="363401" spans="6:6" x14ac:dyDescent="0.25">
      <c r="F363401" s="195"/>
    </row>
    <row r="363402" spans="6:6" x14ac:dyDescent="0.25">
      <c r="F363402" s="195"/>
    </row>
    <row r="363403" spans="6:6" x14ac:dyDescent="0.25">
      <c r="F363403" s="195"/>
    </row>
    <row r="363404" spans="6:6" x14ac:dyDescent="0.25">
      <c r="F363404" s="195"/>
    </row>
    <row r="363405" spans="6:6" x14ac:dyDescent="0.25">
      <c r="F363405" s="195"/>
    </row>
    <row r="363406" spans="6:6" x14ac:dyDescent="0.25">
      <c r="F363406" s="195"/>
    </row>
    <row r="363407" spans="6:6" x14ac:dyDescent="0.25">
      <c r="F363407" s="195"/>
    </row>
    <row r="363408" spans="6:6" x14ac:dyDescent="0.25">
      <c r="F363408" s="195"/>
    </row>
    <row r="363409" spans="6:6" x14ac:dyDescent="0.25">
      <c r="F363409" s="195"/>
    </row>
    <row r="363410" spans="6:6" x14ac:dyDescent="0.25">
      <c r="F363410" s="195"/>
    </row>
    <row r="363411" spans="6:6" x14ac:dyDescent="0.25">
      <c r="F363411" s="195"/>
    </row>
    <row r="363412" spans="6:6" x14ac:dyDescent="0.25">
      <c r="F363412" s="195"/>
    </row>
    <row r="363413" spans="6:6" x14ac:dyDescent="0.25">
      <c r="F363413" s="195"/>
    </row>
    <row r="363414" spans="6:6" x14ac:dyDescent="0.25">
      <c r="F363414" s="195"/>
    </row>
    <row r="363415" spans="6:6" x14ac:dyDescent="0.25">
      <c r="F363415" s="195"/>
    </row>
    <row r="363416" spans="6:6" x14ac:dyDescent="0.25">
      <c r="F363416" s="195"/>
    </row>
    <row r="363417" spans="6:6" x14ac:dyDescent="0.25">
      <c r="F363417" s="195"/>
    </row>
    <row r="363418" spans="6:6" x14ac:dyDescent="0.25">
      <c r="F363418" s="195"/>
    </row>
    <row r="363419" spans="6:6" x14ac:dyDescent="0.25">
      <c r="F363419" s="195"/>
    </row>
    <row r="363420" spans="6:6" x14ac:dyDescent="0.25">
      <c r="F363420" s="195"/>
    </row>
    <row r="363421" spans="6:6" x14ac:dyDescent="0.25">
      <c r="F363421" s="195"/>
    </row>
    <row r="363422" spans="6:6" x14ac:dyDescent="0.25">
      <c r="F363422" s="195"/>
    </row>
    <row r="363423" spans="6:6" x14ac:dyDescent="0.25">
      <c r="F363423" s="195"/>
    </row>
    <row r="363424" spans="6:6" x14ac:dyDescent="0.25">
      <c r="F363424" s="195"/>
    </row>
    <row r="363425" spans="6:6" x14ac:dyDescent="0.25">
      <c r="F363425" s="195"/>
    </row>
    <row r="363426" spans="6:6" x14ac:dyDescent="0.25">
      <c r="F363426" s="195"/>
    </row>
    <row r="363427" spans="6:6" x14ac:dyDescent="0.25">
      <c r="F363427" s="195"/>
    </row>
    <row r="363428" spans="6:6" x14ac:dyDescent="0.25">
      <c r="F363428" s="195"/>
    </row>
    <row r="363429" spans="6:6" x14ac:dyDescent="0.25">
      <c r="F363429" s="195"/>
    </row>
    <row r="363430" spans="6:6" x14ac:dyDescent="0.25">
      <c r="F363430" s="195"/>
    </row>
    <row r="363431" spans="6:6" x14ac:dyDescent="0.25">
      <c r="F363431" s="195"/>
    </row>
    <row r="363432" spans="6:6" x14ac:dyDescent="0.25">
      <c r="F363432" s="195"/>
    </row>
    <row r="363433" spans="6:6" x14ac:dyDescent="0.25">
      <c r="F363433" s="195"/>
    </row>
    <row r="363434" spans="6:6" x14ac:dyDescent="0.25">
      <c r="F363434" s="195"/>
    </row>
    <row r="363435" spans="6:6" x14ac:dyDescent="0.25">
      <c r="F363435" s="195"/>
    </row>
    <row r="363436" spans="6:6" x14ac:dyDescent="0.25">
      <c r="F363436" s="195"/>
    </row>
    <row r="363437" spans="6:6" x14ac:dyDescent="0.25">
      <c r="F363437" s="195"/>
    </row>
    <row r="363438" spans="6:6" x14ac:dyDescent="0.25">
      <c r="F363438" s="195"/>
    </row>
    <row r="363439" spans="6:6" x14ac:dyDescent="0.25">
      <c r="F363439" s="195"/>
    </row>
    <row r="363440" spans="6:6" x14ac:dyDescent="0.25">
      <c r="F363440" s="195"/>
    </row>
    <row r="363441" spans="6:6" x14ac:dyDescent="0.25">
      <c r="F363441" s="195"/>
    </row>
    <row r="363442" spans="6:6" x14ac:dyDescent="0.25">
      <c r="F363442" s="195"/>
    </row>
    <row r="363443" spans="6:6" x14ac:dyDescent="0.25">
      <c r="F363443" s="195"/>
    </row>
    <row r="363444" spans="6:6" x14ac:dyDescent="0.25">
      <c r="F363444" s="195"/>
    </row>
    <row r="363445" spans="6:6" x14ac:dyDescent="0.25">
      <c r="F363445" s="195"/>
    </row>
    <row r="363446" spans="6:6" x14ac:dyDescent="0.25">
      <c r="F363446" s="195"/>
    </row>
    <row r="363447" spans="6:6" x14ac:dyDescent="0.25">
      <c r="F363447" s="195"/>
    </row>
    <row r="363448" spans="6:6" x14ac:dyDescent="0.25">
      <c r="F363448" s="195"/>
    </row>
    <row r="363449" spans="6:6" x14ac:dyDescent="0.25">
      <c r="F363449" s="195"/>
    </row>
    <row r="363450" spans="6:6" x14ac:dyDescent="0.25">
      <c r="F363450" s="195"/>
    </row>
    <row r="363451" spans="6:6" x14ac:dyDescent="0.25">
      <c r="F363451" s="195"/>
    </row>
    <row r="363452" spans="6:6" x14ac:dyDescent="0.25">
      <c r="F363452" s="195"/>
    </row>
    <row r="363453" spans="6:6" x14ac:dyDescent="0.25">
      <c r="F363453" s="195"/>
    </row>
    <row r="363454" spans="6:6" x14ac:dyDescent="0.25">
      <c r="F363454" s="195"/>
    </row>
    <row r="363455" spans="6:6" x14ac:dyDescent="0.25">
      <c r="F363455" s="195"/>
    </row>
    <row r="363456" spans="6:6" x14ac:dyDescent="0.25">
      <c r="F363456" s="195"/>
    </row>
    <row r="363457" spans="6:6" x14ac:dyDescent="0.25">
      <c r="F363457" s="195"/>
    </row>
    <row r="363458" spans="6:6" x14ac:dyDescent="0.25">
      <c r="F363458" s="195"/>
    </row>
    <row r="363459" spans="6:6" x14ac:dyDescent="0.25">
      <c r="F363459" s="195"/>
    </row>
    <row r="363460" spans="6:6" x14ac:dyDescent="0.25">
      <c r="F363460" s="195"/>
    </row>
    <row r="363461" spans="6:6" x14ac:dyDescent="0.25">
      <c r="F363461" s="195"/>
    </row>
    <row r="363462" spans="6:6" x14ac:dyDescent="0.25">
      <c r="F363462" s="195"/>
    </row>
    <row r="363463" spans="6:6" x14ac:dyDescent="0.25">
      <c r="F363463" s="195"/>
    </row>
    <row r="363464" spans="6:6" x14ac:dyDescent="0.25">
      <c r="F363464" s="195"/>
    </row>
    <row r="363465" spans="6:6" x14ac:dyDescent="0.25">
      <c r="F363465" s="195"/>
    </row>
    <row r="363466" spans="6:6" x14ac:dyDescent="0.25">
      <c r="F363466" s="195"/>
    </row>
    <row r="363467" spans="6:6" x14ac:dyDescent="0.25">
      <c r="F363467" s="195"/>
    </row>
    <row r="363468" spans="6:6" x14ac:dyDescent="0.25">
      <c r="F363468" s="195"/>
    </row>
    <row r="363469" spans="6:6" x14ac:dyDescent="0.25">
      <c r="F363469" s="195"/>
    </row>
    <row r="363470" spans="6:6" x14ac:dyDescent="0.25">
      <c r="F363470" s="195"/>
    </row>
    <row r="363471" spans="6:6" x14ac:dyDescent="0.25">
      <c r="F363471" s="195"/>
    </row>
    <row r="363472" spans="6:6" x14ac:dyDescent="0.25">
      <c r="F363472" s="195"/>
    </row>
    <row r="363473" spans="6:6" x14ac:dyDescent="0.25">
      <c r="F363473" s="195"/>
    </row>
    <row r="363474" spans="6:6" x14ac:dyDescent="0.25">
      <c r="F363474" s="195"/>
    </row>
    <row r="363475" spans="6:6" x14ac:dyDescent="0.25">
      <c r="F363475" s="195"/>
    </row>
    <row r="363476" spans="6:6" x14ac:dyDescent="0.25">
      <c r="F363476" s="195"/>
    </row>
    <row r="363477" spans="6:6" x14ac:dyDescent="0.25">
      <c r="F363477" s="195"/>
    </row>
    <row r="363478" spans="6:6" x14ac:dyDescent="0.25">
      <c r="F363478" s="195"/>
    </row>
    <row r="363479" spans="6:6" x14ac:dyDescent="0.25">
      <c r="F363479" s="195"/>
    </row>
    <row r="363480" spans="6:6" x14ac:dyDescent="0.25">
      <c r="F363480" s="195"/>
    </row>
    <row r="363481" spans="6:6" x14ac:dyDescent="0.25">
      <c r="F363481" s="195"/>
    </row>
    <row r="363482" spans="6:6" x14ac:dyDescent="0.25">
      <c r="F363482" s="195"/>
    </row>
    <row r="363483" spans="6:6" x14ac:dyDescent="0.25">
      <c r="F363483" s="195"/>
    </row>
    <row r="363484" spans="6:6" x14ac:dyDescent="0.25">
      <c r="F363484" s="195"/>
    </row>
    <row r="363485" spans="6:6" x14ac:dyDescent="0.25">
      <c r="F363485" s="195"/>
    </row>
    <row r="363486" spans="6:6" x14ac:dyDescent="0.25">
      <c r="F363486" s="195"/>
    </row>
    <row r="363487" spans="6:6" x14ac:dyDescent="0.25">
      <c r="F363487" s="195"/>
    </row>
    <row r="363488" spans="6:6" x14ac:dyDescent="0.25">
      <c r="F363488" s="195"/>
    </row>
    <row r="363489" spans="6:6" x14ac:dyDescent="0.25">
      <c r="F363489" s="195"/>
    </row>
    <row r="363490" spans="6:6" x14ac:dyDescent="0.25">
      <c r="F363490" s="195"/>
    </row>
    <row r="363491" spans="6:6" x14ac:dyDescent="0.25">
      <c r="F363491" s="195"/>
    </row>
    <row r="363492" spans="6:6" x14ac:dyDescent="0.25">
      <c r="F363492" s="195"/>
    </row>
    <row r="363493" spans="6:6" x14ac:dyDescent="0.25">
      <c r="F363493" s="195"/>
    </row>
    <row r="363494" spans="6:6" x14ac:dyDescent="0.25">
      <c r="F363494" s="195"/>
    </row>
    <row r="363495" spans="6:6" x14ac:dyDescent="0.25">
      <c r="F363495" s="195"/>
    </row>
    <row r="363496" spans="6:6" x14ac:dyDescent="0.25">
      <c r="F363496" s="195"/>
    </row>
    <row r="363497" spans="6:6" x14ac:dyDescent="0.25">
      <c r="F363497" s="195"/>
    </row>
    <row r="363498" spans="6:6" x14ac:dyDescent="0.25">
      <c r="F363498" s="195"/>
    </row>
    <row r="363499" spans="6:6" x14ac:dyDescent="0.25">
      <c r="F363499" s="195"/>
    </row>
    <row r="363500" spans="6:6" x14ac:dyDescent="0.25">
      <c r="F363500" s="195"/>
    </row>
    <row r="363501" spans="6:6" x14ac:dyDescent="0.25">
      <c r="F363501" s="195"/>
    </row>
    <row r="363502" spans="6:6" x14ac:dyDescent="0.25">
      <c r="F363502" s="195"/>
    </row>
    <row r="363503" spans="6:6" x14ac:dyDescent="0.25">
      <c r="F363503" s="195"/>
    </row>
    <row r="363504" spans="6:6" x14ac:dyDescent="0.25">
      <c r="F363504" s="195"/>
    </row>
    <row r="363505" spans="6:6" x14ac:dyDescent="0.25">
      <c r="F363505" s="195"/>
    </row>
    <row r="363506" spans="6:6" x14ac:dyDescent="0.25">
      <c r="F363506" s="195"/>
    </row>
    <row r="363507" spans="6:6" x14ac:dyDescent="0.25">
      <c r="F363507" s="195"/>
    </row>
    <row r="363508" spans="6:6" x14ac:dyDescent="0.25">
      <c r="F363508" s="195"/>
    </row>
    <row r="363509" spans="6:6" x14ac:dyDescent="0.25">
      <c r="F363509" s="195"/>
    </row>
    <row r="363510" spans="6:6" x14ac:dyDescent="0.25">
      <c r="F363510" s="195"/>
    </row>
    <row r="363511" spans="6:6" x14ac:dyDescent="0.25">
      <c r="F363511" s="195"/>
    </row>
    <row r="363512" spans="6:6" x14ac:dyDescent="0.25">
      <c r="F363512" s="195"/>
    </row>
    <row r="363513" spans="6:6" x14ac:dyDescent="0.25">
      <c r="F363513" s="195"/>
    </row>
    <row r="363514" spans="6:6" x14ac:dyDescent="0.25">
      <c r="F363514" s="195"/>
    </row>
    <row r="363515" spans="6:6" x14ac:dyDescent="0.25">
      <c r="F363515" s="195"/>
    </row>
    <row r="363516" spans="6:6" x14ac:dyDescent="0.25">
      <c r="F363516" s="195"/>
    </row>
    <row r="363517" spans="6:6" x14ac:dyDescent="0.25">
      <c r="F363517" s="195"/>
    </row>
    <row r="363518" spans="6:6" x14ac:dyDescent="0.25">
      <c r="F363518" s="195"/>
    </row>
    <row r="363519" spans="6:6" x14ac:dyDescent="0.25">
      <c r="F363519" s="195"/>
    </row>
    <row r="363520" spans="6:6" x14ac:dyDescent="0.25">
      <c r="F363520" s="195"/>
    </row>
    <row r="363521" spans="6:6" x14ac:dyDescent="0.25">
      <c r="F363521" s="195"/>
    </row>
    <row r="363522" spans="6:6" x14ac:dyDescent="0.25">
      <c r="F363522" s="195"/>
    </row>
    <row r="363523" spans="6:6" x14ac:dyDescent="0.25">
      <c r="F363523" s="195"/>
    </row>
    <row r="363524" spans="6:6" x14ac:dyDescent="0.25">
      <c r="F363524" s="195"/>
    </row>
    <row r="363525" spans="6:6" x14ac:dyDescent="0.25">
      <c r="F363525" s="195"/>
    </row>
    <row r="363526" spans="6:6" x14ac:dyDescent="0.25">
      <c r="F363526" s="195"/>
    </row>
    <row r="363527" spans="6:6" x14ac:dyDescent="0.25">
      <c r="F363527" s="195"/>
    </row>
    <row r="363528" spans="6:6" x14ac:dyDescent="0.25">
      <c r="F363528" s="195"/>
    </row>
    <row r="363529" spans="6:6" x14ac:dyDescent="0.25">
      <c r="F363529" s="195"/>
    </row>
    <row r="363530" spans="6:6" x14ac:dyDescent="0.25">
      <c r="F363530" s="195"/>
    </row>
    <row r="363531" spans="6:6" x14ac:dyDescent="0.25">
      <c r="F363531" s="195"/>
    </row>
    <row r="363532" spans="6:6" x14ac:dyDescent="0.25">
      <c r="F363532" s="195"/>
    </row>
    <row r="363533" spans="6:6" x14ac:dyDescent="0.25">
      <c r="F363533" s="195"/>
    </row>
    <row r="363534" spans="6:6" x14ac:dyDescent="0.25">
      <c r="F363534" s="195"/>
    </row>
    <row r="363535" spans="6:6" x14ac:dyDescent="0.25">
      <c r="F363535" s="195"/>
    </row>
    <row r="363536" spans="6:6" x14ac:dyDescent="0.25">
      <c r="F363536" s="195"/>
    </row>
    <row r="363537" spans="6:6" x14ac:dyDescent="0.25">
      <c r="F363537" s="195"/>
    </row>
    <row r="363538" spans="6:6" x14ac:dyDescent="0.25">
      <c r="F363538" s="195"/>
    </row>
    <row r="363539" spans="6:6" x14ac:dyDescent="0.25">
      <c r="F363539" s="195"/>
    </row>
    <row r="363540" spans="6:6" x14ac:dyDescent="0.25">
      <c r="F363540" s="195"/>
    </row>
    <row r="363541" spans="6:6" x14ac:dyDescent="0.25">
      <c r="F363541" s="195"/>
    </row>
    <row r="363542" spans="6:6" x14ac:dyDescent="0.25">
      <c r="F363542" s="195"/>
    </row>
    <row r="363543" spans="6:6" x14ac:dyDescent="0.25">
      <c r="F363543" s="195"/>
    </row>
    <row r="363544" spans="6:6" x14ac:dyDescent="0.25">
      <c r="F363544" s="195"/>
    </row>
    <row r="363545" spans="6:6" x14ac:dyDescent="0.25">
      <c r="F363545" s="195"/>
    </row>
    <row r="363546" spans="6:6" x14ac:dyDescent="0.25">
      <c r="F363546" s="195"/>
    </row>
    <row r="363547" spans="6:6" x14ac:dyDescent="0.25">
      <c r="F363547" s="195"/>
    </row>
    <row r="363548" spans="6:6" x14ac:dyDescent="0.25">
      <c r="F363548" s="195"/>
    </row>
    <row r="363549" spans="6:6" x14ac:dyDescent="0.25">
      <c r="F363549" s="195"/>
    </row>
    <row r="363550" spans="6:6" x14ac:dyDescent="0.25">
      <c r="F363550" s="195"/>
    </row>
    <row r="363551" spans="6:6" x14ac:dyDescent="0.25">
      <c r="F363551" s="195"/>
    </row>
    <row r="363552" spans="6:6" x14ac:dyDescent="0.25">
      <c r="F363552" s="195"/>
    </row>
    <row r="363553" spans="6:6" x14ac:dyDescent="0.25">
      <c r="F363553" s="195"/>
    </row>
    <row r="363554" spans="6:6" x14ac:dyDescent="0.25">
      <c r="F363554" s="195"/>
    </row>
    <row r="363555" spans="6:6" x14ac:dyDescent="0.25">
      <c r="F363555" s="195"/>
    </row>
    <row r="363556" spans="6:6" x14ac:dyDescent="0.25">
      <c r="F363556" s="195"/>
    </row>
    <row r="363557" spans="6:6" x14ac:dyDescent="0.25">
      <c r="F363557" s="195"/>
    </row>
    <row r="363558" spans="6:6" x14ac:dyDescent="0.25">
      <c r="F363558" s="195"/>
    </row>
    <row r="363559" spans="6:6" x14ac:dyDescent="0.25">
      <c r="F363559" s="195"/>
    </row>
    <row r="363560" spans="6:6" x14ac:dyDescent="0.25">
      <c r="F363560" s="195"/>
    </row>
    <row r="363561" spans="6:6" x14ac:dyDescent="0.25">
      <c r="F363561" s="195"/>
    </row>
    <row r="363562" spans="6:6" x14ac:dyDescent="0.25">
      <c r="F363562" s="195"/>
    </row>
    <row r="363563" spans="6:6" x14ac:dyDescent="0.25">
      <c r="F363563" s="195"/>
    </row>
    <row r="363564" spans="6:6" x14ac:dyDescent="0.25">
      <c r="F363564" s="195"/>
    </row>
    <row r="363565" spans="6:6" x14ac:dyDescent="0.25">
      <c r="F363565" s="195"/>
    </row>
    <row r="363566" spans="6:6" x14ac:dyDescent="0.25">
      <c r="F363566" s="195"/>
    </row>
    <row r="363567" spans="6:6" x14ac:dyDescent="0.25">
      <c r="F363567" s="195"/>
    </row>
    <row r="363568" spans="6:6" x14ac:dyDescent="0.25">
      <c r="F363568" s="195"/>
    </row>
    <row r="363569" spans="6:6" x14ac:dyDescent="0.25">
      <c r="F363569" s="195"/>
    </row>
    <row r="363570" spans="6:6" x14ac:dyDescent="0.25">
      <c r="F363570" s="195"/>
    </row>
    <row r="363571" spans="6:6" x14ac:dyDescent="0.25">
      <c r="F363571" s="195"/>
    </row>
    <row r="363572" spans="6:6" x14ac:dyDescent="0.25">
      <c r="F363572" s="195"/>
    </row>
    <row r="363573" spans="6:6" x14ac:dyDescent="0.25">
      <c r="F363573" s="195"/>
    </row>
    <row r="363574" spans="6:6" x14ac:dyDescent="0.25">
      <c r="F363574" s="195"/>
    </row>
    <row r="363575" spans="6:6" x14ac:dyDescent="0.25">
      <c r="F363575" s="195"/>
    </row>
    <row r="363576" spans="6:6" x14ac:dyDescent="0.25">
      <c r="F363576" s="195"/>
    </row>
    <row r="363577" spans="6:6" x14ac:dyDescent="0.25">
      <c r="F363577" s="195"/>
    </row>
    <row r="363578" spans="6:6" x14ac:dyDescent="0.25">
      <c r="F363578" s="195"/>
    </row>
    <row r="363579" spans="6:6" x14ac:dyDescent="0.25">
      <c r="F363579" s="195"/>
    </row>
    <row r="363580" spans="6:6" x14ac:dyDescent="0.25">
      <c r="F363580" s="195"/>
    </row>
    <row r="363581" spans="6:6" x14ac:dyDescent="0.25">
      <c r="F363581" s="195"/>
    </row>
    <row r="363582" spans="6:6" x14ac:dyDescent="0.25">
      <c r="F363582" s="195"/>
    </row>
    <row r="363583" spans="6:6" x14ac:dyDescent="0.25">
      <c r="F363583" s="195"/>
    </row>
    <row r="363584" spans="6:6" x14ac:dyDescent="0.25">
      <c r="F363584" s="195"/>
    </row>
    <row r="363585" spans="6:6" x14ac:dyDescent="0.25">
      <c r="F363585" s="195"/>
    </row>
    <row r="363586" spans="6:6" x14ac:dyDescent="0.25">
      <c r="F363586" s="195"/>
    </row>
    <row r="363587" spans="6:6" x14ac:dyDescent="0.25">
      <c r="F363587" s="195"/>
    </row>
    <row r="363588" spans="6:6" x14ac:dyDescent="0.25">
      <c r="F363588" s="195"/>
    </row>
    <row r="363589" spans="6:6" x14ac:dyDescent="0.25">
      <c r="F363589" s="195"/>
    </row>
    <row r="363590" spans="6:6" x14ac:dyDescent="0.25">
      <c r="F363590" s="195"/>
    </row>
    <row r="363591" spans="6:6" x14ac:dyDescent="0.25">
      <c r="F363591" s="195"/>
    </row>
    <row r="363592" spans="6:6" x14ac:dyDescent="0.25">
      <c r="F363592" s="195"/>
    </row>
    <row r="363593" spans="6:6" x14ac:dyDescent="0.25">
      <c r="F363593" s="195"/>
    </row>
    <row r="363594" spans="6:6" x14ac:dyDescent="0.25">
      <c r="F363594" s="195"/>
    </row>
    <row r="363595" spans="6:6" x14ac:dyDescent="0.25">
      <c r="F363595" s="195"/>
    </row>
    <row r="363596" spans="6:6" x14ac:dyDescent="0.25">
      <c r="F363596" s="195"/>
    </row>
    <row r="363597" spans="6:6" x14ac:dyDescent="0.25">
      <c r="F363597" s="195"/>
    </row>
    <row r="363598" spans="6:6" x14ac:dyDescent="0.25">
      <c r="F363598" s="195"/>
    </row>
    <row r="363599" spans="6:6" x14ac:dyDescent="0.25">
      <c r="F363599" s="195"/>
    </row>
    <row r="363600" spans="6:6" x14ac:dyDescent="0.25">
      <c r="F363600" s="195"/>
    </row>
    <row r="363601" spans="6:6" x14ac:dyDescent="0.25">
      <c r="F363601" s="195"/>
    </row>
    <row r="363602" spans="6:6" x14ac:dyDescent="0.25">
      <c r="F363602" s="195"/>
    </row>
    <row r="363603" spans="6:6" x14ac:dyDescent="0.25">
      <c r="F363603" s="195"/>
    </row>
    <row r="363604" spans="6:6" x14ac:dyDescent="0.25">
      <c r="F363604" s="195"/>
    </row>
    <row r="363605" spans="6:6" x14ac:dyDescent="0.25">
      <c r="F363605" s="195"/>
    </row>
    <row r="363606" spans="6:6" x14ac:dyDescent="0.25">
      <c r="F363606" s="195"/>
    </row>
    <row r="363607" spans="6:6" x14ac:dyDescent="0.25">
      <c r="F363607" s="195"/>
    </row>
    <row r="363608" spans="6:6" x14ac:dyDescent="0.25">
      <c r="F363608" s="195"/>
    </row>
    <row r="363609" spans="6:6" x14ac:dyDescent="0.25">
      <c r="F363609" s="195"/>
    </row>
    <row r="363610" spans="6:6" x14ac:dyDescent="0.25">
      <c r="F363610" s="195"/>
    </row>
    <row r="363611" spans="6:6" x14ac:dyDescent="0.25">
      <c r="F363611" s="195"/>
    </row>
    <row r="363612" spans="6:6" x14ac:dyDescent="0.25">
      <c r="F363612" s="195"/>
    </row>
    <row r="363613" spans="6:6" x14ac:dyDescent="0.25">
      <c r="F363613" s="195"/>
    </row>
    <row r="363614" spans="6:6" x14ac:dyDescent="0.25">
      <c r="F363614" s="195"/>
    </row>
    <row r="363615" spans="6:6" x14ac:dyDescent="0.25">
      <c r="F363615" s="195"/>
    </row>
    <row r="363616" spans="6:6" x14ac:dyDescent="0.25">
      <c r="F363616" s="195"/>
    </row>
    <row r="363617" spans="6:6" x14ac:dyDescent="0.25">
      <c r="F363617" s="195"/>
    </row>
    <row r="363618" spans="6:6" x14ac:dyDescent="0.25">
      <c r="F363618" s="195"/>
    </row>
    <row r="363619" spans="6:6" x14ac:dyDescent="0.25">
      <c r="F363619" s="195"/>
    </row>
    <row r="363620" spans="6:6" x14ac:dyDescent="0.25">
      <c r="F363620" s="195"/>
    </row>
    <row r="363621" spans="6:6" x14ac:dyDescent="0.25">
      <c r="F363621" s="195"/>
    </row>
    <row r="363622" spans="6:6" x14ac:dyDescent="0.25">
      <c r="F363622" s="195"/>
    </row>
    <row r="363623" spans="6:6" x14ac:dyDescent="0.25">
      <c r="F363623" s="195"/>
    </row>
    <row r="363624" spans="6:6" x14ac:dyDescent="0.25">
      <c r="F363624" s="195"/>
    </row>
    <row r="363625" spans="6:6" x14ac:dyDescent="0.25">
      <c r="F363625" s="195"/>
    </row>
    <row r="363626" spans="6:6" x14ac:dyDescent="0.25">
      <c r="F363626" s="195"/>
    </row>
    <row r="363627" spans="6:6" x14ac:dyDescent="0.25">
      <c r="F363627" s="195"/>
    </row>
    <row r="363628" spans="6:6" x14ac:dyDescent="0.25">
      <c r="F363628" s="195"/>
    </row>
    <row r="363629" spans="6:6" x14ac:dyDescent="0.25">
      <c r="F363629" s="195"/>
    </row>
    <row r="363630" spans="6:6" x14ac:dyDescent="0.25">
      <c r="F363630" s="195"/>
    </row>
    <row r="363631" spans="6:6" x14ac:dyDescent="0.25">
      <c r="F363631" s="195"/>
    </row>
    <row r="363632" spans="6:6" x14ac:dyDescent="0.25">
      <c r="F363632" s="195"/>
    </row>
    <row r="363633" spans="6:6" x14ac:dyDescent="0.25">
      <c r="F363633" s="195"/>
    </row>
    <row r="363634" spans="6:6" x14ac:dyDescent="0.25">
      <c r="F363634" s="195"/>
    </row>
    <row r="363635" spans="6:6" x14ac:dyDescent="0.25">
      <c r="F363635" s="195"/>
    </row>
    <row r="363636" spans="6:6" x14ac:dyDescent="0.25">
      <c r="F363636" s="195"/>
    </row>
    <row r="363637" spans="6:6" x14ac:dyDescent="0.25">
      <c r="F363637" s="195"/>
    </row>
    <row r="363638" spans="6:6" x14ac:dyDescent="0.25">
      <c r="F363638" s="195"/>
    </row>
    <row r="363639" spans="6:6" x14ac:dyDescent="0.25">
      <c r="F363639" s="195"/>
    </row>
    <row r="363640" spans="6:6" x14ac:dyDescent="0.25">
      <c r="F363640" s="195"/>
    </row>
    <row r="363641" spans="6:6" x14ac:dyDescent="0.25">
      <c r="F363641" s="195"/>
    </row>
    <row r="363642" spans="6:6" x14ac:dyDescent="0.25">
      <c r="F363642" s="195"/>
    </row>
    <row r="363643" spans="6:6" x14ac:dyDescent="0.25">
      <c r="F363643" s="195"/>
    </row>
    <row r="363644" spans="6:6" x14ac:dyDescent="0.25">
      <c r="F363644" s="195"/>
    </row>
    <row r="363645" spans="6:6" x14ac:dyDescent="0.25">
      <c r="F363645" s="195"/>
    </row>
    <row r="363646" spans="6:6" x14ac:dyDescent="0.25">
      <c r="F363646" s="195"/>
    </row>
    <row r="363647" spans="6:6" x14ac:dyDescent="0.25">
      <c r="F363647" s="195"/>
    </row>
    <row r="363648" spans="6:6" x14ac:dyDescent="0.25">
      <c r="F363648" s="195"/>
    </row>
    <row r="363649" spans="6:6" x14ac:dyDescent="0.25">
      <c r="F363649" s="195"/>
    </row>
    <row r="363650" spans="6:6" x14ac:dyDescent="0.25">
      <c r="F363650" s="195"/>
    </row>
    <row r="363651" spans="6:6" x14ac:dyDescent="0.25">
      <c r="F363651" s="195"/>
    </row>
    <row r="363652" spans="6:6" x14ac:dyDescent="0.25">
      <c r="F363652" s="195"/>
    </row>
    <row r="363653" spans="6:6" x14ac:dyDescent="0.25">
      <c r="F363653" s="195"/>
    </row>
    <row r="363654" spans="6:6" x14ac:dyDescent="0.25">
      <c r="F363654" s="195"/>
    </row>
    <row r="363655" spans="6:6" x14ac:dyDescent="0.25">
      <c r="F363655" s="195"/>
    </row>
    <row r="363656" spans="6:6" x14ac:dyDescent="0.25">
      <c r="F363656" s="195"/>
    </row>
    <row r="363657" spans="6:6" x14ac:dyDescent="0.25">
      <c r="F363657" s="195"/>
    </row>
    <row r="363658" spans="6:6" x14ac:dyDescent="0.25">
      <c r="F363658" s="195"/>
    </row>
    <row r="363659" spans="6:6" x14ac:dyDescent="0.25">
      <c r="F363659" s="195"/>
    </row>
    <row r="363660" spans="6:6" x14ac:dyDescent="0.25">
      <c r="F363660" s="195"/>
    </row>
    <row r="363661" spans="6:6" x14ac:dyDescent="0.25">
      <c r="F363661" s="195"/>
    </row>
    <row r="363662" spans="6:6" x14ac:dyDescent="0.25">
      <c r="F363662" s="195"/>
    </row>
    <row r="363663" spans="6:6" x14ac:dyDescent="0.25">
      <c r="F363663" s="195"/>
    </row>
    <row r="363664" spans="6:6" x14ac:dyDescent="0.25">
      <c r="F363664" s="195"/>
    </row>
    <row r="363665" spans="6:6" x14ac:dyDescent="0.25">
      <c r="F363665" s="195"/>
    </row>
    <row r="363666" spans="6:6" x14ac:dyDescent="0.25">
      <c r="F363666" s="195"/>
    </row>
    <row r="363667" spans="6:6" x14ac:dyDescent="0.25">
      <c r="F363667" s="195"/>
    </row>
    <row r="363668" spans="6:6" x14ac:dyDescent="0.25">
      <c r="F363668" s="195"/>
    </row>
    <row r="363669" spans="6:6" x14ac:dyDescent="0.25">
      <c r="F363669" s="195"/>
    </row>
    <row r="363670" spans="6:6" x14ac:dyDescent="0.25">
      <c r="F363670" s="195"/>
    </row>
    <row r="363671" spans="6:6" x14ac:dyDescent="0.25">
      <c r="F363671" s="195"/>
    </row>
    <row r="363672" spans="6:6" x14ac:dyDescent="0.25">
      <c r="F363672" s="195"/>
    </row>
    <row r="363673" spans="6:6" x14ac:dyDescent="0.25">
      <c r="F363673" s="195"/>
    </row>
    <row r="363674" spans="6:6" x14ac:dyDescent="0.25">
      <c r="F363674" s="195"/>
    </row>
    <row r="363675" spans="6:6" x14ac:dyDescent="0.25">
      <c r="F363675" s="195"/>
    </row>
    <row r="363676" spans="6:6" x14ac:dyDescent="0.25">
      <c r="F363676" s="195"/>
    </row>
    <row r="363677" spans="6:6" x14ac:dyDescent="0.25">
      <c r="F363677" s="195"/>
    </row>
    <row r="363678" spans="6:6" x14ac:dyDescent="0.25">
      <c r="F363678" s="195"/>
    </row>
    <row r="363679" spans="6:6" x14ac:dyDescent="0.25">
      <c r="F363679" s="195"/>
    </row>
    <row r="363680" spans="6:6" x14ac:dyDescent="0.25">
      <c r="F363680" s="195"/>
    </row>
    <row r="363681" spans="6:6" x14ac:dyDescent="0.25">
      <c r="F363681" s="195"/>
    </row>
    <row r="363682" spans="6:6" x14ac:dyDescent="0.25">
      <c r="F363682" s="195"/>
    </row>
    <row r="363683" spans="6:6" x14ac:dyDescent="0.25">
      <c r="F363683" s="195"/>
    </row>
    <row r="363684" spans="6:6" x14ac:dyDescent="0.25">
      <c r="F363684" s="195"/>
    </row>
    <row r="363685" spans="6:6" x14ac:dyDescent="0.25">
      <c r="F363685" s="195"/>
    </row>
    <row r="363686" spans="6:6" x14ac:dyDescent="0.25">
      <c r="F363686" s="195"/>
    </row>
    <row r="363687" spans="6:6" x14ac:dyDescent="0.25">
      <c r="F363687" s="195"/>
    </row>
    <row r="363688" spans="6:6" x14ac:dyDescent="0.25">
      <c r="F363688" s="195"/>
    </row>
    <row r="363689" spans="6:6" x14ac:dyDescent="0.25">
      <c r="F363689" s="195"/>
    </row>
    <row r="363690" spans="6:6" x14ac:dyDescent="0.25">
      <c r="F363690" s="195"/>
    </row>
    <row r="363691" spans="6:6" x14ac:dyDescent="0.25">
      <c r="F363691" s="195"/>
    </row>
    <row r="363692" spans="6:6" x14ac:dyDescent="0.25">
      <c r="F363692" s="195"/>
    </row>
    <row r="363693" spans="6:6" x14ac:dyDescent="0.25">
      <c r="F363693" s="195"/>
    </row>
    <row r="363694" spans="6:6" x14ac:dyDescent="0.25">
      <c r="F363694" s="195"/>
    </row>
    <row r="363695" spans="6:6" x14ac:dyDescent="0.25">
      <c r="F363695" s="195"/>
    </row>
    <row r="363696" spans="6:6" x14ac:dyDescent="0.25">
      <c r="F363696" s="195"/>
    </row>
    <row r="363697" spans="6:6" x14ac:dyDescent="0.25">
      <c r="F363697" s="195"/>
    </row>
    <row r="363698" spans="6:6" x14ac:dyDescent="0.25">
      <c r="F363698" s="195"/>
    </row>
    <row r="363699" spans="6:6" x14ac:dyDescent="0.25">
      <c r="F363699" s="195"/>
    </row>
    <row r="363700" spans="6:6" x14ac:dyDescent="0.25">
      <c r="F363700" s="195"/>
    </row>
    <row r="363701" spans="6:6" x14ac:dyDescent="0.25">
      <c r="F363701" s="195"/>
    </row>
    <row r="363702" spans="6:6" x14ac:dyDescent="0.25">
      <c r="F363702" s="195"/>
    </row>
    <row r="363703" spans="6:6" x14ac:dyDescent="0.25">
      <c r="F363703" s="195"/>
    </row>
    <row r="363704" spans="6:6" x14ac:dyDescent="0.25">
      <c r="F363704" s="195"/>
    </row>
    <row r="363705" spans="6:6" x14ac:dyDescent="0.25">
      <c r="F363705" s="195"/>
    </row>
    <row r="363706" spans="6:6" x14ac:dyDescent="0.25">
      <c r="F363706" s="195"/>
    </row>
    <row r="363707" spans="6:6" x14ac:dyDescent="0.25">
      <c r="F363707" s="195"/>
    </row>
    <row r="363708" spans="6:6" x14ac:dyDescent="0.25">
      <c r="F363708" s="195"/>
    </row>
    <row r="363709" spans="6:6" x14ac:dyDescent="0.25">
      <c r="F363709" s="195"/>
    </row>
    <row r="363710" spans="6:6" x14ac:dyDescent="0.25">
      <c r="F363710" s="195"/>
    </row>
    <row r="363711" spans="6:6" x14ac:dyDescent="0.25">
      <c r="F363711" s="195"/>
    </row>
    <row r="363712" spans="6:6" x14ac:dyDescent="0.25">
      <c r="F363712" s="195"/>
    </row>
    <row r="363713" spans="6:6" x14ac:dyDescent="0.25">
      <c r="F363713" s="195"/>
    </row>
    <row r="363714" spans="6:6" x14ac:dyDescent="0.25">
      <c r="F363714" s="195"/>
    </row>
    <row r="363715" spans="6:6" x14ac:dyDescent="0.25">
      <c r="F363715" s="195"/>
    </row>
    <row r="363716" spans="6:6" x14ac:dyDescent="0.25">
      <c r="F363716" s="195"/>
    </row>
    <row r="363717" spans="6:6" x14ac:dyDescent="0.25">
      <c r="F363717" s="195"/>
    </row>
    <row r="363718" spans="6:6" x14ac:dyDescent="0.25">
      <c r="F363718" s="195"/>
    </row>
    <row r="363719" spans="6:6" x14ac:dyDescent="0.25">
      <c r="F363719" s="195"/>
    </row>
    <row r="363720" spans="6:6" x14ac:dyDescent="0.25">
      <c r="F363720" s="195"/>
    </row>
    <row r="363721" spans="6:6" x14ac:dyDescent="0.25">
      <c r="F363721" s="195"/>
    </row>
    <row r="363722" spans="6:6" x14ac:dyDescent="0.25">
      <c r="F363722" s="195"/>
    </row>
    <row r="363723" spans="6:6" x14ac:dyDescent="0.25">
      <c r="F363723" s="195"/>
    </row>
    <row r="363724" spans="6:6" x14ac:dyDescent="0.25">
      <c r="F363724" s="195"/>
    </row>
    <row r="363725" spans="6:6" x14ac:dyDescent="0.25">
      <c r="F363725" s="195"/>
    </row>
    <row r="363726" spans="6:6" x14ac:dyDescent="0.25">
      <c r="F363726" s="195"/>
    </row>
    <row r="363727" spans="6:6" x14ac:dyDescent="0.25">
      <c r="F363727" s="195"/>
    </row>
    <row r="363728" spans="6:6" x14ac:dyDescent="0.25">
      <c r="F363728" s="195"/>
    </row>
    <row r="363729" spans="6:6" x14ac:dyDescent="0.25">
      <c r="F363729" s="195"/>
    </row>
    <row r="363730" spans="6:6" x14ac:dyDescent="0.25">
      <c r="F363730" s="195"/>
    </row>
    <row r="363731" spans="6:6" x14ac:dyDescent="0.25">
      <c r="F363731" s="195"/>
    </row>
    <row r="363732" spans="6:6" x14ac:dyDescent="0.25">
      <c r="F363732" s="195"/>
    </row>
    <row r="363733" spans="6:6" x14ac:dyDescent="0.25">
      <c r="F363733" s="195"/>
    </row>
    <row r="363734" spans="6:6" x14ac:dyDescent="0.25">
      <c r="F363734" s="195"/>
    </row>
    <row r="363735" spans="6:6" x14ac:dyDescent="0.25">
      <c r="F363735" s="195"/>
    </row>
    <row r="363736" spans="6:6" x14ac:dyDescent="0.25">
      <c r="F363736" s="195"/>
    </row>
    <row r="363737" spans="6:6" x14ac:dyDescent="0.25">
      <c r="F363737" s="195"/>
    </row>
    <row r="363738" spans="6:6" x14ac:dyDescent="0.25">
      <c r="F363738" s="195"/>
    </row>
    <row r="363739" spans="6:6" x14ac:dyDescent="0.25">
      <c r="F363739" s="195"/>
    </row>
    <row r="363740" spans="6:6" x14ac:dyDescent="0.25">
      <c r="F363740" s="195"/>
    </row>
    <row r="363741" spans="6:6" x14ac:dyDescent="0.25">
      <c r="F363741" s="195"/>
    </row>
    <row r="363742" spans="6:6" x14ac:dyDescent="0.25">
      <c r="F363742" s="195"/>
    </row>
    <row r="363743" spans="6:6" x14ac:dyDescent="0.25">
      <c r="F363743" s="195"/>
    </row>
    <row r="363744" spans="6:6" x14ac:dyDescent="0.25">
      <c r="F363744" s="195"/>
    </row>
    <row r="363745" spans="6:6" x14ac:dyDescent="0.25">
      <c r="F363745" s="195"/>
    </row>
    <row r="363746" spans="6:6" x14ac:dyDescent="0.25">
      <c r="F363746" s="195"/>
    </row>
    <row r="363747" spans="6:6" x14ac:dyDescent="0.25">
      <c r="F363747" s="195"/>
    </row>
    <row r="363748" spans="6:6" x14ac:dyDescent="0.25">
      <c r="F363748" s="195"/>
    </row>
    <row r="363749" spans="6:6" x14ac:dyDescent="0.25">
      <c r="F363749" s="195"/>
    </row>
    <row r="363750" spans="6:6" x14ac:dyDescent="0.25">
      <c r="F363750" s="195"/>
    </row>
    <row r="363751" spans="6:6" x14ac:dyDescent="0.25">
      <c r="F363751" s="195"/>
    </row>
    <row r="363752" spans="6:6" x14ac:dyDescent="0.25">
      <c r="F363752" s="195"/>
    </row>
    <row r="363753" spans="6:6" x14ac:dyDescent="0.25">
      <c r="F363753" s="195"/>
    </row>
    <row r="363754" spans="6:6" x14ac:dyDescent="0.25">
      <c r="F363754" s="195"/>
    </row>
    <row r="363755" spans="6:6" x14ac:dyDescent="0.25">
      <c r="F363755" s="195"/>
    </row>
    <row r="363756" spans="6:6" x14ac:dyDescent="0.25">
      <c r="F363756" s="195"/>
    </row>
    <row r="363757" spans="6:6" x14ac:dyDescent="0.25">
      <c r="F363757" s="195"/>
    </row>
    <row r="363758" spans="6:6" x14ac:dyDescent="0.25">
      <c r="F363758" s="195"/>
    </row>
    <row r="363759" spans="6:6" x14ac:dyDescent="0.25">
      <c r="F363759" s="195"/>
    </row>
    <row r="363760" spans="6:6" x14ac:dyDescent="0.25">
      <c r="F363760" s="195"/>
    </row>
    <row r="363761" spans="6:6" x14ac:dyDescent="0.25">
      <c r="F363761" s="195"/>
    </row>
    <row r="363762" spans="6:6" x14ac:dyDescent="0.25">
      <c r="F363762" s="195"/>
    </row>
    <row r="363763" spans="6:6" x14ac:dyDescent="0.25">
      <c r="F363763" s="195"/>
    </row>
    <row r="363764" spans="6:6" x14ac:dyDescent="0.25">
      <c r="F363764" s="195"/>
    </row>
    <row r="363765" spans="6:6" x14ac:dyDescent="0.25">
      <c r="F363765" s="195"/>
    </row>
    <row r="363766" spans="6:6" x14ac:dyDescent="0.25">
      <c r="F363766" s="195"/>
    </row>
    <row r="363767" spans="6:6" x14ac:dyDescent="0.25">
      <c r="F363767" s="195"/>
    </row>
    <row r="363768" spans="6:6" x14ac:dyDescent="0.25">
      <c r="F363768" s="195"/>
    </row>
    <row r="363769" spans="6:6" x14ac:dyDescent="0.25">
      <c r="F363769" s="195"/>
    </row>
    <row r="363770" spans="6:6" x14ac:dyDescent="0.25">
      <c r="F363770" s="195"/>
    </row>
    <row r="363771" spans="6:6" x14ac:dyDescent="0.25">
      <c r="F363771" s="195"/>
    </row>
    <row r="363772" spans="6:6" x14ac:dyDescent="0.25">
      <c r="F363772" s="195"/>
    </row>
    <row r="363773" spans="6:6" x14ac:dyDescent="0.25">
      <c r="F363773" s="195"/>
    </row>
    <row r="363774" spans="6:6" x14ac:dyDescent="0.25">
      <c r="F363774" s="195"/>
    </row>
    <row r="363775" spans="6:6" x14ac:dyDescent="0.25">
      <c r="F363775" s="195"/>
    </row>
    <row r="363776" spans="6:6" x14ac:dyDescent="0.25">
      <c r="F363776" s="195"/>
    </row>
    <row r="363777" spans="6:6" x14ac:dyDescent="0.25">
      <c r="F363777" s="195"/>
    </row>
    <row r="363778" spans="6:6" x14ac:dyDescent="0.25">
      <c r="F363778" s="195"/>
    </row>
    <row r="363779" spans="6:6" x14ac:dyDescent="0.25">
      <c r="F363779" s="195"/>
    </row>
    <row r="363780" spans="6:6" x14ac:dyDescent="0.25">
      <c r="F363780" s="195"/>
    </row>
    <row r="363781" spans="6:6" x14ac:dyDescent="0.25">
      <c r="F363781" s="195"/>
    </row>
    <row r="363782" spans="6:6" x14ac:dyDescent="0.25">
      <c r="F363782" s="195"/>
    </row>
    <row r="363783" spans="6:6" x14ac:dyDescent="0.25">
      <c r="F363783" s="195"/>
    </row>
    <row r="363784" spans="6:6" x14ac:dyDescent="0.25">
      <c r="F363784" s="195"/>
    </row>
    <row r="363785" spans="6:6" x14ac:dyDescent="0.25">
      <c r="F363785" s="195"/>
    </row>
    <row r="363786" spans="6:6" x14ac:dyDescent="0.25">
      <c r="F363786" s="195"/>
    </row>
    <row r="363787" spans="6:6" x14ac:dyDescent="0.25">
      <c r="F363787" s="195"/>
    </row>
    <row r="363788" spans="6:6" x14ac:dyDescent="0.25">
      <c r="F363788" s="195"/>
    </row>
    <row r="363789" spans="6:6" x14ac:dyDescent="0.25">
      <c r="F363789" s="195"/>
    </row>
    <row r="363790" spans="6:6" x14ac:dyDescent="0.25">
      <c r="F363790" s="195"/>
    </row>
    <row r="363791" spans="6:6" x14ac:dyDescent="0.25">
      <c r="F363791" s="195"/>
    </row>
    <row r="363792" spans="6:6" x14ac:dyDescent="0.25">
      <c r="F363792" s="195"/>
    </row>
    <row r="368910" spans="6:6" x14ac:dyDescent="0.25">
      <c r="F368910" s="195"/>
    </row>
    <row r="368911" spans="6:6" x14ac:dyDescent="0.25">
      <c r="F368911" s="195"/>
    </row>
    <row r="368912" spans="6:6" x14ac:dyDescent="0.25">
      <c r="F368912" s="195"/>
    </row>
    <row r="368913" spans="6:6" x14ac:dyDescent="0.25">
      <c r="F368913" s="195"/>
    </row>
    <row r="368914" spans="6:6" x14ac:dyDescent="0.25">
      <c r="F368914" s="195"/>
    </row>
    <row r="368915" spans="6:6" x14ac:dyDescent="0.25">
      <c r="F368915" s="195"/>
    </row>
    <row r="368916" spans="6:6" x14ac:dyDescent="0.25">
      <c r="F368916" s="195"/>
    </row>
    <row r="368917" spans="6:6" x14ac:dyDescent="0.25">
      <c r="F368917" s="195"/>
    </row>
    <row r="368918" spans="6:6" x14ac:dyDescent="0.25">
      <c r="F368918" s="195"/>
    </row>
    <row r="368919" spans="6:6" x14ac:dyDescent="0.25">
      <c r="F368919" s="195"/>
    </row>
    <row r="368920" spans="6:6" x14ac:dyDescent="0.25">
      <c r="F368920" s="195"/>
    </row>
    <row r="368921" spans="6:6" x14ac:dyDescent="0.25">
      <c r="F368921" s="195"/>
    </row>
    <row r="368922" spans="6:6" x14ac:dyDescent="0.25">
      <c r="F368922" s="195"/>
    </row>
    <row r="368923" spans="6:6" x14ac:dyDescent="0.25">
      <c r="F368923" s="195"/>
    </row>
    <row r="368924" spans="6:6" x14ac:dyDescent="0.25">
      <c r="F368924" s="195"/>
    </row>
    <row r="368925" spans="6:6" x14ac:dyDescent="0.25">
      <c r="F368925" s="195"/>
    </row>
    <row r="368926" spans="6:6" x14ac:dyDescent="0.25">
      <c r="F368926" s="195"/>
    </row>
    <row r="368927" spans="6:6" x14ac:dyDescent="0.25">
      <c r="F368927" s="195"/>
    </row>
    <row r="368928" spans="6:6" x14ac:dyDescent="0.25">
      <c r="F368928" s="195"/>
    </row>
    <row r="368929" spans="6:6" x14ac:dyDescent="0.25">
      <c r="F368929" s="195"/>
    </row>
    <row r="368930" spans="6:6" x14ac:dyDescent="0.25">
      <c r="F368930" s="195"/>
    </row>
    <row r="368931" spans="6:6" x14ac:dyDescent="0.25">
      <c r="F368931" s="195"/>
    </row>
    <row r="368932" spans="6:6" x14ac:dyDescent="0.25">
      <c r="F368932" s="195"/>
    </row>
    <row r="368933" spans="6:6" x14ac:dyDescent="0.25">
      <c r="F368933" s="195"/>
    </row>
    <row r="368934" spans="6:6" x14ac:dyDescent="0.25">
      <c r="F368934" s="195"/>
    </row>
    <row r="368935" spans="6:6" x14ac:dyDescent="0.25">
      <c r="F368935" s="195"/>
    </row>
    <row r="368936" spans="6:6" x14ac:dyDescent="0.25">
      <c r="F368936" s="195"/>
    </row>
    <row r="368937" spans="6:6" x14ac:dyDescent="0.25">
      <c r="F368937" s="195"/>
    </row>
    <row r="368938" spans="6:6" x14ac:dyDescent="0.25">
      <c r="F368938" s="195"/>
    </row>
    <row r="368939" spans="6:6" x14ac:dyDescent="0.25">
      <c r="F368939" s="195"/>
    </row>
    <row r="368940" spans="6:6" x14ac:dyDescent="0.25">
      <c r="F368940" s="195"/>
    </row>
    <row r="368941" spans="6:6" x14ac:dyDescent="0.25">
      <c r="F368941" s="195"/>
    </row>
    <row r="368942" spans="6:6" x14ac:dyDescent="0.25">
      <c r="F368942" s="195"/>
    </row>
    <row r="368943" spans="6:6" x14ac:dyDescent="0.25">
      <c r="F368943" s="195"/>
    </row>
    <row r="368944" spans="6:6" x14ac:dyDescent="0.25">
      <c r="F368944" s="195"/>
    </row>
    <row r="368945" spans="6:6" x14ac:dyDescent="0.25">
      <c r="F368945" s="195"/>
    </row>
    <row r="368946" spans="6:6" x14ac:dyDescent="0.25">
      <c r="F368946" s="195"/>
    </row>
    <row r="368947" spans="6:6" x14ac:dyDescent="0.25">
      <c r="F368947" s="195"/>
    </row>
    <row r="368948" spans="6:6" x14ac:dyDescent="0.25">
      <c r="F368948" s="195"/>
    </row>
    <row r="368949" spans="6:6" x14ac:dyDescent="0.25">
      <c r="F368949" s="195"/>
    </row>
    <row r="368950" spans="6:6" x14ac:dyDescent="0.25">
      <c r="F368950" s="195"/>
    </row>
    <row r="368951" spans="6:6" x14ac:dyDescent="0.25">
      <c r="F368951" s="195"/>
    </row>
    <row r="368952" spans="6:6" x14ac:dyDescent="0.25">
      <c r="F368952" s="195"/>
    </row>
    <row r="368953" spans="6:6" x14ac:dyDescent="0.25">
      <c r="F368953" s="195"/>
    </row>
    <row r="368954" spans="6:6" x14ac:dyDescent="0.25">
      <c r="F368954" s="195"/>
    </row>
    <row r="368955" spans="6:6" x14ac:dyDescent="0.25">
      <c r="F368955" s="195"/>
    </row>
    <row r="368956" spans="6:6" x14ac:dyDescent="0.25">
      <c r="F368956" s="195"/>
    </row>
    <row r="368957" spans="6:6" x14ac:dyDescent="0.25">
      <c r="F368957" s="195"/>
    </row>
    <row r="368958" spans="6:6" x14ac:dyDescent="0.25">
      <c r="F368958" s="195"/>
    </row>
    <row r="368959" spans="6:6" x14ac:dyDescent="0.25">
      <c r="F368959" s="195"/>
    </row>
    <row r="368960" spans="6:6" x14ac:dyDescent="0.25">
      <c r="F368960" s="195"/>
    </row>
    <row r="368961" spans="6:6" x14ac:dyDescent="0.25">
      <c r="F368961" s="195"/>
    </row>
    <row r="368962" spans="6:6" x14ac:dyDescent="0.25">
      <c r="F368962" s="195"/>
    </row>
    <row r="368963" spans="6:6" x14ac:dyDescent="0.25">
      <c r="F368963" s="195"/>
    </row>
    <row r="368964" spans="6:6" x14ac:dyDescent="0.25">
      <c r="F368964" s="195"/>
    </row>
    <row r="368965" spans="6:6" x14ac:dyDescent="0.25">
      <c r="F368965" s="195"/>
    </row>
    <row r="368966" spans="6:6" x14ac:dyDescent="0.25">
      <c r="F368966" s="195"/>
    </row>
    <row r="368967" spans="6:6" x14ac:dyDescent="0.25">
      <c r="F368967" s="195"/>
    </row>
    <row r="368968" spans="6:6" x14ac:dyDescent="0.25">
      <c r="F368968" s="195"/>
    </row>
    <row r="368969" spans="6:6" x14ac:dyDescent="0.25">
      <c r="F368969" s="195"/>
    </row>
    <row r="368970" spans="6:6" x14ac:dyDescent="0.25">
      <c r="F368970" s="195"/>
    </row>
    <row r="368971" spans="6:6" x14ac:dyDescent="0.25">
      <c r="F368971" s="195"/>
    </row>
    <row r="368972" spans="6:6" x14ac:dyDescent="0.25">
      <c r="F368972" s="195"/>
    </row>
    <row r="368973" spans="6:6" x14ac:dyDescent="0.25">
      <c r="F368973" s="195"/>
    </row>
    <row r="368974" spans="6:6" x14ac:dyDescent="0.25">
      <c r="F368974" s="195"/>
    </row>
    <row r="368975" spans="6:6" x14ac:dyDescent="0.25">
      <c r="F368975" s="195"/>
    </row>
    <row r="368976" spans="6:6" x14ac:dyDescent="0.25">
      <c r="F368976" s="195"/>
    </row>
    <row r="368977" spans="6:6" x14ac:dyDescent="0.25">
      <c r="F368977" s="195"/>
    </row>
    <row r="368978" spans="6:6" x14ac:dyDescent="0.25">
      <c r="F368978" s="195"/>
    </row>
    <row r="368979" spans="6:6" x14ac:dyDescent="0.25">
      <c r="F368979" s="195"/>
    </row>
    <row r="368980" spans="6:6" x14ac:dyDescent="0.25">
      <c r="F368980" s="195"/>
    </row>
    <row r="368981" spans="6:6" x14ac:dyDescent="0.25">
      <c r="F368981" s="195"/>
    </row>
    <row r="368982" spans="6:6" x14ac:dyDescent="0.25">
      <c r="F368982" s="195"/>
    </row>
    <row r="368983" spans="6:6" x14ac:dyDescent="0.25">
      <c r="F368983" s="195"/>
    </row>
    <row r="368984" spans="6:6" x14ac:dyDescent="0.25">
      <c r="F368984" s="195"/>
    </row>
    <row r="368985" spans="6:6" x14ac:dyDescent="0.25">
      <c r="F368985" s="195"/>
    </row>
    <row r="368986" spans="6:6" x14ac:dyDescent="0.25">
      <c r="F368986" s="195"/>
    </row>
    <row r="368987" spans="6:6" x14ac:dyDescent="0.25">
      <c r="F368987" s="195"/>
    </row>
    <row r="368988" spans="6:6" x14ac:dyDescent="0.25">
      <c r="F368988" s="195"/>
    </row>
    <row r="368989" spans="6:6" x14ac:dyDescent="0.25">
      <c r="F368989" s="195"/>
    </row>
    <row r="368990" spans="6:6" x14ac:dyDescent="0.25">
      <c r="F368990" s="195"/>
    </row>
    <row r="368991" spans="6:6" x14ac:dyDescent="0.25">
      <c r="F368991" s="195"/>
    </row>
    <row r="368992" spans="6:6" x14ac:dyDescent="0.25">
      <c r="F368992" s="195"/>
    </row>
    <row r="368993" spans="6:6" x14ac:dyDescent="0.25">
      <c r="F368993" s="195"/>
    </row>
    <row r="368994" spans="6:6" x14ac:dyDescent="0.25">
      <c r="F368994" s="195"/>
    </row>
    <row r="368995" spans="6:6" x14ac:dyDescent="0.25">
      <c r="F368995" s="195"/>
    </row>
    <row r="368996" spans="6:6" x14ac:dyDescent="0.25">
      <c r="F368996" s="195"/>
    </row>
    <row r="368997" spans="6:6" x14ac:dyDescent="0.25">
      <c r="F368997" s="195"/>
    </row>
    <row r="368998" spans="6:6" x14ac:dyDescent="0.25">
      <c r="F368998" s="195"/>
    </row>
    <row r="368999" spans="6:6" x14ac:dyDescent="0.25">
      <c r="F368999" s="195"/>
    </row>
    <row r="369000" spans="6:6" x14ac:dyDescent="0.25">
      <c r="F369000" s="195"/>
    </row>
    <row r="369001" spans="6:6" x14ac:dyDescent="0.25">
      <c r="F369001" s="195"/>
    </row>
    <row r="369002" spans="6:6" x14ac:dyDescent="0.25">
      <c r="F369002" s="195"/>
    </row>
    <row r="369003" spans="6:6" x14ac:dyDescent="0.25">
      <c r="F369003" s="195"/>
    </row>
    <row r="369004" spans="6:6" x14ac:dyDescent="0.25">
      <c r="F369004" s="195"/>
    </row>
    <row r="369005" spans="6:6" x14ac:dyDescent="0.25">
      <c r="F369005" s="195"/>
    </row>
    <row r="369006" spans="6:6" x14ac:dyDescent="0.25">
      <c r="F369006" s="195"/>
    </row>
    <row r="369007" spans="6:6" x14ac:dyDescent="0.25">
      <c r="F369007" s="195"/>
    </row>
    <row r="369008" spans="6:6" x14ac:dyDescent="0.25">
      <c r="F369008" s="195"/>
    </row>
    <row r="369009" spans="6:6" x14ac:dyDescent="0.25">
      <c r="F369009" s="195"/>
    </row>
    <row r="369010" spans="6:6" x14ac:dyDescent="0.25">
      <c r="F369010" s="195"/>
    </row>
    <row r="369011" spans="6:6" x14ac:dyDescent="0.25">
      <c r="F369011" s="195"/>
    </row>
    <row r="369012" spans="6:6" x14ac:dyDescent="0.25">
      <c r="F369012" s="195"/>
    </row>
    <row r="369013" spans="6:6" x14ac:dyDescent="0.25">
      <c r="F369013" s="195"/>
    </row>
    <row r="369014" spans="6:6" x14ac:dyDescent="0.25">
      <c r="F369014" s="195"/>
    </row>
    <row r="369015" spans="6:6" x14ac:dyDescent="0.25">
      <c r="F369015" s="195"/>
    </row>
    <row r="369016" spans="6:6" x14ac:dyDescent="0.25">
      <c r="F369016" s="195"/>
    </row>
    <row r="369017" spans="6:6" x14ac:dyDescent="0.25">
      <c r="F369017" s="195"/>
    </row>
    <row r="369018" spans="6:6" x14ac:dyDescent="0.25">
      <c r="F369018" s="195"/>
    </row>
    <row r="369019" spans="6:6" x14ac:dyDescent="0.25">
      <c r="F369019" s="195"/>
    </row>
    <row r="369020" spans="6:6" x14ac:dyDescent="0.25">
      <c r="F369020" s="195"/>
    </row>
    <row r="369021" spans="6:6" x14ac:dyDescent="0.25">
      <c r="F369021" s="195"/>
    </row>
    <row r="369022" spans="6:6" x14ac:dyDescent="0.25">
      <c r="F369022" s="195"/>
    </row>
    <row r="369023" spans="6:6" x14ac:dyDescent="0.25">
      <c r="F369023" s="195"/>
    </row>
    <row r="369024" spans="6:6" x14ac:dyDescent="0.25">
      <c r="F369024" s="195"/>
    </row>
    <row r="369025" spans="6:6" x14ac:dyDescent="0.25">
      <c r="F369025" s="195"/>
    </row>
    <row r="369026" spans="6:6" x14ac:dyDescent="0.25">
      <c r="F369026" s="195"/>
    </row>
    <row r="369027" spans="6:6" x14ac:dyDescent="0.25">
      <c r="F369027" s="195"/>
    </row>
    <row r="369028" spans="6:6" x14ac:dyDescent="0.25">
      <c r="F369028" s="195"/>
    </row>
    <row r="369029" spans="6:6" x14ac:dyDescent="0.25">
      <c r="F369029" s="195"/>
    </row>
    <row r="369030" spans="6:6" x14ac:dyDescent="0.25">
      <c r="F369030" s="195"/>
    </row>
    <row r="369031" spans="6:6" x14ac:dyDescent="0.25">
      <c r="F369031" s="195"/>
    </row>
    <row r="369032" spans="6:6" x14ac:dyDescent="0.25">
      <c r="F369032" s="195"/>
    </row>
    <row r="369033" spans="6:6" x14ac:dyDescent="0.25">
      <c r="F369033" s="195"/>
    </row>
    <row r="369034" spans="6:6" x14ac:dyDescent="0.25">
      <c r="F369034" s="195"/>
    </row>
    <row r="369035" spans="6:6" x14ac:dyDescent="0.25">
      <c r="F369035" s="195"/>
    </row>
    <row r="369036" spans="6:6" x14ac:dyDescent="0.25">
      <c r="F369036" s="195"/>
    </row>
    <row r="369037" spans="6:6" x14ac:dyDescent="0.25">
      <c r="F369037" s="195"/>
    </row>
    <row r="369038" spans="6:6" x14ac:dyDescent="0.25">
      <c r="F369038" s="195"/>
    </row>
    <row r="369039" spans="6:6" x14ac:dyDescent="0.25">
      <c r="F369039" s="195"/>
    </row>
    <row r="369040" spans="6:6" x14ac:dyDescent="0.25">
      <c r="F369040" s="195"/>
    </row>
    <row r="369041" spans="6:6" x14ac:dyDescent="0.25">
      <c r="F369041" s="195"/>
    </row>
    <row r="369042" spans="6:6" x14ac:dyDescent="0.25">
      <c r="F369042" s="195"/>
    </row>
    <row r="369043" spans="6:6" x14ac:dyDescent="0.25">
      <c r="F369043" s="195"/>
    </row>
    <row r="369044" spans="6:6" x14ac:dyDescent="0.25">
      <c r="F369044" s="195"/>
    </row>
    <row r="369045" spans="6:6" x14ac:dyDescent="0.25">
      <c r="F369045" s="195"/>
    </row>
    <row r="369046" spans="6:6" x14ac:dyDescent="0.25">
      <c r="F369046" s="195"/>
    </row>
    <row r="369047" spans="6:6" x14ac:dyDescent="0.25">
      <c r="F369047" s="195"/>
    </row>
    <row r="369048" spans="6:6" x14ac:dyDescent="0.25">
      <c r="F369048" s="195"/>
    </row>
    <row r="369049" spans="6:6" x14ac:dyDescent="0.25">
      <c r="F369049" s="195"/>
    </row>
    <row r="369050" spans="6:6" x14ac:dyDescent="0.25">
      <c r="F369050" s="195"/>
    </row>
    <row r="369051" spans="6:6" x14ac:dyDescent="0.25">
      <c r="F369051" s="195"/>
    </row>
    <row r="369052" spans="6:6" x14ac:dyDescent="0.25">
      <c r="F369052" s="195"/>
    </row>
    <row r="369053" spans="6:6" x14ac:dyDescent="0.25">
      <c r="F369053" s="195"/>
    </row>
    <row r="369054" spans="6:6" x14ac:dyDescent="0.25">
      <c r="F369054" s="195"/>
    </row>
    <row r="369055" spans="6:6" x14ac:dyDescent="0.25">
      <c r="F369055" s="195"/>
    </row>
    <row r="369056" spans="6:6" x14ac:dyDescent="0.25">
      <c r="F369056" s="195"/>
    </row>
    <row r="369057" spans="6:6" x14ac:dyDescent="0.25">
      <c r="F369057" s="195"/>
    </row>
    <row r="369058" spans="6:6" x14ac:dyDescent="0.25">
      <c r="F369058" s="195"/>
    </row>
    <row r="369059" spans="6:6" x14ac:dyDescent="0.25">
      <c r="F369059" s="195"/>
    </row>
    <row r="369060" spans="6:6" x14ac:dyDescent="0.25">
      <c r="F369060" s="195"/>
    </row>
    <row r="369061" spans="6:6" x14ac:dyDescent="0.25">
      <c r="F369061" s="195"/>
    </row>
    <row r="369062" spans="6:6" x14ac:dyDescent="0.25">
      <c r="F369062" s="195"/>
    </row>
    <row r="369063" spans="6:6" x14ac:dyDescent="0.25">
      <c r="F369063" s="195"/>
    </row>
    <row r="369064" spans="6:6" x14ac:dyDescent="0.25">
      <c r="F369064" s="195"/>
    </row>
    <row r="369065" spans="6:6" x14ac:dyDescent="0.25">
      <c r="F369065" s="195"/>
    </row>
    <row r="369066" spans="6:6" x14ac:dyDescent="0.25">
      <c r="F369066" s="195"/>
    </row>
    <row r="369067" spans="6:6" x14ac:dyDescent="0.25">
      <c r="F369067" s="195"/>
    </row>
    <row r="369068" spans="6:6" x14ac:dyDescent="0.25">
      <c r="F369068" s="195"/>
    </row>
    <row r="369069" spans="6:6" x14ac:dyDescent="0.25">
      <c r="F369069" s="195"/>
    </row>
    <row r="369070" spans="6:6" x14ac:dyDescent="0.25">
      <c r="F369070" s="195"/>
    </row>
    <row r="369071" spans="6:6" x14ac:dyDescent="0.25">
      <c r="F369071" s="195"/>
    </row>
    <row r="369072" spans="6:6" x14ac:dyDescent="0.25">
      <c r="F369072" s="195"/>
    </row>
    <row r="369073" spans="6:6" x14ac:dyDescent="0.25">
      <c r="F369073" s="195"/>
    </row>
    <row r="369074" spans="6:6" x14ac:dyDescent="0.25">
      <c r="F369074" s="195"/>
    </row>
    <row r="369075" spans="6:6" x14ac:dyDescent="0.25">
      <c r="F369075" s="195"/>
    </row>
    <row r="369076" spans="6:6" x14ac:dyDescent="0.25">
      <c r="F369076" s="195"/>
    </row>
    <row r="369077" spans="6:6" x14ac:dyDescent="0.25">
      <c r="F369077" s="195"/>
    </row>
    <row r="369078" spans="6:6" x14ac:dyDescent="0.25">
      <c r="F369078" s="195"/>
    </row>
    <row r="369079" spans="6:6" x14ac:dyDescent="0.25">
      <c r="F369079" s="195"/>
    </row>
    <row r="369080" spans="6:6" x14ac:dyDescent="0.25">
      <c r="F369080" s="195"/>
    </row>
    <row r="369081" spans="6:6" x14ac:dyDescent="0.25">
      <c r="F369081" s="195"/>
    </row>
    <row r="369082" spans="6:6" x14ac:dyDescent="0.25">
      <c r="F369082" s="195"/>
    </row>
    <row r="369083" spans="6:6" x14ac:dyDescent="0.25">
      <c r="F369083" s="195"/>
    </row>
    <row r="369084" spans="6:6" x14ac:dyDescent="0.25">
      <c r="F369084" s="195"/>
    </row>
    <row r="369085" spans="6:6" x14ac:dyDescent="0.25">
      <c r="F369085" s="195"/>
    </row>
    <row r="369086" spans="6:6" x14ac:dyDescent="0.25">
      <c r="F369086" s="195"/>
    </row>
    <row r="369087" spans="6:6" x14ac:dyDescent="0.25">
      <c r="F369087" s="195"/>
    </row>
    <row r="369088" spans="6:6" x14ac:dyDescent="0.25">
      <c r="F369088" s="195"/>
    </row>
    <row r="369089" spans="6:6" x14ac:dyDescent="0.25">
      <c r="F369089" s="195"/>
    </row>
    <row r="369090" spans="6:6" x14ac:dyDescent="0.25">
      <c r="F369090" s="195"/>
    </row>
    <row r="369091" spans="6:6" x14ac:dyDescent="0.25">
      <c r="F369091" s="195"/>
    </row>
    <row r="369092" spans="6:6" x14ac:dyDescent="0.25">
      <c r="F369092" s="195"/>
    </row>
    <row r="369093" spans="6:6" x14ac:dyDescent="0.25">
      <c r="F369093" s="195"/>
    </row>
    <row r="369094" spans="6:6" x14ac:dyDescent="0.25">
      <c r="F369094" s="195"/>
    </row>
    <row r="369095" spans="6:6" x14ac:dyDescent="0.25">
      <c r="F369095" s="195"/>
    </row>
    <row r="369096" spans="6:6" x14ac:dyDescent="0.25">
      <c r="F369096" s="195"/>
    </row>
    <row r="369097" spans="6:6" x14ac:dyDescent="0.25">
      <c r="F369097" s="195"/>
    </row>
    <row r="369098" spans="6:6" x14ac:dyDescent="0.25">
      <c r="F369098" s="195"/>
    </row>
    <row r="369099" spans="6:6" x14ac:dyDescent="0.25">
      <c r="F369099" s="195"/>
    </row>
    <row r="369100" spans="6:6" x14ac:dyDescent="0.25">
      <c r="F369100" s="195"/>
    </row>
    <row r="369101" spans="6:6" x14ac:dyDescent="0.25">
      <c r="F369101" s="195"/>
    </row>
    <row r="369102" spans="6:6" x14ac:dyDescent="0.25">
      <c r="F369102" s="195"/>
    </row>
    <row r="369103" spans="6:6" x14ac:dyDescent="0.25">
      <c r="F369103" s="195"/>
    </row>
    <row r="369104" spans="6:6" x14ac:dyDescent="0.25">
      <c r="F369104" s="195"/>
    </row>
    <row r="369105" spans="6:6" x14ac:dyDescent="0.25">
      <c r="F369105" s="195"/>
    </row>
    <row r="369106" spans="6:6" x14ac:dyDescent="0.25">
      <c r="F369106" s="195"/>
    </row>
    <row r="369107" spans="6:6" x14ac:dyDescent="0.25">
      <c r="F369107" s="195"/>
    </row>
    <row r="369108" spans="6:6" x14ac:dyDescent="0.25">
      <c r="F369108" s="195"/>
    </row>
    <row r="369109" spans="6:6" x14ac:dyDescent="0.25">
      <c r="F369109" s="195"/>
    </row>
    <row r="369110" spans="6:6" x14ac:dyDescent="0.25">
      <c r="F369110" s="195"/>
    </row>
    <row r="369111" spans="6:6" x14ac:dyDescent="0.25">
      <c r="F369111" s="195"/>
    </row>
    <row r="369112" spans="6:6" x14ac:dyDescent="0.25">
      <c r="F369112" s="195"/>
    </row>
    <row r="369113" spans="6:6" x14ac:dyDescent="0.25">
      <c r="F369113" s="195"/>
    </row>
    <row r="369114" spans="6:6" x14ac:dyDescent="0.25">
      <c r="F369114" s="195"/>
    </row>
    <row r="369115" spans="6:6" x14ac:dyDescent="0.25">
      <c r="F369115" s="195"/>
    </row>
    <row r="369116" spans="6:6" x14ac:dyDescent="0.25">
      <c r="F369116" s="195"/>
    </row>
    <row r="369117" spans="6:6" x14ac:dyDescent="0.25">
      <c r="F369117" s="195"/>
    </row>
    <row r="369118" spans="6:6" x14ac:dyDescent="0.25">
      <c r="F369118" s="195"/>
    </row>
    <row r="369119" spans="6:6" x14ac:dyDescent="0.25">
      <c r="F369119" s="195"/>
    </row>
    <row r="369120" spans="6:6" x14ac:dyDescent="0.25">
      <c r="F369120" s="195"/>
    </row>
    <row r="369121" spans="6:6" x14ac:dyDescent="0.25">
      <c r="F369121" s="195"/>
    </row>
    <row r="369122" spans="6:6" x14ac:dyDescent="0.25">
      <c r="F369122" s="195"/>
    </row>
    <row r="369123" spans="6:6" x14ac:dyDescent="0.25">
      <c r="F369123" s="195"/>
    </row>
    <row r="369124" spans="6:6" x14ac:dyDescent="0.25">
      <c r="F369124" s="195"/>
    </row>
    <row r="369125" spans="6:6" x14ac:dyDescent="0.25">
      <c r="F369125" s="195"/>
    </row>
    <row r="369126" spans="6:6" x14ac:dyDescent="0.25">
      <c r="F369126" s="195"/>
    </row>
    <row r="369127" spans="6:6" x14ac:dyDescent="0.25">
      <c r="F369127" s="195"/>
    </row>
    <row r="369128" spans="6:6" x14ac:dyDescent="0.25">
      <c r="F369128" s="195"/>
    </row>
    <row r="369129" spans="6:6" x14ac:dyDescent="0.25">
      <c r="F369129" s="195"/>
    </row>
    <row r="369130" spans="6:6" x14ac:dyDescent="0.25">
      <c r="F369130" s="195"/>
    </row>
    <row r="369131" spans="6:6" x14ac:dyDescent="0.25">
      <c r="F369131" s="195"/>
    </row>
    <row r="369132" spans="6:6" x14ac:dyDescent="0.25">
      <c r="F369132" s="195"/>
    </row>
    <row r="369133" spans="6:6" x14ac:dyDescent="0.25">
      <c r="F369133" s="195"/>
    </row>
    <row r="369134" spans="6:6" x14ac:dyDescent="0.25">
      <c r="F369134" s="195"/>
    </row>
    <row r="369135" spans="6:6" x14ac:dyDescent="0.25">
      <c r="F369135" s="195"/>
    </row>
    <row r="369136" spans="6:6" x14ac:dyDescent="0.25">
      <c r="F369136" s="195"/>
    </row>
    <row r="369137" spans="6:6" x14ac:dyDescent="0.25">
      <c r="F369137" s="195"/>
    </row>
    <row r="369138" spans="6:6" x14ac:dyDescent="0.25">
      <c r="F369138" s="195"/>
    </row>
    <row r="369139" spans="6:6" x14ac:dyDescent="0.25">
      <c r="F369139" s="195"/>
    </row>
    <row r="369140" spans="6:6" x14ac:dyDescent="0.25">
      <c r="F369140" s="195"/>
    </row>
    <row r="369141" spans="6:6" x14ac:dyDescent="0.25">
      <c r="F369141" s="195"/>
    </row>
    <row r="369142" spans="6:6" x14ac:dyDescent="0.25">
      <c r="F369142" s="195"/>
    </row>
    <row r="369143" spans="6:6" x14ac:dyDescent="0.25">
      <c r="F369143" s="195"/>
    </row>
    <row r="369144" spans="6:6" x14ac:dyDescent="0.25">
      <c r="F369144" s="195"/>
    </row>
    <row r="369145" spans="6:6" x14ac:dyDescent="0.25">
      <c r="F369145" s="195"/>
    </row>
    <row r="369146" spans="6:6" x14ac:dyDescent="0.25">
      <c r="F369146" s="195"/>
    </row>
    <row r="369147" spans="6:6" x14ac:dyDescent="0.25">
      <c r="F369147" s="195"/>
    </row>
    <row r="369148" spans="6:6" x14ac:dyDescent="0.25">
      <c r="F369148" s="195"/>
    </row>
    <row r="369149" spans="6:6" x14ac:dyDescent="0.25">
      <c r="F369149" s="195"/>
    </row>
    <row r="369150" spans="6:6" x14ac:dyDescent="0.25">
      <c r="F369150" s="195"/>
    </row>
    <row r="369151" spans="6:6" x14ac:dyDescent="0.25">
      <c r="F369151" s="195"/>
    </row>
    <row r="369152" spans="6:6" x14ac:dyDescent="0.25">
      <c r="F369152" s="195"/>
    </row>
    <row r="369153" spans="6:6" x14ac:dyDescent="0.25">
      <c r="F369153" s="195"/>
    </row>
    <row r="369154" spans="6:6" x14ac:dyDescent="0.25">
      <c r="F369154" s="195"/>
    </row>
    <row r="369155" spans="6:6" x14ac:dyDescent="0.25">
      <c r="F369155" s="195"/>
    </row>
    <row r="369156" spans="6:6" x14ac:dyDescent="0.25">
      <c r="F369156" s="195"/>
    </row>
    <row r="369157" spans="6:6" x14ac:dyDescent="0.25">
      <c r="F369157" s="195"/>
    </row>
    <row r="369158" spans="6:6" x14ac:dyDescent="0.25">
      <c r="F369158" s="195"/>
    </row>
    <row r="369159" spans="6:6" x14ac:dyDescent="0.25">
      <c r="F369159" s="195"/>
    </row>
    <row r="369160" spans="6:6" x14ac:dyDescent="0.25">
      <c r="F369160" s="195"/>
    </row>
    <row r="369161" spans="6:6" x14ac:dyDescent="0.25">
      <c r="F369161" s="195"/>
    </row>
    <row r="369162" spans="6:6" x14ac:dyDescent="0.25">
      <c r="F369162" s="195"/>
    </row>
    <row r="369163" spans="6:6" x14ac:dyDescent="0.25">
      <c r="F369163" s="195"/>
    </row>
    <row r="369164" spans="6:6" x14ac:dyDescent="0.25">
      <c r="F369164" s="195"/>
    </row>
    <row r="369165" spans="6:6" x14ac:dyDescent="0.25">
      <c r="F369165" s="195"/>
    </row>
    <row r="369166" spans="6:6" x14ac:dyDescent="0.25">
      <c r="F369166" s="195"/>
    </row>
    <row r="369167" spans="6:6" x14ac:dyDescent="0.25">
      <c r="F369167" s="195"/>
    </row>
    <row r="369168" spans="6:6" x14ac:dyDescent="0.25">
      <c r="F369168" s="195"/>
    </row>
    <row r="369169" spans="6:6" x14ac:dyDescent="0.25">
      <c r="F369169" s="195"/>
    </row>
    <row r="369170" spans="6:6" x14ac:dyDescent="0.25">
      <c r="F369170" s="195"/>
    </row>
    <row r="369171" spans="6:6" x14ac:dyDescent="0.25">
      <c r="F369171" s="195"/>
    </row>
    <row r="369172" spans="6:6" x14ac:dyDescent="0.25">
      <c r="F369172" s="195"/>
    </row>
    <row r="369173" spans="6:6" x14ac:dyDescent="0.25">
      <c r="F369173" s="195"/>
    </row>
    <row r="369174" spans="6:6" x14ac:dyDescent="0.25">
      <c r="F369174" s="195"/>
    </row>
    <row r="369175" spans="6:6" x14ac:dyDescent="0.25">
      <c r="F369175" s="195"/>
    </row>
    <row r="369176" spans="6:6" x14ac:dyDescent="0.25">
      <c r="F369176" s="195"/>
    </row>
    <row r="369177" spans="6:6" x14ac:dyDescent="0.25">
      <c r="F369177" s="195"/>
    </row>
    <row r="369178" spans="6:6" x14ac:dyDescent="0.25">
      <c r="F369178" s="195"/>
    </row>
    <row r="369179" spans="6:6" x14ac:dyDescent="0.25">
      <c r="F369179" s="195"/>
    </row>
    <row r="369180" spans="6:6" x14ac:dyDescent="0.25">
      <c r="F369180" s="195"/>
    </row>
    <row r="369181" spans="6:6" x14ac:dyDescent="0.25">
      <c r="F369181" s="195"/>
    </row>
    <row r="369182" spans="6:6" x14ac:dyDescent="0.25">
      <c r="F369182" s="195"/>
    </row>
    <row r="369183" spans="6:6" x14ac:dyDescent="0.25">
      <c r="F369183" s="195"/>
    </row>
    <row r="369184" spans="6:6" x14ac:dyDescent="0.25">
      <c r="F369184" s="195"/>
    </row>
    <row r="369185" spans="6:6" x14ac:dyDescent="0.25">
      <c r="F369185" s="195"/>
    </row>
    <row r="369186" spans="6:6" x14ac:dyDescent="0.25">
      <c r="F369186" s="195"/>
    </row>
    <row r="369187" spans="6:6" x14ac:dyDescent="0.25">
      <c r="F369187" s="195"/>
    </row>
    <row r="369188" spans="6:6" x14ac:dyDescent="0.25">
      <c r="F369188" s="195"/>
    </row>
    <row r="369189" spans="6:6" x14ac:dyDescent="0.25">
      <c r="F369189" s="195"/>
    </row>
    <row r="369190" spans="6:6" x14ac:dyDescent="0.25">
      <c r="F369190" s="195"/>
    </row>
    <row r="369191" spans="6:6" x14ac:dyDescent="0.25">
      <c r="F369191" s="195"/>
    </row>
    <row r="369192" spans="6:6" x14ac:dyDescent="0.25">
      <c r="F369192" s="195"/>
    </row>
    <row r="369193" spans="6:6" x14ac:dyDescent="0.25">
      <c r="F369193" s="195"/>
    </row>
    <row r="369194" spans="6:6" x14ac:dyDescent="0.25">
      <c r="F369194" s="195"/>
    </row>
    <row r="369195" spans="6:6" x14ac:dyDescent="0.25">
      <c r="F369195" s="195"/>
    </row>
    <row r="369196" spans="6:6" x14ac:dyDescent="0.25">
      <c r="F369196" s="195"/>
    </row>
    <row r="369197" spans="6:6" x14ac:dyDescent="0.25">
      <c r="F369197" s="195"/>
    </row>
    <row r="369198" spans="6:6" x14ac:dyDescent="0.25">
      <c r="F369198" s="195"/>
    </row>
    <row r="369199" spans="6:6" x14ac:dyDescent="0.25">
      <c r="F369199" s="195"/>
    </row>
    <row r="369200" spans="6:6" x14ac:dyDescent="0.25">
      <c r="F369200" s="195"/>
    </row>
    <row r="369201" spans="6:6" x14ac:dyDescent="0.25">
      <c r="F369201" s="195"/>
    </row>
    <row r="369202" spans="6:6" x14ac:dyDescent="0.25">
      <c r="F369202" s="195"/>
    </row>
    <row r="369203" spans="6:6" x14ac:dyDescent="0.25">
      <c r="F369203" s="195"/>
    </row>
    <row r="369204" spans="6:6" x14ac:dyDescent="0.25">
      <c r="F369204" s="195"/>
    </row>
    <row r="369205" spans="6:6" x14ac:dyDescent="0.25">
      <c r="F369205" s="195"/>
    </row>
    <row r="369206" spans="6:6" x14ac:dyDescent="0.25">
      <c r="F369206" s="195"/>
    </row>
    <row r="369207" spans="6:6" x14ac:dyDescent="0.25">
      <c r="F369207" s="195"/>
    </row>
    <row r="369208" spans="6:6" x14ac:dyDescent="0.25">
      <c r="F369208" s="195"/>
    </row>
    <row r="369209" spans="6:6" x14ac:dyDescent="0.25">
      <c r="F369209" s="195"/>
    </row>
    <row r="369210" spans="6:6" x14ac:dyDescent="0.25">
      <c r="F369210" s="195"/>
    </row>
    <row r="369211" spans="6:6" x14ac:dyDescent="0.25">
      <c r="F369211" s="195"/>
    </row>
    <row r="369212" spans="6:6" x14ac:dyDescent="0.25">
      <c r="F369212" s="195"/>
    </row>
    <row r="369213" spans="6:6" x14ac:dyDescent="0.25">
      <c r="F369213" s="195"/>
    </row>
    <row r="369214" spans="6:6" x14ac:dyDescent="0.25">
      <c r="F369214" s="195"/>
    </row>
    <row r="369215" spans="6:6" x14ac:dyDescent="0.25">
      <c r="F369215" s="195"/>
    </row>
    <row r="369216" spans="6:6" x14ac:dyDescent="0.25">
      <c r="F369216" s="195"/>
    </row>
    <row r="369217" spans="6:6" x14ac:dyDescent="0.25">
      <c r="F369217" s="195"/>
    </row>
    <row r="369218" spans="6:6" x14ac:dyDescent="0.25">
      <c r="F369218" s="195"/>
    </row>
    <row r="369219" spans="6:6" x14ac:dyDescent="0.25">
      <c r="F369219" s="195"/>
    </row>
    <row r="369220" spans="6:6" x14ac:dyDescent="0.25">
      <c r="F369220" s="195"/>
    </row>
    <row r="369221" spans="6:6" x14ac:dyDescent="0.25">
      <c r="F369221" s="195"/>
    </row>
    <row r="369222" spans="6:6" x14ac:dyDescent="0.25">
      <c r="F369222" s="195"/>
    </row>
    <row r="369223" spans="6:6" x14ac:dyDescent="0.25">
      <c r="F369223" s="195"/>
    </row>
    <row r="369224" spans="6:6" x14ac:dyDescent="0.25">
      <c r="F369224" s="195"/>
    </row>
    <row r="369225" spans="6:6" x14ac:dyDescent="0.25">
      <c r="F369225" s="195"/>
    </row>
    <row r="369226" spans="6:6" x14ac:dyDescent="0.25">
      <c r="F369226" s="195"/>
    </row>
    <row r="369227" spans="6:6" x14ac:dyDescent="0.25">
      <c r="F369227" s="195"/>
    </row>
    <row r="369228" spans="6:6" x14ac:dyDescent="0.25">
      <c r="F369228" s="195"/>
    </row>
    <row r="369229" spans="6:6" x14ac:dyDescent="0.25">
      <c r="F369229" s="195"/>
    </row>
    <row r="369230" spans="6:6" x14ac:dyDescent="0.25">
      <c r="F369230" s="195"/>
    </row>
    <row r="369231" spans="6:6" x14ac:dyDescent="0.25">
      <c r="F369231" s="195"/>
    </row>
    <row r="369232" spans="6:6" x14ac:dyDescent="0.25">
      <c r="F369232" s="195"/>
    </row>
    <row r="369233" spans="6:6" x14ac:dyDescent="0.25">
      <c r="F369233" s="195"/>
    </row>
    <row r="369234" spans="6:6" x14ac:dyDescent="0.25">
      <c r="F369234" s="195"/>
    </row>
    <row r="369235" spans="6:6" x14ac:dyDescent="0.25">
      <c r="F369235" s="195"/>
    </row>
    <row r="369236" spans="6:6" x14ac:dyDescent="0.25">
      <c r="F369236" s="195"/>
    </row>
    <row r="369237" spans="6:6" x14ac:dyDescent="0.25">
      <c r="F369237" s="195"/>
    </row>
    <row r="369238" spans="6:6" x14ac:dyDescent="0.25">
      <c r="F369238" s="195"/>
    </row>
    <row r="369239" spans="6:6" x14ac:dyDescent="0.25">
      <c r="F369239" s="195"/>
    </row>
    <row r="369240" spans="6:6" x14ac:dyDescent="0.25">
      <c r="F369240" s="195"/>
    </row>
    <row r="369241" spans="6:6" x14ac:dyDescent="0.25">
      <c r="F369241" s="195"/>
    </row>
    <row r="369242" spans="6:6" x14ac:dyDescent="0.25">
      <c r="F369242" s="195"/>
    </row>
    <row r="369243" spans="6:6" x14ac:dyDescent="0.25">
      <c r="F369243" s="195"/>
    </row>
    <row r="369244" spans="6:6" x14ac:dyDescent="0.25">
      <c r="F369244" s="195"/>
    </row>
    <row r="369245" spans="6:6" x14ac:dyDescent="0.25">
      <c r="F369245" s="195"/>
    </row>
    <row r="369246" spans="6:6" x14ac:dyDescent="0.25">
      <c r="F369246" s="195"/>
    </row>
    <row r="369247" spans="6:6" x14ac:dyDescent="0.25">
      <c r="F369247" s="195"/>
    </row>
    <row r="369248" spans="6:6" x14ac:dyDescent="0.25">
      <c r="F369248" s="195"/>
    </row>
    <row r="369249" spans="6:6" x14ac:dyDescent="0.25">
      <c r="F369249" s="195"/>
    </row>
    <row r="369250" spans="6:6" x14ac:dyDescent="0.25">
      <c r="F369250" s="195"/>
    </row>
    <row r="369251" spans="6:6" x14ac:dyDescent="0.25">
      <c r="F369251" s="195"/>
    </row>
    <row r="369252" spans="6:6" x14ac:dyDescent="0.25">
      <c r="F369252" s="195"/>
    </row>
    <row r="369253" spans="6:6" x14ac:dyDescent="0.25">
      <c r="F369253" s="195"/>
    </row>
    <row r="369254" spans="6:6" x14ac:dyDescent="0.25">
      <c r="F369254" s="195"/>
    </row>
    <row r="369255" spans="6:6" x14ac:dyDescent="0.25">
      <c r="F369255" s="195"/>
    </row>
    <row r="369256" spans="6:6" x14ac:dyDescent="0.25">
      <c r="F369256" s="195"/>
    </row>
    <row r="369257" spans="6:6" x14ac:dyDescent="0.25">
      <c r="F369257" s="195"/>
    </row>
    <row r="369258" spans="6:6" x14ac:dyDescent="0.25">
      <c r="F369258" s="195"/>
    </row>
    <row r="369259" spans="6:6" x14ac:dyDescent="0.25">
      <c r="F369259" s="195"/>
    </row>
    <row r="369260" spans="6:6" x14ac:dyDescent="0.25">
      <c r="F369260" s="195"/>
    </row>
    <row r="369261" spans="6:6" x14ac:dyDescent="0.25">
      <c r="F369261" s="195"/>
    </row>
    <row r="369262" spans="6:6" x14ac:dyDescent="0.25">
      <c r="F369262" s="195"/>
    </row>
    <row r="369263" spans="6:6" x14ac:dyDescent="0.25">
      <c r="F369263" s="195"/>
    </row>
    <row r="369264" spans="6:6" x14ac:dyDescent="0.25">
      <c r="F369264" s="195"/>
    </row>
    <row r="369265" spans="6:6" x14ac:dyDescent="0.25">
      <c r="F369265" s="195"/>
    </row>
    <row r="369266" spans="6:6" x14ac:dyDescent="0.25">
      <c r="F369266" s="195"/>
    </row>
    <row r="369267" spans="6:6" x14ac:dyDescent="0.25">
      <c r="F369267" s="195"/>
    </row>
    <row r="369268" spans="6:6" x14ac:dyDescent="0.25">
      <c r="F369268" s="195"/>
    </row>
    <row r="369269" spans="6:6" x14ac:dyDescent="0.25">
      <c r="F369269" s="195"/>
    </row>
    <row r="369270" spans="6:6" x14ac:dyDescent="0.25">
      <c r="F369270" s="195"/>
    </row>
    <row r="369271" spans="6:6" x14ac:dyDescent="0.25">
      <c r="F369271" s="195"/>
    </row>
    <row r="369272" spans="6:6" x14ac:dyDescent="0.25">
      <c r="F369272" s="195"/>
    </row>
    <row r="369273" spans="6:6" x14ac:dyDescent="0.25">
      <c r="F369273" s="195"/>
    </row>
    <row r="369274" spans="6:6" x14ac:dyDescent="0.25">
      <c r="F369274" s="195"/>
    </row>
    <row r="369275" spans="6:6" x14ac:dyDescent="0.25">
      <c r="F369275" s="195"/>
    </row>
    <row r="369276" spans="6:6" x14ac:dyDescent="0.25">
      <c r="F369276" s="195"/>
    </row>
    <row r="369277" spans="6:6" x14ac:dyDescent="0.25">
      <c r="F369277" s="195"/>
    </row>
    <row r="369278" spans="6:6" x14ac:dyDescent="0.25">
      <c r="F369278" s="195"/>
    </row>
    <row r="369279" spans="6:6" x14ac:dyDescent="0.25">
      <c r="F369279" s="195"/>
    </row>
    <row r="369280" spans="6:6" x14ac:dyDescent="0.25">
      <c r="F369280" s="195"/>
    </row>
    <row r="369281" spans="6:6" x14ac:dyDescent="0.25">
      <c r="F369281" s="195"/>
    </row>
    <row r="369282" spans="6:6" x14ac:dyDescent="0.25">
      <c r="F369282" s="195"/>
    </row>
    <row r="369283" spans="6:6" x14ac:dyDescent="0.25">
      <c r="F369283" s="195"/>
    </row>
    <row r="369284" spans="6:6" x14ac:dyDescent="0.25">
      <c r="F369284" s="195"/>
    </row>
    <row r="369285" spans="6:6" x14ac:dyDescent="0.25">
      <c r="F369285" s="195"/>
    </row>
    <row r="369286" spans="6:6" x14ac:dyDescent="0.25">
      <c r="F369286" s="195"/>
    </row>
    <row r="369287" spans="6:6" x14ac:dyDescent="0.25">
      <c r="F369287" s="195"/>
    </row>
    <row r="369288" spans="6:6" x14ac:dyDescent="0.25">
      <c r="F369288" s="195"/>
    </row>
    <row r="369289" spans="6:6" x14ac:dyDescent="0.25">
      <c r="F369289" s="195"/>
    </row>
    <row r="369290" spans="6:6" x14ac:dyDescent="0.25">
      <c r="F369290" s="195"/>
    </row>
    <row r="369291" spans="6:6" x14ac:dyDescent="0.25">
      <c r="F369291" s="195"/>
    </row>
    <row r="369292" spans="6:6" x14ac:dyDescent="0.25">
      <c r="F369292" s="195"/>
    </row>
    <row r="369293" spans="6:6" x14ac:dyDescent="0.25">
      <c r="F369293" s="195"/>
    </row>
    <row r="369294" spans="6:6" x14ac:dyDescent="0.25">
      <c r="F369294" s="195"/>
    </row>
    <row r="369295" spans="6:6" x14ac:dyDescent="0.25">
      <c r="F369295" s="195"/>
    </row>
    <row r="369296" spans="6:6" x14ac:dyDescent="0.25">
      <c r="F369296" s="195"/>
    </row>
    <row r="369297" spans="6:6" x14ac:dyDescent="0.25">
      <c r="F369297" s="195"/>
    </row>
    <row r="369298" spans="6:6" x14ac:dyDescent="0.25">
      <c r="F369298" s="195"/>
    </row>
    <row r="369299" spans="6:6" x14ac:dyDescent="0.25">
      <c r="F369299" s="195"/>
    </row>
    <row r="369300" spans="6:6" x14ac:dyDescent="0.25">
      <c r="F369300" s="195"/>
    </row>
    <row r="369301" spans="6:6" x14ac:dyDescent="0.25">
      <c r="F369301" s="195"/>
    </row>
    <row r="369302" spans="6:6" x14ac:dyDescent="0.25">
      <c r="F369302" s="195"/>
    </row>
    <row r="369303" spans="6:6" x14ac:dyDescent="0.25">
      <c r="F369303" s="195"/>
    </row>
    <row r="369304" spans="6:6" x14ac:dyDescent="0.25">
      <c r="F369304" s="195"/>
    </row>
    <row r="374422" spans="6:6" x14ac:dyDescent="0.25">
      <c r="F374422" s="195"/>
    </row>
    <row r="374423" spans="6:6" x14ac:dyDescent="0.25">
      <c r="F374423" s="195"/>
    </row>
    <row r="374424" spans="6:6" x14ac:dyDescent="0.25">
      <c r="F374424" s="195"/>
    </row>
    <row r="374425" spans="6:6" x14ac:dyDescent="0.25">
      <c r="F374425" s="195"/>
    </row>
    <row r="374426" spans="6:6" x14ac:dyDescent="0.25">
      <c r="F374426" s="195"/>
    </row>
    <row r="374427" spans="6:6" x14ac:dyDescent="0.25">
      <c r="F374427" s="195"/>
    </row>
    <row r="374428" spans="6:6" x14ac:dyDescent="0.25">
      <c r="F374428" s="195"/>
    </row>
    <row r="374429" spans="6:6" x14ac:dyDescent="0.25">
      <c r="F374429" s="195"/>
    </row>
    <row r="374430" spans="6:6" x14ac:dyDescent="0.25">
      <c r="F374430" s="195"/>
    </row>
    <row r="374431" spans="6:6" x14ac:dyDescent="0.25">
      <c r="F374431" s="195"/>
    </row>
    <row r="374432" spans="6:6" x14ac:dyDescent="0.25">
      <c r="F374432" s="195"/>
    </row>
    <row r="374433" spans="6:6" x14ac:dyDescent="0.25">
      <c r="F374433" s="195"/>
    </row>
    <row r="374434" spans="6:6" x14ac:dyDescent="0.25">
      <c r="F374434" s="195"/>
    </row>
    <row r="374435" spans="6:6" x14ac:dyDescent="0.25">
      <c r="F374435" s="195"/>
    </row>
    <row r="374436" spans="6:6" x14ac:dyDescent="0.25">
      <c r="F374436" s="195"/>
    </row>
    <row r="374437" spans="6:6" x14ac:dyDescent="0.25">
      <c r="F374437" s="195"/>
    </row>
    <row r="374438" spans="6:6" x14ac:dyDescent="0.25">
      <c r="F374438" s="195"/>
    </row>
    <row r="374439" spans="6:6" x14ac:dyDescent="0.25">
      <c r="F374439" s="195"/>
    </row>
    <row r="374440" spans="6:6" x14ac:dyDescent="0.25">
      <c r="F374440" s="195"/>
    </row>
    <row r="374441" spans="6:6" x14ac:dyDescent="0.25">
      <c r="F374441" s="195"/>
    </row>
    <row r="374442" spans="6:6" x14ac:dyDescent="0.25">
      <c r="F374442" s="195"/>
    </row>
    <row r="374443" spans="6:6" x14ac:dyDescent="0.25">
      <c r="F374443" s="195"/>
    </row>
    <row r="374444" spans="6:6" x14ac:dyDescent="0.25">
      <c r="F374444" s="195"/>
    </row>
    <row r="374445" spans="6:6" x14ac:dyDescent="0.25">
      <c r="F374445" s="195"/>
    </row>
    <row r="374446" spans="6:6" x14ac:dyDescent="0.25">
      <c r="F374446" s="195"/>
    </row>
    <row r="374447" spans="6:6" x14ac:dyDescent="0.25">
      <c r="F374447" s="195"/>
    </row>
    <row r="374448" spans="6:6" x14ac:dyDescent="0.25">
      <c r="F374448" s="195"/>
    </row>
    <row r="374449" spans="6:6" x14ac:dyDescent="0.25">
      <c r="F374449" s="195"/>
    </row>
    <row r="374450" spans="6:6" x14ac:dyDescent="0.25">
      <c r="F374450" s="195"/>
    </row>
    <row r="374451" spans="6:6" x14ac:dyDescent="0.25">
      <c r="F374451" s="195"/>
    </row>
    <row r="374452" spans="6:6" x14ac:dyDescent="0.25">
      <c r="F374452" s="195"/>
    </row>
    <row r="374453" spans="6:6" x14ac:dyDescent="0.25">
      <c r="F374453" s="195"/>
    </row>
    <row r="374454" spans="6:6" x14ac:dyDescent="0.25">
      <c r="F374454" s="195"/>
    </row>
    <row r="374455" spans="6:6" x14ac:dyDescent="0.25">
      <c r="F374455" s="195"/>
    </row>
    <row r="374456" spans="6:6" x14ac:dyDescent="0.25">
      <c r="F374456" s="195"/>
    </row>
    <row r="374457" spans="6:6" x14ac:dyDescent="0.25">
      <c r="F374457" s="195"/>
    </row>
    <row r="374458" spans="6:6" x14ac:dyDescent="0.25">
      <c r="F374458" s="195"/>
    </row>
    <row r="374459" spans="6:6" x14ac:dyDescent="0.25">
      <c r="F374459" s="195"/>
    </row>
    <row r="374460" spans="6:6" x14ac:dyDescent="0.25">
      <c r="F374460" s="195"/>
    </row>
    <row r="374461" spans="6:6" x14ac:dyDescent="0.25">
      <c r="F374461" s="195"/>
    </row>
    <row r="374462" spans="6:6" x14ac:dyDescent="0.25">
      <c r="F374462" s="195"/>
    </row>
    <row r="374463" spans="6:6" x14ac:dyDescent="0.25">
      <c r="F374463" s="195"/>
    </row>
    <row r="374464" spans="6:6" x14ac:dyDescent="0.25">
      <c r="F374464" s="195"/>
    </row>
    <row r="374465" spans="6:6" x14ac:dyDescent="0.25">
      <c r="F374465" s="195"/>
    </row>
    <row r="374466" spans="6:6" x14ac:dyDescent="0.25">
      <c r="F374466" s="195"/>
    </row>
    <row r="374467" spans="6:6" x14ac:dyDescent="0.25">
      <c r="F374467" s="195"/>
    </row>
    <row r="374468" spans="6:6" x14ac:dyDescent="0.25">
      <c r="F374468" s="195"/>
    </row>
    <row r="374469" spans="6:6" x14ac:dyDescent="0.25">
      <c r="F374469" s="195"/>
    </row>
    <row r="374470" spans="6:6" x14ac:dyDescent="0.25">
      <c r="F374470" s="195"/>
    </row>
    <row r="374471" spans="6:6" x14ac:dyDescent="0.25">
      <c r="F374471" s="195"/>
    </row>
    <row r="374472" spans="6:6" x14ac:dyDescent="0.25">
      <c r="F374472" s="195"/>
    </row>
    <row r="374473" spans="6:6" x14ac:dyDescent="0.25">
      <c r="F374473" s="195"/>
    </row>
    <row r="374474" spans="6:6" x14ac:dyDescent="0.25">
      <c r="F374474" s="195"/>
    </row>
    <row r="374475" spans="6:6" x14ac:dyDescent="0.25">
      <c r="F374475" s="195"/>
    </row>
    <row r="374476" spans="6:6" x14ac:dyDescent="0.25">
      <c r="F374476" s="195"/>
    </row>
    <row r="374477" spans="6:6" x14ac:dyDescent="0.25">
      <c r="F374477" s="195"/>
    </row>
    <row r="374478" spans="6:6" x14ac:dyDescent="0.25">
      <c r="F374478" s="195"/>
    </row>
    <row r="374479" spans="6:6" x14ac:dyDescent="0.25">
      <c r="F374479" s="195"/>
    </row>
    <row r="374480" spans="6:6" x14ac:dyDescent="0.25">
      <c r="F374480" s="195"/>
    </row>
    <row r="374481" spans="6:6" x14ac:dyDescent="0.25">
      <c r="F374481" s="195"/>
    </row>
    <row r="374482" spans="6:6" x14ac:dyDescent="0.25">
      <c r="F374482" s="195"/>
    </row>
    <row r="374483" spans="6:6" x14ac:dyDescent="0.25">
      <c r="F374483" s="195"/>
    </row>
    <row r="374484" spans="6:6" x14ac:dyDescent="0.25">
      <c r="F374484" s="195"/>
    </row>
    <row r="374485" spans="6:6" x14ac:dyDescent="0.25">
      <c r="F374485" s="195"/>
    </row>
    <row r="374486" spans="6:6" x14ac:dyDescent="0.25">
      <c r="F374486" s="195"/>
    </row>
    <row r="374487" spans="6:6" x14ac:dyDescent="0.25">
      <c r="F374487" s="195"/>
    </row>
    <row r="374488" spans="6:6" x14ac:dyDescent="0.25">
      <c r="F374488" s="195"/>
    </row>
    <row r="374489" spans="6:6" x14ac:dyDescent="0.25">
      <c r="F374489" s="195"/>
    </row>
    <row r="374490" spans="6:6" x14ac:dyDescent="0.25">
      <c r="F374490" s="195"/>
    </row>
    <row r="374491" spans="6:6" x14ac:dyDescent="0.25">
      <c r="F374491" s="195"/>
    </row>
    <row r="374492" spans="6:6" x14ac:dyDescent="0.25">
      <c r="F374492" s="195"/>
    </row>
    <row r="374493" spans="6:6" x14ac:dyDescent="0.25">
      <c r="F374493" s="195"/>
    </row>
    <row r="374494" spans="6:6" x14ac:dyDescent="0.25">
      <c r="F374494" s="195"/>
    </row>
    <row r="374495" spans="6:6" x14ac:dyDescent="0.25">
      <c r="F374495" s="195"/>
    </row>
    <row r="374496" spans="6:6" x14ac:dyDescent="0.25">
      <c r="F374496" s="195"/>
    </row>
    <row r="374497" spans="6:6" x14ac:dyDescent="0.25">
      <c r="F374497" s="195"/>
    </row>
    <row r="374498" spans="6:6" x14ac:dyDescent="0.25">
      <c r="F374498" s="195"/>
    </row>
    <row r="374499" spans="6:6" x14ac:dyDescent="0.25">
      <c r="F374499" s="195"/>
    </row>
    <row r="374500" spans="6:6" x14ac:dyDescent="0.25">
      <c r="F374500" s="195"/>
    </row>
    <row r="374501" spans="6:6" x14ac:dyDescent="0.25">
      <c r="F374501" s="195"/>
    </row>
    <row r="374502" spans="6:6" x14ac:dyDescent="0.25">
      <c r="F374502" s="195"/>
    </row>
    <row r="374503" spans="6:6" x14ac:dyDescent="0.25">
      <c r="F374503" s="195"/>
    </row>
    <row r="374504" spans="6:6" x14ac:dyDescent="0.25">
      <c r="F374504" s="195"/>
    </row>
    <row r="374505" spans="6:6" x14ac:dyDescent="0.25">
      <c r="F374505" s="195"/>
    </row>
    <row r="374506" spans="6:6" x14ac:dyDescent="0.25">
      <c r="F374506" s="195"/>
    </row>
    <row r="374507" spans="6:6" x14ac:dyDescent="0.25">
      <c r="F374507" s="195"/>
    </row>
    <row r="374508" spans="6:6" x14ac:dyDescent="0.25">
      <c r="F374508" s="195"/>
    </row>
    <row r="374509" spans="6:6" x14ac:dyDescent="0.25">
      <c r="F374509" s="195"/>
    </row>
    <row r="374510" spans="6:6" x14ac:dyDescent="0.25">
      <c r="F374510" s="195"/>
    </row>
    <row r="374511" spans="6:6" x14ac:dyDescent="0.25">
      <c r="F374511" s="195"/>
    </row>
    <row r="374512" spans="6:6" x14ac:dyDescent="0.25">
      <c r="F374512" s="195"/>
    </row>
    <row r="374513" spans="6:6" x14ac:dyDescent="0.25">
      <c r="F374513" s="195"/>
    </row>
    <row r="374514" spans="6:6" x14ac:dyDescent="0.25">
      <c r="F374514" s="195"/>
    </row>
    <row r="374515" spans="6:6" x14ac:dyDescent="0.25">
      <c r="F374515" s="195"/>
    </row>
    <row r="374516" spans="6:6" x14ac:dyDescent="0.25">
      <c r="F374516" s="195"/>
    </row>
    <row r="374517" spans="6:6" x14ac:dyDescent="0.25">
      <c r="F374517" s="195"/>
    </row>
    <row r="374518" spans="6:6" x14ac:dyDescent="0.25">
      <c r="F374518" s="195"/>
    </row>
    <row r="374519" spans="6:6" x14ac:dyDescent="0.25">
      <c r="F374519" s="195"/>
    </row>
    <row r="374520" spans="6:6" x14ac:dyDescent="0.25">
      <c r="F374520" s="195"/>
    </row>
    <row r="374521" spans="6:6" x14ac:dyDescent="0.25">
      <c r="F374521" s="195"/>
    </row>
    <row r="374522" spans="6:6" x14ac:dyDescent="0.25">
      <c r="F374522" s="195"/>
    </row>
    <row r="374523" spans="6:6" x14ac:dyDescent="0.25">
      <c r="F374523" s="195"/>
    </row>
    <row r="374524" spans="6:6" x14ac:dyDescent="0.25">
      <c r="F374524" s="195"/>
    </row>
    <row r="374525" spans="6:6" x14ac:dyDescent="0.25">
      <c r="F374525" s="195"/>
    </row>
    <row r="374526" spans="6:6" x14ac:dyDescent="0.25">
      <c r="F374526" s="195"/>
    </row>
    <row r="374527" spans="6:6" x14ac:dyDescent="0.25">
      <c r="F374527" s="195"/>
    </row>
    <row r="374528" spans="6:6" x14ac:dyDescent="0.25">
      <c r="F374528" s="195"/>
    </row>
    <row r="374529" spans="6:6" x14ac:dyDescent="0.25">
      <c r="F374529" s="195"/>
    </row>
    <row r="374530" spans="6:6" x14ac:dyDescent="0.25">
      <c r="F374530" s="195"/>
    </row>
    <row r="374531" spans="6:6" x14ac:dyDescent="0.25">
      <c r="F374531" s="195"/>
    </row>
    <row r="374532" spans="6:6" x14ac:dyDescent="0.25">
      <c r="F374532" s="195"/>
    </row>
    <row r="374533" spans="6:6" x14ac:dyDescent="0.25">
      <c r="F374533" s="195"/>
    </row>
    <row r="374534" spans="6:6" x14ac:dyDescent="0.25">
      <c r="F374534" s="195"/>
    </row>
    <row r="374535" spans="6:6" x14ac:dyDescent="0.25">
      <c r="F374535" s="195"/>
    </row>
    <row r="374536" spans="6:6" x14ac:dyDescent="0.25">
      <c r="F374536" s="195"/>
    </row>
    <row r="374537" spans="6:6" x14ac:dyDescent="0.25">
      <c r="F374537" s="195"/>
    </row>
    <row r="374538" spans="6:6" x14ac:dyDescent="0.25">
      <c r="F374538" s="195"/>
    </row>
    <row r="374539" spans="6:6" x14ac:dyDescent="0.25">
      <c r="F374539" s="195"/>
    </row>
    <row r="374540" spans="6:6" x14ac:dyDescent="0.25">
      <c r="F374540" s="195"/>
    </row>
    <row r="374541" spans="6:6" x14ac:dyDescent="0.25">
      <c r="F374541" s="195"/>
    </row>
    <row r="374542" spans="6:6" x14ac:dyDescent="0.25">
      <c r="F374542" s="195"/>
    </row>
    <row r="374543" spans="6:6" x14ac:dyDescent="0.25">
      <c r="F374543" s="195"/>
    </row>
    <row r="374544" spans="6:6" x14ac:dyDescent="0.25">
      <c r="F374544" s="195"/>
    </row>
    <row r="374545" spans="6:6" x14ac:dyDescent="0.25">
      <c r="F374545" s="195"/>
    </row>
    <row r="374546" spans="6:6" x14ac:dyDescent="0.25">
      <c r="F374546" s="195"/>
    </row>
    <row r="374547" spans="6:6" x14ac:dyDescent="0.25">
      <c r="F374547" s="195"/>
    </row>
    <row r="374548" spans="6:6" x14ac:dyDescent="0.25">
      <c r="F374548" s="195"/>
    </row>
    <row r="374549" spans="6:6" x14ac:dyDescent="0.25">
      <c r="F374549" s="195"/>
    </row>
    <row r="374550" spans="6:6" x14ac:dyDescent="0.25">
      <c r="F374550" s="195"/>
    </row>
    <row r="374551" spans="6:6" x14ac:dyDescent="0.25">
      <c r="F374551" s="195"/>
    </row>
    <row r="374552" spans="6:6" x14ac:dyDescent="0.25">
      <c r="F374552" s="195"/>
    </row>
    <row r="374553" spans="6:6" x14ac:dyDescent="0.25">
      <c r="F374553" s="195"/>
    </row>
    <row r="374554" spans="6:6" x14ac:dyDescent="0.25">
      <c r="F374554" s="195"/>
    </row>
    <row r="374555" spans="6:6" x14ac:dyDescent="0.25">
      <c r="F374555" s="195"/>
    </row>
    <row r="374556" spans="6:6" x14ac:dyDescent="0.25">
      <c r="F374556" s="195"/>
    </row>
    <row r="374557" spans="6:6" x14ac:dyDescent="0.25">
      <c r="F374557" s="195"/>
    </row>
    <row r="374558" spans="6:6" x14ac:dyDescent="0.25">
      <c r="F374558" s="195"/>
    </row>
    <row r="374559" spans="6:6" x14ac:dyDescent="0.25">
      <c r="F374559" s="195"/>
    </row>
    <row r="374560" spans="6:6" x14ac:dyDescent="0.25">
      <c r="F374560" s="195"/>
    </row>
    <row r="374561" spans="6:6" x14ac:dyDescent="0.25">
      <c r="F374561" s="195"/>
    </row>
    <row r="374562" spans="6:6" x14ac:dyDescent="0.25">
      <c r="F374562" s="195"/>
    </row>
    <row r="374563" spans="6:6" x14ac:dyDescent="0.25">
      <c r="F374563" s="195"/>
    </row>
    <row r="374564" spans="6:6" x14ac:dyDescent="0.25">
      <c r="F374564" s="195"/>
    </row>
    <row r="374565" spans="6:6" x14ac:dyDescent="0.25">
      <c r="F374565" s="195"/>
    </row>
    <row r="374566" spans="6:6" x14ac:dyDescent="0.25">
      <c r="F374566" s="195"/>
    </row>
    <row r="374567" spans="6:6" x14ac:dyDescent="0.25">
      <c r="F374567" s="195"/>
    </row>
    <row r="374568" spans="6:6" x14ac:dyDescent="0.25">
      <c r="F374568" s="195"/>
    </row>
    <row r="374569" spans="6:6" x14ac:dyDescent="0.25">
      <c r="F374569" s="195"/>
    </row>
    <row r="374570" spans="6:6" x14ac:dyDescent="0.25">
      <c r="F374570" s="195"/>
    </row>
    <row r="374571" spans="6:6" x14ac:dyDescent="0.25">
      <c r="F374571" s="195"/>
    </row>
    <row r="374572" spans="6:6" x14ac:dyDescent="0.25">
      <c r="F374572" s="195"/>
    </row>
    <row r="374573" spans="6:6" x14ac:dyDescent="0.25">
      <c r="F374573" s="195"/>
    </row>
    <row r="374574" spans="6:6" x14ac:dyDescent="0.25">
      <c r="F374574" s="195"/>
    </row>
    <row r="374575" spans="6:6" x14ac:dyDescent="0.25">
      <c r="F374575" s="195"/>
    </row>
    <row r="374576" spans="6:6" x14ac:dyDescent="0.25">
      <c r="F374576" s="195"/>
    </row>
    <row r="374577" spans="6:6" x14ac:dyDescent="0.25">
      <c r="F374577" s="195"/>
    </row>
    <row r="374578" spans="6:6" x14ac:dyDescent="0.25">
      <c r="F374578" s="195"/>
    </row>
    <row r="374579" spans="6:6" x14ac:dyDescent="0.25">
      <c r="F374579" s="195"/>
    </row>
    <row r="374580" spans="6:6" x14ac:dyDescent="0.25">
      <c r="F374580" s="195"/>
    </row>
    <row r="374581" spans="6:6" x14ac:dyDescent="0.25">
      <c r="F374581" s="195"/>
    </row>
    <row r="374582" spans="6:6" x14ac:dyDescent="0.25">
      <c r="F374582" s="195"/>
    </row>
    <row r="374583" spans="6:6" x14ac:dyDescent="0.25">
      <c r="F374583" s="195"/>
    </row>
    <row r="374584" spans="6:6" x14ac:dyDescent="0.25">
      <c r="F374584" s="195"/>
    </row>
    <row r="374585" spans="6:6" x14ac:dyDescent="0.25">
      <c r="F374585" s="195"/>
    </row>
    <row r="374586" spans="6:6" x14ac:dyDescent="0.25">
      <c r="F374586" s="195"/>
    </row>
    <row r="374587" spans="6:6" x14ac:dyDescent="0.25">
      <c r="F374587" s="195"/>
    </row>
    <row r="374588" spans="6:6" x14ac:dyDescent="0.25">
      <c r="F374588" s="195"/>
    </row>
    <row r="374589" spans="6:6" x14ac:dyDescent="0.25">
      <c r="F374589" s="195"/>
    </row>
    <row r="374590" spans="6:6" x14ac:dyDescent="0.25">
      <c r="F374590" s="195"/>
    </row>
    <row r="374591" spans="6:6" x14ac:dyDescent="0.25">
      <c r="F374591" s="195"/>
    </row>
    <row r="374592" spans="6:6" x14ac:dyDescent="0.25">
      <c r="F374592" s="195"/>
    </row>
    <row r="374593" spans="6:6" x14ac:dyDescent="0.25">
      <c r="F374593" s="195"/>
    </row>
    <row r="374594" spans="6:6" x14ac:dyDescent="0.25">
      <c r="F374594" s="195"/>
    </row>
    <row r="374595" spans="6:6" x14ac:dyDescent="0.25">
      <c r="F374595" s="195"/>
    </row>
    <row r="374596" spans="6:6" x14ac:dyDescent="0.25">
      <c r="F374596" s="195"/>
    </row>
    <row r="374597" spans="6:6" x14ac:dyDescent="0.25">
      <c r="F374597" s="195"/>
    </row>
    <row r="374598" spans="6:6" x14ac:dyDescent="0.25">
      <c r="F374598" s="195"/>
    </row>
    <row r="374599" spans="6:6" x14ac:dyDescent="0.25">
      <c r="F374599" s="195"/>
    </row>
    <row r="374600" spans="6:6" x14ac:dyDescent="0.25">
      <c r="F374600" s="195"/>
    </row>
    <row r="374601" spans="6:6" x14ac:dyDescent="0.25">
      <c r="F374601" s="195"/>
    </row>
    <row r="374602" spans="6:6" x14ac:dyDescent="0.25">
      <c r="F374602" s="195"/>
    </row>
    <row r="374603" spans="6:6" x14ac:dyDescent="0.25">
      <c r="F374603" s="195"/>
    </row>
    <row r="374604" spans="6:6" x14ac:dyDescent="0.25">
      <c r="F374604" s="195"/>
    </row>
    <row r="374605" spans="6:6" x14ac:dyDescent="0.25">
      <c r="F374605" s="195"/>
    </row>
    <row r="374606" spans="6:6" x14ac:dyDescent="0.25">
      <c r="F374606" s="195"/>
    </row>
    <row r="374607" spans="6:6" x14ac:dyDescent="0.25">
      <c r="F374607" s="195"/>
    </row>
    <row r="374608" spans="6:6" x14ac:dyDescent="0.25">
      <c r="F374608" s="195"/>
    </row>
    <row r="374609" spans="6:6" x14ac:dyDescent="0.25">
      <c r="F374609" s="195"/>
    </row>
    <row r="374610" spans="6:6" x14ac:dyDescent="0.25">
      <c r="F374610" s="195"/>
    </row>
    <row r="374611" spans="6:6" x14ac:dyDescent="0.25">
      <c r="F374611" s="195"/>
    </row>
    <row r="374612" spans="6:6" x14ac:dyDescent="0.25">
      <c r="F374612" s="195"/>
    </row>
    <row r="374613" spans="6:6" x14ac:dyDescent="0.25">
      <c r="F374613" s="195"/>
    </row>
    <row r="374614" spans="6:6" x14ac:dyDescent="0.25">
      <c r="F374614" s="195"/>
    </row>
    <row r="374615" spans="6:6" x14ac:dyDescent="0.25">
      <c r="F374615" s="195"/>
    </row>
    <row r="374616" spans="6:6" x14ac:dyDescent="0.25">
      <c r="F374616" s="195"/>
    </row>
    <row r="374617" spans="6:6" x14ac:dyDescent="0.25">
      <c r="F374617" s="195"/>
    </row>
    <row r="374618" spans="6:6" x14ac:dyDescent="0.25">
      <c r="F374618" s="195"/>
    </row>
    <row r="374619" spans="6:6" x14ac:dyDescent="0.25">
      <c r="F374619" s="195"/>
    </row>
    <row r="374620" spans="6:6" x14ac:dyDescent="0.25">
      <c r="F374620" s="195"/>
    </row>
    <row r="374621" spans="6:6" x14ac:dyDescent="0.25">
      <c r="F374621" s="195"/>
    </row>
    <row r="374622" spans="6:6" x14ac:dyDescent="0.25">
      <c r="F374622" s="195"/>
    </row>
    <row r="374623" spans="6:6" x14ac:dyDescent="0.25">
      <c r="F374623" s="195"/>
    </row>
    <row r="374624" spans="6:6" x14ac:dyDescent="0.25">
      <c r="F374624" s="195"/>
    </row>
    <row r="374625" spans="6:6" x14ac:dyDescent="0.25">
      <c r="F374625" s="195"/>
    </row>
    <row r="374626" spans="6:6" x14ac:dyDescent="0.25">
      <c r="F374626" s="195"/>
    </row>
    <row r="374627" spans="6:6" x14ac:dyDescent="0.25">
      <c r="F374627" s="195"/>
    </row>
    <row r="374628" spans="6:6" x14ac:dyDescent="0.25">
      <c r="F374628" s="195"/>
    </row>
    <row r="374629" spans="6:6" x14ac:dyDescent="0.25">
      <c r="F374629" s="195"/>
    </row>
    <row r="374630" spans="6:6" x14ac:dyDescent="0.25">
      <c r="F374630" s="195"/>
    </row>
    <row r="374631" spans="6:6" x14ac:dyDescent="0.25">
      <c r="F374631" s="195"/>
    </row>
    <row r="374632" spans="6:6" x14ac:dyDescent="0.25">
      <c r="F374632" s="195"/>
    </row>
    <row r="374633" spans="6:6" x14ac:dyDescent="0.25">
      <c r="F374633" s="195"/>
    </row>
    <row r="374634" spans="6:6" x14ac:dyDescent="0.25">
      <c r="F374634" s="195"/>
    </row>
    <row r="374635" spans="6:6" x14ac:dyDescent="0.25">
      <c r="F374635" s="195"/>
    </row>
    <row r="374636" spans="6:6" x14ac:dyDescent="0.25">
      <c r="F374636" s="195"/>
    </row>
    <row r="374637" spans="6:6" x14ac:dyDescent="0.25">
      <c r="F374637" s="195"/>
    </row>
    <row r="374638" spans="6:6" x14ac:dyDescent="0.25">
      <c r="F374638" s="195"/>
    </row>
    <row r="374639" spans="6:6" x14ac:dyDescent="0.25">
      <c r="F374639" s="195"/>
    </row>
    <row r="374640" spans="6:6" x14ac:dyDescent="0.25">
      <c r="F374640" s="195"/>
    </row>
    <row r="374641" spans="6:6" x14ac:dyDescent="0.25">
      <c r="F374641" s="195"/>
    </row>
    <row r="374642" spans="6:6" x14ac:dyDescent="0.25">
      <c r="F374642" s="195"/>
    </row>
    <row r="374643" spans="6:6" x14ac:dyDescent="0.25">
      <c r="F374643" s="195"/>
    </row>
    <row r="374644" spans="6:6" x14ac:dyDescent="0.25">
      <c r="F374644" s="195"/>
    </row>
    <row r="374645" spans="6:6" x14ac:dyDescent="0.25">
      <c r="F374645" s="195"/>
    </row>
    <row r="374646" spans="6:6" x14ac:dyDescent="0.25">
      <c r="F374646" s="195"/>
    </row>
    <row r="374647" spans="6:6" x14ac:dyDescent="0.25">
      <c r="F374647" s="195"/>
    </row>
    <row r="374648" spans="6:6" x14ac:dyDescent="0.25">
      <c r="F374648" s="195"/>
    </row>
    <row r="374649" spans="6:6" x14ac:dyDescent="0.25">
      <c r="F374649" s="195"/>
    </row>
    <row r="374650" spans="6:6" x14ac:dyDescent="0.25">
      <c r="F374650" s="195"/>
    </row>
    <row r="374651" spans="6:6" x14ac:dyDescent="0.25">
      <c r="F374651" s="195"/>
    </row>
    <row r="374652" spans="6:6" x14ac:dyDescent="0.25">
      <c r="F374652" s="195"/>
    </row>
    <row r="374653" spans="6:6" x14ac:dyDescent="0.25">
      <c r="F374653" s="195"/>
    </row>
    <row r="374654" spans="6:6" x14ac:dyDescent="0.25">
      <c r="F374654" s="195"/>
    </row>
    <row r="374655" spans="6:6" x14ac:dyDescent="0.25">
      <c r="F374655" s="195"/>
    </row>
    <row r="374656" spans="6:6" x14ac:dyDescent="0.25">
      <c r="F374656" s="195"/>
    </row>
    <row r="374657" spans="6:6" x14ac:dyDescent="0.25">
      <c r="F374657" s="195"/>
    </row>
    <row r="374658" spans="6:6" x14ac:dyDescent="0.25">
      <c r="F374658" s="195"/>
    </row>
    <row r="374659" spans="6:6" x14ac:dyDescent="0.25">
      <c r="F374659" s="195"/>
    </row>
    <row r="374660" spans="6:6" x14ac:dyDescent="0.25">
      <c r="F374660" s="195"/>
    </row>
    <row r="374661" spans="6:6" x14ac:dyDescent="0.25">
      <c r="F374661" s="195"/>
    </row>
    <row r="374662" spans="6:6" x14ac:dyDescent="0.25">
      <c r="F374662" s="195"/>
    </row>
    <row r="374663" spans="6:6" x14ac:dyDescent="0.25">
      <c r="F374663" s="195"/>
    </row>
    <row r="374664" spans="6:6" x14ac:dyDescent="0.25">
      <c r="F374664" s="195"/>
    </row>
    <row r="374665" spans="6:6" x14ac:dyDescent="0.25">
      <c r="F374665" s="195"/>
    </row>
    <row r="374666" spans="6:6" x14ac:dyDescent="0.25">
      <c r="F374666" s="195"/>
    </row>
    <row r="374667" spans="6:6" x14ac:dyDescent="0.25">
      <c r="F374667" s="195"/>
    </row>
    <row r="374668" spans="6:6" x14ac:dyDescent="0.25">
      <c r="F374668" s="195"/>
    </row>
    <row r="374669" spans="6:6" x14ac:dyDescent="0.25">
      <c r="F374669" s="195"/>
    </row>
    <row r="374670" spans="6:6" x14ac:dyDescent="0.25">
      <c r="F374670" s="195"/>
    </row>
    <row r="374671" spans="6:6" x14ac:dyDescent="0.25">
      <c r="F374671" s="195"/>
    </row>
    <row r="374672" spans="6:6" x14ac:dyDescent="0.25">
      <c r="F374672" s="195"/>
    </row>
    <row r="374673" spans="6:6" x14ac:dyDescent="0.25">
      <c r="F374673" s="195"/>
    </row>
    <row r="374674" spans="6:6" x14ac:dyDescent="0.25">
      <c r="F374674" s="195"/>
    </row>
    <row r="374675" spans="6:6" x14ac:dyDescent="0.25">
      <c r="F374675" s="195"/>
    </row>
    <row r="374676" spans="6:6" x14ac:dyDescent="0.25">
      <c r="F374676" s="195"/>
    </row>
    <row r="374677" spans="6:6" x14ac:dyDescent="0.25">
      <c r="F374677" s="195"/>
    </row>
    <row r="374678" spans="6:6" x14ac:dyDescent="0.25">
      <c r="F374678" s="195"/>
    </row>
    <row r="374679" spans="6:6" x14ac:dyDescent="0.25">
      <c r="F374679" s="195"/>
    </row>
    <row r="374680" spans="6:6" x14ac:dyDescent="0.25">
      <c r="F374680" s="195"/>
    </row>
    <row r="374681" spans="6:6" x14ac:dyDescent="0.25">
      <c r="F374681" s="195"/>
    </row>
    <row r="374682" spans="6:6" x14ac:dyDescent="0.25">
      <c r="F374682" s="195"/>
    </row>
    <row r="374683" spans="6:6" x14ac:dyDescent="0.25">
      <c r="F374683" s="195"/>
    </row>
    <row r="374684" spans="6:6" x14ac:dyDescent="0.25">
      <c r="F374684" s="195"/>
    </row>
    <row r="374685" spans="6:6" x14ac:dyDescent="0.25">
      <c r="F374685" s="195"/>
    </row>
    <row r="374686" spans="6:6" x14ac:dyDescent="0.25">
      <c r="F374686" s="195"/>
    </row>
    <row r="374687" spans="6:6" x14ac:dyDescent="0.25">
      <c r="F374687" s="195"/>
    </row>
    <row r="374688" spans="6:6" x14ac:dyDescent="0.25">
      <c r="F374688" s="195"/>
    </row>
    <row r="374689" spans="6:6" x14ac:dyDescent="0.25">
      <c r="F374689" s="195"/>
    </row>
    <row r="374690" spans="6:6" x14ac:dyDescent="0.25">
      <c r="F374690" s="195"/>
    </row>
    <row r="374691" spans="6:6" x14ac:dyDescent="0.25">
      <c r="F374691" s="195"/>
    </row>
    <row r="374692" spans="6:6" x14ac:dyDescent="0.25">
      <c r="F374692" s="195"/>
    </row>
    <row r="374693" spans="6:6" x14ac:dyDescent="0.25">
      <c r="F374693" s="195"/>
    </row>
    <row r="374694" spans="6:6" x14ac:dyDescent="0.25">
      <c r="F374694" s="195"/>
    </row>
    <row r="374695" spans="6:6" x14ac:dyDescent="0.25">
      <c r="F374695" s="195"/>
    </row>
    <row r="374696" spans="6:6" x14ac:dyDescent="0.25">
      <c r="F374696" s="195"/>
    </row>
    <row r="374697" spans="6:6" x14ac:dyDescent="0.25">
      <c r="F374697" s="195"/>
    </row>
    <row r="374698" spans="6:6" x14ac:dyDescent="0.25">
      <c r="F374698" s="195"/>
    </row>
    <row r="374699" spans="6:6" x14ac:dyDescent="0.25">
      <c r="F374699" s="195"/>
    </row>
    <row r="374700" spans="6:6" x14ac:dyDescent="0.25">
      <c r="F374700" s="195"/>
    </row>
    <row r="374701" spans="6:6" x14ac:dyDescent="0.25">
      <c r="F374701" s="195"/>
    </row>
    <row r="374702" spans="6:6" x14ac:dyDescent="0.25">
      <c r="F374702" s="195"/>
    </row>
    <row r="374703" spans="6:6" x14ac:dyDescent="0.25">
      <c r="F374703" s="195"/>
    </row>
    <row r="374704" spans="6:6" x14ac:dyDescent="0.25">
      <c r="F374704" s="195"/>
    </row>
    <row r="374705" spans="6:6" x14ac:dyDescent="0.25">
      <c r="F374705" s="195"/>
    </row>
    <row r="374706" spans="6:6" x14ac:dyDescent="0.25">
      <c r="F374706" s="195"/>
    </row>
    <row r="374707" spans="6:6" x14ac:dyDescent="0.25">
      <c r="F374707" s="195"/>
    </row>
    <row r="374708" spans="6:6" x14ac:dyDescent="0.25">
      <c r="F374708" s="195"/>
    </row>
    <row r="374709" spans="6:6" x14ac:dyDescent="0.25">
      <c r="F374709" s="195"/>
    </row>
    <row r="374710" spans="6:6" x14ac:dyDescent="0.25">
      <c r="F374710" s="195"/>
    </row>
    <row r="374711" spans="6:6" x14ac:dyDescent="0.25">
      <c r="F374711" s="195"/>
    </row>
    <row r="374712" spans="6:6" x14ac:dyDescent="0.25">
      <c r="F374712" s="195"/>
    </row>
    <row r="374713" spans="6:6" x14ac:dyDescent="0.25">
      <c r="F374713" s="195"/>
    </row>
    <row r="374714" spans="6:6" x14ac:dyDescent="0.25">
      <c r="F374714" s="195"/>
    </row>
    <row r="374715" spans="6:6" x14ac:dyDescent="0.25">
      <c r="F374715" s="195"/>
    </row>
    <row r="374716" spans="6:6" x14ac:dyDescent="0.25">
      <c r="F374716" s="195"/>
    </row>
    <row r="374717" spans="6:6" x14ac:dyDescent="0.25">
      <c r="F374717" s="195"/>
    </row>
    <row r="374718" spans="6:6" x14ac:dyDescent="0.25">
      <c r="F374718" s="195"/>
    </row>
    <row r="374719" spans="6:6" x14ac:dyDescent="0.25">
      <c r="F374719" s="195"/>
    </row>
    <row r="374720" spans="6:6" x14ac:dyDescent="0.25">
      <c r="F374720" s="195"/>
    </row>
    <row r="374721" spans="6:6" x14ac:dyDescent="0.25">
      <c r="F374721" s="195"/>
    </row>
    <row r="374722" spans="6:6" x14ac:dyDescent="0.25">
      <c r="F374722" s="195"/>
    </row>
    <row r="374723" spans="6:6" x14ac:dyDescent="0.25">
      <c r="F374723" s="195"/>
    </row>
    <row r="374724" spans="6:6" x14ac:dyDescent="0.25">
      <c r="F374724" s="195"/>
    </row>
    <row r="374725" spans="6:6" x14ac:dyDescent="0.25">
      <c r="F374725" s="195"/>
    </row>
    <row r="374726" spans="6:6" x14ac:dyDescent="0.25">
      <c r="F374726" s="195"/>
    </row>
    <row r="374727" spans="6:6" x14ac:dyDescent="0.25">
      <c r="F374727" s="195"/>
    </row>
    <row r="374728" spans="6:6" x14ac:dyDescent="0.25">
      <c r="F374728" s="195"/>
    </row>
    <row r="374729" spans="6:6" x14ac:dyDescent="0.25">
      <c r="F374729" s="195"/>
    </row>
    <row r="374730" spans="6:6" x14ac:dyDescent="0.25">
      <c r="F374730" s="195"/>
    </row>
    <row r="374731" spans="6:6" x14ac:dyDescent="0.25">
      <c r="F374731" s="195"/>
    </row>
    <row r="374732" spans="6:6" x14ac:dyDescent="0.25">
      <c r="F374732" s="195"/>
    </row>
    <row r="374733" spans="6:6" x14ac:dyDescent="0.25">
      <c r="F374733" s="195"/>
    </row>
    <row r="374734" spans="6:6" x14ac:dyDescent="0.25">
      <c r="F374734" s="195"/>
    </row>
    <row r="374735" spans="6:6" x14ac:dyDescent="0.25">
      <c r="F374735" s="195"/>
    </row>
    <row r="374736" spans="6:6" x14ac:dyDescent="0.25">
      <c r="F374736" s="195"/>
    </row>
    <row r="374737" spans="6:6" x14ac:dyDescent="0.25">
      <c r="F374737" s="195"/>
    </row>
    <row r="374738" spans="6:6" x14ac:dyDescent="0.25">
      <c r="F374738" s="195"/>
    </row>
    <row r="374739" spans="6:6" x14ac:dyDescent="0.25">
      <c r="F374739" s="195"/>
    </row>
    <row r="374740" spans="6:6" x14ac:dyDescent="0.25">
      <c r="F374740" s="195"/>
    </row>
    <row r="374741" spans="6:6" x14ac:dyDescent="0.25">
      <c r="F374741" s="195"/>
    </row>
    <row r="374742" spans="6:6" x14ac:dyDescent="0.25">
      <c r="F374742" s="195"/>
    </row>
    <row r="374743" spans="6:6" x14ac:dyDescent="0.25">
      <c r="F374743" s="195"/>
    </row>
    <row r="374744" spans="6:6" x14ac:dyDescent="0.25">
      <c r="F374744" s="195"/>
    </row>
    <row r="374745" spans="6:6" x14ac:dyDescent="0.25">
      <c r="F374745" s="195"/>
    </row>
    <row r="374746" spans="6:6" x14ac:dyDescent="0.25">
      <c r="F374746" s="195"/>
    </row>
    <row r="374747" spans="6:6" x14ac:dyDescent="0.25">
      <c r="F374747" s="195"/>
    </row>
    <row r="374748" spans="6:6" x14ac:dyDescent="0.25">
      <c r="F374748" s="195"/>
    </row>
    <row r="374749" spans="6:6" x14ac:dyDescent="0.25">
      <c r="F374749" s="195"/>
    </row>
    <row r="374750" spans="6:6" x14ac:dyDescent="0.25">
      <c r="F374750" s="195"/>
    </row>
    <row r="374751" spans="6:6" x14ac:dyDescent="0.25">
      <c r="F374751" s="195"/>
    </row>
    <row r="374752" spans="6:6" x14ac:dyDescent="0.25">
      <c r="F374752" s="195"/>
    </row>
    <row r="374753" spans="6:6" x14ac:dyDescent="0.25">
      <c r="F374753" s="195"/>
    </row>
    <row r="374754" spans="6:6" x14ac:dyDescent="0.25">
      <c r="F374754" s="195"/>
    </row>
    <row r="374755" spans="6:6" x14ac:dyDescent="0.25">
      <c r="F374755" s="195"/>
    </row>
    <row r="374756" spans="6:6" x14ac:dyDescent="0.25">
      <c r="F374756" s="195"/>
    </row>
    <row r="374757" spans="6:6" x14ac:dyDescent="0.25">
      <c r="F374757" s="195"/>
    </row>
    <row r="374758" spans="6:6" x14ac:dyDescent="0.25">
      <c r="F374758" s="195"/>
    </row>
    <row r="374759" spans="6:6" x14ac:dyDescent="0.25">
      <c r="F374759" s="195"/>
    </row>
    <row r="374760" spans="6:6" x14ac:dyDescent="0.25">
      <c r="F374760" s="195"/>
    </row>
    <row r="374761" spans="6:6" x14ac:dyDescent="0.25">
      <c r="F374761" s="195"/>
    </row>
    <row r="374762" spans="6:6" x14ac:dyDescent="0.25">
      <c r="F374762" s="195"/>
    </row>
    <row r="374763" spans="6:6" x14ac:dyDescent="0.25">
      <c r="F374763" s="195"/>
    </row>
    <row r="374764" spans="6:6" x14ac:dyDescent="0.25">
      <c r="F374764" s="195"/>
    </row>
    <row r="374765" spans="6:6" x14ac:dyDescent="0.25">
      <c r="F374765" s="195"/>
    </row>
    <row r="374766" spans="6:6" x14ac:dyDescent="0.25">
      <c r="F374766" s="195"/>
    </row>
    <row r="374767" spans="6:6" x14ac:dyDescent="0.25">
      <c r="F374767" s="195"/>
    </row>
    <row r="374768" spans="6:6" x14ac:dyDescent="0.25">
      <c r="F374768" s="195"/>
    </row>
    <row r="374769" spans="6:6" x14ac:dyDescent="0.25">
      <c r="F374769" s="195"/>
    </row>
    <row r="374770" spans="6:6" x14ac:dyDescent="0.25">
      <c r="F374770" s="195"/>
    </row>
    <row r="374771" spans="6:6" x14ac:dyDescent="0.25">
      <c r="F374771" s="195"/>
    </row>
    <row r="374772" spans="6:6" x14ac:dyDescent="0.25">
      <c r="F374772" s="195"/>
    </row>
    <row r="374773" spans="6:6" x14ac:dyDescent="0.25">
      <c r="F374773" s="195"/>
    </row>
    <row r="374774" spans="6:6" x14ac:dyDescent="0.25">
      <c r="F374774" s="195"/>
    </row>
    <row r="374775" spans="6:6" x14ac:dyDescent="0.25">
      <c r="F374775" s="195"/>
    </row>
    <row r="374776" spans="6:6" x14ac:dyDescent="0.25">
      <c r="F374776" s="195"/>
    </row>
    <row r="374777" spans="6:6" x14ac:dyDescent="0.25">
      <c r="F374777" s="195"/>
    </row>
    <row r="374778" spans="6:6" x14ac:dyDescent="0.25">
      <c r="F374778" s="195"/>
    </row>
    <row r="374779" spans="6:6" x14ac:dyDescent="0.25">
      <c r="F374779" s="195"/>
    </row>
    <row r="374780" spans="6:6" x14ac:dyDescent="0.25">
      <c r="F374780" s="195"/>
    </row>
    <row r="374781" spans="6:6" x14ac:dyDescent="0.25">
      <c r="F374781" s="195"/>
    </row>
    <row r="374782" spans="6:6" x14ac:dyDescent="0.25">
      <c r="F374782" s="195"/>
    </row>
    <row r="374783" spans="6:6" x14ac:dyDescent="0.25">
      <c r="F374783" s="195"/>
    </row>
    <row r="374784" spans="6:6" x14ac:dyDescent="0.25">
      <c r="F374784" s="195"/>
    </row>
    <row r="374785" spans="6:6" x14ac:dyDescent="0.25">
      <c r="F374785" s="195"/>
    </row>
    <row r="374786" spans="6:6" x14ac:dyDescent="0.25">
      <c r="F374786" s="195"/>
    </row>
    <row r="374787" spans="6:6" x14ac:dyDescent="0.25">
      <c r="F374787" s="195"/>
    </row>
    <row r="374788" spans="6:6" x14ac:dyDescent="0.25">
      <c r="F374788" s="195"/>
    </row>
    <row r="374789" spans="6:6" x14ac:dyDescent="0.25">
      <c r="F374789" s="195"/>
    </row>
    <row r="374790" spans="6:6" x14ac:dyDescent="0.25">
      <c r="F374790" s="195"/>
    </row>
    <row r="374791" spans="6:6" x14ac:dyDescent="0.25">
      <c r="F374791" s="195"/>
    </row>
    <row r="374792" spans="6:6" x14ac:dyDescent="0.25">
      <c r="F374792" s="195"/>
    </row>
    <row r="374793" spans="6:6" x14ac:dyDescent="0.25">
      <c r="F374793" s="195"/>
    </row>
    <row r="374794" spans="6:6" x14ac:dyDescent="0.25">
      <c r="F374794" s="195"/>
    </row>
    <row r="374795" spans="6:6" x14ac:dyDescent="0.25">
      <c r="F374795" s="195"/>
    </row>
    <row r="374796" spans="6:6" x14ac:dyDescent="0.25">
      <c r="F374796" s="195"/>
    </row>
    <row r="374797" spans="6:6" x14ac:dyDescent="0.25">
      <c r="F374797" s="195"/>
    </row>
    <row r="374798" spans="6:6" x14ac:dyDescent="0.25">
      <c r="F374798" s="195"/>
    </row>
    <row r="374799" spans="6:6" x14ac:dyDescent="0.25">
      <c r="F374799" s="195"/>
    </row>
    <row r="374800" spans="6:6" x14ac:dyDescent="0.25">
      <c r="F374800" s="195"/>
    </row>
    <row r="374801" spans="6:6" x14ac:dyDescent="0.25">
      <c r="F374801" s="195"/>
    </row>
    <row r="374802" spans="6:6" x14ac:dyDescent="0.25">
      <c r="F374802" s="195"/>
    </row>
    <row r="374803" spans="6:6" x14ac:dyDescent="0.25">
      <c r="F374803" s="195"/>
    </row>
    <row r="374804" spans="6:6" x14ac:dyDescent="0.25">
      <c r="F374804" s="195"/>
    </row>
    <row r="374805" spans="6:6" x14ac:dyDescent="0.25">
      <c r="F374805" s="195"/>
    </row>
    <row r="374806" spans="6:6" x14ac:dyDescent="0.25">
      <c r="F374806" s="195"/>
    </row>
    <row r="374807" spans="6:6" x14ac:dyDescent="0.25">
      <c r="F374807" s="195"/>
    </row>
    <row r="374808" spans="6:6" x14ac:dyDescent="0.25">
      <c r="F374808" s="195"/>
    </row>
    <row r="374809" spans="6:6" x14ac:dyDescent="0.25">
      <c r="F374809" s="195"/>
    </row>
    <row r="374810" spans="6:6" x14ac:dyDescent="0.25">
      <c r="F374810" s="195"/>
    </row>
    <row r="374811" spans="6:6" x14ac:dyDescent="0.25">
      <c r="F374811" s="195"/>
    </row>
    <row r="374812" spans="6:6" x14ac:dyDescent="0.25">
      <c r="F374812" s="195"/>
    </row>
    <row r="374813" spans="6:6" x14ac:dyDescent="0.25">
      <c r="F374813" s="195"/>
    </row>
    <row r="374814" spans="6:6" x14ac:dyDescent="0.25">
      <c r="F374814" s="195"/>
    </row>
    <row r="374815" spans="6:6" x14ac:dyDescent="0.25">
      <c r="F374815" s="195"/>
    </row>
    <row r="374816" spans="6:6" x14ac:dyDescent="0.25">
      <c r="F374816" s="195"/>
    </row>
    <row r="379934" spans="6:6" x14ac:dyDescent="0.25">
      <c r="F379934" s="195"/>
    </row>
    <row r="379935" spans="6:6" x14ac:dyDescent="0.25">
      <c r="F379935" s="195"/>
    </row>
    <row r="379936" spans="6:6" x14ac:dyDescent="0.25">
      <c r="F379936" s="195"/>
    </row>
    <row r="379937" spans="6:6" x14ac:dyDescent="0.25">
      <c r="F379937" s="195"/>
    </row>
    <row r="379938" spans="6:6" x14ac:dyDescent="0.25">
      <c r="F379938" s="195"/>
    </row>
    <row r="379939" spans="6:6" x14ac:dyDescent="0.25">
      <c r="F379939" s="195"/>
    </row>
    <row r="379940" spans="6:6" x14ac:dyDescent="0.25">
      <c r="F379940" s="195"/>
    </row>
    <row r="379941" spans="6:6" x14ac:dyDescent="0.25">
      <c r="F379941" s="195"/>
    </row>
    <row r="379942" spans="6:6" x14ac:dyDescent="0.25">
      <c r="F379942" s="195"/>
    </row>
    <row r="379943" spans="6:6" x14ac:dyDescent="0.25">
      <c r="F379943" s="195"/>
    </row>
    <row r="379944" spans="6:6" x14ac:dyDescent="0.25">
      <c r="F379944" s="195"/>
    </row>
    <row r="379945" spans="6:6" x14ac:dyDescent="0.25">
      <c r="F379945" s="195"/>
    </row>
    <row r="379946" spans="6:6" x14ac:dyDescent="0.25">
      <c r="F379946" s="195"/>
    </row>
    <row r="379947" spans="6:6" x14ac:dyDescent="0.25">
      <c r="F379947" s="195"/>
    </row>
    <row r="379948" spans="6:6" x14ac:dyDescent="0.25">
      <c r="F379948" s="195"/>
    </row>
    <row r="379949" spans="6:6" x14ac:dyDescent="0.25">
      <c r="F379949" s="195"/>
    </row>
    <row r="379950" spans="6:6" x14ac:dyDescent="0.25">
      <c r="F379950" s="195"/>
    </row>
    <row r="379951" spans="6:6" x14ac:dyDescent="0.25">
      <c r="F379951" s="195"/>
    </row>
    <row r="379952" spans="6:6" x14ac:dyDescent="0.25">
      <c r="F379952" s="195"/>
    </row>
    <row r="379953" spans="6:6" x14ac:dyDescent="0.25">
      <c r="F379953" s="195"/>
    </row>
    <row r="379954" spans="6:6" x14ac:dyDescent="0.25">
      <c r="F379954" s="195"/>
    </row>
    <row r="379955" spans="6:6" x14ac:dyDescent="0.25">
      <c r="F379955" s="195"/>
    </row>
    <row r="379956" spans="6:6" x14ac:dyDescent="0.25">
      <c r="F379956" s="195"/>
    </row>
    <row r="379957" spans="6:6" x14ac:dyDescent="0.25">
      <c r="F379957" s="195"/>
    </row>
    <row r="379958" spans="6:6" x14ac:dyDescent="0.25">
      <c r="F379958" s="195"/>
    </row>
    <row r="379959" spans="6:6" x14ac:dyDescent="0.25">
      <c r="F379959" s="195"/>
    </row>
    <row r="379960" spans="6:6" x14ac:dyDescent="0.25">
      <c r="F379960" s="195"/>
    </row>
    <row r="379961" spans="6:6" x14ac:dyDescent="0.25">
      <c r="F379961" s="195"/>
    </row>
    <row r="379962" spans="6:6" x14ac:dyDescent="0.25">
      <c r="F379962" s="195"/>
    </row>
    <row r="379963" spans="6:6" x14ac:dyDescent="0.25">
      <c r="F379963" s="195"/>
    </row>
    <row r="379964" spans="6:6" x14ac:dyDescent="0.25">
      <c r="F379964" s="195"/>
    </row>
    <row r="379965" spans="6:6" x14ac:dyDescent="0.25">
      <c r="F379965" s="195"/>
    </row>
    <row r="379966" spans="6:6" x14ac:dyDescent="0.25">
      <c r="F379966" s="195"/>
    </row>
    <row r="379967" spans="6:6" x14ac:dyDescent="0.25">
      <c r="F379967" s="195"/>
    </row>
    <row r="379968" spans="6:6" x14ac:dyDescent="0.25">
      <c r="F379968" s="195"/>
    </row>
    <row r="379969" spans="6:6" x14ac:dyDescent="0.25">
      <c r="F379969" s="195"/>
    </row>
    <row r="379970" spans="6:6" x14ac:dyDescent="0.25">
      <c r="F379970" s="195"/>
    </row>
    <row r="379971" spans="6:6" x14ac:dyDescent="0.25">
      <c r="F379971" s="195"/>
    </row>
    <row r="379972" spans="6:6" x14ac:dyDescent="0.25">
      <c r="F379972" s="195"/>
    </row>
    <row r="379973" spans="6:6" x14ac:dyDescent="0.25">
      <c r="F379973" s="195"/>
    </row>
    <row r="379974" spans="6:6" x14ac:dyDescent="0.25">
      <c r="F379974" s="195"/>
    </row>
    <row r="379975" spans="6:6" x14ac:dyDescent="0.25">
      <c r="F379975" s="195"/>
    </row>
    <row r="379976" spans="6:6" x14ac:dyDescent="0.25">
      <c r="F379976" s="195"/>
    </row>
    <row r="379977" spans="6:6" x14ac:dyDescent="0.25">
      <c r="F379977" s="195"/>
    </row>
    <row r="379978" spans="6:6" x14ac:dyDescent="0.25">
      <c r="F379978" s="195"/>
    </row>
    <row r="379979" spans="6:6" x14ac:dyDescent="0.25">
      <c r="F379979" s="195"/>
    </row>
    <row r="379980" spans="6:6" x14ac:dyDescent="0.25">
      <c r="F379980" s="195"/>
    </row>
    <row r="379981" spans="6:6" x14ac:dyDescent="0.25">
      <c r="F379981" s="195"/>
    </row>
    <row r="379982" spans="6:6" x14ac:dyDescent="0.25">
      <c r="F379982" s="195"/>
    </row>
    <row r="379983" spans="6:6" x14ac:dyDescent="0.25">
      <c r="F379983" s="195"/>
    </row>
    <row r="379984" spans="6:6" x14ac:dyDescent="0.25">
      <c r="F379984" s="195"/>
    </row>
    <row r="379985" spans="6:6" x14ac:dyDescent="0.25">
      <c r="F379985" s="195"/>
    </row>
    <row r="379986" spans="6:6" x14ac:dyDescent="0.25">
      <c r="F379986" s="195"/>
    </row>
    <row r="379987" spans="6:6" x14ac:dyDescent="0.25">
      <c r="F379987" s="195"/>
    </row>
    <row r="379988" spans="6:6" x14ac:dyDescent="0.25">
      <c r="F379988" s="195"/>
    </row>
    <row r="379989" spans="6:6" x14ac:dyDescent="0.25">
      <c r="F379989" s="195"/>
    </row>
    <row r="379990" spans="6:6" x14ac:dyDescent="0.25">
      <c r="F379990" s="195"/>
    </row>
    <row r="379991" spans="6:6" x14ac:dyDescent="0.25">
      <c r="F379991" s="195"/>
    </row>
    <row r="379992" spans="6:6" x14ac:dyDescent="0.25">
      <c r="F379992" s="195"/>
    </row>
    <row r="379993" spans="6:6" x14ac:dyDescent="0.25">
      <c r="F379993" s="195"/>
    </row>
    <row r="379994" spans="6:6" x14ac:dyDescent="0.25">
      <c r="F379994" s="195"/>
    </row>
    <row r="379995" spans="6:6" x14ac:dyDescent="0.25">
      <c r="F379995" s="195"/>
    </row>
    <row r="379996" spans="6:6" x14ac:dyDescent="0.25">
      <c r="F379996" s="195"/>
    </row>
    <row r="379997" spans="6:6" x14ac:dyDescent="0.25">
      <c r="F379997" s="195"/>
    </row>
    <row r="379998" spans="6:6" x14ac:dyDescent="0.25">
      <c r="F379998" s="195"/>
    </row>
    <row r="379999" spans="6:6" x14ac:dyDescent="0.25">
      <c r="F379999" s="195"/>
    </row>
    <row r="380000" spans="6:6" x14ac:dyDescent="0.25">
      <c r="F380000" s="195"/>
    </row>
    <row r="380001" spans="6:6" x14ac:dyDescent="0.25">
      <c r="F380001" s="195"/>
    </row>
    <row r="380002" spans="6:6" x14ac:dyDescent="0.25">
      <c r="F380002" s="195"/>
    </row>
    <row r="380003" spans="6:6" x14ac:dyDescent="0.25">
      <c r="F380003" s="195"/>
    </row>
    <row r="380004" spans="6:6" x14ac:dyDescent="0.25">
      <c r="F380004" s="195"/>
    </row>
    <row r="380005" spans="6:6" x14ac:dyDescent="0.25">
      <c r="F380005" s="195"/>
    </row>
    <row r="380006" spans="6:6" x14ac:dyDescent="0.25">
      <c r="F380006" s="195"/>
    </row>
    <row r="380007" spans="6:6" x14ac:dyDescent="0.25">
      <c r="F380007" s="195"/>
    </row>
    <row r="380008" spans="6:6" x14ac:dyDescent="0.25">
      <c r="F380008" s="195"/>
    </row>
    <row r="380009" spans="6:6" x14ac:dyDescent="0.25">
      <c r="F380009" s="195"/>
    </row>
    <row r="380010" spans="6:6" x14ac:dyDescent="0.25">
      <c r="F380010" s="195"/>
    </row>
    <row r="380011" spans="6:6" x14ac:dyDescent="0.25">
      <c r="F380011" s="195"/>
    </row>
    <row r="380012" spans="6:6" x14ac:dyDescent="0.25">
      <c r="F380012" s="195"/>
    </row>
    <row r="380013" spans="6:6" x14ac:dyDescent="0.25">
      <c r="F380013" s="195"/>
    </row>
    <row r="380014" spans="6:6" x14ac:dyDescent="0.25">
      <c r="F380014" s="195"/>
    </row>
    <row r="380015" spans="6:6" x14ac:dyDescent="0.25">
      <c r="F380015" s="195"/>
    </row>
    <row r="380016" spans="6:6" x14ac:dyDescent="0.25">
      <c r="F380016" s="195"/>
    </row>
    <row r="380017" spans="6:6" x14ac:dyDescent="0.25">
      <c r="F380017" s="195"/>
    </row>
    <row r="380018" spans="6:6" x14ac:dyDescent="0.25">
      <c r="F380018" s="195"/>
    </row>
    <row r="380019" spans="6:6" x14ac:dyDescent="0.25">
      <c r="F380019" s="195"/>
    </row>
    <row r="380020" spans="6:6" x14ac:dyDescent="0.25">
      <c r="F380020" s="195"/>
    </row>
    <row r="380021" spans="6:6" x14ac:dyDescent="0.25">
      <c r="F380021" s="195"/>
    </row>
    <row r="380022" spans="6:6" x14ac:dyDescent="0.25">
      <c r="F380022" s="195"/>
    </row>
    <row r="380023" spans="6:6" x14ac:dyDescent="0.25">
      <c r="F380023" s="195"/>
    </row>
    <row r="380024" spans="6:6" x14ac:dyDescent="0.25">
      <c r="F380024" s="195"/>
    </row>
    <row r="380025" spans="6:6" x14ac:dyDescent="0.25">
      <c r="F380025" s="195"/>
    </row>
    <row r="380026" spans="6:6" x14ac:dyDescent="0.25">
      <c r="F380026" s="195"/>
    </row>
    <row r="380027" spans="6:6" x14ac:dyDescent="0.25">
      <c r="F380027" s="195"/>
    </row>
    <row r="380028" spans="6:6" x14ac:dyDescent="0.25">
      <c r="F380028" s="195"/>
    </row>
    <row r="380029" spans="6:6" x14ac:dyDescent="0.25">
      <c r="F380029" s="195"/>
    </row>
    <row r="380030" spans="6:6" x14ac:dyDescent="0.25">
      <c r="F380030" s="195"/>
    </row>
    <row r="380031" spans="6:6" x14ac:dyDescent="0.25">
      <c r="F380031" s="195"/>
    </row>
    <row r="380032" spans="6:6" x14ac:dyDescent="0.25">
      <c r="F380032" s="195"/>
    </row>
    <row r="380033" spans="6:6" x14ac:dyDescent="0.25">
      <c r="F380033" s="195"/>
    </row>
    <row r="380034" spans="6:6" x14ac:dyDescent="0.25">
      <c r="F380034" s="195"/>
    </row>
    <row r="380035" spans="6:6" x14ac:dyDescent="0.25">
      <c r="F380035" s="195"/>
    </row>
    <row r="380036" spans="6:6" x14ac:dyDescent="0.25">
      <c r="F380036" s="195"/>
    </row>
    <row r="380037" spans="6:6" x14ac:dyDescent="0.25">
      <c r="F380037" s="195"/>
    </row>
    <row r="380038" spans="6:6" x14ac:dyDescent="0.25">
      <c r="F380038" s="195"/>
    </row>
    <row r="380039" spans="6:6" x14ac:dyDescent="0.25">
      <c r="F380039" s="195"/>
    </row>
    <row r="380040" spans="6:6" x14ac:dyDescent="0.25">
      <c r="F380040" s="195"/>
    </row>
    <row r="380041" spans="6:6" x14ac:dyDescent="0.25">
      <c r="F380041" s="195"/>
    </row>
    <row r="380042" spans="6:6" x14ac:dyDescent="0.25">
      <c r="F380042" s="195"/>
    </row>
    <row r="380043" spans="6:6" x14ac:dyDescent="0.25">
      <c r="F380043" s="195"/>
    </row>
    <row r="380044" spans="6:6" x14ac:dyDescent="0.25">
      <c r="F380044" s="195"/>
    </row>
    <row r="380045" spans="6:6" x14ac:dyDescent="0.25">
      <c r="F380045" s="195"/>
    </row>
    <row r="380046" spans="6:6" x14ac:dyDescent="0.25">
      <c r="F380046" s="195"/>
    </row>
    <row r="380047" spans="6:6" x14ac:dyDescent="0.25">
      <c r="F380047" s="195"/>
    </row>
    <row r="380048" spans="6:6" x14ac:dyDescent="0.25">
      <c r="F380048" s="195"/>
    </row>
    <row r="380049" spans="6:6" x14ac:dyDescent="0.25">
      <c r="F380049" s="195"/>
    </row>
    <row r="380050" spans="6:6" x14ac:dyDescent="0.25">
      <c r="F380050" s="195"/>
    </row>
    <row r="380051" spans="6:6" x14ac:dyDescent="0.25">
      <c r="F380051" s="195"/>
    </row>
    <row r="380052" spans="6:6" x14ac:dyDescent="0.25">
      <c r="F380052" s="195"/>
    </row>
    <row r="380053" spans="6:6" x14ac:dyDescent="0.25">
      <c r="F380053" s="195"/>
    </row>
    <row r="380054" spans="6:6" x14ac:dyDescent="0.25">
      <c r="F380054" s="195"/>
    </row>
    <row r="380055" spans="6:6" x14ac:dyDescent="0.25">
      <c r="F380055" s="195"/>
    </row>
    <row r="380056" spans="6:6" x14ac:dyDescent="0.25">
      <c r="F380056" s="195"/>
    </row>
    <row r="380057" spans="6:6" x14ac:dyDescent="0.25">
      <c r="F380057" s="195"/>
    </row>
    <row r="380058" spans="6:6" x14ac:dyDescent="0.25">
      <c r="F380058" s="195"/>
    </row>
    <row r="380059" spans="6:6" x14ac:dyDescent="0.25">
      <c r="F380059" s="195"/>
    </row>
    <row r="380060" spans="6:6" x14ac:dyDescent="0.25">
      <c r="F380060" s="195"/>
    </row>
    <row r="380061" spans="6:6" x14ac:dyDescent="0.25">
      <c r="F380061" s="195"/>
    </row>
    <row r="380062" spans="6:6" x14ac:dyDescent="0.25">
      <c r="F380062" s="195"/>
    </row>
    <row r="380063" spans="6:6" x14ac:dyDescent="0.25">
      <c r="F380063" s="195"/>
    </row>
    <row r="380064" spans="6:6" x14ac:dyDescent="0.25">
      <c r="F380064" s="195"/>
    </row>
    <row r="380065" spans="6:6" x14ac:dyDescent="0.25">
      <c r="F380065" s="195"/>
    </row>
    <row r="380066" spans="6:6" x14ac:dyDescent="0.25">
      <c r="F380066" s="195"/>
    </row>
    <row r="380067" spans="6:6" x14ac:dyDescent="0.25">
      <c r="F380067" s="195"/>
    </row>
    <row r="380068" spans="6:6" x14ac:dyDescent="0.25">
      <c r="F380068" s="195"/>
    </row>
    <row r="380069" spans="6:6" x14ac:dyDescent="0.25">
      <c r="F380069" s="195"/>
    </row>
    <row r="380070" spans="6:6" x14ac:dyDescent="0.25">
      <c r="F380070" s="195"/>
    </row>
    <row r="380071" spans="6:6" x14ac:dyDescent="0.25">
      <c r="F380071" s="195"/>
    </row>
    <row r="380072" spans="6:6" x14ac:dyDescent="0.25">
      <c r="F380072" s="195"/>
    </row>
    <row r="380073" spans="6:6" x14ac:dyDescent="0.25">
      <c r="F380073" s="195"/>
    </row>
    <row r="380074" spans="6:6" x14ac:dyDescent="0.25">
      <c r="F380074" s="195"/>
    </row>
    <row r="380075" spans="6:6" x14ac:dyDescent="0.25">
      <c r="F380075" s="195"/>
    </row>
    <row r="380076" spans="6:6" x14ac:dyDescent="0.25">
      <c r="F380076" s="195"/>
    </row>
    <row r="380077" spans="6:6" x14ac:dyDescent="0.25">
      <c r="F380077" s="195"/>
    </row>
    <row r="380078" spans="6:6" x14ac:dyDescent="0.25">
      <c r="F380078" s="195"/>
    </row>
    <row r="380079" spans="6:6" x14ac:dyDescent="0.25">
      <c r="F380079" s="195"/>
    </row>
    <row r="380080" spans="6:6" x14ac:dyDescent="0.25">
      <c r="F380080" s="195"/>
    </row>
    <row r="380081" spans="6:6" x14ac:dyDescent="0.25">
      <c r="F380081" s="195"/>
    </row>
    <row r="380082" spans="6:6" x14ac:dyDescent="0.25">
      <c r="F380082" s="195"/>
    </row>
    <row r="380083" spans="6:6" x14ac:dyDescent="0.25">
      <c r="F380083" s="195"/>
    </row>
    <row r="380084" spans="6:6" x14ac:dyDescent="0.25">
      <c r="F380084" s="195"/>
    </row>
    <row r="380085" spans="6:6" x14ac:dyDescent="0.25">
      <c r="F380085" s="195"/>
    </row>
    <row r="380086" spans="6:6" x14ac:dyDescent="0.25">
      <c r="F380086" s="195"/>
    </row>
    <row r="380087" spans="6:6" x14ac:dyDescent="0.25">
      <c r="F380087" s="195"/>
    </row>
    <row r="380088" spans="6:6" x14ac:dyDescent="0.25">
      <c r="F380088" s="195"/>
    </row>
    <row r="380089" spans="6:6" x14ac:dyDescent="0.25">
      <c r="F380089" s="195"/>
    </row>
    <row r="380090" spans="6:6" x14ac:dyDescent="0.25">
      <c r="F380090" s="195"/>
    </row>
    <row r="380091" spans="6:6" x14ac:dyDescent="0.25">
      <c r="F380091" s="195"/>
    </row>
    <row r="380092" spans="6:6" x14ac:dyDescent="0.25">
      <c r="F380092" s="195"/>
    </row>
    <row r="380093" spans="6:6" x14ac:dyDescent="0.25">
      <c r="F380093" s="195"/>
    </row>
    <row r="380094" spans="6:6" x14ac:dyDescent="0.25">
      <c r="F380094" s="195"/>
    </row>
    <row r="380095" spans="6:6" x14ac:dyDescent="0.25">
      <c r="F380095" s="195"/>
    </row>
    <row r="380096" spans="6:6" x14ac:dyDescent="0.25">
      <c r="F380096" s="195"/>
    </row>
    <row r="380097" spans="6:6" x14ac:dyDescent="0.25">
      <c r="F380097" s="195"/>
    </row>
    <row r="380098" spans="6:6" x14ac:dyDescent="0.25">
      <c r="F380098" s="195"/>
    </row>
    <row r="380099" spans="6:6" x14ac:dyDescent="0.25">
      <c r="F380099" s="195"/>
    </row>
    <row r="380100" spans="6:6" x14ac:dyDescent="0.25">
      <c r="F380100" s="195"/>
    </row>
    <row r="380101" spans="6:6" x14ac:dyDescent="0.25">
      <c r="F380101" s="195"/>
    </row>
    <row r="380102" spans="6:6" x14ac:dyDescent="0.25">
      <c r="F380102" s="195"/>
    </row>
    <row r="380103" spans="6:6" x14ac:dyDescent="0.25">
      <c r="F380103" s="195"/>
    </row>
    <row r="380104" spans="6:6" x14ac:dyDescent="0.25">
      <c r="F380104" s="195"/>
    </row>
    <row r="380105" spans="6:6" x14ac:dyDescent="0.25">
      <c r="F380105" s="195"/>
    </row>
    <row r="380106" spans="6:6" x14ac:dyDescent="0.25">
      <c r="F380106" s="195"/>
    </row>
    <row r="380107" spans="6:6" x14ac:dyDescent="0.25">
      <c r="F380107" s="195"/>
    </row>
    <row r="380108" spans="6:6" x14ac:dyDescent="0.25">
      <c r="F380108" s="195"/>
    </row>
    <row r="380109" spans="6:6" x14ac:dyDescent="0.25">
      <c r="F380109" s="195"/>
    </row>
    <row r="380110" spans="6:6" x14ac:dyDescent="0.25">
      <c r="F380110" s="195"/>
    </row>
    <row r="380111" spans="6:6" x14ac:dyDescent="0.25">
      <c r="F380111" s="195"/>
    </row>
    <row r="380112" spans="6:6" x14ac:dyDescent="0.25">
      <c r="F380112" s="195"/>
    </row>
    <row r="380113" spans="6:6" x14ac:dyDescent="0.25">
      <c r="F380113" s="195"/>
    </row>
    <row r="380114" spans="6:6" x14ac:dyDescent="0.25">
      <c r="F380114" s="195"/>
    </row>
    <row r="380115" spans="6:6" x14ac:dyDescent="0.25">
      <c r="F380115" s="195"/>
    </row>
    <row r="380116" spans="6:6" x14ac:dyDescent="0.25">
      <c r="F380116" s="195"/>
    </row>
    <row r="380117" spans="6:6" x14ac:dyDescent="0.25">
      <c r="F380117" s="195"/>
    </row>
    <row r="380118" spans="6:6" x14ac:dyDescent="0.25">
      <c r="F380118" s="195"/>
    </row>
    <row r="380119" spans="6:6" x14ac:dyDescent="0.25">
      <c r="F380119" s="195"/>
    </row>
    <row r="380120" spans="6:6" x14ac:dyDescent="0.25">
      <c r="F380120" s="195"/>
    </row>
    <row r="380121" spans="6:6" x14ac:dyDescent="0.25">
      <c r="F380121" s="195"/>
    </row>
    <row r="380122" spans="6:6" x14ac:dyDescent="0.25">
      <c r="F380122" s="195"/>
    </row>
    <row r="380123" spans="6:6" x14ac:dyDescent="0.25">
      <c r="F380123" s="195"/>
    </row>
    <row r="380124" spans="6:6" x14ac:dyDescent="0.25">
      <c r="F380124" s="195"/>
    </row>
    <row r="380125" spans="6:6" x14ac:dyDescent="0.25">
      <c r="F380125" s="195"/>
    </row>
    <row r="380126" spans="6:6" x14ac:dyDescent="0.25">
      <c r="F380126" s="195"/>
    </row>
    <row r="380127" spans="6:6" x14ac:dyDescent="0.25">
      <c r="F380127" s="195"/>
    </row>
    <row r="380128" spans="6:6" x14ac:dyDescent="0.25">
      <c r="F380128" s="195"/>
    </row>
    <row r="380129" spans="6:6" x14ac:dyDescent="0.25">
      <c r="F380129" s="195"/>
    </row>
    <row r="380130" spans="6:6" x14ac:dyDescent="0.25">
      <c r="F380130" s="195"/>
    </row>
    <row r="380131" spans="6:6" x14ac:dyDescent="0.25">
      <c r="F380131" s="195"/>
    </row>
    <row r="380132" spans="6:6" x14ac:dyDescent="0.25">
      <c r="F380132" s="195"/>
    </row>
    <row r="380133" spans="6:6" x14ac:dyDescent="0.25">
      <c r="F380133" s="195"/>
    </row>
    <row r="380134" spans="6:6" x14ac:dyDescent="0.25">
      <c r="F380134" s="195"/>
    </row>
    <row r="380135" spans="6:6" x14ac:dyDescent="0.25">
      <c r="F380135" s="195"/>
    </row>
    <row r="380136" spans="6:6" x14ac:dyDescent="0.25">
      <c r="F380136" s="195"/>
    </row>
    <row r="380137" spans="6:6" x14ac:dyDescent="0.25">
      <c r="F380137" s="195"/>
    </row>
    <row r="380138" spans="6:6" x14ac:dyDescent="0.25">
      <c r="F380138" s="195"/>
    </row>
    <row r="380139" spans="6:6" x14ac:dyDescent="0.25">
      <c r="F380139" s="195"/>
    </row>
    <row r="380140" spans="6:6" x14ac:dyDescent="0.25">
      <c r="F380140" s="195"/>
    </row>
    <row r="380141" spans="6:6" x14ac:dyDescent="0.25">
      <c r="F380141" s="195"/>
    </row>
    <row r="380142" spans="6:6" x14ac:dyDescent="0.25">
      <c r="F380142" s="195"/>
    </row>
    <row r="380143" spans="6:6" x14ac:dyDescent="0.25">
      <c r="F380143" s="195"/>
    </row>
    <row r="380144" spans="6:6" x14ac:dyDescent="0.25">
      <c r="F380144" s="195"/>
    </row>
    <row r="380145" spans="6:6" x14ac:dyDescent="0.25">
      <c r="F380145" s="195"/>
    </row>
    <row r="380146" spans="6:6" x14ac:dyDescent="0.25">
      <c r="F380146" s="195"/>
    </row>
    <row r="380147" spans="6:6" x14ac:dyDescent="0.25">
      <c r="F380147" s="195"/>
    </row>
    <row r="380148" spans="6:6" x14ac:dyDescent="0.25">
      <c r="F380148" s="195"/>
    </row>
    <row r="380149" spans="6:6" x14ac:dyDescent="0.25">
      <c r="F380149" s="195"/>
    </row>
    <row r="380150" spans="6:6" x14ac:dyDescent="0.25">
      <c r="F380150" s="195"/>
    </row>
    <row r="380151" spans="6:6" x14ac:dyDescent="0.25">
      <c r="F380151" s="195"/>
    </row>
    <row r="380152" spans="6:6" x14ac:dyDescent="0.25">
      <c r="F380152" s="195"/>
    </row>
    <row r="380153" spans="6:6" x14ac:dyDescent="0.25">
      <c r="F380153" s="195"/>
    </row>
    <row r="380154" spans="6:6" x14ac:dyDescent="0.25">
      <c r="F380154" s="195"/>
    </row>
    <row r="380155" spans="6:6" x14ac:dyDescent="0.25">
      <c r="F380155" s="195"/>
    </row>
    <row r="380156" spans="6:6" x14ac:dyDescent="0.25">
      <c r="F380156" s="195"/>
    </row>
    <row r="380157" spans="6:6" x14ac:dyDescent="0.25">
      <c r="F380157" s="195"/>
    </row>
    <row r="380158" spans="6:6" x14ac:dyDescent="0.25">
      <c r="F380158" s="195"/>
    </row>
    <row r="380159" spans="6:6" x14ac:dyDescent="0.25">
      <c r="F380159" s="195"/>
    </row>
    <row r="380160" spans="6:6" x14ac:dyDescent="0.25">
      <c r="F380160" s="195"/>
    </row>
    <row r="380161" spans="6:6" x14ac:dyDescent="0.25">
      <c r="F380161" s="195"/>
    </row>
    <row r="380162" spans="6:6" x14ac:dyDescent="0.25">
      <c r="F380162" s="195"/>
    </row>
    <row r="380163" spans="6:6" x14ac:dyDescent="0.25">
      <c r="F380163" s="195"/>
    </row>
    <row r="380164" spans="6:6" x14ac:dyDescent="0.25">
      <c r="F380164" s="195"/>
    </row>
    <row r="380165" spans="6:6" x14ac:dyDescent="0.25">
      <c r="F380165" s="195"/>
    </row>
    <row r="380166" spans="6:6" x14ac:dyDescent="0.25">
      <c r="F380166" s="195"/>
    </row>
    <row r="380167" spans="6:6" x14ac:dyDescent="0.25">
      <c r="F380167" s="195"/>
    </row>
    <row r="380168" spans="6:6" x14ac:dyDescent="0.25">
      <c r="F380168" s="195"/>
    </row>
    <row r="380169" spans="6:6" x14ac:dyDescent="0.25">
      <c r="F380169" s="195"/>
    </row>
    <row r="380170" spans="6:6" x14ac:dyDescent="0.25">
      <c r="F380170" s="195"/>
    </row>
    <row r="380171" spans="6:6" x14ac:dyDescent="0.25">
      <c r="F380171" s="195"/>
    </row>
    <row r="380172" spans="6:6" x14ac:dyDescent="0.25">
      <c r="F380172" s="195"/>
    </row>
    <row r="380173" spans="6:6" x14ac:dyDescent="0.25">
      <c r="F380173" s="195"/>
    </row>
    <row r="380174" spans="6:6" x14ac:dyDescent="0.25">
      <c r="F380174" s="195"/>
    </row>
    <row r="380175" spans="6:6" x14ac:dyDescent="0.25">
      <c r="F380175" s="195"/>
    </row>
    <row r="380176" spans="6:6" x14ac:dyDescent="0.25">
      <c r="F380176" s="195"/>
    </row>
    <row r="380177" spans="6:6" x14ac:dyDescent="0.25">
      <c r="F380177" s="195"/>
    </row>
    <row r="380178" spans="6:6" x14ac:dyDescent="0.25">
      <c r="F380178" s="195"/>
    </row>
    <row r="380179" spans="6:6" x14ac:dyDescent="0.25">
      <c r="F380179" s="195"/>
    </row>
    <row r="380180" spans="6:6" x14ac:dyDescent="0.25">
      <c r="F380180" s="195"/>
    </row>
    <row r="380181" spans="6:6" x14ac:dyDescent="0.25">
      <c r="F380181" s="195"/>
    </row>
    <row r="380182" spans="6:6" x14ac:dyDescent="0.25">
      <c r="F380182" s="195"/>
    </row>
    <row r="380183" spans="6:6" x14ac:dyDescent="0.25">
      <c r="F380183" s="195"/>
    </row>
    <row r="380184" spans="6:6" x14ac:dyDescent="0.25">
      <c r="F380184" s="195"/>
    </row>
    <row r="380185" spans="6:6" x14ac:dyDescent="0.25">
      <c r="F380185" s="195"/>
    </row>
    <row r="380186" spans="6:6" x14ac:dyDescent="0.25">
      <c r="F380186" s="195"/>
    </row>
    <row r="380187" spans="6:6" x14ac:dyDescent="0.25">
      <c r="F380187" s="195"/>
    </row>
    <row r="380188" spans="6:6" x14ac:dyDescent="0.25">
      <c r="F380188" s="195"/>
    </row>
    <row r="380189" spans="6:6" x14ac:dyDescent="0.25">
      <c r="F380189" s="195"/>
    </row>
    <row r="380190" spans="6:6" x14ac:dyDescent="0.25">
      <c r="F380190" s="195"/>
    </row>
    <row r="380191" spans="6:6" x14ac:dyDescent="0.25">
      <c r="F380191" s="195"/>
    </row>
    <row r="380192" spans="6:6" x14ac:dyDescent="0.25">
      <c r="F380192" s="195"/>
    </row>
    <row r="380193" spans="6:6" x14ac:dyDescent="0.25">
      <c r="F380193" s="195"/>
    </row>
    <row r="380194" spans="6:6" x14ac:dyDescent="0.25">
      <c r="F380194" s="195"/>
    </row>
    <row r="380195" spans="6:6" x14ac:dyDescent="0.25">
      <c r="F380195" s="195"/>
    </row>
    <row r="380196" spans="6:6" x14ac:dyDescent="0.25">
      <c r="F380196" s="195"/>
    </row>
    <row r="380197" spans="6:6" x14ac:dyDescent="0.25">
      <c r="F380197" s="195"/>
    </row>
    <row r="380198" spans="6:6" x14ac:dyDescent="0.25">
      <c r="F380198" s="195"/>
    </row>
    <row r="380199" spans="6:6" x14ac:dyDescent="0.25">
      <c r="F380199" s="195"/>
    </row>
    <row r="380200" spans="6:6" x14ac:dyDescent="0.25">
      <c r="F380200" s="195"/>
    </row>
    <row r="380201" spans="6:6" x14ac:dyDescent="0.25">
      <c r="F380201" s="195"/>
    </row>
    <row r="380202" spans="6:6" x14ac:dyDescent="0.25">
      <c r="F380202" s="195"/>
    </row>
    <row r="380203" spans="6:6" x14ac:dyDescent="0.25">
      <c r="F380203" s="195"/>
    </row>
    <row r="380204" spans="6:6" x14ac:dyDescent="0.25">
      <c r="F380204" s="195"/>
    </row>
    <row r="380205" spans="6:6" x14ac:dyDescent="0.25">
      <c r="F380205" s="195"/>
    </row>
    <row r="380206" spans="6:6" x14ac:dyDescent="0.25">
      <c r="F380206" s="195"/>
    </row>
    <row r="380207" spans="6:6" x14ac:dyDescent="0.25">
      <c r="F380207" s="195"/>
    </row>
    <row r="380208" spans="6:6" x14ac:dyDescent="0.25">
      <c r="F380208" s="195"/>
    </row>
    <row r="380209" spans="6:6" x14ac:dyDescent="0.25">
      <c r="F380209" s="195"/>
    </row>
    <row r="380210" spans="6:6" x14ac:dyDescent="0.25">
      <c r="F380210" s="195"/>
    </row>
    <row r="380211" spans="6:6" x14ac:dyDescent="0.25">
      <c r="F380211" s="195"/>
    </row>
    <row r="380212" spans="6:6" x14ac:dyDescent="0.25">
      <c r="F380212" s="195"/>
    </row>
    <row r="380213" spans="6:6" x14ac:dyDescent="0.25">
      <c r="F380213" s="195"/>
    </row>
    <row r="380214" spans="6:6" x14ac:dyDescent="0.25">
      <c r="F380214" s="195"/>
    </row>
    <row r="380215" spans="6:6" x14ac:dyDescent="0.25">
      <c r="F380215" s="195"/>
    </row>
    <row r="380216" spans="6:6" x14ac:dyDescent="0.25">
      <c r="F380216" s="195"/>
    </row>
    <row r="380217" spans="6:6" x14ac:dyDescent="0.25">
      <c r="F380217" s="195"/>
    </row>
    <row r="380218" spans="6:6" x14ac:dyDescent="0.25">
      <c r="F380218" s="195"/>
    </row>
    <row r="380219" spans="6:6" x14ac:dyDescent="0.25">
      <c r="F380219" s="195"/>
    </row>
    <row r="380220" spans="6:6" x14ac:dyDescent="0.25">
      <c r="F380220" s="195"/>
    </row>
    <row r="380221" spans="6:6" x14ac:dyDescent="0.25">
      <c r="F380221" s="195"/>
    </row>
    <row r="380222" spans="6:6" x14ac:dyDescent="0.25">
      <c r="F380222" s="195"/>
    </row>
    <row r="380223" spans="6:6" x14ac:dyDescent="0.25">
      <c r="F380223" s="195"/>
    </row>
    <row r="380224" spans="6:6" x14ac:dyDescent="0.25">
      <c r="F380224" s="195"/>
    </row>
    <row r="380225" spans="6:6" x14ac:dyDescent="0.25">
      <c r="F380225" s="195"/>
    </row>
    <row r="380226" spans="6:6" x14ac:dyDescent="0.25">
      <c r="F380226" s="195"/>
    </row>
    <row r="380227" spans="6:6" x14ac:dyDescent="0.25">
      <c r="F380227" s="195"/>
    </row>
    <row r="380228" spans="6:6" x14ac:dyDescent="0.25">
      <c r="F380228" s="195"/>
    </row>
    <row r="380229" spans="6:6" x14ac:dyDescent="0.25">
      <c r="F380229" s="195"/>
    </row>
    <row r="380230" spans="6:6" x14ac:dyDescent="0.25">
      <c r="F380230" s="195"/>
    </row>
    <row r="380231" spans="6:6" x14ac:dyDescent="0.25">
      <c r="F380231" s="195"/>
    </row>
    <row r="380232" spans="6:6" x14ac:dyDescent="0.25">
      <c r="F380232" s="195"/>
    </row>
    <row r="380233" spans="6:6" x14ac:dyDescent="0.25">
      <c r="F380233" s="195"/>
    </row>
    <row r="380234" spans="6:6" x14ac:dyDescent="0.25">
      <c r="F380234" s="195"/>
    </row>
    <row r="380235" spans="6:6" x14ac:dyDescent="0.25">
      <c r="F380235" s="195"/>
    </row>
    <row r="380236" spans="6:6" x14ac:dyDescent="0.25">
      <c r="F380236" s="195"/>
    </row>
    <row r="380237" spans="6:6" x14ac:dyDescent="0.25">
      <c r="F380237" s="195"/>
    </row>
    <row r="380238" spans="6:6" x14ac:dyDescent="0.25">
      <c r="F380238" s="195"/>
    </row>
    <row r="380239" spans="6:6" x14ac:dyDescent="0.25">
      <c r="F380239" s="195"/>
    </row>
    <row r="380240" spans="6:6" x14ac:dyDescent="0.25">
      <c r="F380240" s="195"/>
    </row>
    <row r="380241" spans="6:6" x14ac:dyDescent="0.25">
      <c r="F380241" s="195"/>
    </row>
    <row r="380242" spans="6:6" x14ac:dyDescent="0.25">
      <c r="F380242" s="195"/>
    </row>
    <row r="380243" spans="6:6" x14ac:dyDescent="0.25">
      <c r="F380243" s="195"/>
    </row>
    <row r="380244" spans="6:6" x14ac:dyDescent="0.25">
      <c r="F380244" s="195"/>
    </row>
    <row r="380245" spans="6:6" x14ac:dyDescent="0.25">
      <c r="F380245" s="195"/>
    </row>
    <row r="380246" spans="6:6" x14ac:dyDescent="0.25">
      <c r="F380246" s="195"/>
    </row>
    <row r="380247" spans="6:6" x14ac:dyDescent="0.25">
      <c r="F380247" s="195"/>
    </row>
    <row r="380248" spans="6:6" x14ac:dyDescent="0.25">
      <c r="F380248" s="195"/>
    </row>
    <row r="380249" spans="6:6" x14ac:dyDescent="0.25">
      <c r="F380249" s="195"/>
    </row>
    <row r="380250" spans="6:6" x14ac:dyDescent="0.25">
      <c r="F380250" s="195"/>
    </row>
    <row r="380251" spans="6:6" x14ac:dyDescent="0.25">
      <c r="F380251" s="195"/>
    </row>
    <row r="380252" spans="6:6" x14ac:dyDescent="0.25">
      <c r="F380252" s="195"/>
    </row>
    <row r="380253" spans="6:6" x14ac:dyDescent="0.25">
      <c r="F380253" s="195"/>
    </row>
    <row r="380254" spans="6:6" x14ac:dyDescent="0.25">
      <c r="F380254" s="195"/>
    </row>
    <row r="380255" spans="6:6" x14ac:dyDescent="0.25">
      <c r="F380255" s="195"/>
    </row>
    <row r="380256" spans="6:6" x14ac:dyDescent="0.25">
      <c r="F380256" s="195"/>
    </row>
    <row r="380257" spans="6:6" x14ac:dyDescent="0.25">
      <c r="F380257" s="195"/>
    </row>
    <row r="380258" spans="6:6" x14ac:dyDescent="0.25">
      <c r="F380258" s="195"/>
    </row>
    <row r="380259" spans="6:6" x14ac:dyDescent="0.25">
      <c r="F380259" s="195"/>
    </row>
    <row r="380260" spans="6:6" x14ac:dyDescent="0.25">
      <c r="F380260" s="195"/>
    </row>
    <row r="380261" spans="6:6" x14ac:dyDescent="0.25">
      <c r="F380261" s="195"/>
    </row>
    <row r="380262" spans="6:6" x14ac:dyDescent="0.25">
      <c r="F380262" s="195"/>
    </row>
    <row r="380263" spans="6:6" x14ac:dyDescent="0.25">
      <c r="F380263" s="195"/>
    </row>
    <row r="380264" spans="6:6" x14ac:dyDescent="0.25">
      <c r="F380264" s="195"/>
    </row>
    <row r="380265" spans="6:6" x14ac:dyDescent="0.25">
      <c r="F380265" s="195"/>
    </row>
    <row r="380266" spans="6:6" x14ac:dyDescent="0.25">
      <c r="F380266" s="195"/>
    </row>
    <row r="380267" spans="6:6" x14ac:dyDescent="0.25">
      <c r="F380267" s="195"/>
    </row>
    <row r="380268" spans="6:6" x14ac:dyDescent="0.25">
      <c r="F380268" s="195"/>
    </row>
    <row r="380269" spans="6:6" x14ac:dyDescent="0.25">
      <c r="F380269" s="195"/>
    </row>
    <row r="380270" spans="6:6" x14ac:dyDescent="0.25">
      <c r="F380270" s="195"/>
    </row>
    <row r="380271" spans="6:6" x14ac:dyDescent="0.25">
      <c r="F380271" s="195"/>
    </row>
    <row r="380272" spans="6:6" x14ac:dyDescent="0.25">
      <c r="F380272" s="195"/>
    </row>
    <row r="380273" spans="6:6" x14ac:dyDescent="0.25">
      <c r="F380273" s="195"/>
    </row>
    <row r="380274" spans="6:6" x14ac:dyDescent="0.25">
      <c r="F380274" s="195"/>
    </row>
    <row r="380275" spans="6:6" x14ac:dyDescent="0.25">
      <c r="F380275" s="195"/>
    </row>
    <row r="380276" spans="6:6" x14ac:dyDescent="0.25">
      <c r="F380276" s="195"/>
    </row>
    <row r="380277" spans="6:6" x14ac:dyDescent="0.25">
      <c r="F380277" s="195"/>
    </row>
    <row r="380278" spans="6:6" x14ac:dyDescent="0.25">
      <c r="F380278" s="195"/>
    </row>
    <row r="380279" spans="6:6" x14ac:dyDescent="0.25">
      <c r="F380279" s="195"/>
    </row>
    <row r="380280" spans="6:6" x14ac:dyDescent="0.25">
      <c r="F380280" s="195"/>
    </row>
    <row r="380281" spans="6:6" x14ac:dyDescent="0.25">
      <c r="F380281" s="195"/>
    </row>
    <row r="380282" spans="6:6" x14ac:dyDescent="0.25">
      <c r="F380282" s="195"/>
    </row>
    <row r="380283" spans="6:6" x14ac:dyDescent="0.25">
      <c r="F380283" s="195"/>
    </row>
    <row r="380284" spans="6:6" x14ac:dyDescent="0.25">
      <c r="F380284" s="195"/>
    </row>
    <row r="380285" spans="6:6" x14ac:dyDescent="0.25">
      <c r="F380285" s="195"/>
    </row>
    <row r="380286" spans="6:6" x14ac:dyDescent="0.25">
      <c r="F380286" s="195"/>
    </row>
    <row r="380287" spans="6:6" x14ac:dyDescent="0.25">
      <c r="F380287" s="195"/>
    </row>
    <row r="380288" spans="6:6" x14ac:dyDescent="0.25">
      <c r="F380288" s="195"/>
    </row>
    <row r="380289" spans="6:6" x14ac:dyDescent="0.25">
      <c r="F380289" s="195"/>
    </row>
    <row r="380290" spans="6:6" x14ac:dyDescent="0.25">
      <c r="F380290" s="195"/>
    </row>
    <row r="380291" spans="6:6" x14ac:dyDescent="0.25">
      <c r="F380291" s="195"/>
    </row>
    <row r="380292" spans="6:6" x14ac:dyDescent="0.25">
      <c r="F380292" s="195"/>
    </row>
    <row r="380293" spans="6:6" x14ac:dyDescent="0.25">
      <c r="F380293" s="195"/>
    </row>
    <row r="380294" spans="6:6" x14ac:dyDescent="0.25">
      <c r="F380294" s="195"/>
    </row>
    <row r="380295" spans="6:6" x14ac:dyDescent="0.25">
      <c r="F380295" s="195"/>
    </row>
    <row r="380296" spans="6:6" x14ac:dyDescent="0.25">
      <c r="F380296" s="195"/>
    </row>
    <row r="380297" spans="6:6" x14ac:dyDescent="0.25">
      <c r="F380297" s="195"/>
    </row>
    <row r="380298" spans="6:6" x14ac:dyDescent="0.25">
      <c r="F380298" s="195"/>
    </row>
    <row r="380299" spans="6:6" x14ac:dyDescent="0.25">
      <c r="F380299" s="195"/>
    </row>
    <row r="380300" spans="6:6" x14ac:dyDescent="0.25">
      <c r="F380300" s="195"/>
    </row>
    <row r="380301" spans="6:6" x14ac:dyDescent="0.25">
      <c r="F380301" s="195"/>
    </row>
    <row r="380302" spans="6:6" x14ac:dyDescent="0.25">
      <c r="F380302" s="195"/>
    </row>
    <row r="380303" spans="6:6" x14ac:dyDescent="0.25">
      <c r="F380303" s="195"/>
    </row>
    <row r="380304" spans="6:6" x14ac:dyDescent="0.25">
      <c r="F380304" s="195"/>
    </row>
    <row r="380305" spans="6:6" x14ac:dyDescent="0.25">
      <c r="F380305" s="195"/>
    </row>
    <row r="380306" spans="6:6" x14ac:dyDescent="0.25">
      <c r="F380306" s="195"/>
    </row>
    <row r="380307" spans="6:6" x14ac:dyDescent="0.25">
      <c r="F380307" s="195"/>
    </row>
    <row r="380308" spans="6:6" x14ac:dyDescent="0.25">
      <c r="F380308" s="195"/>
    </row>
    <row r="380309" spans="6:6" x14ac:dyDescent="0.25">
      <c r="F380309" s="195"/>
    </row>
    <row r="380310" spans="6:6" x14ac:dyDescent="0.25">
      <c r="F380310" s="195"/>
    </row>
    <row r="380311" spans="6:6" x14ac:dyDescent="0.25">
      <c r="F380311" s="195"/>
    </row>
    <row r="380312" spans="6:6" x14ac:dyDescent="0.25">
      <c r="F380312" s="195"/>
    </row>
    <row r="380313" spans="6:6" x14ac:dyDescent="0.25">
      <c r="F380313" s="195"/>
    </row>
    <row r="380314" spans="6:6" x14ac:dyDescent="0.25">
      <c r="F380314" s="195"/>
    </row>
    <row r="380315" spans="6:6" x14ac:dyDescent="0.25">
      <c r="F380315" s="195"/>
    </row>
    <row r="380316" spans="6:6" x14ac:dyDescent="0.25">
      <c r="F380316" s="195"/>
    </row>
    <row r="380317" spans="6:6" x14ac:dyDescent="0.25">
      <c r="F380317" s="195"/>
    </row>
    <row r="380318" spans="6:6" x14ac:dyDescent="0.25">
      <c r="F380318" s="195"/>
    </row>
    <row r="380319" spans="6:6" x14ac:dyDescent="0.25">
      <c r="F380319" s="195"/>
    </row>
    <row r="380320" spans="6:6" x14ac:dyDescent="0.25">
      <c r="F380320" s="195"/>
    </row>
    <row r="380321" spans="6:6" x14ac:dyDescent="0.25">
      <c r="F380321" s="195"/>
    </row>
    <row r="380322" spans="6:6" x14ac:dyDescent="0.25">
      <c r="F380322" s="195"/>
    </row>
    <row r="380323" spans="6:6" x14ac:dyDescent="0.25">
      <c r="F380323" s="195"/>
    </row>
    <row r="380324" spans="6:6" x14ac:dyDescent="0.25">
      <c r="F380324" s="195"/>
    </row>
    <row r="380325" spans="6:6" x14ac:dyDescent="0.25">
      <c r="F380325" s="195"/>
    </row>
    <row r="380326" spans="6:6" x14ac:dyDescent="0.25">
      <c r="F380326" s="195"/>
    </row>
    <row r="380327" spans="6:6" x14ac:dyDescent="0.25">
      <c r="F380327" s="195"/>
    </row>
    <row r="380328" spans="6:6" x14ac:dyDescent="0.25">
      <c r="F380328" s="195"/>
    </row>
    <row r="385446" spans="6:6" x14ac:dyDescent="0.25">
      <c r="F385446" s="195"/>
    </row>
    <row r="385447" spans="6:6" x14ac:dyDescent="0.25">
      <c r="F385447" s="195"/>
    </row>
    <row r="385448" spans="6:6" x14ac:dyDescent="0.25">
      <c r="F385448" s="195"/>
    </row>
    <row r="385449" spans="6:6" x14ac:dyDescent="0.25">
      <c r="F385449" s="195"/>
    </row>
    <row r="385450" spans="6:6" x14ac:dyDescent="0.25">
      <c r="F385450" s="195"/>
    </row>
    <row r="385451" spans="6:6" x14ac:dyDescent="0.25">
      <c r="F385451" s="195"/>
    </row>
    <row r="385452" spans="6:6" x14ac:dyDescent="0.25">
      <c r="F385452" s="195"/>
    </row>
    <row r="385453" spans="6:6" x14ac:dyDescent="0.25">
      <c r="F385453" s="195"/>
    </row>
    <row r="385454" spans="6:6" x14ac:dyDescent="0.25">
      <c r="F385454" s="195"/>
    </row>
    <row r="385455" spans="6:6" x14ac:dyDescent="0.25">
      <c r="F385455" s="195"/>
    </row>
    <row r="385456" spans="6:6" x14ac:dyDescent="0.25">
      <c r="F385456" s="195"/>
    </row>
    <row r="385457" spans="6:6" x14ac:dyDescent="0.25">
      <c r="F385457" s="195"/>
    </row>
    <row r="385458" spans="6:6" x14ac:dyDescent="0.25">
      <c r="F385458" s="195"/>
    </row>
    <row r="385459" spans="6:6" x14ac:dyDescent="0.25">
      <c r="F385459" s="195"/>
    </row>
    <row r="385460" spans="6:6" x14ac:dyDescent="0.25">
      <c r="F385460" s="195"/>
    </row>
    <row r="385461" spans="6:6" x14ac:dyDescent="0.25">
      <c r="F385461" s="195"/>
    </row>
    <row r="385462" spans="6:6" x14ac:dyDescent="0.25">
      <c r="F385462" s="195"/>
    </row>
    <row r="385463" spans="6:6" x14ac:dyDescent="0.25">
      <c r="F385463" s="195"/>
    </row>
    <row r="385464" spans="6:6" x14ac:dyDescent="0.25">
      <c r="F385464" s="195"/>
    </row>
    <row r="385465" spans="6:6" x14ac:dyDescent="0.25">
      <c r="F385465" s="195"/>
    </row>
    <row r="385466" spans="6:6" x14ac:dyDescent="0.25">
      <c r="F385466" s="195"/>
    </row>
    <row r="385467" spans="6:6" x14ac:dyDescent="0.25">
      <c r="F385467" s="195"/>
    </row>
    <row r="385468" spans="6:6" x14ac:dyDescent="0.25">
      <c r="F385468" s="195"/>
    </row>
    <row r="385469" spans="6:6" x14ac:dyDescent="0.25">
      <c r="F385469" s="195"/>
    </row>
    <row r="385470" spans="6:6" x14ac:dyDescent="0.25">
      <c r="F385470" s="195"/>
    </row>
    <row r="385471" spans="6:6" x14ac:dyDescent="0.25">
      <c r="F385471" s="195"/>
    </row>
    <row r="385472" spans="6:6" x14ac:dyDescent="0.25">
      <c r="F385472" s="195"/>
    </row>
    <row r="385473" spans="6:6" x14ac:dyDescent="0.25">
      <c r="F385473" s="195"/>
    </row>
    <row r="385474" spans="6:6" x14ac:dyDescent="0.25">
      <c r="F385474" s="195"/>
    </row>
    <row r="385475" spans="6:6" x14ac:dyDescent="0.25">
      <c r="F385475" s="195"/>
    </row>
    <row r="385476" spans="6:6" x14ac:dyDescent="0.25">
      <c r="F385476" s="195"/>
    </row>
    <row r="385477" spans="6:6" x14ac:dyDescent="0.25">
      <c r="F385477" s="195"/>
    </row>
    <row r="385478" spans="6:6" x14ac:dyDescent="0.25">
      <c r="F385478" s="195"/>
    </row>
    <row r="385479" spans="6:6" x14ac:dyDescent="0.25">
      <c r="F385479" s="195"/>
    </row>
    <row r="385480" spans="6:6" x14ac:dyDescent="0.25">
      <c r="F385480" s="195"/>
    </row>
    <row r="385481" spans="6:6" x14ac:dyDescent="0.25">
      <c r="F385481" s="195"/>
    </row>
    <row r="385482" spans="6:6" x14ac:dyDescent="0.25">
      <c r="F385482" s="195"/>
    </row>
    <row r="385483" spans="6:6" x14ac:dyDescent="0.25">
      <c r="F385483" s="195"/>
    </row>
    <row r="385484" spans="6:6" x14ac:dyDescent="0.25">
      <c r="F385484" s="195"/>
    </row>
    <row r="385485" spans="6:6" x14ac:dyDescent="0.25">
      <c r="F385485" s="195"/>
    </row>
    <row r="385486" spans="6:6" x14ac:dyDescent="0.25">
      <c r="F385486" s="195"/>
    </row>
    <row r="385487" spans="6:6" x14ac:dyDescent="0.25">
      <c r="F385487" s="195"/>
    </row>
    <row r="385488" spans="6:6" x14ac:dyDescent="0.25">
      <c r="F385488" s="195"/>
    </row>
    <row r="385489" spans="6:6" x14ac:dyDescent="0.25">
      <c r="F385489" s="195"/>
    </row>
    <row r="385490" spans="6:6" x14ac:dyDescent="0.25">
      <c r="F385490" s="195"/>
    </row>
    <row r="385491" spans="6:6" x14ac:dyDescent="0.25">
      <c r="F385491" s="195"/>
    </row>
    <row r="385492" spans="6:6" x14ac:dyDescent="0.25">
      <c r="F385492" s="195"/>
    </row>
    <row r="385493" spans="6:6" x14ac:dyDescent="0.25">
      <c r="F385493" s="195"/>
    </row>
    <row r="385494" spans="6:6" x14ac:dyDescent="0.25">
      <c r="F385494" s="195"/>
    </row>
    <row r="385495" spans="6:6" x14ac:dyDescent="0.25">
      <c r="F385495" s="195"/>
    </row>
    <row r="385496" spans="6:6" x14ac:dyDescent="0.25">
      <c r="F385496" s="195"/>
    </row>
    <row r="385497" spans="6:6" x14ac:dyDescent="0.25">
      <c r="F385497" s="195"/>
    </row>
    <row r="385498" spans="6:6" x14ac:dyDescent="0.25">
      <c r="F385498" s="195"/>
    </row>
    <row r="385499" spans="6:6" x14ac:dyDescent="0.25">
      <c r="F385499" s="195"/>
    </row>
    <row r="385500" spans="6:6" x14ac:dyDescent="0.25">
      <c r="F385500" s="195"/>
    </row>
    <row r="385501" spans="6:6" x14ac:dyDescent="0.25">
      <c r="F385501" s="195"/>
    </row>
    <row r="385502" spans="6:6" x14ac:dyDescent="0.25">
      <c r="F385502" s="195"/>
    </row>
    <row r="385503" spans="6:6" x14ac:dyDescent="0.25">
      <c r="F385503" s="195"/>
    </row>
    <row r="385504" spans="6:6" x14ac:dyDescent="0.25">
      <c r="F385504" s="195"/>
    </row>
    <row r="385505" spans="6:6" x14ac:dyDescent="0.25">
      <c r="F385505" s="195"/>
    </row>
    <row r="385506" spans="6:6" x14ac:dyDescent="0.25">
      <c r="F385506" s="195"/>
    </row>
    <row r="385507" spans="6:6" x14ac:dyDescent="0.25">
      <c r="F385507" s="195"/>
    </row>
    <row r="385508" spans="6:6" x14ac:dyDescent="0.25">
      <c r="F385508" s="195"/>
    </row>
    <row r="385509" spans="6:6" x14ac:dyDescent="0.25">
      <c r="F385509" s="195"/>
    </row>
    <row r="385510" spans="6:6" x14ac:dyDescent="0.25">
      <c r="F385510" s="195"/>
    </row>
    <row r="385511" spans="6:6" x14ac:dyDescent="0.25">
      <c r="F385511" s="195"/>
    </row>
    <row r="385512" spans="6:6" x14ac:dyDescent="0.25">
      <c r="F385512" s="195"/>
    </row>
    <row r="385513" spans="6:6" x14ac:dyDescent="0.25">
      <c r="F385513" s="195"/>
    </row>
    <row r="385514" spans="6:6" x14ac:dyDescent="0.25">
      <c r="F385514" s="195"/>
    </row>
    <row r="385515" spans="6:6" x14ac:dyDescent="0.25">
      <c r="F385515" s="195"/>
    </row>
    <row r="385516" spans="6:6" x14ac:dyDescent="0.25">
      <c r="F385516" s="195"/>
    </row>
    <row r="385517" spans="6:6" x14ac:dyDescent="0.25">
      <c r="F385517" s="195"/>
    </row>
    <row r="385518" spans="6:6" x14ac:dyDescent="0.25">
      <c r="F385518" s="195"/>
    </row>
    <row r="385519" spans="6:6" x14ac:dyDescent="0.25">
      <c r="F385519" s="195"/>
    </row>
    <row r="385520" spans="6:6" x14ac:dyDescent="0.25">
      <c r="F385520" s="195"/>
    </row>
    <row r="385521" spans="6:6" x14ac:dyDescent="0.25">
      <c r="F385521" s="195"/>
    </row>
    <row r="385522" spans="6:6" x14ac:dyDescent="0.25">
      <c r="F385522" s="195"/>
    </row>
    <row r="385523" spans="6:6" x14ac:dyDescent="0.25">
      <c r="F385523" s="195"/>
    </row>
    <row r="385524" spans="6:6" x14ac:dyDescent="0.25">
      <c r="F385524" s="195"/>
    </row>
    <row r="385525" spans="6:6" x14ac:dyDescent="0.25">
      <c r="F385525" s="195"/>
    </row>
    <row r="385526" spans="6:6" x14ac:dyDescent="0.25">
      <c r="F385526" s="195"/>
    </row>
    <row r="385527" spans="6:6" x14ac:dyDescent="0.25">
      <c r="F385527" s="195"/>
    </row>
    <row r="385528" spans="6:6" x14ac:dyDescent="0.25">
      <c r="F385528" s="195"/>
    </row>
    <row r="385529" spans="6:6" x14ac:dyDescent="0.25">
      <c r="F385529" s="195"/>
    </row>
    <row r="385530" spans="6:6" x14ac:dyDescent="0.25">
      <c r="F385530" s="195"/>
    </row>
    <row r="385531" spans="6:6" x14ac:dyDescent="0.25">
      <c r="F385531" s="195"/>
    </row>
    <row r="385532" spans="6:6" x14ac:dyDescent="0.25">
      <c r="F385532" s="195"/>
    </row>
    <row r="385533" spans="6:6" x14ac:dyDescent="0.25">
      <c r="F385533" s="195"/>
    </row>
    <row r="385534" spans="6:6" x14ac:dyDescent="0.25">
      <c r="F385534" s="195"/>
    </row>
    <row r="385535" spans="6:6" x14ac:dyDescent="0.25">
      <c r="F385535" s="195"/>
    </row>
    <row r="385536" spans="6:6" x14ac:dyDescent="0.25">
      <c r="F385536" s="195"/>
    </row>
    <row r="385537" spans="6:6" x14ac:dyDescent="0.25">
      <c r="F385537" s="195"/>
    </row>
    <row r="385538" spans="6:6" x14ac:dyDescent="0.25">
      <c r="F385538" s="195"/>
    </row>
    <row r="385539" spans="6:6" x14ac:dyDescent="0.25">
      <c r="F385539" s="195"/>
    </row>
    <row r="385540" spans="6:6" x14ac:dyDescent="0.25">
      <c r="F385540" s="195"/>
    </row>
    <row r="385541" spans="6:6" x14ac:dyDescent="0.25">
      <c r="F385541" s="195"/>
    </row>
    <row r="385542" spans="6:6" x14ac:dyDescent="0.25">
      <c r="F385542" s="195"/>
    </row>
    <row r="385543" spans="6:6" x14ac:dyDescent="0.25">
      <c r="F385543" s="195"/>
    </row>
    <row r="385544" spans="6:6" x14ac:dyDescent="0.25">
      <c r="F385544" s="195"/>
    </row>
    <row r="385545" spans="6:6" x14ac:dyDescent="0.25">
      <c r="F385545" s="195"/>
    </row>
    <row r="385546" spans="6:6" x14ac:dyDescent="0.25">
      <c r="F385546" s="195"/>
    </row>
    <row r="385547" spans="6:6" x14ac:dyDescent="0.25">
      <c r="F385547" s="195"/>
    </row>
    <row r="385548" spans="6:6" x14ac:dyDescent="0.25">
      <c r="F385548" s="195"/>
    </row>
    <row r="385549" spans="6:6" x14ac:dyDescent="0.25">
      <c r="F385549" s="195"/>
    </row>
    <row r="385550" spans="6:6" x14ac:dyDescent="0.25">
      <c r="F385550" s="195"/>
    </row>
    <row r="385551" spans="6:6" x14ac:dyDescent="0.25">
      <c r="F385551" s="195"/>
    </row>
    <row r="385552" spans="6:6" x14ac:dyDescent="0.25">
      <c r="F385552" s="195"/>
    </row>
    <row r="385553" spans="6:6" x14ac:dyDescent="0.25">
      <c r="F385553" s="195"/>
    </row>
    <row r="385554" spans="6:6" x14ac:dyDescent="0.25">
      <c r="F385554" s="195"/>
    </row>
    <row r="385555" spans="6:6" x14ac:dyDescent="0.25">
      <c r="F385555" s="195"/>
    </row>
    <row r="385556" spans="6:6" x14ac:dyDescent="0.25">
      <c r="F385556" s="195"/>
    </row>
    <row r="385557" spans="6:6" x14ac:dyDescent="0.25">
      <c r="F385557" s="195"/>
    </row>
    <row r="385558" spans="6:6" x14ac:dyDescent="0.25">
      <c r="F385558" s="195"/>
    </row>
    <row r="385559" spans="6:6" x14ac:dyDescent="0.25">
      <c r="F385559" s="195"/>
    </row>
    <row r="385560" spans="6:6" x14ac:dyDescent="0.25">
      <c r="F385560" s="195"/>
    </row>
    <row r="385561" spans="6:6" x14ac:dyDescent="0.25">
      <c r="F385561" s="195"/>
    </row>
    <row r="385562" spans="6:6" x14ac:dyDescent="0.25">
      <c r="F385562" s="195"/>
    </row>
    <row r="385563" spans="6:6" x14ac:dyDescent="0.25">
      <c r="F385563" s="195"/>
    </row>
    <row r="385564" spans="6:6" x14ac:dyDescent="0.25">
      <c r="F385564" s="195"/>
    </row>
    <row r="385565" spans="6:6" x14ac:dyDescent="0.25">
      <c r="F385565" s="195"/>
    </row>
    <row r="385566" spans="6:6" x14ac:dyDescent="0.25">
      <c r="F385566" s="195"/>
    </row>
    <row r="385567" spans="6:6" x14ac:dyDescent="0.25">
      <c r="F385567" s="195"/>
    </row>
    <row r="385568" spans="6:6" x14ac:dyDescent="0.25">
      <c r="F385568" s="195"/>
    </row>
    <row r="385569" spans="6:6" x14ac:dyDescent="0.25">
      <c r="F385569" s="195"/>
    </row>
    <row r="385570" spans="6:6" x14ac:dyDescent="0.25">
      <c r="F385570" s="195"/>
    </row>
    <row r="385571" spans="6:6" x14ac:dyDescent="0.25">
      <c r="F385571" s="195"/>
    </row>
    <row r="385572" spans="6:6" x14ac:dyDescent="0.25">
      <c r="F385572" s="195"/>
    </row>
    <row r="385573" spans="6:6" x14ac:dyDescent="0.25">
      <c r="F385573" s="195"/>
    </row>
    <row r="385574" spans="6:6" x14ac:dyDescent="0.25">
      <c r="F385574" s="195"/>
    </row>
    <row r="385575" spans="6:6" x14ac:dyDescent="0.25">
      <c r="F385575" s="195"/>
    </row>
    <row r="385576" spans="6:6" x14ac:dyDescent="0.25">
      <c r="F385576" s="195"/>
    </row>
    <row r="385577" spans="6:6" x14ac:dyDescent="0.25">
      <c r="F385577" s="195"/>
    </row>
    <row r="385578" spans="6:6" x14ac:dyDescent="0.25">
      <c r="F385578" s="195"/>
    </row>
    <row r="385579" spans="6:6" x14ac:dyDescent="0.25">
      <c r="F385579" s="195"/>
    </row>
    <row r="385580" spans="6:6" x14ac:dyDescent="0.25">
      <c r="F385580" s="195"/>
    </row>
    <row r="385581" spans="6:6" x14ac:dyDescent="0.25">
      <c r="F385581" s="195"/>
    </row>
    <row r="385582" spans="6:6" x14ac:dyDescent="0.25">
      <c r="F385582" s="195"/>
    </row>
    <row r="385583" spans="6:6" x14ac:dyDescent="0.25">
      <c r="F385583" s="195"/>
    </row>
    <row r="385584" spans="6:6" x14ac:dyDescent="0.25">
      <c r="F385584" s="195"/>
    </row>
    <row r="385585" spans="6:6" x14ac:dyDescent="0.25">
      <c r="F385585" s="195"/>
    </row>
    <row r="385586" spans="6:6" x14ac:dyDescent="0.25">
      <c r="F385586" s="195"/>
    </row>
    <row r="385587" spans="6:6" x14ac:dyDescent="0.25">
      <c r="F385587" s="195"/>
    </row>
    <row r="385588" spans="6:6" x14ac:dyDescent="0.25">
      <c r="F385588" s="195"/>
    </row>
    <row r="385589" spans="6:6" x14ac:dyDescent="0.25">
      <c r="F385589" s="195"/>
    </row>
    <row r="385590" spans="6:6" x14ac:dyDescent="0.25">
      <c r="F385590" s="195"/>
    </row>
    <row r="385591" spans="6:6" x14ac:dyDescent="0.25">
      <c r="F385591" s="195"/>
    </row>
    <row r="385592" spans="6:6" x14ac:dyDescent="0.25">
      <c r="F385592" s="195"/>
    </row>
    <row r="385593" spans="6:6" x14ac:dyDescent="0.25">
      <c r="F385593" s="195"/>
    </row>
    <row r="385594" spans="6:6" x14ac:dyDescent="0.25">
      <c r="F385594" s="195"/>
    </row>
    <row r="385595" spans="6:6" x14ac:dyDescent="0.25">
      <c r="F385595" s="195"/>
    </row>
    <row r="385596" spans="6:6" x14ac:dyDescent="0.25">
      <c r="F385596" s="195"/>
    </row>
    <row r="385597" spans="6:6" x14ac:dyDescent="0.25">
      <c r="F385597" s="195"/>
    </row>
    <row r="385598" spans="6:6" x14ac:dyDescent="0.25">
      <c r="F385598" s="195"/>
    </row>
    <row r="385599" spans="6:6" x14ac:dyDescent="0.25">
      <c r="F385599" s="195"/>
    </row>
    <row r="385600" spans="6:6" x14ac:dyDescent="0.25">
      <c r="F385600" s="195"/>
    </row>
    <row r="385601" spans="6:6" x14ac:dyDescent="0.25">
      <c r="F385601" s="195"/>
    </row>
    <row r="385602" spans="6:6" x14ac:dyDescent="0.25">
      <c r="F385602" s="195"/>
    </row>
    <row r="385603" spans="6:6" x14ac:dyDescent="0.25">
      <c r="F385603" s="195"/>
    </row>
    <row r="385604" spans="6:6" x14ac:dyDescent="0.25">
      <c r="F385604" s="195"/>
    </row>
    <row r="385605" spans="6:6" x14ac:dyDescent="0.25">
      <c r="F385605" s="195"/>
    </row>
    <row r="385606" spans="6:6" x14ac:dyDescent="0.25">
      <c r="F385606" s="195"/>
    </row>
    <row r="385607" spans="6:6" x14ac:dyDescent="0.25">
      <c r="F385607" s="195"/>
    </row>
    <row r="385608" spans="6:6" x14ac:dyDescent="0.25">
      <c r="F385608" s="195"/>
    </row>
    <row r="385609" spans="6:6" x14ac:dyDescent="0.25">
      <c r="F385609" s="195"/>
    </row>
    <row r="385610" spans="6:6" x14ac:dyDescent="0.25">
      <c r="F385610" s="195"/>
    </row>
    <row r="385611" spans="6:6" x14ac:dyDescent="0.25">
      <c r="F385611" s="195"/>
    </row>
    <row r="385612" spans="6:6" x14ac:dyDescent="0.25">
      <c r="F385612" s="195"/>
    </row>
    <row r="385613" spans="6:6" x14ac:dyDescent="0.25">
      <c r="F385613" s="195"/>
    </row>
    <row r="385614" spans="6:6" x14ac:dyDescent="0.25">
      <c r="F385614" s="195"/>
    </row>
    <row r="385615" spans="6:6" x14ac:dyDescent="0.25">
      <c r="F385615" s="195"/>
    </row>
    <row r="385616" spans="6:6" x14ac:dyDescent="0.25">
      <c r="F385616" s="195"/>
    </row>
    <row r="385617" spans="6:6" x14ac:dyDescent="0.25">
      <c r="F385617" s="195"/>
    </row>
    <row r="385618" spans="6:6" x14ac:dyDescent="0.25">
      <c r="F385618" s="195"/>
    </row>
    <row r="385619" spans="6:6" x14ac:dyDescent="0.25">
      <c r="F385619" s="195"/>
    </row>
    <row r="385620" spans="6:6" x14ac:dyDescent="0.25">
      <c r="F385620" s="195"/>
    </row>
    <row r="385621" spans="6:6" x14ac:dyDescent="0.25">
      <c r="F385621" s="195"/>
    </row>
    <row r="385622" spans="6:6" x14ac:dyDescent="0.25">
      <c r="F385622" s="195"/>
    </row>
    <row r="385623" spans="6:6" x14ac:dyDescent="0.25">
      <c r="F385623" s="195"/>
    </row>
    <row r="385624" spans="6:6" x14ac:dyDescent="0.25">
      <c r="F385624" s="195"/>
    </row>
    <row r="385625" spans="6:6" x14ac:dyDescent="0.25">
      <c r="F385625" s="195"/>
    </row>
    <row r="385626" spans="6:6" x14ac:dyDescent="0.25">
      <c r="F385626" s="195"/>
    </row>
    <row r="385627" spans="6:6" x14ac:dyDescent="0.25">
      <c r="F385627" s="195"/>
    </row>
    <row r="385628" spans="6:6" x14ac:dyDescent="0.25">
      <c r="F385628" s="195"/>
    </row>
    <row r="385629" spans="6:6" x14ac:dyDescent="0.25">
      <c r="F385629" s="195"/>
    </row>
    <row r="385630" spans="6:6" x14ac:dyDescent="0.25">
      <c r="F385630" s="195"/>
    </row>
    <row r="385631" spans="6:6" x14ac:dyDescent="0.25">
      <c r="F385631" s="195"/>
    </row>
    <row r="385632" spans="6:6" x14ac:dyDescent="0.25">
      <c r="F385632" s="195"/>
    </row>
    <row r="385633" spans="6:6" x14ac:dyDescent="0.25">
      <c r="F385633" s="195"/>
    </row>
    <row r="385634" spans="6:6" x14ac:dyDescent="0.25">
      <c r="F385634" s="195"/>
    </row>
    <row r="385635" spans="6:6" x14ac:dyDescent="0.25">
      <c r="F385635" s="195"/>
    </row>
    <row r="385636" spans="6:6" x14ac:dyDescent="0.25">
      <c r="F385636" s="195"/>
    </row>
    <row r="385637" spans="6:6" x14ac:dyDescent="0.25">
      <c r="F385637" s="195"/>
    </row>
    <row r="385638" spans="6:6" x14ac:dyDescent="0.25">
      <c r="F385638" s="195"/>
    </row>
    <row r="385639" spans="6:6" x14ac:dyDescent="0.25">
      <c r="F385639" s="195"/>
    </row>
    <row r="385640" spans="6:6" x14ac:dyDescent="0.25">
      <c r="F385640" s="195"/>
    </row>
    <row r="385641" spans="6:6" x14ac:dyDescent="0.25">
      <c r="F385641" s="195"/>
    </row>
    <row r="385642" spans="6:6" x14ac:dyDescent="0.25">
      <c r="F385642" s="195"/>
    </row>
    <row r="385643" spans="6:6" x14ac:dyDescent="0.25">
      <c r="F385643" s="195"/>
    </row>
    <row r="385644" spans="6:6" x14ac:dyDescent="0.25">
      <c r="F385644" s="195"/>
    </row>
    <row r="385645" spans="6:6" x14ac:dyDescent="0.25">
      <c r="F385645" s="195"/>
    </row>
    <row r="385646" spans="6:6" x14ac:dyDescent="0.25">
      <c r="F385646" s="195"/>
    </row>
    <row r="385647" spans="6:6" x14ac:dyDescent="0.25">
      <c r="F385647" s="195"/>
    </row>
    <row r="385648" spans="6:6" x14ac:dyDescent="0.25">
      <c r="F385648" s="195"/>
    </row>
    <row r="385649" spans="6:6" x14ac:dyDescent="0.25">
      <c r="F385649" s="195"/>
    </row>
    <row r="385650" spans="6:6" x14ac:dyDescent="0.25">
      <c r="F385650" s="195"/>
    </row>
    <row r="385651" spans="6:6" x14ac:dyDescent="0.25">
      <c r="F385651" s="195"/>
    </row>
    <row r="385652" spans="6:6" x14ac:dyDescent="0.25">
      <c r="F385652" s="195"/>
    </row>
    <row r="385653" spans="6:6" x14ac:dyDescent="0.25">
      <c r="F385653" s="195"/>
    </row>
    <row r="385654" spans="6:6" x14ac:dyDescent="0.25">
      <c r="F385654" s="195"/>
    </row>
    <row r="385655" spans="6:6" x14ac:dyDescent="0.25">
      <c r="F385655" s="195"/>
    </row>
    <row r="385656" spans="6:6" x14ac:dyDescent="0.25">
      <c r="F385656" s="195"/>
    </row>
    <row r="385657" spans="6:6" x14ac:dyDescent="0.25">
      <c r="F385657" s="195"/>
    </row>
    <row r="385658" spans="6:6" x14ac:dyDescent="0.25">
      <c r="F385658" s="195"/>
    </row>
    <row r="385659" spans="6:6" x14ac:dyDescent="0.25">
      <c r="F385659" s="195"/>
    </row>
    <row r="385660" spans="6:6" x14ac:dyDescent="0.25">
      <c r="F385660" s="195"/>
    </row>
    <row r="385661" spans="6:6" x14ac:dyDescent="0.25">
      <c r="F385661" s="195"/>
    </row>
    <row r="385662" spans="6:6" x14ac:dyDescent="0.25">
      <c r="F385662" s="195"/>
    </row>
    <row r="385663" spans="6:6" x14ac:dyDescent="0.25">
      <c r="F385663" s="195"/>
    </row>
    <row r="385664" spans="6:6" x14ac:dyDescent="0.25">
      <c r="F385664" s="195"/>
    </row>
    <row r="385665" spans="6:6" x14ac:dyDescent="0.25">
      <c r="F385665" s="195"/>
    </row>
    <row r="385666" spans="6:6" x14ac:dyDescent="0.25">
      <c r="F385666" s="195"/>
    </row>
    <row r="385667" spans="6:6" x14ac:dyDescent="0.25">
      <c r="F385667" s="195"/>
    </row>
    <row r="385668" spans="6:6" x14ac:dyDescent="0.25">
      <c r="F385668" s="195"/>
    </row>
    <row r="385669" spans="6:6" x14ac:dyDescent="0.25">
      <c r="F385669" s="195"/>
    </row>
    <row r="385670" spans="6:6" x14ac:dyDescent="0.25">
      <c r="F385670" s="195"/>
    </row>
    <row r="385671" spans="6:6" x14ac:dyDescent="0.25">
      <c r="F385671" s="195"/>
    </row>
    <row r="385672" spans="6:6" x14ac:dyDescent="0.25">
      <c r="F385672" s="195"/>
    </row>
    <row r="385673" spans="6:6" x14ac:dyDescent="0.25">
      <c r="F385673" s="195"/>
    </row>
    <row r="385674" spans="6:6" x14ac:dyDescent="0.25">
      <c r="F385674" s="195"/>
    </row>
    <row r="385675" spans="6:6" x14ac:dyDescent="0.25">
      <c r="F385675" s="195"/>
    </row>
    <row r="385676" spans="6:6" x14ac:dyDescent="0.25">
      <c r="F385676" s="195"/>
    </row>
    <row r="385677" spans="6:6" x14ac:dyDescent="0.25">
      <c r="F385677" s="195"/>
    </row>
    <row r="385678" spans="6:6" x14ac:dyDescent="0.25">
      <c r="F385678" s="195"/>
    </row>
    <row r="385679" spans="6:6" x14ac:dyDescent="0.25">
      <c r="F385679" s="195"/>
    </row>
    <row r="385680" spans="6:6" x14ac:dyDescent="0.25">
      <c r="F385680" s="195"/>
    </row>
    <row r="385681" spans="6:6" x14ac:dyDescent="0.25">
      <c r="F385681" s="195"/>
    </row>
    <row r="385682" spans="6:6" x14ac:dyDescent="0.25">
      <c r="F385682" s="195"/>
    </row>
    <row r="385683" spans="6:6" x14ac:dyDescent="0.25">
      <c r="F385683" s="195"/>
    </row>
    <row r="385684" spans="6:6" x14ac:dyDescent="0.25">
      <c r="F385684" s="195"/>
    </row>
    <row r="385685" spans="6:6" x14ac:dyDescent="0.25">
      <c r="F385685" s="195"/>
    </row>
    <row r="385686" spans="6:6" x14ac:dyDescent="0.25">
      <c r="F385686" s="195"/>
    </row>
    <row r="385687" spans="6:6" x14ac:dyDescent="0.25">
      <c r="F385687" s="195"/>
    </row>
    <row r="385688" spans="6:6" x14ac:dyDescent="0.25">
      <c r="F385688" s="195"/>
    </row>
    <row r="385689" spans="6:6" x14ac:dyDescent="0.25">
      <c r="F385689" s="195"/>
    </row>
    <row r="385690" spans="6:6" x14ac:dyDescent="0.25">
      <c r="F385690" s="195"/>
    </row>
    <row r="385691" spans="6:6" x14ac:dyDescent="0.25">
      <c r="F385691" s="195"/>
    </row>
    <row r="385692" spans="6:6" x14ac:dyDescent="0.25">
      <c r="F385692" s="195"/>
    </row>
    <row r="385693" spans="6:6" x14ac:dyDescent="0.25">
      <c r="F385693" s="195"/>
    </row>
    <row r="385694" spans="6:6" x14ac:dyDescent="0.25">
      <c r="F385694" s="195"/>
    </row>
    <row r="385695" spans="6:6" x14ac:dyDescent="0.25">
      <c r="F385695" s="195"/>
    </row>
    <row r="385696" spans="6:6" x14ac:dyDescent="0.25">
      <c r="F385696" s="195"/>
    </row>
    <row r="385697" spans="6:6" x14ac:dyDescent="0.25">
      <c r="F385697" s="195"/>
    </row>
    <row r="385698" spans="6:6" x14ac:dyDescent="0.25">
      <c r="F385698" s="195"/>
    </row>
    <row r="385699" spans="6:6" x14ac:dyDescent="0.25">
      <c r="F385699" s="195"/>
    </row>
    <row r="385700" spans="6:6" x14ac:dyDescent="0.25">
      <c r="F385700" s="195"/>
    </row>
    <row r="385701" spans="6:6" x14ac:dyDescent="0.25">
      <c r="F385701" s="195"/>
    </row>
    <row r="385702" spans="6:6" x14ac:dyDescent="0.25">
      <c r="F385702" s="195"/>
    </row>
    <row r="385703" spans="6:6" x14ac:dyDescent="0.25">
      <c r="F385703" s="195"/>
    </row>
    <row r="385704" spans="6:6" x14ac:dyDescent="0.25">
      <c r="F385704" s="195"/>
    </row>
    <row r="385705" spans="6:6" x14ac:dyDescent="0.25">
      <c r="F385705" s="195"/>
    </row>
    <row r="385706" spans="6:6" x14ac:dyDescent="0.25">
      <c r="F385706" s="195"/>
    </row>
    <row r="385707" spans="6:6" x14ac:dyDescent="0.25">
      <c r="F385707" s="195"/>
    </row>
    <row r="385708" spans="6:6" x14ac:dyDescent="0.25">
      <c r="F385708" s="195"/>
    </row>
    <row r="385709" spans="6:6" x14ac:dyDescent="0.25">
      <c r="F385709" s="195"/>
    </row>
    <row r="385710" spans="6:6" x14ac:dyDescent="0.25">
      <c r="F385710" s="195"/>
    </row>
    <row r="385711" spans="6:6" x14ac:dyDescent="0.25">
      <c r="F385711" s="195"/>
    </row>
    <row r="385712" spans="6:6" x14ac:dyDescent="0.25">
      <c r="F385712" s="195"/>
    </row>
    <row r="385713" spans="6:6" x14ac:dyDescent="0.25">
      <c r="F385713" s="195"/>
    </row>
    <row r="385714" spans="6:6" x14ac:dyDescent="0.25">
      <c r="F385714" s="195"/>
    </row>
    <row r="385715" spans="6:6" x14ac:dyDescent="0.25">
      <c r="F385715" s="195"/>
    </row>
    <row r="385716" spans="6:6" x14ac:dyDescent="0.25">
      <c r="F385716" s="195"/>
    </row>
    <row r="385717" spans="6:6" x14ac:dyDescent="0.25">
      <c r="F385717" s="195"/>
    </row>
    <row r="385718" spans="6:6" x14ac:dyDescent="0.25">
      <c r="F385718" s="195"/>
    </row>
    <row r="385719" spans="6:6" x14ac:dyDescent="0.25">
      <c r="F385719" s="195"/>
    </row>
    <row r="385720" spans="6:6" x14ac:dyDescent="0.25">
      <c r="F385720" s="195"/>
    </row>
    <row r="385721" spans="6:6" x14ac:dyDescent="0.25">
      <c r="F385721" s="195"/>
    </row>
    <row r="385722" spans="6:6" x14ac:dyDescent="0.25">
      <c r="F385722" s="195"/>
    </row>
    <row r="385723" spans="6:6" x14ac:dyDescent="0.25">
      <c r="F385723" s="195"/>
    </row>
    <row r="385724" spans="6:6" x14ac:dyDescent="0.25">
      <c r="F385724" s="195"/>
    </row>
    <row r="385725" spans="6:6" x14ac:dyDescent="0.25">
      <c r="F385725" s="195"/>
    </row>
    <row r="385726" spans="6:6" x14ac:dyDescent="0.25">
      <c r="F385726" s="195"/>
    </row>
    <row r="385727" spans="6:6" x14ac:dyDescent="0.25">
      <c r="F385727" s="195"/>
    </row>
    <row r="385728" spans="6:6" x14ac:dyDescent="0.25">
      <c r="F385728" s="195"/>
    </row>
    <row r="385729" spans="6:6" x14ac:dyDescent="0.25">
      <c r="F385729" s="195"/>
    </row>
    <row r="385730" spans="6:6" x14ac:dyDescent="0.25">
      <c r="F385730" s="195"/>
    </row>
    <row r="385731" spans="6:6" x14ac:dyDescent="0.25">
      <c r="F385731" s="195"/>
    </row>
    <row r="385732" spans="6:6" x14ac:dyDescent="0.25">
      <c r="F385732" s="195"/>
    </row>
    <row r="385733" spans="6:6" x14ac:dyDescent="0.25">
      <c r="F385733" s="195"/>
    </row>
    <row r="385734" spans="6:6" x14ac:dyDescent="0.25">
      <c r="F385734" s="195"/>
    </row>
    <row r="385735" spans="6:6" x14ac:dyDescent="0.25">
      <c r="F385735" s="195"/>
    </row>
    <row r="385736" spans="6:6" x14ac:dyDescent="0.25">
      <c r="F385736" s="195"/>
    </row>
    <row r="385737" spans="6:6" x14ac:dyDescent="0.25">
      <c r="F385737" s="195"/>
    </row>
    <row r="385738" spans="6:6" x14ac:dyDescent="0.25">
      <c r="F385738" s="195"/>
    </row>
    <row r="385739" spans="6:6" x14ac:dyDescent="0.25">
      <c r="F385739" s="195"/>
    </row>
    <row r="385740" spans="6:6" x14ac:dyDescent="0.25">
      <c r="F385740" s="195"/>
    </row>
    <row r="385741" spans="6:6" x14ac:dyDescent="0.25">
      <c r="F385741" s="195"/>
    </row>
    <row r="385742" spans="6:6" x14ac:dyDescent="0.25">
      <c r="F385742" s="195"/>
    </row>
    <row r="385743" spans="6:6" x14ac:dyDescent="0.25">
      <c r="F385743" s="195"/>
    </row>
    <row r="385744" spans="6:6" x14ac:dyDescent="0.25">
      <c r="F385744" s="195"/>
    </row>
    <row r="385745" spans="6:6" x14ac:dyDescent="0.25">
      <c r="F385745" s="195"/>
    </row>
    <row r="385746" spans="6:6" x14ac:dyDescent="0.25">
      <c r="F385746" s="195"/>
    </row>
    <row r="385747" spans="6:6" x14ac:dyDescent="0.25">
      <c r="F385747" s="195"/>
    </row>
    <row r="385748" spans="6:6" x14ac:dyDescent="0.25">
      <c r="F385748" s="195"/>
    </row>
    <row r="385749" spans="6:6" x14ac:dyDescent="0.25">
      <c r="F385749" s="195"/>
    </row>
    <row r="385750" spans="6:6" x14ac:dyDescent="0.25">
      <c r="F385750" s="195"/>
    </row>
    <row r="385751" spans="6:6" x14ac:dyDescent="0.25">
      <c r="F385751" s="195"/>
    </row>
    <row r="385752" spans="6:6" x14ac:dyDescent="0.25">
      <c r="F385752" s="195"/>
    </row>
    <row r="385753" spans="6:6" x14ac:dyDescent="0.25">
      <c r="F385753" s="195"/>
    </row>
    <row r="385754" spans="6:6" x14ac:dyDescent="0.25">
      <c r="F385754" s="195"/>
    </row>
    <row r="385755" spans="6:6" x14ac:dyDescent="0.25">
      <c r="F385755" s="195"/>
    </row>
    <row r="385756" spans="6:6" x14ac:dyDescent="0.25">
      <c r="F385756" s="195"/>
    </row>
    <row r="385757" spans="6:6" x14ac:dyDescent="0.25">
      <c r="F385757" s="195"/>
    </row>
    <row r="385758" spans="6:6" x14ac:dyDescent="0.25">
      <c r="F385758" s="195"/>
    </row>
    <row r="385759" spans="6:6" x14ac:dyDescent="0.25">
      <c r="F385759" s="195"/>
    </row>
    <row r="385760" spans="6:6" x14ac:dyDescent="0.25">
      <c r="F385760" s="195"/>
    </row>
    <row r="385761" spans="6:6" x14ac:dyDescent="0.25">
      <c r="F385761" s="195"/>
    </row>
    <row r="385762" spans="6:6" x14ac:dyDescent="0.25">
      <c r="F385762" s="195"/>
    </row>
    <row r="385763" spans="6:6" x14ac:dyDescent="0.25">
      <c r="F385763" s="195"/>
    </row>
    <row r="385764" spans="6:6" x14ac:dyDescent="0.25">
      <c r="F385764" s="195"/>
    </row>
    <row r="385765" spans="6:6" x14ac:dyDescent="0.25">
      <c r="F385765" s="195"/>
    </row>
    <row r="385766" spans="6:6" x14ac:dyDescent="0.25">
      <c r="F385766" s="195"/>
    </row>
    <row r="385767" spans="6:6" x14ac:dyDescent="0.25">
      <c r="F385767" s="195"/>
    </row>
    <row r="385768" spans="6:6" x14ac:dyDescent="0.25">
      <c r="F385768" s="195"/>
    </row>
    <row r="385769" spans="6:6" x14ac:dyDescent="0.25">
      <c r="F385769" s="195"/>
    </row>
    <row r="385770" spans="6:6" x14ac:dyDescent="0.25">
      <c r="F385770" s="195"/>
    </row>
    <row r="385771" spans="6:6" x14ac:dyDescent="0.25">
      <c r="F385771" s="195"/>
    </row>
    <row r="385772" spans="6:6" x14ac:dyDescent="0.25">
      <c r="F385772" s="195"/>
    </row>
    <row r="385773" spans="6:6" x14ac:dyDescent="0.25">
      <c r="F385773" s="195"/>
    </row>
    <row r="385774" spans="6:6" x14ac:dyDescent="0.25">
      <c r="F385774" s="195"/>
    </row>
    <row r="385775" spans="6:6" x14ac:dyDescent="0.25">
      <c r="F385775" s="195"/>
    </row>
    <row r="385776" spans="6:6" x14ac:dyDescent="0.25">
      <c r="F385776" s="195"/>
    </row>
    <row r="385777" spans="6:6" x14ac:dyDescent="0.25">
      <c r="F385777" s="195"/>
    </row>
    <row r="385778" spans="6:6" x14ac:dyDescent="0.25">
      <c r="F385778" s="195"/>
    </row>
    <row r="385779" spans="6:6" x14ac:dyDescent="0.25">
      <c r="F385779" s="195"/>
    </row>
    <row r="385780" spans="6:6" x14ac:dyDescent="0.25">
      <c r="F385780" s="195"/>
    </row>
    <row r="385781" spans="6:6" x14ac:dyDescent="0.25">
      <c r="F385781" s="195"/>
    </row>
    <row r="385782" spans="6:6" x14ac:dyDescent="0.25">
      <c r="F385782" s="195"/>
    </row>
    <row r="385783" spans="6:6" x14ac:dyDescent="0.25">
      <c r="F385783" s="195"/>
    </row>
    <row r="385784" spans="6:6" x14ac:dyDescent="0.25">
      <c r="F385784" s="195"/>
    </row>
    <row r="385785" spans="6:6" x14ac:dyDescent="0.25">
      <c r="F385785" s="195"/>
    </row>
    <row r="385786" spans="6:6" x14ac:dyDescent="0.25">
      <c r="F385786" s="195"/>
    </row>
    <row r="385787" spans="6:6" x14ac:dyDescent="0.25">
      <c r="F385787" s="195"/>
    </row>
    <row r="385788" spans="6:6" x14ac:dyDescent="0.25">
      <c r="F385788" s="195"/>
    </row>
    <row r="385789" spans="6:6" x14ac:dyDescent="0.25">
      <c r="F385789" s="195"/>
    </row>
    <row r="385790" spans="6:6" x14ac:dyDescent="0.25">
      <c r="F385790" s="195"/>
    </row>
    <row r="385791" spans="6:6" x14ac:dyDescent="0.25">
      <c r="F385791" s="195"/>
    </row>
    <row r="385792" spans="6:6" x14ac:dyDescent="0.25">
      <c r="F385792" s="195"/>
    </row>
    <row r="385793" spans="6:6" x14ac:dyDescent="0.25">
      <c r="F385793" s="195"/>
    </row>
    <row r="385794" spans="6:6" x14ac:dyDescent="0.25">
      <c r="F385794" s="195"/>
    </row>
    <row r="385795" spans="6:6" x14ac:dyDescent="0.25">
      <c r="F385795" s="195"/>
    </row>
    <row r="385796" spans="6:6" x14ac:dyDescent="0.25">
      <c r="F385796" s="195"/>
    </row>
    <row r="385797" spans="6:6" x14ac:dyDescent="0.25">
      <c r="F385797" s="195"/>
    </row>
    <row r="385798" spans="6:6" x14ac:dyDescent="0.25">
      <c r="F385798" s="195"/>
    </row>
    <row r="385799" spans="6:6" x14ac:dyDescent="0.25">
      <c r="F385799" s="195"/>
    </row>
    <row r="385800" spans="6:6" x14ac:dyDescent="0.25">
      <c r="F385800" s="195"/>
    </row>
    <row r="385801" spans="6:6" x14ac:dyDescent="0.25">
      <c r="F385801" s="195"/>
    </row>
    <row r="385802" spans="6:6" x14ac:dyDescent="0.25">
      <c r="F385802" s="195"/>
    </row>
    <row r="385803" spans="6:6" x14ac:dyDescent="0.25">
      <c r="F385803" s="195"/>
    </row>
    <row r="385804" spans="6:6" x14ac:dyDescent="0.25">
      <c r="F385804" s="195"/>
    </row>
    <row r="385805" spans="6:6" x14ac:dyDescent="0.25">
      <c r="F385805" s="195"/>
    </row>
    <row r="385806" spans="6:6" x14ac:dyDescent="0.25">
      <c r="F385806" s="195"/>
    </row>
    <row r="385807" spans="6:6" x14ac:dyDescent="0.25">
      <c r="F385807" s="195"/>
    </row>
    <row r="385808" spans="6:6" x14ac:dyDescent="0.25">
      <c r="F385808" s="195"/>
    </row>
    <row r="385809" spans="6:6" x14ac:dyDescent="0.25">
      <c r="F385809" s="195"/>
    </row>
    <row r="385810" spans="6:6" x14ac:dyDescent="0.25">
      <c r="F385810" s="195"/>
    </row>
    <row r="385811" spans="6:6" x14ac:dyDescent="0.25">
      <c r="F385811" s="195"/>
    </row>
    <row r="385812" spans="6:6" x14ac:dyDescent="0.25">
      <c r="F385812" s="195"/>
    </row>
    <row r="385813" spans="6:6" x14ac:dyDescent="0.25">
      <c r="F385813" s="195"/>
    </row>
    <row r="385814" spans="6:6" x14ac:dyDescent="0.25">
      <c r="F385814" s="195"/>
    </row>
    <row r="385815" spans="6:6" x14ac:dyDescent="0.25">
      <c r="F385815" s="195"/>
    </row>
    <row r="385816" spans="6:6" x14ac:dyDescent="0.25">
      <c r="F385816" s="195"/>
    </row>
    <row r="385817" spans="6:6" x14ac:dyDescent="0.25">
      <c r="F385817" s="195"/>
    </row>
    <row r="385818" spans="6:6" x14ac:dyDescent="0.25">
      <c r="F385818" s="195"/>
    </row>
    <row r="385819" spans="6:6" x14ac:dyDescent="0.25">
      <c r="F385819" s="195"/>
    </row>
    <row r="385820" spans="6:6" x14ac:dyDescent="0.25">
      <c r="F385820" s="195"/>
    </row>
    <row r="385821" spans="6:6" x14ac:dyDescent="0.25">
      <c r="F385821" s="195"/>
    </row>
    <row r="385822" spans="6:6" x14ac:dyDescent="0.25">
      <c r="F385822" s="195"/>
    </row>
    <row r="385823" spans="6:6" x14ac:dyDescent="0.25">
      <c r="F385823" s="195"/>
    </row>
    <row r="385824" spans="6:6" x14ac:dyDescent="0.25">
      <c r="F385824" s="195"/>
    </row>
    <row r="385825" spans="6:6" x14ac:dyDescent="0.25">
      <c r="F385825" s="195"/>
    </row>
    <row r="385826" spans="6:6" x14ac:dyDescent="0.25">
      <c r="F385826" s="195"/>
    </row>
    <row r="385827" spans="6:6" x14ac:dyDescent="0.25">
      <c r="F385827" s="195"/>
    </row>
    <row r="385828" spans="6:6" x14ac:dyDescent="0.25">
      <c r="F385828" s="195"/>
    </row>
    <row r="385829" spans="6:6" x14ac:dyDescent="0.25">
      <c r="F385829" s="195"/>
    </row>
    <row r="385830" spans="6:6" x14ac:dyDescent="0.25">
      <c r="F385830" s="195"/>
    </row>
    <row r="385831" spans="6:6" x14ac:dyDescent="0.25">
      <c r="F385831" s="195"/>
    </row>
    <row r="385832" spans="6:6" x14ac:dyDescent="0.25">
      <c r="F385832" s="195"/>
    </row>
    <row r="385833" spans="6:6" x14ac:dyDescent="0.25">
      <c r="F385833" s="195"/>
    </row>
    <row r="385834" spans="6:6" x14ac:dyDescent="0.25">
      <c r="F385834" s="195"/>
    </row>
    <row r="385835" spans="6:6" x14ac:dyDescent="0.25">
      <c r="F385835" s="195"/>
    </row>
    <row r="385836" spans="6:6" x14ac:dyDescent="0.25">
      <c r="F385836" s="195"/>
    </row>
    <row r="385837" spans="6:6" x14ac:dyDescent="0.25">
      <c r="F385837" s="195"/>
    </row>
    <row r="385838" spans="6:6" x14ac:dyDescent="0.25">
      <c r="F385838" s="195"/>
    </row>
    <row r="385839" spans="6:6" x14ac:dyDescent="0.25">
      <c r="F385839" s="195"/>
    </row>
    <row r="385840" spans="6:6" x14ac:dyDescent="0.25">
      <c r="F385840" s="195"/>
    </row>
    <row r="390958" spans="6:6" x14ac:dyDescent="0.25">
      <c r="F390958" s="195"/>
    </row>
    <row r="390959" spans="6:6" x14ac:dyDescent="0.25">
      <c r="F390959" s="195"/>
    </row>
    <row r="390960" spans="6:6" x14ac:dyDescent="0.25">
      <c r="F390960" s="195"/>
    </row>
    <row r="390961" spans="6:6" x14ac:dyDescent="0.25">
      <c r="F390961" s="195"/>
    </row>
    <row r="390962" spans="6:6" x14ac:dyDescent="0.25">
      <c r="F390962" s="195"/>
    </row>
    <row r="390963" spans="6:6" x14ac:dyDescent="0.25">
      <c r="F390963" s="195"/>
    </row>
    <row r="390964" spans="6:6" x14ac:dyDescent="0.25">
      <c r="F390964" s="195"/>
    </row>
    <row r="390965" spans="6:6" x14ac:dyDescent="0.25">
      <c r="F390965" s="195"/>
    </row>
    <row r="390966" spans="6:6" x14ac:dyDescent="0.25">
      <c r="F390966" s="195"/>
    </row>
    <row r="390967" spans="6:6" x14ac:dyDescent="0.25">
      <c r="F390967" s="195"/>
    </row>
    <row r="390968" spans="6:6" x14ac:dyDescent="0.25">
      <c r="F390968" s="195"/>
    </row>
    <row r="390969" spans="6:6" x14ac:dyDescent="0.25">
      <c r="F390969" s="195"/>
    </row>
    <row r="390970" spans="6:6" x14ac:dyDescent="0.25">
      <c r="F390970" s="195"/>
    </row>
    <row r="390971" spans="6:6" x14ac:dyDescent="0.25">
      <c r="F390971" s="195"/>
    </row>
    <row r="390972" spans="6:6" x14ac:dyDescent="0.25">
      <c r="F390972" s="195"/>
    </row>
    <row r="390973" spans="6:6" x14ac:dyDescent="0.25">
      <c r="F390973" s="195"/>
    </row>
    <row r="390974" spans="6:6" x14ac:dyDescent="0.25">
      <c r="F390974" s="195"/>
    </row>
    <row r="390975" spans="6:6" x14ac:dyDescent="0.25">
      <c r="F390975" s="195"/>
    </row>
    <row r="390976" spans="6:6" x14ac:dyDescent="0.25">
      <c r="F390976" s="195"/>
    </row>
    <row r="390977" spans="6:6" x14ac:dyDescent="0.25">
      <c r="F390977" s="195"/>
    </row>
    <row r="390978" spans="6:6" x14ac:dyDescent="0.25">
      <c r="F390978" s="195"/>
    </row>
    <row r="390979" spans="6:6" x14ac:dyDescent="0.25">
      <c r="F390979" s="195"/>
    </row>
    <row r="390980" spans="6:6" x14ac:dyDescent="0.25">
      <c r="F390980" s="195"/>
    </row>
    <row r="390981" spans="6:6" x14ac:dyDescent="0.25">
      <c r="F390981" s="195"/>
    </row>
    <row r="390982" spans="6:6" x14ac:dyDescent="0.25">
      <c r="F390982" s="195"/>
    </row>
    <row r="390983" spans="6:6" x14ac:dyDescent="0.25">
      <c r="F390983" s="195"/>
    </row>
    <row r="390984" spans="6:6" x14ac:dyDescent="0.25">
      <c r="F390984" s="195"/>
    </row>
    <row r="390985" spans="6:6" x14ac:dyDescent="0.25">
      <c r="F390985" s="195"/>
    </row>
    <row r="390986" spans="6:6" x14ac:dyDescent="0.25">
      <c r="F390986" s="195"/>
    </row>
    <row r="390987" spans="6:6" x14ac:dyDescent="0.25">
      <c r="F390987" s="195"/>
    </row>
    <row r="390988" spans="6:6" x14ac:dyDescent="0.25">
      <c r="F390988" s="195"/>
    </row>
    <row r="390989" spans="6:6" x14ac:dyDescent="0.25">
      <c r="F390989" s="195"/>
    </row>
    <row r="390990" spans="6:6" x14ac:dyDescent="0.25">
      <c r="F390990" s="195"/>
    </row>
    <row r="390991" spans="6:6" x14ac:dyDescent="0.25">
      <c r="F390991" s="195"/>
    </row>
    <row r="390992" spans="6:6" x14ac:dyDescent="0.25">
      <c r="F390992" s="195"/>
    </row>
    <row r="390993" spans="6:6" x14ac:dyDescent="0.25">
      <c r="F390993" s="195"/>
    </row>
    <row r="390994" spans="6:6" x14ac:dyDescent="0.25">
      <c r="F390994" s="195"/>
    </row>
    <row r="390995" spans="6:6" x14ac:dyDescent="0.25">
      <c r="F390995" s="195"/>
    </row>
    <row r="390996" spans="6:6" x14ac:dyDescent="0.25">
      <c r="F390996" s="195"/>
    </row>
    <row r="390997" spans="6:6" x14ac:dyDescent="0.25">
      <c r="F390997" s="195"/>
    </row>
    <row r="390998" spans="6:6" x14ac:dyDescent="0.25">
      <c r="F390998" s="195"/>
    </row>
    <row r="390999" spans="6:6" x14ac:dyDescent="0.25">
      <c r="F390999" s="195"/>
    </row>
    <row r="391000" spans="6:6" x14ac:dyDescent="0.25">
      <c r="F391000" s="195"/>
    </row>
    <row r="391001" spans="6:6" x14ac:dyDescent="0.25">
      <c r="F391001" s="195"/>
    </row>
    <row r="391002" spans="6:6" x14ac:dyDescent="0.25">
      <c r="F391002" s="195"/>
    </row>
    <row r="391003" spans="6:6" x14ac:dyDescent="0.25">
      <c r="F391003" s="195"/>
    </row>
    <row r="391004" spans="6:6" x14ac:dyDescent="0.25">
      <c r="F391004" s="195"/>
    </row>
    <row r="391005" spans="6:6" x14ac:dyDescent="0.25">
      <c r="F391005" s="195"/>
    </row>
    <row r="391006" spans="6:6" x14ac:dyDescent="0.25">
      <c r="F391006" s="195"/>
    </row>
    <row r="391007" spans="6:6" x14ac:dyDescent="0.25">
      <c r="F391007" s="195"/>
    </row>
    <row r="391008" spans="6:6" x14ac:dyDescent="0.25">
      <c r="F391008" s="195"/>
    </row>
    <row r="391009" spans="6:6" x14ac:dyDescent="0.25">
      <c r="F391009" s="195"/>
    </row>
    <row r="391010" spans="6:6" x14ac:dyDescent="0.25">
      <c r="F391010" s="195"/>
    </row>
    <row r="391011" spans="6:6" x14ac:dyDescent="0.25">
      <c r="F391011" s="195"/>
    </row>
    <row r="391012" spans="6:6" x14ac:dyDescent="0.25">
      <c r="F391012" s="195"/>
    </row>
    <row r="391013" spans="6:6" x14ac:dyDescent="0.25">
      <c r="F391013" s="195"/>
    </row>
    <row r="391014" spans="6:6" x14ac:dyDescent="0.25">
      <c r="F391014" s="195"/>
    </row>
    <row r="391015" spans="6:6" x14ac:dyDescent="0.25">
      <c r="F391015" s="195"/>
    </row>
    <row r="391016" spans="6:6" x14ac:dyDescent="0.25">
      <c r="F391016" s="195"/>
    </row>
    <row r="391017" spans="6:6" x14ac:dyDescent="0.25">
      <c r="F391017" s="195"/>
    </row>
    <row r="391018" spans="6:6" x14ac:dyDescent="0.25">
      <c r="F391018" s="195"/>
    </row>
    <row r="391019" spans="6:6" x14ac:dyDescent="0.25">
      <c r="F391019" s="195"/>
    </row>
    <row r="391020" spans="6:6" x14ac:dyDescent="0.25">
      <c r="F391020" s="195"/>
    </row>
    <row r="391021" spans="6:6" x14ac:dyDescent="0.25">
      <c r="F391021" s="195"/>
    </row>
    <row r="391022" spans="6:6" x14ac:dyDescent="0.25">
      <c r="F391022" s="195"/>
    </row>
    <row r="391023" spans="6:6" x14ac:dyDescent="0.25">
      <c r="F391023" s="195"/>
    </row>
    <row r="391024" spans="6:6" x14ac:dyDescent="0.25">
      <c r="F391024" s="195"/>
    </row>
    <row r="391025" spans="6:6" x14ac:dyDescent="0.25">
      <c r="F391025" s="195"/>
    </row>
    <row r="391026" spans="6:6" x14ac:dyDescent="0.25">
      <c r="F391026" s="195"/>
    </row>
    <row r="391027" spans="6:6" x14ac:dyDescent="0.25">
      <c r="F391027" s="195"/>
    </row>
    <row r="391028" spans="6:6" x14ac:dyDescent="0.25">
      <c r="F391028" s="195"/>
    </row>
    <row r="391029" spans="6:6" x14ac:dyDescent="0.25">
      <c r="F391029" s="195"/>
    </row>
    <row r="391030" spans="6:6" x14ac:dyDescent="0.25">
      <c r="F391030" s="195"/>
    </row>
    <row r="391031" spans="6:6" x14ac:dyDescent="0.25">
      <c r="F391031" s="195"/>
    </row>
    <row r="391032" spans="6:6" x14ac:dyDescent="0.25">
      <c r="F391032" s="195"/>
    </row>
    <row r="391033" spans="6:6" x14ac:dyDescent="0.25">
      <c r="F391033" s="195"/>
    </row>
    <row r="391034" spans="6:6" x14ac:dyDescent="0.25">
      <c r="F391034" s="195"/>
    </row>
    <row r="391035" spans="6:6" x14ac:dyDescent="0.25">
      <c r="F391035" s="195"/>
    </row>
    <row r="391036" spans="6:6" x14ac:dyDescent="0.25">
      <c r="F391036" s="195"/>
    </row>
    <row r="391037" spans="6:6" x14ac:dyDescent="0.25">
      <c r="F391037" s="195"/>
    </row>
    <row r="391038" spans="6:6" x14ac:dyDescent="0.25">
      <c r="F391038" s="195"/>
    </row>
    <row r="391039" spans="6:6" x14ac:dyDescent="0.25">
      <c r="F391039" s="195"/>
    </row>
    <row r="391040" spans="6:6" x14ac:dyDescent="0.25">
      <c r="F391040" s="195"/>
    </row>
    <row r="391041" spans="6:6" x14ac:dyDescent="0.25">
      <c r="F391041" s="195"/>
    </row>
    <row r="391042" spans="6:6" x14ac:dyDescent="0.25">
      <c r="F391042" s="195"/>
    </row>
    <row r="391043" spans="6:6" x14ac:dyDescent="0.25">
      <c r="F391043" s="195"/>
    </row>
    <row r="391044" spans="6:6" x14ac:dyDescent="0.25">
      <c r="F391044" s="195"/>
    </row>
    <row r="391045" spans="6:6" x14ac:dyDescent="0.25">
      <c r="F391045" s="195"/>
    </row>
    <row r="391046" spans="6:6" x14ac:dyDescent="0.25">
      <c r="F391046" s="195"/>
    </row>
    <row r="391047" spans="6:6" x14ac:dyDescent="0.25">
      <c r="F391047" s="195"/>
    </row>
    <row r="391048" spans="6:6" x14ac:dyDescent="0.25">
      <c r="F391048" s="195"/>
    </row>
    <row r="391049" spans="6:6" x14ac:dyDescent="0.25">
      <c r="F391049" s="195"/>
    </row>
    <row r="391050" spans="6:6" x14ac:dyDescent="0.25">
      <c r="F391050" s="195"/>
    </row>
    <row r="391051" spans="6:6" x14ac:dyDescent="0.25">
      <c r="F391051" s="195"/>
    </row>
    <row r="391052" spans="6:6" x14ac:dyDescent="0.25">
      <c r="F391052" s="195"/>
    </row>
    <row r="391053" spans="6:6" x14ac:dyDescent="0.25">
      <c r="F391053" s="195"/>
    </row>
    <row r="391054" spans="6:6" x14ac:dyDescent="0.25">
      <c r="F391054" s="195"/>
    </row>
    <row r="391055" spans="6:6" x14ac:dyDescent="0.25">
      <c r="F391055" s="195"/>
    </row>
    <row r="391056" spans="6:6" x14ac:dyDescent="0.25">
      <c r="F391056" s="195"/>
    </row>
    <row r="391057" spans="6:6" x14ac:dyDescent="0.25">
      <c r="F391057" s="195"/>
    </row>
    <row r="391058" spans="6:6" x14ac:dyDescent="0.25">
      <c r="F391058" s="195"/>
    </row>
    <row r="391059" spans="6:6" x14ac:dyDescent="0.25">
      <c r="F391059" s="195"/>
    </row>
    <row r="391060" spans="6:6" x14ac:dyDescent="0.25">
      <c r="F391060" s="195"/>
    </row>
    <row r="391061" spans="6:6" x14ac:dyDescent="0.25">
      <c r="F391061" s="195"/>
    </row>
    <row r="391062" spans="6:6" x14ac:dyDescent="0.25">
      <c r="F391062" s="195"/>
    </row>
    <row r="391063" spans="6:6" x14ac:dyDescent="0.25">
      <c r="F391063" s="195"/>
    </row>
    <row r="391064" spans="6:6" x14ac:dyDescent="0.25">
      <c r="F391064" s="195"/>
    </row>
    <row r="391065" spans="6:6" x14ac:dyDescent="0.25">
      <c r="F391065" s="195"/>
    </row>
    <row r="391066" spans="6:6" x14ac:dyDescent="0.25">
      <c r="F391066" s="195"/>
    </row>
    <row r="391067" spans="6:6" x14ac:dyDescent="0.25">
      <c r="F391067" s="195"/>
    </row>
    <row r="391068" spans="6:6" x14ac:dyDescent="0.25">
      <c r="F391068" s="195"/>
    </row>
    <row r="391069" spans="6:6" x14ac:dyDescent="0.25">
      <c r="F391069" s="195"/>
    </row>
    <row r="391070" spans="6:6" x14ac:dyDescent="0.25">
      <c r="F391070" s="195"/>
    </row>
    <row r="391071" spans="6:6" x14ac:dyDescent="0.25">
      <c r="F391071" s="195"/>
    </row>
    <row r="391072" spans="6:6" x14ac:dyDescent="0.25">
      <c r="F391072" s="195"/>
    </row>
    <row r="391073" spans="6:6" x14ac:dyDescent="0.25">
      <c r="F391073" s="195"/>
    </row>
    <row r="391074" spans="6:6" x14ac:dyDescent="0.25">
      <c r="F391074" s="195"/>
    </row>
    <row r="391075" spans="6:6" x14ac:dyDescent="0.25">
      <c r="F391075" s="195"/>
    </row>
    <row r="391076" spans="6:6" x14ac:dyDescent="0.25">
      <c r="F391076" s="195"/>
    </row>
    <row r="391077" spans="6:6" x14ac:dyDescent="0.25">
      <c r="F391077" s="195"/>
    </row>
    <row r="391078" spans="6:6" x14ac:dyDescent="0.25">
      <c r="F391078" s="195"/>
    </row>
    <row r="391079" spans="6:6" x14ac:dyDescent="0.25">
      <c r="F391079" s="195"/>
    </row>
    <row r="391080" spans="6:6" x14ac:dyDescent="0.25">
      <c r="F391080" s="195"/>
    </row>
    <row r="391081" spans="6:6" x14ac:dyDescent="0.25">
      <c r="F391081" s="195"/>
    </row>
    <row r="391082" spans="6:6" x14ac:dyDescent="0.25">
      <c r="F391082" s="195"/>
    </row>
    <row r="391083" spans="6:6" x14ac:dyDescent="0.25">
      <c r="F391083" s="195"/>
    </row>
    <row r="391084" spans="6:6" x14ac:dyDescent="0.25">
      <c r="F391084" s="195"/>
    </row>
    <row r="391085" spans="6:6" x14ac:dyDescent="0.25">
      <c r="F391085" s="195"/>
    </row>
    <row r="391086" spans="6:6" x14ac:dyDescent="0.25">
      <c r="F391086" s="195"/>
    </row>
    <row r="391087" spans="6:6" x14ac:dyDescent="0.25">
      <c r="F391087" s="195"/>
    </row>
    <row r="391088" spans="6:6" x14ac:dyDescent="0.25">
      <c r="F391088" s="195"/>
    </row>
    <row r="391089" spans="6:6" x14ac:dyDescent="0.25">
      <c r="F391089" s="195"/>
    </row>
    <row r="391090" spans="6:6" x14ac:dyDescent="0.25">
      <c r="F391090" s="195"/>
    </row>
    <row r="391091" spans="6:6" x14ac:dyDescent="0.25">
      <c r="F391091" s="195"/>
    </row>
    <row r="391092" spans="6:6" x14ac:dyDescent="0.25">
      <c r="F391092" s="195"/>
    </row>
    <row r="391093" spans="6:6" x14ac:dyDescent="0.25">
      <c r="F391093" s="195"/>
    </row>
    <row r="391094" spans="6:6" x14ac:dyDescent="0.25">
      <c r="F391094" s="195"/>
    </row>
    <row r="391095" spans="6:6" x14ac:dyDescent="0.25">
      <c r="F391095" s="195"/>
    </row>
    <row r="391096" spans="6:6" x14ac:dyDescent="0.25">
      <c r="F391096" s="195"/>
    </row>
    <row r="391097" spans="6:6" x14ac:dyDescent="0.25">
      <c r="F391097" s="195"/>
    </row>
    <row r="391098" spans="6:6" x14ac:dyDescent="0.25">
      <c r="F391098" s="195"/>
    </row>
    <row r="391099" spans="6:6" x14ac:dyDescent="0.25">
      <c r="F391099" s="195"/>
    </row>
    <row r="391100" spans="6:6" x14ac:dyDescent="0.25">
      <c r="F391100" s="195"/>
    </row>
    <row r="391101" spans="6:6" x14ac:dyDescent="0.25">
      <c r="F391101" s="195"/>
    </row>
    <row r="391102" spans="6:6" x14ac:dyDescent="0.25">
      <c r="F391102" s="195"/>
    </row>
    <row r="391103" spans="6:6" x14ac:dyDescent="0.25">
      <c r="F391103" s="195"/>
    </row>
    <row r="391104" spans="6:6" x14ac:dyDescent="0.25">
      <c r="F391104" s="195"/>
    </row>
    <row r="391105" spans="6:6" x14ac:dyDescent="0.25">
      <c r="F391105" s="195"/>
    </row>
    <row r="391106" spans="6:6" x14ac:dyDescent="0.25">
      <c r="F391106" s="195"/>
    </row>
    <row r="391107" spans="6:6" x14ac:dyDescent="0.25">
      <c r="F391107" s="195"/>
    </row>
    <row r="391108" spans="6:6" x14ac:dyDescent="0.25">
      <c r="F391108" s="195"/>
    </row>
    <row r="391109" spans="6:6" x14ac:dyDescent="0.25">
      <c r="F391109" s="195"/>
    </row>
    <row r="391110" spans="6:6" x14ac:dyDescent="0.25">
      <c r="F391110" s="195"/>
    </row>
    <row r="391111" spans="6:6" x14ac:dyDescent="0.25">
      <c r="F391111" s="195"/>
    </row>
    <row r="391112" spans="6:6" x14ac:dyDescent="0.25">
      <c r="F391112" s="195"/>
    </row>
    <row r="391113" spans="6:6" x14ac:dyDescent="0.25">
      <c r="F391113" s="195"/>
    </row>
    <row r="391114" spans="6:6" x14ac:dyDescent="0.25">
      <c r="F391114" s="195"/>
    </row>
    <row r="391115" spans="6:6" x14ac:dyDescent="0.25">
      <c r="F391115" s="195"/>
    </row>
    <row r="391116" spans="6:6" x14ac:dyDescent="0.25">
      <c r="F391116" s="195"/>
    </row>
    <row r="391117" spans="6:6" x14ac:dyDescent="0.25">
      <c r="F391117" s="195"/>
    </row>
    <row r="391118" spans="6:6" x14ac:dyDescent="0.25">
      <c r="F391118" s="195"/>
    </row>
    <row r="391119" spans="6:6" x14ac:dyDescent="0.25">
      <c r="F391119" s="195"/>
    </row>
    <row r="391120" spans="6:6" x14ac:dyDescent="0.25">
      <c r="F391120" s="195"/>
    </row>
    <row r="391121" spans="6:6" x14ac:dyDescent="0.25">
      <c r="F391121" s="195"/>
    </row>
    <row r="391122" spans="6:6" x14ac:dyDescent="0.25">
      <c r="F391122" s="195"/>
    </row>
    <row r="391123" spans="6:6" x14ac:dyDescent="0.25">
      <c r="F391123" s="195"/>
    </row>
    <row r="391124" spans="6:6" x14ac:dyDescent="0.25">
      <c r="F391124" s="195"/>
    </row>
    <row r="391125" spans="6:6" x14ac:dyDescent="0.25">
      <c r="F391125" s="195"/>
    </row>
    <row r="391126" spans="6:6" x14ac:dyDescent="0.25">
      <c r="F391126" s="195"/>
    </row>
    <row r="391127" spans="6:6" x14ac:dyDescent="0.25">
      <c r="F391127" s="195"/>
    </row>
    <row r="391128" spans="6:6" x14ac:dyDescent="0.25">
      <c r="F391128" s="195"/>
    </row>
    <row r="391129" spans="6:6" x14ac:dyDescent="0.25">
      <c r="F391129" s="195"/>
    </row>
    <row r="391130" spans="6:6" x14ac:dyDescent="0.25">
      <c r="F391130" s="195"/>
    </row>
    <row r="391131" spans="6:6" x14ac:dyDescent="0.25">
      <c r="F391131" s="195"/>
    </row>
    <row r="391132" spans="6:6" x14ac:dyDescent="0.25">
      <c r="F391132" s="195"/>
    </row>
    <row r="391133" spans="6:6" x14ac:dyDescent="0.25">
      <c r="F391133" s="195"/>
    </row>
    <row r="391134" spans="6:6" x14ac:dyDescent="0.25">
      <c r="F391134" s="195"/>
    </row>
    <row r="391135" spans="6:6" x14ac:dyDescent="0.25">
      <c r="F391135" s="195"/>
    </row>
    <row r="391136" spans="6:6" x14ac:dyDescent="0.25">
      <c r="F391136" s="195"/>
    </row>
    <row r="391137" spans="6:6" x14ac:dyDescent="0.25">
      <c r="F391137" s="195"/>
    </row>
    <row r="391138" spans="6:6" x14ac:dyDescent="0.25">
      <c r="F391138" s="195"/>
    </row>
    <row r="391139" spans="6:6" x14ac:dyDescent="0.25">
      <c r="F391139" s="195"/>
    </row>
    <row r="391140" spans="6:6" x14ac:dyDescent="0.25">
      <c r="F391140" s="195"/>
    </row>
    <row r="391141" spans="6:6" x14ac:dyDescent="0.25">
      <c r="F391141" s="195"/>
    </row>
    <row r="391142" spans="6:6" x14ac:dyDescent="0.25">
      <c r="F391142" s="195"/>
    </row>
    <row r="391143" spans="6:6" x14ac:dyDescent="0.25">
      <c r="F391143" s="195"/>
    </row>
    <row r="391144" spans="6:6" x14ac:dyDescent="0.25">
      <c r="F391144" s="195"/>
    </row>
    <row r="391145" spans="6:6" x14ac:dyDescent="0.25">
      <c r="F391145" s="195"/>
    </row>
    <row r="391146" spans="6:6" x14ac:dyDescent="0.25">
      <c r="F391146" s="195"/>
    </row>
    <row r="391147" spans="6:6" x14ac:dyDescent="0.25">
      <c r="F391147" s="195"/>
    </row>
    <row r="391148" spans="6:6" x14ac:dyDescent="0.25">
      <c r="F391148" s="195"/>
    </row>
    <row r="391149" spans="6:6" x14ac:dyDescent="0.25">
      <c r="F391149" s="195"/>
    </row>
    <row r="391150" spans="6:6" x14ac:dyDescent="0.25">
      <c r="F391150" s="195"/>
    </row>
    <row r="391151" spans="6:6" x14ac:dyDescent="0.25">
      <c r="F391151" s="195"/>
    </row>
    <row r="391152" spans="6:6" x14ac:dyDescent="0.25">
      <c r="F391152" s="195"/>
    </row>
    <row r="391153" spans="6:6" x14ac:dyDescent="0.25">
      <c r="F391153" s="195"/>
    </row>
    <row r="391154" spans="6:6" x14ac:dyDescent="0.25">
      <c r="F391154" s="195"/>
    </row>
    <row r="391155" spans="6:6" x14ac:dyDescent="0.25">
      <c r="F391155" s="195"/>
    </row>
    <row r="391156" spans="6:6" x14ac:dyDescent="0.25">
      <c r="F391156" s="195"/>
    </row>
    <row r="391157" spans="6:6" x14ac:dyDescent="0.25">
      <c r="F391157" s="195"/>
    </row>
    <row r="391158" spans="6:6" x14ac:dyDescent="0.25">
      <c r="F391158" s="195"/>
    </row>
    <row r="391159" spans="6:6" x14ac:dyDescent="0.25">
      <c r="F391159" s="195"/>
    </row>
    <row r="391160" spans="6:6" x14ac:dyDescent="0.25">
      <c r="F391160" s="195"/>
    </row>
    <row r="391161" spans="6:6" x14ac:dyDescent="0.25">
      <c r="F391161" s="195"/>
    </row>
    <row r="391162" spans="6:6" x14ac:dyDescent="0.25">
      <c r="F391162" s="195"/>
    </row>
    <row r="391163" spans="6:6" x14ac:dyDescent="0.25">
      <c r="F391163" s="195"/>
    </row>
    <row r="391164" spans="6:6" x14ac:dyDescent="0.25">
      <c r="F391164" s="195"/>
    </row>
    <row r="391165" spans="6:6" x14ac:dyDescent="0.25">
      <c r="F391165" s="195"/>
    </row>
    <row r="391166" spans="6:6" x14ac:dyDescent="0.25">
      <c r="F391166" s="195"/>
    </row>
    <row r="391167" spans="6:6" x14ac:dyDescent="0.25">
      <c r="F391167" s="195"/>
    </row>
    <row r="391168" spans="6:6" x14ac:dyDescent="0.25">
      <c r="F391168" s="195"/>
    </row>
    <row r="391169" spans="6:6" x14ac:dyDescent="0.25">
      <c r="F391169" s="195"/>
    </row>
    <row r="391170" spans="6:6" x14ac:dyDescent="0.25">
      <c r="F391170" s="195"/>
    </row>
    <row r="391171" spans="6:6" x14ac:dyDescent="0.25">
      <c r="F391171" s="195"/>
    </row>
    <row r="391172" spans="6:6" x14ac:dyDescent="0.25">
      <c r="F391172" s="195"/>
    </row>
    <row r="391173" spans="6:6" x14ac:dyDescent="0.25">
      <c r="F391173" s="195"/>
    </row>
    <row r="391174" spans="6:6" x14ac:dyDescent="0.25">
      <c r="F391174" s="195"/>
    </row>
    <row r="391175" spans="6:6" x14ac:dyDescent="0.25">
      <c r="F391175" s="195"/>
    </row>
    <row r="391176" spans="6:6" x14ac:dyDescent="0.25">
      <c r="F391176" s="195"/>
    </row>
    <row r="391177" spans="6:6" x14ac:dyDescent="0.25">
      <c r="F391177" s="195"/>
    </row>
    <row r="391178" spans="6:6" x14ac:dyDescent="0.25">
      <c r="F391178" s="195"/>
    </row>
    <row r="391179" spans="6:6" x14ac:dyDescent="0.25">
      <c r="F391179" s="195"/>
    </row>
    <row r="391180" spans="6:6" x14ac:dyDescent="0.25">
      <c r="F391180" s="195"/>
    </row>
    <row r="391181" spans="6:6" x14ac:dyDescent="0.25">
      <c r="F391181" s="195"/>
    </row>
    <row r="391182" spans="6:6" x14ac:dyDescent="0.25">
      <c r="F391182" s="195"/>
    </row>
    <row r="391183" spans="6:6" x14ac:dyDescent="0.25">
      <c r="F391183" s="195"/>
    </row>
    <row r="391184" spans="6:6" x14ac:dyDescent="0.25">
      <c r="F391184" s="195"/>
    </row>
    <row r="391185" spans="6:6" x14ac:dyDescent="0.25">
      <c r="F391185" s="195"/>
    </row>
    <row r="391186" spans="6:6" x14ac:dyDescent="0.25">
      <c r="F391186" s="195"/>
    </row>
    <row r="391187" spans="6:6" x14ac:dyDescent="0.25">
      <c r="F391187" s="195"/>
    </row>
    <row r="391188" spans="6:6" x14ac:dyDescent="0.25">
      <c r="F391188" s="195"/>
    </row>
    <row r="391189" spans="6:6" x14ac:dyDescent="0.25">
      <c r="F391189" s="195"/>
    </row>
    <row r="391190" spans="6:6" x14ac:dyDescent="0.25">
      <c r="F391190" s="195"/>
    </row>
    <row r="391191" spans="6:6" x14ac:dyDescent="0.25">
      <c r="F391191" s="195"/>
    </row>
    <row r="391192" spans="6:6" x14ac:dyDescent="0.25">
      <c r="F391192" s="195"/>
    </row>
    <row r="391193" spans="6:6" x14ac:dyDescent="0.25">
      <c r="F391193" s="195"/>
    </row>
    <row r="391194" spans="6:6" x14ac:dyDescent="0.25">
      <c r="F391194" s="195"/>
    </row>
    <row r="391195" spans="6:6" x14ac:dyDescent="0.25">
      <c r="F391195" s="195"/>
    </row>
    <row r="391196" spans="6:6" x14ac:dyDescent="0.25">
      <c r="F391196" s="195"/>
    </row>
    <row r="391197" spans="6:6" x14ac:dyDescent="0.25">
      <c r="F391197" s="195"/>
    </row>
    <row r="391198" spans="6:6" x14ac:dyDescent="0.25">
      <c r="F391198" s="195"/>
    </row>
    <row r="391199" spans="6:6" x14ac:dyDescent="0.25">
      <c r="F391199" s="195"/>
    </row>
    <row r="391200" spans="6:6" x14ac:dyDescent="0.25">
      <c r="F391200" s="195"/>
    </row>
    <row r="391201" spans="6:6" x14ac:dyDescent="0.25">
      <c r="F391201" s="195"/>
    </row>
    <row r="391202" spans="6:6" x14ac:dyDescent="0.25">
      <c r="F391202" s="195"/>
    </row>
    <row r="391203" spans="6:6" x14ac:dyDescent="0.25">
      <c r="F391203" s="195"/>
    </row>
    <row r="391204" spans="6:6" x14ac:dyDescent="0.25">
      <c r="F391204" s="195"/>
    </row>
    <row r="391205" spans="6:6" x14ac:dyDescent="0.25">
      <c r="F391205" s="195"/>
    </row>
    <row r="391206" spans="6:6" x14ac:dyDescent="0.25">
      <c r="F391206" s="195"/>
    </row>
    <row r="391207" spans="6:6" x14ac:dyDescent="0.25">
      <c r="F391207" s="195"/>
    </row>
    <row r="391208" spans="6:6" x14ac:dyDescent="0.25">
      <c r="F391208" s="195"/>
    </row>
    <row r="391209" spans="6:6" x14ac:dyDescent="0.25">
      <c r="F391209" s="195"/>
    </row>
    <row r="391210" spans="6:6" x14ac:dyDescent="0.25">
      <c r="F391210" s="195"/>
    </row>
    <row r="391211" spans="6:6" x14ac:dyDescent="0.25">
      <c r="F391211" s="195"/>
    </row>
    <row r="391212" spans="6:6" x14ac:dyDescent="0.25">
      <c r="F391212" s="195"/>
    </row>
    <row r="391213" spans="6:6" x14ac:dyDescent="0.25">
      <c r="F391213" s="195"/>
    </row>
    <row r="391214" spans="6:6" x14ac:dyDescent="0.25">
      <c r="F391214" s="195"/>
    </row>
    <row r="391215" spans="6:6" x14ac:dyDescent="0.25">
      <c r="F391215" s="195"/>
    </row>
    <row r="391216" spans="6:6" x14ac:dyDescent="0.25">
      <c r="F391216" s="195"/>
    </row>
    <row r="391217" spans="6:6" x14ac:dyDescent="0.25">
      <c r="F391217" s="195"/>
    </row>
    <row r="391218" spans="6:6" x14ac:dyDescent="0.25">
      <c r="F391218" s="195"/>
    </row>
    <row r="391219" spans="6:6" x14ac:dyDescent="0.25">
      <c r="F391219" s="195"/>
    </row>
    <row r="391220" spans="6:6" x14ac:dyDescent="0.25">
      <c r="F391220" s="195"/>
    </row>
    <row r="391221" spans="6:6" x14ac:dyDescent="0.25">
      <c r="F391221" s="195"/>
    </row>
    <row r="391222" spans="6:6" x14ac:dyDescent="0.25">
      <c r="F391222" s="195"/>
    </row>
    <row r="391223" spans="6:6" x14ac:dyDescent="0.25">
      <c r="F391223" s="195"/>
    </row>
    <row r="391224" spans="6:6" x14ac:dyDescent="0.25">
      <c r="F391224" s="195"/>
    </row>
    <row r="391225" spans="6:6" x14ac:dyDescent="0.25">
      <c r="F391225" s="195"/>
    </row>
    <row r="391226" spans="6:6" x14ac:dyDescent="0.25">
      <c r="F391226" s="195"/>
    </row>
    <row r="391227" spans="6:6" x14ac:dyDescent="0.25">
      <c r="F391227" s="195"/>
    </row>
    <row r="391228" spans="6:6" x14ac:dyDescent="0.25">
      <c r="F391228" s="195"/>
    </row>
    <row r="391229" spans="6:6" x14ac:dyDescent="0.25">
      <c r="F391229" s="195"/>
    </row>
    <row r="391230" spans="6:6" x14ac:dyDescent="0.25">
      <c r="F391230" s="195"/>
    </row>
    <row r="391231" spans="6:6" x14ac:dyDescent="0.25">
      <c r="F391231" s="195"/>
    </row>
    <row r="391232" spans="6:6" x14ac:dyDescent="0.25">
      <c r="F391232" s="195"/>
    </row>
    <row r="391233" spans="6:6" x14ac:dyDescent="0.25">
      <c r="F391233" s="195"/>
    </row>
    <row r="391234" spans="6:6" x14ac:dyDescent="0.25">
      <c r="F391234" s="195"/>
    </row>
    <row r="391235" spans="6:6" x14ac:dyDescent="0.25">
      <c r="F391235" s="195"/>
    </row>
    <row r="391236" spans="6:6" x14ac:dyDescent="0.25">
      <c r="F391236" s="195"/>
    </row>
    <row r="391237" spans="6:6" x14ac:dyDescent="0.25">
      <c r="F391237" s="195"/>
    </row>
    <row r="391238" spans="6:6" x14ac:dyDescent="0.25">
      <c r="F391238" s="195"/>
    </row>
    <row r="391239" spans="6:6" x14ac:dyDescent="0.25">
      <c r="F391239" s="195"/>
    </row>
    <row r="391240" spans="6:6" x14ac:dyDescent="0.25">
      <c r="F391240" s="195"/>
    </row>
    <row r="391241" spans="6:6" x14ac:dyDescent="0.25">
      <c r="F391241" s="195"/>
    </row>
    <row r="391242" spans="6:6" x14ac:dyDescent="0.25">
      <c r="F391242" s="195"/>
    </row>
    <row r="391243" spans="6:6" x14ac:dyDescent="0.25">
      <c r="F391243" s="195"/>
    </row>
    <row r="391244" spans="6:6" x14ac:dyDescent="0.25">
      <c r="F391244" s="195"/>
    </row>
    <row r="391245" spans="6:6" x14ac:dyDescent="0.25">
      <c r="F391245" s="195"/>
    </row>
    <row r="391246" spans="6:6" x14ac:dyDescent="0.25">
      <c r="F391246" s="195"/>
    </row>
    <row r="391247" spans="6:6" x14ac:dyDescent="0.25">
      <c r="F391247" s="195"/>
    </row>
    <row r="391248" spans="6:6" x14ac:dyDescent="0.25">
      <c r="F391248" s="195"/>
    </row>
    <row r="391249" spans="6:6" x14ac:dyDescent="0.25">
      <c r="F391249" s="195"/>
    </row>
    <row r="391250" spans="6:6" x14ac:dyDescent="0.25">
      <c r="F391250" s="195"/>
    </row>
    <row r="391251" spans="6:6" x14ac:dyDescent="0.25">
      <c r="F391251" s="195"/>
    </row>
    <row r="391252" spans="6:6" x14ac:dyDescent="0.25">
      <c r="F391252" s="195"/>
    </row>
    <row r="391253" spans="6:6" x14ac:dyDescent="0.25">
      <c r="F391253" s="195"/>
    </row>
    <row r="391254" spans="6:6" x14ac:dyDescent="0.25">
      <c r="F391254" s="195"/>
    </row>
    <row r="391255" spans="6:6" x14ac:dyDescent="0.25">
      <c r="F391255" s="195"/>
    </row>
    <row r="391256" spans="6:6" x14ac:dyDescent="0.25">
      <c r="F391256" s="195"/>
    </row>
    <row r="391257" spans="6:6" x14ac:dyDescent="0.25">
      <c r="F391257" s="195"/>
    </row>
    <row r="391258" spans="6:6" x14ac:dyDescent="0.25">
      <c r="F391258" s="195"/>
    </row>
    <row r="391259" spans="6:6" x14ac:dyDescent="0.25">
      <c r="F391259" s="195"/>
    </row>
    <row r="391260" spans="6:6" x14ac:dyDescent="0.25">
      <c r="F391260" s="195"/>
    </row>
    <row r="391261" spans="6:6" x14ac:dyDescent="0.25">
      <c r="F391261" s="195"/>
    </row>
    <row r="391262" spans="6:6" x14ac:dyDescent="0.25">
      <c r="F391262" s="195"/>
    </row>
    <row r="391263" spans="6:6" x14ac:dyDescent="0.25">
      <c r="F391263" s="195"/>
    </row>
    <row r="391264" spans="6:6" x14ac:dyDescent="0.25">
      <c r="F391264" s="195"/>
    </row>
    <row r="391265" spans="6:6" x14ac:dyDescent="0.25">
      <c r="F391265" s="195"/>
    </row>
    <row r="391266" spans="6:6" x14ac:dyDescent="0.25">
      <c r="F391266" s="195"/>
    </row>
    <row r="391267" spans="6:6" x14ac:dyDescent="0.25">
      <c r="F391267" s="195"/>
    </row>
    <row r="391268" spans="6:6" x14ac:dyDescent="0.25">
      <c r="F391268" s="195"/>
    </row>
    <row r="391269" spans="6:6" x14ac:dyDescent="0.25">
      <c r="F391269" s="195"/>
    </row>
    <row r="391270" spans="6:6" x14ac:dyDescent="0.25">
      <c r="F391270" s="195"/>
    </row>
    <row r="391271" spans="6:6" x14ac:dyDescent="0.25">
      <c r="F391271" s="195"/>
    </row>
    <row r="391272" spans="6:6" x14ac:dyDescent="0.25">
      <c r="F391272" s="195"/>
    </row>
    <row r="391273" spans="6:6" x14ac:dyDescent="0.25">
      <c r="F391273" s="195"/>
    </row>
    <row r="391274" spans="6:6" x14ac:dyDescent="0.25">
      <c r="F391274" s="195"/>
    </row>
    <row r="391275" spans="6:6" x14ac:dyDescent="0.25">
      <c r="F391275" s="195"/>
    </row>
    <row r="391276" spans="6:6" x14ac:dyDescent="0.25">
      <c r="F391276" s="195"/>
    </row>
    <row r="391277" spans="6:6" x14ac:dyDescent="0.25">
      <c r="F391277" s="195"/>
    </row>
    <row r="391278" spans="6:6" x14ac:dyDescent="0.25">
      <c r="F391278" s="195"/>
    </row>
    <row r="391279" spans="6:6" x14ac:dyDescent="0.25">
      <c r="F391279" s="195"/>
    </row>
    <row r="391280" spans="6:6" x14ac:dyDescent="0.25">
      <c r="F391280" s="195"/>
    </row>
    <row r="391281" spans="6:6" x14ac:dyDescent="0.25">
      <c r="F391281" s="195"/>
    </row>
    <row r="391282" spans="6:6" x14ac:dyDescent="0.25">
      <c r="F391282" s="195"/>
    </row>
    <row r="391283" spans="6:6" x14ac:dyDescent="0.25">
      <c r="F391283" s="195"/>
    </row>
    <row r="391284" spans="6:6" x14ac:dyDescent="0.25">
      <c r="F391284" s="195"/>
    </row>
    <row r="391285" spans="6:6" x14ac:dyDescent="0.25">
      <c r="F391285" s="195"/>
    </row>
    <row r="391286" spans="6:6" x14ac:dyDescent="0.25">
      <c r="F391286" s="195"/>
    </row>
    <row r="391287" spans="6:6" x14ac:dyDescent="0.25">
      <c r="F391287" s="195"/>
    </row>
    <row r="391288" spans="6:6" x14ac:dyDescent="0.25">
      <c r="F391288" s="195"/>
    </row>
    <row r="391289" spans="6:6" x14ac:dyDescent="0.25">
      <c r="F391289" s="195"/>
    </row>
    <row r="391290" spans="6:6" x14ac:dyDescent="0.25">
      <c r="F391290" s="195"/>
    </row>
    <row r="391291" spans="6:6" x14ac:dyDescent="0.25">
      <c r="F391291" s="195"/>
    </row>
    <row r="391292" spans="6:6" x14ac:dyDescent="0.25">
      <c r="F391292" s="195"/>
    </row>
    <row r="391293" spans="6:6" x14ac:dyDescent="0.25">
      <c r="F391293" s="195"/>
    </row>
    <row r="391294" spans="6:6" x14ac:dyDescent="0.25">
      <c r="F391294" s="195"/>
    </row>
    <row r="391295" spans="6:6" x14ac:dyDescent="0.25">
      <c r="F391295" s="195"/>
    </row>
    <row r="391296" spans="6:6" x14ac:dyDescent="0.25">
      <c r="F391296" s="195"/>
    </row>
    <row r="391297" spans="6:6" x14ac:dyDescent="0.25">
      <c r="F391297" s="195"/>
    </row>
    <row r="391298" spans="6:6" x14ac:dyDescent="0.25">
      <c r="F391298" s="195"/>
    </row>
    <row r="391299" spans="6:6" x14ac:dyDescent="0.25">
      <c r="F391299" s="195"/>
    </row>
    <row r="391300" spans="6:6" x14ac:dyDescent="0.25">
      <c r="F391300" s="195"/>
    </row>
    <row r="391301" spans="6:6" x14ac:dyDescent="0.25">
      <c r="F391301" s="195"/>
    </row>
    <row r="391302" spans="6:6" x14ac:dyDescent="0.25">
      <c r="F391302" s="195"/>
    </row>
    <row r="391303" spans="6:6" x14ac:dyDescent="0.25">
      <c r="F391303" s="195"/>
    </row>
    <row r="391304" spans="6:6" x14ac:dyDescent="0.25">
      <c r="F391304" s="195"/>
    </row>
    <row r="391305" spans="6:6" x14ac:dyDescent="0.25">
      <c r="F391305" s="195"/>
    </row>
    <row r="391306" spans="6:6" x14ac:dyDescent="0.25">
      <c r="F391306" s="195"/>
    </row>
    <row r="391307" spans="6:6" x14ac:dyDescent="0.25">
      <c r="F391307" s="195"/>
    </row>
    <row r="391308" spans="6:6" x14ac:dyDescent="0.25">
      <c r="F391308" s="195"/>
    </row>
    <row r="391309" spans="6:6" x14ac:dyDescent="0.25">
      <c r="F391309" s="195"/>
    </row>
    <row r="391310" spans="6:6" x14ac:dyDescent="0.25">
      <c r="F391310" s="195"/>
    </row>
    <row r="391311" spans="6:6" x14ac:dyDescent="0.25">
      <c r="F391311" s="195"/>
    </row>
    <row r="391312" spans="6:6" x14ac:dyDescent="0.25">
      <c r="F391312" s="195"/>
    </row>
    <row r="391313" spans="6:6" x14ac:dyDescent="0.25">
      <c r="F391313" s="195"/>
    </row>
    <row r="391314" spans="6:6" x14ac:dyDescent="0.25">
      <c r="F391314" s="195"/>
    </row>
    <row r="391315" spans="6:6" x14ac:dyDescent="0.25">
      <c r="F391315" s="195"/>
    </row>
    <row r="391316" spans="6:6" x14ac:dyDescent="0.25">
      <c r="F391316" s="195"/>
    </row>
    <row r="391317" spans="6:6" x14ac:dyDescent="0.25">
      <c r="F391317" s="195"/>
    </row>
    <row r="391318" spans="6:6" x14ac:dyDescent="0.25">
      <c r="F391318" s="195"/>
    </row>
    <row r="391319" spans="6:6" x14ac:dyDescent="0.25">
      <c r="F391319" s="195"/>
    </row>
    <row r="391320" spans="6:6" x14ac:dyDescent="0.25">
      <c r="F391320" s="195"/>
    </row>
    <row r="391321" spans="6:6" x14ac:dyDescent="0.25">
      <c r="F391321" s="195"/>
    </row>
    <row r="391322" spans="6:6" x14ac:dyDescent="0.25">
      <c r="F391322" s="195"/>
    </row>
    <row r="391323" spans="6:6" x14ac:dyDescent="0.25">
      <c r="F391323" s="195"/>
    </row>
    <row r="391324" spans="6:6" x14ac:dyDescent="0.25">
      <c r="F391324" s="195"/>
    </row>
    <row r="391325" spans="6:6" x14ac:dyDescent="0.25">
      <c r="F391325" s="195"/>
    </row>
    <row r="391326" spans="6:6" x14ac:dyDescent="0.25">
      <c r="F391326" s="195"/>
    </row>
    <row r="391327" spans="6:6" x14ac:dyDescent="0.25">
      <c r="F391327" s="195"/>
    </row>
    <row r="391328" spans="6:6" x14ac:dyDescent="0.25">
      <c r="F391328" s="195"/>
    </row>
    <row r="391329" spans="6:6" x14ac:dyDescent="0.25">
      <c r="F391329" s="195"/>
    </row>
    <row r="391330" spans="6:6" x14ac:dyDescent="0.25">
      <c r="F391330" s="195"/>
    </row>
    <row r="391331" spans="6:6" x14ac:dyDescent="0.25">
      <c r="F391331" s="195"/>
    </row>
    <row r="391332" spans="6:6" x14ac:dyDescent="0.25">
      <c r="F391332" s="195"/>
    </row>
    <row r="391333" spans="6:6" x14ac:dyDescent="0.25">
      <c r="F391333" s="195"/>
    </row>
    <row r="391334" spans="6:6" x14ac:dyDescent="0.25">
      <c r="F391334" s="195"/>
    </row>
    <row r="391335" spans="6:6" x14ac:dyDescent="0.25">
      <c r="F391335" s="195"/>
    </row>
    <row r="391336" spans="6:6" x14ac:dyDescent="0.25">
      <c r="F391336" s="195"/>
    </row>
    <row r="391337" spans="6:6" x14ac:dyDescent="0.25">
      <c r="F391337" s="195"/>
    </row>
    <row r="391338" spans="6:6" x14ac:dyDescent="0.25">
      <c r="F391338" s="195"/>
    </row>
    <row r="391339" spans="6:6" x14ac:dyDescent="0.25">
      <c r="F391339" s="195"/>
    </row>
    <row r="391340" spans="6:6" x14ac:dyDescent="0.25">
      <c r="F391340" s="195"/>
    </row>
    <row r="391341" spans="6:6" x14ac:dyDescent="0.25">
      <c r="F391341" s="195"/>
    </row>
    <row r="391342" spans="6:6" x14ac:dyDescent="0.25">
      <c r="F391342" s="195"/>
    </row>
    <row r="391343" spans="6:6" x14ac:dyDescent="0.25">
      <c r="F391343" s="195"/>
    </row>
    <row r="391344" spans="6:6" x14ac:dyDescent="0.25">
      <c r="F391344" s="195"/>
    </row>
    <row r="391345" spans="6:6" x14ac:dyDescent="0.25">
      <c r="F391345" s="195"/>
    </row>
    <row r="391346" spans="6:6" x14ac:dyDescent="0.25">
      <c r="F391346" s="195"/>
    </row>
    <row r="391347" spans="6:6" x14ac:dyDescent="0.25">
      <c r="F391347" s="195"/>
    </row>
    <row r="391348" spans="6:6" x14ac:dyDescent="0.25">
      <c r="F391348" s="195"/>
    </row>
    <row r="391349" spans="6:6" x14ac:dyDescent="0.25">
      <c r="F391349" s="195"/>
    </row>
    <row r="391350" spans="6:6" x14ac:dyDescent="0.25">
      <c r="F391350" s="195"/>
    </row>
    <row r="391351" spans="6:6" x14ac:dyDescent="0.25">
      <c r="F391351" s="195"/>
    </row>
    <row r="391352" spans="6:6" x14ac:dyDescent="0.25">
      <c r="F391352" s="195"/>
    </row>
    <row r="396470" spans="6:6" x14ac:dyDescent="0.25">
      <c r="F396470" s="195"/>
    </row>
    <row r="396471" spans="6:6" x14ac:dyDescent="0.25">
      <c r="F396471" s="195"/>
    </row>
    <row r="396472" spans="6:6" x14ac:dyDescent="0.25">
      <c r="F396472" s="195"/>
    </row>
    <row r="396473" spans="6:6" x14ac:dyDescent="0.25">
      <c r="F396473" s="195"/>
    </row>
    <row r="396474" spans="6:6" x14ac:dyDescent="0.25">
      <c r="F396474" s="195"/>
    </row>
    <row r="396475" spans="6:6" x14ac:dyDescent="0.25">
      <c r="F396475" s="195"/>
    </row>
    <row r="396476" spans="6:6" x14ac:dyDescent="0.25">
      <c r="F396476" s="195"/>
    </row>
    <row r="396477" spans="6:6" x14ac:dyDescent="0.25">
      <c r="F396477" s="195"/>
    </row>
    <row r="396478" spans="6:6" x14ac:dyDescent="0.25">
      <c r="F396478" s="195"/>
    </row>
    <row r="396479" spans="6:6" x14ac:dyDescent="0.25">
      <c r="F396479" s="195"/>
    </row>
    <row r="396480" spans="6:6" x14ac:dyDescent="0.25">
      <c r="F396480" s="195"/>
    </row>
    <row r="396481" spans="6:6" x14ac:dyDescent="0.25">
      <c r="F396481" s="195"/>
    </row>
    <row r="396482" spans="6:6" x14ac:dyDescent="0.25">
      <c r="F396482" s="195"/>
    </row>
    <row r="396483" spans="6:6" x14ac:dyDescent="0.25">
      <c r="F396483" s="195"/>
    </row>
    <row r="396484" spans="6:6" x14ac:dyDescent="0.25">
      <c r="F396484" s="195"/>
    </row>
    <row r="396485" spans="6:6" x14ac:dyDescent="0.25">
      <c r="F396485" s="195"/>
    </row>
    <row r="396486" spans="6:6" x14ac:dyDescent="0.25">
      <c r="F396486" s="195"/>
    </row>
    <row r="396487" spans="6:6" x14ac:dyDescent="0.25">
      <c r="F396487" s="195"/>
    </row>
    <row r="396488" spans="6:6" x14ac:dyDescent="0.25">
      <c r="F396488" s="195"/>
    </row>
    <row r="396489" spans="6:6" x14ac:dyDescent="0.25">
      <c r="F396489" s="195"/>
    </row>
    <row r="396490" spans="6:6" x14ac:dyDescent="0.25">
      <c r="F396490" s="195"/>
    </row>
    <row r="396491" spans="6:6" x14ac:dyDescent="0.25">
      <c r="F396491" s="195"/>
    </row>
    <row r="396492" spans="6:6" x14ac:dyDescent="0.25">
      <c r="F396492" s="195"/>
    </row>
    <row r="396493" spans="6:6" x14ac:dyDescent="0.25">
      <c r="F396493" s="195"/>
    </row>
    <row r="396494" spans="6:6" x14ac:dyDescent="0.25">
      <c r="F396494" s="195"/>
    </row>
    <row r="396495" spans="6:6" x14ac:dyDescent="0.25">
      <c r="F396495" s="195"/>
    </row>
    <row r="396496" spans="6:6" x14ac:dyDescent="0.25">
      <c r="F396496" s="195"/>
    </row>
    <row r="396497" spans="6:6" x14ac:dyDescent="0.25">
      <c r="F396497" s="195"/>
    </row>
    <row r="396498" spans="6:6" x14ac:dyDescent="0.25">
      <c r="F396498" s="195"/>
    </row>
    <row r="396499" spans="6:6" x14ac:dyDescent="0.25">
      <c r="F396499" s="195"/>
    </row>
    <row r="396500" spans="6:6" x14ac:dyDescent="0.25">
      <c r="F396500" s="195"/>
    </row>
    <row r="396501" spans="6:6" x14ac:dyDescent="0.25">
      <c r="F396501" s="195"/>
    </row>
    <row r="396502" spans="6:6" x14ac:dyDescent="0.25">
      <c r="F396502" s="195"/>
    </row>
    <row r="396503" spans="6:6" x14ac:dyDescent="0.25">
      <c r="F396503" s="195"/>
    </row>
    <row r="396504" spans="6:6" x14ac:dyDescent="0.25">
      <c r="F396504" s="195"/>
    </row>
    <row r="396505" spans="6:6" x14ac:dyDescent="0.25">
      <c r="F396505" s="195"/>
    </row>
    <row r="396506" spans="6:6" x14ac:dyDescent="0.25">
      <c r="F396506" s="195"/>
    </row>
    <row r="396507" spans="6:6" x14ac:dyDescent="0.25">
      <c r="F396507" s="195"/>
    </row>
    <row r="396508" spans="6:6" x14ac:dyDescent="0.25">
      <c r="F396508" s="195"/>
    </row>
    <row r="396509" spans="6:6" x14ac:dyDescent="0.25">
      <c r="F396509" s="195"/>
    </row>
    <row r="396510" spans="6:6" x14ac:dyDescent="0.25">
      <c r="F396510" s="195"/>
    </row>
    <row r="396511" spans="6:6" x14ac:dyDescent="0.25">
      <c r="F396511" s="195"/>
    </row>
    <row r="396512" spans="6:6" x14ac:dyDescent="0.25">
      <c r="F396512" s="195"/>
    </row>
    <row r="396513" spans="6:6" x14ac:dyDescent="0.25">
      <c r="F396513" s="195"/>
    </row>
    <row r="396514" spans="6:6" x14ac:dyDescent="0.25">
      <c r="F396514" s="195"/>
    </row>
    <row r="396515" spans="6:6" x14ac:dyDescent="0.25">
      <c r="F396515" s="195"/>
    </row>
    <row r="396516" spans="6:6" x14ac:dyDescent="0.25">
      <c r="F396516" s="195"/>
    </row>
    <row r="396517" spans="6:6" x14ac:dyDescent="0.25">
      <c r="F396517" s="195"/>
    </row>
    <row r="396518" spans="6:6" x14ac:dyDescent="0.25">
      <c r="F396518" s="195"/>
    </row>
    <row r="396519" spans="6:6" x14ac:dyDescent="0.25">
      <c r="F396519" s="195"/>
    </row>
    <row r="396520" spans="6:6" x14ac:dyDescent="0.25">
      <c r="F396520" s="195"/>
    </row>
    <row r="396521" spans="6:6" x14ac:dyDescent="0.25">
      <c r="F396521" s="195"/>
    </row>
    <row r="396522" spans="6:6" x14ac:dyDescent="0.25">
      <c r="F396522" s="195"/>
    </row>
    <row r="396523" spans="6:6" x14ac:dyDescent="0.25">
      <c r="F396523" s="195"/>
    </row>
    <row r="396524" spans="6:6" x14ac:dyDescent="0.25">
      <c r="F396524" s="195"/>
    </row>
    <row r="396525" spans="6:6" x14ac:dyDescent="0.25">
      <c r="F396525" s="195"/>
    </row>
    <row r="396526" spans="6:6" x14ac:dyDescent="0.25">
      <c r="F396526" s="195"/>
    </row>
    <row r="396527" spans="6:6" x14ac:dyDescent="0.25">
      <c r="F396527" s="195"/>
    </row>
    <row r="396528" spans="6:6" x14ac:dyDescent="0.25">
      <c r="F396528" s="195"/>
    </row>
    <row r="396529" spans="6:6" x14ac:dyDescent="0.25">
      <c r="F396529" s="195"/>
    </row>
    <row r="396530" spans="6:6" x14ac:dyDescent="0.25">
      <c r="F396530" s="195"/>
    </row>
    <row r="396531" spans="6:6" x14ac:dyDescent="0.25">
      <c r="F396531" s="195"/>
    </row>
    <row r="396532" spans="6:6" x14ac:dyDescent="0.25">
      <c r="F396532" s="195"/>
    </row>
    <row r="396533" spans="6:6" x14ac:dyDescent="0.25">
      <c r="F396533" s="195"/>
    </row>
    <row r="396534" spans="6:6" x14ac:dyDescent="0.25">
      <c r="F396534" s="195"/>
    </row>
    <row r="396535" spans="6:6" x14ac:dyDescent="0.25">
      <c r="F396535" s="195"/>
    </row>
    <row r="396536" spans="6:6" x14ac:dyDescent="0.25">
      <c r="F396536" s="195"/>
    </row>
    <row r="396537" spans="6:6" x14ac:dyDescent="0.25">
      <c r="F396537" s="195"/>
    </row>
    <row r="396538" spans="6:6" x14ac:dyDescent="0.25">
      <c r="F396538" s="195"/>
    </row>
    <row r="396539" spans="6:6" x14ac:dyDescent="0.25">
      <c r="F396539" s="195"/>
    </row>
    <row r="396540" spans="6:6" x14ac:dyDescent="0.25">
      <c r="F396540" s="195"/>
    </row>
    <row r="396541" spans="6:6" x14ac:dyDescent="0.25">
      <c r="F396541" s="195"/>
    </row>
    <row r="396542" spans="6:6" x14ac:dyDescent="0.25">
      <c r="F396542" s="195"/>
    </row>
    <row r="396543" spans="6:6" x14ac:dyDescent="0.25">
      <c r="F396543" s="195"/>
    </row>
    <row r="396544" spans="6:6" x14ac:dyDescent="0.25">
      <c r="F396544" s="195"/>
    </row>
    <row r="396545" spans="6:6" x14ac:dyDescent="0.25">
      <c r="F396545" s="195"/>
    </row>
    <row r="396546" spans="6:6" x14ac:dyDescent="0.25">
      <c r="F396546" s="195"/>
    </row>
    <row r="396547" spans="6:6" x14ac:dyDescent="0.25">
      <c r="F396547" s="195"/>
    </row>
    <row r="396548" spans="6:6" x14ac:dyDescent="0.25">
      <c r="F396548" s="195"/>
    </row>
    <row r="396549" spans="6:6" x14ac:dyDescent="0.25">
      <c r="F396549" s="195"/>
    </row>
    <row r="396550" spans="6:6" x14ac:dyDescent="0.25">
      <c r="F396550" s="195"/>
    </row>
    <row r="396551" spans="6:6" x14ac:dyDescent="0.25">
      <c r="F396551" s="195"/>
    </row>
    <row r="396552" spans="6:6" x14ac:dyDescent="0.25">
      <c r="F396552" s="195"/>
    </row>
    <row r="396553" spans="6:6" x14ac:dyDescent="0.25">
      <c r="F396553" s="195"/>
    </row>
    <row r="396554" spans="6:6" x14ac:dyDescent="0.25">
      <c r="F396554" s="195"/>
    </row>
    <row r="396555" spans="6:6" x14ac:dyDescent="0.25">
      <c r="F396555" s="195"/>
    </row>
    <row r="396556" spans="6:6" x14ac:dyDescent="0.25">
      <c r="F396556" s="195"/>
    </row>
    <row r="396557" spans="6:6" x14ac:dyDescent="0.25">
      <c r="F396557" s="195"/>
    </row>
    <row r="396558" spans="6:6" x14ac:dyDescent="0.25">
      <c r="F396558" s="195"/>
    </row>
    <row r="396559" spans="6:6" x14ac:dyDescent="0.25">
      <c r="F396559" s="195"/>
    </row>
    <row r="396560" spans="6:6" x14ac:dyDescent="0.25">
      <c r="F396560" s="195"/>
    </row>
    <row r="396561" spans="6:6" x14ac:dyDescent="0.25">
      <c r="F396561" s="195"/>
    </row>
    <row r="396562" spans="6:6" x14ac:dyDescent="0.25">
      <c r="F396562" s="195"/>
    </row>
    <row r="396563" spans="6:6" x14ac:dyDescent="0.25">
      <c r="F396563" s="195"/>
    </row>
    <row r="396564" spans="6:6" x14ac:dyDescent="0.25">
      <c r="F396564" s="195"/>
    </row>
    <row r="396565" spans="6:6" x14ac:dyDescent="0.25">
      <c r="F396565" s="195"/>
    </row>
    <row r="396566" spans="6:6" x14ac:dyDescent="0.25">
      <c r="F396566" s="195"/>
    </row>
    <row r="396567" spans="6:6" x14ac:dyDescent="0.25">
      <c r="F396567" s="195"/>
    </row>
    <row r="396568" spans="6:6" x14ac:dyDescent="0.25">
      <c r="F396568" s="195"/>
    </row>
    <row r="396569" spans="6:6" x14ac:dyDescent="0.25">
      <c r="F396569" s="195"/>
    </row>
    <row r="396570" spans="6:6" x14ac:dyDescent="0.25">
      <c r="F396570" s="195"/>
    </row>
    <row r="396571" spans="6:6" x14ac:dyDescent="0.25">
      <c r="F396571" s="195"/>
    </row>
    <row r="396572" spans="6:6" x14ac:dyDescent="0.25">
      <c r="F396572" s="195"/>
    </row>
    <row r="396573" spans="6:6" x14ac:dyDescent="0.25">
      <c r="F396573" s="195"/>
    </row>
    <row r="396574" spans="6:6" x14ac:dyDescent="0.25">
      <c r="F396574" s="195"/>
    </row>
    <row r="396575" spans="6:6" x14ac:dyDescent="0.25">
      <c r="F396575" s="195"/>
    </row>
    <row r="396576" spans="6:6" x14ac:dyDescent="0.25">
      <c r="F396576" s="195"/>
    </row>
    <row r="396577" spans="6:6" x14ac:dyDescent="0.25">
      <c r="F396577" s="195"/>
    </row>
    <row r="396578" spans="6:6" x14ac:dyDescent="0.25">
      <c r="F396578" s="195"/>
    </row>
    <row r="396579" spans="6:6" x14ac:dyDescent="0.25">
      <c r="F396579" s="195"/>
    </row>
    <row r="396580" spans="6:6" x14ac:dyDescent="0.25">
      <c r="F396580" s="195"/>
    </row>
    <row r="396581" spans="6:6" x14ac:dyDescent="0.25">
      <c r="F396581" s="195"/>
    </row>
    <row r="396582" spans="6:6" x14ac:dyDescent="0.25">
      <c r="F396582" s="195"/>
    </row>
    <row r="396583" spans="6:6" x14ac:dyDescent="0.25">
      <c r="F396583" s="195"/>
    </row>
    <row r="396584" spans="6:6" x14ac:dyDescent="0.25">
      <c r="F396584" s="195"/>
    </row>
    <row r="396585" spans="6:6" x14ac:dyDescent="0.25">
      <c r="F396585" s="195"/>
    </row>
    <row r="396586" spans="6:6" x14ac:dyDescent="0.25">
      <c r="F396586" s="195"/>
    </row>
    <row r="396587" spans="6:6" x14ac:dyDescent="0.25">
      <c r="F396587" s="195"/>
    </row>
    <row r="396588" spans="6:6" x14ac:dyDescent="0.25">
      <c r="F396588" s="195"/>
    </row>
    <row r="396589" spans="6:6" x14ac:dyDescent="0.25">
      <c r="F396589" s="195"/>
    </row>
    <row r="396590" spans="6:6" x14ac:dyDescent="0.25">
      <c r="F396590" s="195"/>
    </row>
    <row r="396591" spans="6:6" x14ac:dyDescent="0.25">
      <c r="F396591" s="195"/>
    </row>
    <row r="396592" spans="6:6" x14ac:dyDescent="0.25">
      <c r="F396592" s="195"/>
    </row>
    <row r="396593" spans="6:6" x14ac:dyDescent="0.25">
      <c r="F396593" s="195"/>
    </row>
    <row r="396594" spans="6:6" x14ac:dyDescent="0.25">
      <c r="F396594" s="195"/>
    </row>
    <row r="396595" spans="6:6" x14ac:dyDescent="0.25">
      <c r="F396595" s="195"/>
    </row>
    <row r="396596" spans="6:6" x14ac:dyDescent="0.25">
      <c r="F396596" s="195"/>
    </row>
    <row r="396597" spans="6:6" x14ac:dyDescent="0.25">
      <c r="F396597" s="195"/>
    </row>
    <row r="396598" spans="6:6" x14ac:dyDescent="0.25">
      <c r="F396598" s="195"/>
    </row>
    <row r="396599" spans="6:6" x14ac:dyDescent="0.25">
      <c r="F396599" s="195"/>
    </row>
    <row r="396600" spans="6:6" x14ac:dyDescent="0.25">
      <c r="F396600" s="195"/>
    </row>
    <row r="396601" spans="6:6" x14ac:dyDescent="0.25">
      <c r="F396601" s="195"/>
    </row>
    <row r="396602" spans="6:6" x14ac:dyDescent="0.25">
      <c r="F396602" s="195"/>
    </row>
    <row r="396603" spans="6:6" x14ac:dyDescent="0.25">
      <c r="F396603" s="195"/>
    </row>
    <row r="396604" spans="6:6" x14ac:dyDescent="0.25">
      <c r="F396604" s="195"/>
    </row>
    <row r="396605" spans="6:6" x14ac:dyDescent="0.25">
      <c r="F396605" s="195"/>
    </row>
    <row r="396606" spans="6:6" x14ac:dyDescent="0.25">
      <c r="F396606" s="195"/>
    </row>
    <row r="396607" spans="6:6" x14ac:dyDescent="0.25">
      <c r="F396607" s="195"/>
    </row>
    <row r="396608" spans="6:6" x14ac:dyDescent="0.25">
      <c r="F396608" s="195"/>
    </row>
    <row r="396609" spans="6:6" x14ac:dyDescent="0.25">
      <c r="F396609" s="195"/>
    </row>
    <row r="396610" spans="6:6" x14ac:dyDescent="0.25">
      <c r="F396610" s="195"/>
    </row>
    <row r="396611" spans="6:6" x14ac:dyDescent="0.25">
      <c r="F396611" s="195"/>
    </row>
    <row r="396612" spans="6:6" x14ac:dyDescent="0.25">
      <c r="F396612" s="195"/>
    </row>
    <row r="396613" spans="6:6" x14ac:dyDescent="0.25">
      <c r="F396613" s="195"/>
    </row>
    <row r="396614" spans="6:6" x14ac:dyDescent="0.25">
      <c r="F396614" s="195"/>
    </row>
    <row r="396615" spans="6:6" x14ac:dyDescent="0.25">
      <c r="F396615" s="195"/>
    </row>
    <row r="396616" spans="6:6" x14ac:dyDescent="0.25">
      <c r="F396616" s="195"/>
    </row>
    <row r="396617" spans="6:6" x14ac:dyDescent="0.25">
      <c r="F396617" s="195"/>
    </row>
    <row r="396618" spans="6:6" x14ac:dyDescent="0.25">
      <c r="F396618" s="195"/>
    </row>
    <row r="396619" spans="6:6" x14ac:dyDescent="0.25">
      <c r="F396619" s="195"/>
    </row>
    <row r="396620" spans="6:6" x14ac:dyDescent="0.25">
      <c r="F396620" s="195"/>
    </row>
    <row r="396621" spans="6:6" x14ac:dyDescent="0.25">
      <c r="F396621" s="195"/>
    </row>
    <row r="396622" spans="6:6" x14ac:dyDescent="0.25">
      <c r="F396622" s="195"/>
    </row>
    <row r="396623" spans="6:6" x14ac:dyDescent="0.25">
      <c r="F396623" s="195"/>
    </row>
    <row r="396624" spans="6:6" x14ac:dyDescent="0.25">
      <c r="F396624" s="195"/>
    </row>
    <row r="396625" spans="6:6" x14ac:dyDescent="0.25">
      <c r="F396625" s="195"/>
    </row>
    <row r="396626" spans="6:6" x14ac:dyDescent="0.25">
      <c r="F396626" s="195"/>
    </row>
    <row r="396627" spans="6:6" x14ac:dyDescent="0.25">
      <c r="F396627" s="195"/>
    </row>
    <row r="396628" spans="6:6" x14ac:dyDescent="0.25">
      <c r="F396628" s="195"/>
    </row>
    <row r="396629" spans="6:6" x14ac:dyDescent="0.25">
      <c r="F396629" s="195"/>
    </row>
    <row r="396630" spans="6:6" x14ac:dyDescent="0.25">
      <c r="F396630" s="195"/>
    </row>
    <row r="396631" spans="6:6" x14ac:dyDescent="0.25">
      <c r="F396631" s="195"/>
    </row>
    <row r="396632" spans="6:6" x14ac:dyDescent="0.25">
      <c r="F396632" s="195"/>
    </row>
    <row r="396633" spans="6:6" x14ac:dyDescent="0.25">
      <c r="F396633" s="195"/>
    </row>
    <row r="396634" spans="6:6" x14ac:dyDescent="0.25">
      <c r="F396634" s="195"/>
    </row>
    <row r="396635" spans="6:6" x14ac:dyDescent="0.25">
      <c r="F396635" s="195"/>
    </row>
    <row r="396636" spans="6:6" x14ac:dyDescent="0.25">
      <c r="F396636" s="195"/>
    </row>
    <row r="396637" spans="6:6" x14ac:dyDescent="0.25">
      <c r="F396637" s="195"/>
    </row>
    <row r="396638" spans="6:6" x14ac:dyDescent="0.25">
      <c r="F396638" s="195"/>
    </row>
    <row r="396639" spans="6:6" x14ac:dyDescent="0.25">
      <c r="F396639" s="195"/>
    </row>
    <row r="396640" spans="6:6" x14ac:dyDescent="0.25">
      <c r="F396640" s="195"/>
    </row>
    <row r="396641" spans="6:6" x14ac:dyDescent="0.25">
      <c r="F396641" s="195"/>
    </row>
    <row r="396642" spans="6:6" x14ac:dyDescent="0.25">
      <c r="F396642" s="195"/>
    </row>
    <row r="396643" spans="6:6" x14ac:dyDescent="0.25">
      <c r="F396643" s="195"/>
    </row>
    <row r="396644" spans="6:6" x14ac:dyDescent="0.25">
      <c r="F396644" s="195"/>
    </row>
    <row r="396645" spans="6:6" x14ac:dyDescent="0.25">
      <c r="F396645" s="195"/>
    </row>
    <row r="396646" spans="6:6" x14ac:dyDescent="0.25">
      <c r="F396646" s="195"/>
    </row>
    <row r="396647" spans="6:6" x14ac:dyDescent="0.25">
      <c r="F396647" s="195"/>
    </row>
    <row r="396648" spans="6:6" x14ac:dyDescent="0.25">
      <c r="F396648" s="195"/>
    </row>
    <row r="396649" spans="6:6" x14ac:dyDescent="0.25">
      <c r="F396649" s="195"/>
    </row>
    <row r="396650" spans="6:6" x14ac:dyDescent="0.25">
      <c r="F396650" s="195"/>
    </row>
    <row r="396651" spans="6:6" x14ac:dyDescent="0.25">
      <c r="F396651" s="195"/>
    </row>
    <row r="396652" spans="6:6" x14ac:dyDescent="0.25">
      <c r="F396652" s="195"/>
    </row>
    <row r="396653" spans="6:6" x14ac:dyDescent="0.25">
      <c r="F396653" s="195"/>
    </row>
    <row r="396654" spans="6:6" x14ac:dyDescent="0.25">
      <c r="F396654" s="195"/>
    </row>
    <row r="396655" spans="6:6" x14ac:dyDescent="0.25">
      <c r="F396655" s="195"/>
    </row>
    <row r="396656" spans="6:6" x14ac:dyDescent="0.25">
      <c r="F396656" s="195"/>
    </row>
    <row r="396657" spans="6:6" x14ac:dyDescent="0.25">
      <c r="F396657" s="195"/>
    </row>
    <row r="396658" spans="6:6" x14ac:dyDescent="0.25">
      <c r="F396658" s="195"/>
    </row>
    <row r="396659" spans="6:6" x14ac:dyDescent="0.25">
      <c r="F396659" s="195"/>
    </row>
    <row r="396660" spans="6:6" x14ac:dyDescent="0.25">
      <c r="F396660" s="195"/>
    </row>
    <row r="396661" spans="6:6" x14ac:dyDescent="0.25">
      <c r="F396661" s="195"/>
    </row>
    <row r="396662" spans="6:6" x14ac:dyDescent="0.25">
      <c r="F396662" s="195"/>
    </row>
    <row r="396663" spans="6:6" x14ac:dyDescent="0.25">
      <c r="F396663" s="195"/>
    </row>
    <row r="396664" spans="6:6" x14ac:dyDescent="0.25">
      <c r="F396664" s="195"/>
    </row>
    <row r="396665" spans="6:6" x14ac:dyDescent="0.25">
      <c r="F396665" s="195"/>
    </row>
    <row r="396666" spans="6:6" x14ac:dyDescent="0.25">
      <c r="F396666" s="195"/>
    </row>
    <row r="396667" spans="6:6" x14ac:dyDescent="0.25">
      <c r="F396667" s="195"/>
    </row>
    <row r="396668" spans="6:6" x14ac:dyDescent="0.25">
      <c r="F396668" s="195"/>
    </row>
    <row r="396669" spans="6:6" x14ac:dyDescent="0.25">
      <c r="F396669" s="195"/>
    </row>
    <row r="396670" spans="6:6" x14ac:dyDescent="0.25">
      <c r="F396670" s="195"/>
    </row>
    <row r="396671" spans="6:6" x14ac:dyDescent="0.25">
      <c r="F396671" s="195"/>
    </row>
    <row r="396672" spans="6:6" x14ac:dyDescent="0.25">
      <c r="F396672" s="195"/>
    </row>
    <row r="396673" spans="6:6" x14ac:dyDescent="0.25">
      <c r="F396673" s="195"/>
    </row>
    <row r="396674" spans="6:6" x14ac:dyDescent="0.25">
      <c r="F396674" s="195"/>
    </row>
    <row r="396675" spans="6:6" x14ac:dyDescent="0.25">
      <c r="F396675" s="195"/>
    </row>
    <row r="396676" spans="6:6" x14ac:dyDescent="0.25">
      <c r="F396676" s="195"/>
    </row>
    <row r="396677" spans="6:6" x14ac:dyDescent="0.25">
      <c r="F396677" s="195"/>
    </row>
    <row r="396678" spans="6:6" x14ac:dyDescent="0.25">
      <c r="F396678" s="195"/>
    </row>
    <row r="396679" spans="6:6" x14ac:dyDescent="0.25">
      <c r="F396679" s="195"/>
    </row>
    <row r="396680" spans="6:6" x14ac:dyDescent="0.25">
      <c r="F396680" s="195"/>
    </row>
    <row r="396681" spans="6:6" x14ac:dyDescent="0.25">
      <c r="F396681" s="195"/>
    </row>
    <row r="396682" spans="6:6" x14ac:dyDescent="0.25">
      <c r="F396682" s="195"/>
    </row>
    <row r="396683" spans="6:6" x14ac:dyDescent="0.25">
      <c r="F396683" s="195"/>
    </row>
    <row r="396684" spans="6:6" x14ac:dyDescent="0.25">
      <c r="F396684" s="195"/>
    </row>
    <row r="396685" spans="6:6" x14ac:dyDescent="0.25">
      <c r="F396685" s="195"/>
    </row>
    <row r="396686" spans="6:6" x14ac:dyDescent="0.25">
      <c r="F396686" s="195"/>
    </row>
    <row r="396687" spans="6:6" x14ac:dyDescent="0.25">
      <c r="F396687" s="195"/>
    </row>
    <row r="396688" spans="6:6" x14ac:dyDescent="0.25">
      <c r="F396688" s="195"/>
    </row>
    <row r="396689" spans="6:6" x14ac:dyDescent="0.25">
      <c r="F396689" s="195"/>
    </row>
    <row r="396690" spans="6:6" x14ac:dyDescent="0.25">
      <c r="F396690" s="195"/>
    </row>
    <row r="396691" spans="6:6" x14ac:dyDescent="0.25">
      <c r="F396691" s="195"/>
    </row>
    <row r="396692" spans="6:6" x14ac:dyDescent="0.25">
      <c r="F396692" s="195"/>
    </row>
    <row r="396693" spans="6:6" x14ac:dyDescent="0.25">
      <c r="F396693" s="195"/>
    </row>
    <row r="396694" spans="6:6" x14ac:dyDescent="0.25">
      <c r="F396694" s="195"/>
    </row>
    <row r="396695" spans="6:6" x14ac:dyDescent="0.25">
      <c r="F396695" s="195"/>
    </row>
    <row r="396696" spans="6:6" x14ac:dyDescent="0.25">
      <c r="F396696" s="195"/>
    </row>
    <row r="396697" spans="6:6" x14ac:dyDescent="0.25">
      <c r="F396697" s="195"/>
    </row>
    <row r="396698" spans="6:6" x14ac:dyDescent="0.25">
      <c r="F396698" s="195"/>
    </row>
    <row r="396699" spans="6:6" x14ac:dyDescent="0.25">
      <c r="F396699" s="195"/>
    </row>
    <row r="396700" spans="6:6" x14ac:dyDescent="0.25">
      <c r="F396700" s="195"/>
    </row>
    <row r="396701" spans="6:6" x14ac:dyDescent="0.25">
      <c r="F396701" s="195"/>
    </row>
    <row r="396702" spans="6:6" x14ac:dyDescent="0.25">
      <c r="F396702" s="195"/>
    </row>
    <row r="396703" spans="6:6" x14ac:dyDescent="0.25">
      <c r="F396703" s="195"/>
    </row>
    <row r="396704" spans="6:6" x14ac:dyDescent="0.25">
      <c r="F396704" s="195"/>
    </row>
    <row r="396705" spans="6:6" x14ac:dyDescent="0.25">
      <c r="F396705" s="195"/>
    </row>
    <row r="396706" spans="6:6" x14ac:dyDescent="0.25">
      <c r="F396706" s="195"/>
    </row>
    <row r="396707" spans="6:6" x14ac:dyDescent="0.25">
      <c r="F396707" s="195"/>
    </row>
    <row r="396708" spans="6:6" x14ac:dyDescent="0.25">
      <c r="F396708" s="195"/>
    </row>
    <row r="396709" spans="6:6" x14ac:dyDescent="0.25">
      <c r="F396709" s="195"/>
    </row>
    <row r="396710" spans="6:6" x14ac:dyDescent="0.25">
      <c r="F396710" s="195"/>
    </row>
    <row r="396711" spans="6:6" x14ac:dyDescent="0.25">
      <c r="F396711" s="195"/>
    </row>
    <row r="396712" spans="6:6" x14ac:dyDescent="0.25">
      <c r="F396712" s="195"/>
    </row>
    <row r="396713" spans="6:6" x14ac:dyDescent="0.25">
      <c r="F396713" s="195"/>
    </row>
    <row r="396714" spans="6:6" x14ac:dyDescent="0.25">
      <c r="F396714" s="195"/>
    </row>
    <row r="396715" spans="6:6" x14ac:dyDescent="0.25">
      <c r="F396715" s="195"/>
    </row>
    <row r="396716" spans="6:6" x14ac:dyDescent="0.25">
      <c r="F396716" s="195"/>
    </row>
    <row r="396717" spans="6:6" x14ac:dyDescent="0.25">
      <c r="F396717" s="195"/>
    </row>
    <row r="396718" spans="6:6" x14ac:dyDescent="0.25">
      <c r="F396718" s="195"/>
    </row>
    <row r="396719" spans="6:6" x14ac:dyDescent="0.25">
      <c r="F396719" s="195"/>
    </row>
    <row r="396720" spans="6:6" x14ac:dyDescent="0.25">
      <c r="F396720" s="195"/>
    </row>
    <row r="396721" spans="6:6" x14ac:dyDescent="0.25">
      <c r="F396721" s="195"/>
    </row>
    <row r="396722" spans="6:6" x14ac:dyDescent="0.25">
      <c r="F396722" s="195"/>
    </row>
    <row r="396723" spans="6:6" x14ac:dyDescent="0.25">
      <c r="F396723" s="195"/>
    </row>
    <row r="396724" spans="6:6" x14ac:dyDescent="0.25">
      <c r="F396724" s="195"/>
    </row>
    <row r="396725" spans="6:6" x14ac:dyDescent="0.25">
      <c r="F396725" s="195"/>
    </row>
    <row r="396726" spans="6:6" x14ac:dyDescent="0.25">
      <c r="F396726" s="195"/>
    </row>
    <row r="396727" spans="6:6" x14ac:dyDescent="0.25">
      <c r="F396727" s="195"/>
    </row>
    <row r="396728" spans="6:6" x14ac:dyDescent="0.25">
      <c r="F396728" s="195"/>
    </row>
    <row r="396729" spans="6:6" x14ac:dyDescent="0.25">
      <c r="F396729" s="195"/>
    </row>
    <row r="396730" spans="6:6" x14ac:dyDescent="0.25">
      <c r="F396730" s="195"/>
    </row>
    <row r="396731" spans="6:6" x14ac:dyDescent="0.25">
      <c r="F396731" s="195"/>
    </row>
    <row r="396732" spans="6:6" x14ac:dyDescent="0.25">
      <c r="F396732" s="195"/>
    </row>
    <row r="396733" spans="6:6" x14ac:dyDescent="0.25">
      <c r="F396733" s="195"/>
    </row>
    <row r="396734" spans="6:6" x14ac:dyDescent="0.25">
      <c r="F396734" s="195"/>
    </row>
    <row r="396735" spans="6:6" x14ac:dyDescent="0.25">
      <c r="F396735" s="195"/>
    </row>
    <row r="396736" spans="6:6" x14ac:dyDescent="0.25">
      <c r="F396736" s="195"/>
    </row>
    <row r="396737" spans="6:6" x14ac:dyDescent="0.25">
      <c r="F396737" s="195"/>
    </row>
    <row r="396738" spans="6:6" x14ac:dyDescent="0.25">
      <c r="F396738" s="195"/>
    </row>
    <row r="396739" spans="6:6" x14ac:dyDescent="0.25">
      <c r="F396739" s="195"/>
    </row>
    <row r="396740" spans="6:6" x14ac:dyDescent="0.25">
      <c r="F396740" s="195"/>
    </row>
    <row r="396741" spans="6:6" x14ac:dyDescent="0.25">
      <c r="F396741" s="195"/>
    </row>
    <row r="396742" spans="6:6" x14ac:dyDescent="0.25">
      <c r="F396742" s="195"/>
    </row>
    <row r="396743" spans="6:6" x14ac:dyDescent="0.25">
      <c r="F396743" s="195"/>
    </row>
    <row r="396744" spans="6:6" x14ac:dyDescent="0.25">
      <c r="F396744" s="195"/>
    </row>
    <row r="396745" spans="6:6" x14ac:dyDescent="0.25">
      <c r="F396745" s="195"/>
    </row>
    <row r="396746" spans="6:6" x14ac:dyDescent="0.25">
      <c r="F396746" s="195"/>
    </row>
    <row r="396747" spans="6:6" x14ac:dyDescent="0.25">
      <c r="F396747" s="195"/>
    </row>
    <row r="396748" spans="6:6" x14ac:dyDescent="0.25">
      <c r="F396748" s="195"/>
    </row>
    <row r="396749" spans="6:6" x14ac:dyDescent="0.25">
      <c r="F396749" s="195"/>
    </row>
    <row r="396750" spans="6:6" x14ac:dyDescent="0.25">
      <c r="F396750" s="195"/>
    </row>
    <row r="396751" spans="6:6" x14ac:dyDescent="0.25">
      <c r="F396751" s="195"/>
    </row>
    <row r="396752" spans="6:6" x14ac:dyDescent="0.25">
      <c r="F396752" s="195"/>
    </row>
    <row r="396753" spans="6:6" x14ac:dyDescent="0.25">
      <c r="F396753" s="195"/>
    </row>
    <row r="396754" spans="6:6" x14ac:dyDescent="0.25">
      <c r="F396754" s="195"/>
    </row>
    <row r="396755" spans="6:6" x14ac:dyDescent="0.25">
      <c r="F396755" s="195"/>
    </row>
    <row r="396756" spans="6:6" x14ac:dyDescent="0.25">
      <c r="F396756" s="195"/>
    </row>
    <row r="396757" spans="6:6" x14ac:dyDescent="0.25">
      <c r="F396757" s="195"/>
    </row>
    <row r="396758" spans="6:6" x14ac:dyDescent="0.25">
      <c r="F396758" s="195"/>
    </row>
    <row r="396759" spans="6:6" x14ac:dyDescent="0.25">
      <c r="F396759" s="195"/>
    </row>
    <row r="396760" spans="6:6" x14ac:dyDescent="0.25">
      <c r="F396760" s="195"/>
    </row>
    <row r="396761" spans="6:6" x14ac:dyDescent="0.25">
      <c r="F396761" s="195"/>
    </row>
    <row r="396762" spans="6:6" x14ac:dyDescent="0.25">
      <c r="F396762" s="195"/>
    </row>
    <row r="396763" spans="6:6" x14ac:dyDescent="0.25">
      <c r="F396763" s="195"/>
    </row>
    <row r="396764" spans="6:6" x14ac:dyDescent="0.25">
      <c r="F396764" s="195"/>
    </row>
    <row r="396765" spans="6:6" x14ac:dyDescent="0.25">
      <c r="F396765" s="195"/>
    </row>
    <row r="396766" spans="6:6" x14ac:dyDescent="0.25">
      <c r="F396766" s="195"/>
    </row>
    <row r="396767" spans="6:6" x14ac:dyDescent="0.25">
      <c r="F396767" s="195"/>
    </row>
    <row r="396768" spans="6:6" x14ac:dyDescent="0.25">
      <c r="F396768" s="195"/>
    </row>
    <row r="396769" spans="6:6" x14ac:dyDescent="0.25">
      <c r="F396769" s="195"/>
    </row>
    <row r="396770" spans="6:6" x14ac:dyDescent="0.25">
      <c r="F396770" s="195"/>
    </row>
    <row r="396771" spans="6:6" x14ac:dyDescent="0.25">
      <c r="F396771" s="195"/>
    </row>
    <row r="396772" spans="6:6" x14ac:dyDescent="0.25">
      <c r="F396772" s="195"/>
    </row>
    <row r="396773" spans="6:6" x14ac:dyDescent="0.25">
      <c r="F396773" s="195"/>
    </row>
    <row r="396774" spans="6:6" x14ac:dyDescent="0.25">
      <c r="F396774" s="195"/>
    </row>
    <row r="396775" spans="6:6" x14ac:dyDescent="0.25">
      <c r="F396775" s="195"/>
    </row>
    <row r="396776" spans="6:6" x14ac:dyDescent="0.25">
      <c r="F396776" s="195"/>
    </row>
    <row r="396777" spans="6:6" x14ac:dyDescent="0.25">
      <c r="F396777" s="195"/>
    </row>
    <row r="396778" spans="6:6" x14ac:dyDescent="0.25">
      <c r="F396778" s="195"/>
    </row>
    <row r="396779" spans="6:6" x14ac:dyDescent="0.25">
      <c r="F396779" s="195"/>
    </row>
    <row r="396780" spans="6:6" x14ac:dyDescent="0.25">
      <c r="F396780" s="195"/>
    </row>
    <row r="396781" spans="6:6" x14ac:dyDescent="0.25">
      <c r="F396781" s="195"/>
    </row>
    <row r="396782" spans="6:6" x14ac:dyDescent="0.25">
      <c r="F396782" s="195"/>
    </row>
    <row r="396783" spans="6:6" x14ac:dyDescent="0.25">
      <c r="F396783" s="195"/>
    </row>
    <row r="396784" spans="6:6" x14ac:dyDescent="0.25">
      <c r="F396784" s="195"/>
    </row>
    <row r="396785" spans="6:6" x14ac:dyDescent="0.25">
      <c r="F396785" s="195"/>
    </row>
    <row r="396786" spans="6:6" x14ac:dyDescent="0.25">
      <c r="F396786" s="195"/>
    </row>
    <row r="396787" spans="6:6" x14ac:dyDescent="0.25">
      <c r="F396787" s="195"/>
    </row>
    <row r="396788" spans="6:6" x14ac:dyDescent="0.25">
      <c r="F396788" s="195"/>
    </row>
    <row r="396789" spans="6:6" x14ac:dyDescent="0.25">
      <c r="F396789" s="195"/>
    </row>
    <row r="396790" spans="6:6" x14ac:dyDescent="0.25">
      <c r="F396790" s="195"/>
    </row>
    <row r="396791" spans="6:6" x14ac:dyDescent="0.25">
      <c r="F396791" s="195"/>
    </row>
    <row r="396792" spans="6:6" x14ac:dyDescent="0.25">
      <c r="F396792" s="195"/>
    </row>
    <row r="396793" spans="6:6" x14ac:dyDescent="0.25">
      <c r="F396793" s="195"/>
    </row>
    <row r="396794" spans="6:6" x14ac:dyDescent="0.25">
      <c r="F396794" s="195"/>
    </row>
    <row r="396795" spans="6:6" x14ac:dyDescent="0.25">
      <c r="F396795" s="195"/>
    </row>
    <row r="396796" spans="6:6" x14ac:dyDescent="0.25">
      <c r="F396796" s="195"/>
    </row>
    <row r="396797" spans="6:6" x14ac:dyDescent="0.25">
      <c r="F396797" s="195"/>
    </row>
    <row r="396798" spans="6:6" x14ac:dyDescent="0.25">
      <c r="F396798" s="195"/>
    </row>
    <row r="396799" spans="6:6" x14ac:dyDescent="0.25">
      <c r="F396799" s="195"/>
    </row>
    <row r="396800" spans="6:6" x14ac:dyDescent="0.25">
      <c r="F396800" s="195"/>
    </row>
    <row r="396801" spans="6:6" x14ac:dyDescent="0.25">
      <c r="F396801" s="195"/>
    </row>
    <row r="396802" spans="6:6" x14ac:dyDescent="0.25">
      <c r="F396802" s="195"/>
    </row>
    <row r="396803" spans="6:6" x14ac:dyDescent="0.25">
      <c r="F396803" s="195"/>
    </row>
    <row r="396804" spans="6:6" x14ac:dyDescent="0.25">
      <c r="F396804" s="195"/>
    </row>
    <row r="396805" spans="6:6" x14ac:dyDescent="0.25">
      <c r="F396805" s="195"/>
    </row>
    <row r="396806" spans="6:6" x14ac:dyDescent="0.25">
      <c r="F396806" s="195"/>
    </row>
    <row r="396807" spans="6:6" x14ac:dyDescent="0.25">
      <c r="F396807" s="195"/>
    </row>
    <row r="396808" spans="6:6" x14ac:dyDescent="0.25">
      <c r="F396808" s="195"/>
    </row>
    <row r="396809" spans="6:6" x14ac:dyDescent="0.25">
      <c r="F396809" s="195"/>
    </row>
    <row r="396810" spans="6:6" x14ac:dyDescent="0.25">
      <c r="F396810" s="195"/>
    </row>
    <row r="396811" spans="6:6" x14ac:dyDescent="0.25">
      <c r="F396811" s="195"/>
    </row>
    <row r="396812" spans="6:6" x14ac:dyDescent="0.25">
      <c r="F396812" s="195"/>
    </row>
    <row r="396813" spans="6:6" x14ac:dyDescent="0.25">
      <c r="F396813" s="195"/>
    </row>
    <row r="396814" spans="6:6" x14ac:dyDescent="0.25">
      <c r="F396814" s="195"/>
    </row>
    <row r="396815" spans="6:6" x14ac:dyDescent="0.25">
      <c r="F396815" s="195"/>
    </row>
    <row r="396816" spans="6:6" x14ac:dyDescent="0.25">
      <c r="F396816" s="195"/>
    </row>
    <row r="396817" spans="6:6" x14ac:dyDescent="0.25">
      <c r="F396817" s="195"/>
    </row>
    <row r="396818" spans="6:6" x14ac:dyDescent="0.25">
      <c r="F396818" s="195"/>
    </row>
    <row r="396819" spans="6:6" x14ac:dyDescent="0.25">
      <c r="F396819" s="195"/>
    </row>
    <row r="396820" spans="6:6" x14ac:dyDescent="0.25">
      <c r="F396820" s="195"/>
    </row>
    <row r="396821" spans="6:6" x14ac:dyDescent="0.25">
      <c r="F396821" s="195"/>
    </row>
    <row r="396822" spans="6:6" x14ac:dyDescent="0.25">
      <c r="F396822" s="195"/>
    </row>
    <row r="396823" spans="6:6" x14ac:dyDescent="0.25">
      <c r="F396823" s="195"/>
    </row>
    <row r="396824" spans="6:6" x14ac:dyDescent="0.25">
      <c r="F396824" s="195"/>
    </row>
    <row r="396825" spans="6:6" x14ac:dyDescent="0.25">
      <c r="F396825" s="195"/>
    </row>
    <row r="396826" spans="6:6" x14ac:dyDescent="0.25">
      <c r="F396826" s="195"/>
    </row>
    <row r="396827" spans="6:6" x14ac:dyDescent="0.25">
      <c r="F396827" s="195"/>
    </row>
    <row r="396828" spans="6:6" x14ac:dyDescent="0.25">
      <c r="F396828" s="195"/>
    </row>
    <row r="396829" spans="6:6" x14ac:dyDescent="0.25">
      <c r="F396829" s="195"/>
    </row>
    <row r="396830" spans="6:6" x14ac:dyDescent="0.25">
      <c r="F396830" s="195"/>
    </row>
    <row r="396831" spans="6:6" x14ac:dyDescent="0.25">
      <c r="F396831" s="195"/>
    </row>
    <row r="396832" spans="6:6" x14ac:dyDescent="0.25">
      <c r="F396832" s="195"/>
    </row>
    <row r="396833" spans="6:6" x14ac:dyDescent="0.25">
      <c r="F396833" s="195"/>
    </row>
    <row r="396834" spans="6:6" x14ac:dyDescent="0.25">
      <c r="F396834" s="195"/>
    </row>
    <row r="396835" spans="6:6" x14ac:dyDescent="0.25">
      <c r="F396835" s="195"/>
    </row>
    <row r="396836" spans="6:6" x14ac:dyDescent="0.25">
      <c r="F396836" s="195"/>
    </row>
    <row r="396837" spans="6:6" x14ac:dyDescent="0.25">
      <c r="F396837" s="195"/>
    </row>
    <row r="396838" spans="6:6" x14ac:dyDescent="0.25">
      <c r="F396838" s="195"/>
    </row>
    <row r="396839" spans="6:6" x14ac:dyDescent="0.25">
      <c r="F396839" s="195"/>
    </row>
    <row r="396840" spans="6:6" x14ac:dyDescent="0.25">
      <c r="F396840" s="195"/>
    </row>
    <row r="396841" spans="6:6" x14ac:dyDescent="0.25">
      <c r="F396841" s="195"/>
    </row>
    <row r="396842" spans="6:6" x14ac:dyDescent="0.25">
      <c r="F396842" s="195"/>
    </row>
    <row r="396843" spans="6:6" x14ac:dyDescent="0.25">
      <c r="F396843" s="195"/>
    </row>
    <row r="396844" spans="6:6" x14ac:dyDescent="0.25">
      <c r="F396844" s="195"/>
    </row>
    <row r="396845" spans="6:6" x14ac:dyDescent="0.25">
      <c r="F396845" s="195"/>
    </row>
    <row r="396846" spans="6:6" x14ac:dyDescent="0.25">
      <c r="F396846" s="195"/>
    </row>
    <row r="396847" spans="6:6" x14ac:dyDescent="0.25">
      <c r="F396847" s="195"/>
    </row>
    <row r="396848" spans="6:6" x14ac:dyDescent="0.25">
      <c r="F396848" s="195"/>
    </row>
    <row r="396849" spans="6:6" x14ac:dyDescent="0.25">
      <c r="F396849" s="195"/>
    </row>
    <row r="396850" spans="6:6" x14ac:dyDescent="0.25">
      <c r="F396850" s="195"/>
    </row>
    <row r="396851" spans="6:6" x14ac:dyDescent="0.25">
      <c r="F396851" s="195"/>
    </row>
    <row r="396852" spans="6:6" x14ac:dyDescent="0.25">
      <c r="F396852" s="195"/>
    </row>
    <row r="396853" spans="6:6" x14ac:dyDescent="0.25">
      <c r="F396853" s="195"/>
    </row>
    <row r="396854" spans="6:6" x14ac:dyDescent="0.25">
      <c r="F396854" s="195"/>
    </row>
    <row r="396855" spans="6:6" x14ac:dyDescent="0.25">
      <c r="F396855" s="195"/>
    </row>
    <row r="396856" spans="6:6" x14ac:dyDescent="0.25">
      <c r="F396856" s="195"/>
    </row>
    <row r="396857" spans="6:6" x14ac:dyDescent="0.25">
      <c r="F396857" s="195"/>
    </row>
    <row r="396858" spans="6:6" x14ac:dyDescent="0.25">
      <c r="F396858" s="195"/>
    </row>
    <row r="396859" spans="6:6" x14ac:dyDescent="0.25">
      <c r="F396859" s="195"/>
    </row>
    <row r="396860" spans="6:6" x14ac:dyDescent="0.25">
      <c r="F396860" s="195"/>
    </row>
    <row r="396861" spans="6:6" x14ac:dyDescent="0.25">
      <c r="F396861" s="195"/>
    </row>
    <row r="396862" spans="6:6" x14ac:dyDescent="0.25">
      <c r="F396862" s="195"/>
    </row>
    <row r="396863" spans="6:6" x14ac:dyDescent="0.25">
      <c r="F396863" s="195"/>
    </row>
    <row r="396864" spans="6:6" x14ac:dyDescent="0.25">
      <c r="F396864" s="195"/>
    </row>
    <row r="401982" spans="6:6" x14ac:dyDescent="0.25">
      <c r="F401982" s="195"/>
    </row>
    <row r="401983" spans="6:6" x14ac:dyDescent="0.25">
      <c r="F401983" s="195"/>
    </row>
    <row r="401984" spans="6:6" x14ac:dyDescent="0.25">
      <c r="F401984" s="195"/>
    </row>
    <row r="401985" spans="6:6" x14ac:dyDescent="0.25">
      <c r="F401985" s="195"/>
    </row>
    <row r="401986" spans="6:6" x14ac:dyDescent="0.25">
      <c r="F401986" s="195"/>
    </row>
    <row r="401987" spans="6:6" x14ac:dyDescent="0.25">
      <c r="F401987" s="195"/>
    </row>
    <row r="401988" spans="6:6" x14ac:dyDescent="0.25">
      <c r="F401988" s="195"/>
    </row>
    <row r="401989" spans="6:6" x14ac:dyDescent="0.25">
      <c r="F401989" s="195"/>
    </row>
    <row r="401990" spans="6:6" x14ac:dyDescent="0.25">
      <c r="F401990" s="195"/>
    </row>
    <row r="401991" spans="6:6" x14ac:dyDescent="0.25">
      <c r="F401991" s="195"/>
    </row>
    <row r="401992" spans="6:6" x14ac:dyDescent="0.25">
      <c r="F401992" s="195"/>
    </row>
    <row r="401993" spans="6:6" x14ac:dyDescent="0.25">
      <c r="F401993" s="195"/>
    </row>
    <row r="401994" spans="6:6" x14ac:dyDescent="0.25">
      <c r="F401994" s="195"/>
    </row>
    <row r="401995" spans="6:6" x14ac:dyDescent="0.25">
      <c r="F401995" s="195"/>
    </row>
    <row r="401996" spans="6:6" x14ac:dyDescent="0.25">
      <c r="F401996" s="195"/>
    </row>
    <row r="401997" spans="6:6" x14ac:dyDescent="0.25">
      <c r="F401997" s="195"/>
    </row>
    <row r="401998" spans="6:6" x14ac:dyDescent="0.25">
      <c r="F401998" s="195"/>
    </row>
    <row r="401999" spans="6:6" x14ac:dyDescent="0.25">
      <c r="F401999" s="195"/>
    </row>
    <row r="402000" spans="6:6" x14ac:dyDescent="0.25">
      <c r="F402000" s="195"/>
    </row>
    <row r="402001" spans="6:6" x14ac:dyDescent="0.25">
      <c r="F402001" s="195"/>
    </row>
    <row r="402002" spans="6:6" x14ac:dyDescent="0.25">
      <c r="F402002" s="195"/>
    </row>
    <row r="402003" spans="6:6" x14ac:dyDescent="0.25">
      <c r="F402003" s="195"/>
    </row>
    <row r="402004" spans="6:6" x14ac:dyDescent="0.25">
      <c r="F402004" s="195"/>
    </row>
    <row r="402005" spans="6:6" x14ac:dyDescent="0.25">
      <c r="F402005" s="195"/>
    </row>
    <row r="402006" spans="6:6" x14ac:dyDescent="0.25">
      <c r="F402006" s="195"/>
    </row>
    <row r="402007" spans="6:6" x14ac:dyDescent="0.25">
      <c r="F402007" s="195"/>
    </row>
    <row r="402008" spans="6:6" x14ac:dyDescent="0.25">
      <c r="F402008" s="195"/>
    </row>
    <row r="402009" spans="6:6" x14ac:dyDescent="0.25">
      <c r="F402009" s="195"/>
    </row>
    <row r="402010" spans="6:6" x14ac:dyDescent="0.25">
      <c r="F402010" s="195"/>
    </row>
    <row r="402011" spans="6:6" x14ac:dyDescent="0.25">
      <c r="F402011" s="195"/>
    </row>
    <row r="402012" spans="6:6" x14ac:dyDescent="0.25">
      <c r="F402012" s="195"/>
    </row>
    <row r="402013" spans="6:6" x14ac:dyDescent="0.25">
      <c r="F402013" s="195"/>
    </row>
    <row r="402014" spans="6:6" x14ac:dyDescent="0.25">
      <c r="F402014" s="195"/>
    </row>
    <row r="402015" spans="6:6" x14ac:dyDescent="0.25">
      <c r="F402015" s="195"/>
    </row>
    <row r="402016" spans="6:6" x14ac:dyDescent="0.25">
      <c r="F402016" s="195"/>
    </row>
    <row r="402017" spans="6:6" x14ac:dyDescent="0.25">
      <c r="F402017" s="195"/>
    </row>
    <row r="402018" spans="6:6" x14ac:dyDescent="0.25">
      <c r="F402018" s="195"/>
    </row>
    <row r="402019" spans="6:6" x14ac:dyDescent="0.25">
      <c r="F402019" s="195"/>
    </row>
    <row r="402020" spans="6:6" x14ac:dyDescent="0.25">
      <c r="F402020" s="195"/>
    </row>
    <row r="402021" spans="6:6" x14ac:dyDescent="0.25">
      <c r="F402021" s="195"/>
    </row>
    <row r="402022" spans="6:6" x14ac:dyDescent="0.25">
      <c r="F402022" s="195"/>
    </row>
    <row r="402023" spans="6:6" x14ac:dyDescent="0.25">
      <c r="F402023" s="195"/>
    </row>
    <row r="402024" spans="6:6" x14ac:dyDescent="0.25">
      <c r="F402024" s="195"/>
    </row>
    <row r="402025" spans="6:6" x14ac:dyDescent="0.25">
      <c r="F402025" s="195"/>
    </row>
    <row r="402026" spans="6:6" x14ac:dyDescent="0.25">
      <c r="F402026" s="195"/>
    </row>
    <row r="402027" spans="6:6" x14ac:dyDescent="0.25">
      <c r="F402027" s="195"/>
    </row>
    <row r="402028" spans="6:6" x14ac:dyDescent="0.25">
      <c r="F402028" s="195"/>
    </row>
    <row r="402029" spans="6:6" x14ac:dyDescent="0.25">
      <c r="F402029" s="195"/>
    </row>
    <row r="402030" spans="6:6" x14ac:dyDescent="0.25">
      <c r="F402030" s="195"/>
    </row>
    <row r="402031" spans="6:6" x14ac:dyDescent="0.25">
      <c r="F402031" s="195"/>
    </row>
    <row r="402032" spans="6:6" x14ac:dyDescent="0.25">
      <c r="F402032" s="195"/>
    </row>
    <row r="402033" spans="6:6" x14ac:dyDescent="0.25">
      <c r="F402033" s="195"/>
    </row>
    <row r="402034" spans="6:6" x14ac:dyDescent="0.25">
      <c r="F402034" s="195"/>
    </row>
    <row r="402035" spans="6:6" x14ac:dyDescent="0.25">
      <c r="F402035" s="195"/>
    </row>
    <row r="402036" spans="6:6" x14ac:dyDescent="0.25">
      <c r="F402036" s="195"/>
    </row>
    <row r="402037" spans="6:6" x14ac:dyDescent="0.25">
      <c r="F402037" s="195"/>
    </row>
    <row r="402038" spans="6:6" x14ac:dyDescent="0.25">
      <c r="F402038" s="195"/>
    </row>
    <row r="402039" spans="6:6" x14ac:dyDescent="0.25">
      <c r="F402039" s="195"/>
    </row>
    <row r="402040" spans="6:6" x14ac:dyDescent="0.25">
      <c r="F402040" s="195"/>
    </row>
    <row r="402041" spans="6:6" x14ac:dyDescent="0.25">
      <c r="F402041" s="195"/>
    </row>
    <row r="402042" spans="6:6" x14ac:dyDescent="0.25">
      <c r="F402042" s="195"/>
    </row>
    <row r="402043" spans="6:6" x14ac:dyDescent="0.25">
      <c r="F402043" s="195"/>
    </row>
    <row r="402044" spans="6:6" x14ac:dyDescent="0.25">
      <c r="F402044" s="195"/>
    </row>
    <row r="402045" spans="6:6" x14ac:dyDescent="0.25">
      <c r="F402045" s="195"/>
    </row>
    <row r="402046" spans="6:6" x14ac:dyDescent="0.25">
      <c r="F402046" s="195"/>
    </row>
    <row r="402047" spans="6:6" x14ac:dyDescent="0.25">
      <c r="F402047" s="195"/>
    </row>
    <row r="402048" spans="6:6" x14ac:dyDescent="0.25">
      <c r="F402048" s="195"/>
    </row>
    <row r="402049" spans="6:6" x14ac:dyDescent="0.25">
      <c r="F402049" s="195"/>
    </row>
    <row r="402050" spans="6:6" x14ac:dyDescent="0.25">
      <c r="F402050" s="195"/>
    </row>
    <row r="402051" spans="6:6" x14ac:dyDescent="0.25">
      <c r="F402051" s="195"/>
    </row>
    <row r="402052" spans="6:6" x14ac:dyDescent="0.25">
      <c r="F402052" s="195"/>
    </row>
    <row r="402053" spans="6:6" x14ac:dyDescent="0.25">
      <c r="F402053" s="195"/>
    </row>
    <row r="402054" spans="6:6" x14ac:dyDescent="0.25">
      <c r="F402054" s="195"/>
    </row>
    <row r="402055" spans="6:6" x14ac:dyDescent="0.25">
      <c r="F402055" s="195"/>
    </row>
    <row r="402056" spans="6:6" x14ac:dyDescent="0.25">
      <c r="F402056" s="195"/>
    </row>
    <row r="402057" spans="6:6" x14ac:dyDescent="0.25">
      <c r="F402057" s="195"/>
    </row>
    <row r="402058" spans="6:6" x14ac:dyDescent="0.25">
      <c r="F402058" s="195"/>
    </row>
    <row r="402059" spans="6:6" x14ac:dyDescent="0.25">
      <c r="F402059" s="195"/>
    </row>
    <row r="402060" spans="6:6" x14ac:dyDescent="0.25">
      <c r="F402060" s="195"/>
    </row>
    <row r="402061" spans="6:6" x14ac:dyDescent="0.25">
      <c r="F402061" s="195"/>
    </row>
    <row r="402062" spans="6:6" x14ac:dyDescent="0.25">
      <c r="F402062" s="195"/>
    </row>
    <row r="402063" spans="6:6" x14ac:dyDescent="0.25">
      <c r="F402063" s="195"/>
    </row>
    <row r="402064" spans="6:6" x14ac:dyDescent="0.25">
      <c r="F402064" s="195"/>
    </row>
    <row r="402065" spans="6:6" x14ac:dyDescent="0.25">
      <c r="F402065" s="195"/>
    </row>
    <row r="402066" spans="6:6" x14ac:dyDescent="0.25">
      <c r="F402066" s="195"/>
    </row>
    <row r="402067" spans="6:6" x14ac:dyDescent="0.25">
      <c r="F402067" s="195"/>
    </row>
    <row r="402068" spans="6:6" x14ac:dyDescent="0.25">
      <c r="F402068" s="195"/>
    </row>
    <row r="402069" spans="6:6" x14ac:dyDescent="0.25">
      <c r="F402069" s="195"/>
    </row>
    <row r="402070" spans="6:6" x14ac:dyDescent="0.25">
      <c r="F402070" s="195"/>
    </row>
    <row r="402071" spans="6:6" x14ac:dyDescent="0.25">
      <c r="F402071" s="195"/>
    </row>
    <row r="402072" spans="6:6" x14ac:dyDescent="0.25">
      <c r="F402072" s="195"/>
    </row>
    <row r="402073" spans="6:6" x14ac:dyDescent="0.25">
      <c r="F402073" s="195"/>
    </row>
    <row r="402074" spans="6:6" x14ac:dyDescent="0.25">
      <c r="F402074" s="195"/>
    </row>
    <row r="402075" spans="6:6" x14ac:dyDescent="0.25">
      <c r="F402075" s="195"/>
    </row>
    <row r="402076" spans="6:6" x14ac:dyDescent="0.25">
      <c r="F402076" s="195"/>
    </row>
    <row r="402077" spans="6:6" x14ac:dyDescent="0.25">
      <c r="F402077" s="195"/>
    </row>
    <row r="402078" spans="6:6" x14ac:dyDescent="0.25">
      <c r="F402078" s="195"/>
    </row>
    <row r="402079" spans="6:6" x14ac:dyDescent="0.25">
      <c r="F402079" s="195"/>
    </row>
    <row r="402080" spans="6:6" x14ac:dyDescent="0.25">
      <c r="F402080" s="195"/>
    </row>
    <row r="402081" spans="6:6" x14ac:dyDescent="0.25">
      <c r="F402081" s="195"/>
    </row>
    <row r="402082" spans="6:6" x14ac:dyDescent="0.25">
      <c r="F402082" s="195"/>
    </row>
    <row r="402083" spans="6:6" x14ac:dyDescent="0.25">
      <c r="F402083" s="195"/>
    </row>
    <row r="402084" spans="6:6" x14ac:dyDescent="0.25">
      <c r="F402084" s="195"/>
    </row>
    <row r="402085" spans="6:6" x14ac:dyDescent="0.25">
      <c r="F402085" s="195"/>
    </row>
    <row r="402086" spans="6:6" x14ac:dyDescent="0.25">
      <c r="F402086" s="195"/>
    </row>
    <row r="402087" spans="6:6" x14ac:dyDescent="0.25">
      <c r="F402087" s="195"/>
    </row>
    <row r="402088" spans="6:6" x14ac:dyDescent="0.25">
      <c r="F402088" s="195"/>
    </row>
    <row r="402089" spans="6:6" x14ac:dyDescent="0.25">
      <c r="F402089" s="195"/>
    </row>
    <row r="402090" spans="6:6" x14ac:dyDescent="0.25">
      <c r="F402090" s="195"/>
    </row>
    <row r="402091" spans="6:6" x14ac:dyDescent="0.25">
      <c r="F402091" s="195"/>
    </row>
    <row r="402092" spans="6:6" x14ac:dyDescent="0.25">
      <c r="F402092" s="195"/>
    </row>
    <row r="402093" spans="6:6" x14ac:dyDescent="0.25">
      <c r="F402093" s="195"/>
    </row>
    <row r="402094" spans="6:6" x14ac:dyDescent="0.25">
      <c r="F402094" s="195"/>
    </row>
    <row r="402095" spans="6:6" x14ac:dyDescent="0.25">
      <c r="F402095" s="195"/>
    </row>
    <row r="402096" spans="6:6" x14ac:dyDescent="0.25">
      <c r="F402096" s="195"/>
    </row>
    <row r="402097" spans="6:6" x14ac:dyDescent="0.25">
      <c r="F402097" s="195"/>
    </row>
    <row r="402098" spans="6:6" x14ac:dyDescent="0.25">
      <c r="F402098" s="195"/>
    </row>
    <row r="402099" spans="6:6" x14ac:dyDescent="0.25">
      <c r="F402099" s="195"/>
    </row>
    <row r="402100" spans="6:6" x14ac:dyDescent="0.25">
      <c r="F402100" s="195"/>
    </row>
    <row r="402101" spans="6:6" x14ac:dyDescent="0.25">
      <c r="F402101" s="195"/>
    </row>
    <row r="402102" spans="6:6" x14ac:dyDescent="0.25">
      <c r="F402102" s="195"/>
    </row>
    <row r="402103" spans="6:6" x14ac:dyDescent="0.25">
      <c r="F402103" s="195"/>
    </row>
    <row r="402104" spans="6:6" x14ac:dyDescent="0.25">
      <c r="F402104" s="195"/>
    </row>
    <row r="402105" spans="6:6" x14ac:dyDescent="0.25">
      <c r="F402105" s="195"/>
    </row>
    <row r="402106" spans="6:6" x14ac:dyDescent="0.25">
      <c r="F402106" s="195"/>
    </row>
    <row r="402107" spans="6:6" x14ac:dyDescent="0.25">
      <c r="F402107" s="195"/>
    </row>
    <row r="402108" spans="6:6" x14ac:dyDescent="0.25">
      <c r="F402108" s="195"/>
    </row>
    <row r="402109" spans="6:6" x14ac:dyDescent="0.25">
      <c r="F402109" s="195"/>
    </row>
    <row r="402110" spans="6:6" x14ac:dyDescent="0.25">
      <c r="F402110" s="195"/>
    </row>
    <row r="402111" spans="6:6" x14ac:dyDescent="0.25">
      <c r="F402111" s="195"/>
    </row>
    <row r="402112" spans="6:6" x14ac:dyDescent="0.25">
      <c r="F402112" s="195"/>
    </row>
    <row r="402113" spans="6:6" x14ac:dyDescent="0.25">
      <c r="F402113" s="195"/>
    </row>
    <row r="402114" spans="6:6" x14ac:dyDescent="0.25">
      <c r="F402114" s="195"/>
    </row>
    <row r="402115" spans="6:6" x14ac:dyDescent="0.25">
      <c r="F402115" s="195"/>
    </row>
    <row r="402116" spans="6:6" x14ac:dyDescent="0.25">
      <c r="F402116" s="195"/>
    </row>
    <row r="402117" spans="6:6" x14ac:dyDescent="0.25">
      <c r="F402117" s="195"/>
    </row>
    <row r="402118" spans="6:6" x14ac:dyDescent="0.25">
      <c r="F402118" s="195"/>
    </row>
    <row r="402119" spans="6:6" x14ac:dyDescent="0.25">
      <c r="F402119" s="195"/>
    </row>
    <row r="402120" spans="6:6" x14ac:dyDescent="0.25">
      <c r="F402120" s="195"/>
    </row>
    <row r="402121" spans="6:6" x14ac:dyDescent="0.25">
      <c r="F402121" s="195"/>
    </row>
    <row r="402122" spans="6:6" x14ac:dyDescent="0.25">
      <c r="F402122" s="195"/>
    </row>
    <row r="402123" spans="6:6" x14ac:dyDescent="0.25">
      <c r="F402123" s="195"/>
    </row>
    <row r="402124" spans="6:6" x14ac:dyDescent="0.25">
      <c r="F402124" s="195"/>
    </row>
    <row r="402125" spans="6:6" x14ac:dyDescent="0.25">
      <c r="F402125" s="195"/>
    </row>
    <row r="402126" spans="6:6" x14ac:dyDescent="0.25">
      <c r="F402126" s="195"/>
    </row>
    <row r="402127" spans="6:6" x14ac:dyDescent="0.25">
      <c r="F402127" s="195"/>
    </row>
    <row r="402128" spans="6:6" x14ac:dyDescent="0.25">
      <c r="F402128" s="195"/>
    </row>
    <row r="402129" spans="6:6" x14ac:dyDescent="0.25">
      <c r="F402129" s="195"/>
    </row>
    <row r="402130" spans="6:6" x14ac:dyDescent="0.25">
      <c r="F402130" s="195"/>
    </row>
    <row r="402131" spans="6:6" x14ac:dyDescent="0.25">
      <c r="F402131" s="195"/>
    </row>
    <row r="402132" spans="6:6" x14ac:dyDescent="0.25">
      <c r="F402132" s="195"/>
    </row>
    <row r="402133" spans="6:6" x14ac:dyDescent="0.25">
      <c r="F402133" s="195"/>
    </row>
    <row r="402134" spans="6:6" x14ac:dyDescent="0.25">
      <c r="F402134" s="195"/>
    </row>
    <row r="402135" spans="6:6" x14ac:dyDescent="0.25">
      <c r="F402135" s="195"/>
    </row>
    <row r="402136" spans="6:6" x14ac:dyDescent="0.25">
      <c r="F402136" s="195"/>
    </row>
    <row r="402137" spans="6:6" x14ac:dyDescent="0.25">
      <c r="F402137" s="195"/>
    </row>
    <row r="402138" spans="6:6" x14ac:dyDescent="0.25">
      <c r="F402138" s="195"/>
    </row>
    <row r="402139" spans="6:6" x14ac:dyDescent="0.25">
      <c r="F402139" s="195"/>
    </row>
    <row r="402140" spans="6:6" x14ac:dyDescent="0.25">
      <c r="F402140" s="195"/>
    </row>
    <row r="402141" spans="6:6" x14ac:dyDescent="0.25">
      <c r="F402141" s="195"/>
    </row>
    <row r="402142" spans="6:6" x14ac:dyDescent="0.25">
      <c r="F402142" s="195"/>
    </row>
    <row r="402143" spans="6:6" x14ac:dyDescent="0.25">
      <c r="F402143" s="195"/>
    </row>
    <row r="402144" spans="6:6" x14ac:dyDescent="0.25">
      <c r="F402144" s="195"/>
    </row>
    <row r="402145" spans="6:6" x14ac:dyDescent="0.25">
      <c r="F402145" s="195"/>
    </row>
    <row r="402146" spans="6:6" x14ac:dyDescent="0.25">
      <c r="F402146" s="195"/>
    </row>
    <row r="402147" spans="6:6" x14ac:dyDescent="0.25">
      <c r="F402147" s="195"/>
    </row>
    <row r="402148" spans="6:6" x14ac:dyDescent="0.25">
      <c r="F402148" s="195"/>
    </row>
    <row r="402149" spans="6:6" x14ac:dyDescent="0.25">
      <c r="F402149" s="195"/>
    </row>
    <row r="402150" spans="6:6" x14ac:dyDescent="0.25">
      <c r="F402150" s="195"/>
    </row>
    <row r="402151" spans="6:6" x14ac:dyDescent="0.25">
      <c r="F402151" s="195"/>
    </row>
    <row r="402152" spans="6:6" x14ac:dyDescent="0.25">
      <c r="F402152" s="195"/>
    </row>
    <row r="402153" spans="6:6" x14ac:dyDescent="0.25">
      <c r="F402153" s="195"/>
    </row>
    <row r="402154" spans="6:6" x14ac:dyDescent="0.25">
      <c r="F402154" s="195"/>
    </row>
    <row r="402155" spans="6:6" x14ac:dyDescent="0.25">
      <c r="F402155" s="195"/>
    </row>
    <row r="402156" spans="6:6" x14ac:dyDescent="0.25">
      <c r="F402156" s="195"/>
    </row>
    <row r="402157" spans="6:6" x14ac:dyDescent="0.25">
      <c r="F402157" s="195"/>
    </row>
    <row r="402158" spans="6:6" x14ac:dyDescent="0.25">
      <c r="F402158" s="195"/>
    </row>
    <row r="402159" spans="6:6" x14ac:dyDescent="0.25">
      <c r="F402159" s="195"/>
    </row>
    <row r="402160" spans="6:6" x14ac:dyDescent="0.25">
      <c r="F402160" s="195"/>
    </row>
    <row r="402161" spans="6:6" x14ac:dyDescent="0.25">
      <c r="F402161" s="195"/>
    </row>
    <row r="402162" spans="6:6" x14ac:dyDescent="0.25">
      <c r="F402162" s="195"/>
    </row>
    <row r="402163" spans="6:6" x14ac:dyDescent="0.25">
      <c r="F402163" s="195"/>
    </row>
    <row r="402164" spans="6:6" x14ac:dyDescent="0.25">
      <c r="F402164" s="195"/>
    </row>
    <row r="402165" spans="6:6" x14ac:dyDescent="0.25">
      <c r="F402165" s="195"/>
    </row>
    <row r="402166" spans="6:6" x14ac:dyDescent="0.25">
      <c r="F402166" s="195"/>
    </row>
    <row r="402167" spans="6:6" x14ac:dyDescent="0.25">
      <c r="F402167" s="195"/>
    </row>
    <row r="402168" spans="6:6" x14ac:dyDescent="0.25">
      <c r="F402168" s="195"/>
    </row>
    <row r="402169" spans="6:6" x14ac:dyDescent="0.25">
      <c r="F402169" s="195"/>
    </row>
    <row r="402170" spans="6:6" x14ac:dyDescent="0.25">
      <c r="F402170" s="195"/>
    </row>
    <row r="402171" spans="6:6" x14ac:dyDescent="0.25">
      <c r="F402171" s="195"/>
    </row>
    <row r="402172" spans="6:6" x14ac:dyDescent="0.25">
      <c r="F402172" s="195"/>
    </row>
    <row r="402173" spans="6:6" x14ac:dyDescent="0.25">
      <c r="F402173" s="195"/>
    </row>
    <row r="402174" spans="6:6" x14ac:dyDescent="0.25">
      <c r="F402174" s="195"/>
    </row>
    <row r="402175" spans="6:6" x14ac:dyDescent="0.25">
      <c r="F402175" s="195"/>
    </row>
    <row r="402176" spans="6:6" x14ac:dyDescent="0.25">
      <c r="F402176" s="195"/>
    </row>
    <row r="402177" spans="6:6" x14ac:dyDescent="0.25">
      <c r="F402177" s="195"/>
    </row>
    <row r="402178" spans="6:6" x14ac:dyDescent="0.25">
      <c r="F402178" s="195"/>
    </row>
    <row r="402179" spans="6:6" x14ac:dyDescent="0.25">
      <c r="F402179" s="195"/>
    </row>
    <row r="402180" spans="6:6" x14ac:dyDescent="0.25">
      <c r="F402180" s="195"/>
    </row>
    <row r="402181" spans="6:6" x14ac:dyDescent="0.25">
      <c r="F402181" s="195"/>
    </row>
    <row r="402182" spans="6:6" x14ac:dyDescent="0.25">
      <c r="F402182" s="195"/>
    </row>
    <row r="402183" spans="6:6" x14ac:dyDescent="0.25">
      <c r="F402183" s="195"/>
    </row>
    <row r="402184" spans="6:6" x14ac:dyDescent="0.25">
      <c r="F402184" s="195"/>
    </row>
    <row r="402185" spans="6:6" x14ac:dyDescent="0.25">
      <c r="F402185" s="195"/>
    </row>
    <row r="402186" spans="6:6" x14ac:dyDescent="0.25">
      <c r="F402186" s="195"/>
    </row>
    <row r="402187" spans="6:6" x14ac:dyDescent="0.25">
      <c r="F402187" s="195"/>
    </row>
    <row r="402188" spans="6:6" x14ac:dyDescent="0.25">
      <c r="F402188" s="195"/>
    </row>
    <row r="402189" spans="6:6" x14ac:dyDescent="0.25">
      <c r="F402189" s="195"/>
    </row>
    <row r="402190" spans="6:6" x14ac:dyDescent="0.25">
      <c r="F402190" s="195"/>
    </row>
    <row r="402191" spans="6:6" x14ac:dyDescent="0.25">
      <c r="F402191" s="195"/>
    </row>
    <row r="402192" spans="6:6" x14ac:dyDescent="0.25">
      <c r="F402192" s="195"/>
    </row>
    <row r="402193" spans="6:6" x14ac:dyDescent="0.25">
      <c r="F402193" s="195"/>
    </row>
    <row r="402194" spans="6:6" x14ac:dyDescent="0.25">
      <c r="F402194" s="195"/>
    </row>
    <row r="402195" spans="6:6" x14ac:dyDescent="0.25">
      <c r="F402195" s="195"/>
    </row>
    <row r="402196" spans="6:6" x14ac:dyDescent="0.25">
      <c r="F402196" s="195"/>
    </row>
    <row r="402197" spans="6:6" x14ac:dyDescent="0.25">
      <c r="F402197" s="195"/>
    </row>
    <row r="402198" spans="6:6" x14ac:dyDescent="0.25">
      <c r="F402198" s="195"/>
    </row>
    <row r="402199" spans="6:6" x14ac:dyDescent="0.25">
      <c r="F402199" s="195"/>
    </row>
    <row r="402200" spans="6:6" x14ac:dyDescent="0.25">
      <c r="F402200" s="195"/>
    </row>
    <row r="402201" spans="6:6" x14ac:dyDescent="0.25">
      <c r="F402201" s="195"/>
    </row>
    <row r="402202" spans="6:6" x14ac:dyDescent="0.25">
      <c r="F402202" s="195"/>
    </row>
    <row r="402203" spans="6:6" x14ac:dyDescent="0.25">
      <c r="F402203" s="195"/>
    </row>
    <row r="402204" spans="6:6" x14ac:dyDescent="0.25">
      <c r="F402204" s="195"/>
    </row>
    <row r="402205" spans="6:6" x14ac:dyDescent="0.25">
      <c r="F402205" s="195"/>
    </row>
    <row r="402206" spans="6:6" x14ac:dyDescent="0.25">
      <c r="F402206" s="195"/>
    </row>
    <row r="402207" spans="6:6" x14ac:dyDescent="0.25">
      <c r="F402207" s="195"/>
    </row>
    <row r="402208" spans="6:6" x14ac:dyDescent="0.25">
      <c r="F402208" s="195"/>
    </row>
    <row r="402209" spans="6:6" x14ac:dyDescent="0.25">
      <c r="F402209" s="195"/>
    </row>
    <row r="402210" spans="6:6" x14ac:dyDescent="0.25">
      <c r="F402210" s="195"/>
    </row>
    <row r="402211" spans="6:6" x14ac:dyDescent="0.25">
      <c r="F402211" s="195"/>
    </row>
    <row r="402212" spans="6:6" x14ac:dyDescent="0.25">
      <c r="F402212" s="195"/>
    </row>
    <row r="402213" spans="6:6" x14ac:dyDescent="0.25">
      <c r="F402213" s="195"/>
    </row>
    <row r="402214" spans="6:6" x14ac:dyDescent="0.25">
      <c r="F402214" s="195"/>
    </row>
    <row r="402215" spans="6:6" x14ac:dyDescent="0.25">
      <c r="F402215" s="195"/>
    </row>
    <row r="402216" spans="6:6" x14ac:dyDescent="0.25">
      <c r="F402216" s="195"/>
    </row>
    <row r="402217" spans="6:6" x14ac:dyDescent="0.25">
      <c r="F402217" s="195"/>
    </row>
    <row r="402218" spans="6:6" x14ac:dyDescent="0.25">
      <c r="F402218" s="195"/>
    </row>
    <row r="402219" spans="6:6" x14ac:dyDescent="0.25">
      <c r="F402219" s="195"/>
    </row>
    <row r="402220" spans="6:6" x14ac:dyDescent="0.25">
      <c r="F402220" s="195"/>
    </row>
    <row r="402221" spans="6:6" x14ac:dyDescent="0.25">
      <c r="F402221" s="195"/>
    </row>
    <row r="402222" spans="6:6" x14ac:dyDescent="0.25">
      <c r="F402222" s="195"/>
    </row>
    <row r="402223" spans="6:6" x14ac:dyDescent="0.25">
      <c r="F402223" s="195"/>
    </row>
    <row r="402224" spans="6:6" x14ac:dyDescent="0.25">
      <c r="F402224" s="195"/>
    </row>
    <row r="402225" spans="6:6" x14ac:dyDescent="0.25">
      <c r="F402225" s="195"/>
    </row>
    <row r="402226" spans="6:6" x14ac:dyDescent="0.25">
      <c r="F402226" s="195"/>
    </row>
    <row r="402227" spans="6:6" x14ac:dyDescent="0.25">
      <c r="F402227" s="195"/>
    </row>
    <row r="402228" spans="6:6" x14ac:dyDescent="0.25">
      <c r="F402228" s="195"/>
    </row>
    <row r="402229" spans="6:6" x14ac:dyDescent="0.25">
      <c r="F402229" s="195"/>
    </row>
    <row r="402230" spans="6:6" x14ac:dyDescent="0.25">
      <c r="F402230" s="195"/>
    </row>
    <row r="402231" spans="6:6" x14ac:dyDescent="0.25">
      <c r="F402231" s="195"/>
    </row>
    <row r="402232" spans="6:6" x14ac:dyDescent="0.25">
      <c r="F402232" s="195"/>
    </row>
    <row r="402233" spans="6:6" x14ac:dyDescent="0.25">
      <c r="F402233" s="195"/>
    </row>
    <row r="402234" spans="6:6" x14ac:dyDescent="0.25">
      <c r="F402234" s="195"/>
    </row>
    <row r="402235" spans="6:6" x14ac:dyDescent="0.25">
      <c r="F402235" s="195"/>
    </row>
    <row r="402236" spans="6:6" x14ac:dyDescent="0.25">
      <c r="F402236" s="195"/>
    </row>
    <row r="402237" spans="6:6" x14ac:dyDescent="0.25">
      <c r="F402237" s="195"/>
    </row>
    <row r="402238" spans="6:6" x14ac:dyDescent="0.25">
      <c r="F402238" s="195"/>
    </row>
    <row r="402239" spans="6:6" x14ac:dyDescent="0.25">
      <c r="F402239" s="195"/>
    </row>
    <row r="402240" spans="6:6" x14ac:dyDescent="0.25">
      <c r="F402240" s="195"/>
    </row>
    <row r="402241" spans="6:6" x14ac:dyDescent="0.25">
      <c r="F402241" s="195"/>
    </row>
    <row r="402242" spans="6:6" x14ac:dyDescent="0.25">
      <c r="F402242" s="195"/>
    </row>
    <row r="402243" spans="6:6" x14ac:dyDescent="0.25">
      <c r="F402243" s="195"/>
    </row>
    <row r="402244" spans="6:6" x14ac:dyDescent="0.25">
      <c r="F402244" s="195"/>
    </row>
    <row r="402245" spans="6:6" x14ac:dyDescent="0.25">
      <c r="F402245" s="195"/>
    </row>
    <row r="402246" spans="6:6" x14ac:dyDescent="0.25">
      <c r="F402246" s="195"/>
    </row>
    <row r="402247" spans="6:6" x14ac:dyDescent="0.25">
      <c r="F402247" s="195"/>
    </row>
    <row r="402248" spans="6:6" x14ac:dyDescent="0.25">
      <c r="F402248" s="195"/>
    </row>
    <row r="402249" spans="6:6" x14ac:dyDescent="0.25">
      <c r="F402249" s="195"/>
    </row>
    <row r="402250" spans="6:6" x14ac:dyDescent="0.25">
      <c r="F402250" s="195"/>
    </row>
    <row r="402251" spans="6:6" x14ac:dyDescent="0.25">
      <c r="F402251" s="195"/>
    </row>
    <row r="402252" spans="6:6" x14ac:dyDescent="0.25">
      <c r="F402252" s="195"/>
    </row>
    <row r="402253" spans="6:6" x14ac:dyDescent="0.25">
      <c r="F402253" s="195"/>
    </row>
    <row r="402254" spans="6:6" x14ac:dyDescent="0.25">
      <c r="F402254" s="195"/>
    </row>
    <row r="402255" spans="6:6" x14ac:dyDescent="0.25">
      <c r="F402255" s="195"/>
    </row>
    <row r="402256" spans="6:6" x14ac:dyDescent="0.25">
      <c r="F402256" s="195"/>
    </row>
    <row r="402257" spans="6:6" x14ac:dyDescent="0.25">
      <c r="F402257" s="195"/>
    </row>
    <row r="402258" spans="6:6" x14ac:dyDescent="0.25">
      <c r="F402258" s="195"/>
    </row>
    <row r="402259" spans="6:6" x14ac:dyDescent="0.25">
      <c r="F402259" s="195"/>
    </row>
    <row r="402260" spans="6:6" x14ac:dyDescent="0.25">
      <c r="F402260" s="195"/>
    </row>
    <row r="402261" spans="6:6" x14ac:dyDescent="0.25">
      <c r="F402261" s="195"/>
    </row>
    <row r="402262" spans="6:6" x14ac:dyDescent="0.25">
      <c r="F402262" s="195"/>
    </row>
    <row r="402263" spans="6:6" x14ac:dyDescent="0.25">
      <c r="F402263" s="195"/>
    </row>
    <row r="402264" spans="6:6" x14ac:dyDescent="0.25">
      <c r="F402264" s="195"/>
    </row>
    <row r="402265" spans="6:6" x14ac:dyDescent="0.25">
      <c r="F402265" s="195"/>
    </row>
    <row r="402266" spans="6:6" x14ac:dyDescent="0.25">
      <c r="F402266" s="195"/>
    </row>
    <row r="402267" spans="6:6" x14ac:dyDescent="0.25">
      <c r="F402267" s="195"/>
    </row>
    <row r="402268" spans="6:6" x14ac:dyDescent="0.25">
      <c r="F402268" s="195"/>
    </row>
    <row r="402269" spans="6:6" x14ac:dyDescent="0.25">
      <c r="F402269" s="195"/>
    </row>
    <row r="402270" spans="6:6" x14ac:dyDescent="0.25">
      <c r="F402270" s="195"/>
    </row>
    <row r="402271" spans="6:6" x14ac:dyDescent="0.25">
      <c r="F402271" s="195"/>
    </row>
    <row r="402272" spans="6:6" x14ac:dyDescent="0.25">
      <c r="F402272" s="195"/>
    </row>
    <row r="402273" spans="6:6" x14ac:dyDescent="0.25">
      <c r="F402273" s="195"/>
    </row>
    <row r="402274" spans="6:6" x14ac:dyDescent="0.25">
      <c r="F402274" s="195"/>
    </row>
    <row r="402275" spans="6:6" x14ac:dyDescent="0.25">
      <c r="F402275" s="195"/>
    </row>
    <row r="402276" spans="6:6" x14ac:dyDescent="0.25">
      <c r="F402276" s="195"/>
    </row>
    <row r="402277" spans="6:6" x14ac:dyDescent="0.25">
      <c r="F402277" s="195"/>
    </row>
    <row r="402278" spans="6:6" x14ac:dyDescent="0.25">
      <c r="F402278" s="195"/>
    </row>
    <row r="402279" spans="6:6" x14ac:dyDescent="0.25">
      <c r="F402279" s="195"/>
    </row>
    <row r="402280" spans="6:6" x14ac:dyDescent="0.25">
      <c r="F402280" s="195"/>
    </row>
    <row r="402281" spans="6:6" x14ac:dyDescent="0.25">
      <c r="F402281" s="195"/>
    </row>
    <row r="402282" spans="6:6" x14ac:dyDescent="0.25">
      <c r="F402282" s="195"/>
    </row>
    <row r="402283" spans="6:6" x14ac:dyDescent="0.25">
      <c r="F402283" s="195"/>
    </row>
    <row r="402284" spans="6:6" x14ac:dyDescent="0.25">
      <c r="F402284" s="195"/>
    </row>
    <row r="402285" spans="6:6" x14ac:dyDescent="0.25">
      <c r="F402285" s="195"/>
    </row>
    <row r="402286" spans="6:6" x14ac:dyDescent="0.25">
      <c r="F402286" s="195"/>
    </row>
    <row r="402287" spans="6:6" x14ac:dyDescent="0.25">
      <c r="F402287" s="195"/>
    </row>
    <row r="402288" spans="6:6" x14ac:dyDescent="0.25">
      <c r="F402288" s="195"/>
    </row>
    <row r="402289" spans="6:6" x14ac:dyDescent="0.25">
      <c r="F402289" s="195"/>
    </row>
    <row r="402290" spans="6:6" x14ac:dyDescent="0.25">
      <c r="F402290" s="195"/>
    </row>
    <row r="402291" spans="6:6" x14ac:dyDescent="0.25">
      <c r="F402291" s="195"/>
    </row>
    <row r="402292" spans="6:6" x14ac:dyDescent="0.25">
      <c r="F402292" s="195"/>
    </row>
    <row r="402293" spans="6:6" x14ac:dyDescent="0.25">
      <c r="F402293" s="195"/>
    </row>
    <row r="402294" spans="6:6" x14ac:dyDescent="0.25">
      <c r="F402294" s="195"/>
    </row>
    <row r="402295" spans="6:6" x14ac:dyDescent="0.25">
      <c r="F402295" s="195"/>
    </row>
    <row r="402296" spans="6:6" x14ac:dyDescent="0.25">
      <c r="F402296" s="195"/>
    </row>
    <row r="402297" spans="6:6" x14ac:dyDescent="0.25">
      <c r="F402297" s="195"/>
    </row>
    <row r="402298" spans="6:6" x14ac:dyDescent="0.25">
      <c r="F402298" s="195"/>
    </row>
    <row r="402299" spans="6:6" x14ac:dyDescent="0.25">
      <c r="F402299" s="195"/>
    </row>
    <row r="402300" spans="6:6" x14ac:dyDescent="0.25">
      <c r="F402300" s="195"/>
    </row>
    <row r="402301" spans="6:6" x14ac:dyDescent="0.25">
      <c r="F402301" s="195"/>
    </row>
    <row r="402302" spans="6:6" x14ac:dyDescent="0.25">
      <c r="F402302" s="195"/>
    </row>
    <row r="402303" spans="6:6" x14ac:dyDescent="0.25">
      <c r="F402303" s="195"/>
    </row>
    <row r="402304" spans="6:6" x14ac:dyDescent="0.25">
      <c r="F402304" s="195"/>
    </row>
    <row r="402305" spans="6:6" x14ac:dyDescent="0.25">
      <c r="F402305" s="195"/>
    </row>
    <row r="402306" spans="6:6" x14ac:dyDescent="0.25">
      <c r="F402306" s="195"/>
    </row>
    <row r="402307" spans="6:6" x14ac:dyDescent="0.25">
      <c r="F402307" s="195"/>
    </row>
    <row r="402308" spans="6:6" x14ac:dyDescent="0.25">
      <c r="F402308" s="195"/>
    </row>
    <row r="402309" spans="6:6" x14ac:dyDescent="0.25">
      <c r="F402309" s="195"/>
    </row>
    <row r="402310" spans="6:6" x14ac:dyDescent="0.25">
      <c r="F402310" s="195"/>
    </row>
    <row r="402311" spans="6:6" x14ac:dyDescent="0.25">
      <c r="F402311" s="195"/>
    </row>
    <row r="402312" spans="6:6" x14ac:dyDescent="0.25">
      <c r="F402312" s="195"/>
    </row>
    <row r="402313" spans="6:6" x14ac:dyDescent="0.25">
      <c r="F402313" s="195"/>
    </row>
    <row r="402314" spans="6:6" x14ac:dyDescent="0.25">
      <c r="F402314" s="195"/>
    </row>
    <row r="402315" spans="6:6" x14ac:dyDescent="0.25">
      <c r="F402315" s="195"/>
    </row>
    <row r="402316" spans="6:6" x14ac:dyDescent="0.25">
      <c r="F402316" s="195"/>
    </row>
    <row r="402317" spans="6:6" x14ac:dyDescent="0.25">
      <c r="F402317" s="195"/>
    </row>
    <row r="402318" spans="6:6" x14ac:dyDescent="0.25">
      <c r="F402318" s="195"/>
    </row>
    <row r="402319" spans="6:6" x14ac:dyDescent="0.25">
      <c r="F402319" s="195"/>
    </row>
    <row r="402320" spans="6:6" x14ac:dyDescent="0.25">
      <c r="F402320" s="195"/>
    </row>
    <row r="402321" spans="6:6" x14ac:dyDescent="0.25">
      <c r="F402321" s="195"/>
    </row>
    <row r="402322" spans="6:6" x14ac:dyDescent="0.25">
      <c r="F402322" s="195"/>
    </row>
    <row r="402323" spans="6:6" x14ac:dyDescent="0.25">
      <c r="F402323" s="195"/>
    </row>
    <row r="402324" spans="6:6" x14ac:dyDescent="0.25">
      <c r="F402324" s="195"/>
    </row>
    <row r="402325" spans="6:6" x14ac:dyDescent="0.25">
      <c r="F402325" s="195"/>
    </row>
    <row r="402326" spans="6:6" x14ac:dyDescent="0.25">
      <c r="F402326" s="195"/>
    </row>
    <row r="402327" spans="6:6" x14ac:dyDescent="0.25">
      <c r="F402327" s="195"/>
    </row>
    <row r="402328" spans="6:6" x14ac:dyDescent="0.25">
      <c r="F402328" s="195"/>
    </row>
    <row r="402329" spans="6:6" x14ac:dyDescent="0.25">
      <c r="F402329" s="195"/>
    </row>
    <row r="402330" spans="6:6" x14ac:dyDescent="0.25">
      <c r="F402330" s="195"/>
    </row>
    <row r="402331" spans="6:6" x14ac:dyDescent="0.25">
      <c r="F402331" s="195"/>
    </row>
    <row r="402332" spans="6:6" x14ac:dyDescent="0.25">
      <c r="F402332" s="195"/>
    </row>
    <row r="402333" spans="6:6" x14ac:dyDescent="0.25">
      <c r="F402333" s="195"/>
    </row>
    <row r="402334" spans="6:6" x14ac:dyDescent="0.25">
      <c r="F402334" s="195"/>
    </row>
    <row r="402335" spans="6:6" x14ac:dyDescent="0.25">
      <c r="F402335" s="195"/>
    </row>
    <row r="402336" spans="6:6" x14ac:dyDescent="0.25">
      <c r="F402336" s="195"/>
    </row>
    <row r="402337" spans="6:6" x14ac:dyDescent="0.25">
      <c r="F402337" s="195"/>
    </row>
    <row r="402338" spans="6:6" x14ac:dyDescent="0.25">
      <c r="F402338" s="195"/>
    </row>
    <row r="402339" spans="6:6" x14ac:dyDescent="0.25">
      <c r="F402339" s="195"/>
    </row>
    <row r="402340" spans="6:6" x14ac:dyDescent="0.25">
      <c r="F402340" s="195"/>
    </row>
    <row r="402341" spans="6:6" x14ac:dyDescent="0.25">
      <c r="F402341" s="195"/>
    </row>
    <row r="402342" spans="6:6" x14ac:dyDescent="0.25">
      <c r="F402342" s="195"/>
    </row>
    <row r="402343" spans="6:6" x14ac:dyDescent="0.25">
      <c r="F402343" s="195"/>
    </row>
    <row r="402344" spans="6:6" x14ac:dyDescent="0.25">
      <c r="F402344" s="195"/>
    </row>
    <row r="402345" spans="6:6" x14ac:dyDescent="0.25">
      <c r="F402345" s="195"/>
    </row>
    <row r="402346" spans="6:6" x14ac:dyDescent="0.25">
      <c r="F402346" s="195"/>
    </row>
    <row r="402347" spans="6:6" x14ac:dyDescent="0.25">
      <c r="F402347" s="195"/>
    </row>
    <row r="402348" spans="6:6" x14ac:dyDescent="0.25">
      <c r="F402348" s="195"/>
    </row>
    <row r="402349" spans="6:6" x14ac:dyDescent="0.25">
      <c r="F402349" s="195"/>
    </row>
    <row r="402350" spans="6:6" x14ac:dyDescent="0.25">
      <c r="F402350" s="195"/>
    </row>
    <row r="402351" spans="6:6" x14ac:dyDescent="0.25">
      <c r="F402351" s="195"/>
    </row>
    <row r="402352" spans="6:6" x14ac:dyDescent="0.25">
      <c r="F402352" s="195"/>
    </row>
    <row r="402353" spans="6:6" x14ac:dyDescent="0.25">
      <c r="F402353" s="195"/>
    </row>
    <row r="402354" spans="6:6" x14ac:dyDescent="0.25">
      <c r="F402354" s="195"/>
    </row>
    <row r="402355" spans="6:6" x14ac:dyDescent="0.25">
      <c r="F402355" s="195"/>
    </row>
    <row r="402356" spans="6:6" x14ac:dyDescent="0.25">
      <c r="F402356" s="195"/>
    </row>
    <row r="402357" spans="6:6" x14ac:dyDescent="0.25">
      <c r="F402357" s="195"/>
    </row>
    <row r="402358" spans="6:6" x14ac:dyDescent="0.25">
      <c r="F402358" s="195"/>
    </row>
    <row r="402359" spans="6:6" x14ac:dyDescent="0.25">
      <c r="F402359" s="195"/>
    </row>
    <row r="402360" spans="6:6" x14ac:dyDescent="0.25">
      <c r="F402360" s="195"/>
    </row>
    <row r="402361" spans="6:6" x14ac:dyDescent="0.25">
      <c r="F402361" s="195"/>
    </row>
    <row r="402362" spans="6:6" x14ac:dyDescent="0.25">
      <c r="F402362" s="195"/>
    </row>
    <row r="402363" spans="6:6" x14ac:dyDescent="0.25">
      <c r="F402363" s="195"/>
    </row>
    <row r="402364" spans="6:6" x14ac:dyDescent="0.25">
      <c r="F402364" s="195"/>
    </row>
    <row r="402365" spans="6:6" x14ac:dyDescent="0.25">
      <c r="F402365" s="195"/>
    </row>
    <row r="402366" spans="6:6" x14ac:dyDescent="0.25">
      <c r="F402366" s="195"/>
    </row>
    <row r="402367" spans="6:6" x14ac:dyDescent="0.25">
      <c r="F402367" s="195"/>
    </row>
    <row r="402368" spans="6:6" x14ac:dyDescent="0.25">
      <c r="F402368" s="195"/>
    </row>
    <row r="402369" spans="6:6" x14ac:dyDescent="0.25">
      <c r="F402369" s="195"/>
    </row>
    <row r="402370" spans="6:6" x14ac:dyDescent="0.25">
      <c r="F402370" s="195"/>
    </row>
    <row r="402371" spans="6:6" x14ac:dyDescent="0.25">
      <c r="F402371" s="195"/>
    </row>
    <row r="402372" spans="6:6" x14ac:dyDescent="0.25">
      <c r="F402372" s="195"/>
    </row>
    <row r="402373" spans="6:6" x14ac:dyDescent="0.25">
      <c r="F402373" s="195"/>
    </row>
    <row r="402374" spans="6:6" x14ac:dyDescent="0.25">
      <c r="F402374" s="195"/>
    </row>
    <row r="402375" spans="6:6" x14ac:dyDescent="0.25">
      <c r="F402375" s="195"/>
    </row>
    <row r="402376" spans="6:6" x14ac:dyDescent="0.25">
      <c r="F402376" s="195"/>
    </row>
    <row r="407494" spans="6:6" x14ac:dyDescent="0.25">
      <c r="F407494" s="195"/>
    </row>
    <row r="407495" spans="6:6" x14ac:dyDescent="0.25">
      <c r="F407495" s="195"/>
    </row>
    <row r="407496" spans="6:6" x14ac:dyDescent="0.25">
      <c r="F407496" s="195"/>
    </row>
    <row r="407497" spans="6:6" x14ac:dyDescent="0.25">
      <c r="F407497" s="195"/>
    </row>
    <row r="407498" spans="6:6" x14ac:dyDescent="0.25">
      <c r="F407498" s="195"/>
    </row>
    <row r="407499" spans="6:6" x14ac:dyDescent="0.25">
      <c r="F407499" s="195"/>
    </row>
    <row r="407500" spans="6:6" x14ac:dyDescent="0.25">
      <c r="F407500" s="195"/>
    </row>
    <row r="407501" spans="6:6" x14ac:dyDescent="0.25">
      <c r="F407501" s="195"/>
    </row>
    <row r="407502" spans="6:6" x14ac:dyDescent="0.25">
      <c r="F407502" s="195"/>
    </row>
    <row r="407503" spans="6:6" x14ac:dyDescent="0.25">
      <c r="F407503" s="195"/>
    </row>
    <row r="407504" spans="6:6" x14ac:dyDescent="0.25">
      <c r="F407504" s="195"/>
    </row>
    <row r="407505" spans="6:6" x14ac:dyDescent="0.25">
      <c r="F407505" s="195"/>
    </row>
    <row r="407506" spans="6:6" x14ac:dyDescent="0.25">
      <c r="F407506" s="195"/>
    </row>
    <row r="407507" spans="6:6" x14ac:dyDescent="0.25">
      <c r="F407507" s="195"/>
    </row>
    <row r="407508" spans="6:6" x14ac:dyDescent="0.25">
      <c r="F407508" s="195"/>
    </row>
    <row r="407509" spans="6:6" x14ac:dyDescent="0.25">
      <c r="F407509" s="195"/>
    </row>
    <row r="407510" spans="6:6" x14ac:dyDescent="0.25">
      <c r="F407510" s="195"/>
    </row>
    <row r="407511" spans="6:6" x14ac:dyDescent="0.25">
      <c r="F407511" s="195"/>
    </row>
    <row r="407512" spans="6:6" x14ac:dyDescent="0.25">
      <c r="F407512" s="195"/>
    </row>
    <row r="407513" spans="6:6" x14ac:dyDescent="0.25">
      <c r="F407513" s="195"/>
    </row>
    <row r="407514" spans="6:6" x14ac:dyDescent="0.25">
      <c r="F407514" s="195"/>
    </row>
    <row r="407515" spans="6:6" x14ac:dyDescent="0.25">
      <c r="F407515" s="195"/>
    </row>
    <row r="407516" spans="6:6" x14ac:dyDescent="0.25">
      <c r="F407516" s="195"/>
    </row>
    <row r="407517" spans="6:6" x14ac:dyDescent="0.25">
      <c r="F407517" s="195"/>
    </row>
    <row r="407518" spans="6:6" x14ac:dyDescent="0.25">
      <c r="F407518" s="195"/>
    </row>
    <row r="407519" spans="6:6" x14ac:dyDescent="0.25">
      <c r="F407519" s="195"/>
    </row>
    <row r="407520" spans="6:6" x14ac:dyDescent="0.25">
      <c r="F407520" s="195"/>
    </row>
    <row r="407521" spans="6:6" x14ac:dyDescent="0.25">
      <c r="F407521" s="195"/>
    </row>
    <row r="407522" spans="6:6" x14ac:dyDescent="0.25">
      <c r="F407522" s="195"/>
    </row>
    <row r="407523" spans="6:6" x14ac:dyDescent="0.25">
      <c r="F407523" s="195"/>
    </row>
    <row r="407524" spans="6:6" x14ac:dyDescent="0.25">
      <c r="F407524" s="195"/>
    </row>
    <row r="407525" spans="6:6" x14ac:dyDescent="0.25">
      <c r="F407525" s="195"/>
    </row>
    <row r="407526" spans="6:6" x14ac:dyDescent="0.25">
      <c r="F407526" s="195"/>
    </row>
    <row r="407527" spans="6:6" x14ac:dyDescent="0.25">
      <c r="F407527" s="195"/>
    </row>
    <row r="407528" spans="6:6" x14ac:dyDescent="0.25">
      <c r="F407528" s="195"/>
    </row>
    <row r="407529" spans="6:6" x14ac:dyDescent="0.25">
      <c r="F407529" s="195"/>
    </row>
    <row r="407530" spans="6:6" x14ac:dyDescent="0.25">
      <c r="F407530" s="195"/>
    </row>
    <row r="407531" spans="6:6" x14ac:dyDescent="0.25">
      <c r="F407531" s="195"/>
    </row>
    <row r="407532" spans="6:6" x14ac:dyDescent="0.25">
      <c r="F407532" s="195"/>
    </row>
    <row r="407533" spans="6:6" x14ac:dyDescent="0.25">
      <c r="F407533" s="195"/>
    </row>
    <row r="407534" spans="6:6" x14ac:dyDescent="0.25">
      <c r="F407534" s="195"/>
    </row>
    <row r="407535" spans="6:6" x14ac:dyDescent="0.25">
      <c r="F407535" s="195"/>
    </row>
    <row r="407536" spans="6:6" x14ac:dyDescent="0.25">
      <c r="F407536" s="195"/>
    </row>
    <row r="407537" spans="6:6" x14ac:dyDescent="0.25">
      <c r="F407537" s="195"/>
    </row>
    <row r="407538" spans="6:6" x14ac:dyDescent="0.25">
      <c r="F407538" s="195"/>
    </row>
    <row r="407539" spans="6:6" x14ac:dyDescent="0.25">
      <c r="F407539" s="195"/>
    </row>
    <row r="407540" spans="6:6" x14ac:dyDescent="0.25">
      <c r="F407540" s="195"/>
    </row>
    <row r="407541" spans="6:6" x14ac:dyDescent="0.25">
      <c r="F407541" s="195"/>
    </row>
    <row r="407542" spans="6:6" x14ac:dyDescent="0.25">
      <c r="F407542" s="195"/>
    </row>
    <row r="407543" spans="6:6" x14ac:dyDescent="0.25">
      <c r="F407543" s="195"/>
    </row>
    <row r="407544" spans="6:6" x14ac:dyDescent="0.25">
      <c r="F407544" s="195"/>
    </row>
    <row r="407545" spans="6:6" x14ac:dyDescent="0.25">
      <c r="F407545" s="195"/>
    </row>
    <row r="407546" spans="6:6" x14ac:dyDescent="0.25">
      <c r="F407546" s="195"/>
    </row>
    <row r="407547" spans="6:6" x14ac:dyDescent="0.25">
      <c r="F407547" s="195"/>
    </row>
    <row r="407548" spans="6:6" x14ac:dyDescent="0.25">
      <c r="F407548" s="195"/>
    </row>
    <row r="407549" spans="6:6" x14ac:dyDescent="0.25">
      <c r="F407549" s="195"/>
    </row>
    <row r="407550" spans="6:6" x14ac:dyDescent="0.25">
      <c r="F407550" s="195"/>
    </row>
    <row r="407551" spans="6:6" x14ac:dyDescent="0.25">
      <c r="F407551" s="195"/>
    </row>
    <row r="407552" spans="6:6" x14ac:dyDescent="0.25">
      <c r="F407552" s="195"/>
    </row>
    <row r="407553" spans="6:6" x14ac:dyDescent="0.25">
      <c r="F407553" s="195"/>
    </row>
    <row r="407554" spans="6:6" x14ac:dyDescent="0.25">
      <c r="F407554" s="195"/>
    </row>
    <row r="407555" spans="6:6" x14ac:dyDescent="0.25">
      <c r="F407555" s="195"/>
    </row>
    <row r="407556" spans="6:6" x14ac:dyDescent="0.25">
      <c r="F407556" s="195"/>
    </row>
    <row r="407557" spans="6:6" x14ac:dyDescent="0.25">
      <c r="F407557" s="195"/>
    </row>
    <row r="407558" spans="6:6" x14ac:dyDescent="0.25">
      <c r="F407558" s="195"/>
    </row>
    <row r="407559" spans="6:6" x14ac:dyDescent="0.25">
      <c r="F407559" s="195"/>
    </row>
    <row r="407560" spans="6:6" x14ac:dyDescent="0.25">
      <c r="F407560" s="195"/>
    </row>
    <row r="407561" spans="6:6" x14ac:dyDescent="0.25">
      <c r="F407561" s="195"/>
    </row>
    <row r="407562" spans="6:6" x14ac:dyDescent="0.25">
      <c r="F407562" s="195"/>
    </row>
    <row r="407563" spans="6:6" x14ac:dyDescent="0.25">
      <c r="F407563" s="195"/>
    </row>
    <row r="407564" spans="6:6" x14ac:dyDescent="0.25">
      <c r="F407564" s="195"/>
    </row>
    <row r="407565" spans="6:6" x14ac:dyDescent="0.25">
      <c r="F407565" s="195"/>
    </row>
    <row r="407566" spans="6:6" x14ac:dyDescent="0.25">
      <c r="F407566" s="195"/>
    </row>
    <row r="407567" spans="6:6" x14ac:dyDescent="0.25">
      <c r="F407567" s="195"/>
    </row>
    <row r="407568" spans="6:6" x14ac:dyDescent="0.25">
      <c r="F407568" s="195"/>
    </row>
    <row r="407569" spans="6:6" x14ac:dyDescent="0.25">
      <c r="F407569" s="195"/>
    </row>
    <row r="407570" spans="6:6" x14ac:dyDescent="0.25">
      <c r="F407570" s="195"/>
    </row>
    <row r="407571" spans="6:6" x14ac:dyDescent="0.25">
      <c r="F407571" s="195"/>
    </row>
    <row r="407572" spans="6:6" x14ac:dyDescent="0.25">
      <c r="F407572" s="195"/>
    </row>
    <row r="407573" spans="6:6" x14ac:dyDescent="0.25">
      <c r="F407573" s="195"/>
    </row>
    <row r="407574" spans="6:6" x14ac:dyDescent="0.25">
      <c r="F407574" s="195"/>
    </row>
    <row r="407575" spans="6:6" x14ac:dyDescent="0.25">
      <c r="F407575" s="195"/>
    </row>
    <row r="407576" spans="6:6" x14ac:dyDescent="0.25">
      <c r="F407576" s="195"/>
    </row>
    <row r="407577" spans="6:6" x14ac:dyDescent="0.25">
      <c r="F407577" s="195"/>
    </row>
    <row r="407578" spans="6:6" x14ac:dyDescent="0.25">
      <c r="F407578" s="195"/>
    </row>
    <row r="407579" spans="6:6" x14ac:dyDescent="0.25">
      <c r="F407579" s="195"/>
    </row>
    <row r="407580" spans="6:6" x14ac:dyDescent="0.25">
      <c r="F407580" s="195"/>
    </row>
    <row r="407581" spans="6:6" x14ac:dyDescent="0.25">
      <c r="F407581" s="195"/>
    </row>
    <row r="407582" spans="6:6" x14ac:dyDescent="0.25">
      <c r="F407582" s="195"/>
    </row>
    <row r="407583" spans="6:6" x14ac:dyDescent="0.25">
      <c r="F407583" s="195"/>
    </row>
    <row r="407584" spans="6:6" x14ac:dyDescent="0.25">
      <c r="F407584" s="195"/>
    </row>
    <row r="407585" spans="6:6" x14ac:dyDescent="0.25">
      <c r="F407585" s="195"/>
    </row>
    <row r="407586" spans="6:6" x14ac:dyDescent="0.25">
      <c r="F407586" s="195"/>
    </row>
    <row r="407587" spans="6:6" x14ac:dyDescent="0.25">
      <c r="F407587" s="195"/>
    </row>
    <row r="407588" spans="6:6" x14ac:dyDescent="0.25">
      <c r="F407588" s="195"/>
    </row>
    <row r="407589" spans="6:6" x14ac:dyDescent="0.25">
      <c r="F407589" s="195"/>
    </row>
    <row r="407590" spans="6:6" x14ac:dyDescent="0.25">
      <c r="F407590" s="195"/>
    </row>
    <row r="407591" spans="6:6" x14ac:dyDescent="0.25">
      <c r="F407591" s="195"/>
    </row>
    <row r="407592" spans="6:6" x14ac:dyDescent="0.25">
      <c r="F407592" s="195"/>
    </row>
    <row r="407593" spans="6:6" x14ac:dyDescent="0.25">
      <c r="F407593" s="195"/>
    </row>
    <row r="407594" spans="6:6" x14ac:dyDescent="0.25">
      <c r="F407594" s="195"/>
    </row>
    <row r="407595" spans="6:6" x14ac:dyDescent="0.25">
      <c r="F407595" s="195"/>
    </row>
    <row r="407596" spans="6:6" x14ac:dyDescent="0.25">
      <c r="F407596" s="195"/>
    </row>
    <row r="407597" spans="6:6" x14ac:dyDescent="0.25">
      <c r="F407597" s="195"/>
    </row>
    <row r="407598" spans="6:6" x14ac:dyDescent="0.25">
      <c r="F407598" s="195"/>
    </row>
    <row r="407599" spans="6:6" x14ac:dyDescent="0.25">
      <c r="F407599" s="195"/>
    </row>
    <row r="407600" spans="6:6" x14ac:dyDescent="0.25">
      <c r="F407600" s="195"/>
    </row>
    <row r="407601" spans="6:6" x14ac:dyDescent="0.25">
      <c r="F407601" s="195"/>
    </row>
    <row r="407602" spans="6:6" x14ac:dyDescent="0.25">
      <c r="F407602" s="195"/>
    </row>
    <row r="407603" spans="6:6" x14ac:dyDescent="0.25">
      <c r="F407603" s="195"/>
    </row>
    <row r="407604" spans="6:6" x14ac:dyDescent="0.25">
      <c r="F407604" s="195"/>
    </row>
    <row r="407605" spans="6:6" x14ac:dyDescent="0.25">
      <c r="F407605" s="195"/>
    </row>
    <row r="407606" spans="6:6" x14ac:dyDescent="0.25">
      <c r="F407606" s="195"/>
    </row>
    <row r="407607" spans="6:6" x14ac:dyDescent="0.25">
      <c r="F407607" s="195"/>
    </row>
    <row r="407608" spans="6:6" x14ac:dyDescent="0.25">
      <c r="F407608" s="195"/>
    </row>
    <row r="407609" spans="6:6" x14ac:dyDescent="0.25">
      <c r="F407609" s="195"/>
    </row>
    <row r="407610" spans="6:6" x14ac:dyDescent="0.25">
      <c r="F407610" s="195"/>
    </row>
    <row r="407611" spans="6:6" x14ac:dyDescent="0.25">
      <c r="F407611" s="195"/>
    </row>
    <row r="407612" spans="6:6" x14ac:dyDescent="0.25">
      <c r="F407612" s="195"/>
    </row>
    <row r="407613" spans="6:6" x14ac:dyDescent="0.25">
      <c r="F407613" s="195"/>
    </row>
    <row r="407614" spans="6:6" x14ac:dyDescent="0.25">
      <c r="F407614" s="195"/>
    </row>
    <row r="407615" spans="6:6" x14ac:dyDescent="0.25">
      <c r="F407615" s="195"/>
    </row>
    <row r="407616" spans="6:6" x14ac:dyDescent="0.25">
      <c r="F407616" s="195"/>
    </row>
    <row r="407617" spans="6:6" x14ac:dyDescent="0.25">
      <c r="F407617" s="195"/>
    </row>
    <row r="407618" spans="6:6" x14ac:dyDescent="0.25">
      <c r="F407618" s="195"/>
    </row>
    <row r="407619" spans="6:6" x14ac:dyDescent="0.25">
      <c r="F407619" s="195"/>
    </row>
    <row r="407620" spans="6:6" x14ac:dyDescent="0.25">
      <c r="F407620" s="195"/>
    </row>
    <row r="407621" spans="6:6" x14ac:dyDescent="0.25">
      <c r="F407621" s="195"/>
    </row>
    <row r="407622" spans="6:6" x14ac:dyDescent="0.25">
      <c r="F407622" s="195"/>
    </row>
    <row r="407623" spans="6:6" x14ac:dyDescent="0.25">
      <c r="F407623" s="195"/>
    </row>
    <row r="407624" spans="6:6" x14ac:dyDescent="0.25">
      <c r="F407624" s="195"/>
    </row>
    <row r="407625" spans="6:6" x14ac:dyDescent="0.25">
      <c r="F407625" s="195"/>
    </row>
    <row r="407626" spans="6:6" x14ac:dyDescent="0.25">
      <c r="F407626" s="195"/>
    </row>
    <row r="407627" spans="6:6" x14ac:dyDescent="0.25">
      <c r="F407627" s="195"/>
    </row>
    <row r="407628" spans="6:6" x14ac:dyDescent="0.25">
      <c r="F407628" s="195"/>
    </row>
    <row r="407629" spans="6:6" x14ac:dyDescent="0.25">
      <c r="F407629" s="195"/>
    </row>
    <row r="407630" spans="6:6" x14ac:dyDescent="0.25">
      <c r="F407630" s="195"/>
    </row>
    <row r="407631" spans="6:6" x14ac:dyDescent="0.25">
      <c r="F407631" s="195"/>
    </row>
    <row r="407632" spans="6:6" x14ac:dyDescent="0.25">
      <c r="F407632" s="195"/>
    </row>
    <row r="407633" spans="6:6" x14ac:dyDescent="0.25">
      <c r="F407633" s="195"/>
    </row>
    <row r="407634" spans="6:6" x14ac:dyDescent="0.25">
      <c r="F407634" s="195"/>
    </row>
    <row r="407635" spans="6:6" x14ac:dyDescent="0.25">
      <c r="F407635" s="195"/>
    </row>
    <row r="407636" spans="6:6" x14ac:dyDescent="0.25">
      <c r="F407636" s="195"/>
    </row>
    <row r="407637" spans="6:6" x14ac:dyDescent="0.25">
      <c r="F407637" s="195"/>
    </row>
    <row r="407638" spans="6:6" x14ac:dyDescent="0.25">
      <c r="F407638" s="195"/>
    </row>
    <row r="407639" spans="6:6" x14ac:dyDescent="0.25">
      <c r="F407639" s="195"/>
    </row>
    <row r="407640" spans="6:6" x14ac:dyDescent="0.25">
      <c r="F407640" s="195"/>
    </row>
    <row r="407641" spans="6:6" x14ac:dyDescent="0.25">
      <c r="F407641" s="195"/>
    </row>
    <row r="407642" spans="6:6" x14ac:dyDescent="0.25">
      <c r="F407642" s="195"/>
    </row>
    <row r="407643" spans="6:6" x14ac:dyDescent="0.25">
      <c r="F407643" s="195"/>
    </row>
    <row r="407644" spans="6:6" x14ac:dyDescent="0.25">
      <c r="F407644" s="195"/>
    </row>
    <row r="407645" spans="6:6" x14ac:dyDescent="0.25">
      <c r="F407645" s="195"/>
    </row>
    <row r="407646" spans="6:6" x14ac:dyDescent="0.25">
      <c r="F407646" s="195"/>
    </row>
    <row r="407647" spans="6:6" x14ac:dyDescent="0.25">
      <c r="F407647" s="195"/>
    </row>
    <row r="407648" spans="6:6" x14ac:dyDescent="0.25">
      <c r="F407648" s="195"/>
    </row>
    <row r="407649" spans="6:6" x14ac:dyDescent="0.25">
      <c r="F407649" s="195"/>
    </row>
    <row r="407650" spans="6:6" x14ac:dyDescent="0.25">
      <c r="F407650" s="195"/>
    </row>
    <row r="407651" spans="6:6" x14ac:dyDescent="0.25">
      <c r="F407651" s="195"/>
    </row>
    <row r="407652" spans="6:6" x14ac:dyDescent="0.25">
      <c r="F407652" s="195"/>
    </row>
    <row r="407653" spans="6:6" x14ac:dyDescent="0.25">
      <c r="F407653" s="195"/>
    </row>
    <row r="407654" spans="6:6" x14ac:dyDescent="0.25">
      <c r="F407654" s="195"/>
    </row>
    <row r="407655" spans="6:6" x14ac:dyDescent="0.25">
      <c r="F407655" s="195"/>
    </row>
    <row r="407656" spans="6:6" x14ac:dyDescent="0.25">
      <c r="F407656" s="195"/>
    </row>
    <row r="407657" spans="6:6" x14ac:dyDescent="0.25">
      <c r="F407657" s="195"/>
    </row>
    <row r="407658" spans="6:6" x14ac:dyDescent="0.25">
      <c r="F407658" s="195"/>
    </row>
    <row r="407659" spans="6:6" x14ac:dyDescent="0.25">
      <c r="F407659" s="195"/>
    </row>
    <row r="407660" spans="6:6" x14ac:dyDescent="0.25">
      <c r="F407660" s="195"/>
    </row>
    <row r="407661" spans="6:6" x14ac:dyDescent="0.25">
      <c r="F407661" s="195"/>
    </row>
    <row r="407662" spans="6:6" x14ac:dyDescent="0.25">
      <c r="F407662" s="195"/>
    </row>
    <row r="407663" spans="6:6" x14ac:dyDescent="0.25">
      <c r="F407663" s="195"/>
    </row>
    <row r="407664" spans="6:6" x14ac:dyDescent="0.25">
      <c r="F407664" s="195"/>
    </row>
    <row r="407665" spans="6:6" x14ac:dyDescent="0.25">
      <c r="F407665" s="195"/>
    </row>
    <row r="407666" spans="6:6" x14ac:dyDescent="0.25">
      <c r="F407666" s="195"/>
    </row>
    <row r="407667" spans="6:6" x14ac:dyDescent="0.25">
      <c r="F407667" s="195"/>
    </row>
    <row r="407668" spans="6:6" x14ac:dyDescent="0.25">
      <c r="F407668" s="195"/>
    </row>
    <row r="407669" spans="6:6" x14ac:dyDescent="0.25">
      <c r="F407669" s="195"/>
    </row>
    <row r="407670" spans="6:6" x14ac:dyDescent="0.25">
      <c r="F407670" s="195"/>
    </row>
    <row r="407671" spans="6:6" x14ac:dyDescent="0.25">
      <c r="F407671" s="195"/>
    </row>
    <row r="407672" spans="6:6" x14ac:dyDescent="0.25">
      <c r="F407672" s="195"/>
    </row>
    <row r="407673" spans="6:6" x14ac:dyDescent="0.25">
      <c r="F407673" s="195"/>
    </row>
    <row r="407674" spans="6:6" x14ac:dyDescent="0.25">
      <c r="F407674" s="195"/>
    </row>
    <row r="407675" spans="6:6" x14ac:dyDescent="0.25">
      <c r="F407675" s="195"/>
    </row>
    <row r="407676" spans="6:6" x14ac:dyDescent="0.25">
      <c r="F407676" s="195"/>
    </row>
    <row r="407677" spans="6:6" x14ac:dyDescent="0.25">
      <c r="F407677" s="195"/>
    </row>
    <row r="407678" spans="6:6" x14ac:dyDescent="0.25">
      <c r="F407678" s="195"/>
    </row>
    <row r="407679" spans="6:6" x14ac:dyDescent="0.25">
      <c r="F407679" s="195"/>
    </row>
    <row r="407680" spans="6:6" x14ac:dyDescent="0.25">
      <c r="F407680" s="195"/>
    </row>
    <row r="407681" spans="6:6" x14ac:dyDescent="0.25">
      <c r="F407681" s="195"/>
    </row>
    <row r="407682" spans="6:6" x14ac:dyDescent="0.25">
      <c r="F407682" s="195"/>
    </row>
    <row r="407683" spans="6:6" x14ac:dyDescent="0.25">
      <c r="F407683" s="195"/>
    </row>
    <row r="407684" spans="6:6" x14ac:dyDescent="0.25">
      <c r="F407684" s="195"/>
    </row>
    <row r="407685" spans="6:6" x14ac:dyDescent="0.25">
      <c r="F407685" s="195"/>
    </row>
    <row r="407686" spans="6:6" x14ac:dyDescent="0.25">
      <c r="F407686" s="195"/>
    </row>
    <row r="407687" spans="6:6" x14ac:dyDescent="0.25">
      <c r="F407687" s="195"/>
    </row>
    <row r="407688" spans="6:6" x14ac:dyDescent="0.25">
      <c r="F407688" s="195"/>
    </row>
    <row r="407689" spans="6:6" x14ac:dyDescent="0.25">
      <c r="F407689" s="195"/>
    </row>
    <row r="407690" spans="6:6" x14ac:dyDescent="0.25">
      <c r="F407690" s="195"/>
    </row>
    <row r="407691" spans="6:6" x14ac:dyDescent="0.25">
      <c r="F407691" s="195"/>
    </row>
    <row r="407692" spans="6:6" x14ac:dyDescent="0.25">
      <c r="F407692" s="195"/>
    </row>
    <row r="407693" spans="6:6" x14ac:dyDescent="0.25">
      <c r="F407693" s="195"/>
    </row>
    <row r="407694" spans="6:6" x14ac:dyDescent="0.25">
      <c r="F407694" s="195"/>
    </row>
    <row r="407695" spans="6:6" x14ac:dyDescent="0.25">
      <c r="F407695" s="195"/>
    </row>
    <row r="407696" spans="6:6" x14ac:dyDescent="0.25">
      <c r="F407696" s="195"/>
    </row>
    <row r="407697" spans="6:6" x14ac:dyDescent="0.25">
      <c r="F407697" s="195"/>
    </row>
    <row r="407698" spans="6:6" x14ac:dyDescent="0.25">
      <c r="F407698" s="195"/>
    </row>
    <row r="407699" spans="6:6" x14ac:dyDescent="0.25">
      <c r="F407699" s="195"/>
    </row>
    <row r="407700" spans="6:6" x14ac:dyDescent="0.25">
      <c r="F407700" s="195"/>
    </row>
    <row r="407701" spans="6:6" x14ac:dyDescent="0.25">
      <c r="F407701" s="195"/>
    </row>
    <row r="407702" spans="6:6" x14ac:dyDescent="0.25">
      <c r="F407702" s="195"/>
    </row>
    <row r="407703" spans="6:6" x14ac:dyDescent="0.25">
      <c r="F407703" s="195"/>
    </row>
    <row r="407704" spans="6:6" x14ac:dyDescent="0.25">
      <c r="F407704" s="195"/>
    </row>
    <row r="407705" spans="6:6" x14ac:dyDescent="0.25">
      <c r="F407705" s="195"/>
    </row>
    <row r="407706" spans="6:6" x14ac:dyDescent="0.25">
      <c r="F407706" s="195"/>
    </row>
    <row r="407707" spans="6:6" x14ac:dyDescent="0.25">
      <c r="F407707" s="195"/>
    </row>
    <row r="407708" spans="6:6" x14ac:dyDescent="0.25">
      <c r="F407708" s="195"/>
    </row>
    <row r="407709" spans="6:6" x14ac:dyDescent="0.25">
      <c r="F407709" s="195"/>
    </row>
    <row r="407710" spans="6:6" x14ac:dyDescent="0.25">
      <c r="F407710" s="195"/>
    </row>
    <row r="407711" spans="6:6" x14ac:dyDescent="0.25">
      <c r="F407711" s="195"/>
    </row>
    <row r="407712" spans="6:6" x14ac:dyDescent="0.25">
      <c r="F407712" s="195"/>
    </row>
    <row r="407713" spans="6:6" x14ac:dyDescent="0.25">
      <c r="F407713" s="195"/>
    </row>
    <row r="407714" spans="6:6" x14ac:dyDescent="0.25">
      <c r="F407714" s="195"/>
    </row>
    <row r="407715" spans="6:6" x14ac:dyDescent="0.25">
      <c r="F407715" s="195"/>
    </row>
    <row r="407716" spans="6:6" x14ac:dyDescent="0.25">
      <c r="F407716" s="195"/>
    </row>
    <row r="407717" spans="6:6" x14ac:dyDescent="0.25">
      <c r="F407717" s="195"/>
    </row>
    <row r="407718" spans="6:6" x14ac:dyDescent="0.25">
      <c r="F407718" s="195"/>
    </row>
    <row r="407719" spans="6:6" x14ac:dyDescent="0.25">
      <c r="F407719" s="195"/>
    </row>
    <row r="407720" spans="6:6" x14ac:dyDescent="0.25">
      <c r="F407720" s="195"/>
    </row>
    <row r="407721" spans="6:6" x14ac:dyDescent="0.25">
      <c r="F407721" s="195"/>
    </row>
    <row r="407722" spans="6:6" x14ac:dyDescent="0.25">
      <c r="F407722" s="195"/>
    </row>
    <row r="407723" spans="6:6" x14ac:dyDescent="0.25">
      <c r="F407723" s="195"/>
    </row>
    <row r="407724" spans="6:6" x14ac:dyDescent="0.25">
      <c r="F407724" s="195"/>
    </row>
    <row r="407725" spans="6:6" x14ac:dyDescent="0.25">
      <c r="F407725" s="195"/>
    </row>
    <row r="407726" spans="6:6" x14ac:dyDescent="0.25">
      <c r="F407726" s="195"/>
    </row>
    <row r="407727" spans="6:6" x14ac:dyDescent="0.25">
      <c r="F407727" s="195"/>
    </row>
    <row r="407728" spans="6:6" x14ac:dyDescent="0.25">
      <c r="F407728" s="195"/>
    </row>
    <row r="407729" spans="6:6" x14ac:dyDescent="0.25">
      <c r="F407729" s="195"/>
    </row>
    <row r="407730" spans="6:6" x14ac:dyDescent="0.25">
      <c r="F407730" s="195"/>
    </row>
    <row r="407731" spans="6:6" x14ac:dyDescent="0.25">
      <c r="F407731" s="195"/>
    </row>
    <row r="407732" spans="6:6" x14ac:dyDescent="0.25">
      <c r="F407732" s="195"/>
    </row>
    <row r="407733" spans="6:6" x14ac:dyDescent="0.25">
      <c r="F407733" s="195"/>
    </row>
    <row r="407734" spans="6:6" x14ac:dyDescent="0.25">
      <c r="F407734" s="195"/>
    </row>
    <row r="407735" spans="6:6" x14ac:dyDescent="0.25">
      <c r="F407735" s="195"/>
    </row>
    <row r="407736" spans="6:6" x14ac:dyDescent="0.25">
      <c r="F407736" s="195"/>
    </row>
    <row r="407737" spans="6:6" x14ac:dyDescent="0.25">
      <c r="F407737" s="195"/>
    </row>
    <row r="407738" spans="6:6" x14ac:dyDescent="0.25">
      <c r="F407738" s="195"/>
    </row>
    <row r="407739" spans="6:6" x14ac:dyDescent="0.25">
      <c r="F407739" s="195"/>
    </row>
    <row r="407740" spans="6:6" x14ac:dyDescent="0.25">
      <c r="F407740" s="195"/>
    </row>
    <row r="407741" spans="6:6" x14ac:dyDescent="0.25">
      <c r="F407741" s="195"/>
    </row>
    <row r="407742" spans="6:6" x14ac:dyDescent="0.25">
      <c r="F407742" s="195"/>
    </row>
    <row r="407743" spans="6:6" x14ac:dyDescent="0.25">
      <c r="F407743" s="195"/>
    </row>
    <row r="407744" spans="6:6" x14ac:dyDescent="0.25">
      <c r="F407744" s="195"/>
    </row>
    <row r="407745" spans="6:6" x14ac:dyDescent="0.25">
      <c r="F407745" s="195"/>
    </row>
    <row r="407746" spans="6:6" x14ac:dyDescent="0.25">
      <c r="F407746" s="195"/>
    </row>
    <row r="407747" spans="6:6" x14ac:dyDescent="0.25">
      <c r="F407747" s="195"/>
    </row>
    <row r="407748" spans="6:6" x14ac:dyDescent="0.25">
      <c r="F407748" s="195"/>
    </row>
    <row r="407749" spans="6:6" x14ac:dyDescent="0.25">
      <c r="F407749" s="195"/>
    </row>
    <row r="407750" spans="6:6" x14ac:dyDescent="0.25">
      <c r="F407750" s="195"/>
    </row>
    <row r="407751" spans="6:6" x14ac:dyDescent="0.25">
      <c r="F407751" s="195"/>
    </row>
    <row r="407752" spans="6:6" x14ac:dyDescent="0.25">
      <c r="F407752" s="195"/>
    </row>
    <row r="407753" spans="6:6" x14ac:dyDescent="0.25">
      <c r="F407753" s="195"/>
    </row>
    <row r="407754" spans="6:6" x14ac:dyDescent="0.25">
      <c r="F407754" s="195"/>
    </row>
    <row r="407755" spans="6:6" x14ac:dyDescent="0.25">
      <c r="F407755" s="195"/>
    </row>
    <row r="407756" spans="6:6" x14ac:dyDescent="0.25">
      <c r="F407756" s="195"/>
    </row>
    <row r="407757" spans="6:6" x14ac:dyDescent="0.25">
      <c r="F407757" s="195"/>
    </row>
    <row r="407758" spans="6:6" x14ac:dyDescent="0.25">
      <c r="F407758" s="195"/>
    </row>
    <row r="407759" spans="6:6" x14ac:dyDescent="0.25">
      <c r="F407759" s="195"/>
    </row>
    <row r="407760" spans="6:6" x14ac:dyDescent="0.25">
      <c r="F407760" s="195"/>
    </row>
    <row r="407761" spans="6:6" x14ac:dyDescent="0.25">
      <c r="F407761" s="195"/>
    </row>
    <row r="407762" spans="6:6" x14ac:dyDescent="0.25">
      <c r="F407762" s="195"/>
    </row>
    <row r="407763" spans="6:6" x14ac:dyDescent="0.25">
      <c r="F407763" s="195"/>
    </row>
    <row r="407764" spans="6:6" x14ac:dyDescent="0.25">
      <c r="F407764" s="195"/>
    </row>
    <row r="407765" spans="6:6" x14ac:dyDescent="0.25">
      <c r="F407765" s="195"/>
    </row>
    <row r="407766" spans="6:6" x14ac:dyDescent="0.25">
      <c r="F407766" s="195"/>
    </row>
    <row r="407767" spans="6:6" x14ac:dyDescent="0.25">
      <c r="F407767" s="195"/>
    </row>
    <row r="407768" spans="6:6" x14ac:dyDescent="0.25">
      <c r="F407768" s="195"/>
    </row>
    <row r="407769" spans="6:6" x14ac:dyDescent="0.25">
      <c r="F407769" s="195"/>
    </row>
    <row r="407770" spans="6:6" x14ac:dyDescent="0.25">
      <c r="F407770" s="195"/>
    </row>
    <row r="407771" spans="6:6" x14ac:dyDescent="0.25">
      <c r="F407771" s="195"/>
    </row>
    <row r="407772" spans="6:6" x14ac:dyDescent="0.25">
      <c r="F407772" s="195"/>
    </row>
    <row r="407773" spans="6:6" x14ac:dyDescent="0.25">
      <c r="F407773" s="195"/>
    </row>
    <row r="407774" spans="6:6" x14ac:dyDescent="0.25">
      <c r="F407774" s="195"/>
    </row>
    <row r="407775" spans="6:6" x14ac:dyDescent="0.25">
      <c r="F407775" s="195"/>
    </row>
    <row r="407776" spans="6:6" x14ac:dyDescent="0.25">
      <c r="F407776" s="195"/>
    </row>
    <row r="407777" spans="6:6" x14ac:dyDescent="0.25">
      <c r="F407777" s="195"/>
    </row>
    <row r="407778" spans="6:6" x14ac:dyDescent="0.25">
      <c r="F407778" s="195"/>
    </row>
    <row r="407779" spans="6:6" x14ac:dyDescent="0.25">
      <c r="F407779" s="195"/>
    </row>
    <row r="407780" spans="6:6" x14ac:dyDescent="0.25">
      <c r="F407780" s="195"/>
    </row>
    <row r="407781" spans="6:6" x14ac:dyDescent="0.25">
      <c r="F407781" s="195"/>
    </row>
    <row r="407782" spans="6:6" x14ac:dyDescent="0.25">
      <c r="F407782" s="195"/>
    </row>
    <row r="407783" spans="6:6" x14ac:dyDescent="0.25">
      <c r="F407783" s="195"/>
    </row>
    <row r="407784" spans="6:6" x14ac:dyDescent="0.25">
      <c r="F407784" s="195"/>
    </row>
    <row r="407785" spans="6:6" x14ac:dyDescent="0.25">
      <c r="F407785" s="195"/>
    </row>
    <row r="407786" spans="6:6" x14ac:dyDescent="0.25">
      <c r="F407786" s="195"/>
    </row>
    <row r="407787" spans="6:6" x14ac:dyDescent="0.25">
      <c r="F407787" s="195"/>
    </row>
    <row r="407788" spans="6:6" x14ac:dyDescent="0.25">
      <c r="F407788" s="195"/>
    </row>
    <row r="407789" spans="6:6" x14ac:dyDescent="0.25">
      <c r="F407789" s="195"/>
    </row>
    <row r="407790" spans="6:6" x14ac:dyDescent="0.25">
      <c r="F407790" s="195"/>
    </row>
    <row r="407791" spans="6:6" x14ac:dyDescent="0.25">
      <c r="F407791" s="195"/>
    </row>
    <row r="407792" spans="6:6" x14ac:dyDescent="0.25">
      <c r="F407792" s="195"/>
    </row>
    <row r="407793" spans="6:6" x14ac:dyDescent="0.25">
      <c r="F407793" s="195"/>
    </row>
    <row r="407794" spans="6:6" x14ac:dyDescent="0.25">
      <c r="F407794" s="195"/>
    </row>
    <row r="407795" spans="6:6" x14ac:dyDescent="0.25">
      <c r="F407795" s="195"/>
    </row>
    <row r="407796" spans="6:6" x14ac:dyDescent="0.25">
      <c r="F407796" s="195"/>
    </row>
    <row r="407797" spans="6:6" x14ac:dyDescent="0.25">
      <c r="F407797" s="195"/>
    </row>
    <row r="407798" spans="6:6" x14ac:dyDescent="0.25">
      <c r="F407798" s="195"/>
    </row>
    <row r="407799" spans="6:6" x14ac:dyDescent="0.25">
      <c r="F407799" s="195"/>
    </row>
    <row r="407800" spans="6:6" x14ac:dyDescent="0.25">
      <c r="F407800" s="195"/>
    </row>
    <row r="407801" spans="6:6" x14ac:dyDescent="0.25">
      <c r="F407801" s="195"/>
    </row>
    <row r="407802" spans="6:6" x14ac:dyDescent="0.25">
      <c r="F407802" s="195"/>
    </row>
    <row r="407803" spans="6:6" x14ac:dyDescent="0.25">
      <c r="F407803" s="195"/>
    </row>
    <row r="407804" spans="6:6" x14ac:dyDescent="0.25">
      <c r="F407804" s="195"/>
    </row>
    <row r="407805" spans="6:6" x14ac:dyDescent="0.25">
      <c r="F407805" s="195"/>
    </row>
    <row r="407806" spans="6:6" x14ac:dyDescent="0.25">
      <c r="F407806" s="195"/>
    </row>
    <row r="407807" spans="6:6" x14ac:dyDescent="0.25">
      <c r="F407807" s="195"/>
    </row>
    <row r="407808" spans="6:6" x14ac:dyDescent="0.25">
      <c r="F407808" s="195"/>
    </row>
    <row r="407809" spans="6:6" x14ac:dyDescent="0.25">
      <c r="F407809" s="195"/>
    </row>
    <row r="407810" spans="6:6" x14ac:dyDescent="0.25">
      <c r="F407810" s="195"/>
    </row>
    <row r="407811" spans="6:6" x14ac:dyDescent="0.25">
      <c r="F407811" s="195"/>
    </row>
    <row r="407812" spans="6:6" x14ac:dyDescent="0.25">
      <c r="F407812" s="195"/>
    </row>
    <row r="407813" spans="6:6" x14ac:dyDescent="0.25">
      <c r="F407813" s="195"/>
    </row>
    <row r="407814" spans="6:6" x14ac:dyDescent="0.25">
      <c r="F407814" s="195"/>
    </row>
    <row r="407815" spans="6:6" x14ac:dyDescent="0.25">
      <c r="F407815" s="195"/>
    </row>
    <row r="407816" spans="6:6" x14ac:dyDescent="0.25">
      <c r="F407816" s="195"/>
    </row>
    <row r="407817" spans="6:6" x14ac:dyDescent="0.25">
      <c r="F407817" s="195"/>
    </row>
    <row r="407818" spans="6:6" x14ac:dyDescent="0.25">
      <c r="F407818" s="195"/>
    </row>
    <row r="407819" spans="6:6" x14ac:dyDescent="0.25">
      <c r="F407819" s="195"/>
    </row>
    <row r="407820" spans="6:6" x14ac:dyDescent="0.25">
      <c r="F407820" s="195"/>
    </row>
    <row r="407821" spans="6:6" x14ac:dyDescent="0.25">
      <c r="F407821" s="195"/>
    </row>
    <row r="407822" spans="6:6" x14ac:dyDescent="0.25">
      <c r="F407822" s="195"/>
    </row>
    <row r="407823" spans="6:6" x14ac:dyDescent="0.25">
      <c r="F407823" s="195"/>
    </row>
    <row r="407824" spans="6:6" x14ac:dyDescent="0.25">
      <c r="F407824" s="195"/>
    </row>
    <row r="407825" spans="6:6" x14ac:dyDescent="0.25">
      <c r="F407825" s="195"/>
    </row>
    <row r="407826" spans="6:6" x14ac:dyDescent="0.25">
      <c r="F407826" s="195"/>
    </row>
    <row r="407827" spans="6:6" x14ac:dyDescent="0.25">
      <c r="F407827" s="195"/>
    </row>
    <row r="407828" spans="6:6" x14ac:dyDescent="0.25">
      <c r="F407828" s="195"/>
    </row>
    <row r="407829" spans="6:6" x14ac:dyDescent="0.25">
      <c r="F407829" s="195"/>
    </row>
    <row r="407830" spans="6:6" x14ac:dyDescent="0.25">
      <c r="F407830" s="195"/>
    </row>
    <row r="407831" spans="6:6" x14ac:dyDescent="0.25">
      <c r="F407831" s="195"/>
    </row>
    <row r="407832" spans="6:6" x14ac:dyDescent="0.25">
      <c r="F407832" s="195"/>
    </row>
    <row r="407833" spans="6:6" x14ac:dyDescent="0.25">
      <c r="F407833" s="195"/>
    </row>
    <row r="407834" spans="6:6" x14ac:dyDescent="0.25">
      <c r="F407834" s="195"/>
    </row>
    <row r="407835" spans="6:6" x14ac:dyDescent="0.25">
      <c r="F407835" s="195"/>
    </row>
    <row r="407836" spans="6:6" x14ac:dyDescent="0.25">
      <c r="F407836" s="195"/>
    </row>
    <row r="407837" spans="6:6" x14ac:dyDescent="0.25">
      <c r="F407837" s="195"/>
    </row>
    <row r="407838" spans="6:6" x14ac:dyDescent="0.25">
      <c r="F407838" s="195"/>
    </row>
    <row r="407839" spans="6:6" x14ac:dyDescent="0.25">
      <c r="F407839" s="195"/>
    </row>
    <row r="407840" spans="6:6" x14ac:dyDescent="0.25">
      <c r="F407840" s="195"/>
    </row>
    <row r="407841" spans="6:6" x14ac:dyDescent="0.25">
      <c r="F407841" s="195"/>
    </row>
    <row r="407842" spans="6:6" x14ac:dyDescent="0.25">
      <c r="F407842" s="195"/>
    </row>
    <row r="407843" spans="6:6" x14ac:dyDescent="0.25">
      <c r="F407843" s="195"/>
    </row>
    <row r="407844" spans="6:6" x14ac:dyDescent="0.25">
      <c r="F407844" s="195"/>
    </row>
    <row r="407845" spans="6:6" x14ac:dyDescent="0.25">
      <c r="F407845" s="195"/>
    </row>
    <row r="407846" spans="6:6" x14ac:dyDescent="0.25">
      <c r="F407846" s="195"/>
    </row>
    <row r="407847" spans="6:6" x14ac:dyDescent="0.25">
      <c r="F407847" s="195"/>
    </row>
    <row r="407848" spans="6:6" x14ac:dyDescent="0.25">
      <c r="F407848" s="195"/>
    </row>
    <row r="407849" spans="6:6" x14ac:dyDescent="0.25">
      <c r="F407849" s="195"/>
    </row>
    <row r="407850" spans="6:6" x14ac:dyDescent="0.25">
      <c r="F407850" s="195"/>
    </row>
    <row r="407851" spans="6:6" x14ac:dyDescent="0.25">
      <c r="F407851" s="195"/>
    </row>
    <row r="407852" spans="6:6" x14ac:dyDescent="0.25">
      <c r="F407852" s="195"/>
    </row>
    <row r="407853" spans="6:6" x14ac:dyDescent="0.25">
      <c r="F407853" s="195"/>
    </row>
    <row r="407854" spans="6:6" x14ac:dyDescent="0.25">
      <c r="F407854" s="195"/>
    </row>
    <row r="407855" spans="6:6" x14ac:dyDescent="0.25">
      <c r="F407855" s="195"/>
    </row>
    <row r="407856" spans="6:6" x14ac:dyDescent="0.25">
      <c r="F407856" s="195"/>
    </row>
    <row r="407857" spans="6:6" x14ac:dyDescent="0.25">
      <c r="F407857" s="195"/>
    </row>
    <row r="407858" spans="6:6" x14ac:dyDescent="0.25">
      <c r="F407858" s="195"/>
    </row>
    <row r="407859" spans="6:6" x14ac:dyDescent="0.25">
      <c r="F407859" s="195"/>
    </row>
    <row r="407860" spans="6:6" x14ac:dyDescent="0.25">
      <c r="F407860" s="195"/>
    </row>
    <row r="407861" spans="6:6" x14ac:dyDescent="0.25">
      <c r="F407861" s="195"/>
    </row>
    <row r="407862" spans="6:6" x14ac:dyDescent="0.25">
      <c r="F407862" s="195"/>
    </row>
    <row r="407863" spans="6:6" x14ac:dyDescent="0.25">
      <c r="F407863" s="195"/>
    </row>
    <row r="407864" spans="6:6" x14ac:dyDescent="0.25">
      <c r="F407864" s="195"/>
    </row>
    <row r="407865" spans="6:6" x14ac:dyDescent="0.25">
      <c r="F407865" s="195"/>
    </row>
    <row r="407866" spans="6:6" x14ac:dyDescent="0.25">
      <c r="F407866" s="195"/>
    </row>
    <row r="407867" spans="6:6" x14ac:dyDescent="0.25">
      <c r="F407867" s="195"/>
    </row>
    <row r="407868" spans="6:6" x14ac:dyDescent="0.25">
      <c r="F407868" s="195"/>
    </row>
    <row r="407869" spans="6:6" x14ac:dyDescent="0.25">
      <c r="F407869" s="195"/>
    </row>
    <row r="407870" spans="6:6" x14ac:dyDescent="0.25">
      <c r="F407870" s="195"/>
    </row>
    <row r="407871" spans="6:6" x14ac:dyDescent="0.25">
      <c r="F407871" s="195"/>
    </row>
    <row r="407872" spans="6:6" x14ac:dyDescent="0.25">
      <c r="F407872" s="195"/>
    </row>
    <row r="407873" spans="6:6" x14ac:dyDescent="0.25">
      <c r="F407873" s="195"/>
    </row>
    <row r="407874" spans="6:6" x14ac:dyDescent="0.25">
      <c r="F407874" s="195"/>
    </row>
    <row r="407875" spans="6:6" x14ac:dyDescent="0.25">
      <c r="F407875" s="195"/>
    </row>
    <row r="407876" spans="6:6" x14ac:dyDescent="0.25">
      <c r="F407876" s="195"/>
    </row>
    <row r="407877" spans="6:6" x14ac:dyDescent="0.25">
      <c r="F407877" s="195"/>
    </row>
    <row r="407878" spans="6:6" x14ac:dyDescent="0.25">
      <c r="F407878" s="195"/>
    </row>
    <row r="407879" spans="6:6" x14ac:dyDescent="0.25">
      <c r="F407879" s="195"/>
    </row>
    <row r="407880" spans="6:6" x14ac:dyDescent="0.25">
      <c r="F407880" s="195"/>
    </row>
    <row r="407881" spans="6:6" x14ac:dyDescent="0.25">
      <c r="F407881" s="195"/>
    </row>
    <row r="407882" spans="6:6" x14ac:dyDescent="0.25">
      <c r="F407882" s="195"/>
    </row>
    <row r="407883" spans="6:6" x14ac:dyDescent="0.25">
      <c r="F407883" s="195"/>
    </row>
    <row r="407884" spans="6:6" x14ac:dyDescent="0.25">
      <c r="F407884" s="195"/>
    </row>
    <row r="407885" spans="6:6" x14ac:dyDescent="0.25">
      <c r="F407885" s="195"/>
    </row>
    <row r="407886" spans="6:6" x14ac:dyDescent="0.25">
      <c r="F407886" s="195"/>
    </row>
    <row r="407887" spans="6:6" x14ac:dyDescent="0.25">
      <c r="F407887" s="195"/>
    </row>
    <row r="407888" spans="6:6" x14ac:dyDescent="0.25">
      <c r="F407888" s="195"/>
    </row>
    <row r="413006" spans="6:6" x14ac:dyDescent="0.25">
      <c r="F413006" s="195"/>
    </row>
    <row r="413007" spans="6:6" x14ac:dyDescent="0.25">
      <c r="F413007" s="195"/>
    </row>
    <row r="413008" spans="6:6" x14ac:dyDescent="0.25">
      <c r="F413008" s="195"/>
    </row>
    <row r="413009" spans="6:6" x14ac:dyDescent="0.25">
      <c r="F413009" s="195"/>
    </row>
    <row r="413010" spans="6:6" x14ac:dyDescent="0.25">
      <c r="F413010" s="195"/>
    </row>
    <row r="413011" spans="6:6" x14ac:dyDescent="0.25">
      <c r="F413011" s="195"/>
    </row>
    <row r="413012" spans="6:6" x14ac:dyDescent="0.25">
      <c r="F413012" s="195"/>
    </row>
    <row r="413013" spans="6:6" x14ac:dyDescent="0.25">
      <c r="F413013" s="195"/>
    </row>
    <row r="413014" spans="6:6" x14ac:dyDescent="0.25">
      <c r="F413014" s="195"/>
    </row>
    <row r="413015" spans="6:6" x14ac:dyDescent="0.25">
      <c r="F413015" s="195"/>
    </row>
    <row r="413016" spans="6:6" x14ac:dyDescent="0.25">
      <c r="F413016" s="195"/>
    </row>
    <row r="413017" spans="6:6" x14ac:dyDescent="0.25">
      <c r="F413017" s="195"/>
    </row>
    <row r="413018" spans="6:6" x14ac:dyDescent="0.25">
      <c r="F413018" s="195"/>
    </row>
    <row r="413019" spans="6:6" x14ac:dyDescent="0.25">
      <c r="F413019" s="195"/>
    </row>
    <row r="413020" spans="6:6" x14ac:dyDescent="0.25">
      <c r="F413020" s="195"/>
    </row>
    <row r="413021" spans="6:6" x14ac:dyDescent="0.25">
      <c r="F413021" s="195"/>
    </row>
    <row r="413022" spans="6:6" x14ac:dyDescent="0.25">
      <c r="F413022" s="195"/>
    </row>
    <row r="413023" spans="6:6" x14ac:dyDescent="0.25">
      <c r="F413023" s="195"/>
    </row>
    <row r="413024" spans="6:6" x14ac:dyDescent="0.25">
      <c r="F413024" s="195"/>
    </row>
    <row r="413025" spans="6:6" x14ac:dyDescent="0.25">
      <c r="F413025" s="195"/>
    </row>
    <row r="413026" spans="6:6" x14ac:dyDescent="0.25">
      <c r="F413026" s="195"/>
    </row>
    <row r="413027" spans="6:6" x14ac:dyDescent="0.25">
      <c r="F413027" s="195"/>
    </row>
    <row r="413028" spans="6:6" x14ac:dyDescent="0.25">
      <c r="F413028" s="195"/>
    </row>
    <row r="413029" spans="6:6" x14ac:dyDescent="0.25">
      <c r="F413029" s="195"/>
    </row>
    <row r="413030" spans="6:6" x14ac:dyDescent="0.25">
      <c r="F413030" s="195"/>
    </row>
    <row r="413031" spans="6:6" x14ac:dyDescent="0.25">
      <c r="F413031" s="195"/>
    </row>
    <row r="413032" spans="6:6" x14ac:dyDescent="0.25">
      <c r="F413032" s="195"/>
    </row>
    <row r="413033" spans="6:6" x14ac:dyDescent="0.25">
      <c r="F413033" s="195"/>
    </row>
    <row r="413034" spans="6:6" x14ac:dyDescent="0.25">
      <c r="F413034" s="195"/>
    </row>
    <row r="413035" spans="6:6" x14ac:dyDescent="0.25">
      <c r="F413035" s="195"/>
    </row>
    <row r="413036" spans="6:6" x14ac:dyDescent="0.25">
      <c r="F413036" s="195"/>
    </row>
    <row r="413037" spans="6:6" x14ac:dyDescent="0.25">
      <c r="F413037" s="195"/>
    </row>
    <row r="413038" spans="6:6" x14ac:dyDescent="0.25">
      <c r="F413038" s="195"/>
    </row>
    <row r="413039" spans="6:6" x14ac:dyDescent="0.25">
      <c r="F413039" s="195"/>
    </row>
    <row r="413040" spans="6:6" x14ac:dyDescent="0.25">
      <c r="F413040" s="195"/>
    </row>
    <row r="413041" spans="6:6" x14ac:dyDescent="0.25">
      <c r="F413041" s="195"/>
    </row>
    <row r="413042" spans="6:6" x14ac:dyDescent="0.25">
      <c r="F413042" s="195"/>
    </row>
    <row r="413043" spans="6:6" x14ac:dyDescent="0.25">
      <c r="F413043" s="195"/>
    </row>
    <row r="413044" spans="6:6" x14ac:dyDescent="0.25">
      <c r="F413044" s="195"/>
    </row>
    <row r="413045" spans="6:6" x14ac:dyDescent="0.25">
      <c r="F413045" s="195"/>
    </row>
    <row r="413046" spans="6:6" x14ac:dyDescent="0.25">
      <c r="F413046" s="195"/>
    </row>
    <row r="413047" spans="6:6" x14ac:dyDescent="0.25">
      <c r="F413047" s="195"/>
    </row>
    <row r="413048" spans="6:6" x14ac:dyDescent="0.25">
      <c r="F413048" s="195"/>
    </row>
    <row r="413049" spans="6:6" x14ac:dyDescent="0.25">
      <c r="F413049" s="195"/>
    </row>
    <row r="413050" spans="6:6" x14ac:dyDescent="0.25">
      <c r="F413050" s="195"/>
    </row>
    <row r="413051" spans="6:6" x14ac:dyDescent="0.25">
      <c r="F413051" s="195"/>
    </row>
    <row r="413052" spans="6:6" x14ac:dyDescent="0.25">
      <c r="F413052" s="195"/>
    </row>
    <row r="413053" spans="6:6" x14ac:dyDescent="0.25">
      <c r="F413053" s="195"/>
    </row>
    <row r="413054" spans="6:6" x14ac:dyDescent="0.25">
      <c r="F413054" s="195"/>
    </row>
    <row r="413055" spans="6:6" x14ac:dyDescent="0.25">
      <c r="F413055" s="195"/>
    </row>
    <row r="413056" spans="6:6" x14ac:dyDescent="0.25">
      <c r="F413056" s="195"/>
    </row>
    <row r="413057" spans="6:6" x14ac:dyDescent="0.25">
      <c r="F413057" s="195"/>
    </row>
    <row r="413058" spans="6:6" x14ac:dyDescent="0.25">
      <c r="F413058" s="195"/>
    </row>
    <row r="413059" spans="6:6" x14ac:dyDescent="0.25">
      <c r="F413059" s="195"/>
    </row>
    <row r="413060" spans="6:6" x14ac:dyDescent="0.25">
      <c r="F413060" s="195"/>
    </row>
    <row r="413061" spans="6:6" x14ac:dyDescent="0.25">
      <c r="F413061" s="195"/>
    </row>
    <row r="413062" spans="6:6" x14ac:dyDescent="0.25">
      <c r="F413062" s="195"/>
    </row>
    <row r="413063" spans="6:6" x14ac:dyDescent="0.25">
      <c r="F413063" s="195"/>
    </row>
    <row r="413064" spans="6:6" x14ac:dyDescent="0.25">
      <c r="F413064" s="195"/>
    </row>
    <row r="413065" spans="6:6" x14ac:dyDescent="0.25">
      <c r="F413065" s="195"/>
    </row>
    <row r="413066" spans="6:6" x14ac:dyDescent="0.25">
      <c r="F413066" s="195"/>
    </row>
    <row r="413067" spans="6:6" x14ac:dyDescent="0.25">
      <c r="F413067" s="195"/>
    </row>
    <row r="413068" spans="6:6" x14ac:dyDescent="0.25">
      <c r="F413068" s="195"/>
    </row>
    <row r="413069" spans="6:6" x14ac:dyDescent="0.25">
      <c r="F413069" s="195"/>
    </row>
    <row r="413070" spans="6:6" x14ac:dyDescent="0.25">
      <c r="F413070" s="195"/>
    </row>
    <row r="413071" spans="6:6" x14ac:dyDescent="0.25">
      <c r="F413071" s="195"/>
    </row>
    <row r="413072" spans="6:6" x14ac:dyDescent="0.25">
      <c r="F413072" s="195"/>
    </row>
    <row r="413073" spans="6:6" x14ac:dyDescent="0.25">
      <c r="F413073" s="195"/>
    </row>
    <row r="413074" spans="6:6" x14ac:dyDescent="0.25">
      <c r="F413074" s="195"/>
    </row>
    <row r="413075" spans="6:6" x14ac:dyDescent="0.25">
      <c r="F413075" s="195"/>
    </row>
    <row r="413076" spans="6:6" x14ac:dyDescent="0.25">
      <c r="F413076" s="195"/>
    </row>
    <row r="413077" spans="6:6" x14ac:dyDescent="0.25">
      <c r="F413077" s="195"/>
    </row>
    <row r="413078" spans="6:6" x14ac:dyDescent="0.25">
      <c r="F413078" s="195"/>
    </row>
    <row r="413079" spans="6:6" x14ac:dyDescent="0.25">
      <c r="F413079" s="195"/>
    </row>
    <row r="413080" spans="6:6" x14ac:dyDescent="0.25">
      <c r="F413080" s="195"/>
    </row>
    <row r="413081" spans="6:6" x14ac:dyDescent="0.25">
      <c r="F413081" s="195"/>
    </row>
    <row r="413082" spans="6:6" x14ac:dyDescent="0.25">
      <c r="F413082" s="195"/>
    </row>
    <row r="413083" spans="6:6" x14ac:dyDescent="0.25">
      <c r="F413083" s="195"/>
    </row>
    <row r="413084" spans="6:6" x14ac:dyDescent="0.25">
      <c r="F413084" s="195"/>
    </row>
    <row r="413085" spans="6:6" x14ac:dyDescent="0.25">
      <c r="F413085" s="195"/>
    </row>
    <row r="413086" spans="6:6" x14ac:dyDescent="0.25">
      <c r="F413086" s="195"/>
    </row>
    <row r="413087" spans="6:6" x14ac:dyDescent="0.25">
      <c r="F413087" s="195"/>
    </row>
    <row r="413088" spans="6:6" x14ac:dyDescent="0.25">
      <c r="F413088" s="195"/>
    </row>
    <row r="413089" spans="6:6" x14ac:dyDescent="0.25">
      <c r="F413089" s="195"/>
    </row>
    <row r="413090" spans="6:6" x14ac:dyDescent="0.25">
      <c r="F413090" s="195"/>
    </row>
    <row r="413091" spans="6:6" x14ac:dyDescent="0.25">
      <c r="F413091" s="195"/>
    </row>
    <row r="413092" spans="6:6" x14ac:dyDescent="0.25">
      <c r="F413092" s="195"/>
    </row>
    <row r="413093" spans="6:6" x14ac:dyDescent="0.25">
      <c r="F413093" s="195"/>
    </row>
    <row r="413094" spans="6:6" x14ac:dyDescent="0.25">
      <c r="F413094" s="195"/>
    </row>
    <row r="413095" spans="6:6" x14ac:dyDescent="0.25">
      <c r="F413095" s="195"/>
    </row>
    <row r="413096" spans="6:6" x14ac:dyDescent="0.25">
      <c r="F413096" s="195"/>
    </row>
    <row r="413097" spans="6:6" x14ac:dyDescent="0.25">
      <c r="F413097" s="195"/>
    </row>
    <row r="413098" spans="6:6" x14ac:dyDescent="0.25">
      <c r="F413098" s="195"/>
    </row>
    <row r="413099" spans="6:6" x14ac:dyDescent="0.25">
      <c r="F413099" s="195"/>
    </row>
    <row r="413100" spans="6:6" x14ac:dyDescent="0.25">
      <c r="F413100" s="195"/>
    </row>
    <row r="413101" spans="6:6" x14ac:dyDescent="0.25">
      <c r="F413101" s="195"/>
    </row>
    <row r="413102" spans="6:6" x14ac:dyDescent="0.25">
      <c r="F413102" s="195"/>
    </row>
    <row r="413103" spans="6:6" x14ac:dyDescent="0.25">
      <c r="F413103" s="195"/>
    </row>
    <row r="413104" spans="6:6" x14ac:dyDescent="0.25">
      <c r="F413104" s="195"/>
    </row>
    <row r="413105" spans="6:6" x14ac:dyDescent="0.25">
      <c r="F413105" s="195"/>
    </row>
    <row r="413106" spans="6:6" x14ac:dyDescent="0.25">
      <c r="F413106" s="195"/>
    </row>
    <row r="413107" spans="6:6" x14ac:dyDescent="0.25">
      <c r="F413107" s="195"/>
    </row>
    <row r="413108" spans="6:6" x14ac:dyDescent="0.25">
      <c r="F413108" s="195"/>
    </row>
    <row r="413109" spans="6:6" x14ac:dyDescent="0.25">
      <c r="F413109" s="195"/>
    </row>
    <row r="413110" spans="6:6" x14ac:dyDescent="0.25">
      <c r="F413110" s="195"/>
    </row>
    <row r="413111" spans="6:6" x14ac:dyDescent="0.25">
      <c r="F413111" s="195"/>
    </row>
    <row r="413112" spans="6:6" x14ac:dyDescent="0.25">
      <c r="F413112" s="195"/>
    </row>
    <row r="413113" spans="6:6" x14ac:dyDescent="0.25">
      <c r="F413113" s="195"/>
    </row>
    <row r="413114" spans="6:6" x14ac:dyDescent="0.25">
      <c r="F413114" s="195"/>
    </row>
    <row r="413115" spans="6:6" x14ac:dyDescent="0.25">
      <c r="F413115" s="195"/>
    </row>
    <row r="413116" spans="6:6" x14ac:dyDescent="0.25">
      <c r="F413116" s="195"/>
    </row>
    <row r="413117" spans="6:6" x14ac:dyDescent="0.25">
      <c r="F413117" s="195"/>
    </row>
    <row r="413118" spans="6:6" x14ac:dyDescent="0.25">
      <c r="F413118" s="195"/>
    </row>
    <row r="413119" spans="6:6" x14ac:dyDescent="0.25">
      <c r="F413119" s="195"/>
    </row>
    <row r="413120" spans="6:6" x14ac:dyDescent="0.25">
      <c r="F413120" s="195"/>
    </row>
    <row r="413121" spans="6:6" x14ac:dyDescent="0.25">
      <c r="F413121" s="195"/>
    </row>
    <row r="413122" spans="6:6" x14ac:dyDescent="0.25">
      <c r="F413122" s="195"/>
    </row>
    <row r="413123" spans="6:6" x14ac:dyDescent="0.25">
      <c r="F413123" s="195"/>
    </row>
    <row r="413124" spans="6:6" x14ac:dyDescent="0.25">
      <c r="F413124" s="195"/>
    </row>
    <row r="413125" spans="6:6" x14ac:dyDescent="0.25">
      <c r="F413125" s="195"/>
    </row>
    <row r="413126" spans="6:6" x14ac:dyDescent="0.25">
      <c r="F413126" s="195"/>
    </row>
    <row r="413127" spans="6:6" x14ac:dyDescent="0.25">
      <c r="F413127" s="195"/>
    </row>
    <row r="413128" spans="6:6" x14ac:dyDescent="0.25">
      <c r="F413128" s="195"/>
    </row>
    <row r="413129" spans="6:6" x14ac:dyDescent="0.25">
      <c r="F413129" s="195"/>
    </row>
    <row r="413130" spans="6:6" x14ac:dyDescent="0.25">
      <c r="F413130" s="195"/>
    </row>
    <row r="413131" spans="6:6" x14ac:dyDescent="0.25">
      <c r="F413131" s="195"/>
    </row>
    <row r="413132" spans="6:6" x14ac:dyDescent="0.25">
      <c r="F413132" s="195"/>
    </row>
    <row r="413133" spans="6:6" x14ac:dyDescent="0.25">
      <c r="F413133" s="195"/>
    </row>
    <row r="413134" spans="6:6" x14ac:dyDescent="0.25">
      <c r="F413134" s="195"/>
    </row>
    <row r="413135" spans="6:6" x14ac:dyDescent="0.25">
      <c r="F413135" s="195"/>
    </row>
    <row r="413136" spans="6:6" x14ac:dyDescent="0.25">
      <c r="F413136" s="195"/>
    </row>
    <row r="413137" spans="6:6" x14ac:dyDescent="0.25">
      <c r="F413137" s="195"/>
    </row>
    <row r="413138" spans="6:6" x14ac:dyDescent="0.25">
      <c r="F413138" s="195"/>
    </row>
    <row r="413139" spans="6:6" x14ac:dyDescent="0.25">
      <c r="F413139" s="195"/>
    </row>
    <row r="413140" spans="6:6" x14ac:dyDescent="0.25">
      <c r="F413140" s="195"/>
    </row>
    <row r="413141" spans="6:6" x14ac:dyDescent="0.25">
      <c r="F413141" s="195"/>
    </row>
    <row r="413142" spans="6:6" x14ac:dyDescent="0.25">
      <c r="F413142" s="195"/>
    </row>
    <row r="413143" spans="6:6" x14ac:dyDescent="0.25">
      <c r="F413143" s="195"/>
    </row>
    <row r="413144" spans="6:6" x14ac:dyDescent="0.25">
      <c r="F413144" s="195"/>
    </row>
    <row r="413145" spans="6:6" x14ac:dyDescent="0.25">
      <c r="F413145" s="195"/>
    </row>
    <row r="413146" spans="6:6" x14ac:dyDescent="0.25">
      <c r="F413146" s="195"/>
    </row>
    <row r="413147" spans="6:6" x14ac:dyDescent="0.25">
      <c r="F413147" s="195"/>
    </row>
    <row r="413148" spans="6:6" x14ac:dyDescent="0.25">
      <c r="F413148" s="195"/>
    </row>
    <row r="413149" spans="6:6" x14ac:dyDescent="0.25">
      <c r="F413149" s="195"/>
    </row>
    <row r="413150" spans="6:6" x14ac:dyDescent="0.25">
      <c r="F413150" s="195"/>
    </row>
    <row r="413151" spans="6:6" x14ac:dyDescent="0.25">
      <c r="F413151" s="195"/>
    </row>
    <row r="413152" spans="6:6" x14ac:dyDescent="0.25">
      <c r="F413152" s="195"/>
    </row>
    <row r="413153" spans="6:6" x14ac:dyDescent="0.25">
      <c r="F413153" s="195"/>
    </row>
    <row r="413154" spans="6:6" x14ac:dyDescent="0.25">
      <c r="F413154" s="195"/>
    </row>
    <row r="413155" spans="6:6" x14ac:dyDescent="0.25">
      <c r="F413155" s="195"/>
    </row>
    <row r="413156" spans="6:6" x14ac:dyDescent="0.25">
      <c r="F413156" s="195"/>
    </row>
    <row r="413157" spans="6:6" x14ac:dyDescent="0.25">
      <c r="F413157" s="195"/>
    </row>
    <row r="413158" spans="6:6" x14ac:dyDescent="0.25">
      <c r="F413158" s="195"/>
    </row>
    <row r="413159" spans="6:6" x14ac:dyDescent="0.25">
      <c r="F413159" s="195"/>
    </row>
    <row r="413160" spans="6:6" x14ac:dyDescent="0.25">
      <c r="F413160" s="195"/>
    </row>
    <row r="413161" spans="6:6" x14ac:dyDescent="0.25">
      <c r="F413161" s="195"/>
    </row>
    <row r="413162" spans="6:6" x14ac:dyDescent="0.25">
      <c r="F413162" s="195"/>
    </row>
    <row r="413163" spans="6:6" x14ac:dyDescent="0.25">
      <c r="F413163" s="195"/>
    </row>
    <row r="413164" spans="6:6" x14ac:dyDescent="0.25">
      <c r="F413164" s="195"/>
    </row>
    <row r="413165" spans="6:6" x14ac:dyDescent="0.25">
      <c r="F413165" s="195"/>
    </row>
    <row r="413166" spans="6:6" x14ac:dyDescent="0.25">
      <c r="F413166" s="195"/>
    </row>
    <row r="413167" spans="6:6" x14ac:dyDescent="0.25">
      <c r="F413167" s="195"/>
    </row>
    <row r="413168" spans="6:6" x14ac:dyDescent="0.25">
      <c r="F413168" s="195"/>
    </row>
    <row r="413169" spans="6:6" x14ac:dyDescent="0.25">
      <c r="F413169" s="195"/>
    </row>
    <row r="413170" spans="6:6" x14ac:dyDescent="0.25">
      <c r="F413170" s="195"/>
    </row>
    <row r="413171" spans="6:6" x14ac:dyDescent="0.25">
      <c r="F413171" s="195"/>
    </row>
    <row r="413172" spans="6:6" x14ac:dyDescent="0.25">
      <c r="F413172" s="195"/>
    </row>
    <row r="413173" spans="6:6" x14ac:dyDescent="0.25">
      <c r="F413173" s="195"/>
    </row>
    <row r="413174" spans="6:6" x14ac:dyDescent="0.25">
      <c r="F413174" s="195"/>
    </row>
    <row r="413175" spans="6:6" x14ac:dyDescent="0.25">
      <c r="F413175" s="195"/>
    </row>
    <row r="413176" spans="6:6" x14ac:dyDescent="0.25">
      <c r="F413176" s="195"/>
    </row>
    <row r="413177" spans="6:6" x14ac:dyDescent="0.25">
      <c r="F413177" s="195"/>
    </row>
    <row r="413178" spans="6:6" x14ac:dyDescent="0.25">
      <c r="F413178" s="195"/>
    </row>
    <row r="413179" spans="6:6" x14ac:dyDescent="0.25">
      <c r="F413179" s="195"/>
    </row>
    <row r="413180" spans="6:6" x14ac:dyDescent="0.25">
      <c r="F413180" s="195"/>
    </row>
    <row r="413181" spans="6:6" x14ac:dyDescent="0.25">
      <c r="F413181" s="195"/>
    </row>
    <row r="413182" spans="6:6" x14ac:dyDescent="0.25">
      <c r="F413182" s="195"/>
    </row>
    <row r="413183" spans="6:6" x14ac:dyDescent="0.25">
      <c r="F413183" s="195"/>
    </row>
    <row r="413184" spans="6:6" x14ac:dyDescent="0.25">
      <c r="F413184" s="195"/>
    </row>
    <row r="413185" spans="6:6" x14ac:dyDescent="0.25">
      <c r="F413185" s="195"/>
    </row>
    <row r="413186" spans="6:6" x14ac:dyDescent="0.25">
      <c r="F413186" s="195"/>
    </row>
    <row r="413187" spans="6:6" x14ac:dyDescent="0.25">
      <c r="F413187" s="195"/>
    </row>
    <row r="413188" spans="6:6" x14ac:dyDescent="0.25">
      <c r="F413188" s="195"/>
    </row>
    <row r="413189" spans="6:6" x14ac:dyDescent="0.25">
      <c r="F413189" s="195"/>
    </row>
    <row r="413190" spans="6:6" x14ac:dyDescent="0.25">
      <c r="F413190" s="195"/>
    </row>
    <row r="413191" spans="6:6" x14ac:dyDescent="0.25">
      <c r="F413191" s="195"/>
    </row>
    <row r="413192" spans="6:6" x14ac:dyDescent="0.25">
      <c r="F413192" s="195"/>
    </row>
    <row r="413193" spans="6:6" x14ac:dyDescent="0.25">
      <c r="F413193" s="195"/>
    </row>
    <row r="413194" spans="6:6" x14ac:dyDescent="0.25">
      <c r="F413194" s="195"/>
    </row>
    <row r="413195" spans="6:6" x14ac:dyDescent="0.25">
      <c r="F413195" s="195"/>
    </row>
    <row r="413196" spans="6:6" x14ac:dyDescent="0.25">
      <c r="F413196" s="195"/>
    </row>
    <row r="413197" spans="6:6" x14ac:dyDescent="0.25">
      <c r="F413197" s="195"/>
    </row>
    <row r="413198" spans="6:6" x14ac:dyDescent="0.25">
      <c r="F413198" s="195"/>
    </row>
    <row r="413199" spans="6:6" x14ac:dyDescent="0.25">
      <c r="F413199" s="195"/>
    </row>
    <row r="413200" spans="6:6" x14ac:dyDescent="0.25">
      <c r="F413200" s="195"/>
    </row>
    <row r="413201" spans="6:6" x14ac:dyDescent="0.25">
      <c r="F413201" s="195"/>
    </row>
    <row r="413202" spans="6:6" x14ac:dyDescent="0.25">
      <c r="F413202" s="195"/>
    </row>
    <row r="413203" spans="6:6" x14ac:dyDescent="0.25">
      <c r="F413203" s="195"/>
    </row>
    <row r="413204" spans="6:6" x14ac:dyDescent="0.25">
      <c r="F413204" s="195"/>
    </row>
    <row r="413205" spans="6:6" x14ac:dyDescent="0.25">
      <c r="F413205" s="195"/>
    </row>
    <row r="413206" spans="6:6" x14ac:dyDescent="0.25">
      <c r="F413206" s="195"/>
    </row>
    <row r="413207" spans="6:6" x14ac:dyDescent="0.25">
      <c r="F413207" s="195"/>
    </row>
    <row r="413208" spans="6:6" x14ac:dyDescent="0.25">
      <c r="F413208" s="195"/>
    </row>
    <row r="413209" spans="6:6" x14ac:dyDescent="0.25">
      <c r="F413209" s="195"/>
    </row>
    <row r="413210" spans="6:6" x14ac:dyDescent="0.25">
      <c r="F413210" s="195"/>
    </row>
    <row r="413211" spans="6:6" x14ac:dyDescent="0.25">
      <c r="F413211" s="195"/>
    </row>
    <row r="413212" spans="6:6" x14ac:dyDescent="0.25">
      <c r="F413212" s="195"/>
    </row>
    <row r="413213" spans="6:6" x14ac:dyDescent="0.25">
      <c r="F413213" s="195"/>
    </row>
    <row r="413214" spans="6:6" x14ac:dyDescent="0.25">
      <c r="F413214" s="195"/>
    </row>
    <row r="413215" spans="6:6" x14ac:dyDescent="0.25">
      <c r="F413215" s="195"/>
    </row>
    <row r="413216" spans="6:6" x14ac:dyDescent="0.25">
      <c r="F413216" s="195"/>
    </row>
    <row r="413217" spans="6:6" x14ac:dyDescent="0.25">
      <c r="F413217" s="195"/>
    </row>
    <row r="413218" spans="6:6" x14ac:dyDescent="0.25">
      <c r="F413218" s="195"/>
    </row>
    <row r="413219" spans="6:6" x14ac:dyDescent="0.25">
      <c r="F413219" s="195"/>
    </row>
    <row r="413220" spans="6:6" x14ac:dyDescent="0.25">
      <c r="F413220" s="195"/>
    </row>
    <row r="413221" spans="6:6" x14ac:dyDescent="0.25">
      <c r="F413221" s="195"/>
    </row>
    <row r="413222" spans="6:6" x14ac:dyDescent="0.25">
      <c r="F413222" s="195"/>
    </row>
    <row r="413223" spans="6:6" x14ac:dyDescent="0.25">
      <c r="F413223" s="195"/>
    </row>
    <row r="413224" spans="6:6" x14ac:dyDescent="0.25">
      <c r="F413224" s="195"/>
    </row>
    <row r="413225" spans="6:6" x14ac:dyDescent="0.25">
      <c r="F413225" s="195"/>
    </row>
    <row r="413226" spans="6:6" x14ac:dyDescent="0.25">
      <c r="F413226" s="195"/>
    </row>
    <row r="413227" spans="6:6" x14ac:dyDescent="0.25">
      <c r="F413227" s="195"/>
    </row>
    <row r="413228" spans="6:6" x14ac:dyDescent="0.25">
      <c r="F413228" s="195"/>
    </row>
    <row r="413229" spans="6:6" x14ac:dyDescent="0.25">
      <c r="F413229" s="195"/>
    </row>
    <row r="413230" spans="6:6" x14ac:dyDescent="0.25">
      <c r="F413230" s="195"/>
    </row>
    <row r="413231" spans="6:6" x14ac:dyDescent="0.25">
      <c r="F413231" s="195"/>
    </row>
    <row r="413232" spans="6:6" x14ac:dyDescent="0.25">
      <c r="F413232" s="195"/>
    </row>
    <row r="413233" spans="6:6" x14ac:dyDescent="0.25">
      <c r="F413233" s="195"/>
    </row>
    <row r="413234" spans="6:6" x14ac:dyDescent="0.25">
      <c r="F413234" s="195"/>
    </row>
    <row r="413235" spans="6:6" x14ac:dyDescent="0.25">
      <c r="F413235" s="195"/>
    </row>
    <row r="413236" spans="6:6" x14ac:dyDescent="0.25">
      <c r="F413236" s="195"/>
    </row>
    <row r="413237" spans="6:6" x14ac:dyDescent="0.25">
      <c r="F413237" s="195"/>
    </row>
    <row r="413238" spans="6:6" x14ac:dyDescent="0.25">
      <c r="F413238" s="195"/>
    </row>
    <row r="413239" spans="6:6" x14ac:dyDescent="0.25">
      <c r="F413239" s="195"/>
    </row>
    <row r="413240" spans="6:6" x14ac:dyDescent="0.25">
      <c r="F413240" s="195"/>
    </row>
    <row r="413241" spans="6:6" x14ac:dyDescent="0.25">
      <c r="F413241" s="195"/>
    </row>
    <row r="413242" spans="6:6" x14ac:dyDescent="0.25">
      <c r="F413242" s="195"/>
    </row>
    <row r="413243" spans="6:6" x14ac:dyDescent="0.25">
      <c r="F413243" s="195"/>
    </row>
    <row r="413244" spans="6:6" x14ac:dyDescent="0.25">
      <c r="F413244" s="195"/>
    </row>
    <row r="413245" spans="6:6" x14ac:dyDescent="0.25">
      <c r="F413245" s="195"/>
    </row>
    <row r="413246" spans="6:6" x14ac:dyDescent="0.25">
      <c r="F413246" s="195"/>
    </row>
    <row r="413247" spans="6:6" x14ac:dyDescent="0.25">
      <c r="F413247" s="195"/>
    </row>
    <row r="413248" spans="6:6" x14ac:dyDescent="0.25">
      <c r="F413248" s="195"/>
    </row>
    <row r="413249" spans="6:6" x14ac:dyDescent="0.25">
      <c r="F413249" s="195"/>
    </row>
    <row r="413250" spans="6:6" x14ac:dyDescent="0.25">
      <c r="F413250" s="195"/>
    </row>
    <row r="413251" spans="6:6" x14ac:dyDescent="0.25">
      <c r="F413251" s="195"/>
    </row>
    <row r="413252" spans="6:6" x14ac:dyDescent="0.25">
      <c r="F413252" s="195"/>
    </row>
    <row r="413253" spans="6:6" x14ac:dyDescent="0.25">
      <c r="F413253" s="195"/>
    </row>
    <row r="413254" spans="6:6" x14ac:dyDescent="0.25">
      <c r="F413254" s="195"/>
    </row>
    <row r="413255" spans="6:6" x14ac:dyDescent="0.25">
      <c r="F413255" s="195"/>
    </row>
    <row r="413256" spans="6:6" x14ac:dyDescent="0.25">
      <c r="F413256" s="195"/>
    </row>
    <row r="413257" spans="6:6" x14ac:dyDescent="0.25">
      <c r="F413257" s="195"/>
    </row>
    <row r="413258" spans="6:6" x14ac:dyDescent="0.25">
      <c r="F413258" s="195"/>
    </row>
    <row r="413259" spans="6:6" x14ac:dyDescent="0.25">
      <c r="F413259" s="195"/>
    </row>
    <row r="413260" spans="6:6" x14ac:dyDescent="0.25">
      <c r="F413260" s="195"/>
    </row>
    <row r="413261" spans="6:6" x14ac:dyDescent="0.25">
      <c r="F413261" s="195"/>
    </row>
    <row r="413262" spans="6:6" x14ac:dyDescent="0.25">
      <c r="F413262" s="195"/>
    </row>
    <row r="413263" spans="6:6" x14ac:dyDescent="0.25">
      <c r="F413263" s="195"/>
    </row>
    <row r="413264" spans="6:6" x14ac:dyDescent="0.25">
      <c r="F413264" s="195"/>
    </row>
    <row r="413265" spans="6:6" x14ac:dyDescent="0.25">
      <c r="F413265" s="195"/>
    </row>
    <row r="413266" spans="6:6" x14ac:dyDescent="0.25">
      <c r="F413266" s="195"/>
    </row>
    <row r="413267" spans="6:6" x14ac:dyDescent="0.25">
      <c r="F413267" s="195"/>
    </row>
    <row r="413268" spans="6:6" x14ac:dyDescent="0.25">
      <c r="F413268" s="195"/>
    </row>
    <row r="413269" spans="6:6" x14ac:dyDescent="0.25">
      <c r="F413269" s="195"/>
    </row>
    <row r="413270" spans="6:6" x14ac:dyDescent="0.25">
      <c r="F413270" s="195"/>
    </row>
    <row r="413271" spans="6:6" x14ac:dyDescent="0.25">
      <c r="F413271" s="195"/>
    </row>
    <row r="413272" spans="6:6" x14ac:dyDescent="0.25">
      <c r="F413272" s="195"/>
    </row>
    <row r="413273" spans="6:6" x14ac:dyDescent="0.25">
      <c r="F413273" s="195"/>
    </row>
    <row r="413274" spans="6:6" x14ac:dyDescent="0.25">
      <c r="F413274" s="195"/>
    </row>
    <row r="413275" spans="6:6" x14ac:dyDescent="0.25">
      <c r="F413275" s="195"/>
    </row>
    <row r="413276" spans="6:6" x14ac:dyDescent="0.25">
      <c r="F413276" s="195"/>
    </row>
    <row r="413277" spans="6:6" x14ac:dyDescent="0.25">
      <c r="F413277" s="195"/>
    </row>
    <row r="413278" spans="6:6" x14ac:dyDescent="0.25">
      <c r="F413278" s="195"/>
    </row>
    <row r="413279" spans="6:6" x14ac:dyDescent="0.25">
      <c r="F413279" s="195"/>
    </row>
    <row r="413280" spans="6:6" x14ac:dyDescent="0.25">
      <c r="F413280" s="195"/>
    </row>
    <row r="413281" spans="6:6" x14ac:dyDescent="0.25">
      <c r="F413281" s="195"/>
    </row>
    <row r="413282" spans="6:6" x14ac:dyDescent="0.25">
      <c r="F413282" s="195"/>
    </row>
    <row r="413283" spans="6:6" x14ac:dyDescent="0.25">
      <c r="F413283" s="195"/>
    </row>
    <row r="413284" spans="6:6" x14ac:dyDescent="0.25">
      <c r="F413284" s="195"/>
    </row>
    <row r="413285" spans="6:6" x14ac:dyDescent="0.25">
      <c r="F413285" s="195"/>
    </row>
    <row r="413286" spans="6:6" x14ac:dyDescent="0.25">
      <c r="F413286" s="195"/>
    </row>
    <row r="413287" spans="6:6" x14ac:dyDescent="0.25">
      <c r="F413287" s="195"/>
    </row>
    <row r="413288" spans="6:6" x14ac:dyDescent="0.25">
      <c r="F413288" s="195"/>
    </row>
    <row r="413289" spans="6:6" x14ac:dyDescent="0.25">
      <c r="F413289" s="195"/>
    </row>
    <row r="413290" spans="6:6" x14ac:dyDescent="0.25">
      <c r="F413290" s="195"/>
    </row>
    <row r="413291" spans="6:6" x14ac:dyDescent="0.25">
      <c r="F413291" s="195"/>
    </row>
    <row r="413292" spans="6:6" x14ac:dyDescent="0.25">
      <c r="F413292" s="195"/>
    </row>
    <row r="413293" spans="6:6" x14ac:dyDescent="0.25">
      <c r="F413293" s="195"/>
    </row>
    <row r="413294" spans="6:6" x14ac:dyDescent="0.25">
      <c r="F413294" s="195"/>
    </row>
    <row r="413295" spans="6:6" x14ac:dyDescent="0.25">
      <c r="F413295" s="195"/>
    </row>
    <row r="413296" spans="6:6" x14ac:dyDescent="0.25">
      <c r="F413296" s="195"/>
    </row>
    <row r="413297" spans="6:6" x14ac:dyDescent="0.25">
      <c r="F413297" s="195"/>
    </row>
    <row r="413298" spans="6:6" x14ac:dyDescent="0.25">
      <c r="F413298" s="195"/>
    </row>
    <row r="413299" spans="6:6" x14ac:dyDescent="0.25">
      <c r="F413299" s="195"/>
    </row>
    <row r="413300" spans="6:6" x14ac:dyDescent="0.25">
      <c r="F413300" s="195"/>
    </row>
    <row r="413301" spans="6:6" x14ac:dyDescent="0.25">
      <c r="F413301" s="195"/>
    </row>
    <row r="413302" spans="6:6" x14ac:dyDescent="0.25">
      <c r="F413302" s="195"/>
    </row>
    <row r="413303" spans="6:6" x14ac:dyDescent="0.25">
      <c r="F413303" s="195"/>
    </row>
    <row r="413304" spans="6:6" x14ac:dyDescent="0.25">
      <c r="F413304" s="195"/>
    </row>
    <row r="413305" spans="6:6" x14ac:dyDescent="0.25">
      <c r="F413305" s="195"/>
    </row>
    <row r="413306" spans="6:6" x14ac:dyDescent="0.25">
      <c r="F413306" s="195"/>
    </row>
    <row r="413307" spans="6:6" x14ac:dyDescent="0.25">
      <c r="F413307" s="195"/>
    </row>
    <row r="413308" spans="6:6" x14ac:dyDescent="0.25">
      <c r="F413308" s="195"/>
    </row>
    <row r="413309" spans="6:6" x14ac:dyDescent="0.25">
      <c r="F413309" s="195"/>
    </row>
    <row r="413310" spans="6:6" x14ac:dyDescent="0.25">
      <c r="F413310" s="195"/>
    </row>
    <row r="413311" spans="6:6" x14ac:dyDescent="0.25">
      <c r="F413311" s="195"/>
    </row>
    <row r="413312" spans="6:6" x14ac:dyDescent="0.25">
      <c r="F413312" s="195"/>
    </row>
    <row r="413313" spans="6:6" x14ac:dyDescent="0.25">
      <c r="F413313" s="195"/>
    </row>
    <row r="413314" spans="6:6" x14ac:dyDescent="0.25">
      <c r="F413314" s="195"/>
    </row>
    <row r="413315" spans="6:6" x14ac:dyDescent="0.25">
      <c r="F413315" s="195"/>
    </row>
    <row r="413316" spans="6:6" x14ac:dyDescent="0.25">
      <c r="F413316" s="195"/>
    </row>
    <row r="413317" spans="6:6" x14ac:dyDescent="0.25">
      <c r="F413317" s="195"/>
    </row>
    <row r="413318" spans="6:6" x14ac:dyDescent="0.25">
      <c r="F413318" s="195"/>
    </row>
    <row r="413319" spans="6:6" x14ac:dyDescent="0.25">
      <c r="F413319" s="195"/>
    </row>
    <row r="413320" spans="6:6" x14ac:dyDescent="0.25">
      <c r="F413320" s="195"/>
    </row>
    <row r="413321" spans="6:6" x14ac:dyDescent="0.25">
      <c r="F413321" s="195"/>
    </row>
    <row r="413322" spans="6:6" x14ac:dyDescent="0.25">
      <c r="F413322" s="195"/>
    </row>
    <row r="413323" spans="6:6" x14ac:dyDescent="0.25">
      <c r="F413323" s="195"/>
    </row>
    <row r="413324" spans="6:6" x14ac:dyDescent="0.25">
      <c r="F413324" s="195"/>
    </row>
    <row r="413325" spans="6:6" x14ac:dyDescent="0.25">
      <c r="F413325" s="195"/>
    </row>
    <row r="413326" spans="6:6" x14ac:dyDescent="0.25">
      <c r="F413326" s="195"/>
    </row>
    <row r="413327" spans="6:6" x14ac:dyDescent="0.25">
      <c r="F413327" s="195"/>
    </row>
    <row r="413328" spans="6:6" x14ac:dyDescent="0.25">
      <c r="F413328" s="195"/>
    </row>
    <row r="413329" spans="6:6" x14ac:dyDescent="0.25">
      <c r="F413329" s="195"/>
    </row>
    <row r="413330" spans="6:6" x14ac:dyDescent="0.25">
      <c r="F413330" s="195"/>
    </row>
    <row r="413331" spans="6:6" x14ac:dyDescent="0.25">
      <c r="F413331" s="195"/>
    </row>
    <row r="413332" spans="6:6" x14ac:dyDescent="0.25">
      <c r="F413332" s="195"/>
    </row>
    <row r="413333" spans="6:6" x14ac:dyDescent="0.25">
      <c r="F413333" s="195"/>
    </row>
    <row r="413334" spans="6:6" x14ac:dyDescent="0.25">
      <c r="F413334" s="195"/>
    </row>
    <row r="413335" spans="6:6" x14ac:dyDescent="0.25">
      <c r="F413335" s="195"/>
    </row>
    <row r="413336" spans="6:6" x14ac:dyDescent="0.25">
      <c r="F413336" s="195"/>
    </row>
    <row r="413337" spans="6:6" x14ac:dyDescent="0.25">
      <c r="F413337" s="195"/>
    </row>
    <row r="413338" spans="6:6" x14ac:dyDescent="0.25">
      <c r="F413338" s="195"/>
    </row>
    <row r="413339" spans="6:6" x14ac:dyDescent="0.25">
      <c r="F413339" s="195"/>
    </row>
    <row r="413340" spans="6:6" x14ac:dyDescent="0.25">
      <c r="F413340" s="195"/>
    </row>
    <row r="413341" spans="6:6" x14ac:dyDescent="0.25">
      <c r="F413341" s="195"/>
    </row>
    <row r="413342" spans="6:6" x14ac:dyDescent="0.25">
      <c r="F413342" s="195"/>
    </row>
    <row r="413343" spans="6:6" x14ac:dyDescent="0.25">
      <c r="F413343" s="195"/>
    </row>
    <row r="413344" spans="6:6" x14ac:dyDescent="0.25">
      <c r="F413344" s="195"/>
    </row>
    <row r="413345" spans="6:6" x14ac:dyDescent="0.25">
      <c r="F413345" s="195"/>
    </row>
    <row r="413346" spans="6:6" x14ac:dyDescent="0.25">
      <c r="F413346" s="195"/>
    </row>
    <row r="413347" spans="6:6" x14ac:dyDescent="0.25">
      <c r="F413347" s="195"/>
    </row>
    <row r="413348" spans="6:6" x14ac:dyDescent="0.25">
      <c r="F413348" s="195"/>
    </row>
    <row r="413349" spans="6:6" x14ac:dyDescent="0.25">
      <c r="F413349" s="195"/>
    </row>
    <row r="413350" spans="6:6" x14ac:dyDescent="0.25">
      <c r="F413350" s="195"/>
    </row>
    <row r="413351" spans="6:6" x14ac:dyDescent="0.25">
      <c r="F413351" s="195"/>
    </row>
    <row r="413352" spans="6:6" x14ac:dyDescent="0.25">
      <c r="F413352" s="195"/>
    </row>
    <row r="413353" spans="6:6" x14ac:dyDescent="0.25">
      <c r="F413353" s="195"/>
    </row>
    <row r="413354" spans="6:6" x14ac:dyDescent="0.25">
      <c r="F413354" s="195"/>
    </row>
    <row r="413355" spans="6:6" x14ac:dyDescent="0.25">
      <c r="F413355" s="195"/>
    </row>
    <row r="413356" spans="6:6" x14ac:dyDescent="0.25">
      <c r="F413356" s="195"/>
    </row>
    <row r="413357" spans="6:6" x14ac:dyDescent="0.25">
      <c r="F413357" s="195"/>
    </row>
    <row r="413358" spans="6:6" x14ac:dyDescent="0.25">
      <c r="F413358" s="195"/>
    </row>
    <row r="413359" spans="6:6" x14ac:dyDescent="0.25">
      <c r="F413359" s="195"/>
    </row>
    <row r="413360" spans="6:6" x14ac:dyDescent="0.25">
      <c r="F413360" s="195"/>
    </row>
    <row r="413361" spans="6:6" x14ac:dyDescent="0.25">
      <c r="F413361" s="195"/>
    </row>
    <row r="413362" spans="6:6" x14ac:dyDescent="0.25">
      <c r="F413362" s="195"/>
    </row>
    <row r="413363" spans="6:6" x14ac:dyDescent="0.25">
      <c r="F413363" s="195"/>
    </row>
    <row r="413364" spans="6:6" x14ac:dyDescent="0.25">
      <c r="F413364" s="195"/>
    </row>
    <row r="413365" spans="6:6" x14ac:dyDescent="0.25">
      <c r="F413365" s="195"/>
    </row>
    <row r="413366" spans="6:6" x14ac:dyDescent="0.25">
      <c r="F413366" s="195"/>
    </row>
    <row r="413367" spans="6:6" x14ac:dyDescent="0.25">
      <c r="F413367" s="195"/>
    </row>
    <row r="413368" spans="6:6" x14ac:dyDescent="0.25">
      <c r="F413368" s="195"/>
    </row>
    <row r="413369" spans="6:6" x14ac:dyDescent="0.25">
      <c r="F413369" s="195"/>
    </row>
    <row r="413370" spans="6:6" x14ac:dyDescent="0.25">
      <c r="F413370" s="195"/>
    </row>
    <row r="413371" spans="6:6" x14ac:dyDescent="0.25">
      <c r="F413371" s="195"/>
    </row>
    <row r="413372" spans="6:6" x14ac:dyDescent="0.25">
      <c r="F413372" s="195"/>
    </row>
    <row r="413373" spans="6:6" x14ac:dyDescent="0.25">
      <c r="F413373" s="195"/>
    </row>
    <row r="413374" spans="6:6" x14ac:dyDescent="0.25">
      <c r="F413374" s="195"/>
    </row>
    <row r="413375" spans="6:6" x14ac:dyDescent="0.25">
      <c r="F413375" s="195"/>
    </row>
    <row r="413376" spans="6:6" x14ac:dyDescent="0.25">
      <c r="F413376" s="195"/>
    </row>
    <row r="413377" spans="6:6" x14ac:dyDescent="0.25">
      <c r="F413377" s="195"/>
    </row>
    <row r="413378" spans="6:6" x14ac:dyDescent="0.25">
      <c r="F413378" s="195"/>
    </row>
    <row r="413379" spans="6:6" x14ac:dyDescent="0.25">
      <c r="F413379" s="195"/>
    </row>
    <row r="413380" spans="6:6" x14ac:dyDescent="0.25">
      <c r="F413380" s="195"/>
    </row>
    <row r="413381" spans="6:6" x14ac:dyDescent="0.25">
      <c r="F413381" s="195"/>
    </row>
    <row r="413382" spans="6:6" x14ac:dyDescent="0.25">
      <c r="F413382" s="195"/>
    </row>
    <row r="413383" spans="6:6" x14ac:dyDescent="0.25">
      <c r="F413383" s="195"/>
    </row>
    <row r="413384" spans="6:6" x14ac:dyDescent="0.25">
      <c r="F413384" s="195"/>
    </row>
    <row r="413385" spans="6:6" x14ac:dyDescent="0.25">
      <c r="F413385" s="195"/>
    </row>
    <row r="413386" spans="6:6" x14ac:dyDescent="0.25">
      <c r="F413386" s="195"/>
    </row>
    <row r="413387" spans="6:6" x14ac:dyDescent="0.25">
      <c r="F413387" s="195"/>
    </row>
    <row r="413388" spans="6:6" x14ac:dyDescent="0.25">
      <c r="F413388" s="195"/>
    </row>
    <row r="413389" spans="6:6" x14ac:dyDescent="0.25">
      <c r="F413389" s="195"/>
    </row>
    <row r="413390" spans="6:6" x14ac:dyDescent="0.25">
      <c r="F413390" s="195"/>
    </row>
    <row r="413391" spans="6:6" x14ac:dyDescent="0.25">
      <c r="F413391" s="195"/>
    </row>
    <row r="413392" spans="6:6" x14ac:dyDescent="0.25">
      <c r="F413392" s="195"/>
    </row>
    <row r="413393" spans="6:6" x14ac:dyDescent="0.25">
      <c r="F413393" s="195"/>
    </row>
    <row r="413394" spans="6:6" x14ac:dyDescent="0.25">
      <c r="F413394" s="195"/>
    </row>
    <row r="413395" spans="6:6" x14ac:dyDescent="0.25">
      <c r="F413395" s="195"/>
    </row>
    <row r="413396" spans="6:6" x14ac:dyDescent="0.25">
      <c r="F413396" s="195"/>
    </row>
    <row r="413397" spans="6:6" x14ac:dyDescent="0.25">
      <c r="F413397" s="195"/>
    </row>
    <row r="413398" spans="6:6" x14ac:dyDescent="0.25">
      <c r="F413398" s="195"/>
    </row>
    <row r="413399" spans="6:6" x14ac:dyDescent="0.25">
      <c r="F413399" s="195"/>
    </row>
    <row r="413400" spans="6:6" x14ac:dyDescent="0.25">
      <c r="F413400" s="195"/>
    </row>
    <row r="418518" spans="6:6" x14ac:dyDescent="0.25">
      <c r="F418518" s="195"/>
    </row>
    <row r="418519" spans="6:6" x14ac:dyDescent="0.25">
      <c r="F418519" s="195"/>
    </row>
    <row r="418520" spans="6:6" x14ac:dyDescent="0.25">
      <c r="F418520" s="195"/>
    </row>
    <row r="418521" spans="6:6" x14ac:dyDescent="0.25">
      <c r="F418521" s="195"/>
    </row>
    <row r="418522" spans="6:6" x14ac:dyDescent="0.25">
      <c r="F418522" s="195"/>
    </row>
    <row r="418523" spans="6:6" x14ac:dyDescent="0.25">
      <c r="F418523" s="195"/>
    </row>
    <row r="418524" spans="6:6" x14ac:dyDescent="0.25">
      <c r="F418524" s="195"/>
    </row>
    <row r="418525" spans="6:6" x14ac:dyDescent="0.25">
      <c r="F418525" s="195"/>
    </row>
    <row r="418526" spans="6:6" x14ac:dyDescent="0.25">
      <c r="F418526" s="195"/>
    </row>
    <row r="418527" spans="6:6" x14ac:dyDescent="0.25">
      <c r="F418527" s="195"/>
    </row>
    <row r="418528" spans="6:6" x14ac:dyDescent="0.25">
      <c r="F418528" s="195"/>
    </row>
    <row r="418529" spans="6:6" x14ac:dyDescent="0.25">
      <c r="F418529" s="195"/>
    </row>
    <row r="418530" spans="6:6" x14ac:dyDescent="0.25">
      <c r="F418530" s="195"/>
    </row>
    <row r="418531" spans="6:6" x14ac:dyDescent="0.25">
      <c r="F418531" s="195"/>
    </row>
    <row r="418532" spans="6:6" x14ac:dyDescent="0.25">
      <c r="F418532" s="195"/>
    </row>
    <row r="418533" spans="6:6" x14ac:dyDescent="0.25">
      <c r="F418533" s="195"/>
    </row>
    <row r="418534" spans="6:6" x14ac:dyDescent="0.25">
      <c r="F418534" s="195"/>
    </row>
    <row r="418535" spans="6:6" x14ac:dyDescent="0.25">
      <c r="F418535" s="195"/>
    </row>
    <row r="418536" spans="6:6" x14ac:dyDescent="0.25">
      <c r="F418536" s="195"/>
    </row>
    <row r="418537" spans="6:6" x14ac:dyDescent="0.25">
      <c r="F418537" s="195"/>
    </row>
    <row r="418538" spans="6:6" x14ac:dyDescent="0.25">
      <c r="F418538" s="195"/>
    </row>
    <row r="418539" spans="6:6" x14ac:dyDescent="0.25">
      <c r="F418539" s="195"/>
    </row>
    <row r="418540" spans="6:6" x14ac:dyDescent="0.25">
      <c r="F418540" s="195"/>
    </row>
    <row r="418541" spans="6:6" x14ac:dyDescent="0.25">
      <c r="F418541" s="195"/>
    </row>
    <row r="418542" spans="6:6" x14ac:dyDescent="0.25">
      <c r="F418542" s="195"/>
    </row>
    <row r="418543" spans="6:6" x14ac:dyDescent="0.25">
      <c r="F418543" s="195"/>
    </row>
    <row r="418544" spans="6:6" x14ac:dyDescent="0.25">
      <c r="F418544" s="195"/>
    </row>
    <row r="418545" spans="6:6" x14ac:dyDescent="0.25">
      <c r="F418545" s="195"/>
    </row>
    <row r="418546" spans="6:6" x14ac:dyDescent="0.25">
      <c r="F418546" s="195"/>
    </row>
    <row r="418547" spans="6:6" x14ac:dyDescent="0.25">
      <c r="F418547" s="195"/>
    </row>
    <row r="418548" spans="6:6" x14ac:dyDescent="0.25">
      <c r="F418548" s="195"/>
    </row>
    <row r="418549" spans="6:6" x14ac:dyDescent="0.25">
      <c r="F418549" s="195"/>
    </row>
    <row r="418550" spans="6:6" x14ac:dyDescent="0.25">
      <c r="F418550" s="195"/>
    </row>
    <row r="418551" spans="6:6" x14ac:dyDescent="0.25">
      <c r="F418551" s="195"/>
    </row>
    <row r="418552" spans="6:6" x14ac:dyDescent="0.25">
      <c r="F418552" s="195"/>
    </row>
    <row r="418553" spans="6:6" x14ac:dyDescent="0.25">
      <c r="F418553" s="195"/>
    </row>
    <row r="418554" spans="6:6" x14ac:dyDescent="0.25">
      <c r="F418554" s="195"/>
    </row>
    <row r="418555" spans="6:6" x14ac:dyDescent="0.25">
      <c r="F418555" s="195"/>
    </row>
    <row r="418556" spans="6:6" x14ac:dyDescent="0.25">
      <c r="F418556" s="195"/>
    </row>
    <row r="418557" spans="6:6" x14ac:dyDescent="0.25">
      <c r="F418557" s="195"/>
    </row>
    <row r="418558" spans="6:6" x14ac:dyDescent="0.25">
      <c r="F418558" s="195"/>
    </row>
    <row r="418559" spans="6:6" x14ac:dyDescent="0.25">
      <c r="F418559" s="195"/>
    </row>
    <row r="418560" spans="6:6" x14ac:dyDescent="0.25">
      <c r="F418560" s="195"/>
    </row>
    <row r="418561" spans="6:6" x14ac:dyDescent="0.25">
      <c r="F418561" s="195"/>
    </row>
    <row r="418562" spans="6:6" x14ac:dyDescent="0.25">
      <c r="F418562" s="195"/>
    </row>
    <row r="418563" spans="6:6" x14ac:dyDescent="0.25">
      <c r="F418563" s="195"/>
    </row>
    <row r="418564" spans="6:6" x14ac:dyDescent="0.25">
      <c r="F418564" s="195"/>
    </row>
    <row r="418565" spans="6:6" x14ac:dyDescent="0.25">
      <c r="F418565" s="195"/>
    </row>
    <row r="418566" spans="6:6" x14ac:dyDescent="0.25">
      <c r="F418566" s="195"/>
    </row>
    <row r="418567" spans="6:6" x14ac:dyDescent="0.25">
      <c r="F418567" s="195"/>
    </row>
    <row r="418568" spans="6:6" x14ac:dyDescent="0.25">
      <c r="F418568" s="195"/>
    </row>
    <row r="418569" spans="6:6" x14ac:dyDescent="0.25">
      <c r="F418569" s="195"/>
    </row>
    <row r="418570" spans="6:6" x14ac:dyDescent="0.25">
      <c r="F418570" s="195"/>
    </row>
    <row r="418571" spans="6:6" x14ac:dyDescent="0.25">
      <c r="F418571" s="195"/>
    </row>
    <row r="418572" spans="6:6" x14ac:dyDescent="0.25">
      <c r="F418572" s="195"/>
    </row>
    <row r="418573" spans="6:6" x14ac:dyDescent="0.25">
      <c r="F418573" s="195"/>
    </row>
    <row r="418574" spans="6:6" x14ac:dyDescent="0.25">
      <c r="F418574" s="195"/>
    </row>
    <row r="418575" spans="6:6" x14ac:dyDescent="0.25">
      <c r="F418575" s="195"/>
    </row>
    <row r="418576" spans="6:6" x14ac:dyDescent="0.25">
      <c r="F418576" s="195"/>
    </row>
    <row r="418577" spans="6:6" x14ac:dyDescent="0.25">
      <c r="F418577" s="195"/>
    </row>
    <row r="418578" spans="6:6" x14ac:dyDescent="0.25">
      <c r="F418578" s="195"/>
    </row>
    <row r="418579" spans="6:6" x14ac:dyDescent="0.25">
      <c r="F418579" s="195"/>
    </row>
    <row r="418580" spans="6:6" x14ac:dyDescent="0.25">
      <c r="F418580" s="195"/>
    </row>
    <row r="418581" spans="6:6" x14ac:dyDescent="0.25">
      <c r="F418581" s="195"/>
    </row>
    <row r="418582" spans="6:6" x14ac:dyDescent="0.25">
      <c r="F418582" s="195"/>
    </row>
    <row r="418583" spans="6:6" x14ac:dyDescent="0.25">
      <c r="F418583" s="195"/>
    </row>
    <row r="418584" spans="6:6" x14ac:dyDescent="0.25">
      <c r="F418584" s="195"/>
    </row>
    <row r="418585" spans="6:6" x14ac:dyDescent="0.25">
      <c r="F418585" s="195"/>
    </row>
    <row r="418586" spans="6:6" x14ac:dyDescent="0.25">
      <c r="F418586" s="195"/>
    </row>
    <row r="418587" spans="6:6" x14ac:dyDescent="0.25">
      <c r="F418587" s="195"/>
    </row>
    <row r="418588" spans="6:6" x14ac:dyDescent="0.25">
      <c r="F418588" s="195"/>
    </row>
    <row r="418589" spans="6:6" x14ac:dyDescent="0.25">
      <c r="F418589" s="195"/>
    </row>
    <row r="418590" spans="6:6" x14ac:dyDescent="0.25">
      <c r="F418590" s="195"/>
    </row>
    <row r="418591" spans="6:6" x14ac:dyDescent="0.25">
      <c r="F418591" s="195"/>
    </row>
    <row r="418592" spans="6:6" x14ac:dyDescent="0.25">
      <c r="F418592" s="195"/>
    </row>
    <row r="418593" spans="6:6" x14ac:dyDescent="0.25">
      <c r="F418593" s="195"/>
    </row>
    <row r="418594" spans="6:6" x14ac:dyDescent="0.25">
      <c r="F418594" s="195"/>
    </row>
    <row r="418595" spans="6:6" x14ac:dyDescent="0.25">
      <c r="F418595" s="195"/>
    </row>
    <row r="418596" spans="6:6" x14ac:dyDescent="0.25">
      <c r="F418596" s="195"/>
    </row>
    <row r="418597" spans="6:6" x14ac:dyDescent="0.25">
      <c r="F418597" s="195"/>
    </row>
    <row r="418598" spans="6:6" x14ac:dyDescent="0.25">
      <c r="F418598" s="195"/>
    </row>
    <row r="418599" spans="6:6" x14ac:dyDescent="0.25">
      <c r="F418599" s="195"/>
    </row>
    <row r="418600" spans="6:6" x14ac:dyDescent="0.25">
      <c r="F418600" s="195"/>
    </row>
    <row r="418601" spans="6:6" x14ac:dyDescent="0.25">
      <c r="F418601" s="195"/>
    </row>
    <row r="418602" spans="6:6" x14ac:dyDescent="0.25">
      <c r="F418602" s="195"/>
    </row>
    <row r="418603" spans="6:6" x14ac:dyDescent="0.25">
      <c r="F418603" s="195"/>
    </row>
    <row r="418604" spans="6:6" x14ac:dyDescent="0.25">
      <c r="F418604" s="195"/>
    </row>
    <row r="418605" spans="6:6" x14ac:dyDescent="0.25">
      <c r="F418605" s="195"/>
    </row>
    <row r="418606" spans="6:6" x14ac:dyDescent="0.25">
      <c r="F418606" s="195"/>
    </row>
    <row r="418607" spans="6:6" x14ac:dyDescent="0.25">
      <c r="F418607" s="195"/>
    </row>
    <row r="418608" spans="6:6" x14ac:dyDescent="0.25">
      <c r="F418608" s="195"/>
    </row>
    <row r="418609" spans="6:6" x14ac:dyDescent="0.25">
      <c r="F418609" s="195"/>
    </row>
    <row r="418610" spans="6:6" x14ac:dyDescent="0.25">
      <c r="F418610" s="195"/>
    </row>
    <row r="418611" spans="6:6" x14ac:dyDescent="0.25">
      <c r="F418611" s="195"/>
    </row>
    <row r="418612" spans="6:6" x14ac:dyDescent="0.25">
      <c r="F418612" s="195"/>
    </row>
    <row r="418613" spans="6:6" x14ac:dyDescent="0.25">
      <c r="F418613" s="195"/>
    </row>
    <row r="418614" spans="6:6" x14ac:dyDescent="0.25">
      <c r="F418614" s="195"/>
    </row>
    <row r="418615" spans="6:6" x14ac:dyDescent="0.25">
      <c r="F418615" s="195"/>
    </row>
    <row r="418616" spans="6:6" x14ac:dyDescent="0.25">
      <c r="F418616" s="195"/>
    </row>
    <row r="418617" spans="6:6" x14ac:dyDescent="0.25">
      <c r="F418617" s="195"/>
    </row>
    <row r="418618" spans="6:6" x14ac:dyDescent="0.25">
      <c r="F418618" s="195"/>
    </row>
    <row r="418619" spans="6:6" x14ac:dyDescent="0.25">
      <c r="F418619" s="195"/>
    </row>
    <row r="418620" spans="6:6" x14ac:dyDescent="0.25">
      <c r="F418620" s="195"/>
    </row>
    <row r="418621" spans="6:6" x14ac:dyDescent="0.25">
      <c r="F418621" s="195"/>
    </row>
    <row r="418622" spans="6:6" x14ac:dyDescent="0.25">
      <c r="F418622" s="195"/>
    </row>
    <row r="418623" spans="6:6" x14ac:dyDescent="0.25">
      <c r="F418623" s="195"/>
    </row>
    <row r="418624" spans="6:6" x14ac:dyDescent="0.25">
      <c r="F418624" s="195"/>
    </row>
    <row r="418625" spans="6:6" x14ac:dyDescent="0.25">
      <c r="F418625" s="195"/>
    </row>
    <row r="418626" spans="6:6" x14ac:dyDescent="0.25">
      <c r="F418626" s="195"/>
    </row>
    <row r="418627" spans="6:6" x14ac:dyDescent="0.25">
      <c r="F418627" s="195"/>
    </row>
    <row r="418628" spans="6:6" x14ac:dyDescent="0.25">
      <c r="F418628" s="195"/>
    </row>
    <row r="418629" spans="6:6" x14ac:dyDescent="0.25">
      <c r="F418629" s="195"/>
    </row>
    <row r="418630" spans="6:6" x14ac:dyDescent="0.25">
      <c r="F418630" s="195"/>
    </row>
    <row r="418631" spans="6:6" x14ac:dyDescent="0.25">
      <c r="F418631" s="195"/>
    </row>
    <row r="418632" spans="6:6" x14ac:dyDescent="0.25">
      <c r="F418632" s="195"/>
    </row>
    <row r="418633" spans="6:6" x14ac:dyDescent="0.25">
      <c r="F418633" s="195"/>
    </row>
    <row r="418634" spans="6:6" x14ac:dyDescent="0.25">
      <c r="F418634" s="195"/>
    </row>
    <row r="418635" spans="6:6" x14ac:dyDescent="0.25">
      <c r="F418635" s="195"/>
    </row>
    <row r="418636" spans="6:6" x14ac:dyDescent="0.25">
      <c r="F418636" s="195"/>
    </row>
    <row r="418637" spans="6:6" x14ac:dyDescent="0.25">
      <c r="F418637" s="195"/>
    </row>
    <row r="418638" spans="6:6" x14ac:dyDescent="0.25">
      <c r="F418638" s="195"/>
    </row>
    <row r="418639" spans="6:6" x14ac:dyDescent="0.25">
      <c r="F418639" s="195"/>
    </row>
    <row r="418640" spans="6:6" x14ac:dyDescent="0.25">
      <c r="F418640" s="195"/>
    </row>
    <row r="418641" spans="6:6" x14ac:dyDescent="0.25">
      <c r="F418641" s="195"/>
    </row>
    <row r="418642" spans="6:6" x14ac:dyDescent="0.25">
      <c r="F418642" s="195"/>
    </row>
    <row r="418643" spans="6:6" x14ac:dyDescent="0.25">
      <c r="F418643" s="195"/>
    </row>
    <row r="418644" spans="6:6" x14ac:dyDescent="0.25">
      <c r="F418644" s="195"/>
    </row>
    <row r="418645" spans="6:6" x14ac:dyDescent="0.25">
      <c r="F418645" s="195"/>
    </row>
    <row r="418646" spans="6:6" x14ac:dyDescent="0.25">
      <c r="F418646" s="195"/>
    </row>
    <row r="418647" spans="6:6" x14ac:dyDescent="0.25">
      <c r="F418647" s="195"/>
    </row>
    <row r="418648" spans="6:6" x14ac:dyDescent="0.25">
      <c r="F418648" s="195"/>
    </row>
    <row r="418649" spans="6:6" x14ac:dyDescent="0.25">
      <c r="F418649" s="195"/>
    </row>
    <row r="418650" spans="6:6" x14ac:dyDescent="0.25">
      <c r="F418650" s="195"/>
    </row>
    <row r="418651" spans="6:6" x14ac:dyDescent="0.25">
      <c r="F418651" s="195"/>
    </row>
    <row r="418652" spans="6:6" x14ac:dyDescent="0.25">
      <c r="F418652" s="195"/>
    </row>
    <row r="418653" spans="6:6" x14ac:dyDescent="0.25">
      <c r="F418653" s="195"/>
    </row>
    <row r="418654" spans="6:6" x14ac:dyDescent="0.25">
      <c r="F418654" s="195"/>
    </row>
    <row r="418655" spans="6:6" x14ac:dyDescent="0.25">
      <c r="F418655" s="195"/>
    </row>
    <row r="418656" spans="6:6" x14ac:dyDescent="0.25">
      <c r="F418656" s="195"/>
    </row>
    <row r="418657" spans="6:6" x14ac:dyDescent="0.25">
      <c r="F418657" s="195"/>
    </row>
    <row r="418658" spans="6:6" x14ac:dyDescent="0.25">
      <c r="F418658" s="195"/>
    </row>
    <row r="418659" spans="6:6" x14ac:dyDescent="0.25">
      <c r="F418659" s="195"/>
    </row>
    <row r="418660" spans="6:6" x14ac:dyDescent="0.25">
      <c r="F418660" s="195"/>
    </row>
    <row r="418661" spans="6:6" x14ac:dyDescent="0.25">
      <c r="F418661" s="195"/>
    </row>
    <row r="418662" spans="6:6" x14ac:dyDescent="0.25">
      <c r="F418662" s="195"/>
    </row>
    <row r="418663" spans="6:6" x14ac:dyDescent="0.25">
      <c r="F418663" s="195"/>
    </row>
    <row r="418664" spans="6:6" x14ac:dyDescent="0.25">
      <c r="F418664" s="195"/>
    </row>
    <row r="418665" spans="6:6" x14ac:dyDescent="0.25">
      <c r="F418665" s="195"/>
    </row>
    <row r="418666" spans="6:6" x14ac:dyDescent="0.25">
      <c r="F418666" s="195"/>
    </row>
    <row r="418667" spans="6:6" x14ac:dyDescent="0.25">
      <c r="F418667" s="195"/>
    </row>
    <row r="418668" spans="6:6" x14ac:dyDescent="0.25">
      <c r="F418668" s="195"/>
    </row>
    <row r="418669" spans="6:6" x14ac:dyDescent="0.25">
      <c r="F418669" s="195"/>
    </row>
    <row r="418670" spans="6:6" x14ac:dyDescent="0.25">
      <c r="F418670" s="195"/>
    </row>
    <row r="418671" spans="6:6" x14ac:dyDescent="0.25">
      <c r="F418671" s="195"/>
    </row>
    <row r="418672" spans="6:6" x14ac:dyDescent="0.25">
      <c r="F418672" s="195"/>
    </row>
    <row r="418673" spans="6:6" x14ac:dyDescent="0.25">
      <c r="F418673" s="195"/>
    </row>
    <row r="418674" spans="6:6" x14ac:dyDescent="0.25">
      <c r="F418674" s="195"/>
    </row>
    <row r="418675" spans="6:6" x14ac:dyDescent="0.25">
      <c r="F418675" s="195"/>
    </row>
    <row r="418676" spans="6:6" x14ac:dyDescent="0.25">
      <c r="F418676" s="195"/>
    </row>
    <row r="418677" spans="6:6" x14ac:dyDescent="0.25">
      <c r="F418677" s="195"/>
    </row>
    <row r="418678" spans="6:6" x14ac:dyDescent="0.25">
      <c r="F418678" s="195"/>
    </row>
    <row r="418679" spans="6:6" x14ac:dyDescent="0.25">
      <c r="F418679" s="195"/>
    </row>
    <row r="418680" spans="6:6" x14ac:dyDescent="0.25">
      <c r="F418680" s="195"/>
    </row>
    <row r="418681" spans="6:6" x14ac:dyDescent="0.25">
      <c r="F418681" s="195"/>
    </row>
    <row r="418682" spans="6:6" x14ac:dyDescent="0.25">
      <c r="F418682" s="195"/>
    </row>
    <row r="418683" spans="6:6" x14ac:dyDescent="0.25">
      <c r="F418683" s="195"/>
    </row>
    <row r="418684" spans="6:6" x14ac:dyDescent="0.25">
      <c r="F418684" s="195"/>
    </row>
    <row r="418685" spans="6:6" x14ac:dyDescent="0.25">
      <c r="F418685" s="195"/>
    </row>
    <row r="418686" spans="6:6" x14ac:dyDescent="0.25">
      <c r="F418686" s="195"/>
    </row>
    <row r="418687" spans="6:6" x14ac:dyDescent="0.25">
      <c r="F418687" s="195"/>
    </row>
    <row r="418688" spans="6:6" x14ac:dyDescent="0.25">
      <c r="F418688" s="195"/>
    </row>
    <row r="418689" spans="6:6" x14ac:dyDescent="0.25">
      <c r="F418689" s="195"/>
    </row>
    <row r="418690" spans="6:6" x14ac:dyDescent="0.25">
      <c r="F418690" s="195"/>
    </row>
    <row r="418691" spans="6:6" x14ac:dyDescent="0.25">
      <c r="F418691" s="195"/>
    </row>
    <row r="418692" spans="6:6" x14ac:dyDescent="0.25">
      <c r="F418692" s="195"/>
    </row>
    <row r="418693" spans="6:6" x14ac:dyDescent="0.25">
      <c r="F418693" s="195"/>
    </row>
    <row r="418694" spans="6:6" x14ac:dyDescent="0.25">
      <c r="F418694" s="195"/>
    </row>
    <row r="418695" spans="6:6" x14ac:dyDescent="0.25">
      <c r="F418695" s="195"/>
    </row>
    <row r="418696" spans="6:6" x14ac:dyDescent="0.25">
      <c r="F418696" s="195"/>
    </row>
    <row r="418697" spans="6:6" x14ac:dyDescent="0.25">
      <c r="F418697" s="195"/>
    </row>
    <row r="418698" spans="6:6" x14ac:dyDescent="0.25">
      <c r="F418698" s="195"/>
    </row>
    <row r="418699" spans="6:6" x14ac:dyDescent="0.25">
      <c r="F418699" s="195"/>
    </row>
    <row r="418700" spans="6:6" x14ac:dyDescent="0.25">
      <c r="F418700" s="195"/>
    </row>
    <row r="418701" spans="6:6" x14ac:dyDescent="0.25">
      <c r="F418701" s="195"/>
    </row>
    <row r="418702" spans="6:6" x14ac:dyDescent="0.25">
      <c r="F418702" s="195"/>
    </row>
    <row r="418703" spans="6:6" x14ac:dyDescent="0.25">
      <c r="F418703" s="195"/>
    </row>
    <row r="418704" spans="6:6" x14ac:dyDescent="0.25">
      <c r="F418704" s="195"/>
    </row>
    <row r="418705" spans="6:6" x14ac:dyDescent="0.25">
      <c r="F418705" s="195"/>
    </row>
    <row r="418706" spans="6:6" x14ac:dyDescent="0.25">
      <c r="F418706" s="195"/>
    </row>
    <row r="418707" spans="6:6" x14ac:dyDescent="0.25">
      <c r="F418707" s="195"/>
    </row>
    <row r="418708" spans="6:6" x14ac:dyDescent="0.25">
      <c r="F418708" s="195"/>
    </row>
    <row r="418709" spans="6:6" x14ac:dyDescent="0.25">
      <c r="F418709" s="195"/>
    </row>
    <row r="418710" spans="6:6" x14ac:dyDescent="0.25">
      <c r="F418710" s="195"/>
    </row>
    <row r="418711" spans="6:6" x14ac:dyDescent="0.25">
      <c r="F418711" s="195"/>
    </row>
    <row r="418712" spans="6:6" x14ac:dyDescent="0.25">
      <c r="F418712" s="195"/>
    </row>
    <row r="418713" spans="6:6" x14ac:dyDescent="0.25">
      <c r="F418713" s="195"/>
    </row>
    <row r="418714" spans="6:6" x14ac:dyDescent="0.25">
      <c r="F418714" s="195"/>
    </row>
    <row r="418715" spans="6:6" x14ac:dyDescent="0.25">
      <c r="F418715" s="195"/>
    </row>
    <row r="418716" spans="6:6" x14ac:dyDescent="0.25">
      <c r="F418716" s="195"/>
    </row>
    <row r="418717" spans="6:6" x14ac:dyDescent="0.25">
      <c r="F418717" s="195"/>
    </row>
    <row r="418718" spans="6:6" x14ac:dyDescent="0.25">
      <c r="F418718" s="195"/>
    </row>
    <row r="418719" spans="6:6" x14ac:dyDescent="0.25">
      <c r="F418719" s="195"/>
    </row>
    <row r="418720" spans="6:6" x14ac:dyDescent="0.25">
      <c r="F418720" s="195"/>
    </row>
    <row r="418721" spans="6:6" x14ac:dyDescent="0.25">
      <c r="F418721" s="195"/>
    </row>
    <row r="418722" spans="6:6" x14ac:dyDescent="0.25">
      <c r="F418722" s="195"/>
    </row>
    <row r="418723" spans="6:6" x14ac:dyDescent="0.25">
      <c r="F418723" s="195"/>
    </row>
    <row r="418724" spans="6:6" x14ac:dyDescent="0.25">
      <c r="F418724" s="195"/>
    </row>
    <row r="418725" spans="6:6" x14ac:dyDescent="0.25">
      <c r="F418725" s="195"/>
    </row>
    <row r="418726" spans="6:6" x14ac:dyDescent="0.25">
      <c r="F418726" s="195"/>
    </row>
    <row r="418727" spans="6:6" x14ac:dyDescent="0.25">
      <c r="F418727" s="195"/>
    </row>
    <row r="418728" spans="6:6" x14ac:dyDescent="0.25">
      <c r="F418728" s="195"/>
    </row>
    <row r="418729" spans="6:6" x14ac:dyDescent="0.25">
      <c r="F418729" s="195"/>
    </row>
    <row r="418730" spans="6:6" x14ac:dyDescent="0.25">
      <c r="F418730" s="195"/>
    </row>
    <row r="418731" spans="6:6" x14ac:dyDescent="0.25">
      <c r="F418731" s="195"/>
    </row>
    <row r="418732" spans="6:6" x14ac:dyDescent="0.25">
      <c r="F418732" s="195"/>
    </row>
    <row r="418733" spans="6:6" x14ac:dyDescent="0.25">
      <c r="F418733" s="195"/>
    </row>
    <row r="418734" spans="6:6" x14ac:dyDescent="0.25">
      <c r="F418734" s="195"/>
    </row>
    <row r="418735" spans="6:6" x14ac:dyDescent="0.25">
      <c r="F418735" s="195"/>
    </row>
    <row r="418736" spans="6:6" x14ac:dyDescent="0.25">
      <c r="F418736" s="195"/>
    </row>
    <row r="418737" spans="6:6" x14ac:dyDescent="0.25">
      <c r="F418737" s="195"/>
    </row>
    <row r="418738" spans="6:6" x14ac:dyDescent="0.25">
      <c r="F418738" s="195"/>
    </row>
    <row r="418739" spans="6:6" x14ac:dyDescent="0.25">
      <c r="F418739" s="195"/>
    </row>
    <row r="418740" spans="6:6" x14ac:dyDescent="0.25">
      <c r="F418740" s="195"/>
    </row>
    <row r="418741" spans="6:6" x14ac:dyDescent="0.25">
      <c r="F418741" s="195"/>
    </row>
    <row r="418742" spans="6:6" x14ac:dyDescent="0.25">
      <c r="F418742" s="195"/>
    </row>
    <row r="418743" spans="6:6" x14ac:dyDescent="0.25">
      <c r="F418743" s="195"/>
    </row>
    <row r="418744" spans="6:6" x14ac:dyDescent="0.25">
      <c r="F418744" s="195"/>
    </row>
    <row r="418745" spans="6:6" x14ac:dyDescent="0.25">
      <c r="F418745" s="195"/>
    </row>
    <row r="418746" spans="6:6" x14ac:dyDescent="0.25">
      <c r="F418746" s="195"/>
    </row>
    <row r="418747" spans="6:6" x14ac:dyDescent="0.25">
      <c r="F418747" s="195"/>
    </row>
    <row r="418748" spans="6:6" x14ac:dyDescent="0.25">
      <c r="F418748" s="195"/>
    </row>
    <row r="418749" spans="6:6" x14ac:dyDescent="0.25">
      <c r="F418749" s="195"/>
    </row>
    <row r="418750" spans="6:6" x14ac:dyDescent="0.25">
      <c r="F418750" s="195"/>
    </row>
    <row r="418751" spans="6:6" x14ac:dyDescent="0.25">
      <c r="F418751" s="195"/>
    </row>
    <row r="418752" spans="6:6" x14ac:dyDescent="0.25">
      <c r="F418752" s="195"/>
    </row>
    <row r="418753" spans="6:6" x14ac:dyDescent="0.25">
      <c r="F418753" s="195"/>
    </row>
    <row r="418754" spans="6:6" x14ac:dyDescent="0.25">
      <c r="F418754" s="195"/>
    </row>
    <row r="418755" spans="6:6" x14ac:dyDescent="0.25">
      <c r="F418755" s="195"/>
    </row>
    <row r="418756" spans="6:6" x14ac:dyDescent="0.25">
      <c r="F418756" s="195"/>
    </row>
    <row r="418757" spans="6:6" x14ac:dyDescent="0.25">
      <c r="F418757" s="195"/>
    </row>
    <row r="418758" spans="6:6" x14ac:dyDescent="0.25">
      <c r="F418758" s="195"/>
    </row>
    <row r="418759" spans="6:6" x14ac:dyDescent="0.25">
      <c r="F418759" s="195"/>
    </row>
    <row r="418760" spans="6:6" x14ac:dyDescent="0.25">
      <c r="F418760" s="195"/>
    </row>
    <row r="418761" spans="6:6" x14ac:dyDescent="0.25">
      <c r="F418761" s="195"/>
    </row>
    <row r="418762" spans="6:6" x14ac:dyDescent="0.25">
      <c r="F418762" s="195"/>
    </row>
    <row r="418763" spans="6:6" x14ac:dyDescent="0.25">
      <c r="F418763" s="195"/>
    </row>
    <row r="418764" spans="6:6" x14ac:dyDescent="0.25">
      <c r="F418764" s="195"/>
    </row>
    <row r="418765" spans="6:6" x14ac:dyDescent="0.25">
      <c r="F418765" s="195"/>
    </row>
    <row r="418766" spans="6:6" x14ac:dyDescent="0.25">
      <c r="F418766" s="195"/>
    </row>
    <row r="418767" spans="6:6" x14ac:dyDescent="0.25">
      <c r="F418767" s="195"/>
    </row>
    <row r="418768" spans="6:6" x14ac:dyDescent="0.25">
      <c r="F418768" s="195"/>
    </row>
    <row r="418769" spans="6:6" x14ac:dyDescent="0.25">
      <c r="F418769" s="195"/>
    </row>
    <row r="418770" spans="6:6" x14ac:dyDescent="0.25">
      <c r="F418770" s="195"/>
    </row>
    <row r="418771" spans="6:6" x14ac:dyDescent="0.25">
      <c r="F418771" s="195"/>
    </row>
    <row r="418772" spans="6:6" x14ac:dyDescent="0.25">
      <c r="F418772" s="195"/>
    </row>
    <row r="418773" spans="6:6" x14ac:dyDescent="0.25">
      <c r="F418773" s="195"/>
    </row>
    <row r="418774" spans="6:6" x14ac:dyDescent="0.25">
      <c r="F418774" s="195"/>
    </row>
    <row r="418775" spans="6:6" x14ac:dyDescent="0.25">
      <c r="F418775" s="195"/>
    </row>
    <row r="418776" spans="6:6" x14ac:dyDescent="0.25">
      <c r="F418776" s="195"/>
    </row>
    <row r="418777" spans="6:6" x14ac:dyDescent="0.25">
      <c r="F418777" s="195"/>
    </row>
    <row r="418778" spans="6:6" x14ac:dyDescent="0.25">
      <c r="F418778" s="195"/>
    </row>
    <row r="418779" spans="6:6" x14ac:dyDescent="0.25">
      <c r="F418779" s="195"/>
    </row>
    <row r="418780" spans="6:6" x14ac:dyDescent="0.25">
      <c r="F418780" s="195"/>
    </row>
    <row r="418781" spans="6:6" x14ac:dyDescent="0.25">
      <c r="F418781" s="195"/>
    </row>
    <row r="418782" spans="6:6" x14ac:dyDescent="0.25">
      <c r="F418782" s="195"/>
    </row>
    <row r="418783" spans="6:6" x14ac:dyDescent="0.25">
      <c r="F418783" s="195"/>
    </row>
    <row r="418784" spans="6:6" x14ac:dyDescent="0.25">
      <c r="F418784" s="195"/>
    </row>
    <row r="418785" spans="6:6" x14ac:dyDescent="0.25">
      <c r="F418785" s="195"/>
    </row>
    <row r="418786" spans="6:6" x14ac:dyDescent="0.25">
      <c r="F418786" s="195"/>
    </row>
    <row r="418787" spans="6:6" x14ac:dyDescent="0.25">
      <c r="F418787" s="195"/>
    </row>
    <row r="418788" spans="6:6" x14ac:dyDescent="0.25">
      <c r="F418788" s="195"/>
    </row>
    <row r="418789" spans="6:6" x14ac:dyDescent="0.25">
      <c r="F418789" s="195"/>
    </row>
    <row r="418790" spans="6:6" x14ac:dyDescent="0.25">
      <c r="F418790" s="195"/>
    </row>
    <row r="418791" spans="6:6" x14ac:dyDescent="0.25">
      <c r="F418791" s="195"/>
    </row>
    <row r="418792" spans="6:6" x14ac:dyDescent="0.25">
      <c r="F418792" s="195"/>
    </row>
    <row r="418793" spans="6:6" x14ac:dyDescent="0.25">
      <c r="F418793" s="195"/>
    </row>
    <row r="418794" spans="6:6" x14ac:dyDescent="0.25">
      <c r="F418794" s="195"/>
    </row>
    <row r="418795" spans="6:6" x14ac:dyDescent="0.25">
      <c r="F418795" s="195"/>
    </row>
    <row r="418796" spans="6:6" x14ac:dyDescent="0.25">
      <c r="F418796" s="195"/>
    </row>
    <row r="418797" spans="6:6" x14ac:dyDescent="0.25">
      <c r="F418797" s="195"/>
    </row>
    <row r="418798" spans="6:6" x14ac:dyDescent="0.25">
      <c r="F418798" s="195"/>
    </row>
    <row r="418799" spans="6:6" x14ac:dyDescent="0.25">
      <c r="F418799" s="195"/>
    </row>
    <row r="418800" spans="6:6" x14ac:dyDescent="0.25">
      <c r="F418800" s="195"/>
    </row>
    <row r="418801" spans="6:6" x14ac:dyDescent="0.25">
      <c r="F418801" s="195"/>
    </row>
    <row r="418802" spans="6:6" x14ac:dyDescent="0.25">
      <c r="F418802" s="195"/>
    </row>
    <row r="418803" spans="6:6" x14ac:dyDescent="0.25">
      <c r="F418803" s="195"/>
    </row>
    <row r="418804" spans="6:6" x14ac:dyDescent="0.25">
      <c r="F418804" s="195"/>
    </row>
    <row r="418805" spans="6:6" x14ac:dyDescent="0.25">
      <c r="F418805" s="195"/>
    </row>
    <row r="418806" spans="6:6" x14ac:dyDescent="0.25">
      <c r="F418806" s="195"/>
    </row>
    <row r="418807" spans="6:6" x14ac:dyDescent="0.25">
      <c r="F418807" s="195"/>
    </row>
    <row r="418808" spans="6:6" x14ac:dyDescent="0.25">
      <c r="F418808" s="195"/>
    </row>
    <row r="418809" spans="6:6" x14ac:dyDescent="0.25">
      <c r="F418809" s="195"/>
    </row>
    <row r="418810" spans="6:6" x14ac:dyDescent="0.25">
      <c r="F418810" s="195"/>
    </row>
    <row r="418811" spans="6:6" x14ac:dyDescent="0.25">
      <c r="F418811" s="195"/>
    </row>
    <row r="418812" spans="6:6" x14ac:dyDescent="0.25">
      <c r="F418812" s="195"/>
    </row>
    <row r="418813" spans="6:6" x14ac:dyDescent="0.25">
      <c r="F418813" s="195"/>
    </row>
    <row r="418814" spans="6:6" x14ac:dyDescent="0.25">
      <c r="F418814" s="195"/>
    </row>
    <row r="418815" spans="6:6" x14ac:dyDescent="0.25">
      <c r="F418815" s="195"/>
    </row>
    <row r="418816" spans="6:6" x14ac:dyDescent="0.25">
      <c r="F418816" s="195"/>
    </row>
    <row r="418817" spans="6:6" x14ac:dyDescent="0.25">
      <c r="F418817" s="195"/>
    </row>
    <row r="418818" spans="6:6" x14ac:dyDescent="0.25">
      <c r="F418818" s="195"/>
    </row>
    <row r="418819" spans="6:6" x14ac:dyDescent="0.25">
      <c r="F418819" s="195"/>
    </row>
    <row r="418820" spans="6:6" x14ac:dyDescent="0.25">
      <c r="F418820" s="195"/>
    </row>
    <row r="418821" spans="6:6" x14ac:dyDescent="0.25">
      <c r="F418821" s="195"/>
    </row>
    <row r="418822" spans="6:6" x14ac:dyDescent="0.25">
      <c r="F418822" s="195"/>
    </row>
    <row r="418823" spans="6:6" x14ac:dyDescent="0.25">
      <c r="F418823" s="195"/>
    </row>
    <row r="418824" spans="6:6" x14ac:dyDescent="0.25">
      <c r="F418824" s="195"/>
    </row>
    <row r="418825" spans="6:6" x14ac:dyDescent="0.25">
      <c r="F418825" s="195"/>
    </row>
    <row r="418826" spans="6:6" x14ac:dyDescent="0.25">
      <c r="F418826" s="195"/>
    </row>
    <row r="418827" spans="6:6" x14ac:dyDescent="0.25">
      <c r="F418827" s="195"/>
    </row>
    <row r="418828" spans="6:6" x14ac:dyDescent="0.25">
      <c r="F418828" s="195"/>
    </row>
    <row r="418829" spans="6:6" x14ac:dyDescent="0.25">
      <c r="F418829" s="195"/>
    </row>
    <row r="418830" spans="6:6" x14ac:dyDescent="0.25">
      <c r="F418830" s="195"/>
    </row>
    <row r="418831" spans="6:6" x14ac:dyDescent="0.25">
      <c r="F418831" s="195"/>
    </row>
    <row r="418832" spans="6:6" x14ac:dyDescent="0.25">
      <c r="F418832" s="195"/>
    </row>
    <row r="418833" spans="6:6" x14ac:dyDescent="0.25">
      <c r="F418833" s="195"/>
    </row>
    <row r="418834" spans="6:6" x14ac:dyDescent="0.25">
      <c r="F418834" s="195"/>
    </row>
    <row r="418835" spans="6:6" x14ac:dyDescent="0.25">
      <c r="F418835" s="195"/>
    </row>
    <row r="418836" spans="6:6" x14ac:dyDescent="0.25">
      <c r="F418836" s="195"/>
    </row>
    <row r="418837" spans="6:6" x14ac:dyDescent="0.25">
      <c r="F418837" s="195"/>
    </row>
    <row r="418838" spans="6:6" x14ac:dyDescent="0.25">
      <c r="F418838" s="195"/>
    </row>
    <row r="418839" spans="6:6" x14ac:dyDescent="0.25">
      <c r="F418839" s="195"/>
    </row>
    <row r="418840" spans="6:6" x14ac:dyDescent="0.25">
      <c r="F418840" s="195"/>
    </row>
    <row r="418841" spans="6:6" x14ac:dyDescent="0.25">
      <c r="F418841" s="195"/>
    </row>
    <row r="418842" spans="6:6" x14ac:dyDescent="0.25">
      <c r="F418842" s="195"/>
    </row>
    <row r="418843" spans="6:6" x14ac:dyDescent="0.25">
      <c r="F418843" s="195"/>
    </row>
    <row r="418844" spans="6:6" x14ac:dyDescent="0.25">
      <c r="F418844" s="195"/>
    </row>
    <row r="418845" spans="6:6" x14ac:dyDescent="0.25">
      <c r="F418845" s="195"/>
    </row>
    <row r="418846" spans="6:6" x14ac:dyDescent="0.25">
      <c r="F418846" s="195"/>
    </row>
    <row r="418847" spans="6:6" x14ac:dyDescent="0.25">
      <c r="F418847" s="195"/>
    </row>
    <row r="418848" spans="6:6" x14ac:dyDescent="0.25">
      <c r="F418848" s="195"/>
    </row>
    <row r="418849" spans="6:6" x14ac:dyDescent="0.25">
      <c r="F418849" s="195"/>
    </row>
    <row r="418850" spans="6:6" x14ac:dyDescent="0.25">
      <c r="F418850" s="195"/>
    </row>
    <row r="418851" spans="6:6" x14ac:dyDescent="0.25">
      <c r="F418851" s="195"/>
    </row>
    <row r="418852" spans="6:6" x14ac:dyDescent="0.25">
      <c r="F418852" s="195"/>
    </row>
    <row r="418853" spans="6:6" x14ac:dyDescent="0.25">
      <c r="F418853" s="195"/>
    </row>
    <row r="418854" spans="6:6" x14ac:dyDescent="0.25">
      <c r="F418854" s="195"/>
    </row>
    <row r="418855" spans="6:6" x14ac:dyDescent="0.25">
      <c r="F418855" s="195"/>
    </row>
    <row r="418856" spans="6:6" x14ac:dyDescent="0.25">
      <c r="F418856" s="195"/>
    </row>
    <row r="418857" spans="6:6" x14ac:dyDescent="0.25">
      <c r="F418857" s="195"/>
    </row>
    <row r="418858" spans="6:6" x14ac:dyDescent="0.25">
      <c r="F418858" s="195"/>
    </row>
    <row r="418859" spans="6:6" x14ac:dyDescent="0.25">
      <c r="F418859" s="195"/>
    </row>
    <row r="418860" spans="6:6" x14ac:dyDescent="0.25">
      <c r="F418860" s="195"/>
    </row>
    <row r="418861" spans="6:6" x14ac:dyDescent="0.25">
      <c r="F418861" s="195"/>
    </row>
    <row r="418862" spans="6:6" x14ac:dyDescent="0.25">
      <c r="F418862" s="195"/>
    </row>
    <row r="418863" spans="6:6" x14ac:dyDescent="0.25">
      <c r="F418863" s="195"/>
    </row>
    <row r="418864" spans="6:6" x14ac:dyDescent="0.25">
      <c r="F418864" s="195"/>
    </row>
    <row r="418865" spans="6:6" x14ac:dyDescent="0.25">
      <c r="F418865" s="195"/>
    </row>
    <row r="418866" spans="6:6" x14ac:dyDescent="0.25">
      <c r="F418866" s="195"/>
    </row>
    <row r="418867" spans="6:6" x14ac:dyDescent="0.25">
      <c r="F418867" s="195"/>
    </row>
    <row r="418868" spans="6:6" x14ac:dyDescent="0.25">
      <c r="F418868" s="195"/>
    </row>
    <row r="418869" spans="6:6" x14ac:dyDescent="0.25">
      <c r="F418869" s="195"/>
    </row>
    <row r="418870" spans="6:6" x14ac:dyDescent="0.25">
      <c r="F418870" s="195"/>
    </row>
    <row r="418871" spans="6:6" x14ac:dyDescent="0.25">
      <c r="F418871" s="195"/>
    </row>
    <row r="418872" spans="6:6" x14ac:dyDescent="0.25">
      <c r="F418872" s="195"/>
    </row>
    <row r="418873" spans="6:6" x14ac:dyDescent="0.25">
      <c r="F418873" s="195"/>
    </row>
    <row r="418874" spans="6:6" x14ac:dyDescent="0.25">
      <c r="F418874" s="195"/>
    </row>
    <row r="418875" spans="6:6" x14ac:dyDescent="0.25">
      <c r="F418875" s="195"/>
    </row>
    <row r="418876" spans="6:6" x14ac:dyDescent="0.25">
      <c r="F418876" s="195"/>
    </row>
    <row r="418877" spans="6:6" x14ac:dyDescent="0.25">
      <c r="F418877" s="195"/>
    </row>
    <row r="418878" spans="6:6" x14ac:dyDescent="0.25">
      <c r="F418878" s="195"/>
    </row>
    <row r="418879" spans="6:6" x14ac:dyDescent="0.25">
      <c r="F418879" s="195"/>
    </row>
    <row r="418880" spans="6:6" x14ac:dyDescent="0.25">
      <c r="F418880" s="195"/>
    </row>
    <row r="418881" spans="6:6" x14ac:dyDescent="0.25">
      <c r="F418881" s="195"/>
    </row>
    <row r="418882" spans="6:6" x14ac:dyDescent="0.25">
      <c r="F418882" s="195"/>
    </row>
    <row r="418883" spans="6:6" x14ac:dyDescent="0.25">
      <c r="F418883" s="195"/>
    </row>
    <row r="418884" spans="6:6" x14ac:dyDescent="0.25">
      <c r="F418884" s="195"/>
    </row>
    <row r="418885" spans="6:6" x14ac:dyDescent="0.25">
      <c r="F418885" s="195"/>
    </row>
    <row r="418886" spans="6:6" x14ac:dyDescent="0.25">
      <c r="F418886" s="195"/>
    </row>
    <row r="418887" spans="6:6" x14ac:dyDescent="0.25">
      <c r="F418887" s="195"/>
    </row>
    <row r="418888" spans="6:6" x14ac:dyDescent="0.25">
      <c r="F418888" s="195"/>
    </row>
    <row r="418889" spans="6:6" x14ac:dyDescent="0.25">
      <c r="F418889" s="195"/>
    </row>
    <row r="418890" spans="6:6" x14ac:dyDescent="0.25">
      <c r="F418890" s="195"/>
    </row>
    <row r="418891" spans="6:6" x14ac:dyDescent="0.25">
      <c r="F418891" s="195"/>
    </row>
    <row r="418892" spans="6:6" x14ac:dyDescent="0.25">
      <c r="F418892" s="195"/>
    </row>
    <row r="418893" spans="6:6" x14ac:dyDescent="0.25">
      <c r="F418893" s="195"/>
    </row>
    <row r="418894" spans="6:6" x14ac:dyDescent="0.25">
      <c r="F418894" s="195"/>
    </row>
    <row r="418895" spans="6:6" x14ac:dyDescent="0.25">
      <c r="F418895" s="195"/>
    </row>
    <row r="418896" spans="6:6" x14ac:dyDescent="0.25">
      <c r="F418896" s="195"/>
    </row>
    <row r="418897" spans="6:6" x14ac:dyDescent="0.25">
      <c r="F418897" s="195"/>
    </row>
    <row r="418898" spans="6:6" x14ac:dyDescent="0.25">
      <c r="F418898" s="195"/>
    </row>
    <row r="418899" spans="6:6" x14ac:dyDescent="0.25">
      <c r="F418899" s="195"/>
    </row>
    <row r="418900" spans="6:6" x14ac:dyDescent="0.25">
      <c r="F418900" s="195"/>
    </row>
    <row r="418901" spans="6:6" x14ac:dyDescent="0.25">
      <c r="F418901" s="195"/>
    </row>
    <row r="418902" spans="6:6" x14ac:dyDescent="0.25">
      <c r="F418902" s="195"/>
    </row>
    <row r="418903" spans="6:6" x14ac:dyDescent="0.25">
      <c r="F418903" s="195"/>
    </row>
    <row r="418904" spans="6:6" x14ac:dyDescent="0.25">
      <c r="F418904" s="195"/>
    </row>
    <row r="418905" spans="6:6" x14ac:dyDescent="0.25">
      <c r="F418905" s="195"/>
    </row>
    <row r="418906" spans="6:6" x14ac:dyDescent="0.25">
      <c r="F418906" s="195"/>
    </row>
    <row r="418907" spans="6:6" x14ac:dyDescent="0.25">
      <c r="F418907" s="195"/>
    </row>
    <row r="418908" spans="6:6" x14ac:dyDescent="0.25">
      <c r="F418908" s="195"/>
    </row>
    <row r="418909" spans="6:6" x14ac:dyDescent="0.25">
      <c r="F418909" s="195"/>
    </row>
    <row r="418910" spans="6:6" x14ac:dyDescent="0.25">
      <c r="F418910" s="195"/>
    </row>
    <row r="418911" spans="6:6" x14ac:dyDescent="0.25">
      <c r="F418911" s="195"/>
    </row>
    <row r="418912" spans="6:6" x14ac:dyDescent="0.25">
      <c r="F418912" s="195"/>
    </row>
    <row r="424030" spans="6:6" x14ac:dyDescent="0.25">
      <c r="F424030" s="195"/>
    </row>
    <row r="424031" spans="6:6" x14ac:dyDescent="0.25">
      <c r="F424031" s="195"/>
    </row>
    <row r="424032" spans="6:6" x14ac:dyDescent="0.25">
      <c r="F424032" s="195"/>
    </row>
    <row r="424033" spans="6:6" x14ac:dyDescent="0.25">
      <c r="F424033" s="195"/>
    </row>
    <row r="424034" spans="6:6" x14ac:dyDescent="0.25">
      <c r="F424034" s="195"/>
    </row>
    <row r="424035" spans="6:6" x14ac:dyDescent="0.25">
      <c r="F424035" s="195"/>
    </row>
    <row r="424036" spans="6:6" x14ac:dyDescent="0.25">
      <c r="F424036" s="195"/>
    </row>
    <row r="424037" spans="6:6" x14ac:dyDescent="0.25">
      <c r="F424037" s="195"/>
    </row>
    <row r="424038" spans="6:6" x14ac:dyDescent="0.25">
      <c r="F424038" s="195"/>
    </row>
    <row r="424039" spans="6:6" x14ac:dyDescent="0.25">
      <c r="F424039" s="195"/>
    </row>
    <row r="424040" spans="6:6" x14ac:dyDescent="0.25">
      <c r="F424040" s="195"/>
    </row>
    <row r="424041" spans="6:6" x14ac:dyDescent="0.25">
      <c r="F424041" s="195"/>
    </row>
    <row r="424042" spans="6:6" x14ac:dyDescent="0.25">
      <c r="F424042" s="195"/>
    </row>
    <row r="424043" spans="6:6" x14ac:dyDescent="0.25">
      <c r="F424043" s="195"/>
    </row>
    <row r="424044" spans="6:6" x14ac:dyDescent="0.25">
      <c r="F424044" s="195"/>
    </row>
    <row r="424045" spans="6:6" x14ac:dyDescent="0.25">
      <c r="F424045" s="195"/>
    </row>
    <row r="424046" spans="6:6" x14ac:dyDescent="0.25">
      <c r="F424046" s="195"/>
    </row>
    <row r="424047" spans="6:6" x14ac:dyDescent="0.25">
      <c r="F424047" s="195"/>
    </row>
    <row r="424048" spans="6:6" x14ac:dyDescent="0.25">
      <c r="F424048" s="195"/>
    </row>
    <row r="424049" spans="6:6" x14ac:dyDescent="0.25">
      <c r="F424049" s="195"/>
    </row>
    <row r="424050" spans="6:6" x14ac:dyDescent="0.25">
      <c r="F424050" s="195"/>
    </row>
    <row r="424051" spans="6:6" x14ac:dyDescent="0.25">
      <c r="F424051" s="195"/>
    </row>
    <row r="424052" spans="6:6" x14ac:dyDescent="0.25">
      <c r="F424052" s="195"/>
    </row>
    <row r="424053" spans="6:6" x14ac:dyDescent="0.25">
      <c r="F424053" s="195"/>
    </row>
    <row r="424054" spans="6:6" x14ac:dyDescent="0.25">
      <c r="F424054" s="195"/>
    </row>
    <row r="424055" spans="6:6" x14ac:dyDescent="0.25">
      <c r="F424055" s="195"/>
    </row>
    <row r="424056" spans="6:6" x14ac:dyDescent="0.25">
      <c r="F424056" s="195"/>
    </row>
    <row r="424057" spans="6:6" x14ac:dyDescent="0.25">
      <c r="F424057" s="195"/>
    </row>
    <row r="424058" spans="6:6" x14ac:dyDescent="0.25">
      <c r="F424058" s="195"/>
    </row>
    <row r="424059" spans="6:6" x14ac:dyDescent="0.25">
      <c r="F424059" s="195"/>
    </row>
    <row r="424060" spans="6:6" x14ac:dyDescent="0.25">
      <c r="F424060" s="195"/>
    </row>
    <row r="424061" spans="6:6" x14ac:dyDescent="0.25">
      <c r="F424061" s="195"/>
    </row>
    <row r="424062" spans="6:6" x14ac:dyDescent="0.25">
      <c r="F424062" s="195"/>
    </row>
    <row r="424063" spans="6:6" x14ac:dyDescent="0.25">
      <c r="F424063" s="195"/>
    </row>
    <row r="424064" spans="6:6" x14ac:dyDescent="0.25">
      <c r="F424064" s="195"/>
    </row>
    <row r="424065" spans="6:6" x14ac:dyDescent="0.25">
      <c r="F424065" s="195"/>
    </row>
    <row r="424066" spans="6:6" x14ac:dyDescent="0.25">
      <c r="F424066" s="195"/>
    </row>
    <row r="424067" spans="6:6" x14ac:dyDescent="0.25">
      <c r="F424067" s="195"/>
    </row>
    <row r="424068" spans="6:6" x14ac:dyDescent="0.25">
      <c r="F424068" s="195"/>
    </row>
    <row r="424069" spans="6:6" x14ac:dyDescent="0.25">
      <c r="F424069" s="195"/>
    </row>
    <row r="424070" spans="6:6" x14ac:dyDescent="0.25">
      <c r="F424070" s="195"/>
    </row>
    <row r="424071" spans="6:6" x14ac:dyDescent="0.25">
      <c r="F424071" s="195"/>
    </row>
    <row r="424072" spans="6:6" x14ac:dyDescent="0.25">
      <c r="F424072" s="195"/>
    </row>
    <row r="424073" spans="6:6" x14ac:dyDescent="0.25">
      <c r="F424073" s="195"/>
    </row>
    <row r="424074" spans="6:6" x14ac:dyDescent="0.25">
      <c r="F424074" s="195"/>
    </row>
    <row r="424075" spans="6:6" x14ac:dyDescent="0.25">
      <c r="F424075" s="195"/>
    </row>
    <row r="424076" spans="6:6" x14ac:dyDescent="0.25">
      <c r="F424076" s="195"/>
    </row>
    <row r="424077" spans="6:6" x14ac:dyDescent="0.25">
      <c r="F424077" s="195"/>
    </row>
    <row r="424078" spans="6:6" x14ac:dyDescent="0.25">
      <c r="F424078" s="195"/>
    </row>
    <row r="424079" spans="6:6" x14ac:dyDescent="0.25">
      <c r="F424079" s="195"/>
    </row>
    <row r="424080" spans="6:6" x14ac:dyDescent="0.25">
      <c r="F424080" s="195"/>
    </row>
    <row r="424081" spans="6:6" x14ac:dyDescent="0.25">
      <c r="F424081" s="195"/>
    </row>
    <row r="424082" spans="6:6" x14ac:dyDescent="0.25">
      <c r="F424082" s="195"/>
    </row>
    <row r="424083" spans="6:6" x14ac:dyDescent="0.25">
      <c r="F424083" s="195"/>
    </row>
    <row r="424084" spans="6:6" x14ac:dyDescent="0.25">
      <c r="F424084" s="195"/>
    </row>
    <row r="424085" spans="6:6" x14ac:dyDescent="0.25">
      <c r="F424085" s="195"/>
    </row>
    <row r="424086" spans="6:6" x14ac:dyDescent="0.25">
      <c r="F424086" s="195"/>
    </row>
    <row r="424087" spans="6:6" x14ac:dyDescent="0.25">
      <c r="F424087" s="195"/>
    </row>
    <row r="424088" spans="6:6" x14ac:dyDescent="0.25">
      <c r="F424088" s="195"/>
    </row>
    <row r="424089" spans="6:6" x14ac:dyDescent="0.25">
      <c r="F424089" s="195"/>
    </row>
    <row r="424090" spans="6:6" x14ac:dyDescent="0.25">
      <c r="F424090" s="195"/>
    </row>
    <row r="424091" spans="6:6" x14ac:dyDescent="0.25">
      <c r="F424091" s="195"/>
    </row>
    <row r="424092" spans="6:6" x14ac:dyDescent="0.25">
      <c r="F424092" s="195"/>
    </row>
    <row r="424093" spans="6:6" x14ac:dyDescent="0.25">
      <c r="F424093" s="195"/>
    </row>
    <row r="424094" spans="6:6" x14ac:dyDescent="0.25">
      <c r="F424094" s="195"/>
    </row>
    <row r="424095" spans="6:6" x14ac:dyDescent="0.25">
      <c r="F424095" s="195"/>
    </row>
    <row r="424096" spans="6:6" x14ac:dyDescent="0.25">
      <c r="F424096" s="195"/>
    </row>
    <row r="424097" spans="6:6" x14ac:dyDescent="0.25">
      <c r="F424097" s="195"/>
    </row>
    <row r="424098" spans="6:6" x14ac:dyDescent="0.25">
      <c r="F424098" s="195"/>
    </row>
    <row r="424099" spans="6:6" x14ac:dyDescent="0.25">
      <c r="F424099" s="195"/>
    </row>
    <row r="424100" spans="6:6" x14ac:dyDescent="0.25">
      <c r="F424100" s="195"/>
    </row>
    <row r="424101" spans="6:6" x14ac:dyDescent="0.25">
      <c r="F424101" s="195"/>
    </row>
    <row r="424102" spans="6:6" x14ac:dyDescent="0.25">
      <c r="F424102" s="195"/>
    </row>
    <row r="424103" spans="6:6" x14ac:dyDescent="0.25">
      <c r="F424103" s="195"/>
    </row>
    <row r="424104" spans="6:6" x14ac:dyDescent="0.25">
      <c r="F424104" s="195"/>
    </row>
    <row r="424105" spans="6:6" x14ac:dyDescent="0.25">
      <c r="F424105" s="195"/>
    </row>
    <row r="424106" spans="6:6" x14ac:dyDescent="0.25">
      <c r="F424106" s="195"/>
    </row>
    <row r="424107" spans="6:6" x14ac:dyDescent="0.25">
      <c r="F424107" s="195"/>
    </row>
    <row r="424108" spans="6:6" x14ac:dyDescent="0.25">
      <c r="F424108" s="195"/>
    </row>
    <row r="424109" spans="6:6" x14ac:dyDescent="0.25">
      <c r="F424109" s="195"/>
    </row>
    <row r="424110" spans="6:6" x14ac:dyDescent="0.25">
      <c r="F424110" s="195"/>
    </row>
    <row r="424111" spans="6:6" x14ac:dyDescent="0.25">
      <c r="F424111" s="195"/>
    </row>
    <row r="424112" spans="6:6" x14ac:dyDescent="0.25">
      <c r="F424112" s="195"/>
    </row>
    <row r="424113" spans="6:6" x14ac:dyDescent="0.25">
      <c r="F424113" s="195"/>
    </row>
    <row r="424114" spans="6:6" x14ac:dyDescent="0.25">
      <c r="F424114" s="195"/>
    </row>
    <row r="424115" spans="6:6" x14ac:dyDescent="0.25">
      <c r="F424115" s="195"/>
    </row>
    <row r="424116" spans="6:6" x14ac:dyDescent="0.25">
      <c r="F424116" s="195"/>
    </row>
    <row r="424117" spans="6:6" x14ac:dyDescent="0.25">
      <c r="F424117" s="195"/>
    </row>
    <row r="424118" spans="6:6" x14ac:dyDescent="0.25">
      <c r="F424118" s="195"/>
    </row>
    <row r="424119" spans="6:6" x14ac:dyDescent="0.25">
      <c r="F424119" s="195"/>
    </row>
    <row r="424120" spans="6:6" x14ac:dyDescent="0.25">
      <c r="F424120" s="195"/>
    </row>
    <row r="424121" spans="6:6" x14ac:dyDescent="0.25">
      <c r="F424121" s="195"/>
    </row>
    <row r="424122" spans="6:6" x14ac:dyDescent="0.25">
      <c r="F424122" s="195"/>
    </row>
    <row r="424123" spans="6:6" x14ac:dyDescent="0.25">
      <c r="F424123" s="195"/>
    </row>
    <row r="424124" spans="6:6" x14ac:dyDescent="0.25">
      <c r="F424124" s="195"/>
    </row>
    <row r="424125" spans="6:6" x14ac:dyDescent="0.25">
      <c r="F424125" s="195"/>
    </row>
    <row r="424126" spans="6:6" x14ac:dyDescent="0.25">
      <c r="F424126" s="195"/>
    </row>
    <row r="424127" spans="6:6" x14ac:dyDescent="0.25">
      <c r="F424127" s="195"/>
    </row>
    <row r="424128" spans="6:6" x14ac:dyDescent="0.25">
      <c r="F424128" s="195"/>
    </row>
    <row r="424129" spans="6:6" x14ac:dyDescent="0.25">
      <c r="F424129" s="195"/>
    </row>
    <row r="424130" spans="6:6" x14ac:dyDescent="0.25">
      <c r="F424130" s="195"/>
    </row>
    <row r="424131" spans="6:6" x14ac:dyDescent="0.25">
      <c r="F424131" s="195"/>
    </row>
    <row r="424132" spans="6:6" x14ac:dyDescent="0.25">
      <c r="F424132" s="195"/>
    </row>
    <row r="424133" spans="6:6" x14ac:dyDescent="0.25">
      <c r="F424133" s="195"/>
    </row>
    <row r="424134" spans="6:6" x14ac:dyDescent="0.25">
      <c r="F424134" s="195"/>
    </row>
    <row r="424135" spans="6:6" x14ac:dyDescent="0.25">
      <c r="F424135" s="195"/>
    </row>
    <row r="424136" spans="6:6" x14ac:dyDescent="0.25">
      <c r="F424136" s="195"/>
    </row>
    <row r="424137" spans="6:6" x14ac:dyDescent="0.25">
      <c r="F424137" s="195"/>
    </row>
    <row r="424138" spans="6:6" x14ac:dyDescent="0.25">
      <c r="F424138" s="195"/>
    </row>
    <row r="424139" spans="6:6" x14ac:dyDescent="0.25">
      <c r="F424139" s="195"/>
    </row>
    <row r="424140" spans="6:6" x14ac:dyDescent="0.25">
      <c r="F424140" s="195"/>
    </row>
    <row r="424141" spans="6:6" x14ac:dyDescent="0.25">
      <c r="F424141" s="195"/>
    </row>
    <row r="424142" spans="6:6" x14ac:dyDescent="0.25">
      <c r="F424142" s="195"/>
    </row>
    <row r="424143" spans="6:6" x14ac:dyDescent="0.25">
      <c r="F424143" s="195"/>
    </row>
    <row r="424144" spans="6:6" x14ac:dyDescent="0.25">
      <c r="F424144" s="195"/>
    </row>
    <row r="424145" spans="6:6" x14ac:dyDescent="0.25">
      <c r="F424145" s="195"/>
    </row>
    <row r="424146" spans="6:6" x14ac:dyDescent="0.25">
      <c r="F424146" s="195"/>
    </row>
    <row r="424147" spans="6:6" x14ac:dyDescent="0.25">
      <c r="F424147" s="195"/>
    </row>
    <row r="424148" spans="6:6" x14ac:dyDescent="0.25">
      <c r="F424148" s="195"/>
    </row>
    <row r="424149" spans="6:6" x14ac:dyDescent="0.25">
      <c r="F424149" s="195"/>
    </row>
    <row r="424150" spans="6:6" x14ac:dyDescent="0.25">
      <c r="F424150" s="195"/>
    </row>
    <row r="424151" spans="6:6" x14ac:dyDescent="0.25">
      <c r="F424151" s="195"/>
    </row>
    <row r="424152" spans="6:6" x14ac:dyDescent="0.25">
      <c r="F424152" s="195"/>
    </row>
    <row r="424153" spans="6:6" x14ac:dyDescent="0.25">
      <c r="F424153" s="195"/>
    </row>
    <row r="424154" spans="6:6" x14ac:dyDescent="0.25">
      <c r="F424154" s="195"/>
    </row>
    <row r="424155" spans="6:6" x14ac:dyDescent="0.25">
      <c r="F424155" s="195"/>
    </row>
    <row r="424156" spans="6:6" x14ac:dyDescent="0.25">
      <c r="F424156" s="195"/>
    </row>
    <row r="424157" spans="6:6" x14ac:dyDescent="0.25">
      <c r="F424157" s="195"/>
    </row>
    <row r="424158" spans="6:6" x14ac:dyDescent="0.25">
      <c r="F424158" s="195"/>
    </row>
    <row r="424159" spans="6:6" x14ac:dyDescent="0.25">
      <c r="F424159" s="195"/>
    </row>
    <row r="424160" spans="6:6" x14ac:dyDescent="0.25">
      <c r="F424160" s="195"/>
    </row>
    <row r="424161" spans="6:6" x14ac:dyDescent="0.25">
      <c r="F424161" s="195"/>
    </row>
    <row r="424162" spans="6:6" x14ac:dyDescent="0.25">
      <c r="F424162" s="195"/>
    </row>
    <row r="424163" spans="6:6" x14ac:dyDescent="0.25">
      <c r="F424163" s="195"/>
    </row>
    <row r="424164" spans="6:6" x14ac:dyDescent="0.25">
      <c r="F424164" s="195"/>
    </row>
    <row r="424165" spans="6:6" x14ac:dyDescent="0.25">
      <c r="F424165" s="195"/>
    </row>
    <row r="424166" spans="6:6" x14ac:dyDescent="0.25">
      <c r="F424166" s="195"/>
    </row>
    <row r="424167" spans="6:6" x14ac:dyDescent="0.25">
      <c r="F424167" s="195"/>
    </row>
    <row r="424168" spans="6:6" x14ac:dyDescent="0.25">
      <c r="F424168" s="195"/>
    </row>
    <row r="424169" spans="6:6" x14ac:dyDescent="0.25">
      <c r="F424169" s="195"/>
    </row>
    <row r="424170" spans="6:6" x14ac:dyDescent="0.25">
      <c r="F424170" s="195"/>
    </row>
    <row r="424171" spans="6:6" x14ac:dyDescent="0.25">
      <c r="F424171" s="195"/>
    </row>
    <row r="424172" spans="6:6" x14ac:dyDescent="0.25">
      <c r="F424172" s="195"/>
    </row>
    <row r="424173" spans="6:6" x14ac:dyDescent="0.25">
      <c r="F424173" s="195"/>
    </row>
    <row r="424174" spans="6:6" x14ac:dyDescent="0.25">
      <c r="F424174" s="195"/>
    </row>
    <row r="424175" spans="6:6" x14ac:dyDescent="0.25">
      <c r="F424175" s="195"/>
    </row>
    <row r="424176" spans="6:6" x14ac:dyDescent="0.25">
      <c r="F424176" s="195"/>
    </row>
    <row r="424177" spans="6:6" x14ac:dyDescent="0.25">
      <c r="F424177" s="195"/>
    </row>
    <row r="424178" spans="6:6" x14ac:dyDescent="0.25">
      <c r="F424178" s="195"/>
    </row>
    <row r="424179" spans="6:6" x14ac:dyDescent="0.25">
      <c r="F424179" s="195"/>
    </row>
    <row r="424180" spans="6:6" x14ac:dyDescent="0.25">
      <c r="F424180" s="195"/>
    </row>
    <row r="424181" spans="6:6" x14ac:dyDescent="0.25">
      <c r="F424181" s="195"/>
    </row>
    <row r="424182" spans="6:6" x14ac:dyDescent="0.25">
      <c r="F424182" s="195"/>
    </row>
    <row r="424183" spans="6:6" x14ac:dyDescent="0.25">
      <c r="F424183" s="195"/>
    </row>
    <row r="424184" spans="6:6" x14ac:dyDescent="0.25">
      <c r="F424184" s="195"/>
    </row>
    <row r="424185" spans="6:6" x14ac:dyDescent="0.25">
      <c r="F424185" s="195"/>
    </row>
    <row r="424186" spans="6:6" x14ac:dyDescent="0.25">
      <c r="F424186" s="195"/>
    </row>
    <row r="424187" spans="6:6" x14ac:dyDescent="0.25">
      <c r="F424187" s="195"/>
    </row>
    <row r="424188" spans="6:6" x14ac:dyDescent="0.25">
      <c r="F424188" s="195"/>
    </row>
    <row r="424189" spans="6:6" x14ac:dyDescent="0.25">
      <c r="F424189" s="195"/>
    </row>
    <row r="424190" spans="6:6" x14ac:dyDescent="0.25">
      <c r="F424190" s="195"/>
    </row>
    <row r="424191" spans="6:6" x14ac:dyDescent="0.25">
      <c r="F424191" s="195"/>
    </row>
    <row r="424192" spans="6:6" x14ac:dyDescent="0.25">
      <c r="F424192" s="195"/>
    </row>
    <row r="424193" spans="6:6" x14ac:dyDescent="0.25">
      <c r="F424193" s="195"/>
    </row>
    <row r="424194" spans="6:6" x14ac:dyDescent="0.25">
      <c r="F424194" s="195"/>
    </row>
    <row r="424195" spans="6:6" x14ac:dyDescent="0.25">
      <c r="F424195" s="195"/>
    </row>
    <row r="424196" spans="6:6" x14ac:dyDescent="0.25">
      <c r="F424196" s="195"/>
    </row>
    <row r="424197" spans="6:6" x14ac:dyDescent="0.25">
      <c r="F424197" s="195"/>
    </row>
    <row r="424198" spans="6:6" x14ac:dyDescent="0.25">
      <c r="F424198" s="195"/>
    </row>
    <row r="424199" spans="6:6" x14ac:dyDescent="0.25">
      <c r="F424199" s="195"/>
    </row>
    <row r="424200" spans="6:6" x14ac:dyDescent="0.25">
      <c r="F424200" s="195"/>
    </row>
    <row r="424201" spans="6:6" x14ac:dyDescent="0.25">
      <c r="F424201" s="195"/>
    </row>
    <row r="424202" spans="6:6" x14ac:dyDescent="0.25">
      <c r="F424202" s="195"/>
    </row>
    <row r="424203" spans="6:6" x14ac:dyDescent="0.25">
      <c r="F424203" s="195"/>
    </row>
    <row r="424204" spans="6:6" x14ac:dyDescent="0.25">
      <c r="F424204" s="195"/>
    </row>
    <row r="424205" spans="6:6" x14ac:dyDescent="0.25">
      <c r="F424205" s="195"/>
    </row>
    <row r="424206" spans="6:6" x14ac:dyDescent="0.25">
      <c r="F424206" s="195"/>
    </row>
    <row r="424207" spans="6:6" x14ac:dyDescent="0.25">
      <c r="F424207" s="195"/>
    </row>
    <row r="424208" spans="6:6" x14ac:dyDescent="0.25">
      <c r="F424208" s="195"/>
    </row>
    <row r="424209" spans="6:6" x14ac:dyDescent="0.25">
      <c r="F424209" s="195"/>
    </row>
    <row r="424210" spans="6:6" x14ac:dyDescent="0.25">
      <c r="F424210" s="195"/>
    </row>
    <row r="424211" spans="6:6" x14ac:dyDescent="0.25">
      <c r="F424211" s="195"/>
    </row>
    <row r="424212" spans="6:6" x14ac:dyDescent="0.25">
      <c r="F424212" s="195"/>
    </row>
    <row r="424213" spans="6:6" x14ac:dyDescent="0.25">
      <c r="F424213" s="195"/>
    </row>
    <row r="424214" spans="6:6" x14ac:dyDescent="0.25">
      <c r="F424214" s="195"/>
    </row>
    <row r="424215" spans="6:6" x14ac:dyDescent="0.25">
      <c r="F424215" s="195"/>
    </row>
    <row r="424216" spans="6:6" x14ac:dyDescent="0.25">
      <c r="F424216" s="195"/>
    </row>
    <row r="424217" spans="6:6" x14ac:dyDescent="0.25">
      <c r="F424217" s="195"/>
    </row>
    <row r="424218" spans="6:6" x14ac:dyDescent="0.25">
      <c r="F424218" s="195"/>
    </row>
    <row r="424219" spans="6:6" x14ac:dyDescent="0.25">
      <c r="F424219" s="195"/>
    </row>
    <row r="424220" spans="6:6" x14ac:dyDescent="0.25">
      <c r="F424220" s="195"/>
    </row>
    <row r="424221" spans="6:6" x14ac:dyDescent="0.25">
      <c r="F424221" s="195"/>
    </row>
    <row r="424222" spans="6:6" x14ac:dyDescent="0.25">
      <c r="F424222" s="195"/>
    </row>
    <row r="424223" spans="6:6" x14ac:dyDescent="0.25">
      <c r="F424223" s="195"/>
    </row>
    <row r="424224" spans="6:6" x14ac:dyDescent="0.25">
      <c r="F424224" s="195"/>
    </row>
    <row r="424225" spans="6:6" x14ac:dyDescent="0.25">
      <c r="F424225" s="195"/>
    </row>
    <row r="424226" spans="6:6" x14ac:dyDescent="0.25">
      <c r="F424226" s="195"/>
    </row>
    <row r="424227" spans="6:6" x14ac:dyDescent="0.25">
      <c r="F424227" s="195"/>
    </row>
    <row r="424228" spans="6:6" x14ac:dyDescent="0.25">
      <c r="F424228" s="195"/>
    </row>
    <row r="424229" spans="6:6" x14ac:dyDescent="0.25">
      <c r="F424229" s="195"/>
    </row>
    <row r="424230" spans="6:6" x14ac:dyDescent="0.25">
      <c r="F424230" s="195"/>
    </row>
    <row r="424231" spans="6:6" x14ac:dyDescent="0.25">
      <c r="F424231" s="195"/>
    </row>
    <row r="424232" spans="6:6" x14ac:dyDescent="0.25">
      <c r="F424232" s="195"/>
    </row>
    <row r="424233" spans="6:6" x14ac:dyDescent="0.25">
      <c r="F424233" s="195"/>
    </row>
    <row r="424234" spans="6:6" x14ac:dyDescent="0.25">
      <c r="F424234" s="195"/>
    </row>
    <row r="424235" spans="6:6" x14ac:dyDescent="0.25">
      <c r="F424235" s="195"/>
    </row>
    <row r="424236" spans="6:6" x14ac:dyDescent="0.25">
      <c r="F424236" s="195"/>
    </row>
    <row r="424237" spans="6:6" x14ac:dyDescent="0.25">
      <c r="F424237" s="195"/>
    </row>
    <row r="424238" spans="6:6" x14ac:dyDescent="0.25">
      <c r="F424238" s="195"/>
    </row>
    <row r="424239" spans="6:6" x14ac:dyDescent="0.25">
      <c r="F424239" s="195"/>
    </row>
    <row r="424240" spans="6:6" x14ac:dyDescent="0.25">
      <c r="F424240" s="195"/>
    </row>
    <row r="424241" spans="6:6" x14ac:dyDescent="0.25">
      <c r="F424241" s="195"/>
    </row>
    <row r="424242" spans="6:6" x14ac:dyDescent="0.25">
      <c r="F424242" s="195"/>
    </row>
    <row r="424243" spans="6:6" x14ac:dyDescent="0.25">
      <c r="F424243" s="195"/>
    </row>
    <row r="424244" spans="6:6" x14ac:dyDescent="0.25">
      <c r="F424244" s="195"/>
    </row>
    <row r="424245" spans="6:6" x14ac:dyDescent="0.25">
      <c r="F424245" s="195"/>
    </row>
    <row r="424246" spans="6:6" x14ac:dyDescent="0.25">
      <c r="F424246" s="195"/>
    </row>
    <row r="424247" spans="6:6" x14ac:dyDescent="0.25">
      <c r="F424247" s="195"/>
    </row>
    <row r="424248" spans="6:6" x14ac:dyDescent="0.25">
      <c r="F424248" s="195"/>
    </row>
    <row r="424249" spans="6:6" x14ac:dyDescent="0.25">
      <c r="F424249" s="195"/>
    </row>
    <row r="424250" spans="6:6" x14ac:dyDescent="0.25">
      <c r="F424250" s="195"/>
    </row>
    <row r="424251" spans="6:6" x14ac:dyDescent="0.25">
      <c r="F424251" s="195"/>
    </row>
    <row r="424252" spans="6:6" x14ac:dyDescent="0.25">
      <c r="F424252" s="195"/>
    </row>
    <row r="424253" spans="6:6" x14ac:dyDescent="0.25">
      <c r="F424253" s="195"/>
    </row>
    <row r="424254" spans="6:6" x14ac:dyDescent="0.25">
      <c r="F424254" s="195"/>
    </row>
    <row r="424255" spans="6:6" x14ac:dyDescent="0.25">
      <c r="F424255" s="195"/>
    </row>
    <row r="424256" spans="6:6" x14ac:dyDescent="0.25">
      <c r="F424256" s="195"/>
    </row>
    <row r="424257" spans="6:6" x14ac:dyDescent="0.25">
      <c r="F424257" s="195"/>
    </row>
    <row r="424258" spans="6:6" x14ac:dyDescent="0.25">
      <c r="F424258" s="195"/>
    </row>
    <row r="424259" spans="6:6" x14ac:dyDescent="0.25">
      <c r="F424259" s="195"/>
    </row>
    <row r="424260" spans="6:6" x14ac:dyDescent="0.25">
      <c r="F424260" s="195"/>
    </row>
    <row r="424261" spans="6:6" x14ac:dyDescent="0.25">
      <c r="F424261" s="195"/>
    </row>
    <row r="424262" spans="6:6" x14ac:dyDescent="0.25">
      <c r="F424262" s="195"/>
    </row>
    <row r="424263" spans="6:6" x14ac:dyDescent="0.25">
      <c r="F424263" s="195"/>
    </row>
    <row r="424264" spans="6:6" x14ac:dyDescent="0.25">
      <c r="F424264" s="195"/>
    </row>
    <row r="424265" spans="6:6" x14ac:dyDescent="0.25">
      <c r="F424265" s="195"/>
    </row>
    <row r="424266" spans="6:6" x14ac:dyDescent="0.25">
      <c r="F424266" s="195"/>
    </row>
    <row r="424267" spans="6:6" x14ac:dyDescent="0.25">
      <c r="F424267" s="195"/>
    </row>
    <row r="424268" spans="6:6" x14ac:dyDescent="0.25">
      <c r="F424268" s="195"/>
    </row>
    <row r="424269" spans="6:6" x14ac:dyDescent="0.25">
      <c r="F424269" s="195"/>
    </row>
    <row r="424270" spans="6:6" x14ac:dyDescent="0.25">
      <c r="F424270" s="195"/>
    </row>
    <row r="424271" spans="6:6" x14ac:dyDescent="0.25">
      <c r="F424271" s="195"/>
    </row>
    <row r="424272" spans="6:6" x14ac:dyDescent="0.25">
      <c r="F424272" s="195"/>
    </row>
    <row r="424273" spans="6:6" x14ac:dyDescent="0.25">
      <c r="F424273" s="195"/>
    </row>
    <row r="424274" spans="6:6" x14ac:dyDescent="0.25">
      <c r="F424274" s="195"/>
    </row>
    <row r="424275" spans="6:6" x14ac:dyDescent="0.25">
      <c r="F424275" s="195"/>
    </row>
    <row r="424276" spans="6:6" x14ac:dyDescent="0.25">
      <c r="F424276" s="195"/>
    </row>
    <row r="424277" spans="6:6" x14ac:dyDescent="0.25">
      <c r="F424277" s="195"/>
    </row>
    <row r="424278" spans="6:6" x14ac:dyDescent="0.25">
      <c r="F424278" s="195"/>
    </row>
    <row r="424279" spans="6:6" x14ac:dyDescent="0.25">
      <c r="F424279" s="195"/>
    </row>
    <row r="424280" spans="6:6" x14ac:dyDescent="0.25">
      <c r="F424280" s="195"/>
    </row>
    <row r="424281" spans="6:6" x14ac:dyDescent="0.25">
      <c r="F424281" s="195"/>
    </row>
    <row r="424282" spans="6:6" x14ac:dyDescent="0.25">
      <c r="F424282" s="195"/>
    </row>
    <row r="424283" spans="6:6" x14ac:dyDescent="0.25">
      <c r="F424283" s="195"/>
    </row>
    <row r="424284" spans="6:6" x14ac:dyDescent="0.25">
      <c r="F424284" s="195"/>
    </row>
    <row r="424285" spans="6:6" x14ac:dyDescent="0.25">
      <c r="F424285" s="195"/>
    </row>
    <row r="424286" spans="6:6" x14ac:dyDescent="0.25">
      <c r="F424286" s="195"/>
    </row>
    <row r="424287" spans="6:6" x14ac:dyDescent="0.25">
      <c r="F424287" s="195"/>
    </row>
    <row r="424288" spans="6:6" x14ac:dyDescent="0.25">
      <c r="F424288" s="195"/>
    </row>
    <row r="424289" spans="6:6" x14ac:dyDescent="0.25">
      <c r="F424289" s="195"/>
    </row>
    <row r="424290" spans="6:6" x14ac:dyDescent="0.25">
      <c r="F424290" s="195"/>
    </row>
    <row r="424291" spans="6:6" x14ac:dyDescent="0.25">
      <c r="F424291" s="195"/>
    </row>
    <row r="424292" spans="6:6" x14ac:dyDescent="0.25">
      <c r="F424292" s="195"/>
    </row>
    <row r="424293" spans="6:6" x14ac:dyDescent="0.25">
      <c r="F424293" s="195"/>
    </row>
    <row r="424294" spans="6:6" x14ac:dyDescent="0.25">
      <c r="F424294" s="195"/>
    </row>
    <row r="424295" spans="6:6" x14ac:dyDescent="0.25">
      <c r="F424295" s="195"/>
    </row>
    <row r="424296" spans="6:6" x14ac:dyDescent="0.25">
      <c r="F424296" s="195"/>
    </row>
    <row r="424297" spans="6:6" x14ac:dyDescent="0.25">
      <c r="F424297" s="195"/>
    </row>
    <row r="424298" spans="6:6" x14ac:dyDescent="0.25">
      <c r="F424298" s="195"/>
    </row>
    <row r="424299" spans="6:6" x14ac:dyDescent="0.25">
      <c r="F424299" s="195"/>
    </row>
    <row r="424300" spans="6:6" x14ac:dyDescent="0.25">
      <c r="F424300" s="195"/>
    </row>
    <row r="424301" spans="6:6" x14ac:dyDescent="0.25">
      <c r="F424301" s="195"/>
    </row>
    <row r="424302" spans="6:6" x14ac:dyDescent="0.25">
      <c r="F424302" s="195"/>
    </row>
    <row r="424303" spans="6:6" x14ac:dyDescent="0.25">
      <c r="F424303" s="195"/>
    </row>
    <row r="424304" spans="6:6" x14ac:dyDescent="0.25">
      <c r="F424304" s="195"/>
    </row>
    <row r="424305" spans="6:6" x14ac:dyDescent="0.25">
      <c r="F424305" s="195"/>
    </row>
    <row r="424306" spans="6:6" x14ac:dyDescent="0.25">
      <c r="F424306" s="195"/>
    </row>
    <row r="424307" spans="6:6" x14ac:dyDescent="0.25">
      <c r="F424307" s="195"/>
    </row>
    <row r="424308" spans="6:6" x14ac:dyDescent="0.25">
      <c r="F424308" s="195"/>
    </row>
    <row r="424309" spans="6:6" x14ac:dyDescent="0.25">
      <c r="F424309" s="195"/>
    </row>
    <row r="424310" spans="6:6" x14ac:dyDescent="0.25">
      <c r="F424310" s="195"/>
    </row>
    <row r="424311" spans="6:6" x14ac:dyDescent="0.25">
      <c r="F424311" s="195"/>
    </row>
    <row r="424312" spans="6:6" x14ac:dyDescent="0.25">
      <c r="F424312" s="195"/>
    </row>
    <row r="424313" spans="6:6" x14ac:dyDescent="0.25">
      <c r="F424313" s="195"/>
    </row>
    <row r="424314" spans="6:6" x14ac:dyDescent="0.25">
      <c r="F424314" s="195"/>
    </row>
    <row r="424315" spans="6:6" x14ac:dyDescent="0.25">
      <c r="F424315" s="195"/>
    </row>
    <row r="424316" spans="6:6" x14ac:dyDescent="0.25">
      <c r="F424316" s="195"/>
    </row>
    <row r="424317" spans="6:6" x14ac:dyDescent="0.25">
      <c r="F424317" s="195"/>
    </row>
    <row r="424318" spans="6:6" x14ac:dyDescent="0.25">
      <c r="F424318" s="195"/>
    </row>
    <row r="424319" spans="6:6" x14ac:dyDescent="0.25">
      <c r="F424319" s="195"/>
    </row>
    <row r="424320" spans="6:6" x14ac:dyDescent="0.25">
      <c r="F424320" s="195"/>
    </row>
    <row r="424321" spans="6:6" x14ac:dyDescent="0.25">
      <c r="F424321" s="195"/>
    </row>
    <row r="424322" spans="6:6" x14ac:dyDescent="0.25">
      <c r="F424322" s="195"/>
    </row>
    <row r="424323" spans="6:6" x14ac:dyDescent="0.25">
      <c r="F424323" s="195"/>
    </row>
    <row r="424324" spans="6:6" x14ac:dyDescent="0.25">
      <c r="F424324" s="195"/>
    </row>
    <row r="424325" spans="6:6" x14ac:dyDescent="0.25">
      <c r="F424325" s="195"/>
    </row>
    <row r="424326" spans="6:6" x14ac:dyDescent="0.25">
      <c r="F424326" s="195"/>
    </row>
    <row r="424327" spans="6:6" x14ac:dyDescent="0.25">
      <c r="F424327" s="195"/>
    </row>
    <row r="424328" spans="6:6" x14ac:dyDescent="0.25">
      <c r="F424328" s="195"/>
    </row>
    <row r="424329" spans="6:6" x14ac:dyDescent="0.25">
      <c r="F424329" s="195"/>
    </row>
    <row r="424330" spans="6:6" x14ac:dyDescent="0.25">
      <c r="F424330" s="195"/>
    </row>
    <row r="424331" spans="6:6" x14ac:dyDescent="0.25">
      <c r="F424331" s="195"/>
    </row>
    <row r="424332" spans="6:6" x14ac:dyDescent="0.25">
      <c r="F424332" s="195"/>
    </row>
    <row r="424333" spans="6:6" x14ac:dyDescent="0.25">
      <c r="F424333" s="195"/>
    </row>
    <row r="424334" spans="6:6" x14ac:dyDescent="0.25">
      <c r="F424334" s="195"/>
    </row>
    <row r="424335" spans="6:6" x14ac:dyDescent="0.25">
      <c r="F424335" s="195"/>
    </row>
    <row r="424336" spans="6:6" x14ac:dyDescent="0.25">
      <c r="F424336" s="195"/>
    </row>
    <row r="424337" spans="6:6" x14ac:dyDescent="0.25">
      <c r="F424337" s="195"/>
    </row>
    <row r="424338" spans="6:6" x14ac:dyDescent="0.25">
      <c r="F424338" s="195"/>
    </row>
    <row r="424339" spans="6:6" x14ac:dyDescent="0.25">
      <c r="F424339" s="195"/>
    </row>
    <row r="424340" spans="6:6" x14ac:dyDescent="0.25">
      <c r="F424340" s="195"/>
    </row>
    <row r="424341" spans="6:6" x14ac:dyDescent="0.25">
      <c r="F424341" s="195"/>
    </row>
    <row r="424342" spans="6:6" x14ac:dyDescent="0.25">
      <c r="F424342" s="195"/>
    </row>
    <row r="424343" spans="6:6" x14ac:dyDescent="0.25">
      <c r="F424343" s="195"/>
    </row>
    <row r="424344" spans="6:6" x14ac:dyDescent="0.25">
      <c r="F424344" s="195"/>
    </row>
    <row r="424345" spans="6:6" x14ac:dyDescent="0.25">
      <c r="F424345" s="195"/>
    </row>
    <row r="424346" spans="6:6" x14ac:dyDescent="0.25">
      <c r="F424346" s="195"/>
    </row>
    <row r="424347" spans="6:6" x14ac:dyDescent="0.25">
      <c r="F424347" s="195"/>
    </row>
    <row r="424348" spans="6:6" x14ac:dyDescent="0.25">
      <c r="F424348" s="195"/>
    </row>
    <row r="424349" spans="6:6" x14ac:dyDescent="0.25">
      <c r="F424349" s="195"/>
    </row>
    <row r="424350" spans="6:6" x14ac:dyDescent="0.25">
      <c r="F424350" s="195"/>
    </row>
    <row r="424351" spans="6:6" x14ac:dyDescent="0.25">
      <c r="F424351" s="195"/>
    </row>
    <row r="424352" spans="6:6" x14ac:dyDescent="0.25">
      <c r="F424352" s="195"/>
    </row>
    <row r="424353" spans="6:6" x14ac:dyDescent="0.25">
      <c r="F424353" s="195"/>
    </row>
    <row r="424354" spans="6:6" x14ac:dyDescent="0.25">
      <c r="F424354" s="195"/>
    </row>
    <row r="424355" spans="6:6" x14ac:dyDescent="0.25">
      <c r="F424355" s="195"/>
    </row>
    <row r="424356" spans="6:6" x14ac:dyDescent="0.25">
      <c r="F424356" s="195"/>
    </row>
    <row r="424357" spans="6:6" x14ac:dyDescent="0.25">
      <c r="F424357" s="195"/>
    </row>
    <row r="424358" spans="6:6" x14ac:dyDescent="0.25">
      <c r="F424358" s="195"/>
    </row>
    <row r="424359" spans="6:6" x14ac:dyDescent="0.25">
      <c r="F424359" s="195"/>
    </row>
    <row r="424360" spans="6:6" x14ac:dyDescent="0.25">
      <c r="F424360" s="195"/>
    </row>
    <row r="424361" spans="6:6" x14ac:dyDescent="0.25">
      <c r="F424361" s="195"/>
    </row>
    <row r="424362" spans="6:6" x14ac:dyDescent="0.25">
      <c r="F424362" s="195"/>
    </row>
    <row r="424363" spans="6:6" x14ac:dyDescent="0.25">
      <c r="F424363" s="195"/>
    </row>
    <row r="424364" spans="6:6" x14ac:dyDescent="0.25">
      <c r="F424364" s="195"/>
    </row>
    <row r="424365" spans="6:6" x14ac:dyDescent="0.25">
      <c r="F424365" s="195"/>
    </row>
    <row r="424366" spans="6:6" x14ac:dyDescent="0.25">
      <c r="F424366" s="195"/>
    </row>
    <row r="424367" spans="6:6" x14ac:dyDescent="0.25">
      <c r="F424367" s="195"/>
    </row>
    <row r="424368" spans="6:6" x14ac:dyDescent="0.25">
      <c r="F424368" s="195"/>
    </row>
    <row r="424369" spans="6:6" x14ac:dyDescent="0.25">
      <c r="F424369" s="195"/>
    </row>
    <row r="424370" spans="6:6" x14ac:dyDescent="0.25">
      <c r="F424370" s="195"/>
    </row>
    <row r="424371" spans="6:6" x14ac:dyDescent="0.25">
      <c r="F424371" s="195"/>
    </row>
    <row r="424372" spans="6:6" x14ac:dyDescent="0.25">
      <c r="F424372" s="195"/>
    </row>
    <row r="424373" spans="6:6" x14ac:dyDescent="0.25">
      <c r="F424373" s="195"/>
    </row>
    <row r="424374" spans="6:6" x14ac:dyDescent="0.25">
      <c r="F424374" s="195"/>
    </row>
    <row r="424375" spans="6:6" x14ac:dyDescent="0.25">
      <c r="F424375" s="195"/>
    </row>
    <row r="424376" spans="6:6" x14ac:dyDescent="0.25">
      <c r="F424376" s="195"/>
    </row>
    <row r="424377" spans="6:6" x14ac:dyDescent="0.25">
      <c r="F424377" s="195"/>
    </row>
    <row r="424378" spans="6:6" x14ac:dyDescent="0.25">
      <c r="F424378" s="195"/>
    </row>
    <row r="424379" spans="6:6" x14ac:dyDescent="0.25">
      <c r="F424379" s="195"/>
    </row>
    <row r="424380" spans="6:6" x14ac:dyDescent="0.25">
      <c r="F424380" s="195"/>
    </row>
    <row r="424381" spans="6:6" x14ac:dyDescent="0.25">
      <c r="F424381" s="195"/>
    </row>
    <row r="424382" spans="6:6" x14ac:dyDescent="0.25">
      <c r="F424382" s="195"/>
    </row>
    <row r="424383" spans="6:6" x14ac:dyDescent="0.25">
      <c r="F424383" s="195"/>
    </row>
    <row r="424384" spans="6:6" x14ac:dyDescent="0.25">
      <c r="F424384" s="195"/>
    </row>
    <row r="424385" spans="6:6" x14ac:dyDescent="0.25">
      <c r="F424385" s="195"/>
    </row>
    <row r="424386" spans="6:6" x14ac:dyDescent="0.25">
      <c r="F424386" s="195"/>
    </row>
    <row r="424387" spans="6:6" x14ac:dyDescent="0.25">
      <c r="F424387" s="195"/>
    </row>
    <row r="424388" spans="6:6" x14ac:dyDescent="0.25">
      <c r="F424388" s="195"/>
    </row>
    <row r="424389" spans="6:6" x14ac:dyDescent="0.25">
      <c r="F424389" s="195"/>
    </row>
    <row r="424390" spans="6:6" x14ac:dyDescent="0.25">
      <c r="F424390" s="195"/>
    </row>
    <row r="424391" spans="6:6" x14ac:dyDescent="0.25">
      <c r="F424391" s="195"/>
    </row>
    <row r="424392" spans="6:6" x14ac:dyDescent="0.25">
      <c r="F424392" s="195"/>
    </row>
    <row r="424393" spans="6:6" x14ac:dyDescent="0.25">
      <c r="F424393" s="195"/>
    </row>
    <row r="424394" spans="6:6" x14ac:dyDescent="0.25">
      <c r="F424394" s="195"/>
    </row>
    <row r="424395" spans="6:6" x14ac:dyDescent="0.25">
      <c r="F424395" s="195"/>
    </row>
    <row r="424396" spans="6:6" x14ac:dyDescent="0.25">
      <c r="F424396" s="195"/>
    </row>
    <row r="424397" spans="6:6" x14ac:dyDescent="0.25">
      <c r="F424397" s="195"/>
    </row>
    <row r="424398" spans="6:6" x14ac:dyDescent="0.25">
      <c r="F424398" s="195"/>
    </row>
    <row r="424399" spans="6:6" x14ac:dyDescent="0.25">
      <c r="F424399" s="195"/>
    </row>
    <row r="424400" spans="6:6" x14ac:dyDescent="0.25">
      <c r="F424400" s="195"/>
    </row>
    <row r="424401" spans="6:6" x14ac:dyDescent="0.25">
      <c r="F424401" s="195"/>
    </row>
    <row r="424402" spans="6:6" x14ac:dyDescent="0.25">
      <c r="F424402" s="195"/>
    </row>
    <row r="424403" spans="6:6" x14ac:dyDescent="0.25">
      <c r="F424403" s="195"/>
    </row>
    <row r="424404" spans="6:6" x14ac:dyDescent="0.25">
      <c r="F424404" s="195"/>
    </row>
    <row r="424405" spans="6:6" x14ac:dyDescent="0.25">
      <c r="F424405" s="195"/>
    </row>
    <row r="424406" spans="6:6" x14ac:dyDescent="0.25">
      <c r="F424406" s="195"/>
    </row>
    <row r="424407" spans="6:6" x14ac:dyDescent="0.25">
      <c r="F424407" s="195"/>
    </row>
    <row r="424408" spans="6:6" x14ac:dyDescent="0.25">
      <c r="F424408" s="195"/>
    </row>
    <row r="424409" spans="6:6" x14ac:dyDescent="0.25">
      <c r="F424409" s="195"/>
    </row>
    <row r="424410" spans="6:6" x14ac:dyDescent="0.25">
      <c r="F424410" s="195"/>
    </row>
    <row r="424411" spans="6:6" x14ac:dyDescent="0.25">
      <c r="F424411" s="195"/>
    </row>
    <row r="424412" spans="6:6" x14ac:dyDescent="0.25">
      <c r="F424412" s="195"/>
    </row>
    <row r="424413" spans="6:6" x14ac:dyDescent="0.25">
      <c r="F424413" s="195"/>
    </row>
    <row r="424414" spans="6:6" x14ac:dyDescent="0.25">
      <c r="F424414" s="195"/>
    </row>
    <row r="424415" spans="6:6" x14ac:dyDescent="0.25">
      <c r="F424415" s="195"/>
    </row>
    <row r="424416" spans="6:6" x14ac:dyDescent="0.25">
      <c r="F424416" s="195"/>
    </row>
    <row r="424417" spans="6:6" x14ac:dyDescent="0.25">
      <c r="F424417" s="195"/>
    </row>
    <row r="424418" spans="6:6" x14ac:dyDescent="0.25">
      <c r="F424418" s="195"/>
    </row>
    <row r="424419" spans="6:6" x14ac:dyDescent="0.25">
      <c r="F424419" s="195"/>
    </row>
    <row r="424420" spans="6:6" x14ac:dyDescent="0.25">
      <c r="F424420" s="195"/>
    </row>
    <row r="424421" spans="6:6" x14ac:dyDescent="0.25">
      <c r="F424421" s="195"/>
    </row>
    <row r="424422" spans="6:6" x14ac:dyDescent="0.25">
      <c r="F424422" s="195"/>
    </row>
    <row r="424423" spans="6:6" x14ac:dyDescent="0.25">
      <c r="F424423" s="195"/>
    </row>
    <row r="424424" spans="6:6" x14ac:dyDescent="0.25">
      <c r="F424424" s="195"/>
    </row>
    <row r="429542" spans="6:6" x14ac:dyDescent="0.25">
      <c r="F429542" s="195"/>
    </row>
    <row r="429543" spans="6:6" x14ac:dyDescent="0.25">
      <c r="F429543" s="195"/>
    </row>
    <row r="429544" spans="6:6" x14ac:dyDescent="0.25">
      <c r="F429544" s="195"/>
    </row>
    <row r="429545" spans="6:6" x14ac:dyDescent="0.25">
      <c r="F429545" s="195"/>
    </row>
    <row r="429546" spans="6:6" x14ac:dyDescent="0.25">
      <c r="F429546" s="195"/>
    </row>
    <row r="429547" spans="6:6" x14ac:dyDescent="0.25">
      <c r="F429547" s="195"/>
    </row>
    <row r="429548" spans="6:6" x14ac:dyDescent="0.25">
      <c r="F429548" s="195"/>
    </row>
    <row r="429549" spans="6:6" x14ac:dyDescent="0.25">
      <c r="F429549" s="195"/>
    </row>
    <row r="429550" spans="6:6" x14ac:dyDescent="0.25">
      <c r="F429550" s="195"/>
    </row>
    <row r="429551" spans="6:6" x14ac:dyDescent="0.25">
      <c r="F429551" s="195"/>
    </row>
    <row r="429552" spans="6:6" x14ac:dyDescent="0.25">
      <c r="F429552" s="195"/>
    </row>
    <row r="429553" spans="6:6" x14ac:dyDescent="0.25">
      <c r="F429553" s="195"/>
    </row>
    <row r="429554" spans="6:6" x14ac:dyDescent="0.25">
      <c r="F429554" s="195"/>
    </row>
    <row r="429555" spans="6:6" x14ac:dyDescent="0.25">
      <c r="F429555" s="195"/>
    </row>
    <row r="429556" spans="6:6" x14ac:dyDescent="0.25">
      <c r="F429556" s="195"/>
    </row>
    <row r="429557" spans="6:6" x14ac:dyDescent="0.25">
      <c r="F429557" s="195"/>
    </row>
    <row r="429558" spans="6:6" x14ac:dyDescent="0.25">
      <c r="F429558" s="195"/>
    </row>
    <row r="429559" spans="6:6" x14ac:dyDescent="0.25">
      <c r="F429559" s="195"/>
    </row>
    <row r="429560" spans="6:6" x14ac:dyDescent="0.25">
      <c r="F429560" s="195"/>
    </row>
    <row r="429561" spans="6:6" x14ac:dyDescent="0.25">
      <c r="F429561" s="195"/>
    </row>
    <row r="429562" spans="6:6" x14ac:dyDescent="0.25">
      <c r="F429562" s="195"/>
    </row>
    <row r="429563" spans="6:6" x14ac:dyDescent="0.25">
      <c r="F429563" s="195"/>
    </row>
    <row r="429564" spans="6:6" x14ac:dyDescent="0.25">
      <c r="F429564" s="195"/>
    </row>
    <row r="429565" spans="6:6" x14ac:dyDescent="0.25">
      <c r="F429565" s="195"/>
    </row>
    <row r="429566" spans="6:6" x14ac:dyDescent="0.25">
      <c r="F429566" s="195"/>
    </row>
    <row r="429567" spans="6:6" x14ac:dyDescent="0.25">
      <c r="F429567" s="195"/>
    </row>
    <row r="429568" spans="6:6" x14ac:dyDescent="0.25">
      <c r="F429568" s="195"/>
    </row>
    <row r="429569" spans="6:6" x14ac:dyDescent="0.25">
      <c r="F429569" s="195"/>
    </row>
    <row r="429570" spans="6:6" x14ac:dyDescent="0.25">
      <c r="F429570" s="195"/>
    </row>
    <row r="429571" spans="6:6" x14ac:dyDescent="0.25">
      <c r="F429571" s="195"/>
    </row>
    <row r="429572" spans="6:6" x14ac:dyDescent="0.25">
      <c r="F429572" s="195"/>
    </row>
    <row r="429573" spans="6:6" x14ac:dyDescent="0.25">
      <c r="F429573" s="195"/>
    </row>
    <row r="429574" spans="6:6" x14ac:dyDescent="0.25">
      <c r="F429574" s="195"/>
    </row>
    <row r="429575" spans="6:6" x14ac:dyDescent="0.25">
      <c r="F429575" s="195"/>
    </row>
    <row r="429576" spans="6:6" x14ac:dyDescent="0.25">
      <c r="F429576" s="195"/>
    </row>
    <row r="429577" spans="6:6" x14ac:dyDescent="0.25">
      <c r="F429577" s="195"/>
    </row>
    <row r="429578" spans="6:6" x14ac:dyDescent="0.25">
      <c r="F429578" s="195"/>
    </row>
    <row r="429579" spans="6:6" x14ac:dyDescent="0.25">
      <c r="F429579" s="195"/>
    </row>
    <row r="429580" spans="6:6" x14ac:dyDescent="0.25">
      <c r="F429580" s="195"/>
    </row>
    <row r="429581" spans="6:6" x14ac:dyDescent="0.25">
      <c r="F429581" s="195"/>
    </row>
    <row r="429582" spans="6:6" x14ac:dyDescent="0.25">
      <c r="F429582" s="195"/>
    </row>
    <row r="429583" spans="6:6" x14ac:dyDescent="0.25">
      <c r="F429583" s="195"/>
    </row>
    <row r="429584" spans="6:6" x14ac:dyDescent="0.25">
      <c r="F429584" s="195"/>
    </row>
    <row r="429585" spans="6:6" x14ac:dyDescent="0.25">
      <c r="F429585" s="195"/>
    </row>
    <row r="429586" spans="6:6" x14ac:dyDescent="0.25">
      <c r="F429586" s="195"/>
    </row>
    <row r="429587" spans="6:6" x14ac:dyDescent="0.25">
      <c r="F429587" s="195"/>
    </row>
    <row r="429588" spans="6:6" x14ac:dyDescent="0.25">
      <c r="F429588" s="195"/>
    </row>
    <row r="429589" spans="6:6" x14ac:dyDescent="0.25">
      <c r="F429589" s="195"/>
    </row>
    <row r="429590" spans="6:6" x14ac:dyDescent="0.25">
      <c r="F429590" s="195"/>
    </row>
    <row r="429591" spans="6:6" x14ac:dyDescent="0.25">
      <c r="F429591" s="195"/>
    </row>
    <row r="429592" spans="6:6" x14ac:dyDescent="0.25">
      <c r="F429592" s="195"/>
    </row>
    <row r="429593" spans="6:6" x14ac:dyDescent="0.25">
      <c r="F429593" s="195"/>
    </row>
    <row r="429594" spans="6:6" x14ac:dyDescent="0.25">
      <c r="F429594" s="195"/>
    </row>
    <row r="429595" spans="6:6" x14ac:dyDescent="0.25">
      <c r="F429595" s="195"/>
    </row>
    <row r="429596" spans="6:6" x14ac:dyDescent="0.25">
      <c r="F429596" s="195"/>
    </row>
    <row r="429597" spans="6:6" x14ac:dyDescent="0.25">
      <c r="F429597" s="195"/>
    </row>
    <row r="429598" spans="6:6" x14ac:dyDescent="0.25">
      <c r="F429598" s="195"/>
    </row>
    <row r="429599" spans="6:6" x14ac:dyDescent="0.25">
      <c r="F429599" s="195"/>
    </row>
    <row r="429600" spans="6:6" x14ac:dyDescent="0.25">
      <c r="F429600" s="195"/>
    </row>
    <row r="429601" spans="6:6" x14ac:dyDescent="0.25">
      <c r="F429601" s="195"/>
    </row>
    <row r="429602" spans="6:6" x14ac:dyDescent="0.25">
      <c r="F429602" s="195"/>
    </row>
    <row r="429603" spans="6:6" x14ac:dyDescent="0.25">
      <c r="F429603" s="195"/>
    </row>
    <row r="429604" spans="6:6" x14ac:dyDescent="0.25">
      <c r="F429604" s="195"/>
    </row>
    <row r="429605" spans="6:6" x14ac:dyDescent="0.25">
      <c r="F429605" s="195"/>
    </row>
    <row r="429606" spans="6:6" x14ac:dyDescent="0.25">
      <c r="F429606" s="195"/>
    </row>
    <row r="429607" spans="6:6" x14ac:dyDescent="0.25">
      <c r="F429607" s="195"/>
    </row>
    <row r="429608" spans="6:6" x14ac:dyDescent="0.25">
      <c r="F429608" s="195"/>
    </row>
    <row r="429609" spans="6:6" x14ac:dyDescent="0.25">
      <c r="F429609" s="195"/>
    </row>
    <row r="429610" spans="6:6" x14ac:dyDescent="0.25">
      <c r="F429610" s="195"/>
    </row>
    <row r="429611" spans="6:6" x14ac:dyDescent="0.25">
      <c r="F429611" s="195"/>
    </row>
    <row r="429612" spans="6:6" x14ac:dyDescent="0.25">
      <c r="F429612" s="195"/>
    </row>
    <row r="429613" spans="6:6" x14ac:dyDescent="0.25">
      <c r="F429613" s="195"/>
    </row>
    <row r="429614" spans="6:6" x14ac:dyDescent="0.25">
      <c r="F429614" s="195"/>
    </row>
    <row r="429615" spans="6:6" x14ac:dyDescent="0.25">
      <c r="F429615" s="195"/>
    </row>
    <row r="429616" spans="6:6" x14ac:dyDescent="0.25">
      <c r="F429616" s="195"/>
    </row>
    <row r="429617" spans="6:6" x14ac:dyDescent="0.25">
      <c r="F429617" s="195"/>
    </row>
    <row r="429618" spans="6:6" x14ac:dyDescent="0.25">
      <c r="F429618" s="195"/>
    </row>
    <row r="429619" spans="6:6" x14ac:dyDescent="0.25">
      <c r="F429619" s="195"/>
    </row>
    <row r="429620" spans="6:6" x14ac:dyDescent="0.25">
      <c r="F429620" s="195"/>
    </row>
    <row r="429621" spans="6:6" x14ac:dyDescent="0.25">
      <c r="F429621" s="195"/>
    </row>
    <row r="429622" spans="6:6" x14ac:dyDescent="0.25">
      <c r="F429622" s="195"/>
    </row>
    <row r="429623" spans="6:6" x14ac:dyDescent="0.25">
      <c r="F429623" s="195"/>
    </row>
    <row r="429624" spans="6:6" x14ac:dyDescent="0.25">
      <c r="F429624" s="195"/>
    </row>
    <row r="429625" spans="6:6" x14ac:dyDescent="0.25">
      <c r="F429625" s="195"/>
    </row>
    <row r="429626" spans="6:6" x14ac:dyDescent="0.25">
      <c r="F429626" s="195"/>
    </row>
    <row r="429627" spans="6:6" x14ac:dyDescent="0.25">
      <c r="F429627" s="195"/>
    </row>
    <row r="429628" spans="6:6" x14ac:dyDescent="0.25">
      <c r="F429628" s="195"/>
    </row>
    <row r="429629" spans="6:6" x14ac:dyDescent="0.25">
      <c r="F429629" s="195"/>
    </row>
    <row r="429630" spans="6:6" x14ac:dyDescent="0.25">
      <c r="F429630" s="195"/>
    </row>
    <row r="429631" spans="6:6" x14ac:dyDescent="0.25">
      <c r="F429631" s="195"/>
    </row>
    <row r="429632" spans="6:6" x14ac:dyDescent="0.25">
      <c r="F429632" s="195"/>
    </row>
    <row r="429633" spans="6:6" x14ac:dyDescent="0.25">
      <c r="F429633" s="195"/>
    </row>
    <row r="429634" spans="6:6" x14ac:dyDescent="0.25">
      <c r="F429634" s="195"/>
    </row>
    <row r="429635" spans="6:6" x14ac:dyDescent="0.25">
      <c r="F429635" s="195"/>
    </row>
    <row r="429636" spans="6:6" x14ac:dyDescent="0.25">
      <c r="F429636" s="195"/>
    </row>
    <row r="429637" spans="6:6" x14ac:dyDescent="0.25">
      <c r="F429637" s="195"/>
    </row>
    <row r="429638" spans="6:6" x14ac:dyDescent="0.25">
      <c r="F429638" s="195"/>
    </row>
    <row r="429639" spans="6:6" x14ac:dyDescent="0.25">
      <c r="F429639" s="195"/>
    </row>
    <row r="429640" spans="6:6" x14ac:dyDescent="0.25">
      <c r="F429640" s="195"/>
    </row>
    <row r="429641" spans="6:6" x14ac:dyDescent="0.25">
      <c r="F429641" s="195"/>
    </row>
    <row r="429642" spans="6:6" x14ac:dyDescent="0.25">
      <c r="F429642" s="195"/>
    </row>
    <row r="429643" spans="6:6" x14ac:dyDescent="0.25">
      <c r="F429643" s="195"/>
    </row>
    <row r="429644" spans="6:6" x14ac:dyDescent="0.25">
      <c r="F429644" s="195"/>
    </row>
    <row r="429645" spans="6:6" x14ac:dyDescent="0.25">
      <c r="F429645" s="195"/>
    </row>
    <row r="429646" spans="6:6" x14ac:dyDescent="0.25">
      <c r="F429646" s="195"/>
    </row>
    <row r="429647" spans="6:6" x14ac:dyDescent="0.25">
      <c r="F429647" s="195"/>
    </row>
    <row r="429648" spans="6:6" x14ac:dyDescent="0.25">
      <c r="F429648" s="195"/>
    </row>
    <row r="429649" spans="6:6" x14ac:dyDescent="0.25">
      <c r="F429649" s="195"/>
    </row>
    <row r="429650" spans="6:6" x14ac:dyDescent="0.25">
      <c r="F429650" s="195"/>
    </row>
    <row r="429651" spans="6:6" x14ac:dyDescent="0.25">
      <c r="F429651" s="195"/>
    </row>
    <row r="429652" spans="6:6" x14ac:dyDescent="0.25">
      <c r="F429652" s="195"/>
    </row>
    <row r="429653" spans="6:6" x14ac:dyDescent="0.25">
      <c r="F429653" s="195"/>
    </row>
    <row r="429654" spans="6:6" x14ac:dyDescent="0.25">
      <c r="F429654" s="195"/>
    </row>
    <row r="429655" spans="6:6" x14ac:dyDescent="0.25">
      <c r="F429655" s="195"/>
    </row>
    <row r="429656" spans="6:6" x14ac:dyDescent="0.25">
      <c r="F429656" s="195"/>
    </row>
    <row r="429657" spans="6:6" x14ac:dyDescent="0.25">
      <c r="F429657" s="195"/>
    </row>
    <row r="429658" spans="6:6" x14ac:dyDescent="0.25">
      <c r="F429658" s="195"/>
    </row>
    <row r="429659" spans="6:6" x14ac:dyDescent="0.25">
      <c r="F429659" s="195"/>
    </row>
    <row r="429660" spans="6:6" x14ac:dyDescent="0.25">
      <c r="F429660" s="195"/>
    </row>
    <row r="429661" spans="6:6" x14ac:dyDescent="0.25">
      <c r="F429661" s="195"/>
    </row>
    <row r="429662" spans="6:6" x14ac:dyDescent="0.25">
      <c r="F429662" s="195"/>
    </row>
    <row r="429663" spans="6:6" x14ac:dyDescent="0.25">
      <c r="F429663" s="195"/>
    </row>
    <row r="429664" spans="6:6" x14ac:dyDescent="0.25">
      <c r="F429664" s="195"/>
    </row>
    <row r="429665" spans="6:6" x14ac:dyDescent="0.25">
      <c r="F429665" s="195"/>
    </row>
    <row r="429666" spans="6:6" x14ac:dyDescent="0.25">
      <c r="F429666" s="195"/>
    </row>
    <row r="429667" spans="6:6" x14ac:dyDescent="0.25">
      <c r="F429667" s="195"/>
    </row>
    <row r="429668" spans="6:6" x14ac:dyDescent="0.25">
      <c r="F429668" s="195"/>
    </row>
    <row r="429669" spans="6:6" x14ac:dyDescent="0.25">
      <c r="F429669" s="195"/>
    </row>
    <row r="429670" spans="6:6" x14ac:dyDescent="0.25">
      <c r="F429670" s="195"/>
    </row>
    <row r="429671" spans="6:6" x14ac:dyDescent="0.25">
      <c r="F429671" s="195"/>
    </row>
    <row r="429672" spans="6:6" x14ac:dyDescent="0.25">
      <c r="F429672" s="195"/>
    </row>
    <row r="429673" spans="6:6" x14ac:dyDescent="0.25">
      <c r="F429673" s="195"/>
    </row>
    <row r="429674" spans="6:6" x14ac:dyDescent="0.25">
      <c r="F429674" s="195"/>
    </row>
    <row r="429675" spans="6:6" x14ac:dyDescent="0.25">
      <c r="F429675" s="195"/>
    </row>
    <row r="429676" spans="6:6" x14ac:dyDescent="0.25">
      <c r="F429676" s="195"/>
    </row>
    <row r="429677" spans="6:6" x14ac:dyDescent="0.25">
      <c r="F429677" s="195"/>
    </row>
    <row r="429678" spans="6:6" x14ac:dyDescent="0.25">
      <c r="F429678" s="195"/>
    </row>
    <row r="429679" spans="6:6" x14ac:dyDescent="0.25">
      <c r="F429679" s="195"/>
    </row>
    <row r="429680" spans="6:6" x14ac:dyDescent="0.25">
      <c r="F429680" s="195"/>
    </row>
    <row r="429681" spans="6:6" x14ac:dyDescent="0.25">
      <c r="F429681" s="195"/>
    </row>
    <row r="429682" spans="6:6" x14ac:dyDescent="0.25">
      <c r="F429682" s="195"/>
    </row>
    <row r="429683" spans="6:6" x14ac:dyDescent="0.25">
      <c r="F429683" s="195"/>
    </row>
    <row r="429684" spans="6:6" x14ac:dyDescent="0.25">
      <c r="F429684" s="195"/>
    </row>
    <row r="429685" spans="6:6" x14ac:dyDescent="0.25">
      <c r="F429685" s="195"/>
    </row>
    <row r="429686" spans="6:6" x14ac:dyDescent="0.25">
      <c r="F429686" s="195"/>
    </row>
    <row r="429687" spans="6:6" x14ac:dyDescent="0.25">
      <c r="F429687" s="195"/>
    </row>
    <row r="429688" spans="6:6" x14ac:dyDescent="0.25">
      <c r="F429688" s="195"/>
    </row>
    <row r="429689" spans="6:6" x14ac:dyDescent="0.25">
      <c r="F429689" s="195"/>
    </row>
    <row r="429690" spans="6:6" x14ac:dyDescent="0.25">
      <c r="F429690" s="195"/>
    </row>
    <row r="429691" spans="6:6" x14ac:dyDescent="0.25">
      <c r="F429691" s="195"/>
    </row>
    <row r="429692" spans="6:6" x14ac:dyDescent="0.25">
      <c r="F429692" s="195"/>
    </row>
    <row r="429693" spans="6:6" x14ac:dyDescent="0.25">
      <c r="F429693" s="195"/>
    </row>
    <row r="429694" spans="6:6" x14ac:dyDescent="0.25">
      <c r="F429694" s="195"/>
    </row>
    <row r="429695" spans="6:6" x14ac:dyDescent="0.25">
      <c r="F429695" s="195"/>
    </row>
    <row r="429696" spans="6:6" x14ac:dyDescent="0.25">
      <c r="F429696" s="195"/>
    </row>
    <row r="429697" spans="6:6" x14ac:dyDescent="0.25">
      <c r="F429697" s="195"/>
    </row>
    <row r="429698" spans="6:6" x14ac:dyDescent="0.25">
      <c r="F429698" s="195"/>
    </row>
    <row r="429699" spans="6:6" x14ac:dyDescent="0.25">
      <c r="F429699" s="195"/>
    </row>
    <row r="429700" spans="6:6" x14ac:dyDescent="0.25">
      <c r="F429700" s="195"/>
    </row>
    <row r="429701" spans="6:6" x14ac:dyDescent="0.25">
      <c r="F429701" s="195"/>
    </row>
    <row r="429702" spans="6:6" x14ac:dyDescent="0.25">
      <c r="F429702" s="195"/>
    </row>
    <row r="429703" spans="6:6" x14ac:dyDescent="0.25">
      <c r="F429703" s="195"/>
    </row>
    <row r="429704" spans="6:6" x14ac:dyDescent="0.25">
      <c r="F429704" s="195"/>
    </row>
    <row r="429705" spans="6:6" x14ac:dyDescent="0.25">
      <c r="F429705" s="195"/>
    </row>
    <row r="429706" spans="6:6" x14ac:dyDescent="0.25">
      <c r="F429706" s="195"/>
    </row>
    <row r="429707" spans="6:6" x14ac:dyDescent="0.25">
      <c r="F429707" s="195"/>
    </row>
    <row r="429708" spans="6:6" x14ac:dyDescent="0.25">
      <c r="F429708" s="195"/>
    </row>
    <row r="429709" spans="6:6" x14ac:dyDescent="0.25">
      <c r="F429709" s="195"/>
    </row>
    <row r="429710" spans="6:6" x14ac:dyDescent="0.25">
      <c r="F429710" s="195"/>
    </row>
    <row r="429711" spans="6:6" x14ac:dyDescent="0.25">
      <c r="F429711" s="195"/>
    </row>
    <row r="429712" spans="6:6" x14ac:dyDescent="0.25">
      <c r="F429712" s="195"/>
    </row>
    <row r="429713" spans="6:6" x14ac:dyDescent="0.25">
      <c r="F429713" s="195"/>
    </row>
    <row r="429714" spans="6:6" x14ac:dyDescent="0.25">
      <c r="F429714" s="195"/>
    </row>
    <row r="429715" spans="6:6" x14ac:dyDescent="0.25">
      <c r="F429715" s="195"/>
    </row>
    <row r="429716" spans="6:6" x14ac:dyDescent="0.25">
      <c r="F429716" s="195"/>
    </row>
    <row r="429717" spans="6:6" x14ac:dyDescent="0.25">
      <c r="F429717" s="195"/>
    </row>
    <row r="429718" spans="6:6" x14ac:dyDescent="0.25">
      <c r="F429718" s="195"/>
    </row>
    <row r="429719" spans="6:6" x14ac:dyDescent="0.25">
      <c r="F429719" s="195"/>
    </row>
    <row r="429720" spans="6:6" x14ac:dyDescent="0.25">
      <c r="F429720" s="195"/>
    </row>
    <row r="429721" spans="6:6" x14ac:dyDescent="0.25">
      <c r="F429721" s="195"/>
    </row>
    <row r="429722" spans="6:6" x14ac:dyDescent="0.25">
      <c r="F429722" s="195"/>
    </row>
    <row r="429723" spans="6:6" x14ac:dyDescent="0.25">
      <c r="F429723" s="195"/>
    </row>
    <row r="429724" spans="6:6" x14ac:dyDescent="0.25">
      <c r="F429724" s="195"/>
    </row>
    <row r="429725" spans="6:6" x14ac:dyDescent="0.25">
      <c r="F429725" s="195"/>
    </row>
    <row r="429726" spans="6:6" x14ac:dyDescent="0.25">
      <c r="F429726" s="195"/>
    </row>
    <row r="429727" spans="6:6" x14ac:dyDescent="0.25">
      <c r="F429727" s="195"/>
    </row>
    <row r="429728" spans="6:6" x14ac:dyDescent="0.25">
      <c r="F429728" s="195"/>
    </row>
    <row r="429729" spans="6:6" x14ac:dyDescent="0.25">
      <c r="F429729" s="195"/>
    </row>
    <row r="429730" spans="6:6" x14ac:dyDescent="0.25">
      <c r="F429730" s="195"/>
    </row>
    <row r="429731" spans="6:6" x14ac:dyDescent="0.25">
      <c r="F429731" s="195"/>
    </row>
    <row r="429732" spans="6:6" x14ac:dyDescent="0.25">
      <c r="F429732" s="195"/>
    </row>
    <row r="429733" spans="6:6" x14ac:dyDescent="0.25">
      <c r="F429733" s="195"/>
    </row>
    <row r="429734" spans="6:6" x14ac:dyDescent="0.25">
      <c r="F429734" s="195"/>
    </row>
    <row r="429735" spans="6:6" x14ac:dyDescent="0.25">
      <c r="F429735" s="195"/>
    </row>
    <row r="429736" spans="6:6" x14ac:dyDescent="0.25">
      <c r="F429736" s="195"/>
    </row>
    <row r="429737" spans="6:6" x14ac:dyDescent="0.25">
      <c r="F429737" s="195"/>
    </row>
    <row r="429738" spans="6:6" x14ac:dyDescent="0.25">
      <c r="F429738" s="195"/>
    </row>
    <row r="429739" spans="6:6" x14ac:dyDescent="0.25">
      <c r="F429739" s="195"/>
    </row>
    <row r="429740" spans="6:6" x14ac:dyDescent="0.25">
      <c r="F429740" s="195"/>
    </row>
    <row r="429741" spans="6:6" x14ac:dyDescent="0.25">
      <c r="F429741" s="195"/>
    </row>
    <row r="429742" spans="6:6" x14ac:dyDescent="0.25">
      <c r="F429742" s="195"/>
    </row>
    <row r="429743" spans="6:6" x14ac:dyDescent="0.25">
      <c r="F429743" s="195"/>
    </row>
    <row r="429744" spans="6:6" x14ac:dyDescent="0.25">
      <c r="F429744" s="195"/>
    </row>
    <row r="429745" spans="6:6" x14ac:dyDescent="0.25">
      <c r="F429745" s="195"/>
    </row>
    <row r="429746" spans="6:6" x14ac:dyDescent="0.25">
      <c r="F429746" s="195"/>
    </row>
    <row r="429747" spans="6:6" x14ac:dyDescent="0.25">
      <c r="F429747" s="195"/>
    </row>
    <row r="429748" spans="6:6" x14ac:dyDescent="0.25">
      <c r="F429748" s="195"/>
    </row>
    <row r="429749" spans="6:6" x14ac:dyDescent="0.25">
      <c r="F429749" s="195"/>
    </row>
    <row r="429750" spans="6:6" x14ac:dyDescent="0.25">
      <c r="F429750" s="195"/>
    </row>
    <row r="429751" spans="6:6" x14ac:dyDescent="0.25">
      <c r="F429751" s="195"/>
    </row>
    <row r="429752" spans="6:6" x14ac:dyDescent="0.25">
      <c r="F429752" s="195"/>
    </row>
    <row r="429753" spans="6:6" x14ac:dyDescent="0.25">
      <c r="F429753" s="195"/>
    </row>
    <row r="429754" spans="6:6" x14ac:dyDescent="0.25">
      <c r="F429754" s="195"/>
    </row>
    <row r="429755" spans="6:6" x14ac:dyDescent="0.25">
      <c r="F429755" s="195"/>
    </row>
    <row r="429756" spans="6:6" x14ac:dyDescent="0.25">
      <c r="F429756" s="195"/>
    </row>
    <row r="429757" spans="6:6" x14ac:dyDescent="0.25">
      <c r="F429757" s="195"/>
    </row>
    <row r="429758" spans="6:6" x14ac:dyDescent="0.25">
      <c r="F429758" s="195"/>
    </row>
    <row r="429759" spans="6:6" x14ac:dyDescent="0.25">
      <c r="F429759" s="195"/>
    </row>
    <row r="429760" spans="6:6" x14ac:dyDescent="0.25">
      <c r="F429760" s="195"/>
    </row>
    <row r="429761" spans="6:6" x14ac:dyDescent="0.25">
      <c r="F429761" s="195"/>
    </row>
    <row r="429762" spans="6:6" x14ac:dyDescent="0.25">
      <c r="F429762" s="195"/>
    </row>
    <row r="429763" spans="6:6" x14ac:dyDescent="0.25">
      <c r="F429763" s="195"/>
    </row>
    <row r="429764" spans="6:6" x14ac:dyDescent="0.25">
      <c r="F429764" s="195"/>
    </row>
    <row r="429765" spans="6:6" x14ac:dyDescent="0.25">
      <c r="F429765" s="195"/>
    </row>
    <row r="429766" spans="6:6" x14ac:dyDescent="0.25">
      <c r="F429766" s="195"/>
    </row>
    <row r="429767" spans="6:6" x14ac:dyDescent="0.25">
      <c r="F429767" s="195"/>
    </row>
    <row r="429768" spans="6:6" x14ac:dyDescent="0.25">
      <c r="F429768" s="195"/>
    </row>
    <row r="429769" spans="6:6" x14ac:dyDescent="0.25">
      <c r="F429769" s="195"/>
    </row>
    <row r="429770" spans="6:6" x14ac:dyDescent="0.25">
      <c r="F429770" s="195"/>
    </row>
    <row r="429771" spans="6:6" x14ac:dyDescent="0.25">
      <c r="F429771" s="195"/>
    </row>
    <row r="429772" spans="6:6" x14ac:dyDescent="0.25">
      <c r="F429772" s="195"/>
    </row>
    <row r="429773" spans="6:6" x14ac:dyDescent="0.25">
      <c r="F429773" s="195"/>
    </row>
    <row r="429774" spans="6:6" x14ac:dyDescent="0.25">
      <c r="F429774" s="195"/>
    </row>
    <row r="429775" spans="6:6" x14ac:dyDescent="0.25">
      <c r="F429775" s="195"/>
    </row>
    <row r="429776" spans="6:6" x14ac:dyDescent="0.25">
      <c r="F429776" s="195"/>
    </row>
    <row r="429777" spans="6:6" x14ac:dyDescent="0.25">
      <c r="F429777" s="195"/>
    </row>
    <row r="429778" spans="6:6" x14ac:dyDescent="0.25">
      <c r="F429778" s="195"/>
    </row>
    <row r="429779" spans="6:6" x14ac:dyDescent="0.25">
      <c r="F429779" s="195"/>
    </row>
    <row r="429780" spans="6:6" x14ac:dyDescent="0.25">
      <c r="F429780" s="195"/>
    </row>
    <row r="429781" spans="6:6" x14ac:dyDescent="0.25">
      <c r="F429781" s="195"/>
    </row>
    <row r="429782" spans="6:6" x14ac:dyDescent="0.25">
      <c r="F429782" s="195"/>
    </row>
    <row r="429783" spans="6:6" x14ac:dyDescent="0.25">
      <c r="F429783" s="195"/>
    </row>
    <row r="429784" spans="6:6" x14ac:dyDescent="0.25">
      <c r="F429784" s="195"/>
    </row>
    <row r="429785" spans="6:6" x14ac:dyDescent="0.25">
      <c r="F429785" s="195"/>
    </row>
    <row r="429786" spans="6:6" x14ac:dyDescent="0.25">
      <c r="F429786" s="195"/>
    </row>
    <row r="429787" spans="6:6" x14ac:dyDescent="0.25">
      <c r="F429787" s="195"/>
    </row>
    <row r="429788" spans="6:6" x14ac:dyDescent="0.25">
      <c r="F429788" s="195"/>
    </row>
    <row r="429789" spans="6:6" x14ac:dyDescent="0.25">
      <c r="F429789" s="195"/>
    </row>
    <row r="429790" spans="6:6" x14ac:dyDescent="0.25">
      <c r="F429790" s="195"/>
    </row>
    <row r="429791" spans="6:6" x14ac:dyDescent="0.25">
      <c r="F429791" s="195"/>
    </row>
    <row r="429792" spans="6:6" x14ac:dyDescent="0.25">
      <c r="F429792" s="195"/>
    </row>
    <row r="429793" spans="6:6" x14ac:dyDescent="0.25">
      <c r="F429793" s="195"/>
    </row>
    <row r="429794" spans="6:6" x14ac:dyDescent="0.25">
      <c r="F429794" s="195"/>
    </row>
    <row r="429795" spans="6:6" x14ac:dyDescent="0.25">
      <c r="F429795" s="195"/>
    </row>
    <row r="429796" spans="6:6" x14ac:dyDescent="0.25">
      <c r="F429796" s="195"/>
    </row>
    <row r="429797" spans="6:6" x14ac:dyDescent="0.25">
      <c r="F429797" s="195"/>
    </row>
    <row r="429798" spans="6:6" x14ac:dyDescent="0.25">
      <c r="F429798" s="195"/>
    </row>
    <row r="429799" spans="6:6" x14ac:dyDescent="0.25">
      <c r="F429799" s="195"/>
    </row>
    <row r="429800" spans="6:6" x14ac:dyDescent="0.25">
      <c r="F429800" s="195"/>
    </row>
    <row r="429801" spans="6:6" x14ac:dyDescent="0.25">
      <c r="F429801" s="195"/>
    </row>
    <row r="429802" spans="6:6" x14ac:dyDescent="0.25">
      <c r="F429802" s="195"/>
    </row>
    <row r="429803" spans="6:6" x14ac:dyDescent="0.25">
      <c r="F429803" s="195"/>
    </row>
    <row r="429804" spans="6:6" x14ac:dyDescent="0.25">
      <c r="F429804" s="195"/>
    </row>
    <row r="429805" spans="6:6" x14ac:dyDescent="0.25">
      <c r="F429805" s="195"/>
    </row>
    <row r="429806" spans="6:6" x14ac:dyDescent="0.25">
      <c r="F429806" s="195"/>
    </row>
    <row r="429807" spans="6:6" x14ac:dyDescent="0.25">
      <c r="F429807" s="195"/>
    </row>
    <row r="429808" spans="6:6" x14ac:dyDescent="0.25">
      <c r="F429808" s="195"/>
    </row>
    <row r="429809" spans="6:6" x14ac:dyDescent="0.25">
      <c r="F429809" s="195"/>
    </row>
    <row r="429810" spans="6:6" x14ac:dyDescent="0.25">
      <c r="F429810" s="195"/>
    </row>
    <row r="429811" spans="6:6" x14ac:dyDescent="0.25">
      <c r="F429811" s="195"/>
    </row>
    <row r="429812" spans="6:6" x14ac:dyDescent="0.25">
      <c r="F429812" s="195"/>
    </row>
    <row r="429813" spans="6:6" x14ac:dyDescent="0.25">
      <c r="F429813" s="195"/>
    </row>
    <row r="429814" spans="6:6" x14ac:dyDescent="0.25">
      <c r="F429814" s="195"/>
    </row>
    <row r="429815" spans="6:6" x14ac:dyDescent="0.25">
      <c r="F429815" s="195"/>
    </row>
    <row r="429816" spans="6:6" x14ac:dyDescent="0.25">
      <c r="F429816" s="195"/>
    </row>
    <row r="429817" spans="6:6" x14ac:dyDescent="0.25">
      <c r="F429817" s="195"/>
    </row>
    <row r="429818" spans="6:6" x14ac:dyDescent="0.25">
      <c r="F429818" s="195"/>
    </row>
    <row r="429819" spans="6:6" x14ac:dyDescent="0.25">
      <c r="F429819" s="195"/>
    </row>
    <row r="429820" spans="6:6" x14ac:dyDescent="0.25">
      <c r="F429820" s="195"/>
    </row>
    <row r="429821" spans="6:6" x14ac:dyDescent="0.25">
      <c r="F429821" s="195"/>
    </row>
    <row r="429822" spans="6:6" x14ac:dyDescent="0.25">
      <c r="F429822" s="195"/>
    </row>
    <row r="429823" spans="6:6" x14ac:dyDescent="0.25">
      <c r="F429823" s="195"/>
    </row>
    <row r="429824" spans="6:6" x14ac:dyDescent="0.25">
      <c r="F429824" s="195"/>
    </row>
    <row r="429825" spans="6:6" x14ac:dyDescent="0.25">
      <c r="F429825" s="195"/>
    </row>
    <row r="429826" spans="6:6" x14ac:dyDescent="0.25">
      <c r="F429826" s="195"/>
    </row>
    <row r="429827" spans="6:6" x14ac:dyDescent="0.25">
      <c r="F429827" s="195"/>
    </row>
    <row r="429828" spans="6:6" x14ac:dyDescent="0.25">
      <c r="F429828" s="195"/>
    </row>
    <row r="429829" spans="6:6" x14ac:dyDescent="0.25">
      <c r="F429829" s="195"/>
    </row>
    <row r="429830" spans="6:6" x14ac:dyDescent="0.25">
      <c r="F429830" s="195"/>
    </row>
    <row r="429831" spans="6:6" x14ac:dyDescent="0.25">
      <c r="F429831" s="195"/>
    </row>
    <row r="429832" spans="6:6" x14ac:dyDescent="0.25">
      <c r="F429832" s="195"/>
    </row>
    <row r="429833" spans="6:6" x14ac:dyDescent="0.25">
      <c r="F429833" s="195"/>
    </row>
    <row r="429834" spans="6:6" x14ac:dyDescent="0.25">
      <c r="F429834" s="195"/>
    </row>
    <row r="429835" spans="6:6" x14ac:dyDescent="0.25">
      <c r="F429835" s="195"/>
    </row>
    <row r="429836" spans="6:6" x14ac:dyDescent="0.25">
      <c r="F429836" s="195"/>
    </row>
    <row r="429837" spans="6:6" x14ac:dyDescent="0.25">
      <c r="F429837" s="195"/>
    </row>
    <row r="429838" spans="6:6" x14ac:dyDescent="0.25">
      <c r="F429838" s="195"/>
    </row>
    <row r="429839" spans="6:6" x14ac:dyDescent="0.25">
      <c r="F429839" s="195"/>
    </row>
    <row r="429840" spans="6:6" x14ac:dyDescent="0.25">
      <c r="F429840" s="195"/>
    </row>
    <row r="429841" spans="6:6" x14ac:dyDescent="0.25">
      <c r="F429841" s="195"/>
    </row>
    <row r="429842" spans="6:6" x14ac:dyDescent="0.25">
      <c r="F429842" s="195"/>
    </row>
    <row r="429843" spans="6:6" x14ac:dyDescent="0.25">
      <c r="F429843" s="195"/>
    </row>
    <row r="429844" spans="6:6" x14ac:dyDescent="0.25">
      <c r="F429844" s="195"/>
    </row>
    <row r="429845" spans="6:6" x14ac:dyDescent="0.25">
      <c r="F429845" s="195"/>
    </row>
    <row r="429846" spans="6:6" x14ac:dyDescent="0.25">
      <c r="F429846" s="195"/>
    </row>
    <row r="429847" spans="6:6" x14ac:dyDescent="0.25">
      <c r="F429847" s="195"/>
    </row>
    <row r="429848" spans="6:6" x14ac:dyDescent="0.25">
      <c r="F429848" s="195"/>
    </row>
    <row r="429849" spans="6:6" x14ac:dyDescent="0.25">
      <c r="F429849" s="195"/>
    </row>
    <row r="429850" spans="6:6" x14ac:dyDescent="0.25">
      <c r="F429850" s="195"/>
    </row>
    <row r="429851" spans="6:6" x14ac:dyDescent="0.25">
      <c r="F429851" s="195"/>
    </row>
    <row r="429852" spans="6:6" x14ac:dyDescent="0.25">
      <c r="F429852" s="195"/>
    </row>
    <row r="429853" spans="6:6" x14ac:dyDescent="0.25">
      <c r="F429853" s="195"/>
    </row>
    <row r="429854" spans="6:6" x14ac:dyDescent="0.25">
      <c r="F429854" s="195"/>
    </row>
    <row r="429855" spans="6:6" x14ac:dyDescent="0.25">
      <c r="F429855" s="195"/>
    </row>
    <row r="429856" spans="6:6" x14ac:dyDescent="0.25">
      <c r="F429856" s="195"/>
    </row>
    <row r="429857" spans="6:6" x14ac:dyDescent="0.25">
      <c r="F429857" s="195"/>
    </row>
    <row r="429858" spans="6:6" x14ac:dyDescent="0.25">
      <c r="F429858" s="195"/>
    </row>
    <row r="429859" spans="6:6" x14ac:dyDescent="0.25">
      <c r="F429859" s="195"/>
    </row>
    <row r="429860" spans="6:6" x14ac:dyDescent="0.25">
      <c r="F429860" s="195"/>
    </row>
    <row r="429861" spans="6:6" x14ac:dyDescent="0.25">
      <c r="F429861" s="195"/>
    </row>
    <row r="429862" spans="6:6" x14ac:dyDescent="0.25">
      <c r="F429862" s="195"/>
    </row>
    <row r="429863" spans="6:6" x14ac:dyDescent="0.25">
      <c r="F429863" s="195"/>
    </row>
    <row r="429864" spans="6:6" x14ac:dyDescent="0.25">
      <c r="F429864" s="195"/>
    </row>
    <row r="429865" spans="6:6" x14ac:dyDescent="0.25">
      <c r="F429865" s="195"/>
    </row>
    <row r="429866" spans="6:6" x14ac:dyDescent="0.25">
      <c r="F429866" s="195"/>
    </row>
    <row r="429867" spans="6:6" x14ac:dyDescent="0.25">
      <c r="F429867" s="195"/>
    </row>
    <row r="429868" spans="6:6" x14ac:dyDescent="0.25">
      <c r="F429868" s="195"/>
    </row>
    <row r="429869" spans="6:6" x14ac:dyDescent="0.25">
      <c r="F429869" s="195"/>
    </row>
    <row r="429870" spans="6:6" x14ac:dyDescent="0.25">
      <c r="F429870" s="195"/>
    </row>
    <row r="429871" spans="6:6" x14ac:dyDescent="0.25">
      <c r="F429871" s="195"/>
    </row>
    <row r="429872" spans="6:6" x14ac:dyDescent="0.25">
      <c r="F429872" s="195"/>
    </row>
    <row r="429873" spans="6:6" x14ac:dyDescent="0.25">
      <c r="F429873" s="195"/>
    </row>
    <row r="429874" spans="6:6" x14ac:dyDescent="0.25">
      <c r="F429874" s="195"/>
    </row>
    <row r="429875" spans="6:6" x14ac:dyDescent="0.25">
      <c r="F429875" s="195"/>
    </row>
    <row r="429876" spans="6:6" x14ac:dyDescent="0.25">
      <c r="F429876" s="195"/>
    </row>
    <row r="429877" spans="6:6" x14ac:dyDescent="0.25">
      <c r="F429877" s="195"/>
    </row>
    <row r="429878" spans="6:6" x14ac:dyDescent="0.25">
      <c r="F429878" s="195"/>
    </row>
    <row r="429879" spans="6:6" x14ac:dyDescent="0.25">
      <c r="F429879" s="195"/>
    </row>
    <row r="429880" spans="6:6" x14ac:dyDescent="0.25">
      <c r="F429880" s="195"/>
    </row>
    <row r="429881" spans="6:6" x14ac:dyDescent="0.25">
      <c r="F429881" s="195"/>
    </row>
    <row r="429882" spans="6:6" x14ac:dyDescent="0.25">
      <c r="F429882" s="195"/>
    </row>
    <row r="429883" spans="6:6" x14ac:dyDescent="0.25">
      <c r="F429883" s="195"/>
    </row>
    <row r="429884" spans="6:6" x14ac:dyDescent="0.25">
      <c r="F429884" s="195"/>
    </row>
    <row r="429885" spans="6:6" x14ac:dyDescent="0.25">
      <c r="F429885" s="195"/>
    </row>
    <row r="429886" spans="6:6" x14ac:dyDescent="0.25">
      <c r="F429886" s="195"/>
    </row>
    <row r="429887" spans="6:6" x14ac:dyDescent="0.25">
      <c r="F429887" s="195"/>
    </row>
    <row r="429888" spans="6:6" x14ac:dyDescent="0.25">
      <c r="F429888" s="195"/>
    </row>
    <row r="429889" spans="6:6" x14ac:dyDescent="0.25">
      <c r="F429889" s="195"/>
    </row>
    <row r="429890" spans="6:6" x14ac:dyDescent="0.25">
      <c r="F429890" s="195"/>
    </row>
    <row r="429891" spans="6:6" x14ac:dyDescent="0.25">
      <c r="F429891" s="195"/>
    </row>
    <row r="429892" spans="6:6" x14ac:dyDescent="0.25">
      <c r="F429892" s="195"/>
    </row>
    <row r="429893" spans="6:6" x14ac:dyDescent="0.25">
      <c r="F429893" s="195"/>
    </row>
    <row r="429894" spans="6:6" x14ac:dyDescent="0.25">
      <c r="F429894" s="195"/>
    </row>
    <row r="429895" spans="6:6" x14ac:dyDescent="0.25">
      <c r="F429895" s="195"/>
    </row>
    <row r="429896" spans="6:6" x14ac:dyDescent="0.25">
      <c r="F429896" s="195"/>
    </row>
    <row r="429897" spans="6:6" x14ac:dyDescent="0.25">
      <c r="F429897" s="195"/>
    </row>
    <row r="429898" spans="6:6" x14ac:dyDescent="0.25">
      <c r="F429898" s="195"/>
    </row>
    <row r="429899" spans="6:6" x14ac:dyDescent="0.25">
      <c r="F429899" s="195"/>
    </row>
    <row r="429900" spans="6:6" x14ac:dyDescent="0.25">
      <c r="F429900" s="195"/>
    </row>
    <row r="429901" spans="6:6" x14ac:dyDescent="0.25">
      <c r="F429901" s="195"/>
    </row>
    <row r="429902" spans="6:6" x14ac:dyDescent="0.25">
      <c r="F429902" s="195"/>
    </row>
    <row r="429903" spans="6:6" x14ac:dyDescent="0.25">
      <c r="F429903" s="195"/>
    </row>
    <row r="429904" spans="6:6" x14ac:dyDescent="0.25">
      <c r="F429904" s="195"/>
    </row>
    <row r="429905" spans="6:6" x14ac:dyDescent="0.25">
      <c r="F429905" s="195"/>
    </row>
    <row r="429906" spans="6:6" x14ac:dyDescent="0.25">
      <c r="F429906" s="195"/>
    </row>
    <row r="429907" spans="6:6" x14ac:dyDescent="0.25">
      <c r="F429907" s="195"/>
    </row>
    <row r="429908" spans="6:6" x14ac:dyDescent="0.25">
      <c r="F429908" s="195"/>
    </row>
    <row r="429909" spans="6:6" x14ac:dyDescent="0.25">
      <c r="F429909" s="195"/>
    </row>
    <row r="429910" spans="6:6" x14ac:dyDescent="0.25">
      <c r="F429910" s="195"/>
    </row>
    <row r="429911" spans="6:6" x14ac:dyDescent="0.25">
      <c r="F429911" s="195"/>
    </row>
    <row r="429912" spans="6:6" x14ac:dyDescent="0.25">
      <c r="F429912" s="195"/>
    </row>
    <row r="429913" spans="6:6" x14ac:dyDescent="0.25">
      <c r="F429913" s="195"/>
    </row>
    <row r="429914" spans="6:6" x14ac:dyDescent="0.25">
      <c r="F429914" s="195"/>
    </row>
    <row r="429915" spans="6:6" x14ac:dyDescent="0.25">
      <c r="F429915" s="195"/>
    </row>
    <row r="429916" spans="6:6" x14ac:dyDescent="0.25">
      <c r="F429916" s="195"/>
    </row>
    <row r="429917" spans="6:6" x14ac:dyDescent="0.25">
      <c r="F429917" s="195"/>
    </row>
    <row r="429918" spans="6:6" x14ac:dyDescent="0.25">
      <c r="F429918" s="195"/>
    </row>
    <row r="429919" spans="6:6" x14ac:dyDescent="0.25">
      <c r="F429919" s="195"/>
    </row>
    <row r="429920" spans="6:6" x14ac:dyDescent="0.25">
      <c r="F429920" s="195"/>
    </row>
    <row r="429921" spans="6:6" x14ac:dyDescent="0.25">
      <c r="F429921" s="195"/>
    </row>
    <row r="429922" spans="6:6" x14ac:dyDescent="0.25">
      <c r="F429922" s="195"/>
    </row>
    <row r="429923" spans="6:6" x14ac:dyDescent="0.25">
      <c r="F429923" s="195"/>
    </row>
    <row r="429924" spans="6:6" x14ac:dyDescent="0.25">
      <c r="F429924" s="195"/>
    </row>
    <row r="429925" spans="6:6" x14ac:dyDescent="0.25">
      <c r="F429925" s="195"/>
    </row>
    <row r="429926" spans="6:6" x14ac:dyDescent="0.25">
      <c r="F429926" s="195"/>
    </row>
    <row r="429927" spans="6:6" x14ac:dyDescent="0.25">
      <c r="F429927" s="195"/>
    </row>
    <row r="429928" spans="6:6" x14ac:dyDescent="0.25">
      <c r="F429928" s="195"/>
    </row>
    <row r="429929" spans="6:6" x14ac:dyDescent="0.25">
      <c r="F429929" s="195"/>
    </row>
    <row r="429930" spans="6:6" x14ac:dyDescent="0.25">
      <c r="F429930" s="195"/>
    </row>
    <row r="429931" spans="6:6" x14ac:dyDescent="0.25">
      <c r="F429931" s="195"/>
    </row>
    <row r="429932" spans="6:6" x14ac:dyDescent="0.25">
      <c r="F429932" s="195"/>
    </row>
    <row r="429933" spans="6:6" x14ac:dyDescent="0.25">
      <c r="F429933" s="195"/>
    </row>
    <row r="429934" spans="6:6" x14ac:dyDescent="0.25">
      <c r="F429934" s="195"/>
    </row>
    <row r="429935" spans="6:6" x14ac:dyDescent="0.25">
      <c r="F429935" s="195"/>
    </row>
    <row r="429936" spans="6:6" x14ac:dyDescent="0.25">
      <c r="F429936" s="195"/>
    </row>
    <row r="435054" spans="6:6" x14ac:dyDescent="0.25">
      <c r="F435054" s="195"/>
    </row>
    <row r="435055" spans="6:6" x14ac:dyDescent="0.25">
      <c r="F435055" s="195"/>
    </row>
    <row r="435056" spans="6:6" x14ac:dyDescent="0.25">
      <c r="F435056" s="195"/>
    </row>
    <row r="435057" spans="6:6" x14ac:dyDescent="0.25">
      <c r="F435057" s="195"/>
    </row>
    <row r="435058" spans="6:6" x14ac:dyDescent="0.25">
      <c r="F435058" s="195"/>
    </row>
    <row r="435059" spans="6:6" x14ac:dyDescent="0.25">
      <c r="F435059" s="195"/>
    </row>
    <row r="435060" spans="6:6" x14ac:dyDescent="0.25">
      <c r="F435060" s="195"/>
    </row>
    <row r="435061" spans="6:6" x14ac:dyDescent="0.25">
      <c r="F435061" s="195"/>
    </row>
    <row r="435062" spans="6:6" x14ac:dyDescent="0.25">
      <c r="F435062" s="195"/>
    </row>
    <row r="435063" spans="6:6" x14ac:dyDescent="0.25">
      <c r="F435063" s="195"/>
    </row>
    <row r="435064" spans="6:6" x14ac:dyDescent="0.25">
      <c r="F435064" s="195"/>
    </row>
    <row r="435065" spans="6:6" x14ac:dyDescent="0.25">
      <c r="F435065" s="195"/>
    </row>
    <row r="435066" spans="6:6" x14ac:dyDescent="0.25">
      <c r="F435066" s="195"/>
    </row>
    <row r="435067" spans="6:6" x14ac:dyDescent="0.25">
      <c r="F435067" s="195"/>
    </row>
    <row r="435068" spans="6:6" x14ac:dyDescent="0.25">
      <c r="F435068" s="195"/>
    </row>
    <row r="435069" spans="6:6" x14ac:dyDescent="0.25">
      <c r="F435069" s="195"/>
    </row>
    <row r="435070" spans="6:6" x14ac:dyDescent="0.25">
      <c r="F435070" s="195"/>
    </row>
    <row r="435071" spans="6:6" x14ac:dyDescent="0.25">
      <c r="F435071" s="195"/>
    </row>
    <row r="435072" spans="6:6" x14ac:dyDescent="0.25">
      <c r="F435072" s="195"/>
    </row>
    <row r="435073" spans="6:6" x14ac:dyDescent="0.25">
      <c r="F435073" s="195"/>
    </row>
    <row r="435074" spans="6:6" x14ac:dyDescent="0.25">
      <c r="F435074" s="195"/>
    </row>
    <row r="435075" spans="6:6" x14ac:dyDescent="0.25">
      <c r="F435075" s="195"/>
    </row>
    <row r="435076" spans="6:6" x14ac:dyDescent="0.25">
      <c r="F435076" s="195"/>
    </row>
    <row r="435077" spans="6:6" x14ac:dyDescent="0.25">
      <c r="F435077" s="195"/>
    </row>
    <row r="435078" spans="6:6" x14ac:dyDescent="0.25">
      <c r="F435078" s="195"/>
    </row>
    <row r="435079" spans="6:6" x14ac:dyDescent="0.25">
      <c r="F435079" s="195"/>
    </row>
    <row r="435080" spans="6:6" x14ac:dyDescent="0.25">
      <c r="F435080" s="195"/>
    </row>
    <row r="435081" spans="6:6" x14ac:dyDescent="0.25">
      <c r="F435081" s="195"/>
    </row>
    <row r="435082" spans="6:6" x14ac:dyDescent="0.25">
      <c r="F435082" s="195"/>
    </row>
    <row r="435083" spans="6:6" x14ac:dyDescent="0.25">
      <c r="F435083" s="195"/>
    </row>
    <row r="435084" spans="6:6" x14ac:dyDescent="0.25">
      <c r="F435084" s="195"/>
    </row>
    <row r="435085" spans="6:6" x14ac:dyDescent="0.25">
      <c r="F435085" s="195"/>
    </row>
    <row r="435086" spans="6:6" x14ac:dyDescent="0.25">
      <c r="F435086" s="195"/>
    </row>
    <row r="435087" spans="6:6" x14ac:dyDescent="0.25">
      <c r="F435087" s="195"/>
    </row>
    <row r="435088" spans="6:6" x14ac:dyDescent="0.25">
      <c r="F435088" s="195"/>
    </row>
    <row r="435089" spans="6:6" x14ac:dyDescent="0.25">
      <c r="F435089" s="195"/>
    </row>
    <row r="435090" spans="6:6" x14ac:dyDescent="0.25">
      <c r="F435090" s="195"/>
    </row>
    <row r="435091" spans="6:6" x14ac:dyDescent="0.25">
      <c r="F435091" s="195"/>
    </row>
    <row r="435092" spans="6:6" x14ac:dyDescent="0.25">
      <c r="F435092" s="195"/>
    </row>
    <row r="435093" spans="6:6" x14ac:dyDescent="0.25">
      <c r="F435093" s="195"/>
    </row>
    <row r="435094" spans="6:6" x14ac:dyDescent="0.25">
      <c r="F435094" s="195"/>
    </row>
    <row r="435095" spans="6:6" x14ac:dyDescent="0.25">
      <c r="F435095" s="195"/>
    </row>
    <row r="435096" spans="6:6" x14ac:dyDescent="0.25">
      <c r="F435096" s="195"/>
    </row>
    <row r="435097" spans="6:6" x14ac:dyDescent="0.25">
      <c r="F435097" s="195"/>
    </row>
    <row r="435098" spans="6:6" x14ac:dyDescent="0.25">
      <c r="F435098" s="195"/>
    </row>
    <row r="435099" spans="6:6" x14ac:dyDescent="0.25">
      <c r="F435099" s="195"/>
    </row>
    <row r="435100" spans="6:6" x14ac:dyDescent="0.25">
      <c r="F435100" s="195"/>
    </row>
    <row r="435101" spans="6:6" x14ac:dyDescent="0.25">
      <c r="F435101" s="195"/>
    </row>
    <row r="435102" spans="6:6" x14ac:dyDescent="0.25">
      <c r="F435102" s="195"/>
    </row>
    <row r="435103" spans="6:6" x14ac:dyDescent="0.25">
      <c r="F435103" s="195"/>
    </row>
    <row r="435104" spans="6:6" x14ac:dyDescent="0.25">
      <c r="F435104" s="195"/>
    </row>
    <row r="435105" spans="6:6" x14ac:dyDescent="0.25">
      <c r="F435105" s="195"/>
    </row>
    <row r="435106" spans="6:6" x14ac:dyDescent="0.25">
      <c r="F435106" s="195"/>
    </row>
    <row r="435107" spans="6:6" x14ac:dyDescent="0.25">
      <c r="F435107" s="195"/>
    </row>
    <row r="435108" spans="6:6" x14ac:dyDescent="0.25">
      <c r="F435108" s="195"/>
    </row>
    <row r="435109" spans="6:6" x14ac:dyDescent="0.25">
      <c r="F435109" s="195"/>
    </row>
    <row r="435110" spans="6:6" x14ac:dyDescent="0.25">
      <c r="F435110" s="195"/>
    </row>
    <row r="435111" spans="6:6" x14ac:dyDescent="0.25">
      <c r="F435111" s="195"/>
    </row>
    <row r="435112" spans="6:6" x14ac:dyDescent="0.25">
      <c r="F435112" s="195"/>
    </row>
    <row r="435113" spans="6:6" x14ac:dyDescent="0.25">
      <c r="F435113" s="195"/>
    </row>
    <row r="435114" spans="6:6" x14ac:dyDescent="0.25">
      <c r="F435114" s="195"/>
    </row>
    <row r="435115" spans="6:6" x14ac:dyDescent="0.25">
      <c r="F435115" s="195"/>
    </row>
    <row r="435116" spans="6:6" x14ac:dyDescent="0.25">
      <c r="F435116" s="195"/>
    </row>
    <row r="435117" spans="6:6" x14ac:dyDescent="0.25">
      <c r="F435117" s="195"/>
    </row>
    <row r="435118" spans="6:6" x14ac:dyDescent="0.25">
      <c r="F435118" s="195"/>
    </row>
    <row r="435119" spans="6:6" x14ac:dyDescent="0.25">
      <c r="F435119" s="195"/>
    </row>
    <row r="435120" spans="6:6" x14ac:dyDescent="0.25">
      <c r="F435120" s="195"/>
    </row>
    <row r="435121" spans="6:6" x14ac:dyDescent="0.25">
      <c r="F435121" s="195"/>
    </row>
    <row r="435122" spans="6:6" x14ac:dyDescent="0.25">
      <c r="F435122" s="195"/>
    </row>
    <row r="435123" spans="6:6" x14ac:dyDescent="0.25">
      <c r="F435123" s="195"/>
    </row>
    <row r="435124" spans="6:6" x14ac:dyDescent="0.25">
      <c r="F435124" s="195"/>
    </row>
    <row r="435125" spans="6:6" x14ac:dyDescent="0.25">
      <c r="F435125" s="195"/>
    </row>
    <row r="435126" spans="6:6" x14ac:dyDescent="0.25">
      <c r="F435126" s="195"/>
    </row>
    <row r="435127" spans="6:6" x14ac:dyDescent="0.25">
      <c r="F435127" s="195"/>
    </row>
    <row r="435128" spans="6:6" x14ac:dyDescent="0.25">
      <c r="F435128" s="195"/>
    </row>
    <row r="435129" spans="6:6" x14ac:dyDescent="0.25">
      <c r="F435129" s="195"/>
    </row>
    <row r="435130" spans="6:6" x14ac:dyDescent="0.25">
      <c r="F435130" s="195"/>
    </row>
    <row r="435131" spans="6:6" x14ac:dyDescent="0.25">
      <c r="F435131" s="195"/>
    </row>
    <row r="435132" spans="6:6" x14ac:dyDescent="0.25">
      <c r="F435132" s="195"/>
    </row>
    <row r="435133" spans="6:6" x14ac:dyDescent="0.25">
      <c r="F435133" s="195"/>
    </row>
    <row r="435134" spans="6:6" x14ac:dyDescent="0.25">
      <c r="F435134" s="195"/>
    </row>
    <row r="435135" spans="6:6" x14ac:dyDescent="0.25">
      <c r="F435135" s="195"/>
    </row>
    <row r="435136" spans="6:6" x14ac:dyDescent="0.25">
      <c r="F435136" s="195"/>
    </row>
    <row r="435137" spans="6:6" x14ac:dyDescent="0.25">
      <c r="F435137" s="195"/>
    </row>
    <row r="435138" spans="6:6" x14ac:dyDescent="0.25">
      <c r="F435138" s="195"/>
    </row>
    <row r="435139" spans="6:6" x14ac:dyDescent="0.25">
      <c r="F435139" s="195"/>
    </row>
    <row r="435140" spans="6:6" x14ac:dyDescent="0.25">
      <c r="F435140" s="195"/>
    </row>
    <row r="435141" spans="6:6" x14ac:dyDescent="0.25">
      <c r="F435141" s="195"/>
    </row>
    <row r="435142" spans="6:6" x14ac:dyDescent="0.25">
      <c r="F435142" s="195"/>
    </row>
    <row r="435143" spans="6:6" x14ac:dyDescent="0.25">
      <c r="F435143" s="195"/>
    </row>
    <row r="435144" spans="6:6" x14ac:dyDescent="0.25">
      <c r="F435144" s="195"/>
    </row>
    <row r="435145" spans="6:6" x14ac:dyDescent="0.25">
      <c r="F435145" s="195"/>
    </row>
    <row r="435146" spans="6:6" x14ac:dyDescent="0.25">
      <c r="F435146" s="195"/>
    </row>
    <row r="435147" spans="6:6" x14ac:dyDescent="0.25">
      <c r="F435147" s="195"/>
    </row>
    <row r="435148" spans="6:6" x14ac:dyDescent="0.25">
      <c r="F435148" s="195"/>
    </row>
    <row r="435149" spans="6:6" x14ac:dyDescent="0.25">
      <c r="F435149" s="195"/>
    </row>
    <row r="435150" spans="6:6" x14ac:dyDescent="0.25">
      <c r="F435150" s="195"/>
    </row>
    <row r="435151" spans="6:6" x14ac:dyDescent="0.25">
      <c r="F435151" s="195"/>
    </row>
    <row r="435152" spans="6:6" x14ac:dyDescent="0.25">
      <c r="F435152" s="195"/>
    </row>
    <row r="435153" spans="6:6" x14ac:dyDescent="0.25">
      <c r="F435153" s="195"/>
    </row>
    <row r="435154" spans="6:6" x14ac:dyDescent="0.25">
      <c r="F435154" s="195"/>
    </row>
    <row r="435155" spans="6:6" x14ac:dyDescent="0.25">
      <c r="F435155" s="195"/>
    </row>
    <row r="435156" spans="6:6" x14ac:dyDescent="0.25">
      <c r="F435156" s="195"/>
    </row>
    <row r="435157" spans="6:6" x14ac:dyDescent="0.25">
      <c r="F435157" s="195"/>
    </row>
    <row r="435158" spans="6:6" x14ac:dyDescent="0.25">
      <c r="F435158" s="195"/>
    </row>
    <row r="435159" spans="6:6" x14ac:dyDescent="0.25">
      <c r="F435159" s="195"/>
    </row>
    <row r="435160" spans="6:6" x14ac:dyDescent="0.25">
      <c r="F435160" s="195"/>
    </row>
    <row r="435161" spans="6:6" x14ac:dyDescent="0.25">
      <c r="F435161" s="195"/>
    </row>
    <row r="435162" spans="6:6" x14ac:dyDescent="0.25">
      <c r="F435162" s="195"/>
    </row>
    <row r="435163" spans="6:6" x14ac:dyDescent="0.25">
      <c r="F435163" s="195"/>
    </row>
    <row r="435164" spans="6:6" x14ac:dyDescent="0.25">
      <c r="F435164" s="195"/>
    </row>
    <row r="435165" spans="6:6" x14ac:dyDescent="0.25">
      <c r="F435165" s="195"/>
    </row>
    <row r="435166" spans="6:6" x14ac:dyDescent="0.25">
      <c r="F435166" s="195"/>
    </row>
    <row r="435167" spans="6:6" x14ac:dyDescent="0.25">
      <c r="F435167" s="195"/>
    </row>
    <row r="435168" spans="6:6" x14ac:dyDescent="0.25">
      <c r="F435168" s="195"/>
    </row>
    <row r="435169" spans="6:6" x14ac:dyDescent="0.25">
      <c r="F435169" s="195"/>
    </row>
    <row r="435170" spans="6:6" x14ac:dyDescent="0.25">
      <c r="F435170" s="195"/>
    </row>
    <row r="435171" spans="6:6" x14ac:dyDescent="0.25">
      <c r="F435171" s="195"/>
    </row>
    <row r="435172" spans="6:6" x14ac:dyDescent="0.25">
      <c r="F435172" s="195"/>
    </row>
    <row r="435173" spans="6:6" x14ac:dyDescent="0.25">
      <c r="F435173" s="195"/>
    </row>
    <row r="435174" spans="6:6" x14ac:dyDescent="0.25">
      <c r="F435174" s="195"/>
    </row>
    <row r="435175" spans="6:6" x14ac:dyDescent="0.25">
      <c r="F435175" s="195"/>
    </row>
    <row r="435176" spans="6:6" x14ac:dyDescent="0.25">
      <c r="F435176" s="195"/>
    </row>
    <row r="435177" spans="6:6" x14ac:dyDescent="0.25">
      <c r="F435177" s="195"/>
    </row>
    <row r="435178" spans="6:6" x14ac:dyDescent="0.25">
      <c r="F435178" s="195"/>
    </row>
    <row r="435179" spans="6:6" x14ac:dyDescent="0.25">
      <c r="F435179" s="195"/>
    </row>
    <row r="435180" spans="6:6" x14ac:dyDescent="0.25">
      <c r="F435180" s="195"/>
    </row>
    <row r="435181" spans="6:6" x14ac:dyDescent="0.25">
      <c r="F435181" s="195"/>
    </row>
    <row r="435182" spans="6:6" x14ac:dyDescent="0.25">
      <c r="F435182" s="195"/>
    </row>
    <row r="435183" spans="6:6" x14ac:dyDescent="0.25">
      <c r="F435183" s="195"/>
    </row>
    <row r="435184" spans="6:6" x14ac:dyDescent="0.25">
      <c r="F435184" s="195"/>
    </row>
    <row r="435185" spans="6:6" x14ac:dyDescent="0.25">
      <c r="F435185" s="195"/>
    </row>
    <row r="435186" spans="6:6" x14ac:dyDescent="0.25">
      <c r="F435186" s="195"/>
    </row>
    <row r="435187" spans="6:6" x14ac:dyDescent="0.25">
      <c r="F435187" s="195"/>
    </row>
    <row r="435188" spans="6:6" x14ac:dyDescent="0.25">
      <c r="F435188" s="195"/>
    </row>
    <row r="435189" spans="6:6" x14ac:dyDescent="0.25">
      <c r="F435189" s="195"/>
    </row>
    <row r="435190" spans="6:6" x14ac:dyDescent="0.25">
      <c r="F435190" s="195"/>
    </row>
    <row r="435191" spans="6:6" x14ac:dyDescent="0.25">
      <c r="F435191" s="195"/>
    </row>
    <row r="435192" spans="6:6" x14ac:dyDescent="0.25">
      <c r="F435192" s="195"/>
    </row>
    <row r="435193" spans="6:6" x14ac:dyDescent="0.25">
      <c r="F435193" s="195"/>
    </row>
    <row r="435194" spans="6:6" x14ac:dyDescent="0.25">
      <c r="F435194" s="195"/>
    </row>
    <row r="435195" spans="6:6" x14ac:dyDescent="0.25">
      <c r="F435195" s="195"/>
    </row>
    <row r="435196" spans="6:6" x14ac:dyDescent="0.25">
      <c r="F435196" s="195"/>
    </row>
    <row r="435197" spans="6:6" x14ac:dyDescent="0.25">
      <c r="F435197" s="195"/>
    </row>
    <row r="435198" spans="6:6" x14ac:dyDescent="0.25">
      <c r="F435198" s="195"/>
    </row>
    <row r="435199" spans="6:6" x14ac:dyDescent="0.25">
      <c r="F435199" s="195"/>
    </row>
    <row r="435200" spans="6:6" x14ac:dyDescent="0.25">
      <c r="F435200" s="195"/>
    </row>
    <row r="435201" spans="6:6" x14ac:dyDescent="0.25">
      <c r="F435201" s="195"/>
    </row>
    <row r="435202" spans="6:6" x14ac:dyDescent="0.25">
      <c r="F435202" s="195"/>
    </row>
    <row r="435203" spans="6:6" x14ac:dyDescent="0.25">
      <c r="F435203" s="195"/>
    </row>
    <row r="435204" spans="6:6" x14ac:dyDescent="0.25">
      <c r="F435204" s="195"/>
    </row>
    <row r="435205" spans="6:6" x14ac:dyDescent="0.25">
      <c r="F435205" s="195"/>
    </row>
    <row r="435206" spans="6:6" x14ac:dyDescent="0.25">
      <c r="F435206" s="195"/>
    </row>
    <row r="435207" spans="6:6" x14ac:dyDescent="0.25">
      <c r="F435207" s="195"/>
    </row>
    <row r="435208" spans="6:6" x14ac:dyDescent="0.25">
      <c r="F435208" s="195"/>
    </row>
    <row r="435209" spans="6:6" x14ac:dyDescent="0.25">
      <c r="F435209" s="195"/>
    </row>
    <row r="435210" spans="6:6" x14ac:dyDescent="0.25">
      <c r="F435210" s="195"/>
    </row>
    <row r="435211" spans="6:6" x14ac:dyDescent="0.25">
      <c r="F435211" s="195"/>
    </row>
    <row r="435212" spans="6:6" x14ac:dyDescent="0.25">
      <c r="F435212" s="195"/>
    </row>
    <row r="435213" spans="6:6" x14ac:dyDescent="0.25">
      <c r="F435213" s="195"/>
    </row>
    <row r="435214" spans="6:6" x14ac:dyDescent="0.25">
      <c r="F435214" s="195"/>
    </row>
    <row r="435215" spans="6:6" x14ac:dyDescent="0.25">
      <c r="F435215" s="195"/>
    </row>
    <row r="435216" spans="6:6" x14ac:dyDescent="0.25">
      <c r="F435216" s="195"/>
    </row>
    <row r="435217" spans="6:6" x14ac:dyDescent="0.25">
      <c r="F435217" s="195"/>
    </row>
    <row r="435218" spans="6:6" x14ac:dyDescent="0.25">
      <c r="F435218" s="195"/>
    </row>
    <row r="435219" spans="6:6" x14ac:dyDescent="0.25">
      <c r="F435219" s="195"/>
    </row>
    <row r="435220" spans="6:6" x14ac:dyDescent="0.25">
      <c r="F435220" s="195"/>
    </row>
    <row r="435221" spans="6:6" x14ac:dyDescent="0.25">
      <c r="F435221" s="195"/>
    </row>
    <row r="435222" spans="6:6" x14ac:dyDescent="0.25">
      <c r="F435222" s="195"/>
    </row>
    <row r="435223" spans="6:6" x14ac:dyDescent="0.25">
      <c r="F435223" s="195"/>
    </row>
    <row r="435224" spans="6:6" x14ac:dyDescent="0.25">
      <c r="F435224" s="195"/>
    </row>
    <row r="435225" spans="6:6" x14ac:dyDescent="0.25">
      <c r="F435225" s="195"/>
    </row>
    <row r="435226" spans="6:6" x14ac:dyDescent="0.25">
      <c r="F435226" s="195"/>
    </row>
    <row r="435227" spans="6:6" x14ac:dyDescent="0.25">
      <c r="F435227" s="195"/>
    </row>
    <row r="435228" spans="6:6" x14ac:dyDescent="0.25">
      <c r="F435228" s="195"/>
    </row>
    <row r="435229" spans="6:6" x14ac:dyDescent="0.25">
      <c r="F435229" s="195"/>
    </row>
    <row r="435230" spans="6:6" x14ac:dyDescent="0.25">
      <c r="F435230" s="195"/>
    </row>
    <row r="435231" spans="6:6" x14ac:dyDescent="0.25">
      <c r="F435231" s="195"/>
    </row>
    <row r="435232" spans="6:6" x14ac:dyDescent="0.25">
      <c r="F435232" s="195"/>
    </row>
    <row r="435233" spans="6:6" x14ac:dyDescent="0.25">
      <c r="F435233" s="195"/>
    </row>
    <row r="435234" spans="6:6" x14ac:dyDescent="0.25">
      <c r="F435234" s="195"/>
    </row>
    <row r="435235" spans="6:6" x14ac:dyDescent="0.25">
      <c r="F435235" s="195"/>
    </row>
    <row r="435236" spans="6:6" x14ac:dyDescent="0.25">
      <c r="F435236" s="195"/>
    </row>
    <row r="435237" spans="6:6" x14ac:dyDescent="0.25">
      <c r="F435237" s="195"/>
    </row>
    <row r="435238" spans="6:6" x14ac:dyDescent="0.25">
      <c r="F435238" s="195"/>
    </row>
    <row r="435239" spans="6:6" x14ac:dyDescent="0.25">
      <c r="F435239" s="195"/>
    </row>
    <row r="435240" spans="6:6" x14ac:dyDescent="0.25">
      <c r="F435240" s="195"/>
    </row>
    <row r="435241" spans="6:6" x14ac:dyDescent="0.25">
      <c r="F435241" s="195"/>
    </row>
    <row r="435242" spans="6:6" x14ac:dyDescent="0.25">
      <c r="F435242" s="195"/>
    </row>
    <row r="435243" spans="6:6" x14ac:dyDescent="0.25">
      <c r="F435243" s="195"/>
    </row>
    <row r="435244" spans="6:6" x14ac:dyDescent="0.25">
      <c r="F435244" s="195"/>
    </row>
    <row r="435245" spans="6:6" x14ac:dyDescent="0.25">
      <c r="F435245" s="195"/>
    </row>
    <row r="435246" spans="6:6" x14ac:dyDescent="0.25">
      <c r="F435246" s="195"/>
    </row>
    <row r="435247" spans="6:6" x14ac:dyDescent="0.25">
      <c r="F435247" s="195"/>
    </row>
    <row r="435248" spans="6:6" x14ac:dyDescent="0.25">
      <c r="F435248" s="195"/>
    </row>
    <row r="435249" spans="6:6" x14ac:dyDescent="0.25">
      <c r="F435249" s="195"/>
    </row>
    <row r="435250" spans="6:6" x14ac:dyDescent="0.25">
      <c r="F435250" s="195"/>
    </row>
    <row r="435251" spans="6:6" x14ac:dyDescent="0.25">
      <c r="F435251" s="195"/>
    </row>
    <row r="435252" spans="6:6" x14ac:dyDescent="0.25">
      <c r="F435252" s="195"/>
    </row>
    <row r="435253" spans="6:6" x14ac:dyDescent="0.25">
      <c r="F435253" s="195"/>
    </row>
    <row r="435254" spans="6:6" x14ac:dyDescent="0.25">
      <c r="F435254" s="195"/>
    </row>
    <row r="435255" spans="6:6" x14ac:dyDescent="0.25">
      <c r="F435255" s="195"/>
    </row>
    <row r="435256" spans="6:6" x14ac:dyDescent="0.25">
      <c r="F435256" s="195"/>
    </row>
    <row r="435257" spans="6:6" x14ac:dyDescent="0.25">
      <c r="F435257" s="195"/>
    </row>
    <row r="435258" spans="6:6" x14ac:dyDescent="0.25">
      <c r="F435258" s="195"/>
    </row>
    <row r="435259" spans="6:6" x14ac:dyDescent="0.25">
      <c r="F435259" s="195"/>
    </row>
    <row r="435260" spans="6:6" x14ac:dyDescent="0.25">
      <c r="F435260" s="195"/>
    </row>
    <row r="435261" spans="6:6" x14ac:dyDescent="0.25">
      <c r="F435261" s="195"/>
    </row>
    <row r="435262" spans="6:6" x14ac:dyDescent="0.25">
      <c r="F435262" s="195"/>
    </row>
    <row r="435263" spans="6:6" x14ac:dyDescent="0.25">
      <c r="F435263" s="195"/>
    </row>
    <row r="435264" spans="6:6" x14ac:dyDescent="0.25">
      <c r="F435264" s="195"/>
    </row>
    <row r="435265" spans="6:6" x14ac:dyDescent="0.25">
      <c r="F435265" s="195"/>
    </row>
    <row r="435266" spans="6:6" x14ac:dyDescent="0.25">
      <c r="F435266" s="195"/>
    </row>
    <row r="435267" spans="6:6" x14ac:dyDescent="0.25">
      <c r="F435267" s="195"/>
    </row>
    <row r="435268" spans="6:6" x14ac:dyDescent="0.25">
      <c r="F435268" s="195"/>
    </row>
    <row r="435269" spans="6:6" x14ac:dyDescent="0.25">
      <c r="F435269" s="195"/>
    </row>
    <row r="435270" spans="6:6" x14ac:dyDescent="0.25">
      <c r="F435270" s="195"/>
    </row>
    <row r="435271" spans="6:6" x14ac:dyDescent="0.25">
      <c r="F435271" s="195"/>
    </row>
    <row r="435272" spans="6:6" x14ac:dyDescent="0.25">
      <c r="F435272" s="195"/>
    </row>
    <row r="435273" spans="6:6" x14ac:dyDescent="0.25">
      <c r="F435273" s="195"/>
    </row>
    <row r="435274" spans="6:6" x14ac:dyDescent="0.25">
      <c r="F435274" s="195"/>
    </row>
    <row r="435275" spans="6:6" x14ac:dyDescent="0.25">
      <c r="F435275" s="195"/>
    </row>
    <row r="435276" spans="6:6" x14ac:dyDescent="0.25">
      <c r="F435276" s="195"/>
    </row>
    <row r="435277" spans="6:6" x14ac:dyDescent="0.25">
      <c r="F435277" s="195"/>
    </row>
    <row r="435278" spans="6:6" x14ac:dyDescent="0.25">
      <c r="F435278" s="195"/>
    </row>
    <row r="435279" spans="6:6" x14ac:dyDescent="0.25">
      <c r="F435279" s="195"/>
    </row>
    <row r="435280" spans="6:6" x14ac:dyDescent="0.25">
      <c r="F435280" s="195"/>
    </row>
    <row r="435281" spans="6:6" x14ac:dyDescent="0.25">
      <c r="F435281" s="195"/>
    </row>
    <row r="435282" spans="6:6" x14ac:dyDescent="0.25">
      <c r="F435282" s="195"/>
    </row>
    <row r="435283" spans="6:6" x14ac:dyDescent="0.25">
      <c r="F435283" s="195"/>
    </row>
    <row r="435284" spans="6:6" x14ac:dyDescent="0.25">
      <c r="F435284" s="195"/>
    </row>
    <row r="435285" spans="6:6" x14ac:dyDescent="0.25">
      <c r="F435285" s="195"/>
    </row>
    <row r="435286" spans="6:6" x14ac:dyDescent="0.25">
      <c r="F435286" s="195"/>
    </row>
    <row r="435287" spans="6:6" x14ac:dyDescent="0.25">
      <c r="F435287" s="195"/>
    </row>
    <row r="435288" spans="6:6" x14ac:dyDescent="0.25">
      <c r="F435288" s="195"/>
    </row>
    <row r="435289" spans="6:6" x14ac:dyDescent="0.25">
      <c r="F435289" s="195"/>
    </row>
    <row r="435290" spans="6:6" x14ac:dyDescent="0.25">
      <c r="F435290" s="195"/>
    </row>
    <row r="435291" spans="6:6" x14ac:dyDescent="0.25">
      <c r="F435291" s="195"/>
    </row>
    <row r="435292" spans="6:6" x14ac:dyDescent="0.25">
      <c r="F435292" s="195"/>
    </row>
    <row r="435293" spans="6:6" x14ac:dyDescent="0.25">
      <c r="F435293" s="195"/>
    </row>
    <row r="435294" spans="6:6" x14ac:dyDescent="0.25">
      <c r="F435294" s="195"/>
    </row>
    <row r="435295" spans="6:6" x14ac:dyDescent="0.25">
      <c r="F435295" s="195"/>
    </row>
    <row r="435296" spans="6:6" x14ac:dyDescent="0.25">
      <c r="F435296" s="195"/>
    </row>
    <row r="435297" spans="6:6" x14ac:dyDescent="0.25">
      <c r="F435297" s="195"/>
    </row>
    <row r="435298" spans="6:6" x14ac:dyDescent="0.25">
      <c r="F435298" s="195"/>
    </row>
    <row r="435299" spans="6:6" x14ac:dyDescent="0.25">
      <c r="F435299" s="195"/>
    </row>
    <row r="435300" spans="6:6" x14ac:dyDescent="0.25">
      <c r="F435300" s="195"/>
    </row>
    <row r="435301" spans="6:6" x14ac:dyDescent="0.25">
      <c r="F435301" s="195"/>
    </row>
    <row r="435302" spans="6:6" x14ac:dyDescent="0.25">
      <c r="F435302" s="195"/>
    </row>
    <row r="435303" spans="6:6" x14ac:dyDescent="0.25">
      <c r="F435303" s="195"/>
    </row>
    <row r="435304" spans="6:6" x14ac:dyDescent="0.25">
      <c r="F435304" s="195"/>
    </row>
    <row r="435305" spans="6:6" x14ac:dyDescent="0.25">
      <c r="F435305" s="195"/>
    </row>
    <row r="435306" spans="6:6" x14ac:dyDescent="0.25">
      <c r="F435306" s="195"/>
    </row>
    <row r="435307" spans="6:6" x14ac:dyDescent="0.25">
      <c r="F435307" s="195"/>
    </row>
    <row r="435308" spans="6:6" x14ac:dyDescent="0.25">
      <c r="F435308" s="195"/>
    </row>
    <row r="435309" spans="6:6" x14ac:dyDescent="0.25">
      <c r="F435309" s="195"/>
    </row>
    <row r="435310" spans="6:6" x14ac:dyDescent="0.25">
      <c r="F435310" s="195"/>
    </row>
    <row r="435311" spans="6:6" x14ac:dyDescent="0.25">
      <c r="F435311" s="195"/>
    </row>
    <row r="435312" spans="6:6" x14ac:dyDescent="0.25">
      <c r="F435312" s="195"/>
    </row>
    <row r="435313" spans="6:6" x14ac:dyDescent="0.25">
      <c r="F435313" s="195"/>
    </row>
    <row r="435314" spans="6:6" x14ac:dyDescent="0.25">
      <c r="F435314" s="195"/>
    </row>
    <row r="435315" spans="6:6" x14ac:dyDescent="0.25">
      <c r="F435315" s="195"/>
    </row>
    <row r="435316" spans="6:6" x14ac:dyDescent="0.25">
      <c r="F435316" s="195"/>
    </row>
    <row r="435317" spans="6:6" x14ac:dyDescent="0.25">
      <c r="F435317" s="195"/>
    </row>
    <row r="435318" spans="6:6" x14ac:dyDescent="0.25">
      <c r="F435318" s="195"/>
    </row>
    <row r="435319" spans="6:6" x14ac:dyDescent="0.25">
      <c r="F435319" s="195"/>
    </row>
    <row r="435320" spans="6:6" x14ac:dyDescent="0.25">
      <c r="F435320" s="195"/>
    </row>
    <row r="435321" spans="6:6" x14ac:dyDescent="0.25">
      <c r="F435321" s="195"/>
    </row>
    <row r="435322" spans="6:6" x14ac:dyDescent="0.25">
      <c r="F435322" s="195"/>
    </row>
    <row r="435323" spans="6:6" x14ac:dyDescent="0.25">
      <c r="F435323" s="195"/>
    </row>
    <row r="435324" spans="6:6" x14ac:dyDescent="0.25">
      <c r="F435324" s="195"/>
    </row>
    <row r="435325" spans="6:6" x14ac:dyDescent="0.25">
      <c r="F435325" s="195"/>
    </row>
    <row r="435326" spans="6:6" x14ac:dyDescent="0.25">
      <c r="F435326" s="195"/>
    </row>
    <row r="435327" spans="6:6" x14ac:dyDescent="0.25">
      <c r="F435327" s="195"/>
    </row>
    <row r="435328" spans="6:6" x14ac:dyDescent="0.25">
      <c r="F435328" s="195"/>
    </row>
    <row r="435329" spans="6:6" x14ac:dyDescent="0.25">
      <c r="F435329" s="195"/>
    </row>
    <row r="435330" spans="6:6" x14ac:dyDescent="0.25">
      <c r="F435330" s="195"/>
    </row>
    <row r="435331" spans="6:6" x14ac:dyDescent="0.25">
      <c r="F435331" s="195"/>
    </row>
    <row r="435332" spans="6:6" x14ac:dyDescent="0.25">
      <c r="F435332" s="195"/>
    </row>
    <row r="435333" spans="6:6" x14ac:dyDescent="0.25">
      <c r="F435333" s="195"/>
    </row>
    <row r="435334" spans="6:6" x14ac:dyDescent="0.25">
      <c r="F435334" s="195"/>
    </row>
    <row r="435335" spans="6:6" x14ac:dyDescent="0.25">
      <c r="F435335" s="195"/>
    </row>
    <row r="435336" spans="6:6" x14ac:dyDescent="0.25">
      <c r="F435336" s="195"/>
    </row>
    <row r="435337" spans="6:6" x14ac:dyDescent="0.25">
      <c r="F435337" s="195"/>
    </row>
    <row r="435338" spans="6:6" x14ac:dyDescent="0.25">
      <c r="F435338" s="195"/>
    </row>
    <row r="435339" spans="6:6" x14ac:dyDescent="0.25">
      <c r="F435339" s="195"/>
    </row>
    <row r="435340" spans="6:6" x14ac:dyDescent="0.25">
      <c r="F435340" s="195"/>
    </row>
    <row r="435341" spans="6:6" x14ac:dyDescent="0.25">
      <c r="F435341" s="195"/>
    </row>
    <row r="435342" spans="6:6" x14ac:dyDescent="0.25">
      <c r="F435342" s="195"/>
    </row>
    <row r="435343" spans="6:6" x14ac:dyDescent="0.25">
      <c r="F435343" s="195"/>
    </row>
    <row r="435344" spans="6:6" x14ac:dyDescent="0.25">
      <c r="F435344" s="195"/>
    </row>
    <row r="435345" spans="6:6" x14ac:dyDescent="0.25">
      <c r="F435345" s="195"/>
    </row>
    <row r="435346" spans="6:6" x14ac:dyDescent="0.25">
      <c r="F435346" s="195"/>
    </row>
    <row r="435347" spans="6:6" x14ac:dyDescent="0.25">
      <c r="F435347" s="195"/>
    </row>
    <row r="435348" spans="6:6" x14ac:dyDescent="0.25">
      <c r="F435348" s="195"/>
    </row>
    <row r="435349" spans="6:6" x14ac:dyDescent="0.25">
      <c r="F435349" s="195"/>
    </row>
    <row r="435350" spans="6:6" x14ac:dyDescent="0.25">
      <c r="F435350" s="195"/>
    </row>
    <row r="435351" spans="6:6" x14ac:dyDescent="0.25">
      <c r="F435351" s="195"/>
    </row>
    <row r="435352" spans="6:6" x14ac:dyDescent="0.25">
      <c r="F435352" s="195"/>
    </row>
    <row r="435353" spans="6:6" x14ac:dyDescent="0.25">
      <c r="F435353" s="195"/>
    </row>
    <row r="435354" spans="6:6" x14ac:dyDescent="0.25">
      <c r="F435354" s="195"/>
    </row>
    <row r="435355" spans="6:6" x14ac:dyDescent="0.25">
      <c r="F435355" s="195"/>
    </row>
    <row r="435356" spans="6:6" x14ac:dyDescent="0.25">
      <c r="F435356" s="195"/>
    </row>
    <row r="435357" spans="6:6" x14ac:dyDescent="0.25">
      <c r="F435357" s="195"/>
    </row>
    <row r="435358" spans="6:6" x14ac:dyDescent="0.25">
      <c r="F435358" s="195"/>
    </row>
    <row r="435359" spans="6:6" x14ac:dyDescent="0.25">
      <c r="F435359" s="195"/>
    </row>
    <row r="435360" spans="6:6" x14ac:dyDescent="0.25">
      <c r="F435360" s="195"/>
    </row>
    <row r="435361" spans="6:6" x14ac:dyDescent="0.25">
      <c r="F435361" s="195"/>
    </row>
    <row r="435362" spans="6:6" x14ac:dyDescent="0.25">
      <c r="F435362" s="195"/>
    </row>
    <row r="435363" spans="6:6" x14ac:dyDescent="0.25">
      <c r="F435363" s="195"/>
    </row>
    <row r="435364" spans="6:6" x14ac:dyDescent="0.25">
      <c r="F435364" s="195"/>
    </row>
    <row r="435365" spans="6:6" x14ac:dyDescent="0.25">
      <c r="F435365" s="195"/>
    </row>
    <row r="435366" spans="6:6" x14ac:dyDescent="0.25">
      <c r="F435366" s="195"/>
    </row>
    <row r="435367" spans="6:6" x14ac:dyDescent="0.25">
      <c r="F435367" s="195"/>
    </row>
    <row r="435368" spans="6:6" x14ac:dyDescent="0.25">
      <c r="F435368" s="195"/>
    </row>
    <row r="435369" spans="6:6" x14ac:dyDescent="0.25">
      <c r="F435369" s="195"/>
    </row>
    <row r="435370" spans="6:6" x14ac:dyDescent="0.25">
      <c r="F435370" s="195"/>
    </row>
    <row r="435371" spans="6:6" x14ac:dyDescent="0.25">
      <c r="F435371" s="195"/>
    </row>
    <row r="435372" spans="6:6" x14ac:dyDescent="0.25">
      <c r="F435372" s="195"/>
    </row>
    <row r="435373" spans="6:6" x14ac:dyDescent="0.25">
      <c r="F435373" s="195"/>
    </row>
    <row r="435374" spans="6:6" x14ac:dyDescent="0.25">
      <c r="F435374" s="195"/>
    </row>
    <row r="435375" spans="6:6" x14ac:dyDescent="0.25">
      <c r="F435375" s="195"/>
    </row>
    <row r="435376" spans="6:6" x14ac:dyDescent="0.25">
      <c r="F435376" s="195"/>
    </row>
    <row r="435377" spans="6:6" x14ac:dyDescent="0.25">
      <c r="F435377" s="195"/>
    </row>
    <row r="435378" spans="6:6" x14ac:dyDescent="0.25">
      <c r="F435378" s="195"/>
    </row>
    <row r="435379" spans="6:6" x14ac:dyDescent="0.25">
      <c r="F435379" s="195"/>
    </row>
    <row r="435380" spans="6:6" x14ac:dyDescent="0.25">
      <c r="F435380" s="195"/>
    </row>
    <row r="435381" spans="6:6" x14ac:dyDescent="0.25">
      <c r="F435381" s="195"/>
    </row>
    <row r="435382" spans="6:6" x14ac:dyDescent="0.25">
      <c r="F435382" s="195"/>
    </row>
    <row r="435383" spans="6:6" x14ac:dyDescent="0.25">
      <c r="F435383" s="195"/>
    </row>
    <row r="435384" spans="6:6" x14ac:dyDescent="0.25">
      <c r="F435384" s="195"/>
    </row>
    <row r="435385" spans="6:6" x14ac:dyDescent="0.25">
      <c r="F435385" s="195"/>
    </row>
    <row r="435386" spans="6:6" x14ac:dyDescent="0.25">
      <c r="F435386" s="195"/>
    </row>
    <row r="435387" spans="6:6" x14ac:dyDescent="0.25">
      <c r="F435387" s="195"/>
    </row>
    <row r="435388" spans="6:6" x14ac:dyDescent="0.25">
      <c r="F435388" s="195"/>
    </row>
    <row r="435389" spans="6:6" x14ac:dyDescent="0.25">
      <c r="F435389" s="195"/>
    </row>
    <row r="435390" spans="6:6" x14ac:dyDescent="0.25">
      <c r="F435390" s="195"/>
    </row>
    <row r="435391" spans="6:6" x14ac:dyDescent="0.25">
      <c r="F435391" s="195"/>
    </row>
    <row r="435392" spans="6:6" x14ac:dyDescent="0.25">
      <c r="F435392" s="195"/>
    </row>
    <row r="435393" spans="6:6" x14ac:dyDescent="0.25">
      <c r="F435393" s="195"/>
    </row>
    <row r="435394" spans="6:6" x14ac:dyDescent="0.25">
      <c r="F435394" s="195"/>
    </row>
    <row r="435395" spans="6:6" x14ac:dyDescent="0.25">
      <c r="F435395" s="195"/>
    </row>
    <row r="435396" spans="6:6" x14ac:dyDescent="0.25">
      <c r="F435396" s="195"/>
    </row>
    <row r="435397" spans="6:6" x14ac:dyDescent="0.25">
      <c r="F435397" s="195"/>
    </row>
    <row r="435398" spans="6:6" x14ac:dyDescent="0.25">
      <c r="F435398" s="195"/>
    </row>
    <row r="435399" spans="6:6" x14ac:dyDescent="0.25">
      <c r="F435399" s="195"/>
    </row>
    <row r="435400" spans="6:6" x14ac:dyDescent="0.25">
      <c r="F435400" s="195"/>
    </row>
    <row r="435401" spans="6:6" x14ac:dyDescent="0.25">
      <c r="F435401" s="195"/>
    </row>
    <row r="435402" spans="6:6" x14ac:dyDescent="0.25">
      <c r="F435402" s="195"/>
    </row>
    <row r="435403" spans="6:6" x14ac:dyDescent="0.25">
      <c r="F435403" s="195"/>
    </row>
    <row r="435404" spans="6:6" x14ac:dyDescent="0.25">
      <c r="F435404" s="195"/>
    </row>
    <row r="435405" spans="6:6" x14ac:dyDescent="0.25">
      <c r="F435405" s="195"/>
    </row>
    <row r="435406" spans="6:6" x14ac:dyDescent="0.25">
      <c r="F435406" s="195"/>
    </row>
    <row r="435407" spans="6:6" x14ac:dyDescent="0.25">
      <c r="F435407" s="195"/>
    </row>
    <row r="435408" spans="6:6" x14ac:dyDescent="0.25">
      <c r="F435408" s="195"/>
    </row>
    <row r="435409" spans="6:6" x14ac:dyDescent="0.25">
      <c r="F435409" s="195"/>
    </row>
    <row r="435410" spans="6:6" x14ac:dyDescent="0.25">
      <c r="F435410" s="195"/>
    </row>
    <row r="435411" spans="6:6" x14ac:dyDescent="0.25">
      <c r="F435411" s="195"/>
    </row>
    <row r="435412" spans="6:6" x14ac:dyDescent="0.25">
      <c r="F435412" s="195"/>
    </row>
    <row r="435413" spans="6:6" x14ac:dyDescent="0.25">
      <c r="F435413" s="195"/>
    </row>
    <row r="435414" spans="6:6" x14ac:dyDescent="0.25">
      <c r="F435414" s="195"/>
    </row>
    <row r="435415" spans="6:6" x14ac:dyDescent="0.25">
      <c r="F435415" s="195"/>
    </row>
    <row r="435416" spans="6:6" x14ac:dyDescent="0.25">
      <c r="F435416" s="195"/>
    </row>
    <row r="435417" spans="6:6" x14ac:dyDescent="0.25">
      <c r="F435417" s="195"/>
    </row>
    <row r="435418" spans="6:6" x14ac:dyDescent="0.25">
      <c r="F435418" s="195"/>
    </row>
    <row r="435419" spans="6:6" x14ac:dyDescent="0.25">
      <c r="F435419" s="195"/>
    </row>
    <row r="435420" spans="6:6" x14ac:dyDescent="0.25">
      <c r="F435420" s="195"/>
    </row>
    <row r="435421" spans="6:6" x14ac:dyDescent="0.25">
      <c r="F435421" s="195"/>
    </row>
    <row r="435422" spans="6:6" x14ac:dyDescent="0.25">
      <c r="F435422" s="195"/>
    </row>
    <row r="435423" spans="6:6" x14ac:dyDescent="0.25">
      <c r="F435423" s="195"/>
    </row>
    <row r="435424" spans="6:6" x14ac:dyDescent="0.25">
      <c r="F435424" s="195"/>
    </row>
    <row r="435425" spans="6:6" x14ac:dyDescent="0.25">
      <c r="F435425" s="195"/>
    </row>
    <row r="435426" spans="6:6" x14ac:dyDescent="0.25">
      <c r="F435426" s="195"/>
    </row>
    <row r="435427" spans="6:6" x14ac:dyDescent="0.25">
      <c r="F435427" s="195"/>
    </row>
    <row r="435428" spans="6:6" x14ac:dyDescent="0.25">
      <c r="F435428" s="195"/>
    </row>
    <row r="435429" spans="6:6" x14ac:dyDescent="0.25">
      <c r="F435429" s="195"/>
    </row>
    <row r="435430" spans="6:6" x14ac:dyDescent="0.25">
      <c r="F435430" s="195"/>
    </row>
    <row r="435431" spans="6:6" x14ac:dyDescent="0.25">
      <c r="F435431" s="195"/>
    </row>
    <row r="435432" spans="6:6" x14ac:dyDescent="0.25">
      <c r="F435432" s="195"/>
    </row>
    <row r="435433" spans="6:6" x14ac:dyDescent="0.25">
      <c r="F435433" s="195"/>
    </row>
    <row r="435434" spans="6:6" x14ac:dyDescent="0.25">
      <c r="F435434" s="195"/>
    </row>
    <row r="435435" spans="6:6" x14ac:dyDescent="0.25">
      <c r="F435435" s="195"/>
    </row>
    <row r="435436" spans="6:6" x14ac:dyDescent="0.25">
      <c r="F435436" s="195"/>
    </row>
    <row r="435437" spans="6:6" x14ac:dyDescent="0.25">
      <c r="F435437" s="195"/>
    </row>
    <row r="435438" spans="6:6" x14ac:dyDescent="0.25">
      <c r="F435438" s="195"/>
    </row>
    <row r="435439" spans="6:6" x14ac:dyDescent="0.25">
      <c r="F435439" s="195"/>
    </row>
    <row r="435440" spans="6:6" x14ac:dyDescent="0.25">
      <c r="F435440" s="195"/>
    </row>
    <row r="435441" spans="6:6" x14ac:dyDescent="0.25">
      <c r="F435441" s="195"/>
    </row>
    <row r="435442" spans="6:6" x14ac:dyDescent="0.25">
      <c r="F435442" s="195"/>
    </row>
    <row r="435443" spans="6:6" x14ac:dyDescent="0.25">
      <c r="F435443" s="195"/>
    </row>
    <row r="435444" spans="6:6" x14ac:dyDescent="0.25">
      <c r="F435444" s="195"/>
    </row>
    <row r="435445" spans="6:6" x14ac:dyDescent="0.25">
      <c r="F435445" s="195"/>
    </row>
    <row r="435446" spans="6:6" x14ac:dyDescent="0.25">
      <c r="F435446" s="195"/>
    </row>
    <row r="435447" spans="6:6" x14ac:dyDescent="0.25">
      <c r="F435447" s="195"/>
    </row>
    <row r="435448" spans="6:6" x14ac:dyDescent="0.25">
      <c r="F435448" s="195"/>
    </row>
    <row r="440566" spans="6:6" x14ac:dyDescent="0.25">
      <c r="F440566" s="195"/>
    </row>
    <row r="440567" spans="6:6" x14ac:dyDescent="0.25">
      <c r="F440567" s="195"/>
    </row>
    <row r="440568" spans="6:6" x14ac:dyDescent="0.25">
      <c r="F440568" s="195"/>
    </row>
    <row r="440569" spans="6:6" x14ac:dyDescent="0.25">
      <c r="F440569" s="195"/>
    </row>
    <row r="440570" spans="6:6" x14ac:dyDescent="0.25">
      <c r="F440570" s="195"/>
    </row>
    <row r="440571" spans="6:6" x14ac:dyDescent="0.25">
      <c r="F440571" s="195"/>
    </row>
    <row r="440572" spans="6:6" x14ac:dyDescent="0.25">
      <c r="F440572" s="195"/>
    </row>
    <row r="440573" spans="6:6" x14ac:dyDescent="0.25">
      <c r="F440573" s="195"/>
    </row>
    <row r="440574" spans="6:6" x14ac:dyDescent="0.25">
      <c r="F440574" s="195"/>
    </row>
    <row r="440575" spans="6:6" x14ac:dyDescent="0.25">
      <c r="F440575" s="195"/>
    </row>
    <row r="440576" spans="6:6" x14ac:dyDescent="0.25">
      <c r="F440576" s="195"/>
    </row>
    <row r="440577" spans="6:6" x14ac:dyDescent="0.25">
      <c r="F440577" s="195"/>
    </row>
    <row r="440578" spans="6:6" x14ac:dyDescent="0.25">
      <c r="F440578" s="195"/>
    </row>
    <row r="440579" spans="6:6" x14ac:dyDescent="0.25">
      <c r="F440579" s="195"/>
    </row>
    <row r="440580" spans="6:6" x14ac:dyDescent="0.25">
      <c r="F440580" s="195"/>
    </row>
    <row r="440581" spans="6:6" x14ac:dyDescent="0.25">
      <c r="F440581" s="195"/>
    </row>
    <row r="440582" spans="6:6" x14ac:dyDescent="0.25">
      <c r="F440582" s="195"/>
    </row>
    <row r="440583" spans="6:6" x14ac:dyDescent="0.25">
      <c r="F440583" s="195"/>
    </row>
    <row r="440584" spans="6:6" x14ac:dyDescent="0.25">
      <c r="F440584" s="195"/>
    </row>
    <row r="440585" spans="6:6" x14ac:dyDescent="0.25">
      <c r="F440585" s="195"/>
    </row>
    <row r="440586" spans="6:6" x14ac:dyDescent="0.25">
      <c r="F440586" s="195"/>
    </row>
    <row r="440587" spans="6:6" x14ac:dyDescent="0.25">
      <c r="F440587" s="195"/>
    </row>
    <row r="440588" spans="6:6" x14ac:dyDescent="0.25">
      <c r="F440588" s="195"/>
    </row>
    <row r="440589" spans="6:6" x14ac:dyDescent="0.25">
      <c r="F440589" s="195"/>
    </row>
    <row r="440590" spans="6:6" x14ac:dyDescent="0.25">
      <c r="F440590" s="195"/>
    </row>
    <row r="440591" spans="6:6" x14ac:dyDescent="0.25">
      <c r="F440591" s="195"/>
    </row>
    <row r="440592" spans="6:6" x14ac:dyDescent="0.25">
      <c r="F440592" s="195"/>
    </row>
    <row r="440593" spans="6:6" x14ac:dyDescent="0.25">
      <c r="F440593" s="195"/>
    </row>
    <row r="440594" spans="6:6" x14ac:dyDescent="0.25">
      <c r="F440594" s="195"/>
    </row>
    <row r="440595" spans="6:6" x14ac:dyDescent="0.25">
      <c r="F440595" s="195"/>
    </row>
    <row r="440596" spans="6:6" x14ac:dyDescent="0.25">
      <c r="F440596" s="195"/>
    </row>
    <row r="440597" spans="6:6" x14ac:dyDescent="0.25">
      <c r="F440597" s="195"/>
    </row>
    <row r="440598" spans="6:6" x14ac:dyDescent="0.25">
      <c r="F440598" s="195"/>
    </row>
    <row r="440599" spans="6:6" x14ac:dyDescent="0.25">
      <c r="F440599" s="195"/>
    </row>
    <row r="440600" spans="6:6" x14ac:dyDescent="0.25">
      <c r="F440600" s="195"/>
    </row>
    <row r="440601" spans="6:6" x14ac:dyDescent="0.25">
      <c r="F440601" s="195"/>
    </row>
    <row r="440602" spans="6:6" x14ac:dyDescent="0.25">
      <c r="F440602" s="195"/>
    </row>
    <row r="440603" spans="6:6" x14ac:dyDescent="0.25">
      <c r="F440603" s="195"/>
    </row>
    <row r="440604" spans="6:6" x14ac:dyDescent="0.25">
      <c r="F440604" s="195"/>
    </row>
    <row r="440605" spans="6:6" x14ac:dyDescent="0.25">
      <c r="F440605" s="195"/>
    </row>
    <row r="440606" spans="6:6" x14ac:dyDescent="0.25">
      <c r="F440606" s="195"/>
    </row>
    <row r="440607" spans="6:6" x14ac:dyDescent="0.25">
      <c r="F440607" s="195"/>
    </row>
    <row r="440608" spans="6:6" x14ac:dyDescent="0.25">
      <c r="F440608" s="195"/>
    </row>
    <row r="440609" spans="6:6" x14ac:dyDescent="0.25">
      <c r="F440609" s="195"/>
    </row>
    <row r="440610" spans="6:6" x14ac:dyDescent="0.25">
      <c r="F440610" s="195"/>
    </row>
    <row r="440611" spans="6:6" x14ac:dyDescent="0.25">
      <c r="F440611" s="195"/>
    </row>
    <row r="440612" spans="6:6" x14ac:dyDescent="0.25">
      <c r="F440612" s="195"/>
    </row>
    <row r="440613" spans="6:6" x14ac:dyDescent="0.25">
      <c r="F440613" s="195"/>
    </row>
    <row r="440614" spans="6:6" x14ac:dyDescent="0.25">
      <c r="F440614" s="195"/>
    </row>
    <row r="440615" spans="6:6" x14ac:dyDescent="0.25">
      <c r="F440615" s="195"/>
    </row>
    <row r="440616" spans="6:6" x14ac:dyDescent="0.25">
      <c r="F440616" s="195"/>
    </row>
    <row r="440617" spans="6:6" x14ac:dyDescent="0.25">
      <c r="F440617" s="195"/>
    </row>
    <row r="440618" spans="6:6" x14ac:dyDescent="0.25">
      <c r="F440618" s="195"/>
    </row>
    <row r="440619" spans="6:6" x14ac:dyDescent="0.25">
      <c r="F440619" s="195"/>
    </row>
    <row r="440620" spans="6:6" x14ac:dyDescent="0.25">
      <c r="F440620" s="195"/>
    </row>
    <row r="440621" spans="6:6" x14ac:dyDescent="0.25">
      <c r="F440621" s="195"/>
    </row>
    <row r="440622" spans="6:6" x14ac:dyDescent="0.25">
      <c r="F440622" s="195"/>
    </row>
    <row r="440623" spans="6:6" x14ac:dyDescent="0.25">
      <c r="F440623" s="195"/>
    </row>
    <row r="440624" spans="6:6" x14ac:dyDescent="0.25">
      <c r="F440624" s="195"/>
    </row>
    <row r="440625" spans="6:6" x14ac:dyDescent="0.25">
      <c r="F440625" s="195"/>
    </row>
    <row r="440626" spans="6:6" x14ac:dyDescent="0.25">
      <c r="F440626" s="195"/>
    </row>
    <row r="440627" spans="6:6" x14ac:dyDescent="0.25">
      <c r="F440627" s="195"/>
    </row>
    <row r="440628" spans="6:6" x14ac:dyDescent="0.25">
      <c r="F440628" s="195"/>
    </row>
    <row r="440629" spans="6:6" x14ac:dyDescent="0.25">
      <c r="F440629" s="195"/>
    </row>
    <row r="440630" spans="6:6" x14ac:dyDescent="0.25">
      <c r="F440630" s="195"/>
    </row>
    <row r="440631" spans="6:6" x14ac:dyDescent="0.25">
      <c r="F440631" s="195"/>
    </row>
    <row r="440632" spans="6:6" x14ac:dyDescent="0.25">
      <c r="F440632" s="195"/>
    </row>
    <row r="440633" spans="6:6" x14ac:dyDescent="0.25">
      <c r="F440633" s="195"/>
    </row>
    <row r="440634" spans="6:6" x14ac:dyDescent="0.25">
      <c r="F440634" s="195"/>
    </row>
    <row r="440635" spans="6:6" x14ac:dyDescent="0.25">
      <c r="F440635" s="195"/>
    </row>
    <row r="440636" spans="6:6" x14ac:dyDescent="0.25">
      <c r="F440636" s="195"/>
    </row>
    <row r="440637" spans="6:6" x14ac:dyDescent="0.25">
      <c r="F440637" s="195"/>
    </row>
    <row r="440638" spans="6:6" x14ac:dyDescent="0.25">
      <c r="F440638" s="195"/>
    </row>
    <row r="440639" spans="6:6" x14ac:dyDescent="0.25">
      <c r="F440639" s="195"/>
    </row>
    <row r="440640" spans="6:6" x14ac:dyDescent="0.25">
      <c r="F440640" s="195"/>
    </row>
    <row r="440641" spans="6:6" x14ac:dyDescent="0.25">
      <c r="F440641" s="195"/>
    </row>
    <row r="440642" spans="6:6" x14ac:dyDescent="0.25">
      <c r="F440642" s="195"/>
    </row>
    <row r="440643" spans="6:6" x14ac:dyDescent="0.25">
      <c r="F440643" s="195"/>
    </row>
    <row r="440644" spans="6:6" x14ac:dyDescent="0.25">
      <c r="F440644" s="195"/>
    </row>
    <row r="440645" spans="6:6" x14ac:dyDescent="0.25">
      <c r="F440645" s="195"/>
    </row>
    <row r="440646" spans="6:6" x14ac:dyDescent="0.25">
      <c r="F440646" s="195"/>
    </row>
    <row r="440647" spans="6:6" x14ac:dyDescent="0.25">
      <c r="F440647" s="195"/>
    </row>
    <row r="440648" spans="6:6" x14ac:dyDescent="0.25">
      <c r="F440648" s="195"/>
    </row>
    <row r="440649" spans="6:6" x14ac:dyDescent="0.25">
      <c r="F440649" s="195"/>
    </row>
    <row r="440650" spans="6:6" x14ac:dyDescent="0.25">
      <c r="F440650" s="195"/>
    </row>
    <row r="440651" spans="6:6" x14ac:dyDescent="0.25">
      <c r="F440651" s="195"/>
    </row>
    <row r="440652" spans="6:6" x14ac:dyDescent="0.25">
      <c r="F440652" s="195"/>
    </row>
    <row r="440653" spans="6:6" x14ac:dyDescent="0.25">
      <c r="F440653" s="195"/>
    </row>
    <row r="440654" spans="6:6" x14ac:dyDescent="0.25">
      <c r="F440654" s="195"/>
    </row>
    <row r="440655" spans="6:6" x14ac:dyDescent="0.25">
      <c r="F440655" s="195"/>
    </row>
    <row r="440656" spans="6:6" x14ac:dyDescent="0.25">
      <c r="F440656" s="195"/>
    </row>
    <row r="440657" spans="6:6" x14ac:dyDescent="0.25">
      <c r="F440657" s="195"/>
    </row>
    <row r="440658" spans="6:6" x14ac:dyDescent="0.25">
      <c r="F440658" s="195"/>
    </row>
    <row r="440659" spans="6:6" x14ac:dyDescent="0.25">
      <c r="F440659" s="195"/>
    </row>
    <row r="440660" spans="6:6" x14ac:dyDescent="0.25">
      <c r="F440660" s="195"/>
    </row>
    <row r="440661" spans="6:6" x14ac:dyDescent="0.25">
      <c r="F440661" s="195"/>
    </row>
    <row r="440662" spans="6:6" x14ac:dyDescent="0.25">
      <c r="F440662" s="195"/>
    </row>
    <row r="440663" spans="6:6" x14ac:dyDescent="0.25">
      <c r="F440663" s="195"/>
    </row>
    <row r="440664" spans="6:6" x14ac:dyDescent="0.25">
      <c r="F440664" s="195"/>
    </row>
    <row r="440665" spans="6:6" x14ac:dyDescent="0.25">
      <c r="F440665" s="195"/>
    </row>
    <row r="440666" spans="6:6" x14ac:dyDescent="0.25">
      <c r="F440666" s="195"/>
    </row>
    <row r="440667" spans="6:6" x14ac:dyDescent="0.25">
      <c r="F440667" s="195"/>
    </row>
    <row r="440668" spans="6:6" x14ac:dyDescent="0.25">
      <c r="F440668" s="195"/>
    </row>
    <row r="440669" spans="6:6" x14ac:dyDescent="0.25">
      <c r="F440669" s="195"/>
    </row>
    <row r="440670" spans="6:6" x14ac:dyDescent="0.25">
      <c r="F440670" s="195"/>
    </row>
    <row r="440671" spans="6:6" x14ac:dyDescent="0.25">
      <c r="F440671" s="195"/>
    </row>
    <row r="440672" spans="6:6" x14ac:dyDescent="0.25">
      <c r="F440672" s="195"/>
    </row>
    <row r="440673" spans="6:6" x14ac:dyDescent="0.25">
      <c r="F440673" s="195"/>
    </row>
    <row r="440674" spans="6:6" x14ac:dyDescent="0.25">
      <c r="F440674" s="195"/>
    </row>
    <row r="440675" spans="6:6" x14ac:dyDescent="0.25">
      <c r="F440675" s="195"/>
    </row>
    <row r="440676" spans="6:6" x14ac:dyDescent="0.25">
      <c r="F440676" s="195"/>
    </row>
    <row r="440677" spans="6:6" x14ac:dyDescent="0.25">
      <c r="F440677" s="195"/>
    </row>
    <row r="440678" spans="6:6" x14ac:dyDescent="0.25">
      <c r="F440678" s="195"/>
    </row>
    <row r="440679" spans="6:6" x14ac:dyDescent="0.25">
      <c r="F440679" s="195"/>
    </row>
    <row r="440680" spans="6:6" x14ac:dyDescent="0.25">
      <c r="F440680" s="195"/>
    </row>
    <row r="440681" spans="6:6" x14ac:dyDescent="0.25">
      <c r="F440681" s="195"/>
    </row>
    <row r="440682" spans="6:6" x14ac:dyDescent="0.25">
      <c r="F440682" s="195"/>
    </row>
    <row r="440683" spans="6:6" x14ac:dyDescent="0.25">
      <c r="F440683" s="195"/>
    </row>
    <row r="440684" spans="6:6" x14ac:dyDescent="0.25">
      <c r="F440684" s="195"/>
    </row>
    <row r="440685" spans="6:6" x14ac:dyDescent="0.25">
      <c r="F440685" s="195"/>
    </row>
    <row r="440686" spans="6:6" x14ac:dyDescent="0.25">
      <c r="F440686" s="195"/>
    </row>
    <row r="440687" spans="6:6" x14ac:dyDescent="0.25">
      <c r="F440687" s="195"/>
    </row>
    <row r="440688" spans="6:6" x14ac:dyDescent="0.25">
      <c r="F440688" s="195"/>
    </row>
    <row r="440689" spans="6:6" x14ac:dyDescent="0.25">
      <c r="F440689" s="195"/>
    </row>
    <row r="440690" spans="6:6" x14ac:dyDescent="0.25">
      <c r="F440690" s="195"/>
    </row>
    <row r="440691" spans="6:6" x14ac:dyDescent="0.25">
      <c r="F440691" s="195"/>
    </row>
    <row r="440692" spans="6:6" x14ac:dyDescent="0.25">
      <c r="F440692" s="195"/>
    </row>
    <row r="440693" spans="6:6" x14ac:dyDescent="0.25">
      <c r="F440693" s="195"/>
    </row>
    <row r="440694" spans="6:6" x14ac:dyDescent="0.25">
      <c r="F440694" s="195"/>
    </row>
    <row r="440695" spans="6:6" x14ac:dyDescent="0.25">
      <c r="F440695" s="195"/>
    </row>
    <row r="440696" spans="6:6" x14ac:dyDescent="0.25">
      <c r="F440696" s="195"/>
    </row>
    <row r="440697" spans="6:6" x14ac:dyDescent="0.25">
      <c r="F440697" s="195"/>
    </row>
    <row r="440698" spans="6:6" x14ac:dyDescent="0.25">
      <c r="F440698" s="195"/>
    </row>
    <row r="440699" spans="6:6" x14ac:dyDescent="0.25">
      <c r="F440699" s="195"/>
    </row>
    <row r="440700" spans="6:6" x14ac:dyDescent="0.25">
      <c r="F440700" s="195"/>
    </row>
    <row r="440701" spans="6:6" x14ac:dyDescent="0.25">
      <c r="F440701" s="195"/>
    </row>
    <row r="440702" spans="6:6" x14ac:dyDescent="0.25">
      <c r="F440702" s="195"/>
    </row>
    <row r="440703" spans="6:6" x14ac:dyDescent="0.25">
      <c r="F440703" s="195"/>
    </row>
    <row r="440704" spans="6:6" x14ac:dyDescent="0.25">
      <c r="F440704" s="195"/>
    </row>
    <row r="440705" spans="6:6" x14ac:dyDescent="0.25">
      <c r="F440705" s="195"/>
    </row>
    <row r="440706" spans="6:6" x14ac:dyDescent="0.25">
      <c r="F440706" s="195"/>
    </row>
    <row r="440707" spans="6:6" x14ac:dyDescent="0.25">
      <c r="F440707" s="195"/>
    </row>
    <row r="440708" spans="6:6" x14ac:dyDescent="0.25">
      <c r="F440708" s="195"/>
    </row>
    <row r="440709" spans="6:6" x14ac:dyDescent="0.25">
      <c r="F440709" s="195"/>
    </row>
    <row r="440710" spans="6:6" x14ac:dyDescent="0.25">
      <c r="F440710" s="195"/>
    </row>
    <row r="440711" spans="6:6" x14ac:dyDescent="0.25">
      <c r="F440711" s="195"/>
    </row>
    <row r="440712" spans="6:6" x14ac:dyDescent="0.25">
      <c r="F440712" s="195"/>
    </row>
    <row r="440713" spans="6:6" x14ac:dyDescent="0.25">
      <c r="F440713" s="195"/>
    </row>
    <row r="440714" spans="6:6" x14ac:dyDescent="0.25">
      <c r="F440714" s="195"/>
    </row>
    <row r="440715" spans="6:6" x14ac:dyDescent="0.25">
      <c r="F440715" s="195"/>
    </row>
    <row r="440716" spans="6:6" x14ac:dyDescent="0.25">
      <c r="F440716" s="195"/>
    </row>
    <row r="440717" spans="6:6" x14ac:dyDescent="0.25">
      <c r="F440717" s="195"/>
    </row>
    <row r="440718" spans="6:6" x14ac:dyDescent="0.25">
      <c r="F440718" s="195"/>
    </row>
    <row r="440719" spans="6:6" x14ac:dyDescent="0.25">
      <c r="F440719" s="195"/>
    </row>
    <row r="440720" spans="6:6" x14ac:dyDescent="0.25">
      <c r="F440720" s="195"/>
    </row>
    <row r="440721" spans="6:6" x14ac:dyDescent="0.25">
      <c r="F440721" s="195"/>
    </row>
    <row r="440722" spans="6:6" x14ac:dyDescent="0.25">
      <c r="F440722" s="195"/>
    </row>
    <row r="440723" spans="6:6" x14ac:dyDescent="0.25">
      <c r="F440723" s="195"/>
    </row>
    <row r="440724" spans="6:6" x14ac:dyDescent="0.25">
      <c r="F440724" s="195"/>
    </row>
    <row r="440725" spans="6:6" x14ac:dyDescent="0.25">
      <c r="F440725" s="195"/>
    </row>
    <row r="440726" spans="6:6" x14ac:dyDescent="0.25">
      <c r="F440726" s="195"/>
    </row>
    <row r="440727" spans="6:6" x14ac:dyDescent="0.25">
      <c r="F440727" s="195"/>
    </row>
    <row r="440728" spans="6:6" x14ac:dyDescent="0.25">
      <c r="F440728" s="195"/>
    </row>
    <row r="440729" spans="6:6" x14ac:dyDescent="0.25">
      <c r="F440729" s="195"/>
    </row>
    <row r="440730" spans="6:6" x14ac:dyDescent="0.25">
      <c r="F440730" s="195"/>
    </row>
    <row r="440731" spans="6:6" x14ac:dyDescent="0.25">
      <c r="F440731" s="195"/>
    </row>
    <row r="440732" spans="6:6" x14ac:dyDescent="0.25">
      <c r="F440732" s="195"/>
    </row>
    <row r="440733" spans="6:6" x14ac:dyDescent="0.25">
      <c r="F440733" s="195"/>
    </row>
    <row r="440734" spans="6:6" x14ac:dyDescent="0.25">
      <c r="F440734" s="195"/>
    </row>
    <row r="440735" spans="6:6" x14ac:dyDescent="0.25">
      <c r="F440735" s="195"/>
    </row>
    <row r="440736" spans="6:6" x14ac:dyDescent="0.25">
      <c r="F440736" s="195"/>
    </row>
    <row r="440737" spans="6:6" x14ac:dyDescent="0.25">
      <c r="F440737" s="195"/>
    </row>
    <row r="440738" spans="6:6" x14ac:dyDescent="0.25">
      <c r="F440738" s="195"/>
    </row>
    <row r="440739" spans="6:6" x14ac:dyDescent="0.25">
      <c r="F440739" s="195"/>
    </row>
    <row r="440740" spans="6:6" x14ac:dyDescent="0.25">
      <c r="F440740" s="195"/>
    </row>
    <row r="440741" spans="6:6" x14ac:dyDescent="0.25">
      <c r="F440741" s="195"/>
    </row>
    <row r="440742" spans="6:6" x14ac:dyDescent="0.25">
      <c r="F440742" s="195"/>
    </row>
    <row r="440743" spans="6:6" x14ac:dyDescent="0.25">
      <c r="F440743" s="195"/>
    </row>
    <row r="440744" spans="6:6" x14ac:dyDescent="0.25">
      <c r="F440744" s="195"/>
    </row>
    <row r="440745" spans="6:6" x14ac:dyDescent="0.25">
      <c r="F440745" s="195"/>
    </row>
    <row r="440746" spans="6:6" x14ac:dyDescent="0.25">
      <c r="F440746" s="195"/>
    </row>
    <row r="440747" spans="6:6" x14ac:dyDescent="0.25">
      <c r="F440747" s="195"/>
    </row>
    <row r="440748" spans="6:6" x14ac:dyDescent="0.25">
      <c r="F440748" s="195"/>
    </row>
    <row r="440749" spans="6:6" x14ac:dyDescent="0.25">
      <c r="F440749" s="195"/>
    </row>
    <row r="440750" spans="6:6" x14ac:dyDescent="0.25">
      <c r="F440750" s="195"/>
    </row>
    <row r="440751" spans="6:6" x14ac:dyDescent="0.25">
      <c r="F440751" s="195"/>
    </row>
    <row r="440752" spans="6:6" x14ac:dyDescent="0.25">
      <c r="F440752" s="195"/>
    </row>
    <row r="440753" spans="6:6" x14ac:dyDescent="0.25">
      <c r="F440753" s="195"/>
    </row>
    <row r="440754" spans="6:6" x14ac:dyDescent="0.25">
      <c r="F440754" s="195"/>
    </row>
    <row r="440755" spans="6:6" x14ac:dyDescent="0.25">
      <c r="F440755" s="195"/>
    </row>
    <row r="440756" spans="6:6" x14ac:dyDescent="0.25">
      <c r="F440756" s="195"/>
    </row>
    <row r="440757" spans="6:6" x14ac:dyDescent="0.25">
      <c r="F440757" s="195"/>
    </row>
    <row r="440758" spans="6:6" x14ac:dyDescent="0.25">
      <c r="F440758" s="195"/>
    </row>
    <row r="440759" spans="6:6" x14ac:dyDescent="0.25">
      <c r="F440759" s="195"/>
    </row>
    <row r="440760" spans="6:6" x14ac:dyDescent="0.25">
      <c r="F440760" s="195"/>
    </row>
    <row r="440761" spans="6:6" x14ac:dyDescent="0.25">
      <c r="F440761" s="195"/>
    </row>
    <row r="440762" spans="6:6" x14ac:dyDescent="0.25">
      <c r="F440762" s="195"/>
    </row>
    <row r="440763" spans="6:6" x14ac:dyDescent="0.25">
      <c r="F440763" s="195"/>
    </row>
    <row r="440764" spans="6:6" x14ac:dyDescent="0.25">
      <c r="F440764" s="195"/>
    </row>
    <row r="440765" spans="6:6" x14ac:dyDescent="0.25">
      <c r="F440765" s="195"/>
    </row>
    <row r="440766" spans="6:6" x14ac:dyDescent="0.25">
      <c r="F440766" s="195"/>
    </row>
    <row r="440767" spans="6:6" x14ac:dyDescent="0.25">
      <c r="F440767" s="195"/>
    </row>
    <row r="440768" spans="6:6" x14ac:dyDescent="0.25">
      <c r="F440768" s="195"/>
    </row>
    <row r="440769" spans="6:6" x14ac:dyDescent="0.25">
      <c r="F440769" s="195"/>
    </row>
    <row r="440770" spans="6:6" x14ac:dyDescent="0.25">
      <c r="F440770" s="195"/>
    </row>
    <row r="440771" spans="6:6" x14ac:dyDescent="0.25">
      <c r="F440771" s="195"/>
    </row>
    <row r="440772" spans="6:6" x14ac:dyDescent="0.25">
      <c r="F440772" s="195"/>
    </row>
    <row r="440773" spans="6:6" x14ac:dyDescent="0.25">
      <c r="F440773" s="195"/>
    </row>
    <row r="440774" spans="6:6" x14ac:dyDescent="0.25">
      <c r="F440774" s="195"/>
    </row>
    <row r="440775" spans="6:6" x14ac:dyDescent="0.25">
      <c r="F440775" s="195"/>
    </row>
    <row r="440776" spans="6:6" x14ac:dyDescent="0.25">
      <c r="F440776" s="195"/>
    </row>
    <row r="440777" spans="6:6" x14ac:dyDescent="0.25">
      <c r="F440777" s="195"/>
    </row>
    <row r="440778" spans="6:6" x14ac:dyDescent="0.25">
      <c r="F440778" s="195"/>
    </row>
    <row r="440779" spans="6:6" x14ac:dyDescent="0.25">
      <c r="F440779" s="195"/>
    </row>
    <row r="440780" spans="6:6" x14ac:dyDescent="0.25">
      <c r="F440780" s="195"/>
    </row>
    <row r="440781" spans="6:6" x14ac:dyDescent="0.25">
      <c r="F440781" s="195"/>
    </row>
    <row r="440782" spans="6:6" x14ac:dyDescent="0.25">
      <c r="F440782" s="195"/>
    </row>
    <row r="440783" spans="6:6" x14ac:dyDescent="0.25">
      <c r="F440783" s="195"/>
    </row>
    <row r="440784" spans="6:6" x14ac:dyDescent="0.25">
      <c r="F440784" s="195"/>
    </row>
    <row r="440785" spans="6:6" x14ac:dyDescent="0.25">
      <c r="F440785" s="195"/>
    </row>
    <row r="440786" spans="6:6" x14ac:dyDescent="0.25">
      <c r="F440786" s="195"/>
    </row>
    <row r="440787" spans="6:6" x14ac:dyDescent="0.25">
      <c r="F440787" s="195"/>
    </row>
    <row r="440788" spans="6:6" x14ac:dyDescent="0.25">
      <c r="F440788" s="195"/>
    </row>
    <row r="440789" spans="6:6" x14ac:dyDescent="0.25">
      <c r="F440789" s="195"/>
    </row>
    <row r="440790" spans="6:6" x14ac:dyDescent="0.25">
      <c r="F440790" s="195"/>
    </row>
    <row r="440791" spans="6:6" x14ac:dyDescent="0.25">
      <c r="F440791" s="195"/>
    </row>
    <row r="440792" spans="6:6" x14ac:dyDescent="0.25">
      <c r="F440792" s="195"/>
    </row>
    <row r="440793" spans="6:6" x14ac:dyDescent="0.25">
      <c r="F440793" s="195"/>
    </row>
    <row r="440794" spans="6:6" x14ac:dyDescent="0.25">
      <c r="F440794" s="195"/>
    </row>
    <row r="440795" spans="6:6" x14ac:dyDescent="0.25">
      <c r="F440795" s="195"/>
    </row>
    <row r="440796" spans="6:6" x14ac:dyDescent="0.25">
      <c r="F440796" s="195"/>
    </row>
    <row r="440797" spans="6:6" x14ac:dyDescent="0.25">
      <c r="F440797" s="195"/>
    </row>
    <row r="440798" spans="6:6" x14ac:dyDescent="0.25">
      <c r="F440798" s="195"/>
    </row>
    <row r="440799" spans="6:6" x14ac:dyDescent="0.25">
      <c r="F440799" s="195"/>
    </row>
    <row r="440800" spans="6:6" x14ac:dyDescent="0.25">
      <c r="F440800" s="195"/>
    </row>
    <row r="440801" spans="6:6" x14ac:dyDescent="0.25">
      <c r="F440801" s="195"/>
    </row>
    <row r="440802" spans="6:6" x14ac:dyDescent="0.25">
      <c r="F440802" s="195"/>
    </row>
    <row r="440803" spans="6:6" x14ac:dyDescent="0.25">
      <c r="F440803" s="195"/>
    </row>
    <row r="440804" spans="6:6" x14ac:dyDescent="0.25">
      <c r="F440804" s="195"/>
    </row>
    <row r="440805" spans="6:6" x14ac:dyDescent="0.25">
      <c r="F440805" s="195"/>
    </row>
    <row r="440806" spans="6:6" x14ac:dyDescent="0.25">
      <c r="F440806" s="195"/>
    </row>
    <row r="440807" spans="6:6" x14ac:dyDescent="0.25">
      <c r="F440807" s="195"/>
    </row>
    <row r="440808" spans="6:6" x14ac:dyDescent="0.25">
      <c r="F440808" s="195"/>
    </row>
    <row r="440809" spans="6:6" x14ac:dyDescent="0.25">
      <c r="F440809" s="195"/>
    </row>
    <row r="440810" spans="6:6" x14ac:dyDescent="0.25">
      <c r="F440810" s="195"/>
    </row>
    <row r="440811" spans="6:6" x14ac:dyDescent="0.25">
      <c r="F440811" s="195"/>
    </row>
    <row r="440812" spans="6:6" x14ac:dyDescent="0.25">
      <c r="F440812" s="195"/>
    </row>
    <row r="440813" spans="6:6" x14ac:dyDescent="0.25">
      <c r="F440813" s="195"/>
    </row>
    <row r="440814" spans="6:6" x14ac:dyDescent="0.25">
      <c r="F440814" s="195"/>
    </row>
    <row r="440815" spans="6:6" x14ac:dyDescent="0.25">
      <c r="F440815" s="195"/>
    </row>
    <row r="440816" spans="6:6" x14ac:dyDescent="0.25">
      <c r="F440816" s="195"/>
    </row>
    <row r="440817" spans="6:6" x14ac:dyDescent="0.25">
      <c r="F440817" s="195"/>
    </row>
    <row r="440818" spans="6:6" x14ac:dyDescent="0.25">
      <c r="F440818" s="195"/>
    </row>
    <row r="440819" spans="6:6" x14ac:dyDescent="0.25">
      <c r="F440819" s="195"/>
    </row>
    <row r="440820" spans="6:6" x14ac:dyDescent="0.25">
      <c r="F440820" s="195"/>
    </row>
    <row r="440821" spans="6:6" x14ac:dyDescent="0.25">
      <c r="F440821" s="195"/>
    </row>
    <row r="440822" spans="6:6" x14ac:dyDescent="0.25">
      <c r="F440822" s="195"/>
    </row>
    <row r="440823" spans="6:6" x14ac:dyDescent="0.25">
      <c r="F440823" s="195"/>
    </row>
    <row r="440824" spans="6:6" x14ac:dyDescent="0.25">
      <c r="F440824" s="195"/>
    </row>
    <row r="440825" spans="6:6" x14ac:dyDescent="0.25">
      <c r="F440825" s="195"/>
    </row>
    <row r="440826" spans="6:6" x14ac:dyDescent="0.25">
      <c r="F440826" s="195"/>
    </row>
    <row r="440827" spans="6:6" x14ac:dyDescent="0.25">
      <c r="F440827" s="195"/>
    </row>
    <row r="440828" spans="6:6" x14ac:dyDescent="0.25">
      <c r="F440828" s="195"/>
    </row>
    <row r="440829" spans="6:6" x14ac:dyDescent="0.25">
      <c r="F440829" s="195"/>
    </row>
    <row r="440830" spans="6:6" x14ac:dyDescent="0.25">
      <c r="F440830" s="195"/>
    </row>
    <row r="440831" spans="6:6" x14ac:dyDescent="0.25">
      <c r="F440831" s="195"/>
    </row>
    <row r="440832" spans="6:6" x14ac:dyDescent="0.25">
      <c r="F440832" s="195"/>
    </row>
    <row r="440833" spans="6:6" x14ac:dyDescent="0.25">
      <c r="F440833" s="195"/>
    </row>
    <row r="440834" spans="6:6" x14ac:dyDescent="0.25">
      <c r="F440834" s="195"/>
    </row>
    <row r="440835" spans="6:6" x14ac:dyDescent="0.25">
      <c r="F440835" s="195"/>
    </row>
    <row r="440836" spans="6:6" x14ac:dyDescent="0.25">
      <c r="F440836" s="195"/>
    </row>
    <row r="440837" spans="6:6" x14ac:dyDescent="0.25">
      <c r="F440837" s="195"/>
    </row>
    <row r="440838" spans="6:6" x14ac:dyDescent="0.25">
      <c r="F440838" s="195"/>
    </row>
    <row r="440839" spans="6:6" x14ac:dyDescent="0.25">
      <c r="F440839" s="195"/>
    </row>
    <row r="440840" spans="6:6" x14ac:dyDescent="0.25">
      <c r="F440840" s="195"/>
    </row>
    <row r="440841" spans="6:6" x14ac:dyDescent="0.25">
      <c r="F440841" s="195"/>
    </row>
    <row r="440842" spans="6:6" x14ac:dyDescent="0.25">
      <c r="F440842" s="195"/>
    </row>
    <row r="440843" spans="6:6" x14ac:dyDescent="0.25">
      <c r="F440843" s="195"/>
    </row>
    <row r="440844" spans="6:6" x14ac:dyDescent="0.25">
      <c r="F440844" s="195"/>
    </row>
    <row r="440845" spans="6:6" x14ac:dyDescent="0.25">
      <c r="F440845" s="195"/>
    </row>
    <row r="440846" spans="6:6" x14ac:dyDescent="0.25">
      <c r="F440846" s="195"/>
    </row>
    <row r="440847" spans="6:6" x14ac:dyDescent="0.25">
      <c r="F440847" s="195"/>
    </row>
    <row r="440848" spans="6:6" x14ac:dyDescent="0.25">
      <c r="F440848" s="195"/>
    </row>
    <row r="440849" spans="6:6" x14ac:dyDescent="0.25">
      <c r="F440849" s="195"/>
    </row>
    <row r="440850" spans="6:6" x14ac:dyDescent="0.25">
      <c r="F440850" s="195"/>
    </row>
    <row r="440851" spans="6:6" x14ac:dyDescent="0.25">
      <c r="F440851" s="195"/>
    </row>
    <row r="440852" spans="6:6" x14ac:dyDescent="0.25">
      <c r="F440852" s="195"/>
    </row>
    <row r="440853" spans="6:6" x14ac:dyDescent="0.25">
      <c r="F440853" s="195"/>
    </row>
    <row r="440854" spans="6:6" x14ac:dyDescent="0.25">
      <c r="F440854" s="195"/>
    </row>
    <row r="440855" spans="6:6" x14ac:dyDescent="0.25">
      <c r="F440855" s="195"/>
    </row>
    <row r="440856" spans="6:6" x14ac:dyDescent="0.25">
      <c r="F440856" s="195"/>
    </row>
    <row r="440857" spans="6:6" x14ac:dyDescent="0.25">
      <c r="F440857" s="195"/>
    </row>
    <row r="440858" spans="6:6" x14ac:dyDescent="0.25">
      <c r="F440858" s="195"/>
    </row>
    <row r="440859" spans="6:6" x14ac:dyDescent="0.25">
      <c r="F440859" s="195"/>
    </row>
    <row r="440860" spans="6:6" x14ac:dyDescent="0.25">
      <c r="F440860" s="195"/>
    </row>
    <row r="440861" spans="6:6" x14ac:dyDescent="0.25">
      <c r="F440861" s="195"/>
    </row>
    <row r="440862" spans="6:6" x14ac:dyDescent="0.25">
      <c r="F440862" s="195"/>
    </row>
    <row r="440863" spans="6:6" x14ac:dyDescent="0.25">
      <c r="F440863" s="195"/>
    </row>
    <row r="440864" spans="6:6" x14ac:dyDescent="0.25">
      <c r="F440864" s="195"/>
    </row>
    <row r="440865" spans="6:6" x14ac:dyDescent="0.25">
      <c r="F440865" s="195"/>
    </row>
    <row r="440866" spans="6:6" x14ac:dyDescent="0.25">
      <c r="F440866" s="195"/>
    </row>
    <row r="440867" spans="6:6" x14ac:dyDescent="0.25">
      <c r="F440867" s="195"/>
    </row>
    <row r="440868" spans="6:6" x14ac:dyDescent="0.25">
      <c r="F440868" s="195"/>
    </row>
    <row r="440869" spans="6:6" x14ac:dyDescent="0.25">
      <c r="F440869" s="195"/>
    </row>
    <row r="440870" spans="6:6" x14ac:dyDescent="0.25">
      <c r="F440870" s="195"/>
    </row>
    <row r="440871" spans="6:6" x14ac:dyDescent="0.25">
      <c r="F440871" s="195"/>
    </row>
    <row r="440872" spans="6:6" x14ac:dyDescent="0.25">
      <c r="F440872" s="195"/>
    </row>
    <row r="440873" spans="6:6" x14ac:dyDescent="0.25">
      <c r="F440873" s="195"/>
    </row>
    <row r="440874" spans="6:6" x14ac:dyDescent="0.25">
      <c r="F440874" s="195"/>
    </row>
    <row r="440875" spans="6:6" x14ac:dyDescent="0.25">
      <c r="F440875" s="195"/>
    </row>
    <row r="440876" spans="6:6" x14ac:dyDescent="0.25">
      <c r="F440876" s="195"/>
    </row>
    <row r="440877" spans="6:6" x14ac:dyDescent="0.25">
      <c r="F440877" s="195"/>
    </row>
    <row r="440878" spans="6:6" x14ac:dyDescent="0.25">
      <c r="F440878" s="195"/>
    </row>
    <row r="440879" spans="6:6" x14ac:dyDescent="0.25">
      <c r="F440879" s="195"/>
    </row>
    <row r="440880" spans="6:6" x14ac:dyDescent="0.25">
      <c r="F440880" s="195"/>
    </row>
    <row r="440881" spans="6:6" x14ac:dyDescent="0.25">
      <c r="F440881" s="195"/>
    </row>
    <row r="440882" spans="6:6" x14ac:dyDescent="0.25">
      <c r="F440882" s="195"/>
    </row>
    <row r="440883" spans="6:6" x14ac:dyDescent="0.25">
      <c r="F440883" s="195"/>
    </row>
    <row r="440884" spans="6:6" x14ac:dyDescent="0.25">
      <c r="F440884" s="195"/>
    </row>
    <row r="440885" spans="6:6" x14ac:dyDescent="0.25">
      <c r="F440885" s="195"/>
    </row>
    <row r="440886" spans="6:6" x14ac:dyDescent="0.25">
      <c r="F440886" s="195"/>
    </row>
    <row r="440887" spans="6:6" x14ac:dyDescent="0.25">
      <c r="F440887" s="195"/>
    </row>
    <row r="440888" spans="6:6" x14ac:dyDescent="0.25">
      <c r="F440888" s="195"/>
    </row>
    <row r="440889" spans="6:6" x14ac:dyDescent="0.25">
      <c r="F440889" s="195"/>
    </row>
    <row r="440890" spans="6:6" x14ac:dyDescent="0.25">
      <c r="F440890" s="195"/>
    </row>
    <row r="440891" spans="6:6" x14ac:dyDescent="0.25">
      <c r="F440891" s="195"/>
    </row>
    <row r="440892" spans="6:6" x14ac:dyDescent="0.25">
      <c r="F440892" s="195"/>
    </row>
    <row r="440893" spans="6:6" x14ac:dyDescent="0.25">
      <c r="F440893" s="195"/>
    </row>
    <row r="440894" spans="6:6" x14ac:dyDescent="0.25">
      <c r="F440894" s="195"/>
    </row>
    <row r="440895" spans="6:6" x14ac:dyDescent="0.25">
      <c r="F440895" s="195"/>
    </row>
    <row r="440896" spans="6:6" x14ac:dyDescent="0.25">
      <c r="F440896" s="195"/>
    </row>
    <row r="440897" spans="6:6" x14ac:dyDescent="0.25">
      <c r="F440897" s="195"/>
    </row>
    <row r="440898" spans="6:6" x14ac:dyDescent="0.25">
      <c r="F440898" s="195"/>
    </row>
    <row r="440899" spans="6:6" x14ac:dyDescent="0.25">
      <c r="F440899" s="195"/>
    </row>
    <row r="440900" spans="6:6" x14ac:dyDescent="0.25">
      <c r="F440900" s="195"/>
    </row>
    <row r="440901" spans="6:6" x14ac:dyDescent="0.25">
      <c r="F440901" s="195"/>
    </row>
    <row r="440902" spans="6:6" x14ac:dyDescent="0.25">
      <c r="F440902" s="195"/>
    </row>
    <row r="440903" spans="6:6" x14ac:dyDescent="0.25">
      <c r="F440903" s="195"/>
    </row>
    <row r="440904" spans="6:6" x14ac:dyDescent="0.25">
      <c r="F440904" s="195"/>
    </row>
    <row r="440905" spans="6:6" x14ac:dyDescent="0.25">
      <c r="F440905" s="195"/>
    </row>
    <row r="440906" spans="6:6" x14ac:dyDescent="0.25">
      <c r="F440906" s="195"/>
    </row>
    <row r="440907" spans="6:6" x14ac:dyDescent="0.25">
      <c r="F440907" s="195"/>
    </row>
    <row r="440908" spans="6:6" x14ac:dyDescent="0.25">
      <c r="F440908" s="195"/>
    </row>
    <row r="440909" spans="6:6" x14ac:dyDescent="0.25">
      <c r="F440909" s="195"/>
    </row>
    <row r="440910" spans="6:6" x14ac:dyDescent="0.25">
      <c r="F440910" s="195"/>
    </row>
    <row r="440911" spans="6:6" x14ac:dyDescent="0.25">
      <c r="F440911" s="195"/>
    </row>
    <row r="440912" spans="6:6" x14ac:dyDescent="0.25">
      <c r="F440912" s="195"/>
    </row>
    <row r="440913" spans="6:6" x14ac:dyDescent="0.25">
      <c r="F440913" s="195"/>
    </row>
    <row r="440914" spans="6:6" x14ac:dyDescent="0.25">
      <c r="F440914" s="195"/>
    </row>
    <row r="440915" spans="6:6" x14ac:dyDescent="0.25">
      <c r="F440915" s="195"/>
    </row>
    <row r="440916" spans="6:6" x14ac:dyDescent="0.25">
      <c r="F440916" s="195"/>
    </row>
    <row r="440917" spans="6:6" x14ac:dyDescent="0.25">
      <c r="F440917" s="195"/>
    </row>
    <row r="440918" spans="6:6" x14ac:dyDescent="0.25">
      <c r="F440918" s="195"/>
    </row>
    <row r="440919" spans="6:6" x14ac:dyDescent="0.25">
      <c r="F440919" s="195"/>
    </row>
    <row r="440920" spans="6:6" x14ac:dyDescent="0.25">
      <c r="F440920" s="195"/>
    </row>
    <row r="440921" spans="6:6" x14ac:dyDescent="0.25">
      <c r="F440921" s="195"/>
    </row>
    <row r="440922" spans="6:6" x14ac:dyDescent="0.25">
      <c r="F440922" s="195"/>
    </row>
    <row r="440923" spans="6:6" x14ac:dyDescent="0.25">
      <c r="F440923" s="195"/>
    </row>
    <row r="440924" spans="6:6" x14ac:dyDescent="0.25">
      <c r="F440924" s="195"/>
    </row>
    <row r="440925" spans="6:6" x14ac:dyDescent="0.25">
      <c r="F440925" s="195"/>
    </row>
    <row r="440926" spans="6:6" x14ac:dyDescent="0.25">
      <c r="F440926" s="195"/>
    </row>
    <row r="440927" spans="6:6" x14ac:dyDescent="0.25">
      <c r="F440927" s="195"/>
    </row>
    <row r="440928" spans="6:6" x14ac:dyDescent="0.25">
      <c r="F440928" s="195"/>
    </row>
    <row r="440929" spans="6:6" x14ac:dyDescent="0.25">
      <c r="F440929" s="195"/>
    </row>
    <row r="440930" spans="6:6" x14ac:dyDescent="0.25">
      <c r="F440930" s="195"/>
    </row>
    <row r="440931" spans="6:6" x14ac:dyDescent="0.25">
      <c r="F440931" s="195"/>
    </row>
    <row r="440932" spans="6:6" x14ac:dyDescent="0.25">
      <c r="F440932" s="195"/>
    </row>
    <row r="440933" spans="6:6" x14ac:dyDescent="0.25">
      <c r="F440933" s="195"/>
    </row>
    <row r="440934" spans="6:6" x14ac:dyDescent="0.25">
      <c r="F440934" s="195"/>
    </row>
    <row r="440935" spans="6:6" x14ac:dyDescent="0.25">
      <c r="F440935" s="195"/>
    </row>
    <row r="440936" spans="6:6" x14ac:dyDescent="0.25">
      <c r="F440936" s="195"/>
    </row>
    <row r="440937" spans="6:6" x14ac:dyDescent="0.25">
      <c r="F440937" s="195"/>
    </row>
    <row r="440938" spans="6:6" x14ac:dyDescent="0.25">
      <c r="F440938" s="195"/>
    </row>
    <row r="440939" spans="6:6" x14ac:dyDescent="0.25">
      <c r="F440939" s="195"/>
    </row>
    <row r="440940" spans="6:6" x14ac:dyDescent="0.25">
      <c r="F440940" s="195"/>
    </row>
    <row r="440941" spans="6:6" x14ac:dyDescent="0.25">
      <c r="F440941" s="195"/>
    </row>
    <row r="440942" spans="6:6" x14ac:dyDescent="0.25">
      <c r="F440942" s="195"/>
    </row>
    <row r="440943" spans="6:6" x14ac:dyDescent="0.25">
      <c r="F440943" s="195"/>
    </row>
    <row r="440944" spans="6:6" x14ac:dyDescent="0.25">
      <c r="F440944" s="195"/>
    </row>
    <row r="440945" spans="6:6" x14ac:dyDescent="0.25">
      <c r="F440945" s="195"/>
    </row>
    <row r="440946" spans="6:6" x14ac:dyDescent="0.25">
      <c r="F440946" s="195"/>
    </row>
    <row r="440947" spans="6:6" x14ac:dyDescent="0.25">
      <c r="F440947" s="195"/>
    </row>
    <row r="440948" spans="6:6" x14ac:dyDescent="0.25">
      <c r="F440948" s="195"/>
    </row>
    <row r="440949" spans="6:6" x14ac:dyDescent="0.25">
      <c r="F440949" s="195"/>
    </row>
    <row r="440950" spans="6:6" x14ac:dyDescent="0.25">
      <c r="F440950" s="195"/>
    </row>
    <row r="440951" spans="6:6" x14ac:dyDescent="0.25">
      <c r="F440951" s="195"/>
    </row>
    <row r="440952" spans="6:6" x14ac:dyDescent="0.25">
      <c r="F440952" s="195"/>
    </row>
    <row r="440953" spans="6:6" x14ac:dyDescent="0.25">
      <c r="F440953" s="195"/>
    </row>
    <row r="440954" spans="6:6" x14ac:dyDescent="0.25">
      <c r="F440954" s="195"/>
    </row>
    <row r="440955" spans="6:6" x14ac:dyDescent="0.25">
      <c r="F440955" s="195"/>
    </row>
    <row r="440956" spans="6:6" x14ac:dyDescent="0.25">
      <c r="F440956" s="195"/>
    </row>
    <row r="440957" spans="6:6" x14ac:dyDescent="0.25">
      <c r="F440957" s="195"/>
    </row>
    <row r="440958" spans="6:6" x14ac:dyDescent="0.25">
      <c r="F440958" s="195"/>
    </row>
    <row r="440959" spans="6:6" x14ac:dyDescent="0.25">
      <c r="F440959" s="195"/>
    </row>
    <row r="440960" spans="6:6" x14ac:dyDescent="0.25">
      <c r="F440960" s="195"/>
    </row>
    <row r="446078" spans="6:6" x14ac:dyDescent="0.25">
      <c r="F446078" s="195"/>
    </row>
    <row r="446079" spans="6:6" x14ac:dyDescent="0.25">
      <c r="F446079" s="195"/>
    </row>
    <row r="446080" spans="6:6" x14ac:dyDescent="0.25">
      <c r="F446080" s="195"/>
    </row>
    <row r="446081" spans="6:6" x14ac:dyDescent="0.25">
      <c r="F446081" s="195"/>
    </row>
    <row r="446082" spans="6:6" x14ac:dyDescent="0.25">
      <c r="F446082" s="195"/>
    </row>
    <row r="446083" spans="6:6" x14ac:dyDescent="0.25">
      <c r="F446083" s="195"/>
    </row>
    <row r="446084" spans="6:6" x14ac:dyDescent="0.25">
      <c r="F446084" s="195"/>
    </row>
    <row r="446085" spans="6:6" x14ac:dyDescent="0.25">
      <c r="F446085" s="195"/>
    </row>
    <row r="446086" spans="6:6" x14ac:dyDescent="0.25">
      <c r="F446086" s="195"/>
    </row>
    <row r="446087" spans="6:6" x14ac:dyDescent="0.25">
      <c r="F446087" s="195"/>
    </row>
    <row r="446088" spans="6:6" x14ac:dyDescent="0.25">
      <c r="F446088" s="195"/>
    </row>
    <row r="446089" spans="6:6" x14ac:dyDescent="0.25">
      <c r="F446089" s="195"/>
    </row>
    <row r="446090" spans="6:6" x14ac:dyDescent="0.25">
      <c r="F446090" s="195"/>
    </row>
    <row r="446091" spans="6:6" x14ac:dyDescent="0.25">
      <c r="F446091" s="195"/>
    </row>
    <row r="446092" spans="6:6" x14ac:dyDescent="0.25">
      <c r="F446092" s="195"/>
    </row>
    <row r="446093" spans="6:6" x14ac:dyDescent="0.25">
      <c r="F446093" s="195"/>
    </row>
    <row r="446094" spans="6:6" x14ac:dyDescent="0.25">
      <c r="F446094" s="195"/>
    </row>
    <row r="446095" spans="6:6" x14ac:dyDescent="0.25">
      <c r="F446095" s="195"/>
    </row>
    <row r="446096" spans="6:6" x14ac:dyDescent="0.25">
      <c r="F446096" s="195"/>
    </row>
    <row r="446097" spans="6:6" x14ac:dyDescent="0.25">
      <c r="F446097" s="195"/>
    </row>
    <row r="446098" spans="6:6" x14ac:dyDescent="0.25">
      <c r="F446098" s="195"/>
    </row>
    <row r="446099" spans="6:6" x14ac:dyDescent="0.25">
      <c r="F446099" s="195"/>
    </row>
    <row r="446100" spans="6:6" x14ac:dyDescent="0.25">
      <c r="F446100" s="195"/>
    </row>
    <row r="446101" spans="6:6" x14ac:dyDescent="0.25">
      <c r="F446101" s="195"/>
    </row>
    <row r="446102" spans="6:6" x14ac:dyDescent="0.25">
      <c r="F446102" s="195"/>
    </row>
    <row r="446103" spans="6:6" x14ac:dyDescent="0.25">
      <c r="F446103" s="195"/>
    </row>
    <row r="446104" spans="6:6" x14ac:dyDescent="0.25">
      <c r="F446104" s="195"/>
    </row>
    <row r="446105" spans="6:6" x14ac:dyDescent="0.25">
      <c r="F446105" s="195"/>
    </row>
    <row r="446106" spans="6:6" x14ac:dyDescent="0.25">
      <c r="F446106" s="195"/>
    </row>
    <row r="446107" spans="6:6" x14ac:dyDescent="0.25">
      <c r="F446107" s="195"/>
    </row>
    <row r="446108" spans="6:6" x14ac:dyDescent="0.25">
      <c r="F446108" s="195"/>
    </row>
    <row r="446109" spans="6:6" x14ac:dyDescent="0.25">
      <c r="F446109" s="195"/>
    </row>
    <row r="446110" spans="6:6" x14ac:dyDescent="0.25">
      <c r="F446110" s="195"/>
    </row>
    <row r="446111" spans="6:6" x14ac:dyDescent="0.25">
      <c r="F446111" s="195"/>
    </row>
    <row r="446112" spans="6:6" x14ac:dyDescent="0.25">
      <c r="F446112" s="195"/>
    </row>
    <row r="446113" spans="6:6" x14ac:dyDescent="0.25">
      <c r="F446113" s="195"/>
    </row>
    <row r="446114" spans="6:6" x14ac:dyDescent="0.25">
      <c r="F446114" s="195"/>
    </row>
    <row r="446115" spans="6:6" x14ac:dyDescent="0.25">
      <c r="F446115" s="195"/>
    </row>
    <row r="446116" spans="6:6" x14ac:dyDescent="0.25">
      <c r="F446116" s="195"/>
    </row>
    <row r="446117" spans="6:6" x14ac:dyDescent="0.25">
      <c r="F446117" s="195"/>
    </row>
    <row r="446118" spans="6:6" x14ac:dyDescent="0.25">
      <c r="F446118" s="195"/>
    </row>
    <row r="446119" spans="6:6" x14ac:dyDescent="0.25">
      <c r="F446119" s="195"/>
    </row>
    <row r="446120" spans="6:6" x14ac:dyDescent="0.25">
      <c r="F446120" s="195"/>
    </row>
    <row r="446121" spans="6:6" x14ac:dyDescent="0.25">
      <c r="F446121" s="195"/>
    </row>
    <row r="446122" spans="6:6" x14ac:dyDescent="0.25">
      <c r="F446122" s="195"/>
    </row>
    <row r="446123" spans="6:6" x14ac:dyDescent="0.25">
      <c r="F446123" s="195"/>
    </row>
    <row r="446124" spans="6:6" x14ac:dyDescent="0.25">
      <c r="F446124" s="195"/>
    </row>
    <row r="446125" spans="6:6" x14ac:dyDescent="0.25">
      <c r="F446125" s="195"/>
    </row>
    <row r="446126" spans="6:6" x14ac:dyDescent="0.25">
      <c r="F446126" s="195"/>
    </row>
    <row r="446127" spans="6:6" x14ac:dyDescent="0.25">
      <c r="F446127" s="195"/>
    </row>
    <row r="446128" spans="6:6" x14ac:dyDescent="0.25">
      <c r="F446128" s="195"/>
    </row>
    <row r="446129" spans="6:6" x14ac:dyDescent="0.25">
      <c r="F446129" s="195"/>
    </row>
    <row r="446130" spans="6:6" x14ac:dyDescent="0.25">
      <c r="F446130" s="195"/>
    </row>
    <row r="446131" spans="6:6" x14ac:dyDescent="0.25">
      <c r="F446131" s="195"/>
    </row>
    <row r="446132" spans="6:6" x14ac:dyDescent="0.25">
      <c r="F446132" s="195"/>
    </row>
    <row r="446133" spans="6:6" x14ac:dyDescent="0.25">
      <c r="F446133" s="195"/>
    </row>
    <row r="446134" spans="6:6" x14ac:dyDescent="0.25">
      <c r="F446134" s="195"/>
    </row>
    <row r="446135" spans="6:6" x14ac:dyDescent="0.25">
      <c r="F446135" s="195"/>
    </row>
    <row r="446136" spans="6:6" x14ac:dyDescent="0.25">
      <c r="F446136" s="195"/>
    </row>
    <row r="446137" spans="6:6" x14ac:dyDescent="0.25">
      <c r="F446137" s="195"/>
    </row>
    <row r="446138" spans="6:6" x14ac:dyDescent="0.25">
      <c r="F446138" s="195"/>
    </row>
    <row r="446139" spans="6:6" x14ac:dyDescent="0.25">
      <c r="F446139" s="195"/>
    </row>
    <row r="446140" spans="6:6" x14ac:dyDescent="0.25">
      <c r="F446140" s="195"/>
    </row>
    <row r="446141" spans="6:6" x14ac:dyDescent="0.25">
      <c r="F446141" s="195"/>
    </row>
    <row r="446142" spans="6:6" x14ac:dyDescent="0.25">
      <c r="F446142" s="195"/>
    </row>
    <row r="446143" spans="6:6" x14ac:dyDescent="0.25">
      <c r="F446143" s="195"/>
    </row>
    <row r="446144" spans="6:6" x14ac:dyDescent="0.25">
      <c r="F446144" s="195"/>
    </row>
    <row r="446145" spans="6:6" x14ac:dyDescent="0.25">
      <c r="F446145" s="195"/>
    </row>
    <row r="446146" spans="6:6" x14ac:dyDescent="0.25">
      <c r="F446146" s="195"/>
    </row>
    <row r="446147" spans="6:6" x14ac:dyDescent="0.25">
      <c r="F446147" s="195"/>
    </row>
    <row r="446148" spans="6:6" x14ac:dyDescent="0.25">
      <c r="F446148" s="195"/>
    </row>
    <row r="446149" spans="6:6" x14ac:dyDescent="0.25">
      <c r="F446149" s="195"/>
    </row>
    <row r="446150" spans="6:6" x14ac:dyDescent="0.25">
      <c r="F446150" s="195"/>
    </row>
    <row r="446151" spans="6:6" x14ac:dyDescent="0.25">
      <c r="F446151" s="195"/>
    </row>
    <row r="446152" spans="6:6" x14ac:dyDescent="0.25">
      <c r="F446152" s="195"/>
    </row>
    <row r="446153" spans="6:6" x14ac:dyDescent="0.25">
      <c r="F446153" s="195"/>
    </row>
    <row r="446154" spans="6:6" x14ac:dyDescent="0.25">
      <c r="F446154" s="195"/>
    </row>
    <row r="446155" spans="6:6" x14ac:dyDescent="0.25">
      <c r="F446155" s="195"/>
    </row>
    <row r="446156" spans="6:6" x14ac:dyDescent="0.25">
      <c r="F446156" s="195"/>
    </row>
    <row r="446157" spans="6:6" x14ac:dyDescent="0.25">
      <c r="F446157" s="195"/>
    </row>
    <row r="446158" spans="6:6" x14ac:dyDescent="0.25">
      <c r="F446158" s="195"/>
    </row>
    <row r="446159" spans="6:6" x14ac:dyDescent="0.25">
      <c r="F446159" s="195"/>
    </row>
    <row r="446160" spans="6:6" x14ac:dyDescent="0.25">
      <c r="F446160" s="195"/>
    </row>
    <row r="446161" spans="6:6" x14ac:dyDescent="0.25">
      <c r="F446161" s="195"/>
    </row>
    <row r="446162" spans="6:6" x14ac:dyDescent="0.25">
      <c r="F446162" s="195"/>
    </row>
    <row r="446163" spans="6:6" x14ac:dyDescent="0.25">
      <c r="F446163" s="195"/>
    </row>
    <row r="446164" spans="6:6" x14ac:dyDescent="0.25">
      <c r="F446164" s="195"/>
    </row>
    <row r="446165" spans="6:6" x14ac:dyDescent="0.25">
      <c r="F446165" s="195"/>
    </row>
    <row r="446166" spans="6:6" x14ac:dyDescent="0.25">
      <c r="F446166" s="195"/>
    </row>
    <row r="446167" spans="6:6" x14ac:dyDescent="0.25">
      <c r="F446167" s="195"/>
    </row>
    <row r="446168" spans="6:6" x14ac:dyDescent="0.25">
      <c r="F446168" s="195"/>
    </row>
    <row r="446169" spans="6:6" x14ac:dyDescent="0.25">
      <c r="F446169" s="195"/>
    </row>
    <row r="446170" spans="6:6" x14ac:dyDescent="0.25">
      <c r="F446170" s="195"/>
    </row>
    <row r="446171" spans="6:6" x14ac:dyDescent="0.25">
      <c r="F446171" s="195"/>
    </row>
    <row r="446172" spans="6:6" x14ac:dyDescent="0.25">
      <c r="F446172" s="195"/>
    </row>
    <row r="446173" spans="6:6" x14ac:dyDescent="0.25">
      <c r="F446173" s="195"/>
    </row>
    <row r="446174" spans="6:6" x14ac:dyDescent="0.25">
      <c r="F446174" s="195"/>
    </row>
    <row r="446175" spans="6:6" x14ac:dyDescent="0.25">
      <c r="F446175" s="195"/>
    </row>
    <row r="446176" spans="6:6" x14ac:dyDescent="0.25">
      <c r="F446176" s="195"/>
    </row>
    <row r="446177" spans="6:6" x14ac:dyDescent="0.25">
      <c r="F446177" s="195"/>
    </row>
    <row r="446178" spans="6:6" x14ac:dyDescent="0.25">
      <c r="F446178" s="195"/>
    </row>
    <row r="446179" spans="6:6" x14ac:dyDescent="0.25">
      <c r="F446179" s="195"/>
    </row>
    <row r="446180" spans="6:6" x14ac:dyDescent="0.25">
      <c r="F446180" s="195"/>
    </row>
    <row r="446181" spans="6:6" x14ac:dyDescent="0.25">
      <c r="F446181" s="195"/>
    </row>
    <row r="446182" spans="6:6" x14ac:dyDescent="0.25">
      <c r="F446182" s="195"/>
    </row>
    <row r="446183" spans="6:6" x14ac:dyDescent="0.25">
      <c r="F446183" s="195"/>
    </row>
    <row r="446184" spans="6:6" x14ac:dyDescent="0.25">
      <c r="F446184" s="195"/>
    </row>
    <row r="446185" spans="6:6" x14ac:dyDescent="0.25">
      <c r="F446185" s="195"/>
    </row>
    <row r="446186" spans="6:6" x14ac:dyDescent="0.25">
      <c r="F446186" s="195"/>
    </row>
    <row r="446187" spans="6:6" x14ac:dyDescent="0.25">
      <c r="F446187" s="195"/>
    </row>
    <row r="446188" spans="6:6" x14ac:dyDescent="0.25">
      <c r="F446188" s="195"/>
    </row>
    <row r="446189" spans="6:6" x14ac:dyDescent="0.25">
      <c r="F446189" s="195"/>
    </row>
    <row r="446190" spans="6:6" x14ac:dyDescent="0.25">
      <c r="F446190" s="195"/>
    </row>
    <row r="446191" spans="6:6" x14ac:dyDescent="0.25">
      <c r="F446191" s="195"/>
    </row>
    <row r="446192" spans="6:6" x14ac:dyDescent="0.25">
      <c r="F446192" s="195"/>
    </row>
    <row r="446193" spans="6:6" x14ac:dyDescent="0.25">
      <c r="F446193" s="195"/>
    </row>
    <row r="446194" spans="6:6" x14ac:dyDescent="0.25">
      <c r="F446194" s="195"/>
    </row>
    <row r="446195" spans="6:6" x14ac:dyDescent="0.25">
      <c r="F446195" s="195"/>
    </row>
    <row r="446196" spans="6:6" x14ac:dyDescent="0.25">
      <c r="F446196" s="195"/>
    </row>
    <row r="446197" spans="6:6" x14ac:dyDescent="0.25">
      <c r="F446197" s="195"/>
    </row>
    <row r="446198" spans="6:6" x14ac:dyDescent="0.25">
      <c r="F446198" s="195"/>
    </row>
    <row r="446199" spans="6:6" x14ac:dyDescent="0.25">
      <c r="F446199" s="195"/>
    </row>
    <row r="446200" spans="6:6" x14ac:dyDescent="0.25">
      <c r="F446200" s="195"/>
    </row>
    <row r="446201" spans="6:6" x14ac:dyDescent="0.25">
      <c r="F446201" s="195"/>
    </row>
    <row r="446202" spans="6:6" x14ac:dyDescent="0.25">
      <c r="F446202" s="195"/>
    </row>
    <row r="446203" spans="6:6" x14ac:dyDescent="0.25">
      <c r="F446203" s="195"/>
    </row>
    <row r="446204" spans="6:6" x14ac:dyDescent="0.25">
      <c r="F446204" s="195"/>
    </row>
    <row r="446205" spans="6:6" x14ac:dyDescent="0.25">
      <c r="F446205" s="195"/>
    </row>
    <row r="446206" spans="6:6" x14ac:dyDescent="0.25">
      <c r="F446206" s="195"/>
    </row>
    <row r="446207" spans="6:6" x14ac:dyDescent="0.25">
      <c r="F446207" s="195"/>
    </row>
    <row r="446208" spans="6:6" x14ac:dyDescent="0.25">
      <c r="F446208" s="195"/>
    </row>
    <row r="446209" spans="6:6" x14ac:dyDescent="0.25">
      <c r="F446209" s="195"/>
    </row>
    <row r="446210" spans="6:6" x14ac:dyDescent="0.25">
      <c r="F446210" s="195"/>
    </row>
    <row r="446211" spans="6:6" x14ac:dyDescent="0.25">
      <c r="F446211" s="195"/>
    </row>
    <row r="446212" spans="6:6" x14ac:dyDescent="0.25">
      <c r="F446212" s="195"/>
    </row>
    <row r="446213" spans="6:6" x14ac:dyDescent="0.25">
      <c r="F446213" s="195"/>
    </row>
    <row r="446214" spans="6:6" x14ac:dyDescent="0.25">
      <c r="F446214" s="195"/>
    </row>
    <row r="446215" spans="6:6" x14ac:dyDescent="0.25">
      <c r="F446215" s="195"/>
    </row>
    <row r="446216" spans="6:6" x14ac:dyDescent="0.25">
      <c r="F446216" s="195"/>
    </row>
    <row r="446217" spans="6:6" x14ac:dyDescent="0.25">
      <c r="F446217" s="195"/>
    </row>
    <row r="446218" spans="6:6" x14ac:dyDescent="0.25">
      <c r="F446218" s="195"/>
    </row>
    <row r="446219" spans="6:6" x14ac:dyDescent="0.25">
      <c r="F446219" s="195"/>
    </row>
    <row r="446220" spans="6:6" x14ac:dyDescent="0.25">
      <c r="F446220" s="195"/>
    </row>
    <row r="446221" spans="6:6" x14ac:dyDescent="0.25">
      <c r="F446221" s="195"/>
    </row>
    <row r="446222" spans="6:6" x14ac:dyDescent="0.25">
      <c r="F446222" s="195"/>
    </row>
    <row r="446223" spans="6:6" x14ac:dyDescent="0.25">
      <c r="F446223" s="195"/>
    </row>
    <row r="446224" spans="6:6" x14ac:dyDescent="0.25">
      <c r="F446224" s="195"/>
    </row>
    <row r="446225" spans="6:6" x14ac:dyDescent="0.25">
      <c r="F446225" s="195"/>
    </row>
    <row r="446226" spans="6:6" x14ac:dyDescent="0.25">
      <c r="F446226" s="195"/>
    </row>
    <row r="446227" spans="6:6" x14ac:dyDescent="0.25">
      <c r="F446227" s="195"/>
    </row>
    <row r="446228" spans="6:6" x14ac:dyDescent="0.25">
      <c r="F446228" s="195"/>
    </row>
    <row r="446229" spans="6:6" x14ac:dyDescent="0.25">
      <c r="F446229" s="195"/>
    </row>
    <row r="446230" spans="6:6" x14ac:dyDescent="0.25">
      <c r="F446230" s="195"/>
    </row>
    <row r="446231" spans="6:6" x14ac:dyDescent="0.25">
      <c r="F446231" s="195"/>
    </row>
    <row r="446232" spans="6:6" x14ac:dyDescent="0.25">
      <c r="F446232" s="195"/>
    </row>
    <row r="446233" spans="6:6" x14ac:dyDescent="0.25">
      <c r="F446233" s="195"/>
    </row>
    <row r="446234" spans="6:6" x14ac:dyDescent="0.25">
      <c r="F446234" s="195"/>
    </row>
    <row r="446235" spans="6:6" x14ac:dyDescent="0.25">
      <c r="F446235" s="195"/>
    </row>
    <row r="446236" spans="6:6" x14ac:dyDescent="0.25">
      <c r="F446236" s="195"/>
    </row>
    <row r="446237" spans="6:6" x14ac:dyDescent="0.25">
      <c r="F446237" s="195"/>
    </row>
    <row r="446238" spans="6:6" x14ac:dyDescent="0.25">
      <c r="F446238" s="195"/>
    </row>
    <row r="446239" spans="6:6" x14ac:dyDescent="0.25">
      <c r="F446239" s="195"/>
    </row>
    <row r="446240" spans="6:6" x14ac:dyDescent="0.25">
      <c r="F446240" s="195"/>
    </row>
    <row r="446241" spans="6:6" x14ac:dyDescent="0.25">
      <c r="F446241" s="195"/>
    </row>
    <row r="446242" spans="6:6" x14ac:dyDescent="0.25">
      <c r="F446242" s="195"/>
    </row>
    <row r="446243" spans="6:6" x14ac:dyDescent="0.25">
      <c r="F446243" s="195"/>
    </row>
    <row r="446244" spans="6:6" x14ac:dyDescent="0.25">
      <c r="F446244" s="195"/>
    </row>
    <row r="446245" spans="6:6" x14ac:dyDescent="0.25">
      <c r="F446245" s="195"/>
    </row>
    <row r="446246" spans="6:6" x14ac:dyDescent="0.25">
      <c r="F446246" s="195"/>
    </row>
    <row r="446247" spans="6:6" x14ac:dyDescent="0.25">
      <c r="F446247" s="195"/>
    </row>
    <row r="446248" spans="6:6" x14ac:dyDescent="0.25">
      <c r="F446248" s="195"/>
    </row>
    <row r="446249" spans="6:6" x14ac:dyDescent="0.25">
      <c r="F446249" s="195"/>
    </row>
    <row r="446250" spans="6:6" x14ac:dyDescent="0.25">
      <c r="F446250" s="195"/>
    </row>
    <row r="446251" spans="6:6" x14ac:dyDescent="0.25">
      <c r="F446251" s="195"/>
    </row>
    <row r="446252" spans="6:6" x14ac:dyDescent="0.25">
      <c r="F446252" s="195"/>
    </row>
    <row r="446253" spans="6:6" x14ac:dyDescent="0.25">
      <c r="F446253" s="195"/>
    </row>
    <row r="446254" spans="6:6" x14ac:dyDescent="0.25">
      <c r="F446254" s="195"/>
    </row>
    <row r="446255" spans="6:6" x14ac:dyDescent="0.25">
      <c r="F446255" s="195"/>
    </row>
    <row r="446256" spans="6:6" x14ac:dyDescent="0.25">
      <c r="F446256" s="195"/>
    </row>
    <row r="446257" spans="6:6" x14ac:dyDescent="0.25">
      <c r="F446257" s="195"/>
    </row>
    <row r="446258" spans="6:6" x14ac:dyDescent="0.25">
      <c r="F446258" s="195"/>
    </row>
    <row r="446259" spans="6:6" x14ac:dyDescent="0.25">
      <c r="F446259" s="195"/>
    </row>
    <row r="446260" spans="6:6" x14ac:dyDescent="0.25">
      <c r="F446260" s="195"/>
    </row>
    <row r="446261" spans="6:6" x14ac:dyDescent="0.25">
      <c r="F446261" s="195"/>
    </row>
    <row r="446262" spans="6:6" x14ac:dyDescent="0.25">
      <c r="F446262" s="195"/>
    </row>
    <row r="446263" spans="6:6" x14ac:dyDescent="0.25">
      <c r="F446263" s="195"/>
    </row>
    <row r="446264" spans="6:6" x14ac:dyDescent="0.25">
      <c r="F446264" s="195"/>
    </row>
    <row r="446265" spans="6:6" x14ac:dyDescent="0.25">
      <c r="F446265" s="195"/>
    </row>
    <row r="446266" spans="6:6" x14ac:dyDescent="0.25">
      <c r="F446266" s="195"/>
    </row>
    <row r="446267" spans="6:6" x14ac:dyDescent="0.25">
      <c r="F446267" s="195"/>
    </row>
    <row r="446268" spans="6:6" x14ac:dyDescent="0.25">
      <c r="F446268" s="195"/>
    </row>
    <row r="446269" spans="6:6" x14ac:dyDescent="0.25">
      <c r="F446269" s="195"/>
    </row>
    <row r="446270" spans="6:6" x14ac:dyDescent="0.25">
      <c r="F446270" s="195"/>
    </row>
    <row r="446271" spans="6:6" x14ac:dyDescent="0.25">
      <c r="F446271" s="195"/>
    </row>
    <row r="446272" spans="6:6" x14ac:dyDescent="0.25">
      <c r="F446272" s="195"/>
    </row>
    <row r="446273" spans="6:6" x14ac:dyDescent="0.25">
      <c r="F446273" s="195"/>
    </row>
    <row r="446274" spans="6:6" x14ac:dyDescent="0.25">
      <c r="F446274" s="195"/>
    </row>
    <row r="446275" spans="6:6" x14ac:dyDescent="0.25">
      <c r="F446275" s="195"/>
    </row>
    <row r="446276" spans="6:6" x14ac:dyDescent="0.25">
      <c r="F446276" s="195"/>
    </row>
    <row r="446277" spans="6:6" x14ac:dyDescent="0.25">
      <c r="F446277" s="195"/>
    </row>
    <row r="446278" spans="6:6" x14ac:dyDescent="0.25">
      <c r="F446278" s="195"/>
    </row>
    <row r="446279" spans="6:6" x14ac:dyDescent="0.25">
      <c r="F446279" s="195"/>
    </row>
    <row r="446280" spans="6:6" x14ac:dyDescent="0.25">
      <c r="F446280" s="195"/>
    </row>
    <row r="446281" spans="6:6" x14ac:dyDescent="0.25">
      <c r="F446281" s="195"/>
    </row>
    <row r="446282" spans="6:6" x14ac:dyDescent="0.25">
      <c r="F446282" s="195"/>
    </row>
    <row r="446283" spans="6:6" x14ac:dyDescent="0.25">
      <c r="F446283" s="195"/>
    </row>
    <row r="446284" spans="6:6" x14ac:dyDescent="0.25">
      <c r="F446284" s="195"/>
    </row>
    <row r="446285" spans="6:6" x14ac:dyDescent="0.25">
      <c r="F446285" s="195"/>
    </row>
    <row r="446286" spans="6:6" x14ac:dyDescent="0.25">
      <c r="F446286" s="195"/>
    </row>
    <row r="446287" spans="6:6" x14ac:dyDescent="0.25">
      <c r="F446287" s="195"/>
    </row>
    <row r="446288" spans="6:6" x14ac:dyDescent="0.25">
      <c r="F446288" s="195"/>
    </row>
    <row r="446289" spans="6:6" x14ac:dyDescent="0.25">
      <c r="F446289" s="195"/>
    </row>
    <row r="446290" spans="6:6" x14ac:dyDescent="0.25">
      <c r="F446290" s="195"/>
    </row>
    <row r="446291" spans="6:6" x14ac:dyDescent="0.25">
      <c r="F446291" s="195"/>
    </row>
    <row r="446292" spans="6:6" x14ac:dyDescent="0.25">
      <c r="F446292" s="195"/>
    </row>
    <row r="446293" spans="6:6" x14ac:dyDescent="0.25">
      <c r="F446293" s="195"/>
    </row>
    <row r="446294" spans="6:6" x14ac:dyDescent="0.25">
      <c r="F446294" s="195"/>
    </row>
    <row r="446295" spans="6:6" x14ac:dyDescent="0.25">
      <c r="F446295" s="195"/>
    </row>
    <row r="446296" spans="6:6" x14ac:dyDescent="0.25">
      <c r="F446296" s="195"/>
    </row>
    <row r="446297" spans="6:6" x14ac:dyDescent="0.25">
      <c r="F446297" s="195"/>
    </row>
    <row r="446298" spans="6:6" x14ac:dyDescent="0.25">
      <c r="F446298" s="195"/>
    </row>
    <row r="446299" spans="6:6" x14ac:dyDescent="0.25">
      <c r="F446299" s="195"/>
    </row>
    <row r="446300" spans="6:6" x14ac:dyDescent="0.25">
      <c r="F446300" s="195"/>
    </row>
    <row r="446301" spans="6:6" x14ac:dyDescent="0.25">
      <c r="F446301" s="195"/>
    </row>
    <row r="446302" spans="6:6" x14ac:dyDescent="0.25">
      <c r="F446302" s="195"/>
    </row>
    <row r="446303" spans="6:6" x14ac:dyDescent="0.25">
      <c r="F446303" s="195"/>
    </row>
    <row r="446304" spans="6:6" x14ac:dyDescent="0.25">
      <c r="F446304" s="195"/>
    </row>
    <row r="446305" spans="6:6" x14ac:dyDescent="0.25">
      <c r="F446305" s="195"/>
    </row>
    <row r="446306" spans="6:6" x14ac:dyDescent="0.25">
      <c r="F446306" s="195"/>
    </row>
    <row r="446307" spans="6:6" x14ac:dyDescent="0.25">
      <c r="F446307" s="195"/>
    </row>
    <row r="446308" spans="6:6" x14ac:dyDescent="0.25">
      <c r="F446308" s="195"/>
    </row>
    <row r="446309" spans="6:6" x14ac:dyDescent="0.25">
      <c r="F446309" s="195"/>
    </row>
    <row r="446310" spans="6:6" x14ac:dyDescent="0.25">
      <c r="F446310" s="195"/>
    </row>
    <row r="446311" spans="6:6" x14ac:dyDescent="0.25">
      <c r="F446311" s="195"/>
    </row>
    <row r="446312" spans="6:6" x14ac:dyDescent="0.25">
      <c r="F446312" s="195"/>
    </row>
    <row r="446313" spans="6:6" x14ac:dyDescent="0.25">
      <c r="F446313" s="195"/>
    </row>
    <row r="446314" spans="6:6" x14ac:dyDescent="0.25">
      <c r="F446314" s="195"/>
    </row>
    <row r="446315" spans="6:6" x14ac:dyDescent="0.25">
      <c r="F446315" s="195"/>
    </row>
    <row r="446316" spans="6:6" x14ac:dyDescent="0.25">
      <c r="F446316" s="195"/>
    </row>
    <row r="446317" spans="6:6" x14ac:dyDescent="0.25">
      <c r="F446317" s="195"/>
    </row>
    <row r="446318" spans="6:6" x14ac:dyDescent="0.25">
      <c r="F446318" s="195"/>
    </row>
    <row r="446319" spans="6:6" x14ac:dyDescent="0.25">
      <c r="F446319" s="195"/>
    </row>
    <row r="446320" spans="6:6" x14ac:dyDescent="0.25">
      <c r="F446320" s="195"/>
    </row>
    <row r="446321" spans="6:6" x14ac:dyDescent="0.25">
      <c r="F446321" s="195"/>
    </row>
    <row r="446322" spans="6:6" x14ac:dyDescent="0.25">
      <c r="F446322" s="195"/>
    </row>
    <row r="446323" spans="6:6" x14ac:dyDescent="0.25">
      <c r="F446323" s="195"/>
    </row>
    <row r="446324" spans="6:6" x14ac:dyDescent="0.25">
      <c r="F446324" s="195"/>
    </row>
    <row r="446325" spans="6:6" x14ac:dyDescent="0.25">
      <c r="F446325" s="195"/>
    </row>
    <row r="446326" spans="6:6" x14ac:dyDescent="0.25">
      <c r="F446326" s="195"/>
    </row>
    <row r="446327" spans="6:6" x14ac:dyDescent="0.25">
      <c r="F446327" s="195"/>
    </row>
    <row r="446328" spans="6:6" x14ac:dyDescent="0.25">
      <c r="F446328" s="195"/>
    </row>
    <row r="446329" spans="6:6" x14ac:dyDescent="0.25">
      <c r="F446329" s="195"/>
    </row>
    <row r="446330" spans="6:6" x14ac:dyDescent="0.25">
      <c r="F446330" s="195"/>
    </row>
    <row r="446331" spans="6:6" x14ac:dyDescent="0.25">
      <c r="F446331" s="195"/>
    </row>
    <row r="446332" spans="6:6" x14ac:dyDescent="0.25">
      <c r="F446332" s="195"/>
    </row>
    <row r="446333" spans="6:6" x14ac:dyDescent="0.25">
      <c r="F446333" s="195"/>
    </row>
    <row r="446334" spans="6:6" x14ac:dyDescent="0.25">
      <c r="F446334" s="195"/>
    </row>
    <row r="446335" spans="6:6" x14ac:dyDescent="0.25">
      <c r="F446335" s="195"/>
    </row>
    <row r="446336" spans="6:6" x14ac:dyDescent="0.25">
      <c r="F446336" s="195"/>
    </row>
    <row r="446337" spans="6:6" x14ac:dyDescent="0.25">
      <c r="F446337" s="195"/>
    </row>
    <row r="446338" spans="6:6" x14ac:dyDescent="0.25">
      <c r="F446338" s="195"/>
    </row>
    <row r="446339" spans="6:6" x14ac:dyDescent="0.25">
      <c r="F446339" s="195"/>
    </row>
    <row r="446340" spans="6:6" x14ac:dyDescent="0.25">
      <c r="F446340" s="195"/>
    </row>
    <row r="446341" spans="6:6" x14ac:dyDescent="0.25">
      <c r="F446341" s="195"/>
    </row>
    <row r="446342" spans="6:6" x14ac:dyDescent="0.25">
      <c r="F446342" s="195"/>
    </row>
    <row r="446343" spans="6:6" x14ac:dyDescent="0.25">
      <c r="F446343" s="195"/>
    </row>
    <row r="446344" spans="6:6" x14ac:dyDescent="0.25">
      <c r="F446344" s="195"/>
    </row>
    <row r="446345" spans="6:6" x14ac:dyDescent="0.25">
      <c r="F446345" s="195"/>
    </row>
    <row r="446346" spans="6:6" x14ac:dyDescent="0.25">
      <c r="F446346" s="195"/>
    </row>
    <row r="446347" spans="6:6" x14ac:dyDescent="0.25">
      <c r="F446347" s="195"/>
    </row>
    <row r="446348" spans="6:6" x14ac:dyDescent="0.25">
      <c r="F446348" s="195"/>
    </row>
    <row r="446349" spans="6:6" x14ac:dyDescent="0.25">
      <c r="F446349" s="195"/>
    </row>
    <row r="446350" spans="6:6" x14ac:dyDescent="0.25">
      <c r="F446350" s="195"/>
    </row>
    <row r="446351" spans="6:6" x14ac:dyDescent="0.25">
      <c r="F446351" s="195"/>
    </row>
    <row r="446352" spans="6:6" x14ac:dyDescent="0.25">
      <c r="F446352" s="195"/>
    </row>
    <row r="446353" spans="6:6" x14ac:dyDescent="0.25">
      <c r="F446353" s="195"/>
    </row>
    <row r="446354" spans="6:6" x14ac:dyDescent="0.25">
      <c r="F446354" s="195"/>
    </row>
    <row r="446355" spans="6:6" x14ac:dyDescent="0.25">
      <c r="F446355" s="195"/>
    </row>
    <row r="446356" spans="6:6" x14ac:dyDescent="0.25">
      <c r="F446356" s="195"/>
    </row>
    <row r="446357" spans="6:6" x14ac:dyDescent="0.25">
      <c r="F446357" s="195"/>
    </row>
    <row r="446358" spans="6:6" x14ac:dyDescent="0.25">
      <c r="F446358" s="195"/>
    </row>
    <row r="446359" spans="6:6" x14ac:dyDescent="0.25">
      <c r="F446359" s="195"/>
    </row>
    <row r="446360" spans="6:6" x14ac:dyDescent="0.25">
      <c r="F446360" s="195"/>
    </row>
    <row r="446361" spans="6:6" x14ac:dyDescent="0.25">
      <c r="F446361" s="195"/>
    </row>
    <row r="446362" spans="6:6" x14ac:dyDescent="0.25">
      <c r="F446362" s="195"/>
    </row>
    <row r="446363" spans="6:6" x14ac:dyDescent="0.25">
      <c r="F446363" s="195"/>
    </row>
    <row r="446364" spans="6:6" x14ac:dyDescent="0.25">
      <c r="F446364" s="195"/>
    </row>
    <row r="446365" spans="6:6" x14ac:dyDescent="0.25">
      <c r="F446365" s="195"/>
    </row>
    <row r="446366" spans="6:6" x14ac:dyDescent="0.25">
      <c r="F446366" s="195"/>
    </row>
    <row r="446367" spans="6:6" x14ac:dyDescent="0.25">
      <c r="F446367" s="195"/>
    </row>
    <row r="446368" spans="6:6" x14ac:dyDescent="0.25">
      <c r="F446368" s="195"/>
    </row>
    <row r="446369" spans="6:6" x14ac:dyDescent="0.25">
      <c r="F446369" s="195"/>
    </row>
    <row r="446370" spans="6:6" x14ac:dyDescent="0.25">
      <c r="F446370" s="195"/>
    </row>
    <row r="446371" spans="6:6" x14ac:dyDescent="0.25">
      <c r="F446371" s="195"/>
    </row>
    <row r="446372" spans="6:6" x14ac:dyDescent="0.25">
      <c r="F446372" s="195"/>
    </row>
    <row r="446373" spans="6:6" x14ac:dyDescent="0.25">
      <c r="F446373" s="195"/>
    </row>
    <row r="446374" spans="6:6" x14ac:dyDescent="0.25">
      <c r="F446374" s="195"/>
    </row>
    <row r="446375" spans="6:6" x14ac:dyDescent="0.25">
      <c r="F446375" s="195"/>
    </row>
    <row r="446376" spans="6:6" x14ac:dyDescent="0.25">
      <c r="F446376" s="195"/>
    </row>
    <row r="446377" spans="6:6" x14ac:dyDescent="0.25">
      <c r="F446377" s="195"/>
    </row>
    <row r="446378" spans="6:6" x14ac:dyDescent="0.25">
      <c r="F446378" s="195"/>
    </row>
    <row r="446379" spans="6:6" x14ac:dyDescent="0.25">
      <c r="F446379" s="195"/>
    </row>
    <row r="446380" spans="6:6" x14ac:dyDescent="0.25">
      <c r="F446380" s="195"/>
    </row>
    <row r="446381" spans="6:6" x14ac:dyDescent="0.25">
      <c r="F446381" s="195"/>
    </row>
    <row r="446382" spans="6:6" x14ac:dyDescent="0.25">
      <c r="F446382" s="195"/>
    </row>
    <row r="446383" spans="6:6" x14ac:dyDescent="0.25">
      <c r="F446383" s="195"/>
    </row>
    <row r="446384" spans="6:6" x14ac:dyDescent="0.25">
      <c r="F446384" s="195"/>
    </row>
    <row r="446385" spans="6:6" x14ac:dyDescent="0.25">
      <c r="F446385" s="195"/>
    </row>
    <row r="446386" spans="6:6" x14ac:dyDescent="0.25">
      <c r="F446386" s="195"/>
    </row>
    <row r="446387" spans="6:6" x14ac:dyDescent="0.25">
      <c r="F446387" s="195"/>
    </row>
    <row r="446388" spans="6:6" x14ac:dyDescent="0.25">
      <c r="F446388" s="195"/>
    </row>
    <row r="446389" spans="6:6" x14ac:dyDescent="0.25">
      <c r="F446389" s="195"/>
    </row>
    <row r="446390" spans="6:6" x14ac:dyDescent="0.25">
      <c r="F446390" s="195"/>
    </row>
    <row r="446391" spans="6:6" x14ac:dyDescent="0.25">
      <c r="F446391" s="195"/>
    </row>
    <row r="446392" spans="6:6" x14ac:dyDescent="0.25">
      <c r="F446392" s="195"/>
    </row>
    <row r="446393" spans="6:6" x14ac:dyDescent="0.25">
      <c r="F446393" s="195"/>
    </row>
    <row r="446394" spans="6:6" x14ac:dyDescent="0.25">
      <c r="F446394" s="195"/>
    </row>
    <row r="446395" spans="6:6" x14ac:dyDescent="0.25">
      <c r="F446395" s="195"/>
    </row>
    <row r="446396" spans="6:6" x14ac:dyDescent="0.25">
      <c r="F446396" s="195"/>
    </row>
    <row r="446397" spans="6:6" x14ac:dyDescent="0.25">
      <c r="F446397" s="195"/>
    </row>
    <row r="446398" spans="6:6" x14ac:dyDescent="0.25">
      <c r="F446398" s="195"/>
    </row>
    <row r="446399" spans="6:6" x14ac:dyDescent="0.25">
      <c r="F446399" s="195"/>
    </row>
    <row r="446400" spans="6:6" x14ac:dyDescent="0.25">
      <c r="F446400" s="195"/>
    </row>
    <row r="446401" spans="6:6" x14ac:dyDescent="0.25">
      <c r="F446401" s="195"/>
    </row>
    <row r="446402" spans="6:6" x14ac:dyDescent="0.25">
      <c r="F446402" s="195"/>
    </row>
    <row r="446403" spans="6:6" x14ac:dyDescent="0.25">
      <c r="F446403" s="195"/>
    </row>
    <row r="446404" spans="6:6" x14ac:dyDescent="0.25">
      <c r="F446404" s="195"/>
    </row>
    <row r="446405" spans="6:6" x14ac:dyDescent="0.25">
      <c r="F446405" s="195"/>
    </row>
    <row r="446406" spans="6:6" x14ac:dyDescent="0.25">
      <c r="F446406" s="195"/>
    </row>
    <row r="446407" spans="6:6" x14ac:dyDescent="0.25">
      <c r="F446407" s="195"/>
    </row>
    <row r="446408" spans="6:6" x14ac:dyDescent="0.25">
      <c r="F446408" s="195"/>
    </row>
    <row r="446409" spans="6:6" x14ac:dyDescent="0.25">
      <c r="F446409" s="195"/>
    </row>
    <row r="446410" spans="6:6" x14ac:dyDescent="0.25">
      <c r="F446410" s="195"/>
    </row>
    <row r="446411" spans="6:6" x14ac:dyDescent="0.25">
      <c r="F446411" s="195"/>
    </row>
    <row r="446412" spans="6:6" x14ac:dyDescent="0.25">
      <c r="F446412" s="195"/>
    </row>
    <row r="446413" spans="6:6" x14ac:dyDescent="0.25">
      <c r="F446413" s="195"/>
    </row>
    <row r="446414" spans="6:6" x14ac:dyDescent="0.25">
      <c r="F446414" s="195"/>
    </row>
    <row r="446415" spans="6:6" x14ac:dyDescent="0.25">
      <c r="F446415" s="195"/>
    </row>
    <row r="446416" spans="6:6" x14ac:dyDescent="0.25">
      <c r="F446416" s="195"/>
    </row>
    <row r="446417" spans="6:6" x14ac:dyDescent="0.25">
      <c r="F446417" s="195"/>
    </row>
    <row r="446418" spans="6:6" x14ac:dyDescent="0.25">
      <c r="F446418" s="195"/>
    </row>
    <row r="446419" spans="6:6" x14ac:dyDescent="0.25">
      <c r="F446419" s="195"/>
    </row>
    <row r="446420" spans="6:6" x14ac:dyDescent="0.25">
      <c r="F446420" s="195"/>
    </row>
    <row r="446421" spans="6:6" x14ac:dyDescent="0.25">
      <c r="F446421" s="195"/>
    </row>
    <row r="446422" spans="6:6" x14ac:dyDescent="0.25">
      <c r="F446422" s="195"/>
    </row>
    <row r="446423" spans="6:6" x14ac:dyDescent="0.25">
      <c r="F446423" s="195"/>
    </row>
    <row r="446424" spans="6:6" x14ac:dyDescent="0.25">
      <c r="F446424" s="195"/>
    </row>
    <row r="446425" spans="6:6" x14ac:dyDescent="0.25">
      <c r="F446425" s="195"/>
    </row>
    <row r="446426" spans="6:6" x14ac:dyDescent="0.25">
      <c r="F446426" s="195"/>
    </row>
    <row r="446427" spans="6:6" x14ac:dyDescent="0.25">
      <c r="F446427" s="195"/>
    </row>
    <row r="446428" spans="6:6" x14ac:dyDescent="0.25">
      <c r="F446428" s="195"/>
    </row>
    <row r="446429" spans="6:6" x14ac:dyDescent="0.25">
      <c r="F446429" s="195"/>
    </row>
    <row r="446430" spans="6:6" x14ac:dyDescent="0.25">
      <c r="F446430" s="195"/>
    </row>
    <row r="446431" spans="6:6" x14ac:dyDescent="0.25">
      <c r="F446431" s="195"/>
    </row>
    <row r="446432" spans="6:6" x14ac:dyDescent="0.25">
      <c r="F446432" s="195"/>
    </row>
    <row r="446433" spans="6:6" x14ac:dyDescent="0.25">
      <c r="F446433" s="195"/>
    </row>
    <row r="446434" spans="6:6" x14ac:dyDescent="0.25">
      <c r="F446434" s="195"/>
    </row>
    <row r="446435" spans="6:6" x14ac:dyDescent="0.25">
      <c r="F446435" s="195"/>
    </row>
    <row r="446436" spans="6:6" x14ac:dyDescent="0.25">
      <c r="F446436" s="195"/>
    </row>
    <row r="446437" spans="6:6" x14ac:dyDescent="0.25">
      <c r="F446437" s="195"/>
    </row>
    <row r="446438" spans="6:6" x14ac:dyDescent="0.25">
      <c r="F446438" s="195"/>
    </row>
    <row r="446439" spans="6:6" x14ac:dyDescent="0.25">
      <c r="F446439" s="195"/>
    </row>
    <row r="446440" spans="6:6" x14ac:dyDescent="0.25">
      <c r="F446440" s="195"/>
    </row>
    <row r="446441" spans="6:6" x14ac:dyDescent="0.25">
      <c r="F446441" s="195"/>
    </row>
    <row r="446442" spans="6:6" x14ac:dyDescent="0.25">
      <c r="F446442" s="195"/>
    </row>
    <row r="446443" spans="6:6" x14ac:dyDescent="0.25">
      <c r="F446443" s="195"/>
    </row>
    <row r="446444" spans="6:6" x14ac:dyDescent="0.25">
      <c r="F446444" s="195"/>
    </row>
    <row r="446445" spans="6:6" x14ac:dyDescent="0.25">
      <c r="F446445" s="195"/>
    </row>
    <row r="446446" spans="6:6" x14ac:dyDescent="0.25">
      <c r="F446446" s="195"/>
    </row>
    <row r="446447" spans="6:6" x14ac:dyDescent="0.25">
      <c r="F446447" s="195"/>
    </row>
    <row r="446448" spans="6:6" x14ac:dyDescent="0.25">
      <c r="F446448" s="195"/>
    </row>
    <row r="446449" spans="6:6" x14ac:dyDescent="0.25">
      <c r="F446449" s="195"/>
    </row>
    <row r="446450" spans="6:6" x14ac:dyDescent="0.25">
      <c r="F446450" s="195"/>
    </row>
    <row r="446451" spans="6:6" x14ac:dyDescent="0.25">
      <c r="F446451" s="195"/>
    </row>
    <row r="446452" spans="6:6" x14ac:dyDescent="0.25">
      <c r="F446452" s="195"/>
    </row>
    <row r="446453" spans="6:6" x14ac:dyDescent="0.25">
      <c r="F446453" s="195"/>
    </row>
    <row r="446454" spans="6:6" x14ac:dyDescent="0.25">
      <c r="F446454" s="195"/>
    </row>
    <row r="446455" spans="6:6" x14ac:dyDescent="0.25">
      <c r="F446455" s="195"/>
    </row>
    <row r="446456" spans="6:6" x14ac:dyDescent="0.25">
      <c r="F446456" s="195"/>
    </row>
    <row r="446457" spans="6:6" x14ac:dyDescent="0.25">
      <c r="F446457" s="195"/>
    </row>
    <row r="446458" spans="6:6" x14ac:dyDescent="0.25">
      <c r="F446458" s="195"/>
    </row>
    <row r="446459" spans="6:6" x14ac:dyDescent="0.25">
      <c r="F446459" s="195"/>
    </row>
    <row r="446460" spans="6:6" x14ac:dyDescent="0.25">
      <c r="F446460" s="195"/>
    </row>
    <row r="446461" spans="6:6" x14ac:dyDescent="0.25">
      <c r="F446461" s="195"/>
    </row>
    <row r="446462" spans="6:6" x14ac:dyDescent="0.25">
      <c r="F446462" s="195"/>
    </row>
    <row r="446463" spans="6:6" x14ac:dyDescent="0.25">
      <c r="F446463" s="195"/>
    </row>
    <row r="446464" spans="6:6" x14ac:dyDescent="0.25">
      <c r="F446464" s="195"/>
    </row>
    <row r="446465" spans="6:6" x14ac:dyDescent="0.25">
      <c r="F446465" s="195"/>
    </row>
    <row r="446466" spans="6:6" x14ac:dyDescent="0.25">
      <c r="F446466" s="195"/>
    </row>
    <row r="446467" spans="6:6" x14ac:dyDescent="0.25">
      <c r="F446467" s="195"/>
    </row>
    <row r="446468" spans="6:6" x14ac:dyDescent="0.25">
      <c r="F446468" s="195"/>
    </row>
    <row r="446469" spans="6:6" x14ac:dyDescent="0.25">
      <c r="F446469" s="195"/>
    </row>
    <row r="446470" spans="6:6" x14ac:dyDescent="0.25">
      <c r="F446470" s="195"/>
    </row>
    <row r="446471" spans="6:6" x14ac:dyDescent="0.25">
      <c r="F446471" s="195"/>
    </row>
    <row r="446472" spans="6:6" x14ac:dyDescent="0.25">
      <c r="F446472" s="195"/>
    </row>
    <row r="451590" spans="6:6" x14ac:dyDescent="0.25">
      <c r="F451590" s="195"/>
    </row>
    <row r="451591" spans="6:6" x14ac:dyDescent="0.25">
      <c r="F451591" s="195"/>
    </row>
    <row r="451592" spans="6:6" x14ac:dyDescent="0.25">
      <c r="F451592" s="195"/>
    </row>
    <row r="451593" spans="6:6" x14ac:dyDescent="0.25">
      <c r="F451593" s="195"/>
    </row>
    <row r="451594" spans="6:6" x14ac:dyDescent="0.25">
      <c r="F451594" s="195"/>
    </row>
    <row r="451595" spans="6:6" x14ac:dyDescent="0.25">
      <c r="F451595" s="195"/>
    </row>
    <row r="451596" spans="6:6" x14ac:dyDescent="0.25">
      <c r="F451596" s="195"/>
    </row>
    <row r="451597" spans="6:6" x14ac:dyDescent="0.25">
      <c r="F451597" s="195"/>
    </row>
    <row r="451598" spans="6:6" x14ac:dyDescent="0.25">
      <c r="F451598" s="195"/>
    </row>
    <row r="451599" spans="6:6" x14ac:dyDescent="0.25">
      <c r="F451599" s="195"/>
    </row>
    <row r="451600" spans="6:6" x14ac:dyDescent="0.25">
      <c r="F451600" s="195"/>
    </row>
    <row r="451601" spans="6:6" x14ac:dyDescent="0.25">
      <c r="F451601" s="195"/>
    </row>
    <row r="451602" spans="6:6" x14ac:dyDescent="0.25">
      <c r="F451602" s="195"/>
    </row>
    <row r="451603" spans="6:6" x14ac:dyDescent="0.25">
      <c r="F451603" s="195"/>
    </row>
    <row r="451604" spans="6:6" x14ac:dyDescent="0.25">
      <c r="F451604" s="195"/>
    </row>
    <row r="451605" spans="6:6" x14ac:dyDescent="0.25">
      <c r="F451605" s="195"/>
    </row>
    <row r="451606" spans="6:6" x14ac:dyDescent="0.25">
      <c r="F451606" s="195"/>
    </row>
    <row r="451607" spans="6:6" x14ac:dyDescent="0.25">
      <c r="F451607" s="195"/>
    </row>
    <row r="451608" spans="6:6" x14ac:dyDescent="0.25">
      <c r="F451608" s="195"/>
    </row>
    <row r="451609" spans="6:6" x14ac:dyDescent="0.25">
      <c r="F451609" s="195"/>
    </row>
    <row r="451610" spans="6:6" x14ac:dyDescent="0.25">
      <c r="F451610" s="195"/>
    </row>
    <row r="451611" spans="6:6" x14ac:dyDescent="0.25">
      <c r="F451611" s="195"/>
    </row>
    <row r="451612" spans="6:6" x14ac:dyDescent="0.25">
      <c r="F451612" s="195"/>
    </row>
    <row r="451613" spans="6:6" x14ac:dyDescent="0.25">
      <c r="F451613" s="195"/>
    </row>
    <row r="451614" spans="6:6" x14ac:dyDescent="0.25">
      <c r="F451614" s="195"/>
    </row>
    <row r="451615" spans="6:6" x14ac:dyDescent="0.25">
      <c r="F451615" s="195"/>
    </row>
    <row r="451616" spans="6:6" x14ac:dyDescent="0.25">
      <c r="F451616" s="195"/>
    </row>
    <row r="451617" spans="6:6" x14ac:dyDescent="0.25">
      <c r="F451617" s="195"/>
    </row>
    <row r="451618" spans="6:6" x14ac:dyDescent="0.25">
      <c r="F451618" s="195"/>
    </row>
    <row r="451619" spans="6:6" x14ac:dyDescent="0.25">
      <c r="F451619" s="195"/>
    </row>
    <row r="451620" spans="6:6" x14ac:dyDescent="0.25">
      <c r="F451620" s="195"/>
    </row>
    <row r="451621" spans="6:6" x14ac:dyDescent="0.25">
      <c r="F451621" s="195"/>
    </row>
    <row r="451622" spans="6:6" x14ac:dyDescent="0.25">
      <c r="F451622" s="195"/>
    </row>
    <row r="451623" spans="6:6" x14ac:dyDescent="0.25">
      <c r="F451623" s="195"/>
    </row>
    <row r="451624" spans="6:6" x14ac:dyDescent="0.25">
      <c r="F451624" s="195"/>
    </row>
    <row r="451625" spans="6:6" x14ac:dyDescent="0.25">
      <c r="F451625" s="195"/>
    </row>
    <row r="451626" spans="6:6" x14ac:dyDescent="0.25">
      <c r="F451626" s="195"/>
    </row>
    <row r="451627" spans="6:6" x14ac:dyDescent="0.25">
      <c r="F451627" s="195"/>
    </row>
    <row r="451628" spans="6:6" x14ac:dyDescent="0.25">
      <c r="F451628" s="195"/>
    </row>
    <row r="451629" spans="6:6" x14ac:dyDescent="0.25">
      <c r="F451629" s="195"/>
    </row>
    <row r="451630" spans="6:6" x14ac:dyDescent="0.25">
      <c r="F451630" s="195"/>
    </row>
    <row r="451631" spans="6:6" x14ac:dyDescent="0.25">
      <c r="F451631" s="195"/>
    </row>
    <row r="451632" spans="6:6" x14ac:dyDescent="0.25">
      <c r="F451632" s="195"/>
    </row>
    <row r="451633" spans="6:6" x14ac:dyDescent="0.25">
      <c r="F451633" s="195"/>
    </row>
    <row r="451634" spans="6:6" x14ac:dyDescent="0.25">
      <c r="F451634" s="195"/>
    </row>
    <row r="451635" spans="6:6" x14ac:dyDescent="0.25">
      <c r="F451635" s="195"/>
    </row>
    <row r="451636" spans="6:6" x14ac:dyDescent="0.25">
      <c r="F451636" s="195"/>
    </row>
    <row r="451637" spans="6:6" x14ac:dyDescent="0.25">
      <c r="F451637" s="195"/>
    </row>
    <row r="451638" spans="6:6" x14ac:dyDescent="0.25">
      <c r="F451638" s="195"/>
    </row>
    <row r="451639" spans="6:6" x14ac:dyDescent="0.25">
      <c r="F451639" s="195"/>
    </row>
    <row r="451640" spans="6:6" x14ac:dyDescent="0.25">
      <c r="F451640" s="195"/>
    </row>
    <row r="451641" spans="6:6" x14ac:dyDescent="0.25">
      <c r="F451641" s="195"/>
    </row>
    <row r="451642" spans="6:6" x14ac:dyDescent="0.25">
      <c r="F451642" s="195"/>
    </row>
    <row r="451643" spans="6:6" x14ac:dyDescent="0.25">
      <c r="F451643" s="195"/>
    </row>
    <row r="451644" spans="6:6" x14ac:dyDescent="0.25">
      <c r="F451644" s="195"/>
    </row>
    <row r="451645" spans="6:6" x14ac:dyDescent="0.25">
      <c r="F451645" s="195"/>
    </row>
    <row r="451646" spans="6:6" x14ac:dyDescent="0.25">
      <c r="F451646" s="195"/>
    </row>
    <row r="451647" spans="6:6" x14ac:dyDescent="0.25">
      <c r="F451647" s="195"/>
    </row>
    <row r="451648" spans="6:6" x14ac:dyDescent="0.25">
      <c r="F451648" s="195"/>
    </row>
    <row r="451649" spans="6:6" x14ac:dyDescent="0.25">
      <c r="F451649" s="195"/>
    </row>
    <row r="451650" spans="6:6" x14ac:dyDescent="0.25">
      <c r="F451650" s="195"/>
    </row>
    <row r="451651" spans="6:6" x14ac:dyDescent="0.25">
      <c r="F451651" s="195"/>
    </row>
    <row r="451652" spans="6:6" x14ac:dyDescent="0.25">
      <c r="F451652" s="195"/>
    </row>
    <row r="451653" spans="6:6" x14ac:dyDescent="0.25">
      <c r="F451653" s="195"/>
    </row>
    <row r="451654" spans="6:6" x14ac:dyDescent="0.25">
      <c r="F451654" s="195"/>
    </row>
    <row r="451655" spans="6:6" x14ac:dyDescent="0.25">
      <c r="F451655" s="195"/>
    </row>
    <row r="451656" spans="6:6" x14ac:dyDescent="0.25">
      <c r="F451656" s="195"/>
    </row>
    <row r="451657" spans="6:6" x14ac:dyDescent="0.25">
      <c r="F451657" s="195"/>
    </row>
    <row r="451658" spans="6:6" x14ac:dyDescent="0.25">
      <c r="F451658" s="195"/>
    </row>
    <row r="451659" spans="6:6" x14ac:dyDescent="0.25">
      <c r="F451659" s="195"/>
    </row>
    <row r="451660" spans="6:6" x14ac:dyDescent="0.25">
      <c r="F451660" s="195"/>
    </row>
    <row r="451661" spans="6:6" x14ac:dyDescent="0.25">
      <c r="F451661" s="195"/>
    </row>
    <row r="451662" spans="6:6" x14ac:dyDescent="0.25">
      <c r="F451662" s="195"/>
    </row>
    <row r="451663" spans="6:6" x14ac:dyDescent="0.25">
      <c r="F451663" s="195"/>
    </row>
    <row r="451664" spans="6:6" x14ac:dyDescent="0.25">
      <c r="F451664" s="195"/>
    </row>
    <row r="451665" spans="6:6" x14ac:dyDescent="0.25">
      <c r="F451665" s="195"/>
    </row>
    <row r="451666" spans="6:6" x14ac:dyDescent="0.25">
      <c r="F451666" s="195"/>
    </row>
    <row r="451667" spans="6:6" x14ac:dyDescent="0.25">
      <c r="F451667" s="195"/>
    </row>
    <row r="451668" spans="6:6" x14ac:dyDescent="0.25">
      <c r="F451668" s="195"/>
    </row>
    <row r="451669" spans="6:6" x14ac:dyDescent="0.25">
      <c r="F451669" s="195"/>
    </row>
    <row r="451670" spans="6:6" x14ac:dyDescent="0.25">
      <c r="F451670" s="195"/>
    </row>
    <row r="451671" spans="6:6" x14ac:dyDescent="0.25">
      <c r="F451671" s="195"/>
    </row>
    <row r="451672" spans="6:6" x14ac:dyDescent="0.25">
      <c r="F451672" s="195"/>
    </row>
    <row r="451673" spans="6:6" x14ac:dyDescent="0.25">
      <c r="F451673" s="195"/>
    </row>
    <row r="451674" spans="6:6" x14ac:dyDescent="0.25">
      <c r="F451674" s="195"/>
    </row>
    <row r="451675" spans="6:6" x14ac:dyDescent="0.25">
      <c r="F451675" s="195"/>
    </row>
    <row r="451676" spans="6:6" x14ac:dyDescent="0.25">
      <c r="F451676" s="195"/>
    </row>
    <row r="451677" spans="6:6" x14ac:dyDescent="0.25">
      <c r="F451677" s="195"/>
    </row>
    <row r="451678" spans="6:6" x14ac:dyDescent="0.25">
      <c r="F451678" s="195"/>
    </row>
    <row r="451679" spans="6:6" x14ac:dyDescent="0.25">
      <c r="F451679" s="195"/>
    </row>
    <row r="451680" spans="6:6" x14ac:dyDescent="0.25">
      <c r="F451680" s="195"/>
    </row>
    <row r="451681" spans="6:6" x14ac:dyDescent="0.25">
      <c r="F451681" s="195"/>
    </row>
    <row r="451682" spans="6:6" x14ac:dyDescent="0.25">
      <c r="F451682" s="195"/>
    </row>
    <row r="451683" spans="6:6" x14ac:dyDescent="0.25">
      <c r="F451683" s="195"/>
    </row>
    <row r="451684" spans="6:6" x14ac:dyDescent="0.25">
      <c r="F451684" s="195"/>
    </row>
    <row r="451685" spans="6:6" x14ac:dyDescent="0.25">
      <c r="F451685" s="195"/>
    </row>
    <row r="451686" spans="6:6" x14ac:dyDescent="0.25">
      <c r="F451686" s="195"/>
    </row>
    <row r="451687" spans="6:6" x14ac:dyDescent="0.25">
      <c r="F451687" s="195"/>
    </row>
    <row r="451688" spans="6:6" x14ac:dyDescent="0.25">
      <c r="F451688" s="195"/>
    </row>
    <row r="451689" spans="6:6" x14ac:dyDescent="0.25">
      <c r="F451689" s="195"/>
    </row>
    <row r="451690" spans="6:6" x14ac:dyDescent="0.25">
      <c r="F451690" s="195"/>
    </row>
    <row r="451691" spans="6:6" x14ac:dyDescent="0.25">
      <c r="F451691" s="195"/>
    </row>
    <row r="451692" spans="6:6" x14ac:dyDescent="0.25">
      <c r="F451692" s="195"/>
    </row>
    <row r="451693" spans="6:6" x14ac:dyDescent="0.25">
      <c r="F451693" s="195"/>
    </row>
    <row r="451694" spans="6:6" x14ac:dyDescent="0.25">
      <c r="F451694" s="195"/>
    </row>
    <row r="451695" spans="6:6" x14ac:dyDescent="0.25">
      <c r="F451695" s="195"/>
    </row>
    <row r="451696" spans="6:6" x14ac:dyDescent="0.25">
      <c r="F451696" s="195"/>
    </row>
    <row r="451697" spans="6:6" x14ac:dyDescent="0.25">
      <c r="F451697" s="195"/>
    </row>
    <row r="451698" spans="6:6" x14ac:dyDescent="0.25">
      <c r="F451698" s="195"/>
    </row>
    <row r="451699" spans="6:6" x14ac:dyDescent="0.25">
      <c r="F451699" s="195"/>
    </row>
    <row r="451700" spans="6:6" x14ac:dyDescent="0.25">
      <c r="F451700" s="195"/>
    </row>
    <row r="451701" spans="6:6" x14ac:dyDescent="0.25">
      <c r="F451701" s="195"/>
    </row>
    <row r="451702" spans="6:6" x14ac:dyDescent="0.25">
      <c r="F451702" s="195"/>
    </row>
    <row r="451703" spans="6:6" x14ac:dyDescent="0.25">
      <c r="F451703" s="195"/>
    </row>
    <row r="451704" spans="6:6" x14ac:dyDescent="0.25">
      <c r="F451704" s="195"/>
    </row>
    <row r="451705" spans="6:6" x14ac:dyDescent="0.25">
      <c r="F451705" s="195"/>
    </row>
    <row r="451706" spans="6:6" x14ac:dyDescent="0.25">
      <c r="F451706" s="195"/>
    </row>
    <row r="451707" spans="6:6" x14ac:dyDescent="0.25">
      <c r="F451707" s="195"/>
    </row>
    <row r="451708" spans="6:6" x14ac:dyDescent="0.25">
      <c r="F451708" s="195"/>
    </row>
    <row r="451709" spans="6:6" x14ac:dyDescent="0.25">
      <c r="F451709" s="195"/>
    </row>
    <row r="451710" spans="6:6" x14ac:dyDescent="0.25">
      <c r="F451710" s="195"/>
    </row>
    <row r="451711" spans="6:6" x14ac:dyDescent="0.25">
      <c r="F451711" s="195"/>
    </row>
    <row r="451712" spans="6:6" x14ac:dyDescent="0.25">
      <c r="F451712" s="195"/>
    </row>
    <row r="451713" spans="6:6" x14ac:dyDescent="0.25">
      <c r="F451713" s="195"/>
    </row>
    <row r="451714" spans="6:6" x14ac:dyDescent="0.25">
      <c r="F451714" s="195"/>
    </row>
    <row r="451715" spans="6:6" x14ac:dyDescent="0.25">
      <c r="F451715" s="195"/>
    </row>
    <row r="451716" spans="6:6" x14ac:dyDescent="0.25">
      <c r="F451716" s="195"/>
    </row>
    <row r="451717" spans="6:6" x14ac:dyDescent="0.25">
      <c r="F451717" s="195"/>
    </row>
    <row r="451718" spans="6:6" x14ac:dyDescent="0.25">
      <c r="F451718" s="195"/>
    </row>
    <row r="451719" spans="6:6" x14ac:dyDescent="0.25">
      <c r="F451719" s="195"/>
    </row>
    <row r="451720" spans="6:6" x14ac:dyDescent="0.25">
      <c r="F451720" s="195"/>
    </row>
    <row r="451721" spans="6:6" x14ac:dyDescent="0.25">
      <c r="F451721" s="195"/>
    </row>
    <row r="451722" spans="6:6" x14ac:dyDescent="0.25">
      <c r="F451722" s="195"/>
    </row>
    <row r="451723" spans="6:6" x14ac:dyDescent="0.25">
      <c r="F451723" s="195"/>
    </row>
    <row r="451724" spans="6:6" x14ac:dyDescent="0.25">
      <c r="F451724" s="195"/>
    </row>
    <row r="451725" spans="6:6" x14ac:dyDescent="0.25">
      <c r="F451725" s="195"/>
    </row>
    <row r="451726" spans="6:6" x14ac:dyDescent="0.25">
      <c r="F451726" s="195"/>
    </row>
    <row r="451727" spans="6:6" x14ac:dyDescent="0.25">
      <c r="F451727" s="195"/>
    </row>
    <row r="451728" spans="6:6" x14ac:dyDescent="0.25">
      <c r="F451728" s="195"/>
    </row>
    <row r="451729" spans="6:6" x14ac:dyDescent="0.25">
      <c r="F451729" s="195"/>
    </row>
    <row r="451730" spans="6:6" x14ac:dyDescent="0.25">
      <c r="F451730" s="195"/>
    </row>
    <row r="451731" spans="6:6" x14ac:dyDescent="0.25">
      <c r="F451731" s="195"/>
    </row>
    <row r="451732" spans="6:6" x14ac:dyDescent="0.25">
      <c r="F451732" s="195"/>
    </row>
    <row r="451733" spans="6:6" x14ac:dyDescent="0.25">
      <c r="F451733" s="195"/>
    </row>
    <row r="451734" spans="6:6" x14ac:dyDescent="0.25">
      <c r="F451734" s="195"/>
    </row>
    <row r="451735" spans="6:6" x14ac:dyDescent="0.25">
      <c r="F451735" s="195"/>
    </row>
    <row r="451736" spans="6:6" x14ac:dyDescent="0.25">
      <c r="F451736" s="195"/>
    </row>
    <row r="451737" spans="6:6" x14ac:dyDescent="0.25">
      <c r="F451737" s="195"/>
    </row>
    <row r="451738" spans="6:6" x14ac:dyDescent="0.25">
      <c r="F451738" s="195"/>
    </row>
    <row r="451739" spans="6:6" x14ac:dyDescent="0.25">
      <c r="F451739" s="195"/>
    </row>
    <row r="451740" spans="6:6" x14ac:dyDescent="0.25">
      <c r="F451740" s="195"/>
    </row>
    <row r="451741" spans="6:6" x14ac:dyDescent="0.25">
      <c r="F451741" s="195"/>
    </row>
    <row r="451742" spans="6:6" x14ac:dyDescent="0.25">
      <c r="F451742" s="195"/>
    </row>
    <row r="451743" spans="6:6" x14ac:dyDescent="0.25">
      <c r="F451743" s="195"/>
    </row>
    <row r="451744" spans="6:6" x14ac:dyDescent="0.25">
      <c r="F451744" s="195"/>
    </row>
    <row r="451745" spans="6:6" x14ac:dyDescent="0.25">
      <c r="F451745" s="195"/>
    </row>
    <row r="451746" spans="6:6" x14ac:dyDescent="0.25">
      <c r="F451746" s="195"/>
    </row>
    <row r="451747" spans="6:6" x14ac:dyDescent="0.25">
      <c r="F451747" s="195"/>
    </row>
    <row r="451748" spans="6:6" x14ac:dyDescent="0.25">
      <c r="F451748" s="195"/>
    </row>
    <row r="451749" spans="6:6" x14ac:dyDescent="0.25">
      <c r="F451749" s="195"/>
    </row>
    <row r="451750" spans="6:6" x14ac:dyDescent="0.25">
      <c r="F451750" s="195"/>
    </row>
    <row r="451751" spans="6:6" x14ac:dyDescent="0.25">
      <c r="F451751" s="195"/>
    </row>
    <row r="451752" spans="6:6" x14ac:dyDescent="0.25">
      <c r="F451752" s="195"/>
    </row>
    <row r="451753" spans="6:6" x14ac:dyDescent="0.25">
      <c r="F451753" s="195"/>
    </row>
    <row r="451754" spans="6:6" x14ac:dyDescent="0.25">
      <c r="F451754" s="195"/>
    </row>
    <row r="451755" spans="6:6" x14ac:dyDescent="0.25">
      <c r="F451755" s="195"/>
    </row>
    <row r="451756" spans="6:6" x14ac:dyDescent="0.25">
      <c r="F451756" s="195"/>
    </row>
    <row r="451757" spans="6:6" x14ac:dyDescent="0.25">
      <c r="F451757" s="195"/>
    </row>
    <row r="451758" spans="6:6" x14ac:dyDescent="0.25">
      <c r="F451758" s="195"/>
    </row>
    <row r="451759" spans="6:6" x14ac:dyDescent="0.25">
      <c r="F451759" s="195"/>
    </row>
    <row r="451760" spans="6:6" x14ac:dyDescent="0.25">
      <c r="F451760" s="195"/>
    </row>
    <row r="451761" spans="6:6" x14ac:dyDescent="0.25">
      <c r="F451761" s="195"/>
    </row>
    <row r="451762" spans="6:6" x14ac:dyDescent="0.25">
      <c r="F451762" s="195"/>
    </row>
    <row r="451763" spans="6:6" x14ac:dyDescent="0.25">
      <c r="F451763" s="195"/>
    </row>
    <row r="451764" spans="6:6" x14ac:dyDescent="0.25">
      <c r="F451764" s="195"/>
    </row>
    <row r="451765" spans="6:6" x14ac:dyDescent="0.25">
      <c r="F451765" s="195"/>
    </row>
    <row r="451766" spans="6:6" x14ac:dyDescent="0.25">
      <c r="F451766" s="195"/>
    </row>
    <row r="451767" spans="6:6" x14ac:dyDescent="0.25">
      <c r="F451767" s="195"/>
    </row>
    <row r="451768" spans="6:6" x14ac:dyDescent="0.25">
      <c r="F451768" s="195"/>
    </row>
    <row r="451769" spans="6:6" x14ac:dyDescent="0.25">
      <c r="F451769" s="195"/>
    </row>
    <row r="451770" spans="6:6" x14ac:dyDescent="0.25">
      <c r="F451770" s="195"/>
    </row>
    <row r="451771" spans="6:6" x14ac:dyDescent="0.25">
      <c r="F451771" s="195"/>
    </row>
    <row r="451772" spans="6:6" x14ac:dyDescent="0.25">
      <c r="F451772" s="195"/>
    </row>
    <row r="451773" spans="6:6" x14ac:dyDescent="0.25">
      <c r="F451773" s="195"/>
    </row>
    <row r="451774" spans="6:6" x14ac:dyDescent="0.25">
      <c r="F451774" s="195"/>
    </row>
    <row r="451775" spans="6:6" x14ac:dyDescent="0.25">
      <c r="F451775" s="195"/>
    </row>
    <row r="451776" spans="6:6" x14ac:dyDescent="0.25">
      <c r="F451776" s="195"/>
    </row>
    <row r="451777" spans="6:6" x14ac:dyDescent="0.25">
      <c r="F451777" s="195"/>
    </row>
    <row r="451778" spans="6:6" x14ac:dyDescent="0.25">
      <c r="F451778" s="195"/>
    </row>
    <row r="451779" spans="6:6" x14ac:dyDescent="0.25">
      <c r="F451779" s="195"/>
    </row>
    <row r="451780" spans="6:6" x14ac:dyDescent="0.25">
      <c r="F451780" s="195"/>
    </row>
    <row r="451781" spans="6:6" x14ac:dyDescent="0.25">
      <c r="F451781" s="195"/>
    </row>
    <row r="451782" spans="6:6" x14ac:dyDescent="0.25">
      <c r="F451782" s="195"/>
    </row>
    <row r="451783" spans="6:6" x14ac:dyDescent="0.25">
      <c r="F451783" s="195"/>
    </row>
    <row r="451784" spans="6:6" x14ac:dyDescent="0.25">
      <c r="F451784" s="195"/>
    </row>
    <row r="451785" spans="6:6" x14ac:dyDescent="0.25">
      <c r="F451785" s="195"/>
    </row>
    <row r="451786" spans="6:6" x14ac:dyDescent="0.25">
      <c r="F451786" s="195"/>
    </row>
    <row r="451787" spans="6:6" x14ac:dyDescent="0.25">
      <c r="F451787" s="195"/>
    </row>
    <row r="451788" spans="6:6" x14ac:dyDescent="0.25">
      <c r="F451788" s="195"/>
    </row>
    <row r="451789" spans="6:6" x14ac:dyDescent="0.25">
      <c r="F451789" s="195"/>
    </row>
    <row r="451790" spans="6:6" x14ac:dyDescent="0.25">
      <c r="F451790" s="195"/>
    </row>
    <row r="451791" spans="6:6" x14ac:dyDescent="0.25">
      <c r="F451791" s="195"/>
    </row>
    <row r="451792" spans="6:6" x14ac:dyDescent="0.25">
      <c r="F451792" s="195"/>
    </row>
    <row r="451793" spans="6:6" x14ac:dyDescent="0.25">
      <c r="F451793" s="195"/>
    </row>
    <row r="451794" spans="6:6" x14ac:dyDescent="0.25">
      <c r="F451794" s="195"/>
    </row>
    <row r="451795" spans="6:6" x14ac:dyDescent="0.25">
      <c r="F451795" s="195"/>
    </row>
    <row r="451796" spans="6:6" x14ac:dyDescent="0.25">
      <c r="F451796" s="195"/>
    </row>
    <row r="451797" spans="6:6" x14ac:dyDescent="0.25">
      <c r="F451797" s="195"/>
    </row>
    <row r="451798" spans="6:6" x14ac:dyDescent="0.25">
      <c r="F451798" s="195"/>
    </row>
    <row r="451799" spans="6:6" x14ac:dyDescent="0.25">
      <c r="F451799" s="195"/>
    </row>
    <row r="451800" spans="6:6" x14ac:dyDescent="0.25">
      <c r="F451800" s="195"/>
    </row>
    <row r="451801" spans="6:6" x14ac:dyDescent="0.25">
      <c r="F451801" s="195"/>
    </row>
    <row r="451802" spans="6:6" x14ac:dyDescent="0.25">
      <c r="F451802" s="195"/>
    </row>
    <row r="451803" spans="6:6" x14ac:dyDescent="0.25">
      <c r="F451803" s="195"/>
    </row>
    <row r="451804" spans="6:6" x14ac:dyDescent="0.25">
      <c r="F451804" s="195"/>
    </row>
    <row r="451805" spans="6:6" x14ac:dyDescent="0.25">
      <c r="F451805" s="195"/>
    </row>
    <row r="451806" spans="6:6" x14ac:dyDescent="0.25">
      <c r="F451806" s="195"/>
    </row>
    <row r="451807" spans="6:6" x14ac:dyDescent="0.25">
      <c r="F451807" s="195"/>
    </row>
    <row r="451808" spans="6:6" x14ac:dyDescent="0.25">
      <c r="F451808" s="195"/>
    </row>
    <row r="451809" spans="6:6" x14ac:dyDescent="0.25">
      <c r="F451809" s="195"/>
    </row>
    <row r="451810" spans="6:6" x14ac:dyDescent="0.25">
      <c r="F451810" s="195"/>
    </row>
    <row r="451811" spans="6:6" x14ac:dyDescent="0.25">
      <c r="F451811" s="195"/>
    </row>
    <row r="451812" spans="6:6" x14ac:dyDescent="0.25">
      <c r="F451812" s="195"/>
    </row>
    <row r="451813" spans="6:6" x14ac:dyDescent="0.25">
      <c r="F451813" s="195"/>
    </row>
    <row r="451814" spans="6:6" x14ac:dyDescent="0.25">
      <c r="F451814" s="195"/>
    </row>
    <row r="451815" spans="6:6" x14ac:dyDescent="0.25">
      <c r="F451815" s="195"/>
    </row>
    <row r="451816" spans="6:6" x14ac:dyDescent="0.25">
      <c r="F451816" s="195"/>
    </row>
    <row r="451817" spans="6:6" x14ac:dyDescent="0.25">
      <c r="F451817" s="195"/>
    </row>
    <row r="451818" spans="6:6" x14ac:dyDescent="0.25">
      <c r="F451818" s="195"/>
    </row>
    <row r="451819" spans="6:6" x14ac:dyDescent="0.25">
      <c r="F451819" s="195"/>
    </row>
    <row r="451820" spans="6:6" x14ac:dyDescent="0.25">
      <c r="F451820" s="195"/>
    </row>
    <row r="451821" spans="6:6" x14ac:dyDescent="0.25">
      <c r="F451821" s="195"/>
    </row>
    <row r="451822" spans="6:6" x14ac:dyDescent="0.25">
      <c r="F451822" s="195"/>
    </row>
    <row r="451823" spans="6:6" x14ac:dyDescent="0.25">
      <c r="F451823" s="195"/>
    </row>
    <row r="451824" spans="6:6" x14ac:dyDescent="0.25">
      <c r="F451824" s="195"/>
    </row>
    <row r="451825" spans="6:6" x14ac:dyDescent="0.25">
      <c r="F451825" s="195"/>
    </row>
    <row r="451826" spans="6:6" x14ac:dyDescent="0.25">
      <c r="F451826" s="195"/>
    </row>
    <row r="451827" spans="6:6" x14ac:dyDescent="0.25">
      <c r="F451827" s="195"/>
    </row>
    <row r="451828" spans="6:6" x14ac:dyDescent="0.25">
      <c r="F451828" s="195"/>
    </row>
    <row r="451829" spans="6:6" x14ac:dyDescent="0.25">
      <c r="F451829" s="195"/>
    </row>
    <row r="451830" spans="6:6" x14ac:dyDescent="0.25">
      <c r="F451830" s="195"/>
    </row>
    <row r="451831" spans="6:6" x14ac:dyDescent="0.25">
      <c r="F451831" s="195"/>
    </row>
    <row r="451832" spans="6:6" x14ac:dyDescent="0.25">
      <c r="F451832" s="195"/>
    </row>
    <row r="451833" spans="6:6" x14ac:dyDescent="0.25">
      <c r="F451833" s="195"/>
    </row>
    <row r="451834" spans="6:6" x14ac:dyDescent="0.25">
      <c r="F451834" s="195"/>
    </row>
    <row r="451835" spans="6:6" x14ac:dyDescent="0.25">
      <c r="F451835" s="195"/>
    </row>
    <row r="451836" spans="6:6" x14ac:dyDescent="0.25">
      <c r="F451836" s="195"/>
    </row>
    <row r="451837" spans="6:6" x14ac:dyDescent="0.25">
      <c r="F451837" s="195"/>
    </row>
    <row r="451838" spans="6:6" x14ac:dyDescent="0.25">
      <c r="F451838" s="195"/>
    </row>
    <row r="451839" spans="6:6" x14ac:dyDescent="0.25">
      <c r="F451839" s="195"/>
    </row>
    <row r="451840" spans="6:6" x14ac:dyDescent="0.25">
      <c r="F451840" s="195"/>
    </row>
    <row r="451841" spans="6:6" x14ac:dyDescent="0.25">
      <c r="F451841" s="195"/>
    </row>
    <row r="451842" spans="6:6" x14ac:dyDescent="0.25">
      <c r="F451842" s="195"/>
    </row>
    <row r="451843" spans="6:6" x14ac:dyDescent="0.25">
      <c r="F451843" s="195"/>
    </row>
    <row r="451844" spans="6:6" x14ac:dyDescent="0.25">
      <c r="F451844" s="195"/>
    </row>
    <row r="451845" spans="6:6" x14ac:dyDescent="0.25">
      <c r="F451845" s="195"/>
    </row>
    <row r="451846" spans="6:6" x14ac:dyDescent="0.25">
      <c r="F451846" s="195"/>
    </row>
    <row r="451847" spans="6:6" x14ac:dyDescent="0.25">
      <c r="F451847" s="195"/>
    </row>
    <row r="451848" spans="6:6" x14ac:dyDescent="0.25">
      <c r="F451848" s="195"/>
    </row>
    <row r="451849" spans="6:6" x14ac:dyDescent="0.25">
      <c r="F451849" s="195"/>
    </row>
    <row r="451850" spans="6:6" x14ac:dyDescent="0.25">
      <c r="F451850" s="195"/>
    </row>
    <row r="451851" spans="6:6" x14ac:dyDescent="0.25">
      <c r="F451851" s="195"/>
    </row>
    <row r="451852" spans="6:6" x14ac:dyDescent="0.25">
      <c r="F451852" s="195"/>
    </row>
    <row r="451853" spans="6:6" x14ac:dyDescent="0.25">
      <c r="F451853" s="195"/>
    </row>
    <row r="451854" spans="6:6" x14ac:dyDescent="0.25">
      <c r="F451854" s="195"/>
    </row>
    <row r="451855" spans="6:6" x14ac:dyDescent="0.25">
      <c r="F451855" s="195"/>
    </row>
    <row r="451856" spans="6:6" x14ac:dyDescent="0.25">
      <c r="F451856" s="195"/>
    </row>
    <row r="451857" spans="6:6" x14ac:dyDescent="0.25">
      <c r="F451857" s="195"/>
    </row>
    <row r="451858" spans="6:6" x14ac:dyDescent="0.25">
      <c r="F451858" s="195"/>
    </row>
    <row r="451859" spans="6:6" x14ac:dyDescent="0.25">
      <c r="F451859" s="195"/>
    </row>
    <row r="451860" spans="6:6" x14ac:dyDescent="0.25">
      <c r="F451860" s="195"/>
    </row>
    <row r="451861" spans="6:6" x14ac:dyDescent="0.25">
      <c r="F451861" s="195"/>
    </row>
    <row r="451862" spans="6:6" x14ac:dyDescent="0.25">
      <c r="F451862" s="195"/>
    </row>
    <row r="451863" spans="6:6" x14ac:dyDescent="0.25">
      <c r="F451863" s="195"/>
    </row>
    <row r="451864" spans="6:6" x14ac:dyDescent="0.25">
      <c r="F451864" s="195"/>
    </row>
    <row r="451865" spans="6:6" x14ac:dyDescent="0.25">
      <c r="F451865" s="195"/>
    </row>
    <row r="451866" spans="6:6" x14ac:dyDescent="0.25">
      <c r="F451866" s="195"/>
    </row>
    <row r="451867" spans="6:6" x14ac:dyDescent="0.25">
      <c r="F451867" s="195"/>
    </row>
    <row r="451868" spans="6:6" x14ac:dyDescent="0.25">
      <c r="F451868" s="195"/>
    </row>
    <row r="451869" spans="6:6" x14ac:dyDescent="0.25">
      <c r="F451869" s="195"/>
    </row>
    <row r="451870" spans="6:6" x14ac:dyDescent="0.25">
      <c r="F451870" s="195"/>
    </row>
    <row r="451871" spans="6:6" x14ac:dyDescent="0.25">
      <c r="F451871" s="195"/>
    </row>
    <row r="451872" spans="6:6" x14ac:dyDescent="0.25">
      <c r="F451872" s="195"/>
    </row>
    <row r="451873" spans="6:6" x14ac:dyDescent="0.25">
      <c r="F451873" s="195"/>
    </row>
    <row r="451874" spans="6:6" x14ac:dyDescent="0.25">
      <c r="F451874" s="195"/>
    </row>
    <row r="451875" spans="6:6" x14ac:dyDescent="0.25">
      <c r="F451875" s="195"/>
    </row>
    <row r="451876" spans="6:6" x14ac:dyDescent="0.25">
      <c r="F451876" s="195"/>
    </row>
    <row r="451877" spans="6:6" x14ac:dyDescent="0.25">
      <c r="F451877" s="195"/>
    </row>
    <row r="451878" spans="6:6" x14ac:dyDescent="0.25">
      <c r="F451878" s="195"/>
    </row>
    <row r="451879" spans="6:6" x14ac:dyDescent="0.25">
      <c r="F451879" s="195"/>
    </row>
    <row r="451880" spans="6:6" x14ac:dyDescent="0.25">
      <c r="F451880" s="195"/>
    </row>
    <row r="451881" spans="6:6" x14ac:dyDescent="0.25">
      <c r="F451881" s="195"/>
    </row>
    <row r="451882" spans="6:6" x14ac:dyDescent="0.25">
      <c r="F451882" s="195"/>
    </row>
    <row r="451883" spans="6:6" x14ac:dyDescent="0.25">
      <c r="F451883" s="195"/>
    </row>
    <row r="451884" spans="6:6" x14ac:dyDescent="0.25">
      <c r="F451884" s="195"/>
    </row>
    <row r="451885" spans="6:6" x14ac:dyDescent="0.25">
      <c r="F451885" s="195"/>
    </row>
    <row r="451886" spans="6:6" x14ac:dyDescent="0.25">
      <c r="F451886" s="195"/>
    </row>
    <row r="451887" spans="6:6" x14ac:dyDescent="0.25">
      <c r="F451887" s="195"/>
    </row>
    <row r="451888" spans="6:6" x14ac:dyDescent="0.25">
      <c r="F451888" s="195"/>
    </row>
    <row r="451889" spans="6:6" x14ac:dyDescent="0.25">
      <c r="F451889" s="195"/>
    </row>
    <row r="451890" spans="6:6" x14ac:dyDescent="0.25">
      <c r="F451890" s="195"/>
    </row>
    <row r="451891" spans="6:6" x14ac:dyDescent="0.25">
      <c r="F451891" s="195"/>
    </row>
    <row r="451892" spans="6:6" x14ac:dyDescent="0.25">
      <c r="F451892" s="195"/>
    </row>
    <row r="451893" spans="6:6" x14ac:dyDescent="0.25">
      <c r="F451893" s="195"/>
    </row>
    <row r="451894" spans="6:6" x14ac:dyDescent="0.25">
      <c r="F451894" s="195"/>
    </row>
    <row r="451895" spans="6:6" x14ac:dyDescent="0.25">
      <c r="F451895" s="195"/>
    </row>
    <row r="451896" spans="6:6" x14ac:dyDescent="0.25">
      <c r="F451896" s="195"/>
    </row>
    <row r="451897" spans="6:6" x14ac:dyDescent="0.25">
      <c r="F451897" s="195"/>
    </row>
    <row r="451898" spans="6:6" x14ac:dyDescent="0.25">
      <c r="F451898" s="195"/>
    </row>
    <row r="451899" spans="6:6" x14ac:dyDescent="0.25">
      <c r="F451899" s="195"/>
    </row>
    <row r="451900" spans="6:6" x14ac:dyDescent="0.25">
      <c r="F451900" s="195"/>
    </row>
    <row r="451901" spans="6:6" x14ac:dyDescent="0.25">
      <c r="F451901" s="195"/>
    </row>
    <row r="451902" spans="6:6" x14ac:dyDescent="0.25">
      <c r="F451902" s="195"/>
    </row>
    <row r="451903" spans="6:6" x14ac:dyDescent="0.25">
      <c r="F451903" s="195"/>
    </row>
    <row r="451904" spans="6:6" x14ac:dyDescent="0.25">
      <c r="F451904" s="195"/>
    </row>
    <row r="451905" spans="6:6" x14ac:dyDescent="0.25">
      <c r="F451905" s="195"/>
    </row>
    <row r="451906" spans="6:6" x14ac:dyDescent="0.25">
      <c r="F451906" s="195"/>
    </row>
    <row r="451907" spans="6:6" x14ac:dyDescent="0.25">
      <c r="F451907" s="195"/>
    </row>
    <row r="451908" spans="6:6" x14ac:dyDescent="0.25">
      <c r="F451908" s="195"/>
    </row>
    <row r="451909" spans="6:6" x14ac:dyDescent="0.25">
      <c r="F451909" s="195"/>
    </row>
    <row r="451910" spans="6:6" x14ac:dyDescent="0.25">
      <c r="F451910" s="195"/>
    </row>
    <row r="451911" spans="6:6" x14ac:dyDescent="0.25">
      <c r="F451911" s="195"/>
    </row>
    <row r="451912" spans="6:6" x14ac:dyDescent="0.25">
      <c r="F451912" s="195"/>
    </row>
    <row r="451913" spans="6:6" x14ac:dyDescent="0.25">
      <c r="F451913" s="195"/>
    </row>
    <row r="451914" spans="6:6" x14ac:dyDescent="0.25">
      <c r="F451914" s="195"/>
    </row>
    <row r="451915" spans="6:6" x14ac:dyDescent="0.25">
      <c r="F451915" s="195"/>
    </row>
    <row r="451916" spans="6:6" x14ac:dyDescent="0.25">
      <c r="F451916" s="195"/>
    </row>
    <row r="451917" spans="6:6" x14ac:dyDescent="0.25">
      <c r="F451917" s="195"/>
    </row>
    <row r="451918" spans="6:6" x14ac:dyDescent="0.25">
      <c r="F451918" s="195"/>
    </row>
    <row r="451919" spans="6:6" x14ac:dyDescent="0.25">
      <c r="F451919" s="195"/>
    </row>
    <row r="451920" spans="6:6" x14ac:dyDescent="0.25">
      <c r="F451920" s="195"/>
    </row>
    <row r="451921" spans="6:6" x14ac:dyDescent="0.25">
      <c r="F451921" s="195"/>
    </row>
    <row r="451922" spans="6:6" x14ac:dyDescent="0.25">
      <c r="F451922" s="195"/>
    </row>
    <row r="451923" spans="6:6" x14ac:dyDescent="0.25">
      <c r="F451923" s="195"/>
    </row>
    <row r="451924" spans="6:6" x14ac:dyDescent="0.25">
      <c r="F451924" s="195"/>
    </row>
    <row r="451925" spans="6:6" x14ac:dyDescent="0.25">
      <c r="F451925" s="195"/>
    </row>
    <row r="451926" spans="6:6" x14ac:dyDescent="0.25">
      <c r="F451926" s="195"/>
    </row>
    <row r="451927" spans="6:6" x14ac:dyDescent="0.25">
      <c r="F451927" s="195"/>
    </row>
    <row r="451928" spans="6:6" x14ac:dyDescent="0.25">
      <c r="F451928" s="195"/>
    </row>
    <row r="451929" spans="6:6" x14ac:dyDescent="0.25">
      <c r="F451929" s="195"/>
    </row>
    <row r="451930" spans="6:6" x14ac:dyDescent="0.25">
      <c r="F451930" s="195"/>
    </row>
    <row r="451931" spans="6:6" x14ac:dyDescent="0.25">
      <c r="F451931" s="195"/>
    </row>
    <row r="451932" spans="6:6" x14ac:dyDescent="0.25">
      <c r="F451932" s="195"/>
    </row>
    <row r="451933" spans="6:6" x14ac:dyDescent="0.25">
      <c r="F451933" s="195"/>
    </row>
    <row r="451934" spans="6:6" x14ac:dyDescent="0.25">
      <c r="F451934" s="195"/>
    </row>
    <row r="451935" spans="6:6" x14ac:dyDescent="0.25">
      <c r="F451935" s="195"/>
    </row>
    <row r="451936" spans="6:6" x14ac:dyDescent="0.25">
      <c r="F451936" s="195"/>
    </row>
    <row r="451937" spans="6:6" x14ac:dyDescent="0.25">
      <c r="F451937" s="195"/>
    </row>
    <row r="451938" spans="6:6" x14ac:dyDescent="0.25">
      <c r="F451938" s="195"/>
    </row>
    <row r="451939" spans="6:6" x14ac:dyDescent="0.25">
      <c r="F451939" s="195"/>
    </row>
    <row r="451940" spans="6:6" x14ac:dyDescent="0.25">
      <c r="F451940" s="195"/>
    </row>
    <row r="451941" spans="6:6" x14ac:dyDescent="0.25">
      <c r="F451941" s="195"/>
    </row>
    <row r="451942" spans="6:6" x14ac:dyDescent="0.25">
      <c r="F451942" s="195"/>
    </row>
    <row r="451943" spans="6:6" x14ac:dyDescent="0.25">
      <c r="F451943" s="195"/>
    </row>
    <row r="451944" spans="6:6" x14ac:dyDescent="0.25">
      <c r="F451944" s="195"/>
    </row>
    <row r="451945" spans="6:6" x14ac:dyDescent="0.25">
      <c r="F451945" s="195"/>
    </row>
    <row r="451946" spans="6:6" x14ac:dyDescent="0.25">
      <c r="F451946" s="195"/>
    </row>
    <row r="451947" spans="6:6" x14ac:dyDescent="0.25">
      <c r="F451947" s="195"/>
    </row>
    <row r="451948" spans="6:6" x14ac:dyDescent="0.25">
      <c r="F451948" s="195"/>
    </row>
    <row r="451949" spans="6:6" x14ac:dyDescent="0.25">
      <c r="F451949" s="195"/>
    </row>
    <row r="451950" spans="6:6" x14ac:dyDescent="0.25">
      <c r="F451950" s="195"/>
    </row>
    <row r="451951" spans="6:6" x14ac:dyDescent="0.25">
      <c r="F451951" s="195"/>
    </row>
    <row r="451952" spans="6:6" x14ac:dyDescent="0.25">
      <c r="F451952" s="195"/>
    </row>
    <row r="451953" spans="6:6" x14ac:dyDescent="0.25">
      <c r="F451953" s="195"/>
    </row>
    <row r="451954" spans="6:6" x14ac:dyDescent="0.25">
      <c r="F451954" s="195"/>
    </row>
    <row r="451955" spans="6:6" x14ac:dyDescent="0.25">
      <c r="F451955" s="195"/>
    </row>
    <row r="451956" spans="6:6" x14ac:dyDescent="0.25">
      <c r="F451956" s="195"/>
    </row>
    <row r="451957" spans="6:6" x14ac:dyDescent="0.25">
      <c r="F451957" s="195"/>
    </row>
    <row r="451958" spans="6:6" x14ac:dyDescent="0.25">
      <c r="F451958" s="195"/>
    </row>
    <row r="451959" spans="6:6" x14ac:dyDescent="0.25">
      <c r="F451959" s="195"/>
    </row>
    <row r="451960" spans="6:6" x14ac:dyDescent="0.25">
      <c r="F451960" s="195"/>
    </row>
    <row r="451961" spans="6:6" x14ac:dyDescent="0.25">
      <c r="F451961" s="195"/>
    </row>
    <row r="451962" spans="6:6" x14ac:dyDescent="0.25">
      <c r="F451962" s="195"/>
    </row>
    <row r="451963" spans="6:6" x14ac:dyDescent="0.25">
      <c r="F451963" s="195"/>
    </row>
    <row r="451964" spans="6:6" x14ac:dyDescent="0.25">
      <c r="F451964" s="195"/>
    </row>
    <row r="451965" spans="6:6" x14ac:dyDescent="0.25">
      <c r="F451965" s="195"/>
    </row>
    <row r="451966" spans="6:6" x14ac:dyDescent="0.25">
      <c r="F451966" s="195"/>
    </row>
    <row r="451967" spans="6:6" x14ac:dyDescent="0.25">
      <c r="F451967" s="195"/>
    </row>
    <row r="451968" spans="6:6" x14ac:dyDescent="0.25">
      <c r="F451968" s="195"/>
    </row>
    <row r="451969" spans="6:6" x14ac:dyDescent="0.25">
      <c r="F451969" s="195"/>
    </row>
    <row r="451970" spans="6:6" x14ac:dyDescent="0.25">
      <c r="F451970" s="195"/>
    </row>
    <row r="451971" spans="6:6" x14ac:dyDescent="0.25">
      <c r="F451971" s="195"/>
    </row>
    <row r="451972" spans="6:6" x14ac:dyDescent="0.25">
      <c r="F451972" s="195"/>
    </row>
    <row r="451973" spans="6:6" x14ac:dyDescent="0.25">
      <c r="F451973" s="195"/>
    </row>
    <row r="451974" spans="6:6" x14ac:dyDescent="0.25">
      <c r="F451974" s="195"/>
    </row>
    <row r="451975" spans="6:6" x14ac:dyDescent="0.25">
      <c r="F451975" s="195"/>
    </row>
    <row r="451976" spans="6:6" x14ac:dyDescent="0.25">
      <c r="F451976" s="195"/>
    </row>
    <row r="451977" spans="6:6" x14ac:dyDescent="0.25">
      <c r="F451977" s="195"/>
    </row>
    <row r="451978" spans="6:6" x14ac:dyDescent="0.25">
      <c r="F451978" s="195"/>
    </row>
    <row r="451979" spans="6:6" x14ac:dyDescent="0.25">
      <c r="F451979" s="195"/>
    </row>
    <row r="451980" spans="6:6" x14ac:dyDescent="0.25">
      <c r="F451980" s="195"/>
    </row>
    <row r="451981" spans="6:6" x14ac:dyDescent="0.25">
      <c r="F451981" s="195"/>
    </row>
    <row r="451982" spans="6:6" x14ac:dyDescent="0.25">
      <c r="F451982" s="195"/>
    </row>
    <row r="451983" spans="6:6" x14ac:dyDescent="0.25">
      <c r="F451983" s="195"/>
    </row>
    <row r="451984" spans="6:6" x14ac:dyDescent="0.25">
      <c r="F451984" s="195"/>
    </row>
    <row r="457102" spans="6:6" x14ac:dyDescent="0.25">
      <c r="F457102" s="195"/>
    </row>
    <row r="457103" spans="6:6" x14ac:dyDescent="0.25">
      <c r="F457103" s="195"/>
    </row>
    <row r="457104" spans="6:6" x14ac:dyDescent="0.25">
      <c r="F457104" s="195"/>
    </row>
    <row r="457105" spans="6:6" x14ac:dyDescent="0.25">
      <c r="F457105" s="195"/>
    </row>
    <row r="457106" spans="6:6" x14ac:dyDescent="0.25">
      <c r="F457106" s="195"/>
    </row>
    <row r="457107" spans="6:6" x14ac:dyDescent="0.25">
      <c r="F457107" s="195"/>
    </row>
    <row r="457108" spans="6:6" x14ac:dyDescent="0.25">
      <c r="F457108" s="195"/>
    </row>
    <row r="457109" spans="6:6" x14ac:dyDescent="0.25">
      <c r="F457109" s="195"/>
    </row>
    <row r="457110" spans="6:6" x14ac:dyDescent="0.25">
      <c r="F457110" s="195"/>
    </row>
    <row r="457111" spans="6:6" x14ac:dyDescent="0.25">
      <c r="F457111" s="195"/>
    </row>
    <row r="457112" spans="6:6" x14ac:dyDescent="0.25">
      <c r="F457112" s="195"/>
    </row>
    <row r="457113" spans="6:6" x14ac:dyDescent="0.25">
      <c r="F457113" s="195"/>
    </row>
    <row r="457114" spans="6:6" x14ac:dyDescent="0.25">
      <c r="F457114" s="195"/>
    </row>
    <row r="457115" spans="6:6" x14ac:dyDescent="0.25">
      <c r="F457115" s="195"/>
    </row>
    <row r="457116" spans="6:6" x14ac:dyDescent="0.25">
      <c r="F457116" s="195"/>
    </row>
    <row r="457117" spans="6:6" x14ac:dyDescent="0.25">
      <c r="F457117" s="195"/>
    </row>
    <row r="457118" spans="6:6" x14ac:dyDescent="0.25">
      <c r="F457118" s="195"/>
    </row>
    <row r="457119" spans="6:6" x14ac:dyDescent="0.25">
      <c r="F457119" s="195"/>
    </row>
    <row r="457120" spans="6:6" x14ac:dyDescent="0.25">
      <c r="F457120" s="195"/>
    </row>
    <row r="457121" spans="6:6" x14ac:dyDescent="0.25">
      <c r="F457121" s="195"/>
    </row>
    <row r="457122" spans="6:6" x14ac:dyDescent="0.25">
      <c r="F457122" s="195"/>
    </row>
    <row r="457123" spans="6:6" x14ac:dyDescent="0.25">
      <c r="F457123" s="195"/>
    </row>
    <row r="457124" spans="6:6" x14ac:dyDescent="0.25">
      <c r="F457124" s="195"/>
    </row>
    <row r="457125" spans="6:6" x14ac:dyDescent="0.25">
      <c r="F457125" s="195"/>
    </row>
    <row r="457126" spans="6:6" x14ac:dyDescent="0.25">
      <c r="F457126" s="195"/>
    </row>
    <row r="457127" spans="6:6" x14ac:dyDescent="0.25">
      <c r="F457127" s="195"/>
    </row>
    <row r="457128" spans="6:6" x14ac:dyDescent="0.25">
      <c r="F457128" s="195"/>
    </row>
    <row r="457129" spans="6:6" x14ac:dyDescent="0.25">
      <c r="F457129" s="195"/>
    </row>
    <row r="457130" spans="6:6" x14ac:dyDescent="0.25">
      <c r="F457130" s="195"/>
    </row>
    <row r="457131" spans="6:6" x14ac:dyDescent="0.25">
      <c r="F457131" s="195"/>
    </row>
    <row r="457132" spans="6:6" x14ac:dyDescent="0.25">
      <c r="F457132" s="195"/>
    </row>
    <row r="457133" spans="6:6" x14ac:dyDescent="0.25">
      <c r="F457133" s="195"/>
    </row>
    <row r="457134" spans="6:6" x14ac:dyDescent="0.25">
      <c r="F457134" s="195"/>
    </row>
    <row r="457135" spans="6:6" x14ac:dyDescent="0.25">
      <c r="F457135" s="195"/>
    </row>
    <row r="457136" spans="6:6" x14ac:dyDescent="0.25">
      <c r="F457136" s="195"/>
    </row>
    <row r="457137" spans="6:6" x14ac:dyDescent="0.25">
      <c r="F457137" s="195"/>
    </row>
    <row r="457138" spans="6:6" x14ac:dyDescent="0.25">
      <c r="F457138" s="195"/>
    </row>
    <row r="457139" spans="6:6" x14ac:dyDescent="0.25">
      <c r="F457139" s="195"/>
    </row>
    <row r="457140" spans="6:6" x14ac:dyDescent="0.25">
      <c r="F457140" s="195"/>
    </row>
    <row r="457141" spans="6:6" x14ac:dyDescent="0.25">
      <c r="F457141" s="195"/>
    </row>
    <row r="457142" spans="6:6" x14ac:dyDescent="0.25">
      <c r="F457142" s="195"/>
    </row>
    <row r="457143" spans="6:6" x14ac:dyDescent="0.25">
      <c r="F457143" s="195"/>
    </row>
    <row r="457144" spans="6:6" x14ac:dyDescent="0.25">
      <c r="F457144" s="195"/>
    </row>
    <row r="457145" spans="6:6" x14ac:dyDescent="0.25">
      <c r="F457145" s="195"/>
    </row>
    <row r="457146" spans="6:6" x14ac:dyDescent="0.25">
      <c r="F457146" s="195"/>
    </row>
    <row r="457147" spans="6:6" x14ac:dyDescent="0.25">
      <c r="F457147" s="195"/>
    </row>
    <row r="457148" spans="6:6" x14ac:dyDescent="0.25">
      <c r="F457148" s="195"/>
    </row>
    <row r="457149" spans="6:6" x14ac:dyDescent="0.25">
      <c r="F457149" s="195"/>
    </row>
    <row r="457150" spans="6:6" x14ac:dyDescent="0.25">
      <c r="F457150" s="195"/>
    </row>
    <row r="457151" spans="6:6" x14ac:dyDescent="0.25">
      <c r="F457151" s="195"/>
    </row>
    <row r="457152" spans="6:6" x14ac:dyDescent="0.25">
      <c r="F457152" s="195"/>
    </row>
    <row r="457153" spans="6:6" x14ac:dyDescent="0.25">
      <c r="F457153" s="195"/>
    </row>
    <row r="457154" spans="6:6" x14ac:dyDescent="0.25">
      <c r="F457154" s="195"/>
    </row>
    <row r="457155" spans="6:6" x14ac:dyDescent="0.25">
      <c r="F457155" s="195"/>
    </row>
    <row r="457156" spans="6:6" x14ac:dyDescent="0.25">
      <c r="F457156" s="195"/>
    </row>
    <row r="457157" spans="6:6" x14ac:dyDescent="0.25">
      <c r="F457157" s="195"/>
    </row>
    <row r="457158" spans="6:6" x14ac:dyDescent="0.25">
      <c r="F457158" s="195"/>
    </row>
    <row r="457159" spans="6:6" x14ac:dyDescent="0.25">
      <c r="F457159" s="195"/>
    </row>
    <row r="457160" spans="6:6" x14ac:dyDescent="0.25">
      <c r="F457160" s="195"/>
    </row>
    <row r="457161" spans="6:6" x14ac:dyDescent="0.25">
      <c r="F457161" s="195"/>
    </row>
    <row r="457162" spans="6:6" x14ac:dyDescent="0.25">
      <c r="F457162" s="195"/>
    </row>
    <row r="457163" spans="6:6" x14ac:dyDescent="0.25">
      <c r="F457163" s="195"/>
    </row>
    <row r="457164" spans="6:6" x14ac:dyDescent="0.25">
      <c r="F457164" s="195"/>
    </row>
    <row r="457165" spans="6:6" x14ac:dyDescent="0.25">
      <c r="F457165" s="195"/>
    </row>
    <row r="457166" spans="6:6" x14ac:dyDescent="0.25">
      <c r="F457166" s="195"/>
    </row>
    <row r="457167" spans="6:6" x14ac:dyDescent="0.25">
      <c r="F457167" s="195"/>
    </row>
    <row r="457168" spans="6:6" x14ac:dyDescent="0.25">
      <c r="F457168" s="195"/>
    </row>
    <row r="457169" spans="6:6" x14ac:dyDescent="0.25">
      <c r="F457169" s="195"/>
    </row>
    <row r="457170" spans="6:6" x14ac:dyDescent="0.25">
      <c r="F457170" s="195"/>
    </row>
    <row r="457171" spans="6:6" x14ac:dyDescent="0.25">
      <c r="F457171" s="195"/>
    </row>
    <row r="457172" spans="6:6" x14ac:dyDescent="0.25">
      <c r="F457172" s="195"/>
    </row>
    <row r="457173" spans="6:6" x14ac:dyDescent="0.25">
      <c r="F457173" s="195"/>
    </row>
    <row r="457174" spans="6:6" x14ac:dyDescent="0.25">
      <c r="F457174" s="195"/>
    </row>
    <row r="457175" spans="6:6" x14ac:dyDescent="0.25">
      <c r="F457175" s="195"/>
    </row>
    <row r="457176" spans="6:6" x14ac:dyDescent="0.25">
      <c r="F457176" s="195"/>
    </row>
    <row r="457177" spans="6:6" x14ac:dyDescent="0.25">
      <c r="F457177" s="195"/>
    </row>
    <row r="457178" spans="6:6" x14ac:dyDescent="0.25">
      <c r="F457178" s="195"/>
    </row>
    <row r="457179" spans="6:6" x14ac:dyDescent="0.25">
      <c r="F457179" s="195"/>
    </row>
    <row r="457180" spans="6:6" x14ac:dyDescent="0.25">
      <c r="F457180" s="195"/>
    </row>
    <row r="457181" spans="6:6" x14ac:dyDescent="0.25">
      <c r="F457181" s="195"/>
    </row>
    <row r="457182" spans="6:6" x14ac:dyDescent="0.25">
      <c r="F457182" s="195"/>
    </row>
    <row r="457183" spans="6:6" x14ac:dyDescent="0.25">
      <c r="F457183" s="195"/>
    </row>
    <row r="457184" spans="6:6" x14ac:dyDescent="0.25">
      <c r="F457184" s="195"/>
    </row>
    <row r="457185" spans="6:6" x14ac:dyDescent="0.25">
      <c r="F457185" s="195"/>
    </row>
    <row r="457186" spans="6:6" x14ac:dyDescent="0.25">
      <c r="F457186" s="195"/>
    </row>
    <row r="457187" spans="6:6" x14ac:dyDescent="0.25">
      <c r="F457187" s="195"/>
    </row>
    <row r="457188" spans="6:6" x14ac:dyDescent="0.25">
      <c r="F457188" s="195"/>
    </row>
    <row r="457189" spans="6:6" x14ac:dyDescent="0.25">
      <c r="F457189" s="195"/>
    </row>
    <row r="457190" spans="6:6" x14ac:dyDescent="0.25">
      <c r="F457190" s="195"/>
    </row>
    <row r="457191" spans="6:6" x14ac:dyDescent="0.25">
      <c r="F457191" s="195"/>
    </row>
    <row r="457192" spans="6:6" x14ac:dyDescent="0.25">
      <c r="F457192" s="195"/>
    </row>
    <row r="457193" spans="6:6" x14ac:dyDescent="0.25">
      <c r="F457193" s="195"/>
    </row>
    <row r="457194" spans="6:6" x14ac:dyDescent="0.25">
      <c r="F457194" s="195"/>
    </row>
    <row r="457195" spans="6:6" x14ac:dyDescent="0.25">
      <c r="F457195" s="195"/>
    </row>
    <row r="457196" spans="6:6" x14ac:dyDescent="0.25">
      <c r="F457196" s="195"/>
    </row>
    <row r="457197" spans="6:6" x14ac:dyDescent="0.25">
      <c r="F457197" s="195"/>
    </row>
    <row r="457198" spans="6:6" x14ac:dyDescent="0.25">
      <c r="F457198" s="195"/>
    </row>
    <row r="457199" spans="6:6" x14ac:dyDescent="0.25">
      <c r="F457199" s="195"/>
    </row>
    <row r="457200" spans="6:6" x14ac:dyDescent="0.25">
      <c r="F457200" s="195"/>
    </row>
    <row r="457201" spans="6:6" x14ac:dyDescent="0.25">
      <c r="F457201" s="195"/>
    </row>
    <row r="457202" spans="6:6" x14ac:dyDescent="0.25">
      <c r="F457202" s="195"/>
    </row>
    <row r="457203" spans="6:6" x14ac:dyDescent="0.25">
      <c r="F457203" s="195"/>
    </row>
    <row r="457204" spans="6:6" x14ac:dyDescent="0.25">
      <c r="F457204" s="195"/>
    </row>
    <row r="457205" spans="6:6" x14ac:dyDescent="0.25">
      <c r="F457205" s="195"/>
    </row>
    <row r="457206" spans="6:6" x14ac:dyDescent="0.25">
      <c r="F457206" s="195"/>
    </row>
    <row r="457207" spans="6:6" x14ac:dyDescent="0.25">
      <c r="F457207" s="195"/>
    </row>
    <row r="457208" spans="6:6" x14ac:dyDescent="0.25">
      <c r="F457208" s="195"/>
    </row>
    <row r="457209" spans="6:6" x14ac:dyDescent="0.25">
      <c r="F457209" s="195"/>
    </row>
    <row r="457210" spans="6:6" x14ac:dyDescent="0.25">
      <c r="F457210" s="195"/>
    </row>
    <row r="457211" spans="6:6" x14ac:dyDescent="0.25">
      <c r="F457211" s="195"/>
    </row>
    <row r="457212" spans="6:6" x14ac:dyDescent="0.25">
      <c r="F457212" s="195"/>
    </row>
    <row r="457213" spans="6:6" x14ac:dyDescent="0.25">
      <c r="F457213" s="195"/>
    </row>
    <row r="457214" spans="6:6" x14ac:dyDescent="0.25">
      <c r="F457214" s="195"/>
    </row>
    <row r="457215" spans="6:6" x14ac:dyDescent="0.25">
      <c r="F457215" s="195"/>
    </row>
    <row r="457216" spans="6:6" x14ac:dyDescent="0.25">
      <c r="F457216" s="195"/>
    </row>
    <row r="457217" spans="6:6" x14ac:dyDescent="0.25">
      <c r="F457217" s="195"/>
    </row>
    <row r="457218" spans="6:6" x14ac:dyDescent="0.25">
      <c r="F457218" s="195"/>
    </row>
    <row r="457219" spans="6:6" x14ac:dyDescent="0.25">
      <c r="F457219" s="195"/>
    </row>
    <row r="457220" spans="6:6" x14ac:dyDescent="0.25">
      <c r="F457220" s="195"/>
    </row>
    <row r="457221" spans="6:6" x14ac:dyDescent="0.25">
      <c r="F457221" s="195"/>
    </row>
    <row r="457222" spans="6:6" x14ac:dyDescent="0.25">
      <c r="F457222" s="195"/>
    </row>
    <row r="457223" spans="6:6" x14ac:dyDescent="0.25">
      <c r="F457223" s="195"/>
    </row>
    <row r="457224" spans="6:6" x14ac:dyDescent="0.25">
      <c r="F457224" s="195"/>
    </row>
    <row r="457225" spans="6:6" x14ac:dyDescent="0.25">
      <c r="F457225" s="195"/>
    </row>
    <row r="457226" spans="6:6" x14ac:dyDescent="0.25">
      <c r="F457226" s="195"/>
    </row>
    <row r="457227" spans="6:6" x14ac:dyDescent="0.25">
      <c r="F457227" s="195"/>
    </row>
    <row r="457228" spans="6:6" x14ac:dyDescent="0.25">
      <c r="F457228" s="195"/>
    </row>
    <row r="457229" spans="6:6" x14ac:dyDescent="0.25">
      <c r="F457229" s="195"/>
    </row>
    <row r="457230" spans="6:6" x14ac:dyDescent="0.25">
      <c r="F457230" s="195"/>
    </row>
    <row r="457231" spans="6:6" x14ac:dyDescent="0.25">
      <c r="F457231" s="195"/>
    </row>
    <row r="457232" spans="6:6" x14ac:dyDescent="0.25">
      <c r="F457232" s="195"/>
    </row>
    <row r="457233" spans="6:6" x14ac:dyDescent="0.25">
      <c r="F457233" s="195"/>
    </row>
    <row r="457234" spans="6:6" x14ac:dyDescent="0.25">
      <c r="F457234" s="195"/>
    </row>
    <row r="457235" spans="6:6" x14ac:dyDescent="0.25">
      <c r="F457235" s="195"/>
    </row>
    <row r="457236" spans="6:6" x14ac:dyDescent="0.25">
      <c r="F457236" s="195"/>
    </row>
    <row r="457237" spans="6:6" x14ac:dyDescent="0.25">
      <c r="F457237" s="195"/>
    </row>
    <row r="457238" spans="6:6" x14ac:dyDescent="0.25">
      <c r="F457238" s="195"/>
    </row>
    <row r="457239" spans="6:6" x14ac:dyDescent="0.25">
      <c r="F457239" s="195"/>
    </row>
    <row r="457240" spans="6:6" x14ac:dyDescent="0.25">
      <c r="F457240" s="195"/>
    </row>
    <row r="457241" spans="6:6" x14ac:dyDescent="0.25">
      <c r="F457241" s="195"/>
    </row>
    <row r="457242" spans="6:6" x14ac:dyDescent="0.25">
      <c r="F457242" s="195"/>
    </row>
    <row r="457243" spans="6:6" x14ac:dyDescent="0.25">
      <c r="F457243" s="195"/>
    </row>
    <row r="457244" spans="6:6" x14ac:dyDescent="0.25">
      <c r="F457244" s="195"/>
    </row>
    <row r="457245" spans="6:6" x14ac:dyDescent="0.25">
      <c r="F457245" s="195"/>
    </row>
    <row r="457246" spans="6:6" x14ac:dyDescent="0.25">
      <c r="F457246" s="195"/>
    </row>
    <row r="457247" spans="6:6" x14ac:dyDescent="0.25">
      <c r="F457247" s="195"/>
    </row>
    <row r="457248" spans="6:6" x14ac:dyDescent="0.25">
      <c r="F457248" s="195"/>
    </row>
    <row r="457249" spans="6:6" x14ac:dyDescent="0.25">
      <c r="F457249" s="195"/>
    </row>
    <row r="457250" spans="6:6" x14ac:dyDescent="0.25">
      <c r="F457250" s="195"/>
    </row>
    <row r="457251" spans="6:6" x14ac:dyDescent="0.25">
      <c r="F457251" s="195"/>
    </row>
    <row r="457252" spans="6:6" x14ac:dyDescent="0.25">
      <c r="F457252" s="195"/>
    </row>
    <row r="457253" spans="6:6" x14ac:dyDescent="0.25">
      <c r="F457253" s="195"/>
    </row>
    <row r="457254" spans="6:6" x14ac:dyDescent="0.25">
      <c r="F457254" s="195"/>
    </row>
    <row r="457255" spans="6:6" x14ac:dyDescent="0.25">
      <c r="F457255" s="195"/>
    </row>
    <row r="457256" spans="6:6" x14ac:dyDescent="0.25">
      <c r="F457256" s="195"/>
    </row>
    <row r="457257" spans="6:6" x14ac:dyDescent="0.25">
      <c r="F457257" s="195"/>
    </row>
    <row r="457258" spans="6:6" x14ac:dyDescent="0.25">
      <c r="F457258" s="195"/>
    </row>
    <row r="457259" spans="6:6" x14ac:dyDescent="0.25">
      <c r="F457259" s="195"/>
    </row>
    <row r="457260" spans="6:6" x14ac:dyDescent="0.25">
      <c r="F457260" s="195"/>
    </row>
    <row r="457261" spans="6:6" x14ac:dyDescent="0.25">
      <c r="F457261" s="195"/>
    </row>
    <row r="457262" spans="6:6" x14ac:dyDescent="0.25">
      <c r="F457262" s="195"/>
    </row>
    <row r="457263" spans="6:6" x14ac:dyDescent="0.25">
      <c r="F457263" s="195"/>
    </row>
    <row r="457264" spans="6:6" x14ac:dyDescent="0.25">
      <c r="F457264" s="195"/>
    </row>
    <row r="457265" spans="6:6" x14ac:dyDescent="0.25">
      <c r="F457265" s="195"/>
    </row>
    <row r="457266" spans="6:6" x14ac:dyDescent="0.25">
      <c r="F457266" s="195"/>
    </row>
    <row r="457267" spans="6:6" x14ac:dyDescent="0.25">
      <c r="F457267" s="195"/>
    </row>
    <row r="457268" spans="6:6" x14ac:dyDescent="0.25">
      <c r="F457268" s="195"/>
    </row>
    <row r="457269" spans="6:6" x14ac:dyDescent="0.25">
      <c r="F457269" s="195"/>
    </row>
    <row r="457270" spans="6:6" x14ac:dyDescent="0.25">
      <c r="F457270" s="195"/>
    </row>
    <row r="457271" spans="6:6" x14ac:dyDescent="0.25">
      <c r="F457271" s="195"/>
    </row>
    <row r="457272" spans="6:6" x14ac:dyDescent="0.25">
      <c r="F457272" s="195"/>
    </row>
    <row r="457273" spans="6:6" x14ac:dyDescent="0.25">
      <c r="F457273" s="195"/>
    </row>
    <row r="457274" spans="6:6" x14ac:dyDescent="0.25">
      <c r="F457274" s="195"/>
    </row>
    <row r="457275" spans="6:6" x14ac:dyDescent="0.25">
      <c r="F457275" s="195"/>
    </row>
    <row r="457276" spans="6:6" x14ac:dyDescent="0.25">
      <c r="F457276" s="195"/>
    </row>
    <row r="457277" spans="6:6" x14ac:dyDescent="0.25">
      <c r="F457277" s="195"/>
    </row>
    <row r="457278" spans="6:6" x14ac:dyDescent="0.25">
      <c r="F457278" s="195"/>
    </row>
    <row r="457279" spans="6:6" x14ac:dyDescent="0.25">
      <c r="F457279" s="195"/>
    </row>
    <row r="457280" spans="6:6" x14ac:dyDescent="0.25">
      <c r="F457280" s="195"/>
    </row>
    <row r="457281" spans="6:6" x14ac:dyDescent="0.25">
      <c r="F457281" s="195"/>
    </row>
    <row r="457282" spans="6:6" x14ac:dyDescent="0.25">
      <c r="F457282" s="195"/>
    </row>
    <row r="457283" spans="6:6" x14ac:dyDescent="0.25">
      <c r="F457283" s="195"/>
    </row>
    <row r="457284" spans="6:6" x14ac:dyDescent="0.25">
      <c r="F457284" s="195"/>
    </row>
    <row r="457285" spans="6:6" x14ac:dyDescent="0.25">
      <c r="F457285" s="195"/>
    </row>
    <row r="457286" spans="6:6" x14ac:dyDescent="0.25">
      <c r="F457286" s="195"/>
    </row>
    <row r="457287" spans="6:6" x14ac:dyDescent="0.25">
      <c r="F457287" s="195"/>
    </row>
    <row r="457288" spans="6:6" x14ac:dyDescent="0.25">
      <c r="F457288" s="195"/>
    </row>
    <row r="457289" spans="6:6" x14ac:dyDescent="0.25">
      <c r="F457289" s="195"/>
    </row>
    <row r="457290" spans="6:6" x14ac:dyDescent="0.25">
      <c r="F457290" s="195"/>
    </row>
    <row r="457291" spans="6:6" x14ac:dyDescent="0.25">
      <c r="F457291" s="195"/>
    </row>
    <row r="457292" spans="6:6" x14ac:dyDescent="0.25">
      <c r="F457292" s="195"/>
    </row>
    <row r="457293" spans="6:6" x14ac:dyDescent="0.25">
      <c r="F457293" s="195"/>
    </row>
    <row r="457294" spans="6:6" x14ac:dyDescent="0.25">
      <c r="F457294" s="195"/>
    </row>
    <row r="457295" spans="6:6" x14ac:dyDescent="0.25">
      <c r="F457295" s="195"/>
    </row>
    <row r="457296" spans="6:6" x14ac:dyDescent="0.25">
      <c r="F457296" s="195"/>
    </row>
    <row r="457297" spans="6:6" x14ac:dyDescent="0.25">
      <c r="F457297" s="195"/>
    </row>
    <row r="457298" spans="6:6" x14ac:dyDescent="0.25">
      <c r="F457298" s="195"/>
    </row>
    <row r="457299" spans="6:6" x14ac:dyDescent="0.25">
      <c r="F457299" s="195"/>
    </row>
    <row r="457300" spans="6:6" x14ac:dyDescent="0.25">
      <c r="F457300" s="195"/>
    </row>
    <row r="457301" spans="6:6" x14ac:dyDescent="0.25">
      <c r="F457301" s="195"/>
    </row>
    <row r="457302" spans="6:6" x14ac:dyDescent="0.25">
      <c r="F457302" s="195"/>
    </row>
    <row r="457303" spans="6:6" x14ac:dyDescent="0.25">
      <c r="F457303" s="195"/>
    </row>
    <row r="457304" spans="6:6" x14ac:dyDescent="0.25">
      <c r="F457304" s="195"/>
    </row>
    <row r="457305" spans="6:6" x14ac:dyDescent="0.25">
      <c r="F457305" s="195"/>
    </row>
    <row r="457306" spans="6:6" x14ac:dyDescent="0.25">
      <c r="F457306" s="195"/>
    </row>
    <row r="457307" spans="6:6" x14ac:dyDescent="0.25">
      <c r="F457307" s="195"/>
    </row>
    <row r="457308" spans="6:6" x14ac:dyDescent="0.25">
      <c r="F457308" s="195"/>
    </row>
    <row r="457309" spans="6:6" x14ac:dyDescent="0.25">
      <c r="F457309" s="195"/>
    </row>
    <row r="457310" spans="6:6" x14ac:dyDescent="0.25">
      <c r="F457310" s="195"/>
    </row>
    <row r="457311" spans="6:6" x14ac:dyDescent="0.25">
      <c r="F457311" s="195"/>
    </row>
    <row r="457312" spans="6:6" x14ac:dyDescent="0.25">
      <c r="F457312" s="195"/>
    </row>
    <row r="457313" spans="6:6" x14ac:dyDescent="0.25">
      <c r="F457313" s="195"/>
    </row>
    <row r="457314" spans="6:6" x14ac:dyDescent="0.25">
      <c r="F457314" s="195"/>
    </row>
    <row r="457315" spans="6:6" x14ac:dyDescent="0.25">
      <c r="F457315" s="195"/>
    </row>
    <row r="457316" spans="6:6" x14ac:dyDescent="0.25">
      <c r="F457316" s="195"/>
    </row>
    <row r="457317" spans="6:6" x14ac:dyDescent="0.25">
      <c r="F457317" s="195"/>
    </row>
    <row r="457318" spans="6:6" x14ac:dyDescent="0.25">
      <c r="F457318" s="195"/>
    </row>
    <row r="457319" spans="6:6" x14ac:dyDescent="0.25">
      <c r="F457319" s="195"/>
    </row>
    <row r="457320" spans="6:6" x14ac:dyDescent="0.25">
      <c r="F457320" s="195"/>
    </row>
    <row r="457321" spans="6:6" x14ac:dyDescent="0.25">
      <c r="F457321" s="195"/>
    </row>
    <row r="457322" spans="6:6" x14ac:dyDescent="0.25">
      <c r="F457322" s="195"/>
    </row>
    <row r="457323" spans="6:6" x14ac:dyDescent="0.25">
      <c r="F457323" s="195"/>
    </row>
    <row r="457324" spans="6:6" x14ac:dyDescent="0.25">
      <c r="F457324" s="195"/>
    </row>
    <row r="457325" spans="6:6" x14ac:dyDescent="0.25">
      <c r="F457325" s="195"/>
    </row>
    <row r="457326" spans="6:6" x14ac:dyDescent="0.25">
      <c r="F457326" s="195"/>
    </row>
    <row r="457327" spans="6:6" x14ac:dyDescent="0.25">
      <c r="F457327" s="195"/>
    </row>
    <row r="457328" spans="6:6" x14ac:dyDescent="0.25">
      <c r="F457328" s="195"/>
    </row>
    <row r="457329" spans="6:6" x14ac:dyDescent="0.25">
      <c r="F457329" s="195"/>
    </row>
    <row r="457330" spans="6:6" x14ac:dyDescent="0.25">
      <c r="F457330" s="195"/>
    </row>
    <row r="457331" spans="6:6" x14ac:dyDescent="0.25">
      <c r="F457331" s="195"/>
    </row>
    <row r="457332" spans="6:6" x14ac:dyDescent="0.25">
      <c r="F457332" s="195"/>
    </row>
    <row r="457333" spans="6:6" x14ac:dyDescent="0.25">
      <c r="F457333" s="195"/>
    </row>
    <row r="457334" spans="6:6" x14ac:dyDescent="0.25">
      <c r="F457334" s="195"/>
    </row>
    <row r="457335" spans="6:6" x14ac:dyDescent="0.25">
      <c r="F457335" s="195"/>
    </row>
    <row r="457336" spans="6:6" x14ac:dyDescent="0.25">
      <c r="F457336" s="195"/>
    </row>
    <row r="457337" spans="6:6" x14ac:dyDescent="0.25">
      <c r="F457337" s="195"/>
    </row>
    <row r="457338" spans="6:6" x14ac:dyDescent="0.25">
      <c r="F457338" s="195"/>
    </row>
    <row r="457339" spans="6:6" x14ac:dyDescent="0.25">
      <c r="F457339" s="195"/>
    </row>
    <row r="457340" spans="6:6" x14ac:dyDescent="0.25">
      <c r="F457340" s="195"/>
    </row>
    <row r="457341" spans="6:6" x14ac:dyDescent="0.25">
      <c r="F457341" s="195"/>
    </row>
    <row r="457342" spans="6:6" x14ac:dyDescent="0.25">
      <c r="F457342" s="195"/>
    </row>
    <row r="457343" spans="6:6" x14ac:dyDescent="0.25">
      <c r="F457343" s="195"/>
    </row>
    <row r="457344" spans="6:6" x14ac:dyDescent="0.25">
      <c r="F457344" s="195"/>
    </row>
    <row r="457345" spans="6:6" x14ac:dyDescent="0.25">
      <c r="F457345" s="195"/>
    </row>
    <row r="457346" spans="6:6" x14ac:dyDescent="0.25">
      <c r="F457346" s="195"/>
    </row>
    <row r="457347" spans="6:6" x14ac:dyDescent="0.25">
      <c r="F457347" s="195"/>
    </row>
    <row r="457348" spans="6:6" x14ac:dyDescent="0.25">
      <c r="F457348" s="195"/>
    </row>
    <row r="457349" spans="6:6" x14ac:dyDescent="0.25">
      <c r="F457349" s="195"/>
    </row>
    <row r="457350" spans="6:6" x14ac:dyDescent="0.25">
      <c r="F457350" s="195"/>
    </row>
    <row r="457351" spans="6:6" x14ac:dyDescent="0.25">
      <c r="F457351" s="195"/>
    </row>
    <row r="457352" spans="6:6" x14ac:dyDescent="0.25">
      <c r="F457352" s="195"/>
    </row>
    <row r="457353" spans="6:6" x14ac:dyDescent="0.25">
      <c r="F457353" s="195"/>
    </row>
    <row r="457354" spans="6:6" x14ac:dyDescent="0.25">
      <c r="F457354" s="195"/>
    </row>
    <row r="457355" spans="6:6" x14ac:dyDescent="0.25">
      <c r="F457355" s="195"/>
    </row>
    <row r="457356" spans="6:6" x14ac:dyDescent="0.25">
      <c r="F457356" s="195"/>
    </row>
    <row r="457357" spans="6:6" x14ac:dyDescent="0.25">
      <c r="F457357" s="195"/>
    </row>
    <row r="457358" spans="6:6" x14ac:dyDescent="0.25">
      <c r="F457358" s="195"/>
    </row>
    <row r="457359" spans="6:6" x14ac:dyDescent="0.25">
      <c r="F457359" s="195"/>
    </row>
    <row r="457360" spans="6:6" x14ac:dyDescent="0.25">
      <c r="F457360" s="195"/>
    </row>
    <row r="457361" spans="6:6" x14ac:dyDescent="0.25">
      <c r="F457361" s="195"/>
    </row>
    <row r="457362" spans="6:6" x14ac:dyDescent="0.25">
      <c r="F457362" s="195"/>
    </row>
    <row r="457363" spans="6:6" x14ac:dyDescent="0.25">
      <c r="F457363" s="195"/>
    </row>
    <row r="457364" spans="6:6" x14ac:dyDescent="0.25">
      <c r="F457364" s="195"/>
    </row>
    <row r="457365" spans="6:6" x14ac:dyDescent="0.25">
      <c r="F457365" s="195"/>
    </row>
    <row r="457366" spans="6:6" x14ac:dyDescent="0.25">
      <c r="F457366" s="195"/>
    </row>
    <row r="457367" spans="6:6" x14ac:dyDescent="0.25">
      <c r="F457367" s="195"/>
    </row>
    <row r="457368" spans="6:6" x14ac:dyDescent="0.25">
      <c r="F457368" s="195"/>
    </row>
    <row r="457369" spans="6:6" x14ac:dyDescent="0.25">
      <c r="F457369" s="195"/>
    </row>
    <row r="457370" spans="6:6" x14ac:dyDescent="0.25">
      <c r="F457370" s="195"/>
    </row>
    <row r="457371" spans="6:6" x14ac:dyDescent="0.25">
      <c r="F457371" s="195"/>
    </row>
    <row r="457372" spans="6:6" x14ac:dyDescent="0.25">
      <c r="F457372" s="195"/>
    </row>
    <row r="457373" spans="6:6" x14ac:dyDescent="0.25">
      <c r="F457373" s="195"/>
    </row>
    <row r="457374" spans="6:6" x14ac:dyDescent="0.25">
      <c r="F457374" s="195"/>
    </row>
    <row r="457375" spans="6:6" x14ac:dyDescent="0.25">
      <c r="F457375" s="195"/>
    </row>
    <row r="457376" spans="6:6" x14ac:dyDescent="0.25">
      <c r="F457376" s="195"/>
    </row>
    <row r="457377" spans="6:6" x14ac:dyDescent="0.25">
      <c r="F457377" s="195"/>
    </row>
    <row r="457378" spans="6:6" x14ac:dyDescent="0.25">
      <c r="F457378" s="195"/>
    </row>
    <row r="457379" spans="6:6" x14ac:dyDescent="0.25">
      <c r="F457379" s="195"/>
    </row>
    <row r="457380" spans="6:6" x14ac:dyDescent="0.25">
      <c r="F457380" s="195"/>
    </row>
    <row r="457381" spans="6:6" x14ac:dyDescent="0.25">
      <c r="F457381" s="195"/>
    </row>
    <row r="457382" spans="6:6" x14ac:dyDescent="0.25">
      <c r="F457382" s="195"/>
    </row>
    <row r="457383" spans="6:6" x14ac:dyDescent="0.25">
      <c r="F457383" s="195"/>
    </row>
    <row r="457384" spans="6:6" x14ac:dyDescent="0.25">
      <c r="F457384" s="195"/>
    </row>
    <row r="457385" spans="6:6" x14ac:dyDescent="0.25">
      <c r="F457385" s="195"/>
    </row>
    <row r="457386" spans="6:6" x14ac:dyDescent="0.25">
      <c r="F457386" s="195"/>
    </row>
    <row r="457387" spans="6:6" x14ac:dyDescent="0.25">
      <c r="F457387" s="195"/>
    </row>
    <row r="457388" spans="6:6" x14ac:dyDescent="0.25">
      <c r="F457388" s="195"/>
    </row>
    <row r="457389" spans="6:6" x14ac:dyDescent="0.25">
      <c r="F457389" s="195"/>
    </row>
    <row r="457390" spans="6:6" x14ac:dyDescent="0.25">
      <c r="F457390" s="195"/>
    </row>
    <row r="457391" spans="6:6" x14ac:dyDescent="0.25">
      <c r="F457391" s="195"/>
    </row>
    <row r="457392" spans="6:6" x14ac:dyDescent="0.25">
      <c r="F457392" s="195"/>
    </row>
    <row r="457393" spans="6:6" x14ac:dyDescent="0.25">
      <c r="F457393" s="195"/>
    </row>
    <row r="457394" spans="6:6" x14ac:dyDescent="0.25">
      <c r="F457394" s="195"/>
    </row>
    <row r="457395" spans="6:6" x14ac:dyDescent="0.25">
      <c r="F457395" s="195"/>
    </row>
    <row r="457396" spans="6:6" x14ac:dyDescent="0.25">
      <c r="F457396" s="195"/>
    </row>
    <row r="457397" spans="6:6" x14ac:dyDescent="0.25">
      <c r="F457397" s="195"/>
    </row>
    <row r="457398" spans="6:6" x14ac:dyDescent="0.25">
      <c r="F457398" s="195"/>
    </row>
    <row r="457399" spans="6:6" x14ac:dyDescent="0.25">
      <c r="F457399" s="195"/>
    </row>
    <row r="457400" spans="6:6" x14ac:dyDescent="0.25">
      <c r="F457400" s="195"/>
    </row>
    <row r="457401" spans="6:6" x14ac:dyDescent="0.25">
      <c r="F457401" s="195"/>
    </row>
    <row r="457402" spans="6:6" x14ac:dyDescent="0.25">
      <c r="F457402" s="195"/>
    </row>
    <row r="457403" spans="6:6" x14ac:dyDescent="0.25">
      <c r="F457403" s="195"/>
    </row>
    <row r="457404" spans="6:6" x14ac:dyDescent="0.25">
      <c r="F457404" s="195"/>
    </row>
    <row r="457405" spans="6:6" x14ac:dyDescent="0.25">
      <c r="F457405" s="195"/>
    </row>
    <row r="457406" spans="6:6" x14ac:dyDescent="0.25">
      <c r="F457406" s="195"/>
    </row>
    <row r="457407" spans="6:6" x14ac:dyDescent="0.25">
      <c r="F457407" s="195"/>
    </row>
    <row r="457408" spans="6:6" x14ac:dyDescent="0.25">
      <c r="F457408" s="195"/>
    </row>
    <row r="457409" spans="6:6" x14ac:dyDescent="0.25">
      <c r="F457409" s="195"/>
    </row>
    <row r="457410" spans="6:6" x14ac:dyDescent="0.25">
      <c r="F457410" s="195"/>
    </row>
    <row r="457411" spans="6:6" x14ac:dyDescent="0.25">
      <c r="F457411" s="195"/>
    </row>
    <row r="457412" spans="6:6" x14ac:dyDescent="0.25">
      <c r="F457412" s="195"/>
    </row>
    <row r="457413" spans="6:6" x14ac:dyDescent="0.25">
      <c r="F457413" s="195"/>
    </row>
    <row r="457414" spans="6:6" x14ac:dyDescent="0.25">
      <c r="F457414" s="195"/>
    </row>
    <row r="457415" spans="6:6" x14ac:dyDescent="0.25">
      <c r="F457415" s="195"/>
    </row>
    <row r="457416" spans="6:6" x14ac:dyDescent="0.25">
      <c r="F457416" s="195"/>
    </row>
    <row r="457417" spans="6:6" x14ac:dyDescent="0.25">
      <c r="F457417" s="195"/>
    </row>
    <row r="457418" spans="6:6" x14ac:dyDescent="0.25">
      <c r="F457418" s="195"/>
    </row>
    <row r="457419" spans="6:6" x14ac:dyDescent="0.25">
      <c r="F457419" s="195"/>
    </row>
    <row r="457420" spans="6:6" x14ac:dyDescent="0.25">
      <c r="F457420" s="195"/>
    </row>
    <row r="457421" spans="6:6" x14ac:dyDescent="0.25">
      <c r="F457421" s="195"/>
    </row>
    <row r="457422" spans="6:6" x14ac:dyDescent="0.25">
      <c r="F457422" s="195"/>
    </row>
    <row r="457423" spans="6:6" x14ac:dyDescent="0.25">
      <c r="F457423" s="195"/>
    </row>
    <row r="457424" spans="6:6" x14ac:dyDescent="0.25">
      <c r="F457424" s="195"/>
    </row>
    <row r="457425" spans="6:6" x14ac:dyDescent="0.25">
      <c r="F457425" s="195"/>
    </row>
    <row r="457426" spans="6:6" x14ac:dyDescent="0.25">
      <c r="F457426" s="195"/>
    </row>
    <row r="457427" spans="6:6" x14ac:dyDescent="0.25">
      <c r="F457427" s="195"/>
    </row>
    <row r="457428" spans="6:6" x14ac:dyDescent="0.25">
      <c r="F457428" s="195"/>
    </row>
    <row r="457429" spans="6:6" x14ac:dyDescent="0.25">
      <c r="F457429" s="195"/>
    </row>
    <row r="457430" spans="6:6" x14ac:dyDescent="0.25">
      <c r="F457430" s="195"/>
    </row>
    <row r="457431" spans="6:6" x14ac:dyDescent="0.25">
      <c r="F457431" s="195"/>
    </row>
    <row r="457432" spans="6:6" x14ac:dyDescent="0.25">
      <c r="F457432" s="195"/>
    </row>
    <row r="457433" spans="6:6" x14ac:dyDescent="0.25">
      <c r="F457433" s="195"/>
    </row>
    <row r="457434" spans="6:6" x14ac:dyDescent="0.25">
      <c r="F457434" s="195"/>
    </row>
    <row r="457435" spans="6:6" x14ac:dyDescent="0.25">
      <c r="F457435" s="195"/>
    </row>
    <row r="457436" spans="6:6" x14ac:dyDescent="0.25">
      <c r="F457436" s="195"/>
    </row>
    <row r="457437" spans="6:6" x14ac:dyDescent="0.25">
      <c r="F457437" s="195"/>
    </row>
    <row r="457438" spans="6:6" x14ac:dyDescent="0.25">
      <c r="F457438" s="195"/>
    </row>
    <row r="457439" spans="6:6" x14ac:dyDescent="0.25">
      <c r="F457439" s="195"/>
    </row>
    <row r="457440" spans="6:6" x14ac:dyDescent="0.25">
      <c r="F457440" s="195"/>
    </row>
    <row r="457441" spans="6:6" x14ac:dyDescent="0.25">
      <c r="F457441" s="195"/>
    </row>
    <row r="457442" spans="6:6" x14ac:dyDescent="0.25">
      <c r="F457442" s="195"/>
    </row>
    <row r="457443" spans="6:6" x14ac:dyDescent="0.25">
      <c r="F457443" s="195"/>
    </row>
    <row r="457444" spans="6:6" x14ac:dyDescent="0.25">
      <c r="F457444" s="195"/>
    </row>
    <row r="457445" spans="6:6" x14ac:dyDescent="0.25">
      <c r="F457445" s="195"/>
    </row>
    <row r="457446" spans="6:6" x14ac:dyDescent="0.25">
      <c r="F457446" s="195"/>
    </row>
    <row r="457447" spans="6:6" x14ac:dyDescent="0.25">
      <c r="F457447" s="195"/>
    </row>
    <row r="457448" spans="6:6" x14ac:dyDescent="0.25">
      <c r="F457448" s="195"/>
    </row>
    <row r="457449" spans="6:6" x14ac:dyDescent="0.25">
      <c r="F457449" s="195"/>
    </row>
    <row r="457450" spans="6:6" x14ac:dyDescent="0.25">
      <c r="F457450" s="195"/>
    </row>
    <row r="457451" spans="6:6" x14ac:dyDescent="0.25">
      <c r="F457451" s="195"/>
    </row>
    <row r="457452" spans="6:6" x14ac:dyDescent="0.25">
      <c r="F457452" s="195"/>
    </row>
    <row r="457453" spans="6:6" x14ac:dyDescent="0.25">
      <c r="F457453" s="195"/>
    </row>
    <row r="457454" spans="6:6" x14ac:dyDescent="0.25">
      <c r="F457454" s="195"/>
    </row>
    <row r="457455" spans="6:6" x14ac:dyDescent="0.25">
      <c r="F457455" s="195"/>
    </row>
    <row r="457456" spans="6:6" x14ac:dyDescent="0.25">
      <c r="F457456" s="195"/>
    </row>
    <row r="457457" spans="6:6" x14ac:dyDescent="0.25">
      <c r="F457457" s="195"/>
    </row>
    <row r="457458" spans="6:6" x14ac:dyDescent="0.25">
      <c r="F457458" s="195"/>
    </row>
    <row r="457459" spans="6:6" x14ac:dyDescent="0.25">
      <c r="F457459" s="195"/>
    </row>
    <row r="457460" spans="6:6" x14ac:dyDescent="0.25">
      <c r="F457460" s="195"/>
    </row>
    <row r="457461" spans="6:6" x14ac:dyDescent="0.25">
      <c r="F457461" s="195"/>
    </row>
    <row r="457462" spans="6:6" x14ac:dyDescent="0.25">
      <c r="F457462" s="195"/>
    </row>
    <row r="457463" spans="6:6" x14ac:dyDescent="0.25">
      <c r="F457463" s="195"/>
    </row>
    <row r="457464" spans="6:6" x14ac:dyDescent="0.25">
      <c r="F457464" s="195"/>
    </row>
    <row r="457465" spans="6:6" x14ac:dyDescent="0.25">
      <c r="F457465" s="195"/>
    </row>
    <row r="457466" spans="6:6" x14ac:dyDescent="0.25">
      <c r="F457466" s="195"/>
    </row>
    <row r="457467" spans="6:6" x14ac:dyDescent="0.25">
      <c r="F457467" s="195"/>
    </row>
    <row r="457468" spans="6:6" x14ac:dyDescent="0.25">
      <c r="F457468" s="195"/>
    </row>
    <row r="457469" spans="6:6" x14ac:dyDescent="0.25">
      <c r="F457469" s="195"/>
    </row>
    <row r="457470" spans="6:6" x14ac:dyDescent="0.25">
      <c r="F457470" s="195"/>
    </row>
    <row r="457471" spans="6:6" x14ac:dyDescent="0.25">
      <c r="F457471" s="195"/>
    </row>
    <row r="457472" spans="6:6" x14ac:dyDescent="0.25">
      <c r="F457472" s="195"/>
    </row>
    <row r="457473" spans="6:6" x14ac:dyDescent="0.25">
      <c r="F457473" s="195"/>
    </row>
    <row r="457474" spans="6:6" x14ac:dyDescent="0.25">
      <c r="F457474" s="195"/>
    </row>
    <row r="457475" spans="6:6" x14ac:dyDescent="0.25">
      <c r="F457475" s="195"/>
    </row>
    <row r="457476" spans="6:6" x14ac:dyDescent="0.25">
      <c r="F457476" s="195"/>
    </row>
    <row r="457477" spans="6:6" x14ac:dyDescent="0.25">
      <c r="F457477" s="195"/>
    </row>
    <row r="457478" spans="6:6" x14ac:dyDescent="0.25">
      <c r="F457478" s="195"/>
    </row>
    <row r="457479" spans="6:6" x14ac:dyDescent="0.25">
      <c r="F457479" s="195"/>
    </row>
    <row r="457480" spans="6:6" x14ac:dyDescent="0.25">
      <c r="F457480" s="195"/>
    </row>
    <row r="457481" spans="6:6" x14ac:dyDescent="0.25">
      <c r="F457481" s="195"/>
    </row>
    <row r="457482" spans="6:6" x14ac:dyDescent="0.25">
      <c r="F457482" s="195"/>
    </row>
    <row r="457483" spans="6:6" x14ac:dyDescent="0.25">
      <c r="F457483" s="195"/>
    </row>
    <row r="457484" spans="6:6" x14ac:dyDescent="0.25">
      <c r="F457484" s="195"/>
    </row>
    <row r="457485" spans="6:6" x14ac:dyDescent="0.25">
      <c r="F457485" s="195"/>
    </row>
    <row r="457486" spans="6:6" x14ac:dyDescent="0.25">
      <c r="F457486" s="195"/>
    </row>
    <row r="457487" spans="6:6" x14ac:dyDescent="0.25">
      <c r="F457487" s="195"/>
    </row>
    <row r="457488" spans="6:6" x14ac:dyDescent="0.25">
      <c r="F457488" s="195"/>
    </row>
    <row r="457489" spans="6:6" x14ac:dyDescent="0.25">
      <c r="F457489" s="195"/>
    </row>
    <row r="457490" spans="6:6" x14ac:dyDescent="0.25">
      <c r="F457490" s="195"/>
    </row>
    <row r="457491" spans="6:6" x14ac:dyDescent="0.25">
      <c r="F457491" s="195"/>
    </row>
    <row r="457492" spans="6:6" x14ac:dyDescent="0.25">
      <c r="F457492" s="195"/>
    </row>
    <row r="457493" spans="6:6" x14ac:dyDescent="0.25">
      <c r="F457493" s="195"/>
    </row>
    <row r="457494" spans="6:6" x14ac:dyDescent="0.25">
      <c r="F457494" s="195"/>
    </row>
    <row r="457495" spans="6:6" x14ac:dyDescent="0.25">
      <c r="F457495" s="195"/>
    </row>
    <row r="457496" spans="6:6" x14ac:dyDescent="0.25">
      <c r="F457496" s="195"/>
    </row>
    <row r="462614" spans="6:6" x14ac:dyDescent="0.25">
      <c r="F462614" s="195"/>
    </row>
    <row r="462615" spans="6:6" x14ac:dyDescent="0.25">
      <c r="F462615" s="195"/>
    </row>
    <row r="462616" spans="6:6" x14ac:dyDescent="0.25">
      <c r="F462616" s="195"/>
    </row>
    <row r="462617" spans="6:6" x14ac:dyDescent="0.25">
      <c r="F462617" s="195"/>
    </row>
    <row r="462618" spans="6:6" x14ac:dyDescent="0.25">
      <c r="F462618" s="195"/>
    </row>
    <row r="462619" spans="6:6" x14ac:dyDescent="0.25">
      <c r="F462619" s="195"/>
    </row>
    <row r="462620" spans="6:6" x14ac:dyDescent="0.25">
      <c r="F462620" s="195"/>
    </row>
    <row r="462621" spans="6:6" x14ac:dyDescent="0.25">
      <c r="F462621" s="195"/>
    </row>
    <row r="462622" spans="6:6" x14ac:dyDescent="0.25">
      <c r="F462622" s="195"/>
    </row>
    <row r="462623" spans="6:6" x14ac:dyDescent="0.25">
      <c r="F462623" s="195"/>
    </row>
    <row r="462624" spans="6:6" x14ac:dyDescent="0.25">
      <c r="F462624" s="195"/>
    </row>
    <row r="462625" spans="6:6" x14ac:dyDescent="0.25">
      <c r="F462625" s="195"/>
    </row>
    <row r="462626" spans="6:6" x14ac:dyDescent="0.25">
      <c r="F462626" s="195"/>
    </row>
    <row r="462627" spans="6:6" x14ac:dyDescent="0.25">
      <c r="F462627" s="195"/>
    </row>
    <row r="462628" spans="6:6" x14ac:dyDescent="0.25">
      <c r="F462628" s="195"/>
    </row>
    <row r="462629" spans="6:6" x14ac:dyDescent="0.25">
      <c r="F462629" s="195"/>
    </row>
    <row r="462630" spans="6:6" x14ac:dyDescent="0.25">
      <c r="F462630" s="195"/>
    </row>
    <row r="462631" spans="6:6" x14ac:dyDescent="0.25">
      <c r="F462631" s="195"/>
    </row>
    <row r="462632" spans="6:6" x14ac:dyDescent="0.25">
      <c r="F462632" s="195"/>
    </row>
    <row r="462633" spans="6:6" x14ac:dyDescent="0.25">
      <c r="F462633" s="195"/>
    </row>
    <row r="462634" spans="6:6" x14ac:dyDescent="0.25">
      <c r="F462634" s="195"/>
    </row>
    <row r="462635" spans="6:6" x14ac:dyDescent="0.25">
      <c r="F462635" s="195"/>
    </row>
    <row r="462636" spans="6:6" x14ac:dyDescent="0.25">
      <c r="F462636" s="195"/>
    </row>
    <row r="462637" spans="6:6" x14ac:dyDescent="0.25">
      <c r="F462637" s="195"/>
    </row>
    <row r="462638" spans="6:6" x14ac:dyDescent="0.25">
      <c r="F462638" s="195"/>
    </row>
    <row r="462639" spans="6:6" x14ac:dyDescent="0.25">
      <c r="F462639" s="195"/>
    </row>
    <row r="462640" spans="6:6" x14ac:dyDescent="0.25">
      <c r="F462640" s="195"/>
    </row>
    <row r="462641" spans="6:6" x14ac:dyDescent="0.25">
      <c r="F462641" s="195"/>
    </row>
    <row r="462642" spans="6:6" x14ac:dyDescent="0.25">
      <c r="F462642" s="195"/>
    </row>
    <row r="462643" spans="6:6" x14ac:dyDescent="0.25">
      <c r="F462643" s="195"/>
    </row>
    <row r="462644" spans="6:6" x14ac:dyDescent="0.25">
      <c r="F462644" s="195"/>
    </row>
    <row r="462645" spans="6:6" x14ac:dyDescent="0.25">
      <c r="F462645" s="195"/>
    </row>
    <row r="462646" spans="6:6" x14ac:dyDescent="0.25">
      <c r="F462646" s="195"/>
    </row>
    <row r="462647" spans="6:6" x14ac:dyDescent="0.25">
      <c r="F462647" s="195"/>
    </row>
    <row r="462648" spans="6:6" x14ac:dyDescent="0.25">
      <c r="F462648" s="195"/>
    </row>
    <row r="462649" spans="6:6" x14ac:dyDescent="0.25">
      <c r="F462649" s="195"/>
    </row>
    <row r="462650" spans="6:6" x14ac:dyDescent="0.25">
      <c r="F462650" s="195"/>
    </row>
    <row r="462651" spans="6:6" x14ac:dyDescent="0.25">
      <c r="F462651" s="195"/>
    </row>
    <row r="462652" spans="6:6" x14ac:dyDescent="0.25">
      <c r="F462652" s="195"/>
    </row>
    <row r="462653" spans="6:6" x14ac:dyDescent="0.25">
      <c r="F462653" s="195"/>
    </row>
    <row r="462654" spans="6:6" x14ac:dyDescent="0.25">
      <c r="F462654" s="195"/>
    </row>
    <row r="462655" spans="6:6" x14ac:dyDescent="0.25">
      <c r="F462655" s="195"/>
    </row>
    <row r="462656" spans="6:6" x14ac:dyDescent="0.25">
      <c r="F462656" s="195"/>
    </row>
    <row r="462657" spans="6:6" x14ac:dyDescent="0.25">
      <c r="F462657" s="195"/>
    </row>
    <row r="462658" spans="6:6" x14ac:dyDescent="0.25">
      <c r="F462658" s="195"/>
    </row>
    <row r="462659" spans="6:6" x14ac:dyDescent="0.25">
      <c r="F462659" s="195"/>
    </row>
    <row r="462660" spans="6:6" x14ac:dyDescent="0.25">
      <c r="F462660" s="195"/>
    </row>
    <row r="462661" spans="6:6" x14ac:dyDescent="0.25">
      <c r="F462661" s="195"/>
    </row>
    <row r="462662" spans="6:6" x14ac:dyDescent="0.25">
      <c r="F462662" s="195"/>
    </row>
    <row r="462663" spans="6:6" x14ac:dyDescent="0.25">
      <c r="F462663" s="195"/>
    </row>
    <row r="462664" spans="6:6" x14ac:dyDescent="0.25">
      <c r="F462664" s="195"/>
    </row>
    <row r="462665" spans="6:6" x14ac:dyDescent="0.25">
      <c r="F462665" s="195"/>
    </row>
    <row r="462666" spans="6:6" x14ac:dyDescent="0.25">
      <c r="F462666" s="195"/>
    </row>
    <row r="462667" spans="6:6" x14ac:dyDescent="0.25">
      <c r="F462667" s="195"/>
    </row>
    <row r="462668" spans="6:6" x14ac:dyDescent="0.25">
      <c r="F462668" s="195"/>
    </row>
    <row r="462669" spans="6:6" x14ac:dyDescent="0.25">
      <c r="F462669" s="195"/>
    </row>
    <row r="462670" spans="6:6" x14ac:dyDescent="0.25">
      <c r="F462670" s="195"/>
    </row>
    <row r="462671" spans="6:6" x14ac:dyDescent="0.25">
      <c r="F462671" s="195"/>
    </row>
    <row r="462672" spans="6:6" x14ac:dyDescent="0.25">
      <c r="F462672" s="195"/>
    </row>
    <row r="462673" spans="6:6" x14ac:dyDescent="0.25">
      <c r="F462673" s="195"/>
    </row>
    <row r="462674" spans="6:6" x14ac:dyDescent="0.25">
      <c r="F462674" s="195"/>
    </row>
    <row r="462675" spans="6:6" x14ac:dyDescent="0.25">
      <c r="F462675" s="195"/>
    </row>
    <row r="462676" spans="6:6" x14ac:dyDescent="0.25">
      <c r="F462676" s="195"/>
    </row>
    <row r="462677" spans="6:6" x14ac:dyDescent="0.25">
      <c r="F462677" s="195"/>
    </row>
    <row r="462678" spans="6:6" x14ac:dyDescent="0.25">
      <c r="F462678" s="195"/>
    </row>
    <row r="462679" spans="6:6" x14ac:dyDescent="0.25">
      <c r="F462679" s="195"/>
    </row>
    <row r="462680" spans="6:6" x14ac:dyDescent="0.25">
      <c r="F462680" s="195"/>
    </row>
    <row r="462681" spans="6:6" x14ac:dyDescent="0.25">
      <c r="F462681" s="195"/>
    </row>
    <row r="462682" spans="6:6" x14ac:dyDescent="0.25">
      <c r="F462682" s="195"/>
    </row>
    <row r="462683" spans="6:6" x14ac:dyDescent="0.25">
      <c r="F462683" s="195"/>
    </row>
    <row r="462684" spans="6:6" x14ac:dyDescent="0.25">
      <c r="F462684" s="195"/>
    </row>
    <row r="462685" spans="6:6" x14ac:dyDescent="0.25">
      <c r="F462685" s="195"/>
    </row>
    <row r="462686" spans="6:6" x14ac:dyDescent="0.25">
      <c r="F462686" s="195"/>
    </row>
    <row r="462687" spans="6:6" x14ac:dyDescent="0.25">
      <c r="F462687" s="195"/>
    </row>
    <row r="462688" spans="6:6" x14ac:dyDescent="0.25">
      <c r="F462688" s="195"/>
    </row>
    <row r="462689" spans="6:6" x14ac:dyDescent="0.25">
      <c r="F462689" s="195"/>
    </row>
    <row r="462690" spans="6:6" x14ac:dyDescent="0.25">
      <c r="F462690" s="195"/>
    </row>
    <row r="462691" spans="6:6" x14ac:dyDescent="0.25">
      <c r="F462691" s="195"/>
    </row>
    <row r="462692" spans="6:6" x14ac:dyDescent="0.25">
      <c r="F462692" s="195"/>
    </row>
    <row r="462693" spans="6:6" x14ac:dyDescent="0.25">
      <c r="F462693" s="195"/>
    </row>
    <row r="462694" spans="6:6" x14ac:dyDescent="0.25">
      <c r="F462694" s="195"/>
    </row>
    <row r="462695" spans="6:6" x14ac:dyDescent="0.25">
      <c r="F462695" s="195"/>
    </row>
    <row r="462696" spans="6:6" x14ac:dyDescent="0.25">
      <c r="F462696" s="195"/>
    </row>
    <row r="462697" spans="6:6" x14ac:dyDescent="0.25">
      <c r="F462697" s="195"/>
    </row>
    <row r="462698" spans="6:6" x14ac:dyDescent="0.25">
      <c r="F462698" s="195"/>
    </row>
    <row r="462699" spans="6:6" x14ac:dyDescent="0.25">
      <c r="F462699" s="195"/>
    </row>
    <row r="462700" spans="6:6" x14ac:dyDescent="0.25">
      <c r="F462700" s="195"/>
    </row>
    <row r="462701" spans="6:6" x14ac:dyDescent="0.25">
      <c r="F462701" s="195"/>
    </row>
    <row r="462702" spans="6:6" x14ac:dyDescent="0.25">
      <c r="F462702" s="195"/>
    </row>
    <row r="462703" spans="6:6" x14ac:dyDescent="0.25">
      <c r="F462703" s="195"/>
    </row>
    <row r="462704" spans="6:6" x14ac:dyDescent="0.25">
      <c r="F462704" s="195"/>
    </row>
    <row r="462705" spans="6:6" x14ac:dyDescent="0.25">
      <c r="F462705" s="195"/>
    </row>
    <row r="462706" spans="6:6" x14ac:dyDescent="0.25">
      <c r="F462706" s="195"/>
    </row>
    <row r="462707" spans="6:6" x14ac:dyDescent="0.25">
      <c r="F462707" s="195"/>
    </row>
    <row r="462708" spans="6:6" x14ac:dyDescent="0.25">
      <c r="F462708" s="195"/>
    </row>
    <row r="462709" spans="6:6" x14ac:dyDescent="0.25">
      <c r="F462709" s="195"/>
    </row>
    <row r="462710" spans="6:6" x14ac:dyDescent="0.25">
      <c r="F462710" s="195"/>
    </row>
    <row r="462711" spans="6:6" x14ac:dyDescent="0.25">
      <c r="F462711" s="195"/>
    </row>
    <row r="462712" spans="6:6" x14ac:dyDescent="0.25">
      <c r="F462712" s="195"/>
    </row>
    <row r="462713" spans="6:6" x14ac:dyDescent="0.25">
      <c r="F462713" s="195"/>
    </row>
    <row r="462714" spans="6:6" x14ac:dyDescent="0.25">
      <c r="F462714" s="195"/>
    </row>
    <row r="462715" spans="6:6" x14ac:dyDescent="0.25">
      <c r="F462715" s="195"/>
    </row>
    <row r="462716" spans="6:6" x14ac:dyDescent="0.25">
      <c r="F462716" s="195"/>
    </row>
    <row r="462717" spans="6:6" x14ac:dyDescent="0.25">
      <c r="F462717" s="195"/>
    </row>
    <row r="462718" spans="6:6" x14ac:dyDescent="0.25">
      <c r="F462718" s="195"/>
    </row>
    <row r="462719" spans="6:6" x14ac:dyDescent="0.25">
      <c r="F462719" s="195"/>
    </row>
    <row r="462720" spans="6:6" x14ac:dyDescent="0.25">
      <c r="F462720" s="195"/>
    </row>
    <row r="462721" spans="6:6" x14ac:dyDescent="0.25">
      <c r="F462721" s="195"/>
    </row>
    <row r="462722" spans="6:6" x14ac:dyDescent="0.25">
      <c r="F462722" s="195"/>
    </row>
    <row r="462723" spans="6:6" x14ac:dyDescent="0.25">
      <c r="F462723" s="195"/>
    </row>
    <row r="462724" spans="6:6" x14ac:dyDescent="0.25">
      <c r="F462724" s="195"/>
    </row>
    <row r="462725" spans="6:6" x14ac:dyDescent="0.25">
      <c r="F462725" s="195"/>
    </row>
    <row r="462726" spans="6:6" x14ac:dyDescent="0.25">
      <c r="F462726" s="195"/>
    </row>
    <row r="462727" spans="6:6" x14ac:dyDescent="0.25">
      <c r="F462727" s="195"/>
    </row>
    <row r="462728" spans="6:6" x14ac:dyDescent="0.25">
      <c r="F462728" s="195"/>
    </row>
    <row r="462729" spans="6:6" x14ac:dyDescent="0.25">
      <c r="F462729" s="195"/>
    </row>
    <row r="462730" spans="6:6" x14ac:dyDescent="0.25">
      <c r="F462730" s="195"/>
    </row>
    <row r="462731" spans="6:6" x14ac:dyDescent="0.25">
      <c r="F462731" s="195"/>
    </row>
    <row r="462732" spans="6:6" x14ac:dyDescent="0.25">
      <c r="F462732" s="195"/>
    </row>
    <row r="462733" spans="6:6" x14ac:dyDescent="0.25">
      <c r="F462733" s="195"/>
    </row>
    <row r="462734" spans="6:6" x14ac:dyDescent="0.25">
      <c r="F462734" s="195"/>
    </row>
    <row r="462735" spans="6:6" x14ac:dyDescent="0.25">
      <c r="F462735" s="195"/>
    </row>
    <row r="462736" spans="6:6" x14ac:dyDescent="0.25">
      <c r="F462736" s="195"/>
    </row>
    <row r="462737" spans="6:6" x14ac:dyDescent="0.25">
      <c r="F462737" s="195"/>
    </row>
    <row r="462738" spans="6:6" x14ac:dyDescent="0.25">
      <c r="F462738" s="195"/>
    </row>
    <row r="462739" spans="6:6" x14ac:dyDescent="0.25">
      <c r="F462739" s="195"/>
    </row>
    <row r="462740" spans="6:6" x14ac:dyDescent="0.25">
      <c r="F462740" s="195"/>
    </row>
    <row r="462741" spans="6:6" x14ac:dyDescent="0.25">
      <c r="F462741" s="195"/>
    </row>
    <row r="462742" spans="6:6" x14ac:dyDescent="0.25">
      <c r="F462742" s="195"/>
    </row>
    <row r="462743" spans="6:6" x14ac:dyDescent="0.25">
      <c r="F462743" s="195"/>
    </row>
    <row r="462744" spans="6:6" x14ac:dyDescent="0.25">
      <c r="F462744" s="195"/>
    </row>
    <row r="462745" spans="6:6" x14ac:dyDescent="0.25">
      <c r="F462745" s="195"/>
    </row>
    <row r="462746" spans="6:6" x14ac:dyDescent="0.25">
      <c r="F462746" s="195"/>
    </row>
    <row r="462747" spans="6:6" x14ac:dyDescent="0.25">
      <c r="F462747" s="195"/>
    </row>
    <row r="462748" spans="6:6" x14ac:dyDescent="0.25">
      <c r="F462748" s="195"/>
    </row>
    <row r="462749" spans="6:6" x14ac:dyDescent="0.25">
      <c r="F462749" s="195"/>
    </row>
    <row r="462750" spans="6:6" x14ac:dyDescent="0.25">
      <c r="F462750" s="195"/>
    </row>
    <row r="462751" spans="6:6" x14ac:dyDescent="0.25">
      <c r="F462751" s="195"/>
    </row>
    <row r="462752" spans="6:6" x14ac:dyDescent="0.25">
      <c r="F462752" s="195"/>
    </row>
    <row r="462753" spans="6:6" x14ac:dyDescent="0.25">
      <c r="F462753" s="195"/>
    </row>
    <row r="462754" spans="6:6" x14ac:dyDescent="0.25">
      <c r="F462754" s="195"/>
    </row>
    <row r="462755" spans="6:6" x14ac:dyDescent="0.25">
      <c r="F462755" s="195"/>
    </row>
    <row r="462756" spans="6:6" x14ac:dyDescent="0.25">
      <c r="F462756" s="195"/>
    </row>
    <row r="462757" spans="6:6" x14ac:dyDescent="0.25">
      <c r="F462757" s="195"/>
    </row>
    <row r="462758" spans="6:6" x14ac:dyDescent="0.25">
      <c r="F462758" s="195"/>
    </row>
    <row r="462759" spans="6:6" x14ac:dyDescent="0.25">
      <c r="F462759" s="195"/>
    </row>
    <row r="462760" spans="6:6" x14ac:dyDescent="0.25">
      <c r="F462760" s="195"/>
    </row>
    <row r="462761" spans="6:6" x14ac:dyDescent="0.25">
      <c r="F462761" s="195"/>
    </row>
    <row r="462762" spans="6:6" x14ac:dyDescent="0.25">
      <c r="F462762" s="195"/>
    </row>
    <row r="462763" spans="6:6" x14ac:dyDescent="0.25">
      <c r="F462763" s="195"/>
    </row>
    <row r="462764" spans="6:6" x14ac:dyDescent="0.25">
      <c r="F462764" s="195"/>
    </row>
    <row r="462765" spans="6:6" x14ac:dyDescent="0.25">
      <c r="F462765" s="195"/>
    </row>
    <row r="462766" spans="6:6" x14ac:dyDescent="0.25">
      <c r="F462766" s="195"/>
    </row>
    <row r="462767" spans="6:6" x14ac:dyDescent="0.25">
      <c r="F462767" s="195"/>
    </row>
    <row r="462768" spans="6:6" x14ac:dyDescent="0.25">
      <c r="F462768" s="195"/>
    </row>
    <row r="462769" spans="6:6" x14ac:dyDescent="0.25">
      <c r="F462769" s="195"/>
    </row>
    <row r="462770" spans="6:6" x14ac:dyDescent="0.25">
      <c r="F462770" s="195"/>
    </row>
    <row r="462771" spans="6:6" x14ac:dyDescent="0.25">
      <c r="F462771" s="195"/>
    </row>
    <row r="462772" spans="6:6" x14ac:dyDescent="0.25">
      <c r="F462772" s="195"/>
    </row>
    <row r="462773" spans="6:6" x14ac:dyDescent="0.25">
      <c r="F462773" s="195"/>
    </row>
    <row r="462774" spans="6:6" x14ac:dyDescent="0.25">
      <c r="F462774" s="195"/>
    </row>
    <row r="462775" spans="6:6" x14ac:dyDescent="0.25">
      <c r="F462775" s="195"/>
    </row>
    <row r="462776" spans="6:6" x14ac:dyDescent="0.25">
      <c r="F462776" s="195"/>
    </row>
    <row r="462777" spans="6:6" x14ac:dyDescent="0.25">
      <c r="F462777" s="195"/>
    </row>
    <row r="462778" spans="6:6" x14ac:dyDescent="0.25">
      <c r="F462778" s="195"/>
    </row>
    <row r="462779" spans="6:6" x14ac:dyDescent="0.25">
      <c r="F462779" s="195"/>
    </row>
    <row r="462780" spans="6:6" x14ac:dyDescent="0.25">
      <c r="F462780" s="195"/>
    </row>
    <row r="462781" spans="6:6" x14ac:dyDescent="0.25">
      <c r="F462781" s="195"/>
    </row>
    <row r="462782" spans="6:6" x14ac:dyDescent="0.25">
      <c r="F462782" s="195"/>
    </row>
    <row r="462783" spans="6:6" x14ac:dyDescent="0.25">
      <c r="F462783" s="195"/>
    </row>
    <row r="462784" spans="6:6" x14ac:dyDescent="0.25">
      <c r="F462784" s="195"/>
    </row>
    <row r="462785" spans="6:6" x14ac:dyDescent="0.25">
      <c r="F462785" s="195"/>
    </row>
    <row r="462786" spans="6:6" x14ac:dyDescent="0.25">
      <c r="F462786" s="195"/>
    </row>
    <row r="462787" spans="6:6" x14ac:dyDescent="0.25">
      <c r="F462787" s="195"/>
    </row>
    <row r="462788" spans="6:6" x14ac:dyDescent="0.25">
      <c r="F462788" s="195"/>
    </row>
    <row r="462789" spans="6:6" x14ac:dyDescent="0.25">
      <c r="F462789" s="195"/>
    </row>
    <row r="462790" spans="6:6" x14ac:dyDescent="0.25">
      <c r="F462790" s="195"/>
    </row>
    <row r="462791" spans="6:6" x14ac:dyDescent="0.25">
      <c r="F462791" s="195"/>
    </row>
    <row r="462792" spans="6:6" x14ac:dyDescent="0.25">
      <c r="F462792" s="195"/>
    </row>
    <row r="462793" spans="6:6" x14ac:dyDescent="0.25">
      <c r="F462793" s="195"/>
    </row>
    <row r="462794" spans="6:6" x14ac:dyDescent="0.25">
      <c r="F462794" s="195"/>
    </row>
    <row r="462795" spans="6:6" x14ac:dyDescent="0.25">
      <c r="F462795" s="195"/>
    </row>
    <row r="462796" spans="6:6" x14ac:dyDescent="0.25">
      <c r="F462796" s="195"/>
    </row>
    <row r="462797" spans="6:6" x14ac:dyDescent="0.25">
      <c r="F462797" s="195"/>
    </row>
    <row r="462798" spans="6:6" x14ac:dyDescent="0.25">
      <c r="F462798" s="195"/>
    </row>
    <row r="462799" spans="6:6" x14ac:dyDescent="0.25">
      <c r="F462799" s="195"/>
    </row>
    <row r="462800" spans="6:6" x14ac:dyDescent="0.25">
      <c r="F462800" s="195"/>
    </row>
    <row r="462801" spans="6:6" x14ac:dyDescent="0.25">
      <c r="F462801" s="195"/>
    </row>
    <row r="462802" spans="6:6" x14ac:dyDescent="0.25">
      <c r="F462802" s="195"/>
    </row>
    <row r="462803" spans="6:6" x14ac:dyDescent="0.25">
      <c r="F462803" s="195"/>
    </row>
    <row r="462804" spans="6:6" x14ac:dyDescent="0.25">
      <c r="F462804" s="195"/>
    </row>
    <row r="462805" spans="6:6" x14ac:dyDescent="0.25">
      <c r="F462805" s="195"/>
    </row>
    <row r="462806" spans="6:6" x14ac:dyDescent="0.25">
      <c r="F462806" s="195"/>
    </row>
    <row r="462807" spans="6:6" x14ac:dyDescent="0.25">
      <c r="F462807" s="195"/>
    </row>
    <row r="462808" spans="6:6" x14ac:dyDescent="0.25">
      <c r="F462808" s="195"/>
    </row>
    <row r="462809" spans="6:6" x14ac:dyDescent="0.25">
      <c r="F462809" s="195"/>
    </row>
    <row r="462810" spans="6:6" x14ac:dyDescent="0.25">
      <c r="F462810" s="195"/>
    </row>
    <row r="462811" spans="6:6" x14ac:dyDescent="0.25">
      <c r="F462811" s="195"/>
    </row>
    <row r="462812" spans="6:6" x14ac:dyDescent="0.25">
      <c r="F462812" s="195"/>
    </row>
    <row r="462813" spans="6:6" x14ac:dyDescent="0.25">
      <c r="F462813" s="195"/>
    </row>
    <row r="462814" spans="6:6" x14ac:dyDescent="0.25">
      <c r="F462814" s="195"/>
    </row>
    <row r="462815" spans="6:6" x14ac:dyDescent="0.25">
      <c r="F462815" s="195"/>
    </row>
    <row r="462816" spans="6:6" x14ac:dyDescent="0.25">
      <c r="F462816" s="195"/>
    </row>
    <row r="462817" spans="6:6" x14ac:dyDescent="0.25">
      <c r="F462817" s="195"/>
    </row>
    <row r="462818" spans="6:6" x14ac:dyDescent="0.25">
      <c r="F462818" s="195"/>
    </row>
    <row r="462819" spans="6:6" x14ac:dyDescent="0.25">
      <c r="F462819" s="195"/>
    </row>
    <row r="462820" spans="6:6" x14ac:dyDescent="0.25">
      <c r="F462820" s="195"/>
    </row>
    <row r="462821" spans="6:6" x14ac:dyDescent="0.25">
      <c r="F462821" s="195"/>
    </row>
    <row r="462822" spans="6:6" x14ac:dyDescent="0.25">
      <c r="F462822" s="195"/>
    </row>
    <row r="462823" spans="6:6" x14ac:dyDescent="0.25">
      <c r="F462823" s="195"/>
    </row>
    <row r="462824" spans="6:6" x14ac:dyDescent="0.25">
      <c r="F462824" s="195"/>
    </row>
    <row r="462825" spans="6:6" x14ac:dyDescent="0.25">
      <c r="F462825" s="195"/>
    </row>
    <row r="462826" spans="6:6" x14ac:dyDescent="0.25">
      <c r="F462826" s="195"/>
    </row>
    <row r="462827" spans="6:6" x14ac:dyDescent="0.25">
      <c r="F462827" s="195"/>
    </row>
    <row r="462828" spans="6:6" x14ac:dyDescent="0.25">
      <c r="F462828" s="195"/>
    </row>
    <row r="462829" spans="6:6" x14ac:dyDescent="0.25">
      <c r="F462829" s="195"/>
    </row>
    <row r="462830" spans="6:6" x14ac:dyDescent="0.25">
      <c r="F462830" s="195"/>
    </row>
    <row r="462831" spans="6:6" x14ac:dyDescent="0.25">
      <c r="F462831" s="195"/>
    </row>
    <row r="462832" spans="6:6" x14ac:dyDescent="0.25">
      <c r="F462832" s="195"/>
    </row>
    <row r="462833" spans="6:6" x14ac:dyDescent="0.25">
      <c r="F462833" s="195"/>
    </row>
    <row r="462834" spans="6:6" x14ac:dyDescent="0.25">
      <c r="F462834" s="195"/>
    </row>
    <row r="462835" spans="6:6" x14ac:dyDescent="0.25">
      <c r="F462835" s="195"/>
    </row>
    <row r="462836" spans="6:6" x14ac:dyDescent="0.25">
      <c r="F462836" s="195"/>
    </row>
    <row r="462837" spans="6:6" x14ac:dyDescent="0.25">
      <c r="F462837" s="195"/>
    </row>
    <row r="462838" spans="6:6" x14ac:dyDescent="0.25">
      <c r="F462838" s="195"/>
    </row>
    <row r="462839" spans="6:6" x14ac:dyDescent="0.25">
      <c r="F462839" s="195"/>
    </row>
    <row r="462840" spans="6:6" x14ac:dyDescent="0.25">
      <c r="F462840" s="195"/>
    </row>
    <row r="462841" spans="6:6" x14ac:dyDescent="0.25">
      <c r="F462841" s="195"/>
    </row>
    <row r="462842" spans="6:6" x14ac:dyDescent="0.25">
      <c r="F462842" s="195"/>
    </row>
    <row r="462843" spans="6:6" x14ac:dyDescent="0.25">
      <c r="F462843" s="195"/>
    </row>
    <row r="462844" spans="6:6" x14ac:dyDescent="0.25">
      <c r="F462844" s="195"/>
    </row>
    <row r="462845" spans="6:6" x14ac:dyDescent="0.25">
      <c r="F462845" s="195"/>
    </row>
    <row r="462846" spans="6:6" x14ac:dyDescent="0.25">
      <c r="F462846" s="195"/>
    </row>
    <row r="462847" spans="6:6" x14ac:dyDescent="0.25">
      <c r="F462847" s="195"/>
    </row>
    <row r="462848" spans="6:6" x14ac:dyDescent="0.25">
      <c r="F462848" s="195"/>
    </row>
    <row r="462849" spans="6:6" x14ac:dyDescent="0.25">
      <c r="F462849" s="195"/>
    </row>
    <row r="462850" spans="6:6" x14ac:dyDescent="0.25">
      <c r="F462850" s="195"/>
    </row>
    <row r="462851" spans="6:6" x14ac:dyDescent="0.25">
      <c r="F462851" s="195"/>
    </row>
    <row r="462852" spans="6:6" x14ac:dyDescent="0.25">
      <c r="F462852" s="195"/>
    </row>
    <row r="462853" spans="6:6" x14ac:dyDescent="0.25">
      <c r="F462853" s="195"/>
    </row>
    <row r="462854" spans="6:6" x14ac:dyDescent="0.25">
      <c r="F462854" s="195"/>
    </row>
    <row r="462855" spans="6:6" x14ac:dyDescent="0.25">
      <c r="F462855" s="195"/>
    </row>
    <row r="462856" spans="6:6" x14ac:dyDescent="0.25">
      <c r="F462856" s="195"/>
    </row>
    <row r="462857" spans="6:6" x14ac:dyDescent="0.25">
      <c r="F462857" s="195"/>
    </row>
    <row r="462858" spans="6:6" x14ac:dyDescent="0.25">
      <c r="F462858" s="195"/>
    </row>
    <row r="462859" spans="6:6" x14ac:dyDescent="0.25">
      <c r="F462859" s="195"/>
    </row>
    <row r="462860" spans="6:6" x14ac:dyDescent="0.25">
      <c r="F462860" s="195"/>
    </row>
    <row r="462861" spans="6:6" x14ac:dyDescent="0.25">
      <c r="F462861" s="195"/>
    </row>
    <row r="462862" spans="6:6" x14ac:dyDescent="0.25">
      <c r="F462862" s="195"/>
    </row>
    <row r="462863" spans="6:6" x14ac:dyDescent="0.25">
      <c r="F462863" s="195"/>
    </row>
    <row r="462864" spans="6:6" x14ac:dyDescent="0.25">
      <c r="F462864" s="195"/>
    </row>
    <row r="462865" spans="6:6" x14ac:dyDescent="0.25">
      <c r="F462865" s="195"/>
    </row>
    <row r="462866" spans="6:6" x14ac:dyDescent="0.25">
      <c r="F462866" s="195"/>
    </row>
    <row r="462867" spans="6:6" x14ac:dyDescent="0.25">
      <c r="F462867" s="195"/>
    </row>
    <row r="462868" spans="6:6" x14ac:dyDescent="0.25">
      <c r="F462868" s="195"/>
    </row>
    <row r="462869" spans="6:6" x14ac:dyDescent="0.25">
      <c r="F462869" s="195"/>
    </row>
    <row r="462870" spans="6:6" x14ac:dyDescent="0.25">
      <c r="F462870" s="195"/>
    </row>
    <row r="462871" spans="6:6" x14ac:dyDescent="0.25">
      <c r="F462871" s="195"/>
    </row>
    <row r="462872" spans="6:6" x14ac:dyDescent="0.25">
      <c r="F462872" s="195"/>
    </row>
    <row r="462873" spans="6:6" x14ac:dyDescent="0.25">
      <c r="F462873" s="195"/>
    </row>
    <row r="462874" spans="6:6" x14ac:dyDescent="0.25">
      <c r="F462874" s="195"/>
    </row>
    <row r="462875" spans="6:6" x14ac:dyDescent="0.25">
      <c r="F462875" s="195"/>
    </row>
    <row r="462876" spans="6:6" x14ac:dyDescent="0.25">
      <c r="F462876" s="195"/>
    </row>
    <row r="462877" spans="6:6" x14ac:dyDescent="0.25">
      <c r="F462877" s="195"/>
    </row>
    <row r="462878" spans="6:6" x14ac:dyDescent="0.25">
      <c r="F462878" s="195"/>
    </row>
    <row r="462879" spans="6:6" x14ac:dyDescent="0.25">
      <c r="F462879" s="195"/>
    </row>
    <row r="462880" spans="6:6" x14ac:dyDescent="0.25">
      <c r="F462880" s="195"/>
    </row>
    <row r="462881" spans="6:6" x14ac:dyDescent="0.25">
      <c r="F462881" s="195"/>
    </row>
    <row r="462882" spans="6:6" x14ac:dyDescent="0.25">
      <c r="F462882" s="195"/>
    </row>
    <row r="462883" spans="6:6" x14ac:dyDescent="0.25">
      <c r="F462883" s="195"/>
    </row>
    <row r="462884" spans="6:6" x14ac:dyDescent="0.25">
      <c r="F462884" s="195"/>
    </row>
    <row r="462885" spans="6:6" x14ac:dyDescent="0.25">
      <c r="F462885" s="195"/>
    </row>
    <row r="462886" spans="6:6" x14ac:dyDescent="0.25">
      <c r="F462886" s="195"/>
    </row>
    <row r="462887" spans="6:6" x14ac:dyDescent="0.25">
      <c r="F462887" s="195"/>
    </row>
    <row r="462888" spans="6:6" x14ac:dyDescent="0.25">
      <c r="F462888" s="195"/>
    </row>
    <row r="462889" spans="6:6" x14ac:dyDescent="0.25">
      <c r="F462889" s="195"/>
    </row>
    <row r="462890" spans="6:6" x14ac:dyDescent="0.25">
      <c r="F462890" s="195"/>
    </row>
    <row r="462891" spans="6:6" x14ac:dyDescent="0.25">
      <c r="F462891" s="195"/>
    </row>
    <row r="462892" spans="6:6" x14ac:dyDescent="0.25">
      <c r="F462892" s="195"/>
    </row>
    <row r="462893" spans="6:6" x14ac:dyDescent="0.25">
      <c r="F462893" s="195"/>
    </row>
    <row r="462894" spans="6:6" x14ac:dyDescent="0.25">
      <c r="F462894" s="195"/>
    </row>
    <row r="462895" spans="6:6" x14ac:dyDescent="0.25">
      <c r="F462895" s="195"/>
    </row>
    <row r="462896" spans="6:6" x14ac:dyDescent="0.25">
      <c r="F462896" s="195"/>
    </row>
    <row r="462897" spans="6:6" x14ac:dyDescent="0.25">
      <c r="F462897" s="195"/>
    </row>
    <row r="462898" spans="6:6" x14ac:dyDescent="0.25">
      <c r="F462898" s="195"/>
    </row>
    <row r="462899" spans="6:6" x14ac:dyDescent="0.25">
      <c r="F462899" s="195"/>
    </row>
    <row r="462900" spans="6:6" x14ac:dyDescent="0.25">
      <c r="F462900" s="195"/>
    </row>
    <row r="462901" spans="6:6" x14ac:dyDescent="0.25">
      <c r="F462901" s="195"/>
    </row>
    <row r="462902" spans="6:6" x14ac:dyDescent="0.25">
      <c r="F462902" s="195"/>
    </row>
    <row r="462903" spans="6:6" x14ac:dyDescent="0.25">
      <c r="F462903" s="195"/>
    </row>
    <row r="462904" spans="6:6" x14ac:dyDescent="0.25">
      <c r="F462904" s="195"/>
    </row>
    <row r="462905" spans="6:6" x14ac:dyDescent="0.25">
      <c r="F462905" s="195"/>
    </row>
    <row r="462906" spans="6:6" x14ac:dyDescent="0.25">
      <c r="F462906" s="195"/>
    </row>
    <row r="462907" spans="6:6" x14ac:dyDescent="0.25">
      <c r="F462907" s="195"/>
    </row>
    <row r="462908" spans="6:6" x14ac:dyDescent="0.25">
      <c r="F462908" s="195"/>
    </row>
    <row r="462909" spans="6:6" x14ac:dyDescent="0.25">
      <c r="F462909" s="195"/>
    </row>
    <row r="462910" spans="6:6" x14ac:dyDescent="0.25">
      <c r="F462910" s="195"/>
    </row>
    <row r="462911" spans="6:6" x14ac:dyDescent="0.25">
      <c r="F462911" s="195"/>
    </row>
    <row r="462912" spans="6:6" x14ac:dyDescent="0.25">
      <c r="F462912" s="195"/>
    </row>
    <row r="462913" spans="6:6" x14ac:dyDescent="0.25">
      <c r="F462913" s="195"/>
    </row>
    <row r="462914" spans="6:6" x14ac:dyDescent="0.25">
      <c r="F462914" s="195"/>
    </row>
    <row r="462915" spans="6:6" x14ac:dyDescent="0.25">
      <c r="F462915" s="195"/>
    </row>
    <row r="462916" spans="6:6" x14ac:dyDescent="0.25">
      <c r="F462916" s="195"/>
    </row>
    <row r="462917" spans="6:6" x14ac:dyDescent="0.25">
      <c r="F462917" s="195"/>
    </row>
    <row r="462918" spans="6:6" x14ac:dyDescent="0.25">
      <c r="F462918" s="195"/>
    </row>
    <row r="462919" spans="6:6" x14ac:dyDescent="0.25">
      <c r="F462919" s="195"/>
    </row>
    <row r="462920" spans="6:6" x14ac:dyDescent="0.25">
      <c r="F462920" s="195"/>
    </row>
    <row r="462921" spans="6:6" x14ac:dyDescent="0.25">
      <c r="F462921" s="195"/>
    </row>
    <row r="462922" spans="6:6" x14ac:dyDescent="0.25">
      <c r="F462922" s="195"/>
    </row>
    <row r="462923" spans="6:6" x14ac:dyDescent="0.25">
      <c r="F462923" s="195"/>
    </row>
    <row r="462924" spans="6:6" x14ac:dyDescent="0.25">
      <c r="F462924" s="195"/>
    </row>
    <row r="462925" spans="6:6" x14ac:dyDescent="0.25">
      <c r="F462925" s="195"/>
    </row>
    <row r="462926" spans="6:6" x14ac:dyDescent="0.25">
      <c r="F462926" s="195"/>
    </row>
    <row r="462927" spans="6:6" x14ac:dyDescent="0.25">
      <c r="F462927" s="195"/>
    </row>
    <row r="462928" spans="6:6" x14ac:dyDescent="0.25">
      <c r="F462928" s="195"/>
    </row>
    <row r="462929" spans="6:6" x14ac:dyDescent="0.25">
      <c r="F462929" s="195"/>
    </row>
    <row r="462930" spans="6:6" x14ac:dyDescent="0.25">
      <c r="F462930" s="195"/>
    </row>
    <row r="462931" spans="6:6" x14ac:dyDescent="0.25">
      <c r="F462931" s="195"/>
    </row>
    <row r="462932" spans="6:6" x14ac:dyDescent="0.25">
      <c r="F462932" s="195"/>
    </row>
    <row r="462933" spans="6:6" x14ac:dyDescent="0.25">
      <c r="F462933" s="195"/>
    </row>
    <row r="462934" spans="6:6" x14ac:dyDescent="0.25">
      <c r="F462934" s="195"/>
    </row>
    <row r="462935" spans="6:6" x14ac:dyDescent="0.25">
      <c r="F462935" s="195"/>
    </row>
    <row r="462936" spans="6:6" x14ac:dyDescent="0.25">
      <c r="F462936" s="195"/>
    </row>
    <row r="462937" spans="6:6" x14ac:dyDescent="0.25">
      <c r="F462937" s="195"/>
    </row>
    <row r="462938" spans="6:6" x14ac:dyDescent="0.25">
      <c r="F462938" s="195"/>
    </row>
    <row r="462939" spans="6:6" x14ac:dyDescent="0.25">
      <c r="F462939" s="195"/>
    </row>
    <row r="462940" spans="6:6" x14ac:dyDescent="0.25">
      <c r="F462940" s="195"/>
    </row>
    <row r="462941" spans="6:6" x14ac:dyDescent="0.25">
      <c r="F462941" s="195"/>
    </row>
    <row r="462942" spans="6:6" x14ac:dyDescent="0.25">
      <c r="F462942" s="195"/>
    </row>
    <row r="462943" spans="6:6" x14ac:dyDescent="0.25">
      <c r="F462943" s="195"/>
    </row>
    <row r="462944" spans="6:6" x14ac:dyDescent="0.25">
      <c r="F462944" s="195"/>
    </row>
    <row r="462945" spans="6:6" x14ac:dyDescent="0.25">
      <c r="F462945" s="195"/>
    </row>
    <row r="462946" spans="6:6" x14ac:dyDescent="0.25">
      <c r="F462946" s="195"/>
    </row>
    <row r="462947" spans="6:6" x14ac:dyDescent="0.25">
      <c r="F462947" s="195"/>
    </row>
    <row r="462948" spans="6:6" x14ac:dyDescent="0.25">
      <c r="F462948" s="195"/>
    </row>
    <row r="462949" spans="6:6" x14ac:dyDescent="0.25">
      <c r="F462949" s="195"/>
    </row>
    <row r="462950" spans="6:6" x14ac:dyDescent="0.25">
      <c r="F462950" s="195"/>
    </row>
    <row r="462951" spans="6:6" x14ac:dyDescent="0.25">
      <c r="F462951" s="195"/>
    </row>
    <row r="462952" spans="6:6" x14ac:dyDescent="0.25">
      <c r="F462952" s="195"/>
    </row>
    <row r="462953" spans="6:6" x14ac:dyDescent="0.25">
      <c r="F462953" s="195"/>
    </row>
    <row r="462954" spans="6:6" x14ac:dyDescent="0.25">
      <c r="F462954" s="195"/>
    </row>
    <row r="462955" spans="6:6" x14ac:dyDescent="0.25">
      <c r="F462955" s="195"/>
    </row>
    <row r="462956" spans="6:6" x14ac:dyDescent="0.25">
      <c r="F462956" s="195"/>
    </row>
    <row r="462957" spans="6:6" x14ac:dyDescent="0.25">
      <c r="F462957" s="195"/>
    </row>
    <row r="462958" spans="6:6" x14ac:dyDescent="0.25">
      <c r="F462958" s="195"/>
    </row>
    <row r="462959" spans="6:6" x14ac:dyDescent="0.25">
      <c r="F462959" s="195"/>
    </row>
    <row r="462960" spans="6:6" x14ac:dyDescent="0.25">
      <c r="F462960" s="195"/>
    </row>
    <row r="462961" spans="6:6" x14ac:dyDescent="0.25">
      <c r="F462961" s="195"/>
    </row>
    <row r="462962" spans="6:6" x14ac:dyDescent="0.25">
      <c r="F462962" s="195"/>
    </row>
    <row r="462963" spans="6:6" x14ac:dyDescent="0.25">
      <c r="F462963" s="195"/>
    </row>
    <row r="462964" spans="6:6" x14ac:dyDescent="0.25">
      <c r="F462964" s="195"/>
    </row>
    <row r="462965" spans="6:6" x14ac:dyDescent="0.25">
      <c r="F462965" s="195"/>
    </row>
    <row r="462966" spans="6:6" x14ac:dyDescent="0.25">
      <c r="F462966" s="195"/>
    </row>
    <row r="462967" spans="6:6" x14ac:dyDescent="0.25">
      <c r="F462967" s="195"/>
    </row>
    <row r="462968" spans="6:6" x14ac:dyDescent="0.25">
      <c r="F462968" s="195"/>
    </row>
    <row r="462969" spans="6:6" x14ac:dyDescent="0.25">
      <c r="F462969" s="195"/>
    </row>
    <row r="462970" spans="6:6" x14ac:dyDescent="0.25">
      <c r="F462970" s="195"/>
    </row>
    <row r="462971" spans="6:6" x14ac:dyDescent="0.25">
      <c r="F462971" s="195"/>
    </row>
    <row r="462972" spans="6:6" x14ac:dyDescent="0.25">
      <c r="F462972" s="195"/>
    </row>
    <row r="462973" spans="6:6" x14ac:dyDescent="0.25">
      <c r="F462973" s="195"/>
    </row>
    <row r="462974" spans="6:6" x14ac:dyDescent="0.25">
      <c r="F462974" s="195"/>
    </row>
    <row r="462975" spans="6:6" x14ac:dyDescent="0.25">
      <c r="F462975" s="195"/>
    </row>
    <row r="462976" spans="6:6" x14ac:dyDescent="0.25">
      <c r="F462976" s="195"/>
    </row>
    <row r="462977" spans="6:6" x14ac:dyDescent="0.25">
      <c r="F462977" s="195"/>
    </row>
    <row r="462978" spans="6:6" x14ac:dyDescent="0.25">
      <c r="F462978" s="195"/>
    </row>
    <row r="462979" spans="6:6" x14ac:dyDescent="0.25">
      <c r="F462979" s="195"/>
    </row>
    <row r="462980" spans="6:6" x14ac:dyDescent="0.25">
      <c r="F462980" s="195"/>
    </row>
    <row r="462981" spans="6:6" x14ac:dyDescent="0.25">
      <c r="F462981" s="195"/>
    </row>
    <row r="462982" spans="6:6" x14ac:dyDescent="0.25">
      <c r="F462982" s="195"/>
    </row>
    <row r="462983" spans="6:6" x14ac:dyDescent="0.25">
      <c r="F462983" s="195"/>
    </row>
    <row r="462984" spans="6:6" x14ac:dyDescent="0.25">
      <c r="F462984" s="195"/>
    </row>
    <row r="462985" spans="6:6" x14ac:dyDescent="0.25">
      <c r="F462985" s="195"/>
    </row>
    <row r="462986" spans="6:6" x14ac:dyDescent="0.25">
      <c r="F462986" s="195"/>
    </row>
    <row r="462987" spans="6:6" x14ac:dyDescent="0.25">
      <c r="F462987" s="195"/>
    </row>
    <row r="462988" spans="6:6" x14ac:dyDescent="0.25">
      <c r="F462988" s="195"/>
    </row>
    <row r="462989" spans="6:6" x14ac:dyDescent="0.25">
      <c r="F462989" s="195"/>
    </row>
    <row r="462990" spans="6:6" x14ac:dyDescent="0.25">
      <c r="F462990" s="195"/>
    </row>
    <row r="462991" spans="6:6" x14ac:dyDescent="0.25">
      <c r="F462991" s="195"/>
    </row>
    <row r="462992" spans="6:6" x14ac:dyDescent="0.25">
      <c r="F462992" s="195"/>
    </row>
    <row r="462993" spans="6:6" x14ac:dyDescent="0.25">
      <c r="F462993" s="195"/>
    </row>
    <row r="462994" spans="6:6" x14ac:dyDescent="0.25">
      <c r="F462994" s="195"/>
    </row>
    <row r="462995" spans="6:6" x14ac:dyDescent="0.25">
      <c r="F462995" s="195"/>
    </row>
    <row r="462996" spans="6:6" x14ac:dyDescent="0.25">
      <c r="F462996" s="195"/>
    </row>
    <row r="462997" spans="6:6" x14ac:dyDescent="0.25">
      <c r="F462997" s="195"/>
    </row>
    <row r="462998" spans="6:6" x14ac:dyDescent="0.25">
      <c r="F462998" s="195"/>
    </row>
    <row r="462999" spans="6:6" x14ac:dyDescent="0.25">
      <c r="F462999" s="195"/>
    </row>
    <row r="463000" spans="6:6" x14ac:dyDescent="0.25">
      <c r="F463000" s="195"/>
    </row>
    <row r="463001" spans="6:6" x14ac:dyDescent="0.25">
      <c r="F463001" s="195"/>
    </row>
    <row r="463002" spans="6:6" x14ac:dyDescent="0.25">
      <c r="F463002" s="195"/>
    </row>
    <row r="463003" spans="6:6" x14ac:dyDescent="0.25">
      <c r="F463003" s="195"/>
    </row>
    <row r="463004" spans="6:6" x14ac:dyDescent="0.25">
      <c r="F463004" s="195"/>
    </row>
    <row r="463005" spans="6:6" x14ac:dyDescent="0.25">
      <c r="F463005" s="195"/>
    </row>
    <row r="463006" spans="6:6" x14ac:dyDescent="0.25">
      <c r="F463006" s="195"/>
    </row>
    <row r="463007" spans="6:6" x14ac:dyDescent="0.25">
      <c r="F463007" s="195"/>
    </row>
    <row r="463008" spans="6:6" x14ac:dyDescent="0.25">
      <c r="F463008" s="195"/>
    </row>
    <row r="468126" spans="6:6" x14ac:dyDescent="0.25">
      <c r="F468126" s="195"/>
    </row>
    <row r="468127" spans="6:6" x14ac:dyDescent="0.25">
      <c r="F468127" s="195"/>
    </row>
    <row r="468128" spans="6:6" x14ac:dyDescent="0.25">
      <c r="F468128" s="195"/>
    </row>
    <row r="468129" spans="6:6" x14ac:dyDescent="0.25">
      <c r="F468129" s="195"/>
    </row>
    <row r="468130" spans="6:6" x14ac:dyDescent="0.25">
      <c r="F468130" s="195"/>
    </row>
    <row r="468131" spans="6:6" x14ac:dyDescent="0.25">
      <c r="F468131" s="195"/>
    </row>
    <row r="468132" spans="6:6" x14ac:dyDescent="0.25">
      <c r="F468132" s="195"/>
    </row>
    <row r="468133" spans="6:6" x14ac:dyDescent="0.25">
      <c r="F468133" s="195"/>
    </row>
    <row r="468134" spans="6:6" x14ac:dyDescent="0.25">
      <c r="F468134" s="195"/>
    </row>
    <row r="468135" spans="6:6" x14ac:dyDescent="0.25">
      <c r="F468135" s="195"/>
    </row>
    <row r="468136" spans="6:6" x14ac:dyDescent="0.25">
      <c r="F468136" s="195"/>
    </row>
    <row r="468137" spans="6:6" x14ac:dyDescent="0.25">
      <c r="F468137" s="195"/>
    </row>
    <row r="468138" spans="6:6" x14ac:dyDescent="0.25">
      <c r="F468138" s="195"/>
    </row>
    <row r="468139" spans="6:6" x14ac:dyDescent="0.25">
      <c r="F468139" s="195"/>
    </row>
    <row r="468140" spans="6:6" x14ac:dyDescent="0.25">
      <c r="F468140" s="195"/>
    </row>
    <row r="468141" spans="6:6" x14ac:dyDescent="0.25">
      <c r="F468141" s="195"/>
    </row>
    <row r="468142" spans="6:6" x14ac:dyDescent="0.25">
      <c r="F468142" s="195"/>
    </row>
    <row r="468143" spans="6:6" x14ac:dyDescent="0.25">
      <c r="F468143" s="195"/>
    </row>
    <row r="468144" spans="6:6" x14ac:dyDescent="0.25">
      <c r="F468144" s="195"/>
    </row>
    <row r="468145" spans="6:6" x14ac:dyDescent="0.25">
      <c r="F468145" s="195"/>
    </row>
    <row r="468146" spans="6:6" x14ac:dyDescent="0.25">
      <c r="F468146" s="195"/>
    </row>
    <row r="468147" spans="6:6" x14ac:dyDescent="0.25">
      <c r="F468147" s="195"/>
    </row>
    <row r="468148" spans="6:6" x14ac:dyDescent="0.25">
      <c r="F468148" s="195"/>
    </row>
    <row r="468149" spans="6:6" x14ac:dyDescent="0.25">
      <c r="F468149" s="195"/>
    </row>
    <row r="468150" spans="6:6" x14ac:dyDescent="0.25">
      <c r="F468150" s="195"/>
    </row>
    <row r="468151" spans="6:6" x14ac:dyDescent="0.25">
      <c r="F468151" s="195"/>
    </row>
    <row r="468152" spans="6:6" x14ac:dyDescent="0.25">
      <c r="F468152" s="195"/>
    </row>
    <row r="468153" spans="6:6" x14ac:dyDescent="0.25">
      <c r="F468153" s="195"/>
    </row>
    <row r="468154" spans="6:6" x14ac:dyDescent="0.25">
      <c r="F468154" s="195"/>
    </row>
    <row r="468155" spans="6:6" x14ac:dyDescent="0.25">
      <c r="F468155" s="195"/>
    </row>
    <row r="468156" spans="6:6" x14ac:dyDescent="0.25">
      <c r="F468156" s="195"/>
    </row>
    <row r="468157" spans="6:6" x14ac:dyDescent="0.25">
      <c r="F468157" s="195"/>
    </row>
    <row r="468158" spans="6:6" x14ac:dyDescent="0.25">
      <c r="F468158" s="195"/>
    </row>
    <row r="468159" spans="6:6" x14ac:dyDescent="0.25">
      <c r="F468159" s="195"/>
    </row>
    <row r="468160" spans="6:6" x14ac:dyDescent="0.25">
      <c r="F468160" s="195"/>
    </row>
    <row r="468161" spans="6:6" x14ac:dyDescent="0.25">
      <c r="F468161" s="195"/>
    </row>
    <row r="468162" spans="6:6" x14ac:dyDescent="0.25">
      <c r="F468162" s="195"/>
    </row>
    <row r="468163" spans="6:6" x14ac:dyDescent="0.25">
      <c r="F468163" s="195"/>
    </row>
    <row r="468164" spans="6:6" x14ac:dyDescent="0.25">
      <c r="F468164" s="195"/>
    </row>
    <row r="468165" spans="6:6" x14ac:dyDescent="0.25">
      <c r="F468165" s="195"/>
    </row>
    <row r="468166" spans="6:6" x14ac:dyDescent="0.25">
      <c r="F468166" s="195"/>
    </row>
    <row r="468167" spans="6:6" x14ac:dyDescent="0.25">
      <c r="F468167" s="195"/>
    </row>
    <row r="468168" spans="6:6" x14ac:dyDescent="0.25">
      <c r="F468168" s="195"/>
    </row>
    <row r="468169" spans="6:6" x14ac:dyDescent="0.25">
      <c r="F468169" s="195"/>
    </row>
    <row r="468170" spans="6:6" x14ac:dyDescent="0.25">
      <c r="F468170" s="195"/>
    </row>
    <row r="468171" spans="6:6" x14ac:dyDescent="0.25">
      <c r="F468171" s="195"/>
    </row>
    <row r="468172" spans="6:6" x14ac:dyDescent="0.25">
      <c r="F468172" s="195"/>
    </row>
    <row r="468173" spans="6:6" x14ac:dyDescent="0.25">
      <c r="F468173" s="195"/>
    </row>
    <row r="468174" spans="6:6" x14ac:dyDescent="0.25">
      <c r="F468174" s="195"/>
    </row>
    <row r="468175" spans="6:6" x14ac:dyDescent="0.25">
      <c r="F468175" s="195"/>
    </row>
    <row r="468176" spans="6:6" x14ac:dyDescent="0.25">
      <c r="F468176" s="195"/>
    </row>
    <row r="468177" spans="6:6" x14ac:dyDescent="0.25">
      <c r="F468177" s="195"/>
    </row>
    <row r="468178" spans="6:6" x14ac:dyDescent="0.25">
      <c r="F468178" s="195"/>
    </row>
    <row r="468179" spans="6:6" x14ac:dyDescent="0.25">
      <c r="F468179" s="195"/>
    </row>
    <row r="468180" spans="6:6" x14ac:dyDescent="0.25">
      <c r="F468180" s="195"/>
    </row>
    <row r="468181" spans="6:6" x14ac:dyDescent="0.25">
      <c r="F468181" s="195"/>
    </row>
    <row r="468182" spans="6:6" x14ac:dyDescent="0.25">
      <c r="F468182" s="195"/>
    </row>
    <row r="468183" spans="6:6" x14ac:dyDescent="0.25">
      <c r="F468183" s="195"/>
    </row>
    <row r="468184" spans="6:6" x14ac:dyDescent="0.25">
      <c r="F468184" s="195"/>
    </row>
    <row r="468185" spans="6:6" x14ac:dyDescent="0.25">
      <c r="F468185" s="195"/>
    </row>
    <row r="468186" spans="6:6" x14ac:dyDescent="0.25">
      <c r="F468186" s="195"/>
    </row>
    <row r="468187" spans="6:6" x14ac:dyDescent="0.25">
      <c r="F468187" s="195"/>
    </row>
    <row r="468188" spans="6:6" x14ac:dyDescent="0.25">
      <c r="F468188" s="195"/>
    </row>
    <row r="468189" spans="6:6" x14ac:dyDescent="0.25">
      <c r="F468189" s="195"/>
    </row>
    <row r="468190" spans="6:6" x14ac:dyDescent="0.25">
      <c r="F468190" s="195"/>
    </row>
    <row r="468191" spans="6:6" x14ac:dyDescent="0.25">
      <c r="F468191" s="195"/>
    </row>
    <row r="468192" spans="6:6" x14ac:dyDescent="0.25">
      <c r="F468192" s="195"/>
    </row>
    <row r="468193" spans="6:6" x14ac:dyDescent="0.25">
      <c r="F468193" s="195"/>
    </row>
    <row r="468194" spans="6:6" x14ac:dyDescent="0.25">
      <c r="F468194" s="195"/>
    </row>
    <row r="468195" spans="6:6" x14ac:dyDescent="0.25">
      <c r="F468195" s="195"/>
    </row>
    <row r="468196" spans="6:6" x14ac:dyDescent="0.25">
      <c r="F468196" s="195"/>
    </row>
    <row r="468197" spans="6:6" x14ac:dyDescent="0.25">
      <c r="F468197" s="195"/>
    </row>
    <row r="468198" spans="6:6" x14ac:dyDescent="0.25">
      <c r="F468198" s="195"/>
    </row>
    <row r="468199" spans="6:6" x14ac:dyDescent="0.25">
      <c r="F468199" s="195"/>
    </row>
    <row r="468200" spans="6:6" x14ac:dyDescent="0.25">
      <c r="F468200" s="195"/>
    </row>
    <row r="468201" spans="6:6" x14ac:dyDescent="0.25">
      <c r="F468201" s="195"/>
    </row>
    <row r="468202" spans="6:6" x14ac:dyDescent="0.25">
      <c r="F468202" s="195"/>
    </row>
    <row r="468203" spans="6:6" x14ac:dyDescent="0.25">
      <c r="F468203" s="195"/>
    </row>
    <row r="468204" spans="6:6" x14ac:dyDescent="0.25">
      <c r="F468204" s="195"/>
    </row>
    <row r="468205" spans="6:6" x14ac:dyDescent="0.25">
      <c r="F468205" s="195"/>
    </row>
    <row r="468206" spans="6:6" x14ac:dyDescent="0.25">
      <c r="F468206" s="195"/>
    </row>
    <row r="468207" spans="6:6" x14ac:dyDescent="0.25">
      <c r="F468207" s="195"/>
    </row>
    <row r="468208" spans="6:6" x14ac:dyDescent="0.25">
      <c r="F468208" s="195"/>
    </row>
    <row r="468209" spans="6:6" x14ac:dyDescent="0.25">
      <c r="F468209" s="195"/>
    </row>
    <row r="468210" spans="6:6" x14ac:dyDescent="0.25">
      <c r="F468210" s="195"/>
    </row>
    <row r="468211" spans="6:6" x14ac:dyDescent="0.25">
      <c r="F468211" s="195"/>
    </row>
    <row r="468212" spans="6:6" x14ac:dyDescent="0.25">
      <c r="F468212" s="195"/>
    </row>
    <row r="468213" spans="6:6" x14ac:dyDescent="0.25">
      <c r="F468213" s="195"/>
    </row>
    <row r="468214" spans="6:6" x14ac:dyDescent="0.25">
      <c r="F468214" s="195"/>
    </row>
    <row r="468215" spans="6:6" x14ac:dyDescent="0.25">
      <c r="F468215" s="195"/>
    </row>
    <row r="468216" spans="6:6" x14ac:dyDescent="0.25">
      <c r="F468216" s="195"/>
    </row>
    <row r="468217" spans="6:6" x14ac:dyDescent="0.25">
      <c r="F468217" s="195"/>
    </row>
    <row r="468218" spans="6:6" x14ac:dyDescent="0.25">
      <c r="F468218" s="195"/>
    </row>
    <row r="468219" spans="6:6" x14ac:dyDescent="0.25">
      <c r="F468219" s="195"/>
    </row>
    <row r="468220" spans="6:6" x14ac:dyDescent="0.25">
      <c r="F468220" s="195"/>
    </row>
    <row r="468221" spans="6:6" x14ac:dyDescent="0.25">
      <c r="F468221" s="195"/>
    </row>
    <row r="468222" spans="6:6" x14ac:dyDescent="0.25">
      <c r="F468222" s="195"/>
    </row>
    <row r="468223" spans="6:6" x14ac:dyDescent="0.25">
      <c r="F468223" s="195"/>
    </row>
    <row r="468224" spans="6:6" x14ac:dyDescent="0.25">
      <c r="F468224" s="195"/>
    </row>
    <row r="468225" spans="6:6" x14ac:dyDescent="0.25">
      <c r="F468225" s="195"/>
    </row>
    <row r="468226" spans="6:6" x14ac:dyDescent="0.25">
      <c r="F468226" s="195"/>
    </row>
    <row r="468227" spans="6:6" x14ac:dyDescent="0.25">
      <c r="F468227" s="195"/>
    </row>
    <row r="468228" spans="6:6" x14ac:dyDescent="0.25">
      <c r="F468228" s="195"/>
    </row>
    <row r="468229" spans="6:6" x14ac:dyDescent="0.25">
      <c r="F468229" s="195"/>
    </row>
    <row r="468230" spans="6:6" x14ac:dyDescent="0.25">
      <c r="F468230" s="195"/>
    </row>
    <row r="468231" spans="6:6" x14ac:dyDescent="0.25">
      <c r="F468231" s="195"/>
    </row>
    <row r="468232" spans="6:6" x14ac:dyDescent="0.25">
      <c r="F468232" s="195"/>
    </row>
    <row r="468233" spans="6:6" x14ac:dyDescent="0.25">
      <c r="F468233" s="195"/>
    </row>
    <row r="468234" spans="6:6" x14ac:dyDescent="0.25">
      <c r="F468234" s="195"/>
    </row>
    <row r="468235" spans="6:6" x14ac:dyDescent="0.25">
      <c r="F468235" s="195"/>
    </row>
    <row r="468236" spans="6:6" x14ac:dyDescent="0.25">
      <c r="F468236" s="195"/>
    </row>
    <row r="468237" spans="6:6" x14ac:dyDescent="0.25">
      <c r="F468237" s="195"/>
    </row>
    <row r="468238" spans="6:6" x14ac:dyDescent="0.25">
      <c r="F468238" s="195"/>
    </row>
    <row r="468239" spans="6:6" x14ac:dyDescent="0.25">
      <c r="F468239" s="195"/>
    </row>
    <row r="468240" spans="6:6" x14ac:dyDescent="0.25">
      <c r="F468240" s="195"/>
    </row>
    <row r="468241" spans="6:6" x14ac:dyDescent="0.25">
      <c r="F468241" s="195"/>
    </row>
    <row r="468242" spans="6:6" x14ac:dyDescent="0.25">
      <c r="F468242" s="195"/>
    </row>
    <row r="468243" spans="6:6" x14ac:dyDescent="0.25">
      <c r="F468243" s="195"/>
    </row>
    <row r="468244" spans="6:6" x14ac:dyDescent="0.25">
      <c r="F468244" s="195"/>
    </row>
    <row r="468245" spans="6:6" x14ac:dyDescent="0.25">
      <c r="F468245" s="195"/>
    </row>
    <row r="468246" spans="6:6" x14ac:dyDescent="0.25">
      <c r="F468246" s="195"/>
    </row>
    <row r="468247" spans="6:6" x14ac:dyDescent="0.25">
      <c r="F468247" s="195"/>
    </row>
    <row r="468248" spans="6:6" x14ac:dyDescent="0.25">
      <c r="F468248" s="195"/>
    </row>
    <row r="468249" spans="6:6" x14ac:dyDescent="0.25">
      <c r="F468249" s="195"/>
    </row>
    <row r="468250" spans="6:6" x14ac:dyDescent="0.25">
      <c r="F468250" s="195"/>
    </row>
    <row r="468251" spans="6:6" x14ac:dyDescent="0.25">
      <c r="F468251" s="195"/>
    </row>
    <row r="468252" spans="6:6" x14ac:dyDescent="0.25">
      <c r="F468252" s="195"/>
    </row>
    <row r="468253" spans="6:6" x14ac:dyDescent="0.25">
      <c r="F468253" s="195"/>
    </row>
    <row r="468254" spans="6:6" x14ac:dyDescent="0.25">
      <c r="F468254" s="195"/>
    </row>
    <row r="468255" spans="6:6" x14ac:dyDescent="0.25">
      <c r="F468255" s="195"/>
    </row>
    <row r="468256" spans="6:6" x14ac:dyDescent="0.25">
      <c r="F468256" s="195"/>
    </row>
    <row r="468257" spans="6:6" x14ac:dyDescent="0.25">
      <c r="F468257" s="195"/>
    </row>
    <row r="468258" spans="6:6" x14ac:dyDescent="0.25">
      <c r="F468258" s="195"/>
    </row>
    <row r="468259" spans="6:6" x14ac:dyDescent="0.25">
      <c r="F468259" s="195"/>
    </row>
    <row r="468260" spans="6:6" x14ac:dyDescent="0.25">
      <c r="F468260" s="195"/>
    </row>
    <row r="468261" spans="6:6" x14ac:dyDescent="0.25">
      <c r="F468261" s="195"/>
    </row>
    <row r="468262" spans="6:6" x14ac:dyDescent="0.25">
      <c r="F468262" s="195"/>
    </row>
    <row r="468263" spans="6:6" x14ac:dyDescent="0.25">
      <c r="F468263" s="195"/>
    </row>
    <row r="468264" spans="6:6" x14ac:dyDescent="0.25">
      <c r="F468264" s="195"/>
    </row>
    <row r="468265" spans="6:6" x14ac:dyDescent="0.25">
      <c r="F468265" s="195"/>
    </row>
    <row r="468266" spans="6:6" x14ac:dyDescent="0.25">
      <c r="F468266" s="195"/>
    </row>
    <row r="468267" spans="6:6" x14ac:dyDescent="0.25">
      <c r="F468267" s="195"/>
    </row>
    <row r="468268" spans="6:6" x14ac:dyDescent="0.25">
      <c r="F468268" s="195"/>
    </row>
    <row r="468269" spans="6:6" x14ac:dyDescent="0.25">
      <c r="F468269" s="195"/>
    </row>
    <row r="468270" spans="6:6" x14ac:dyDescent="0.25">
      <c r="F468270" s="195"/>
    </row>
    <row r="468271" spans="6:6" x14ac:dyDescent="0.25">
      <c r="F468271" s="195"/>
    </row>
    <row r="468272" spans="6:6" x14ac:dyDescent="0.25">
      <c r="F468272" s="195"/>
    </row>
    <row r="468273" spans="6:6" x14ac:dyDescent="0.25">
      <c r="F468273" s="195"/>
    </row>
    <row r="468274" spans="6:6" x14ac:dyDescent="0.25">
      <c r="F468274" s="195"/>
    </row>
    <row r="468275" spans="6:6" x14ac:dyDescent="0.25">
      <c r="F468275" s="195"/>
    </row>
    <row r="468276" spans="6:6" x14ac:dyDescent="0.25">
      <c r="F468276" s="195"/>
    </row>
    <row r="468277" spans="6:6" x14ac:dyDescent="0.25">
      <c r="F468277" s="195"/>
    </row>
    <row r="468278" spans="6:6" x14ac:dyDescent="0.25">
      <c r="F468278" s="195"/>
    </row>
    <row r="468279" spans="6:6" x14ac:dyDescent="0.25">
      <c r="F468279" s="195"/>
    </row>
    <row r="468280" spans="6:6" x14ac:dyDescent="0.25">
      <c r="F468280" s="195"/>
    </row>
    <row r="468281" spans="6:6" x14ac:dyDescent="0.25">
      <c r="F468281" s="195"/>
    </row>
    <row r="468282" spans="6:6" x14ac:dyDescent="0.25">
      <c r="F468282" s="195"/>
    </row>
    <row r="468283" spans="6:6" x14ac:dyDescent="0.25">
      <c r="F468283" s="195"/>
    </row>
    <row r="468284" spans="6:6" x14ac:dyDescent="0.25">
      <c r="F468284" s="195"/>
    </row>
    <row r="468285" spans="6:6" x14ac:dyDescent="0.25">
      <c r="F468285" s="195"/>
    </row>
    <row r="468286" spans="6:6" x14ac:dyDescent="0.25">
      <c r="F468286" s="195"/>
    </row>
    <row r="468287" spans="6:6" x14ac:dyDescent="0.25">
      <c r="F468287" s="195"/>
    </row>
    <row r="468288" spans="6:6" x14ac:dyDescent="0.25">
      <c r="F468288" s="195"/>
    </row>
    <row r="468289" spans="6:6" x14ac:dyDescent="0.25">
      <c r="F468289" s="195"/>
    </row>
    <row r="468290" spans="6:6" x14ac:dyDescent="0.25">
      <c r="F468290" s="195"/>
    </row>
    <row r="468291" spans="6:6" x14ac:dyDescent="0.25">
      <c r="F468291" s="195"/>
    </row>
    <row r="468292" spans="6:6" x14ac:dyDescent="0.25">
      <c r="F468292" s="195"/>
    </row>
    <row r="468293" spans="6:6" x14ac:dyDescent="0.25">
      <c r="F468293" s="195"/>
    </row>
    <row r="468294" spans="6:6" x14ac:dyDescent="0.25">
      <c r="F468294" s="195"/>
    </row>
    <row r="468295" spans="6:6" x14ac:dyDescent="0.25">
      <c r="F468295" s="195"/>
    </row>
    <row r="468296" spans="6:6" x14ac:dyDescent="0.25">
      <c r="F468296" s="195"/>
    </row>
    <row r="468297" spans="6:6" x14ac:dyDescent="0.25">
      <c r="F468297" s="195"/>
    </row>
    <row r="468298" spans="6:6" x14ac:dyDescent="0.25">
      <c r="F468298" s="195"/>
    </row>
    <row r="468299" spans="6:6" x14ac:dyDescent="0.25">
      <c r="F468299" s="195"/>
    </row>
    <row r="468300" spans="6:6" x14ac:dyDescent="0.25">
      <c r="F468300" s="195"/>
    </row>
    <row r="468301" spans="6:6" x14ac:dyDescent="0.25">
      <c r="F468301" s="195"/>
    </row>
    <row r="468302" spans="6:6" x14ac:dyDescent="0.25">
      <c r="F468302" s="195"/>
    </row>
    <row r="468303" spans="6:6" x14ac:dyDescent="0.25">
      <c r="F468303" s="195"/>
    </row>
    <row r="468304" spans="6:6" x14ac:dyDescent="0.25">
      <c r="F468304" s="195"/>
    </row>
    <row r="468305" spans="6:6" x14ac:dyDescent="0.25">
      <c r="F468305" s="195"/>
    </row>
    <row r="468306" spans="6:6" x14ac:dyDescent="0.25">
      <c r="F468306" s="195"/>
    </row>
    <row r="468307" spans="6:6" x14ac:dyDescent="0.25">
      <c r="F468307" s="195"/>
    </row>
    <row r="468308" spans="6:6" x14ac:dyDescent="0.25">
      <c r="F468308" s="195"/>
    </row>
    <row r="468309" spans="6:6" x14ac:dyDescent="0.25">
      <c r="F468309" s="195"/>
    </row>
    <row r="468310" spans="6:6" x14ac:dyDescent="0.25">
      <c r="F468310" s="195"/>
    </row>
    <row r="468311" spans="6:6" x14ac:dyDescent="0.25">
      <c r="F468311" s="195"/>
    </row>
    <row r="468312" spans="6:6" x14ac:dyDescent="0.25">
      <c r="F468312" s="195"/>
    </row>
    <row r="468313" spans="6:6" x14ac:dyDescent="0.25">
      <c r="F468313" s="195"/>
    </row>
    <row r="468314" spans="6:6" x14ac:dyDescent="0.25">
      <c r="F468314" s="195"/>
    </row>
    <row r="468315" spans="6:6" x14ac:dyDescent="0.25">
      <c r="F468315" s="195"/>
    </row>
    <row r="468316" spans="6:6" x14ac:dyDescent="0.25">
      <c r="F468316" s="195"/>
    </row>
    <row r="468317" spans="6:6" x14ac:dyDescent="0.25">
      <c r="F468317" s="195"/>
    </row>
    <row r="468318" spans="6:6" x14ac:dyDescent="0.25">
      <c r="F468318" s="195"/>
    </row>
    <row r="468319" spans="6:6" x14ac:dyDescent="0.25">
      <c r="F468319" s="195"/>
    </row>
    <row r="468320" spans="6:6" x14ac:dyDescent="0.25">
      <c r="F468320" s="195"/>
    </row>
    <row r="468321" spans="6:6" x14ac:dyDescent="0.25">
      <c r="F468321" s="195"/>
    </row>
    <row r="468322" spans="6:6" x14ac:dyDescent="0.25">
      <c r="F468322" s="195"/>
    </row>
    <row r="468323" spans="6:6" x14ac:dyDescent="0.25">
      <c r="F468323" s="195"/>
    </row>
    <row r="468324" spans="6:6" x14ac:dyDescent="0.25">
      <c r="F468324" s="195"/>
    </row>
    <row r="468325" spans="6:6" x14ac:dyDescent="0.25">
      <c r="F468325" s="195"/>
    </row>
    <row r="468326" spans="6:6" x14ac:dyDescent="0.25">
      <c r="F468326" s="195"/>
    </row>
    <row r="468327" spans="6:6" x14ac:dyDescent="0.25">
      <c r="F468327" s="195"/>
    </row>
    <row r="468328" spans="6:6" x14ac:dyDescent="0.25">
      <c r="F468328" s="195"/>
    </row>
    <row r="468329" spans="6:6" x14ac:dyDescent="0.25">
      <c r="F468329" s="195"/>
    </row>
    <row r="468330" spans="6:6" x14ac:dyDescent="0.25">
      <c r="F468330" s="195"/>
    </row>
    <row r="468331" spans="6:6" x14ac:dyDescent="0.25">
      <c r="F468331" s="195"/>
    </row>
    <row r="468332" spans="6:6" x14ac:dyDescent="0.25">
      <c r="F468332" s="195"/>
    </row>
    <row r="468333" spans="6:6" x14ac:dyDescent="0.25">
      <c r="F468333" s="195"/>
    </row>
    <row r="468334" spans="6:6" x14ac:dyDescent="0.25">
      <c r="F468334" s="195"/>
    </row>
    <row r="468335" spans="6:6" x14ac:dyDescent="0.25">
      <c r="F468335" s="195"/>
    </row>
    <row r="468336" spans="6:6" x14ac:dyDescent="0.25">
      <c r="F468336" s="195"/>
    </row>
    <row r="468337" spans="6:6" x14ac:dyDescent="0.25">
      <c r="F468337" s="195"/>
    </row>
    <row r="468338" spans="6:6" x14ac:dyDescent="0.25">
      <c r="F468338" s="195"/>
    </row>
    <row r="468339" spans="6:6" x14ac:dyDescent="0.25">
      <c r="F468339" s="195"/>
    </row>
    <row r="468340" spans="6:6" x14ac:dyDescent="0.25">
      <c r="F468340" s="195"/>
    </row>
    <row r="468341" spans="6:6" x14ac:dyDescent="0.25">
      <c r="F468341" s="195"/>
    </row>
    <row r="468342" spans="6:6" x14ac:dyDescent="0.25">
      <c r="F468342" s="195"/>
    </row>
    <row r="468343" spans="6:6" x14ac:dyDescent="0.25">
      <c r="F468343" s="195"/>
    </row>
    <row r="468344" spans="6:6" x14ac:dyDescent="0.25">
      <c r="F468344" s="195"/>
    </row>
    <row r="468345" spans="6:6" x14ac:dyDescent="0.25">
      <c r="F468345" s="195"/>
    </row>
    <row r="468346" spans="6:6" x14ac:dyDescent="0.25">
      <c r="F468346" s="195"/>
    </row>
    <row r="468347" spans="6:6" x14ac:dyDescent="0.25">
      <c r="F468347" s="195"/>
    </row>
    <row r="468348" spans="6:6" x14ac:dyDescent="0.25">
      <c r="F468348" s="195"/>
    </row>
    <row r="468349" spans="6:6" x14ac:dyDescent="0.25">
      <c r="F468349" s="195"/>
    </row>
    <row r="468350" spans="6:6" x14ac:dyDescent="0.25">
      <c r="F468350" s="195"/>
    </row>
    <row r="468351" spans="6:6" x14ac:dyDescent="0.25">
      <c r="F468351" s="195"/>
    </row>
    <row r="468352" spans="6:6" x14ac:dyDescent="0.25">
      <c r="F468352" s="195"/>
    </row>
    <row r="468353" spans="6:6" x14ac:dyDescent="0.25">
      <c r="F468353" s="195"/>
    </row>
    <row r="468354" spans="6:6" x14ac:dyDescent="0.25">
      <c r="F468354" s="195"/>
    </row>
    <row r="468355" spans="6:6" x14ac:dyDescent="0.25">
      <c r="F468355" s="195"/>
    </row>
    <row r="468356" spans="6:6" x14ac:dyDescent="0.25">
      <c r="F468356" s="195"/>
    </row>
    <row r="468357" spans="6:6" x14ac:dyDescent="0.25">
      <c r="F468357" s="195"/>
    </row>
    <row r="468358" spans="6:6" x14ac:dyDescent="0.25">
      <c r="F468358" s="195"/>
    </row>
    <row r="468359" spans="6:6" x14ac:dyDescent="0.25">
      <c r="F468359" s="195"/>
    </row>
    <row r="468360" spans="6:6" x14ac:dyDescent="0.25">
      <c r="F468360" s="195"/>
    </row>
    <row r="468361" spans="6:6" x14ac:dyDescent="0.25">
      <c r="F468361" s="195"/>
    </row>
    <row r="468362" spans="6:6" x14ac:dyDescent="0.25">
      <c r="F468362" s="195"/>
    </row>
    <row r="468363" spans="6:6" x14ac:dyDescent="0.25">
      <c r="F468363" s="195"/>
    </row>
    <row r="468364" spans="6:6" x14ac:dyDescent="0.25">
      <c r="F468364" s="195"/>
    </row>
    <row r="468365" spans="6:6" x14ac:dyDescent="0.25">
      <c r="F468365" s="195"/>
    </row>
    <row r="468366" spans="6:6" x14ac:dyDescent="0.25">
      <c r="F468366" s="195"/>
    </row>
    <row r="468367" spans="6:6" x14ac:dyDescent="0.25">
      <c r="F468367" s="195"/>
    </row>
    <row r="468368" spans="6:6" x14ac:dyDescent="0.25">
      <c r="F468368" s="195"/>
    </row>
    <row r="468369" spans="6:6" x14ac:dyDescent="0.25">
      <c r="F468369" s="195"/>
    </row>
    <row r="468370" spans="6:6" x14ac:dyDescent="0.25">
      <c r="F468370" s="195"/>
    </row>
    <row r="468371" spans="6:6" x14ac:dyDescent="0.25">
      <c r="F468371" s="195"/>
    </row>
    <row r="468372" spans="6:6" x14ac:dyDescent="0.25">
      <c r="F468372" s="195"/>
    </row>
    <row r="468373" spans="6:6" x14ac:dyDescent="0.25">
      <c r="F468373" s="195"/>
    </row>
    <row r="468374" spans="6:6" x14ac:dyDescent="0.25">
      <c r="F468374" s="195"/>
    </row>
    <row r="468375" spans="6:6" x14ac:dyDescent="0.25">
      <c r="F468375" s="195"/>
    </row>
    <row r="468376" spans="6:6" x14ac:dyDescent="0.25">
      <c r="F468376" s="195"/>
    </row>
    <row r="468377" spans="6:6" x14ac:dyDescent="0.25">
      <c r="F468377" s="195"/>
    </row>
    <row r="468378" spans="6:6" x14ac:dyDescent="0.25">
      <c r="F468378" s="195"/>
    </row>
    <row r="468379" spans="6:6" x14ac:dyDescent="0.25">
      <c r="F468379" s="195"/>
    </row>
    <row r="468380" spans="6:6" x14ac:dyDescent="0.25">
      <c r="F468380" s="195"/>
    </row>
    <row r="468381" spans="6:6" x14ac:dyDescent="0.25">
      <c r="F468381" s="195"/>
    </row>
    <row r="468382" spans="6:6" x14ac:dyDescent="0.25">
      <c r="F468382" s="195"/>
    </row>
    <row r="468383" spans="6:6" x14ac:dyDescent="0.25">
      <c r="F468383" s="195"/>
    </row>
    <row r="468384" spans="6:6" x14ac:dyDescent="0.25">
      <c r="F468384" s="195"/>
    </row>
    <row r="468385" spans="6:6" x14ac:dyDescent="0.25">
      <c r="F468385" s="195"/>
    </row>
    <row r="468386" spans="6:6" x14ac:dyDescent="0.25">
      <c r="F468386" s="195"/>
    </row>
    <row r="468387" spans="6:6" x14ac:dyDescent="0.25">
      <c r="F468387" s="195"/>
    </row>
    <row r="468388" spans="6:6" x14ac:dyDescent="0.25">
      <c r="F468388" s="195"/>
    </row>
    <row r="468389" spans="6:6" x14ac:dyDescent="0.25">
      <c r="F468389" s="195"/>
    </row>
    <row r="468390" spans="6:6" x14ac:dyDescent="0.25">
      <c r="F468390" s="195"/>
    </row>
    <row r="468391" spans="6:6" x14ac:dyDescent="0.25">
      <c r="F468391" s="195"/>
    </row>
    <row r="468392" spans="6:6" x14ac:dyDescent="0.25">
      <c r="F468392" s="195"/>
    </row>
    <row r="468393" spans="6:6" x14ac:dyDescent="0.25">
      <c r="F468393" s="195"/>
    </row>
    <row r="468394" spans="6:6" x14ac:dyDescent="0.25">
      <c r="F468394" s="195"/>
    </row>
    <row r="468395" spans="6:6" x14ac:dyDescent="0.25">
      <c r="F468395" s="195"/>
    </row>
    <row r="468396" spans="6:6" x14ac:dyDescent="0.25">
      <c r="F468396" s="195"/>
    </row>
    <row r="468397" spans="6:6" x14ac:dyDescent="0.25">
      <c r="F468397" s="195"/>
    </row>
    <row r="468398" spans="6:6" x14ac:dyDescent="0.25">
      <c r="F468398" s="195"/>
    </row>
    <row r="468399" spans="6:6" x14ac:dyDescent="0.25">
      <c r="F468399" s="195"/>
    </row>
    <row r="468400" spans="6:6" x14ac:dyDescent="0.25">
      <c r="F468400" s="195"/>
    </row>
    <row r="468401" spans="6:6" x14ac:dyDescent="0.25">
      <c r="F468401" s="195"/>
    </row>
    <row r="468402" spans="6:6" x14ac:dyDescent="0.25">
      <c r="F468402" s="195"/>
    </row>
    <row r="468403" spans="6:6" x14ac:dyDescent="0.25">
      <c r="F468403" s="195"/>
    </row>
    <row r="468404" spans="6:6" x14ac:dyDescent="0.25">
      <c r="F468404" s="195"/>
    </row>
    <row r="468405" spans="6:6" x14ac:dyDescent="0.25">
      <c r="F468405" s="195"/>
    </row>
    <row r="468406" spans="6:6" x14ac:dyDescent="0.25">
      <c r="F468406" s="195"/>
    </row>
    <row r="468407" spans="6:6" x14ac:dyDescent="0.25">
      <c r="F468407" s="195"/>
    </row>
    <row r="468408" spans="6:6" x14ac:dyDescent="0.25">
      <c r="F468408" s="195"/>
    </row>
    <row r="468409" spans="6:6" x14ac:dyDescent="0.25">
      <c r="F468409" s="195"/>
    </row>
    <row r="468410" spans="6:6" x14ac:dyDescent="0.25">
      <c r="F468410" s="195"/>
    </row>
    <row r="468411" spans="6:6" x14ac:dyDescent="0.25">
      <c r="F468411" s="195"/>
    </row>
    <row r="468412" spans="6:6" x14ac:dyDescent="0.25">
      <c r="F468412" s="195"/>
    </row>
    <row r="468413" spans="6:6" x14ac:dyDescent="0.25">
      <c r="F468413" s="195"/>
    </row>
    <row r="468414" spans="6:6" x14ac:dyDescent="0.25">
      <c r="F468414" s="195"/>
    </row>
    <row r="468415" spans="6:6" x14ac:dyDescent="0.25">
      <c r="F468415" s="195"/>
    </row>
    <row r="468416" spans="6:6" x14ac:dyDescent="0.25">
      <c r="F468416" s="195"/>
    </row>
    <row r="468417" spans="6:6" x14ac:dyDescent="0.25">
      <c r="F468417" s="195"/>
    </row>
    <row r="468418" spans="6:6" x14ac:dyDescent="0.25">
      <c r="F468418" s="195"/>
    </row>
    <row r="468419" spans="6:6" x14ac:dyDescent="0.25">
      <c r="F468419" s="195"/>
    </row>
    <row r="468420" spans="6:6" x14ac:dyDescent="0.25">
      <c r="F468420" s="195"/>
    </row>
    <row r="468421" spans="6:6" x14ac:dyDescent="0.25">
      <c r="F468421" s="195"/>
    </row>
    <row r="468422" spans="6:6" x14ac:dyDescent="0.25">
      <c r="F468422" s="195"/>
    </row>
    <row r="468423" spans="6:6" x14ac:dyDescent="0.25">
      <c r="F468423" s="195"/>
    </row>
    <row r="468424" spans="6:6" x14ac:dyDescent="0.25">
      <c r="F468424" s="195"/>
    </row>
    <row r="468425" spans="6:6" x14ac:dyDescent="0.25">
      <c r="F468425" s="195"/>
    </row>
    <row r="468426" spans="6:6" x14ac:dyDescent="0.25">
      <c r="F468426" s="195"/>
    </row>
    <row r="468427" spans="6:6" x14ac:dyDescent="0.25">
      <c r="F468427" s="195"/>
    </row>
    <row r="468428" spans="6:6" x14ac:dyDescent="0.25">
      <c r="F468428" s="195"/>
    </row>
    <row r="468429" spans="6:6" x14ac:dyDescent="0.25">
      <c r="F468429" s="195"/>
    </row>
    <row r="468430" spans="6:6" x14ac:dyDescent="0.25">
      <c r="F468430" s="195"/>
    </row>
    <row r="468431" spans="6:6" x14ac:dyDescent="0.25">
      <c r="F468431" s="195"/>
    </row>
    <row r="468432" spans="6:6" x14ac:dyDescent="0.25">
      <c r="F468432" s="195"/>
    </row>
    <row r="468433" spans="6:6" x14ac:dyDescent="0.25">
      <c r="F468433" s="195"/>
    </row>
    <row r="468434" spans="6:6" x14ac:dyDescent="0.25">
      <c r="F468434" s="195"/>
    </row>
    <row r="468435" spans="6:6" x14ac:dyDescent="0.25">
      <c r="F468435" s="195"/>
    </row>
    <row r="468436" spans="6:6" x14ac:dyDescent="0.25">
      <c r="F468436" s="195"/>
    </row>
    <row r="468437" spans="6:6" x14ac:dyDescent="0.25">
      <c r="F468437" s="195"/>
    </row>
    <row r="468438" spans="6:6" x14ac:dyDescent="0.25">
      <c r="F468438" s="195"/>
    </row>
    <row r="468439" spans="6:6" x14ac:dyDescent="0.25">
      <c r="F468439" s="195"/>
    </row>
    <row r="468440" spans="6:6" x14ac:dyDescent="0.25">
      <c r="F468440" s="195"/>
    </row>
    <row r="468441" spans="6:6" x14ac:dyDescent="0.25">
      <c r="F468441" s="195"/>
    </row>
    <row r="468442" spans="6:6" x14ac:dyDescent="0.25">
      <c r="F468442" s="195"/>
    </row>
    <row r="468443" spans="6:6" x14ac:dyDescent="0.25">
      <c r="F468443" s="195"/>
    </row>
    <row r="468444" spans="6:6" x14ac:dyDescent="0.25">
      <c r="F468444" s="195"/>
    </row>
    <row r="468445" spans="6:6" x14ac:dyDescent="0.25">
      <c r="F468445" s="195"/>
    </row>
    <row r="468446" spans="6:6" x14ac:dyDescent="0.25">
      <c r="F468446" s="195"/>
    </row>
    <row r="468447" spans="6:6" x14ac:dyDescent="0.25">
      <c r="F468447" s="195"/>
    </row>
    <row r="468448" spans="6:6" x14ac:dyDescent="0.25">
      <c r="F468448" s="195"/>
    </row>
    <row r="468449" spans="6:6" x14ac:dyDescent="0.25">
      <c r="F468449" s="195"/>
    </row>
    <row r="468450" spans="6:6" x14ac:dyDescent="0.25">
      <c r="F468450" s="195"/>
    </row>
    <row r="468451" spans="6:6" x14ac:dyDescent="0.25">
      <c r="F468451" s="195"/>
    </row>
    <row r="468452" spans="6:6" x14ac:dyDescent="0.25">
      <c r="F468452" s="195"/>
    </row>
    <row r="468453" spans="6:6" x14ac:dyDescent="0.25">
      <c r="F468453" s="195"/>
    </row>
    <row r="468454" spans="6:6" x14ac:dyDescent="0.25">
      <c r="F468454" s="195"/>
    </row>
    <row r="468455" spans="6:6" x14ac:dyDescent="0.25">
      <c r="F468455" s="195"/>
    </row>
    <row r="468456" spans="6:6" x14ac:dyDescent="0.25">
      <c r="F468456" s="195"/>
    </row>
    <row r="468457" spans="6:6" x14ac:dyDescent="0.25">
      <c r="F468457" s="195"/>
    </row>
    <row r="468458" spans="6:6" x14ac:dyDescent="0.25">
      <c r="F468458" s="195"/>
    </row>
    <row r="468459" spans="6:6" x14ac:dyDescent="0.25">
      <c r="F468459" s="195"/>
    </row>
    <row r="468460" spans="6:6" x14ac:dyDescent="0.25">
      <c r="F468460" s="195"/>
    </row>
    <row r="468461" spans="6:6" x14ac:dyDescent="0.25">
      <c r="F468461" s="195"/>
    </row>
    <row r="468462" spans="6:6" x14ac:dyDescent="0.25">
      <c r="F468462" s="195"/>
    </row>
    <row r="468463" spans="6:6" x14ac:dyDescent="0.25">
      <c r="F468463" s="195"/>
    </row>
    <row r="468464" spans="6:6" x14ac:dyDescent="0.25">
      <c r="F468464" s="195"/>
    </row>
    <row r="468465" spans="6:6" x14ac:dyDescent="0.25">
      <c r="F468465" s="195"/>
    </row>
    <row r="468466" spans="6:6" x14ac:dyDescent="0.25">
      <c r="F468466" s="195"/>
    </row>
    <row r="468467" spans="6:6" x14ac:dyDescent="0.25">
      <c r="F468467" s="195"/>
    </row>
    <row r="468468" spans="6:6" x14ac:dyDescent="0.25">
      <c r="F468468" s="195"/>
    </row>
    <row r="468469" spans="6:6" x14ac:dyDescent="0.25">
      <c r="F468469" s="195"/>
    </row>
    <row r="468470" spans="6:6" x14ac:dyDescent="0.25">
      <c r="F468470" s="195"/>
    </row>
    <row r="468471" spans="6:6" x14ac:dyDescent="0.25">
      <c r="F468471" s="195"/>
    </row>
    <row r="468472" spans="6:6" x14ac:dyDescent="0.25">
      <c r="F468472" s="195"/>
    </row>
    <row r="468473" spans="6:6" x14ac:dyDescent="0.25">
      <c r="F468473" s="195"/>
    </row>
    <row r="468474" spans="6:6" x14ac:dyDescent="0.25">
      <c r="F468474" s="195"/>
    </row>
    <row r="468475" spans="6:6" x14ac:dyDescent="0.25">
      <c r="F468475" s="195"/>
    </row>
    <row r="468476" spans="6:6" x14ac:dyDescent="0.25">
      <c r="F468476" s="195"/>
    </row>
    <row r="468477" spans="6:6" x14ac:dyDescent="0.25">
      <c r="F468477" s="195"/>
    </row>
    <row r="468478" spans="6:6" x14ac:dyDescent="0.25">
      <c r="F468478" s="195"/>
    </row>
    <row r="468479" spans="6:6" x14ac:dyDescent="0.25">
      <c r="F468479" s="195"/>
    </row>
    <row r="468480" spans="6:6" x14ac:dyDescent="0.25">
      <c r="F468480" s="195"/>
    </row>
    <row r="468481" spans="6:6" x14ac:dyDescent="0.25">
      <c r="F468481" s="195"/>
    </row>
    <row r="468482" spans="6:6" x14ac:dyDescent="0.25">
      <c r="F468482" s="195"/>
    </row>
    <row r="468483" spans="6:6" x14ac:dyDescent="0.25">
      <c r="F468483" s="195"/>
    </row>
    <row r="468484" spans="6:6" x14ac:dyDescent="0.25">
      <c r="F468484" s="195"/>
    </row>
    <row r="468485" spans="6:6" x14ac:dyDescent="0.25">
      <c r="F468485" s="195"/>
    </row>
    <row r="468486" spans="6:6" x14ac:dyDescent="0.25">
      <c r="F468486" s="195"/>
    </row>
    <row r="468487" spans="6:6" x14ac:dyDescent="0.25">
      <c r="F468487" s="195"/>
    </row>
    <row r="468488" spans="6:6" x14ac:dyDescent="0.25">
      <c r="F468488" s="195"/>
    </row>
    <row r="468489" spans="6:6" x14ac:dyDescent="0.25">
      <c r="F468489" s="195"/>
    </row>
    <row r="468490" spans="6:6" x14ac:dyDescent="0.25">
      <c r="F468490" s="195"/>
    </row>
    <row r="468491" spans="6:6" x14ac:dyDescent="0.25">
      <c r="F468491" s="195"/>
    </row>
    <row r="468492" spans="6:6" x14ac:dyDescent="0.25">
      <c r="F468492" s="195"/>
    </row>
    <row r="468493" spans="6:6" x14ac:dyDescent="0.25">
      <c r="F468493" s="195"/>
    </row>
    <row r="468494" spans="6:6" x14ac:dyDescent="0.25">
      <c r="F468494" s="195"/>
    </row>
    <row r="468495" spans="6:6" x14ac:dyDescent="0.25">
      <c r="F468495" s="195"/>
    </row>
    <row r="468496" spans="6:6" x14ac:dyDescent="0.25">
      <c r="F468496" s="195"/>
    </row>
    <row r="468497" spans="6:6" x14ac:dyDescent="0.25">
      <c r="F468497" s="195"/>
    </row>
    <row r="468498" spans="6:6" x14ac:dyDescent="0.25">
      <c r="F468498" s="195"/>
    </row>
    <row r="468499" spans="6:6" x14ac:dyDescent="0.25">
      <c r="F468499" s="195"/>
    </row>
    <row r="468500" spans="6:6" x14ac:dyDescent="0.25">
      <c r="F468500" s="195"/>
    </row>
    <row r="468501" spans="6:6" x14ac:dyDescent="0.25">
      <c r="F468501" s="195"/>
    </row>
    <row r="468502" spans="6:6" x14ac:dyDescent="0.25">
      <c r="F468502" s="195"/>
    </row>
    <row r="468503" spans="6:6" x14ac:dyDescent="0.25">
      <c r="F468503" s="195"/>
    </row>
    <row r="468504" spans="6:6" x14ac:dyDescent="0.25">
      <c r="F468504" s="195"/>
    </row>
    <row r="468505" spans="6:6" x14ac:dyDescent="0.25">
      <c r="F468505" s="195"/>
    </row>
    <row r="468506" spans="6:6" x14ac:dyDescent="0.25">
      <c r="F468506" s="195"/>
    </row>
    <row r="468507" spans="6:6" x14ac:dyDescent="0.25">
      <c r="F468507" s="195"/>
    </row>
    <row r="468508" spans="6:6" x14ac:dyDescent="0.25">
      <c r="F468508" s="195"/>
    </row>
    <row r="468509" spans="6:6" x14ac:dyDescent="0.25">
      <c r="F468509" s="195"/>
    </row>
    <row r="468510" spans="6:6" x14ac:dyDescent="0.25">
      <c r="F468510" s="195"/>
    </row>
    <row r="468511" spans="6:6" x14ac:dyDescent="0.25">
      <c r="F468511" s="195"/>
    </row>
    <row r="468512" spans="6:6" x14ac:dyDescent="0.25">
      <c r="F468512" s="195"/>
    </row>
    <row r="468513" spans="6:6" x14ac:dyDescent="0.25">
      <c r="F468513" s="195"/>
    </row>
    <row r="468514" spans="6:6" x14ac:dyDescent="0.25">
      <c r="F468514" s="195"/>
    </row>
    <row r="468515" spans="6:6" x14ac:dyDescent="0.25">
      <c r="F468515" s="195"/>
    </row>
    <row r="468516" spans="6:6" x14ac:dyDescent="0.25">
      <c r="F468516" s="195"/>
    </row>
    <row r="468517" spans="6:6" x14ac:dyDescent="0.25">
      <c r="F468517" s="195"/>
    </row>
    <row r="468518" spans="6:6" x14ac:dyDescent="0.25">
      <c r="F468518" s="195"/>
    </row>
    <row r="468519" spans="6:6" x14ac:dyDescent="0.25">
      <c r="F468519" s="195"/>
    </row>
    <row r="468520" spans="6:6" x14ac:dyDescent="0.25">
      <c r="F468520" s="195"/>
    </row>
    <row r="473638" spans="6:6" x14ac:dyDescent="0.25">
      <c r="F473638" s="195"/>
    </row>
    <row r="473639" spans="6:6" x14ac:dyDescent="0.25">
      <c r="F473639" s="195"/>
    </row>
    <row r="473640" spans="6:6" x14ac:dyDescent="0.25">
      <c r="F473640" s="195"/>
    </row>
    <row r="473641" spans="6:6" x14ac:dyDescent="0.25">
      <c r="F473641" s="195"/>
    </row>
    <row r="473642" spans="6:6" x14ac:dyDescent="0.25">
      <c r="F473642" s="195"/>
    </row>
    <row r="473643" spans="6:6" x14ac:dyDescent="0.25">
      <c r="F473643" s="195"/>
    </row>
    <row r="473644" spans="6:6" x14ac:dyDescent="0.25">
      <c r="F473644" s="195"/>
    </row>
    <row r="473645" spans="6:6" x14ac:dyDescent="0.25">
      <c r="F473645" s="195"/>
    </row>
    <row r="473646" spans="6:6" x14ac:dyDescent="0.25">
      <c r="F473646" s="195"/>
    </row>
    <row r="473647" spans="6:6" x14ac:dyDescent="0.25">
      <c r="F473647" s="195"/>
    </row>
    <row r="473648" spans="6:6" x14ac:dyDescent="0.25">
      <c r="F473648" s="195"/>
    </row>
    <row r="473649" spans="6:6" x14ac:dyDescent="0.25">
      <c r="F473649" s="195"/>
    </row>
    <row r="473650" spans="6:6" x14ac:dyDescent="0.25">
      <c r="F473650" s="195"/>
    </row>
    <row r="473651" spans="6:6" x14ac:dyDescent="0.25">
      <c r="F473651" s="195"/>
    </row>
    <row r="473652" spans="6:6" x14ac:dyDescent="0.25">
      <c r="F473652" s="195"/>
    </row>
    <row r="473653" spans="6:6" x14ac:dyDescent="0.25">
      <c r="F473653" s="195"/>
    </row>
    <row r="473654" spans="6:6" x14ac:dyDescent="0.25">
      <c r="F473654" s="195"/>
    </row>
    <row r="473655" spans="6:6" x14ac:dyDescent="0.25">
      <c r="F473655" s="195"/>
    </row>
    <row r="473656" spans="6:6" x14ac:dyDescent="0.25">
      <c r="F473656" s="195"/>
    </row>
    <row r="473657" spans="6:6" x14ac:dyDescent="0.25">
      <c r="F473657" s="195"/>
    </row>
    <row r="473658" spans="6:6" x14ac:dyDescent="0.25">
      <c r="F473658" s="195"/>
    </row>
    <row r="473659" spans="6:6" x14ac:dyDescent="0.25">
      <c r="F473659" s="195"/>
    </row>
    <row r="473660" spans="6:6" x14ac:dyDescent="0.25">
      <c r="F473660" s="195"/>
    </row>
    <row r="473661" spans="6:6" x14ac:dyDescent="0.25">
      <c r="F473661" s="195"/>
    </row>
    <row r="473662" spans="6:6" x14ac:dyDescent="0.25">
      <c r="F473662" s="195"/>
    </row>
    <row r="473663" spans="6:6" x14ac:dyDescent="0.25">
      <c r="F473663" s="195"/>
    </row>
    <row r="473664" spans="6:6" x14ac:dyDescent="0.25">
      <c r="F473664" s="195"/>
    </row>
    <row r="473665" spans="6:6" x14ac:dyDescent="0.25">
      <c r="F473665" s="195"/>
    </row>
    <row r="473666" spans="6:6" x14ac:dyDescent="0.25">
      <c r="F473666" s="195"/>
    </row>
    <row r="473667" spans="6:6" x14ac:dyDescent="0.25">
      <c r="F473667" s="195"/>
    </row>
    <row r="473668" spans="6:6" x14ac:dyDescent="0.25">
      <c r="F473668" s="195"/>
    </row>
    <row r="473669" spans="6:6" x14ac:dyDescent="0.25">
      <c r="F473669" s="195"/>
    </row>
    <row r="473670" spans="6:6" x14ac:dyDescent="0.25">
      <c r="F473670" s="195"/>
    </row>
    <row r="473671" spans="6:6" x14ac:dyDescent="0.25">
      <c r="F473671" s="195"/>
    </row>
    <row r="473672" spans="6:6" x14ac:dyDescent="0.25">
      <c r="F473672" s="195"/>
    </row>
    <row r="473673" spans="6:6" x14ac:dyDescent="0.25">
      <c r="F473673" s="195"/>
    </row>
    <row r="473674" spans="6:6" x14ac:dyDescent="0.25">
      <c r="F473674" s="195"/>
    </row>
    <row r="473675" spans="6:6" x14ac:dyDescent="0.25">
      <c r="F473675" s="195"/>
    </row>
    <row r="473676" spans="6:6" x14ac:dyDescent="0.25">
      <c r="F473676" s="195"/>
    </row>
    <row r="473677" spans="6:6" x14ac:dyDescent="0.25">
      <c r="F473677" s="195"/>
    </row>
    <row r="473678" spans="6:6" x14ac:dyDescent="0.25">
      <c r="F473678" s="195"/>
    </row>
    <row r="473679" spans="6:6" x14ac:dyDescent="0.25">
      <c r="F473679" s="195"/>
    </row>
    <row r="473680" spans="6:6" x14ac:dyDescent="0.25">
      <c r="F473680" s="195"/>
    </row>
    <row r="473681" spans="6:6" x14ac:dyDescent="0.25">
      <c r="F473681" s="195"/>
    </row>
    <row r="473682" spans="6:6" x14ac:dyDescent="0.25">
      <c r="F473682" s="195"/>
    </row>
    <row r="473683" spans="6:6" x14ac:dyDescent="0.25">
      <c r="F473683" s="195"/>
    </row>
    <row r="473684" spans="6:6" x14ac:dyDescent="0.25">
      <c r="F473684" s="195"/>
    </row>
    <row r="473685" spans="6:6" x14ac:dyDescent="0.25">
      <c r="F473685" s="195"/>
    </row>
    <row r="473686" spans="6:6" x14ac:dyDescent="0.25">
      <c r="F473686" s="195"/>
    </row>
    <row r="473687" spans="6:6" x14ac:dyDescent="0.25">
      <c r="F473687" s="195"/>
    </row>
    <row r="473688" spans="6:6" x14ac:dyDescent="0.25">
      <c r="F473688" s="195"/>
    </row>
    <row r="473689" spans="6:6" x14ac:dyDescent="0.25">
      <c r="F473689" s="195"/>
    </row>
    <row r="473690" spans="6:6" x14ac:dyDescent="0.25">
      <c r="F473690" s="195"/>
    </row>
    <row r="473691" spans="6:6" x14ac:dyDescent="0.25">
      <c r="F473691" s="195"/>
    </row>
    <row r="473692" spans="6:6" x14ac:dyDescent="0.25">
      <c r="F473692" s="195"/>
    </row>
    <row r="473693" spans="6:6" x14ac:dyDescent="0.25">
      <c r="F473693" s="195"/>
    </row>
    <row r="473694" spans="6:6" x14ac:dyDescent="0.25">
      <c r="F473694" s="195"/>
    </row>
    <row r="473695" spans="6:6" x14ac:dyDescent="0.25">
      <c r="F473695" s="195"/>
    </row>
    <row r="473696" spans="6:6" x14ac:dyDescent="0.25">
      <c r="F473696" s="195"/>
    </row>
    <row r="473697" spans="6:6" x14ac:dyDescent="0.25">
      <c r="F473697" s="195"/>
    </row>
    <row r="473698" spans="6:6" x14ac:dyDescent="0.25">
      <c r="F473698" s="195"/>
    </row>
    <row r="473699" spans="6:6" x14ac:dyDescent="0.25">
      <c r="F473699" s="195"/>
    </row>
    <row r="473700" spans="6:6" x14ac:dyDescent="0.25">
      <c r="F473700" s="195"/>
    </row>
    <row r="473701" spans="6:6" x14ac:dyDescent="0.25">
      <c r="F473701" s="195"/>
    </row>
    <row r="473702" spans="6:6" x14ac:dyDescent="0.25">
      <c r="F473702" s="195"/>
    </row>
    <row r="473703" spans="6:6" x14ac:dyDescent="0.25">
      <c r="F473703" s="195"/>
    </row>
    <row r="473704" spans="6:6" x14ac:dyDescent="0.25">
      <c r="F473704" s="195"/>
    </row>
    <row r="473705" spans="6:6" x14ac:dyDescent="0.25">
      <c r="F473705" s="195"/>
    </row>
    <row r="473706" spans="6:6" x14ac:dyDescent="0.25">
      <c r="F473706" s="195"/>
    </row>
    <row r="473707" spans="6:6" x14ac:dyDescent="0.25">
      <c r="F473707" s="195"/>
    </row>
    <row r="473708" spans="6:6" x14ac:dyDescent="0.25">
      <c r="F473708" s="195"/>
    </row>
    <row r="473709" spans="6:6" x14ac:dyDescent="0.25">
      <c r="F473709" s="195"/>
    </row>
    <row r="473710" spans="6:6" x14ac:dyDescent="0.25">
      <c r="F473710" s="195"/>
    </row>
    <row r="473711" spans="6:6" x14ac:dyDescent="0.25">
      <c r="F473711" s="195"/>
    </row>
    <row r="473712" spans="6:6" x14ac:dyDescent="0.25">
      <c r="F473712" s="195"/>
    </row>
    <row r="473713" spans="6:6" x14ac:dyDescent="0.25">
      <c r="F473713" s="195"/>
    </row>
    <row r="473714" spans="6:6" x14ac:dyDescent="0.25">
      <c r="F473714" s="195"/>
    </row>
    <row r="473715" spans="6:6" x14ac:dyDescent="0.25">
      <c r="F473715" s="195"/>
    </row>
    <row r="473716" spans="6:6" x14ac:dyDescent="0.25">
      <c r="F473716" s="195"/>
    </row>
    <row r="473717" spans="6:6" x14ac:dyDescent="0.25">
      <c r="F473717" s="195"/>
    </row>
    <row r="473718" spans="6:6" x14ac:dyDescent="0.25">
      <c r="F473718" s="195"/>
    </row>
    <row r="473719" spans="6:6" x14ac:dyDescent="0.25">
      <c r="F473719" s="195"/>
    </row>
    <row r="473720" spans="6:6" x14ac:dyDescent="0.25">
      <c r="F473720" s="195"/>
    </row>
    <row r="473721" spans="6:6" x14ac:dyDescent="0.25">
      <c r="F473721" s="195"/>
    </row>
    <row r="473722" spans="6:6" x14ac:dyDescent="0.25">
      <c r="F473722" s="195"/>
    </row>
    <row r="473723" spans="6:6" x14ac:dyDescent="0.25">
      <c r="F473723" s="195"/>
    </row>
    <row r="473724" spans="6:6" x14ac:dyDescent="0.25">
      <c r="F473724" s="195"/>
    </row>
    <row r="473725" spans="6:6" x14ac:dyDescent="0.25">
      <c r="F473725" s="195"/>
    </row>
    <row r="473726" spans="6:6" x14ac:dyDescent="0.25">
      <c r="F473726" s="195"/>
    </row>
    <row r="473727" spans="6:6" x14ac:dyDescent="0.25">
      <c r="F473727" s="195"/>
    </row>
    <row r="473728" spans="6:6" x14ac:dyDescent="0.25">
      <c r="F473728" s="195"/>
    </row>
    <row r="473729" spans="6:6" x14ac:dyDescent="0.25">
      <c r="F473729" s="195"/>
    </row>
    <row r="473730" spans="6:6" x14ac:dyDescent="0.25">
      <c r="F473730" s="195"/>
    </row>
    <row r="473731" spans="6:6" x14ac:dyDescent="0.25">
      <c r="F473731" s="195"/>
    </row>
    <row r="473732" spans="6:6" x14ac:dyDescent="0.25">
      <c r="F473732" s="195"/>
    </row>
    <row r="473733" spans="6:6" x14ac:dyDescent="0.25">
      <c r="F473733" s="195"/>
    </row>
    <row r="473734" spans="6:6" x14ac:dyDescent="0.25">
      <c r="F473734" s="195"/>
    </row>
    <row r="473735" spans="6:6" x14ac:dyDescent="0.25">
      <c r="F473735" s="195"/>
    </row>
    <row r="473736" spans="6:6" x14ac:dyDescent="0.25">
      <c r="F473736" s="195"/>
    </row>
    <row r="473737" spans="6:6" x14ac:dyDescent="0.25">
      <c r="F473737" s="195"/>
    </row>
    <row r="473738" spans="6:6" x14ac:dyDescent="0.25">
      <c r="F473738" s="195"/>
    </row>
    <row r="473739" spans="6:6" x14ac:dyDescent="0.25">
      <c r="F473739" s="195"/>
    </row>
    <row r="473740" spans="6:6" x14ac:dyDescent="0.25">
      <c r="F473740" s="195"/>
    </row>
    <row r="473741" spans="6:6" x14ac:dyDescent="0.25">
      <c r="F473741" s="195"/>
    </row>
    <row r="473742" spans="6:6" x14ac:dyDescent="0.25">
      <c r="F473742" s="195"/>
    </row>
    <row r="473743" spans="6:6" x14ac:dyDescent="0.25">
      <c r="F473743" s="195"/>
    </row>
    <row r="473744" spans="6:6" x14ac:dyDescent="0.25">
      <c r="F473744" s="195"/>
    </row>
    <row r="473745" spans="6:6" x14ac:dyDescent="0.25">
      <c r="F473745" s="195"/>
    </row>
    <row r="473746" spans="6:6" x14ac:dyDescent="0.25">
      <c r="F473746" s="195"/>
    </row>
    <row r="473747" spans="6:6" x14ac:dyDescent="0.25">
      <c r="F473747" s="195"/>
    </row>
    <row r="473748" spans="6:6" x14ac:dyDescent="0.25">
      <c r="F473748" s="195"/>
    </row>
    <row r="473749" spans="6:6" x14ac:dyDescent="0.25">
      <c r="F473749" s="195"/>
    </row>
    <row r="473750" spans="6:6" x14ac:dyDescent="0.25">
      <c r="F473750" s="195"/>
    </row>
    <row r="473751" spans="6:6" x14ac:dyDescent="0.25">
      <c r="F473751" s="195"/>
    </row>
    <row r="473752" spans="6:6" x14ac:dyDescent="0.25">
      <c r="F473752" s="195"/>
    </row>
    <row r="473753" spans="6:6" x14ac:dyDescent="0.25">
      <c r="F473753" s="195"/>
    </row>
    <row r="473754" spans="6:6" x14ac:dyDescent="0.25">
      <c r="F473754" s="195"/>
    </row>
    <row r="473755" spans="6:6" x14ac:dyDescent="0.25">
      <c r="F473755" s="195"/>
    </row>
    <row r="473756" spans="6:6" x14ac:dyDescent="0.25">
      <c r="F473756" s="195"/>
    </row>
    <row r="473757" spans="6:6" x14ac:dyDescent="0.25">
      <c r="F473757" s="195"/>
    </row>
    <row r="473758" spans="6:6" x14ac:dyDescent="0.25">
      <c r="F473758" s="195"/>
    </row>
    <row r="473759" spans="6:6" x14ac:dyDescent="0.25">
      <c r="F473759" s="195"/>
    </row>
    <row r="473760" spans="6:6" x14ac:dyDescent="0.25">
      <c r="F473760" s="195"/>
    </row>
    <row r="473761" spans="6:6" x14ac:dyDescent="0.25">
      <c r="F473761" s="195"/>
    </row>
    <row r="473762" spans="6:6" x14ac:dyDescent="0.25">
      <c r="F473762" s="195"/>
    </row>
    <row r="473763" spans="6:6" x14ac:dyDescent="0.25">
      <c r="F473763" s="195"/>
    </row>
    <row r="473764" spans="6:6" x14ac:dyDescent="0.25">
      <c r="F473764" s="195"/>
    </row>
    <row r="473765" spans="6:6" x14ac:dyDescent="0.25">
      <c r="F473765" s="195"/>
    </row>
    <row r="473766" spans="6:6" x14ac:dyDescent="0.25">
      <c r="F473766" s="195"/>
    </row>
    <row r="473767" spans="6:6" x14ac:dyDescent="0.25">
      <c r="F473767" s="195"/>
    </row>
    <row r="473768" spans="6:6" x14ac:dyDescent="0.25">
      <c r="F473768" s="195"/>
    </row>
    <row r="473769" spans="6:6" x14ac:dyDescent="0.25">
      <c r="F473769" s="195"/>
    </row>
    <row r="473770" spans="6:6" x14ac:dyDescent="0.25">
      <c r="F473770" s="195"/>
    </row>
    <row r="473771" spans="6:6" x14ac:dyDescent="0.25">
      <c r="F473771" s="195"/>
    </row>
    <row r="473772" spans="6:6" x14ac:dyDescent="0.25">
      <c r="F473772" s="195"/>
    </row>
    <row r="473773" spans="6:6" x14ac:dyDescent="0.25">
      <c r="F473773" s="195"/>
    </row>
    <row r="473774" spans="6:6" x14ac:dyDescent="0.25">
      <c r="F473774" s="195"/>
    </row>
    <row r="473775" spans="6:6" x14ac:dyDescent="0.25">
      <c r="F473775" s="195"/>
    </row>
    <row r="473776" spans="6:6" x14ac:dyDescent="0.25">
      <c r="F473776" s="195"/>
    </row>
    <row r="473777" spans="6:6" x14ac:dyDescent="0.25">
      <c r="F473777" s="195"/>
    </row>
    <row r="473778" spans="6:6" x14ac:dyDescent="0.25">
      <c r="F473778" s="195"/>
    </row>
    <row r="473779" spans="6:6" x14ac:dyDescent="0.25">
      <c r="F473779" s="195"/>
    </row>
    <row r="473780" spans="6:6" x14ac:dyDescent="0.25">
      <c r="F473780" s="195"/>
    </row>
    <row r="473781" spans="6:6" x14ac:dyDescent="0.25">
      <c r="F473781" s="195"/>
    </row>
    <row r="473782" spans="6:6" x14ac:dyDescent="0.25">
      <c r="F473782" s="195"/>
    </row>
    <row r="473783" spans="6:6" x14ac:dyDescent="0.25">
      <c r="F473783" s="195"/>
    </row>
    <row r="473784" spans="6:6" x14ac:dyDescent="0.25">
      <c r="F473784" s="195"/>
    </row>
    <row r="473785" spans="6:6" x14ac:dyDescent="0.25">
      <c r="F473785" s="195"/>
    </row>
    <row r="473786" spans="6:6" x14ac:dyDescent="0.25">
      <c r="F473786" s="195"/>
    </row>
    <row r="473787" spans="6:6" x14ac:dyDescent="0.25">
      <c r="F473787" s="195"/>
    </row>
    <row r="473788" spans="6:6" x14ac:dyDescent="0.25">
      <c r="F473788" s="195"/>
    </row>
    <row r="473789" spans="6:6" x14ac:dyDescent="0.25">
      <c r="F473789" s="195"/>
    </row>
    <row r="473790" spans="6:6" x14ac:dyDescent="0.25">
      <c r="F473790" s="195"/>
    </row>
    <row r="473791" spans="6:6" x14ac:dyDescent="0.25">
      <c r="F473791" s="195"/>
    </row>
    <row r="473792" spans="6:6" x14ac:dyDescent="0.25">
      <c r="F473792" s="195"/>
    </row>
    <row r="473793" spans="6:6" x14ac:dyDescent="0.25">
      <c r="F473793" s="195"/>
    </row>
    <row r="473794" spans="6:6" x14ac:dyDescent="0.25">
      <c r="F473794" s="195"/>
    </row>
    <row r="473795" spans="6:6" x14ac:dyDescent="0.25">
      <c r="F473795" s="195"/>
    </row>
    <row r="473796" spans="6:6" x14ac:dyDescent="0.25">
      <c r="F473796" s="195"/>
    </row>
    <row r="473797" spans="6:6" x14ac:dyDescent="0.25">
      <c r="F473797" s="195"/>
    </row>
    <row r="473798" spans="6:6" x14ac:dyDescent="0.25">
      <c r="F473798" s="195"/>
    </row>
    <row r="473799" spans="6:6" x14ac:dyDescent="0.25">
      <c r="F473799" s="195"/>
    </row>
    <row r="473800" spans="6:6" x14ac:dyDescent="0.25">
      <c r="F473800" s="195"/>
    </row>
    <row r="473801" spans="6:6" x14ac:dyDescent="0.25">
      <c r="F473801" s="195"/>
    </row>
    <row r="473802" spans="6:6" x14ac:dyDescent="0.25">
      <c r="F473802" s="195"/>
    </row>
    <row r="473803" spans="6:6" x14ac:dyDescent="0.25">
      <c r="F473803" s="195"/>
    </row>
    <row r="473804" spans="6:6" x14ac:dyDescent="0.25">
      <c r="F473804" s="195"/>
    </row>
    <row r="473805" spans="6:6" x14ac:dyDescent="0.25">
      <c r="F473805" s="195"/>
    </row>
    <row r="473806" spans="6:6" x14ac:dyDescent="0.25">
      <c r="F473806" s="195"/>
    </row>
    <row r="473807" spans="6:6" x14ac:dyDescent="0.25">
      <c r="F473807" s="195"/>
    </row>
    <row r="473808" spans="6:6" x14ac:dyDescent="0.25">
      <c r="F473808" s="195"/>
    </row>
    <row r="473809" spans="6:6" x14ac:dyDescent="0.25">
      <c r="F473809" s="195"/>
    </row>
    <row r="473810" spans="6:6" x14ac:dyDescent="0.25">
      <c r="F473810" s="195"/>
    </row>
    <row r="473811" spans="6:6" x14ac:dyDescent="0.25">
      <c r="F473811" s="195"/>
    </row>
    <row r="473812" spans="6:6" x14ac:dyDescent="0.25">
      <c r="F473812" s="195"/>
    </row>
    <row r="473813" spans="6:6" x14ac:dyDescent="0.25">
      <c r="F473813" s="195"/>
    </row>
    <row r="473814" spans="6:6" x14ac:dyDescent="0.25">
      <c r="F473814" s="195"/>
    </row>
    <row r="473815" spans="6:6" x14ac:dyDescent="0.25">
      <c r="F473815" s="195"/>
    </row>
    <row r="473816" spans="6:6" x14ac:dyDescent="0.25">
      <c r="F473816" s="195"/>
    </row>
    <row r="473817" spans="6:6" x14ac:dyDescent="0.25">
      <c r="F473817" s="195"/>
    </row>
    <row r="473818" spans="6:6" x14ac:dyDescent="0.25">
      <c r="F473818" s="195"/>
    </row>
    <row r="473819" spans="6:6" x14ac:dyDescent="0.25">
      <c r="F473819" s="195"/>
    </row>
    <row r="473820" spans="6:6" x14ac:dyDescent="0.25">
      <c r="F473820" s="195"/>
    </row>
    <row r="473821" spans="6:6" x14ac:dyDescent="0.25">
      <c r="F473821" s="195"/>
    </row>
    <row r="473822" spans="6:6" x14ac:dyDescent="0.25">
      <c r="F473822" s="195"/>
    </row>
    <row r="473823" spans="6:6" x14ac:dyDescent="0.25">
      <c r="F473823" s="195"/>
    </row>
    <row r="473824" spans="6:6" x14ac:dyDescent="0.25">
      <c r="F473824" s="195"/>
    </row>
    <row r="473825" spans="6:6" x14ac:dyDescent="0.25">
      <c r="F473825" s="195"/>
    </row>
    <row r="473826" spans="6:6" x14ac:dyDescent="0.25">
      <c r="F473826" s="195"/>
    </row>
    <row r="473827" spans="6:6" x14ac:dyDescent="0.25">
      <c r="F473827" s="195"/>
    </row>
    <row r="473828" spans="6:6" x14ac:dyDescent="0.25">
      <c r="F473828" s="195"/>
    </row>
    <row r="473829" spans="6:6" x14ac:dyDescent="0.25">
      <c r="F473829" s="195"/>
    </row>
    <row r="473830" spans="6:6" x14ac:dyDescent="0.25">
      <c r="F473830" s="195"/>
    </row>
    <row r="473831" spans="6:6" x14ac:dyDescent="0.25">
      <c r="F473831" s="195"/>
    </row>
    <row r="473832" spans="6:6" x14ac:dyDescent="0.25">
      <c r="F473832" s="195"/>
    </row>
    <row r="473833" spans="6:6" x14ac:dyDescent="0.25">
      <c r="F473833" s="195"/>
    </row>
    <row r="473834" spans="6:6" x14ac:dyDescent="0.25">
      <c r="F473834" s="195"/>
    </row>
    <row r="473835" spans="6:6" x14ac:dyDescent="0.25">
      <c r="F473835" s="195"/>
    </row>
    <row r="473836" spans="6:6" x14ac:dyDescent="0.25">
      <c r="F473836" s="195"/>
    </row>
    <row r="473837" spans="6:6" x14ac:dyDescent="0.25">
      <c r="F473837" s="195"/>
    </row>
    <row r="473838" spans="6:6" x14ac:dyDescent="0.25">
      <c r="F473838" s="195"/>
    </row>
    <row r="473839" spans="6:6" x14ac:dyDescent="0.25">
      <c r="F473839" s="195"/>
    </row>
    <row r="473840" spans="6:6" x14ac:dyDescent="0.25">
      <c r="F473840" s="195"/>
    </row>
    <row r="473841" spans="6:6" x14ac:dyDescent="0.25">
      <c r="F473841" s="195"/>
    </row>
    <row r="473842" spans="6:6" x14ac:dyDescent="0.25">
      <c r="F473842" s="195"/>
    </row>
    <row r="473843" spans="6:6" x14ac:dyDescent="0.25">
      <c r="F473843" s="195"/>
    </row>
    <row r="473844" spans="6:6" x14ac:dyDescent="0.25">
      <c r="F473844" s="195"/>
    </row>
    <row r="473845" spans="6:6" x14ac:dyDescent="0.25">
      <c r="F473845" s="195"/>
    </row>
    <row r="473846" spans="6:6" x14ac:dyDescent="0.25">
      <c r="F473846" s="195"/>
    </row>
    <row r="473847" spans="6:6" x14ac:dyDescent="0.25">
      <c r="F473847" s="195"/>
    </row>
    <row r="473848" spans="6:6" x14ac:dyDescent="0.25">
      <c r="F473848" s="195"/>
    </row>
    <row r="473849" spans="6:6" x14ac:dyDescent="0.25">
      <c r="F473849" s="195"/>
    </row>
    <row r="473850" spans="6:6" x14ac:dyDescent="0.25">
      <c r="F473850" s="195"/>
    </row>
    <row r="473851" spans="6:6" x14ac:dyDescent="0.25">
      <c r="F473851" s="195"/>
    </row>
    <row r="473852" spans="6:6" x14ac:dyDescent="0.25">
      <c r="F473852" s="195"/>
    </row>
    <row r="473853" spans="6:6" x14ac:dyDescent="0.25">
      <c r="F473853" s="195"/>
    </row>
    <row r="473854" spans="6:6" x14ac:dyDescent="0.25">
      <c r="F473854" s="195"/>
    </row>
    <row r="473855" spans="6:6" x14ac:dyDescent="0.25">
      <c r="F473855" s="195"/>
    </row>
    <row r="473856" spans="6:6" x14ac:dyDescent="0.25">
      <c r="F473856" s="195"/>
    </row>
    <row r="473857" spans="6:6" x14ac:dyDescent="0.25">
      <c r="F473857" s="195"/>
    </row>
    <row r="473858" spans="6:6" x14ac:dyDescent="0.25">
      <c r="F473858" s="195"/>
    </row>
    <row r="473859" spans="6:6" x14ac:dyDescent="0.25">
      <c r="F473859" s="195"/>
    </row>
    <row r="473860" spans="6:6" x14ac:dyDescent="0.25">
      <c r="F473860" s="195"/>
    </row>
    <row r="473861" spans="6:6" x14ac:dyDescent="0.25">
      <c r="F473861" s="195"/>
    </row>
    <row r="473862" spans="6:6" x14ac:dyDescent="0.25">
      <c r="F473862" s="195"/>
    </row>
    <row r="473863" spans="6:6" x14ac:dyDescent="0.25">
      <c r="F473863" s="195"/>
    </row>
    <row r="473864" spans="6:6" x14ac:dyDescent="0.25">
      <c r="F473864" s="195"/>
    </row>
    <row r="473865" spans="6:6" x14ac:dyDescent="0.25">
      <c r="F473865" s="195"/>
    </row>
    <row r="473866" spans="6:6" x14ac:dyDescent="0.25">
      <c r="F473866" s="195"/>
    </row>
    <row r="473867" spans="6:6" x14ac:dyDescent="0.25">
      <c r="F473867" s="195"/>
    </row>
    <row r="473868" spans="6:6" x14ac:dyDescent="0.25">
      <c r="F473868" s="195"/>
    </row>
    <row r="473869" spans="6:6" x14ac:dyDescent="0.25">
      <c r="F473869" s="195"/>
    </row>
    <row r="473870" spans="6:6" x14ac:dyDescent="0.25">
      <c r="F473870" s="195"/>
    </row>
    <row r="473871" spans="6:6" x14ac:dyDescent="0.25">
      <c r="F473871" s="195"/>
    </row>
    <row r="473872" spans="6:6" x14ac:dyDescent="0.25">
      <c r="F473872" s="195"/>
    </row>
    <row r="473873" spans="6:6" x14ac:dyDescent="0.25">
      <c r="F473873" s="195"/>
    </row>
    <row r="473874" spans="6:6" x14ac:dyDescent="0.25">
      <c r="F473874" s="195"/>
    </row>
    <row r="473875" spans="6:6" x14ac:dyDescent="0.25">
      <c r="F473875" s="195"/>
    </row>
    <row r="473876" spans="6:6" x14ac:dyDescent="0.25">
      <c r="F473876" s="195"/>
    </row>
    <row r="473877" spans="6:6" x14ac:dyDescent="0.25">
      <c r="F473877" s="195"/>
    </row>
    <row r="473878" spans="6:6" x14ac:dyDescent="0.25">
      <c r="F473878" s="195"/>
    </row>
    <row r="473879" spans="6:6" x14ac:dyDescent="0.25">
      <c r="F473879" s="195"/>
    </row>
    <row r="473880" spans="6:6" x14ac:dyDescent="0.25">
      <c r="F473880" s="195"/>
    </row>
    <row r="473881" spans="6:6" x14ac:dyDescent="0.25">
      <c r="F473881" s="195"/>
    </row>
    <row r="473882" spans="6:6" x14ac:dyDescent="0.25">
      <c r="F473882" s="195"/>
    </row>
    <row r="473883" spans="6:6" x14ac:dyDescent="0.25">
      <c r="F473883" s="195"/>
    </row>
    <row r="473884" spans="6:6" x14ac:dyDescent="0.25">
      <c r="F473884" s="195"/>
    </row>
    <row r="473885" spans="6:6" x14ac:dyDescent="0.25">
      <c r="F473885" s="195"/>
    </row>
    <row r="473886" spans="6:6" x14ac:dyDescent="0.25">
      <c r="F473886" s="195"/>
    </row>
    <row r="473887" spans="6:6" x14ac:dyDescent="0.25">
      <c r="F473887" s="195"/>
    </row>
    <row r="473888" spans="6:6" x14ac:dyDescent="0.25">
      <c r="F473888" s="195"/>
    </row>
    <row r="473889" spans="6:6" x14ac:dyDescent="0.25">
      <c r="F473889" s="195"/>
    </row>
    <row r="473890" spans="6:6" x14ac:dyDescent="0.25">
      <c r="F473890" s="195"/>
    </row>
    <row r="473891" spans="6:6" x14ac:dyDescent="0.25">
      <c r="F473891" s="195"/>
    </row>
    <row r="473892" spans="6:6" x14ac:dyDescent="0.25">
      <c r="F473892" s="195"/>
    </row>
    <row r="473893" spans="6:6" x14ac:dyDescent="0.25">
      <c r="F473893" s="195"/>
    </row>
    <row r="473894" spans="6:6" x14ac:dyDescent="0.25">
      <c r="F473894" s="195"/>
    </row>
    <row r="473895" spans="6:6" x14ac:dyDescent="0.25">
      <c r="F473895" s="195"/>
    </row>
    <row r="473896" spans="6:6" x14ac:dyDescent="0.25">
      <c r="F473896" s="195"/>
    </row>
    <row r="473897" spans="6:6" x14ac:dyDescent="0.25">
      <c r="F473897" s="195"/>
    </row>
    <row r="473898" spans="6:6" x14ac:dyDescent="0.25">
      <c r="F473898" s="195"/>
    </row>
    <row r="473899" spans="6:6" x14ac:dyDescent="0.25">
      <c r="F473899" s="195"/>
    </row>
    <row r="473900" spans="6:6" x14ac:dyDescent="0.25">
      <c r="F473900" s="195"/>
    </row>
    <row r="473901" spans="6:6" x14ac:dyDescent="0.25">
      <c r="F473901" s="195"/>
    </row>
    <row r="473902" spans="6:6" x14ac:dyDescent="0.25">
      <c r="F473902" s="195"/>
    </row>
    <row r="473903" spans="6:6" x14ac:dyDescent="0.25">
      <c r="F473903" s="195"/>
    </row>
    <row r="473904" spans="6:6" x14ac:dyDescent="0.25">
      <c r="F473904" s="195"/>
    </row>
    <row r="473905" spans="6:6" x14ac:dyDescent="0.25">
      <c r="F473905" s="195"/>
    </row>
    <row r="473906" spans="6:6" x14ac:dyDescent="0.25">
      <c r="F473906" s="195"/>
    </row>
    <row r="473907" spans="6:6" x14ac:dyDescent="0.25">
      <c r="F473907" s="195"/>
    </row>
    <row r="473908" spans="6:6" x14ac:dyDescent="0.25">
      <c r="F473908" s="195"/>
    </row>
    <row r="473909" spans="6:6" x14ac:dyDescent="0.25">
      <c r="F473909" s="195"/>
    </row>
    <row r="473910" spans="6:6" x14ac:dyDescent="0.25">
      <c r="F473910" s="195"/>
    </row>
    <row r="473911" spans="6:6" x14ac:dyDescent="0.25">
      <c r="F473911" s="195"/>
    </row>
    <row r="473912" spans="6:6" x14ac:dyDescent="0.25">
      <c r="F473912" s="195"/>
    </row>
    <row r="473913" spans="6:6" x14ac:dyDescent="0.25">
      <c r="F473913" s="195"/>
    </row>
    <row r="473914" spans="6:6" x14ac:dyDescent="0.25">
      <c r="F473914" s="195"/>
    </row>
    <row r="473915" spans="6:6" x14ac:dyDescent="0.25">
      <c r="F473915" s="195"/>
    </row>
    <row r="473916" spans="6:6" x14ac:dyDescent="0.25">
      <c r="F473916" s="195"/>
    </row>
    <row r="473917" spans="6:6" x14ac:dyDescent="0.25">
      <c r="F473917" s="195"/>
    </row>
    <row r="473918" spans="6:6" x14ac:dyDescent="0.25">
      <c r="F473918" s="195"/>
    </row>
    <row r="473919" spans="6:6" x14ac:dyDescent="0.25">
      <c r="F473919" s="195"/>
    </row>
    <row r="473920" spans="6:6" x14ac:dyDescent="0.25">
      <c r="F473920" s="195"/>
    </row>
    <row r="473921" spans="6:6" x14ac:dyDescent="0.25">
      <c r="F473921" s="195"/>
    </row>
    <row r="473922" spans="6:6" x14ac:dyDescent="0.25">
      <c r="F473922" s="195"/>
    </row>
    <row r="473923" spans="6:6" x14ac:dyDescent="0.25">
      <c r="F473923" s="195"/>
    </row>
    <row r="473924" spans="6:6" x14ac:dyDescent="0.25">
      <c r="F473924" s="195"/>
    </row>
    <row r="473925" spans="6:6" x14ac:dyDescent="0.25">
      <c r="F473925" s="195"/>
    </row>
    <row r="473926" spans="6:6" x14ac:dyDescent="0.25">
      <c r="F473926" s="195"/>
    </row>
    <row r="473927" spans="6:6" x14ac:dyDescent="0.25">
      <c r="F473927" s="195"/>
    </row>
    <row r="473928" spans="6:6" x14ac:dyDescent="0.25">
      <c r="F473928" s="195"/>
    </row>
    <row r="473929" spans="6:6" x14ac:dyDescent="0.25">
      <c r="F473929" s="195"/>
    </row>
    <row r="473930" spans="6:6" x14ac:dyDescent="0.25">
      <c r="F473930" s="195"/>
    </row>
    <row r="473931" spans="6:6" x14ac:dyDescent="0.25">
      <c r="F473931" s="195"/>
    </row>
    <row r="473932" spans="6:6" x14ac:dyDescent="0.25">
      <c r="F473932" s="195"/>
    </row>
    <row r="473933" spans="6:6" x14ac:dyDescent="0.25">
      <c r="F473933" s="195"/>
    </row>
    <row r="473934" spans="6:6" x14ac:dyDescent="0.25">
      <c r="F473934" s="195"/>
    </row>
    <row r="473935" spans="6:6" x14ac:dyDescent="0.25">
      <c r="F473935" s="195"/>
    </row>
    <row r="473936" spans="6:6" x14ac:dyDescent="0.25">
      <c r="F473936" s="195"/>
    </row>
    <row r="473937" spans="6:6" x14ac:dyDescent="0.25">
      <c r="F473937" s="195"/>
    </row>
    <row r="473938" spans="6:6" x14ac:dyDescent="0.25">
      <c r="F473938" s="195"/>
    </row>
    <row r="473939" spans="6:6" x14ac:dyDescent="0.25">
      <c r="F473939" s="195"/>
    </row>
    <row r="473940" spans="6:6" x14ac:dyDescent="0.25">
      <c r="F473940" s="195"/>
    </row>
    <row r="473941" spans="6:6" x14ac:dyDescent="0.25">
      <c r="F473941" s="195"/>
    </row>
    <row r="473942" spans="6:6" x14ac:dyDescent="0.25">
      <c r="F473942" s="195"/>
    </row>
    <row r="473943" spans="6:6" x14ac:dyDescent="0.25">
      <c r="F473943" s="195"/>
    </row>
    <row r="473944" spans="6:6" x14ac:dyDescent="0.25">
      <c r="F473944" s="195"/>
    </row>
    <row r="473945" spans="6:6" x14ac:dyDescent="0.25">
      <c r="F473945" s="195"/>
    </row>
    <row r="473946" spans="6:6" x14ac:dyDescent="0.25">
      <c r="F473946" s="195"/>
    </row>
    <row r="473947" spans="6:6" x14ac:dyDescent="0.25">
      <c r="F473947" s="195"/>
    </row>
    <row r="473948" spans="6:6" x14ac:dyDescent="0.25">
      <c r="F473948" s="195"/>
    </row>
    <row r="473949" spans="6:6" x14ac:dyDescent="0.25">
      <c r="F473949" s="195"/>
    </row>
    <row r="473950" spans="6:6" x14ac:dyDescent="0.25">
      <c r="F473950" s="195"/>
    </row>
    <row r="473951" spans="6:6" x14ac:dyDescent="0.25">
      <c r="F473951" s="195"/>
    </row>
    <row r="473952" spans="6:6" x14ac:dyDescent="0.25">
      <c r="F473952" s="195"/>
    </row>
    <row r="473953" spans="6:6" x14ac:dyDescent="0.25">
      <c r="F473953" s="195"/>
    </row>
    <row r="473954" spans="6:6" x14ac:dyDescent="0.25">
      <c r="F473954" s="195"/>
    </row>
    <row r="473955" spans="6:6" x14ac:dyDescent="0.25">
      <c r="F473955" s="195"/>
    </row>
    <row r="473956" spans="6:6" x14ac:dyDescent="0.25">
      <c r="F473956" s="195"/>
    </row>
    <row r="473957" spans="6:6" x14ac:dyDescent="0.25">
      <c r="F473957" s="195"/>
    </row>
    <row r="473958" spans="6:6" x14ac:dyDescent="0.25">
      <c r="F473958" s="195"/>
    </row>
    <row r="473959" spans="6:6" x14ac:dyDescent="0.25">
      <c r="F473959" s="195"/>
    </row>
    <row r="473960" spans="6:6" x14ac:dyDescent="0.25">
      <c r="F473960" s="195"/>
    </row>
    <row r="473961" spans="6:6" x14ac:dyDescent="0.25">
      <c r="F473961" s="195"/>
    </row>
    <row r="473962" spans="6:6" x14ac:dyDescent="0.25">
      <c r="F473962" s="195"/>
    </row>
    <row r="473963" spans="6:6" x14ac:dyDescent="0.25">
      <c r="F473963" s="195"/>
    </row>
    <row r="473964" spans="6:6" x14ac:dyDescent="0.25">
      <c r="F473964" s="195"/>
    </row>
    <row r="473965" spans="6:6" x14ac:dyDescent="0.25">
      <c r="F473965" s="195"/>
    </row>
    <row r="473966" spans="6:6" x14ac:dyDescent="0.25">
      <c r="F473966" s="195"/>
    </row>
    <row r="473967" spans="6:6" x14ac:dyDescent="0.25">
      <c r="F473967" s="195"/>
    </row>
    <row r="473968" spans="6:6" x14ac:dyDescent="0.25">
      <c r="F473968" s="195"/>
    </row>
    <row r="473969" spans="6:6" x14ac:dyDescent="0.25">
      <c r="F473969" s="195"/>
    </row>
    <row r="473970" spans="6:6" x14ac:dyDescent="0.25">
      <c r="F473970" s="195"/>
    </row>
    <row r="473971" spans="6:6" x14ac:dyDescent="0.25">
      <c r="F473971" s="195"/>
    </row>
    <row r="473972" spans="6:6" x14ac:dyDescent="0.25">
      <c r="F473972" s="195"/>
    </row>
    <row r="473973" spans="6:6" x14ac:dyDescent="0.25">
      <c r="F473973" s="195"/>
    </row>
    <row r="473974" spans="6:6" x14ac:dyDescent="0.25">
      <c r="F473974" s="195"/>
    </row>
    <row r="473975" spans="6:6" x14ac:dyDescent="0.25">
      <c r="F473975" s="195"/>
    </row>
    <row r="473976" spans="6:6" x14ac:dyDescent="0.25">
      <c r="F473976" s="195"/>
    </row>
    <row r="473977" spans="6:6" x14ac:dyDescent="0.25">
      <c r="F473977" s="195"/>
    </row>
    <row r="473978" spans="6:6" x14ac:dyDescent="0.25">
      <c r="F473978" s="195"/>
    </row>
    <row r="473979" spans="6:6" x14ac:dyDescent="0.25">
      <c r="F473979" s="195"/>
    </row>
    <row r="473980" spans="6:6" x14ac:dyDescent="0.25">
      <c r="F473980" s="195"/>
    </row>
    <row r="473981" spans="6:6" x14ac:dyDescent="0.25">
      <c r="F473981" s="195"/>
    </row>
    <row r="473982" spans="6:6" x14ac:dyDescent="0.25">
      <c r="F473982" s="195"/>
    </row>
    <row r="473983" spans="6:6" x14ac:dyDescent="0.25">
      <c r="F473983" s="195"/>
    </row>
    <row r="473984" spans="6:6" x14ac:dyDescent="0.25">
      <c r="F473984" s="195"/>
    </row>
    <row r="473985" spans="6:6" x14ac:dyDescent="0.25">
      <c r="F473985" s="195"/>
    </row>
    <row r="473986" spans="6:6" x14ac:dyDescent="0.25">
      <c r="F473986" s="195"/>
    </row>
    <row r="473987" spans="6:6" x14ac:dyDescent="0.25">
      <c r="F473987" s="195"/>
    </row>
    <row r="473988" spans="6:6" x14ac:dyDescent="0.25">
      <c r="F473988" s="195"/>
    </row>
    <row r="473989" spans="6:6" x14ac:dyDescent="0.25">
      <c r="F473989" s="195"/>
    </row>
    <row r="473990" spans="6:6" x14ac:dyDescent="0.25">
      <c r="F473990" s="195"/>
    </row>
    <row r="473991" spans="6:6" x14ac:dyDescent="0.25">
      <c r="F473991" s="195"/>
    </row>
    <row r="473992" spans="6:6" x14ac:dyDescent="0.25">
      <c r="F473992" s="195"/>
    </row>
    <row r="473993" spans="6:6" x14ac:dyDescent="0.25">
      <c r="F473993" s="195"/>
    </row>
    <row r="473994" spans="6:6" x14ac:dyDescent="0.25">
      <c r="F473994" s="195"/>
    </row>
    <row r="473995" spans="6:6" x14ac:dyDescent="0.25">
      <c r="F473995" s="195"/>
    </row>
    <row r="473996" spans="6:6" x14ac:dyDescent="0.25">
      <c r="F473996" s="195"/>
    </row>
    <row r="473997" spans="6:6" x14ac:dyDescent="0.25">
      <c r="F473997" s="195"/>
    </row>
    <row r="473998" spans="6:6" x14ac:dyDescent="0.25">
      <c r="F473998" s="195"/>
    </row>
    <row r="473999" spans="6:6" x14ac:dyDescent="0.25">
      <c r="F473999" s="195"/>
    </row>
    <row r="474000" spans="6:6" x14ac:dyDescent="0.25">
      <c r="F474000" s="195"/>
    </row>
    <row r="474001" spans="6:6" x14ac:dyDescent="0.25">
      <c r="F474001" s="195"/>
    </row>
    <row r="474002" spans="6:6" x14ac:dyDescent="0.25">
      <c r="F474002" s="195"/>
    </row>
    <row r="474003" spans="6:6" x14ac:dyDescent="0.25">
      <c r="F474003" s="195"/>
    </row>
    <row r="474004" spans="6:6" x14ac:dyDescent="0.25">
      <c r="F474004" s="195"/>
    </row>
    <row r="474005" spans="6:6" x14ac:dyDescent="0.25">
      <c r="F474005" s="195"/>
    </row>
    <row r="474006" spans="6:6" x14ac:dyDescent="0.25">
      <c r="F474006" s="195"/>
    </row>
    <row r="474007" spans="6:6" x14ac:dyDescent="0.25">
      <c r="F474007" s="195"/>
    </row>
    <row r="474008" spans="6:6" x14ac:dyDescent="0.25">
      <c r="F474008" s="195"/>
    </row>
    <row r="474009" spans="6:6" x14ac:dyDescent="0.25">
      <c r="F474009" s="195"/>
    </row>
    <row r="474010" spans="6:6" x14ac:dyDescent="0.25">
      <c r="F474010" s="195"/>
    </row>
    <row r="474011" spans="6:6" x14ac:dyDescent="0.25">
      <c r="F474011" s="195"/>
    </row>
    <row r="474012" spans="6:6" x14ac:dyDescent="0.25">
      <c r="F474012" s="195"/>
    </row>
    <row r="474013" spans="6:6" x14ac:dyDescent="0.25">
      <c r="F474013" s="195"/>
    </row>
    <row r="474014" spans="6:6" x14ac:dyDescent="0.25">
      <c r="F474014" s="195"/>
    </row>
    <row r="474015" spans="6:6" x14ac:dyDescent="0.25">
      <c r="F474015" s="195"/>
    </row>
    <row r="474016" spans="6:6" x14ac:dyDescent="0.25">
      <c r="F474016" s="195"/>
    </row>
    <row r="474017" spans="6:6" x14ac:dyDescent="0.25">
      <c r="F474017" s="195"/>
    </row>
    <row r="474018" spans="6:6" x14ac:dyDescent="0.25">
      <c r="F474018" s="195"/>
    </row>
    <row r="474019" spans="6:6" x14ac:dyDescent="0.25">
      <c r="F474019" s="195"/>
    </row>
    <row r="474020" spans="6:6" x14ac:dyDescent="0.25">
      <c r="F474020" s="195"/>
    </row>
    <row r="474021" spans="6:6" x14ac:dyDescent="0.25">
      <c r="F474021" s="195"/>
    </row>
    <row r="474022" spans="6:6" x14ac:dyDescent="0.25">
      <c r="F474022" s="195"/>
    </row>
    <row r="474023" spans="6:6" x14ac:dyDescent="0.25">
      <c r="F474023" s="195"/>
    </row>
    <row r="474024" spans="6:6" x14ac:dyDescent="0.25">
      <c r="F474024" s="195"/>
    </row>
    <row r="474025" spans="6:6" x14ac:dyDescent="0.25">
      <c r="F474025" s="195"/>
    </row>
    <row r="474026" spans="6:6" x14ac:dyDescent="0.25">
      <c r="F474026" s="195"/>
    </row>
    <row r="474027" spans="6:6" x14ac:dyDescent="0.25">
      <c r="F474027" s="195"/>
    </row>
    <row r="474028" spans="6:6" x14ac:dyDescent="0.25">
      <c r="F474028" s="195"/>
    </row>
    <row r="474029" spans="6:6" x14ac:dyDescent="0.25">
      <c r="F474029" s="195"/>
    </row>
    <row r="474030" spans="6:6" x14ac:dyDescent="0.25">
      <c r="F474030" s="195"/>
    </row>
    <row r="474031" spans="6:6" x14ac:dyDescent="0.25">
      <c r="F474031" s="195"/>
    </row>
    <row r="474032" spans="6:6" x14ac:dyDescent="0.25">
      <c r="F474032" s="195"/>
    </row>
    <row r="479150" spans="6:6" x14ac:dyDescent="0.25">
      <c r="F479150" s="195"/>
    </row>
    <row r="479151" spans="6:6" x14ac:dyDescent="0.25">
      <c r="F479151" s="195"/>
    </row>
    <row r="479152" spans="6:6" x14ac:dyDescent="0.25">
      <c r="F479152" s="195"/>
    </row>
    <row r="479153" spans="6:6" x14ac:dyDescent="0.25">
      <c r="F479153" s="195"/>
    </row>
    <row r="479154" spans="6:6" x14ac:dyDescent="0.25">
      <c r="F479154" s="195"/>
    </row>
    <row r="479155" spans="6:6" x14ac:dyDescent="0.25">
      <c r="F479155" s="195"/>
    </row>
    <row r="479156" spans="6:6" x14ac:dyDescent="0.25">
      <c r="F479156" s="195"/>
    </row>
    <row r="479157" spans="6:6" x14ac:dyDescent="0.25">
      <c r="F479157" s="195"/>
    </row>
    <row r="479158" spans="6:6" x14ac:dyDescent="0.25">
      <c r="F479158" s="195"/>
    </row>
    <row r="479159" spans="6:6" x14ac:dyDescent="0.25">
      <c r="F479159" s="195"/>
    </row>
    <row r="479160" spans="6:6" x14ac:dyDescent="0.25">
      <c r="F479160" s="195"/>
    </row>
    <row r="479161" spans="6:6" x14ac:dyDescent="0.25">
      <c r="F479161" s="195"/>
    </row>
    <row r="479162" spans="6:6" x14ac:dyDescent="0.25">
      <c r="F479162" s="195"/>
    </row>
    <row r="479163" spans="6:6" x14ac:dyDescent="0.25">
      <c r="F479163" s="195"/>
    </row>
    <row r="479164" spans="6:6" x14ac:dyDescent="0.25">
      <c r="F479164" s="195"/>
    </row>
    <row r="479165" spans="6:6" x14ac:dyDescent="0.25">
      <c r="F479165" s="195"/>
    </row>
    <row r="479166" spans="6:6" x14ac:dyDescent="0.25">
      <c r="F479166" s="195"/>
    </row>
    <row r="479167" spans="6:6" x14ac:dyDescent="0.25">
      <c r="F479167" s="195"/>
    </row>
    <row r="479168" spans="6:6" x14ac:dyDescent="0.25">
      <c r="F479168" s="195"/>
    </row>
    <row r="479169" spans="6:6" x14ac:dyDescent="0.25">
      <c r="F479169" s="195"/>
    </row>
    <row r="479170" spans="6:6" x14ac:dyDescent="0.25">
      <c r="F479170" s="195"/>
    </row>
    <row r="479171" spans="6:6" x14ac:dyDescent="0.25">
      <c r="F479171" s="195"/>
    </row>
    <row r="479172" spans="6:6" x14ac:dyDescent="0.25">
      <c r="F479172" s="195"/>
    </row>
    <row r="479173" spans="6:6" x14ac:dyDescent="0.25">
      <c r="F479173" s="195"/>
    </row>
    <row r="479174" spans="6:6" x14ac:dyDescent="0.25">
      <c r="F479174" s="195"/>
    </row>
    <row r="479175" spans="6:6" x14ac:dyDescent="0.25">
      <c r="F479175" s="195"/>
    </row>
    <row r="479176" spans="6:6" x14ac:dyDescent="0.25">
      <c r="F479176" s="195"/>
    </row>
    <row r="479177" spans="6:6" x14ac:dyDescent="0.25">
      <c r="F479177" s="195"/>
    </row>
    <row r="479178" spans="6:6" x14ac:dyDescent="0.25">
      <c r="F479178" s="195"/>
    </row>
    <row r="479179" spans="6:6" x14ac:dyDescent="0.25">
      <c r="F479179" s="195"/>
    </row>
    <row r="479180" spans="6:6" x14ac:dyDescent="0.25">
      <c r="F479180" s="195"/>
    </row>
    <row r="479181" spans="6:6" x14ac:dyDescent="0.25">
      <c r="F479181" s="195"/>
    </row>
    <row r="479182" spans="6:6" x14ac:dyDescent="0.25">
      <c r="F479182" s="195"/>
    </row>
    <row r="479183" spans="6:6" x14ac:dyDescent="0.25">
      <c r="F479183" s="195"/>
    </row>
    <row r="479184" spans="6:6" x14ac:dyDescent="0.25">
      <c r="F479184" s="195"/>
    </row>
    <row r="479185" spans="6:6" x14ac:dyDescent="0.25">
      <c r="F479185" s="195"/>
    </row>
    <row r="479186" spans="6:6" x14ac:dyDescent="0.25">
      <c r="F479186" s="195"/>
    </row>
    <row r="479187" spans="6:6" x14ac:dyDescent="0.25">
      <c r="F479187" s="195"/>
    </row>
    <row r="479188" spans="6:6" x14ac:dyDescent="0.25">
      <c r="F479188" s="195"/>
    </row>
    <row r="479189" spans="6:6" x14ac:dyDescent="0.25">
      <c r="F479189" s="195"/>
    </row>
    <row r="479190" spans="6:6" x14ac:dyDescent="0.25">
      <c r="F479190" s="195"/>
    </row>
    <row r="479191" spans="6:6" x14ac:dyDescent="0.25">
      <c r="F479191" s="195"/>
    </row>
    <row r="479192" spans="6:6" x14ac:dyDescent="0.25">
      <c r="F479192" s="195"/>
    </row>
    <row r="479193" spans="6:6" x14ac:dyDescent="0.25">
      <c r="F479193" s="195"/>
    </row>
    <row r="479194" spans="6:6" x14ac:dyDescent="0.25">
      <c r="F479194" s="195"/>
    </row>
    <row r="479195" spans="6:6" x14ac:dyDescent="0.25">
      <c r="F479195" s="195"/>
    </row>
    <row r="479196" spans="6:6" x14ac:dyDescent="0.25">
      <c r="F479196" s="195"/>
    </row>
    <row r="479197" spans="6:6" x14ac:dyDescent="0.25">
      <c r="F479197" s="195"/>
    </row>
    <row r="479198" spans="6:6" x14ac:dyDescent="0.25">
      <c r="F479198" s="195"/>
    </row>
    <row r="479199" spans="6:6" x14ac:dyDescent="0.25">
      <c r="F479199" s="195"/>
    </row>
    <row r="479200" spans="6:6" x14ac:dyDescent="0.25">
      <c r="F479200" s="195"/>
    </row>
    <row r="479201" spans="6:6" x14ac:dyDescent="0.25">
      <c r="F479201" s="195"/>
    </row>
    <row r="479202" spans="6:6" x14ac:dyDescent="0.25">
      <c r="F479202" s="195"/>
    </row>
    <row r="479203" spans="6:6" x14ac:dyDescent="0.25">
      <c r="F479203" s="195"/>
    </row>
    <row r="479204" spans="6:6" x14ac:dyDescent="0.25">
      <c r="F479204" s="195"/>
    </row>
    <row r="479205" spans="6:6" x14ac:dyDescent="0.25">
      <c r="F479205" s="195"/>
    </row>
    <row r="479206" spans="6:6" x14ac:dyDescent="0.25">
      <c r="F479206" s="195"/>
    </row>
    <row r="479207" spans="6:6" x14ac:dyDescent="0.25">
      <c r="F479207" s="195"/>
    </row>
    <row r="479208" spans="6:6" x14ac:dyDescent="0.25">
      <c r="F479208" s="195"/>
    </row>
    <row r="479209" spans="6:6" x14ac:dyDescent="0.25">
      <c r="F479209" s="195"/>
    </row>
    <row r="479210" spans="6:6" x14ac:dyDescent="0.25">
      <c r="F479210" s="195"/>
    </row>
    <row r="479211" spans="6:6" x14ac:dyDescent="0.25">
      <c r="F479211" s="195"/>
    </row>
    <row r="479212" spans="6:6" x14ac:dyDescent="0.25">
      <c r="F479212" s="195"/>
    </row>
    <row r="479213" spans="6:6" x14ac:dyDescent="0.25">
      <c r="F479213" s="195"/>
    </row>
    <row r="479214" spans="6:6" x14ac:dyDescent="0.25">
      <c r="F479214" s="195"/>
    </row>
    <row r="479215" spans="6:6" x14ac:dyDescent="0.25">
      <c r="F479215" s="195"/>
    </row>
    <row r="479216" spans="6:6" x14ac:dyDescent="0.25">
      <c r="F479216" s="195"/>
    </row>
    <row r="479217" spans="6:6" x14ac:dyDescent="0.25">
      <c r="F479217" s="195"/>
    </row>
    <row r="479218" spans="6:6" x14ac:dyDescent="0.25">
      <c r="F479218" s="195"/>
    </row>
    <row r="479219" spans="6:6" x14ac:dyDescent="0.25">
      <c r="F479219" s="195"/>
    </row>
    <row r="479220" spans="6:6" x14ac:dyDescent="0.25">
      <c r="F479220" s="195"/>
    </row>
    <row r="479221" spans="6:6" x14ac:dyDescent="0.25">
      <c r="F479221" s="195"/>
    </row>
    <row r="479222" spans="6:6" x14ac:dyDescent="0.25">
      <c r="F479222" s="195"/>
    </row>
    <row r="479223" spans="6:6" x14ac:dyDescent="0.25">
      <c r="F479223" s="195"/>
    </row>
    <row r="479224" spans="6:6" x14ac:dyDescent="0.25">
      <c r="F479224" s="195"/>
    </row>
    <row r="479225" spans="6:6" x14ac:dyDescent="0.25">
      <c r="F479225" s="195"/>
    </row>
    <row r="479226" spans="6:6" x14ac:dyDescent="0.25">
      <c r="F479226" s="195"/>
    </row>
    <row r="479227" spans="6:6" x14ac:dyDescent="0.25">
      <c r="F479227" s="195"/>
    </row>
    <row r="479228" spans="6:6" x14ac:dyDescent="0.25">
      <c r="F479228" s="195"/>
    </row>
    <row r="479229" spans="6:6" x14ac:dyDescent="0.25">
      <c r="F479229" s="195"/>
    </row>
    <row r="479230" spans="6:6" x14ac:dyDescent="0.25">
      <c r="F479230" s="195"/>
    </row>
    <row r="479231" spans="6:6" x14ac:dyDescent="0.25">
      <c r="F479231" s="195"/>
    </row>
    <row r="479232" spans="6:6" x14ac:dyDescent="0.25">
      <c r="F479232" s="195"/>
    </row>
    <row r="479233" spans="6:6" x14ac:dyDescent="0.25">
      <c r="F479233" s="195"/>
    </row>
    <row r="479234" spans="6:6" x14ac:dyDescent="0.25">
      <c r="F479234" s="195"/>
    </row>
    <row r="479235" spans="6:6" x14ac:dyDescent="0.25">
      <c r="F479235" s="195"/>
    </row>
    <row r="479236" spans="6:6" x14ac:dyDescent="0.25">
      <c r="F479236" s="195"/>
    </row>
    <row r="479237" spans="6:6" x14ac:dyDescent="0.25">
      <c r="F479237" s="195"/>
    </row>
    <row r="479238" spans="6:6" x14ac:dyDescent="0.25">
      <c r="F479238" s="195"/>
    </row>
    <row r="479239" spans="6:6" x14ac:dyDescent="0.25">
      <c r="F479239" s="195"/>
    </row>
    <row r="479240" spans="6:6" x14ac:dyDescent="0.25">
      <c r="F479240" s="195"/>
    </row>
    <row r="479241" spans="6:6" x14ac:dyDescent="0.25">
      <c r="F479241" s="195"/>
    </row>
    <row r="479242" spans="6:6" x14ac:dyDescent="0.25">
      <c r="F479242" s="195"/>
    </row>
    <row r="479243" spans="6:6" x14ac:dyDescent="0.25">
      <c r="F479243" s="195"/>
    </row>
    <row r="479244" spans="6:6" x14ac:dyDescent="0.25">
      <c r="F479244" s="195"/>
    </row>
    <row r="479245" spans="6:6" x14ac:dyDescent="0.25">
      <c r="F479245" s="195"/>
    </row>
    <row r="479246" spans="6:6" x14ac:dyDescent="0.25">
      <c r="F479246" s="195"/>
    </row>
    <row r="479247" spans="6:6" x14ac:dyDescent="0.25">
      <c r="F479247" s="195"/>
    </row>
    <row r="479248" spans="6:6" x14ac:dyDescent="0.25">
      <c r="F479248" s="195"/>
    </row>
    <row r="479249" spans="6:6" x14ac:dyDescent="0.25">
      <c r="F479249" s="195"/>
    </row>
    <row r="479250" spans="6:6" x14ac:dyDescent="0.25">
      <c r="F479250" s="195"/>
    </row>
    <row r="479251" spans="6:6" x14ac:dyDescent="0.25">
      <c r="F479251" s="195"/>
    </row>
    <row r="479252" spans="6:6" x14ac:dyDescent="0.25">
      <c r="F479252" s="195"/>
    </row>
    <row r="479253" spans="6:6" x14ac:dyDescent="0.25">
      <c r="F479253" s="195"/>
    </row>
    <row r="479254" spans="6:6" x14ac:dyDescent="0.25">
      <c r="F479254" s="195"/>
    </row>
    <row r="479255" spans="6:6" x14ac:dyDescent="0.25">
      <c r="F479255" s="195"/>
    </row>
    <row r="479256" spans="6:6" x14ac:dyDescent="0.25">
      <c r="F479256" s="195"/>
    </row>
    <row r="479257" spans="6:6" x14ac:dyDescent="0.25">
      <c r="F479257" s="195"/>
    </row>
    <row r="479258" spans="6:6" x14ac:dyDescent="0.25">
      <c r="F479258" s="195"/>
    </row>
    <row r="479259" spans="6:6" x14ac:dyDescent="0.25">
      <c r="F479259" s="195"/>
    </row>
    <row r="479260" spans="6:6" x14ac:dyDescent="0.25">
      <c r="F479260" s="195"/>
    </row>
    <row r="479261" spans="6:6" x14ac:dyDescent="0.25">
      <c r="F479261" s="195"/>
    </row>
    <row r="479262" spans="6:6" x14ac:dyDescent="0.25">
      <c r="F479262" s="195"/>
    </row>
    <row r="479263" spans="6:6" x14ac:dyDescent="0.25">
      <c r="F479263" s="195"/>
    </row>
    <row r="479264" spans="6:6" x14ac:dyDescent="0.25">
      <c r="F479264" s="195"/>
    </row>
    <row r="479265" spans="6:6" x14ac:dyDescent="0.25">
      <c r="F479265" s="195"/>
    </row>
    <row r="479266" spans="6:6" x14ac:dyDescent="0.25">
      <c r="F479266" s="195"/>
    </row>
    <row r="479267" spans="6:6" x14ac:dyDescent="0.25">
      <c r="F479267" s="195"/>
    </row>
    <row r="479268" spans="6:6" x14ac:dyDescent="0.25">
      <c r="F479268" s="195"/>
    </row>
    <row r="479269" spans="6:6" x14ac:dyDescent="0.25">
      <c r="F479269" s="195"/>
    </row>
    <row r="479270" spans="6:6" x14ac:dyDescent="0.25">
      <c r="F479270" s="195"/>
    </row>
    <row r="479271" spans="6:6" x14ac:dyDescent="0.25">
      <c r="F479271" s="195"/>
    </row>
    <row r="479272" spans="6:6" x14ac:dyDescent="0.25">
      <c r="F479272" s="195"/>
    </row>
    <row r="479273" spans="6:6" x14ac:dyDescent="0.25">
      <c r="F479273" s="195"/>
    </row>
    <row r="479274" spans="6:6" x14ac:dyDescent="0.25">
      <c r="F479274" s="195"/>
    </row>
    <row r="479275" spans="6:6" x14ac:dyDescent="0.25">
      <c r="F479275" s="195"/>
    </row>
    <row r="479276" spans="6:6" x14ac:dyDescent="0.25">
      <c r="F479276" s="195"/>
    </row>
    <row r="479277" spans="6:6" x14ac:dyDescent="0.25">
      <c r="F479277" s="195"/>
    </row>
    <row r="479278" spans="6:6" x14ac:dyDescent="0.25">
      <c r="F479278" s="195"/>
    </row>
    <row r="479279" spans="6:6" x14ac:dyDescent="0.25">
      <c r="F479279" s="195"/>
    </row>
    <row r="479280" spans="6:6" x14ac:dyDescent="0.25">
      <c r="F479280" s="195"/>
    </row>
    <row r="479281" spans="6:6" x14ac:dyDescent="0.25">
      <c r="F479281" s="195"/>
    </row>
    <row r="479282" spans="6:6" x14ac:dyDescent="0.25">
      <c r="F479282" s="195"/>
    </row>
    <row r="479283" spans="6:6" x14ac:dyDescent="0.25">
      <c r="F479283" s="195"/>
    </row>
    <row r="479284" spans="6:6" x14ac:dyDescent="0.25">
      <c r="F479284" s="195"/>
    </row>
    <row r="479285" spans="6:6" x14ac:dyDescent="0.25">
      <c r="F479285" s="195"/>
    </row>
    <row r="479286" spans="6:6" x14ac:dyDescent="0.25">
      <c r="F479286" s="195"/>
    </row>
    <row r="479287" spans="6:6" x14ac:dyDescent="0.25">
      <c r="F479287" s="195"/>
    </row>
    <row r="479288" spans="6:6" x14ac:dyDescent="0.25">
      <c r="F479288" s="195"/>
    </row>
    <row r="479289" spans="6:6" x14ac:dyDescent="0.25">
      <c r="F479289" s="195"/>
    </row>
    <row r="479290" spans="6:6" x14ac:dyDescent="0.25">
      <c r="F479290" s="195"/>
    </row>
    <row r="479291" spans="6:6" x14ac:dyDescent="0.25">
      <c r="F479291" s="195"/>
    </row>
    <row r="479292" spans="6:6" x14ac:dyDescent="0.25">
      <c r="F479292" s="195"/>
    </row>
    <row r="479293" spans="6:6" x14ac:dyDescent="0.25">
      <c r="F479293" s="195"/>
    </row>
    <row r="479294" spans="6:6" x14ac:dyDescent="0.25">
      <c r="F479294" s="195"/>
    </row>
    <row r="479295" spans="6:6" x14ac:dyDescent="0.25">
      <c r="F479295" s="195"/>
    </row>
    <row r="479296" spans="6:6" x14ac:dyDescent="0.25">
      <c r="F479296" s="195"/>
    </row>
    <row r="479297" spans="6:6" x14ac:dyDescent="0.25">
      <c r="F479297" s="195"/>
    </row>
    <row r="479298" spans="6:6" x14ac:dyDescent="0.25">
      <c r="F479298" s="195"/>
    </row>
    <row r="479299" spans="6:6" x14ac:dyDescent="0.25">
      <c r="F479299" s="195"/>
    </row>
    <row r="479300" spans="6:6" x14ac:dyDescent="0.25">
      <c r="F479300" s="195"/>
    </row>
    <row r="479301" spans="6:6" x14ac:dyDescent="0.25">
      <c r="F479301" s="195"/>
    </row>
    <row r="479302" spans="6:6" x14ac:dyDescent="0.25">
      <c r="F479302" s="195"/>
    </row>
    <row r="479303" spans="6:6" x14ac:dyDescent="0.25">
      <c r="F479303" s="195"/>
    </row>
    <row r="479304" spans="6:6" x14ac:dyDescent="0.25">
      <c r="F479304" s="195"/>
    </row>
    <row r="479305" spans="6:6" x14ac:dyDescent="0.25">
      <c r="F479305" s="195"/>
    </row>
    <row r="479306" spans="6:6" x14ac:dyDescent="0.25">
      <c r="F479306" s="195"/>
    </row>
    <row r="479307" spans="6:6" x14ac:dyDescent="0.25">
      <c r="F479307" s="195"/>
    </row>
    <row r="479308" spans="6:6" x14ac:dyDescent="0.25">
      <c r="F479308" s="195"/>
    </row>
    <row r="479309" spans="6:6" x14ac:dyDescent="0.25">
      <c r="F479309" s="195"/>
    </row>
    <row r="479310" spans="6:6" x14ac:dyDescent="0.25">
      <c r="F479310" s="195"/>
    </row>
    <row r="479311" spans="6:6" x14ac:dyDescent="0.25">
      <c r="F479311" s="195"/>
    </row>
    <row r="479312" spans="6:6" x14ac:dyDescent="0.25">
      <c r="F479312" s="195"/>
    </row>
    <row r="479313" spans="6:6" x14ac:dyDescent="0.25">
      <c r="F479313" s="195"/>
    </row>
    <row r="479314" spans="6:6" x14ac:dyDescent="0.25">
      <c r="F479314" s="195"/>
    </row>
    <row r="479315" spans="6:6" x14ac:dyDescent="0.25">
      <c r="F479315" s="195"/>
    </row>
    <row r="479316" spans="6:6" x14ac:dyDescent="0.25">
      <c r="F479316" s="195"/>
    </row>
    <row r="479317" spans="6:6" x14ac:dyDescent="0.25">
      <c r="F479317" s="195"/>
    </row>
    <row r="479318" spans="6:6" x14ac:dyDescent="0.25">
      <c r="F479318" s="195"/>
    </row>
    <row r="479319" spans="6:6" x14ac:dyDescent="0.25">
      <c r="F479319" s="195"/>
    </row>
    <row r="479320" spans="6:6" x14ac:dyDescent="0.25">
      <c r="F479320" s="195"/>
    </row>
    <row r="479321" spans="6:6" x14ac:dyDescent="0.25">
      <c r="F479321" s="195"/>
    </row>
    <row r="479322" spans="6:6" x14ac:dyDescent="0.25">
      <c r="F479322" s="195"/>
    </row>
    <row r="479323" spans="6:6" x14ac:dyDescent="0.25">
      <c r="F479323" s="195"/>
    </row>
    <row r="479324" spans="6:6" x14ac:dyDescent="0.25">
      <c r="F479324" s="195"/>
    </row>
    <row r="479325" spans="6:6" x14ac:dyDescent="0.25">
      <c r="F479325" s="195"/>
    </row>
    <row r="479326" spans="6:6" x14ac:dyDescent="0.25">
      <c r="F479326" s="195"/>
    </row>
    <row r="479327" spans="6:6" x14ac:dyDescent="0.25">
      <c r="F479327" s="195"/>
    </row>
    <row r="479328" spans="6:6" x14ac:dyDescent="0.25">
      <c r="F479328" s="195"/>
    </row>
    <row r="479329" spans="6:6" x14ac:dyDescent="0.25">
      <c r="F479329" s="195"/>
    </row>
    <row r="479330" spans="6:6" x14ac:dyDescent="0.25">
      <c r="F479330" s="195"/>
    </row>
    <row r="479331" spans="6:6" x14ac:dyDescent="0.25">
      <c r="F479331" s="195"/>
    </row>
    <row r="479332" spans="6:6" x14ac:dyDescent="0.25">
      <c r="F479332" s="195"/>
    </row>
    <row r="479333" spans="6:6" x14ac:dyDescent="0.25">
      <c r="F479333" s="195"/>
    </row>
    <row r="479334" spans="6:6" x14ac:dyDescent="0.25">
      <c r="F479334" s="195"/>
    </row>
    <row r="479335" spans="6:6" x14ac:dyDescent="0.25">
      <c r="F479335" s="195"/>
    </row>
    <row r="479336" spans="6:6" x14ac:dyDescent="0.25">
      <c r="F479336" s="195"/>
    </row>
    <row r="479337" spans="6:6" x14ac:dyDescent="0.25">
      <c r="F479337" s="195"/>
    </row>
    <row r="479338" spans="6:6" x14ac:dyDescent="0.25">
      <c r="F479338" s="195"/>
    </row>
    <row r="479339" spans="6:6" x14ac:dyDescent="0.25">
      <c r="F479339" s="195"/>
    </row>
    <row r="479340" spans="6:6" x14ac:dyDescent="0.25">
      <c r="F479340" s="195"/>
    </row>
    <row r="479341" spans="6:6" x14ac:dyDescent="0.25">
      <c r="F479341" s="195"/>
    </row>
    <row r="479342" spans="6:6" x14ac:dyDescent="0.25">
      <c r="F479342" s="195"/>
    </row>
    <row r="479343" spans="6:6" x14ac:dyDescent="0.25">
      <c r="F479343" s="195"/>
    </row>
    <row r="479344" spans="6:6" x14ac:dyDescent="0.25">
      <c r="F479344" s="195"/>
    </row>
    <row r="479345" spans="6:6" x14ac:dyDescent="0.25">
      <c r="F479345" s="195"/>
    </row>
    <row r="479346" spans="6:6" x14ac:dyDescent="0.25">
      <c r="F479346" s="195"/>
    </row>
    <row r="479347" spans="6:6" x14ac:dyDescent="0.25">
      <c r="F479347" s="195"/>
    </row>
    <row r="479348" spans="6:6" x14ac:dyDescent="0.25">
      <c r="F479348" s="195"/>
    </row>
    <row r="479349" spans="6:6" x14ac:dyDescent="0.25">
      <c r="F479349" s="195"/>
    </row>
    <row r="479350" spans="6:6" x14ac:dyDescent="0.25">
      <c r="F479350" s="195"/>
    </row>
    <row r="479351" spans="6:6" x14ac:dyDescent="0.25">
      <c r="F479351" s="195"/>
    </row>
    <row r="479352" spans="6:6" x14ac:dyDescent="0.25">
      <c r="F479352" s="195"/>
    </row>
    <row r="479353" spans="6:6" x14ac:dyDescent="0.25">
      <c r="F479353" s="195"/>
    </row>
    <row r="479354" spans="6:6" x14ac:dyDescent="0.25">
      <c r="F479354" s="195"/>
    </row>
    <row r="479355" spans="6:6" x14ac:dyDescent="0.25">
      <c r="F479355" s="195"/>
    </row>
    <row r="479356" spans="6:6" x14ac:dyDescent="0.25">
      <c r="F479356" s="195"/>
    </row>
    <row r="479357" spans="6:6" x14ac:dyDescent="0.25">
      <c r="F479357" s="195"/>
    </row>
    <row r="479358" spans="6:6" x14ac:dyDescent="0.25">
      <c r="F479358" s="195"/>
    </row>
    <row r="479359" spans="6:6" x14ac:dyDescent="0.25">
      <c r="F479359" s="195"/>
    </row>
    <row r="479360" spans="6:6" x14ac:dyDescent="0.25">
      <c r="F479360" s="195"/>
    </row>
    <row r="479361" spans="6:6" x14ac:dyDescent="0.25">
      <c r="F479361" s="195"/>
    </row>
    <row r="479362" spans="6:6" x14ac:dyDescent="0.25">
      <c r="F479362" s="195"/>
    </row>
    <row r="479363" spans="6:6" x14ac:dyDescent="0.25">
      <c r="F479363" s="195"/>
    </row>
    <row r="479364" spans="6:6" x14ac:dyDescent="0.25">
      <c r="F479364" s="195"/>
    </row>
    <row r="479365" spans="6:6" x14ac:dyDescent="0.25">
      <c r="F479365" s="195"/>
    </row>
    <row r="479366" spans="6:6" x14ac:dyDescent="0.25">
      <c r="F479366" s="195"/>
    </row>
    <row r="479367" spans="6:6" x14ac:dyDescent="0.25">
      <c r="F479367" s="195"/>
    </row>
    <row r="479368" spans="6:6" x14ac:dyDescent="0.25">
      <c r="F479368" s="195"/>
    </row>
    <row r="479369" spans="6:6" x14ac:dyDescent="0.25">
      <c r="F479369" s="195"/>
    </row>
    <row r="479370" spans="6:6" x14ac:dyDescent="0.25">
      <c r="F479370" s="195"/>
    </row>
    <row r="479371" spans="6:6" x14ac:dyDescent="0.25">
      <c r="F479371" s="195"/>
    </row>
    <row r="479372" spans="6:6" x14ac:dyDescent="0.25">
      <c r="F479372" s="195"/>
    </row>
    <row r="479373" spans="6:6" x14ac:dyDescent="0.25">
      <c r="F479373" s="195"/>
    </row>
    <row r="479374" spans="6:6" x14ac:dyDescent="0.25">
      <c r="F479374" s="195"/>
    </row>
    <row r="479375" spans="6:6" x14ac:dyDescent="0.25">
      <c r="F479375" s="195"/>
    </row>
    <row r="479376" spans="6:6" x14ac:dyDescent="0.25">
      <c r="F479376" s="195"/>
    </row>
    <row r="479377" spans="6:6" x14ac:dyDescent="0.25">
      <c r="F479377" s="195"/>
    </row>
    <row r="479378" spans="6:6" x14ac:dyDescent="0.25">
      <c r="F479378" s="195"/>
    </row>
    <row r="479379" spans="6:6" x14ac:dyDescent="0.25">
      <c r="F479379" s="195"/>
    </row>
    <row r="479380" spans="6:6" x14ac:dyDescent="0.25">
      <c r="F479380" s="195"/>
    </row>
    <row r="479381" spans="6:6" x14ac:dyDescent="0.25">
      <c r="F479381" s="195"/>
    </row>
    <row r="479382" spans="6:6" x14ac:dyDescent="0.25">
      <c r="F479382" s="195"/>
    </row>
    <row r="479383" spans="6:6" x14ac:dyDescent="0.25">
      <c r="F479383" s="195"/>
    </row>
    <row r="479384" spans="6:6" x14ac:dyDescent="0.25">
      <c r="F479384" s="195"/>
    </row>
    <row r="479385" spans="6:6" x14ac:dyDescent="0.25">
      <c r="F479385" s="195"/>
    </row>
    <row r="479386" spans="6:6" x14ac:dyDescent="0.25">
      <c r="F479386" s="195"/>
    </row>
    <row r="479387" spans="6:6" x14ac:dyDescent="0.25">
      <c r="F479387" s="195"/>
    </row>
    <row r="479388" spans="6:6" x14ac:dyDescent="0.25">
      <c r="F479388" s="195"/>
    </row>
    <row r="479389" spans="6:6" x14ac:dyDescent="0.25">
      <c r="F479389" s="195"/>
    </row>
    <row r="479390" spans="6:6" x14ac:dyDescent="0.25">
      <c r="F479390" s="195"/>
    </row>
    <row r="479391" spans="6:6" x14ac:dyDescent="0.25">
      <c r="F479391" s="195"/>
    </row>
    <row r="479392" spans="6:6" x14ac:dyDescent="0.25">
      <c r="F479392" s="195"/>
    </row>
    <row r="479393" spans="6:6" x14ac:dyDescent="0.25">
      <c r="F479393" s="195"/>
    </row>
    <row r="479394" spans="6:6" x14ac:dyDescent="0.25">
      <c r="F479394" s="195"/>
    </row>
    <row r="479395" spans="6:6" x14ac:dyDescent="0.25">
      <c r="F479395" s="195"/>
    </row>
    <row r="479396" spans="6:6" x14ac:dyDescent="0.25">
      <c r="F479396" s="195"/>
    </row>
    <row r="479397" spans="6:6" x14ac:dyDescent="0.25">
      <c r="F479397" s="195"/>
    </row>
    <row r="479398" spans="6:6" x14ac:dyDescent="0.25">
      <c r="F479398" s="195"/>
    </row>
    <row r="479399" spans="6:6" x14ac:dyDescent="0.25">
      <c r="F479399" s="195"/>
    </row>
    <row r="479400" spans="6:6" x14ac:dyDescent="0.25">
      <c r="F479400" s="195"/>
    </row>
    <row r="479401" spans="6:6" x14ac:dyDescent="0.25">
      <c r="F479401" s="195"/>
    </row>
    <row r="479402" spans="6:6" x14ac:dyDescent="0.25">
      <c r="F479402" s="195"/>
    </row>
    <row r="479403" spans="6:6" x14ac:dyDescent="0.25">
      <c r="F479403" s="195"/>
    </row>
    <row r="479404" spans="6:6" x14ac:dyDescent="0.25">
      <c r="F479404" s="195"/>
    </row>
    <row r="479405" spans="6:6" x14ac:dyDescent="0.25">
      <c r="F479405" s="195"/>
    </row>
    <row r="479406" spans="6:6" x14ac:dyDescent="0.25">
      <c r="F479406" s="195"/>
    </row>
    <row r="479407" spans="6:6" x14ac:dyDescent="0.25">
      <c r="F479407" s="195"/>
    </row>
    <row r="479408" spans="6:6" x14ac:dyDescent="0.25">
      <c r="F479408" s="195"/>
    </row>
    <row r="479409" spans="6:6" x14ac:dyDescent="0.25">
      <c r="F479409" s="195"/>
    </row>
    <row r="479410" spans="6:6" x14ac:dyDescent="0.25">
      <c r="F479410" s="195"/>
    </row>
    <row r="479411" spans="6:6" x14ac:dyDescent="0.25">
      <c r="F479411" s="195"/>
    </row>
    <row r="479412" spans="6:6" x14ac:dyDescent="0.25">
      <c r="F479412" s="195"/>
    </row>
    <row r="479413" spans="6:6" x14ac:dyDescent="0.25">
      <c r="F479413" s="195"/>
    </row>
    <row r="479414" spans="6:6" x14ac:dyDescent="0.25">
      <c r="F479414" s="195"/>
    </row>
    <row r="479415" spans="6:6" x14ac:dyDescent="0.25">
      <c r="F479415" s="195"/>
    </row>
    <row r="479416" spans="6:6" x14ac:dyDescent="0.25">
      <c r="F479416" s="195"/>
    </row>
    <row r="479417" spans="6:6" x14ac:dyDescent="0.25">
      <c r="F479417" s="195"/>
    </row>
    <row r="479418" spans="6:6" x14ac:dyDescent="0.25">
      <c r="F479418" s="195"/>
    </row>
    <row r="479419" spans="6:6" x14ac:dyDescent="0.25">
      <c r="F479419" s="195"/>
    </row>
    <row r="479420" spans="6:6" x14ac:dyDescent="0.25">
      <c r="F479420" s="195"/>
    </row>
    <row r="479421" spans="6:6" x14ac:dyDescent="0.25">
      <c r="F479421" s="195"/>
    </row>
    <row r="479422" spans="6:6" x14ac:dyDescent="0.25">
      <c r="F479422" s="195"/>
    </row>
    <row r="479423" spans="6:6" x14ac:dyDescent="0.25">
      <c r="F479423" s="195"/>
    </row>
    <row r="479424" spans="6:6" x14ac:dyDescent="0.25">
      <c r="F479424" s="195"/>
    </row>
    <row r="479425" spans="6:6" x14ac:dyDescent="0.25">
      <c r="F479425" s="195"/>
    </row>
    <row r="479426" spans="6:6" x14ac:dyDescent="0.25">
      <c r="F479426" s="195"/>
    </row>
    <row r="479427" spans="6:6" x14ac:dyDescent="0.25">
      <c r="F479427" s="195"/>
    </row>
    <row r="479428" spans="6:6" x14ac:dyDescent="0.25">
      <c r="F479428" s="195"/>
    </row>
    <row r="479429" spans="6:6" x14ac:dyDescent="0.25">
      <c r="F479429" s="195"/>
    </row>
    <row r="479430" spans="6:6" x14ac:dyDescent="0.25">
      <c r="F479430" s="195"/>
    </row>
    <row r="479431" spans="6:6" x14ac:dyDescent="0.25">
      <c r="F479431" s="195"/>
    </row>
    <row r="479432" spans="6:6" x14ac:dyDescent="0.25">
      <c r="F479432" s="195"/>
    </row>
    <row r="479433" spans="6:6" x14ac:dyDescent="0.25">
      <c r="F479433" s="195"/>
    </row>
    <row r="479434" spans="6:6" x14ac:dyDescent="0.25">
      <c r="F479434" s="195"/>
    </row>
    <row r="479435" spans="6:6" x14ac:dyDescent="0.25">
      <c r="F479435" s="195"/>
    </row>
    <row r="479436" spans="6:6" x14ac:dyDescent="0.25">
      <c r="F479436" s="195"/>
    </row>
    <row r="479437" spans="6:6" x14ac:dyDescent="0.25">
      <c r="F479437" s="195"/>
    </row>
    <row r="479438" spans="6:6" x14ac:dyDescent="0.25">
      <c r="F479438" s="195"/>
    </row>
    <row r="479439" spans="6:6" x14ac:dyDescent="0.25">
      <c r="F479439" s="195"/>
    </row>
    <row r="479440" spans="6:6" x14ac:dyDescent="0.25">
      <c r="F479440" s="195"/>
    </row>
    <row r="479441" spans="6:6" x14ac:dyDescent="0.25">
      <c r="F479441" s="195"/>
    </row>
    <row r="479442" spans="6:6" x14ac:dyDescent="0.25">
      <c r="F479442" s="195"/>
    </row>
    <row r="479443" spans="6:6" x14ac:dyDescent="0.25">
      <c r="F479443" s="195"/>
    </row>
    <row r="479444" spans="6:6" x14ac:dyDescent="0.25">
      <c r="F479444" s="195"/>
    </row>
    <row r="479445" spans="6:6" x14ac:dyDescent="0.25">
      <c r="F479445" s="195"/>
    </row>
    <row r="479446" spans="6:6" x14ac:dyDescent="0.25">
      <c r="F479446" s="195"/>
    </row>
    <row r="479447" spans="6:6" x14ac:dyDescent="0.25">
      <c r="F479447" s="195"/>
    </row>
    <row r="479448" spans="6:6" x14ac:dyDescent="0.25">
      <c r="F479448" s="195"/>
    </row>
    <row r="479449" spans="6:6" x14ac:dyDescent="0.25">
      <c r="F479449" s="195"/>
    </row>
    <row r="479450" spans="6:6" x14ac:dyDescent="0.25">
      <c r="F479450" s="195"/>
    </row>
    <row r="479451" spans="6:6" x14ac:dyDescent="0.25">
      <c r="F479451" s="195"/>
    </row>
    <row r="479452" spans="6:6" x14ac:dyDescent="0.25">
      <c r="F479452" s="195"/>
    </row>
    <row r="479453" spans="6:6" x14ac:dyDescent="0.25">
      <c r="F479453" s="195"/>
    </row>
    <row r="479454" spans="6:6" x14ac:dyDescent="0.25">
      <c r="F479454" s="195"/>
    </row>
    <row r="479455" spans="6:6" x14ac:dyDescent="0.25">
      <c r="F479455" s="195"/>
    </row>
    <row r="479456" spans="6:6" x14ac:dyDescent="0.25">
      <c r="F479456" s="195"/>
    </row>
    <row r="479457" spans="6:6" x14ac:dyDescent="0.25">
      <c r="F479457" s="195"/>
    </row>
    <row r="479458" spans="6:6" x14ac:dyDescent="0.25">
      <c r="F479458" s="195"/>
    </row>
    <row r="479459" spans="6:6" x14ac:dyDescent="0.25">
      <c r="F479459" s="195"/>
    </row>
    <row r="479460" spans="6:6" x14ac:dyDescent="0.25">
      <c r="F479460" s="195"/>
    </row>
    <row r="479461" spans="6:6" x14ac:dyDescent="0.25">
      <c r="F479461" s="195"/>
    </row>
    <row r="479462" spans="6:6" x14ac:dyDescent="0.25">
      <c r="F479462" s="195"/>
    </row>
    <row r="479463" spans="6:6" x14ac:dyDescent="0.25">
      <c r="F479463" s="195"/>
    </row>
    <row r="479464" spans="6:6" x14ac:dyDescent="0.25">
      <c r="F479464" s="195"/>
    </row>
    <row r="479465" spans="6:6" x14ac:dyDescent="0.25">
      <c r="F479465" s="195"/>
    </row>
    <row r="479466" spans="6:6" x14ac:dyDescent="0.25">
      <c r="F479466" s="195"/>
    </row>
    <row r="479467" spans="6:6" x14ac:dyDescent="0.25">
      <c r="F479467" s="195"/>
    </row>
    <row r="479468" spans="6:6" x14ac:dyDescent="0.25">
      <c r="F479468" s="195"/>
    </row>
    <row r="479469" spans="6:6" x14ac:dyDescent="0.25">
      <c r="F479469" s="195"/>
    </row>
    <row r="479470" spans="6:6" x14ac:dyDescent="0.25">
      <c r="F479470" s="195"/>
    </row>
    <row r="479471" spans="6:6" x14ac:dyDescent="0.25">
      <c r="F479471" s="195"/>
    </row>
    <row r="479472" spans="6:6" x14ac:dyDescent="0.25">
      <c r="F479472" s="195"/>
    </row>
    <row r="479473" spans="6:6" x14ac:dyDescent="0.25">
      <c r="F479473" s="195"/>
    </row>
    <row r="479474" spans="6:6" x14ac:dyDescent="0.25">
      <c r="F479474" s="195"/>
    </row>
    <row r="479475" spans="6:6" x14ac:dyDescent="0.25">
      <c r="F479475" s="195"/>
    </row>
    <row r="479476" spans="6:6" x14ac:dyDescent="0.25">
      <c r="F479476" s="195"/>
    </row>
    <row r="479477" spans="6:6" x14ac:dyDescent="0.25">
      <c r="F479477" s="195"/>
    </row>
    <row r="479478" spans="6:6" x14ac:dyDescent="0.25">
      <c r="F479478" s="195"/>
    </row>
    <row r="479479" spans="6:6" x14ac:dyDescent="0.25">
      <c r="F479479" s="195"/>
    </row>
    <row r="479480" spans="6:6" x14ac:dyDescent="0.25">
      <c r="F479480" s="195"/>
    </row>
    <row r="479481" spans="6:6" x14ac:dyDescent="0.25">
      <c r="F479481" s="195"/>
    </row>
    <row r="479482" spans="6:6" x14ac:dyDescent="0.25">
      <c r="F479482" s="195"/>
    </row>
    <row r="479483" spans="6:6" x14ac:dyDescent="0.25">
      <c r="F479483" s="195"/>
    </row>
    <row r="479484" spans="6:6" x14ac:dyDescent="0.25">
      <c r="F479484" s="195"/>
    </row>
    <row r="479485" spans="6:6" x14ac:dyDescent="0.25">
      <c r="F479485" s="195"/>
    </row>
    <row r="479486" spans="6:6" x14ac:dyDescent="0.25">
      <c r="F479486" s="195"/>
    </row>
    <row r="479487" spans="6:6" x14ac:dyDescent="0.25">
      <c r="F479487" s="195"/>
    </row>
    <row r="479488" spans="6:6" x14ac:dyDescent="0.25">
      <c r="F479488" s="195"/>
    </row>
    <row r="479489" spans="6:6" x14ac:dyDescent="0.25">
      <c r="F479489" s="195"/>
    </row>
    <row r="479490" spans="6:6" x14ac:dyDescent="0.25">
      <c r="F479490" s="195"/>
    </row>
    <row r="479491" spans="6:6" x14ac:dyDescent="0.25">
      <c r="F479491" s="195"/>
    </row>
    <row r="479492" spans="6:6" x14ac:dyDescent="0.25">
      <c r="F479492" s="195"/>
    </row>
    <row r="479493" spans="6:6" x14ac:dyDescent="0.25">
      <c r="F479493" s="195"/>
    </row>
    <row r="479494" spans="6:6" x14ac:dyDescent="0.25">
      <c r="F479494" s="195"/>
    </row>
    <row r="479495" spans="6:6" x14ac:dyDescent="0.25">
      <c r="F479495" s="195"/>
    </row>
    <row r="479496" spans="6:6" x14ac:dyDescent="0.25">
      <c r="F479496" s="195"/>
    </row>
    <row r="479497" spans="6:6" x14ac:dyDescent="0.25">
      <c r="F479497" s="195"/>
    </row>
    <row r="479498" spans="6:6" x14ac:dyDescent="0.25">
      <c r="F479498" s="195"/>
    </row>
    <row r="479499" spans="6:6" x14ac:dyDescent="0.25">
      <c r="F479499" s="195"/>
    </row>
    <row r="479500" spans="6:6" x14ac:dyDescent="0.25">
      <c r="F479500" s="195"/>
    </row>
    <row r="479501" spans="6:6" x14ac:dyDescent="0.25">
      <c r="F479501" s="195"/>
    </row>
    <row r="479502" spans="6:6" x14ac:dyDescent="0.25">
      <c r="F479502" s="195"/>
    </row>
    <row r="479503" spans="6:6" x14ac:dyDescent="0.25">
      <c r="F479503" s="195"/>
    </row>
    <row r="479504" spans="6:6" x14ac:dyDescent="0.25">
      <c r="F479504" s="195"/>
    </row>
    <row r="479505" spans="6:6" x14ac:dyDescent="0.25">
      <c r="F479505" s="195"/>
    </row>
    <row r="479506" spans="6:6" x14ac:dyDescent="0.25">
      <c r="F479506" s="195"/>
    </row>
    <row r="479507" spans="6:6" x14ac:dyDescent="0.25">
      <c r="F479507" s="195"/>
    </row>
    <row r="479508" spans="6:6" x14ac:dyDescent="0.25">
      <c r="F479508" s="195"/>
    </row>
    <row r="479509" spans="6:6" x14ac:dyDescent="0.25">
      <c r="F479509" s="195"/>
    </row>
    <row r="479510" spans="6:6" x14ac:dyDescent="0.25">
      <c r="F479510" s="195"/>
    </row>
    <row r="479511" spans="6:6" x14ac:dyDescent="0.25">
      <c r="F479511" s="195"/>
    </row>
    <row r="479512" spans="6:6" x14ac:dyDescent="0.25">
      <c r="F479512" s="195"/>
    </row>
    <row r="479513" spans="6:6" x14ac:dyDescent="0.25">
      <c r="F479513" s="195"/>
    </row>
    <row r="479514" spans="6:6" x14ac:dyDescent="0.25">
      <c r="F479514" s="195"/>
    </row>
    <row r="479515" spans="6:6" x14ac:dyDescent="0.25">
      <c r="F479515" s="195"/>
    </row>
    <row r="479516" spans="6:6" x14ac:dyDescent="0.25">
      <c r="F479516" s="195"/>
    </row>
    <row r="479517" spans="6:6" x14ac:dyDescent="0.25">
      <c r="F479517" s="195"/>
    </row>
    <row r="479518" spans="6:6" x14ac:dyDescent="0.25">
      <c r="F479518" s="195"/>
    </row>
    <row r="479519" spans="6:6" x14ac:dyDescent="0.25">
      <c r="F479519" s="195"/>
    </row>
    <row r="479520" spans="6:6" x14ac:dyDescent="0.25">
      <c r="F479520" s="195"/>
    </row>
    <row r="479521" spans="6:6" x14ac:dyDescent="0.25">
      <c r="F479521" s="195"/>
    </row>
    <row r="479522" spans="6:6" x14ac:dyDescent="0.25">
      <c r="F479522" s="195"/>
    </row>
    <row r="479523" spans="6:6" x14ac:dyDescent="0.25">
      <c r="F479523" s="195"/>
    </row>
    <row r="479524" spans="6:6" x14ac:dyDescent="0.25">
      <c r="F479524" s="195"/>
    </row>
    <row r="479525" spans="6:6" x14ac:dyDescent="0.25">
      <c r="F479525" s="195"/>
    </row>
    <row r="479526" spans="6:6" x14ac:dyDescent="0.25">
      <c r="F479526" s="195"/>
    </row>
    <row r="479527" spans="6:6" x14ac:dyDescent="0.25">
      <c r="F479527" s="195"/>
    </row>
    <row r="479528" spans="6:6" x14ac:dyDescent="0.25">
      <c r="F479528" s="195"/>
    </row>
    <row r="479529" spans="6:6" x14ac:dyDescent="0.25">
      <c r="F479529" s="195"/>
    </row>
    <row r="479530" spans="6:6" x14ac:dyDescent="0.25">
      <c r="F479530" s="195"/>
    </row>
    <row r="479531" spans="6:6" x14ac:dyDescent="0.25">
      <c r="F479531" s="195"/>
    </row>
    <row r="479532" spans="6:6" x14ac:dyDescent="0.25">
      <c r="F479532" s="195"/>
    </row>
    <row r="479533" spans="6:6" x14ac:dyDescent="0.25">
      <c r="F479533" s="195"/>
    </row>
    <row r="479534" spans="6:6" x14ac:dyDescent="0.25">
      <c r="F479534" s="195"/>
    </row>
    <row r="479535" spans="6:6" x14ac:dyDescent="0.25">
      <c r="F479535" s="195"/>
    </row>
    <row r="479536" spans="6:6" x14ac:dyDescent="0.25">
      <c r="F479536" s="195"/>
    </row>
    <row r="479537" spans="6:6" x14ac:dyDescent="0.25">
      <c r="F479537" s="195"/>
    </row>
    <row r="479538" spans="6:6" x14ac:dyDescent="0.25">
      <c r="F479538" s="195"/>
    </row>
    <row r="479539" spans="6:6" x14ac:dyDescent="0.25">
      <c r="F479539" s="195"/>
    </row>
    <row r="479540" spans="6:6" x14ac:dyDescent="0.25">
      <c r="F479540" s="195"/>
    </row>
    <row r="479541" spans="6:6" x14ac:dyDescent="0.25">
      <c r="F479541" s="195"/>
    </row>
    <row r="479542" spans="6:6" x14ac:dyDescent="0.25">
      <c r="F479542" s="195"/>
    </row>
    <row r="479543" spans="6:6" x14ac:dyDescent="0.25">
      <c r="F479543" s="195"/>
    </row>
    <row r="479544" spans="6:6" x14ac:dyDescent="0.25">
      <c r="F479544" s="195"/>
    </row>
    <row r="484662" spans="6:6" x14ac:dyDescent="0.25">
      <c r="F484662" s="195"/>
    </row>
    <row r="484663" spans="6:6" x14ac:dyDescent="0.25">
      <c r="F484663" s="195"/>
    </row>
    <row r="484664" spans="6:6" x14ac:dyDescent="0.25">
      <c r="F484664" s="195"/>
    </row>
    <row r="484665" spans="6:6" x14ac:dyDescent="0.25">
      <c r="F484665" s="195"/>
    </row>
    <row r="484666" spans="6:6" x14ac:dyDescent="0.25">
      <c r="F484666" s="195"/>
    </row>
    <row r="484667" spans="6:6" x14ac:dyDescent="0.25">
      <c r="F484667" s="195"/>
    </row>
    <row r="484668" spans="6:6" x14ac:dyDescent="0.25">
      <c r="F484668" s="195"/>
    </row>
    <row r="484669" spans="6:6" x14ac:dyDescent="0.25">
      <c r="F484669" s="195"/>
    </row>
    <row r="484670" spans="6:6" x14ac:dyDescent="0.25">
      <c r="F484670" s="195"/>
    </row>
    <row r="484671" spans="6:6" x14ac:dyDescent="0.25">
      <c r="F484671" s="195"/>
    </row>
    <row r="484672" spans="6:6" x14ac:dyDescent="0.25">
      <c r="F484672" s="195"/>
    </row>
    <row r="484673" spans="6:6" x14ac:dyDescent="0.25">
      <c r="F484673" s="195"/>
    </row>
    <row r="484674" spans="6:6" x14ac:dyDescent="0.25">
      <c r="F484674" s="195"/>
    </row>
    <row r="484675" spans="6:6" x14ac:dyDescent="0.25">
      <c r="F484675" s="195"/>
    </row>
    <row r="484676" spans="6:6" x14ac:dyDescent="0.25">
      <c r="F484676" s="195"/>
    </row>
    <row r="484677" spans="6:6" x14ac:dyDescent="0.25">
      <c r="F484677" s="195"/>
    </row>
    <row r="484678" spans="6:6" x14ac:dyDescent="0.25">
      <c r="F484678" s="195"/>
    </row>
    <row r="484679" spans="6:6" x14ac:dyDescent="0.25">
      <c r="F484679" s="195"/>
    </row>
    <row r="484680" spans="6:6" x14ac:dyDescent="0.25">
      <c r="F484680" s="195"/>
    </row>
    <row r="484681" spans="6:6" x14ac:dyDescent="0.25">
      <c r="F484681" s="195"/>
    </row>
    <row r="484682" spans="6:6" x14ac:dyDescent="0.25">
      <c r="F484682" s="195"/>
    </row>
    <row r="484683" spans="6:6" x14ac:dyDescent="0.25">
      <c r="F484683" s="195"/>
    </row>
    <row r="484684" spans="6:6" x14ac:dyDescent="0.25">
      <c r="F484684" s="195"/>
    </row>
    <row r="484685" spans="6:6" x14ac:dyDescent="0.25">
      <c r="F484685" s="195"/>
    </row>
    <row r="484686" spans="6:6" x14ac:dyDescent="0.25">
      <c r="F484686" s="195"/>
    </row>
    <row r="484687" spans="6:6" x14ac:dyDescent="0.25">
      <c r="F484687" s="195"/>
    </row>
    <row r="484688" spans="6:6" x14ac:dyDescent="0.25">
      <c r="F484688" s="195"/>
    </row>
    <row r="484689" spans="6:6" x14ac:dyDescent="0.25">
      <c r="F484689" s="195"/>
    </row>
    <row r="484690" spans="6:6" x14ac:dyDescent="0.25">
      <c r="F484690" s="195"/>
    </row>
    <row r="484691" spans="6:6" x14ac:dyDescent="0.25">
      <c r="F484691" s="195"/>
    </row>
    <row r="484692" spans="6:6" x14ac:dyDescent="0.25">
      <c r="F484692" s="195"/>
    </row>
    <row r="484693" spans="6:6" x14ac:dyDescent="0.25">
      <c r="F484693" s="195"/>
    </row>
    <row r="484694" spans="6:6" x14ac:dyDescent="0.25">
      <c r="F484694" s="195"/>
    </row>
    <row r="484695" spans="6:6" x14ac:dyDescent="0.25">
      <c r="F484695" s="195"/>
    </row>
    <row r="484696" spans="6:6" x14ac:dyDescent="0.25">
      <c r="F484696" s="195"/>
    </row>
    <row r="484697" spans="6:6" x14ac:dyDescent="0.25">
      <c r="F484697" s="195"/>
    </row>
    <row r="484698" spans="6:6" x14ac:dyDescent="0.25">
      <c r="F484698" s="195"/>
    </row>
    <row r="484699" spans="6:6" x14ac:dyDescent="0.25">
      <c r="F484699" s="195"/>
    </row>
    <row r="484700" spans="6:6" x14ac:dyDescent="0.25">
      <c r="F484700" s="195"/>
    </row>
    <row r="484701" spans="6:6" x14ac:dyDescent="0.25">
      <c r="F484701" s="195"/>
    </row>
    <row r="484702" spans="6:6" x14ac:dyDescent="0.25">
      <c r="F484702" s="195"/>
    </row>
    <row r="484703" spans="6:6" x14ac:dyDescent="0.25">
      <c r="F484703" s="195"/>
    </row>
    <row r="484704" spans="6:6" x14ac:dyDescent="0.25">
      <c r="F484704" s="195"/>
    </row>
    <row r="484705" spans="6:6" x14ac:dyDescent="0.25">
      <c r="F484705" s="195"/>
    </row>
    <row r="484706" spans="6:6" x14ac:dyDescent="0.25">
      <c r="F484706" s="195"/>
    </row>
    <row r="484707" spans="6:6" x14ac:dyDescent="0.25">
      <c r="F484707" s="195"/>
    </row>
    <row r="484708" spans="6:6" x14ac:dyDescent="0.25">
      <c r="F484708" s="195"/>
    </row>
    <row r="484709" spans="6:6" x14ac:dyDescent="0.25">
      <c r="F484709" s="195"/>
    </row>
    <row r="484710" spans="6:6" x14ac:dyDescent="0.25">
      <c r="F484710" s="195"/>
    </row>
    <row r="484711" spans="6:6" x14ac:dyDescent="0.25">
      <c r="F484711" s="195"/>
    </row>
    <row r="484712" spans="6:6" x14ac:dyDescent="0.25">
      <c r="F484712" s="195"/>
    </row>
    <row r="484713" spans="6:6" x14ac:dyDescent="0.25">
      <c r="F484713" s="195"/>
    </row>
    <row r="484714" spans="6:6" x14ac:dyDescent="0.25">
      <c r="F484714" s="195"/>
    </row>
    <row r="484715" spans="6:6" x14ac:dyDescent="0.25">
      <c r="F484715" s="195"/>
    </row>
    <row r="484716" spans="6:6" x14ac:dyDescent="0.25">
      <c r="F484716" s="195"/>
    </row>
    <row r="484717" spans="6:6" x14ac:dyDescent="0.25">
      <c r="F484717" s="195"/>
    </row>
    <row r="484718" spans="6:6" x14ac:dyDescent="0.25">
      <c r="F484718" s="195"/>
    </row>
    <row r="484719" spans="6:6" x14ac:dyDescent="0.25">
      <c r="F484719" s="195"/>
    </row>
    <row r="484720" spans="6:6" x14ac:dyDescent="0.25">
      <c r="F484720" s="195"/>
    </row>
    <row r="484721" spans="6:6" x14ac:dyDescent="0.25">
      <c r="F484721" s="195"/>
    </row>
    <row r="484722" spans="6:6" x14ac:dyDescent="0.25">
      <c r="F484722" s="195"/>
    </row>
    <row r="484723" spans="6:6" x14ac:dyDescent="0.25">
      <c r="F484723" s="195"/>
    </row>
    <row r="484724" spans="6:6" x14ac:dyDescent="0.25">
      <c r="F484724" s="195"/>
    </row>
    <row r="484725" spans="6:6" x14ac:dyDescent="0.25">
      <c r="F484725" s="195"/>
    </row>
    <row r="484726" spans="6:6" x14ac:dyDescent="0.25">
      <c r="F484726" s="195"/>
    </row>
    <row r="484727" spans="6:6" x14ac:dyDescent="0.25">
      <c r="F484727" s="195"/>
    </row>
    <row r="484728" spans="6:6" x14ac:dyDescent="0.25">
      <c r="F484728" s="195"/>
    </row>
    <row r="484729" spans="6:6" x14ac:dyDescent="0.25">
      <c r="F484729" s="195"/>
    </row>
    <row r="484730" spans="6:6" x14ac:dyDescent="0.25">
      <c r="F484730" s="195"/>
    </row>
    <row r="484731" spans="6:6" x14ac:dyDescent="0.25">
      <c r="F484731" s="195"/>
    </row>
    <row r="484732" spans="6:6" x14ac:dyDescent="0.25">
      <c r="F484732" s="195"/>
    </row>
    <row r="484733" spans="6:6" x14ac:dyDescent="0.25">
      <c r="F484733" s="195"/>
    </row>
    <row r="484734" spans="6:6" x14ac:dyDescent="0.25">
      <c r="F484734" s="195"/>
    </row>
    <row r="484735" spans="6:6" x14ac:dyDescent="0.25">
      <c r="F484735" s="195"/>
    </row>
    <row r="484736" spans="6:6" x14ac:dyDescent="0.25">
      <c r="F484736" s="195"/>
    </row>
    <row r="484737" spans="6:6" x14ac:dyDescent="0.25">
      <c r="F484737" s="195"/>
    </row>
    <row r="484738" spans="6:6" x14ac:dyDescent="0.25">
      <c r="F484738" s="195"/>
    </row>
    <row r="484739" spans="6:6" x14ac:dyDescent="0.25">
      <c r="F484739" s="195"/>
    </row>
    <row r="484740" spans="6:6" x14ac:dyDescent="0.25">
      <c r="F484740" s="195"/>
    </row>
    <row r="484741" spans="6:6" x14ac:dyDescent="0.25">
      <c r="F484741" s="195"/>
    </row>
    <row r="484742" spans="6:6" x14ac:dyDescent="0.25">
      <c r="F484742" s="195"/>
    </row>
    <row r="484743" spans="6:6" x14ac:dyDescent="0.25">
      <c r="F484743" s="195"/>
    </row>
    <row r="484744" spans="6:6" x14ac:dyDescent="0.25">
      <c r="F484744" s="195"/>
    </row>
    <row r="484745" spans="6:6" x14ac:dyDescent="0.25">
      <c r="F484745" s="195"/>
    </row>
    <row r="484746" spans="6:6" x14ac:dyDescent="0.25">
      <c r="F484746" s="195"/>
    </row>
    <row r="484747" spans="6:6" x14ac:dyDescent="0.25">
      <c r="F484747" s="195"/>
    </row>
    <row r="484748" spans="6:6" x14ac:dyDescent="0.25">
      <c r="F484748" s="195"/>
    </row>
    <row r="484749" spans="6:6" x14ac:dyDescent="0.25">
      <c r="F484749" s="195"/>
    </row>
    <row r="484750" spans="6:6" x14ac:dyDescent="0.25">
      <c r="F484750" s="195"/>
    </row>
    <row r="484751" spans="6:6" x14ac:dyDescent="0.25">
      <c r="F484751" s="195"/>
    </row>
    <row r="484752" spans="6:6" x14ac:dyDescent="0.25">
      <c r="F484752" s="195"/>
    </row>
    <row r="484753" spans="6:6" x14ac:dyDescent="0.25">
      <c r="F484753" s="195"/>
    </row>
    <row r="484754" spans="6:6" x14ac:dyDescent="0.25">
      <c r="F484754" s="195"/>
    </row>
    <row r="484755" spans="6:6" x14ac:dyDescent="0.25">
      <c r="F484755" s="195"/>
    </row>
    <row r="484756" spans="6:6" x14ac:dyDescent="0.25">
      <c r="F484756" s="195"/>
    </row>
    <row r="484757" spans="6:6" x14ac:dyDescent="0.25">
      <c r="F484757" s="195"/>
    </row>
    <row r="484758" spans="6:6" x14ac:dyDescent="0.25">
      <c r="F484758" s="195"/>
    </row>
    <row r="484759" spans="6:6" x14ac:dyDescent="0.25">
      <c r="F484759" s="195"/>
    </row>
    <row r="484760" spans="6:6" x14ac:dyDescent="0.25">
      <c r="F484760" s="195"/>
    </row>
    <row r="484761" spans="6:6" x14ac:dyDescent="0.25">
      <c r="F484761" s="195"/>
    </row>
    <row r="484762" spans="6:6" x14ac:dyDescent="0.25">
      <c r="F484762" s="195"/>
    </row>
    <row r="484763" spans="6:6" x14ac:dyDescent="0.25">
      <c r="F484763" s="195"/>
    </row>
    <row r="484764" spans="6:6" x14ac:dyDescent="0.25">
      <c r="F484764" s="195"/>
    </row>
    <row r="484765" spans="6:6" x14ac:dyDescent="0.25">
      <c r="F484765" s="195"/>
    </row>
    <row r="484766" spans="6:6" x14ac:dyDescent="0.25">
      <c r="F484766" s="195"/>
    </row>
    <row r="484767" spans="6:6" x14ac:dyDescent="0.25">
      <c r="F484767" s="195"/>
    </row>
    <row r="484768" spans="6:6" x14ac:dyDescent="0.25">
      <c r="F484768" s="195"/>
    </row>
    <row r="484769" spans="6:6" x14ac:dyDescent="0.25">
      <c r="F484769" s="195"/>
    </row>
    <row r="484770" spans="6:6" x14ac:dyDescent="0.25">
      <c r="F484770" s="195"/>
    </row>
    <row r="484771" spans="6:6" x14ac:dyDescent="0.25">
      <c r="F484771" s="195"/>
    </row>
    <row r="484772" spans="6:6" x14ac:dyDescent="0.25">
      <c r="F484772" s="195"/>
    </row>
    <row r="484773" spans="6:6" x14ac:dyDescent="0.25">
      <c r="F484773" s="195"/>
    </row>
    <row r="484774" spans="6:6" x14ac:dyDescent="0.25">
      <c r="F484774" s="195"/>
    </row>
    <row r="484775" spans="6:6" x14ac:dyDescent="0.25">
      <c r="F484775" s="195"/>
    </row>
    <row r="484776" spans="6:6" x14ac:dyDescent="0.25">
      <c r="F484776" s="195"/>
    </row>
    <row r="484777" spans="6:6" x14ac:dyDescent="0.25">
      <c r="F484777" s="195"/>
    </row>
    <row r="484778" spans="6:6" x14ac:dyDescent="0.25">
      <c r="F484778" s="195"/>
    </row>
    <row r="484779" spans="6:6" x14ac:dyDescent="0.25">
      <c r="F484779" s="195"/>
    </row>
    <row r="484780" spans="6:6" x14ac:dyDescent="0.25">
      <c r="F484780" s="195"/>
    </row>
    <row r="484781" spans="6:6" x14ac:dyDescent="0.25">
      <c r="F484781" s="195"/>
    </row>
    <row r="484782" spans="6:6" x14ac:dyDescent="0.25">
      <c r="F484782" s="195"/>
    </row>
    <row r="484783" spans="6:6" x14ac:dyDescent="0.25">
      <c r="F484783" s="195"/>
    </row>
    <row r="484784" spans="6:6" x14ac:dyDescent="0.25">
      <c r="F484784" s="195"/>
    </row>
    <row r="484785" spans="6:6" x14ac:dyDescent="0.25">
      <c r="F484785" s="195"/>
    </row>
    <row r="484786" spans="6:6" x14ac:dyDescent="0.25">
      <c r="F484786" s="195"/>
    </row>
    <row r="484787" spans="6:6" x14ac:dyDescent="0.25">
      <c r="F484787" s="195"/>
    </row>
    <row r="484788" spans="6:6" x14ac:dyDescent="0.25">
      <c r="F484788" s="195"/>
    </row>
    <row r="484789" spans="6:6" x14ac:dyDescent="0.25">
      <c r="F484789" s="195"/>
    </row>
    <row r="484790" spans="6:6" x14ac:dyDescent="0.25">
      <c r="F484790" s="195"/>
    </row>
    <row r="484791" spans="6:6" x14ac:dyDescent="0.25">
      <c r="F484791" s="195"/>
    </row>
    <row r="484792" spans="6:6" x14ac:dyDescent="0.25">
      <c r="F484792" s="195"/>
    </row>
    <row r="484793" spans="6:6" x14ac:dyDescent="0.25">
      <c r="F484793" s="195"/>
    </row>
    <row r="484794" spans="6:6" x14ac:dyDescent="0.25">
      <c r="F484794" s="195"/>
    </row>
    <row r="484795" spans="6:6" x14ac:dyDescent="0.25">
      <c r="F484795" s="195"/>
    </row>
    <row r="484796" spans="6:6" x14ac:dyDescent="0.25">
      <c r="F484796" s="195"/>
    </row>
    <row r="484797" spans="6:6" x14ac:dyDescent="0.25">
      <c r="F484797" s="195"/>
    </row>
    <row r="484798" spans="6:6" x14ac:dyDescent="0.25">
      <c r="F484798" s="195"/>
    </row>
    <row r="484799" spans="6:6" x14ac:dyDescent="0.25">
      <c r="F484799" s="195"/>
    </row>
    <row r="484800" spans="6:6" x14ac:dyDescent="0.25">
      <c r="F484800" s="195"/>
    </row>
    <row r="484801" spans="6:6" x14ac:dyDescent="0.25">
      <c r="F484801" s="195"/>
    </row>
    <row r="484802" spans="6:6" x14ac:dyDescent="0.25">
      <c r="F484802" s="195"/>
    </row>
    <row r="484803" spans="6:6" x14ac:dyDescent="0.25">
      <c r="F484803" s="195"/>
    </row>
    <row r="484804" spans="6:6" x14ac:dyDescent="0.25">
      <c r="F484804" s="195"/>
    </row>
    <row r="484805" spans="6:6" x14ac:dyDescent="0.25">
      <c r="F484805" s="195"/>
    </row>
    <row r="484806" spans="6:6" x14ac:dyDescent="0.25">
      <c r="F484806" s="195"/>
    </row>
    <row r="484807" spans="6:6" x14ac:dyDescent="0.25">
      <c r="F484807" s="195"/>
    </row>
    <row r="484808" spans="6:6" x14ac:dyDescent="0.25">
      <c r="F484808" s="195"/>
    </row>
    <row r="484809" spans="6:6" x14ac:dyDescent="0.25">
      <c r="F484809" s="195"/>
    </row>
    <row r="484810" spans="6:6" x14ac:dyDescent="0.25">
      <c r="F484810" s="195"/>
    </row>
    <row r="484811" spans="6:6" x14ac:dyDescent="0.25">
      <c r="F484811" s="195"/>
    </row>
    <row r="484812" spans="6:6" x14ac:dyDescent="0.25">
      <c r="F484812" s="195"/>
    </row>
    <row r="484813" spans="6:6" x14ac:dyDescent="0.25">
      <c r="F484813" s="195"/>
    </row>
    <row r="484814" spans="6:6" x14ac:dyDescent="0.25">
      <c r="F484814" s="195"/>
    </row>
    <row r="484815" spans="6:6" x14ac:dyDescent="0.25">
      <c r="F484815" s="195"/>
    </row>
    <row r="484816" spans="6:6" x14ac:dyDescent="0.25">
      <c r="F484816" s="195"/>
    </row>
    <row r="484817" spans="6:6" x14ac:dyDescent="0.25">
      <c r="F484817" s="195"/>
    </row>
    <row r="484818" spans="6:6" x14ac:dyDescent="0.25">
      <c r="F484818" s="195"/>
    </row>
    <row r="484819" spans="6:6" x14ac:dyDescent="0.25">
      <c r="F484819" s="195"/>
    </row>
    <row r="484820" spans="6:6" x14ac:dyDescent="0.25">
      <c r="F484820" s="195"/>
    </row>
    <row r="484821" spans="6:6" x14ac:dyDescent="0.25">
      <c r="F484821" s="195"/>
    </row>
    <row r="484822" spans="6:6" x14ac:dyDescent="0.25">
      <c r="F484822" s="195"/>
    </row>
    <row r="484823" spans="6:6" x14ac:dyDescent="0.25">
      <c r="F484823" s="195"/>
    </row>
    <row r="484824" spans="6:6" x14ac:dyDescent="0.25">
      <c r="F484824" s="195"/>
    </row>
    <row r="484825" spans="6:6" x14ac:dyDescent="0.25">
      <c r="F484825" s="195"/>
    </row>
    <row r="484826" spans="6:6" x14ac:dyDescent="0.25">
      <c r="F484826" s="195"/>
    </row>
    <row r="484827" spans="6:6" x14ac:dyDescent="0.25">
      <c r="F484827" s="195"/>
    </row>
    <row r="484828" spans="6:6" x14ac:dyDescent="0.25">
      <c r="F484828" s="195"/>
    </row>
    <row r="484829" spans="6:6" x14ac:dyDescent="0.25">
      <c r="F484829" s="195"/>
    </row>
    <row r="484830" spans="6:6" x14ac:dyDescent="0.25">
      <c r="F484830" s="195"/>
    </row>
    <row r="484831" spans="6:6" x14ac:dyDescent="0.25">
      <c r="F484831" s="195"/>
    </row>
    <row r="484832" spans="6:6" x14ac:dyDescent="0.25">
      <c r="F484832" s="195"/>
    </row>
    <row r="484833" spans="6:6" x14ac:dyDescent="0.25">
      <c r="F484833" s="195"/>
    </row>
    <row r="484834" spans="6:6" x14ac:dyDescent="0.25">
      <c r="F484834" s="195"/>
    </row>
    <row r="484835" spans="6:6" x14ac:dyDescent="0.25">
      <c r="F484835" s="195"/>
    </row>
    <row r="484836" spans="6:6" x14ac:dyDescent="0.25">
      <c r="F484836" s="195"/>
    </row>
    <row r="484837" spans="6:6" x14ac:dyDescent="0.25">
      <c r="F484837" s="195"/>
    </row>
    <row r="484838" spans="6:6" x14ac:dyDescent="0.25">
      <c r="F484838" s="195"/>
    </row>
    <row r="484839" spans="6:6" x14ac:dyDescent="0.25">
      <c r="F484839" s="195"/>
    </row>
    <row r="484840" spans="6:6" x14ac:dyDescent="0.25">
      <c r="F484840" s="195"/>
    </row>
    <row r="484841" spans="6:6" x14ac:dyDescent="0.25">
      <c r="F484841" s="195"/>
    </row>
    <row r="484842" spans="6:6" x14ac:dyDescent="0.25">
      <c r="F484842" s="195"/>
    </row>
    <row r="484843" spans="6:6" x14ac:dyDescent="0.25">
      <c r="F484843" s="195"/>
    </row>
    <row r="484844" spans="6:6" x14ac:dyDescent="0.25">
      <c r="F484844" s="195"/>
    </row>
    <row r="484845" spans="6:6" x14ac:dyDescent="0.25">
      <c r="F484845" s="195"/>
    </row>
    <row r="484846" spans="6:6" x14ac:dyDescent="0.25">
      <c r="F484846" s="195"/>
    </row>
    <row r="484847" spans="6:6" x14ac:dyDescent="0.25">
      <c r="F484847" s="195"/>
    </row>
    <row r="484848" spans="6:6" x14ac:dyDescent="0.25">
      <c r="F484848" s="195"/>
    </row>
    <row r="484849" spans="6:6" x14ac:dyDescent="0.25">
      <c r="F484849" s="195"/>
    </row>
    <row r="484850" spans="6:6" x14ac:dyDescent="0.25">
      <c r="F484850" s="195"/>
    </row>
    <row r="484851" spans="6:6" x14ac:dyDescent="0.25">
      <c r="F484851" s="195"/>
    </row>
    <row r="484852" spans="6:6" x14ac:dyDescent="0.25">
      <c r="F484852" s="195"/>
    </row>
    <row r="484853" spans="6:6" x14ac:dyDescent="0.25">
      <c r="F484853" s="195"/>
    </row>
    <row r="484854" spans="6:6" x14ac:dyDescent="0.25">
      <c r="F484854" s="195"/>
    </row>
    <row r="484855" spans="6:6" x14ac:dyDescent="0.25">
      <c r="F484855" s="195"/>
    </row>
    <row r="484856" spans="6:6" x14ac:dyDescent="0.25">
      <c r="F484856" s="195"/>
    </row>
    <row r="484857" spans="6:6" x14ac:dyDescent="0.25">
      <c r="F484857" s="195"/>
    </row>
    <row r="484858" spans="6:6" x14ac:dyDescent="0.25">
      <c r="F484858" s="195"/>
    </row>
    <row r="484859" spans="6:6" x14ac:dyDescent="0.25">
      <c r="F484859" s="195"/>
    </row>
    <row r="484860" spans="6:6" x14ac:dyDescent="0.25">
      <c r="F484860" s="195"/>
    </row>
    <row r="484861" spans="6:6" x14ac:dyDescent="0.25">
      <c r="F484861" s="195"/>
    </row>
    <row r="484862" spans="6:6" x14ac:dyDescent="0.25">
      <c r="F484862" s="195"/>
    </row>
    <row r="484863" spans="6:6" x14ac:dyDescent="0.25">
      <c r="F484863" s="195"/>
    </row>
    <row r="484864" spans="6:6" x14ac:dyDescent="0.25">
      <c r="F484864" s="195"/>
    </row>
    <row r="484865" spans="6:6" x14ac:dyDescent="0.25">
      <c r="F484865" s="195"/>
    </row>
    <row r="484866" spans="6:6" x14ac:dyDescent="0.25">
      <c r="F484866" s="195"/>
    </row>
    <row r="484867" spans="6:6" x14ac:dyDescent="0.25">
      <c r="F484867" s="195"/>
    </row>
    <row r="484868" spans="6:6" x14ac:dyDescent="0.25">
      <c r="F484868" s="195"/>
    </row>
    <row r="484869" spans="6:6" x14ac:dyDescent="0.25">
      <c r="F484869" s="195"/>
    </row>
    <row r="484870" spans="6:6" x14ac:dyDescent="0.25">
      <c r="F484870" s="195"/>
    </row>
    <row r="484871" spans="6:6" x14ac:dyDescent="0.25">
      <c r="F484871" s="195"/>
    </row>
    <row r="484872" spans="6:6" x14ac:dyDescent="0.25">
      <c r="F484872" s="195"/>
    </row>
    <row r="484873" spans="6:6" x14ac:dyDescent="0.25">
      <c r="F484873" s="195"/>
    </row>
    <row r="484874" spans="6:6" x14ac:dyDescent="0.25">
      <c r="F484874" s="195"/>
    </row>
    <row r="484875" spans="6:6" x14ac:dyDescent="0.25">
      <c r="F484875" s="195"/>
    </row>
    <row r="484876" spans="6:6" x14ac:dyDescent="0.25">
      <c r="F484876" s="195"/>
    </row>
    <row r="484877" spans="6:6" x14ac:dyDescent="0.25">
      <c r="F484877" s="195"/>
    </row>
    <row r="484878" spans="6:6" x14ac:dyDescent="0.25">
      <c r="F484878" s="195"/>
    </row>
    <row r="484879" spans="6:6" x14ac:dyDescent="0.25">
      <c r="F484879" s="195"/>
    </row>
    <row r="484880" spans="6:6" x14ac:dyDescent="0.25">
      <c r="F484880" s="195"/>
    </row>
    <row r="484881" spans="6:6" x14ac:dyDescent="0.25">
      <c r="F484881" s="195"/>
    </row>
    <row r="484882" spans="6:6" x14ac:dyDescent="0.25">
      <c r="F484882" s="195"/>
    </row>
    <row r="484883" spans="6:6" x14ac:dyDescent="0.25">
      <c r="F484883" s="195"/>
    </row>
    <row r="484884" spans="6:6" x14ac:dyDescent="0.25">
      <c r="F484884" s="195"/>
    </row>
    <row r="484885" spans="6:6" x14ac:dyDescent="0.25">
      <c r="F484885" s="195"/>
    </row>
    <row r="484886" spans="6:6" x14ac:dyDescent="0.25">
      <c r="F484886" s="195"/>
    </row>
    <row r="484887" spans="6:6" x14ac:dyDescent="0.25">
      <c r="F484887" s="195"/>
    </row>
    <row r="484888" spans="6:6" x14ac:dyDescent="0.25">
      <c r="F484888" s="195"/>
    </row>
    <row r="484889" spans="6:6" x14ac:dyDescent="0.25">
      <c r="F484889" s="195"/>
    </row>
    <row r="484890" spans="6:6" x14ac:dyDescent="0.25">
      <c r="F484890" s="195"/>
    </row>
    <row r="484891" spans="6:6" x14ac:dyDescent="0.25">
      <c r="F484891" s="195"/>
    </row>
    <row r="484892" spans="6:6" x14ac:dyDescent="0.25">
      <c r="F484892" s="195"/>
    </row>
    <row r="484893" spans="6:6" x14ac:dyDescent="0.25">
      <c r="F484893" s="195"/>
    </row>
    <row r="484894" spans="6:6" x14ac:dyDescent="0.25">
      <c r="F484894" s="195"/>
    </row>
    <row r="484895" spans="6:6" x14ac:dyDescent="0.25">
      <c r="F484895" s="195"/>
    </row>
    <row r="484896" spans="6:6" x14ac:dyDescent="0.25">
      <c r="F484896" s="195"/>
    </row>
    <row r="484897" spans="6:6" x14ac:dyDescent="0.25">
      <c r="F484897" s="195"/>
    </row>
    <row r="484898" spans="6:6" x14ac:dyDescent="0.25">
      <c r="F484898" s="195"/>
    </row>
    <row r="484899" spans="6:6" x14ac:dyDescent="0.25">
      <c r="F484899" s="195"/>
    </row>
    <row r="484900" spans="6:6" x14ac:dyDescent="0.25">
      <c r="F484900" s="195"/>
    </row>
    <row r="484901" spans="6:6" x14ac:dyDescent="0.25">
      <c r="F484901" s="195"/>
    </row>
    <row r="484902" spans="6:6" x14ac:dyDescent="0.25">
      <c r="F484902" s="195"/>
    </row>
    <row r="484903" spans="6:6" x14ac:dyDescent="0.25">
      <c r="F484903" s="195"/>
    </row>
    <row r="484904" spans="6:6" x14ac:dyDescent="0.25">
      <c r="F484904" s="195"/>
    </row>
    <row r="484905" spans="6:6" x14ac:dyDescent="0.25">
      <c r="F484905" s="195"/>
    </row>
    <row r="484906" spans="6:6" x14ac:dyDescent="0.25">
      <c r="F484906" s="195"/>
    </row>
    <row r="484907" spans="6:6" x14ac:dyDescent="0.25">
      <c r="F484907" s="195"/>
    </row>
    <row r="484908" spans="6:6" x14ac:dyDescent="0.25">
      <c r="F484908" s="195"/>
    </row>
    <row r="484909" spans="6:6" x14ac:dyDescent="0.25">
      <c r="F484909" s="195"/>
    </row>
    <row r="484910" spans="6:6" x14ac:dyDescent="0.25">
      <c r="F484910" s="195"/>
    </row>
    <row r="484911" spans="6:6" x14ac:dyDescent="0.25">
      <c r="F484911" s="195"/>
    </row>
    <row r="484912" spans="6:6" x14ac:dyDescent="0.25">
      <c r="F484912" s="195"/>
    </row>
    <row r="484913" spans="6:6" x14ac:dyDescent="0.25">
      <c r="F484913" s="195"/>
    </row>
    <row r="484914" spans="6:6" x14ac:dyDescent="0.25">
      <c r="F484914" s="195"/>
    </row>
    <row r="484915" spans="6:6" x14ac:dyDescent="0.25">
      <c r="F484915" s="195"/>
    </row>
    <row r="484916" spans="6:6" x14ac:dyDescent="0.25">
      <c r="F484916" s="195"/>
    </row>
    <row r="484917" spans="6:6" x14ac:dyDescent="0.25">
      <c r="F484917" s="195"/>
    </row>
    <row r="484918" spans="6:6" x14ac:dyDescent="0.25">
      <c r="F484918" s="195"/>
    </row>
    <row r="484919" spans="6:6" x14ac:dyDescent="0.25">
      <c r="F484919" s="195"/>
    </row>
    <row r="484920" spans="6:6" x14ac:dyDescent="0.25">
      <c r="F484920" s="195"/>
    </row>
    <row r="484921" spans="6:6" x14ac:dyDescent="0.25">
      <c r="F484921" s="195"/>
    </row>
    <row r="484922" spans="6:6" x14ac:dyDescent="0.25">
      <c r="F484922" s="195"/>
    </row>
    <row r="484923" spans="6:6" x14ac:dyDescent="0.25">
      <c r="F484923" s="195"/>
    </row>
    <row r="484924" spans="6:6" x14ac:dyDescent="0.25">
      <c r="F484924" s="195"/>
    </row>
    <row r="484925" spans="6:6" x14ac:dyDescent="0.25">
      <c r="F484925" s="195"/>
    </row>
    <row r="484926" spans="6:6" x14ac:dyDescent="0.25">
      <c r="F484926" s="195"/>
    </row>
    <row r="484927" spans="6:6" x14ac:dyDescent="0.25">
      <c r="F484927" s="195"/>
    </row>
    <row r="484928" spans="6:6" x14ac:dyDescent="0.25">
      <c r="F484928" s="195"/>
    </row>
    <row r="484929" spans="6:6" x14ac:dyDescent="0.25">
      <c r="F484929" s="195"/>
    </row>
    <row r="484930" spans="6:6" x14ac:dyDescent="0.25">
      <c r="F484930" s="195"/>
    </row>
    <row r="484931" spans="6:6" x14ac:dyDescent="0.25">
      <c r="F484931" s="195"/>
    </row>
    <row r="484932" spans="6:6" x14ac:dyDescent="0.25">
      <c r="F484932" s="195"/>
    </row>
    <row r="484933" spans="6:6" x14ac:dyDescent="0.25">
      <c r="F484933" s="195"/>
    </row>
    <row r="484934" spans="6:6" x14ac:dyDescent="0.25">
      <c r="F484934" s="195"/>
    </row>
    <row r="484935" spans="6:6" x14ac:dyDescent="0.25">
      <c r="F484935" s="195"/>
    </row>
    <row r="484936" spans="6:6" x14ac:dyDescent="0.25">
      <c r="F484936" s="195"/>
    </row>
    <row r="484937" spans="6:6" x14ac:dyDescent="0.25">
      <c r="F484937" s="195"/>
    </row>
    <row r="484938" spans="6:6" x14ac:dyDescent="0.25">
      <c r="F484938" s="195"/>
    </row>
    <row r="484939" spans="6:6" x14ac:dyDescent="0.25">
      <c r="F484939" s="195"/>
    </row>
    <row r="484940" spans="6:6" x14ac:dyDescent="0.25">
      <c r="F484940" s="195"/>
    </row>
    <row r="484941" spans="6:6" x14ac:dyDescent="0.25">
      <c r="F484941" s="195"/>
    </row>
    <row r="484942" spans="6:6" x14ac:dyDescent="0.25">
      <c r="F484942" s="195"/>
    </row>
    <row r="484943" spans="6:6" x14ac:dyDescent="0.25">
      <c r="F484943" s="195"/>
    </row>
    <row r="484944" spans="6:6" x14ac:dyDescent="0.25">
      <c r="F484944" s="195"/>
    </row>
    <row r="484945" spans="6:6" x14ac:dyDescent="0.25">
      <c r="F484945" s="195"/>
    </row>
    <row r="484946" spans="6:6" x14ac:dyDescent="0.25">
      <c r="F484946" s="195"/>
    </row>
    <row r="484947" spans="6:6" x14ac:dyDescent="0.25">
      <c r="F484947" s="195"/>
    </row>
    <row r="484948" spans="6:6" x14ac:dyDescent="0.25">
      <c r="F484948" s="195"/>
    </row>
    <row r="484949" spans="6:6" x14ac:dyDescent="0.25">
      <c r="F484949" s="195"/>
    </row>
    <row r="484950" spans="6:6" x14ac:dyDescent="0.25">
      <c r="F484950" s="195"/>
    </row>
    <row r="484951" spans="6:6" x14ac:dyDescent="0.25">
      <c r="F484951" s="195"/>
    </row>
    <row r="484952" spans="6:6" x14ac:dyDescent="0.25">
      <c r="F484952" s="195"/>
    </row>
    <row r="484953" spans="6:6" x14ac:dyDescent="0.25">
      <c r="F484953" s="195"/>
    </row>
    <row r="484954" spans="6:6" x14ac:dyDescent="0.25">
      <c r="F484954" s="195"/>
    </row>
    <row r="484955" spans="6:6" x14ac:dyDescent="0.25">
      <c r="F484955" s="195"/>
    </row>
    <row r="484956" spans="6:6" x14ac:dyDescent="0.25">
      <c r="F484956" s="195"/>
    </row>
    <row r="484957" spans="6:6" x14ac:dyDescent="0.25">
      <c r="F484957" s="195"/>
    </row>
    <row r="484958" spans="6:6" x14ac:dyDescent="0.25">
      <c r="F484958" s="195"/>
    </row>
    <row r="484959" spans="6:6" x14ac:dyDescent="0.25">
      <c r="F484959" s="195"/>
    </row>
    <row r="484960" spans="6:6" x14ac:dyDescent="0.25">
      <c r="F484960" s="195"/>
    </row>
    <row r="484961" spans="6:6" x14ac:dyDescent="0.25">
      <c r="F484961" s="195"/>
    </row>
    <row r="484962" spans="6:6" x14ac:dyDescent="0.25">
      <c r="F484962" s="195"/>
    </row>
    <row r="484963" spans="6:6" x14ac:dyDescent="0.25">
      <c r="F484963" s="195"/>
    </row>
    <row r="484964" spans="6:6" x14ac:dyDescent="0.25">
      <c r="F484964" s="195"/>
    </row>
    <row r="484965" spans="6:6" x14ac:dyDescent="0.25">
      <c r="F484965" s="195"/>
    </row>
    <row r="484966" spans="6:6" x14ac:dyDescent="0.25">
      <c r="F484966" s="195"/>
    </row>
    <row r="484967" spans="6:6" x14ac:dyDescent="0.25">
      <c r="F484967" s="195"/>
    </row>
    <row r="484968" spans="6:6" x14ac:dyDescent="0.25">
      <c r="F484968" s="195"/>
    </row>
    <row r="484969" spans="6:6" x14ac:dyDescent="0.25">
      <c r="F484969" s="195"/>
    </row>
    <row r="484970" spans="6:6" x14ac:dyDescent="0.25">
      <c r="F484970" s="195"/>
    </row>
    <row r="484971" spans="6:6" x14ac:dyDescent="0.25">
      <c r="F484971" s="195"/>
    </row>
    <row r="484972" spans="6:6" x14ac:dyDescent="0.25">
      <c r="F484972" s="195"/>
    </row>
    <row r="484973" spans="6:6" x14ac:dyDescent="0.25">
      <c r="F484973" s="195"/>
    </row>
    <row r="484974" spans="6:6" x14ac:dyDescent="0.25">
      <c r="F484974" s="195"/>
    </row>
    <row r="484975" spans="6:6" x14ac:dyDescent="0.25">
      <c r="F484975" s="195"/>
    </row>
    <row r="484976" spans="6:6" x14ac:dyDescent="0.25">
      <c r="F484976" s="195"/>
    </row>
    <row r="484977" spans="6:6" x14ac:dyDescent="0.25">
      <c r="F484977" s="195"/>
    </row>
    <row r="484978" spans="6:6" x14ac:dyDescent="0.25">
      <c r="F484978" s="195"/>
    </row>
    <row r="484979" spans="6:6" x14ac:dyDescent="0.25">
      <c r="F484979" s="195"/>
    </row>
    <row r="484980" spans="6:6" x14ac:dyDescent="0.25">
      <c r="F484980" s="195"/>
    </row>
    <row r="484981" spans="6:6" x14ac:dyDescent="0.25">
      <c r="F484981" s="195"/>
    </row>
    <row r="484982" spans="6:6" x14ac:dyDescent="0.25">
      <c r="F484982" s="195"/>
    </row>
    <row r="484983" spans="6:6" x14ac:dyDescent="0.25">
      <c r="F484983" s="195"/>
    </row>
    <row r="484984" spans="6:6" x14ac:dyDescent="0.25">
      <c r="F484984" s="195"/>
    </row>
    <row r="484985" spans="6:6" x14ac:dyDescent="0.25">
      <c r="F484985" s="195"/>
    </row>
    <row r="484986" spans="6:6" x14ac:dyDescent="0.25">
      <c r="F484986" s="195"/>
    </row>
    <row r="484987" spans="6:6" x14ac:dyDescent="0.25">
      <c r="F484987" s="195"/>
    </row>
    <row r="484988" spans="6:6" x14ac:dyDescent="0.25">
      <c r="F484988" s="195"/>
    </row>
    <row r="484989" spans="6:6" x14ac:dyDescent="0.25">
      <c r="F484989" s="195"/>
    </row>
    <row r="484990" spans="6:6" x14ac:dyDescent="0.25">
      <c r="F484990" s="195"/>
    </row>
    <row r="484991" spans="6:6" x14ac:dyDescent="0.25">
      <c r="F484991" s="195"/>
    </row>
    <row r="484992" spans="6:6" x14ac:dyDescent="0.25">
      <c r="F484992" s="195"/>
    </row>
    <row r="484993" spans="6:6" x14ac:dyDescent="0.25">
      <c r="F484993" s="195"/>
    </row>
    <row r="484994" spans="6:6" x14ac:dyDescent="0.25">
      <c r="F484994" s="195"/>
    </row>
    <row r="484995" spans="6:6" x14ac:dyDescent="0.25">
      <c r="F484995" s="195"/>
    </row>
    <row r="484996" spans="6:6" x14ac:dyDescent="0.25">
      <c r="F484996" s="195"/>
    </row>
    <row r="484997" spans="6:6" x14ac:dyDescent="0.25">
      <c r="F484997" s="195"/>
    </row>
    <row r="484998" spans="6:6" x14ac:dyDescent="0.25">
      <c r="F484998" s="195"/>
    </row>
    <row r="484999" spans="6:6" x14ac:dyDescent="0.25">
      <c r="F484999" s="195"/>
    </row>
    <row r="485000" spans="6:6" x14ac:dyDescent="0.25">
      <c r="F485000" s="195"/>
    </row>
    <row r="485001" spans="6:6" x14ac:dyDescent="0.25">
      <c r="F485001" s="195"/>
    </row>
    <row r="485002" spans="6:6" x14ac:dyDescent="0.25">
      <c r="F485002" s="195"/>
    </row>
    <row r="485003" spans="6:6" x14ac:dyDescent="0.25">
      <c r="F485003" s="195"/>
    </row>
    <row r="485004" spans="6:6" x14ac:dyDescent="0.25">
      <c r="F485004" s="195"/>
    </row>
    <row r="485005" spans="6:6" x14ac:dyDescent="0.25">
      <c r="F485005" s="195"/>
    </row>
    <row r="485006" spans="6:6" x14ac:dyDescent="0.25">
      <c r="F485006" s="195"/>
    </row>
    <row r="485007" spans="6:6" x14ac:dyDescent="0.25">
      <c r="F485007" s="195"/>
    </row>
    <row r="485008" spans="6:6" x14ac:dyDescent="0.25">
      <c r="F485008" s="195"/>
    </row>
    <row r="485009" spans="6:6" x14ac:dyDescent="0.25">
      <c r="F485009" s="195"/>
    </row>
    <row r="485010" spans="6:6" x14ac:dyDescent="0.25">
      <c r="F485010" s="195"/>
    </row>
    <row r="485011" spans="6:6" x14ac:dyDescent="0.25">
      <c r="F485011" s="195"/>
    </row>
    <row r="485012" spans="6:6" x14ac:dyDescent="0.25">
      <c r="F485012" s="195"/>
    </row>
    <row r="485013" spans="6:6" x14ac:dyDescent="0.25">
      <c r="F485013" s="195"/>
    </row>
    <row r="485014" spans="6:6" x14ac:dyDescent="0.25">
      <c r="F485014" s="195"/>
    </row>
    <row r="485015" spans="6:6" x14ac:dyDescent="0.25">
      <c r="F485015" s="195"/>
    </row>
    <row r="485016" spans="6:6" x14ac:dyDescent="0.25">
      <c r="F485016" s="195"/>
    </row>
    <row r="485017" spans="6:6" x14ac:dyDescent="0.25">
      <c r="F485017" s="195"/>
    </row>
    <row r="485018" spans="6:6" x14ac:dyDescent="0.25">
      <c r="F485018" s="195"/>
    </row>
    <row r="485019" spans="6:6" x14ac:dyDescent="0.25">
      <c r="F485019" s="195"/>
    </row>
    <row r="485020" spans="6:6" x14ac:dyDescent="0.25">
      <c r="F485020" s="195"/>
    </row>
    <row r="485021" spans="6:6" x14ac:dyDescent="0.25">
      <c r="F485021" s="195"/>
    </row>
    <row r="485022" spans="6:6" x14ac:dyDescent="0.25">
      <c r="F485022" s="195"/>
    </row>
    <row r="485023" spans="6:6" x14ac:dyDescent="0.25">
      <c r="F485023" s="195"/>
    </row>
    <row r="485024" spans="6:6" x14ac:dyDescent="0.25">
      <c r="F485024" s="195"/>
    </row>
    <row r="485025" spans="6:6" x14ac:dyDescent="0.25">
      <c r="F485025" s="195"/>
    </row>
    <row r="485026" spans="6:6" x14ac:dyDescent="0.25">
      <c r="F485026" s="195"/>
    </row>
    <row r="485027" spans="6:6" x14ac:dyDescent="0.25">
      <c r="F485027" s="195"/>
    </row>
    <row r="485028" spans="6:6" x14ac:dyDescent="0.25">
      <c r="F485028" s="195"/>
    </row>
    <row r="485029" spans="6:6" x14ac:dyDescent="0.25">
      <c r="F485029" s="195"/>
    </row>
    <row r="485030" spans="6:6" x14ac:dyDescent="0.25">
      <c r="F485030" s="195"/>
    </row>
    <row r="485031" spans="6:6" x14ac:dyDescent="0.25">
      <c r="F485031" s="195"/>
    </row>
    <row r="485032" spans="6:6" x14ac:dyDescent="0.25">
      <c r="F485032" s="195"/>
    </row>
    <row r="485033" spans="6:6" x14ac:dyDescent="0.25">
      <c r="F485033" s="195"/>
    </row>
    <row r="485034" spans="6:6" x14ac:dyDescent="0.25">
      <c r="F485034" s="195"/>
    </row>
    <row r="485035" spans="6:6" x14ac:dyDescent="0.25">
      <c r="F485035" s="195"/>
    </row>
    <row r="485036" spans="6:6" x14ac:dyDescent="0.25">
      <c r="F485036" s="195"/>
    </row>
    <row r="485037" spans="6:6" x14ac:dyDescent="0.25">
      <c r="F485037" s="195"/>
    </row>
    <row r="485038" spans="6:6" x14ac:dyDescent="0.25">
      <c r="F485038" s="195"/>
    </row>
    <row r="485039" spans="6:6" x14ac:dyDescent="0.25">
      <c r="F485039" s="195"/>
    </row>
    <row r="485040" spans="6:6" x14ac:dyDescent="0.25">
      <c r="F485040" s="195"/>
    </row>
    <row r="485041" spans="6:6" x14ac:dyDescent="0.25">
      <c r="F485041" s="195"/>
    </row>
    <row r="485042" spans="6:6" x14ac:dyDescent="0.25">
      <c r="F485042" s="195"/>
    </row>
    <row r="485043" spans="6:6" x14ac:dyDescent="0.25">
      <c r="F485043" s="195"/>
    </row>
    <row r="485044" spans="6:6" x14ac:dyDescent="0.25">
      <c r="F485044" s="195"/>
    </row>
    <row r="485045" spans="6:6" x14ac:dyDescent="0.25">
      <c r="F485045" s="195"/>
    </row>
    <row r="485046" spans="6:6" x14ac:dyDescent="0.25">
      <c r="F485046" s="195"/>
    </row>
    <row r="485047" spans="6:6" x14ac:dyDescent="0.25">
      <c r="F485047" s="195"/>
    </row>
    <row r="485048" spans="6:6" x14ac:dyDescent="0.25">
      <c r="F485048" s="195"/>
    </row>
    <row r="485049" spans="6:6" x14ac:dyDescent="0.25">
      <c r="F485049" s="195"/>
    </row>
    <row r="485050" spans="6:6" x14ac:dyDescent="0.25">
      <c r="F485050" s="195"/>
    </row>
    <row r="485051" spans="6:6" x14ac:dyDescent="0.25">
      <c r="F485051" s="195"/>
    </row>
    <row r="485052" spans="6:6" x14ac:dyDescent="0.25">
      <c r="F485052" s="195"/>
    </row>
    <row r="485053" spans="6:6" x14ac:dyDescent="0.25">
      <c r="F485053" s="195"/>
    </row>
    <row r="485054" spans="6:6" x14ac:dyDescent="0.25">
      <c r="F485054" s="195"/>
    </row>
    <row r="485055" spans="6:6" x14ac:dyDescent="0.25">
      <c r="F485055" s="195"/>
    </row>
    <row r="485056" spans="6:6" x14ac:dyDescent="0.25">
      <c r="F485056" s="195"/>
    </row>
    <row r="490174" spans="6:6" x14ac:dyDescent="0.25">
      <c r="F490174" s="195"/>
    </row>
    <row r="490175" spans="6:6" x14ac:dyDescent="0.25">
      <c r="F490175" s="195"/>
    </row>
    <row r="490176" spans="6:6" x14ac:dyDescent="0.25">
      <c r="F490176" s="195"/>
    </row>
    <row r="490177" spans="6:6" x14ac:dyDescent="0.25">
      <c r="F490177" s="195"/>
    </row>
    <row r="490178" spans="6:6" x14ac:dyDescent="0.25">
      <c r="F490178" s="195"/>
    </row>
    <row r="490179" spans="6:6" x14ac:dyDescent="0.25">
      <c r="F490179" s="195"/>
    </row>
    <row r="490180" spans="6:6" x14ac:dyDescent="0.25">
      <c r="F490180" s="195"/>
    </row>
    <row r="490181" spans="6:6" x14ac:dyDescent="0.25">
      <c r="F490181" s="195"/>
    </row>
    <row r="490182" spans="6:6" x14ac:dyDescent="0.25">
      <c r="F490182" s="195"/>
    </row>
    <row r="490183" spans="6:6" x14ac:dyDescent="0.25">
      <c r="F490183" s="195"/>
    </row>
    <row r="490184" spans="6:6" x14ac:dyDescent="0.25">
      <c r="F490184" s="195"/>
    </row>
    <row r="490185" spans="6:6" x14ac:dyDescent="0.25">
      <c r="F490185" s="195"/>
    </row>
    <row r="490186" spans="6:6" x14ac:dyDescent="0.25">
      <c r="F490186" s="195"/>
    </row>
    <row r="490187" spans="6:6" x14ac:dyDescent="0.25">
      <c r="F490187" s="195"/>
    </row>
    <row r="490188" spans="6:6" x14ac:dyDescent="0.25">
      <c r="F490188" s="195"/>
    </row>
    <row r="490189" spans="6:6" x14ac:dyDescent="0.25">
      <c r="F490189" s="195"/>
    </row>
    <row r="490190" spans="6:6" x14ac:dyDescent="0.25">
      <c r="F490190" s="195"/>
    </row>
    <row r="490191" spans="6:6" x14ac:dyDescent="0.25">
      <c r="F490191" s="195"/>
    </row>
    <row r="490192" spans="6:6" x14ac:dyDescent="0.25">
      <c r="F490192" s="195"/>
    </row>
    <row r="490193" spans="6:6" x14ac:dyDescent="0.25">
      <c r="F490193" s="195"/>
    </row>
    <row r="490194" spans="6:6" x14ac:dyDescent="0.25">
      <c r="F490194" s="195"/>
    </row>
    <row r="490195" spans="6:6" x14ac:dyDescent="0.25">
      <c r="F490195" s="195"/>
    </row>
    <row r="490196" spans="6:6" x14ac:dyDescent="0.25">
      <c r="F490196" s="195"/>
    </row>
    <row r="490197" spans="6:6" x14ac:dyDescent="0.25">
      <c r="F490197" s="195"/>
    </row>
    <row r="490198" spans="6:6" x14ac:dyDescent="0.25">
      <c r="F490198" s="195"/>
    </row>
    <row r="490199" spans="6:6" x14ac:dyDescent="0.25">
      <c r="F490199" s="195"/>
    </row>
    <row r="490200" spans="6:6" x14ac:dyDescent="0.25">
      <c r="F490200" s="195"/>
    </row>
    <row r="490201" spans="6:6" x14ac:dyDescent="0.25">
      <c r="F490201" s="195"/>
    </row>
    <row r="490202" spans="6:6" x14ac:dyDescent="0.25">
      <c r="F490202" s="195"/>
    </row>
    <row r="490203" spans="6:6" x14ac:dyDescent="0.25">
      <c r="F490203" s="195"/>
    </row>
    <row r="490204" spans="6:6" x14ac:dyDescent="0.25">
      <c r="F490204" s="195"/>
    </row>
    <row r="490205" spans="6:6" x14ac:dyDescent="0.25">
      <c r="F490205" s="195"/>
    </row>
    <row r="490206" spans="6:6" x14ac:dyDescent="0.25">
      <c r="F490206" s="195"/>
    </row>
    <row r="490207" spans="6:6" x14ac:dyDescent="0.25">
      <c r="F490207" s="195"/>
    </row>
    <row r="490208" spans="6:6" x14ac:dyDescent="0.25">
      <c r="F490208" s="195"/>
    </row>
    <row r="490209" spans="6:6" x14ac:dyDescent="0.25">
      <c r="F490209" s="195"/>
    </row>
    <row r="490210" spans="6:6" x14ac:dyDescent="0.25">
      <c r="F490210" s="195"/>
    </row>
    <row r="490211" spans="6:6" x14ac:dyDescent="0.25">
      <c r="F490211" s="195"/>
    </row>
    <row r="490212" spans="6:6" x14ac:dyDescent="0.25">
      <c r="F490212" s="195"/>
    </row>
    <row r="490213" spans="6:6" x14ac:dyDescent="0.25">
      <c r="F490213" s="195"/>
    </row>
    <row r="490214" spans="6:6" x14ac:dyDescent="0.25">
      <c r="F490214" s="195"/>
    </row>
    <row r="490215" spans="6:6" x14ac:dyDescent="0.25">
      <c r="F490215" s="195"/>
    </row>
    <row r="490216" spans="6:6" x14ac:dyDescent="0.25">
      <c r="F490216" s="195"/>
    </row>
    <row r="490217" spans="6:6" x14ac:dyDescent="0.25">
      <c r="F490217" s="195"/>
    </row>
    <row r="490218" spans="6:6" x14ac:dyDescent="0.25">
      <c r="F490218" s="195"/>
    </row>
    <row r="490219" spans="6:6" x14ac:dyDescent="0.25">
      <c r="F490219" s="195"/>
    </row>
    <row r="490220" spans="6:6" x14ac:dyDescent="0.25">
      <c r="F490220" s="195"/>
    </row>
    <row r="490221" spans="6:6" x14ac:dyDescent="0.25">
      <c r="F490221" s="195"/>
    </row>
    <row r="490222" spans="6:6" x14ac:dyDescent="0.25">
      <c r="F490222" s="195"/>
    </row>
    <row r="490223" spans="6:6" x14ac:dyDescent="0.25">
      <c r="F490223" s="195"/>
    </row>
    <row r="490224" spans="6:6" x14ac:dyDescent="0.25">
      <c r="F490224" s="195"/>
    </row>
    <row r="490225" spans="6:6" x14ac:dyDescent="0.25">
      <c r="F490225" s="195"/>
    </row>
    <row r="490226" spans="6:6" x14ac:dyDescent="0.25">
      <c r="F490226" s="195"/>
    </row>
    <row r="490227" spans="6:6" x14ac:dyDescent="0.25">
      <c r="F490227" s="195"/>
    </row>
    <row r="490228" spans="6:6" x14ac:dyDescent="0.25">
      <c r="F490228" s="195"/>
    </row>
    <row r="490229" spans="6:6" x14ac:dyDescent="0.25">
      <c r="F490229" s="195"/>
    </row>
    <row r="490230" spans="6:6" x14ac:dyDescent="0.25">
      <c r="F490230" s="195"/>
    </row>
    <row r="490231" spans="6:6" x14ac:dyDescent="0.25">
      <c r="F490231" s="195"/>
    </row>
    <row r="490232" spans="6:6" x14ac:dyDescent="0.25">
      <c r="F490232" s="195"/>
    </row>
    <row r="490233" spans="6:6" x14ac:dyDescent="0.25">
      <c r="F490233" s="195"/>
    </row>
    <row r="490234" spans="6:6" x14ac:dyDescent="0.25">
      <c r="F490234" s="195"/>
    </row>
    <row r="490235" spans="6:6" x14ac:dyDescent="0.25">
      <c r="F490235" s="195"/>
    </row>
    <row r="490236" spans="6:6" x14ac:dyDescent="0.25">
      <c r="F490236" s="195"/>
    </row>
    <row r="490237" spans="6:6" x14ac:dyDescent="0.25">
      <c r="F490237" s="195"/>
    </row>
    <row r="490238" spans="6:6" x14ac:dyDescent="0.25">
      <c r="F490238" s="195"/>
    </row>
    <row r="490239" spans="6:6" x14ac:dyDescent="0.25">
      <c r="F490239" s="195"/>
    </row>
    <row r="490240" spans="6:6" x14ac:dyDescent="0.25">
      <c r="F490240" s="195"/>
    </row>
    <row r="490241" spans="6:6" x14ac:dyDescent="0.25">
      <c r="F490241" s="195"/>
    </row>
    <row r="490242" spans="6:6" x14ac:dyDescent="0.25">
      <c r="F490242" s="195"/>
    </row>
    <row r="490243" spans="6:6" x14ac:dyDescent="0.25">
      <c r="F490243" s="195"/>
    </row>
    <row r="490244" spans="6:6" x14ac:dyDescent="0.25">
      <c r="F490244" s="195"/>
    </row>
    <row r="490245" spans="6:6" x14ac:dyDescent="0.25">
      <c r="F490245" s="195"/>
    </row>
    <row r="490246" spans="6:6" x14ac:dyDescent="0.25">
      <c r="F490246" s="195"/>
    </row>
    <row r="490247" spans="6:6" x14ac:dyDescent="0.25">
      <c r="F490247" s="195"/>
    </row>
    <row r="490248" spans="6:6" x14ac:dyDescent="0.25">
      <c r="F490248" s="195"/>
    </row>
    <row r="490249" spans="6:6" x14ac:dyDescent="0.25">
      <c r="F490249" s="195"/>
    </row>
    <row r="490250" spans="6:6" x14ac:dyDescent="0.25">
      <c r="F490250" s="195"/>
    </row>
    <row r="490251" spans="6:6" x14ac:dyDescent="0.25">
      <c r="F490251" s="195"/>
    </row>
    <row r="490252" spans="6:6" x14ac:dyDescent="0.25">
      <c r="F490252" s="195"/>
    </row>
    <row r="490253" spans="6:6" x14ac:dyDescent="0.25">
      <c r="F490253" s="195"/>
    </row>
    <row r="490254" spans="6:6" x14ac:dyDescent="0.25">
      <c r="F490254" s="195"/>
    </row>
    <row r="490255" spans="6:6" x14ac:dyDescent="0.25">
      <c r="F490255" s="195"/>
    </row>
    <row r="490256" spans="6:6" x14ac:dyDescent="0.25">
      <c r="F490256" s="195"/>
    </row>
    <row r="490257" spans="6:6" x14ac:dyDescent="0.25">
      <c r="F490257" s="195"/>
    </row>
    <row r="490258" spans="6:6" x14ac:dyDescent="0.25">
      <c r="F490258" s="195"/>
    </row>
    <row r="490259" spans="6:6" x14ac:dyDescent="0.25">
      <c r="F490259" s="195"/>
    </row>
    <row r="490260" spans="6:6" x14ac:dyDescent="0.25">
      <c r="F490260" s="195"/>
    </row>
    <row r="490261" spans="6:6" x14ac:dyDescent="0.25">
      <c r="F490261" s="195"/>
    </row>
    <row r="490262" spans="6:6" x14ac:dyDescent="0.25">
      <c r="F490262" s="195"/>
    </row>
    <row r="490263" spans="6:6" x14ac:dyDescent="0.25">
      <c r="F490263" s="195"/>
    </row>
    <row r="490264" spans="6:6" x14ac:dyDescent="0.25">
      <c r="F490264" s="195"/>
    </row>
    <row r="490265" spans="6:6" x14ac:dyDescent="0.25">
      <c r="F490265" s="195"/>
    </row>
    <row r="490266" spans="6:6" x14ac:dyDescent="0.25">
      <c r="F490266" s="195"/>
    </row>
    <row r="490267" spans="6:6" x14ac:dyDescent="0.25">
      <c r="F490267" s="195"/>
    </row>
    <row r="490268" spans="6:6" x14ac:dyDescent="0.25">
      <c r="F490268" s="195"/>
    </row>
    <row r="490269" spans="6:6" x14ac:dyDescent="0.25">
      <c r="F490269" s="195"/>
    </row>
    <row r="490270" spans="6:6" x14ac:dyDescent="0.25">
      <c r="F490270" s="195"/>
    </row>
    <row r="490271" spans="6:6" x14ac:dyDescent="0.25">
      <c r="F490271" s="195"/>
    </row>
    <row r="490272" spans="6:6" x14ac:dyDescent="0.25">
      <c r="F490272" s="195"/>
    </row>
    <row r="490273" spans="6:6" x14ac:dyDescent="0.25">
      <c r="F490273" s="195"/>
    </row>
    <row r="490274" spans="6:6" x14ac:dyDescent="0.25">
      <c r="F490274" s="195"/>
    </row>
    <row r="490275" spans="6:6" x14ac:dyDescent="0.25">
      <c r="F490275" s="195"/>
    </row>
    <row r="490276" spans="6:6" x14ac:dyDescent="0.25">
      <c r="F490276" s="195"/>
    </row>
    <row r="490277" spans="6:6" x14ac:dyDescent="0.25">
      <c r="F490277" s="195"/>
    </row>
    <row r="490278" spans="6:6" x14ac:dyDescent="0.25">
      <c r="F490278" s="195"/>
    </row>
    <row r="490279" spans="6:6" x14ac:dyDescent="0.25">
      <c r="F490279" s="195"/>
    </row>
    <row r="490280" spans="6:6" x14ac:dyDescent="0.25">
      <c r="F490280" s="195"/>
    </row>
    <row r="490281" spans="6:6" x14ac:dyDescent="0.25">
      <c r="F490281" s="195"/>
    </row>
    <row r="490282" spans="6:6" x14ac:dyDescent="0.25">
      <c r="F490282" s="195"/>
    </row>
    <row r="490283" spans="6:6" x14ac:dyDescent="0.25">
      <c r="F490283" s="195"/>
    </row>
    <row r="490284" spans="6:6" x14ac:dyDescent="0.25">
      <c r="F490284" s="195"/>
    </row>
    <row r="490285" spans="6:6" x14ac:dyDescent="0.25">
      <c r="F490285" s="195"/>
    </row>
    <row r="490286" spans="6:6" x14ac:dyDescent="0.25">
      <c r="F490286" s="195"/>
    </row>
    <row r="490287" spans="6:6" x14ac:dyDescent="0.25">
      <c r="F490287" s="195"/>
    </row>
    <row r="490288" spans="6:6" x14ac:dyDescent="0.25">
      <c r="F490288" s="195"/>
    </row>
    <row r="490289" spans="6:6" x14ac:dyDescent="0.25">
      <c r="F490289" s="195"/>
    </row>
    <row r="490290" spans="6:6" x14ac:dyDescent="0.25">
      <c r="F490290" s="195"/>
    </row>
    <row r="490291" spans="6:6" x14ac:dyDescent="0.25">
      <c r="F490291" s="195"/>
    </row>
    <row r="490292" spans="6:6" x14ac:dyDescent="0.25">
      <c r="F490292" s="195"/>
    </row>
    <row r="490293" spans="6:6" x14ac:dyDescent="0.25">
      <c r="F490293" s="195"/>
    </row>
    <row r="490294" spans="6:6" x14ac:dyDescent="0.25">
      <c r="F490294" s="195"/>
    </row>
    <row r="490295" spans="6:6" x14ac:dyDescent="0.25">
      <c r="F490295" s="195"/>
    </row>
    <row r="490296" spans="6:6" x14ac:dyDescent="0.25">
      <c r="F490296" s="195"/>
    </row>
    <row r="490297" spans="6:6" x14ac:dyDescent="0.25">
      <c r="F490297" s="195"/>
    </row>
    <row r="490298" spans="6:6" x14ac:dyDescent="0.25">
      <c r="F490298" s="195"/>
    </row>
    <row r="490299" spans="6:6" x14ac:dyDescent="0.25">
      <c r="F490299" s="195"/>
    </row>
    <row r="490300" spans="6:6" x14ac:dyDescent="0.25">
      <c r="F490300" s="195"/>
    </row>
    <row r="490301" spans="6:6" x14ac:dyDescent="0.25">
      <c r="F490301" s="195"/>
    </row>
    <row r="490302" spans="6:6" x14ac:dyDescent="0.25">
      <c r="F490302" s="195"/>
    </row>
    <row r="490303" spans="6:6" x14ac:dyDescent="0.25">
      <c r="F490303" s="195"/>
    </row>
    <row r="490304" spans="6:6" x14ac:dyDescent="0.25">
      <c r="F490304" s="195"/>
    </row>
    <row r="490305" spans="6:6" x14ac:dyDescent="0.25">
      <c r="F490305" s="195"/>
    </row>
    <row r="490306" spans="6:6" x14ac:dyDescent="0.25">
      <c r="F490306" s="195"/>
    </row>
    <row r="490307" spans="6:6" x14ac:dyDescent="0.25">
      <c r="F490307" s="195"/>
    </row>
    <row r="490308" spans="6:6" x14ac:dyDescent="0.25">
      <c r="F490308" s="195"/>
    </row>
    <row r="490309" spans="6:6" x14ac:dyDescent="0.25">
      <c r="F490309" s="195"/>
    </row>
    <row r="490310" spans="6:6" x14ac:dyDescent="0.25">
      <c r="F490310" s="195"/>
    </row>
    <row r="490311" spans="6:6" x14ac:dyDescent="0.25">
      <c r="F490311" s="195"/>
    </row>
    <row r="490312" spans="6:6" x14ac:dyDescent="0.25">
      <c r="F490312" s="195"/>
    </row>
    <row r="490313" spans="6:6" x14ac:dyDescent="0.25">
      <c r="F490313" s="195"/>
    </row>
    <row r="490314" spans="6:6" x14ac:dyDescent="0.25">
      <c r="F490314" s="195"/>
    </row>
    <row r="490315" spans="6:6" x14ac:dyDescent="0.25">
      <c r="F490315" s="195"/>
    </row>
    <row r="490316" spans="6:6" x14ac:dyDescent="0.25">
      <c r="F490316" s="195"/>
    </row>
    <row r="490317" spans="6:6" x14ac:dyDescent="0.25">
      <c r="F490317" s="195"/>
    </row>
    <row r="490318" spans="6:6" x14ac:dyDescent="0.25">
      <c r="F490318" s="195"/>
    </row>
    <row r="490319" spans="6:6" x14ac:dyDescent="0.25">
      <c r="F490319" s="195"/>
    </row>
    <row r="490320" spans="6:6" x14ac:dyDescent="0.25">
      <c r="F490320" s="195"/>
    </row>
    <row r="490321" spans="6:6" x14ac:dyDescent="0.25">
      <c r="F490321" s="195"/>
    </row>
    <row r="490322" spans="6:6" x14ac:dyDescent="0.25">
      <c r="F490322" s="195"/>
    </row>
    <row r="490323" spans="6:6" x14ac:dyDescent="0.25">
      <c r="F490323" s="195"/>
    </row>
    <row r="490324" spans="6:6" x14ac:dyDescent="0.25">
      <c r="F490324" s="195"/>
    </row>
    <row r="490325" spans="6:6" x14ac:dyDescent="0.25">
      <c r="F490325" s="195"/>
    </row>
    <row r="490326" spans="6:6" x14ac:dyDescent="0.25">
      <c r="F490326" s="195"/>
    </row>
    <row r="490327" spans="6:6" x14ac:dyDescent="0.25">
      <c r="F490327" s="195"/>
    </row>
    <row r="490328" spans="6:6" x14ac:dyDescent="0.25">
      <c r="F490328" s="195"/>
    </row>
    <row r="490329" spans="6:6" x14ac:dyDescent="0.25">
      <c r="F490329" s="195"/>
    </row>
    <row r="490330" spans="6:6" x14ac:dyDescent="0.25">
      <c r="F490330" s="195"/>
    </row>
    <row r="490331" spans="6:6" x14ac:dyDescent="0.25">
      <c r="F490331" s="195"/>
    </row>
    <row r="490332" spans="6:6" x14ac:dyDescent="0.25">
      <c r="F490332" s="195"/>
    </row>
    <row r="490333" spans="6:6" x14ac:dyDescent="0.25">
      <c r="F490333" s="195"/>
    </row>
    <row r="490334" spans="6:6" x14ac:dyDescent="0.25">
      <c r="F490334" s="195"/>
    </row>
    <row r="490335" spans="6:6" x14ac:dyDescent="0.25">
      <c r="F490335" s="195"/>
    </row>
    <row r="490336" spans="6:6" x14ac:dyDescent="0.25">
      <c r="F490336" s="195"/>
    </row>
    <row r="490337" spans="6:6" x14ac:dyDescent="0.25">
      <c r="F490337" s="195"/>
    </row>
    <row r="490338" spans="6:6" x14ac:dyDescent="0.25">
      <c r="F490338" s="195"/>
    </row>
    <row r="490339" spans="6:6" x14ac:dyDescent="0.25">
      <c r="F490339" s="195"/>
    </row>
    <row r="490340" spans="6:6" x14ac:dyDescent="0.25">
      <c r="F490340" s="195"/>
    </row>
    <row r="490341" spans="6:6" x14ac:dyDescent="0.25">
      <c r="F490341" s="195"/>
    </row>
    <row r="490342" spans="6:6" x14ac:dyDescent="0.25">
      <c r="F490342" s="195"/>
    </row>
    <row r="490343" spans="6:6" x14ac:dyDescent="0.25">
      <c r="F490343" s="195"/>
    </row>
    <row r="490344" spans="6:6" x14ac:dyDescent="0.25">
      <c r="F490344" s="195"/>
    </row>
    <row r="490345" spans="6:6" x14ac:dyDescent="0.25">
      <c r="F490345" s="195"/>
    </row>
    <row r="490346" spans="6:6" x14ac:dyDescent="0.25">
      <c r="F490346" s="195"/>
    </row>
    <row r="490347" spans="6:6" x14ac:dyDescent="0.25">
      <c r="F490347" s="195"/>
    </row>
    <row r="490348" spans="6:6" x14ac:dyDescent="0.25">
      <c r="F490348" s="195"/>
    </row>
    <row r="490349" spans="6:6" x14ac:dyDescent="0.25">
      <c r="F490349" s="195"/>
    </row>
    <row r="490350" spans="6:6" x14ac:dyDescent="0.25">
      <c r="F490350" s="195"/>
    </row>
    <row r="490351" spans="6:6" x14ac:dyDescent="0.25">
      <c r="F490351" s="195"/>
    </row>
    <row r="490352" spans="6:6" x14ac:dyDescent="0.25">
      <c r="F490352" s="195"/>
    </row>
    <row r="490353" spans="6:6" x14ac:dyDescent="0.25">
      <c r="F490353" s="195"/>
    </row>
    <row r="490354" spans="6:6" x14ac:dyDescent="0.25">
      <c r="F490354" s="195"/>
    </row>
    <row r="490355" spans="6:6" x14ac:dyDescent="0.25">
      <c r="F490355" s="195"/>
    </row>
    <row r="490356" spans="6:6" x14ac:dyDescent="0.25">
      <c r="F490356" s="195"/>
    </row>
    <row r="490357" spans="6:6" x14ac:dyDescent="0.25">
      <c r="F490357" s="195"/>
    </row>
    <row r="490358" spans="6:6" x14ac:dyDescent="0.25">
      <c r="F490358" s="195"/>
    </row>
    <row r="490359" spans="6:6" x14ac:dyDescent="0.25">
      <c r="F490359" s="195"/>
    </row>
    <row r="490360" spans="6:6" x14ac:dyDescent="0.25">
      <c r="F490360" s="195"/>
    </row>
    <row r="490361" spans="6:6" x14ac:dyDescent="0.25">
      <c r="F490361" s="195"/>
    </row>
    <row r="490362" spans="6:6" x14ac:dyDescent="0.25">
      <c r="F490362" s="195"/>
    </row>
    <row r="490363" spans="6:6" x14ac:dyDescent="0.25">
      <c r="F490363" s="195"/>
    </row>
    <row r="490364" spans="6:6" x14ac:dyDescent="0.25">
      <c r="F490364" s="195"/>
    </row>
    <row r="490365" spans="6:6" x14ac:dyDescent="0.25">
      <c r="F490365" s="195"/>
    </row>
    <row r="490366" spans="6:6" x14ac:dyDescent="0.25">
      <c r="F490366" s="195"/>
    </row>
    <row r="490367" spans="6:6" x14ac:dyDescent="0.25">
      <c r="F490367" s="195"/>
    </row>
    <row r="490368" spans="6:6" x14ac:dyDescent="0.25">
      <c r="F490368" s="195"/>
    </row>
    <row r="490369" spans="6:6" x14ac:dyDescent="0.25">
      <c r="F490369" s="195"/>
    </row>
    <row r="490370" spans="6:6" x14ac:dyDescent="0.25">
      <c r="F490370" s="195"/>
    </row>
    <row r="490371" spans="6:6" x14ac:dyDescent="0.25">
      <c r="F490371" s="195"/>
    </row>
    <row r="490372" spans="6:6" x14ac:dyDescent="0.25">
      <c r="F490372" s="195"/>
    </row>
    <row r="490373" spans="6:6" x14ac:dyDescent="0.25">
      <c r="F490373" s="195"/>
    </row>
    <row r="490374" spans="6:6" x14ac:dyDescent="0.25">
      <c r="F490374" s="195"/>
    </row>
    <row r="490375" spans="6:6" x14ac:dyDescent="0.25">
      <c r="F490375" s="195"/>
    </row>
    <row r="490376" spans="6:6" x14ac:dyDescent="0.25">
      <c r="F490376" s="195"/>
    </row>
    <row r="490377" spans="6:6" x14ac:dyDescent="0.25">
      <c r="F490377" s="195"/>
    </row>
    <row r="490378" spans="6:6" x14ac:dyDescent="0.25">
      <c r="F490378" s="195"/>
    </row>
    <row r="490379" spans="6:6" x14ac:dyDescent="0.25">
      <c r="F490379" s="195"/>
    </row>
    <row r="490380" spans="6:6" x14ac:dyDescent="0.25">
      <c r="F490380" s="195"/>
    </row>
    <row r="490381" spans="6:6" x14ac:dyDescent="0.25">
      <c r="F490381" s="195"/>
    </row>
    <row r="490382" spans="6:6" x14ac:dyDescent="0.25">
      <c r="F490382" s="195"/>
    </row>
    <row r="490383" spans="6:6" x14ac:dyDescent="0.25">
      <c r="F490383" s="195"/>
    </row>
    <row r="490384" spans="6:6" x14ac:dyDescent="0.25">
      <c r="F490384" s="195"/>
    </row>
    <row r="490385" spans="6:6" x14ac:dyDescent="0.25">
      <c r="F490385" s="195"/>
    </row>
    <row r="490386" spans="6:6" x14ac:dyDescent="0.25">
      <c r="F490386" s="195"/>
    </row>
    <row r="490387" spans="6:6" x14ac:dyDescent="0.25">
      <c r="F490387" s="195"/>
    </row>
    <row r="490388" spans="6:6" x14ac:dyDescent="0.25">
      <c r="F490388" s="195"/>
    </row>
    <row r="490389" spans="6:6" x14ac:dyDescent="0.25">
      <c r="F490389" s="195"/>
    </row>
    <row r="490390" spans="6:6" x14ac:dyDescent="0.25">
      <c r="F490390" s="195"/>
    </row>
    <row r="490391" spans="6:6" x14ac:dyDescent="0.25">
      <c r="F490391" s="195"/>
    </row>
    <row r="490392" spans="6:6" x14ac:dyDescent="0.25">
      <c r="F490392" s="195"/>
    </row>
    <row r="490393" spans="6:6" x14ac:dyDescent="0.25">
      <c r="F490393" s="195"/>
    </row>
    <row r="490394" spans="6:6" x14ac:dyDescent="0.25">
      <c r="F490394" s="195"/>
    </row>
    <row r="490395" spans="6:6" x14ac:dyDescent="0.25">
      <c r="F490395" s="195"/>
    </row>
    <row r="490396" spans="6:6" x14ac:dyDescent="0.25">
      <c r="F490396" s="195"/>
    </row>
    <row r="490397" spans="6:6" x14ac:dyDescent="0.25">
      <c r="F490397" s="195"/>
    </row>
    <row r="490398" spans="6:6" x14ac:dyDescent="0.25">
      <c r="F490398" s="195"/>
    </row>
    <row r="490399" spans="6:6" x14ac:dyDescent="0.25">
      <c r="F490399" s="195"/>
    </row>
    <row r="490400" spans="6:6" x14ac:dyDescent="0.25">
      <c r="F490400" s="195"/>
    </row>
    <row r="490401" spans="6:6" x14ac:dyDescent="0.25">
      <c r="F490401" s="195"/>
    </row>
    <row r="490402" spans="6:6" x14ac:dyDescent="0.25">
      <c r="F490402" s="195"/>
    </row>
    <row r="490403" spans="6:6" x14ac:dyDescent="0.25">
      <c r="F490403" s="195"/>
    </row>
    <row r="490404" spans="6:6" x14ac:dyDescent="0.25">
      <c r="F490404" s="195"/>
    </row>
    <row r="490405" spans="6:6" x14ac:dyDescent="0.25">
      <c r="F490405" s="195"/>
    </row>
    <row r="490406" spans="6:6" x14ac:dyDescent="0.25">
      <c r="F490406" s="195"/>
    </row>
    <row r="490407" spans="6:6" x14ac:dyDescent="0.25">
      <c r="F490407" s="195"/>
    </row>
    <row r="490408" spans="6:6" x14ac:dyDescent="0.25">
      <c r="F490408" s="195"/>
    </row>
    <row r="490409" spans="6:6" x14ac:dyDescent="0.25">
      <c r="F490409" s="195"/>
    </row>
    <row r="490410" spans="6:6" x14ac:dyDescent="0.25">
      <c r="F490410" s="195"/>
    </row>
    <row r="490411" spans="6:6" x14ac:dyDescent="0.25">
      <c r="F490411" s="195"/>
    </row>
    <row r="490412" spans="6:6" x14ac:dyDescent="0.25">
      <c r="F490412" s="195"/>
    </row>
    <row r="490413" spans="6:6" x14ac:dyDescent="0.25">
      <c r="F490413" s="195"/>
    </row>
    <row r="490414" spans="6:6" x14ac:dyDescent="0.25">
      <c r="F490414" s="195"/>
    </row>
    <row r="490415" spans="6:6" x14ac:dyDescent="0.25">
      <c r="F490415" s="195"/>
    </row>
    <row r="490416" spans="6:6" x14ac:dyDescent="0.25">
      <c r="F490416" s="195"/>
    </row>
    <row r="490417" spans="6:6" x14ac:dyDescent="0.25">
      <c r="F490417" s="195"/>
    </row>
    <row r="490418" spans="6:6" x14ac:dyDescent="0.25">
      <c r="F490418" s="195"/>
    </row>
    <row r="490419" spans="6:6" x14ac:dyDescent="0.25">
      <c r="F490419" s="195"/>
    </row>
    <row r="490420" spans="6:6" x14ac:dyDescent="0.25">
      <c r="F490420" s="195"/>
    </row>
    <row r="490421" spans="6:6" x14ac:dyDescent="0.25">
      <c r="F490421" s="195"/>
    </row>
    <row r="490422" spans="6:6" x14ac:dyDescent="0.25">
      <c r="F490422" s="195"/>
    </row>
    <row r="490423" spans="6:6" x14ac:dyDescent="0.25">
      <c r="F490423" s="195"/>
    </row>
    <row r="490424" spans="6:6" x14ac:dyDescent="0.25">
      <c r="F490424" s="195"/>
    </row>
    <row r="490425" spans="6:6" x14ac:dyDescent="0.25">
      <c r="F490425" s="195"/>
    </row>
    <row r="490426" spans="6:6" x14ac:dyDescent="0.25">
      <c r="F490426" s="195"/>
    </row>
    <row r="490427" spans="6:6" x14ac:dyDescent="0.25">
      <c r="F490427" s="195"/>
    </row>
    <row r="490428" spans="6:6" x14ac:dyDescent="0.25">
      <c r="F490428" s="195"/>
    </row>
    <row r="490429" spans="6:6" x14ac:dyDescent="0.25">
      <c r="F490429" s="195"/>
    </row>
    <row r="490430" spans="6:6" x14ac:dyDescent="0.25">
      <c r="F490430" s="195"/>
    </row>
    <row r="490431" spans="6:6" x14ac:dyDescent="0.25">
      <c r="F490431" s="195"/>
    </row>
    <row r="490432" spans="6:6" x14ac:dyDescent="0.25">
      <c r="F490432" s="195"/>
    </row>
    <row r="490433" spans="6:6" x14ac:dyDescent="0.25">
      <c r="F490433" s="195"/>
    </row>
    <row r="490434" spans="6:6" x14ac:dyDescent="0.25">
      <c r="F490434" s="195"/>
    </row>
    <row r="490435" spans="6:6" x14ac:dyDescent="0.25">
      <c r="F490435" s="195"/>
    </row>
    <row r="490436" spans="6:6" x14ac:dyDescent="0.25">
      <c r="F490436" s="195"/>
    </row>
    <row r="490437" spans="6:6" x14ac:dyDescent="0.25">
      <c r="F490437" s="195"/>
    </row>
    <row r="490438" spans="6:6" x14ac:dyDescent="0.25">
      <c r="F490438" s="195"/>
    </row>
    <row r="490439" spans="6:6" x14ac:dyDescent="0.25">
      <c r="F490439" s="195"/>
    </row>
    <row r="490440" spans="6:6" x14ac:dyDescent="0.25">
      <c r="F490440" s="195"/>
    </row>
    <row r="490441" spans="6:6" x14ac:dyDescent="0.25">
      <c r="F490441" s="195"/>
    </row>
    <row r="490442" spans="6:6" x14ac:dyDescent="0.25">
      <c r="F490442" s="195"/>
    </row>
    <row r="490443" spans="6:6" x14ac:dyDescent="0.25">
      <c r="F490443" s="195"/>
    </row>
    <row r="490444" spans="6:6" x14ac:dyDescent="0.25">
      <c r="F490444" s="195"/>
    </row>
    <row r="490445" spans="6:6" x14ac:dyDescent="0.25">
      <c r="F490445" s="195"/>
    </row>
    <row r="490446" spans="6:6" x14ac:dyDescent="0.25">
      <c r="F490446" s="195"/>
    </row>
    <row r="490447" spans="6:6" x14ac:dyDescent="0.25">
      <c r="F490447" s="195"/>
    </row>
    <row r="490448" spans="6:6" x14ac:dyDescent="0.25">
      <c r="F490448" s="195"/>
    </row>
    <row r="490449" spans="6:6" x14ac:dyDescent="0.25">
      <c r="F490449" s="195"/>
    </row>
    <row r="490450" spans="6:6" x14ac:dyDescent="0.25">
      <c r="F490450" s="195"/>
    </row>
    <row r="490451" spans="6:6" x14ac:dyDescent="0.25">
      <c r="F490451" s="195"/>
    </row>
    <row r="490452" spans="6:6" x14ac:dyDescent="0.25">
      <c r="F490452" s="195"/>
    </row>
    <row r="490453" spans="6:6" x14ac:dyDescent="0.25">
      <c r="F490453" s="195"/>
    </row>
    <row r="490454" spans="6:6" x14ac:dyDescent="0.25">
      <c r="F490454" s="195"/>
    </row>
    <row r="490455" spans="6:6" x14ac:dyDescent="0.25">
      <c r="F490455" s="195"/>
    </row>
    <row r="490456" spans="6:6" x14ac:dyDescent="0.25">
      <c r="F490456" s="195"/>
    </row>
    <row r="490457" spans="6:6" x14ac:dyDescent="0.25">
      <c r="F490457" s="195"/>
    </row>
    <row r="490458" spans="6:6" x14ac:dyDescent="0.25">
      <c r="F490458" s="195"/>
    </row>
    <row r="490459" spans="6:6" x14ac:dyDescent="0.25">
      <c r="F490459" s="195"/>
    </row>
    <row r="490460" spans="6:6" x14ac:dyDescent="0.25">
      <c r="F490460" s="195"/>
    </row>
    <row r="490461" spans="6:6" x14ac:dyDescent="0.25">
      <c r="F490461" s="195"/>
    </row>
    <row r="490462" spans="6:6" x14ac:dyDescent="0.25">
      <c r="F490462" s="195"/>
    </row>
    <row r="490463" spans="6:6" x14ac:dyDescent="0.25">
      <c r="F490463" s="195"/>
    </row>
    <row r="490464" spans="6:6" x14ac:dyDescent="0.25">
      <c r="F490464" s="195"/>
    </row>
    <row r="490465" spans="6:6" x14ac:dyDescent="0.25">
      <c r="F490465" s="195"/>
    </row>
    <row r="490466" spans="6:6" x14ac:dyDescent="0.25">
      <c r="F490466" s="195"/>
    </row>
    <row r="490467" spans="6:6" x14ac:dyDescent="0.25">
      <c r="F490467" s="195"/>
    </row>
    <row r="490468" spans="6:6" x14ac:dyDescent="0.25">
      <c r="F490468" s="195"/>
    </row>
    <row r="490469" spans="6:6" x14ac:dyDescent="0.25">
      <c r="F490469" s="195"/>
    </row>
    <row r="490470" spans="6:6" x14ac:dyDescent="0.25">
      <c r="F490470" s="195"/>
    </row>
    <row r="490471" spans="6:6" x14ac:dyDescent="0.25">
      <c r="F490471" s="195"/>
    </row>
    <row r="490472" spans="6:6" x14ac:dyDescent="0.25">
      <c r="F490472" s="195"/>
    </row>
    <row r="490473" spans="6:6" x14ac:dyDescent="0.25">
      <c r="F490473" s="195"/>
    </row>
    <row r="490474" spans="6:6" x14ac:dyDescent="0.25">
      <c r="F490474" s="195"/>
    </row>
    <row r="490475" spans="6:6" x14ac:dyDescent="0.25">
      <c r="F490475" s="195"/>
    </row>
    <row r="490476" spans="6:6" x14ac:dyDescent="0.25">
      <c r="F490476" s="195"/>
    </row>
    <row r="490477" spans="6:6" x14ac:dyDescent="0.25">
      <c r="F490477" s="195"/>
    </row>
    <row r="490478" spans="6:6" x14ac:dyDescent="0.25">
      <c r="F490478" s="195"/>
    </row>
    <row r="490479" spans="6:6" x14ac:dyDescent="0.25">
      <c r="F490479" s="195"/>
    </row>
    <row r="490480" spans="6:6" x14ac:dyDescent="0.25">
      <c r="F490480" s="195"/>
    </row>
    <row r="490481" spans="6:6" x14ac:dyDescent="0.25">
      <c r="F490481" s="195"/>
    </row>
    <row r="490482" spans="6:6" x14ac:dyDescent="0.25">
      <c r="F490482" s="195"/>
    </row>
    <row r="490483" spans="6:6" x14ac:dyDescent="0.25">
      <c r="F490483" s="195"/>
    </row>
    <row r="490484" spans="6:6" x14ac:dyDescent="0.25">
      <c r="F490484" s="195"/>
    </row>
    <row r="490485" spans="6:6" x14ac:dyDescent="0.25">
      <c r="F490485" s="195"/>
    </row>
    <row r="490486" spans="6:6" x14ac:dyDescent="0.25">
      <c r="F490486" s="195"/>
    </row>
    <row r="490487" spans="6:6" x14ac:dyDescent="0.25">
      <c r="F490487" s="195"/>
    </row>
    <row r="490488" spans="6:6" x14ac:dyDescent="0.25">
      <c r="F490488" s="195"/>
    </row>
    <row r="490489" spans="6:6" x14ac:dyDescent="0.25">
      <c r="F490489" s="195"/>
    </row>
    <row r="490490" spans="6:6" x14ac:dyDescent="0.25">
      <c r="F490490" s="195"/>
    </row>
    <row r="490491" spans="6:6" x14ac:dyDescent="0.25">
      <c r="F490491" s="195"/>
    </row>
    <row r="490492" spans="6:6" x14ac:dyDescent="0.25">
      <c r="F490492" s="195"/>
    </row>
    <row r="490493" spans="6:6" x14ac:dyDescent="0.25">
      <c r="F490493" s="195"/>
    </row>
    <row r="490494" spans="6:6" x14ac:dyDescent="0.25">
      <c r="F490494" s="195"/>
    </row>
    <row r="490495" spans="6:6" x14ac:dyDescent="0.25">
      <c r="F490495" s="195"/>
    </row>
    <row r="490496" spans="6:6" x14ac:dyDescent="0.25">
      <c r="F490496" s="195"/>
    </row>
    <row r="490497" spans="6:6" x14ac:dyDescent="0.25">
      <c r="F490497" s="195"/>
    </row>
    <row r="490498" spans="6:6" x14ac:dyDescent="0.25">
      <c r="F490498" s="195"/>
    </row>
    <row r="490499" spans="6:6" x14ac:dyDescent="0.25">
      <c r="F490499" s="195"/>
    </row>
    <row r="490500" spans="6:6" x14ac:dyDescent="0.25">
      <c r="F490500" s="195"/>
    </row>
    <row r="490501" spans="6:6" x14ac:dyDescent="0.25">
      <c r="F490501" s="195"/>
    </row>
    <row r="490502" spans="6:6" x14ac:dyDescent="0.25">
      <c r="F490502" s="195"/>
    </row>
    <row r="490503" spans="6:6" x14ac:dyDescent="0.25">
      <c r="F490503" s="195"/>
    </row>
    <row r="490504" spans="6:6" x14ac:dyDescent="0.25">
      <c r="F490504" s="195"/>
    </row>
    <row r="490505" spans="6:6" x14ac:dyDescent="0.25">
      <c r="F490505" s="195"/>
    </row>
    <row r="490506" spans="6:6" x14ac:dyDescent="0.25">
      <c r="F490506" s="195"/>
    </row>
    <row r="490507" spans="6:6" x14ac:dyDescent="0.25">
      <c r="F490507" s="195"/>
    </row>
    <row r="490508" spans="6:6" x14ac:dyDescent="0.25">
      <c r="F490508" s="195"/>
    </row>
    <row r="490509" spans="6:6" x14ac:dyDescent="0.25">
      <c r="F490509" s="195"/>
    </row>
    <row r="490510" spans="6:6" x14ac:dyDescent="0.25">
      <c r="F490510" s="195"/>
    </row>
    <row r="490511" spans="6:6" x14ac:dyDescent="0.25">
      <c r="F490511" s="195"/>
    </row>
    <row r="490512" spans="6:6" x14ac:dyDescent="0.25">
      <c r="F490512" s="195"/>
    </row>
    <row r="490513" spans="6:6" x14ac:dyDescent="0.25">
      <c r="F490513" s="195"/>
    </row>
    <row r="490514" spans="6:6" x14ac:dyDescent="0.25">
      <c r="F490514" s="195"/>
    </row>
    <row r="490515" spans="6:6" x14ac:dyDescent="0.25">
      <c r="F490515" s="195"/>
    </row>
    <row r="490516" spans="6:6" x14ac:dyDescent="0.25">
      <c r="F490516" s="195"/>
    </row>
    <row r="490517" spans="6:6" x14ac:dyDescent="0.25">
      <c r="F490517" s="195"/>
    </row>
    <row r="490518" spans="6:6" x14ac:dyDescent="0.25">
      <c r="F490518" s="195"/>
    </row>
    <row r="490519" spans="6:6" x14ac:dyDescent="0.25">
      <c r="F490519" s="195"/>
    </row>
    <row r="490520" spans="6:6" x14ac:dyDescent="0.25">
      <c r="F490520" s="195"/>
    </row>
    <row r="490521" spans="6:6" x14ac:dyDescent="0.25">
      <c r="F490521" s="195"/>
    </row>
    <row r="490522" spans="6:6" x14ac:dyDescent="0.25">
      <c r="F490522" s="195"/>
    </row>
    <row r="490523" spans="6:6" x14ac:dyDescent="0.25">
      <c r="F490523" s="195"/>
    </row>
    <row r="490524" spans="6:6" x14ac:dyDescent="0.25">
      <c r="F490524" s="195"/>
    </row>
    <row r="490525" spans="6:6" x14ac:dyDescent="0.25">
      <c r="F490525" s="195"/>
    </row>
    <row r="490526" spans="6:6" x14ac:dyDescent="0.25">
      <c r="F490526" s="195"/>
    </row>
    <row r="490527" spans="6:6" x14ac:dyDescent="0.25">
      <c r="F490527" s="195"/>
    </row>
    <row r="490528" spans="6:6" x14ac:dyDescent="0.25">
      <c r="F490528" s="195"/>
    </row>
    <row r="490529" spans="6:6" x14ac:dyDescent="0.25">
      <c r="F490529" s="195"/>
    </row>
    <row r="490530" spans="6:6" x14ac:dyDescent="0.25">
      <c r="F490530" s="195"/>
    </row>
    <row r="490531" spans="6:6" x14ac:dyDescent="0.25">
      <c r="F490531" s="195"/>
    </row>
    <row r="490532" spans="6:6" x14ac:dyDescent="0.25">
      <c r="F490532" s="195"/>
    </row>
    <row r="490533" spans="6:6" x14ac:dyDescent="0.25">
      <c r="F490533" s="195"/>
    </row>
    <row r="490534" spans="6:6" x14ac:dyDescent="0.25">
      <c r="F490534" s="195"/>
    </row>
    <row r="490535" spans="6:6" x14ac:dyDescent="0.25">
      <c r="F490535" s="195"/>
    </row>
    <row r="490536" spans="6:6" x14ac:dyDescent="0.25">
      <c r="F490536" s="195"/>
    </row>
    <row r="490537" spans="6:6" x14ac:dyDescent="0.25">
      <c r="F490537" s="195"/>
    </row>
    <row r="490538" spans="6:6" x14ac:dyDescent="0.25">
      <c r="F490538" s="195"/>
    </row>
    <row r="490539" spans="6:6" x14ac:dyDescent="0.25">
      <c r="F490539" s="195"/>
    </row>
    <row r="490540" spans="6:6" x14ac:dyDescent="0.25">
      <c r="F490540" s="195"/>
    </row>
    <row r="490541" spans="6:6" x14ac:dyDescent="0.25">
      <c r="F490541" s="195"/>
    </row>
    <row r="490542" spans="6:6" x14ac:dyDescent="0.25">
      <c r="F490542" s="195"/>
    </row>
    <row r="490543" spans="6:6" x14ac:dyDescent="0.25">
      <c r="F490543" s="195"/>
    </row>
    <row r="490544" spans="6:6" x14ac:dyDescent="0.25">
      <c r="F490544" s="195"/>
    </row>
    <row r="490545" spans="6:6" x14ac:dyDescent="0.25">
      <c r="F490545" s="195"/>
    </row>
    <row r="490546" spans="6:6" x14ac:dyDescent="0.25">
      <c r="F490546" s="195"/>
    </row>
    <row r="490547" spans="6:6" x14ac:dyDescent="0.25">
      <c r="F490547" s="195"/>
    </row>
    <row r="490548" spans="6:6" x14ac:dyDescent="0.25">
      <c r="F490548" s="195"/>
    </row>
    <row r="490549" spans="6:6" x14ac:dyDescent="0.25">
      <c r="F490549" s="195"/>
    </row>
    <row r="490550" spans="6:6" x14ac:dyDescent="0.25">
      <c r="F490550" s="195"/>
    </row>
    <row r="490551" spans="6:6" x14ac:dyDescent="0.25">
      <c r="F490551" s="195"/>
    </row>
    <row r="490552" spans="6:6" x14ac:dyDescent="0.25">
      <c r="F490552" s="195"/>
    </row>
    <row r="490553" spans="6:6" x14ac:dyDescent="0.25">
      <c r="F490553" s="195"/>
    </row>
    <row r="490554" spans="6:6" x14ac:dyDescent="0.25">
      <c r="F490554" s="195"/>
    </row>
    <row r="490555" spans="6:6" x14ac:dyDescent="0.25">
      <c r="F490555" s="195"/>
    </row>
    <row r="490556" spans="6:6" x14ac:dyDescent="0.25">
      <c r="F490556" s="195"/>
    </row>
    <row r="490557" spans="6:6" x14ac:dyDescent="0.25">
      <c r="F490557" s="195"/>
    </row>
    <row r="490558" spans="6:6" x14ac:dyDescent="0.25">
      <c r="F490558" s="195"/>
    </row>
    <row r="490559" spans="6:6" x14ac:dyDescent="0.25">
      <c r="F490559" s="195"/>
    </row>
    <row r="490560" spans="6:6" x14ac:dyDescent="0.25">
      <c r="F490560" s="195"/>
    </row>
    <row r="490561" spans="6:6" x14ac:dyDescent="0.25">
      <c r="F490561" s="195"/>
    </row>
    <row r="490562" spans="6:6" x14ac:dyDescent="0.25">
      <c r="F490562" s="195"/>
    </row>
    <row r="490563" spans="6:6" x14ac:dyDescent="0.25">
      <c r="F490563" s="195"/>
    </row>
    <row r="490564" spans="6:6" x14ac:dyDescent="0.25">
      <c r="F490564" s="195"/>
    </row>
    <row r="490565" spans="6:6" x14ac:dyDescent="0.25">
      <c r="F490565" s="195"/>
    </row>
    <row r="490566" spans="6:6" x14ac:dyDescent="0.25">
      <c r="F490566" s="195"/>
    </row>
    <row r="490567" spans="6:6" x14ac:dyDescent="0.25">
      <c r="F490567" s="195"/>
    </row>
    <row r="490568" spans="6:6" x14ac:dyDescent="0.25">
      <c r="F490568" s="195"/>
    </row>
    <row r="495686" spans="6:6" x14ac:dyDescent="0.25">
      <c r="F495686" s="195"/>
    </row>
    <row r="495687" spans="6:6" x14ac:dyDescent="0.25">
      <c r="F495687" s="195"/>
    </row>
    <row r="495688" spans="6:6" x14ac:dyDescent="0.25">
      <c r="F495688" s="195"/>
    </row>
    <row r="495689" spans="6:6" x14ac:dyDescent="0.25">
      <c r="F495689" s="195"/>
    </row>
    <row r="495690" spans="6:6" x14ac:dyDescent="0.25">
      <c r="F495690" s="195"/>
    </row>
    <row r="495691" spans="6:6" x14ac:dyDescent="0.25">
      <c r="F495691" s="195"/>
    </row>
    <row r="495692" spans="6:6" x14ac:dyDescent="0.25">
      <c r="F495692" s="195"/>
    </row>
    <row r="495693" spans="6:6" x14ac:dyDescent="0.25">
      <c r="F495693" s="195"/>
    </row>
    <row r="495694" spans="6:6" x14ac:dyDescent="0.25">
      <c r="F495694" s="195"/>
    </row>
    <row r="495695" spans="6:6" x14ac:dyDescent="0.25">
      <c r="F495695" s="195"/>
    </row>
    <row r="495696" spans="6:6" x14ac:dyDescent="0.25">
      <c r="F495696" s="195"/>
    </row>
    <row r="495697" spans="6:6" x14ac:dyDescent="0.25">
      <c r="F495697" s="195"/>
    </row>
    <row r="495698" spans="6:6" x14ac:dyDescent="0.25">
      <c r="F495698" s="195"/>
    </row>
    <row r="495699" spans="6:6" x14ac:dyDescent="0.25">
      <c r="F495699" s="195"/>
    </row>
    <row r="495700" spans="6:6" x14ac:dyDescent="0.25">
      <c r="F495700" s="195"/>
    </row>
    <row r="495701" spans="6:6" x14ac:dyDescent="0.25">
      <c r="F495701" s="195"/>
    </row>
    <row r="495702" spans="6:6" x14ac:dyDescent="0.25">
      <c r="F495702" s="195"/>
    </row>
    <row r="495703" spans="6:6" x14ac:dyDescent="0.25">
      <c r="F495703" s="195"/>
    </row>
    <row r="495704" spans="6:6" x14ac:dyDescent="0.25">
      <c r="F495704" s="195"/>
    </row>
    <row r="495705" spans="6:6" x14ac:dyDescent="0.25">
      <c r="F495705" s="195"/>
    </row>
    <row r="495706" spans="6:6" x14ac:dyDescent="0.25">
      <c r="F495706" s="195"/>
    </row>
    <row r="495707" spans="6:6" x14ac:dyDescent="0.25">
      <c r="F495707" s="195"/>
    </row>
    <row r="495708" spans="6:6" x14ac:dyDescent="0.25">
      <c r="F495708" s="195"/>
    </row>
    <row r="495709" spans="6:6" x14ac:dyDescent="0.25">
      <c r="F495709" s="195"/>
    </row>
    <row r="495710" spans="6:6" x14ac:dyDescent="0.25">
      <c r="F495710" s="195"/>
    </row>
    <row r="495711" spans="6:6" x14ac:dyDescent="0.25">
      <c r="F495711" s="195"/>
    </row>
    <row r="495712" spans="6:6" x14ac:dyDescent="0.25">
      <c r="F495712" s="195"/>
    </row>
    <row r="495713" spans="6:6" x14ac:dyDescent="0.25">
      <c r="F495713" s="195"/>
    </row>
    <row r="495714" spans="6:6" x14ac:dyDescent="0.25">
      <c r="F495714" s="195"/>
    </row>
    <row r="495715" spans="6:6" x14ac:dyDescent="0.25">
      <c r="F495715" s="195"/>
    </row>
    <row r="495716" spans="6:6" x14ac:dyDescent="0.25">
      <c r="F495716" s="195"/>
    </row>
    <row r="495717" spans="6:6" x14ac:dyDescent="0.25">
      <c r="F495717" s="195"/>
    </row>
    <row r="495718" spans="6:6" x14ac:dyDescent="0.25">
      <c r="F495718" s="195"/>
    </row>
    <row r="495719" spans="6:6" x14ac:dyDescent="0.25">
      <c r="F495719" s="195"/>
    </row>
    <row r="495720" spans="6:6" x14ac:dyDescent="0.25">
      <c r="F495720" s="195"/>
    </row>
    <row r="495721" spans="6:6" x14ac:dyDescent="0.25">
      <c r="F495721" s="195"/>
    </row>
    <row r="495722" spans="6:6" x14ac:dyDescent="0.25">
      <c r="F495722" s="195"/>
    </row>
    <row r="495723" spans="6:6" x14ac:dyDescent="0.25">
      <c r="F495723" s="195"/>
    </row>
    <row r="495724" spans="6:6" x14ac:dyDescent="0.25">
      <c r="F495724" s="195"/>
    </row>
    <row r="495725" spans="6:6" x14ac:dyDescent="0.25">
      <c r="F495725" s="195"/>
    </row>
    <row r="495726" spans="6:6" x14ac:dyDescent="0.25">
      <c r="F495726" s="195"/>
    </row>
    <row r="495727" spans="6:6" x14ac:dyDescent="0.25">
      <c r="F495727" s="195"/>
    </row>
    <row r="495728" spans="6:6" x14ac:dyDescent="0.25">
      <c r="F495728" s="195"/>
    </row>
    <row r="495729" spans="6:6" x14ac:dyDescent="0.25">
      <c r="F495729" s="195"/>
    </row>
    <row r="495730" spans="6:6" x14ac:dyDescent="0.25">
      <c r="F495730" s="195"/>
    </row>
    <row r="495731" spans="6:6" x14ac:dyDescent="0.25">
      <c r="F495731" s="195"/>
    </row>
    <row r="495732" spans="6:6" x14ac:dyDescent="0.25">
      <c r="F495732" s="195"/>
    </row>
    <row r="495733" spans="6:6" x14ac:dyDescent="0.25">
      <c r="F495733" s="195"/>
    </row>
    <row r="495734" spans="6:6" x14ac:dyDescent="0.25">
      <c r="F495734" s="195"/>
    </row>
    <row r="495735" spans="6:6" x14ac:dyDescent="0.25">
      <c r="F495735" s="195"/>
    </row>
    <row r="495736" spans="6:6" x14ac:dyDescent="0.25">
      <c r="F495736" s="195"/>
    </row>
    <row r="495737" spans="6:6" x14ac:dyDescent="0.25">
      <c r="F495737" s="195"/>
    </row>
    <row r="495738" spans="6:6" x14ac:dyDescent="0.25">
      <c r="F495738" s="195"/>
    </row>
    <row r="495739" spans="6:6" x14ac:dyDescent="0.25">
      <c r="F495739" s="195"/>
    </row>
    <row r="495740" spans="6:6" x14ac:dyDescent="0.25">
      <c r="F495740" s="195"/>
    </row>
    <row r="495741" spans="6:6" x14ac:dyDescent="0.25">
      <c r="F495741" s="195"/>
    </row>
    <row r="495742" spans="6:6" x14ac:dyDescent="0.25">
      <c r="F495742" s="195"/>
    </row>
    <row r="495743" spans="6:6" x14ac:dyDescent="0.25">
      <c r="F495743" s="195"/>
    </row>
    <row r="495744" spans="6:6" x14ac:dyDescent="0.25">
      <c r="F495744" s="195"/>
    </row>
    <row r="495745" spans="6:6" x14ac:dyDescent="0.25">
      <c r="F495745" s="195"/>
    </row>
    <row r="495746" spans="6:6" x14ac:dyDescent="0.25">
      <c r="F495746" s="195"/>
    </row>
    <row r="495747" spans="6:6" x14ac:dyDescent="0.25">
      <c r="F495747" s="195"/>
    </row>
    <row r="495748" spans="6:6" x14ac:dyDescent="0.25">
      <c r="F495748" s="195"/>
    </row>
    <row r="495749" spans="6:6" x14ac:dyDescent="0.25">
      <c r="F495749" s="195"/>
    </row>
    <row r="495750" spans="6:6" x14ac:dyDescent="0.25">
      <c r="F495750" s="195"/>
    </row>
    <row r="495751" spans="6:6" x14ac:dyDescent="0.25">
      <c r="F495751" s="195"/>
    </row>
    <row r="495752" spans="6:6" x14ac:dyDescent="0.25">
      <c r="F495752" s="195"/>
    </row>
    <row r="495753" spans="6:6" x14ac:dyDescent="0.25">
      <c r="F495753" s="195"/>
    </row>
    <row r="495754" spans="6:6" x14ac:dyDescent="0.25">
      <c r="F495754" s="195"/>
    </row>
    <row r="495755" spans="6:6" x14ac:dyDescent="0.25">
      <c r="F495755" s="195"/>
    </row>
    <row r="495756" spans="6:6" x14ac:dyDescent="0.25">
      <c r="F495756" s="195"/>
    </row>
    <row r="495757" spans="6:6" x14ac:dyDescent="0.25">
      <c r="F495757" s="195"/>
    </row>
    <row r="495758" spans="6:6" x14ac:dyDescent="0.25">
      <c r="F495758" s="195"/>
    </row>
    <row r="495759" spans="6:6" x14ac:dyDescent="0.25">
      <c r="F495759" s="195"/>
    </row>
    <row r="495760" spans="6:6" x14ac:dyDescent="0.25">
      <c r="F495760" s="195"/>
    </row>
    <row r="495761" spans="6:6" x14ac:dyDescent="0.25">
      <c r="F495761" s="195"/>
    </row>
    <row r="495762" spans="6:6" x14ac:dyDescent="0.25">
      <c r="F495762" s="195"/>
    </row>
    <row r="495763" spans="6:6" x14ac:dyDescent="0.25">
      <c r="F495763" s="195"/>
    </row>
    <row r="495764" spans="6:6" x14ac:dyDescent="0.25">
      <c r="F495764" s="195"/>
    </row>
    <row r="495765" spans="6:6" x14ac:dyDescent="0.25">
      <c r="F495765" s="195"/>
    </row>
    <row r="495766" spans="6:6" x14ac:dyDescent="0.25">
      <c r="F495766" s="195"/>
    </row>
    <row r="495767" spans="6:6" x14ac:dyDescent="0.25">
      <c r="F495767" s="195"/>
    </row>
    <row r="495768" spans="6:6" x14ac:dyDescent="0.25">
      <c r="F495768" s="195"/>
    </row>
    <row r="495769" spans="6:6" x14ac:dyDescent="0.25">
      <c r="F495769" s="195"/>
    </row>
    <row r="495770" spans="6:6" x14ac:dyDescent="0.25">
      <c r="F495770" s="195"/>
    </row>
    <row r="495771" spans="6:6" x14ac:dyDescent="0.25">
      <c r="F495771" s="195"/>
    </row>
    <row r="495772" spans="6:6" x14ac:dyDescent="0.25">
      <c r="F495772" s="195"/>
    </row>
    <row r="495773" spans="6:6" x14ac:dyDescent="0.25">
      <c r="F495773" s="195"/>
    </row>
    <row r="495774" spans="6:6" x14ac:dyDescent="0.25">
      <c r="F495774" s="195"/>
    </row>
    <row r="495775" spans="6:6" x14ac:dyDescent="0.25">
      <c r="F495775" s="195"/>
    </row>
    <row r="495776" spans="6:6" x14ac:dyDescent="0.25">
      <c r="F495776" s="195"/>
    </row>
    <row r="495777" spans="6:6" x14ac:dyDescent="0.25">
      <c r="F495777" s="195"/>
    </row>
    <row r="495778" spans="6:6" x14ac:dyDescent="0.25">
      <c r="F495778" s="195"/>
    </row>
    <row r="495779" spans="6:6" x14ac:dyDescent="0.25">
      <c r="F495779" s="195"/>
    </row>
    <row r="495780" spans="6:6" x14ac:dyDescent="0.25">
      <c r="F495780" s="195"/>
    </row>
    <row r="495781" spans="6:6" x14ac:dyDescent="0.25">
      <c r="F495781" s="195"/>
    </row>
    <row r="495782" spans="6:6" x14ac:dyDescent="0.25">
      <c r="F495782" s="195"/>
    </row>
    <row r="495783" spans="6:6" x14ac:dyDescent="0.25">
      <c r="F495783" s="195"/>
    </row>
    <row r="495784" spans="6:6" x14ac:dyDescent="0.25">
      <c r="F495784" s="195"/>
    </row>
    <row r="495785" spans="6:6" x14ac:dyDescent="0.25">
      <c r="F495785" s="195"/>
    </row>
    <row r="495786" spans="6:6" x14ac:dyDescent="0.25">
      <c r="F495786" s="195"/>
    </row>
    <row r="495787" spans="6:6" x14ac:dyDescent="0.25">
      <c r="F495787" s="195"/>
    </row>
    <row r="495788" spans="6:6" x14ac:dyDescent="0.25">
      <c r="F495788" s="195"/>
    </row>
    <row r="495789" spans="6:6" x14ac:dyDescent="0.25">
      <c r="F495789" s="195"/>
    </row>
    <row r="495790" spans="6:6" x14ac:dyDescent="0.25">
      <c r="F495790" s="195"/>
    </row>
    <row r="495791" spans="6:6" x14ac:dyDescent="0.25">
      <c r="F495791" s="195"/>
    </row>
    <row r="495792" spans="6:6" x14ac:dyDescent="0.25">
      <c r="F495792" s="195"/>
    </row>
    <row r="495793" spans="6:6" x14ac:dyDescent="0.25">
      <c r="F495793" s="195"/>
    </row>
    <row r="495794" spans="6:6" x14ac:dyDescent="0.25">
      <c r="F495794" s="195"/>
    </row>
    <row r="495795" spans="6:6" x14ac:dyDescent="0.25">
      <c r="F495795" s="195"/>
    </row>
    <row r="495796" spans="6:6" x14ac:dyDescent="0.25">
      <c r="F495796" s="195"/>
    </row>
    <row r="495797" spans="6:6" x14ac:dyDescent="0.25">
      <c r="F495797" s="195"/>
    </row>
    <row r="495798" spans="6:6" x14ac:dyDescent="0.25">
      <c r="F495798" s="195"/>
    </row>
    <row r="495799" spans="6:6" x14ac:dyDescent="0.25">
      <c r="F495799" s="195"/>
    </row>
    <row r="495800" spans="6:6" x14ac:dyDescent="0.25">
      <c r="F495800" s="195"/>
    </row>
    <row r="495801" spans="6:6" x14ac:dyDescent="0.25">
      <c r="F495801" s="195"/>
    </row>
    <row r="495802" spans="6:6" x14ac:dyDescent="0.25">
      <c r="F495802" s="195"/>
    </row>
    <row r="495803" spans="6:6" x14ac:dyDescent="0.25">
      <c r="F495803" s="195"/>
    </row>
    <row r="495804" spans="6:6" x14ac:dyDescent="0.25">
      <c r="F495804" s="195"/>
    </row>
    <row r="495805" spans="6:6" x14ac:dyDescent="0.25">
      <c r="F495805" s="195"/>
    </row>
    <row r="495806" spans="6:6" x14ac:dyDescent="0.25">
      <c r="F495806" s="195"/>
    </row>
    <row r="495807" spans="6:6" x14ac:dyDescent="0.25">
      <c r="F495807" s="195"/>
    </row>
    <row r="495808" spans="6:6" x14ac:dyDescent="0.25">
      <c r="F495808" s="195"/>
    </row>
    <row r="495809" spans="6:6" x14ac:dyDescent="0.25">
      <c r="F495809" s="195"/>
    </row>
    <row r="495810" spans="6:6" x14ac:dyDescent="0.25">
      <c r="F495810" s="195"/>
    </row>
    <row r="495811" spans="6:6" x14ac:dyDescent="0.25">
      <c r="F495811" s="195"/>
    </row>
    <row r="495812" spans="6:6" x14ac:dyDescent="0.25">
      <c r="F495812" s="195"/>
    </row>
    <row r="495813" spans="6:6" x14ac:dyDescent="0.25">
      <c r="F495813" s="195"/>
    </row>
    <row r="495814" spans="6:6" x14ac:dyDescent="0.25">
      <c r="F495814" s="195"/>
    </row>
    <row r="495815" spans="6:6" x14ac:dyDescent="0.25">
      <c r="F495815" s="195"/>
    </row>
    <row r="495816" spans="6:6" x14ac:dyDescent="0.25">
      <c r="F495816" s="195"/>
    </row>
    <row r="495817" spans="6:6" x14ac:dyDescent="0.25">
      <c r="F495817" s="195"/>
    </row>
    <row r="495818" spans="6:6" x14ac:dyDescent="0.25">
      <c r="F495818" s="195"/>
    </row>
    <row r="495819" spans="6:6" x14ac:dyDescent="0.25">
      <c r="F495819" s="195"/>
    </row>
    <row r="495820" spans="6:6" x14ac:dyDescent="0.25">
      <c r="F495820" s="195"/>
    </row>
    <row r="495821" spans="6:6" x14ac:dyDescent="0.25">
      <c r="F495821" s="195"/>
    </row>
    <row r="495822" spans="6:6" x14ac:dyDescent="0.25">
      <c r="F495822" s="195"/>
    </row>
    <row r="495823" spans="6:6" x14ac:dyDescent="0.25">
      <c r="F495823" s="195"/>
    </row>
    <row r="495824" spans="6:6" x14ac:dyDescent="0.25">
      <c r="F495824" s="195"/>
    </row>
    <row r="495825" spans="6:6" x14ac:dyDescent="0.25">
      <c r="F495825" s="195"/>
    </row>
    <row r="495826" spans="6:6" x14ac:dyDescent="0.25">
      <c r="F495826" s="195"/>
    </row>
    <row r="495827" spans="6:6" x14ac:dyDescent="0.25">
      <c r="F495827" s="195"/>
    </row>
    <row r="495828" spans="6:6" x14ac:dyDescent="0.25">
      <c r="F495828" s="195"/>
    </row>
    <row r="495829" spans="6:6" x14ac:dyDescent="0.25">
      <c r="F495829" s="195"/>
    </row>
    <row r="495830" spans="6:6" x14ac:dyDescent="0.25">
      <c r="F495830" s="195"/>
    </row>
    <row r="495831" spans="6:6" x14ac:dyDescent="0.25">
      <c r="F495831" s="195"/>
    </row>
    <row r="495832" spans="6:6" x14ac:dyDescent="0.25">
      <c r="F495832" s="195"/>
    </row>
    <row r="495833" spans="6:6" x14ac:dyDescent="0.25">
      <c r="F495833" s="195"/>
    </row>
    <row r="495834" spans="6:6" x14ac:dyDescent="0.25">
      <c r="F495834" s="195"/>
    </row>
    <row r="495835" spans="6:6" x14ac:dyDescent="0.25">
      <c r="F495835" s="195"/>
    </row>
    <row r="495836" spans="6:6" x14ac:dyDescent="0.25">
      <c r="F495836" s="195"/>
    </row>
    <row r="495837" spans="6:6" x14ac:dyDescent="0.25">
      <c r="F495837" s="195"/>
    </row>
    <row r="495838" spans="6:6" x14ac:dyDescent="0.25">
      <c r="F495838" s="195"/>
    </row>
    <row r="495839" spans="6:6" x14ac:dyDescent="0.25">
      <c r="F495839" s="195"/>
    </row>
    <row r="495840" spans="6:6" x14ac:dyDescent="0.25">
      <c r="F495840" s="195"/>
    </row>
    <row r="495841" spans="6:6" x14ac:dyDescent="0.25">
      <c r="F495841" s="195"/>
    </row>
    <row r="495842" spans="6:6" x14ac:dyDescent="0.25">
      <c r="F495842" s="195"/>
    </row>
    <row r="495843" spans="6:6" x14ac:dyDescent="0.25">
      <c r="F495843" s="195"/>
    </row>
    <row r="495844" spans="6:6" x14ac:dyDescent="0.25">
      <c r="F495844" s="195"/>
    </row>
    <row r="495845" spans="6:6" x14ac:dyDescent="0.25">
      <c r="F495845" s="195"/>
    </row>
    <row r="495846" spans="6:6" x14ac:dyDescent="0.25">
      <c r="F495846" s="195"/>
    </row>
    <row r="495847" spans="6:6" x14ac:dyDescent="0.25">
      <c r="F495847" s="195"/>
    </row>
    <row r="495848" spans="6:6" x14ac:dyDescent="0.25">
      <c r="F495848" s="195"/>
    </row>
    <row r="495849" spans="6:6" x14ac:dyDescent="0.25">
      <c r="F495849" s="195"/>
    </row>
    <row r="495850" spans="6:6" x14ac:dyDescent="0.25">
      <c r="F495850" s="195"/>
    </row>
    <row r="495851" spans="6:6" x14ac:dyDescent="0.25">
      <c r="F495851" s="195"/>
    </row>
    <row r="495852" spans="6:6" x14ac:dyDescent="0.25">
      <c r="F495852" s="195"/>
    </row>
    <row r="495853" spans="6:6" x14ac:dyDescent="0.25">
      <c r="F495853" s="195"/>
    </row>
    <row r="495854" spans="6:6" x14ac:dyDescent="0.25">
      <c r="F495854" s="195"/>
    </row>
    <row r="495855" spans="6:6" x14ac:dyDescent="0.25">
      <c r="F495855" s="195"/>
    </row>
    <row r="495856" spans="6:6" x14ac:dyDescent="0.25">
      <c r="F495856" s="195"/>
    </row>
    <row r="495857" spans="6:6" x14ac:dyDescent="0.25">
      <c r="F495857" s="195"/>
    </row>
    <row r="495858" spans="6:6" x14ac:dyDescent="0.25">
      <c r="F495858" s="195"/>
    </row>
    <row r="495859" spans="6:6" x14ac:dyDescent="0.25">
      <c r="F495859" s="195"/>
    </row>
    <row r="495860" spans="6:6" x14ac:dyDescent="0.25">
      <c r="F495860" s="195"/>
    </row>
    <row r="495861" spans="6:6" x14ac:dyDescent="0.25">
      <c r="F495861" s="195"/>
    </row>
    <row r="495862" spans="6:6" x14ac:dyDescent="0.25">
      <c r="F495862" s="195"/>
    </row>
    <row r="495863" spans="6:6" x14ac:dyDescent="0.25">
      <c r="F495863" s="195"/>
    </row>
    <row r="495864" spans="6:6" x14ac:dyDescent="0.25">
      <c r="F495864" s="195"/>
    </row>
    <row r="495865" spans="6:6" x14ac:dyDescent="0.25">
      <c r="F495865" s="195"/>
    </row>
    <row r="495866" spans="6:6" x14ac:dyDescent="0.25">
      <c r="F495866" s="195"/>
    </row>
    <row r="495867" spans="6:6" x14ac:dyDescent="0.25">
      <c r="F495867" s="195"/>
    </row>
    <row r="495868" spans="6:6" x14ac:dyDescent="0.25">
      <c r="F495868" s="195"/>
    </row>
    <row r="495869" spans="6:6" x14ac:dyDescent="0.25">
      <c r="F495869" s="195"/>
    </row>
    <row r="495870" spans="6:6" x14ac:dyDescent="0.25">
      <c r="F495870" s="195"/>
    </row>
    <row r="495871" spans="6:6" x14ac:dyDescent="0.25">
      <c r="F495871" s="195"/>
    </row>
    <row r="495872" spans="6:6" x14ac:dyDescent="0.25">
      <c r="F495872" s="195"/>
    </row>
    <row r="495873" spans="6:6" x14ac:dyDescent="0.25">
      <c r="F495873" s="195"/>
    </row>
    <row r="495874" spans="6:6" x14ac:dyDescent="0.25">
      <c r="F495874" s="195"/>
    </row>
    <row r="495875" spans="6:6" x14ac:dyDescent="0.25">
      <c r="F495875" s="195"/>
    </row>
    <row r="495876" spans="6:6" x14ac:dyDescent="0.25">
      <c r="F495876" s="195"/>
    </row>
    <row r="495877" spans="6:6" x14ac:dyDescent="0.25">
      <c r="F495877" s="195"/>
    </row>
    <row r="495878" spans="6:6" x14ac:dyDescent="0.25">
      <c r="F495878" s="195"/>
    </row>
    <row r="495879" spans="6:6" x14ac:dyDescent="0.25">
      <c r="F495879" s="195"/>
    </row>
    <row r="495880" spans="6:6" x14ac:dyDescent="0.25">
      <c r="F495880" s="195"/>
    </row>
    <row r="495881" spans="6:6" x14ac:dyDescent="0.25">
      <c r="F495881" s="195"/>
    </row>
    <row r="495882" spans="6:6" x14ac:dyDescent="0.25">
      <c r="F495882" s="195"/>
    </row>
    <row r="495883" spans="6:6" x14ac:dyDescent="0.25">
      <c r="F495883" s="195"/>
    </row>
    <row r="495884" spans="6:6" x14ac:dyDescent="0.25">
      <c r="F495884" s="195"/>
    </row>
    <row r="495885" spans="6:6" x14ac:dyDescent="0.25">
      <c r="F495885" s="195"/>
    </row>
    <row r="495886" spans="6:6" x14ac:dyDescent="0.25">
      <c r="F495886" s="195"/>
    </row>
    <row r="495887" spans="6:6" x14ac:dyDescent="0.25">
      <c r="F495887" s="195"/>
    </row>
    <row r="495888" spans="6:6" x14ac:dyDescent="0.25">
      <c r="F495888" s="195"/>
    </row>
    <row r="495889" spans="6:6" x14ac:dyDescent="0.25">
      <c r="F495889" s="195"/>
    </row>
    <row r="495890" spans="6:6" x14ac:dyDescent="0.25">
      <c r="F495890" s="195"/>
    </row>
    <row r="495891" spans="6:6" x14ac:dyDescent="0.25">
      <c r="F495891" s="195"/>
    </row>
    <row r="495892" spans="6:6" x14ac:dyDescent="0.25">
      <c r="F495892" s="195"/>
    </row>
    <row r="495893" spans="6:6" x14ac:dyDescent="0.25">
      <c r="F495893" s="195"/>
    </row>
    <row r="495894" spans="6:6" x14ac:dyDescent="0.25">
      <c r="F495894" s="195"/>
    </row>
    <row r="495895" spans="6:6" x14ac:dyDescent="0.25">
      <c r="F495895" s="195"/>
    </row>
    <row r="495896" spans="6:6" x14ac:dyDescent="0.25">
      <c r="F495896" s="195"/>
    </row>
    <row r="495897" spans="6:6" x14ac:dyDescent="0.25">
      <c r="F495897" s="195"/>
    </row>
    <row r="495898" spans="6:6" x14ac:dyDescent="0.25">
      <c r="F495898" s="195"/>
    </row>
    <row r="495899" spans="6:6" x14ac:dyDescent="0.25">
      <c r="F495899" s="195"/>
    </row>
    <row r="495900" spans="6:6" x14ac:dyDescent="0.25">
      <c r="F495900" s="195"/>
    </row>
    <row r="495901" spans="6:6" x14ac:dyDescent="0.25">
      <c r="F495901" s="195"/>
    </row>
    <row r="495902" spans="6:6" x14ac:dyDescent="0.25">
      <c r="F495902" s="195"/>
    </row>
    <row r="495903" spans="6:6" x14ac:dyDescent="0.25">
      <c r="F495903" s="195"/>
    </row>
    <row r="495904" spans="6:6" x14ac:dyDescent="0.25">
      <c r="F495904" s="195"/>
    </row>
    <row r="495905" spans="6:6" x14ac:dyDescent="0.25">
      <c r="F495905" s="195"/>
    </row>
    <row r="495906" spans="6:6" x14ac:dyDescent="0.25">
      <c r="F495906" s="195"/>
    </row>
    <row r="495907" spans="6:6" x14ac:dyDescent="0.25">
      <c r="F495907" s="195"/>
    </row>
    <row r="495908" spans="6:6" x14ac:dyDescent="0.25">
      <c r="F495908" s="195"/>
    </row>
    <row r="495909" spans="6:6" x14ac:dyDescent="0.25">
      <c r="F495909" s="195"/>
    </row>
    <row r="495910" spans="6:6" x14ac:dyDescent="0.25">
      <c r="F495910" s="195"/>
    </row>
    <row r="495911" spans="6:6" x14ac:dyDescent="0.25">
      <c r="F495911" s="195"/>
    </row>
    <row r="495912" spans="6:6" x14ac:dyDescent="0.25">
      <c r="F495912" s="195"/>
    </row>
    <row r="495913" spans="6:6" x14ac:dyDescent="0.25">
      <c r="F495913" s="195"/>
    </row>
    <row r="495914" spans="6:6" x14ac:dyDescent="0.25">
      <c r="F495914" s="195"/>
    </row>
    <row r="495915" spans="6:6" x14ac:dyDescent="0.25">
      <c r="F495915" s="195"/>
    </row>
    <row r="495916" spans="6:6" x14ac:dyDescent="0.25">
      <c r="F495916" s="195"/>
    </row>
    <row r="495917" spans="6:6" x14ac:dyDescent="0.25">
      <c r="F495917" s="195"/>
    </row>
    <row r="495918" spans="6:6" x14ac:dyDescent="0.25">
      <c r="F495918" s="195"/>
    </row>
    <row r="495919" spans="6:6" x14ac:dyDescent="0.25">
      <c r="F495919" s="195"/>
    </row>
    <row r="495920" spans="6:6" x14ac:dyDescent="0.25">
      <c r="F495920" s="195"/>
    </row>
    <row r="495921" spans="6:6" x14ac:dyDescent="0.25">
      <c r="F495921" s="195"/>
    </row>
    <row r="495922" spans="6:6" x14ac:dyDescent="0.25">
      <c r="F495922" s="195"/>
    </row>
    <row r="495923" spans="6:6" x14ac:dyDescent="0.25">
      <c r="F495923" s="195"/>
    </row>
    <row r="495924" spans="6:6" x14ac:dyDescent="0.25">
      <c r="F495924" s="195"/>
    </row>
    <row r="495925" spans="6:6" x14ac:dyDescent="0.25">
      <c r="F495925" s="195"/>
    </row>
    <row r="495926" spans="6:6" x14ac:dyDescent="0.25">
      <c r="F495926" s="195"/>
    </row>
    <row r="495927" spans="6:6" x14ac:dyDescent="0.25">
      <c r="F495927" s="195"/>
    </row>
    <row r="495928" spans="6:6" x14ac:dyDescent="0.25">
      <c r="F495928" s="195"/>
    </row>
    <row r="495929" spans="6:6" x14ac:dyDescent="0.25">
      <c r="F495929" s="195"/>
    </row>
    <row r="495930" spans="6:6" x14ac:dyDescent="0.25">
      <c r="F495930" s="195"/>
    </row>
    <row r="495931" spans="6:6" x14ac:dyDescent="0.25">
      <c r="F495931" s="195"/>
    </row>
    <row r="495932" spans="6:6" x14ac:dyDescent="0.25">
      <c r="F495932" s="195"/>
    </row>
    <row r="495933" spans="6:6" x14ac:dyDescent="0.25">
      <c r="F495933" s="195"/>
    </row>
    <row r="495934" spans="6:6" x14ac:dyDescent="0.25">
      <c r="F495934" s="195"/>
    </row>
    <row r="495935" spans="6:6" x14ac:dyDescent="0.25">
      <c r="F495935" s="195"/>
    </row>
    <row r="495936" spans="6:6" x14ac:dyDescent="0.25">
      <c r="F495936" s="195"/>
    </row>
    <row r="495937" spans="6:6" x14ac:dyDescent="0.25">
      <c r="F495937" s="195"/>
    </row>
    <row r="495938" spans="6:6" x14ac:dyDescent="0.25">
      <c r="F495938" s="195"/>
    </row>
    <row r="495939" spans="6:6" x14ac:dyDescent="0.25">
      <c r="F495939" s="195"/>
    </row>
    <row r="495940" spans="6:6" x14ac:dyDescent="0.25">
      <c r="F495940" s="195"/>
    </row>
    <row r="495941" spans="6:6" x14ac:dyDescent="0.25">
      <c r="F495941" s="195"/>
    </row>
    <row r="495942" spans="6:6" x14ac:dyDescent="0.25">
      <c r="F495942" s="195"/>
    </row>
    <row r="495943" spans="6:6" x14ac:dyDescent="0.25">
      <c r="F495943" s="195"/>
    </row>
    <row r="495944" spans="6:6" x14ac:dyDescent="0.25">
      <c r="F495944" s="195"/>
    </row>
    <row r="495945" spans="6:6" x14ac:dyDescent="0.25">
      <c r="F495945" s="195"/>
    </row>
    <row r="495946" spans="6:6" x14ac:dyDescent="0.25">
      <c r="F495946" s="195"/>
    </row>
    <row r="495947" spans="6:6" x14ac:dyDescent="0.25">
      <c r="F495947" s="195"/>
    </row>
    <row r="495948" spans="6:6" x14ac:dyDescent="0.25">
      <c r="F495948" s="195"/>
    </row>
    <row r="495949" spans="6:6" x14ac:dyDescent="0.25">
      <c r="F495949" s="195"/>
    </row>
    <row r="495950" spans="6:6" x14ac:dyDescent="0.25">
      <c r="F495950" s="195"/>
    </row>
    <row r="495951" spans="6:6" x14ac:dyDescent="0.25">
      <c r="F495951" s="195"/>
    </row>
    <row r="495952" spans="6:6" x14ac:dyDescent="0.25">
      <c r="F495952" s="195"/>
    </row>
    <row r="495953" spans="6:6" x14ac:dyDescent="0.25">
      <c r="F495953" s="195"/>
    </row>
    <row r="495954" spans="6:6" x14ac:dyDescent="0.25">
      <c r="F495954" s="195"/>
    </row>
    <row r="495955" spans="6:6" x14ac:dyDescent="0.25">
      <c r="F495955" s="195"/>
    </row>
    <row r="495956" spans="6:6" x14ac:dyDescent="0.25">
      <c r="F495956" s="195"/>
    </row>
    <row r="495957" spans="6:6" x14ac:dyDescent="0.25">
      <c r="F495957" s="195"/>
    </row>
    <row r="495958" spans="6:6" x14ac:dyDescent="0.25">
      <c r="F495958" s="195"/>
    </row>
    <row r="495959" spans="6:6" x14ac:dyDescent="0.25">
      <c r="F495959" s="195"/>
    </row>
    <row r="495960" spans="6:6" x14ac:dyDescent="0.25">
      <c r="F495960" s="195"/>
    </row>
    <row r="495961" spans="6:6" x14ac:dyDescent="0.25">
      <c r="F495961" s="195"/>
    </row>
    <row r="495962" spans="6:6" x14ac:dyDescent="0.25">
      <c r="F495962" s="195"/>
    </row>
    <row r="495963" spans="6:6" x14ac:dyDescent="0.25">
      <c r="F495963" s="195"/>
    </row>
    <row r="495964" spans="6:6" x14ac:dyDescent="0.25">
      <c r="F495964" s="195"/>
    </row>
    <row r="495965" spans="6:6" x14ac:dyDescent="0.25">
      <c r="F495965" s="195"/>
    </row>
    <row r="495966" spans="6:6" x14ac:dyDescent="0.25">
      <c r="F495966" s="195"/>
    </row>
    <row r="495967" spans="6:6" x14ac:dyDescent="0.25">
      <c r="F495967" s="195"/>
    </row>
    <row r="495968" spans="6:6" x14ac:dyDescent="0.25">
      <c r="F495968" s="195"/>
    </row>
    <row r="495969" spans="6:6" x14ac:dyDescent="0.25">
      <c r="F495969" s="195"/>
    </row>
    <row r="495970" spans="6:6" x14ac:dyDescent="0.25">
      <c r="F495970" s="195"/>
    </row>
    <row r="495971" spans="6:6" x14ac:dyDescent="0.25">
      <c r="F495971" s="195"/>
    </row>
    <row r="495972" spans="6:6" x14ac:dyDescent="0.25">
      <c r="F495972" s="195"/>
    </row>
    <row r="495973" spans="6:6" x14ac:dyDescent="0.25">
      <c r="F495973" s="195"/>
    </row>
    <row r="495974" spans="6:6" x14ac:dyDescent="0.25">
      <c r="F495974" s="195"/>
    </row>
    <row r="495975" spans="6:6" x14ac:dyDescent="0.25">
      <c r="F495975" s="195"/>
    </row>
    <row r="495976" spans="6:6" x14ac:dyDescent="0.25">
      <c r="F495976" s="195"/>
    </row>
    <row r="495977" spans="6:6" x14ac:dyDescent="0.25">
      <c r="F495977" s="195"/>
    </row>
    <row r="495978" spans="6:6" x14ac:dyDescent="0.25">
      <c r="F495978" s="195"/>
    </row>
    <row r="495979" spans="6:6" x14ac:dyDescent="0.25">
      <c r="F495979" s="195"/>
    </row>
    <row r="495980" spans="6:6" x14ac:dyDescent="0.25">
      <c r="F495980" s="195"/>
    </row>
    <row r="495981" spans="6:6" x14ac:dyDescent="0.25">
      <c r="F495981" s="195"/>
    </row>
    <row r="495982" spans="6:6" x14ac:dyDescent="0.25">
      <c r="F495982" s="195"/>
    </row>
    <row r="495983" spans="6:6" x14ac:dyDescent="0.25">
      <c r="F495983" s="195"/>
    </row>
    <row r="495984" spans="6:6" x14ac:dyDescent="0.25">
      <c r="F495984" s="195"/>
    </row>
    <row r="495985" spans="6:6" x14ac:dyDescent="0.25">
      <c r="F495985" s="195"/>
    </row>
    <row r="495986" spans="6:6" x14ac:dyDescent="0.25">
      <c r="F495986" s="195"/>
    </row>
    <row r="495987" spans="6:6" x14ac:dyDescent="0.25">
      <c r="F495987" s="195"/>
    </row>
    <row r="495988" spans="6:6" x14ac:dyDescent="0.25">
      <c r="F495988" s="195"/>
    </row>
    <row r="495989" spans="6:6" x14ac:dyDescent="0.25">
      <c r="F495989" s="195"/>
    </row>
    <row r="495990" spans="6:6" x14ac:dyDescent="0.25">
      <c r="F495990" s="195"/>
    </row>
    <row r="495991" spans="6:6" x14ac:dyDescent="0.25">
      <c r="F495991" s="195"/>
    </row>
    <row r="495992" spans="6:6" x14ac:dyDescent="0.25">
      <c r="F495992" s="195"/>
    </row>
    <row r="495993" spans="6:6" x14ac:dyDescent="0.25">
      <c r="F495993" s="195"/>
    </row>
    <row r="495994" spans="6:6" x14ac:dyDescent="0.25">
      <c r="F495994" s="195"/>
    </row>
    <row r="495995" spans="6:6" x14ac:dyDescent="0.25">
      <c r="F495995" s="195"/>
    </row>
    <row r="495996" spans="6:6" x14ac:dyDescent="0.25">
      <c r="F495996" s="195"/>
    </row>
    <row r="495997" spans="6:6" x14ac:dyDescent="0.25">
      <c r="F495997" s="195"/>
    </row>
    <row r="495998" spans="6:6" x14ac:dyDescent="0.25">
      <c r="F495998" s="195"/>
    </row>
    <row r="495999" spans="6:6" x14ac:dyDescent="0.25">
      <c r="F495999" s="195"/>
    </row>
    <row r="496000" spans="6:6" x14ac:dyDescent="0.25">
      <c r="F496000" s="195"/>
    </row>
    <row r="496001" spans="6:6" x14ac:dyDescent="0.25">
      <c r="F496001" s="195"/>
    </row>
    <row r="496002" spans="6:6" x14ac:dyDescent="0.25">
      <c r="F496002" s="195"/>
    </row>
    <row r="496003" spans="6:6" x14ac:dyDescent="0.25">
      <c r="F496003" s="195"/>
    </row>
    <row r="496004" spans="6:6" x14ac:dyDescent="0.25">
      <c r="F496004" s="195"/>
    </row>
    <row r="496005" spans="6:6" x14ac:dyDescent="0.25">
      <c r="F496005" s="195"/>
    </row>
    <row r="496006" spans="6:6" x14ac:dyDescent="0.25">
      <c r="F496006" s="195"/>
    </row>
    <row r="496007" spans="6:6" x14ac:dyDescent="0.25">
      <c r="F496007" s="195"/>
    </row>
    <row r="496008" spans="6:6" x14ac:dyDescent="0.25">
      <c r="F496008" s="195"/>
    </row>
    <row r="496009" spans="6:6" x14ac:dyDescent="0.25">
      <c r="F496009" s="195"/>
    </row>
    <row r="496010" spans="6:6" x14ac:dyDescent="0.25">
      <c r="F496010" s="195"/>
    </row>
    <row r="496011" spans="6:6" x14ac:dyDescent="0.25">
      <c r="F496011" s="195"/>
    </row>
    <row r="496012" spans="6:6" x14ac:dyDescent="0.25">
      <c r="F496012" s="195"/>
    </row>
    <row r="496013" spans="6:6" x14ac:dyDescent="0.25">
      <c r="F496013" s="195"/>
    </row>
    <row r="496014" spans="6:6" x14ac:dyDescent="0.25">
      <c r="F496014" s="195"/>
    </row>
    <row r="496015" spans="6:6" x14ac:dyDescent="0.25">
      <c r="F496015" s="195"/>
    </row>
    <row r="496016" spans="6:6" x14ac:dyDescent="0.25">
      <c r="F496016" s="195"/>
    </row>
    <row r="496017" spans="6:6" x14ac:dyDescent="0.25">
      <c r="F496017" s="195"/>
    </row>
    <row r="496018" spans="6:6" x14ac:dyDescent="0.25">
      <c r="F496018" s="195"/>
    </row>
    <row r="496019" spans="6:6" x14ac:dyDescent="0.25">
      <c r="F496019" s="195"/>
    </row>
    <row r="496020" spans="6:6" x14ac:dyDescent="0.25">
      <c r="F496020" s="195"/>
    </row>
    <row r="496021" spans="6:6" x14ac:dyDescent="0.25">
      <c r="F496021" s="195"/>
    </row>
    <row r="496022" spans="6:6" x14ac:dyDescent="0.25">
      <c r="F496022" s="195"/>
    </row>
    <row r="496023" spans="6:6" x14ac:dyDescent="0.25">
      <c r="F496023" s="195"/>
    </row>
    <row r="496024" spans="6:6" x14ac:dyDescent="0.25">
      <c r="F496024" s="195"/>
    </row>
    <row r="496025" spans="6:6" x14ac:dyDescent="0.25">
      <c r="F496025" s="195"/>
    </row>
    <row r="496026" spans="6:6" x14ac:dyDescent="0.25">
      <c r="F496026" s="195"/>
    </row>
    <row r="496027" spans="6:6" x14ac:dyDescent="0.25">
      <c r="F496027" s="195"/>
    </row>
    <row r="496028" spans="6:6" x14ac:dyDescent="0.25">
      <c r="F496028" s="195"/>
    </row>
    <row r="496029" spans="6:6" x14ac:dyDescent="0.25">
      <c r="F496029" s="195"/>
    </row>
    <row r="496030" spans="6:6" x14ac:dyDescent="0.25">
      <c r="F496030" s="195"/>
    </row>
    <row r="496031" spans="6:6" x14ac:dyDescent="0.25">
      <c r="F496031" s="195"/>
    </row>
    <row r="496032" spans="6:6" x14ac:dyDescent="0.25">
      <c r="F496032" s="195"/>
    </row>
    <row r="496033" spans="6:6" x14ac:dyDescent="0.25">
      <c r="F496033" s="195"/>
    </row>
    <row r="496034" spans="6:6" x14ac:dyDescent="0.25">
      <c r="F496034" s="195"/>
    </row>
    <row r="496035" spans="6:6" x14ac:dyDescent="0.25">
      <c r="F496035" s="195"/>
    </row>
    <row r="496036" spans="6:6" x14ac:dyDescent="0.25">
      <c r="F496036" s="195"/>
    </row>
    <row r="496037" spans="6:6" x14ac:dyDescent="0.25">
      <c r="F496037" s="195"/>
    </row>
    <row r="496038" spans="6:6" x14ac:dyDescent="0.25">
      <c r="F496038" s="195"/>
    </row>
    <row r="496039" spans="6:6" x14ac:dyDescent="0.25">
      <c r="F496039" s="195"/>
    </row>
    <row r="496040" spans="6:6" x14ac:dyDescent="0.25">
      <c r="F496040" s="195"/>
    </row>
    <row r="496041" spans="6:6" x14ac:dyDescent="0.25">
      <c r="F496041" s="195"/>
    </row>
    <row r="496042" spans="6:6" x14ac:dyDescent="0.25">
      <c r="F496042" s="195"/>
    </row>
    <row r="496043" spans="6:6" x14ac:dyDescent="0.25">
      <c r="F496043" s="195"/>
    </row>
    <row r="496044" spans="6:6" x14ac:dyDescent="0.25">
      <c r="F496044" s="195"/>
    </row>
    <row r="496045" spans="6:6" x14ac:dyDescent="0.25">
      <c r="F496045" s="195"/>
    </row>
    <row r="496046" spans="6:6" x14ac:dyDescent="0.25">
      <c r="F496046" s="195"/>
    </row>
    <row r="496047" spans="6:6" x14ac:dyDescent="0.25">
      <c r="F496047" s="195"/>
    </row>
    <row r="496048" spans="6:6" x14ac:dyDescent="0.25">
      <c r="F496048" s="195"/>
    </row>
    <row r="496049" spans="6:6" x14ac:dyDescent="0.25">
      <c r="F496049" s="195"/>
    </row>
    <row r="496050" spans="6:6" x14ac:dyDescent="0.25">
      <c r="F496050" s="195"/>
    </row>
    <row r="496051" spans="6:6" x14ac:dyDescent="0.25">
      <c r="F496051" s="195"/>
    </row>
    <row r="496052" spans="6:6" x14ac:dyDescent="0.25">
      <c r="F496052" s="195"/>
    </row>
    <row r="496053" spans="6:6" x14ac:dyDescent="0.25">
      <c r="F496053" s="195"/>
    </row>
    <row r="496054" spans="6:6" x14ac:dyDescent="0.25">
      <c r="F496054" s="195"/>
    </row>
    <row r="496055" spans="6:6" x14ac:dyDescent="0.25">
      <c r="F496055" s="195"/>
    </row>
    <row r="496056" spans="6:6" x14ac:dyDescent="0.25">
      <c r="F496056" s="195"/>
    </row>
    <row r="496057" spans="6:6" x14ac:dyDescent="0.25">
      <c r="F496057" s="195"/>
    </row>
    <row r="496058" spans="6:6" x14ac:dyDescent="0.25">
      <c r="F496058" s="195"/>
    </row>
    <row r="496059" spans="6:6" x14ac:dyDescent="0.25">
      <c r="F496059" s="195"/>
    </row>
    <row r="496060" spans="6:6" x14ac:dyDescent="0.25">
      <c r="F496060" s="195"/>
    </row>
    <row r="496061" spans="6:6" x14ac:dyDescent="0.25">
      <c r="F496061" s="195"/>
    </row>
    <row r="496062" spans="6:6" x14ac:dyDescent="0.25">
      <c r="F496062" s="195"/>
    </row>
    <row r="496063" spans="6:6" x14ac:dyDescent="0.25">
      <c r="F496063" s="195"/>
    </row>
    <row r="496064" spans="6:6" x14ac:dyDescent="0.25">
      <c r="F496064" s="195"/>
    </row>
    <row r="496065" spans="6:6" x14ac:dyDescent="0.25">
      <c r="F496065" s="195"/>
    </row>
    <row r="496066" spans="6:6" x14ac:dyDescent="0.25">
      <c r="F496066" s="195"/>
    </row>
    <row r="496067" spans="6:6" x14ac:dyDescent="0.25">
      <c r="F496067" s="195"/>
    </row>
    <row r="496068" spans="6:6" x14ac:dyDescent="0.25">
      <c r="F496068" s="195"/>
    </row>
    <row r="496069" spans="6:6" x14ac:dyDescent="0.25">
      <c r="F496069" s="195"/>
    </row>
    <row r="496070" spans="6:6" x14ac:dyDescent="0.25">
      <c r="F496070" s="195"/>
    </row>
    <row r="496071" spans="6:6" x14ac:dyDescent="0.25">
      <c r="F496071" s="195"/>
    </row>
    <row r="496072" spans="6:6" x14ac:dyDescent="0.25">
      <c r="F496072" s="195"/>
    </row>
    <row r="496073" spans="6:6" x14ac:dyDescent="0.25">
      <c r="F496073" s="195"/>
    </row>
    <row r="496074" spans="6:6" x14ac:dyDescent="0.25">
      <c r="F496074" s="195"/>
    </row>
    <row r="496075" spans="6:6" x14ac:dyDescent="0.25">
      <c r="F496075" s="195"/>
    </row>
    <row r="496076" spans="6:6" x14ac:dyDescent="0.25">
      <c r="F496076" s="195"/>
    </row>
    <row r="496077" spans="6:6" x14ac:dyDescent="0.25">
      <c r="F496077" s="195"/>
    </row>
    <row r="496078" spans="6:6" x14ac:dyDescent="0.25">
      <c r="F496078" s="195"/>
    </row>
    <row r="496079" spans="6:6" x14ac:dyDescent="0.25">
      <c r="F496079" s="195"/>
    </row>
    <row r="496080" spans="6:6" x14ac:dyDescent="0.25">
      <c r="F496080" s="195"/>
    </row>
    <row r="501198" spans="6:6" x14ac:dyDescent="0.25">
      <c r="F501198" s="195"/>
    </row>
    <row r="501199" spans="6:6" x14ac:dyDescent="0.25">
      <c r="F501199" s="195"/>
    </row>
    <row r="501200" spans="6:6" x14ac:dyDescent="0.25">
      <c r="F501200" s="195"/>
    </row>
    <row r="501201" spans="6:6" x14ac:dyDescent="0.25">
      <c r="F501201" s="195"/>
    </row>
    <row r="501202" spans="6:6" x14ac:dyDescent="0.25">
      <c r="F501202" s="195"/>
    </row>
    <row r="501203" spans="6:6" x14ac:dyDescent="0.25">
      <c r="F501203" s="195"/>
    </row>
    <row r="501204" spans="6:6" x14ac:dyDescent="0.25">
      <c r="F501204" s="195"/>
    </row>
    <row r="501205" spans="6:6" x14ac:dyDescent="0.25">
      <c r="F501205" s="195"/>
    </row>
    <row r="501206" spans="6:6" x14ac:dyDescent="0.25">
      <c r="F501206" s="195"/>
    </row>
    <row r="501207" spans="6:6" x14ac:dyDescent="0.25">
      <c r="F501207" s="195"/>
    </row>
    <row r="501208" spans="6:6" x14ac:dyDescent="0.25">
      <c r="F501208" s="195"/>
    </row>
    <row r="501209" spans="6:6" x14ac:dyDescent="0.25">
      <c r="F501209" s="195"/>
    </row>
    <row r="501210" spans="6:6" x14ac:dyDescent="0.25">
      <c r="F501210" s="195"/>
    </row>
    <row r="501211" spans="6:6" x14ac:dyDescent="0.25">
      <c r="F501211" s="195"/>
    </row>
    <row r="501212" spans="6:6" x14ac:dyDescent="0.25">
      <c r="F501212" s="195"/>
    </row>
    <row r="501213" spans="6:6" x14ac:dyDescent="0.25">
      <c r="F501213" s="195"/>
    </row>
    <row r="501214" spans="6:6" x14ac:dyDescent="0.25">
      <c r="F501214" s="195"/>
    </row>
    <row r="501215" spans="6:6" x14ac:dyDescent="0.25">
      <c r="F501215" s="195"/>
    </row>
    <row r="501216" spans="6:6" x14ac:dyDescent="0.25">
      <c r="F501216" s="195"/>
    </row>
    <row r="501217" spans="6:6" x14ac:dyDescent="0.25">
      <c r="F501217" s="195"/>
    </row>
    <row r="501218" spans="6:6" x14ac:dyDescent="0.25">
      <c r="F501218" s="195"/>
    </row>
    <row r="501219" spans="6:6" x14ac:dyDescent="0.25">
      <c r="F501219" s="195"/>
    </row>
    <row r="501220" spans="6:6" x14ac:dyDescent="0.25">
      <c r="F501220" s="195"/>
    </row>
    <row r="501221" spans="6:6" x14ac:dyDescent="0.25">
      <c r="F501221" s="195"/>
    </row>
    <row r="501222" spans="6:6" x14ac:dyDescent="0.25">
      <c r="F501222" s="195"/>
    </row>
    <row r="501223" spans="6:6" x14ac:dyDescent="0.25">
      <c r="F501223" s="195"/>
    </row>
    <row r="501224" spans="6:6" x14ac:dyDescent="0.25">
      <c r="F501224" s="195"/>
    </row>
    <row r="501225" spans="6:6" x14ac:dyDescent="0.25">
      <c r="F501225" s="195"/>
    </row>
    <row r="501226" spans="6:6" x14ac:dyDescent="0.25">
      <c r="F501226" s="195"/>
    </row>
    <row r="501227" spans="6:6" x14ac:dyDescent="0.25">
      <c r="F501227" s="195"/>
    </row>
    <row r="501228" spans="6:6" x14ac:dyDescent="0.25">
      <c r="F501228" s="195"/>
    </row>
    <row r="501229" spans="6:6" x14ac:dyDescent="0.25">
      <c r="F501229" s="195"/>
    </row>
    <row r="501230" spans="6:6" x14ac:dyDescent="0.25">
      <c r="F501230" s="195"/>
    </row>
    <row r="501231" spans="6:6" x14ac:dyDescent="0.25">
      <c r="F501231" s="195"/>
    </row>
    <row r="501232" spans="6:6" x14ac:dyDescent="0.25">
      <c r="F501232" s="195"/>
    </row>
    <row r="501233" spans="6:6" x14ac:dyDescent="0.25">
      <c r="F501233" s="195"/>
    </row>
    <row r="501234" spans="6:6" x14ac:dyDescent="0.25">
      <c r="F501234" s="195"/>
    </row>
    <row r="501235" spans="6:6" x14ac:dyDescent="0.25">
      <c r="F501235" s="195"/>
    </row>
    <row r="501236" spans="6:6" x14ac:dyDescent="0.25">
      <c r="F501236" s="195"/>
    </row>
    <row r="501237" spans="6:6" x14ac:dyDescent="0.25">
      <c r="F501237" s="195"/>
    </row>
    <row r="501238" spans="6:6" x14ac:dyDescent="0.25">
      <c r="F501238" s="195"/>
    </row>
    <row r="501239" spans="6:6" x14ac:dyDescent="0.25">
      <c r="F501239" s="195"/>
    </row>
    <row r="501240" spans="6:6" x14ac:dyDescent="0.25">
      <c r="F501240" s="195"/>
    </row>
    <row r="501241" spans="6:6" x14ac:dyDescent="0.25">
      <c r="F501241" s="195"/>
    </row>
    <row r="501242" spans="6:6" x14ac:dyDescent="0.25">
      <c r="F501242" s="195"/>
    </row>
    <row r="501243" spans="6:6" x14ac:dyDescent="0.25">
      <c r="F501243" s="195"/>
    </row>
    <row r="501244" spans="6:6" x14ac:dyDescent="0.25">
      <c r="F501244" s="195"/>
    </row>
    <row r="501245" spans="6:6" x14ac:dyDescent="0.25">
      <c r="F501245" s="195"/>
    </row>
    <row r="501246" spans="6:6" x14ac:dyDescent="0.25">
      <c r="F501246" s="195"/>
    </row>
    <row r="501247" spans="6:6" x14ac:dyDescent="0.25">
      <c r="F501247" s="195"/>
    </row>
    <row r="501248" spans="6:6" x14ac:dyDescent="0.25">
      <c r="F501248" s="195"/>
    </row>
    <row r="501249" spans="6:6" x14ac:dyDescent="0.25">
      <c r="F501249" s="195"/>
    </row>
    <row r="501250" spans="6:6" x14ac:dyDescent="0.25">
      <c r="F501250" s="195"/>
    </row>
    <row r="501251" spans="6:6" x14ac:dyDescent="0.25">
      <c r="F501251" s="195"/>
    </row>
    <row r="501252" spans="6:6" x14ac:dyDescent="0.25">
      <c r="F501252" s="195"/>
    </row>
    <row r="501253" spans="6:6" x14ac:dyDescent="0.25">
      <c r="F501253" s="195"/>
    </row>
    <row r="501254" spans="6:6" x14ac:dyDescent="0.25">
      <c r="F501254" s="195"/>
    </row>
    <row r="501255" spans="6:6" x14ac:dyDescent="0.25">
      <c r="F501255" s="195"/>
    </row>
    <row r="501256" spans="6:6" x14ac:dyDescent="0.25">
      <c r="F501256" s="195"/>
    </row>
    <row r="501257" spans="6:6" x14ac:dyDescent="0.25">
      <c r="F501257" s="195"/>
    </row>
    <row r="501258" spans="6:6" x14ac:dyDescent="0.25">
      <c r="F501258" s="195"/>
    </row>
    <row r="501259" spans="6:6" x14ac:dyDescent="0.25">
      <c r="F501259" s="195"/>
    </row>
    <row r="501260" spans="6:6" x14ac:dyDescent="0.25">
      <c r="F501260" s="195"/>
    </row>
    <row r="501261" spans="6:6" x14ac:dyDescent="0.25">
      <c r="F501261" s="195"/>
    </row>
    <row r="501262" spans="6:6" x14ac:dyDescent="0.25">
      <c r="F501262" s="195"/>
    </row>
    <row r="501263" spans="6:6" x14ac:dyDescent="0.25">
      <c r="F501263" s="195"/>
    </row>
    <row r="501264" spans="6:6" x14ac:dyDescent="0.25">
      <c r="F501264" s="195"/>
    </row>
    <row r="501265" spans="6:6" x14ac:dyDescent="0.25">
      <c r="F501265" s="195"/>
    </row>
    <row r="501266" spans="6:6" x14ac:dyDescent="0.25">
      <c r="F501266" s="195"/>
    </row>
    <row r="501267" spans="6:6" x14ac:dyDescent="0.25">
      <c r="F501267" s="195"/>
    </row>
    <row r="501268" spans="6:6" x14ac:dyDescent="0.25">
      <c r="F501268" s="195"/>
    </row>
    <row r="501269" spans="6:6" x14ac:dyDescent="0.25">
      <c r="F501269" s="195"/>
    </row>
    <row r="501270" spans="6:6" x14ac:dyDescent="0.25">
      <c r="F501270" s="195"/>
    </row>
    <row r="501271" spans="6:6" x14ac:dyDescent="0.25">
      <c r="F501271" s="195"/>
    </row>
    <row r="501272" spans="6:6" x14ac:dyDescent="0.25">
      <c r="F501272" s="195"/>
    </row>
    <row r="501273" spans="6:6" x14ac:dyDescent="0.25">
      <c r="F501273" s="195"/>
    </row>
    <row r="501274" spans="6:6" x14ac:dyDescent="0.25">
      <c r="F501274" s="195"/>
    </row>
    <row r="501275" spans="6:6" x14ac:dyDescent="0.25">
      <c r="F501275" s="195"/>
    </row>
    <row r="501276" spans="6:6" x14ac:dyDescent="0.25">
      <c r="F501276" s="195"/>
    </row>
    <row r="501277" spans="6:6" x14ac:dyDescent="0.25">
      <c r="F501277" s="195"/>
    </row>
    <row r="501278" spans="6:6" x14ac:dyDescent="0.25">
      <c r="F501278" s="195"/>
    </row>
    <row r="501279" spans="6:6" x14ac:dyDescent="0.25">
      <c r="F501279" s="195"/>
    </row>
    <row r="501280" spans="6:6" x14ac:dyDescent="0.25">
      <c r="F501280" s="195"/>
    </row>
    <row r="501281" spans="6:6" x14ac:dyDescent="0.25">
      <c r="F501281" s="195"/>
    </row>
    <row r="501282" spans="6:6" x14ac:dyDescent="0.25">
      <c r="F501282" s="195"/>
    </row>
    <row r="501283" spans="6:6" x14ac:dyDescent="0.25">
      <c r="F501283" s="195"/>
    </row>
    <row r="501284" spans="6:6" x14ac:dyDescent="0.25">
      <c r="F501284" s="195"/>
    </row>
    <row r="501285" spans="6:6" x14ac:dyDescent="0.25">
      <c r="F501285" s="195"/>
    </row>
    <row r="501286" spans="6:6" x14ac:dyDescent="0.25">
      <c r="F501286" s="195"/>
    </row>
    <row r="501287" spans="6:6" x14ac:dyDescent="0.25">
      <c r="F501287" s="195"/>
    </row>
    <row r="501288" spans="6:6" x14ac:dyDescent="0.25">
      <c r="F501288" s="195"/>
    </row>
    <row r="501289" spans="6:6" x14ac:dyDescent="0.25">
      <c r="F501289" s="195"/>
    </row>
    <row r="501290" spans="6:6" x14ac:dyDescent="0.25">
      <c r="F501290" s="195"/>
    </row>
    <row r="501291" spans="6:6" x14ac:dyDescent="0.25">
      <c r="F501291" s="195"/>
    </row>
    <row r="501292" spans="6:6" x14ac:dyDescent="0.25">
      <c r="F501292" s="195"/>
    </row>
    <row r="501293" spans="6:6" x14ac:dyDescent="0.25">
      <c r="F501293" s="195"/>
    </row>
    <row r="501294" spans="6:6" x14ac:dyDescent="0.25">
      <c r="F501294" s="195"/>
    </row>
    <row r="501295" spans="6:6" x14ac:dyDescent="0.25">
      <c r="F501295" s="195"/>
    </row>
    <row r="501296" spans="6:6" x14ac:dyDescent="0.25">
      <c r="F501296" s="195"/>
    </row>
    <row r="501297" spans="6:6" x14ac:dyDescent="0.25">
      <c r="F501297" s="195"/>
    </row>
    <row r="501298" spans="6:6" x14ac:dyDescent="0.25">
      <c r="F501298" s="195"/>
    </row>
    <row r="501299" spans="6:6" x14ac:dyDescent="0.25">
      <c r="F501299" s="195"/>
    </row>
    <row r="501300" spans="6:6" x14ac:dyDescent="0.25">
      <c r="F501300" s="195"/>
    </row>
    <row r="501301" spans="6:6" x14ac:dyDescent="0.25">
      <c r="F501301" s="195"/>
    </row>
    <row r="501302" spans="6:6" x14ac:dyDescent="0.25">
      <c r="F501302" s="195"/>
    </row>
    <row r="501303" spans="6:6" x14ac:dyDescent="0.25">
      <c r="F501303" s="195"/>
    </row>
    <row r="501304" spans="6:6" x14ac:dyDescent="0.25">
      <c r="F501304" s="195"/>
    </row>
    <row r="501305" spans="6:6" x14ac:dyDescent="0.25">
      <c r="F501305" s="195"/>
    </row>
    <row r="501306" spans="6:6" x14ac:dyDescent="0.25">
      <c r="F501306" s="195"/>
    </row>
    <row r="501307" spans="6:6" x14ac:dyDescent="0.25">
      <c r="F501307" s="195"/>
    </row>
    <row r="501308" spans="6:6" x14ac:dyDescent="0.25">
      <c r="F501308" s="195"/>
    </row>
    <row r="501309" spans="6:6" x14ac:dyDescent="0.25">
      <c r="F501309" s="195"/>
    </row>
    <row r="501310" spans="6:6" x14ac:dyDescent="0.25">
      <c r="F501310" s="195"/>
    </row>
    <row r="501311" spans="6:6" x14ac:dyDescent="0.25">
      <c r="F501311" s="195"/>
    </row>
    <row r="501312" spans="6:6" x14ac:dyDescent="0.25">
      <c r="F501312" s="195"/>
    </row>
    <row r="501313" spans="6:6" x14ac:dyDescent="0.25">
      <c r="F501313" s="195"/>
    </row>
    <row r="501314" spans="6:6" x14ac:dyDescent="0.25">
      <c r="F501314" s="195"/>
    </row>
    <row r="501315" spans="6:6" x14ac:dyDescent="0.25">
      <c r="F501315" s="195"/>
    </row>
    <row r="501316" spans="6:6" x14ac:dyDescent="0.25">
      <c r="F501316" s="195"/>
    </row>
    <row r="501317" spans="6:6" x14ac:dyDescent="0.25">
      <c r="F501317" s="195"/>
    </row>
    <row r="501318" spans="6:6" x14ac:dyDescent="0.25">
      <c r="F501318" s="195"/>
    </row>
    <row r="501319" spans="6:6" x14ac:dyDescent="0.25">
      <c r="F501319" s="195"/>
    </row>
    <row r="501320" spans="6:6" x14ac:dyDescent="0.25">
      <c r="F501320" s="195"/>
    </row>
    <row r="501321" spans="6:6" x14ac:dyDescent="0.25">
      <c r="F501321" s="195"/>
    </row>
    <row r="501322" spans="6:6" x14ac:dyDescent="0.25">
      <c r="F501322" s="195"/>
    </row>
    <row r="501323" spans="6:6" x14ac:dyDescent="0.25">
      <c r="F501323" s="195"/>
    </row>
    <row r="501324" spans="6:6" x14ac:dyDescent="0.25">
      <c r="F501324" s="195"/>
    </row>
    <row r="501325" spans="6:6" x14ac:dyDescent="0.25">
      <c r="F501325" s="195"/>
    </row>
    <row r="501326" spans="6:6" x14ac:dyDescent="0.25">
      <c r="F501326" s="195"/>
    </row>
    <row r="501327" spans="6:6" x14ac:dyDescent="0.25">
      <c r="F501327" s="195"/>
    </row>
    <row r="501328" spans="6:6" x14ac:dyDescent="0.25">
      <c r="F501328" s="195"/>
    </row>
    <row r="501329" spans="6:6" x14ac:dyDescent="0.25">
      <c r="F501329" s="195"/>
    </row>
    <row r="501330" spans="6:6" x14ac:dyDescent="0.25">
      <c r="F501330" s="195"/>
    </row>
    <row r="501331" spans="6:6" x14ac:dyDescent="0.25">
      <c r="F501331" s="195"/>
    </row>
    <row r="501332" spans="6:6" x14ac:dyDescent="0.25">
      <c r="F501332" s="195"/>
    </row>
    <row r="501333" spans="6:6" x14ac:dyDescent="0.25">
      <c r="F501333" s="195"/>
    </row>
    <row r="501334" spans="6:6" x14ac:dyDescent="0.25">
      <c r="F501334" s="195"/>
    </row>
    <row r="501335" spans="6:6" x14ac:dyDescent="0.25">
      <c r="F501335" s="195"/>
    </row>
    <row r="501336" spans="6:6" x14ac:dyDescent="0.25">
      <c r="F501336" s="195"/>
    </row>
    <row r="501337" spans="6:6" x14ac:dyDescent="0.25">
      <c r="F501337" s="195"/>
    </row>
    <row r="501338" spans="6:6" x14ac:dyDescent="0.25">
      <c r="F501338" s="195"/>
    </row>
    <row r="501339" spans="6:6" x14ac:dyDescent="0.25">
      <c r="F501339" s="195"/>
    </row>
    <row r="501340" spans="6:6" x14ac:dyDescent="0.25">
      <c r="F501340" s="195"/>
    </row>
    <row r="501341" spans="6:6" x14ac:dyDescent="0.25">
      <c r="F501341" s="195"/>
    </row>
    <row r="501342" spans="6:6" x14ac:dyDescent="0.25">
      <c r="F501342" s="195"/>
    </row>
    <row r="501343" spans="6:6" x14ac:dyDescent="0.25">
      <c r="F501343" s="195"/>
    </row>
    <row r="501344" spans="6:6" x14ac:dyDescent="0.25">
      <c r="F501344" s="195"/>
    </row>
    <row r="501345" spans="6:6" x14ac:dyDescent="0.25">
      <c r="F501345" s="195"/>
    </row>
    <row r="501346" spans="6:6" x14ac:dyDescent="0.25">
      <c r="F501346" s="195"/>
    </row>
    <row r="501347" spans="6:6" x14ac:dyDescent="0.25">
      <c r="F501347" s="195"/>
    </row>
    <row r="501348" spans="6:6" x14ac:dyDescent="0.25">
      <c r="F501348" s="195"/>
    </row>
    <row r="501349" spans="6:6" x14ac:dyDescent="0.25">
      <c r="F501349" s="195"/>
    </row>
    <row r="501350" spans="6:6" x14ac:dyDescent="0.25">
      <c r="F501350" s="195"/>
    </row>
    <row r="501351" spans="6:6" x14ac:dyDescent="0.25">
      <c r="F501351" s="195"/>
    </row>
    <row r="501352" spans="6:6" x14ac:dyDescent="0.25">
      <c r="F501352" s="195"/>
    </row>
    <row r="501353" spans="6:6" x14ac:dyDescent="0.25">
      <c r="F501353" s="195"/>
    </row>
    <row r="501354" spans="6:6" x14ac:dyDescent="0.25">
      <c r="F501354" s="195"/>
    </row>
    <row r="501355" spans="6:6" x14ac:dyDescent="0.25">
      <c r="F501355" s="195"/>
    </row>
    <row r="501356" spans="6:6" x14ac:dyDescent="0.25">
      <c r="F501356" s="195"/>
    </row>
    <row r="501357" spans="6:6" x14ac:dyDescent="0.25">
      <c r="F501357" s="195"/>
    </row>
    <row r="501358" spans="6:6" x14ac:dyDescent="0.25">
      <c r="F501358" s="195"/>
    </row>
    <row r="501359" spans="6:6" x14ac:dyDescent="0.25">
      <c r="F501359" s="195"/>
    </row>
    <row r="501360" spans="6:6" x14ac:dyDescent="0.25">
      <c r="F501360" s="195"/>
    </row>
    <row r="501361" spans="6:6" x14ac:dyDescent="0.25">
      <c r="F501361" s="195"/>
    </row>
    <row r="501362" spans="6:6" x14ac:dyDescent="0.25">
      <c r="F501362" s="195"/>
    </row>
    <row r="501363" spans="6:6" x14ac:dyDescent="0.25">
      <c r="F501363" s="195"/>
    </row>
    <row r="501364" spans="6:6" x14ac:dyDescent="0.25">
      <c r="F501364" s="195"/>
    </row>
    <row r="501365" spans="6:6" x14ac:dyDescent="0.25">
      <c r="F501365" s="195"/>
    </row>
    <row r="501366" spans="6:6" x14ac:dyDescent="0.25">
      <c r="F501366" s="195"/>
    </row>
    <row r="501367" spans="6:6" x14ac:dyDescent="0.25">
      <c r="F501367" s="195"/>
    </row>
    <row r="501368" spans="6:6" x14ac:dyDescent="0.25">
      <c r="F501368" s="195"/>
    </row>
    <row r="501369" spans="6:6" x14ac:dyDescent="0.25">
      <c r="F501369" s="195"/>
    </row>
    <row r="501370" spans="6:6" x14ac:dyDescent="0.25">
      <c r="F501370" s="195"/>
    </row>
    <row r="501371" spans="6:6" x14ac:dyDescent="0.25">
      <c r="F501371" s="195"/>
    </row>
    <row r="501372" spans="6:6" x14ac:dyDescent="0.25">
      <c r="F501372" s="195"/>
    </row>
    <row r="501373" spans="6:6" x14ac:dyDescent="0.25">
      <c r="F501373" s="195"/>
    </row>
    <row r="501374" spans="6:6" x14ac:dyDescent="0.25">
      <c r="F501374" s="195"/>
    </row>
    <row r="501375" spans="6:6" x14ac:dyDescent="0.25">
      <c r="F501375" s="195"/>
    </row>
    <row r="501376" spans="6:6" x14ac:dyDescent="0.25">
      <c r="F501376" s="195"/>
    </row>
    <row r="501377" spans="6:6" x14ac:dyDescent="0.25">
      <c r="F501377" s="195"/>
    </row>
    <row r="501378" spans="6:6" x14ac:dyDescent="0.25">
      <c r="F501378" s="195"/>
    </row>
    <row r="501379" spans="6:6" x14ac:dyDescent="0.25">
      <c r="F501379" s="195"/>
    </row>
    <row r="501380" spans="6:6" x14ac:dyDescent="0.25">
      <c r="F501380" s="195"/>
    </row>
    <row r="501381" spans="6:6" x14ac:dyDescent="0.25">
      <c r="F501381" s="195"/>
    </row>
    <row r="501382" spans="6:6" x14ac:dyDescent="0.25">
      <c r="F501382" s="195"/>
    </row>
    <row r="501383" spans="6:6" x14ac:dyDescent="0.25">
      <c r="F501383" s="195"/>
    </row>
    <row r="501384" spans="6:6" x14ac:dyDescent="0.25">
      <c r="F501384" s="195"/>
    </row>
    <row r="501385" spans="6:6" x14ac:dyDescent="0.25">
      <c r="F501385" s="195"/>
    </row>
    <row r="501386" spans="6:6" x14ac:dyDescent="0.25">
      <c r="F501386" s="195"/>
    </row>
    <row r="501387" spans="6:6" x14ac:dyDescent="0.25">
      <c r="F501387" s="195"/>
    </row>
    <row r="501388" spans="6:6" x14ac:dyDescent="0.25">
      <c r="F501388" s="195"/>
    </row>
    <row r="501389" spans="6:6" x14ac:dyDescent="0.25">
      <c r="F501389" s="195"/>
    </row>
    <row r="501390" spans="6:6" x14ac:dyDescent="0.25">
      <c r="F501390" s="195"/>
    </row>
    <row r="501391" spans="6:6" x14ac:dyDescent="0.25">
      <c r="F501391" s="195"/>
    </row>
    <row r="501392" spans="6:6" x14ac:dyDescent="0.25">
      <c r="F501392" s="195"/>
    </row>
    <row r="501393" spans="6:6" x14ac:dyDescent="0.25">
      <c r="F501393" s="195"/>
    </row>
    <row r="501394" spans="6:6" x14ac:dyDescent="0.25">
      <c r="F501394" s="195"/>
    </row>
    <row r="501395" spans="6:6" x14ac:dyDescent="0.25">
      <c r="F501395" s="195"/>
    </row>
    <row r="501396" spans="6:6" x14ac:dyDescent="0.25">
      <c r="F501396" s="195"/>
    </row>
    <row r="501397" spans="6:6" x14ac:dyDescent="0.25">
      <c r="F501397" s="195"/>
    </row>
    <row r="501398" spans="6:6" x14ac:dyDescent="0.25">
      <c r="F501398" s="195"/>
    </row>
    <row r="501399" spans="6:6" x14ac:dyDescent="0.25">
      <c r="F501399" s="195"/>
    </row>
    <row r="501400" spans="6:6" x14ac:dyDescent="0.25">
      <c r="F501400" s="195"/>
    </row>
    <row r="501401" spans="6:6" x14ac:dyDescent="0.25">
      <c r="F501401" s="195"/>
    </row>
    <row r="501402" spans="6:6" x14ac:dyDescent="0.25">
      <c r="F501402" s="195"/>
    </row>
    <row r="501403" spans="6:6" x14ac:dyDescent="0.25">
      <c r="F501403" s="195"/>
    </row>
    <row r="501404" spans="6:6" x14ac:dyDescent="0.25">
      <c r="F501404" s="195"/>
    </row>
    <row r="501405" spans="6:6" x14ac:dyDescent="0.25">
      <c r="F501405" s="195"/>
    </row>
    <row r="501406" spans="6:6" x14ac:dyDescent="0.25">
      <c r="F501406" s="195"/>
    </row>
    <row r="501407" spans="6:6" x14ac:dyDescent="0.25">
      <c r="F501407" s="195"/>
    </row>
    <row r="501408" spans="6:6" x14ac:dyDescent="0.25">
      <c r="F501408" s="195"/>
    </row>
    <row r="501409" spans="6:6" x14ac:dyDescent="0.25">
      <c r="F501409" s="195"/>
    </row>
    <row r="501410" spans="6:6" x14ac:dyDescent="0.25">
      <c r="F501410" s="195"/>
    </row>
    <row r="501411" spans="6:6" x14ac:dyDescent="0.25">
      <c r="F501411" s="195"/>
    </row>
    <row r="501412" spans="6:6" x14ac:dyDescent="0.25">
      <c r="F501412" s="195"/>
    </row>
    <row r="501413" spans="6:6" x14ac:dyDescent="0.25">
      <c r="F501413" s="195"/>
    </row>
    <row r="501414" spans="6:6" x14ac:dyDescent="0.25">
      <c r="F501414" s="195"/>
    </row>
    <row r="501415" spans="6:6" x14ac:dyDescent="0.25">
      <c r="F501415" s="195"/>
    </row>
    <row r="501416" spans="6:6" x14ac:dyDescent="0.25">
      <c r="F501416" s="195"/>
    </row>
    <row r="501417" spans="6:6" x14ac:dyDescent="0.25">
      <c r="F501417" s="195"/>
    </row>
    <row r="501418" spans="6:6" x14ac:dyDescent="0.25">
      <c r="F501418" s="195"/>
    </row>
    <row r="501419" spans="6:6" x14ac:dyDescent="0.25">
      <c r="F501419" s="195"/>
    </row>
    <row r="501420" spans="6:6" x14ac:dyDescent="0.25">
      <c r="F501420" s="195"/>
    </row>
    <row r="501421" spans="6:6" x14ac:dyDescent="0.25">
      <c r="F501421" s="195"/>
    </row>
    <row r="501422" spans="6:6" x14ac:dyDescent="0.25">
      <c r="F501422" s="195"/>
    </row>
    <row r="501423" spans="6:6" x14ac:dyDescent="0.25">
      <c r="F501423" s="195"/>
    </row>
    <row r="501424" spans="6:6" x14ac:dyDescent="0.25">
      <c r="F501424" s="195"/>
    </row>
    <row r="501425" spans="6:6" x14ac:dyDescent="0.25">
      <c r="F501425" s="195"/>
    </row>
    <row r="501426" spans="6:6" x14ac:dyDescent="0.25">
      <c r="F501426" s="195"/>
    </row>
    <row r="501427" spans="6:6" x14ac:dyDescent="0.25">
      <c r="F501427" s="195"/>
    </row>
    <row r="501428" spans="6:6" x14ac:dyDescent="0.25">
      <c r="F501428" s="195"/>
    </row>
    <row r="501429" spans="6:6" x14ac:dyDescent="0.25">
      <c r="F501429" s="195"/>
    </row>
    <row r="501430" spans="6:6" x14ac:dyDescent="0.25">
      <c r="F501430" s="195"/>
    </row>
    <row r="501431" spans="6:6" x14ac:dyDescent="0.25">
      <c r="F501431" s="195"/>
    </row>
    <row r="501432" spans="6:6" x14ac:dyDescent="0.25">
      <c r="F501432" s="195"/>
    </row>
    <row r="501433" spans="6:6" x14ac:dyDescent="0.25">
      <c r="F501433" s="195"/>
    </row>
    <row r="501434" spans="6:6" x14ac:dyDescent="0.25">
      <c r="F501434" s="195"/>
    </row>
    <row r="501435" spans="6:6" x14ac:dyDescent="0.25">
      <c r="F501435" s="195"/>
    </row>
    <row r="501436" spans="6:6" x14ac:dyDescent="0.25">
      <c r="F501436" s="195"/>
    </row>
    <row r="501437" spans="6:6" x14ac:dyDescent="0.25">
      <c r="F501437" s="195"/>
    </row>
    <row r="501438" spans="6:6" x14ac:dyDescent="0.25">
      <c r="F501438" s="195"/>
    </row>
    <row r="501439" spans="6:6" x14ac:dyDescent="0.25">
      <c r="F501439" s="195"/>
    </row>
    <row r="501440" spans="6:6" x14ac:dyDescent="0.25">
      <c r="F501440" s="195"/>
    </row>
    <row r="501441" spans="6:6" x14ac:dyDescent="0.25">
      <c r="F501441" s="195"/>
    </row>
    <row r="501442" spans="6:6" x14ac:dyDescent="0.25">
      <c r="F501442" s="195"/>
    </row>
    <row r="501443" spans="6:6" x14ac:dyDescent="0.25">
      <c r="F501443" s="195"/>
    </row>
    <row r="501444" spans="6:6" x14ac:dyDescent="0.25">
      <c r="F501444" s="195"/>
    </row>
    <row r="501445" spans="6:6" x14ac:dyDescent="0.25">
      <c r="F501445" s="195"/>
    </row>
    <row r="501446" spans="6:6" x14ac:dyDescent="0.25">
      <c r="F501446" s="195"/>
    </row>
    <row r="501447" spans="6:6" x14ac:dyDescent="0.25">
      <c r="F501447" s="195"/>
    </row>
    <row r="501448" spans="6:6" x14ac:dyDescent="0.25">
      <c r="F501448" s="195"/>
    </row>
    <row r="501449" spans="6:6" x14ac:dyDescent="0.25">
      <c r="F501449" s="195"/>
    </row>
    <row r="501450" spans="6:6" x14ac:dyDescent="0.25">
      <c r="F501450" s="195"/>
    </row>
    <row r="501451" spans="6:6" x14ac:dyDescent="0.25">
      <c r="F501451" s="195"/>
    </row>
    <row r="501452" spans="6:6" x14ac:dyDescent="0.25">
      <c r="F501452" s="195"/>
    </row>
    <row r="501453" spans="6:6" x14ac:dyDescent="0.25">
      <c r="F501453" s="195"/>
    </row>
    <row r="501454" spans="6:6" x14ac:dyDescent="0.25">
      <c r="F501454" s="195"/>
    </row>
    <row r="501455" spans="6:6" x14ac:dyDescent="0.25">
      <c r="F501455" s="195"/>
    </row>
    <row r="501456" spans="6:6" x14ac:dyDescent="0.25">
      <c r="F501456" s="195"/>
    </row>
    <row r="501457" spans="6:6" x14ac:dyDescent="0.25">
      <c r="F501457" s="195"/>
    </row>
    <row r="501458" spans="6:6" x14ac:dyDescent="0.25">
      <c r="F501458" s="195"/>
    </row>
    <row r="501459" spans="6:6" x14ac:dyDescent="0.25">
      <c r="F501459" s="195"/>
    </row>
    <row r="501460" spans="6:6" x14ac:dyDescent="0.25">
      <c r="F501460" s="195"/>
    </row>
    <row r="501461" spans="6:6" x14ac:dyDescent="0.25">
      <c r="F501461" s="195"/>
    </row>
    <row r="501462" spans="6:6" x14ac:dyDescent="0.25">
      <c r="F501462" s="195"/>
    </row>
    <row r="501463" spans="6:6" x14ac:dyDescent="0.25">
      <c r="F501463" s="195"/>
    </row>
    <row r="501464" spans="6:6" x14ac:dyDescent="0.25">
      <c r="F501464" s="195"/>
    </row>
    <row r="501465" spans="6:6" x14ac:dyDescent="0.25">
      <c r="F501465" s="195"/>
    </row>
    <row r="501466" spans="6:6" x14ac:dyDescent="0.25">
      <c r="F501466" s="195"/>
    </row>
    <row r="501467" spans="6:6" x14ac:dyDescent="0.25">
      <c r="F501467" s="195"/>
    </row>
    <row r="501468" spans="6:6" x14ac:dyDescent="0.25">
      <c r="F501468" s="195"/>
    </row>
    <row r="501469" spans="6:6" x14ac:dyDescent="0.25">
      <c r="F501469" s="195"/>
    </row>
    <row r="501470" spans="6:6" x14ac:dyDescent="0.25">
      <c r="F501470" s="195"/>
    </row>
    <row r="501471" spans="6:6" x14ac:dyDescent="0.25">
      <c r="F501471" s="195"/>
    </row>
    <row r="501472" spans="6:6" x14ac:dyDescent="0.25">
      <c r="F501472" s="195"/>
    </row>
    <row r="501473" spans="6:6" x14ac:dyDescent="0.25">
      <c r="F501473" s="195"/>
    </row>
    <row r="501474" spans="6:6" x14ac:dyDescent="0.25">
      <c r="F501474" s="195"/>
    </row>
    <row r="501475" spans="6:6" x14ac:dyDescent="0.25">
      <c r="F501475" s="195"/>
    </row>
    <row r="501476" spans="6:6" x14ac:dyDescent="0.25">
      <c r="F501476" s="195"/>
    </row>
    <row r="501477" spans="6:6" x14ac:dyDescent="0.25">
      <c r="F501477" s="195"/>
    </row>
    <row r="501478" spans="6:6" x14ac:dyDescent="0.25">
      <c r="F501478" s="195"/>
    </row>
    <row r="501479" spans="6:6" x14ac:dyDescent="0.25">
      <c r="F501479" s="195"/>
    </row>
    <row r="501480" spans="6:6" x14ac:dyDescent="0.25">
      <c r="F501480" s="195"/>
    </row>
    <row r="501481" spans="6:6" x14ac:dyDescent="0.25">
      <c r="F501481" s="195"/>
    </row>
    <row r="501482" spans="6:6" x14ac:dyDescent="0.25">
      <c r="F501482" s="195"/>
    </row>
    <row r="501483" spans="6:6" x14ac:dyDescent="0.25">
      <c r="F501483" s="195"/>
    </row>
    <row r="501484" spans="6:6" x14ac:dyDescent="0.25">
      <c r="F501484" s="195"/>
    </row>
    <row r="501485" spans="6:6" x14ac:dyDescent="0.25">
      <c r="F501485" s="195"/>
    </row>
    <row r="501486" spans="6:6" x14ac:dyDescent="0.25">
      <c r="F501486" s="195"/>
    </row>
    <row r="501487" spans="6:6" x14ac:dyDescent="0.25">
      <c r="F501487" s="195"/>
    </row>
    <row r="501488" spans="6:6" x14ac:dyDescent="0.25">
      <c r="F501488" s="195"/>
    </row>
    <row r="501489" spans="6:6" x14ac:dyDescent="0.25">
      <c r="F501489" s="195"/>
    </row>
    <row r="501490" spans="6:6" x14ac:dyDescent="0.25">
      <c r="F501490" s="195"/>
    </row>
    <row r="501491" spans="6:6" x14ac:dyDescent="0.25">
      <c r="F501491" s="195"/>
    </row>
    <row r="501492" spans="6:6" x14ac:dyDescent="0.25">
      <c r="F501492" s="195"/>
    </row>
    <row r="501493" spans="6:6" x14ac:dyDescent="0.25">
      <c r="F501493" s="195"/>
    </row>
    <row r="501494" spans="6:6" x14ac:dyDescent="0.25">
      <c r="F501494" s="195"/>
    </row>
    <row r="501495" spans="6:6" x14ac:dyDescent="0.25">
      <c r="F501495" s="195"/>
    </row>
    <row r="501496" spans="6:6" x14ac:dyDescent="0.25">
      <c r="F501496" s="195"/>
    </row>
    <row r="501497" spans="6:6" x14ac:dyDescent="0.25">
      <c r="F501497" s="195"/>
    </row>
    <row r="501498" spans="6:6" x14ac:dyDescent="0.25">
      <c r="F501498" s="195"/>
    </row>
    <row r="501499" spans="6:6" x14ac:dyDescent="0.25">
      <c r="F501499" s="195"/>
    </row>
    <row r="501500" spans="6:6" x14ac:dyDescent="0.25">
      <c r="F501500" s="195"/>
    </row>
    <row r="501501" spans="6:6" x14ac:dyDescent="0.25">
      <c r="F501501" s="195"/>
    </row>
    <row r="501502" spans="6:6" x14ac:dyDescent="0.25">
      <c r="F501502" s="195"/>
    </row>
    <row r="501503" spans="6:6" x14ac:dyDescent="0.25">
      <c r="F501503" s="195"/>
    </row>
    <row r="501504" spans="6:6" x14ac:dyDescent="0.25">
      <c r="F501504" s="195"/>
    </row>
    <row r="501505" spans="6:6" x14ac:dyDescent="0.25">
      <c r="F501505" s="195"/>
    </row>
    <row r="501506" spans="6:6" x14ac:dyDescent="0.25">
      <c r="F501506" s="195"/>
    </row>
    <row r="501507" spans="6:6" x14ac:dyDescent="0.25">
      <c r="F501507" s="195"/>
    </row>
    <row r="501508" spans="6:6" x14ac:dyDescent="0.25">
      <c r="F501508" s="195"/>
    </row>
    <row r="501509" spans="6:6" x14ac:dyDescent="0.25">
      <c r="F501509" s="195"/>
    </row>
    <row r="501510" spans="6:6" x14ac:dyDescent="0.25">
      <c r="F501510" s="195"/>
    </row>
    <row r="501511" spans="6:6" x14ac:dyDescent="0.25">
      <c r="F501511" s="195"/>
    </row>
    <row r="501512" spans="6:6" x14ac:dyDescent="0.25">
      <c r="F501512" s="195"/>
    </row>
    <row r="501513" spans="6:6" x14ac:dyDescent="0.25">
      <c r="F501513" s="195"/>
    </row>
    <row r="501514" spans="6:6" x14ac:dyDescent="0.25">
      <c r="F501514" s="195"/>
    </row>
    <row r="501515" spans="6:6" x14ac:dyDescent="0.25">
      <c r="F501515" s="195"/>
    </row>
    <row r="501516" spans="6:6" x14ac:dyDescent="0.25">
      <c r="F501516" s="195"/>
    </row>
    <row r="501517" spans="6:6" x14ac:dyDescent="0.25">
      <c r="F501517" s="195"/>
    </row>
    <row r="501518" spans="6:6" x14ac:dyDescent="0.25">
      <c r="F501518" s="195"/>
    </row>
    <row r="501519" spans="6:6" x14ac:dyDescent="0.25">
      <c r="F501519" s="195"/>
    </row>
    <row r="501520" spans="6:6" x14ac:dyDescent="0.25">
      <c r="F501520" s="195"/>
    </row>
    <row r="501521" spans="6:6" x14ac:dyDescent="0.25">
      <c r="F501521" s="195"/>
    </row>
    <row r="501522" spans="6:6" x14ac:dyDescent="0.25">
      <c r="F501522" s="195"/>
    </row>
    <row r="501523" spans="6:6" x14ac:dyDescent="0.25">
      <c r="F501523" s="195"/>
    </row>
    <row r="501524" spans="6:6" x14ac:dyDescent="0.25">
      <c r="F501524" s="195"/>
    </row>
    <row r="501525" spans="6:6" x14ac:dyDescent="0.25">
      <c r="F501525" s="195"/>
    </row>
    <row r="501526" spans="6:6" x14ac:dyDescent="0.25">
      <c r="F501526" s="195"/>
    </row>
    <row r="501527" spans="6:6" x14ac:dyDescent="0.25">
      <c r="F501527" s="195"/>
    </row>
    <row r="501528" spans="6:6" x14ac:dyDescent="0.25">
      <c r="F501528" s="195"/>
    </row>
    <row r="501529" spans="6:6" x14ac:dyDescent="0.25">
      <c r="F501529" s="195"/>
    </row>
    <row r="501530" spans="6:6" x14ac:dyDescent="0.25">
      <c r="F501530" s="195"/>
    </row>
    <row r="501531" spans="6:6" x14ac:dyDescent="0.25">
      <c r="F501531" s="195"/>
    </row>
    <row r="501532" spans="6:6" x14ac:dyDescent="0.25">
      <c r="F501532" s="195"/>
    </row>
    <row r="501533" spans="6:6" x14ac:dyDescent="0.25">
      <c r="F501533" s="195"/>
    </row>
    <row r="501534" spans="6:6" x14ac:dyDescent="0.25">
      <c r="F501534" s="195"/>
    </row>
    <row r="501535" spans="6:6" x14ac:dyDescent="0.25">
      <c r="F501535" s="195"/>
    </row>
    <row r="501536" spans="6:6" x14ac:dyDescent="0.25">
      <c r="F501536" s="195"/>
    </row>
    <row r="501537" spans="6:6" x14ac:dyDescent="0.25">
      <c r="F501537" s="195"/>
    </row>
    <row r="501538" spans="6:6" x14ac:dyDescent="0.25">
      <c r="F501538" s="195"/>
    </row>
    <row r="501539" spans="6:6" x14ac:dyDescent="0.25">
      <c r="F501539" s="195"/>
    </row>
    <row r="501540" spans="6:6" x14ac:dyDescent="0.25">
      <c r="F501540" s="195"/>
    </row>
    <row r="501541" spans="6:6" x14ac:dyDescent="0.25">
      <c r="F501541" s="195"/>
    </row>
    <row r="501542" spans="6:6" x14ac:dyDescent="0.25">
      <c r="F501542" s="195"/>
    </row>
    <row r="501543" spans="6:6" x14ac:dyDescent="0.25">
      <c r="F501543" s="195"/>
    </row>
    <row r="501544" spans="6:6" x14ac:dyDescent="0.25">
      <c r="F501544" s="195"/>
    </row>
    <row r="501545" spans="6:6" x14ac:dyDescent="0.25">
      <c r="F501545" s="195"/>
    </row>
    <row r="501546" spans="6:6" x14ac:dyDescent="0.25">
      <c r="F501546" s="195"/>
    </row>
    <row r="501547" spans="6:6" x14ac:dyDescent="0.25">
      <c r="F501547" s="195"/>
    </row>
    <row r="501548" spans="6:6" x14ac:dyDescent="0.25">
      <c r="F501548" s="195"/>
    </row>
    <row r="501549" spans="6:6" x14ac:dyDescent="0.25">
      <c r="F501549" s="195"/>
    </row>
    <row r="501550" spans="6:6" x14ac:dyDescent="0.25">
      <c r="F501550" s="195"/>
    </row>
    <row r="501551" spans="6:6" x14ac:dyDescent="0.25">
      <c r="F501551" s="195"/>
    </row>
    <row r="501552" spans="6:6" x14ac:dyDescent="0.25">
      <c r="F501552" s="195"/>
    </row>
    <row r="501553" spans="6:6" x14ac:dyDescent="0.25">
      <c r="F501553" s="195"/>
    </row>
    <row r="501554" spans="6:6" x14ac:dyDescent="0.25">
      <c r="F501554" s="195"/>
    </row>
    <row r="501555" spans="6:6" x14ac:dyDescent="0.25">
      <c r="F501555" s="195"/>
    </row>
    <row r="501556" spans="6:6" x14ac:dyDescent="0.25">
      <c r="F501556" s="195"/>
    </row>
    <row r="501557" spans="6:6" x14ac:dyDescent="0.25">
      <c r="F501557" s="195"/>
    </row>
    <row r="501558" spans="6:6" x14ac:dyDescent="0.25">
      <c r="F501558" s="195"/>
    </row>
    <row r="501559" spans="6:6" x14ac:dyDescent="0.25">
      <c r="F501559" s="195"/>
    </row>
    <row r="501560" spans="6:6" x14ac:dyDescent="0.25">
      <c r="F501560" s="195"/>
    </row>
    <row r="501561" spans="6:6" x14ac:dyDescent="0.25">
      <c r="F501561" s="195"/>
    </row>
    <row r="501562" spans="6:6" x14ac:dyDescent="0.25">
      <c r="F501562" s="195"/>
    </row>
    <row r="501563" spans="6:6" x14ac:dyDescent="0.25">
      <c r="F501563" s="195"/>
    </row>
    <row r="501564" spans="6:6" x14ac:dyDescent="0.25">
      <c r="F501564" s="195"/>
    </row>
    <row r="501565" spans="6:6" x14ac:dyDescent="0.25">
      <c r="F501565" s="195"/>
    </row>
    <row r="501566" spans="6:6" x14ac:dyDescent="0.25">
      <c r="F501566" s="195"/>
    </row>
    <row r="501567" spans="6:6" x14ac:dyDescent="0.25">
      <c r="F501567" s="195"/>
    </row>
    <row r="501568" spans="6:6" x14ac:dyDescent="0.25">
      <c r="F501568" s="195"/>
    </row>
    <row r="501569" spans="6:6" x14ac:dyDescent="0.25">
      <c r="F501569" s="195"/>
    </row>
    <row r="501570" spans="6:6" x14ac:dyDescent="0.25">
      <c r="F501570" s="195"/>
    </row>
    <row r="501571" spans="6:6" x14ac:dyDescent="0.25">
      <c r="F501571" s="195"/>
    </row>
    <row r="501572" spans="6:6" x14ac:dyDescent="0.25">
      <c r="F501572" s="195"/>
    </row>
    <row r="501573" spans="6:6" x14ac:dyDescent="0.25">
      <c r="F501573" s="195"/>
    </row>
    <row r="501574" spans="6:6" x14ac:dyDescent="0.25">
      <c r="F501574" s="195"/>
    </row>
    <row r="501575" spans="6:6" x14ac:dyDescent="0.25">
      <c r="F501575" s="195"/>
    </row>
    <row r="501576" spans="6:6" x14ac:dyDescent="0.25">
      <c r="F501576" s="195"/>
    </row>
    <row r="501577" spans="6:6" x14ac:dyDescent="0.25">
      <c r="F501577" s="195"/>
    </row>
    <row r="501578" spans="6:6" x14ac:dyDescent="0.25">
      <c r="F501578" s="195"/>
    </row>
    <row r="501579" spans="6:6" x14ac:dyDescent="0.25">
      <c r="F501579" s="195"/>
    </row>
    <row r="501580" spans="6:6" x14ac:dyDescent="0.25">
      <c r="F501580" s="195"/>
    </row>
    <row r="501581" spans="6:6" x14ac:dyDescent="0.25">
      <c r="F501581" s="195"/>
    </row>
    <row r="501582" spans="6:6" x14ac:dyDescent="0.25">
      <c r="F501582" s="195"/>
    </row>
    <row r="501583" spans="6:6" x14ac:dyDescent="0.25">
      <c r="F501583" s="195"/>
    </row>
    <row r="501584" spans="6:6" x14ac:dyDescent="0.25">
      <c r="F501584" s="195"/>
    </row>
    <row r="501585" spans="6:6" x14ac:dyDescent="0.25">
      <c r="F501585" s="195"/>
    </row>
    <row r="501586" spans="6:6" x14ac:dyDescent="0.25">
      <c r="F501586" s="195"/>
    </row>
    <row r="501587" spans="6:6" x14ac:dyDescent="0.25">
      <c r="F501587" s="195"/>
    </row>
    <row r="501588" spans="6:6" x14ac:dyDescent="0.25">
      <c r="F501588" s="195"/>
    </row>
    <row r="501589" spans="6:6" x14ac:dyDescent="0.25">
      <c r="F501589" s="195"/>
    </row>
    <row r="501590" spans="6:6" x14ac:dyDescent="0.25">
      <c r="F501590" s="195"/>
    </row>
    <row r="501591" spans="6:6" x14ac:dyDescent="0.25">
      <c r="F501591" s="195"/>
    </row>
    <row r="501592" spans="6:6" x14ac:dyDescent="0.25">
      <c r="F501592" s="195"/>
    </row>
    <row r="506710" spans="6:6" x14ac:dyDescent="0.25">
      <c r="F506710" s="195"/>
    </row>
    <row r="506711" spans="6:6" x14ac:dyDescent="0.25">
      <c r="F506711" s="195"/>
    </row>
    <row r="506712" spans="6:6" x14ac:dyDescent="0.25">
      <c r="F506712" s="195"/>
    </row>
    <row r="506713" spans="6:6" x14ac:dyDescent="0.25">
      <c r="F506713" s="195"/>
    </row>
    <row r="506714" spans="6:6" x14ac:dyDescent="0.25">
      <c r="F506714" s="195"/>
    </row>
    <row r="506715" spans="6:6" x14ac:dyDescent="0.25">
      <c r="F506715" s="195"/>
    </row>
    <row r="506716" spans="6:6" x14ac:dyDescent="0.25">
      <c r="F506716" s="195"/>
    </row>
    <row r="506717" spans="6:6" x14ac:dyDescent="0.25">
      <c r="F506717" s="195"/>
    </row>
    <row r="506718" spans="6:6" x14ac:dyDescent="0.25">
      <c r="F506718" s="195"/>
    </row>
    <row r="506719" spans="6:6" x14ac:dyDescent="0.25">
      <c r="F506719" s="195"/>
    </row>
    <row r="506720" spans="6:6" x14ac:dyDescent="0.25">
      <c r="F506720" s="195"/>
    </row>
    <row r="506721" spans="6:6" x14ac:dyDescent="0.25">
      <c r="F506721" s="195"/>
    </row>
    <row r="506722" spans="6:6" x14ac:dyDescent="0.25">
      <c r="F506722" s="195"/>
    </row>
    <row r="506723" spans="6:6" x14ac:dyDescent="0.25">
      <c r="F506723" s="195"/>
    </row>
    <row r="506724" spans="6:6" x14ac:dyDescent="0.25">
      <c r="F506724" s="195"/>
    </row>
    <row r="506725" spans="6:6" x14ac:dyDescent="0.25">
      <c r="F506725" s="195"/>
    </row>
    <row r="506726" spans="6:6" x14ac:dyDescent="0.25">
      <c r="F506726" s="195"/>
    </row>
    <row r="506727" spans="6:6" x14ac:dyDescent="0.25">
      <c r="F506727" s="195"/>
    </row>
    <row r="506728" spans="6:6" x14ac:dyDescent="0.25">
      <c r="F506728" s="195"/>
    </row>
    <row r="506729" spans="6:6" x14ac:dyDescent="0.25">
      <c r="F506729" s="195"/>
    </row>
    <row r="506730" spans="6:6" x14ac:dyDescent="0.25">
      <c r="F506730" s="195"/>
    </row>
    <row r="506731" spans="6:6" x14ac:dyDescent="0.25">
      <c r="F506731" s="195"/>
    </row>
    <row r="506732" spans="6:6" x14ac:dyDescent="0.25">
      <c r="F506732" s="195"/>
    </row>
    <row r="506733" spans="6:6" x14ac:dyDescent="0.25">
      <c r="F506733" s="195"/>
    </row>
    <row r="506734" spans="6:6" x14ac:dyDescent="0.25">
      <c r="F506734" s="195"/>
    </row>
    <row r="506735" spans="6:6" x14ac:dyDescent="0.25">
      <c r="F506735" s="195"/>
    </row>
    <row r="506736" spans="6:6" x14ac:dyDescent="0.25">
      <c r="F506736" s="195"/>
    </row>
    <row r="506737" spans="6:6" x14ac:dyDescent="0.25">
      <c r="F506737" s="195"/>
    </row>
    <row r="506738" spans="6:6" x14ac:dyDescent="0.25">
      <c r="F506738" s="195"/>
    </row>
    <row r="506739" spans="6:6" x14ac:dyDescent="0.25">
      <c r="F506739" s="195"/>
    </row>
    <row r="506740" spans="6:6" x14ac:dyDescent="0.25">
      <c r="F506740" s="195"/>
    </row>
    <row r="506741" spans="6:6" x14ac:dyDescent="0.25">
      <c r="F506741" s="195"/>
    </row>
    <row r="506742" spans="6:6" x14ac:dyDescent="0.25">
      <c r="F506742" s="195"/>
    </row>
    <row r="506743" spans="6:6" x14ac:dyDescent="0.25">
      <c r="F506743" s="195"/>
    </row>
    <row r="506744" spans="6:6" x14ac:dyDescent="0.25">
      <c r="F506744" s="195"/>
    </row>
    <row r="506745" spans="6:6" x14ac:dyDescent="0.25">
      <c r="F506745" s="195"/>
    </row>
    <row r="506746" spans="6:6" x14ac:dyDescent="0.25">
      <c r="F506746" s="195"/>
    </row>
    <row r="506747" spans="6:6" x14ac:dyDescent="0.25">
      <c r="F506747" s="195"/>
    </row>
    <row r="506748" spans="6:6" x14ac:dyDescent="0.25">
      <c r="F506748" s="195"/>
    </row>
    <row r="506749" spans="6:6" x14ac:dyDescent="0.25">
      <c r="F506749" s="195"/>
    </row>
    <row r="506750" spans="6:6" x14ac:dyDescent="0.25">
      <c r="F506750" s="195"/>
    </row>
    <row r="506751" spans="6:6" x14ac:dyDescent="0.25">
      <c r="F506751" s="195"/>
    </row>
    <row r="506752" spans="6:6" x14ac:dyDescent="0.25">
      <c r="F506752" s="195"/>
    </row>
    <row r="506753" spans="6:6" x14ac:dyDescent="0.25">
      <c r="F506753" s="195"/>
    </row>
    <row r="506754" spans="6:6" x14ac:dyDescent="0.25">
      <c r="F506754" s="195"/>
    </row>
    <row r="506755" spans="6:6" x14ac:dyDescent="0.25">
      <c r="F506755" s="195"/>
    </row>
    <row r="506756" spans="6:6" x14ac:dyDescent="0.25">
      <c r="F506756" s="195"/>
    </row>
    <row r="506757" spans="6:6" x14ac:dyDescent="0.25">
      <c r="F506757" s="195"/>
    </row>
    <row r="506758" spans="6:6" x14ac:dyDescent="0.25">
      <c r="F506758" s="195"/>
    </row>
    <row r="506759" spans="6:6" x14ac:dyDescent="0.25">
      <c r="F506759" s="195"/>
    </row>
    <row r="506760" spans="6:6" x14ac:dyDescent="0.25">
      <c r="F506760" s="195"/>
    </row>
    <row r="506761" spans="6:6" x14ac:dyDescent="0.25">
      <c r="F506761" s="195"/>
    </row>
    <row r="506762" spans="6:6" x14ac:dyDescent="0.25">
      <c r="F506762" s="195"/>
    </row>
    <row r="506763" spans="6:6" x14ac:dyDescent="0.25">
      <c r="F506763" s="195"/>
    </row>
    <row r="506764" spans="6:6" x14ac:dyDescent="0.25">
      <c r="F506764" s="195"/>
    </row>
    <row r="506765" spans="6:6" x14ac:dyDescent="0.25">
      <c r="F506765" s="195"/>
    </row>
    <row r="506766" spans="6:6" x14ac:dyDescent="0.25">
      <c r="F506766" s="195"/>
    </row>
    <row r="506767" spans="6:6" x14ac:dyDescent="0.25">
      <c r="F506767" s="195"/>
    </row>
    <row r="506768" spans="6:6" x14ac:dyDescent="0.25">
      <c r="F506768" s="195"/>
    </row>
    <row r="506769" spans="6:6" x14ac:dyDescent="0.25">
      <c r="F506769" s="195"/>
    </row>
    <row r="506770" spans="6:6" x14ac:dyDescent="0.25">
      <c r="F506770" s="195"/>
    </row>
    <row r="506771" spans="6:6" x14ac:dyDescent="0.25">
      <c r="F506771" s="195"/>
    </row>
    <row r="506772" spans="6:6" x14ac:dyDescent="0.25">
      <c r="F506772" s="195"/>
    </row>
    <row r="506773" spans="6:6" x14ac:dyDescent="0.25">
      <c r="F506773" s="195"/>
    </row>
    <row r="506774" spans="6:6" x14ac:dyDescent="0.25">
      <c r="F506774" s="195"/>
    </row>
    <row r="506775" spans="6:6" x14ac:dyDescent="0.25">
      <c r="F506775" s="195"/>
    </row>
    <row r="506776" spans="6:6" x14ac:dyDescent="0.25">
      <c r="F506776" s="195"/>
    </row>
    <row r="506777" spans="6:6" x14ac:dyDescent="0.25">
      <c r="F506777" s="195"/>
    </row>
    <row r="506778" spans="6:6" x14ac:dyDescent="0.25">
      <c r="F506778" s="195"/>
    </row>
    <row r="506779" spans="6:6" x14ac:dyDescent="0.25">
      <c r="F506779" s="195"/>
    </row>
    <row r="506780" spans="6:6" x14ac:dyDescent="0.25">
      <c r="F506780" s="195"/>
    </row>
    <row r="506781" spans="6:6" x14ac:dyDescent="0.25">
      <c r="F506781" s="195"/>
    </row>
    <row r="506782" spans="6:6" x14ac:dyDescent="0.25">
      <c r="F506782" s="195"/>
    </row>
    <row r="506783" spans="6:6" x14ac:dyDescent="0.25">
      <c r="F506783" s="195"/>
    </row>
    <row r="506784" spans="6:6" x14ac:dyDescent="0.25">
      <c r="F506784" s="195"/>
    </row>
    <row r="506785" spans="6:6" x14ac:dyDescent="0.25">
      <c r="F506785" s="195"/>
    </row>
    <row r="506786" spans="6:6" x14ac:dyDescent="0.25">
      <c r="F506786" s="195"/>
    </row>
    <row r="506787" spans="6:6" x14ac:dyDescent="0.25">
      <c r="F506787" s="195"/>
    </row>
    <row r="506788" spans="6:6" x14ac:dyDescent="0.25">
      <c r="F506788" s="195"/>
    </row>
    <row r="506789" spans="6:6" x14ac:dyDescent="0.25">
      <c r="F506789" s="195"/>
    </row>
    <row r="506790" spans="6:6" x14ac:dyDescent="0.25">
      <c r="F506790" s="195"/>
    </row>
    <row r="506791" spans="6:6" x14ac:dyDescent="0.25">
      <c r="F506791" s="195"/>
    </row>
    <row r="506792" spans="6:6" x14ac:dyDescent="0.25">
      <c r="F506792" s="195"/>
    </row>
    <row r="506793" spans="6:6" x14ac:dyDescent="0.25">
      <c r="F506793" s="195"/>
    </row>
    <row r="506794" spans="6:6" x14ac:dyDescent="0.25">
      <c r="F506794" s="195"/>
    </row>
    <row r="506795" spans="6:6" x14ac:dyDescent="0.25">
      <c r="F506795" s="195"/>
    </row>
    <row r="506796" spans="6:6" x14ac:dyDescent="0.25">
      <c r="F506796" s="195"/>
    </row>
    <row r="506797" spans="6:6" x14ac:dyDescent="0.25">
      <c r="F506797" s="195"/>
    </row>
    <row r="506798" spans="6:6" x14ac:dyDescent="0.25">
      <c r="F506798" s="195"/>
    </row>
    <row r="506799" spans="6:6" x14ac:dyDescent="0.25">
      <c r="F506799" s="195"/>
    </row>
    <row r="506800" spans="6:6" x14ac:dyDescent="0.25">
      <c r="F506800" s="195"/>
    </row>
    <row r="506801" spans="6:6" x14ac:dyDescent="0.25">
      <c r="F506801" s="195"/>
    </row>
    <row r="506802" spans="6:6" x14ac:dyDescent="0.25">
      <c r="F506802" s="195"/>
    </row>
    <row r="506803" spans="6:6" x14ac:dyDescent="0.25">
      <c r="F506803" s="195"/>
    </row>
    <row r="506804" spans="6:6" x14ac:dyDescent="0.25">
      <c r="F506804" s="195"/>
    </row>
    <row r="506805" spans="6:6" x14ac:dyDescent="0.25">
      <c r="F506805" s="195"/>
    </row>
    <row r="506806" spans="6:6" x14ac:dyDescent="0.25">
      <c r="F506806" s="195"/>
    </row>
    <row r="506807" spans="6:6" x14ac:dyDescent="0.25">
      <c r="F506807" s="195"/>
    </row>
    <row r="506808" spans="6:6" x14ac:dyDescent="0.25">
      <c r="F506808" s="195"/>
    </row>
    <row r="506809" spans="6:6" x14ac:dyDescent="0.25">
      <c r="F506809" s="195"/>
    </row>
    <row r="506810" spans="6:6" x14ac:dyDescent="0.25">
      <c r="F506810" s="195"/>
    </row>
    <row r="506811" spans="6:6" x14ac:dyDescent="0.25">
      <c r="F506811" s="195"/>
    </row>
    <row r="506812" spans="6:6" x14ac:dyDescent="0.25">
      <c r="F506812" s="195"/>
    </row>
    <row r="506813" spans="6:6" x14ac:dyDescent="0.25">
      <c r="F506813" s="195"/>
    </row>
    <row r="506814" spans="6:6" x14ac:dyDescent="0.25">
      <c r="F506814" s="195"/>
    </row>
    <row r="506815" spans="6:6" x14ac:dyDescent="0.25">
      <c r="F506815" s="195"/>
    </row>
    <row r="506816" spans="6:6" x14ac:dyDescent="0.25">
      <c r="F506816" s="195"/>
    </row>
    <row r="506817" spans="6:6" x14ac:dyDescent="0.25">
      <c r="F506817" s="195"/>
    </row>
    <row r="506818" spans="6:6" x14ac:dyDescent="0.25">
      <c r="F506818" s="195"/>
    </row>
    <row r="506819" spans="6:6" x14ac:dyDescent="0.25">
      <c r="F506819" s="195"/>
    </row>
    <row r="506820" spans="6:6" x14ac:dyDescent="0.25">
      <c r="F506820" s="195"/>
    </row>
    <row r="506821" spans="6:6" x14ac:dyDescent="0.25">
      <c r="F506821" s="195"/>
    </row>
    <row r="506822" spans="6:6" x14ac:dyDescent="0.25">
      <c r="F506822" s="195"/>
    </row>
    <row r="506823" spans="6:6" x14ac:dyDescent="0.25">
      <c r="F506823" s="195"/>
    </row>
    <row r="506824" spans="6:6" x14ac:dyDescent="0.25">
      <c r="F506824" s="195"/>
    </row>
    <row r="506825" spans="6:6" x14ac:dyDescent="0.25">
      <c r="F506825" s="195"/>
    </row>
    <row r="506826" spans="6:6" x14ac:dyDescent="0.25">
      <c r="F506826" s="195"/>
    </row>
    <row r="506827" spans="6:6" x14ac:dyDescent="0.25">
      <c r="F506827" s="195"/>
    </row>
    <row r="506828" spans="6:6" x14ac:dyDescent="0.25">
      <c r="F506828" s="195"/>
    </row>
    <row r="506829" spans="6:6" x14ac:dyDescent="0.25">
      <c r="F506829" s="195"/>
    </row>
    <row r="506830" spans="6:6" x14ac:dyDescent="0.25">
      <c r="F506830" s="195"/>
    </row>
    <row r="506831" spans="6:6" x14ac:dyDescent="0.25">
      <c r="F506831" s="195"/>
    </row>
    <row r="506832" spans="6:6" x14ac:dyDescent="0.25">
      <c r="F506832" s="195"/>
    </row>
    <row r="506833" spans="6:6" x14ac:dyDescent="0.25">
      <c r="F506833" s="195"/>
    </row>
    <row r="506834" spans="6:6" x14ac:dyDescent="0.25">
      <c r="F506834" s="195"/>
    </row>
    <row r="506835" spans="6:6" x14ac:dyDescent="0.25">
      <c r="F506835" s="195"/>
    </row>
    <row r="506836" spans="6:6" x14ac:dyDescent="0.25">
      <c r="F506836" s="195"/>
    </row>
    <row r="506837" spans="6:6" x14ac:dyDescent="0.25">
      <c r="F506837" s="195"/>
    </row>
    <row r="506838" spans="6:6" x14ac:dyDescent="0.25">
      <c r="F506838" s="195"/>
    </row>
    <row r="506839" spans="6:6" x14ac:dyDescent="0.25">
      <c r="F506839" s="195"/>
    </row>
    <row r="506840" spans="6:6" x14ac:dyDescent="0.25">
      <c r="F506840" s="195"/>
    </row>
    <row r="506841" spans="6:6" x14ac:dyDescent="0.25">
      <c r="F506841" s="195"/>
    </row>
    <row r="506842" spans="6:6" x14ac:dyDescent="0.25">
      <c r="F506842" s="195"/>
    </row>
    <row r="506843" spans="6:6" x14ac:dyDescent="0.25">
      <c r="F506843" s="195"/>
    </row>
    <row r="506844" spans="6:6" x14ac:dyDescent="0.25">
      <c r="F506844" s="195"/>
    </row>
    <row r="506845" spans="6:6" x14ac:dyDescent="0.25">
      <c r="F506845" s="195"/>
    </row>
    <row r="506846" spans="6:6" x14ac:dyDescent="0.25">
      <c r="F506846" s="195"/>
    </row>
    <row r="506847" spans="6:6" x14ac:dyDescent="0.25">
      <c r="F506847" s="195"/>
    </row>
    <row r="506848" spans="6:6" x14ac:dyDescent="0.25">
      <c r="F506848" s="195"/>
    </row>
    <row r="506849" spans="6:6" x14ac:dyDescent="0.25">
      <c r="F506849" s="195"/>
    </row>
    <row r="506850" spans="6:6" x14ac:dyDescent="0.25">
      <c r="F506850" s="195"/>
    </row>
    <row r="506851" spans="6:6" x14ac:dyDescent="0.25">
      <c r="F506851" s="195"/>
    </row>
    <row r="506852" spans="6:6" x14ac:dyDescent="0.25">
      <c r="F506852" s="195"/>
    </row>
    <row r="506853" spans="6:6" x14ac:dyDescent="0.25">
      <c r="F506853" s="195"/>
    </row>
    <row r="506854" spans="6:6" x14ac:dyDescent="0.25">
      <c r="F506854" s="195"/>
    </row>
    <row r="506855" spans="6:6" x14ac:dyDescent="0.25">
      <c r="F506855" s="195"/>
    </row>
    <row r="506856" spans="6:6" x14ac:dyDescent="0.25">
      <c r="F506856" s="195"/>
    </row>
    <row r="506857" spans="6:6" x14ac:dyDescent="0.25">
      <c r="F506857" s="195"/>
    </row>
    <row r="506858" spans="6:6" x14ac:dyDescent="0.25">
      <c r="F506858" s="195"/>
    </row>
    <row r="506859" spans="6:6" x14ac:dyDescent="0.25">
      <c r="F506859" s="195"/>
    </row>
    <row r="506860" spans="6:6" x14ac:dyDescent="0.25">
      <c r="F506860" s="195"/>
    </row>
    <row r="506861" spans="6:6" x14ac:dyDescent="0.25">
      <c r="F506861" s="195"/>
    </row>
    <row r="506862" spans="6:6" x14ac:dyDescent="0.25">
      <c r="F506862" s="195"/>
    </row>
    <row r="506863" spans="6:6" x14ac:dyDescent="0.25">
      <c r="F506863" s="195"/>
    </row>
    <row r="506864" spans="6:6" x14ac:dyDescent="0.25">
      <c r="F506864" s="195"/>
    </row>
    <row r="506865" spans="6:6" x14ac:dyDescent="0.25">
      <c r="F506865" s="195"/>
    </row>
    <row r="506866" spans="6:6" x14ac:dyDescent="0.25">
      <c r="F506866" s="195"/>
    </row>
    <row r="506867" spans="6:6" x14ac:dyDescent="0.25">
      <c r="F506867" s="195"/>
    </row>
    <row r="506868" spans="6:6" x14ac:dyDescent="0.25">
      <c r="F506868" s="195"/>
    </row>
    <row r="506869" spans="6:6" x14ac:dyDescent="0.25">
      <c r="F506869" s="195"/>
    </row>
    <row r="506870" spans="6:6" x14ac:dyDescent="0.25">
      <c r="F506870" s="195"/>
    </row>
    <row r="506871" spans="6:6" x14ac:dyDescent="0.25">
      <c r="F506871" s="195"/>
    </row>
    <row r="506872" spans="6:6" x14ac:dyDescent="0.25">
      <c r="F506872" s="195"/>
    </row>
    <row r="506873" spans="6:6" x14ac:dyDescent="0.25">
      <c r="F506873" s="195"/>
    </row>
    <row r="506874" spans="6:6" x14ac:dyDescent="0.25">
      <c r="F506874" s="195"/>
    </row>
    <row r="506875" spans="6:6" x14ac:dyDescent="0.25">
      <c r="F506875" s="195"/>
    </row>
    <row r="506876" spans="6:6" x14ac:dyDescent="0.25">
      <c r="F506876" s="195"/>
    </row>
    <row r="506877" spans="6:6" x14ac:dyDescent="0.25">
      <c r="F506877" s="195"/>
    </row>
    <row r="506878" spans="6:6" x14ac:dyDescent="0.25">
      <c r="F506878" s="195"/>
    </row>
    <row r="506879" spans="6:6" x14ac:dyDescent="0.25">
      <c r="F506879" s="195"/>
    </row>
    <row r="506880" spans="6:6" x14ac:dyDescent="0.25">
      <c r="F506880" s="195"/>
    </row>
    <row r="506881" spans="6:6" x14ac:dyDescent="0.25">
      <c r="F506881" s="195"/>
    </row>
    <row r="506882" spans="6:6" x14ac:dyDescent="0.25">
      <c r="F506882" s="195"/>
    </row>
    <row r="506883" spans="6:6" x14ac:dyDescent="0.25">
      <c r="F506883" s="195"/>
    </row>
    <row r="506884" spans="6:6" x14ac:dyDescent="0.25">
      <c r="F506884" s="195"/>
    </row>
    <row r="506885" spans="6:6" x14ac:dyDescent="0.25">
      <c r="F506885" s="195"/>
    </row>
    <row r="506886" spans="6:6" x14ac:dyDescent="0.25">
      <c r="F506886" s="195"/>
    </row>
    <row r="506887" spans="6:6" x14ac:dyDescent="0.25">
      <c r="F506887" s="195"/>
    </row>
    <row r="506888" spans="6:6" x14ac:dyDescent="0.25">
      <c r="F506888" s="195"/>
    </row>
    <row r="506889" spans="6:6" x14ac:dyDescent="0.25">
      <c r="F506889" s="195"/>
    </row>
    <row r="506890" spans="6:6" x14ac:dyDescent="0.25">
      <c r="F506890" s="195"/>
    </row>
    <row r="506891" spans="6:6" x14ac:dyDescent="0.25">
      <c r="F506891" s="195"/>
    </row>
    <row r="506892" spans="6:6" x14ac:dyDescent="0.25">
      <c r="F506892" s="195"/>
    </row>
    <row r="506893" spans="6:6" x14ac:dyDescent="0.25">
      <c r="F506893" s="195"/>
    </row>
    <row r="506894" spans="6:6" x14ac:dyDescent="0.25">
      <c r="F506894" s="195"/>
    </row>
    <row r="506895" spans="6:6" x14ac:dyDescent="0.25">
      <c r="F506895" s="195"/>
    </row>
    <row r="506896" spans="6:6" x14ac:dyDescent="0.25">
      <c r="F506896" s="195"/>
    </row>
    <row r="506897" spans="6:6" x14ac:dyDescent="0.25">
      <c r="F506897" s="195"/>
    </row>
    <row r="506898" spans="6:6" x14ac:dyDescent="0.25">
      <c r="F506898" s="195"/>
    </row>
    <row r="506899" spans="6:6" x14ac:dyDescent="0.25">
      <c r="F506899" s="195"/>
    </row>
    <row r="506900" spans="6:6" x14ac:dyDescent="0.25">
      <c r="F506900" s="195"/>
    </row>
    <row r="506901" spans="6:6" x14ac:dyDescent="0.25">
      <c r="F506901" s="195"/>
    </row>
    <row r="506902" spans="6:6" x14ac:dyDescent="0.25">
      <c r="F506902" s="195"/>
    </row>
    <row r="506903" spans="6:6" x14ac:dyDescent="0.25">
      <c r="F506903" s="195"/>
    </row>
    <row r="506904" spans="6:6" x14ac:dyDescent="0.25">
      <c r="F506904" s="195"/>
    </row>
    <row r="506905" spans="6:6" x14ac:dyDescent="0.25">
      <c r="F506905" s="195"/>
    </row>
    <row r="506906" spans="6:6" x14ac:dyDescent="0.25">
      <c r="F506906" s="195"/>
    </row>
    <row r="506907" spans="6:6" x14ac:dyDescent="0.25">
      <c r="F506907" s="195"/>
    </row>
    <row r="506908" spans="6:6" x14ac:dyDescent="0.25">
      <c r="F506908" s="195"/>
    </row>
    <row r="506909" spans="6:6" x14ac:dyDescent="0.25">
      <c r="F506909" s="195"/>
    </row>
    <row r="506910" spans="6:6" x14ac:dyDescent="0.25">
      <c r="F506910" s="195"/>
    </row>
    <row r="506911" spans="6:6" x14ac:dyDescent="0.25">
      <c r="F506911" s="195"/>
    </row>
    <row r="506912" spans="6:6" x14ac:dyDescent="0.25">
      <c r="F506912" s="195"/>
    </row>
    <row r="506913" spans="6:6" x14ac:dyDescent="0.25">
      <c r="F506913" s="195"/>
    </row>
    <row r="506914" spans="6:6" x14ac:dyDescent="0.25">
      <c r="F506914" s="195"/>
    </row>
    <row r="506915" spans="6:6" x14ac:dyDescent="0.25">
      <c r="F506915" s="195"/>
    </row>
    <row r="506916" spans="6:6" x14ac:dyDescent="0.25">
      <c r="F506916" s="195"/>
    </row>
    <row r="506917" spans="6:6" x14ac:dyDescent="0.25">
      <c r="F506917" s="195"/>
    </row>
    <row r="506918" spans="6:6" x14ac:dyDescent="0.25">
      <c r="F506918" s="195"/>
    </row>
    <row r="506919" spans="6:6" x14ac:dyDescent="0.25">
      <c r="F506919" s="195"/>
    </row>
    <row r="506920" spans="6:6" x14ac:dyDescent="0.25">
      <c r="F506920" s="195"/>
    </row>
    <row r="506921" spans="6:6" x14ac:dyDescent="0.25">
      <c r="F506921" s="195"/>
    </row>
    <row r="506922" spans="6:6" x14ac:dyDescent="0.25">
      <c r="F506922" s="195"/>
    </row>
    <row r="506923" spans="6:6" x14ac:dyDescent="0.25">
      <c r="F506923" s="195"/>
    </row>
    <row r="506924" spans="6:6" x14ac:dyDescent="0.25">
      <c r="F506924" s="195"/>
    </row>
    <row r="506925" spans="6:6" x14ac:dyDescent="0.25">
      <c r="F506925" s="195"/>
    </row>
    <row r="506926" spans="6:6" x14ac:dyDescent="0.25">
      <c r="F506926" s="195"/>
    </row>
    <row r="506927" spans="6:6" x14ac:dyDescent="0.25">
      <c r="F506927" s="195"/>
    </row>
    <row r="506928" spans="6:6" x14ac:dyDescent="0.25">
      <c r="F506928" s="195"/>
    </row>
    <row r="506929" spans="6:6" x14ac:dyDescent="0.25">
      <c r="F506929" s="195"/>
    </row>
    <row r="506930" spans="6:6" x14ac:dyDescent="0.25">
      <c r="F506930" s="195"/>
    </row>
    <row r="506931" spans="6:6" x14ac:dyDescent="0.25">
      <c r="F506931" s="195"/>
    </row>
    <row r="506932" spans="6:6" x14ac:dyDescent="0.25">
      <c r="F506932" s="195"/>
    </row>
    <row r="506933" spans="6:6" x14ac:dyDescent="0.25">
      <c r="F506933" s="195"/>
    </row>
    <row r="506934" spans="6:6" x14ac:dyDescent="0.25">
      <c r="F506934" s="195"/>
    </row>
    <row r="506935" spans="6:6" x14ac:dyDescent="0.25">
      <c r="F506935" s="195"/>
    </row>
    <row r="506936" spans="6:6" x14ac:dyDescent="0.25">
      <c r="F506936" s="195"/>
    </row>
    <row r="506937" spans="6:6" x14ac:dyDescent="0.25">
      <c r="F506937" s="195"/>
    </row>
    <row r="506938" spans="6:6" x14ac:dyDescent="0.25">
      <c r="F506938" s="195"/>
    </row>
    <row r="506939" spans="6:6" x14ac:dyDescent="0.25">
      <c r="F506939" s="195"/>
    </row>
    <row r="506940" spans="6:6" x14ac:dyDescent="0.25">
      <c r="F506940" s="195"/>
    </row>
    <row r="506941" spans="6:6" x14ac:dyDescent="0.25">
      <c r="F506941" s="195"/>
    </row>
    <row r="506942" spans="6:6" x14ac:dyDescent="0.25">
      <c r="F506942" s="195"/>
    </row>
    <row r="506943" spans="6:6" x14ac:dyDescent="0.25">
      <c r="F506943" s="195"/>
    </row>
    <row r="506944" spans="6:6" x14ac:dyDescent="0.25">
      <c r="F506944" s="195"/>
    </row>
    <row r="506945" spans="6:6" x14ac:dyDescent="0.25">
      <c r="F506945" s="195"/>
    </row>
    <row r="506946" spans="6:6" x14ac:dyDescent="0.25">
      <c r="F506946" s="195"/>
    </row>
    <row r="506947" spans="6:6" x14ac:dyDescent="0.25">
      <c r="F506947" s="195"/>
    </row>
    <row r="506948" spans="6:6" x14ac:dyDescent="0.25">
      <c r="F506948" s="195"/>
    </row>
    <row r="506949" spans="6:6" x14ac:dyDescent="0.25">
      <c r="F506949" s="195"/>
    </row>
    <row r="506950" spans="6:6" x14ac:dyDescent="0.25">
      <c r="F506950" s="195"/>
    </row>
    <row r="506951" spans="6:6" x14ac:dyDescent="0.25">
      <c r="F506951" s="195"/>
    </row>
    <row r="506952" spans="6:6" x14ac:dyDescent="0.25">
      <c r="F506952" s="195"/>
    </row>
    <row r="506953" spans="6:6" x14ac:dyDescent="0.25">
      <c r="F506953" s="195"/>
    </row>
    <row r="506954" spans="6:6" x14ac:dyDescent="0.25">
      <c r="F506954" s="195"/>
    </row>
    <row r="506955" spans="6:6" x14ac:dyDescent="0.25">
      <c r="F506955" s="195"/>
    </row>
    <row r="506956" spans="6:6" x14ac:dyDescent="0.25">
      <c r="F506956" s="195"/>
    </row>
    <row r="506957" spans="6:6" x14ac:dyDescent="0.25">
      <c r="F506957" s="195"/>
    </row>
    <row r="506958" spans="6:6" x14ac:dyDescent="0.25">
      <c r="F506958" s="195"/>
    </row>
    <row r="506959" spans="6:6" x14ac:dyDescent="0.25">
      <c r="F506959" s="195"/>
    </row>
    <row r="506960" spans="6:6" x14ac:dyDescent="0.25">
      <c r="F506960" s="195"/>
    </row>
    <row r="506961" spans="6:6" x14ac:dyDescent="0.25">
      <c r="F506961" s="195"/>
    </row>
    <row r="506962" spans="6:6" x14ac:dyDescent="0.25">
      <c r="F506962" s="195"/>
    </row>
    <row r="506963" spans="6:6" x14ac:dyDescent="0.25">
      <c r="F506963" s="195"/>
    </row>
    <row r="506964" spans="6:6" x14ac:dyDescent="0.25">
      <c r="F506964" s="195"/>
    </row>
    <row r="506965" spans="6:6" x14ac:dyDescent="0.25">
      <c r="F506965" s="195"/>
    </row>
    <row r="506966" spans="6:6" x14ac:dyDescent="0.25">
      <c r="F506966" s="195"/>
    </row>
    <row r="506967" spans="6:6" x14ac:dyDescent="0.25">
      <c r="F506967" s="195"/>
    </row>
    <row r="506968" spans="6:6" x14ac:dyDescent="0.25">
      <c r="F506968" s="195"/>
    </row>
    <row r="506969" spans="6:6" x14ac:dyDescent="0.25">
      <c r="F506969" s="195"/>
    </row>
    <row r="506970" spans="6:6" x14ac:dyDescent="0.25">
      <c r="F506970" s="195"/>
    </row>
    <row r="506971" spans="6:6" x14ac:dyDescent="0.25">
      <c r="F506971" s="195"/>
    </row>
    <row r="506972" spans="6:6" x14ac:dyDescent="0.25">
      <c r="F506972" s="195"/>
    </row>
    <row r="506973" spans="6:6" x14ac:dyDescent="0.25">
      <c r="F506973" s="195"/>
    </row>
    <row r="506974" spans="6:6" x14ac:dyDescent="0.25">
      <c r="F506974" s="195"/>
    </row>
    <row r="506975" spans="6:6" x14ac:dyDescent="0.25">
      <c r="F506975" s="195"/>
    </row>
    <row r="506976" spans="6:6" x14ac:dyDescent="0.25">
      <c r="F506976" s="195"/>
    </row>
    <row r="506977" spans="6:6" x14ac:dyDescent="0.25">
      <c r="F506977" s="195"/>
    </row>
    <row r="506978" spans="6:6" x14ac:dyDescent="0.25">
      <c r="F506978" s="195"/>
    </row>
    <row r="506979" spans="6:6" x14ac:dyDescent="0.25">
      <c r="F506979" s="195"/>
    </row>
    <row r="506980" spans="6:6" x14ac:dyDescent="0.25">
      <c r="F506980" s="195"/>
    </row>
    <row r="506981" spans="6:6" x14ac:dyDescent="0.25">
      <c r="F506981" s="195"/>
    </row>
    <row r="506982" spans="6:6" x14ac:dyDescent="0.25">
      <c r="F506982" s="195"/>
    </row>
    <row r="506983" spans="6:6" x14ac:dyDescent="0.25">
      <c r="F506983" s="195"/>
    </row>
    <row r="506984" spans="6:6" x14ac:dyDescent="0.25">
      <c r="F506984" s="195"/>
    </row>
    <row r="506985" spans="6:6" x14ac:dyDescent="0.25">
      <c r="F506985" s="195"/>
    </row>
    <row r="506986" spans="6:6" x14ac:dyDescent="0.25">
      <c r="F506986" s="195"/>
    </row>
    <row r="506987" spans="6:6" x14ac:dyDescent="0.25">
      <c r="F506987" s="195"/>
    </row>
    <row r="506988" spans="6:6" x14ac:dyDescent="0.25">
      <c r="F506988" s="195"/>
    </row>
    <row r="506989" spans="6:6" x14ac:dyDescent="0.25">
      <c r="F506989" s="195"/>
    </row>
    <row r="506990" spans="6:6" x14ac:dyDescent="0.25">
      <c r="F506990" s="195"/>
    </row>
    <row r="506991" spans="6:6" x14ac:dyDescent="0.25">
      <c r="F506991" s="195"/>
    </row>
    <row r="506992" spans="6:6" x14ac:dyDescent="0.25">
      <c r="F506992" s="195"/>
    </row>
    <row r="506993" spans="6:6" x14ac:dyDescent="0.25">
      <c r="F506993" s="195"/>
    </row>
    <row r="506994" spans="6:6" x14ac:dyDescent="0.25">
      <c r="F506994" s="195"/>
    </row>
    <row r="506995" spans="6:6" x14ac:dyDescent="0.25">
      <c r="F506995" s="195"/>
    </row>
    <row r="506996" spans="6:6" x14ac:dyDescent="0.25">
      <c r="F506996" s="195"/>
    </row>
    <row r="506997" spans="6:6" x14ac:dyDescent="0.25">
      <c r="F506997" s="195"/>
    </row>
    <row r="506998" spans="6:6" x14ac:dyDescent="0.25">
      <c r="F506998" s="195"/>
    </row>
    <row r="506999" spans="6:6" x14ac:dyDescent="0.25">
      <c r="F506999" s="195"/>
    </row>
    <row r="507000" spans="6:6" x14ac:dyDescent="0.25">
      <c r="F507000" s="195"/>
    </row>
    <row r="507001" spans="6:6" x14ac:dyDescent="0.25">
      <c r="F507001" s="195"/>
    </row>
    <row r="507002" spans="6:6" x14ac:dyDescent="0.25">
      <c r="F507002" s="195"/>
    </row>
    <row r="507003" spans="6:6" x14ac:dyDescent="0.25">
      <c r="F507003" s="195"/>
    </row>
    <row r="507004" spans="6:6" x14ac:dyDescent="0.25">
      <c r="F507004" s="195"/>
    </row>
    <row r="507005" spans="6:6" x14ac:dyDescent="0.25">
      <c r="F507005" s="195"/>
    </row>
    <row r="507006" spans="6:6" x14ac:dyDescent="0.25">
      <c r="F507006" s="195"/>
    </row>
    <row r="507007" spans="6:6" x14ac:dyDescent="0.25">
      <c r="F507007" s="195"/>
    </row>
    <row r="507008" spans="6:6" x14ac:dyDescent="0.25">
      <c r="F507008" s="195"/>
    </row>
    <row r="507009" spans="6:6" x14ac:dyDescent="0.25">
      <c r="F507009" s="195"/>
    </row>
    <row r="507010" spans="6:6" x14ac:dyDescent="0.25">
      <c r="F507010" s="195"/>
    </row>
    <row r="507011" spans="6:6" x14ac:dyDescent="0.25">
      <c r="F507011" s="195"/>
    </row>
    <row r="507012" spans="6:6" x14ac:dyDescent="0.25">
      <c r="F507012" s="195"/>
    </row>
    <row r="507013" spans="6:6" x14ac:dyDescent="0.25">
      <c r="F507013" s="195"/>
    </row>
    <row r="507014" spans="6:6" x14ac:dyDescent="0.25">
      <c r="F507014" s="195"/>
    </row>
    <row r="507015" spans="6:6" x14ac:dyDescent="0.25">
      <c r="F507015" s="195"/>
    </row>
    <row r="507016" spans="6:6" x14ac:dyDescent="0.25">
      <c r="F507016" s="195"/>
    </row>
    <row r="507017" spans="6:6" x14ac:dyDescent="0.25">
      <c r="F507017" s="195"/>
    </row>
    <row r="507018" spans="6:6" x14ac:dyDescent="0.25">
      <c r="F507018" s="195"/>
    </row>
    <row r="507019" spans="6:6" x14ac:dyDescent="0.25">
      <c r="F507019" s="195"/>
    </row>
    <row r="507020" spans="6:6" x14ac:dyDescent="0.25">
      <c r="F507020" s="195"/>
    </row>
    <row r="507021" spans="6:6" x14ac:dyDescent="0.25">
      <c r="F507021" s="195"/>
    </row>
    <row r="507022" spans="6:6" x14ac:dyDescent="0.25">
      <c r="F507022" s="195"/>
    </row>
    <row r="507023" spans="6:6" x14ac:dyDescent="0.25">
      <c r="F507023" s="195"/>
    </row>
    <row r="507024" spans="6:6" x14ac:dyDescent="0.25">
      <c r="F507024" s="195"/>
    </row>
    <row r="507025" spans="6:6" x14ac:dyDescent="0.25">
      <c r="F507025" s="195"/>
    </row>
    <row r="507026" spans="6:6" x14ac:dyDescent="0.25">
      <c r="F507026" s="195"/>
    </row>
    <row r="507027" spans="6:6" x14ac:dyDescent="0.25">
      <c r="F507027" s="195"/>
    </row>
    <row r="507028" spans="6:6" x14ac:dyDescent="0.25">
      <c r="F507028" s="195"/>
    </row>
    <row r="507029" spans="6:6" x14ac:dyDescent="0.25">
      <c r="F507029" s="195"/>
    </row>
    <row r="507030" spans="6:6" x14ac:dyDescent="0.25">
      <c r="F507030" s="195"/>
    </row>
    <row r="507031" spans="6:6" x14ac:dyDescent="0.25">
      <c r="F507031" s="195"/>
    </row>
    <row r="507032" spans="6:6" x14ac:dyDescent="0.25">
      <c r="F507032" s="195"/>
    </row>
    <row r="507033" spans="6:6" x14ac:dyDescent="0.25">
      <c r="F507033" s="195"/>
    </row>
    <row r="507034" spans="6:6" x14ac:dyDescent="0.25">
      <c r="F507034" s="195"/>
    </row>
    <row r="507035" spans="6:6" x14ac:dyDescent="0.25">
      <c r="F507035" s="195"/>
    </row>
    <row r="507036" spans="6:6" x14ac:dyDescent="0.25">
      <c r="F507036" s="195"/>
    </row>
    <row r="507037" spans="6:6" x14ac:dyDescent="0.25">
      <c r="F507037" s="195"/>
    </row>
    <row r="507038" spans="6:6" x14ac:dyDescent="0.25">
      <c r="F507038" s="195"/>
    </row>
    <row r="507039" spans="6:6" x14ac:dyDescent="0.25">
      <c r="F507039" s="195"/>
    </row>
    <row r="507040" spans="6:6" x14ac:dyDescent="0.25">
      <c r="F507040" s="195"/>
    </row>
    <row r="507041" spans="6:6" x14ac:dyDescent="0.25">
      <c r="F507041" s="195"/>
    </row>
    <row r="507042" spans="6:6" x14ac:dyDescent="0.25">
      <c r="F507042" s="195"/>
    </row>
    <row r="507043" spans="6:6" x14ac:dyDescent="0.25">
      <c r="F507043" s="195"/>
    </row>
    <row r="507044" spans="6:6" x14ac:dyDescent="0.25">
      <c r="F507044" s="195"/>
    </row>
    <row r="507045" spans="6:6" x14ac:dyDescent="0.25">
      <c r="F507045" s="195"/>
    </row>
    <row r="507046" spans="6:6" x14ac:dyDescent="0.25">
      <c r="F507046" s="195"/>
    </row>
    <row r="507047" spans="6:6" x14ac:dyDescent="0.25">
      <c r="F507047" s="195"/>
    </row>
    <row r="507048" spans="6:6" x14ac:dyDescent="0.25">
      <c r="F507048" s="195"/>
    </row>
    <row r="507049" spans="6:6" x14ac:dyDescent="0.25">
      <c r="F507049" s="195"/>
    </row>
    <row r="507050" spans="6:6" x14ac:dyDescent="0.25">
      <c r="F507050" s="195"/>
    </row>
    <row r="507051" spans="6:6" x14ac:dyDescent="0.25">
      <c r="F507051" s="195"/>
    </row>
    <row r="507052" spans="6:6" x14ac:dyDescent="0.25">
      <c r="F507052" s="195"/>
    </row>
    <row r="507053" spans="6:6" x14ac:dyDescent="0.25">
      <c r="F507053" s="195"/>
    </row>
    <row r="507054" spans="6:6" x14ac:dyDescent="0.25">
      <c r="F507054" s="195"/>
    </row>
    <row r="507055" spans="6:6" x14ac:dyDescent="0.25">
      <c r="F507055" s="195"/>
    </row>
    <row r="507056" spans="6:6" x14ac:dyDescent="0.25">
      <c r="F507056" s="195"/>
    </row>
    <row r="507057" spans="6:6" x14ac:dyDescent="0.25">
      <c r="F507057" s="195"/>
    </row>
    <row r="507058" spans="6:6" x14ac:dyDescent="0.25">
      <c r="F507058" s="195"/>
    </row>
    <row r="507059" spans="6:6" x14ac:dyDescent="0.25">
      <c r="F507059" s="195"/>
    </row>
    <row r="507060" spans="6:6" x14ac:dyDescent="0.25">
      <c r="F507060" s="195"/>
    </row>
    <row r="507061" spans="6:6" x14ac:dyDescent="0.25">
      <c r="F507061" s="195"/>
    </row>
    <row r="507062" spans="6:6" x14ac:dyDescent="0.25">
      <c r="F507062" s="195"/>
    </row>
    <row r="507063" spans="6:6" x14ac:dyDescent="0.25">
      <c r="F507063" s="195"/>
    </row>
    <row r="507064" spans="6:6" x14ac:dyDescent="0.25">
      <c r="F507064" s="195"/>
    </row>
    <row r="507065" spans="6:6" x14ac:dyDescent="0.25">
      <c r="F507065" s="195"/>
    </row>
    <row r="507066" spans="6:6" x14ac:dyDescent="0.25">
      <c r="F507066" s="195"/>
    </row>
    <row r="507067" spans="6:6" x14ac:dyDescent="0.25">
      <c r="F507067" s="195"/>
    </row>
    <row r="507068" spans="6:6" x14ac:dyDescent="0.25">
      <c r="F507068" s="195"/>
    </row>
    <row r="507069" spans="6:6" x14ac:dyDescent="0.25">
      <c r="F507069" s="195"/>
    </row>
    <row r="507070" spans="6:6" x14ac:dyDescent="0.25">
      <c r="F507070" s="195"/>
    </row>
    <row r="507071" spans="6:6" x14ac:dyDescent="0.25">
      <c r="F507071" s="195"/>
    </row>
    <row r="507072" spans="6:6" x14ac:dyDescent="0.25">
      <c r="F507072" s="195"/>
    </row>
    <row r="507073" spans="6:6" x14ac:dyDescent="0.25">
      <c r="F507073" s="195"/>
    </row>
    <row r="507074" spans="6:6" x14ac:dyDescent="0.25">
      <c r="F507074" s="195"/>
    </row>
    <row r="507075" spans="6:6" x14ac:dyDescent="0.25">
      <c r="F507075" s="195"/>
    </row>
    <row r="507076" spans="6:6" x14ac:dyDescent="0.25">
      <c r="F507076" s="195"/>
    </row>
    <row r="507077" spans="6:6" x14ac:dyDescent="0.25">
      <c r="F507077" s="195"/>
    </row>
    <row r="507078" spans="6:6" x14ac:dyDescent="0.25">
      <c r="F507078" s="195"/>
    </row>
    <row r="507079" spans="6:6" x14ac:dyDescent="0.25">
      <c r="F507079" s="195"/>
    </row>
    <row r="507080" spans="6:6" x14ac:dyDescent="0.25">
      <c r="F507080" s="195"/>
    </row>
    <row r="507081" spans="6:6" x14ac:dyDescent="0.25">
      <c r="F507081" s="195"/>
    </row>
    <row r="507082" spans="6:6" x14ac:dyDescent="0.25">
      <c r="F507082" s="195"/>
    </row>
    <row r="507083" spans="6:6" x14ac:dyDescent="0.25">
      <c r="F507083" s="195"/>
    </row>
    <row r="507084" spans="6:6" x14ac:dyDescent="0.25">
      <c r="F507084" s="195"/>
    </row>
    <row r="507085" spans="6:6" x14ac:dyDescent="0.25">
      <c r="F507085" s="195"/>
    </row>
    <row r="507086" spans="6:6" x14ac:dyDescent="0.25">
      <c r="F507086" s="195"/>
    </row>
    <row r="507087" spans="6:6" x14ac:dyDescent="0.25">
      <c r="F507087" s="195"/>
    </row>
    <row r="507088" spans="6:6" x14ac:dyDescent="0.25">
      <c r="F507088" s="195"/>
    </row>
    <row r="507089" spans="6:6" x14ac:dyDescent="0.25">
      <c r="F507089" s="195"/>
    </row>
    <row r="507090" spans="6:6" x14ac:dyDescent="0.25">
      <c r="F507090" s="195"/>
    </row>
    <row r="507091" spans="6:6" x14ac:dyDescent="0.25">
      <c r="F507091" s="195"/>
    </row>
    <row r="507092" spans="6:6" x14ac:dyDescent="0.25">
      <c r="F507092" s="195"/>
    </row>
    <row r="507093" spans="6:6" x14ac:dyDescent="0.25">
      <c r="F507093" s="195"/>
    </row>
    <row r="507094" spans="6:6" x14ac:dyDescent="0.25">
      <c r="F507094" s="195"/>
    </row>
    <row r="507095" spans="6:6" x14ac:dyDescent="0.25">
      <c r="F507095" s="195"/>
    </row>
    <row r="507096" spans="6:6" x14ac:dyDescent="0.25">
      <c r="F507096" s="195"/>
    </row>
    <row r="507097" spans="6:6" x14ac:dyDescent="0.25">
      <c r="F507097" s="195"/>
    </row>
    <row r="507098" spans="6:6" x14ac:dyDescent="0.25">
      <c r="F507098" s="195"/>
    </row>
    <row r="507099" spans="6:6" x14ac:dyDescent="0.25">
      <c r="F507099" s="195"/>
    </row>
    <row r="507100" spans="6:6" x14ac:dyDescent="0.25">
      <c r="F507100" s="195"/>
    </row>
    <row r="507101" spans="6:6" x14ac:dyDescent="0.25">
      <c r="F507101" s="195"/>
    </row>
    <row r="507102" spans="6:6" x14ac:dyDescent="0.25">
      <c r="F507102" s="195"/>
    </row>
    <row r="507103" spans="6:6" x14ac:dyDescent="0.25">
      <c r="F507103" s="195"/>
    </row>
    <row r="507104" spans="6:6" x14ac:dyDescent="0.25">
      <c r="F507104" s="195"/>
    </row>
    <row r="512222" spans="6:6" x14ac:dyDescent="0.25">
      <c r="F512222" s="195"/>
    </row>
    <row r="512223" spans="6:6" x14ac:dyDescent="0.25">
      <c r="F512223" s="195"/>
    </row>
    <row r="512224" spans="6:6" x14ac:dyDescent="0.25">
      <c r="F512224" s="195"/>
    </row>
    <row r="512225" spans="6:6" x14ac:dyDescent="0.25">
      <c r="F512225" s="195"/>
    </row>
    <row r="512226" spans="6:6" x14ac:dyDescent="0.25">
      <c r="F512226" s="195"/>
    </row>
    <row r="512227" spans="6:6" x14ac:dyDescent="0.25">
      <c r="F512227" s="195"/>
    </row>
    <row r="512228" spans="6:6" x14ac:dyDescent="0.25">
      <c r="F512228" s="195"/>
    </row>
    <row r="512229" spans="6:6" x14ac:dyDescent="0.25">
      <c r="F512229" s="195"/>
    </row>
    <row r="512230" spans="6:6" x14ac:dyDescent="0.25">
      <c r="F512230" s="195"/>
    </row>
    <row r="512231" spans="6:6" x14ac:dyDescent="0.25">
      <c r="F512231" s="195"/>
    </row>
    <row r="512232" spans="6:6" x14ac:dyDescent="0.25">
      <c r="F512232" s="195"/>
    </row>
    <row r="512233" spans="6:6" x14ac:dyDescent="0.25">
      <c r="F512233" s="195"/>
    </row>
    <row r="512234" spans="6:6" x14ac:dyDescent="0.25">
      <c r="F512234" s="195"/>
    </row>
    <row r="512235" spans="6:6" x14ac:dyDescent="0.25">
      <c r="F512235" s="195"/>
    </row>
    <row r="512236" spans="6:6" x14ac:dyDescent="0.25">
      <c r="F512236" s="195"/>
    </row>
    <row r="512237" spans="6:6" x14ac:dyDescent="0.25">
      <c r="F512237" s="195"/>
    </row>
    <row r="512238" spans="6:6" x14ac:dyDescent="0.25">
      <c r="F512238" s="195"/>
    </row>
    <row r="512239" spans="6:6" x14ac:dyDescent="0.25">
      <c r="F512239" s="195"/>
    </row>
    <row r="512240" spans="6:6" x14ac:dyDescent="0.25">
      <c r="F512240" s="195"/>
    </row>
    <row r="512241" spans="6:6" x14ac:dyDescent="0.25">
      <c r="F512241" s="195"/>
    </row>
    <row r="512242" spans="6:6" x14ac:dyDescent="0.25">
      <c r="F512242" s="195"/>
    </row>
    <row r="512243" spans="6:6" x14ac:dyDescent="0.25">
      <c r="F512243" s="195"/>
    </row>
    <row r="512244" spans="6:6" x14ac:dyDescent="0.25">
      <c r="F512244" s="195"/>
    </row>
    <row r="512245" spans="6:6" x14ac:dyDescent="0.25">
      <c r="F512245" s="195"/>
    </row>
    <row r="512246" spans="6:6" x14ac:dyDescent="0.25">
      <c r="F512246" s="195"/>
    </row>
    <row r="512247" spans="6:6" x14ac:dyDescent="0.25">
      <c r="F512247" s="195"/>
    </row>
    <row r="512248" spans="6:6" x14ac:dyDescent="0.25">
      <c r="F512248" s="195"/>
    </row>
    <row r="512249" spans="6:6" x14ac:dyDescent="0.25">
      <c r="F512249" s="195"/>
    </row>
    <row r="512250" spans="6:6" x14ac:dyDescent="0.25">
      <c r="F512250" s="195"/>
    </row>
    <row r="512251" spans="6:6" x14ac:dyDescent="0.25">
      <c r="F512251" s="195"/>
    </row>
    <row r="512252" spans="6:6" x14ac:dyDescent="0.25">
      <c r="F512252" s="195"/>
    </row>
    <row r="512253" spans="6:6" x14ac:dyDescent="0.25">
      <c r="F512253" s="195"/>
    </row>
    <row r="512254" spans="6:6" x14ac:dyDescent="0.25">
      <c r="F512254" s="195"/>
    </row>
    <row r="512255" spans="6:6" x14ac:dyDescent="0.25">
      <c r="F512255" s="195"/>
    </row>
    <row r="512256" spans="6:6" x14ac:dyDescent="0.25">
      <c r="F512256" s="195"/>
    </row>
    <row r="512257" spans="6:6" x14ac:dyDescent="0.25">
      <c r="F512257" s="195"/>
    </row>
    <row r="512258" spans="6:6" x14ac:dyDescent="0.25">
      <c r="F512258" s="195"/>
    </row>
    <row r="512259" spans="6:6" x14ac:dyDescent="0.25">
      <c r="F512259" s="195"/>
    </row>
    <row r="512260" spans="6:6" x14ac:dyDescent="0.25">
      <c r="F512260" s="195"/>
    </row>
    <row r="512261" spans="6:6" x14ac:dyDescent="0.25">
      <c r="F512261" s="195"/>
    </row>
    <row r="512262" spans="6:6" x14ac:dyDescent="0.25">
      <c r="F512262" s="195"/>
    </row>
    <row r="512263" spans="6:6" x14ac:dyDescent="0.25">
      <c r="F512263" s="195"/>
    </row>
    <row r="512264" spans="6:6" x14ac:dyDescent="0.25">
      <c r="F512264" s="195"/>
    </row>
    <row r="512265" spans="6:6" x14ac:dyDescent="0.25">
      <c r="F512265" s="195"/>
    </row>
    <row r="512266" spans="6:6" x14ac:dyDescent="0.25">
      <c r="F512266" s="195"/>
    </row>
    <row r="512267" spans="6:6" x14ac:dyDescent="0.25">
      <c r="F512267" s="195"/>
    </row>
    <row r="512268" spans="6:6" x14ac:dyDescent="0.25">
      <c r="F512268" s="195"/>
    </row>
    <row r="512269" spans="6:6" x14ac:dyDescent="0.25">
      <c r="F512269" s="195"/>
    </row>
    <row r="512270" spans="6:6" x14ac:dyDescent="0.25">
      <c r="F512270" s="195"/>
    </row>
    <row r="512271" spans="6:6" x14ac:dyDescent="0.25">
      <c r="F512271" s="195"/>
    </row>
    <row r="512272" spans="6:6" x14ac:dyDescent="0.25">
      <c r="F512272" s="195"/>
    </row>
    <row r="512273" spans="6:6" x14ac:dyDescent="0.25">
      <c r="F512273" s="195"/>
    </row>
    <row r="512274" spans="6:6" x14ac:dyDescent="0.25">
      <c r="F512274" s="195"/>
    </row>
    <row r="512275" spans="6:6" x14ac:dyDescent="0.25">
      <c r="F512275" s="195"/>
    </row>
    <row r="512276" spans="6:6" x14ac:dyDescent="0.25">
      <c r="F512276" s="195"/>
    </row>
    <row r="512277" spans="6:6" x14ac:dyDescent="0.25">
      <c r="F512277" s="195"/>
    </row>
    <row r="512278" spans="6:6" x14ac:dyDescent="0.25">
      <c r="F512278" s="195"/>
    </row>
    <row r="512279" spans="6:6" x14ac:dyDescent="0.25">
      <c r="F512279" s="195"/>
    </row>
    <row r="512280" spans="6:6" x14ac:dyDescent="0.25">
      <c r="F512280" s="195"/>
    </row>
    <row r="512281" spans="6:6" x14ac:dyDescent="0.25">
      <c r="F512281" s="195"/>
    </row>
    <row r="512282" spans="6:6" x14ac:dyDescent="0.25">
      <c r="F512282" s="195"/>
    </row>
    <row r="512283" spans="6:6" x14ac:dyDescent="0.25">
      <c r="F512283" s="195"/>
    </row>
    <row r="512284" spans="6:6" x14ac:dyDescent="0.25">
      <c r="F512284" s="195"/>
    </row>
    <row r="512285" spans="6:6" x14ac:dyDescent="0.25">
      <c r="F512285" s="195"/>
    </row>
    <row r="512286" spans="6:6" x14ac:dyDescent="0.25">
      <c r="F512286" s="195"/>
    </row>
    <row r="512287" spans="6:6" x14ac:dyDescent="0.25">
      <c r="F512287" s="195"/>
    </row>
    <row r="512288" spans="6:6" x14ac:dyDescent="0.25">
      <c r="F512288" s="195"/>
    </row>
    <row r="512289" spans="6:6" x14ac:dyDescent="0.25">
      <c r="F512289" s="195"/>
    </row>
    <row r="512290" spans="6:6" x14ac:dyDescent="0.25">
      <c r="F512290" s="195"/>
    </row>
    <row r="512291" spans="6:6" x14ac:dyDescent="0.25">
      <c r="F512291" s="195"/>
    </row>
    <row r="512292" spans="6:6" x14ac:dyDescent="0.25">
      <c r="F512292" s="195"/>
    </row>
    <row r="512293" spans="6:6" x14ac:dyDescent="0.25">
      <c r="F512293" s="195"/>
    </row>
    <row r="512294" spans="6:6" x14ac:dyDescent="0.25">
      <c r="F512294" s="195"/>
    </row>
    <row r="512295" spans="6:6" x14ac:dyDescent="0.25">
      <c r="F512295" s="195"/>
    </row>
    <row r="512296" spans="6:6" x14ac:dyDescent="0.25">
      <c r="F512296" s="195"/>
    </row>
    <row r="512297" spans="6:6" x14ac:dyDescent="0.25">
      <c r="F512297" s="195"/>
    </row>
    <row r="512298" spans="6:6" x14ac:dyDescent="0.25">
      <c r="F512298" s="195"/>
    </row>
    <row r="512299" spans="6:6" x14ac:dyDescent="0.25">
      <c r="F512299" s="195"/>
    </row>
    <row r="512300" spans="6:6" x14ac:dyDescent="0.25">
      <c r="F512300" s="195"/>
    </row>
    <row r="512301" spans="6:6" x14ac:dyDescent="0.25">
      <c r="F512301" s="195"/>
    </row>
    <row r="512302" spans="6:6" x14ac:dyDescent="0.25">
      <c r="F512302" s="195"/>
    </row>
    <row r="512303" spans="6:6" x14ac:dyDescent="0.25">
      <c r="F512303" s="195"/>
    </row>
    <row r="512304" spans="6:6" x14ac:dyDescent="0.25">
      <c r="F512304" s="195"/>
    </row>
    <row r="512305" spans="6:6" x14ac:dyDescent="0.25">
      <c r="F512305" s="195"/>
    </row>
    <row r="512306" spans="6:6" x14ac:dyDescent="0.25">
      <c r="F512306" s="195"/>
    </row>
    <row r="512307" spans="6:6" x14ac:dyDescent="0.25">
      <c r="F512307" s="195"/>
    </row>
    <row r="512308" spans="6:6" x14ac:dyDescent="0.25">
      <c r="F512308" s="195"/>
    </row>
    <row r="512309" spans="6:6" x14ac:dyDescent="0.25">
      <c r="F512309" s="195"/>
    </row>
    <row r="512310" spans="6:6" x14ac:dyDescent="0.25">
      <c r="F512310" s="195"/>
    </row>
    <row r="512311" spans="6:6" x14ac:dyDescent="0.25">
      <c r="F512311" s="195"/>
    </row>
    <row r="512312" spans="6:6" x14ac:dyDescent="0.25">
      <c r="F512312" s="195"/>
    </row>
    <row r="512313" spans="6:6" x14ac:dyDescent="0.25">
      <c r="F512313" s="195"/>
    </row>
    <row r="512314" spans="6:6" x14ac:dyDescent="0.25">
      <c r="F512314" s="195"/>
    </row>
    <row r="512315" spans="6:6" x14ac:dyDescent="0.25">
      <c r="F512315" s="195"/>
    </row>
    <row r="512316" spans="6:6" x14ac:dyDescent="0.25">
      <c r="F512316" s="195"/>
    </row>
    <row r="512317" spans="6:6" x14ac:dyDescent="0.25">
      <c r="F512317" s="195"/>
    </row>
    <row r="512318" spans="6:6" x14ac:dyDescent="0.25">
      <c r="F512318" s="195"/>
    </row>
    <row r="512319" spans="6:6" x14ac:dyDescent="0.25">
      <c r="F512319" s="195"/>
    </row>
    <row r="512320" spans="6:6" x14ac:dyDescent="0.25">
      <c r="F512320" s="195"/>
    </row>
    <row r="512321" spans="6:6" x14ac:dyDescent="0.25">
      <c r="F512321" s="195"/>
    </row>
    <row r="512322" spans="6:6" x14ac:dyDescent="0.25">
      <c r="F512322" s="195"/>
    </row>
    <row r="512323" spans="6:6" x14ac:dyDescent="0.25">
      <c r="F512323" s="195"/>
    </row>
    <row r="512324" spans="6:6" x14ac:dyDescent="0.25">
      <c r="F512324" s="195"/>
    </row>
    <row r="512325" spans="6:6" x14ac:dyDescent="0.25">
      <c r="F512325" s="195"/>
    </row>
    <row r="512326" spans="6:6" x14ac:dyDescent="0.25">
      <c r="F512326" s="195"/>
    </row>
    <row r="512327" spans="6:6" x14ac:dyDescent="0.25">
      <c r="F512327" s="195"/>
    </row>
    <row r="512328" spans="6:6" x14ac:dyDescent="0.25">
      <c r="F512328" s="195"/>
    </row>
    <row r="512329" spans="6:6" x14ac:dyDescent="0.25">
      <c r="F512329" s="195"/>
    </row>
    <row r="512330" spans="6:6" x14ac:dyDescent="0.25">
      <c r="F512330" s="195"/>
    </row>
    <row r="512331" spans="6:6" x14ac:dyDescent="0.25">
      <c r="F512331" s="195"/>
    </row>
    <row r="512332" spans="6:6" x14ac:dyDescent="0.25">
      <c r="F512332" s="195"/>
    </row>
    <row r="512333" spans="6:6" x14ac:dyDescent="0.25">
      <c r="F512333" s="195"/>
    </row>
    <row r="512334" spans="6:6" x14ac:dyDescent="0.25">
      <c r="F512334" s="195"/>
    </row>
    <row r="512335" spans="6:6" x14ac:dyDescent="0.25">
      <c r="F512335" s="195"/>
    </row>
    <row r="512336" spans="6:6" x14ac:dyDescent="0.25">
      <c r="F512336" s="195"/>
    </row>
    <row r="512337" spans="6:6" x14ac:dyDescent="0.25">
      <c r="F512337" s="195"/>
    </row>
    <row r="512338" spans="6:6" x14ac:dyDescent="0.25">
      <c r="F512338" s="195"/>
    </row>
    <row r="512339" spans="6:6" x14ac:dyDescent="0.25">
      <c r="F512339" s="195"/>
    </row>
    <row r="512340" spans="6:6" x14ac:dyDescent="0.25">
      <c r="F512340" s="195"/>
    </row>
    <row r="512341" spans="6:6" x14ac:dyDescent="0.25">
      <c r="F512341" s="195"/>
    </row>
    <row r="512342" spans="6:6" x14ac:dyDescent="0.25">
      <c r="F512342" s="195"/>
    </row>
    <row r="512343" spans="6:6" x14ac:dyDescent="0.25">
      <c r="F512343" s="195"/>
    </row>
    <row r="512344" spans="6:6" x14ac:dyDescent="0.25">
      <c r="F512344" s="195"/>
    </row>
    <row r="512345" spans="6:6" x14ac:dyDescent="0.25">
      <c r="F512345" s="195"/>
    </row>
    <row r="512346" spans="6:6" x14ac:dyDescent="0.25">
      <c r="F512346" s="195"/>
    </row>
    <row r="512347" spans="6:6" x14ac:dyDescent="0.25">
      <c r="F512347" s="195"/>
    </row>
    <row r="512348" spans="6:6" x14ac:dyDescent="0.25">
      <c r="F512348" s="195"/>
    </row>
    <row r="512349" spans="6:6" x14ac:dyDescent="0.25">
      <c r="F512349" s="195"/>
    </row>
    <row r="512350" spans="6:6" x14ac:dyDescent="0.25">
      <c r="F512350" s="195"/>
    </row>
    <row r="512351" spans="6:6" x14ac:dyDescent="0.25">
      <c r="F512351" s="195"/>
    </row>
    <row r="512352" spans="6:6" x14ac:dyDescent="0.25">
      <c r="F512352" s="195"/>
    </row>
    <row r="512353" spans="6:6" x14ac:dyDescent="0.25">
      <c r="F512353" s="195"/>
    </row>
    <row r="512354" spans="6:6" x14ac:dyDescent="0.25">
      <c r="F512354" s="195"/>
    </row>
    <row r="512355" spans="6:6" x14ac:dyDescent="0.25">
      <c r="F512355" s="195"/>
    </row>
    <row r="512356" spans="6:6" x14ac:dyDescent="0.25">
      <c r="F512356" s="195"/>
    </row>
    <row r="512357" spans="6:6" x14ac:dyDescent="0.25">
      <c r="F512357" s="195"/>
    </row>
    <row r="512358" spans="6:6" x14ac:dyDescent="0.25">
      <c r="F512358" s="195"/>
    </row>
    <row r="512359" spans="6:6" x14ac:dyDescent="0.25">
      <c r="F512359" s="195"/>
    </row>
    <row r="512360" spans="6:6" x14ac:dyDescent="0.25">
      <c r="F512360" s="195"/>
    </row>
    <row r="512361" spans="6:6" x14ac:dyDescent="0.25">
      <c r="F512361" s="195"/>
    </row>
    <row r="512362" spans="6:6" x14ac:dyDescent="0.25">
      <c r="F512362" s="195"/>
    </row>
    <row r="512363" spans="6:6" x14ac:dyDescent="0.25">
      <c r="F512363" s="195"/>
    </row>
    <row r="512364" spans="6:6" x14ac:dyDescent="0.25">
      <c r="F512364" s="195"/>
    </row>
    <row r="512365" spans="6:6" x14ac:dyDescent="0.25">
      <c r="F512365" s="195"/>
    </row>
    <row r="512366" spans="6:6" x14ac:dyDescent="0.25">
      <c r="F512366" s="195"/>
    </row>
    <row r="512367" spans="6:6" x14ac:dyDescent="0.25">
      <c r="F512367" s="195"/>
    </row>
    <row r="512368" spans="6:6" x14ac:dyDescent="0.25">
      <c r="F512368" s="195"/>
    </row>
    <row r="512369" spans="6:6" x14ac:dyDescent="0.25">
      <c r="F512369" s="195"/>
    </row>
    <row r="512370" spans="6:6" x14ac:dyDescent="0.25">
      <c r="F512370" s="195"/>
    </row>
    <row r="512371" spans="6:6" x14ac:dyDescent="0.25">
      <c r="F512371" s="195"/>
    </row>
    <row r="512372" spans="6:6" x14ac:dyDescent="0.25">
      <c r="F512372" s="195"/>
    </row>
    <row r="512373" spans="6:6" x14ac:dyDescent="0.25">
      <c r="F512373" s="195"/>
    </row>
    <row r="512374" spans="6:6" x14ac:dyDescent="0.25">
      <c r="F512374" s="195"/>
    </row>
    <row r="512375" spans="6:6" x14ac:dyDescent="0.25">
      <c r="F512375" s="195"/>
    </row>
    <row r="512376" spans="6:6" x14ac:dyDescent="0.25">
      <c r="F512376" s="195"/>
    </row>
    <row r="512377" spans="6:6" x14ac:dyDescent="0.25">
      <c r="F512377" s="195"/>
    </row>
    <row r="512378" spans="6:6" x14ac:dyDescent="0.25">
      <c r="F512378" s="195"/>
    </row>
    <row r="512379" spans="6:6" x14ac:dyDescent="0.25">
      <c r="F512379" s="195"/>
    </row>
    <row r="512380" spans="6:6" x14ac:dyDescent="0.25">
      <c r="F512380" s="195"/>
    </row>
    <row r="512381" spans="6:6" x14ac:dyDescent="0.25">
      <c r="F512381" s="195"/>
    </row>
    <row r="512382" spans="6:6" x14ac:dyDescent="0.25">
      <c r="F512382" s="195"/>
    </row>
    <row r="512383" spans="6:6" x14ac:dyDescent="0.25">
      <c r="F512383" s="195"/>
    </row>
    <row r="512384" spans="6:6" x14ac:dyDescent="0.25">
      <c r="F512384" s="195"/>
    </row>
    <row r="512385" spans="6:6" x14ac:dyDescent="0.25">
      <c r="F512385" s="195"/>
    </row>
    <row r="512386" spans="6:6" x14ac:dyDescent="0.25">
      <c r="F512386" s="195"/>
    </row>
    <row r="512387" spans="6:6" x14ac:dyDescent="0.25">
      <c r="F512387" s="195"/>
    </row>
    <row r="512388" spans="6:6" x14ac:dyDescent="0.25">
      <c r="F512388" s="195"/>
    </row>
    <row r="512389" spans="6:6" x14ac:dyDescent="0.25">
      <c r="F512389" s="195"/>
    </row>
    <row r="512390" spans="6:6" x14ac:dyDescent="0.25">
      <c r="F512390" s="195"/>
    </row>
    <row r="512391" spans="6:6" x14ac:dyDescent="0.25">
      <c r="F512391" s="195"/>
    </row>
    <row r="512392" spans="6:6" x14ac:dyDescent="0.25">
      <c r="F512392" s="195"/>
    </row>
    <row r="512393" spans="6:6" x14ac:dyDescent="0.25">
      <c r="F512393" s="195"/>
    </row>
    <row r="512394" spans="6:6" x14ac:dyDescent="0.25">
      <c r="F512394" s="195"/>
    </row>
    <row r="512395" spans="6:6" x14ac:dyDescent="0.25">
      <c r="F512395" s="195"/>
    </row>
    <row r="512396" spans="6:6" x14ac:dyDescent="0.25">
      <c r="F512396" s="195"/>
    </row>
    <row r="512397" spans="6:6" x14ac:dyDescent="0.25">
      <c r="F512397" s="195"/>
    </row>
    <row r="512398" spans="6:6" x14ac:dyDescent="0.25">
      <c r="F512398" s="195"/>
    </row>
    <row r="512399" spans="6:6" x14ac:dyDescent="0.25">
      <c r="F512399" s="195"/>
    </row>
    <row r="512400" spans="6:6" x14ac:dyDescent="0.25">
      <c r="F512400" s="195"/>
    </row>
    <row r="512401" spans="6:6" x14ac:dyDescent="0.25">
      <c r="F512401" s="195"/>
    </row>
    <row r="512402" spans="6:6" x14ac:dyDescent="0.25">
      <c r="F512402" s="195"/>
    </row>
    <row r="512403" spans="6:6" x14ac:dyDescent="0.25">
      <c r="F512403" s="195"/>
    </row>
    <row r="512404" spans="6:6" x14ac:dyDescent="0.25">
      <c r="F512404" s="195"/>
    </row>
    <row r="512405" spans="6:6" x14ac:dyDescent="0.25">
      <c r="F512405" s="195"/>
    </row>
    <row r="512406" spans="6:6" x14ac:dyDescent="0.25">
      <c r="F512406" s="195"/>
    </row>
    <row r="512407" spans="6:6" x14ac:dyDescent="0.25">
      <c r="F512407" s="195"/>
    </row>
    <row r="512408" spans="6:6" x14ac:dyDescent="0.25">
      <c r="F512408" s="195"/>
    </row>
    <row r="512409" spans="6:6" x14ac:dyDescent="0.25">
      <c r="F512409" s="195"/>
    </row>
    <row r="512410" spans="6:6" x14ac:dyDescent="0.25">
      <c r="F512410" s="195"/>
    </row>
    <row r="512411" spans="6:6" x14ac:dyDescent="0.25">
      <c r="F512411" s="195"/>
    </row>
    <row r="512412" spans="6:6" x14ac:dyDescent="0.25">
      <c r="F512412" s="195"/>
    </row>
    <row r="512413" spans="6:6" x14ac:dyDescent="0.25">
      <c r="F512413" s="195"/>
    </row>
    <row r="512414" spans="6:6" x14ac:dyDescent="0.25">
      <c r="F512414" s="195"/>
    </row>
    <row r="512415" spans="6:6" x14ac:dyDescent="0.25">
      <c r="F512415" s="195"/>
    </row>
    <row r="512416" spans="6:6" x14ac:dyDescent="0.25">
      <c r="F512416" s="195"/>
    </row>
    <row r="512417" spans="6:6" x14ac:dyDescent="0.25">
      <c r="F512417" s="195"/>
    </row>
    <row r="512418" spans="6:6" x14ac:dyDescent="0.25">
      <c r="F512418" s="195"/>
    </row>
    <row r="512419" spans="6:6" x14ac:dyDescent="0.25">
      <c r="F512419" s="195"/>
    </row>
    <row r="512420" spans="6:6" x14ac:dyDescent="0.25">
      <c r="F512420" s="195"/>
    </row>
    <row r="512421" spans="6:6" x14ac:dyDescent="0.25">
      <c r="F512421" s="195"/>
    </row>
    <row r="512422" spans="6:6" x14ac:dyDescent="0.25">
      <c r="F512422" s="195"/>
    </row>
    <row r="512423" spans="6:6" x14ac:dyDescent="0.25">
      <c r="F512423" s="195"/>
    </row>
    <row r="512424" spans="6:6" x14ac:dyDescent="0.25">
      <c r="F512424" s="195"/>
    </row>
    <row r="512425" spans="6:6" x14ac:dyDescent="0.25">
      <c r="F512425" s="195"/>
    </row>
    <row r="512426" spans="6:6" x14ac:dyDescent="0.25">
      <c r="F512426" s="195"/>
    </row>
    <row r="512427" spans="6:6" x14ac:dyDescent="0.25">
      <c r="F512427" s="195"/>
    </row>
    <row r="512428" spans="6:6" x14ac:dyDescent="0.25">
      <c r="F512428" s="195"/>
    </row>
    <row r="512429" spans="6:6" x14ac:dyDescent="0.25">
      <c r="F512429" s="195"/>
    </row>
    <row r="512430" spans="6:6" x14ac:dyDescent="0.25">
      <c r="F512430" s="195"/>
    </row>
    <row r="512431" spans="6:6" x14ac:dyDescent="0.25">
      <c r="F512431" s="195"/>
    </row>
    <row r="512432" spans="6:6" x14ac:dyDescent="0.25">
      <c r="F512432" s="195"/>
    </row>
    <row r="512433" spans="6:6" x14ac:dyDescent="0.25">
      <c r="F512433" s="195"/>
    </row>
    <row r="512434" spans="6:6" x14ac:dyDescent="0.25">
      <c r="F512434" s="195"/>
    </row>
    <row r="512435" spans="6:6" x14ac:dyDescent="0.25">
      <c r="F512435" s="195"/>
    </row>
    <row r="512436" spans="6:6" x14ac:dyDescent="0.25">
      <c r="F512436" s="195"/>
    </row>
    <row r="512437" spans="6:6" x14ac:dyDescent="0.25">
      <c r="F512437" s="195"/>
    </row>
    <row r="512438" spans="6:6" x14ac:dyDescent="0.25">
      <c r="F512438" s="195"/>
    </row>
    <row r="512439" spans="6:6" x14ac:dyDescent="0.25">
      <c r="F512439" s="195"/>
    </row>
    <row r="512440" spans="6:6" x14ac:dyDescent="0.25">
      <c r="F512440" s="195"/>
    </row>
    <row r="512441" spans="6:6" x14ac:dyDescent="0.25">
      <c r="F512441" s="195"/>
    </row>
    <row r="512442" spans="6:6" x14ac:dyDescent="0.25">
      <c r="F512442" s="195"/>
    </row>
    <row r="512443" spans="6:6" x14ac:dyDescent="0.25">
      <c r="F512443" s="195"/>
    </row>
    <row r="512444" spans="6:6" x14ac:dyDescent="0.25">
      <c r="F512444" s="195"/>
    </row>
    <row r="512445" spans="6:6" x14ac:dyDescent="0.25">
      <c r="F512445" s="195"/>
    </row>
    <row r="512446" spans="6:6" x14ac:dyDescent="0.25">
      <c r="F512446" s="195"/>
    </row>
    <row r="512447" spans="6:6" x14ac:dyDescent="0.25">
      <c r="F512447" s="195"/>
    </row>
    <row r="512448" spans="6:6" x14ac:dyDescent="0.25">
      <c r="F512448" s="195"/>
    </row>
    <row r="512449" spans="6:6" x14ac:dyDescent="0.25">
      <c r="F512449" s="195"/>
    </row>
    <row r="512450" spans="6:6" x14ac:dyDescent="0.25">
      <c r="F512450" s="195"/>
    </row>
    <row r="512451" spans="6:6" x14ac:dyDescent="0.25">
      <c r="F512451" s="195"/>
    </row>
    <row r="512452" spans="6:6" x14ac:dyDescent="0.25">
      <c r="F512452" s="195"/>
    </row>
    <row r="512453" spans="6:6" x14ac:dyDescent="0.25">
      <c r="F512453" s="195"/>
    </row>
    <row r="512454" spans="6:6" x14ac:dyDescent="0.25">
      <c r="F512454" s="195"/>
    </row>
    <row r="512455" spans="6:6" x14ac:dyDescent="0.25">
      <c r="F512455" s="195"/>
    </row>
    <row r="512456" spans="6:6" x14ac:dyDescent="0.25">
      <c r="F512456" s="195"/>
    </row>
    <row r="512457" spans="6:6" x14ac:dyDescent="0.25">
      <c r="F512457" s="195"/>
    </row>
    <row r="512458" spans="6:6" x14ac:dyDescent="0.25">
      <c r="F512458" s="195"/>
    </row>
    <row r="512459" spans="6:6" x14ac:dyDescent="0.25">
      <c r="F512459" s="195"/>
    </row>
    <row r="512460" spans="6:6" x14ac:dyDescent="0.25">
      <c r="F512460" s="195"/>
    </row>
    <row r="512461" spans="6:6" x14ac:dyDescent="0.25">
      <c r="F512461" s="195"/>
    </row>
    <row r="512462" spans="6:6" x14ac:dyDescent="0.25">
      <c r="F512462" s="195"/>
    </row>
    <row r="512463" spans="6:6" x14ac:dyDescent="0.25">
      <c r="F512463" s="195"/>
    </row>
    <row r="512464" spans="6:6" x14ac:dyDescent="0.25">
      <c r="F512464" s="195"/>
    </row>
    <row r="512465" spans="6:6" x14ac:dyDescent="0.25">
      <c r="F512465" s="195"/>
    </row>
    <row r="512466" spans="6:6" x14ac:dyDescent="0.25">
      <c r="F512466" s="195"/>
    </row>
    <row r="512467" spans="6:6" x14ac:dyDescent="0.25">
      <c r="F512467" s="195"/>
    </row>
    <row r="512468" spans="6:6" x14ac:dyDescent="0.25">
      <c r="F512468" s="195"/>
    </row>
    <row r="512469" spans="6:6" x14ac:dyDescent="0.25">
      <c r="F512469" s="195"/>
    </row>
    <row r="512470" spans="6:6" x14ac:dyDescent="0.25">
      <c r="F512470" s="195"/>
    </row>
    <row r="512471" spans="6:6" x14ac:dyDescent="0.25">
      <c r="F512471" s="195"/>
    </row>
    <row r="512472" spans="6:6" x14ac:dyDescent="0.25">
      <c r="F512472" s="195"/>
    </row>
    <row r="512473" spans="6:6" x14ac:dyDescent="0.25">
      <c r="F512473" s="195"/>
    </row>
    <row r="512474" spans="6:6" x14ac:dyDescent="0.25">
      <c r="F512474" s="195"/>
    </row>
    <row r="512475" spans="6:6" x14ac:dyDescent="0.25">
      <c r="F512475" s="195"/>
    </row>
    <row r="512476" spans="6:6" x14ac:dyDescent="0.25">
      <c r="F512476" s="195"/>
    </row>
    <row r="512477" spans="6:6" x14ac:dyDescent="0.25">
      <c r="F512477" s="195"/>
    </row>
    <row r="512478" spans="6:6" x14ac:dyDescent="0.25">
      <c r="F512478" s="195"/>
    </row>
    <row r="512479" spans="6:6" x14ac:dyDescent="0.25">
      <c r="F512479" s="195"/>
    </row>
    <row r="512480" spans="6:6" x14ac:dyDescent="0.25">
      <c r="F512480" s="195"/>
    </row>
    <row r="512481" spans="6:6" x14ac:dyDescent="0.25">
      <c r="F512481" s="195"/>
    </row>
    <row r="512482" spans="6:6" x14ac:dyDescent="0.25">
      <c r="F512482" s="195"/>
    </row>
    <row r="512483" spans="6:6" x14ac:dyDescent="0.25">
      <c r="F512483" s="195"/>
    </row>
    <row r="512484" spans="6:6" x14ac:dyDescent="0.25">
      <c r="F512484" s="195"/>
    </row>
    <row r="512485" spans="6:6" x14ac:dyDescent="0.25">
      <c r="F512485" s="195"/>
    </row>
    <row r="512486" spans="6:6" x14ac:dyDescent="0.25">
      <c r="F512486" s="195"/>
    </row>
    <row r="512487" spans="6:6" x14ac:dyDescent="0.25">
      <c r="F512487" s="195"/>
    </row>
    <row r="512488" spans="6:6" x14ac:dyDescent="0.25">
      <c r="F512488" s="195"/>
    </row>
    <row r="512489" spans="6:6" x14ac:dyDescent="0.25">
      <c r="F512489" s="195"/>
    </row>
    <row r="512490" spans="6:6" x14ac:dyDescent="0.25">
      <c r="F512490" s="195"/>
    </row>
    <row r="512491" spans="6:6" x14ac:dyDescent="0.25">
      <c r="F512491" s="195"/>
    </row>
    <row r="512492" spans="6:6" x14ac:dyDescent="0.25">
      <c r="F512492" s="195"/>
    </row>
    <row r="512493" spans="6:6" x14ac:dyDescent="0.25">
      <c r="F512493" s="195"/>
    </row>
    <row r="512494" spans="6:6" x14ac:dyDescent="0.25">
      <c r="F512494" s="195"/>
    </row>
    <row r="512495" spans="6:6" x14ac:dyDescent="0.25">
      <c r="F512495" s="195"/>
    </row>
    <row r="512496" spans="6:6" x14ac:dyDescent="0.25">
      <c r="F512496" s="195"/>
    </row>
    <row r="512497" spans="6:6" x14ac:dyDescent="0.25">
      <c r="F512497" s="195"/>
    </row>
    <row r="512498" spans="6:6" x14ac:dyDescent="0.25">
      <c r="F512498" s="195"/>
    </row>
    <row r="512499" spans="6:6" x14ac:dyDescent="0.25">
      <c r="F512499" s="195"/>
    </row>
    <row r="512500" spans="6:6" x14ac:dyDescent="0.25">
      <c r="F512500" s="195"/>
    </row>
    <row r="512501" spans="6:6" x14ac:dyDescent="0.25">
      <c r="F512501" s="195"/>
    </row>
    <row r="512502" spans="6:6" x14ac:dyDescent="0.25">
      <c r="F512502" s="195"/>
    </row>
    <row r="512503" spans="6:6" x14ac:dyDescent="0.25">
      <c r="F512503" s="195"/>
    </row>
    <row r="512504" spans="6:6" x14ac:dyDescent="0.25">
      <c r="F512504" s="195"/>
    </row>
    <row r="512505" spans="6:6" x14ac:dyDescent="0.25">
      <c r="F512505" s="195"/>
    </row>
    <row r="512506" spans="6:6" x14ac:dyDescent="0.25">
      <c r="F512506" s="195"/>
    </row>
    <row r="512507" spans="6:6" x14ac:dyDescent="0.25">
      <c r="F512507" s="195"/>
    </row>
    <row r="512508" spans="6:6" x14ac:dyDescent="0.25">
      <c r="F512508" s="195"/>
    </row>
    <row r="512509" spans="6:6" x14ac:dyDescent="0.25">
      <c r="F512509" s="195"/>
    </row>
    <row r="512510" spans="6:6" x14ac:dyDescent="0.25">
      <c r="F512510" s="195"/>
    </row>
    <row r="512511" spans="6:6" x14ac:dyDescent="0.25">
      <c r="F512511" s="195"/>
    </row>
    <row r="512512" spans="6:6" x14ac:dyDescent="0.25">
      <c r="F512512" s="195"/>
    </row>
    <row r="512513" spans="6:6" x14ac:dyDescent="0.25">
      <c r="F512513" s="195"/>
    </row>
    <row r="512514" spans="6:6" x14ac:dyDescent="0.25">
      <c r="F512514" s="195"/>
    </row>
    <row r="512515" spans="6:6" x14ac:dyDescent="0.25">
      <c r="F512515" s="195"/>
    </row>
    <row r="512516" spans="6:6" x14ac:dyDescent="0.25">
      <c r="F512516" s="195"/>
    </row>
    <row r="512517" spans="6:6" x14ac:dyDescent="0.25">
      <c r="F512517" s="195"/>
    </row>
    <row r="512518" spans="6:6" x14ac:dyDescent="0.25">
      <c r="F512518" s="195"/>
    </row>
    <row r="512519" spans="6:6" x14ac:dyDescent="0.25">
      <c r="F512519" s="195"/>
    </row>
    <row r="512520" spans="6:6" x14ac:dyDescent="0.25">
      <c r="F512520" s="195"/>
    </row>
    <row r="512521" spans="6:6" x14ac:dyDescent="0.25">
      <c r="F512521" s="195"/>
    </row>
    <row r="512522" spans="6:6" x14ac:dyDescent="0.25">
      <c r="F512522" s="195"/>
    </row>
    <row r="512523" spans="6:6" x14ac:dyDescent="0.25">
      <c r="F512523" s="195"/>
    </row>
    <row r="512524" spans="6:6" x14ac:dyDescent="0.25">
      <c r="F512524" s="195"/>
    </row>
    <row r="512525" spans="6:6" x14ac:dyDescent="0.25">
      <c r="F512525" s="195"/>
    </row>
    <row r="512526" spans="6:6" x14ac:dyDescent="0.25">
      <c r="F512526" s="195"/>
    </row>
    <row r="512527" spans="6:6" x14ac:dyDescent="0.25">
      <c r="F512527" s="195"/>
    </row>
    <row r="512528" spans="6:6" x14ac:dyDescent="0.25">
      <c r="F512528" s="195"/>
    </row>
    <row r="512529" spans="6:6" x14ac:dyDescent="0.25">
      <c r="F512529" s="195"/>
    </row>
    <row r="512530" spans="6:6" x14ac:dyDescent="0.25">
      <c r="F512530" s="195"/>
    </row>
    <row r="512531" spans="6:6" x14ac:dyDescent="0.25">
      <c r="F512531" s="195"/>
    </row>
    <row r="512532" spans="6:6" x14ac:dyDescent="0.25">
      <c r="F512532" s="195"/>
    </row>
    <row r="512533" spans="6:6" x14ac:dyDescent="0.25">
      <c r="F512533" s="195"/>
    </row>
    <row r="512534" spans="6:6" x14ac:dyDescent="0.25">
      <c r="F512534" s="195"/>
    </row>
    <row r="512535" spans="6:6" x14ac:dyDescent="0.25">
      <c r="F512535" s="195"/>
    </row>
    <row r="512536" spans="6:6" x14ac:dyDescent="0.25">
      <c r="F512536" s="195"/>
    </row>
    <row r="512537" spans="6:6" x14ac:dyDescent="0.25">
      <c r="F512537" s="195"/>
    </row>
    <row r="512538" spans="6:6" x14ac:dyDescent="0.25">
      <c r="F512538" s="195"/>
    </row>
    <row r="512539" spans="6:6" x14ac:dyDescent="0.25">
      <c r="F512539" s="195"/>
    </row>
    <row r="512540" spans="6:6" x14ac:dyDescent="0.25">
      <c r="F512540" s="195"/>
    </row>
    <row r="512541" spans="6:6" x14ac:dyDescent="0.25">
      <c r="F512541" s="195"/>
    </row>
    <row r="512542" spans="6:6" x14ac:dyDescent="0.25">
      <c r="F512542" s="195"/>
    </row>
    <row r="512543" spans="6:6" x14ac:dyDescent="0.25">
      <c r="F512543" s="195"/>
    </row>
    <row r="512544" spans="6:6" x14ac:dyDescent="0.25">
      <c r="F512544" s="195"/>
    </row>
    <row r="512545" spans="6:6" x14ac:dyDescent="0.25">
      <c r="F512545" s="195"/>
    </row>
    <row r="512546" spans="6:6" x14ac:dyDescent="0.25">
      <c r="F512546" s="195"/>
    </row>
    <row r="512547" spans="6:6" x14ac:dyDescent="0.25">
      <c r="F512547" s="195"/>
    </row>
    <row r="512548" spans="6:6" x14ac:dyDescent="0.25">
      <c r="F512548" s="195"/>
    </row>
    <row r="512549" spans="6:6" x14ac:dyDescent="0.25">
      <c r="F512549" s="195"/>
    </row>
    <row r="512550" spans="6:6" x14ac:dyDescent="0.25">
      <c r="F512550" s="195"/>
    </row>
    <row r="512551" spans="6:6" x14ac:dyDescent="0.25">
      <c r="F512551" s="195"/>
    </row>
    <row r="512552" spans="6:6" x14ac:dyDescent="0.25">
      <c r="F512552" s="195"/>
    </row>
    <row r="512553" spans="6:6" x14ac:dyDescent="0.25">
      <c r="F512553" s="195"/>
    </row>
    <row r="512554" spans="6:6" x14ac:dyDescent="0.25">
      <c r="F512554" s="195"/>
    </row>
    <row r="512555" spans="6:6" x14ac:dyDescent="0.25">
      <c r="F512555" s="195"/>
    </row>
    <row r="512556" spans="6:6" x14ac:dyDescent="0.25">
      <c r="F512556" s="195"/>
    </row>
    <row r="512557" spans="6:6" x14ac:dyDescent="0.25">
      <c r="F512557" s="195"/>
    </row>
    <row r="512558" spans="6:6" x14ac:dyDescent="0.25">
      <c r="F512558" s="195"/>
    </row>
    <row r="512559" spans="6:6" x14ac:dyDescent="0.25">
      <c r="F512559" s="195"/>
    </row>
    <row r="512560" spans="6:6" x14ac:dyDescent="0.25">
      <c r="F512560" s="195"/>
    </row>
    <row r="512561" spans="6:6" x14ac:dyDescent="0.25">
      <c r="F512561" s="195"/>
    </row>
    <row r="512562" spans="6:6" x14ac:dyDescent="0.25">
      <c r="F512562" s="195"/>
    </row>
    <row r="512563" spans="6:6" x14ac:dyDescent="0.25">
      <c r="F512563" s="195"/>
    </row>
    <row r="512564" spans="6:6" x14ac:dyDescent="0.25">
      <c r="F512564" s="195"/>
    </row>
    <row r="512565" spans="6:6" x14ac:dyDescent="0.25">
      <c r="F512565" s="195"/>
    </row>
    <row r="512566" spans="6:6" x14ac:dyDescent="0.25">
      <c r="F512566" s="195"/>
    </row>
    <row r="512567" spans="6:6" x14ac:dyDescent="0.25">
      <c r="F512567" s="195"/>
    </row>
    <row r="512568" spans="6:6" x14ac:dyDescent="0.25">
      <c r="F512568" s="195"/>
    </row>
    <row r="512569" spans="6:6" x14ac:dyDescent="0.25">
      <c r="F512569" s="195"/>
    </row>
    <row r="512570" spans="6:6" x14ac:dyDescent="0.25">
      <c r="F512570" s="195"/>
    </row>
    <row r="512571" spans="6:6" x14ac:dyDescent="0.25">
      <c r="F512571" s="195"/>
    </row>
    <row r="512572" spans="6:6" x14ac:dyDescent="0.25">
      <c r="F512572" s="195"/>
    </row>
    <row r="512573" spans="6:6" x14ac:dyDescent="0.25">
      <c r="F512573" s="195"/>
    </row>
    <row r="512574" spans="6:6" x14ac:dyDescent="0.25">
      <c r="F512574" s="195"/>
    </row>
    <row r="512575" spans="6:6" x14ac:dyDescent="0.25">
      <c r="F512575" s="195"/>
    </row>
    <row r="512576" spans="6:6" x14ac:dyDescent="0.25">
      <c r="F512576" s="195"/>
    </row>
    <row r="512577" spans="6:6" x14ac:dyDescent="0.25">
      <c r="F512577" s="195"/>
    </row>
    <row r="512578" spans="6:6" x14ac:dyDescent="0.25">
      <c r="F512578" s="195"/>
    </row>
    <row r="512579" spans="6:6" x14ac:dyDescent="0.25">
      <c r="F512579" s="195"/>
    </row>
    <row r="512580" spans="6:6" x14ac:dyDescent="0.25">
      <c r="F512580" s="195"/>
    </row>
    <row r="512581" spans="6:6" x14ac:dyDescent="0.25">
      <c r="F512581" s="195"/>
    </row>
    <row r="512582" spans="6:6" x14ac:dyDescent="0.25">
      <c r="F512582" s="195"/>
    </row>
    <row r="512583" spans="6:6" x14ac:dyDescent="0.25">
      <c r="F512583" s="195"/>
    </row>
    <row r="512584" spans="6:6" x14ac:dyDescent="0.25">
      <c r="F512584" s="195"/>
    </row>
    <row r="512585" spans="6:6" x14ac:dyDescent="0.25">
      <c r="F512585" s="195"/>
    </row>
    <row r="512586" spans="6:6" x14ac:dyDescent="0.25">
      <c r="F512586" s="195"/>
    </row>
    <row r="512587" spans="6:6" x14ac:dyDescent="0.25">
      <c r="F512587" s="195"/>
    </row>
    <row r="512588" spans="6:6" x14ac:dyDescent="0.25">
      <c r="F512588" s="195"/>
    </row>
    <row r="512589" spans="6:6" x14ac:dyDescent="0.25">
      <c r="F512589" s="195"/>
    </row>
    <row r="512590" spans="6:6" x14ac:dyDescent="0.25">
      <c r="F512590" s="195"/>
    </row>
    <row r="512591" spans="6:6" x14ac:dyDescent="0.25">
      <c r="F512591" s="195"/>
    </row>
    <row r="512592" spans="6:6" x14ac:dyDescent="0.25">
      <c r="F512592" s="195"/>
    </row>
    <row r="512593" spans="6:6" x14ac:dyDescent="0.25">
      <c r="F512593" s="195"/>
    </row>
    <row r="512594" spans="6:6" x14ac:dyDescent="0.25">
      <c r="F512594" s="195"/>
    </row>
    <row r="512595" spans="6:6" x14ac:dyDescent="0.25">
      <c r="F512595" s="195"/>
    </row>
    <row r="512596" spans="6:6" x14ac:dyDescent="0.25">
      <c r="F512596" s="195"/>
    </row>
    <row r="512597" spans="6:6" x14ac:dyDescent="0.25">
      <c r="F512597" s="195"/>
    </row>
    <row r="512598" spans="6:6" x14ac:dyDescent="0.25">
      <c r="F512598" s="195"/>
    </row>
    <row r="512599" spans="6:6" x14ac:dyDescent="0.25">
      <c r="F512599" s="195"/>
    </row>
    <row r="512600" spans="6:6" x14ac:dyDescent="0.25">
      <c r="F512600" s="195"/>
    </row>
    <row r="512601" spans="6:6" x14ac:dyDescent="0.25">
      <c r="F512601" s="195"/>
    </row>
    <row r="512602" spans="6:6" x14ac:dyDescent="0.25">
      <c r="F512602" s="195"/>
    </row>
    <row r="512603" spans="6:6" x14ac:dyDescent="0.25">
      <c r="F512603" s="195"/>
    </row>
    <row r="512604" spans="6:6" x14ac:dyDescent="0.25">
      <c r="F512604" s="195"/>
    </row>
    <row r="512605" spans="6:6" x14ac:dyDescent="0.25">
      <c r="F512605" s="195"/>
    </row>
    <row r="512606" spans="6:6" x14ac:dyDescent="0.25">
      <c r="F512606" s="195"/>
    </row>
    <row r="512607" spans="6:6" x14ac:dyDescent="0.25">
      <c r="F512607" s="195"/>
    </row>
    <row r="512608" spans="6:6" x14ac:dyDescent="0.25">
      <c r="F512608" s="195"/>
    </row>
    <row r="512609" spans="6:6" x14ac:dyDescent="0.25">
      <c r="F512609" s="195"/>
    </row>
    <row r="512610" spans="6:6" x14ac:dyDescent="0.25">
      <c r="F512610" s="195"/>
    </row>
    <row r="512611" spans="6:6" x14ac:dyDescent="0.25">
      <c r="F512611" s="195"/>
    </row>
    <row r="512612" spans="6:6" x14ac:dyDescent="0.25">
      <c r="F512612" s="195"/>
    </row>
    <row r="512613" spans="6:6" x14ac:dyDescent="0.25">
      <c r="F512613" s="195"/>
    </row>
    <row r="512614" spans="6:6" x14ac:dyDescent="0.25">
      <c r="F512614" s="195"/>
    </row>
    <row r="512615" spans="6:6" x14ac:dyDescent="0.25">
      <c r="F512615" s="195"/>
    </row>
    <row r="512616" spans="6:6" x14ac:dyDescent="0.25">
      <c r="F512616" s="195"/>
    </row>
    <row r="517734" spans="6:6" x14ac:dyDescent="0.25">
      <c r="F517734" s="195"/>
    </row>
    <row r="517735" spans="6:6" x14ac:dyDescent="0.25">
      <c r="F517735" s="195"/>
    </row>
    <row r="517736" spans="6:6" x14ac:dyDescent="0.25">
      <c r="F517736" s="195"/>
    </row>
    <row r="517737" spans="6:6" x14ac:dyDescent="0.25">
      <c r="F517737" s="195"/>
    </row>
    <row r="517738" spans="6:6" x14ac:dyDescent="0.25">
      <c r="F517738" s="195"/>
    </row>
    <row r="517739" spans="6:6" x14ac:dyDescent="0.25">
      <c r="F517739" s="195"/>
    </row>
    <row r="517740" spans="6:6" x14ac:dyDescent="0.25">
      <c r="F517740" s="195"/>
    </row>
    <row r="517741" spans="6:6" x14ac:dyDescent="0.25">
      <c r="F517741" s="195"/>
    </row>
    <row r="517742" spans="6:6" x14ac:dyDescent="0.25">
      <c r="F517742" s="195"/>
    </row>
    <row r="517743" spans="6:6" x14ac:dyDescent="0.25">
      <c r="F517743" s="195"/>
    </row>
    <row r="517744" spans="6:6" x14ac:dyDescent="0.25">
      <c r="F517744" s="195"/>
    </row>
    <row r="517745" spans="6:6" x14ac:dyDescent="0.25">
      <c r="F517745" s="195"/>
    </row>
    <row r="517746" spans="6:6" x14ac:dyDescent="0.25">
      <c r="F517746" s="195"/>
    </row>
    <row r="517747" spans="6:6" x14ac:dyDescent="0.25">
      <c r="F517747" s="195"/>
    </row>
    <row r="517748" spans="6:6" x14ac:dyDescent="0.25">
      <c r="F517748" s="195"/>
    </row>
    <row r="517749" spans="6:6" x14ac:dyDescent="0.25">
      <c r="F517749" s="195"/>
    </row>
    <row r="517750" spans="6:6" x14ac:dyDescent="0.25">
      <c r="F517750" s="195"/>
    </row>
    <row r="517751" spans="6:6" x14ac:dyDescent="0.25">
      <c r="F517751" s="195"/>
    </row>
    <row r="517752" spans="6:6" x14ac:dyDescent="0.25">
      <c r="F517752" s="195"/>
    </row>
    <row r="517753" spans="6:6" x14ac:dyDescent="0.25">
      <c r="F517753" s="195"/>
    </row>
    <row r="517754" spans="6:6" x14ac:dyDescent="0.25">
      <c r="F517754" s="195"/>
    </row>
    <row r="517755" spans="6:6" x14ac:dyDescent="0.25">
      <c r="F517755" s="195"/>
    </row>
    <row r="517756" spans="6:6" x14ac:dyDescent="0.25">
      <c r="F517756" s="195"/>
    </row>
    <row r="517757" spans="6:6" x14ac:dyDescent="0.25">
      <c r="F517757" s="195"/>
    </row>
    <row r="517758" spans="6:6" x14ac:dyDescent="0.25">
      <c r="F517758" s="195"/>
    </row>
    <row r="517759" spans="6:6" x14ac:dyDescent="0.25">
      <c r="F517759" s="195"/>
    </row>
    <row r="517760" spans="6:6" x14ac:dyDescent="0.25">
      <c r="F517760" s="195"/>
    </row>
    <row r="517761" spans="6:6" x14ac:dyDescent="0.25">
      <c r="F517761" s="195"/>
    </row>
    <row r="517762" spans="6:6" x14ac:dyDescent="0.25">
      <c r="F517762" s="195"/>
    </row>
    <row r="517763" spans="6:6" x14ac:dyDescent="0.25">
      <c r="F517763" s="195"/>
    </row>
    <row r="517764" spans="6:6" x14ac:dyDescent="0.25">
      <c r="F517764" s="195"/>
    </row>
    <row r="517765" spans="6:6" x14ac:dyDescent="0.25">
      <c r="F517765" s="195"/>
    </row>
    <row r="517766" spans="6:6" x14ac:dyDescent="0.25">
      <c r="F517766" s="195"/>
    </row>
    <row r="517767" spans="6:6" x14ac:dyDescent="0.25">
      <c r="F517767" s="195"/>
    </row>
    <row r="517768" spans="6:6" x14ac:dyDescent="0.25">
      <c r="F517768" s="195"/>
    </row>
    <row r="517769" spans="6:6" x14ac:dyDescent="0.25">
      <c r="F517769" s="195"/>
    </row>
    <row r="517770" spans="6:6" x14ac:dyDescent="0.25">
      <c r="F517770" s="195"/>
    </row>
    <row r="517771" spans="6:6" x14ac:dyDescent="0.25">
      <c r="F517771" s="195"/>
    </row>
    <row r="517772" spans="6:6" x14ac:dyDescent="0.25">
      <c r="F517772" s="195"/>
    </row>
    <row r="517773" spans="6:6" x14ac:dyDescent="0.25">
      <c r="F517773" s="195"/>
    </row>
    <row r="517774" spans="6:6" x14ac:dyDescent="0.25">
      <c r="F517774" s="195"/>
    </row>
    <row r="517775" spans="6:6" x14ac:dyDescent="0.25">
      <c r="F517775" s="195"/>
    </row>
    <row r="517776" spans="6:6" x14ac:dyDescent="0.25">
      <c r="F517776" s="195"/>
    </row>
    <row r="517777" spans="6:6" x14ac:dyDescent="0.25">
      <c r="F517777" s="195"/>
    </row>
    <row r="517778" spans="6:6" x14ac:dyDescent="0.25">
      <c r="F517778" s="195"/>
    </row>
    <row r="517779" spans="6:6" x14ac:dyDescent="0.25">
      <c r="F517779" s="195"/>
    </row>
    <row r="517780" spans="6:6" x14ac:dyDescent="0.25">
      <c r="F517780" s="195"/>
    </row>
    <row r="517781" spans="6:6" x14ac:dyDescent="0.25">
      <c r="F517781" s="195"/>
    </row>
    <row r="517782" spans="6:6" x14ac:dyDescent="0.25">
      <c r="F517782" s="195"/>
    </row>
    <row r="517783" spans="6:6" x14ac:dyDescent="0.25">
      <c r="F517783" s="195"/>
    </row>
    <row r="517784" spans="6:6" x14ac:dyDescent="0.25">
      <c r="F517784" s="195"/>
    </row>
    <row r="517785" spans="6:6" x14ac:dyDescent="0.25">
      <c r="F517785" s="195"/>
    </row>
    <row r="517786" spans="6:6" x14ac:dyDescent="0.25">
      <c r="F517786" s="195"/>
    </row>
    <row r="517787" spans="6:6" x14ac:dyDescent="0.25">
      <c r="F517787" s="195"/>
    </row>
    <row r="517788" spans="6:6" x14ac:dyDescent="0.25">
      <c r="F517788" s="195"/>
    </row>
    <row r="517789" spans="6:6" x14ac:dyDescent="0.25">
      <c r="F517789" s="195"/>
    </row>
    <row r="517790" spans="6:6" x14ac:dyDescent="0.25">
      <c r="F517790" s="195"/>
    </row>
    <row r="517791" spans="6:6" x14ac:dyDescent="0.25">
      <c r="F517791" s="195"/>
    </row>
    <row r="517792" spans="6:6" x14ac:dyDescent="0.25">
      <c r="F517792" s="195"/>
    </row>
    <row r="517793" spans="6:6" x14ac:dyDescent="0.25">
      <c r="F517793" s="195"/>
    </row>
    <row r="517794" spans="6:6" x14ac:dyDescent="0.25">
      <c r="F517794" s="195"/>
    </row>
    <row r="517795" spans="6:6" x14ac:dyDescent="0.25">
      <c r="F517795" s="195"/>
    </row>
    <row r="517796" spans="6:6" x14ac:dyDescent="0.25">
      <c r="F517796" s="195"/>
    </row>
    <row r="517797" spans="6:6" x14ac:dyDescent="0.25">
      <c r="F517797" s="195"/>
    </row>
    <row r="517798" spans="6:6" x14ac:dyDescent="0.25">
      <c r="F517798" s="195"/>
    </row>
    <row r="517799" spans="6:6" x14ac:dyDescent="0.25">
      <c r="F517799" s="195"/>
    </row>
    <row r="517800" spans="6:6" x14ac:dyDescent="0.25">
      <c r="F517800" s="195"/>
    </row>
    <row r="517801" spans="6:6" x14ac:dyDescent="0.25">
      <c r="F517801" s="195"/>
    </row>
    <row r="517802" spans="6:6" x14ac:dyDescent="0.25">
      <c r="F517802" s="195"/>
    </row>
    <row r="517803" spans="6:6" x14ac:dyDescent="0.25">
      <c r="F517803" s="195"/>
    </row>
    <row r="517804" spans="6:6" x14ac:dyDescent="0.25">
      <c r="F517804" s="195"/>
    </row>
    <row r="517805" spans="6:6" x14ac:dyDescent="0.25">
      <c r="F517805" s="195"/>
    </row>
    <row r="517806" spans="6:6" x14ac:dyDescent="0.25">
      <c r="F517806" s="195"/>
    </row>
    <row r="517807" spans="6:6" x14ac:dyDescent="0.25">
      <c r="F517807" s="195"/>
    </row>
    <row r="517808" spans="6:6" x14ac:dyDescent="0.25">
      <c r="F517808" s="195"/>
    </row>
    <row r="517809" spans="6:6" x14ac:dyDescent="0.25">
      <c r="F517809" s="195"/>
    </row>
    <row r="517810" spans="6:6" x14ac:dyDescent="0.25">
      <c r="F517810" s="195"/>
    </row>
    <row r="517811" spans="6:6" x14ac:dyDescent="0.25">
      <c r="F517811" s="195"/>
    </row>
    <row r="517812" spans="6:6" x14ac:dyDescent="0.25">
      <c r="F517812" s="195"/>
    </row>
    <row r="517813" spans="6:6" x14ac:dyDescent="0.25">
      <c r="F517813" s="195"/>
    </row>
    <row r="517814" spans="6:6" x14ac:dyDescent="0.25">
      <c r="F517814" s="195"/>
    </row>
    <row r="517815" spans="6:6" x14ac:dyDescent="0.25">
      <c r="F517815" s="195"/>
    </row>
    <row r="517816" spans="6:6" x14ac:dyDescent="0.25">
      <c r="F517816" s="195"/>
    </row>
    <row r="517817" spans="6:6" x14ac:dyDescent="0.25">
      <c r="F517817" s="195"/>
    </row>
    <row r="517818" spans="6:6" x14ac:dyDescent="0.25">
      <c r="F517818" s="195"/>
    </row>
    <row r="517819" spans="6:6" x14ac:dyDescent="0.25">
      <c r="F517819" s="195"/>
    </row>
    <row r="517820" spans="6:6" x14ac:dyDescent="0.25">
      <c r="F517820" s="195"/>
    </row>
    <row r="517821" spans="6:6" x14ac:dyDescent="0.25">
      <c r="F517821" s="195"/>
    </row>
    <row r="517822" spans="6:6" x14ac:dyDescent="0.25">
      <c r="F517822" s="195"/>
    </row>
    <row r="517823" spans="6:6" x14ac:dyDescent="0.25">
      <c r="F517823" s="195"/>
    </row>
    <row r="517824" spans="6:6" x14ac:dyDescent="0.25">
      <c r="F517824" s="195"/>
    </row>
    <row r="517825" spans="6:6" x14ac:dyDescent="0.25">
      <c r="F517825" s="195"/>
    </row>
    <row r="517826" spans="6:6" x14ac:dyDescent="0.25">
      <c r="F517826" s="195"/>
    </row>
    <row r="517827" spans="6:6" x14ac:dyDescent="0.25">
      <c r="F517827" s="195"/>
    </row>
    <row r="517828" spans="6:6" x14ac:dyDescent="0.25">
      <c r="F517828" s="195"/>
    </row>
    <row r="517829" spans="6:6" x14ac:dyDescent="0.25">
      <c r="F517829" s="195"/>
    </row>
    <row r="517830" spans="6:6" x14ac:dyDescent="0.25">
      <c r="F517830" s="195"/>
    </row>
    <row r="517831" spans="6:6" x14ac:dyDescent="0.25">
      <c r="F517831" s="195"/>
    </row>
    <row r="517832" spans="6:6" x14ac:dyDescent="0.25">
      <c r="F517832" s="195"/>
    </row>
    <row r="517833" spans="6:6" x14ac:dyDescent="0.25">
      <c r="F517833" s="195"/>
    </row>
    <row r="517834" spans="6:6" x14ac:dyDescent="0.25">
      <c r="F517834" s="195"/>
    </row>
    <row r="517835" spans="6:6" x14ac:dyDescent="0.25">
      <c r="F517835" s="195"/>
    </row>
    <row r="517836" spans="6:6" x14ac:dyDescent="0.25">
      <c r="F517836" s="195"/>
    </row>
    <row r="517837" spans="6:6" x14ac:dyDescent="0.25">
      <c r="F517837" s="195"/>
    </row>
    <row r="517838" spans="6:6" x14ac:dyDescent="0.25">
      <c r="F517838" s="195"/>
    </row>
    <row r="517839" spans="6:6" x14ac:dyDescent="0.25">
      <c r="F517839" s="195"/>
    </row>
    <row r="517840" spans="6:6" x14ac:dyDescent="0.25">
      <c r="F517840" s="195"/>
    </row>
    <row r="517841" spans="6:6" x14ac:dyDescent="0.25">
      <c r="F517841" s="195"/>
    </row>
    <row r="517842" spans="6:6" x14ac:dyDescent="0.25">
      <c r="F517842" s="195"/>
    </row>
    <row r="517843" spans="6:6" x14ac:dyDescent="0.25">
      <c r="F517843" s="195"/>
    </row>
    <row r="517844" spans="6:6" x14ac:dyDescent="0.25">
      <c r="F517844" s="195"/>
    </row>
    <row r="517845" spans="6:6" x14ac:dyDescent="0.25">
      <c r="F517845" s="195"/>
    </row>
    <row r="517846" spans="6:6" x14ac:dyDescent="0.25">
      <c r="F517846" s="195"/>
    </row>
    <row r="517847" spans="6:6" x14ac:dyDescent="0.25">
      <c r="F517847" s="195"/>
    </row>
    <row r="517848" spans="6:6" x14ac:dyDescent="0.25">
      <c r="F517848" s="195"/>
    </row>
    <row r="517849" spans="6:6" x14ac:dyDescent="0.25">
      <c r="F517849" s="195"/>
    </row>
    <row r="517850" spans="6:6" x14ac:dyDescent="0.25">
      <c r="F517850" s="195"/>
    </row>
    <row r="517851" spans="6:6" x14ac:dyDescent="0.25">
      <c r="F517851" s="195"/>
    </row>
    <row r="517852" spans="6:6" x14ac:dyDescent="0.25">
      <c r="F517852" s="195"/>
    </row>
    <row r="517853" spans="6:6" x14ac:dyDescent="0.25">
      <c r="F517853" s="195"/>
    </row>
    <row r="517854" spans="6:6" x14ac:dyDescent="0.25">
      <c r="F517854" s="195"/>
    </row>
    <row r="517855" spans="6:6" x14ac:dyDescent="0.25">
      <c r="F517855" s="195"/>
    </row>
    <row r="517856" spans="6:6" x14ac:dyDescent="0.25">
      <c r="F517856" s="195"/>
    </row>
    <row r="517857" spans="6:6" x14ac:dyDescent="0.25">
      <c r="F517857" s="195"/>
    </row>
    <row r="517858" spans="6:6" x14ac:dyDescent="0.25">
      <c r="F517858" s="195"/>
    </row>
    <row r="517859" spans="6:6" x14ac:dyDescent="0.25">
      <c r="F517859" s="195"/>
    </row>
    <row r="517860" spans="6:6" x14ac:dyDescent="0.25">
      <c r="F517860" s="195"/>
    </row>
    <row r="517861" spans="6:6" x14ac:dyDescent="0.25">
      <c r="F517861" s="195"/>
    </row>
    <row r="517862" spans="6:6" x14ac:dyDescent="0.25">
      <c r="F517862" s="195"/>
    </row>
    <row r="517863" spans="6:6" x14ac:dyDescent="0.25">
      <c r="F517863" s="195"/>
    </row>
    <row r="517864" spans="6:6" x14ac:dyDescent="0.25">
      <c r="F517864" s="195"/>
    </row>
    <row r="517865" spans="6:6" x14ac:dyDescent="0.25">
      <c r="F517865" s="195"/>
    </row>
    <row r="517866" spans="6:6" x14ac:dyDescent="0.25">
      <c r="F517866" s="195"/>
    </row>
    <row r="517867" spans="6:6" x14ac:dyDescent="0.25">
      <c r="F517867" s="195"/>
    </row>
    <row r="517868" spans="6:6" x14ac:dyDescent="0.25">
      <c r="F517868" s="195"/>
    </row>
    <row r="517869" spans="6:6" x14ac:dyDescent="0.25">
      <c r="F517869" s="195"/>
    </row>
    <row r="517870" spans="6:6" x14ac:dyDescent="0.25">
      <c r="F517870" s="195"/>
    </row>
    <row r="517871" spans="6:6" x14ac:dyDescent="0.25">
      <c r="F517871" s="195"/>
    </row>
    <row r="517872" spans="6:6" x14ac:dyDescent="0.25">
      <c r="F517872" s="195"/>
    </row>
    <row r="517873" spans="6:6" x14ac:dyDescent="0.25">
      <c r="F517873" s="195"/>
    </row>
    <row r="517874" spans="6:6" x14ac:dyDescent="0.25">
      <c r="F517874" s="195"/>
    </row>
    <row r="517875" spans="6:6" x14ac:dyDescent="0.25">
      <c r="F517875" s="195"/>
    </row>
    <row r="517876" spans="6:6" x14ac:dyDescent="0.25">
      <c r="F517876" s="195"/>
    </row>
    <row r="517877" spans="6:6" x14ac:dyDescent="0.25">
      <c r="F517877" s="195"/>
    </row>
    <row r="517878" spans="6:6" x14ac:dyDescent="0.25">
      <c r="F517878" s="195"/>
    </row>
    <row r="517879" spans="6:6" x14ac:dyDescent="0.25">
      <c r="F517879" s="195"/>
    </row>
    <row r="517880" spans="6:6" x14ac:dyDescent="0.25">
      <c r="F517880" s="195"/>
    </row>
    <row r="517881" spans="6:6" x14ac:dyDescent="0.25">
      <c r="F517881" s="195"/>
    </row>
    <row r="517882" spans="6:6" x14ac:dyDescent="0.25">
      <c r="F517882" s="195"/>
    </row>
    <row r="517883" spans="6:6" x14ac:dyDescent="0.25">
      <c r="F517883" s="195"/>
    </row>
    <row r="517884" spans="6:6" x14ac:dyDescent="0.25">
      <c r="F517884" s="195"/>
    </row>
    <row r="517885" spans="6:6" x14ac:dyDescent="0.25">
      <c r="F517885" s="195"/>
    </row>
    <row r="517886" spans="6:6" x14ac:dyDescent="0.25">
      <c r="F517886" s="195"/>
    </row>
    <row r="517887" spans="6:6" x14ac:dyDescent="0.25">
      <c r="F517887" s="195"/>
    </row>
    <row r="517888" spans="6:6" x14ac:dyDescent="0.25">
      <c r="F517888" s="195"/>
    </row>
    <row r="517889" spans="6:6" x14ac:dyDescent="0.25">
      <c r="F517889" s="195"/>
    </row>
    <row r="517890" spans="6:6" x14ac:dyDescent="0.25">
      <c r="F517890" s="195"/>
    </row>
    <row r="517891" spans="6:6" x14ac:dyDescent="0.25">
      <c r="F517891" s="195"/>
    </row>
    <row r="517892" spans="6:6" x14ac:dyDescent="0.25">
      <c r="F517892" s="195"/>
    </row>
    <row r="517893" spans="6:6" x14ac:dyDescent="0.25">
      <c r="F517893" s="195"/>
    </row>
    <row r="517894" spans="6:6" x14ac:dyDescent="0.25">
      <c r="F517894" s="195"/>
    </row>
    <row r="517895" spans="6:6" x14ac:dyDescent="0.25">
      <c r="F517895" s="195"/>
    </row>
    <row r="517896" spans="6:6" x14ac:dyDescent="0.25">
      <c r="F517896" s="195"/>
    </row>
    <row r="517897" spans="6:6" x14ac:dyDescent="0.25">
      <c r="F517897" s="195"/>
    </row>
    <row r="517898" spans="6:6" x14ac:dyDescent="0.25">
      <c r="F517898" s="195"/>
    </row>
    <row r="517899" spans="6:6" x14ac:dyDescent="0.25">
      <c r="F517899" s="195"/>
    </row>
    <row r="517900" spans="6:6" x14ac:dyDescent="0.25">
      <c r="F517900" s="195"/>
    </row>
    <row r="517901" spans="6:6" x14ac:dyDescent="0.25">
      <c r="F517901" s="195"/>
    </row>
    <row r="517902" spans="6:6" x14ac:dyDescent="0.25">
      <c r="F517902" s="195"/>
    </row>
    <row r="517903" spans="6:6" x14ac:dyDescent="0.25">
      <c r="F517903" s="195"/>
    </row>
    <row r="517904" spans="6:6" x14ac:dyDescent="0.25">
      <c r="F517904" s="195"/>
    </row>
    <row r="517905" spans="6:6" x14ac:dyDescent="0.25">
      <c r="F517905" s="195"/>
    </row>
    <row r="517906" spans="6:6" x14ac:dyDescent="0.25">
      <c r="F517906" s="195"/>
    </row>
    <row r="517907" spans="6:6" x14ac:dyDescent="0.25">
      <c r="F517907" s="195"/>
    </row>
    <row r="517908" spans="6:6" x14ac:dyDescent="0.25">
      <c r="F517908" s="195"/>
    </row>
    <row r="517909" spans="6:6" x14ac:dyDescent="0.25">
      <c r="F517909" s="195"/>
    </row>
    <row r="517910" spans="6:6" x14ac:dyDescent="0.25">
      <c r="F517910" s="195"/>
    </row>
    <row r="517911" spans="6:6" x14ac:dyDescent="0.25">
      <c r="F517911" s="195"/>
    </row>
    <row r="517912" spans="6:6" x14ac:dyDescent="0.25">
      <c r="F517912" s="195"/>
    </row>
    <row r="517913" spans="6:6" x14ac:dyDescent="0.25">
      <c r="F517913" s="195"/>
    </row>
    <row r="517914" spans="6:6" x14ac:dyDescent="0.25">
      <c r="F517914" s="195"/>
    </row>
    <row r="517915" spans="6:6" x14ac:dyDescent="0.25">
      <c r="F517915" s="195"/>
    </row>
    <row r="517916" spans="6:6" x14ac:dyDescent="0.25">
      <c r="F517916" s="195"/>
    </row>
    <row r="517917" spans="6:6" x14ac:dyDescent="0.25">
      <c r="F517917" s="195"/>
    </row>
    <row r="517918" spans="6:6" x14ac:dyDescent="0.25">
      <c r="F517918" s="195"/>
    </row>
    <row r="517919" spans="6:6" x14ac:dyDescent="0.25">
      <c r="F517919" s="195"/>
    </row>
    <row r="517920" spans="6:6" x14ac:dyDescent="0.25">
      <c r="F517920" s="195"/>
    </row>
    <row r="517921" spans="6:6" x14ac:dyDescent="0.25">
      <c r="F517921" s="195"/>
    </row>
    <row r="517922" spans="6:6" x14ac:dyDescent="0.25">
      <c r="F517922" s="195"/>
    </row>
    <row r="517923" spans="6:6" x14ac:dyDescent="0.25">
      <c r="F517923" s="195"/>
    </row>
    <row r="517924" spans="6:6" x14ac:dyDescent="0.25">
      <c r="F517924" s="195"/>
    </row>
    <row r="517925" spans="6:6" x14ac:dyDescent="0.25">
      <c r="F517925" s="195"/>
    </row>
    <row r="517926" spans="6:6" x14ac:dyDescent="0.25">
      <c r="F517926" s="195"/>
    </row>
    <row r="517927" spans="6:6" x14ac:dyDescent="0.25">
      <c r="F517927" s="195"/>
    </row>
    <row r="517928" spans="6:6" x14ac:dyDescent="0.25">
      <c r="F517928" s="195"/>
    </row>
    <row r="517929" spans="6:6" x14ac:dyDescent="0.25">
      <c r="F517929" s="195"/>
    </row>
    <row r="517930" spans="6:6" x14ac:dyDescent="0.25">
      <c r="F517930" s="195"/>
    </row>
    <row r="517931" spans="6:6" x14ac:dyDescent="0.25">
      <c r="F517931" s="195"/>
    </row>
    <row r="517932" spans="6:6" x14ac:dyDescent="0.25">
      <c r="F517932" s="195"/>
    </row>
    <row r="517933" spans="6:6" x14ac:dyDescent="0.25">
      <c r="F517933" s="195"/>
    </row>
    <row r="517934" spans="6:6" x14ac:dyDescent="0.25">
      <c r="F517934" s="195"/>
    </row>
    <row r="517935" spans="6:6" x14ac:dyDescent="0.25">
      <c r="F517935" s="195"/>
    </row>
    <row r="517936" spans="6:6" x14ac:dyDescent="0.25">
      <c r="F517936" s="195"/>
    </row>
    <row r="517937" spans="6:6" x14ac:dyDescent="0.25">
      <c r="F517937" s="195"/>
    </row>
    <row r="517938" spans="6:6" x14ac:dyDescent="0.25">
      <c r="F517938" s="195"/>
    </row>
    <row r="517939" spans="6:6" x14ac:dyDescent="0.25">
      <c r="F517939" s="195"/>
    </row>
    <row r="517940" spans="6:6" x14ac:dyDescent="0.25">
      <c r="F517940" s="195"/>
    </row>
    <row r="517941" spans="6:6" x14ac:dyDescent="0.25">
      <c r="F517941" s="195"/>
    </row>
    <row r="517942" spans="6:6" x14ac:dyDescent="0.25">
      <c r="F517942" s="195"/>
    </row>
    <row r="517943" spans="6:6" x14ac:dyDescent="0.25">
      <c r="F517943" s="195"/>
    </row>
    <row r="517944" spans="6:6" x14ac:dyDescent="0.25">
      <c r="F517944" s="195"/>
    </row>
    <row r="517945" spans="6:6" x14ac:dyDescent="0.25">
      <c r="F517945" s="195"/>
    </row>
    <row r="517946" spans="6:6" x14ac:dyDescent="0.25">
      <c r="F517946" s="195"/>
    </row>
    <row r="517947" spans="6:6" x14ac:dyDescent="0.25">
      <c r="F517947" s="195"/>
    </row>
    <row r="517948" spans="6:6" x14ac:dyDescent="0.25">
      <c r="F517948" s="195"/>
    </row>
    <row r="517949" spans="6:6" x14ac:dyDescent="0.25">
      <c r="F517949" s="195"/>
    </row>
    <row r="517950" spans="6:6" x14ac:dyDescent="0.25">
      <c r="F517950" s="195"/>
    </row>
    <row r="517951" spans="6:6" x14ac:dyDescent="0.25">
      <c r="F517951" s="195"/>
    </row>
    <row r="517952" spans="6:6" x14ac:dyDescent="0.25">
      <c r="F517952" s="195"/>
    </row>
    <row r="517953" spans="6:6" x14ac:dyDescent="0.25">
      <c r="F517953" s="195"/>
    </row>
    <row r="517954" spans="6:6" x14ac:dyDescent="0.25">
      <c r="F517954" s="195"/>
    </row>
    <row r="517955" spans="6:6" x14ac:dyDescent="0.25">
      <c r="F517955" s="195"/>
    </row>
    <row r="517956" spans="6:6" x14ac:dyDescent="0.25">
      <c r="F517956" s="195"/>
    </row>
    <row r="517957" spans="6:6" x14ac:dyDescent="0.25">
      <c r="F517957" s="195"/>
    </row>
    <row r="517958" spans="6:6" x14ac:dyDescent="0.25">
      <c r="F517958" s="195"/>
    </row>
    <row r="517959" spans="6:6" x14ac:dyDescent="0.25">
      <c r="F517959" s="195"/>
    </row>
    <row r="517960" spans="6:6" x14ac:dyDescent="0.25">
      <c r="F517960" s="195"/>
    </row>
    <row r="517961" spans="6:6" x14ac:dyDescent="0.25">
      <c r="F517961" s="195"/>
    </row>
    <row r="517962" spans="6:6" x14ac:dyDescent="0.25">
      <c r="F517962" s="195"/>
    </row>
    <row r="517963" spans="6:6" x14ac:dyDescent="0.25">
      <c r="F517963" s="195"/>
    </row>
    <row r="517964" spans="6:6" x14ac:dyDescent="0.25">
      <c r="F517964" s="195"/>
    </row>
    <row r="517965" spans="6:6" x14ac:dyDescent="0.25">
      <c r="F517965" s="195"/>
    </row>
    <row r="517966" spans="6:6" x14ac:dyDescent="0.25">
      <c r="F517966" s="195"/>
    </row>
    <row r="517967" spans="6:6" x14ac:dyDescent="0.25">
      <c r="F517967" s="195"/>
    </row>
    <row r="517968" spans="6:6" x14ac:dyDescent="0.25">
      <c r="F517968" s="195"/>
    </row>
    <row r="517969" spans="6:6" x14ac:dyDescent="0.25">
      <c r="F517969" s="195"/>
    </row>
    <row r="517970" spans="6:6" x14ac:dyDescent="0.25">
      <c r="F517970" s="195"/>
    </row>
    <row r="517971" spans="6:6" x14ac:dyDescent="0.25">
      <c r="F517971" s="195"/>
    </row>
    <row r="517972" spans="6:6" x14ac:dyDescent="0.25">
      <c r="F517972" s="195"/>
    </row>
    <row r="517973" spans="6:6" x14ac:dyDescent="0.25">
      <c r="F517973" s="195"/>
    </row>
    <row r="517974" spans="6:6" x14ac:dyDescent="0.25">
      <c r="F517974" s="195"/>
    </row>
    <row r="517975" spans="6:6" x14ac:dyDescent="0.25">
      <c r="F517975" s="195"/>
    </row>
    <row r="517976" spans="6:6" x14ac:dyDescent="0.25">
      <c r="F517976" s="195"/>
    </row>
    <row r="517977" spans="6:6" x14ac:dyDescent="0.25">
      <c r="F517977" s="195"/>
    </row>
    <row r="517978" spans="6:6" x14ac:dyDescent="0.25">
      <c r="F517978" s="195"/>
    </row>
    <row r="517979" spans="6:6" x14ac:dyDescent="0.25">
      <c r="F517979" s="195"/>
    </row>
    <row r="517980" spans="6:6" x14ac:dyDescent="0.25">
      <c r="F517980" s="195"/>
    </row>
    <row r="517981" spans="6:6" x14ac:dyDescent="0.25">
      <c r="F517981" s="195"/>
    </row>
    <row r="517982" spans="6:6" x14ac:dyDescent="0.25">
      <c r="F517982" s="195"/>
    </row>
    <row r="517983" spans="6:6" x14ac:dyDescent="0.25">
      <c r="F517983" s="195"/>
    </row>
    <row r="517984" spans="6:6" x14ac:dyDescent="0.25">
      <c r="F517984" s="195"/>
    </row>
    <row r="517985" spans="6:6" x14ac:dyDescent="0.25">
      <c r="F517985" s="195"/>
    </row>
    <row r="517986" spans="6:6" x14ac:dyDescent="0.25">
      <c r="F517986" s="195"/>
    </row>
    <row r="517987" spans="6:6" x14ac:dyDescent="0.25">
      <c r="F517987" s="195"/>
    </row>
    <row r="517988" spans="6:6" x14ac:dyDescent="0.25">
      <c r="F517988" s="195"/>
    </row>
    <row r="517989" spans="6:6" x14ac:dyDescent="0.25">
      <c r="F517989" s="195"/>
    </row>
    <row r="517990" spans="6:6" x14ac:dyDescent="0.25">
      <c r="F517990" s="195"/>
    </row>
    <row r="517991" spans="6:6" x14ac:dyDescent="0.25">
      <c r="F517991" s="195"/>
    </row>
    <row r="517992" spans="6:6" x14ac:dyDescent="0.25">
      <c r="F517992" s="195"/>
    </row>
    <row r="517993" spans="6:6" x14ac:dyDescent="0.25">
      <c r="F517993" s="195"/>
    </row>
    <row r="517994" spans="6:6" x14ac:dyDescent="0.25">
      <c r="F517994" s="195"/>
    </row>
    <row r="517995" spans="6:6" x14ac:dyDescent="0.25">
      <c r="F517995" s="195"/>
    </row>
    <row r="517996" spans="6:6" x14ac:dyDescent="0.25">
      <c r="F517996" s="195"/>
    </row>
    <row r="517997" spans="6:6" x14ac:dyDescent="0.25">
      <c r="F517997" s="195"/>
    </row>
    <row r="517998" spans="6:6" x14ac:dyDescent="0.25">
      <c r="F517998" s="195"/>
    </row>
    <row r="517999" spans="6:6" x14ac:dyDescent="0.25">
      <c r="F517999" s="195"/>
    </row>
    <row r="518000" spans="6:6" x14ac:dyDescent="0.25">
      <c r="F518000" s="195"/>
    </row>
    <row r="518001" spans="6:6" x14ac:dyDescent="0.25">
      <c r="F518001" s="195"/>
    </row>
    <row r="518002" spans="6:6" x14ac:dyDescent="0.25">
      <c r="F518002" s="195"/>
    </row>
    <row r="518003" spans="6:6" x14ac:dyDescent="0.25">
      <c r="F518003" s="195"/>
    </row>
    <row r="518004" spans="6:6" x14ac:dyDescent="0.25">
      <c r="F518004" s="195"/>
    </row>
    <row r="518005" spans="6:6" x14ac:dyDescent="0.25">
      <c r="F518005" s="195"/>
    </row>
    <row r="518006" spans="6:6" x14ac:dyDescent="0.25">
      <c r="F518006" s="195"/>
    </row>
    <row r="518007" spans="6:6" x14ac:dyDescent="0.25">
      <c r="F518007" s="195"/>
    </row>
    <row r="518008" spans="6:6" x14ac:dyDescent="0.25">
      <c r="F518008" s="195"/>
    </row>
    <row r="518009" spans="6:6" x14ac:dyDescent="0.25">
      <c r="F518009" s="195"/>
    </row>
    <row r="518010" spans="6:6" x14ac:dyDescent="0.25">
      <c r="F518010" s="195"/>
    </row>
    <row r="518011" spans="6:6" x14ac:dyDescent="0.25">
      <c r="F518011" s="195"/>
    </row>
    <row r="518012" spans="6:6" x14ac:dyDescent="0.25">
      <c r="F518012" s="195"/>
    </row>
    <row r="518013" spans="6:6" x14ac:dyDescent="0.25">
      <c r="F518013" s="195"/>
    </row>
    <row r="518014" spans="6:6" x14ac:dyDescent="0.25">
      <c r="F518014" s="195"/>
    </row>
    <row r="518015" spans="6:6" x14ac:dyDescent="0.25">
      <c r="F518015" s="195"/>
    </row>
    <row r="518016" spans="6:6" x14ac:dyDescent="0.25">
      <c r="F518016" s="195"/>
    </row>
    <row r="518017" spans="6:6" x14ac:dyDescent="0.25">
      <c r="F518017" s="195"/>
    </row>
    <row r="518018" spans="6:6" x14ac:dyDescent="0.25">
      <c r="F518018" s="195"/>
    </row>
    <row r="518019" spans="6:6" x14ac:dyDescent="0.25">
      <c r="F518019" s="195"/>
    </row>
    <row r="518020" spans="6:6" x14ac:dyDescent="0.25">
      <c r="F518020" s="195"/>
    </row>
    <row r="518021" spans="6:6" x14ac:dyDescent="0.25">
      <c r="F518021" s="195"/>
    </row>
    <row r="518022" spans="6:6" x14ac:dyDescent="0.25">
      <c r="F518022" s="195"/>
    </row>
    <row r="518023" spans="6:6" x14ac:dyDescent="0.25">
      <c r="F518023" s="195"/>
    </row>
    <row r="518024" spans="6:6" x14ac:dyDescent="0.25">
      <c r="F518024" s="195"/>
    </row>
    <row r="518025" spans="6:6" x14ac:dyDescent="0.25">
      <c r="F518025" s="195"/>
    </row>
    <row r="518026" spans="6:6" x14ac:dyDescent="0.25">
      <c r="F518026" s="195"/>
    </row>
    <row r="518027" spans="6:6" x14ac:dyDescent="0.25">
      <c r="F518027" s="195"/>
    </row>
    <row r="518028" spans="6:6" x14ac:dyDescent="0.25">
      <c r="F518028" s="195"/>
    </row>
    <row r="518029" spans="6:6" x14ac:dyDescent="0.25">
      <c r="F518029" s="195"/>
    </row>
    <row r="518030" spans="6:6" x14ac:dyDescent="0.25">
      <c r="F518030" s="195"/>
    </row>
    <row r="518031" spans="6:6" x14ac:dyDescent="0.25">
      <c r="F518031" s="195"/>
    </row>
    <row r="518032" spans="6:6" x14ac:dyDescent="0.25">
      <c r="F518032" s="195"/>
    </row>
    <row r="518033" spans="6:6" x14ac:dyDescent="0.25">
      <c r="F518033" s="195"/>
    </row>
    <row r="518034" spans="6:6" x14ac:dyDescent="0.25">
      <c r="F518034" s="195"/>
    </row>
    <row r="518035" spans="6:6" x14ac:dyDescent="0.25">
      <c r="F518035" s="195"/>
    </row>
    <row r="518036" spans="6:6" x14ac:dyDescent="0.25">
      <c r="F518036" s="195"/>
    </row>
    <row r="518037" spans="6:6" x14ac:dyDescent="0.25">
      <c r="F518037" s="195"/>
    </row>
    <row r="518038" spans="6:6" x14ac:dyDescent="0.25">
      <c r="F518038" s="195"/>
    </row>
    <row r="518039" spans="6:6" x14ac:dyDescent="0.25">
      <c r="F518039" s="195"/>
    </row>
    <row r="518040" spans="6:6" x14ac:dyDescent="0.25">
      <c r="F518040" s="195"/>
    </row>
    <row r="518041" spans="6:6" x14ac:dyDescent="0.25">
      <c r="F518041" s="195"/>
    </row>
    <row r="518042" spans="6:6" x14ac:dyDescent="0.25">
      <c r="F518042" s="195"/>
    </row>
    <row r="518043" spans="6:6" x14ac:dyDescent="0.25">
      <c r="F518043" s="195"/>
    </row>
    <row r="518044" spans="6:6" x14ac:dyDescent="0.25">
      <c r="F518044" s="195"/>
    </row>
    <row r="518045" spans="6:6" x14ac:dyDescent="0.25">
      <c r="F518045" s="195"/>
    </row>
    <row r="518046" spans="6:6" x14ac:dyDescent="0.25">
      <c r="F518046" s="195"/>
    </row>
    <row r="518047" spans="6:6" x14ac:dyDescent="0.25">
      <c r="F518047" s="195"/>
    </row>
    <row r="518048" spans="6:6" x14ac:dyDescent="0.25">
      <c r="F518048" s="195"/>
    </row>
    <row r="518049" spans="6:6" x14ac:dyDescent="0.25">
      <c r="F518049" s="195"/>
    </row>
    <row r="518050" spans="6:6" x14ac:dyDescent="0.25">
      <c r="F518050" s="195"/>
    </row>
    <row r="518051" spans="6:6" x14ac:dyDescent="0.25">
      <c r="F518051" s="195"/>
    </row>
    <row r="518052" spans="6:6" x14ac:dyDescent="0.25">
      <c r="F518052" s="195"/>
    </row>
    <row r="518053" spans="6:6" x14ac:dyDescent="0.25">
      <c r="F518053" s="195"/>
    </row>
    <row r="518054" spans="6:6" x14ac:dyDescent="0.25">
      <c r="F518054" s="195"/>
    </row>
    <row r="518055" spans="6:6" x14ac:dyDescent="0.25">
      <c r="F518055" s="195"/>
    </row>
    <row r="518056" spans="6:6" x14ac:dyDescent="0.25">
      <c r="F518056" s="195"/>
    </row>
    <row r="518057" spans="6:6" x14ac:dyDescent="0.25">
      <c r="F518057" s="195"/>
    </row>
    <row r="518058" spans="6:6" x14ac:dyDescent="0.25">
      <c r="F518058" s="195"/>
    </row>
    <row r="518059" spans="6:6" x14ac:dyDescent="0.25">
      <c r="F518059" s="195"/>
    </row>
    <row r="518060" spans="6:6" x14ac:dyDescent="0.25">
      <c r="F518060" s="195"/>
    </row>
    <row r="518061" spans="6:6" x14ac:dyDescent="0.25">
      <c r="F518061" s="195"/>
    </row>
    <row r="518062" spans="6:6" x14ac:dyDescent="0.25">
      <c r="F518062" s="195"/>
    </row>
    <row r="518063" spans="6:6" x14ac:dyDescent="0.25">
      <c r="F518063" s="195"/>
    </row>
    <row r="518064" spans="6:6" x14ac:dyDescent="0.25">
      <c r="F518064" s="195"/>
    </row>
    <row r="518065" spans="6:6" x14ac:dyDescent="0.25">
      <c r="F518065" s="195"/>
    </row>
    <row r="518066" spans="6:6" x14ac:dyDescent="0.25">
      <c r="F518066" s="195"/>
    </row>
    <row r="518067" spans="6:6" x14ac:dyDescent="0.25">
      <c r="F518067" s="195"/>
    </row>
    <row r="518068" spans="6:6" x14ac:dyDescent="0.25">
      <c r="F518068" s="195"/>
    </row>
    <row r="518069" spans="6:6" x14ac:dyDescent="0.25">
      <c r="F518069" s="195"/>
    </row>
    <row r="518070" spans="6:6" x14ac:dyDescent="0.25">
      <c r="F518070" s="195"/>
    </row>
    <row r="518071" spans="6:6" x14ac:dyDescent="0.25">
      <c r="F518071" s="195"/>
    </row>
    <row r="518072" spans="6:6" x14ac:dyDescent="0.25">
      <c r="F518072" s="195"/>
    </row>
    <row r="518073" spans="6:6" x14ac:dyDescent="0.25">
      <c r="F518073" s="195"/>
    </row>
    <row r="518074" spans="6:6" x14ac:dyDescent="0.25">
      <c r="F518074" s="195"/>
    </row>
    <row r="518075" spans="6:6" x14ac:dyDescent="0.25">
      <c r="F518075" s="195"/>
    </row>
    <row r="518076" spans="6:6" x14ac:dyDescent="0.25">
      <c r="F518076" s="195"/>
    </row>
    <row r="518077" spans="6:6" x14ac:dyDescent="0.25">
      <c r="F518077" s="195"/>
    </row>
    <row r="518078" spans="6:6" x14ac:dyDescent="0.25">
      <c r="F518078" s="195"/>
    </row>
    <row r="518079" spans="6:6" x14ac:dyDescent="0.25">
      <c r="F518079" s="195"/>
    </row>
    <row r="518080" spans="6:6" x14ac:dyDescent="0.25">
      <c r="F518080" s="195"/>
    </row>
    <row r="518081" spans="6:6" x14ac:dyDescent="0.25">
      <c r="F518081" s="195"/>
    </row>
    <row r="518082" spans="6:6" x14ac:dyDescent="0.25">
      <c r="F518082" s="195"/>
    </row>
    <row r="518083" spans="6:6" x14ac:dyDescent="0.25">
      <c r="F518083" s="195"/>
    </row>
    <row r="518084" spans="6:6" x14ac:dyDescent="0.25">
      <c r="F518084" s="195"/>
    </row>
    <row r="518085" spans="6:6" x14ac:dyDescent="0.25">
      <c r="F518085" s="195"/>
    </row>
    <row r="518086" spans="6:6" x14ac:dyDescent="0.25">
      <c r="F518086" s="195"/>
    </row>
    <row r="518087" spans="6:6" x14ac:dyDescent="0.25">
      <c r="F518087" s="195"/>
    </row>
    <row r="518088" spans="6:6" x14ac:dyDescent="0.25">
      <c r="F518088" s="195"/>
    </row>
    <row r="518089" spans="6:6" x14ac:dyDescent="0.25">
      <c r="F518089" s="195"/>
    </row>
    <row r="518090" spans="6:6" x14ac:dyDescent="0.25">
      <c r="F518090" s="195"/>
    </row>
    <row r="518091" spans="6:6" x14ac:dyDescent="0.25">
      <c r="F518091" s="195"/>
    </row>
    <row r="518092" spans="6:6" x14ac:dyDescent="0.25">
      <c r="F518092" s="195"/>
    </row>
    <row r="518093" spans="6:6" x14ac:dyDescent="0.25">
      <c r="F518093" s="195"/>
    </row>
    <row r="518094" spans="6:6" x14ac:dyDescent="0.25">
      <c r="F518094" s="195"/>
    </row>
    <row r="518095" spans="6:6" x14ac:dyDescent="0.25">
      <c r="F518095" s="195"/>
    </row>
    <row r="518096" spans="6:6" x14ac:dyDescent="0.25">
      <c r="F518096" s="195"/>
    </row>
    <row r="518097" spans="6:6" x14ac:dyDescent="0.25">
      <c r="F518097" s="195"/>
    </row>
    <row r="518098" spans="6:6" x14ac:dyDescent="0.25">
      <c r="F518098" s="195"/>
    </row>
    <row r="518099" spans="6:6" x14ac:dyDescent="0.25">
      <c r="F518099" s="195"/>
    </row>
    <row r="518100" spans="6:6" x14ac:dyDescent="0.25">
      <c r="F518100" s="195"/>
    </row>
    <row r="518101" spans="6:6" x14ac:dyDescent="0.25">
      <c r="F518101" s="195"/>
    </row>
    <row r="518102" spans="6:6" x14ac:dyDescent="0.25">
      <c r="F518102" s="195"/>
    </row>
    <row r="518103" spans="6:6" x14ac:dyDescent="0.25">
      <c r="F518103" s="195"/>
    </row>
    <row r="518104" spans="6:6" x14ac:dyDescent="0.25">
      <c r="F518104" s="195"/>
    </row>
    <row r="518105" spans="6:6" x14ac:dyDescent="0.25">
      <c r="F518105" s="195"/>
    </row>
    <row r="518106" spans="6:6" x14ac:dyDescent="0.25">
      <c r="F518106" s="195"/>
    </row>
    <row r="518107" spans="6:6" x14ac:dyDescent="0.25">
      <c r="F518107" s="195"/>
    </row>
    <row r="518108" spans="6:6" x14ac:dyDescent="0.25">
      <c r="F518108" s="195"/>
    </row>
    <row r="518109" spans="6:6" x14ac:dyDescent="0.25">
      <c r="F518109" s="195"/>
    </row>
    <row r="518110" spans="6:6" x14ac:dyDescent="0.25">
      <c r="F518110" s="195"/>
    </row>
    <row r="518111" spans="6:6" x14ac:dyDescent="0.25">
      <c r="F518111" s="195"/>
    </row>
    <row r="518112" spans="6:6" x14ac:dyDescent="0.25">
      <c r="F518112" s="195"/>
    </row>
    <row r="518113" spans="6:6" x14ac:dyDescent="0.25">
      <c r="F518113" s="195"/>
    </row>
    <row r="518114" spans="6:6" x14ac:dyDescent="0.25">
      <c r="F518114" s="195"/>
    </row>
    <row r="518115" spans="6:6" x14ac:dyDescent="0.25">
      <c r="F518115" s="195"/>
    </row>
    <row r="518116" spans="6:6" x14ac:dyDescent="0.25">
      <c r="F518116" s="195"/>
    </row>
    <row r="518117" spans="6:6" x14ac:dyDescent="0.25">
      <c r="F518117" s="195"/>
    </row>
    <row r="518118" spans="6:6" x14ac:dyDescent="0.25">
      <c r="F518118" s="195"/>
    </row>
    <row r="518119" spans="6:6" x14ac:dyDescent="0.25">
      <c r="F518119" s="195"/>
    </row>
    <row r="518120" spans="6:6" x14ac:dyDescent="0.25">
      <c r="F518120" s="195"/>
    </row>
    <row r="518121" spans="6:6" x14ac:dyDescent="0.25">
      <c r="F518121" s="195"/>
    </row>
    <row r="518122" spans="6:6" x14ac:dyDescent="0.25">
      <c r="F518122" s="195"/>
    </row>
    <row r="518123" spans="6:6" x14ac:dyDescent="0.25">
      <c r="F518123" s="195"/>
    </row>
    <row r="518124" spans="6:6" x14ac:dyDescent="0.25">
      <c r="F518124" s="195"/>
    </row>
    <row r="518125" spans="6:6" x14ac:dyDescent="0.25">
      <c r="F518125" s="195"/>
    </row>
    <row r="518126" spans="6:6" x14ac:dyDescent="0.25">
      <c r="F518126" s="195"/>
    </row>
    <row r="518127" spans="6:6" x14ac:dyDescent="0.25">
      <c r="F518127" s="195"/>
    </row>
    <row r="518128" spans="6:6" x14ac:dyDescent="0.25">
      <c r="F518128" s="195"/>
    </row>
    <row r="523246" spans="6:6" x14ac:dyDescent="0.25">
      <c r="F523246" s="195"/>
    </row>
    <row r="523247" spans="6:6" x14ac:dyDescent="0.25">
      <c r="F523247" s="195"/>
    </row>
    <row r="523248" spans="6:6" x14ac:dyDescent="0.25">
      <c r="F523248" s="195"/>
    </row>
    <row r="523249" spans="6:6" x14ac:dyDescent="0.25">
      <c r="F523249" s="195"/>
    </row>
    <row r="523250" spans="6:6" x14ac:dyDescent="0.25">
      <c r="F523250" s="195"/>
    </row>
    <row r="523251" spans="6:6" x14ac:dyDescent="0.25">
      <c r="F523251" s="195"/>
    </row>
    <row r="523252" spans="6:6" x14ac:dyDescent="0.25">
      <c r="F523252" s="195"/>
    </row>
    <row r="523253" spans="6:6" x14ac:dyDescent="0.25">
      <c r="F523253" s="195"/>
    </row>
    <row r="523254" spans="6:6" x14ac:dyDescent="0.25">
      <c r="F523254" s="195"/>
    </row>
    <row r="523255" spans="6:6" x14ac:dyDescent="0.25">
      <c r="F523255" s="195"/>
    </row>
    <row r="523256" spans="6:6" x14ac:dyDescent="0.25">
      <c r="F523256" s="195"/>
    </row>
    <row r="523257" spans="6:6" x14ac:dyDescent="0.25">
      <c r="F523257" s="195"/>
    </row>
    <row r="523258" spans="6:6" x14ac:dyDescent="0.25">
      <c r="F523258" s="195"/>
    </row>
    <row r="523259" spans="6:6" x14ac:dyDescent="0.25">
      <c r="F523259" s="195"/>
    </row>
    <row r="523260" spans="6:6" x14ac:dyDescent="0.25">
      <c r="F523260" s="195"/>
    </row>
    <row r="523261" spans="6:6" x14ac:dyDescent="0.25">
      <c r="F523261" s="195"/>
    </row>
    <row r="523262" spans="6:6" x14ac:dyDescent="0.25">
      <c r="F523262" s="195"/>
    </row>
    <row r="523263" spans="6:6" x14ac:dyDescent="0.25">
      <c r="F523263" s="195"/>
    </row>
    <row r="523264" spans="6:6" x14ac:dyDescent="0.25">
      <c r="F523264" s="195"/>
    </row>
    <row r="523265" spans="6:6" x14ac:dyDescent="0.25">
      <c r="F523265" s="195"/>
    </row>
    <row r="523266" spans="6:6" x14ac:dyDescent="0.25">
      <c r="F523266" s="195"/>
    </row>
    <row r="523267" spans="6:6" x14ac:dyDescent="0.25">
      <c r="F523267" s="195"/>
    </row>
    <row r="523268" spans="6:6" x14ac:dyDescent="0.25">
      <c r="F523268" s="195"/>
    </row>
    <row r="523269" spans="6:6" x14ac:dyDescent="0.25">
      <c r="F523269" s="195"/>
    </row>
    <row r="523270" spans="6:6" x14ac:dyDescent="0.25">
      <c r="F523270" s="195"/>
    </row>
    <row r="523271" spans="6:6" x14ac:dyDescent="0.25">
      <c r="F523271" s="195"/>
    </row>
    <row r="523272" spans="6:6" x14ac:dyDescent="0.25">
      <c r="F523272" s="195"/>
    </row>
    <row r="523273" spans="6:6" x14ac:dyDescent="0.25">
      <c r="F523273" s="195"/>
    </row>
    <row r="523274" spans="6:6" x14ac:dyDescent="0.25">
      <c r="F523274" s="195"/>
    </row>
    <row r="523275" spans="6:6" x14ac:dyDescent="0.25">
      <c r="F523275" s="195"/>
    </row>
    <row r="523276" spans="6:6" x14ac:dyDescent="0.25">
      <c r="F523276" s="195"/>
    </row>
    <row r="523277" spans="6:6" x14ac:dyDescent="0.25">
      <c r="F523277" s="195"/>
    </row>
    <row r="523278" spans="6:6" x14ac:dyDescent="0.25">
      <c r="F523278" s="195"/>
    </row>
    <row r="523279" spans="6:6" x14ac:dyDescent="0.25">
      <c r="F523279" s="195"/>
    </row>
    <row r="523280" spans="6:6" x14ac:dyDescent="0.25">
      <c r="F523280" s="195"/>
    </row>
    <row r="523281" spans="6:6" x14ac:dyDescent="0.25">
      <c r="F523281" s="195"/>
    </row>
    <row r="523282" spans="6:6" x14ac:dyDescent="0.25">
      <c r="F523282" s="195"/>
    </row>
    <row r="523283" spans="6:6" x14ac:dyDescent="0.25">
      <c r="F523283" s="195"/>
    </row>
    <row r="523284" spans="6:6" x14ac:dyDescent="0.25">
      <c r="F523284" s="195"/>
    </row>
    <row r="523285" spans="6:6" x14ac:dyDescent="0.25">
      <c r="F523285" s="195"/>
    </row>
    <row r="523286" spans="6:6" x14ac:dyDescent="0.25">
      <c r="F523286" s="195"/>
    </row>
    <row r="523287" spans="6:6" x14ac:dyDescent="0.25">
      <c r="F523287" s="195"/>
    </row>
    <row r="523288" spans="6:6" x14ac:dyDescent="0.25">
      <c r="F523288" s="195"/>
    </row>
    <row r="523289" spans="6:6" x14ac:dyDescent="0.25">
      <c r="F523289" s="195"/>
    </row>
    <row r="523290" spans="6:6" x14ac:dyDescent="0.25">
      <c r="F523290" s="195"/>
    </row>
    <row r="523291" spans="6:6" x14ac:dyDescent="0.25">
      <c r="F523291" s="195"/>
    </row>
    <row r="523292" spans="6:6" x14ac:dyDescent="0.25">
      <c r="F523292" s="195"/>
    </row>
    <row r="523293" spans="6:6" x14ac:dyDescent="0.25">
      <c r="F523293" s="195"/>
    </row>
    <row r="523294" spans="6:6" x14ac:dyDescent="0.25">
      <c r="F523294" s="195"/>
    </row>
    <row r="523295" spans="6:6" x14ac:dyDescent="0.25">
      <c r="F523295" s="195"/>
    </row>
    <row r="523296" spans="6:6" x14ac:dyDescent="0.25">
      <c r="F523296" s="195"/>
    </row>
    <row r="523297" spans="6:6" x14ac:dyDescent="0.25">
      <c r="F523297" s="195"/>
    </row>
    <row r="523298" spans="6:6" x14ac:dyDescent="0.25">
      <c r="F523298" s="195"/>
    </row>
    <row r="523299" spans="6:6" x14ac:dyDescent="0.25">
      <c r="F523299" s="195"/>
    </row>
    <row r="523300" spans="6:6" x14ac:dyDescent="0.25">
      <c r="F523300" s="195"/>
    </row>
    <row r="523301" spans="6:6" x14ac:dyDescent="0.25">
      <c r="F523301" s="195"/>
    </row>
    <row r="523302" spans="6:6" x14ac:dyDescent="0.25">
      <c r="F523302" s="195"/>
    </row>
    <row r="523303" spans="6:6" x14ac:dyDescent="0.25">
      <c r="F523303" s="195"/>
    </row>
    <row r="523304" spans="6:6" x14ac:dyDescent="0.25">
      <c r="F523304" s="195"/>
    </row>
    <row r="523305" spans="6:6" x14ac:dyDescent="0.25">
      <c r="F523305" s="195"/>
    </row>
    <row r="523306" spans="6:6" x14ac:dyDescent="0.25">
      <c r="F523306" s="195"/>
    </row>
    <row r="523307" spans="6:6" x14ac:dyDescent="0.25">
      <c r="F523307" s="195"/>
    </row>
    <row r="523308" spans="6:6" x14ac:dyDescent="0.25">
      <c r="F523308" s="195"/>
    </row>
    <row r="523309" spans="6:6" x14ac:dyDescent="0.25">
      <c r="F523309" s="195"/>
    </row>
    <row r="523310" spans="6:6" x14ac:dyDescent="0.25">
      <c r="F523310" s="195"/>
    </row>
    <row r="523311" spans="6:6" x14ac:dyDescent="0.25">
      <c r="F523311" s="195"/>
    </row>
    <row r="523312" spans="6:6" x14ac:dyDescent="0.25">
      <c r="F523312" s="195"/>
    </row>
    <row r="523313" spans="6:6" x14ac:dyDescent="0.25">
      <c r="F523313" s="195"/>
    </row>
    <row r="523314" spans="6:6" x14ac:dyDescent="0.25">
      <c r="F523314" s="195"/>
    </row>
    <row r="523315" spans="6:6" x14ac:dyDescent="0.25">
      <c r="F523315" s="195"/>
    </row>
    <row r="523316" spans="6:6" x14ac:dyDescent="0.25">
      <c r="F523316" s="195"/>
    </row>
    <row r="523317" spans="6:6" x14ac:dyDescent="0.25">
      <c r="F523317" s="195"/>
    </row>
    <row r="523318" spans="6:6" x14ac:dyDescent="0.25">
      <c r="F523318" s="195"/>
    </row>
    <row r="523319" spans="6:6" x14ac:dyDescent="0.25">
      <c r="F523319" s="195"/>
    </row>
    <row r="523320" spans="6:6" x14ac:dyDescent="0.25">
      <c r="F523320" s="195"/>
    </row>
    <row r="523321" spans="6:6" x14ac:dyDescent="0.25">
      <c r="F523321" s="195"/>
    </row>
    <row r="523322" spans="6:6" x14ac:dyDescent="0.25">
      <c r="F523322" s="195"/>
    </row>
    <row r="523323" spans="6:6" x14ac:dyDescent="0.25">
      <c r="F523323" s="195"/>
    </row>
    <row r="523324" spans="6:6" x14ac:dyDescent="0.25">
      <c r="F523324" s="195"/>
    </row>
    <row r="523325" spans="6:6" x14ac:dyDescent="0.25">
      <c r="F523325" s="195"/>
    </row>
    <row r="523326" spans="6:6" x14ac:dyDescent="0.25">
      <c r="F523326" s="195"/>
    </row>
    <row r="523327" spans="6:6" x14ac:dyDescent="0.25">
      <c r="F523327" s="195"/>
    </row>
    <row r="523328" spans="6:6" x14ac:dyDescent="0.25">
      <c r="F523328" s="195"/>
    </row>
    <row r="523329" spans="6:6" x14ac:dyDescent="0.25">
      <c r="F523329" s="195"/>
    </row>
    <row r="523330" spans="6:6" x14ac:dyDescent="0.25">
      <c r="F523330" s="195"/>
    </row>
    <row r="523331" spans="6:6" x14ac:dyDescent="0.25">
      <c r="F523331" s="195"/>
    </row>
    <row r="523332" spans="6:6" x14ac:dyDescent="0.25">
      <c r="F523332" s="195"/>
    </row>
    <row r="523333" spans="6:6" x14ac:dyDescent="0.25">
      <c r="F523333" s="195"/>
    </row>
    <row r="523334" spans="6:6" x14ac:dyDescent="0.25">
      <c r="F523334" s="195"/>
    </row>
    <row r="523335" spans="6:6" x14ac:dyDescent="0.25">
      <c r="F523335" s="195"/>
    </row>
    <row r="523336" spans="6:6" x14ac:dyDescent="0.25">
      <c r="F523336" s="195"/>
    </row>
    <row r="523337" spans="6:6" x14ac:dyDescent="0.25">
      <c r="F523337" s="195"/>
    </row>
    <row r="523338" spans="6:6" x14ac:dyDescent="0.25">
      <c r="F523338" s="195"/>
    </row>
    <row r="523339" spans="6:6" x14ac:dyDescent="0.25">
      <c r="F523339" s="195"/>
    </row>
    <row r="523340" spans="6:6" x14ac:dyDescent="0.25">
      <c r="F523340" s="195"/>
    </row>
    <row r="523341" spans="6:6" x14ac:dyDescent="0.25">
      <c r="F523341" s="195"/>
    </row>
    <row r="523342" spans="6:6" x14ac:dyDescent="0.25">
      <c r="F523342" s="195"/>
    </row>
    <row r="523343" spans="6:6" x14ac:dyDescent="0.25">
      <c r="F523343" s="195"/>
    </row>
    <row r="523344" spans="6:6" x14ac:dyDescent="0.25">
      <c r="F523344" s="195"/>
    </row>
    <row r="523345" spans="6:6" x14ac:dyDescent="0.25">
      <c r="F523345" s="195"/>
    </row>
    <row r="523346" spans="6:6" x14ac:dyDescent="0.25">
      <c r="F523346" s="195"/>
    </row>
    <row r="523347" spans="6:6" x14ac:dyDescent="0.25">
      <c r="F523347" s="195"/>
    </row>
    <row r="523348" spans="6:6" x14ac:dyDescent="0.25">
      <c r="F523348" s="195"/>
    </row>
    <row r="523349" spans="6:6" x14ac:dyDescent="0.25">
      <c r="F523349" s="195"/>
    </row>
    <row r="523350" spans="6:6" x14ac:dyDescent="0.25">
      <c r="F523350" s="195"/>
    </row>
    <row r="523351" spans="6:6" x14ac:dyDescent="0.25">
      <c r="F523351" s="195"/>
    </row>
    <row r="523352" spans="6:6" x14ac:dyDescent="0.25">
      <c r="F523352" s="195"/>
    </row>
    <row r="523353" spans="6:6" x14ac:dyDescent="0.25">
      <c r="F523353" s="195"/>
    </row>
    <row r="523354" spans="6:6" x14ac:dyDescent="0.25">
      <c r="F523354" s="195"/>
    </row>
    <row r="523355" spans="6:6" x14ac:dyDescent="0.25">
      <c r="F523355" s="195"/>
    </row>
    <row r="523356" spans="6:6" x14ac:dyDescent="0.25">
      <c r="F523356" s="195"/>
    </row>
    <row r="523357" spans="6:6" x14ac:dyDescent="0.25">
      <c r="F523357" s="195"/>
    </row>
    <row r="523358" spans="6:6" x14ac:dyDescent="0.25">
      <c r="F523358" s="195"/>
    </row>
    <row r="523359" spans="6:6" x14ac:dyDescent="0.25">
      <c r="F523359" s="195"/>
    </row>
    <row r="523360" spans="6:6" x14ac:dyDescent="0.25">
      <c r="F523360" s="195"/>
    </row>
    <row r="523361" spans="6:6" x14ac:dyDescent="0.25">
      <c r="F523361" s="195"/>
    </row>
    <row r="523362" spans="6:6" x14ac:dyDescent="0.25">
      <c r="F523362" s="195"/>
    </row>
    <row r="523363" spans="6:6" x14ac:dyDescent="0.25">
      <c r="F523363" s="195"/>
    </row>
    <row r="523364" spans="6:6" x14ac:dyDescent="0.25">
      <c r="F523364" s="195"/>
    </row>
    <row r="523365" spans="6:6" x14ac:dyDescent="0.25">
      <c r="F523365" s="195"/>
    </row>
    <row r="523366" spans="6:6" x14ac:dyDescent="0.25">
      <c r="F523366" s="195"/>
    </row>
    <row r="523367" spans="6:6" x14ac:dyDescent="0.25">
      <c r="F523367" s="195"/>
    </row>
    <row r="523368" spans="6:6" x14ac:dyDescent="0.25">
      <c r="F523368" s="195"/>
    </row>
    <row r="523369" spans="6:6" x14ac:dyDescent="0.25">
      <c r="F523369" s="195"/>
    </row>
    <row r="523370" spans="6:6" x14ac:dyDescent="0.25">
      <c r="F523370" s="195"/>
    </row>
    <row r="523371" spans="6:6" x14ac:dyDescent="0.25">
      <c r="F523371" s="195"/>
    </row>
    <row r="523372" spans="6:6" x14ac:dyDescent="0.25">
      <c r="F523372" s="195"/>
    </row>
    <row r="523373" spans="6:6" x14ac:dyDescent="0.25">
      <c r="F523373" s="195"/>
    </row>
    <row r="523374" spans="6:6" x14ac:dyDescent="0.25">
      <c r="F523374" s="195"/>
    </row>
    <row r="523375" spans="6:6" x14ac:dyDescent="0.25">
      <c r="F523375" s="195"/>
    </row>
    <row r="523376" spans="6:6" x14ac:dyDescent="0.25">
      <c r="F523376" s="195"/>
    </row>
    <row r="523377" spans="6:6" x14ac:dyDescent="0.25">
      <c r="F523377" s="195"/>
    </row>
    <row r="523378" spans="6:6" x14ac:dyDescent="0.25">
      <c r="F523378" s="195"/>
    </row>
    <row r="523379" spans="6:6" x14ac:dyDescent="0.25">
      <c r="F523379" s="195"/>
    </row>
    <row r="523380" spans="6:6" x14ac:dyDescent="0.25">
      <c r="F523380" s="195"/>
    </row>
    <row r="523381" spans="6:6" x14ac:dyDescent="0.25">
      <c r="F523381" s="195"/>
    </row>
    <row r="523382" spans="6:6" x14ac:dyDescent="0.25">
      <c r="F523382" s="195"/>
    </row>
    <row r="523383" spans="6:6" x14ac:dyDescent="0.25">
      <c r="F523383" s="195"/>
    </row>
    <row r="523384" spans="6:6" x14ac:dyDescent="0.25">
      <c r="F523384" s="195"/>
    </row>
    <row r="523385" spans="6:6" x14ac:dyDescent="0.25">
      <c r="F523385" s="195"/>
    </row>
    <row r="523386" spans="6:6" x14ac:dyDescent="0.25">
      <c r="F523386" s="195"/>
    </row>
    <row r="523387" spans="6:6" x14ac:dyDescent="0.25">
      <c r="F523387" s="195"/>
    </row>
    <row r="523388" spans="6:6" x14ac:dyDescent="0.25">
      <c r="F523388" s="195"/>
    </row>
    <row r="523389" spans="6:6" x14ac:dyDescent="0.25">
      <c r="F523389" s="195"/>
    </row>
    <row r="523390" spans="6:6" x14ac:dyDescent="0.25">
      <c r="F523390" s="195"/>
    </row>
    <row r="523391" spans="6:6" x14ac:dyDescent="0.25">
      <c r="F523391" s="195"/>
    </row>
    <row r="523392" spans="6:6" x14ac:dyDescent="0.25">
      <c r="F523392" s="195"/>
    </row>
    <row r="523393" spans="6:6" x14ac:dyDescent="0.25">
      <c r="F523393" s="195"/>
    </row>
    <row r="523394" spans="6:6" x14ac:dyDescent="0.25">
      <c r="F523394" s="195"/>
    </row>
    <row r="523395" spans="6:6" x14ac:dyDescent="0.25">
      <c r="F523395" s="195"/>
    </row>
    <row r="523396" spans="6:6" x14ac:dyDescent="0.25">
      <c r="F523396" s="195"/>
    </row>
    <row r="523397" spans="6:6" x14ac:dyDescent="0.25">
      <c r="F523397" s="195"/>
    </row>
    <row r="523398" spans="6:6" x14ac:dyDescent="0.25">
      <c r="F523398" s="195"/>
    </row>
    <row r="523399" spans="6:6" x14ac:dyDescent="0.25">
      <c r="F523399" s="195"/>
    </row>
    <row r="523400" spans="6:6" x14ac:dyDescent="0.25">
      <c r="F523400" s="195"/>
    </row>
    <row r="523401" spans="6:6" x14ac:dyDescent="0.25">
      <c r="F523401" s="195"/>
    </row>
    <row r="523402" spans="6:6" x14ac:dyDescent="0.25">
      <c r="F523402" s="195"/>
    </row>
    <row r="523403" spans="6:6" x14ac:dyDescent="0.25">
      <c r="F523403" s="195"/>
    </row>
    <row r="523404" spans="6:6" x14ac:dyDescent="0.25">
      <c r="F523404" s="195"/>
    </row>
    <row r="523405" spans="6:6" x14ac:dyDescent="0.25">
      <c r="F523405" s="195"/>
    </row>
    <row r="523406" spans="6:6" x14ac:dyDescent="0.25">
      <c r="F523406" s="195"/>
    </row>
    <row r="523407" spans="6:6" x14ac:dyDescent="0.25">
      <c r="F523407" s="195"/>
    </row>
    <row r="523408" spans="6:6" x14ac:dyDescent="0.25">
      <c r="F523408" s="195"/>
    </row>
    <row r="523409" spans="6:6" x14ac:dyDescent="0.25">
      <c r="F523409" s="195"/>
    </row>
    <row r="523410" spans="6:6" x14ac:dyDescent="0.25">
      <c r="F523410" s="195"/>
    </row>
    <row r="523411" spans="6:6" x14ac:dyDescent="0.25">
      <c r="F523411" s="195"/>
    </row>
    <row r="523412" spans="6:6" x14ac:dyDescent="0.25">
      <c r="F523412" s="195"/>
    </row>
    <row r="523413" spans="6:6" x14ac:dyDescent="0.25">
      <c r="F523413" s="195"/>
    </row>
    <row r="523414" spans="6:6" x14ac:dyDescent="0.25">
      <c r="F523414" s="195"/>
    </row>
    <row r="523415" spans="6:6" x14ac:dyDescent="0.25">
      <c r="F523415" s="195"/>
    </row>
    <row r="523416" spans="6:6" x14ac:dyDescent="0.25">
      <c r="F523416" s="195"/>
    </row>
    <row r="523417" spans="6:6" x14ac:dyDescent="0.25">
      <c r="F523417" s="195"/>
    </row>
    <row r="523418" spans="6:6" x14ac:dyDescent="0.25">
      <c r="F523418" s="195"/>
    </row>
    <row r="523419" spans="6:6" x14ac:dyDescent="0.25">
      <c r="F523419" s="195"/>
    </row>
    <row r="523420" spans="6:6" x14ac:dyDescent="0.25">
      <c r="F523420" s="195"/>
    </row>
    <row r="523421" spans="6:6" x14ac:dyDescent="0.25">
      <c r="F523421" s="195"/>
    </row>
    <row r="523422" spans="6:6" x14ac:dyDescent="0.25">
      <c r="F523422" s="195"/>
    </row>
    <row r="523423" spans="6:6" x14ac:dyDescent="0.25">
      <c r="F523423" s="195"/>
    </row>
    <row r="523424" spans="6:6" x14ac:dyDescent="0.25">
      <c r="F523424" s="195"/>
    </row>
    <row r="523425" spans="6:6" x14ac:dyDescent="0.25">
      <c r="F523425" s="195"/>
    </row>
    <row r="523426" spans="6:6" x14ac:dyDescent="0.25">
      <c r="F523426" s="195"/>
    </row>
    <row r="523427" spans="6:6" x14ac:dyDescent="0.25">
      <c r="F523427" s="195"/>
    </row>
    <row r="523428" spans="6:6" x14ac:dyDescent="0.25">
      <c r="F523428" s="195"/>
    </row>
    <row r="523429" spans="6:6" x14ac:dyDescent="0.25">
      <c r="F523429" s="195"/>
    </row>
    <row r="523430" spans="6:6" x14ac:dyDescent="0.25">
      <c r="F523430" s="195"/>
    </row>
    <row r="523431" spans="6:6" x14ac:dyDescent="0.25">
      <c r="F523431" s="195"/>
    </row>
    <row r="523432" spans="6:6" x14ac:dyDescent="0.25">
      <c r="F523432" s="195"/>
    </row>
    <row r="523433" spans="6:6" x14ac:dyDescent="0.25">
      <c r="F523433" s="195"/>
    </row>
    <row r="523434" spans="6:6" x14ac:dyDescent="0.25">
      <c r="F523434" s="195"/>
    </row>
    <row r="523435" spans="6:6" x14ac:dyDescent="0.25">
      <c r="F523435" s="195"/>
    </row>
    <row r="523436" spans="6:6" x14ac:dyDescent="0.25">
      <c r="F523436" s="195"/>
    </row>
    <row r="523437" spans="6:6" x14ac:dyDescent="0.25">
      <c r="F523437" s="195"/>
    </row>
    <row r="523438" spans="6:6" x14ac:dyDescent="0.25">
      <c r="F523438" s="195"/>
    </row>
    <row r="523439" spans="6:6" x14ac:dyDescent="0.25">
      <c r="F523439" s="195"/>
    </row>
    <row r="523440" spans="6:6" x14ac:dyDescent="0.25">
      <c r="F523440" s="195"/>
    </row>
    <row r="523441" spans="6:6" x14ac:dyDescent="0.25">
      <c r="F523441" s="195"/>
    </row>
    <row r="523442" spans="6:6" x14ac:dyDescent="0.25">
      <c r="F523442" s="195"/>
    </row>
    <row r="523443" spans="6:6" x14ac:dyDescent="0.25">
      <c r="F523443" s="195"/>
    </row>
    <row r="523444" spans="6:6" x14ac:dyDescent="0.25">
      <c r="F523444" s="195"/>
    </row>
    <row r="523445" spans="6:6" x14ac:dyDescent="0.25">
      <c r="F523445" s="195"/>
    </row>
    <row r="523446" spans="6:6" x14ac:dyDescent="0.25">
      <c r="F523446" s="195"/>
    </row>
    <row r="523447" spans="6:6" x14ac:dyDescent="0.25">
      <c r="F523447" s="195"/>
    </row>
    <row r="523448" spans="6:6" x14ac:dyDescent="0.25">
      <c r="F523448" s="195"/>
    </row>
    <row r="523449" spans="6:6" x14ac:dyDescent="0.25">
      <c r="F523449" s="195"/>
    </row>
    <row r="523450" spans="6:6" x14ac:dyDescent="0.25">
      <c r="F523450" s="195"/>
    </row>
    <row r="523451" spans="6:6" x14ac:dyDescent="0.25">
      <c r="F523451" s="195"/>
    </row>
    <row r="523452" spans="6:6" x14ac:dyDescent="0.25">
      <c r="F523452" s="195"/>
    </row>
    <row r="523453" spans="6:6" x14ac:dyDescent="0.25">
      <c r="F523453" s="195"/>
    </row>
    <row r="523454" spans="6:6" x14ac:dyDescent="0.25">
      <c r="F523454" s="195"/>
    </row>
    <row r="523455" spans="6:6" x14ac:dyDescent="0.25">
      <c r="F523455" s="195"/>
    </row>
    <row r="523456" spans="6:6" x14ac:dyDescent="0.25">
      <c r="F523456" s="195"/>
    </row>
    <row r="523457" spans="6:6" x14ac:dyDescent="0.25">
      <c r="F523457" s="195"/>
    </row>
    <row r="523458" spans="6:6" x14ac:dyDescent="0.25">
      <c r="F523458" s="195"/>
    </row>
    <row r="523459" spans="6:6" x14ac:dyDescent="0.25">
      <c r="F523459" s="195"/>
    </row>
    <row r="523460" spans="6:6" x14ac:dyDescent="0.25">
      <c r="F523460" s="195"/>
    </row>
    <row r="523461" spans="6:6" x14ac:dyDescent="0.25">
      <c r="F523461" s="195"/>
    </row>
    <row r="523462" spans="6:6" x14ac:dyDescent="0.25">
      <c r="F523462" s="195"/>
    </row>
    <row r="523463" spans="6:6" x14ac:dyDescent="0.25">
      <c r="F523463" s="195"/>
    </row>
    <row r="523464" spans="6:6" x14ac:dyDescent="0.25">
      <c r="F523464" s="195"/>
    </row>
    <row r="523465" spans="6:6" x14ac:dyDescent="0.25">
      <c r="F523465" s="195"/>
    </row>
    <row r="523466" spans="6:6" x14ac:dyDescent="0.25">
      <c r="F523466" s="195"/>
    </row>
    <row r="523467" spans="6:6" x14ac:dyDescent="0.25">
      <c r="F523467" s="195"/>
    </row>
    <row r="523468" spans="6:6" x14ac:dyDescent="0.25">
      <c r="F523468" s="195"/>
    </row>
    <row r="523469" spans="6:6" x14ac:dyDescent="0.25">
      <c r="F523469" s="195"/>
    </row>
    <row r="523470" spans="6:6" x14ac:dyDescent="0.25">
      <c r="F523470" s="195"/>
    </row>
    <row r="523471" spans="6:6" x14ac:dyDescent="0.25">
      <c r="F523471" s="195"/>
    </row>
    <row r="523472" spans="6:6" x14ac:dyDescent="0.25">
      <c r="F523472" s="195"/>
    </row>
    <row r="523473" spans="6:6" x14ac:dyDescent="0.25">
      <c r="F523473" s="195"/>
    </row>
    <row r="523474" spans="6:6" x14ac:dyDescent="0.25">
      <c r="F523474" s="195"/>
    </row>
    <row r="523475" spans="6:6" x14ac:dyDescent="0.25">
      <c r="F523475" s="195"/>
    </row>
    <row r="523476" spans="6:6" x14ac:dyDescent="0.25">
      <c r="F523476" s="195"/>
    </row>
    <row r="523477" spans="6:6" x14ac:dyDescent="0.25">
      <c r="F523477" s="195"/>
    </row>
    <row r="523478" spans="6:6" x14ac:dyDescent="0.25">
      <c r="F523478" s="195"/>
    </row>
    <row r="523479" spans="6:6" x14ac:dyDescent="0.25">
      <c r="F523479" s="195"/>
    </row>
    <row r="523480" spans="6:6" x14ac:dyDescent="0.25">
      <c r="F523480" s="195"/>
    </row>
    <row r="523481" spans="6:6" x14ac:dyDescent="0.25">
      <c r="F523481" s="195"/>
    </row>
    <row r="523482" spans="6:6" x14ac:dyDescent="0.25">
      <c r="F523482" s="195"/>
    </row>
    <row r="523483" spans="6:6" x14ac:dyDescent="0.25">
      <c r="F523483" s="195"/>
    </row>
    <row r="523484" spans="6:6" x14ac:dyDescent="0.25">
      <c r="F523484" s="195"/>
    </row>
    <row r="523485" spans="6:6" x14ac:dyDescent="0.25">
      <c r="F523485" s="195"/>
    </row>
    <row r="523486" spans="6:6" x14ac:dyDescent="0.25">
      <c r="F523486" s="195"/>
    </row>
    <row r="523487" spans="6:6" x14ac:dyDescent="0.25">
      <c r="F523487" s="195"/>
    </row>
    <row r="523488" spans="6:6" x14ac:dyDescent="0.25">
      <c r="F523488" s="195"/>
    </row>
    <row r="523489" spans="6:6" x14ac:dyDescent="0.25">
      <c r="F523489" s="195"/>
    </row>
    <row r="523490" spans="6:6" x14ac:dyDescent="0.25">
      <c r="F523490" s="195"/>
    </row>
    <row r="523491" spans="6:6" x14ac:dyDescent="0.25">
      <c r="F523491" s="195"/>
    </row>
    <row r="523492" spans="6:6" x14ac:dyDescent="0.25">
      <c r="F523492" s="195"/>
    </row>
    <row r="523493" spans="6:6" x14ac:dyDescent="0.25">
      <c r="F523493" s="195"/>
    </row>
    <row r="523494" spans="6:6" x14ac:dyDescent="0.25">
      <c r="F523494" s="195"/>
    </row>
    <row r="523495" spans="6:6" x14ac:dyDescent="0.25">
      <c r="F523495" s="195"/>
    </row>
    <row r="523496" spans="6:6" x14ac:dyDescent="0.25">
      <c r="F523496" s="195"/>
    </row>
    <row r="523497" spans="6:6" x14ac:dyDescent="0.25">
      <c r="F523497" s="195"/>
    </row>
    <row r="523498" spans="6:6" x14ac:dyDescent="0.25">
      <c r="F523498" s="195"/>
    </row>
    <row r="523499" spans="6:6" x14ac:dyDescent="0.25">
      <c r="F523499" s="195"/>
    </row>
    <row r="523500" spans="6:6" x14ac:dyDescent="0.25">
      <c r="F523500" s="195"/>
    </row>
    <row r="523501" spans="6:6" x14ac:dyDescent="0.25">
      <c r="F523501" s="195"/>
    </row>
    <row r="523502" spans="6:6" x14ac:dyDescent="0.25">
      <c r="F523502" s="195"/>
    </row>
    <row r="523503" spans="6:6" x14ac:dyDescent="0.25">
      <c r="F523503" s="195"/>
    </row>
    <row r="523504" spans="6:6" x14ac:dyDescent="0.25">
      <c r="F523504" s="195"/>
    </row>
    <row r="523505" spans="6:6" x14ac:dyDescent="0.25">
      <c r="F523505" s="195"/>
    </row>
    <row r="523506" spans="6:6" x14ac:dyDescent="0.25">
      <c r="F523506" s="195"/>
    </row>
    <row r="523507" spans="6:6" x14ac:dyDescent="0.25">
      <c r="F523507" s="195"/>
    </row>
    <row r="523508" spans="6:6" x14ac:dyDescent="0.25">
      <c r="F523508" s="195"/>
    </row>
    <row r="523509" spans="6:6" x14ac:dyDescent="0.25">
      <c r="F523509" s="195"/>
    </row>
    <row r="523510" spans="6:6" x14ac:dyDescent="0.25">
      <c r="F523510" s="195"/>
    </row>
    <row r="523511" spans="6:6" x14ac:dyDescent="0.25">
      <c r="F523511" s="195"/>
    </row>
    <row r="523512" spans="6:6" x14ac:dyDescent="0.25">
      <c r="F523512" s="195"/>
    </row>
    <row r="523513" spans="6:6" x14ac:dyDescent="0.25">
      <c r="F523513" s="195"/>
    </row>
    <row r="523514" spans="6:6" x14ac:dyDescent="0.25">
      <c r="F523514" s="195"/>
    </row>
    <row r="523515" spans="6:6" x14ac:dyDescent="0.25">
      <c r="F523515" s="195"/>
    </row>
    <row r="523516" spans="6:6" x14ac:dyDescent="0.25">
      <c r="F523516" s="195"/>
    </row>
    <row r="523517" spans="6:6" x14ac:dyDescent="0.25">
      <c r="F523517" s="195"/>
    </row>
    <row r="523518" spans="6:6" x14ac:dyDescent="0.25">
      <c r="F523518" s="195"/>
    </row>
    <row r="523519" spans="6:6" x14ac:dyDescent="0.25">
      <c r="F523519" s="195"/>
    </row>
    <row r="523520" spans="6:6" x14ac:dyDescent="0.25">
      <c r="F523520" s="195"/>
    </row>
    <row r="523521" spans="6:6" x14ac:dyDescent="0.25">
      <c r="F523521" s="195"/>
    </row>
    <row r="523522" spans="6:6" x14ac:dyDescent="0.25">
      <c r="F523522" s="195"/>
    </row>
    <row r="523523" spans="6:6" x14ac:dyDescent="0.25">
      <c r="F523523" s="195"/>
    </row>
    <row r="523524" spans="6:6" x14ac:dyDescent="0.25">
      <c r="F523524" s="195"/>
    </row>
    <row r="523525" spans="6:6" x14ac:dyDescent="0.25">
      <c r="F523525" s="195"/>
    </row>
    <row r="523526" spans="6:6" x14ac:dyDescent="0.25">
      <c r="F523526" s="195"/>
    </row>
    <row r="523527" spans="6:6" x14ac:dyDescent="0.25">
      <c r="F523527" s="195"/>
    </row>
    <row r="523528" spans="6:6" x14ac:dyDescent="0.25">
      <c r="F523528" s="195"/>
    </row>
    <row r="523529" spans="6:6" x14ac:dyDescent="0.25">
      <c r="F523529" s="195"/>
    </row>
    <row r="523530" spans="6:6" x14ac:dyDescent="0.25">
      <c r="F523530" s="195"/>
    </row>
    <row r="523531" spans="6:6" x14ac:dyDescent="0.25">
      <c r="F523531" s="195"/>
    </row>
    <row r="523532" spans="6:6" x14ac:dyDescent="0.25">
      <c r="F523532" s="195"/>
    </row>
    <row r="523533" spans="6:6" x14ac:dyDescent="0.25">
      <c r="F523533" s="195"/>
    </row>
    <row r="523534" spans="6:6" x14ac:dyDescent="0.25">
      <c r="F523534" s="195"/>
    </row>
    <row r="523535" spans="6:6" x14ac:dyDescent="0.25">
      <c r="F523535" s="195"/>
    </row>
    <row r="523536" spans="6:6" x14ac:dyDescent="0.25">
      <c r="F523536" s="195"/>
    </row>
    <row r="523537" spans="6:6" x14ac:dyDescent="0.25">
      <c r="F523537" s="195"/>
    </row>
    <row r="523538" spans="6:6" x14ac:dyDescent="0.25">
      <c r="F523538" s="195"/>
    </row>
    <row r="523539" spans="6:6" x14ac:dyDescent="0.25">
      <c r="F523539" s="195"/>
    </row>
    <row r="523540" spans="6:6" x14ac:dyDescent="0.25">
      <c r="F523540" s="195"/>
    </row>
    <row r="523541" spans="6:6" x14ac:dyDescent="0.25">
      <c r="F523541" s="195"/>
    </row>
    <row r="523542" spans="6:6" x14ac:dyDescent="0.25">
      <c r="F523542" s="195"/>
    </row>
    <row r="523543" spans="6:6" x14ac:dyDescent="0.25">
      <c r="F523543" s="195"/>
    </row>
    <row r="523544" spans="6:6" x14ac:dyDescent="0.25">
      <c r="F523544" s="195"/>
    </row>
    <row r="523545" spans="6:6" x14ac:dyDescent="0.25">
      <c r="F523545" s="195"/>
    </row>
    <row r="523546" spans="6:6" x14ac:dyDescent="0.25">
      <c r="F523546" s="195"/>
    </row>
    <row r="523547" spans="6:6" x14ac:dyDescent="0.25">
      <c r="F523547" s="195"/>
    </row>
    <row r="523548" spans="6:6" x14ac:dyDescent="0.25">
      <c r="F523548" s="195"/>
    </row>
    <row r="523549" spans="6:6" x14ac:dyDescent="0.25">
      <c r="F523549" s="195"/>
    </row>
    <row r="523550" spans="6:6" x14ac:dyDescent="0.25">
      <c r="F523550" s="195"/>
    </row>
    <row r="523551" spans="6:6" x14ac:dyDescent="0.25">
      <c r="F523551" s="195"/>
    </row>
    <row r="523552" spans="6:6" x14ac:dyDescent="0.25">
      <c r="F523552" s="195"/>
    </row>
    <row r="523553" spans="6:6" x14ac:dyDescent="0.25">
      <c r="F523553" s="195"/>
    </row>
    <row r="523554" spans="6:6" x14ac:dyDescent="0.25">
      <c r="F523554" s="195"/>
    </row>
    <row r="523555" spans="6:6" x14ac:dyDescent="0.25">
      <c r="F523555" s="195"/>
    </row>
    <row r="523556" spans="6:6" x14ac:dyDescent="0.25">
      <c r="F523556" s="195"/>
    </row>
    <row r="523557" spans="6:6" x14ac:dyDescent="0.25">
      <c r="F523557" s="195"/>
    </row>
    <row r="523558" spans="6:6" x14ac:dyDescent="0.25">
      <c r="F523558" s="195"/>
    </row>
    <row r="523559" spans="6:6" x14ac:dyDescent="0.25">
      <c r="F523559" s="195"/>
    </row>
    <row r="523560" spans="6:6" x14ac:dyDescent="0.25">
      <c r="F523560" s="195"/>
    </row>
    <row r="523561" spans="6:6" x14ac:dyDescent="0.25">
      <c r="F523561" s="195"/>
    </row>
    <row r="523562" spans="6:6" x14ac:dyDescent="0.25">
      <c r="F523562" s="195"/>
    </row>
    <row r="523563" spans="6:6" x14ac:dyDescent="0.25">
      <c r="F523563" s="195"/>
    </row>
    <row r="523564" spans="6:6" x14ac:dyDescent="0.25">
      <c r="F523564" s="195"/>
    </row>
    <row r="523565" spans="6:6" x14ac:dyDescent="0.25">
      <c r="F523565" s="195"/>
    </row>
    <row r="523566" spans="6:6" x14ac:dyDescent="0.25">
      <c r="F523566" s="195"/>
    </row>
    <row r="523567" spans="6:6" x14ac:dyDescent="0.25">
      <c r="F523567" s="195"/>
    </row>
    <row r="523568" spans="6:6" x14ac:dyDescent="0.25">
      <c r="F523568" s="195"/>
    </row>
    <row r="523569" spans="6:6" x14ac:dyDescent="0.25">
      <c r="F523569" s="195"/>
    </row>
    <row r="523570" spans="6:6" x14ac:dyDescent="0.25">
      <c r="F523570" s="195"/>
    </row>
    <row r="523571" spans="6:6" x14ac:dyDescent="0.25">
      <c r="F523571" s="195"/>
    </row>
    <row r="523572" spans="6:6" x14ac:dyDescent="0.25">
      <c r="F523572" s="195"/>
    </row>
    <row r="523573" spans="6:6" x14ac:dyDescent="0.25">
      <c r="F523573" s="195"/>
    </row>
    <row r="523574" spans="6:6" x14ac:dyDescent="0.25">
      <c r="F523574" s="195"/>
    </row>
    <row r="523575" spans="6:6" x14ac:dyDescent="0.25">
      <c r="F523575" s="195"/>
    </row>
    <row r="523576" spans="6:6" x14ac:dyDescent="0.25">
      <c r="F523576" s="195"/>
    </row>
    <row r="523577" spans="6:6" x14ac:dyDescent="0.25">
      <c r="F523577" s="195"/>
    </row>
    <row r="523578" spans="6:6" x14ac:dyDescent="0.25">
      <c r="F523578" s="195"/>
    </row>
    <row r="523579" spans="6:6" x14ac:dyDescent="0.25">
      <c r="F523579" s="195"/>
    </row>
    <row r="523580" spans="6:6" x14ac:dyDescent="0.25">
      <c r="F523580" s="195"/>
    </row>
    <row r="523581" spans="6:6" x14ac:dyDescent="0.25">
      <c r="F523581" s="195"/>
    </row>
    <row r="523582" spans="6:6" x14ac:dyDescent="0.25">
      <c r="F523582" s="195"/>
    </row>
    <row r="523583" spans="6:6" x14ac:dyDescent="0.25">
      <c r="F523583" s="195"/>
    </row>
    <row r="523584" spans="6:6" x14ac:dyDescent="0.25">
      <c r="F523584" s="195"/>
    </row>
    <row r="523585" spans="6:6" x14ac:dyDescent="0.25">
      <c r="F523585" s="195"/>
    </row>
    <row r="523586" spans="6:6" x14ac:dyDescent="0.25">
      <c r="F523586" s="195"/>
    </row>
    <row r="523587" spans="6:6" x14ac:dyDescent="0.25">
      <c r="F523587" s="195"/>
    </row>
    <row r="523588" spans="6:6" x14ac:dyDescent="0.25">
      <c r="F523588" s="195"/>
    </row>
    <row r="523589" spans="6:6" x14ac:dyDescent="0.25">
      <c r="F523589" s="195"/>
    </row>
    <row r="523590" spans="6:6" x14ac:dyDescent="0.25">
      <c r="F523590" s="195"/>
    </row>
    <row r="523591" spans="6:6" x14ac:dyDescent="0.25">
      <c r="F523591" s="195"/>
    </row>
    <row r="523592" spans="6:6" x14ac:dyDescent="0.25">
      <c r="F523592" s="195"/>
    </row>
    <row r="523593" spans="6:6" x14ac:dyDescent="0.25">
      <c r="F523593" s="195"/>
    </row>
    <row r="523594" spans="6:6" x14ac:dyDescent="0.25">
      <c r="F523594" s="195"/>
    </row>
    <row r="523595" spans="6:6" x14ac:dyDescent="0.25">
      <c r="F523595" s="195"/>
    </row>
    <row r="523596" spans="6:6" x14ac:dyDescent="0.25">
      <c r="F523596" s="195"/>
    </row>
    <row r="523597" spans="6:6" x14ac:dyDescent="0.25">
      <c r="F523597" s="195"/>
    </row>
    <row r="523598" spans="6:6" x14ac:dyDescent="0.25">
      <c r="F523598" s="195"/>
    </row>
    <row r="523599" spans="6:6" x14ac:dyDescent="0.25">
      <c r="F523599" s="195"/>
    </row>
    <row r="523600" spans="6:6" x14ac:dyDescent="0.25">
      <c r="F523600" s="195"/>
    </row>
    <row r="523601" spans="6:6" x14ac:dyDescent="0.25">
      <c r="F523601" s="195"/>
    </row>
    <row r="523602" spans="6:6" x14ac:dyDescent="0.25">
      <c r="F523602" s="195"/>
    </row>
    <row r="523603" spans="6:6" x14ac:dyDescent="0.25">
      <c r="F523603" s="195"/>
    </row>
    <row r="523604" spans="6:6" x14ac:dyDescent="0.25">
      <c r="F523604" s="195"/>
    </row>
    <row r="523605" spans="6:6" x14ac:dyDescent="0.25">
      <c r="F523605" s="195"/>
    </row>
    <row r="523606" spans="6:6" x14ac:dyDescent="0.25">
      <c r="F523606" s="195"/>
    </row>
    <row r="523607" spans="6:6" x14ac:dyDescent="0.25">
      <c r="F523607" s="195"/>
    </row>
    <row r="523608" spans="6:6" x14ac:dyDescent="0.25">
      <c r="F523608" s="195"/>
    </row>
    <row r="523609" spans="6:6" x14ac:dyDescent="0.25">
      <c r="F523609" s="195"/>
    </row>
    <row r="523610" spans="6:6" x14ac:dyDescent="0.25">
      <c r="F523610" s="195"/>
    </row>
    <row r="523611" spans="6:6" x14ac:dyDescent="0.25">
      <c r="F523611" s="195"/>
    </row>
    <row r="523612" spans="6:6" x14ac:dyDescent="0.25">
      <c r="F523612" s="195"/>
    </row>
    <row r="523613" spans="6:6" x14ac:dyDescent="0.25">
      <c r="F523613" s="195"/>
    </row>
    <row r="523614" spans="6:6" x14ac:dyDescent="0.25">
      <c r="F523614" s="195"/>
    </row>
    <row r="523615" spans="6:6" x14ac:dyDescent="0.25">
      <c r="F523615" s="195"/>
    </row>
    <row r="523616" spans="6:6" x14ac:dyDescent="0.25">
      <c r="F523616" s="195"/>
    </row>
    <row r="523617" spans="6:6" x14ac:dyDescent="0.25">
      <c r="F523617" s="195"/>
    </row>
    <row r="523618" spans="6:6" x14ac:dyDescent="0.25">
      <c r="F523618" s="195"/>
    </row>
    <row r="523619" spans="6:6" x14ac:dyDescent="0.25">
      <c r="F523619" s="195"/>
    </row>
    <row r="523620" spans="6:6" x14ac:dyDescent="0.25">
      <c r="F523620" s="195"/>
    </row>
    <row r="523621" spans="6:6" x14ac:dyDescent="0.25">
      <c r="F523621" s="195"/>
    </row>
    <row r="523622" spans="6:6" x14ac:dyDescent="0.25">
      <c r="F523622" s="195"/>
    </row>
    <row r="523623" spans="6:6" x14ac:dyDescent="0.25">
      <c r="F523623" s="195"/>
    </row>
    <row r="523624" spans="6:6" x14ac:dyDescent="0.25">
      <c r="F523624" s="195"/>
    </row>
    <row r="523625" spans="6:6" x14ac:dyDescent="0.25">
      <c r="F523625" s="195"/>
    </row>
    <row r="523626" spans="6:6" x14ac:dyDescent="0.25">
      <c r="F523626" s="195"/>
    </row>
    <row r="523627" spans="6:6" x14ac:dyDescent="0.25">
      <c r="F523627" s="195"/>
    </row>
    <row r="523628" spans="6:6" x14ac:dyDescent="0.25">
      <c r="F523628" s="195"/>
    </row>
    <row r="523629" spans="6:6" x14ac:dyDescent="0.25">
      <c r="F523629" s="195"/>
    </row>
    <row r="523630" spans="6:6" x14ac:dyDescent="0.25">
      <c r="F523630" s="195"/>
    </row>
    <row r="523631" spans="6:6" x14ac:dyDescent="0.25">
      <c r="F523631" s="195"/>
    </row>
    <row r="523632" spans="6:6" x14ac:dyDescent="0.25">
      <c r="F523632" s="195"/>
    </row>
    <row r="523633" spans="6:6" x14ac:dyDescent="0.25">
      <c r="F523633" s="195"/>
    </row>
    <row r="523634" spans="6:6" x14ac:dyDescent="0.25">
      <c r="F523634" s="195"/>
    </row>
    <row r="523635" spans="6:6" x14ac:dyDescent="0.25">
      <c r="F523635" s="195"/>
    </row>
    <row r="523636" spans="6:6" x14ac:dyDescent="0.25">
      <c r="F523636" s="195"/>
    </row>
    <row r="523637" spans="6:6" x14ac:dyDescent="0.25">
      <c r="F523637" s="195"/>
    </row>
    <row r="523638" spans="6:6" x14ac:dyDescent="0.25">
      <c r="F523638" s="195"/>
    </row>
    <row r="523639" spans="6:6" x14ac:dyDescent="0.25">
      <c r="F523639" s="195"/>
    </row>
    <row r="523640" spans="6:6" x14ac:dyDescent="0.25">
      <c r="F523640" s="195"/>
    </row>
    <row r="528758" spans="6:6" x14ac:dyDescent="0.25">
      <c r="F528758" s="195"/>
    </row>
    <row r="528759" spans="6:6" x14ac:dyDescent="0.25">
      <c r="F528759" s="195"/>
    </row>
    <row r="528760" spans="6:6" x14ac:dyDescent="0.25">
      <c r="F528760" s="195"/>
    </row>
    <row r="528761" spans="6:6" x14ac:dyDescent="0.25">
      <c r="F528761" s="195"/>
    </row>
    <row r="528762" spans="6:6" x14ac:dyDescent="0.25">
      <c r="F528762" s="195"/>
    </row>
    <row r="528763" spans="6:6" x14ac:dyDescent="0.25">
      <c r="F528763" s="195"/>
    </row>
    <row r="528764" spans="6:6" x14ac:dyDescent="0.25">
      <c r="F528764" s="195"/>
    </row>
    <row r="528765" spans="6:6" x14ac:dyDescent="0.25">
      <c r="F528765" s="195"/>
    </row>
    <row r="528766" spans="6:6" x14ac:dyDescent="0.25">
      <c r="F528766" s="195"/>
    </row>
    <row r="528767" spans="6:6" x14ac:dyDescent="0.25">
      <c r="F528767" s="195"/>
    </row>
    <row r="528768" spans="6:6" x14ac:dyDescent="0.25">
      <c r="F528768" s="195"/>
    </row>
    <row r="528769" spans="6:6" x14ac:dyDescent="0.25">
      <c r="F528769" s="195"/>
    </row>
    <row r="528770" spans="6:6" x14ac:dyDescent="0.25">
      <c r="F528770" s="195"/>
    </row>
    <row r="528771" spans="6:6" x14ac:dyDescent="0.25">
      <c r="F528771" s="195"/>
    </row>
    <row r="528772" spans="6:6" x14ac:dyDescent="0.25">
      <c r="F528772" s="195"/>
    </row>
    <row r="528773" spans="6:6" x14ac:dyDescent="0.25">
      <c r="F528773" s="195"/>
    </row>
    <row r="528774" spans="6:6" x14ac:dyDescent="0.25">
      <c r="F528774" s="195"/>
    </row>
    <row r="528775" spans="6:6" x14ac:dyDescent="0.25">
      <c r="F528775" s="195"/>
    </row>
    <row r="528776" spans="6:6" x14ac:dyDescent="0.25">
      <c r="F528776" s="195"/>
    </row>
    <row r="528777" spans="6:6" x14ac:dyDescent="0.25">
      <c r="F528777" s="195"/>
    </row>
    <row r="528778" spans="6:6" x14ac:dyDescent="0.25">
      <c r="F528778" s="195"/>
    </row>
    <row r="528779" spans="6:6" x14ac:dyDescent="0.25">
      <c r="F528779" s="195"/>
    </row>
    <row r="528780" spans="6:6" x14ac:dyDescent="0.25">
      <c r="F528780" s="195"/>
    </row>
    <row r="528781" spans="6:6" x14ac:dyDescent="0.25">
      <c r="F528781" s="195"/>
    </row>
    <row r="528782" spans="6:6" x14ac:dyDescent="0.25">
      <c r="F528782" s="195"/>
    </row>
    <row r="528783" spans="6:6" x14ac:dyDescent="0.25">
      <c r="F528783" s="195"/>
    </row>
    <row r="528784" spans="6:6" x14ac:dyDescent="0.25">
      <c r="F528784" s="195"/>
    </row>
    <row r="528785" spans="6:6" x14ac:dyDescent="0.25">
      <c r="F528785" s="195"/>
    </row>
    <row r="528786" spans="6:6" x14ac:dyDescent="0.25">
      <c r="F528786" s="195"/>
    </row>
    <row r="528787" spans="6:6" x14ac:dyDescent="0.25">
      <c r="F528787" s="195"/>
    </row>
    <row r="528788" spans="6:6" x14ac:dyDescent="0.25">
      <c r="F528788" s="195"/>
    </row>
    <row r="528789" spans="6:6" x14ac:dyDescent="0.25">
      <c r="F528789" s="195"/>
    </row>
    <row r="528790" spans="6:6" x14ac:dyDescent="0.25">
      <c r="F528790" s="195"/>
    </row>
    <row r="528791" spans="6:6" x14ac:dyDescent="0.25">
      <c r="F528791" s="195"/>
    </row>
    <row r="528792" spans="6:6" x14ac:dyDescent="0.25">
      <c r="F528792" s="195"/>
    </row>
    <row r="528793" spans="6:6" x14ac:dyDescent="0.25">
      <c r="F528793" s="195"/>
    </row>
    <row r="528794" spans="6:6" x14ac:dyDescent="0.25">
      <c r="F528794" s="195"/>
    </row>
    <row r="528795" spans="6:6" x14ac:dyDescent="0.25">
      <c r="F528795" s="195"/>
    </row>
    <row r="528796" spans="6:6" x14ac:dyDescent="0.25">
      <c r="F528796" s="195"/>
    </row>
    <row r="528797" spans="6:6" x14ac:dyDescent="0.25">
      <c r="F528797" s="195"/>
    </row>
    <row r="528798" spans="6:6" x14ac:dyDescent="0.25">
      <c r="F528798" s="195"/>
    </row>
    <row r="528799" spans="6:6" x14ac:dyDescent="0.25">
      <c r="F528799" s="195"/>
    </row>
    <row r="528800" spans="6:6" x14ac:dyDescent="0.25">
      <c r="F528800" s="195"/>
    </row>
    <row r="528801" spans="6:6" x14ac:dyDescent="0.25">
      <c r="F528801" s="195"/>
    </row>
    <row r="528802" spans="6:6" x14ac:dyDescent="0.25">
      <c r="F528802" s="195"/>
    </row>
    <row r="528803" spans="6:6" x14ac:dyDescent="0.25">
      <c r="F528803" s="195"/>
    </row>
    <row r="528804" spans="6:6" x14ac:dyDescent="0.25">
      <c r="F528804" s="195"/>
    </row>
    <row r="528805" spans="6:6" x14ac:dyDescent="0.25">
      <c r="F528805" s="195"/>
    </row>
    <row r="528806" spans="6:6" x14ac:dyDescent="0.25">
      <c r="F528806" s="195"/>
    </row>
    <row r="528807" spans="6:6" x14ac:dyDescent="0.25">
      <c r="F528807" s="195"/>
    </row>
    <row r="528808" spans="6:6" x14ac:dyDescent="0.25">
      <c r="F528808" s="195"/>
    </row>
    <row r="528809" spans="6:6" x14ac:dyDescent="0.25">
      <c r="F528809" s="195"/>
    </row>
    <row r="528810" spans="6:6" x14ac:dyDescent="0.25">
      <c r="F528810" s="195"/>
    </row>
    <row r="528811" spans="6:6" x14ac:dyDescent="0.25">
      <c r="F528811" s="195"/>
    </row>
    <row r="528812" spans="6:6" x14ac:dyDescent="0.25">
      <c r="F528812" s="195"/>
    </row>
    <row r="528813" spans="6:6" x14ac:dyDescent="0.25">
      <c r="F528813" s="195"/>
    </row>
    <row r="528814" spans="6:6" x14ac:dyDescent="0.25">
      <c r="F528814" s="195"/>
    </row>
    <row r="528815" spans="6:6" x14ac:dyDescent="0.25">
      <c r="F528815" s="195"/>
    </row>
    <row r="528816" spans="6:6" x14ac:dyDescent="0.25">
      <c r="F528816" s="195"/>
    </row>
    <row r="528817" spans="6:6" x14ac:dyDescent="0.25">
      <c r="F528817" s="195"/>
    </row>
    <row r="528818" spans="6:6" x14ac:dyDescent="0.25">
      <c r="F528818" s="195"/>
    </row>
    <row r="528819" spans="6:6" x14ac:dyDescent="0.25">
      <c r="F528819" s="195"/>
    </row>
    <row r="528820" spans="6:6" x14ac:dyDescent="0.25">
      <c r="F528820" s="195"/>
    </row>
    <row r="528821" spans="6:6" x14ac:dyDescent="0.25">
      <c r="F528821" s="195"/>
    </row>
    <row r="528822" spans="6:6" x14ac:dyDescent="0.25">
      <c r="F528822" s="195"/>
    </row>
    <row r="528823" spans="6:6" x14ac:dyDescent="0.25">
      <c r="F528823" s="195"/>
    </row>
    <row r="528824" spans="6:6" x14ac:dyDescent="0.25">
      <c r="F528824" s="195"/>
    </row>
    <row r="528825" spans="6:6" x14ac:dyDescent="0.25">
      <c r="F528825" s="195"/>
    </row>
    <row r="528826" spans="6:6" x14ac:dyDescent="0.25">
      <c r="F528826" s="195"/>
    </row>
    <row r="528827" spans="6:6" x14ac:dyDescent="0.25">
      <c r="F528827" s="195"/>
    </row>
    <row r="528828" spans="6:6" x14ac:dyDescent="0.25">
      <c r="F528828" s="195"/>
    </row>
    <row r="528829" spans="6:6" x14ac:dyDescent="0.25">
      <c r="F528829" s="195"/>
    </row>
    <row r="528830" spans="6:6" x14ac:dyDescent="0.25">
      <c r="F528830" s="195"/>
    </row>
    <row r="528831" spans="6:6" x14ac:dyDescent="0.25">
      <c r="F528831" s="195"/>
    </row>
    <row r="528832" spans="6:6" x14ac:dyDescent="0.25">
      <c r="F528832" s="195"/>
    </row>
    <row r="528833" spans="6:6" x14ac:dyDescent="0.25">
      <c r="F528833" s="195"/>
    </row>
    <row r="528834" spans="6:6" x14ac:dyDescent="0.25">
      <c r="F528834" s="195"/>
    </row>
    <row r="528835" spans="6:6" x14ac:dyDescent="0.25">
      <c r="F528835" s="195"/>
    </row>
    <row r="528836" spans="6:6" x14ac:dyDescent="0.25">
      <c r="F528836" s="195"/>
    </row>
    <row r="528837" spans="6:6" x14ac:dyDescent="0.25">
      <c r="F528837" s="195"/>
    </row>
    <row r="528838" spans="6:6" x14ac:dyDescent="0.25">
      <c r="F528838" s="195"/>
    </row>
    <row r="528839" spans="6:6" x14ac:dyDescent="0.25">
      <c r="F528839" s="195"/>
    </row>
    <row r="528840" spans="6:6" x14ac:dyDescent="0.25">
      <c r="F528840" s="195"/>
    </row>
    <row r="528841" spans="6:6" x14ac:dyDescent="0.25">
      <c r="F528841" s="195"/>
    </row>
    <row r="528842" spans="6:6" x14ac:dyDescent="0.25">
      <c r="F528842" s="195"/>
    </row>
    <row r="528843" spans="6:6" x14ac:dyDescent="0.25">
      <c r="F528843" s="195"/>
    </row>
    <row r="528844" spans="6:6" x14ac:dyDescent="0.25">
      <c r="F528844" s="195"/>
    </row>
    <row r="528845" spans="6:6" x14ac:dyDescent="0.25">
      <c r="F528845" s="195"/>
    </row>
    <row r="528846" spans="6:6" x14ac:dyDescent="0.25">
      <c r="F528846" s="195"/>
    </row>
    <row r="528847" spans="6:6" x14ac:dyDescent="0.25">
      <c r="F528847" s="195"/>
    </row>
    <row r="528848" spans="6:6" x14ac:dyDescent="0.25">
      <c r="F528848" s="195"/>
    </row>
    <row r="528849" spans="6:6" x14ac:dyDescent="0.25">
      <c r="F528849" s="195"/>
    </row>
    <row r="528850" spans="6:6" x14ac:dyDescent="0.25">
      <c r="F528850" s="195"/>
    </row>
    <row r="528851" spans="6:6" x14ac:dyDescent="0.25">
      <c r="F528851" s="195"/>
    </row>
    <row r="528852" spans="6:6" x14ac:dyDescent="0.25">
      <c r="F528852" s="195"/>
    </row>
    <row r="528853" spans="6:6" x14ac:dyDescent="0.25">
      <c r="F528853" s="195"/>
    </row>
    <row r="528854" spans="6:6" x14ac:dyDescent="0.25">
      <c r="F528854" s="195"/>
    </row>
    <row r="528855" spans="6:6" x14ac:dyDescent="0.25">
      <c r="F528855" s="195"/>
    </row>
    <row r="528856" spans="6:6" x14ac:dyDescent="0.25">
      <c r="F528856" s="195"/>
    </row>
    <row r="528857" spans="6:6" x14ac:dyDescent="0.25">
      <c r="F528857" s="195"/>
    </row>
    <row r="528858" spans="6:6" x14ac:dyDescent="0.25">
      <c r="F528858" s="195"/>
    </row>
    <row r="528859" spans="6:6" x14ac:dyDescent="0.25">
      <c r="F528859" s="195"/>
    </row>
    <row r="528860" spans="6:6" x14ac:dyDescent="0.25">
      <c r="F528860" s="195"/>
    </row>
    <row r="528861" spans="6:6" x14ac:dyDescent="0.25">
      <c r="F528861" s="195"/>
    </row>
    <row r="528862" spans="6:6" x14ac:dyDescent="0.25">
      <c r="F528862" s="195"/>
    </row>
    <row r="528863" spans="6:6" x14ac:dyDescent="0.25">
      <c r="F528863" s="195"/>
    </row>
    <row r="528864" spans="6:6" x14ac:dyDescent="0.25">
      <c r="F528864" s="195"/>
    </row>
    <row r="528865" spans="6:6" x14ac:dyDescent="0.25">
      <c r="F528865" s="195"/>
    </row>
    <row r="528866" spans="6:6" x14ac:dyDescent="0.25">
      <c r="F528866" s="195"/>
    </row>
    <row r="528867" spans="6:6" x14ac:dyDescent="0.25">
      <c r="F528867" s="195"/>
    </row>
    <row r="528868" spans="6:6" x14ac:dyDescent="0.25">
      <c r="F528868" s="195"/>
    </row>
    <row r="528869" spans="6:6" x14ac:dyDescent="0.25">
      <c r="F528869" s="195"/>
    </row>
    <row r="528870" spans="6:6" x14ac:dyDescent="0.25">
      <c r="F528870" s="195"/>
    </row>
    <row r="528871" spans="6:6" x14ac:dyDescent="0.25">
      <c r="F528871" s="195"/>
    </row>
    <row r="528872" spans="6:6" x14ac:dyDescent="0.25">
      <c r="F528872" s="195"/>
    </row>
    <row r="528873" spans="6:6" x14ac:dyDescent="0.25">
      <c r="F528873" s="195"/>
    </row>
    <row r="528874" spans="6:6" x14ac:dyDescent="0.25">
      <c r="F528874" s="195"/>
    </row>
    <row r="528875" spans="6:6" x14ac:dyDescent="0.25">
      <c r="F528875" s="195"/>
    </row>
    <row r="528876" spans="6:6" x14ac:dyDescent="0.25">
      <c r="F528876" s="195"/>
    </row>
    <row r="528877" spans="6:6" x14ac:dyDescent="0.25">
      <c r="F528877" s="195"/>
    </row>
    <row r="528878" spans="6:6" x14ac:dyDescent="0.25">
      <c r="F528878" s="195"/>
    </row>
    <row r="528879" spans="6:6" x14ac:dyDescent="0.25">
      <c r="F528879" s="195"/>
    </row>
    <row r="528880" spans="6:6" x14ac:dyDescent="0.25">
      <c r="F528880" s="195"/>
    </row>
    <row r="528881" spans="6:6" x14ac:dyDescent="0.25">
      <c r="F528881" s="195"/>
    </row>
    <row r="528882" spans="6:6" x14ac:dyDescent="0.25">
      <c r="F528882" s="195"/>
    </row>
    <row r="528883" spans="6:6" x14ac:dyDescent="0.25">
      <c r="F528883" s="195"/>
    </row>
    <row r="528884" spans="6:6" x14ac:dyDescent="0.25">
      <c r="F528884" s="195"/>
    </row>
    <row r="528885" spans="6:6" x14ac:dyDescent="0.25">
      <c r="F528885" s="195"/>
    </row>
    <row r="528886" spans="6:6" x14ac:dyDescent="0.25">
      <c r="F528886" s="195"/>
    </row>
    <row r="528887" spans="6:6" x14ac:dyDescent="0.25">
      <c r="F528887" s="195"/>
    </row>
    <row r="528888" spans="6:6" x14ac:dyDescent="0.25">
      <c r="F528888" s="195"/>
    </row>
    <row r="528889" spans="6:6" x14ac:dyDescent="0.25">
      <c r="F528889" s="195"/>
    </row>
    <row r="528890" spans="6:6" x14ac:dyDescent="0.25">
      <c r="F528890" s="195"/>
    </row>
    <row r="528891" spans="6:6" x14ac:dyDescent="0.25">
      <c r="F528891" s="195"/>
    </row>
    <row r="528892" spans="6:6" x14ac:dyDescent="0.25">
      <c r="F528892" s="195"/>
    </row>
    <row r="528893" spans="6:6" x14ac:dyDescent="0.25">
      <c r="F528893" s="195"/>
    </row>
    <row r="528894" spans="6:6" x14ac:dyDescent="0.25">
      <c r="F528894" s="195"/>
    </row>
    <row r="528895" spans="6:6" x14ac:dyDescent="0.25">
      <c r="F528895" s="195"/>
    </row>
    <row r="528896" spans="6:6" x14ac:dyDescent="0.25">
      <c r="F528896" s="195"/>
    </row>
    <row r="528897" spans="6:6" x14ac:dyDescent="0.25">
      <c r="F528897" s="195"/>
    </row>
    <row r="528898" spans="6:6" x14ac:dyDescent="0.25">
      <c r="F528898" s="195"/>
    </row>
    <row r="528899" spans="6:6" x14ac:dyDescent="0.25">
      <c r="F528899" s="195"/>
    </row>
    <row r="528900" spans="6:6" x14ac:dyDescent="0.25">
      <c r="F528900" s="195"/>
    </row>
    <row r="528901" spans="6:6" x14ac:dyDescent="0.25">
      <c r="F528901" s="195"/>
    </row>
    <row r="528902" spans="6:6" x14ac:dyDescent="0.25">
      <c r="F528902" s="195"/>
    </row>
    <row r="528903" spans="6:6" x14ac:dyDescent="0.25">
      <c r="F528903" s="195"/>
    </row>
    <row r="528904" spans="6:6" x14ac:dyDescent="0.25">
      <c r="F528904" s="195"/>
    </row>
    <row r="528905" spans="6:6" x14ac:dyDescent="0.25">
      <c r="F528905" s="195"/>
    </row>
    <row r="528906" spans="6:6" x14ac:dyDescent="0.25">
      <c r="F528906" s="195"/>
    </row>
    <row r="528907" spans="6:6" x14ac:dyDescent="0.25">
      <c r="F528907" s="195"/>
    </row>
    <row r="528908" spans="6:6" x14ac:dyDescent="0.25">
      <c r="F528908" s="195"/>
    </row>
    <row r="528909" spans="6:6" x14ac:dyDescent="0.25">
      <c r="F528909" s="195"/>
    </row>
    <row r="528910" spans="6:6" x14ac:dyDescent="0.25">
      <c r="F528910" s="195"/>
    </row>
    <row r="528911" spans="6:6" x14ac:dyDescent="0.25">
      <c r="F528911" s="195"/>
    </row>
    <row r="528912" spans="6:6" x14ac:dyDescent="0.25">
      <c r="F528912" s="195"/>
    </row>
    <row r="528913" spans="6:6" x14ac:dyDescent="0.25">
      <c r="F528913" s="195"/>
    </row>
    <row r="528914" spans="6:6" x14ac:dyDescent="0.25">
      <c r="F528914" s="195"/>
    </row>
    <row r="528915" spans="6:6" x14ac:dyDescent="0.25">
      <c r="F528915" s="195"/>
    </row>
    <row r="528916" spans="6:6" x14ac:dyDescent="0.25">
      <c r="F528916" s="195"/>
    </row>
    <row r="528917" spans="6:6" x14ac:dyDescent="0.25">
      <c r="F528917" s="195"/>
    </row>
    <row r="528918" spans="6:6" x14ac:dyDescent="0.25">
      <c r="F528918" s="195"/>
    </row>
    <row r="528919" spans="6:6" x14ac:dyDescent="0.25">
      <c r="F528919" s="195"/>
    </row>
    <row r="528920" spans="6:6" x14ac:dyDescent="0.25">
      <c r="F528920" s="195"/>
    </row>
    <row r="528921" spans="6:6" x14ac:dyDescent="0.25">
      <c r="F528921" s="195"/>
    </row>
    <row r="528922" spans="6:6" x14ac:dyDescent="0.25">
      <c r="F528922" s="195"/>
    </row>
    <row r="528923" spans="6:6" x14ac:dyDescent="0.25">
      <c r="F528923" s="195"/>
    </row>
    <row r="528924" spans="6:6" x14ac:dyDescent="0.25">
      <c r="F528924" s="195"/>
    </row>
    <row r="528925" spans="6:6" x14ac:dyDescent="0.25">
      <c r="F528925" s="195"/>
    </row>
    <row r="528926" spans="6:6" x14ac:dyDescent="0.25">
      <c r="F528926" s="195"/>
    </row>
    <row r="528927" spans="6:6" x14ac:dyDescent="0.25">
      <c r="F528927" s="195"/>
    </row>
    <row r="528928" spans="6:6" x14ac:dyDescent="0.25">
      <c r="F528928" s="195"/>
    </row>
    <row r="528929" spans="6:6" x14ac:dyDescent="0.25">
      <c r="F528929" s="195"/>
    </row>
    <row r="528930" spans="6:6" x14ac:dyDescent="0.25">
      <c r="F528930" s="195"/>
    </row>
    <row r="528931" spans="6:6" x14ac:dyDescent="0.25">
      <c r="F528931" s="195"/>
    </row>
    <row r="528932" spans="6:6" x14ac:dyDescent="0.25">
      <c r="F528932" s="195"/>
    </row>
    <row r="528933" spans="6:6" x14ac:dyDescent="0.25">
      <c r="F528933" s="195"/>
    </row>
    <row r="528934" spans="6:6" x14ac:dyDescent="0.25">
      <c r="F528934" s="195"/>
    </row>
    <row r="528935" spans="6:6" x14ac:dyDescent="0.25">
      <c r="F528935" s="195"/>
    </row>
    <row r="528936" spans="6:6" x14ac:dyDescent="0.25">
      <c r="F528936" s="195"/>
    </row>
    <row r="528937" spans="6:6" x14ac:dyDescent="0.25">
      <c r="F528937" s="195"/>
    </row>
    <row r="528938" spans="6:6" x14ac:dyDescent="0.25">
      <c r="F528938" s="195"/>
    </row>
    <row r="528939" spans="6:6" x14ac:dyDescent="0.25">
      <c r="F528939" s="195"/>
    </row>
    <row r="528940" spans="6:6" x14ac:dyDescent="0.25">
      <c r="F528940" s="195"/>
    </row>
    <row r="528941" spans="6:6" x14ac:dyDescent="0.25">
      <c r="F528941" s="195"/>
    </row>
    <row r="528942" spans="6:6" x14ac:dyDescent="0.25">
      <c r="F528942" s="195"/>
    </row>
    <row r="528943" spans="6:6" x14ac:dyDescent="0.25">
      <c r="F528943" s="195"/>
    </row>
    <row r="528944" spans="6:6" x14ac:dyDescent="0.25">
      <c r="F528944" s="195"/>
    </row>
    <row r="528945" spans="6:6" x14ac:dyDescent="0.25">
      <c r="F528945" s="195"/>
    </row>
    <row r="528946" spans="6:6" x14ac:dyDescent="0.25">
      <c r="F528946" s="195"/>
    </row>
    <row r="528947" spans="6:6" x14ac:dyDescent="0.25">
      <c r="F528947" s="195"/>
    </row>
    <row r="528948" spans="6:6" x14ac:dyDescent="0.25">
      <c r="F528948" s="195"/>
    </row>
    <row r="528949" spans="6:6" x14ac:dyDescent="0.25">
      <c r="F528949" s="195"/>
    </row>
    <row r="528950" spans="6:6" x14ac:dyDescent="0.25">
      <c r="F528950" s="195"/>
    </row>
    <row r="528951" spans="6:6" x14ac:dyDescent="0.25">
      <c r="F528951" s="195"/>
    </row>
    <row r="528952" spans="6:6" x14ac:dyDescent="0.25">
      <c r="F528952" s="195"/>
    </row>
    <row r="528953" spans="6:6" x14ac:dyDescent="0.25">
      <c r="F528953" s="195"/>
    </row>
    <row r="528954" spans="6:6" x14ac:dyDescent="0.25">
      <c r="F528954" s="195"/>
    </row>
    <row r="528955" spans="6:6" x14ac:dyDescent="0.25">
      <c r="F528955" s="195"/>
    </row>
    <row r="528956" spans="6:6" x14ac:dyDescent="0.25">
      <c r="F528956" s="195"/>
    </row>
    <row r="528957" spans="6:6" x14ac:dyDescent="0.25">
      <c r="F528957" s="195"/>
    </row>
    <row r="528958" spans="6:6" x14ac:dyDescent="0.25">
      <c r="F528958" s="195"/>
    </row>
    <row r="528959" spans="6:6" x14ac:dyDescent="0.25">
      <c r="F528959" s="195"/>
    </row>
    <row r="528960" spans="6:6" x14ac:dyDescent="0.25">
      <c r="F528960" s="195"/>
    </row>
    <row r="528961" spans="6:6" x14ac:dyDescent="0.25">
      <c r="F528961" s="195"/>
    </row>
    <row r="528962" spans="6:6" x14ac:dyDescent="0.25">
      <c r="F528962" s="195"/>
    </row>
    <row r="528963" spans="6:6" x14ac:dyDescent="0.25">
      <c r="F528963" s="195"/>
    </row>
    <row r="528964" spans="6:6" x14ac:dyDescent="0.25">
      <c r="F528964" s="195"/>
    </row>
    <row r="528965" spans="6:6" x14ac:dyDescent="0.25">
      <c r="F528965" s="195"/>
    </row>
    <row r="528966" spans="6:6" x14ac:dyDescent="0.25">
      <c r="F528966" s="195"/>
    </row>
    <row r="528967" spans="6:6" x14ac:dyDescent="0.25">
      <c r="F528967" s="195"/>
    </row>
    <row r="528968" spans="6:6" x14ac:dyDescent="0.25">
      <c r="F528968" s="195"/>
    </row>
    <row r="528969" spans="6:6" x14ac:dyDescent="0.25">
      <c r="F528969" s="195"/>
    </row>
    <row r="528970" spans="6:6" x14ac:dyDescent="0.25">
      <c r="F528970" s="195"/>
    </row>
    <row r="528971" spans="6:6" x14ac:dyDescent="0.25">
      <c r="F528971" s="195"/>
    </row>
    <row r="528972" spans="6:6" x14ac:dyDescent="0.25">
      <c r="F528972" s="195"/>
    </row>
    <row r="528973" spans="6:6" x14ac:dyDescent="0.25">
      <c r="F528973" s="195"/>
    </row>
    <row r="528974" spans="6:6" x14ac:dyDescent="0.25">
      <c r="F528974" s="195"/>
    </row>
    <row r="528975" spans="6:6" x14ac:dyDescent="0.25">
      <c r="F528975" s="195"/>
    </row>
    <row r="528976" spans="6:6" x14ac:dyDescent="0.25">
      <c r="F528976" s="195"/>
    </row>
    <row r="528977" spans="6:6" x14ac:dyDescent="0.25">
      <c r="F528977" s="195"/>
    </row>
    <row r="528978" spans="6:6" x14ac:dyDescent="0.25">
      <c r="F528978" s="195"/>
    </row>
    <row r="528979" spans="6:6" x14ac:dyDescent="0.25">
      <c r="F528979" s="195"/>
    </row>
    <row r="528980" spans="6:6" x14ac:dyDescent="0.25">
      <c r="F528980" s="195"/>
    </row>
    <row r="528981" spans="6:6" x14ac:dyDescent="0.25">
      <c r="F528981" s="195"/>
    </row>
    <row r="528982" spans="6:6" x14ac:dyDescent="0.25">
      <c r="F528982" s="195"/>
    </row>
    <row r="528983" spans="6:6" x14ac:dyDescent="0.25">
      <c r="F528983" s="195"/>
    </row>
    <row r="528984" spans="6:6" x14ac:dyDescent="0.25">
      <c r="F528984" s="195"/>
    </row>
    <row r="528985" spans="6:6" x14ac:dyDescent="0.25">
      <c r="F528985" s="195"/>
    </row>
    <row r="528986" spans="6:6" x14ac:dyDescent="0.25">
      <c r="F528986" s="195"/>
    </row>
    <row r="528987" spans="6:6" x14ac:dyDescent="0.25">
      <c r="F528987" s="195"/>
    </row>
    <row r="528988" spans="6:6" x14ac:dyDescent="0.25">
      <c r="F528988" s="195"/>
    </row>
    <row r="528989" spans="6:6" x14ac:dyDescent="0.25">
      <c r="F528989" s="195"/>
    </row>
    <row r="528990" spans="6:6" x14ac:dyDescent="0.25">
      <c r="F528990" s="195"/>
    </row>
    <row r="528991" spans="6:6" x14ac:dyDescent="0.25">
      <c r="F528991" s="195"/>
    </row>
    <row r="528992" spans="6:6" x14ac:dyDescent="0.25">
      <c r="F528992" s="195"/>
    </row>
    <row r="528993" spans="6:6" x14ac:dyDescent="0.25">
      <c r="F528993" s="195"/>
    </row>
    <row r="528994" spans="6:6" x14ac:dyDescent="0.25">
      <c r="F528994" s="195"/>
    </row>
    <row r="528995" spans="6:6" x14ac:dyDescent="0.25">
      <c r="F528995" s="195"/>
    </row>
    <row r="528996" spans="6:6" x14ac:dyDescent="0.25">
      <c r="F528996" s="195"/>
    </row>
    <row r="528997" spans="6:6" x14ac:dyDescent="0.25">
      <c r="F528997" s="195"/>
    </row>
    <row r="528998" spans="6:6" x14ac:dyDescent="0.25">
      <c r="F528998" s="195"/>
    </row>
    <row r="528999" spans="6:6" x14ac:dyDescent="0.25">
      <c r="F528999" s="195"/>
    </row>
    <row r="529000" spans="6:6" x14ac:dyDescent="0.25">
      <c r="F529000" s="195"/>
    </row>
    <row r="529001" spans="6:6" x14ac:dyDescent="0.25">
      <c r="F529001" s="195"/>
    </row>
    <row r="529002" spans="6:6" x14ac:dyDescent="0.25">
      <c r="F529002" s="195"/>
    </row>
    <row r="529003" spans="6:6" x14ac:dyDescent="0.25">
      <c r="F529003" s="195"/>
    </row>
    <row r="529004" spans="6:6" x14ac:dyDescent="0.25">
      <c r="F529004" s="195"/>
    </row>
    <row r="529005" spans="6:6" x14ac:dyDescent="0.25">
      <c r="F529005" s="195"/>
    </row>
    <row r="529006" spans="6:6" x14ac:dyDescent="0.25">
      <c r="F529006" s="195"/>
    </row>
    <row r="529007" spans="6:6" x14ac:dyDescent="0.25">
      <c r="F529007" s="195"/>
    </row>
    <row r="529008" spans="6:6" x14ac:dyDescent="0.25">
      <c r="F529008" s="195"/>
    </row>
    <row r="529009" spans="6:6" x14ac:dyDescent="0.25">
      <c r="F529009" s="195"/>
    </row>
    <row r="529010" spans="6:6" x14ac:dyDescent="0.25">
      <c r="F529010" s="195"/>
    </row>
    <row r="529011" spans="6:6" x14ac:dyDescent="0.25">
      <c r="F529011" s="195"/>
    </row>
    <row r="529012" spans="6:6" x14ac:dyDescent="0.25">
      <c r="F529012" s="195"/>
    </row>
    <row r="529013" spans="6:6" x14ac:dyDescent="0.25">
      <c r="F529013" s="195"/>
    </row>
    <row r="529014" spans="6:6" x14ac:dyDescent="0.25">
      <c r="F529014" s="195"/>
    </row>
    <row r="529015" spans="6:6" x14ac:dyDescent="0.25">
      <c r="F529015" s="195"/>
    </row>
    <row r="529016" spans="6:6" x14ac:dyDescent="0.25">
      <c r="F529016" s="195"/>
    </row>
    <row r="529017" spans="6:6" x14ac:dyDescent="0.25">
      <c r="F529017" s="195"/>
    </row>
    <row r="529018" spans="6:6" x14ac:dyDescent="0.25">
      <c r="F529018" s="195"/>
    </row>
    <row r="529019" spans="6:6" x14ac:dyDescent="0.25">
      <c r="F529019" s="195"/>
    </row>
    <row r="529020" spans="6:6" x14ac:dyDescent="0.25">
      <c r="F529020" s="195"/>
    </row>
    <row r="529021" spans="6:6" x14ac:dyDescent="0.25">
      <c r="F529021" s="195"/>
    </row>
    <row r="529022" spans="6:6" x14ac:dyDescent="0.25">
      <c r="F529022" s="195"/>
    </row>
    <row r="529023" spans="6:6" x14ac:dyDescent="0.25">
      <c r="F529023" s="195"/>
    </row>
    <row r="529024" spans="6:6" x14ac:dyDescent="0.25">
      <c r="F529024" s="195"/>
    </row>
    <row r="529025" spans="6:6" x14ac:dyDescent="0.25">
      <c r="F529025" s="195"/>
    </row>
    <row r="529026" spans="6:6" x14ac:dyDescent="0.25">
      <c r="F529026" s="195"/>
    </row>
    <row r="529027" spans="6:6" x14ac:dyDescent="0.25">
      <c r="F529027" s="195"/>
    </row>
    <row r="529028" spans="6:6" x14ac:dyDescent="0.25">
      <c r="F529028" s="195"/>
    </row>
    <row r="529029" spans="6:6" x14ac:dyDescent="0.25">
      <c r="F529029" s="195"/>
    </row>
    <row r="529030" spans="6:6" x14ac:dyDescent="0.25">
      <c r="F529030" s="195"/>
    </row>
    <row r="529031" spans="6:6" x14ac:dyDescent="0.25">
      <c r="F529031" s="195"/>
    </row>
    <row r="529032" spans="6:6" x14ac:dyDescent="0.25">
      <c r="F529032" s="195"/>
    </row>
    <row r="529033" spans="6:6" x14ac:dyDescent="0.25">
      <c r="F529033" s="195"/>
    </row>
    <row r="529034" spans="6:6" x14ac:dyDescent="0.25">
      <c r="F529034" s="195"/>
    </row>
    <row r="529035" spans="6:6" x14ac:dyDescent="0.25">
      <c r="F529035" s="195"/>
    </row>
    <row r="529036" spans="6:6" x14ac:dyDescent="0.25">
      <c r="F529036" s="195"/>
    </row>
    <row r="529037" spans="6:6" x14ac:dyDescent="0.25">
      <c r="F529037" s="195"/>
    </row>
    <row r="529038" spans="6:6" x14ac:dyDescent="0.25">
      <c r="F529038" s="195"/>
    </row>
    <row r="529039" spans="6:6" x14ac:dyDescent="0.25">
      <c r="F529039" s="195"/>
    </row>
    <row r="529040" spans="6:6" x14ac:dyDescent="0.25">
      <c r="F529040" s="195"/>
    </row>
    <row r="529041" spans="6:6" x14ac:dyDescent="0.25">
      <c r="F529041" s="195"/>
    </row>
    <row r="529042" spans="6:6" x14ac:dyDescent="0.25">
      <c r="F529042" s="195"/>
    </row>
    <row r="529043" spans="6:6" x14ac:dyDescent="0.25">
      <c r="F529043" s="195"/>
    </row>
    <row r="529044" spans="6:6" x14ac:dyDescent="0.25">
      <c r="F529044" s="195"/>
    </row>
    <row r="529045" spans="6:6" x14ac:dyDescent="0.25">
      <c r="F529045" s="195"/>
    </row>
    <row r="529046" spans="6:6" x14ac:dyDescent="0.25">
      <c r="F529046" s="195"/>
    </row>
    <row r="529047" spans="6:6" x14ac:dyDescent="0.25">
      <c r="F529047" s="195"/>
    </row>
    <row r="529048" spans="6:6" x14ac:dyDescent="0.25">
      <c r="F529048" s="195"/>
    </row>
    <row r="529049" spans="6:6" x14ac:dyDescent="0.25">
      <c r="F529049" s="195"/>
    </row>
    <row r="529050" spans="6:6" x14ac:dyDescent="0.25">
      <c r="F529050" s="195"/>
    </row>
    <row r="529051" spans="6:6" x14ac:dyDescent="0.25">
      <c r="F529051" s="195"/>
    </row>
    <row r="529052" spans="6:6" x14ac:dyDescent="0.25">
      <c r="F529052" s="195"/>
    </row>
    <row r="529053" spans="6:6" x14ac:dyDescent="0.25">
      <c r="F529053" s="195"/>
    </row>
    <row r="529054" spans="6:6" x14ac:dyDescent="0.25">
      <c r="F529054" s="195"/>
    </row>
    <row r="529055" spans="6:6" x14ac:dyDescent="0.25">
      <c r="F529055" s="195"/>
    </row>
    <row r="529056" spans="6:6" x14ac:dyDescent="0.25">
      <c r="F529056" s="195"/>
    </row>
    <row r="529057" spans="6:6" x14ac:dyDescent="0.25">
      <c r="F529057" s="195"/>
    </row>
    <row r="529058" spans="6:6" x14ac:dyDescent="0.25">
      <c r="F529058" s="195"/>
    </row>
    <row r="529059" spans="6:6" x14ac:dyDescent="0.25">
      <c r="F529059" s="195"/>
    </row>
    <row r="529060" spans="6:6" x14ac:dyDescent="0.25">
      <c r="F529060" s="195"/>
    </row>
    <row r="529061" spans="6:6" x14ac:dyDescent="0.25">
      <c r="F529061" s="195"/>
    </row>
    <row r="529062" spans="6:6" x14ac:dyDescent="0.25">
      <c r="F529062" s="195"/>
    </row>
    <row r="529063" spans="6:6" x14ac:dyDescent="0.25">
      <c r="F529063" s="195"/>
    </row>
    <row r="529064" spans="6:6" x14ac:dyDescent="0.25">
      <c r="F529064" s="195"/>
    </row>
    <row r="529065" spans="6:6" x14ac:dyDescent="0.25">
      <c r="F529065" s="195"/>
    </row>
    <row r="529066" spans="6:6" x14ac:dyDescent="0.25">
      <c r="F529066" s="195"/>
    </row>
    <row r="529067" spans="6:6" x14ac:dyDescent="0.25">
      <c r="F529067" s="195"/>
    </row>
    <row r="529068" spans="6:6" x14ac:dyDescent="0.25">
      <c r="F529068" s="195"/>
    </row>
    <row r="529069" spans="6:6" x14ac:dyDescent="0.25">
      <c r="F529069" s="195"/>
    </row>
    <row r="529070" spans="6:6" x14ac:dyDescent="0.25">
      <c r="F529070" s="195"/>
    </row>
    <row r="529071" spans="6:6" x14ac:dyDescent="0.25">
      <c r="F529071" s="195"/>
    </row>
    <row r="529072" spans="6:6" x14ac:dyDescent="0.25">
      <c r="F529072" s="195"/>
    </row>
    <row r="529073" spans="6:6" x14ac:dyDescent="0.25">
      <c r="F529073" s="195"/>
    </row>
    <row r="529074" spans="6:6" x14ac:dyDescent="0.25">
      <c r="F529074" s="195"/>
    </row>
    <row r="529075" spans="6:6" x14ac:dyDescent="0.25">
      <c r="F529075" s="195"/>
    </row>
    <row r="529076" spans="6:6" x14ac:dyDescent="0.25">
      <c r="F529076" s="195"/>
    </row>
    <row r="529077" spans="6:6" x14ac:dyDescent="0.25">
      <c r="F529077" s="195"/>
    </row>
    <row r="529078" spans="6:6" x14ac:dyDescent="0.25">
      <c r="F529078" s="195"/>
    </row>
    <row r="529079" spans="6:6" x14ac:dyDescent="0.25">
      <c r="F529079" s="195"/>
    </row>
    <row r="529080" spans="6:6" x14ac:dyDescent="0.25">
      <c r="F529080" s="195"/>
    </row>
    <row r="529081" spans="6:6" x14ac:dyDescent="0.25">
      <c r="F529081" s="195"/>
    </row>
    <row r="529082" spans="6:6" x14ac:dyDescent="0.25">
      <c r="F529082" s="195"/>
    </row>
    <row r="529083" spans="6:6" x14ac:dyDescent="0.25">
      <c r="F529083" s="195"/>
    </row>
    <row r="529084" spans="6:6" x14ac:dyDescent="0.25">
      <c r="F529084" s="195"/>
    </row>
    <row r="529085" spans="6:6" x14ac:dyDescent="0.25">
      <c r="F529085" s="195"/>
    </row>
    <row r="529086" spans="6:6" x14ac:dyDescent="0.25">
      <c r="F529086" s="195"/>
    </row>
    <row r="529087" spans="6:6" x14ac:dyDescent="0.25">
      <c r="F529087" s="195"/>
    </row>
    <row r="529088" spans="6:6" x14ac:dyDescent="0.25">
      <c r="F529088" s="195"/>
    </row>
    <row r="529089" spans="6:6" x14ac:dyDescent="0.25">
      <c r="F529089" s="195"/>
    </row>
    <row r="529090" spans="6:6" x14ac:dyDescent="0.25">
      <c r="F529090" s="195"/>
    </row>
    <row r="529091" spans="6:6" x14ac:dyDescent="0.25">
      <c r="F529091" s="195"/>
    </row>
    <row r="529092" spans="6:6" x14ac:dyDescent="0.25">
      <c r="F529092" s="195"/>
    </row>
    <row r="529093" spans="6:6" x14ac:dyDescent="0.25">
      <c r="F529093" s="195"/>
    </row>
    <row r="529094" spans="6:6" x14ac:dyDescent="0.25">
      <c r="F529094" s="195"/>
    </row>
    <row r="529095" spans="6:6" x14ac:dyDescent="0.25">
      <c r="F529095" s="195"/>
    </row>
    <row r="529096" spans="6:6" x14ac:dyDescent="0.25">
      <c r="F529096" s="195"/>
    </row>
    <row r="529097" spans="6:6" x14ac:dyDescent="0.25">
      <c r="F529097" s="195"/>
    </row>
    <row r="529098" spans="6:6" x14ac:dyDescent="0.25">
      <c r="F529098" s="195"/>
    </row>
    <row r="529099" spans="6:6" x14ac:dyDescent="0.25">
      <c r="F529099" s="195"/>
    </row>
    <row r="529100" spans="6:6" x14ac:dyDescent="0.25">
      <c r="F529100" s="195"/>
    </row>
    <row r="529101" spans="6:6" x14ac:dyDescent="0.25">
      <c r="F529101" s="195"/>
    </row>
    <row r="529102" spans="6:6" x14ac:dyDescent="0.25">
      <c r="F529102" s="195"/>
    </row>
    <row r="529103" spans="6:6" x14ac:dyDescent="0.25">
      <c r="F529103" s="195"/>
    </row>
    <row r="529104" spans="6:6" x14ac:dyDescent="0.25">
      <c r="F529104" s="195"/>
    </row>
    <row r="529105" spans="6:6" x14ac:dyDescent="0.25">
      <c r="F529105" s="195"/>
    </row>
    <row r="529106" spans="6:6" x14ac:dyDescent="0.25">
      <c r="F529106" s="195"/>
    </row>
    <row r="529107" spans="6:6" x14ac:dyDescent="0.25">
      <c r="F529107" s="195"/>
    </row>
    <row r="529108" spans="6:6" x14ac:dyDescent="0.25">
      <c r="F529108" s="195"/>
    </row>
    <row r="529109" spans="6:6" x14ac:dyDescent="0.25">
      <c r="F529109" s="195"/>
    </row>
    <row r="529110" spans="6:6" x14ac:dyDescent="0.25">
      <c r="F529110" s="195"/>
    </row>
    <row r="529111" spans="6:6" x14ac:dyDescent="0.25">
      <c r="F529111" s="195"/>
    </row>
    <row r="529112" spans="6:6" x14ac:dyDescent="0.25">
      <c r="F529112" s="195"/>
    </row>
    <row r="529113" spans="6:6" x14ac:dyDescent="0.25">
      <c r="F529113" s="195"/>
    </row>
    <row r="529114" spans="6:6" x14ac:dyDescent="0.25">
      <c r="F529114" s="195"/>
    </row>
    <row r="529115" spans="6:6" x14ac:dyDescent="0.25">
      <c r="F529115" s="195"/>
    </row>
    <row r="529116" spans="6:6" x14ac:dyDescent="0.25">
      <c r="F529116" s="195"/>
    </row>
    <row r="529117" spans="6:6" x14ac:dyDescent="0.25">
      <c r="F529117" s="195"/>
    </row>
    <row r="529118" spans="6:6" x14ac:dyDescent="0.25">
      <c r="F529118" s="195"/>
    </row>
    <row r="529119" spans="6:6" x14ac:dyDescent="0.25">
      <c r="F529119" s="195"/>
    </row>
    <row r="529120" spans="6:6" x14ac:dyDescent="0.25">
      <c r="F529120" s="195"/>
    </row>
    <row r="529121" spans="6:6" x14ac:dyDescent="0.25">
      <c r="F529121" s="195"/>
    </row>
    <row r="529122" spans="6:6" x14ac:dyDescent="0.25">
      <c r="F529122" s="195"/>
    </row>
    <row r="529123" spans="6:6" x14ac:dyDescent="0.25">
      <c r="F529123" s="195"/>
    </row>
    <row r="529124" spans="6:6" x14ac:dyDescent="0.25">
      <c r="F529124" s="195"/>
    </row>
    <row r="529125" spans="6:6" x14ac:dyDescent="0.25">
      <c r="F529125" s="195"/>
    </row>
    <row r="529126" spans="6:6" x14ac:dyDescent="0.25">
      <c r="F529126" s="195"/>
    </row>
    <row r="529127" spans="6:6" x14ac:dyDescent="0.25">
      <c r="F529127" s="195"/>
    </row>
    <row r="529128" spans="6:6" x14ac:dyDescent="0.25">
      <c r="F529128" s="195"/>
    </row>
    <row r="529129" spans="6:6" x14ac:dyDescent="0.25">
      <c r="F529129" s="195"/>
    </row>
    <row r="529130" spans="6:6" x14ac:dyDescent="0.25">
      <c r="F529130" s="195"/>
    </row>
    <row r="529131" spans="6:6" x14ac:dyDescent="0.25">
      <c r="F529131" s="195"/>
    </row>
    <row r="529132" spans="6:6" x14ac:dyDescent="0.25">
      <c r="F529132" s="195"/>
    </row>
    <row r="529133" spans="6:6" x14ac:dyDescent="0.25">
      <c r="F529133" s="195"/>
    </row>
    <row r="529134" spans="6:6" x14ac:dyDescent="0.25">
      <c r="F529134" s="195"/>
    </row>
    <row r="529135" spans="6:6" x14ac:dyDescent="0.25">
      <c r="F529135" s="195"/>
    </row>
    <row r="529136" spans="6:6" x14ac:dyDescent="0.25">
      <c r="F529136" s="195"/>
    </row>
    <row r="529137" spans="6:6" x14ac:dyDescent="0.25">
      <c r="F529137" s="195"/>
    </row>
    <row r="529138" spans="6:6" x14ac:dyDescent="0.25">
      <c r="F529138" s="195"/>
    </row>
    <row r="529139" spans="6:6" x14ac:dyDescent="0.25">
      <c r="F529139" s="195"/>
    </row>
    <row r="529140" spans="6:6" x14ac:dyDescent="0.25">
      <c r="F529140" s="195"/>
    </row>
    <row r="529141" spans="6:6" x14ac:dyDescent="0.25">
      <c r="F529141" s="195"/>
    </row>
    <row r="529142" spans="6:6" x14ac:dyDescent="0.25">
      <c r="F529142" s="195"/>
    </row>
    <row r="529143" spans="6:6" x14ac:dyDescent="0.25">
      <c r="F529143" s="195"/>
    </row>
    <row r="529144" spans="6:6" x14ac:dyDescent="0.25">
      <c r="F529144" s="195"/>
    </row>
    <row r="529145" spans="6:6" x14ac:dyDescent="0.25">
      <c r="F529145" s="195"/>
    </row>
    <row r="529146" spans="6:6" x14ac:dyDescent="0.25">
      <c r="F529146" s="195"/>
    </row>
    <row r="529147" spans="6:6" x14ac:dyDescent="0.25">
      <c r="F529147" s="195"/>
    </row>
    <row r="529148" spans="6:6" x14ac:dyDescent="0.25">
      <c r="F529148" s="195"/>
    </row>
    <row r="529149" spans="6:6" x14ac:dyDescent="0.25">
      <c r="F529149" s="195"/>
    </row>
    <row r="529150" spans="6:6" x14ac:dyDescent="0.25">
      <c r="F529150" s="195"/>
    </row>
    <row r="529151" spans="6:6" x14ac:dyDescent="0.25">
      <c r="F529151" s="195"/>
    </row>
    <row r="529152" spans="6:6" x14ac:dyDescent="0.25">
      <c r="F529152" s="195"/>
    </row>
    <row r="534270" spans="6:6" x14ac:dyDescent="0.25">
      <c r="F534270" s="195"/>
    </row>
    <row r="534271" spans="6:6" x14ac:dyDescent="0.25">
      <c r="F534271" s="195"/>
    </row>
    <row r="534272" spans="6:6" x14ac:dyDescent="0.25">
      <c r="F534272" s="195"/>
    </row>
    <row r="534273" spans="6:6" x14ac:dyDescent="0.25">
      <c r="F534273" s="195"/>
    </row>
    <row r="534274" spans="6:6" x14ac:dyDescent="0.25">
      <c r="F534274" s="195"/>
    </row>
    <row r="534275" spans="6:6" x14ac:dyDescent="0.25">
      <c r="F534275" s="195"/>
    </row>
    <row r="534276" spans="6:6" x14ac:dyDescent="0.25">
      <c r="F534276" s="195"/>
    </row>
    <row r="534277" spans="6:6" x14ac:dyDescent="0.25">
      <c r="F534277" s="195"/>
    </row>
    <row r="534278" spans="6:6" x14ac:dyDescent="0.25">
      <c r="F534278" s="195"/>
    </row>
    <row r="534279" spans="6:6" x14ac:dyDescent="0.25">
      <c r="F534279" s="195"/>
    </row>
    <row r="534280" spans="6:6" x14ac:dyDescent="0.25">
      <c r="F534280" s="195"/>
    </row>
    <row r="534281" spans="6:6" x14ac:dyDescent="0.25">
      <c r="F534281" s="195"/>
    </row>
    <row r="534282" spans="6:6" x14ac:dyDescent="0.25">
      <c r="F534282" s="195"/>
    </row>
    <row r="534283" spans="6:6" x14ac:dyDescent="0.25">
      <c r="F534283" s="195"/>
    </row>
    <row r="534284" spans="6:6" x14ac:dyDescent="0.25">
      <c r="F534284" s="195"/>
    </row>
    <row r="534285" spans="6:6" x14ac:dyDescent="0.25">
      <c r="F534285" s="195"/>
    </row>
    <row r="534286" spans="6:6" x14ac:dyDescent="0.25">
      <c r="F534286" s="195"/>
    </row>
    <row r="534287" spans="6:6" x14ac:dyDescent="0.25">
      <c r="F534287" s="195"/>
    </row>
    <row r="534288" spans="6:6" x14ac:dyDescent="0.25">
      <c r="F534288" s="195"/>
    </row>
    <row r="534289" spans="6:6" x14ac:dyDescent="0.25">
      <c r="F534289" s="195"/>
    </row>
    <row r="534290" spans="6:6" x14ac:dyDescent="0.25">
      <c r="F534290" s="195"/>
    </row>
    <row r="534291" spans="6:6" x14ac:dyDescent="0.25">
      <c r="F534291" s="195"/>
    </row>
    <row r="534292" spans="6:6" x14ac:dyDescent="0.25">
      <c r="F534292" s="195"/>
    </row>
    <row r="534293" spans="6:6" x14ac:dyDescent="0.25">
      <c r="F534293" s="195"/>
    </row>
    <row r="534294" spans="6:6" x14ac:dyDescent="0.25">
      <c r="F534294" s="195"/>
    </row>
    <row r="534295" spans="6:6" x14ac:dyDescent="0.25">
      <c r="F534295" s="195"/>
    </row>
    <row r="534296" spans="6:6" x14ac:dyDescent="0.25">
      <c r="F534296" s="195"/>
    </row>
    <row r="534297" spans="6:6" x14ac:dyDescent="0.25">
      <c r="F534297" s="195"/>
    </row>
    <row r="534298" spans="6:6" x14ac:dyDescent="0.25">
      <c r="F534298" s="195"/>
    </row>
    <row r="534299" spans="6:6" x14ac:dyDescent="0.25">
      <c r="F534299" s="195"/>
    </row>
    <row r="534300" spans="6:6" x14ac:dyDescent="0.25">
      <c r="F534300" s="195"/>
    </row>
    <row r="534301" spans="6:6" x14ac:dyDescent="0.25">
      <c r="F534301" s="195"/>
    </row>
    <row r="534302" spans="6:6" x14ac:dyDescent="0.25">
      <c r="F534302" s="195"/>
    </row>
    <row r="534303" spans="6:6" x14ac:dyDescent="0.25">
      <c r="F534303" s="195"/>
    </row>
    <row r="534304" spans="6:6" x14ac:dyDescent="0.25">
      <c r="F534304" s="195"/>
    </row>
    <row r="534305" spans="6:6" x14ac:dyDescent="0.25">
      <c r="F534305" s="195"/>
    </row>
    <row r="534306" spans="6:6" x14ac:dyDescent="0.25">
      <c r="F534306" s="195"/>
    </row>
    <row r="534307" spans="6:6" x14ac:dyDescent="0.25">
      <c r="F534307" s="195"/>
    </row>
    <row r="534308" spans="6:6" x14ac:dyDescent="0.25">
      <c r="F534308" s="195"/>
    </row>
    <row r="534309" spans="6:6" x14ac:dyDescent="0.25">
      <c r="F534309" s="195"/>
    </row>
    <row r="534310" spans="6:6" x14ac:dyDescent="0.25">
      <c r="F534310" s="195"/>
    </row>
    <row r="534311" spans="6:6" x14ac:dyDescent="0.25">
      <c r="F534311" s="195"/>
    </row>
    <row r="534312" spans="6:6" x14ac:dyDescent="0.25">
      <c r="F534312" s="195"/>
    </row>
    <row r="534313" spans="6:6" x14ac:dyDescent="0.25">
      <c r="F534313" s="195"/>
    </row>
    <row r="534314" spans="6:6" x14ac:dyDescent="0.25">
      <c r="F534314" s="195"/>
    </row>
    <row r="534315" spans="6:6" x14ac:dyDescent="0.25">
      <c r="F534315" s="195"/>
    </row>
    <row r="534316" spans="6:6" x14ac:dyDescent="0.25">
      <c r="F534316" s="195"/>
    </row>
    <row r="534317" spans="6:6" x14ac:dyDescent="0.25">
      <c r="F534317" s="195"/>
    </row>
    <row r="534318" spans="6:6" x14ac:dyDescent="0.25">
      <c r="F534318" s="195"/>
    </row>
    <row r="534319" spans="6:6" x14ac:dyDescent="0.25">
      <c r="F534319" s="195"/>
    </row>
    <row r="534320" spans="6:6" x14ac:dyDescent="0.25">
      <c r="F534320" s="195"/>
    </row>
    <row r="534321" spans="6:6" x14ac:dyDescent="0.25">
      <c r="F534321" s="195"/>
    </row>
    <row r="534322" spans="6:6" x14ac:dyDescent="0.25">
      <c r="F534322" s="195"/>
    </row>
    <row r="534323" spans="6:6" x14ac:dyDescent="0.25">
      <c r="F534323" s="195"/>
    </row>
    <row r="534324" spans="6:6" x14ac:dyDescent="0.25">
      <c r="F534324" s="195"/>
    </row>
    <row r="534325" spans="6:6" x14ac:dyDescent="0.25">
      <c r="F534325" s="195"/>
    </row>
    <row r="534326" spans="6:6" x14ac:dyDescent="0.25">
      <c r="F534326" s="195"/>
    </row>
    <row r="534327" spans="6:6" x14ac:dyDescent="0.25">
      <c r="F534327" s="195"/>
    </row>
    <row r="534328" spans="6:6" x14ac:dyDescent="0.25">
      <c r="F534328" s="195"/>
    </row>
    <row r="534329" spans="6:6" x14ac:dyDescent="0.25">
      <c r="F534329" s="195"/>
    </row>
    <row r="534330" spans="6:6" x14ac:dyDescent="0.25">
      <c r="F534330" s="195"/>
    </row>
    <row r="534331" spans="6:6" x14ac:dyDescent="0.25">
      <c r="F534331" s="195"/>
    </row>
    <row r="534332" spans="6:6" x14ac:dyDescent="0.25">
      <c r="F534332" s="195"/>
    </row>
    <row r="534333" spans="6:6" x14ac:dyDescent="0.25">
      <c r="F534333" s="195"/>
    </row>
    <row r="534334" spans="6:6" x14ac:dyDescent="0.25">
      <c r="F534334" s="195"/>
    </row>
    <row r="534335" spans="6:6" x14ac:dyDescent="0.25">
      <c r="F534335" s="195"/>
    </row>
    <row r="534336" spans="6:6" x14ac:dyDescent="0.25">
      <c r="F534336" s="195"/>
    </row>
    <row r="534337" spans="6:6" x14ac:dyDescent="0.25">
      <c r="F534337" s="195"/>
    </row>
    <row r="534338" spans="6:6" x14ac:dyDescent="0.25">
      <c r="F534338" s="195"/>
    </row>
    <row r="534339" spans="6:6" x14ac:dyDescent="0.25">
      <c r="F534339" s="195"/>
    </row>
    <row r="534340" spans="6:6" x14ac:dyDescent="0.25">
      <c r="F534340" s="195"/>
    </row>
    <row r="534341" spans="6:6" x14ac:dyDescent="0.25">
      <c r="F534341" s="195"/>
    </row>
    <row r="534342" spans="6:6" x14ac:dyDescent="0.25">
      <c r="F534342" s="195"/>
    </row>
    <row r="534343" spans="6:6" x14ac:dyDescent="0.25">
      <c r="F534343" s="195"/>
    </row>
    <row r="534344" spans="6:6" x14ac:dyDescent="0.25">
      <c r="F534344" s="195"/>
    </row>
    <row r="534345" spans="6:6" x14ac:dyDescent="0.25">
      <c r="F534345" s="195"/>
    </row>
    <row r="534346" spans="6:6" x14ac:dyDescent="0.25">
      <c r="F534346" s="195"/>
    </row>
    <row r="534347" spans="6:6" x14ac:dyDescent="0.25">
      <c r="F534347" s="195"/>
    </row>
    <row r="534348" spans="6:6" x14ac:dyDescent="0.25">
      <c r="F534348" s="195"/>
    </row>
    <row r="534349" spans="6:6" x14ac:dyDescent="0.25">
      <c r="F534349" s="195"/>
    </row>
    <row r="534350" spans="6:6" x14ac:dyDescent="0.25">
      <c r="F534350" s="195"/>
    </row>
    <row r="534351" spans="6:6" x14ac:dyDescent="0.25">
      <c r="F534351" s="195"/>
    </row>
    <row r="534352" spans="6:6" x14ac:dyDescent="0.25">
      <c r="F534352" s="195"/>
    </row>
    <row r="534353" spans="6:6" x14ac:dyDescent="0.25">
      <c r="F534353" s="195"/>
    </row>
    <row r="534354" spans="6:6" x14ac:dyDescent="0.25">
      <c r="F534354" s="195"/>
    </row>
    <row r="534355" spans="6:6" x14ac:dyDescent="0.25">
      <c r="F534355" s="195"/>
    </row>
    <row r="534356" spans="6:6" x14ac:dyDescent="0.25">
      <c r="F534356" s="195"/>
    </row>
    <row r="534357" spans="6:6" x14ac:dyDescent="0.25">
      <c r="F534357" s="195"/>
    </row>
    <row r="534358" spans="6:6" x14ac:dyDescent="0.25">
      <c r="F534358" s="195"/>
    </row>
    <row r="534359" spans="6:6" x14ac:dyDescent="0.25">
      <c r="F534359" s="195"/>
    </row>
    <row r="534360" spans="6:6" x14ac:dyDescent="0.25">
      <c r="F534360" s="195"/>
    </row>
    <row r="534361" spans="6:6" x14ac:dyDescent="0.25">
      <c r="F534361" s="195"/>
    </row>
    <row r="534362" spans="6:6" x14ac:dyDescent="0.25">
      <c r="F534362" s="195"/>
    </row>
    <row r="534363" spans="6:6" x14ac:dyDescent="0.25">
      <c r="F534363" s="195"/>
    </row>
    <row r="534364" spans="6:6" x14ac:dyDescent="0.25">
      <c r="F534364" s="195"/>
    </row>
    <row r="534365" spans="6:6" x14ac:dyDescent="0.25">
      <c r="F534365" s="195"/>
    </row>
    <row r="534366" spans="6:6" x14ac:dyDescent="0.25">
      <c r="F534366" s="195"/>
    </row>
    <row r="534367" spans="6:6" x14ac:dyDescent="0.25">
      <c r="F534367" s="195"/>
    </row>
    <row r="534368" spans="6:6" x14ac:dyDescent="0.25">
      <c r="F534368" s="195"/>
    </row>
    <row r="534369" spans="6:6" x14ac:dyDescent="0.25">
      <c r="F534369" s="195"/>
    </row>
    <row r="534370" spans="6:6" x14ac:dyDescent="0.25">
      <c r="F534370" s="195"/>
    </row>
    <row r="534371" spans="6:6" x14ac:dyDescent="0.25">
      <c r="F534371" s="195"/>
    </row>
    <row r="534372" spans="6:6" x14ac:dyDescent="0.25">
      <c r="F534372" s="195"/>
    </row>
    <row r="534373" spans="6:6" x14ac:dyDescent="0.25">
      <c r="F534373" s="195"/>
    </row>
    <row r="534374" spans="6:6" x14ac:dyDescent="0.25">
      <c r="F534374" s="195"/>
    </row>
    <row r="534375" spans="6:6" x14ac:dyDescent="0.25">
      <c r="F534375" s="195"/>
    </row>
    <row r="534376" spans="6:6" x14ac:dyDescent="0.25">
      <c r="F534376" s="195"/>
    </row>
    <row r="534377" spans="6:6" x14ac:dyDescent="0.25">
      <c r="F534377" s="195"/>
    </row>
    <row r="534378" spans="6:6" x14ac:dyDescent="0.25">
      <c r="F534378" s="195"/>
    </row>
    <row r="534379" spans="6:6" x14ac:dyDescent="0.25">
      <c r="F534379" s="195"/>
    </row>
    <row r="534380" spans="6:6" x14ac:dyDescent="0.25">
      <c r="F534380" s="195"/>
    </row>
    <row r="534381" spans="6:6" x14ac:dyDescent="0.25">
      <c r="F534381" s="195"/>
    </row>
    <row r="534382" spans="6:6" x14ac:dyDescent="0.25">
      <c r="F534382" s="195"/>
    </row>
    <row r="534383" spans="6:6" x14ac:dyDescent="0.25">
      <c r="F534383" s="195"/>
    </row>
    <row r="534384" spans="6:6" x14ac:dyDescent="0.25">
      <c r="F534384" s="195"/>
    </row>
    <row r="534385" spans="6:6" x14ac:dyDescent="0.25">
      <c r="F534385" s="195"/>
    </row>
    <row r="534386" spans="6:6" x14ac:dyDescent="0.25">
      <c r="F534386" s="195"/>
    </row>
    <row r="534387" spans="6:6" x14ac:dyDescent="0.25">
      <c r="F534387" s="195"/>
    </row>
    <row r="534388" spans="6:6" x14ac:dyDescent="0.25">
      <c r="F534388" s="195"/>
    </row>
    <row r="534389" spans="6:6" x14ac:dyDescent="0.25">
      <c r="F534389" s="195"/>
    </row>
    <row r="534390" spans="6:6" x14ac:dyDescent="0.25">
      <c r="F534390" s="195"/>
    </row>
    <row r="534391" spans="6:6" x14ac:dyDescent="0.25">
      <c r="F534391" s="195"/>
    </row>
    <row r="534392" spans="6:6" x14ac:dyDescent="0.25">
      <c r="F534392" s="195"/>
    </row>
    <row r="534393" spans="6:6" x14ac:dyDescent="0.25">
      <c r="F534393" s="195"/>
    </row>
    <row r="534394" spans="6:6" x14ac:dyDescent="0.25">
      <c r="F534394" s="195"/>
    </row>
    <row r="534395" spans="6:6" x14ac:dyDescent="0.25">
      <c r="F534395" s="195"/>
    </row>
    <row r="534396" spans="6:6" x14ac:dyDescent="0.25">
      <c r="F534396" s="195"/>
    </row>
    <row r="534397" spans="6:6" x14ac:dyDescent="0.25">
      <c r="F534397" s="195"/>
    </row>
    <row r="534398" spans="6:6" x14ac:dyDescent="0.25">
      <c r="F534398" s="195"/>
    </row>
    <row r="534399" spans="6:6" x14ac:dyDescent="0.25">
      <c r="F534399" s="195"/>
    </row>
    <row r="534400" spans="6:6" x14ac:dyDescent="0.25">
      <c r="F534400" s="195"/>
    </row>
    <row r="534401" spans="6:6" x14ac:dyDescent="0.25">
      <c r="F534401" s="195"/>
    </row>
    <row r="534402" spans="6:6" x14ac:dyDescent="0.25">
      <c r="F534402" s="195"/>
    </row>
    <row r="534403" spans="6:6" x14ac:dyDescent="0.25">
      <c r="F534403" s="195"/>
    </row>
    <row r="534404" spans="6:6" x14ac:dyDescent="0.25">
      <c r="F534404" s="195"/>
    </row>
    <row r="534405" spans="6:6" x14ac:dyDescent="0.25">
      <c r="F534405" s="195"/>
    </row>
    <row r="534406" spans="6:6" x14ac:dyDescent="0.25">
      <c r="F534406" s="195"/>
    </row>
    <row r="534407" spans="6:6" x14ac:dyDescent="0.25">
      <c r="F534407" s="195"/>
    </row>
    <row r="534408" spans="6:6" x14ac:dyDescent="0.25">
      <c r="F534408" s="195"/>
    </row>
    <row r="534409" spans="6:6" x14ac:dyDescent="0.25">
      <c r="F534409" s="195"/>
    </row>
    <row r="534410" spans="6:6" x14ac:dyDescent="0.25">
      <c r="F534410" s="195"/>
    </row>
    <row r="534411" spans="6:6" x14ac:dyDescent="0.25">
      <c r="F534411" s="195"/>
    </row>
    <row r="534412" spans="6:6" x14ac:dyDescent="0.25">
      <c r="F534412" s="195"/>
    </row>
    <row r="534413" spans="6:6" x14ac:dyDescent="0.25">
      <c r="F534413" s="195"/>
    </row>
    <row r="534414" spans="6:6" x14ac:dyDescent="0.25">
      <c r="F534414" s="195"/>
    </row>
    <row r="534415" spans="6:6" x14ac:dyDescent="0.25">
      <c r="F534415" s="195"/>
    </row>
    <row r="534416" spans="6:6" x14ac:dyDescent="0.25">
      <c r="F534416" s="195"/>
    </row>
    <row r="534417" spans="6:6" x14ac:dyDescent="0.25">
      <c r="F534417" s="195"/>
    </row>
    <row r="534418" spans="6:6" x14ac:dyDescent="0.25">
      <c r="F534418" s="195"/>
    </row>
    <row r="534419" spans="6:6" x14ac:dyDescent="0.25">
      <c r="F534419" s="195"/>
    </row>
    <row r="534420" spans="6:6" x14ac:dyDescent="0.25">
      <c r="F534420" s="195"/>
    </row>
    <row r="534421" spans="6:6" x14ac:dyDescent="0.25">
      <c r="F534421" s="195"/>
    </row>
    <row r="534422" spans="6:6" x14ac:dyDescent="0.25">
      <c r="F534422" s="195"/>
    </row>
    <row r="534423" spans="6:6" x14ac:dyDescent="0.25">
      <c r="F534423" s="195"/>
    </row>
    <row r="534424" spans="6:6" x14ac:dyDescent="0.25">
      <c r="F534424" s="195"/>
    </row>
    <row r="534425" spans="6:6" x14ac:dyDescent="0.25">
      <c r="F534425" s="195"/>
    </row>
    <row r="534426" spans="6:6" x14ac:dyDescent="0.25">
      <c r="F534426" s="195"/>
    </row>
    <row r="534427" spans="6:6" x14ac:dyDescent="0.25">
      <c r="F534427" s="195"/>
    </row>
    <row r="534428" spans="6:6" x14ac:dyDescent="0.25">
      <c r="F534428" s="195"/>
    </row>
    <row r="534429" spans="6:6" x14ac:dyDescent="0.25">
      <c r="F534429" s="195"/>
    </row>
    <row r="534430" spans="6:6" x14ac:dyDescent="0.25">
      <c r="F534430" s="195"/>
    </row>
    <row r="534431" spans="6:6" x14ac:dyDescent="0.25">
      <c r="F534431" s="195"/>
    </row>
    <row r="534432" spans="6:6" x14ac:dyDescent="0.25">
      <c r="F534432" s="195"/>
    </row>
    <row r="534433" spans="6:6" x14ac:dyDescent="0.25">
      <c r="F534433" s="195"/>
    </row>
    <row r="534434" spans="6:6" x14ac:dyDescent="0.25">
      <c r="F534434" s="195"/>
    </row>
    <row r="534435" spans="6:6" x14ac:dyDescent="0.25">
      <c r="F534435" s="195"/>
    </row>
    <row r="534436" spans="6:6" x14ac:dyDescent="0.25">
      <c r="F534436" s="195"/>
    </row>
    <row r="534437" spans="6:6" x14ac:dyDescent="0.25">
      <c r="F534437" s="195"/>
    </row>
    <row r="534438" spans="6:6" x14ac:dyDescent="0.25">
      <c r="F534438" s="195"/>
    </row>
    <row r="534439" spans="6:6" x14ac:dyDescent="0.25">
      <c r="F534439" s="195"/>
    </row>
    <row r="534440" spans="6:6" x14ac:dyDescent="0.25">
      <c r="F534440" s="195"/>
    </row>
    <row r="534441" spans="6:6" x14ac:dyDescent="0.25">
      <c r="F534441" s="195"/>
    </row>
    <row r="534442" spans="6:6" x14ac:dyDescent="0.25">
      <c r="F534442" s="195"/>
    </row>
    <row r="534443" spans="6:6" x14ac:dyDescent="0.25">
      <c r="F534443" s="195"/>
    </row>
    <row r="534444" spans="6:6" x14ac:dyDescent="0.25">
      <c r="F534444" s="195"/>
    </row>
    <row r="534445" spans="6:6" x14ac:dyDescent="0.25">
      <c r="F534445" s="195"/>
    </row>
    <row r="534446" spans="6:6" x14ac:dyDescent="0.25">
      <c r="F534446" s="195"/>
    </row>
    <row r="534447" spans="6:6" x14ac:dyDescent="0.25">
      <c r="F534447" s="195"/>
    </row>
    <row r="534448" spans="6:6" x14ac:dyDescent="0.25">
      <c r="F534448" s="195"/>
    </row>
    <row r="534449" spans="6:6" x14ac:dyDescent="0.25">
      <c r="F534449" s="195"/>
    </row>
    <row r="534450" spans="6:6" x14ac:dyDescent="0.25">
      <c r="F534450" s="195"/>
    </row>
    <row r="534451" spans="6:6" x14ac:dyDescent="0.25">
      <c r="F534451" s="195"/>
    </row>
    <row r="534452" spans="6:6" x14ac:dyDescent="0.25">
      <c r="F534452" s="195"/>
    </row>
    <row r="534453" spans="6:6" x14ac:dyDescent="0.25">
      <c r="F534453" s="195"/>
    </row>
    <row r="534454" spans="6:6" x14ac:dyDescent="0.25">
      <c r="F534454" s="195"/>
    </row>
    <row r="534455" spans="6:6" x14ac:dyDescent="0.25">
      <c r="F534455" s="195"/>
    </row>
    <row r="534456" spans="6:6" x14ac:dyDescent="0.25">
      <c r="F534456" s="195"/>
    </row>
    <row r="534457" spans="6:6" x14ac:dyDescent="0.25">
      <c r="F534457" s="195"/>
    </row>
    <row r="534458" spans="6:6" x14ac:dyDescent="0.25">
      <c r="F534458" s="195"/>
    </row>
    <row r="534459" spans="6:6" x14ac:dyDescent="0.25">
      <c r="F534459" s="195"/>
    </row>
    <row r="534460" spans="6:6" x14ac:dyDescent="0.25">
      <c r="F534460" s="195"/>
    </row>
    <row r="534461" spans="6:6" x14ac:dyDescent="0.25">
      <c r="F534461" s="195"/>
    </row>
    <row r="534462" spans="6:6" x14ac:dyDescent="0.25">
      <c r="F534462" s="195"/>
    </row>
    <row r="534463" spans="6:6" x14ac:dyDescent="0.25">
      <c r="F534463" s="195"/>
    </row>
    <row r="534464" spans="6:6" x14ac:dyDescent="0.25">
      <c r="F534464" s="195"/>
    </row>
    <row r="534465" spans="6:6" x14ac:dyDescent="0.25">
      <c r="F534465" s="195"/>
    </row>
    <row r="534466" spans="6:6" x14ac:dyDescent="0.25">
      <c r="F534466" s="195"/>
    </row>
    <row r="534467" spans="6:6" x14ac:dyDescent="0.25">
      <c r="F534467" s="195"/>
    </row>
    <row r="534468" spans="6:6" x14ac:dyDescent="0.25">
      <c r="F534468" s="195"/>
    </row>
    <row r="534469" spans="6:6" x14ac:dyDescent="0.25">
      <c r="F534469" s="195"/>
    </row>
    <row r="534470" spans="6:6" x14ac:dyDescent="0.25">
      <c r="F534470" s="195"/>
    </row>
    <row r="534471" spans="6:6" x14ac:dyDescent="0.25">
      <c r="F534471" s="195"/>
    </row>
    <row r="534472" spans="6:6" x14ac:dyDescent="0.25">
      <c r="F534472" s="195"/>
    </row>
    <row r="534473" spans="6:6" x14ac:dyDescent="0.25">
      <c r="F534473" s="195"/>
    </row>
    <row r="534474" spans="6:6" x14ac:dyDescent="0.25">
      <c r="F534474" s="195"/>
    </row>
    <row r="534475" spans="6:6" x14ac:dyDescent="0.25">
      <c r="F534475" s="195"/>
    </row>
    <row r="534476" spans="6:6" x14ac:dyDescent="0.25">
      <c r="F534476" s="195"/>
    </row>
    <row r="534477" spans="6:6" x14ac:dyDescent="0.25">
      <c r="F534477" s="195"/>
    </row>
    <row r="534478" spans="6:6" x14ac:dyDescent="0.25">
      <c r="F534478" s="195"/>
    </row>
    <row r="534479" spans="6:6" x14ac:dyDescent="0.25">
      <c r="F534479" s="195"/>
    </row>
    <row r="534480" spans="6:6" x14ac:dyDescent="0.25">
      <c r="F534480" s="195"/>
    </row>
    <row r="534481" spans="6:6" x14ac:dyDescent="0.25">
      <c r="F534481" s="195"/>
    </row>
    <row r="534482" spans="6:6" x14ac:dyDescent="0.25">
      <c r="F534482" s="195"/>
    </row>
    <row r="534483" spans="6:6" x14ac:dyDescent="0.25">
      <c r="F534483" s="195"/>
    </row>
    <row r="534484" spans="6:6" x14ac:dyDescent="0.25">
      <c r="F534484" s="195"/>
    </row>
    <row r="534485" spans="6:6" x14ac:dyDescent="0.25">
      <c r="F534485" s="195"/>
    </row>
    <row r="534486" spans="6:6" x14ac:dyDescent="0.25">
      <c r="F534486" s="195"/>
    </row>
    <row r="534487" spans="6:6" x14ac:dyDescent="0.25">
      <c r="F534487" s="195"/>
    </row>
    <row r="534488" spans="6:6" x14ac:dyDescent="0.25">
      <c r="F534488" s="195"/>
    </row>
    <row r="534489" spans="6:6" x14ac:dyDescent="0.25">
      <c r="F534489" s="195"/>
    </row>
    <row r="534490" spans="6:6" x14ac:dyDescent="0.25">
      <c r="F534490" s="195"/>
    </row>
    <row r="534491" spans="6:6" x14ac:dyDescent="0.25">
      <c r="F534491" s="195"/>
    </row>
    <row r="534492" spans="6:6" x14ac:dyDescent="0.25">
      <c r="F534492" s="195"/>
    </row>
    <row r="534493" spans="6:6" x14ac:dyDescent="0.25">
      <c r="F534493" s="195"/>
    </row>
    <row r="534494" spans="6:6" x14ac:dyDescent="0.25">
      <c r="F534494" s="195"/>
    </row>
    <row r="534495" spans="6:6" x14ac:dyDescent="0.25">
      <c r="F534495" s="195"/>
    </row>
    <row r="534496" spans="6:6" x14ac:dyDescent="0.25">
      <c r="F534496" s="195"/>
    </row>
    <row r="534497" spans="6:6" x14ac:dyDescent="0.25">
      <c r="F534497" s="195"/>
    </row>
    <row r="534498" spans="6:6" x14ac:dyDescent="0.25">
      <c r="F534498" s="195"/>
    </row>
    <row r="534499" spans="6:6" x14ac:dyDescent="0.25">
      <c r="F534499" s="195"/>
    </row>
    <row r="534500" spans="6:6" x14ac:dyDescent="0.25">
      <c r="F534500" s="195"/>
    </row>
    <row r="534501" spans="6:6" x14ac:dyDescent="0.25">
      <c r="F534501" s="195"/>
    </row>
    <row r="534502" spans="6:6" x14ac:dyDescent="0.25">
      <c r="F534502" s="195"/>
    </row>
    <row r="534503" spans="6:6" x14ac:dyDescent="0.25">
      <c r="F534503" s="195"/>
    </row>
    <row r="534504" spans="6:6" x14ac:dyDescent="0.25">
      <c r="F534504" s="195"/>
    </row>
    <row r="534505" spans="6:6" x14ac:dyDescent="0.25">
      <c r="F534505" s="195"/>
    </row>
    <row r="534506" spans="6:6" x14ac:dyDescent="0.25">
      <c r="F534506" s="195"/>
    </row>
    <row r="534507" spans="6:6" x14ac:dyDescent="0.25">
      <c r="F534507" s="195"/>
    </row>
    <row r="534508" spans="6:6" x14ac:dyDescent="0.25">
      <c r="F534508" s="195"/>
    </row>
    <row r="534509" spans="6:6" x14ac:dyDescent="0.25">
      <c r="F534509" s="195"/>
    </row>
    <row r="534510" spans="6:6" x14ac:dyDescent="0.25">
      <c r="F534510" s="195"/>
    </row>
    <row r="534511" spans="6:6" x14ac:dyDescent="0.25">
      <c r="F534511" s="195"/>
    </row>
    <row r="534512" spans="6:6" x14ac:dyDescent="0.25">
      <c r="F534512" s="195"/>
    </row>
    <row r="534513" spans="6:6" x14ac:dyDescent="0.25">
      <c r="F534513" s="195"/>
    </row>
    <row r="534514" spans="6:6" x14ac:dyDescent="0.25">
      <c r="F534514" s="195"/>
    </row>
    <row r="534515" spans="6:6" x14ac:dyDescent="0.25">
      <c r="F534515" s="195"/>
    </row>
    <row r="534516" spans="6:6" x14ac:dyDescent="0.25">
      <c r="F534516" s="195"/>
    </row>
    <row r="534517" spans="6:6" x14ac:dyDescent="0.25">
      <c r="F534517" s="195"/>
    </row>
    <row r="534518" spans="6:6" x14ac:dyDescent="0.25">
      <c r="F534518" s="195"/>
    </row>
    <row r="534519" spans="6:6" x14ac:dyDescent="0.25">
      <c r="F534519" s="195"/>
    </row>
    <row r="534520" spans="6:6" x14ac:dyDescent="0.25">
      <c r="F534520" s="195"/>
    </row>
    <row r="534521" spans="6:6" x14ac:dyDescent="0.25">
      <c r="F534521" s="195"/>
    </row>
    <row r="534522" spans="6:6" x14ac:dyDescent="0.25">
      <c r="F534522" s="195"/>
    </row>
    <row r="534523" spans="6:6" x14ac:dyDescent="0.25">
      <c r="F534523" s="195"/>
    </row>
    <row r="534524" spans="6:6" x14ac:dyDescent="0.25">
      <c r="F534524" s="195"/>
    </row>
    <row r="534525" spans="6:6" x14ac:dyDescent="0.25">
      <c r="F534525" s="195"/>
    </row>
    <row r="534526" spans="6:6" x14ac:dyDescent="0.25">
      <c r="F534526" s="195"/>
    </row>
    <row r="534527" spans="6:6" x14ac:dyDescent="0.25">
      <c r="F534527" s="195"/>
    </row>
    <row r="534528" spans="6:6" x14ac:dyDescent="0.25">
      <c r="F534528" s="195"/>
    </row>
    <row r="534529" spans="6:6" x14ac:dyDescent="0.25">
      <c r="F534529" s="195"/>
    </row>
    <row r="534530" spans="6:6" x14ac:dyDescent="0.25">
      <c r="F534530" s="195"/>
    </row>
    <row r="534531" spans="6:6" x14ac:dyDescent="0.25">
      <c r="F534531" s="195"/>
    </row>
    <row r="534532" spans="6:6" x14ac:dyDescent="0.25">
      <c r="F534532" s="195"/>
    </row>
    <row r="534533" spans="6:6" x14ac:dyDescent="0.25">
      <c r="F534533" s="195"/>
    </row>
    <row r="534534" spans="6:6" x14ac:dyDescent="0.25">
      <c r="F534534" s="195"/>
    </row>
    <row r="534535" spans="6:6" x14ac:dyDescent="0.25">
      <c r="F534535" s="195"/>
    </row>
    <row r="534536" spans="6:6" x14ac:dyDescent="0.25">
      <c r="F534536" s="195"/>
    </row>
    <row r="534537" spans="6:6" x14ac:dyDescent="0.25">
      <c r="F534537" s="195"/>
    </row>
    <row r="534538" spans="6:6" x14ac:dyDescent="0.25">
      <c r="F534538" s="195"/>
    </row>
    <row r="534539" spans="6:6" x14ac:dyDescent="0.25">
      <c r="F534539" s="195"/>
    </row>
    <row r="534540" spans="6:6" x14ac:dyDescent="0.25">
      <c r="F534540" s="195"/>
    </row>
    <row r="534541" spans="6:6" x14ac:dyDescent="0.25">
      <c r="F534541" s="195"/>
    </row>
    <row r="534542" spans="6:6" x14ac:dyDescent="0.25">
      <c r="F534542" s="195"/>
    </row>
    <row r="534543" spans="6:6" x14ac:dyDescent="0.25">
      <c r="F534543" s="195"/>
    </row>
    <row r="534544" spans="6:6" x14ac:dyDescent="0.25">
      <c r="F534544" s="195"/>
    </row>
    <row r="534545" spans="6:6" x14ac:dyDescent="0.25">
      <c r="F534545" s="195"/>
    </row>
    <row r="534546" spans="6:6" x14ac:dyDescent="0.25">
      <c r="F534546" s="195"/>
    </row>
    <row r="534547" spans="6:6" x14ac:dyDescent="0.25">
      <c r="F534547" s="195"/>
    </row>
    <row r="534548" spans="6:6" x14ac:dyDescent="0.25">
      <c r="F534548" s="195"/>
    </row>
    <row r="534549" spans="6:6" x14ac:dyDescent="0.25">
      <c r="F534549" s="195"/>
    </row>
    <row r="534550" spans="6:6" x14ac:dyDescent="0.25">
      <c r="F534550" s="195"/>
    </row>
    <row r="534551" spans="6:6" x14ac:dyDescent="0.25">
      <c r="F534551" s="195"/>
    </row>
    <row r="534552" spans="6:6" x14ac:dyDescent="0.25">
      <c r="F534552" s="195"/>
    </row>
    <row r="534553" spans="6:6" x14ac:dyDescent="0.25">
      <c r="F534553" s="195"/>
    </row>
    <row r="534554" spans="6:6" x14ac:dyDescent="0.25">
      <c r="F534554" s="195"/>
    </row>
    <row r="534555" spans="6:6" x14ac:dyDescent="0.25">
      <c r="F534555" s="195"/>
    </row>
    <row r="534556" spans="6:6" x14ac:dyDescent="0.25">
      <c r="F534556" s="195"/>
    </row>
    <row r="534557" spans="6:6" x14ac:dyDescent="0.25">
      <c r="F534557" s="195"/>
    </row>
    <row r="534558" spans="6:6" x14ac:dyDescent="0.25">
      <c r="F534558" s="195"/>
    </row>
    <row r="534559" spans="6:6" x14ac:dyDescent="0.25">
      <c r="F534559" s="195"/>
    </row>
    <row r="534560" spans="6:6" x14ac:dyDescent="0.25">
      <c r="F534560" s="195"/>
    </row>
    <row r="534561" spans="6:6" x14ac:dyDescent="0.25">
      <c r="F534561" s="195"/>
    </row>
    <row r="534562" spans="6:6" x14ac:dyDescent="0.25">
      <c r="F534562" s="195"/>
    </row>
    <row r="534563" spans="6:6" x14ac:dyDescent="0.25">
      <c r="F534563" s="195"/>
    </row>
    <row r="534564" spans="6:6" x14ac:dyDescent="0.25">
      <c r="F534564" s="195"/>
    </row>
    <row r="534565" spans="6:6" x14ac:dyDescent="0.25">
      <c r="F534565" s="195"/>
    </row>
    <row r="534566" spans="6:6" x14ac:dyDescent="0.25">
      <c r="F534566" s="195"/>
    </row>
    <row r="534567" spans="6:6" x14ac:dyDescent="0.25">
      <c r="F534567" s="195"/>
    </row>
    <row r="534568" spans="6:6" x14ac:dyDescent="0.25">
      <c r="F534568" s="195"/>
    </row>
    <row r="534569" spans="6:6" x14ac:dyDescent="0.25">
      <c r="F534569" s="195"/>
    </row>
    <row r="534570" spans="6:6" x14ac:dyDescent="0.25">
      <c r="F534570" s="195"/>
    </row>
    <row r="534571" spans="6:6" x14ac:dyDescent="0.25">
      <c r="F534571" s="195"/>
    </row>
    <row r="534572" spans="6:6" x14ac:dyDescent="0.25">
      <c r="F534572" s="195"/>
    </row>
    <row r="534573" spans="6:6" x14ac:dyDescent="0.25">
      <c r="F534573" s="195"/>
    </row>
    <row r="534574" spans="6:6" x14ac:dyDescent="0.25">
      <c r="F534574" s="195"/>
    </row>
    <row r="534575" spans="6:6" x14ac:dyDescent="0.25">
      <c r="F534575" s="195"/>
    </row>
    <row r="534576" spans="6:6" x14ac:dyDescent="0.25">
      <c r="F534576" s="195"/>
    </row>
    <row r="534577" spans="6:6" x14ac:dyDescent="0.25">
      <c r="F534577" s="195"/>
    </row>
    <row r="534578" spans="6:6" x14ac:dyDescent="0.25">
      <c r="F534578" s="195"/>
    </row>
    <row r="534579" spans="6:6" x14ac:dyDescent="0.25">
      <c r="F534579" s="195"/>
    </row>
    <row r="534580" spans="6:6" x14ac:dyDescent="0.25">
      <c r="F534580" s="195"/>
    </row>
    <row r="534581" spans="6:6" x14ac:dyDescent="0.25">
      <c r="F534581" s="195"/>
    </row>
    <row r="534582" spans="6:6" x14ac:dyDescent="0.25">
      <c r="F534582" s="195"/>
    </row>
    <row r="534583" spans="6:6" x14ac:dyDescent="0.25">
      <c r="F534583" s="195"/>
    </row>
    <row r="534584" spans="6:6" x14ac:dyDescent="0.25">
      <c r="F534584" s="195"/>
    </row>
    <row r="534585" spans="6:6" x14ac:dyDescent="0.25">
      <c r="F534585" s="195"/>
    </row>
    <row r="534586" spans="6:6" x14ac:dyDescent="0.25">
      <c r="F534586" s="195"/>
    </row>
    <row r="534587" spans="6:6" x14ac:dyDescent="0.25">
      <c r="F534587" s="195"/>
    </row>
    <row r="534588" spans="6:6" x14ac:dyDescent="0.25">
      <c r="F534588" s="195"/>
    </row>
    <row r="534589" spans="6:6" x14ac:dyDescent="0.25">
      <c r="F534589" s="195"/>
    </row>
    <row r="534590" spans="6:6" x14ac:dyDescent="0.25">
      <c r="F534590" s="195"/>
    </row>
    <row r="534591" spans="6:6" x14ac:dyDescent="0.25">
      <c r="F534591" s="195"/>
    </row>
    <row r="534592" spans="6:6" x14ac:dyDescent="0.25">
      <c r="F534592" s="195"/>
    </row>
    <row r="534593" spans="6:6" x14ac:dyDescent="0.25">
      <c r="F534593" s="195"/>
    </row>
    <row r="534594" spans="6:6" x14ac:dyDescent="0.25">
      <c r="F534594" s="195"/>
    </row>
    <row r="534595" spans="6:6" x14ac:dyDescent="0.25">
      <c r="F534595" s="195"/>
    </row>
    <row r="534596" spans="6:6" x14ac:dyDescent="0.25">
      <c r="F534596" s="195"/>
    </row>
    <row r="534597" spans="6:6" x14ac:dyDescent="0.25">
      <c r="F534597" s="195"/>
    </row>
    <row r="534598" spans="6:6" x14ac:dyDescent="0.25">
      <c r="F534598" s="195"/>
    </row>
    <row r="534599" spans="6:6" x14ac:dyDescent="0.25">
      <c r="F534599" s="195"/>
    </row>
    <row r="534600" spans="6:6" x14ac:dyDescent="0.25">
      <c r="F534600" s="195"/>
    </row>
    <row r="534601" spans="6:6" x14ac:dyDescent="0.25">
      <c r="F534601" s="195"/>
    </row>
    <row r="534602" spans="6:6" x14ac:dyDescent="0.25">
      <c r="F534602" s="195"/>
    </row>
    <row r="534603" spans="6:6" x14ac:dyDescent="0.25">
      <c r="F534603" s="195"/>
    </row>
    <row r="534604" spans="6:6" x14ac:dyDescent="0.25">
      <c r="F534604" s="195"/>
    </row>
    <row r="534605" spans="6:6" x14ac:dyDescent="0.25">
      <c r="F534605" s="195"/>
    </row>
    <row r="534606" spans="6:6" x14ac:dyDescent="0.25">
      <c r="F534606" s="195"/>
    </row>
    <row r="534607" spans="6:6" x14ac:dyDescent="0.25">
      <c r="F534607" s="195"/>
    </row>
    <row r="534608" spans="6:6" x14ac:dyDescent="0.25">
      <c r="F534608" s="195"/>
    </row>
    <row r="534609" spans="6:6" x14ac:dyDescent="0.25">
      <c r="F534609" s="195"/>
    </row>
    <row r="534610" spans="6:6" x14ac:dyDescent="0.25">
      <c r="F534610" s="195"/>
    </row>
    <row r="534611" spans="6:6" x14ac:dyDescent="0.25">
      <c r="F534611" s="195"/>
    </row>
    <row r="534612" spans="6:6" x14ac:dyDescent="0.25">
      <c r="F534612" s="195"/>
    </row>
    <row r="534613" spans="6:6" x14ac:dyDescent="0.25">
      <c r="F534613" s="195"/>
    </row>
    <row r="534614" spans="6:6" x14ac:dyDescent="0.25">
      <c r="F534614" s="195"/>
    </row>
    <row r="534615" spans="6:6" x14ac:dyDescent="0.25">
      <c r="F534615" s="195"/>
    </row>
    <row r="534616" spans="6:6" x14ac:dyDescent="0.25">
      <c r="F534616" s="195"/>
    </row>
    <row r="534617" spans="6:6" x14ac:dyDescent="0.25">
      <c r="F534617" s="195"/>
    </row>
    <row r="534618" spans="6:6" x14ac:dyDescent="0.25">
      <c r="F534618" s="195"/>
    </row>
    <row r="534619" spans="6:6" x14ac:dyDescent="0.25">
      <c r="F534619" s="195"/>
    </row>
    <row r="534620" spans="6:6" x14ac:dyDescent="0.25">
      <c r="F534620" s="195"/>
    </row>
    <row r="534621" spans="6:6" x14ac:dyDescent="0.25">
      <c r="F534621" s="195"/>
    </row>
    <row r="534622" spans="6:6" x14ac:dyDescent="0.25">
      <c r="F534622" s="195"/>
    </row>
    <row r="534623" spans="6:6" x14ac:dyDescent="0.25">
      <c r="F534623" s="195"/>
    </row>
    <row r="534624" spans="6:6" x14ac:dyDescent="0.25">
      <c r="F534624" s="195"/>
    </row>
    <row r="534625" spans="6:6" x14ac:dyDescent="0.25">
      <c r="F534625" s="195"/>
    </row>
    <row r="534626" spans="6:6" x14ac:dyDescent="0.25">
      <c r="F534626" s="195"/>
    </row>
    <row r="534627" spans="6:6" x14ac:dyDescent="0.25">
      <c r="F534627" s="195"/>
    </row>
    <row r="534628" spans="6:6" x14ac:dyDescent="0.25">
      <c r="F534628" s="195"/>
    </row>
    <row r="534629" spans="6:6" x14ac:dyDescent="0.25">
      <c r="F534629" s="195"/>
    </row>
    <row r="534630" spans="6:6" x14ac:dyDescent="0.25">
      <c r="F534630" s="195"/>
    </row>
    <row r="534631" spans="6:6" x14ac:dyDescent="0.25">
      <c r="F534631" s="195"/>
    </row>
    <row r="534632" spans="6:6" x14ac:dyDescent="0.25">
      <c r="F534632" s="195"/>
    </row>
    <row r="534633" spans="6:6" x14ac:dyDescent="0.25">
      <c r="F534633" s="195"/>
    </row>
    <row r="534634" spans="6:6" x14ac:dyDescent="0.25">
      <c r="F534634" s="195"/>
    </row>
    <row r="534635" spans="6:6" x14ac:dyDescent="0.25">
      <c r="F534635" s="195"/>
    </row>
    <row r="534636" spans="6:6" x14ac:dyDescent="0.25">
      <c r="F534636" s="195"/>
    </row>
    <row r="534637" spans="6:6" x14ac:dyDescent="0.25">
      <c r="F534637" s="195"/>
    </row>
    <row r="534638" spans="6:6" x14ac:dyDescent="0.25">
      <c r="F534638" s="195"/>
    </row>
    <row r="534639" spans="6:6" x14ac:dyDescent="0.25">
      <c r="F534639" s="195"/>
    </row>
    <row r="534640" spans="6:6" x14ac:dyDescent="0.25">
      <c r="F534640" s="195"/>
    </row>
    <row r="534641" spans="6:6" x14ac:dyDescent="0.25">
      <c r="F534641" s="195"/>
    </row>
    <row r="534642" spans="6:6" x14ac:dyDescent="0.25">
      <c r="F534642" s="195"/>
    </row>
    <row r="534643" spans="6:6" x14ac:dyDescent="0.25">
      <c r="F534643" s="195"/>
    </row>
    <row r="534644" spans="6:6" x14ac:dyDescent="0.25">
      <c r="F534644" s="195"/>
    </row>
    <row r="534645" spans="6:6" x14ac:dyDescent="0.25">
      <c r="F534645" s="195"/>
    </row>
    <row r="534646" spans="6:6" x14ac:dyDescent="0.25">
      <c r="F534646" s="195"/>
    </row>
    <row r="534647" spans="6:6" x14ac:dyDescent="0.25">
      <c r="F534647" s="195"/>
    </row>
    <row r="534648" spans="6:6" x14ac:dyDescent="0.25">
      <c r="F534648" s="195"/>
    </row>
    <row r="534649" spans="6:6" x14ac:dyDescent="0.25">
      <c r="F534649" s="195"/>
    </row>
    <row r="534650" spans="6:6" x14ac:dyDescent="0.25">
      <c r="F534650" s="195"/>
    </row>
    <row r="534651" spans="6:6" x14ac:dyDescent="0.25">
      <c r="F534651" s="195"/>
    </row>
    <row r="534652" spans="6:6" x14ac:dyDescent="0.25">
      <c r="F534652" s="195"/>
    </row>
    <row r="534653" spans="6:6" x14ac:dyDescent="0.25">
      <c r="F534653" s="195"/>
    </row>
    <row r="534654" spans="6:6" x14ac:dyDescent="0.25">
      <c r="F534654" s="195"/>
    </row>
    <row r="534655" spans="6:6" x14ac:dyDescent="0.25">
      <c r="F534655" s="195"/>
    </row>
    <row r="534656" spans="6:6" x14ac:dyDescent="0.25">
      <c r="F534656" s="195"/>
    </row>
    <row r="534657" spans="6:6" x14ac:dyDescent="0.25">
      <c r="F534657" s="195"/>
    </row>
    <row r="534658" spans="6:6" x14ac:dyDescent="0.25">
      <c r="F534658" s="195"/>
    </row>
    <row r="534659" spans="6:6" x14ac:dyDescent="0.25">
      <c r="F534659" s="195"/>
    </row>
    <row r="534660" spans="6:6" x14ac:dyDescent="0.25">
      <c r="F534660" s="195"/>
    </row>
    <row r="534661" spans="6:6" x14ac:dyDescent="0.25">
      <c r="F534661" s="195"/>
    </row>
    <row r="534662" spans="6:6" x14ac:dyDescent="0.25">
      <c r="F534662" s="195"/>
    </row>
    <row r="534663" spans="6:6" x14ac:dyDescent="0.25">
      <c r="F534663" s="195"/>
    </row>
    <row r="534664" spans="6:6" x14ac:dyDescent="0.25">
      <c r="F534664" s="195"/>
    </row>
    <row r="539782" spans="6:6" x14ac:dyDescent="0.25">
      <c r="F539782" s="195"/>
    </row>
    <row r="539783" spans="6:6" x14ac:dyDescent="0.25">
      <c r="F539783" s="195"/>
    </row>
    <row r="539784" spans="6:6" x14ac:dyDescent="0.25">
      <c r="F539784" s="195"/>
    </row>
    <row r="539785" spans="6:6" x14ac:dyDescent="0.25">
      <c r="F539785" s="195"/>
    </row>
    <row r="539786" spans="6:6" x14ac:dyDescent="0.25">
      <c r="F539786" s="195"/>
    </row>
    <row r="539787" spans="6:6" x14ac:dyDescent="0.25">
      <c r="F539787" s="195"/>
    </row>
    <row r="539788" spans="6:6" x14ac:dyDescent="0.25">
      <c r="F539788" s="195"/>
    </row>
    <row r="539789" spans="6:6" x14ac:dyDescent="0.25">
      <c r="F539789" s="195"/>
    </row>
    <row r="539790" spans="6:6" x14ac:dyDescent="0.25">
      <c r="F539790" s="195"/>
    </row>
    <row r="539791" spans="6:6" x14ac:dyDescent="0.25">
      <c r="F539791" s="195"/>
    </row>
    <row r="539792" spans="6:6" x14ac:dyDescent="0.25">
      <c r="F539792" s="195"/>
    </row>
    <row r="539793" spans="6:6" x14ac:dyDescent="0.25">
      <c r="F539793" s="195"/>
    </row>
    <row r="539794" spans="6:6" x14ac:dyDescent="0.25">
      <c r="F539794" s="195"/>
    </row>
    <row r="539795" spans="6:6" x14ac:dyDescent="0.25">
      <c r="F539795" s="195"/>
    </row>
    <row r="539796" spans="6:6" x14ac:dyDescent="0.25">
      <c r="F539796" s="195"/>
    </row>
    <row r="539797" spans="6:6" x14ac:dyDescent="0.25">
      <c r="F539797" s="195"/>
    </row>
    <row r="539798" spans="6:6" x14ac:dyDescent="0.25">
      <c r="F539798" s="195"/>
    </row>
    <row r="539799" spans="6:6" x14ac:dyDescent="0.25">
      <c r="F539799" s="195"/>
    </row>
    <row r="539800" spans="6:6" x14ac:dyDescent="0.25">
      <c r="F539800" s="195"/>
    </row>
    <row r="539801" spans="6:6" x14ac:dyDescent="0.25">
      <c r="F539801" s="195"/>
    </row>
    <row r="539802" spans="6:6" x14ac:dyDescent="0.25">
      <c r="F539802" s="195"/>
    </row>
    <row r="539803" spans="6:6" x14ac:dyDescent="0.25">
      <c r="F539803" s="195"/>
    </row>
    <row r="539804" spans="6:6" x14ac:dyDescent="0.25">
      <c r="F539804" s="195"/>
    </row>
    <row r="539805" spans="6:6" x14ac:dyDescent="0.25">
      <c r="F539805" s="195"/>
    </row>
    <row r="539806" spans="6:6" x14ac:dyDescent="0.25">
      <c r="F539806" s="195"/>
    </row>
    <row r="539807" spans="6:6" x14ac:dyDescent="0.25">
      <c r="F539807" s="195"/>
    </row>
    <row r="539808" spans="6:6" x14ac:dyDescent="0.25">
      <c r="F539808" s="195"/>
    </row>
    <row r="539809" spans="6:6" x14ac:dyDescent="0.25">
      <c r="F539809" s="195"/>
    </row>
    <row r="539810" spans="6:6" x14ac:dyDescent="0.25">
      <c r="F539810" s="195"/>
    </row>
    <row r="539811" spans="6:6" x14ac:dyDescent="0.25">
      <c r="F539811" s="195"/>
    </row>
    <row r="539812" spans="6:6" x14ac:dyDescent="0.25">
      <c r="F539812" s="195"/>
    </row>
    <row r="539813" spans="6:6" x14ac:dyDescent="0.25">
      <c r="F539813" s="195"/>
    </row>
    <row r="539814" spans="6:6" x14ac:dyDescent="0.25">
      <c r="F539814" s="195"/>
    </row>
    <row r="539815" spans="6:6" x14ac:dyDescent="0.25">
      <c r="F539815" s="195"/>
    </row>
    <row r="539816" spans="6:6" x14ac:dyDescent="0.25">
      <c r="F539816" s="195"/>
    </row>
    <row r="539817" spans="6:6" x14ac:dyDescent="0.25">
      <c r="F539817" s="195"/>
    </row>
    <row r="539818" spans="6:6" x14ac:dyDescent="0.25">
      <c r="F539818" s="195"/>
    </row>
    <row r="539819" spans="6:6" x14ac:dyDescent="0.25">
      <c r="F539819" s="195"/>
    </row>
    <row r="539820" spans="6:6" x14ac:dyDescent="0.25">
      <c r="F539820" s="195"/>
    </row>
    <row r="539821" spans="6:6" x14ac:dyDescent="0.25">
      <c r="F539821" s="195"/>
    </row>
    <row r="539822" spans="6:6" x14ac:dyDescent="0.25">
      <c r="F539822" s="195"/>
    </row>
    <row r="539823" spans="6:6" x14ac:dyDescent="0.25">
      <c r="F539823" s="195"/>
    </row>
    <row r="539824" spans="6:6" x14ac:dyDescent="0.25">
      <c r="F539824" s="195"/>
    </row>
    <row r="539825" spans="6:6" x14ac:dyDescent="0.25">
      <c r="F539825" s="195"/>
    </row>
    <row r="539826" spans="6:6" x14ac:dyDescent="0.25">
      <c r="F539826" s="195"/>
    </row>
    <row r="539827" spans="6:6" x14ac:dyDescent="0.25">
      <c r="F539827" s="195"/>
    </row>
    <row r="539828" spans="6:6" x14ac:dyDescent="0.25">
      <c r="F539828" s="195"/>
    </row>
    <row r="539829" spans="6:6" x14ac:dyDescent="0.25">
      <c r="F539829" s="195"/>
    </row>
    <row r="539830" spans="6:6" x14ac:dyDescent="0.25">
      <c r="F539830" s="195"/>
    </row>
    <row r="539831" spans="6:6" x14ac:dyDescent="0.25">
      <c r="F539831" s="195"/>
    </row>
    <row r="539832" spans="6:6" x14ac:dyDescent="0.25">
      <c r="F539832" s="195"/>
    </row>
    <row r="539833" spans="6:6" x14ac:dyDescent="0.25">
      <c r="F539833" s="195"/>
    </row>
    <row r="539834" spans="6:6" x14ac:dyDescent="0.25">
      <c r="F539834" s="195"/>
    </row>
    <row r="539835" spans="6:6" x14ac:dyDescent="0.25">
      <c r="F539835" s="195"/>
    </row>
    <row r="539836" spans="6:6" x14ac:dyDescent="0.25">
      <c r="F539836" s="195"/>
    </row>
    <row r="539837" spans="6:6" x14ac:dyDescent="0.25">
      <c r="F539837" s="195"/>
    </row>
    <row r="539838" spans="6:6" x14ac:dyDescent="0.25">
      <c r="F539838" s="195"/>
    </row>
    <row r="539839" spans="6:6" x14ac:dyDescent="0.25">
      <c r="F539839" s="195"/>
    </row>
    <row r="539840" spans="6:6" x14ac:dyDescent="0.25">
      <c r="F539840" s="195"/>
    </row>
    <row r="539841" spans="6:6" x14ac:dyDescent="0.25">
      <c r="F539841" s="195"/>
    </row>
    <row r="539842" spans="6:6" x14ac:dyDescent="0.25">
      <c r="F539842" s="195"/>
    </row>
    <row r="539843" spans="6:6" x14ac:dyDescent="0.25">
      <c r="F539843" s="195"/>
    </row>
    <row r="539844" spans="6:6" x14ac:dyDescent="0.25">
      <c r="F539844" s="195"/>
    </row>
    <row r="539845" spans="6:6" x14ac:dyDescent="0.25">
      <c r="F539845" s="195"/>
    </row>
    <row r="539846" spans="6:6" x14ac:dyDescent="0.25">
      <c r="F539846" s="195"/>
    </row>
    <row r="539847" spans="6:6" x14ac:dyDescent="0.25">
      <c r="F539847" s="195"/>
    </row>
    <row r="539848" spans="6:6" x14ac:dyDescent="0.25">
      <c r="F539848" s="195"/>
    </row>
    <row r="539849" spans="6:6" x14ac:dyDescent="0.25">
      <c r="F539849" s="195"/>
    </row>
    <row r="539850" spans="6:6" x14ac:dyDescent="0.25">
      <c r="F539850" s="195"/>
    </row>
    <row r="539851" spans="6:6" x14ac:dyDescent="0.25">
      <c r="F539851" s="195"/>
    </row>
    <row r="539852" spans="6:6" x14ac:dyDescent="0.25">
      <c r="F539852" s="195"/>
    </row>
    <row r="539853" spans="6:6" x14ac:dyDescent="0.25">
      <c r="F539853" s="195"/>
    </row>
    <row r="539854" spans="6:6" x14ac:dyDescent="0.25">
      <c r="F539854" s="195"/>
    </row>
    <row r="539855" spans="6:6" x14ac:dyDescent="0.25">
      <c r="F539855" s="195"/>
    </row>
    <row r="539856" spans="6:6" x14ac:dyDescent="0.25">
      <c r="F539856" s="195"/>
    </row>
    <row r="539857" spans="6:6" x14ac:dyDescent="0.25">
      <c r="F539857" s="195"/>
    </row>
    <row r="539858" spans="6:6" x14ac:dyDescent="0.25">
      <c r="F539858" s="195"/>
    </row>
    <row r="539859" spans="6:6" x14ac:dyDescent="0.25">
      <c r="F539859" s="195"/>
    </row>
    <row r="539860" spans="6:6" x14ac:dyDescent="0.25">
      <c r="F539860" s="195"/>
    </row>
    <row r="539861" spans="6:6" x14ac:dyDescent="0.25">
      <c r="F539861" s="195"/>
    </row>
    <row r="539862" spans="6:6" x14ac:dyDescent="0.25">
      <c r="F539862" s="195"/>
    </row>
    <row r="539863" spans="6:6" x14ac:dyDescent="0.25">
      <c r="F539863" s="195"/>
    </row>
    <row r="539864" spans="6:6" x14ac:dyDescent="0.25">
      <c r="F539864" s="195"/>
    </row>
    <row r="539865" spans="6:6" x14ac:dyDescent="0.25">
      <c r="F539865" s="195"/>
    </row>
    <row r="539866" spans="6:6" x14ac:dyDescent="0.25">
      <c r="F539866" s="195"/>
    </row>
    <row r="539867" spans="6:6" x14ac:dyDescent="0.25">
      <c r="F539867" s="195"/>
    </row>
    <row r="539868" spans="6:6" x14ac:dyDescent="0.25">
      <c r="F539868" s="195"/>
    </row>
    <row r="539869" spans="6:6" x14ac:dyDescent="0.25">
      <c r="F539869" s="195"/>
    </row>
    <row r="539870" spans="6:6" x14ac:dyDescent="0.25">
      <c r="F539870" s="195"/>
    </row>
    <row r="539871" spans="6:6" x14ac:dyDescent="0.25">
      <c r="F539871" s="195"/>
    </row>
    <row r="539872" spans="6:6" x14ac:dyDescent="0.25">
      <c r="F539872" s="195"/>
    </row>
    <row r="539873" spans="6:6" x14ac:dyDescent="0.25">
      <c r="F539873" s="195"/>
    </row>
    <row r="539874" spans="6:6" x14ac:dyDescent="0.25">
      <c r="F539874" s="195"/>
    </row>
    <row r="539875" spans="6:6" x14ac:dyDescent="0.25">
      <c r="F539875" s="195"/>
    </row>
    <row r="539876" spans="6:6" x14ac:dyDescent="0.25">
      <c r="F539876" s="195"/>
    </row>
    <row r="539877" spans="6:6" x14ac:dyDescent="0.25">
      <c r="F539877" s="195"/>
    </row>
    <row r="539878" spans="6:6" x14ac:dyDescent="0.25">
      <c r="F539878" s="195"/>
    </row>
    <row r="539879" spans="6:6" x14ac:dyDescent="0.25">
      <c r="F539879" s="195"/>
    </row>
    <row r="539880" spans="6:6" x14ac:dyDescent="0.25">
      <c r="F539880" s="195"/>
    </row>
    <row r="539881" spans="6:6" x14ac:dyDescent="0.25">
      <c r="F539881" s="195"/>
    </row>
    <row r="539882" spans="6:6" x14ac:dyDescent="0.25">
      <c r="F539882" s="195"/>
    </row>
    <row r="539883" spans="6:6" x14ac:dyDescent="0.25">
      <c r="F539883" s="195"/>
    </row>
    <row r="539884" spans="6:6" x14ac:dyDescent="0.25">
      <c r="F539884" s="195"/>
    </row>
    <row r="539885" spans="6:6" x14ac:dyDescent="0.25">
      <c r="F539885" s="195"/>
    </row>
    <row r="539886" spans="6:6" x14ac:dyDescent="0.25">
      <c r="F539886" s="195"/>
    </row>
    <row r="539887" spans="6:6" x14ac:dyDescent="0.25">
      <c r="F539887" s="195"/>
    </row>
    <row r="539888" spans="6:6" x14ac:dyDescent="0.25">
      <c r="F539888" s="195"/>
    </row>
    <row r="539889" spans="6:6" x14ac:dyDescent="0.25">
      <c r="F539889" s="195"/>
    </row>
    <row r="539890" spans="6:6" x14ac:dyDescent="0.25">
      <c r="F539890" s="195"/>
    </row>
    <row r="539891" spans="6:6" x14ac:dyDescent="0.25">
      <c r="F539891" s="195"/>
    </row>
    <row r="539892" spans="6:6" x14ac:dyDescent="0.25">
      <c r="F539892" s="195"/>
    </row>
    <row r="539893" spans="6:6" x14ac:dyDescent="0.25">
      <c r="F539893" s="195"/>
    </row>
    <row r="539894" spans="6:6" x14ac:dyDescent="0.25">
      <c r="F539894" s="195"/>
    </row>
    <row r="539895" spans="6:6" x14ac:dyDescent="0.25">
      <c r="F539895" s="195"/>
    </row>
    <row r="539896" spans="6:6" x14ac:dyDescent="0.25">
      <c r="F539896" s="195"/>
    </row>
    <row r="539897" spans="6:6" x14ac:dyDescent="0.25">
      <c r="F539897" s="195"/>
    </row>
    <row r="539898" spans="6:6" x14ac:dyDescent="0.25">
      <c r="F539898" s="195"/>
    </row>
    <row r="539899" spans="6:6" x14ac:dyDescent="0.25">
      <c r="F539899" s="195"/>
    </row>
    <row r="539900" spans="6:6" x14ac:dyDescent="0.25">
      <c r="F539900" s="195"/>
    </row>
    <row r="539901" spans="6:6" x14ac:dyDescent="0.25">
      <c r="F539901" s="195"/>
    </row>
    <row r="539902" spans="6:6" x14ac:dyDescent="0.25">
      <c r="F539902" s="195"/>
    </row>
    <row r="539903" spans="6:6" x14ac:dyDescent="0.25">
      <c r="F539903" s="195"/>
    </row>
    <row r="539904" spans="6:6" x14ac:dyDescent="0.25">
      <c r="F539904" s="195"/>
    </row>
    <row r="539905" spans="6:6" x14ac:dyDescent="0.25">
      <c r="F539905" s="195"/>
    </row>
    <row r="539906" spans="6:6" x14ac:dyDescent="0.25">
      <c r="F539906" s="195"/>
    </row>
    <row r="539907" spans="6:6" x14ac:dyDescent="0.25">
      <c r="F539907" s="195"/>
    </row>
    <row r="539908" spans="6:6" x14ac:dyDescent="0.25">
      <c r="F539908" s="195"/>
    </row>
    <row r="539909" spans="6:6" x14ac:dyDescent="0.25">
      <c r="F539909" s="195"/>
    </row>
    <row r="539910" spans="6:6" x14ac:dyDescent="0.25">
      <c r="F539910" s="195"/>
    </row>
    <row r="539911" spans="6:6" x14ac:dyDescent="0.25">
      <c r="F539911" s="195"/>
    </row>
    <row r="539912" spans="6:6" x14ac:dyDescent="0.25">
      <c r="F539912" s="195"/>
    </row>
    <row r="539913" spans="6:6" x14ac:dyDescent="0.25">
      <c r="F539913" s="195"/>
    </row>
    <row r="539914" spans="6:6" x14ac:dyDescent="0.25">
      <c r="F539914" s="195"/>
    </row>
    <row r="539915" spans="6:6" x14ac:dyDescent="0.25">
      <c r="F539915" s="195"/>
    </row>
    <row r="539916" spans="6:6" x14ac:dyDescent="0.25">
      <c r="F539916" s="195"/>
    </row>
    <row r="539917" spans="6:6" x14ac:dyDescent="0.25">
      <c r="F539917" s="195"/>
    </row>
    <row r="539918" spans="6:6" x14ac:dyDescent="0.25">
      <c r="F539918" s="195"/>
    </row>
    <row r="539919" spans="6:6" x14ac:dyDescent="0.25">
      <c r="F539919" s="195"/>
    </row>
    <row r="539920" spans="6:6" x14ac:dyDescent="0.25">
      <c r="F539920" s="195"/>
    </row>
    <row r="539921" spans="6:6" x14ac:dyDescent="0.25">
      <c r="F539921" s="195"/>
    </row>
    <row r="539922" spans="6:6" x14ac:dyDescent="0.25">
      <c r="F539922" s="195"/>
    </row>
    <row r="539923" spans="6:6" x14ac:dyDescent="0.25">
      <c r="F539923" s="195"/>
    </row>
    <row r="539924" spans="6:6" x14ac:dyDescent="0.25">
      <c r="F539924" s="195"/>
    </row>
    <row r="539925" spans="6:6" x14ac:dyDescent="0.25">
      <c r="F539925" s="195"/>
    </row>
    <row r="539926" spans="6:6" x14ac:dyDescent="0.25">
      <c r="F539926" s="195"/>
    </row>
    <row r="539927" spans="6:6" x14ac:dyDescent="0.25">
      <c r="F539927" s="195"/>
    </row>
    <row r="539928" spans="6:6" x14ac:dyDescent="0.25">
      <c r="F539928" s="195"/>
    </row>
    <row r="539929" spans="6:6" x14ac:dyDescent="0.25">
      <c r="F539929" s="195"/>
    </row>
    <row r="539930" spans="6:6" x14ac:dyDescent="0.25">
      <c r="F539930" s="195"/>
    </row>
    <row r="539931" spans="6:6" x14ac:dyDescent="0.25">
      <c r="F539931" s="195"/>
    </row>
    <row r="539932" spans="6:6" x14ac:dyDescent="0.25">
      <c r="F539932" s="195"/>
    </row>
    <row r="539933" spans="6:6" x14ac:dyDescent="0.25">
      <c r="F539933" s="195"/>
    </row>
    <row r="539934" spans="6:6" x14ac:dyDescent="0.25">
      <c r="F539934" s="195"/>
    </row>
    <row r="539935" spans="6:6" x14ac:dyDescent="0.25">
      <c r="F539935" s="195"/>
    </row>
    <row r="539936" spans="6:6" x14ac:dyDescent="0.25">
      <c r="F539936" s="195"/>
    </row>
    <row r="539937" spans="6:6" x14ac:dyDescent="0.25">
      <c r="F539937" s="195"/>
    </row>
    <row r="539938" spans="6:6" x14ac:dyDescent="0.25">
      <c r="F539938" s="195"/>
    </row>
    <row r="539939" spans="6:6" x14ac:dyDescent="0.25">
      <c r="F539939" s="195"/>
    </row>
    <row r="539940" spans="6:6" x14ac:dyDescent="0.25">
      <c r="F539940" s="195"/>
    </row>
    <row r="539941" spans="6:6" x14ac:dyDescent="0.25">
      <c r="F539941" s="195"/>
    </row>
    <row r="539942" spans="6:6" x14ac:dyDescent="0.25">
      <c r="F539942" s="195"/>
    </row>
    <row r="539943" spans="6:6" x14ac:dyDescent="0.25">
      <c r="F539943" s="195"/>
    </row>
    <row r="539944" spans="6:6" x14ac:dyDescent="0.25">
      <c r="F539944" s="195"/>
    </row>
    <row r="539945" spans="6:6" x14ac:dyDescent="0.25">
      <c r="F539945" s="195"/>
    </row>
    <row r="539946" spans="6:6" x14ac:dyDescent="0.25">
      <c r="F539946" s="195"/>
    </row>
    <row r="539947" spans="6:6" x14ac:dyDescent="0.25">
      <c r="F539947" s="195"/>
    </row>
    <row r="539948" spans="6:6" x14ac:dyDescent="0.25">
      <c r="F539948" s="195"/>
    </row>
    <row r="539949" spans="6:6" x14ac:dyDescent="0.25">
      <c r="F539949" s="195"/>
    </row>
    <row r="539950" spans="6:6" x14ac:dyDescent="0.25">
      <c r="F539950" s="195"/>
    </row>
    <row r="539951" spans="6:6" x14ac:dyDescent="0.25">
      <c r="F539951" s="195"/>
    </row>
    <row r="539952" spans="6:6" x14ac:dyDescent="0.25">
      <c r="F539952" s="195"/>
    </row>
    <row r="539953" spans="6:6" x14ac:dyDescent="0.25">
      <c r="F539953" s="195"/>
    </row>
    <row r="539954" spans="6:6" x14ac:dyDescent="0.25">
      <c r="F539954" s="195"/>
    </row>
    <row r="539955" spans="6:6" x14ac:dyDescent="0.25">
      <c r="F539955" s="195"/>
    </row>
    <row r="539956" spans="6:6" x14ac:dyDescent="0.25">
      <c r="F539956" s="195"/>
    </row>
    <row r="539957" spans="6:6" x14ac:dyDescent="0.25">
      <c r="F539957" s="195"/>
    </row>
    <row r="539958" spans="6:6" x14ac:dyDescent="0.25">
      <c r="F539958" s="195"/>
    </row>
    <row r="539959" spans="6:6" x14ac:dyDescent="0.25">
      <c r="F539959" s="195"/>
    </row>
    <row r="539960" spans="6:6" x14ac:dyDescent="0.25">
      <c r="F539960" s="195"/>
    </row>
    <row r="539961" spans="6:6" x14ac:dyDescent="0.25">
      <c r="F539961" s="195"/>
    </row>
    <row r="539962" spans="6:6" x14ac:dyDescent="0.25">
      <c r="F539962" s="195"/>
    </row>
    <row r="539963" spans="6:6" x14ac:dyDescent="0.25">
      <c r="F539963" s="195"/>
    </row>
    <row r="539964" spans="6:6" x14ac:dyDescent="0.25">
      <c r="F539964" s="195"/>
    </row>
    <row r="539965" spans="6:6" x14ac:dyDescent="0.25">
      <c r="F539965" s="195"/>
    </row>
    <row r="539966" spans="6:6" x14ac:dyDescent="0.25">
      <c r="F539966" s="195"/>
    </row>
    <row r="539967" spans="6:6" x14ac:dyDescent="0.25">
      <c r="F539967" s="195"/>
    </row>
    <row r="539968" spans="6:6" x14ac:dyDescent="0.25">
      <c r="F539968" s="195"/>
    </row>
    <row r="539969" spans="6:6" x14ac:dyDescent="0.25">
      <c r="F539969" s="195"/>
    </row>
    <row r="539970" spans="6:6" x14ac:dyDescent="0.25">
      <c r="F539970" s="195"/>
    </row>
    <row r="539971" spans="6:6" x14ac:dyDescent="0.25">
      <c r="F539971" s="195"/>
    </row>
    <row r="539972" spans="6:6" x14ac:dyDescent="0.25">
      <c r="F539972" s="195"/>
    </row>
    <row r="539973" spans="6:6" x14ac:dyDescent="0.25">
      <c r="F539973" s="195"/>
    </row>
    <row r="539974" spans="6:6" x14ac:dyDescent="0.25">
      <c r="F539974" s="195"/>
    </row>
    <row r="539975" spans="6:6" x14ac:dyDescent="0.25">
      <c r="F539975" s="195"/>
    </row>
    <row r="539976" spans="6:6" x14ac:dyDescent="0.25">
      <c r="F539976" s="195"/>
    </row>
    <row r="539977" spans="6:6" x14ac:dyDescent="0.25">
      <c r="F539977" s="195"/>
    </row>
    <row r="539978" spans="6:6" x14ac:dyDescent="0.25">
      <c r="F539978" s="195"/>
    </row>
    <row r="539979" spans="6:6" x14ac:dyDescent="0.25">
      <c r="F539979" s="195"/>
    </row>
    <row r="539980" spans="6:6" x14ac:dyDescent="0.25">
      <c r="F539980" s="195"/>
    </row>
    <row r="539981" spans="6:6" x14ac:dyDescent="0.25">
      <c r="F539981" s="195"/>
    </row>
    <row r="539982" spans="6:6" x14ac:dyDescent="0.25">
      <c r="F539982" s="195"/>
    </row>
    <row r="539983" spans="6:6" x14ac:dyDescent="0.25">
      <c r="F539983" s="195"/>
    </row>
    <row r="539984" spans="6:6" x14ac:dyDescent="0.25">
      <c r="F539984" s="195"/>
    </row>
    <row r="539985" spans="6:6" x14ac:dyDescent="0.25">
      <c r="F539985" s="195"/>
    </row>
    <row r="539986" spans="6:6" x14ac:dyDescent="0.25">
      <c r="F539986" s="195"/>
    </row>
    <row r="539987" spans="6:6" x14ac:dyDescent="0.25">
      <c r="F539987" s="195"/>
    </row>
    <row r="539988" spans="6:6" x14ac:dyDescent="0.25">
      <c r="F539988" s="195"/>
    </row>
    <row r="539989" spans="6:6" x14ac:dyDescent="0.25">
      <c r="F539989" s="195"/>
    </row>
    <row r="539990" spans="6:6" x14ac:dyDescent="0.25">
      <c r="F539990" s="195"/>
    </row>
    <row r="539991" spans="6:6" x14ac:dyDescent="0.25">
      <c r="F539991" s="195"/>
    </row>
    <row r="539992" spans="6:6" x14ac:dyDescent="0.25">
      <c r="F539992" s="195"/>
    </row>
    <row r="539993" spans="6:6" x14ac:dyDescent="0.25">
      <c r="F539993" s="195"/>
    </row>
    <row r="539994" spans="6:6" x14ac:dyDescent="0.25">
      <c r="F539994" s="195"/>
    </row>
    <row r="539995" spans="6:6" x14ac:dyDescent="0.25">
      <c r="F539995" s="195"/>
    </row>
    <row r="539996" spans="6:6" x14ac:dyDescent="0.25">
      <c r="F539996" s="195"/>
    </row>
    <row r="539997" spans="6:6" x14ac:dyDescent="0.25">
      <c r="F539997" s="195"/>
    </row>
    <row r="539998" spans="6:6" x14ac:dyDescent="0.25">
      <c r="F539998" s="195"/>
    </row>
    <row r="539999" spans="6:6" x14ac:dyDescent="0.25">
      <c r="F539999" s="195"/>
    </row>
    <row r="540000" spans="6:6" x14ac:dyDescent="0.25">
      <c r="F540000" s="195"/>
    </row>
    <row r="540001" spans="6:6" x14ac:dyDescent="0.25">
      <c r="F540001" s="195"/>
    </row>
    <row r="540002" spans="6:6" x14ac:dyDescent="0.25">
      <c r="F540002" s="195"/>
    </row>
    <row r="540003" spans="6:6" x14ac:dyDescent="0.25">
      <c r="F540003" s="195"/>
    </row>
    <row r="540004" spans="6:6" x14ac:dyDescent="0.25">
      <c r="F540004" s="195"/>
    </row>
    <row r="540005" spans="6:6" x14ac:dyDescent="0.25">
      <c r="F540005" s="195"/>
    </row>
    <row r="540006" spans="6:6" x14ac:dyDescent="0.25">
      <c r="F540006" s="195"/>
    </row>
    <row r="540007" spans="6:6" x14ac:dyDescent="0.25">
      <c r="F540007" s="195"/>
    </row>
    <row r="540008" spans="6:6" x14ac:dyDescent="0.25">
      <c r="F540008" s="195"/>
    </row>
    <row r="540009" spans="6:6" x14ac:dyDescent="0.25">
      <c r="F540009" s="195"/>
    </row>
    <row r="540010" spans="6:6" x14ac:dyDescent="0.25">
      <c r="F540010" s="195"/>
    </row>
    <row r="540011" spans="6:6" x14ac:dyDescent="0.25">
      <c r="F540011" s="195"/>
    </row>
    <row r="540012" spans="6:6" x14ac:dyDescent="0.25">
      <c r="F540012" s="195"/>
    </row>
    <row r="540013" spans="6:6" x14ac:dyDescent="0.25">
      <c r="F540013" s="195"/>
    </row>
    <row r="540014" spans="6:6" x14ac:dyDescent="0.25">
      <c r="F540014" s="195"/>
    </row>
    <row r="540015" spans="6:6" x14ac:dyDescent="0.25">
      <c r="F540015" s="195"/>
    </row>
    <row r="540016" spans="6:6" x14ac:dyDescent="0.25">
      <c r="F540016" s="195"/>
    </row>
    <row r="540017" spans="6:6" x14ac:dyDescent="0.25">
      <c r="F540017" s="195"/>
    </row>
    <row r="540018" spans="6:6" x14ac:dyDescent="0.25">
      <c r="F540018" s="195"/>
    </row>
    <row r="540019" spans="6:6" x14ac:dyDescent="0.25">
      <c r="F540019" s="195"/>
    </row>
    <row r="540020" spans="6:6" x14ac:dyDescent="0.25">
      <c r="F540020" s="195"/>
    </row>
    <row r="540021" spans="6:6" x14ac:dyDescent="0.25">
      <c r="F540021" s="195"/>
    </row>
    <row r="540022" spans="6:6" x14ac:dyDescent="0.25">
      <c r="F540022" s="195"/>
    </row>
    <row r="540023" spans="6:6" x14ac:dyDescent="0.25">
      <c r="F540023" s="195"/>
    </row>
    <row r="540024" spans="6:6" x14ac:dyDescent="0.25">
      <c r="F540024" s="195"/>
    </row>
    <row r="540025" spans="6:6" x14ac:dyDescent="0.25">
      <c r="F540025" s="195"/>
    </row>
    <row r="540026" spans="6:6" x14ac:dyDescent="0.25">
      <c r="F540026" s="195"/>
    </row>
    <row r="540027" spans="6:6" x14ac:dyDescent="0.25">
      <c r="F540027" s="195"/>
    </row>
    <row r="540028" spans="6:6" x14ac:dyDescent="0.25">
      <c r="F540028" s="195"/>
    </row>
    <row r="540029" spans="6:6" x14ac:dyDescent="0.25">
      <c r="F540029" s="195"/>
    </row>
    <row r="540030" spans="6:6" x14ac:dyDescent="0.25">
      <c r="F540030" s="195"/>
    </row>
    <row r="540031" spans="6:6" x14ac:dyDescent="0.25">
      <c r="F540031" s="195"/>
    </row>
    <row r="540032" spans="6:6" x14ac:dyDescent="0.25">
      <c r="F540032" s="195"/>
    </row>
    <row r="540033" spans="6:6" x14ac:dyDescent="0.25">
      <c r="F540033" s="195"/>
    </row>
    <row r="540034" spans="6:6" x14ac:dyDescent="0.25">
      <c r="F540034" s="195"/>
    </row>
    <row r="540035" spans="6:6" x14ac:dyDescent="0.25">
      <c r="F540035" s="195"/>
    </row>
    <row r="540036" spans="6:6" x14ac:dyDescent="0.25">
      <c r="F540036" s="195"/>
    </row>
    <row r="540037" spans="6:6" x14ac:dyDescent="0.25">
      <c r="F540037" s="195"/>
    </row>
    <row r="540038" spans="6:6" x14ac:dyDescent="0.25">
      <c r="F540038" s="195"/>
    </row>
    <row r="540039" spans="6:6" x14ac:dyDescent="0.25">
      <c r="F540039" s="195"/>
    </row>
    <row r="540040" spans="6:6" x14ac:dyDescent="0.25">
      <c r="F540040" s="195"/>
    </row>
    <row r="540041" spans="6:6" x14ac:dyDescent="0.25">
      <c r="F540041" s="195"/>
    </row>
    <row r="540042" spans="6:6" x14ac:dyDescent="0.25">
      <c r="F540042" s="195"/>
    </row>
    <row r="540043" spans="6:6" x14ac:dyDescent="0.25">
      <c r="F540043" s="195"/>
    </row>
    <row r="540044" spans="6:6" x14ac:dyDescent="0.25">
      <c r="F540044" s="195"/>
    </row>
    <row r="540045" spans="6:6" x14ac:dyDescent="0.25">
      <c r="F540045" s="195"/>
    </row>
    <row r="540046" spans="6:6" x14ac:dyDescent="0.25">
      <c r="F540046" s="195"/>
    </row>
    <row r="540047" spans="6:6" x14ac:dyDescent="0.25">
      <c r="F540047" s="195"/>
    </row>
    <row r="540048" spans="6:6" x14ac:dyDescent="0.25">
      <c r="F540048" s="195"/>
    </row>
    <row r="540049" spans="6:6" x14ac:dyDescent="0.25">
      <c r="F540049" s="195"/>
    </row>
    <row r="540050" spans="6:6" x14ac:dyDescent="0.25">
      <c r="F540050" s="195"/>
    </row>
    <row r="540051" spans="6:6" x14ac:dyDescent="0.25">
      <c r="F540051" s="195"/>
    </row>
    <row r="540052" spans="6:6" x14ac:dyDescent="0.25">
      <c r="F540052" s="195"/>
    </row>
    <row r="540053" spans="6:6" x14ac:dyDescent="0.25">
      <c r="F540053" s="195"/>
    </row>
    <row r="540054" spans="6:6" x14ac:dyDescent="0.25">
      <c r="F540054" s="195"/>
    </row>
    <row r="540055" spans="6:6" x14ac:dyDescent="0.25">
      <c r="F540055" s="195"/>
    </row>
    <row r="540056" spans="6:6" x14ac:dyDescent="0.25">
      <c r="F540056" s="195"/>
    </row>
    <row r="540057" spans="6:6" x14ac:dyDescent="0.25">
      <c r="F540057" s="195"/>
    </row>
    <row r="540058" spans="6:6" x14ac:dyDescent="0.25">
      <c r="F540058" s="195"/>
    </row>
    <row r="540059" spans="6:6" x14ac:dyDescent="0.25">
      <c r="F540059" s="195"/>
    </row>
    <row r="540060" spans="6:6" x14ac:dyDescent="0.25">
      <c r="F540060" s="195"/>
    </row>
    <row r="540061" spans="6:6" x14ac:dyDescent="0.25">
      <c r="F540061" s="195"/>
    </row>
    <row r="540062" spans="6:6" x14ac:dyDescent="0.25">
      <c r="F540062" s="195"/>
    </row>
    <row r="540063" spans="6:6" x14ac:dyDescent="0.25">
      <c r="F540063" s="195"/>
    </row>
    <row r="540064" spans="6:6" x14ac:dyDescent="0.25">
      <c r="F540064" s="195"/>
    </row>
    <row r="540065" spans="6:6" x14ac:dyDescent="0.25">
      <c r="F540065" s="195"/>
    </row>
    <row r="540066" spans="6:6" x14ac:dyDescent="0.25">
      <c r="F540066" s="195"/>
    </row>
    <row r="540067" spans="6:6" x14ac:dyDescent="0.25">
      <c r="F540067" s="195"/>
    </row>
    <row r="540068" spans="6:6" x14ac:dyDescent="0.25">
      <c r="F540068" s="195"/>
    </row>
    <row r="540069" spans="6:6" x14ac:dyDescent="0.25">
      <c r="F540069" s="195"/>
    </row>
    <row r="540070" spans="6:6" x14ac:dyDescent="0.25">
      <c r="F540070" s="195"/>
    </row>
    <row r="540071" spans="6:6" x14ac:dyDescent="0.25">
      <c r="F540071" s="195"/>
    </row>
    <row r="540072" spans="6:6" x14ac:dyDescent="0.25">
      <c r="F540072" s="195"/>
    </row>
    <row r="540073" spans="6:6" x14ac:dyDescent="0.25">
      <c r="F540073" s="195"/>
    </row>
    <row r="540074" spans="6:6" x14ac:dyDescent="0.25">
      <c r="F540074" s="195"/>
    </row>
    <row r="540075" spans="6:6" x14ac:dyDescent="0.25">
      <c r="F540075" s="195"/>
    </row>
    <row r="540076" spans="6:6" x14ac:dyDescent="0.25">
      <c r="F540076" s="195"/>
    </row>
    <row r="540077" spans="6:6" x14ac:dyDescent="0.25">
      <c r="F540077" s="195"/>
    </row>
    <row r="540078" spans="6:6" x14ac:dyDescent="0.25">
      <c r="F540078" s="195"/>
    </row>
    <row r="540079" spans="6:6" x14ac:dyDescent="0.25">
      <c r="F540079" s="195"/>
    </row>
    <row r="540080" spans="6:6" x14ac:dyDescent="0.25">
      <c r="F540080" s="195"/>
    </row>
    <row r="540081" spans="6:6" x14ac:dyDescent="0.25">
      <c r="F540081" s="195"/>
    </row>
    <row r="540082" spans="6:6" x14ac:dyDescent="0.25">
      <c r="F540082" s="195"/>
    </row>
    <row r="540083" spans="6:6" x14ac:dyDescent="0.25">
      <c r="F540083" s="195"/>
    </row>
    <row r="540084" spans="6:6" x14ac:dyDescent="0.25">
      <c r="F540084" s="195"/>
    </row>
    <row r="540085" spans="6:6" x14ac:dyDescent="0.25">
      <c r="F540085" s="195"/>
    </row>
    <row r="540086" spans="6:6" x14ac:dyDescent="0.25">
      <c r="F540086" s="195"/>
    </row>
    <row r="540087" spans="6:6" x14ac:dyDescent="0.25">
      <c r="F540087" s="195"/>
    </row>
    <row r="540088" spans="6:6" x14ac:dyDescent="0.25">
      <c r="F540088" s="195"/>
    </row>
    <row r="540089" spans="6:6" x14ac:dyDescent="0.25">
      <c r="F540089" s="195"/>
    </row>
    <row r="540090" spans="6:6" x14ac:dyDescent="0.25">
      <c r="F540090" s="195"/>
    </row>
    <row r="540091" spans="6:6" x14ac:dyDescent="0.25">
      <c r="F540091" s="195"/>
    </row>
    <row r="540092" spans="6:6" x14ac:dyDescent="0.25">
      <c r="F540092" s="195"/>
    </row>
    <row r="540093" spans="6:6" x14ac:dyDescent="0.25">
      <c r="F540093" s="195"/>
    </row>
    <row r="540094" spans="6:6" x14ac:dyDescent="0.25">
      <c r="F540094" s="195"/>
    </row>
    <row r="540095" spans="6:6" x14ac:dyDescent="0.25">
      <c r="F540095" s="195"/>
    </row>
    <row r="540096" spans="6:6" x14ac:dyDescent="0.25">
      <c r="F540096" s="195"/>
    </row>
    <row r="540097" spans="6:6" x14ac:dyDescent="0.25">
      <c r="F540097" s="195"/>
    </row>
    <row r="540098" spans="6:6" x14ac:dyDescent="0.25">
      <c r="F540098" s="195"/>
    </row>
    <row r="540099" spans="6:6" x14ac:dyDescent="0.25">
      <c r="F540099" s="195"/>
    </row>
    <row r="540100" spans="6:6" x14ac:dyDescent="0.25">
      <c r="F540100" s="195"/>
    </row>
    <row r="540101" spans="6:6" x14ac:dyDescent="0.25">
      <c r="F540101" s="195"/>
    </row>
    <row r="540102" spans="6:6" x14ac:dyDescent="0.25">
      <c r="F540102" s="195"/>
    </row>
    <row r="540103" spans="6:6" x14ac:dyDescent="0.25">
      <c r="F540103" s="195"/>
    </row>
    <row r="540104" spans="6:6" x14ac:dyDescent="0.25">
      <c r="F540104" s="195"/>
    </row>
    <row r="540105" spans="6:6" x14ac:dyDescent="0.25">
      <c r="F540105" s="195"/>
    </row>
    <row r="540106" spans="6:6" x14ac:dyDescent="0.25">
      <c r="F540106" s="195"/>
    </row>
    <row r="540107" spans="6:6" x14ac:dyDescent="0.25">
      <c r="F540107" s="195"/>
    </row>
    <row r="540108" spans="6:6" x14ac:dyDescent="0.25">
      <c r="F540108" s="195"/>
    </row>
    <row r="540109" spans="6:6" x14ac:dyDescent="0.25">
      <c r="F540109" s="195"/>
    </row>
    <row r="540110" spans="6:6" x14ac:dyDescent="0.25">
      <c r="F540110" s="195"/>
    </row>
    <row r="540111" spans="6:6" x14ac:dyDescent="0.25">
      <c r="F540111" s="195"/>
    </row>
    <row r="540112" spans="6:6" x14ac:dyDescent="0.25">
      <c r="F540112" s="195"/>
    </row>
    <row r="540113" spans="6:6" x14ac:dyDescent="0.25">
      <c r="F540113" s="195"/>
    </row>
    <row r="540114" spans="6:6" x14ac:dyDescent="0.25">
      <c r="F540114" s="195"/>
    </row>
    <row r="540115" spans="6:6" x14ac:dyDescent="0.25">
      <c r="F540115" s="195"/>
    </row>
    <row r="540116" spans="6:6" x14ac:dyDescent="0.25">
      <c r="F540116" s="195"/>
    </row>
    <row r="540117" spans="6:6" x14ac:dyDescent="0.25">
      <c r="F540117" s="195"/>
    </row>
    <row r="540118" spans="6:6" x14ac:dyDescent="0.25">
      <c r="F540118" s="195"/>
    </row>
    <row r="540119" spans="6:6" x14ac:dyDescent="0.25">
      <c r="F540119" s="195"/>
    </row>
    <row r="540120" spans="6:6" x14ac:dyDescent="0.25">
      <c r="F540120" s="195"/>
    </row>
    <row r="540121" spans="6:6" x14ac:dyDescent="0.25">
      <c r="F540121" s="195"/>
    </row>
    <row r="540122" spans="6:6" x14ac:dyDescent="0.25">
      <c r="F540122" s="195"/>
    </row>
    <row r="540123" spans="6:6" x14ac:dyDescent="0.25">
      <c r="F540123" s="195"/>
    </row>
    <row r="540124" spans="6:6" x14ac:dyDescent="0.25">
      <c r="F540124" s="195"/>
    </row>
    <row r="540125" spans="6:6" x14ac:dyDescent="0.25">
      <c r="F540125" s="195"/>
    </row>
    <row r="540126" spans="6:6" x14ac:dyDescent="0.25">
      <c r="F540126" s="195"/>
    </row>
    <row r="540127" spans="6:6" x14ac:dyDescent="0.25">
      <c r="F540127" s="195"/>
    </row>
    <row r="540128" spans="6:6" x14ac:dyDescent="0.25">
      <c r="F540128" s="195"/>
    </row>
    <row r="540129" spans="6:6" x14ac:dyDescent="0.25">
      <c r="F540129" s="195"/>
    </row>
    <row r="540130" spans="6:6" x14ac:dyDescent="0.25">
      <c r="F540130" s="195"/>
    </row>
    <row r="540131" spans="6:6" x14ac:dyDescent="0.25">
      <c r="F540131" s="195"/>
    </row>
    <row r="540132" spans="6:6" x14ac:dyDescent="0.25">
      <c r="F540132" s="195"/>
    </row>
    <row r="540133" spans="6:6" x14ac:dyDescent="0.25">
      <c r="F540133" s="195"/>
    </row>
    <row r="540134" spans="6:6" x14ac:dyDescent="0.25">
      <c r="F540134" s="195"/>
    </row>
    <row r="540135" spans="6:6" x14ac:dyDescent="0.25">
      <c r="F540135" s="195"/>
    </row>
    <row r="540136" spans="6:6" x14ac:dyDescent="0.25">
      <c r="F540136" s="195"/>
    </row>
    <row r="540137" spans="6:6" x14ac:dyDescent="0.25">
      <c r="F540137" s="195"/>
    </row>
    <row r="540138" spans="6:6" x14ac:dyDescent="0.25">
      <c r="F540138" s="195"/>
    </row>
    <row r="540139" spans="6:6" x14ac:dyDescent="0.25">
      <c r="F540139" s="195"/>
    </row>
    <row r="540140" spans="6:6" x14ac:dyDescent="0.25">
      <c r="F540140" s="195"/>
    </row>
    <row r="540141" spans="6:6" x14ac:dyDescent="0.25">
      <c r="F540141" s="195"/>
    </row>
    <row r="540142" spans="6:6" x14ac:dyDescent="0.25">
      <c r="F540142" s="195"/>
    </row>
    <row r="540143" spans="6:6" x14ac:dyDescent="0.25">
      <c r="F540143" s="195"/>
    </row>
    <row r="540144" spans="6:6" x14ac:dyDescent="0.25">
      <c r="F540144" s="195"/>
    </row>
    <row r="540145" spans="6:6" x14ac:dyDescent="0.25">
      <c r="F540145" s="195"/>
    </row>
    <row r="540146" spans="6:6" x14ac:dyDescent="0.25">
      <c r="F540146" s="195"/>
    </row>
    <row r="540147" spans="6:6" x14ac:dyDescent="0.25">
      <c r="F540147" s="195"/>
    </row>
    <row r="540148" spans="6:6" x14ac:dyDescent="0.25">
      <c r="F540148" s="195"/>
    </row>
    <row r="540149" spans="6:6" x14ac:dyDescent="0.25">
      <c r="F540149" s="195"/>
    </row>
    <row r="540150" spans="6:6" x14ac:dyDescent="0.25">
      <c r="F540150" s="195"/>
    </row>
    <row r="540151" spans="6:6" x14ac:dyDescent="0.25">
      <c r="F540151" s="195"/>
    </row>
    <row r="540152" spans="6:6" x14ac:dyDescent="0.25">
      <c r="F540152" s="195"/>
    </row>
    <row r="540153" spans="6:6" x14ac:dyDescent="0.25">
      <c r="F540153" s="195"/>
    </row>
    <row r="540154" spans="6:6" x14ac:dyDescent="0.25">
      <c r="F540154" s="195"/>
    </row>
    <row r="540155" spans="6:6" x14ac:dyDescent="0.25">
      <c r="F540155" s="195"/>
    </row>
    <row r="540156" spans="6:6" x14ac:dyDescent="0.25">
      <c r="F540156" s="195"/>
    </row>
    <row r="540157" spans="6:6" x14ac:dyDescent="0.25">
      <c r="F540157" s="195"/>
    </row>
    <row r="540158" spans="6:6" x14ac:dyDescent="0.25">
      <c r="F540158" s="195"/>
    </row>
    <row r="540159" spans="6:6" x14ac:dyDescent="0.25">
      <c r="F540159" s="195"/>
    </row>
    <row r="540160" spans="6:6" x14ac:dyDescent="0.25">
      <c r="F540160" s="195"/>
    </row>
    <row r="540161" spans="6:6" x14ac:dyDescent="0.25">
      <c r="F540161" s="195"/>
    </row>
    <row r="540162" spans="6:6" x14ac:dyDescent="0.25">
      <c r="F540162" s="195"/>
    </row>
    <row r="540163" spans="6:6" x14ac:dyDescent="0.25">
      <c r="F540163" s="195"/>
    </row>
    <row r="540164" spans="6:6" x14ac:dyDescent="0.25">
      <c r="F540164" s="195"/>
    </row>
    <row r="540165" spans="6:6" x14ac:dyDescent="0.25">
      <c r="F540165" s="195"/>
    </row>
    <row r="540166" spans="6:6" x14ac:dyDescent="0.25">
      <c r="F540166" s="195"/>
    </row>
    <row r="540167" spans="6:6" x14ac:dyDescent="0.25">
      <c r="F540167" s="195"/>
    </row>
    <row r="540168" spans="6:6" x14ac:dyDescent="0.25">
      <c r="F540168" s="195"/>
    </row>
    <row r="540169" spans="6:6" x14ac:dyDescent="0.25">
      <c r="F540169" s="195"/>
    </row>
    <row r="540170" spans="6:6" x14ac:dyDescent="0.25">
      <c r="F540170" s="195"/>
    </row>
    <row r="540171" spans="6:6" x14ac:dyDescent="0.25">
      <c r="F540171" s="195"/>
    </row>
    <row r="540172" spans="6:6" x14ac:dyDescent="0.25">
      <c r="F540172" s="195"/>
    </row>
    <row r="540173" spans="6:6" x14ac:dyDescent="0.25">
      <c r="F540173" s="195"/>
    </row>
    <row r="540174" spans="6:6" x14ac:dyDescent="0.25">
      <c r="F540174" s="195"/>
    </row>
    <row r="540175" spans="6:6" x14ac:dyDescent="0.25">
      <c r="F540175" s="195"/>
    </row>
    <row r="540176" spans="6:6" x14ac:dyDescent="0.25">
      <c r="F540176" s="195"/>
    </row>
    <row r="545294" spans="6:6" x14ac:dyDescent="0.25">
      <c r="F545294" s="195"/>
    </row>
    <row r="545295" spans="6:6" x14ac:dyDescent="0.25">
      <c r="F545295" s="195"/>
    </row>
    <row r="545296" spans="6:6" x14ac:dyDescent="0.25">
      <c r="F545296" s="195"/>
    </row>
    <row r="545297" spans="6:6" x14ac:dyDescent="0.25">
      <c r="F545297" s="195"/>
    </row>
    <row r="545298" spans="6:6" x14ac:dyDescent="0.25">
      <c r="F545298" s="195"/>
    </row>
    <row r="545299" spans="6:6" x14ac:dyDescent="0.25">
      <c r="F545299" s="195"/>
    </row>
    <row r="545300" spans="6:6" x14ac:dyDescent="0.25">
      <c r="F545300" s="195"/>
    </row>
    <row r="545301" spans="6:6" x14ac:dyDescent="0.25">
      <c r="F545301" s="195"/>
    </row>
    <row r="545302" spans="6:6" x14ac:dyDescent="0.25">
      <c r="F545302" s="195"/>
    </row>
    <row r="545303" spans="6:6" x14ac:dyDescent="0.25">
      <c r="F545303" s="195"/>
    </row>
    <row r="545304" spans="6:6" x14ac:dyDescent="0.25">
      <c r="F545304" s="195"/>
    </row>
    <row r="545305" spans="6:6" x14ac:dyDescent="0.25">
      <c r="F545305" s="195"/>
    </row>
    <row r="545306" spans="6:6" x14ac:dyDescent="0.25">
      <c r="F545306" s="195"/>
    </row>
    <row r="545307" spans="6:6" x14ac:dyDescent="0.25">
      <c r="F545307" s="195"/>
    </row>
    <row r="545308" spans="6:6" x14ac:dyDescent="0.25">
      <c r="F545308" s="195"/>
    </row>
    <row r="545309" spans="6:6" x14ac:dyDescent="0.25">
      <c r="F545309" s="195"/>
    </row>
    <row r="545310" spans="6:6" x14ac:dyDescent="0.25">
      <c r="F545310" s="195"/>
    </row>
    <row r="545311" spans="6:6" x14ac:dyDescent="0.25">
      <c r="F545311" s="195"/>
    </row>
    <row r="545312" spans="6:6" x14ac:dyDescent="0.25">
      <c r="F545312" s="195"/>
    </row>
    <row r="545313" spans="6:6" x14ac:dyDescent="0.25">
      <c r="F545313" s="195"/>
    </row>
    <row r="545314" spans="6:6" x14ac:dyDescent="0.25">
      <c r="F545314" s="195"/>
    </row>
    <row r="545315" spans="6:6" x14ac:dyDescent="0.25">
      <c r="F545315" s="195"/>
    </row>
    <row r="545316" spans="6:6" x14ac:dyDescent="0.25">
      <c r="F545316" s="195"/>
    </row>
    <row r="545317" spans="6:6" x14ac:dyDescent="0.25">
      <c r="F545317" s="195"/>
    </row>
    <row r="545318" spans="6:6" x14ac:dyDescent="0.25">
      <c r="F545318" s="195"/>
    </row>
    <row r="545319" spans="6:6" x14ac:dyDescent="0.25">
      <c r="F545319" s="195"/>
    </row>
    <row r="545320" spans="6:6" x14ac:dyDescent="0.25">
      <c r="F545320" s="195"/>
    </row>
    <row r="545321" spans="6:6" x14ac:dyDescent="0.25">
      <c r="F545321" s="195"/>
    </row>
    <row r="545322" spans="6:6" x14ac:dyDescent="0.25">
      <c r="F545322" s="195"/>
    </row>
    <row r="545323" spans="6:6" x14ac:dyDescent="0.25">
      <c r="F545323" s="195"/>
    </row>
    <row r="545324" spans="6:6" x14ac:dyDescent="0.25">
      <c r="F545324" s="195"/>
    </row>
    <row r="545325" spans="6:6" x14ac:dyDescent="0.25">
      <c r="F545325" s="195"/>
    </row>
    <row r="545326" spans="6:6" x14ac:dyDescent="0.25">
      <c r="F545326" s="195"/>
    </row>
    <row r="545327" spans="6:6" x14ac:dyDescent="0.25">
      <c r="F545327" s="195"/>
    </row>
    <row r="545328" spans="6:6" x14ac:dyDescent="0.25">
      <c r="F545328" s="195"/>
    </row>
    <row r="545329" spans="6:6" x14ac:dyDescent="0.25">
      <c r="F545329" s="195"/>
    </row>
    <row r="545330" spans="6:6" x14ac:dyDescent="0.25">
      <c r="F545330" s="195"/>
    </row>
    <row r="545331" spans="6:6" x14ac:dyDescent="0.25">
      <c r="F545331" s="195"/>
    </row>
    <row r="545332" spans="6:6" x14ac:dyDescent="0.25">
      <c r="F545332" s="195"/>
    </row>
    <row r="545333" spans="6:6" x14ac:dyDescent="0.25">
      <c r="F545333" s="195"/>
    </row>
    <row r="545334" spans="6:6" x14ac:dyDescent="0.25">
      <c r="F545334" s="195"/>
    </row>
    <row r="545335" spans="6:6" x14ac:dyDescent="0.25">
      <c r="F545335" s="195"/>
    </row>
    <row r="545336" spans="6:6" x14ac:dyDescent="0.25">
      <c r="F545336" s="195"/>
    </row>
    <row r="545337" spans="6:6" x14ac:dyDescent="0.25">
      <c r="F545337" s="195"/>
    </row>
    <row r="545338" spans="6:6" x14ac:dyDescent="0.25">
      <c r="F545338" s="195"/>
    </row>
    <row r="545339" spans="6:6" x14ac:dyDescent="0.25">
      <c r="F545339" s="195"/>
    </row>
    <row r="545340" spans="6:6" x14ac:dyDescent="0.25">
      <c r="F545340" s="195"/>
    </row>
    <row r="545341" spans="6:6" x14ac:dyDescent="0.25">
      <c r="F545341" s="195"/>
    </row>
    <row r="545342" spans="6:6" x14ac:dyDescent="0.25">
      <c r="F545342" s="195"/>
    </row>
    <row r="545343" spans="6:6" x14ac:dyDescent="0.25">
      <c r="F545343" s="195"/>
    </row>
    <row r="545344" spans="6:6" x14ac:dyDescent="0.25">
      <c r="F545344" s="195"/>
    </row>
    <row r="545345" spans="6:6" x14ac:dyDescent="0.25">
      <c r="F545345" s="195"/>
    </row>
    <row r="545346" spans="6:6" x14ac:dyDescent="0.25">
      <c r="F545346" s="195"/>
    </row>
    <row r="545347" spans="6:6" x14ac:dyDescent="0.25">
      <c r="F545347" s="195"/>
    </row>
    <row r="545348" spans="6:6" x14ac:dyDescent="0.25">
      <c r="F545348" s="195"/>
    </row>
    <row r="545349" spans="6:6" x14ac:dyDescent="0.25">
      <c r="F545349" s="195"/>
    </row>
    <row r="545350" spans="6:6" x14ac:dyDescent="0.25">
      <c r="F545350" s="195"/>
    </row>
    <row r="545351" spans="6:6" x14ac:dyDescent="0.25">
      <c r="F545351" s="195"/>
    </row>
    <row r="545352" spans="6:6" x14ac:dyDescent="0.25">
      <c r="F545352" s="195"/>
    </row>
    <row r="545353" spans="6:6" x14ac:dyDescent="0.25">
      <c r="F545353" s="195"/>
    </row>
    <row r="545354" spans="6:6" x14ac:dyDescent="0.25">
      <c r="F545354" s="195"/>
    </row>
    <row r="545355" spans="6:6" x14ac:dyDescent="0.25">
      <c r="F545355" s="195"/>
    </row>
    <row r="545356" spans="6:6" x14ac:dyDescent="0.25">
      <c r="F545356" s="195"/>
    </row>
    <row r="545357" spans="6:6" x14ac:dyDescent="0.25">
      <c r="F545357" s="195"/>
    </row>
    <row r="545358" spans="6:6" x14ac:dyDescent="0.25">
      <c r="F545358" s="195"/>
    </row>
    <row r="545359" spans="6:6" x14ac:dyDescent="0.25">
      <c r="F545359" s="195"/>
    </row>
    <row r="545360" spans="6:6" x14ac:dyDescent="0.25">
      <c r="F545360" s="195"/>
    </row>
    <row r="545361" spans="6:6" x14ac:dyDescent="0.25">
      <c r="F545361" s="195"/>
    </row>
    <row r="545362" spans="6:6" x14ac:dyDescent="0.25">
      <c r="F545362" s="195"/>
    </row>
    <row r="545363" spans="6:6" x14ac:dyDescent="0.25">
      <c r="F545363" s="195"/>
    </row>
    <row r="545364" spans="6:6" x14ac:dyDescent="0.25">
      <c r="F545364" s="195"/>
    </row>
    <row r="545365" spans="6:6" x14ac:dyDescent="0.25">
      <c r="F545365" s="195"/>
    </row>
    <row r="545366" spans="6:6" x14ac:dyDescent="0.25">
      <c r="F545366" s="195"/>
    </row>
    <row r="545367" spans="6:6" x14ac:dyDescent="0.25">
      <c r="F545367" s="195"/>
    </row>
    <row r="545368" spans="6:6" x14ac:dyDescent="0.25">
      <c r="F545368" s="195"/>
    </row>
    <row r="545369" spans="6:6" x14ac:dyDescent="0.25">
      <c r="F545369" s="195"/>
    </row>
    <row r="545370" spans="6:6" x14ac:dyDescent="0.25">
      <c r="F545370" s="195"/>
    </row>
    <row r="545371" spans="6:6" x14ac:dyDescent="0.25">
      <c r="F545371" s="195"/>
    </row>
    <row r="545372" spans="6:6" x14ac:dyDescent="0.25">
      <c r="F545372" s="195"/>
    </row>
    <row r="545373" spans="6:6" x14ac:dyDescent="0.25">
      <c r="F545373" s="195"/>
    </row>
    <row r="545374" spans="6:6" x14ac:dyDescent="0.25">
      <c r="F545374" s="195"/>
    </row>
    <row r="545375" spans="6:6" x14ac:dyDescent="0.25">
      <c r="F545375" s="195"/>
    </row>
    <row r="545376" spans="6:6" x14ac:dyDescent="0.25">
      <c r="F545376" s="195"/>
    </row>
    <row r="545377" spans="6:6" x14ac:dyDescent="0.25">
      <c r="F545377" s="195"/>
    </row>
    <row r="545378" spans="6:6" x14ac:dyDescent="0.25">
      <c r="F545378" s="195"/>
    </row>
    <row r="545379" spans="6:6" x14ac:dyDescent="0.25">
      <c r="F545379" s="195"/>
    </row>
    <row r="545380" spans="6:6" x14ac:dyDescent="0.25">
      <c r="F545380" s="195"/>
    </row>
    <row r="545381" spans="6:6" x14ac:dyDescent="0.25">
      <c r="F545381" s="195"/>
    </row>
    <row r="545382" spans="6:6" x14ac:dyDescent="0.25">
      <c r="F545382" s="195"/>
    </row>
    <row r="545383" spans="6:6" x14ac:dyDescent="0.25">
      <c r="F545383" s="195"/>
    </row>
    <row r="545384" spans="6:6" x14ac:dyDescent="0.25">
      <c r="F545384" s="195"/>
    </row>
    <row r="545385" spans="6:6" x14ac:dyDescent="0.25">
      <c r="F545385" s="195"/>
    </row>
    <row r="545386" spans="6:6" x14ac:dyDescent="0.25">
      <c r="F545386" s="195"/>
    </row>
    <row r="545387" spans="6:6" x14ac:dyDescent="0.25">
      <c r="F545387" s="195"/>
    </row>
    <row r="545388" spans="6:6" x14ac:dyDescent="0.25">
      <c r="F545388" s="195"/>
    </row>
    <row r="545389" spans="6:6" x14ac:dyDescent="0.25">
      <c r="F545389" s="195"/>
    </row>
    <row r="545390" spans="6:6" x14ac:dyDescent="0.25">
      <c r="F545390" s="195"/>
    </row>
    <row r="545391" spans="6:6" x14ac:dyDescent="0.25">
      <c r="F545391" s="195"/>
    </row>
    <row r="545392" spans="6:6" x14ac:dyDescent="0.25">
      <c r="F545392" s="195"/>
    </row>
    <row r="545393" spans="6:6" x14ac:dyDescent="0.25">
      <c r="F545393" s="195"/>
    </row>
    <row r="545394" spans="6:6" x14ac:dyDescent="0.25">
      <c r="F545394" s="195"/>
    </row>
    <row r="545395" spans="6:6" x14ac:dyDescent="0.25">
      <c r="F545395" s="195"/>
    </row>
    <row r="545396" spans="6:6" x14ac:dyDescent="0.25">
      <c r="F545396" s="195"/>
    </row>
    <row r="545397" spans="6:6" x14ac:dyDescent="0.25">
      <c r="F545397" s="195"/>
    </row>
    <row r="545398" spans="6:6" x14ac:dyDescent="0.25">
      <c r="F545398" s="195"/>
    </row>
    <row r="545399" spans="6:6" x14ac:dyDescent="0.25">
      <c r="F545399" s="195"/>
    </row>
    <row r="545400" spans="6:6" x14ac:dyDescent="0.25">
      <c r="F545400" s="195"/>
    </row>
    <row r="545401" spans="6:6" x14ac:dyDescent="0.25">
      <c r="F545401" s="195"/>
    </row>
    <row r="545402" spans="6:6" x14ac:dyDescent="0.25">
      <c r="F545402" s="195"/>
    </row>
    <row r="545403" spans="6:6" x14ac:dyDescent="0.25">
      <c r="F545403" s="195"/>
    </row>
    <row r="545404" spans="6:6" x14ac:dyDescent="0.25">
      <c r="F545404" s="195"/>
    </row>
    <row r="545405" spans="6:6" x14ac:dyDescent="0.25">
      <c r="F545405" s="195"/>
    </row>
    <row r="545406" spans="6:6" x14ac:dyDescent="0.25">
      <c r="F545406" s="195"/>
    </row>
    <row r="545407" spans="6:6" x14ac:dyDescent="0.25">
      <c r="F545407" s="195"/>
    </row>
    <row r="545408" spans="6:6" x14ac:dyDescent="0.25">
      <c r="F545408" s="195"/>
    </row>
    <row r="545409" spans="6:6" x14ac:dyDescent="0.25">
      <c r="F545409" s="195"/>
    </row>
    <row r="545410" spans="6:6" x14ac:dyDescent="0.25">
      <c r="F545410" s="195"/>
    </row>
    <row r="545411" spans="6:6" x14ac:dyDescent="0.25">
      <c r="F545411" s="195"/>
    </row>
    <row r="545412" spans="6:6" x14ac:dyDescent="0.25">
      <c r="F545412" s="195"/>
    </row>
    <row r="545413" spans="6:6" x14ac:dyDescent="0.25">
      <c r="F545413" s="195"/>
    </row>
    <row r="545414" spans="6:6" x14ac:dyDescent="0.25">
      <c r="F545414" s="195"/>
    </row>
    <row r="545415" spans="6:6" x14ac:dyDescent="0.25">
      <c r="F545415" s="195"/>
    </row>
    <row r="545416" spans="6:6" x14ac:dyDescent="0.25">
      <c r="F545416" s="195"/>
    </row>
    <row r="545417" spans="6:6" x14ac:dyDescent="0.25">
      <c r="F545417" s="195"/>
    </row>
    <row r="545418" spans="6:6" x14ac:dyDescent="0.25">
      <c r="F545418" s="195"/>
    </row>
    <row r="545419" spans="6:6" x14ac:dyDescent="0.25">
      <c r="F545419" s="195"/>
    </row>
    <row r="545420" spans="6:6" x14ac:dyDescent="0.25">
      <c r="F545420" s="195"/>
    </row>
    <row r="545421" spans="6:6" x14ac:dyDescent="0.25">
      <c r="F545421" s="195"/>
    </row>
    <row r="545422" spans="6:6" x14ac:dyDescent="0.25">
      <c r="F545422" s="195"/>
    </row>
    <row r="545423" spans="6:6" x14ac:dyDescent="0.25">
      <c r="F545423" s="195"/>
    </row>
    <row r="545424" spans="6:6" x14ac:dyDescent="0.25">
      <c r="F545424" s="195"/>
    </row>
    <row r="545425" spans="6:6" x14ac:dyDescent="0.25">
      <c r="F545425" s="195"/>
    </row>
    <row r="545426" spans="6:6" x14ac:dyDescent="0.25">
      <c r="F545426" s="195"/>
    </row>
    <row r="545427" spans="6:6" x14ac:dyDescent="0.25">
      <c r="F545427" s="195"/>
    </row>
    <row r="545428" spans="6:6" x14ac:dyDescent="0.25">
      <c r="F545428" s="195"/>
    </row>
    <row r="545429" spans="6:6" x14ac:dyDescent="0.25">
      <c r="F545429" s="195"/>
    </row>
    <row r="545430" spans="6:6" x14ac:dyDescent="0.25">
      <c r="F545430" s="195"/>
    </row>
    <row r="545431" spans="6:6" x14ac:dyDescent="0.25">
      <c r="F545431" s="195"/>
    </row>
    <row r="545432" spans="6:6" x14ac:dyDescent="0.25">
      <c r="F545432" s="195"/>
    </row>
    <row r="545433" spans="6:6" x14ac:dyDescent="0.25">
      <c r="F545433" s="195"/>
    </row>
    <row r="545434" spans="6:6" x14ac:dyDescent="0.25">
      <c r="F545434" s="195"/>
    </row>
    <row r="545435" spans="6:6" x14ac:dyDescent="0.25">
      <c r="F545435" s="195"/>
    </row>
    <row r="545436" spans="6:6" x14ac:dyDescent="0.25">
      <c r="F545436" s="195"/>
    </row>
    <row r="545437" spans="6:6" x14ac:dyDescent="0.25">
      <c r="F545437" s="195"/>
    </row>
    <row r="545438" spans="6:6" x14ac:dyDescent="0.25">
      <c r="F545438" s="195"/>
    </row>
    <row r="545439" spans="6:6" x14ac:dyDescent="0.25">
      <c r="F545439" s="195"/>
    </row>
    <row r="545440" spans="6:6" x14ac:dyDescent="0.25">
      <c r="F545440" s="195"/>
    </row>
    <row r="545441" spans="6:6" x14ac:dyDescent="0.25">
      <c r="F545441" s="195"/>
    </row>
    <row r="545442" spans="6:6" x14ac:dyDescent="0.25">
      <c r="F545442" s="195"/>
    </row>
    <row r="545443" spans="6:6" x14ac:dyDescent="0.25">
      <c r="F545443" s="195"/>
    </row>
    <row r="545444" spans="6:6" x14ac:dyDescent="0.25">
      <c r="F545444" s="195"/>
    </row>
    <row r="545445" spans="6:6" x14ac:dyDescent="0.25">
      <c r="F545445" s="195"/>
    </row>
    <row r="545446" spans="6:6" x14ac:dyDescent="0.25">
      <c r="F545446" s="195"/>
    </row>
    <row r="545447" spans="6:6" x14ac:dyDescent="0.25">
      <c r="F545447" s="195"/>
    </row>
    <row r="545448" spans="6:6" x14ac:dyDescent="0.25">
      <c r="F545448" s="195"/>
    </row>
    <row r="545449" spans="6:6" x14ac:dyDescent="0.25">
      <c r="F545449" s="195"/>
    </row>
    <row r="545450" spans="6:6" x14ac:dyDescent="0.25">
      <c r="F545450" s="195"/>
    </row>
    <row r="545451" spans="6:6" x14ac:dyDescent="0.25">
      <c r="F545451" s="195"/>
    </row>
    <row r="545452" spans="6:6" x14ac:dyDescent="0.25">
      <c r="F545452" s="195"/>
    </row>
    <row r="545453" spans="6:6" x14ac:dyDescent="0.25">
      <c r="F545453" s="195"/>
    </row>
    <row r="545454" spans="6:6" x14ac:dyDescent="0.25">
      <c r="F545454" s="195"/>
    </row>
    <row r="545455" spans="6:6" x14ac:dyDescent="0.25">
      <c r="F545455" s="195"/>
    </row>
    <row r="545456" spans="6:6" x14ac:dyDescent="0.25">
      <c r="F545456" s="195"/>
    </row>
    <row r="545457" spans="6:6" x14ac:dyDescent="0.25">
      <c r="F545457" s="195"/>
    </row>
    <row r="545458" spans="6:6" x14ac:dyDescent="0.25">
      <c r="F545458" s="195"/>
    </row>
    <row r="545459" spans="6:6" x14ac:dyDescent="0.25">
      <c r="F545459" s="195"/>
    </row>
    <row r="545460" spans="6:6" x14ac:dyDescent="0.25">
      <c r="F545460" s="195"/>
    </row>
    <row r="545461" spans="6:6" x14ac:dyDescent="0.25">
      <c r="F545461" s="195"/>
    </row>
    <row r="545462" spans="6:6" x14ac:dyDescent="0.25">
      <c r="F545462" s="195"/>
    </row>
    <row r="545463" spans="6:6" x14ac:dyDescent="0.25">
      <c r="F545463" s="195"/>
    </row>
    <row r="545464" spans="6:6" x14ac:dyDescent="0.25">
      <c r="F545464" s="195"/>
    </row>
    <row r="545465" spans="6:6" x14ac:dyDescent="0.25">
      <c r="F545465" s="195"/>
    </row>
    <row r="545466" spans="6:6" x14ac:dyDescent="0.25">
      <c r="F545466" s="195"/>
    </row>
    <row r="545467" spans="6:6" x14ac:dyDescent="0.25">
      <c r="F545467" s="195"/>
    </row>
    <row r="545468" spans="6:6" x14ac:dyDescent="0.25">
      <c r="F545468" s="195"/>
    </row>
    <row r="545469" spans="6:6" x14ac:dyDescent="0.25">
      <c r="F545469" s="195"/>
    </row>
    <row r="545470" spans="6:6" x14ac:dyDescent="0.25">
      <c r="F545470" s="195"/>
    </row>
    <row r="545471" spans="6:6" x14ac:dyDescent="0.25">
      <c r="F545471" s="195"/>
    </row>
    <row r="545472" spans="6:6" x14ac:dyDescent="0.25">
      <c r="F545472" s="195"/>
    </row>
    <row r="545473" spans="6:6" x14ac:dyDescent="0.25">
      <c r="F545473" s="195"/>
    </row>
    <row r="545474" spans="6:6" x14ac:dyDescent="0.25">
      <c r="F545474" s="195"/>
    </row>
    <row r="545475" spans="6:6" x14ac:dyDescent="0.25">
      <c r="F545475" s="195"/>
    </row>
    <row r="545476" spans="6:6" x14ac:dyDescent="0.25">
      <c r="F545476" s="195"/>
    </row>
    <row r="545477" spans="6:6" x14ac:dyDescent="0.25">
      <c r="F545477" s="195"/>
    </row>
    <row r="545478" spans="6:6" x14ac:dyDescent="0.25">
      <c r="F545478" s="195"/>
    </row>
    <row r="545479" spans="6:6" x14ac:dyDescent="0.25">
      <c r="F545479" s="195"/>
    </row>
    <row r="545480" spans="6:6" x14ac:dyDescent="0.25">
      <c r="F545480" s="195"/>
    </row>
    <row r="545481" spans="6:6" x14ac:dyDescent="0.25">
      <c r="F545481" s="195"/>
    </row>
    <row r="545482" spans="6:6" x14ac:dyDescent="0.25">
      <c r="F545482" s="195"/>
    </row>
    <row r="545483" spans="6:6" x14ac:dyDescent="0.25">
      <c r="F545483" s="195"/>
    </row>
    <row r="545484" spans="6:6" x14ac:dyDescent="0.25">
      <c r="F545484" s="195"/>
    </row>
    <row r="545485" spans="6:6" x14ac:dyDescent="0.25">
      <c r="F545485" s="195"/>
    </row>
    <row r="545486" spans="6:6" x14ac:dyDescent="0.25">
      <c r="F545486" s="195"/>
    </row>
    <row r="545487" spans="6:6" x14ac:dyDescent="0.25">
      <c r="F545487" s="195"/>
    </row>
    <row r="545488" spans="6:6" x14ac:dyDescent="0.25">
      <c r="F545488" s="195"/>
    </row>
    <row r="545489" spans="6:6" x14ac:dyDescent="0.25">
      <c r="F545489" s="195"/>
    </row>
    <row r="545490" spans="6:6" x14ac:dyDescent="0.25">
      <c r="F545490" s="195"/>
    </row>
    <row r="545491" spans="6:6" x14ac:dyDescent="0.25">
      <c r="F545491" s="195"/>
    </row>
    <row r="545492" spans="6:6" x14ac:dyDescent="0.25">
      <c r="F545492" s="195"/>
    </row>
    <row r="545493" spans="6:6" x14ac:dyDescent="0.25">
      <c r="F545493" s="195"/>
    </row>
    <row r="545494" spans="6:6" x14ac:dyDescent="0.25">
      <c r="F545494" s="195"/>
    </row>
    <row r="545495" spans="6:6" x14ac:dyDescent="0.25">
      <c r="F545495" s="195"/>
    </row>
    <row r="545496" spans="6:6" x14ac:dyDescent="0.25">
      <c r="F545496" s="195"/>
    </row>
    <row r="545497" spans="6:6" x14ac:dyDescent="0.25">
      <c r="F545497" s="195"/>
    </row>
    <row r="545498" spans="6:6" x14ac:dyDescent="0.25">
      <c r="F545498" s="195"/>
    </row>
    <row r="545499" spans="6:6" x14ac:dyDescent="0.25">
      <c r="F545499" s="195"/>
    </row>
    <row r="545500" spans="6:6" x14ac:dyDescent="0.25">
      <c r="F545500" s="195"/>
    </row>
    <row r="545501" spans="6:6" x14ac:dyDescent="0.25">
      <c r="F545501" s="195"/>
    </row>
    <row r="545502" spans="6:6" x14ac:dyDescent="0.25">
      <c r="F545502" s="195"/>
    </row>
    <row r="545503" spans="6:6" x14ac:dyDescent="0.25">
      <c r="F545503" s="195"/>
    </row>
    <row r="545504" spans="6:6" x14ac:dyDescent="0.25">
      <c r="F545504" s="195"/>
    </row>
    <row r="545505" spans="6:6" x14ac:dyDescent="0.25">
      <c r="F545505" s="195"/>
    </row>
    <row r="545506" spans="6:6" x14ac:dyDescent="0.25">
      <c r="F545506" s="195"/>
    </row>
    <row r="545507" spans="6:6" x14ac:dyDescent="0.25">
      <c r="F545507" s="195"/>
    </row>
    <row r="545508" spans="6:6" x14ac:dyDescent="0.25">
      <c r="F545508" s="195"/>
    </row>
    <row r="545509" spans="6:6" x14ac:dyDescent="0.25">
      <c r="F545509" s="195"/>
    </row>
    <row r="545510" spans="6:6" x14ac:dyDescent="0.25">
      <c r="F545510" s="195"/>
    </row>
    <row r="545511" spans="6:6" x14ac:dyDescent="0.25">
      <c r="F545511" s="195"/>
    </row>
    <row r="545512" spans="6:6" x14ac:dyDescent="0.25">
      <c r="F545512" s="195"/>
    </row>
    <row r="545513" spans="6:6" x14ac:dyDescent="0.25">
      <c r="F545513" s="195"/>
    </row>
    <row r="545514" spans="6:6" x14ac:dyDescent="0.25">
      <c r="F545514" s="195"/>
    </row>
    <row r="545515" spans="6:6" x14ac:dyDescent="0.25">
      <c r="F545515" s="195"/>
    </row>
    <row r="545516" spans="6:6" x14ac:dyDescent="0.25">
      <c r="F545516" s="195"/>
    </row>
    <row r="545517" spans="6:6" x14ac:dyDescent="0.25">
      <c r="F545517" s="195"/>
    </row>
    <row r="545518" spans="6:6" x14ac:dyDescent="0.25">
      <c r="F545518" s="195"/>
    </row>
    <row r="545519" spans="6:6" x14ac:dyDescent="0.25">
      <c r="F545519" s="195"/>
    </row>
    <row r="545520" spans="6:6" x14ac:dyDescent="0.25">
      <c r="F545520" s="195"/>
    </row>
    <row r="545521" spans="6:6" x14ac:dyDescent="0.25">
      <c r="F545521" s="195"/>
    </row>
    <row r="545522" spans="6:6" x14ac:dyDescent="0.25">
      <c r="F545522" s="195"/>
    </row>
    <row r="545523" spans="6:6" x14ac:dyDescent="0.25">
      <c r="F545523" s="195"/>
    </row>
    <row r="545524" spans="6:6" x14ac:dyDescent="0.25">
      <c r="F545524" s="195"/>
    </row>
    <row r="545525" spans="6:6" x14ac:dyDescent="0.25">
      <c r="F545525" s="195"/>
    </row>
    <row r="545526" spans="6:6" x14ac:dyDescent="0.25">
      <c r="F545526" s="195"/>
    </row>
    <row r="545527" spans="6:6" x14ac:dyDescent="0.25">
      <c r="F545527" s="195"/>
    </row>
    <row r="545528" spans="6:6" x14ac:dyDescent="0.25">
      <c r="F545528" s="195"/>
    </row>
    <row r="545529" spans="6:6" x14ac:dyDescent="0.25">
      <c r="F545529" s="195"/>
    </row>
    <row r="545530" spans="6:6" x14ac:dyDescent="0.25">
      <c r="F545530" s="195"/>
    </row>
    <row r="545531" spans="6:6" x14ac:dyDescent="0.25">
      <c r="F545531" s="195"/>
    </row>
    <row r="545532" spans="6:6" x14ac:dyDescent="0.25">
      <c r="F545532" s="195"/>
    </row>
    <row r="545533" spans="6:6" x14ac:dyDescent="0.25">
      <c r="F545533" s="195"/>
    </row>
    <row r="545534" spans="6:6" x14ac:dyDescent="0.25">
      <c r="F545534" s="195"/>
    </row>
    <row r="545535" spans="6:6" x14ac:dyDescent="0.25">
      <c r="F545535" s="195"/>
    </row>
    <row r="545536" spans="6:6" x14ac:dyDescent="0.25">
      <c r="F545536" s="195"/>
    </row>
    <row r="545537" spans="6:6" x14ac:dyDescent="0.25">
      <c r="F545537" s="195"/>
    </row>
    <row r="545538" spans="6:6" x14ac:dyDescent="0.25">
      <c r="F545538" s="195"/>
    </row>
    <row r="545539" spans="6:6" x14ac:dyDescent="0.25">
      <c r="F545539" s="195"/>
    </row>
    <row r="545540" spans="6:6" x14ac:dyDescent="0.25">
      <c r="F545540" s="195"/>
    </row>
    <row r="545541" spans="6:6" x14ac:dyDescent="0.25">
      <c r="F545541" s="195"/>
    </row>
    <row r="545542" spans="6:6" x14ac:dyDescent="0.25">
      <c r="F545542" s="195"/>
    </row>
    <row r="545543" spans="6:6" x14ac:dyDescent="0.25">
      <c r="F545543" s="195"/>
    </row>
    <row r="545544" spans="6:6" x14ac:dyDescent="0.25">
      <c r="F545544" s="195"/>
    </row>
    <row r="545545" spans="6:6" x14ac:dyDescent="0.25">
      <c r="F545545" s="195"/>
    </row>
    <row r="545546" spans="6:6" x14ac:dyDescent="0.25">
      <c r="F545546" s="195"/>
    </row>
    <row r="545547" spans="6:6" x14ac:dyDescent="0.25">
      <c r="F545547" s="195"/>
    </row>
    <row r="545548" spans="6:6" x14ac:dyDescent="0.25">
      <c r="F545548" s="195"/>
    </row>
    <row r="545549" spans="6:6" x14ac:dyDescent="0.25">
      <c r="F545549" s="195"/>
    </row>
    <row r="545550" spans="6:6" x14ac:dyDescent="0.25">
      <c r="F545550" s="195"/>
    </row>
    <row r="545551" spans="6:6" x14ac:dyDescent="0.25">
      <c r="F545551" s="195"/>
    </row>
    <row r="545552" spans="6:6" x14ac:dyDescent="0.25">
      <c r="F545552" s="195"/>
    </row>
    <row r="545553" spans="6:6" x14ac:dyDescent="0.25">
      <c r="F545553" s="195"/>
    </row>
    <row r="545554" spans="6:6" x14ac:dyDescent="0.25">
      <c r="F545554" s="195"/>
    </row>
    <row r="545555" spans="6:6" x14ac:dyDescent="0.25">
      <c r="F545555" s="195"/>
    </row>
    <row r="545556" spans="6:6" x14ac:dyDescent="0.25">
      <c r="F545556" s="195"/>
    </row>
    <row r="545557" spans="6:6" x14ac:dyDescent="0.25">
      <c r="F545557" s="195"/>
    </row>
    <row r="545558" spans="6:6" x14ac:dyDescent="0.25">
      <c r="F545558" s="195"/>
    </row>
    <row r="545559" spans="6:6" x14ac:dyDescent="0.25">
      <c r="F545559" s="195"/>
    </row>
    <row r="545560" spans="6:6" x14ac:dyDescent="0.25">
      <c r="F545560" s="195"/>
    </row>
    <row r="545561" spans="6:6" x14ac:dyDescent="0.25">
      <c r="F545561" s="195"/>
    </row>
    <row r="545562" spans="6:6" x14ac:dyDescent="0.25">
      <c r="F545562" s="195"/>
    </row>
    <row r="545563" spans="6:6" x14ac:dyDescent="0.25">
      <c r="F545563" s="195"/>
    </row>
    <row r="545564" spans="6:6" x14ac:dyDescent="0.25">
      <c r="F545564" s="195"/>
    </row>
    <row r="545565" spans="6:6" x14ac:dyDescent="0.25">
      <c r="F545565" s="195"/>
    </row>
    <row r="545566" spans="6:6" x14ac:dyDescent="0.25">
      <c r="F545566" s="195"/>
    </row>
    <row r="545567" spans="6:6" x14ac:dyDescent="0.25">
      <c r="F545567" s="195"/>
    </row>
    <row r="545568" spans="6:6" x14ac:dyDescent="0.25">
      <c r="F545568" s="195"/>
    </row>
    <row r="545569" spans="6:6" x14ac:dyDescent="0.25">
      <c r="F545569" s="195"/>
    </row>
    <row r="545570" spans="6:6" x14ac:dyDescent="0.25">
      <c r="F545570" s="195"/>
    </row>
    <row r="545571" spans="6:6" x14ac:dyDescent="0.25">
      <c r="F545571" s="195"/>
    </row>
    <row r="545572" spans="6:6" x14ac:dyDescent="0.25">
      <c r="F545572" s="195"/>
    </row>
    <row r="545573" spans="6:6" x14ac:dyDescent="0.25">
      <c r="F545573" s="195"/>
    </row>
    <row r="545574" spans="6:6" x14ac:dyDescent="0.25">
      <c r="F545574" s="195"/>
    </row>
    <row r="545575" spans="6:6" x14ac:dyDescent="0.25">
      <c r="F545575" s="195"/>
    </row>
    <row r="545576" spans="6:6" x14ac:dyDescent="0.25">
      <c r="F545576" s="195"/>
    </row>
    <row r="545577" spans="6:6" x14ac:dyDescent="0.25">
      <c r="F545577" s="195"/>
    </row>
    <row r="545578" spans="6:6" x14ac:dyDescent="0.25">
      <c r="F545578" s="195"/>
    </row>
    <row r="545579" spans="6:6" x14ac:dyDescent="0.25">
      <c r="F545579" s="195"/>
    </row>
    <row r="545580" spans="6:6" x14ac:dyDescent="0.25">
      <c r="F545580" s="195"/>
    </row>
    <row r="545581" spans="6:6" x14ac:dyDescent="0.25">
      <c r="F545581" s="195"/>
    </row>
    <row r="545582" spans="6:6" x14ac:dyDescent="0.25">
      <c r="F545582" s="195"/>
    </row>
    <row r="545583" spans="6:6" x14ac:dyDescent="0.25">
      <c r="F545583" s="195"/>
    </row>
    <row r="545584" spans="6:6" x14ac:dyDescent="0.25">
      <c r="F545584" s="195"/>
    </row>
    <row r="545585" spans="6:6" x14ac:dyDescent="0.25">
      <c r="F545585" s="195"/>
    </row>
    <row r="545586" spans="6:6" x14ac:dyDescent="0.25">
      <c r="F545586" s="195"/>
    </row>
    <row r="545587" spans="6:6" x14ac:dyDescent="0.25">
      <c r="F545587" s="195"/>
    </row>
    <row r="545588" spans="6:6" x14ac:dyDescent="0.25">
      <c r="F545588" s="195"/>
    </row>
    <row r="545589" spans="6:6" x14ac:dyDescent="0.25">
      <c r="F545589" s="195"/>
    </row>
    <row r="545590" spans="6:6" x14ac:dyDescent="0.25">
      <c r="F545590" s="195"/>
    </row>
    <row r="545591" spans="6:6" x14ac:dyDescent="0.25">
      <c r="F545591" s="195"/>
    </row>
    <row r="545592" spans="6:6" x14ac:dyDescent="0.25">
      <c r="F545592" s="195"/>
    </row>
    <row r="545593" spans="6:6" x14ac:dyDescent="0.25">
      <c r="F545593" s="195"/>
    </row>
    <row r="545594" spans="6:6" x14ac:dyDescent="0.25">
      <c r="F545594" s="195"/>
    </row>
    <row r="545595" spans="6:6" x14ac:dyDescent="0.25">
      <c r="F545595" s="195"/>
    </row>
    <row r="545596" spans="6:6" x14ac:dyDescent="0.25">
      <c r="F545596" s="195"/>
    </row>
    <row r="545597" spans="6:6" x14ac:dyDescent="0.25">
      <c r="F545597" s="195"/>
    </row>
    <row r="545598" spans="6:6" x14ac:dyDescent="0.25">
      <c r="F545598" s="195"/>
    </row>
    <row r="545599" spans="6:6" x14ac:dyDescent="0.25">
      <c r="F545599" s="195"/>
    </row>
    <row r="545600" spans="6:6" x14ac:dyDescent="0.25">
      <c r="F545600" s="195"/>
    </row>
    <row r="545601" spans="6:6" x14ac:dyDescent="0.25">
      <c r="F545601" s="195"/>
    </row>
    <row r="545602" spans="6:6" x14ac:dyDescent="0.25">
      <c r="F545602" s="195"/>
    </row>
    <row r="545603" spans="6:6" x14ac:dyDescent="0.25">
      <c r="F545603" s="195"/>
    </row>
    <row r="545604" spans="6:6" x14ac:dyDescent="0.25">
      <c r="F545604" s="195"/>
    </row>
    <row r="545605" spans="6:6" x14ac:dyDescent="0.25">
      <c r="F545605" s="195"/>
    </row>
    <row r="545606" spans="6:6" x14ac:dyDescent="0.25">
      <c r="F545606" s="195"/>
    </row>
    <row r="545607" spans="6:6" x14ac:dyDescent="0.25">
      <c r="F545607" s="195"/>
    </row>
    <row r="545608" spans="6:6" x14ac:dyDescent="0.25">
      <c r="F545608" s="195"/>
    </row>
    <row r="545609" spans="6:6" x14ac:dyDescent="0.25">
      <c r="F545609" s="195"/>
    </row>
    <row r="545610" spans="6:6" x14ac:dyDescent="0.25">
      <c r="F545610" s="195"/>
    </row>
    <row r="545611" spans="6:6" x14ac:dyDescent="0.25">
      <c r="F545611" s="195"/>
    </row>
    <row r="545612" spans="6:6" x14ac:dyDescent="0.25">
      <c r="F545612" s="195"/>
    </row>
    <row r="545613" spans="6:6" x14ac:dyDescent="0.25">
      <c r="F545613" s="195"/>
    </row>
    <row r="545614" spans="6:6" x14ac:dyDescent="0.25">
      <c r="F545614" s="195"/>
    </row>
    <row r="545615" spans="6:6" x14ac:dyDescent="0.25">
      <c r="F545615" s="195"/>
    </row>
    <row r="545616" spans="6:6" x14ac:dyDescent="0.25">
      <c r="F545616" s="195"/>
    </row>
    <row r="545617" spans="6:6" x14ac:dyDescent="0.25">
      <c r="F545617" s="195"/>
    </row>
    <row r="545618" spans="6:6" x14ac:dyDescent="0.25">
      <c r="F545618" s="195"/>
    </row>
    <row r="545619" spans="6:6" x14ac:dyDescent="0.25">
      <c r="F545619" s="195"/>
    </row>
    <row r="545620" spans="6:6" x14ac:dyDescent="0.25">
      <c r="F545620" s="195"/>
    </row>
    <row r="545621" spans="6:6" x14ac:dyDescent="0.25">
      <c r="F545621" s="195"/>
    </row>
    <row r="545622" spans="6:6" x14ac:dyDescent="0.25">
      <c r="F545622" s="195"/>
    </row>
    <row r="545623" spans="6:6" x14ac:dyDescent="0.25">
      <c r="F545623" s="195"/>
    </row>
    <row r="545624" spans="6:6" x14ac:dyDescent="0.25">
      <c r="F545624" s="195"/>
    </row>
    <row r="545625" spans="6:6" x14ac:dyDescent="0.25">
      <c r="F545625" s="195"/>
    </row>
    <row r="545626" spans="6:6" x14ac:dyDescent="0.25">
      <c r="F545626" s="195"/>
    </row>
    <row r="545627" spans="6:6" x14ac:dyDescent="0.25">
      <c r="F545627" s="195"/>
    </row>
    <row r="545628" spans="6:6" x14ac:dyDescent="0.25">
      <c r="F545628" s="195"/>
    </row>
    <row r="545629" spans="6:6" x14ac:dyDescent="0.25">
      <c r="F545629" s="195"/>
    </row>
    <row r="545630" spans="6:6" x14ac:dyDescent="0.25">
      <c r="F545630" s="195"/>
    </row>
    <row r="545631" spans="6:6" x14ac:dyDescent="0.25">
      <c r="F545631" s="195"/>
    </row>
    <row r="545632" spans="6:6" x14ac:dyDescent="0.25">
      <c r="F545632" s="195"/>
    </row>
    <row r="545633" spans="6:6" x14ac:dyDescent="0.25">
      <c r="F545633" s="195"/>
    </row>
    <row r="545634" spans="6:6" x14ac:dyDescent="0.25">
      <c r="F545634" s="195"/>
    </row>
    <row r="545635" spans="6:6" x14ac:dyDescent="0.25">
      <c r="F545635" s="195"/>
    </row>
    <row r="545636" spans="6:6" x14ac:dyDescent="0.25">
      <c r="F545636" s="195"/>
    </row>
    <row r="545637" spans="6:6" x14ac:dyDescent="0.25">
      <c r="F545637" s="195"/>
    </row>
    <row r="545638" spans="6:6" x14ac:dyDescent="0.25">
      <c r="F545638" s="195"/>
    </row>
    <row r="545639" spans="6:6" x14ac:dyDescent="0.25">
      <c r="F545639" s="195"/>
    </row>
    <row r="545640" spans="6:6" x14ac:dyDescent="0.25">
      <c r="F545640" s="195"/>
    </row>
    <row r="545641" spans="6:6" x14ac:dyDescent="0.25">
      <c r="F545641" s="195"/>
    </row>
    <row r="545642" spans="6:6" x14ac:dyDescent="0.25">
      <c r="F545642" s="195"/>
    </row>
    <row r="545643" spans="6:6" x14ac:dyDescent="0.25">
      <c r="F545643" s="195"/>
    </row>
    <row r="545644" spans="6:6" x14ac:dyDescent="0.25">
      <c r="F545644" s="195"/>
    </row>
    <row r="545645" spans="6:6" x14ac:dyDescent="0.25">
      <c r="F545645" s="195"/>
    </row>
    <row r="545646" spans="6:6" x14ac:dyDescent="0.25">
      <c r="F545646" s="195"/>
    </row>
    <row r="545647" spans="6:6" x14ac:dyDescent="0.25">
      <c r="F545647" s="195"/>
    </row>
    <row r="545648" spans="6:6" x14ac:dyDescent="0.25">
      <c r="F545648" s="195"/>
    </row>
    <row r="545649" spans="6:6" x14ac:dyDescent="0.25">
      <c r="F545649" s="195"/>
    </row>
    <row r="545650" spans="6:6" x14ac:dyDescent="0.25">
      <c r="F545650" s="195"/>
    </row>
    <row r="545651" spans="6:6" x14ac:dyDescent="0.25">
      <c r="F545651" s="195"/>
    </row>
    <row r="545652" spans="6:6" x14ac:dyDescent="0.25">
      <c r="F545652" s="195"/>
    </row>
    <row r="545653" spans="6:6" x14ac:dyDescent="0.25">
      <c r="F545653" s="195"/>
    </row>
    <row r="545654" spans="6:6" x14ac:dyDescent="0.25">
      <c r="F545654" s="195"/>
    </row>
    <row r="545655" spans="6:6" x14ac:dyDescent="0.25">
      <c r="F545655" s="195"/>
    </row>
    <row r="545656" spans="6:6" x14ac:dyDescent="0.25">
      <c r="F545656" s="195"/>
    </row>
    <row r="545657" spans="6:6" x14ac:dyDescent="0.25">
      <c r="F545657" s="195"/>
    </row>
    <row r="545658" spans="6:6" x14ac:dyDescent="0.25">
      <c r="F545658" s="195"/>
    </row>
    <row r="545659" spans="6:6" x14ac:dyDescent="0.25">
      <c r="F545659" s="195"/>
    </row>
    <row r="545660" spans="6:6" x14ac:dyDescent="0.25">
      <c r="F545660" s="195"/>
    </row>
    <row r="545661" spans="6:6" x14ac:dyDescent="0.25">
      <c r="F545661" s="195"/>
    </row>
    <row r="545662" spans="6:6" x14ac:dyDescent="0.25">
      <c r="F545662" s="195"/>
    </row>
    <row r="545663" spans="6:6" x14ac:dyDescent="0.25">
      <c r="F545663" s="195"/>
    </row>
    <row r="545664" spans="6:6" x14ac:dyDescent="0.25">
      <c r="F545664" s="195"/>
    </row>
    <row r="545665" spans="6:6" x14ac:dyDescent="0.25">
      <c r="F545665" s="195"/>
    </row>
    <row r="545666" spans="6:6" x14ac:dyDescent="0.25">
      <c r="F545666" s="195"/>
    </row>
    <row r="545667" spans="6:6" x14ac:dyDescent="0.25">
      <c r="F545667" s="195"/>
    </row>
    <row r="545668" spans="6:6" x14ac:dyDescent="0.25">
      <c r="F545668" s="195"/>
    </row>
    <row r="545669" spans="6:6" x14ac:dyDescent="0.25">
      <c r="F545669" s="195"/>
    </row>
    <row r="545670" spans="6:6" x14ac:dyDescent="0.25">
      <c r="F545670" s="195"/>
    </row>
    <row r="545671" spans="6:6" x14ac:dyDescent="0.25">
      <c r="F545671" s="195"/>
    </row>
    <row r="545672" spans="6:6" x14ac:dyDescent="0.25">
      <c r="F545672" s="195"/>
    </row>
    <row r="545673" spans="6:6" x14ac:dyDescent="0.25">
      <c r="F545673" s="195"/>
    </row>
    <row r="545674" spans="6:6" x14ac:dyDescent="0.25">
      <c r="F545674" s="195"/>
    </row>
    <row r="545675" spans="6:6" x14ac:dyDescent="0.25">
      <c r="F545675" s="195"/>
    </row>
    <row r="545676" spans="6:6" x14ac:dyDescent="0.25">
      <c r="F545676" s="195"/>
    </row>
    <row r="545677" spans="6:6" x14ac:dyDescent="0.25">
      <c r="F545677" s="195"/>
    </row>
    <row r="545678" spans="6:6" x14ac:dyDescent="0.25">
      <c r="F545678" s="195"/>
    </row>
    <row r="545679" spans="6:6" x14ac:dyDescent="0.25">
      <c r="F545679" s="195"/>
    </row>
    <row r="545680" spans="6:6" x14ac:dyDescent="0.25">
      <c r="F545680" s="195"/>
    </row>
    <row r="545681" spans="6:6" x14ac:dyDescent="0.25">
      <c r="F545681" s="195"/>
    </row>
    <row r="545682" spans="6:6" x14ac:dyDescent="0.25">
      <c r="F545682" s="195"/>
    </row>
    <row r="545683" spans="6:6" x14ac:dyDescent="0.25">
      <c r="F545683" s="195"/>
    </row>
    <row r="545684" spans="6:6" x14ac:dyDescent="0.25">
      <c r="F545684" s="195"/>
    </row>
    <row r="545685" spans="6:6" x14ac:dyDescent="0.25">
      <c r="F545685" s="195"/>
    </row>
    <row r="545686" spans="6:6" x14ac:dyDescent="0.25">
      <c r="F545686" s="195"/>
    </row>
    <row r="545687" spans="6:6" x14ac:dyDescent="0.25">
      <c r="F545687" s="195"/>
    </row>
    <row r="545688" spans="6:6" x14ac:dyDescent="0.25">
      <c r="F545688" s="195"/>
    </row>
    <row r="550806" spans="6:6" x14ac:dyDescent="0.25">
      <c r="F550806" s="195"/>
    </row>
    <row r="550807" spans="6:6" x14ac:dyDescent="0.25">
      <c r="F550807" s="195"/>
    </row>
    <row r="550808" spans="6:6" x14ac:dyDescent="0.25">
      <c r="F550808" s="195"/>
    </row>
    <row r="550809" spans="6:6" x14ac:dyDescent="0.25">
      <c r="F550809" s="195"/>
    </row>
    <row r="550810" spans="6:6" x14ac:dyDescent="0.25">
      <c r="F550810" s="195"/>
    </row>
    <row r="550811" spans="6:6" x14ac:dyDescent="0.25">
      <c r="F550811" s="195"/>
    </row>
    <row r="550812" spans="6:6" x14ac:dyDescent="0.25">
      <c r="F550812" s="195"/>
    </row>
    <row r="550813" spans="6:6" x14ac:dyDescent="0.25">
      <c r="F550813" s="195"/>
    </row>
    <row r="550814" spans="6:6" x14ac:dyDescent="0.25">
      <c r="F550814" s="195"/>
    </row>
    <row r="550815" spans="6:6" x14ac:dyDescent="0.25">
      <c r="F550815" s="195"/>
    </row>
    <row r="550816" spans="6:6" x14ac:dyDescent="0.25">
      <c r="F550816" s="195"/>
    </row>
    <row r="550817" spans="6:6" x14ac:dyDescent="0.25">
      <c r="F550817" s="195"/>
    </row>
    <row r="550818" spans="6:6" x14ac:dyDescent="0.25">
      <c r="F550818" s="195"/>
    </row>
    <row r="550819" spans="6:6" x14ac:dyDescent="0.25">
      <c r="F550819" s="195"/>
    </row>
    <row r="550820" spans="6:6" x14ac:dyDescent="0.25">
      <c r="F550820" s="195"/>
    </row>
    <row r="550821" spans="6:6" x14ac:dyDescent="0.25">
      <c r="F550821" s="195"/>
    </row>
    <row r="550822" spans="6:6" x14ac:dyDescent="0.25">
      <c r="F550822" s="195"/>
    </row>
    <row r="550823" spans="6:6" x14ac:dyDescent="0.25">
      <c r="F550823" s="195"/>
    </row>
    <row r="550824" spans="6:6" x14ac:dyDescent="0.25">
      <c r="F550824" s="195"/>
    </row>
    <row r="550825" spans="6:6" x14ac:dyDescent="0.25">
      <c r="F550825" s="195"/>
    </row>
    <row r="550826" spans="6:6" x14ac:dyDescent="0.25">
      <c r="F550826" s="195"/>
    </row>
    <row r="550827" spans="6:6" x14ac:dyDescent="0.25">
      <c r="F550827" s="195"/>
    </row>
    <row r="550828" spans="6:6" x14ac:dyDescent="0.25">
      <c r="F550828" s="195"/>
    </row>
    <row r="550829" spans="6:6" x14ac:dyDescent="0.25">
      <c r="F550829" s="195"/>
    </row>
    <row r="550830" spans="6:6" x14ac:dyDescent="0.25">
      <c r="F550830" s="195"/>
    </row>
    <row r="550831" spans="6:6" x14ac:dyDescent="0.25">
      <c r="F550831" s="195"/>
    </row>
    <row r="550832" spans="6:6" x14ac:dyDescent="0.25">
      <c r="F550832" s="195"/>
    </row>
    <row r="550833" spans="6:6" x14ac:dyDescent="0.25">
      <c r="F550833" s="195"/>
    </row>
    <row r="550834" spans="6:6" x14ac:dyDescent="0.25">
      <c r="F550834" s="195"/>
    </row>
    <row r="550835" spans="6:6" x14ac:dyDescent="0.25">
      <c r="F550835" s="195"/>
    </row>
    <row r="550836" spans="6:6" x14ac:dyDescent="0.25">
      <c r="F550836" s="195"/>
    </row>
    <row r="550837" spans="6:6" x14ac:dyDescent="0.25">
      <c r="F550837" s="195"/>
    </row>
    <row r="550838" spans="6:6" x14ac:dyDescent="0.25">
      <c r="F550838" s="195"/>
    </row>
    <row r="550839" spans="6:6" x14ac:dyDescent="0.25">
      <c r="F550839" s="195"/>
    </row>
    <row r="550840" spans="6:6" x14ac:dyDescent="0.25">
      <c r="F550840" s="195"/>
    </row>
    <row r="550841" spans="6:6" x14ac:dyDescent="0.25">
      <c r="F550841" s="195"/>
    </row>
    <row r="550842" spans="6:6" x14ac:dyDescent="0.25">
      <c r="F550842" s="195"/>
    </row>
    <row r="550843" spans="6:6" x14ac:dyDescent="0.25">
      <c r="F550843" s="195"/>
    </row>
    <row r="550844" spans="6:6" x14ac:dyDescent="0.25">
      <c r="F550844" s="195"/>
    </row>
    <row r="550845" spans="6:6" x14ac:dyDescent="0.25">
      <c r="F550845" s="195"/>
    </row>
    <row r="550846" spans="6:6" x14ac:dyDescent="0.25">
      <c r="F550846" s="195"/>
    </row>
    <row r="550847" spans="6:6" x14ac:dyDescent="0.25">
      <c r="F550847" s="195"/>
    </row>
    <row r="550848" spans="6:6" x14ac:dyDescent="0.25">
      <c r="F550848" s="195"/>
    </row>
    <row r="550849" spans="6:6" x14ac:dyDescent="0.25">
      <c r="F550849" s="195"/>
    </row>
    <row r="550850" spans="6:6" x14ac:dyDescent="0.25">
      <c r="F550850" s="195"/>
    </row>
    <row r="550851" spans="6:6" x14ac:dyDescent="0.25">
      <c r="F550851" s="195"/>
    </row>
    <row r="550852" spans="6:6" x14ac:dyDescent="0.25">
      <c r="F550852" s="195"/>
    </row>
    <row r="550853" spans="6:6" x14ac:dyDescent="0.25">
      <c r="F550853" s="195"/>
    </row>
    <row r="550854" spans="6:6" x14ac:dyDescent="0.25">
      <c r="F550854" s="195"/>
    </row>
    <row r="550855" spans="6:6" x14ac:dyDescent="0.25">
      <c r="F550855" s="195"/>
    </row>
    <row r="550856" spans="6:6" x14ac:dyDescent="0.25">
      <c r="F550856" s="195"/>
    </row>
    <row r="550857" spans="6:6" x14ac:dyDescent="0.25">
      <c r="F550857" s="195"/>
    </row>
    <row r="550858" spans="6:6" x14ac:dyDescent="0.25">
      <c r="F550858" s="195"/>
    </row>
    <row r="550859" spans="6:6" x14ac:dyDescent="0.25">
      <c r="F550859" s="195"/>
    </row>
    <row r="550860" spans="6:6" x14ac:dyDescent="0.25">
      <c r="F550860" s="195"/>
    </row>
    <row r="550861" spans="6:6" x14ac:dyDescent="0.25">
      <c r="F550861" s="195"/>
    </row>
    <row r="550862" spans="6:6" x14ac:dyDescent="0.25">
      <c r="F550862" s="195"/>
    </row>
    <row r="550863" spans="6:6" x14ac:dyDescent="0.25">
      <c r="F550863" s="195"/>
    </row>
    <row r="550864" spans="6:6" x14ac:dyDescent="0.25">
      <c r="F550864" s="195"/>
    </row>
    <row r="550865" spans="6:6" x14ac:dyDescent="0.25">
      <c r="F550865" s="195"/>
    </row>
    <row r="550866" spans="6:6" x14ac:dyDescent="0.25">
      <c r="F550866" s="195"/>
    </row>
    <row r="550867" spans="6:6" x14ac:dyDescent="0.25">
      <c r="F550867" s="195"/>
    </row>
    <row r="550868" spans="6:6" x14ac:dyDescent="0.25">
      <c r="F550868" s="195"/>
    </row>
    <row r="550869" spans="6:6" x14ac:dyDescent="0.25">
      <c r="F550869" s="195"/>
    </row>
    <row r="550870" spans="6:6" x14ac:dyDescent="0.25">
      <c r="F550870" s="195"/>
    </row>
    <row r="550871" spans="6:6" x14ac:dyDescent="0.25">
      <c r="F550871" s="195"/>
    </row>
    <row r="550872" spans="6:6" x14ac:dyDescent="0.25">
      <c r="F550872" s="195"/>
    </row>
    <row r="550873" spans="6:6" x14ac:dyDescent="0.25">
      <c r="F550873" s="195"/>
    </row>
    <row r="550874" spans="6:6" x14ac:dyDescent="0.25">
      <c r="F550874" s="195"/>
    </row>
    <row r="550875" spans="6:6" x14ac:dyDescent="0.25">
      <c r="F550875" s="195"/>
    </row>
    <row r="550876" spans="6:6" x14ac:dyDescent="0.25">
      <c r="F550876" s="195"/>
    </row>
    <row r="550877" spans="6:6" x14ac:dyDescent="0.25">
      <c r="F550877" s="195"/>
    </row>
    <row r="550878" spans="6:6" x14ac:dyDescent="0.25">
      <c r="F550878" s="195"/>
    </row>
    <row r="550879" spans="6:6" x14ac:dyDescent="0.25">
      <c r="F550879" s="195"/>
    </row>
    <row r="550880" spans="6:6" x14ac:dyDescent="0.25">
      <c r="F550880" s="195"/>
    </row>
    <row r="550881" spans="6:6" x14ac:dyDescent="0.25">
      <c r="F550881" s="195"/>
    </row>
    <row r="550882" spans="6:6" x14ac:dyDescent="0.25">
      <c r="F550882" s="195"/>
    </row>
    <row r="550883" spans="6:6" x14ac:dyDescent="0.25">
      <c r="F550883" s="195"/>
    </row>
    <row r="550884" spans="6:6" x14ac:dyDescent="0.25">
      <c r="F550884" s="195"/>
    </row>
    <row r="550885" spans="6:6" x14ac:dyDescent="0.25">
      <c r="F550885" s="195"/>
    </row>
    <row r="550886" spans="6:6" x14ac:dyDescent="0.25">
      <c r="F550886" s="195"/>
    </row>
    <row r="550887" spans="6:6" x14ac:dyDescent="0.25">
      <c r="F550887" s="195"/>
    </row>
    <row r="550888" spans="6:6" x14ac:dyDescent="0.25">
      <c r="F550888" s="195"/>
    </row>
    <row r="550889" spans="6:6" x14ac:dyDescent="0.25">
      <c r="F550889" s="195"/>
    </row>
    <row r="550890" spans="6:6" x14ac:dyDescent="0.25">
      <c r="F550890" s="195"/>
    </row>
    <row r="550891" spans="6:6" x14ac:dyDescent="0.25">
      <c r="F550891" s="195"/>
    </row>
    <row r="550892" spans="6:6" x14ac:dyDescent="0.25">
      <c r="F550892" s="195"/>
    </row>
    <row r="550893" spans="6:6" x14ac:dyDescent="0.25">
      <c r="F550893" s="195"/>
    </row>
    <row r="550894" spans="6:6" x14ac:dyDescent="0.25">
      <c r="F550894" s="195"/>
    </row>
    <row r="550895" spans="6:6" x14ac:dyDescent="0.25">
      <c r="F550895" s="195"/>
    </row>
    <row r="550896" spans="6:6" x14ac:dyDescent="0.25">
      <c r="F550896" s="195"/>
    </row>
    <row r="550897" spans="6:6" x14ac:dyDescent="0.25">
      <c r="F550897" s="195"/>
    </row>
    <row r="550898" spans="6:6" x14ac:dyDescent="0.25">
      <c r="F550898" s="195"/>
    </row>
    <row r="550899" spans="6:6" x14ac:dyDescent="0.25">
      <c r="F550899" s="195"/>
    </row>
    <row r="550900" spans="6:6" x14ac:dyDescent="0.25">
      <c r="F550900" s="195"/>
    </row>
    <row r="550901" spans="6:6" x14ac:dyDescent="0.25">
      <c r="F550901" s="195"/>
    </row>
    <row r="550902" spans="6:6" x14ac:dyDescent="0.25">
      <c r="F550902" s="195"/>
    </row>
    <row r="550903" spans="6:6" x14ac:dyDescent="0.25">
      <c r="F550903" s="195"/>
    </row>
    <row r="550904" spans="6:6" x14ac:dyDescent="0.25">
      <c r="F550904" s="195"/>
    </row>
    <row r="550905" spans="6:6" x14ac:dyDescent="0.25">
      <c r="F550905" s="195"/>
    </row>
    <row r="550906" spans="6:6" x14ac:dyDescent="0.25">
      <c r="F550906" s="195"/>
    </row>
    <row r="550907" spans="6:6" x14ac:dyDescent="0.25">
      <c r="F550907" s="195"/>
    </row>
    <row r="550908" spans="6:6" x14ac:dyDescent="0.25">
      <c r="F550908" s="195"/>
    </row>
    <row r="550909" spans="6:6" x14ac:dyDescent="0.25">
      <c r="F550909" s="195"/>
    </row>
    <row r="550910" spans="6:6" x14ac:dyDescent="0.25">
      <c r="F550910" s="195"/>
    </row>
    <row r="550911" spans="6:6" x14ac:dyDescent="0.25">
      <c r="F550911" s="195"/>
    </row>
    <row r="550912" spans="6:6" x14ac:dyDescent="0.25">
      <c r="F550912" s="195"/>
    </row>
    <row r="550913" spans="6:6" x14ac:dyDescent="0.25">
      <c r="F550913" s="195"/>
    </row>
    <row r="550914" spans="6:6" x14ac:dyDescent="0.25">
      <c r="F550914" s="195"/>
    </row>
    <row r="550915" spans="6:6" x14ac:dyDescent="0.25">
      <c r="F550915" s="195"/>
    </row>
    <row r="550916" spans="6:6" x14ac:dyDescent="0.25">
      <c r="F550916" s="195"/>
    </row>
    <row r="550917" spans="6:6" x14ac:dyDescent="0.25">
      <c r="F550917" s="195"/>
    </row>
    <row r="550918" spans="6:6" x14ac:dyDescent="0.25">
      <c r="F550918" s="195"/>
    </row>
    <row r="550919" spans="6:6" x14ac:dyDescent="0.25">
      <c r="F550919" s="195"/>
    </row>
    <row r="550920" spans="6:6" x14ac:dyDescent="0.25">
      <c r="F550920" s="195"/>
    </row>
    <row r="550921" spans="6:6" x14ac:dyDescent="0.25">
      <c r="F550921" s="195"/>
    </row>
    <row r="550922" spans="6:6" x14ac:dyDescent="0.25">
      <c r="F550922" s="195"/>
    </row>
    <row r="550923" spans="6:6" x14ac:dyDescent="0.25">
      <c r="F550923" s="195"/>
    </row>
    <row r="550924" spans="6:6" x14ac:dyDescent="0.25">
      <c r="F550924" s="195"/>
    </row>
    <row r="550925" spans="6:6" x14ac:dyDescent="0.25">
      <c r="F550925" s="195"/>
    </row>
    <row r="550926" spans="6:6" x14ac:dyDescent="0.25">
      <c r="F550926" s="195"/>
    </row>
    <row r="550927" spans="6:6" x14ac:dyDescent="0.25">
      <c r="F550927" s="195"/>
    </row>
    <row r="550928" spans="6:6" x14ac:dyDescent="0.25">
      <c r="F550928" s="195"/>
    </row>
    <row r="550929" spans="6:6" x14ac:dyDescent="0.25">
      <c r="F550929" s="195"/>
    </row>
    <row r="550930" spans="6:6" x14ac:dyDescent="0.25">
      <c r="F550930" s="195"/>
    </row>
    <row r="550931" spans="6:6" x14ac:dyDescent="0.25">
      <c r="F550931" s="195"/>
    </row>
    <row r="550932" spans="6:6" x14ac:dyDescent="0.25">
      <c r="F550932" s="195"/>
    </row>
    <row r="550933" spans="6:6" x14ac:dyDescent="0.25">
      <c r="F550933" s="195"/>
    </row>
    <row r="550934" spans="6:6" x14ac:dyDescent="0.25">
      <c r="F550934" s="195"/>
    </row>
    <row r="550935" spans="6:6" x14ac:dyDescent="0.25">
      <c r="F550935" s="195"/>
    </row>
    <row r="550936" spans="6:6" x14ac:dyDescent="0.25">
      <c r="F550936" s="195"/>
    </row>
    <row r="550937" spans="6:6" x14ac:dyDescent="0.25">
      <c r="F550937" s="195"/>
    </row>
    <row r="550938" spans="6:6" x14ac:dyDescent="0.25">
      <c r="F550938" s="195"/>
    </row>
    <row r="550939" spans="6:6" x14ac:dyDescent="0.25">
      <c r="F550939" s="195"/>
    </row>
    <row r="550940" spans="6:6" x14ac:dyDescent="0.25">
      <c r="F550940" s="195"/>
    </row>
    <row r="550941" spans="6:6" x14ac:dyDescent="0.25">
      <c r="F550941" s="195"/>
    </row>
    <row r="550942" spans="6:6" x14ac:dyDescent="0.25">
      <c r="F550942" s="195"/>
    </row>
    <row r="550943" spans="6:6" x14ac:dyDescent="0.25">
      <c r="F550943" s="195"/>
    </row>
    <row r="550944" spans="6:6" x14ac:dyDescent="0.25">
      <c r="F550944" s="195"/>
    </row>
    <row r="550945" spans="6:6" x14ac:dyDescent="0.25">
      <c r="F550945" s="195"/>
    </row>
    <row r="550946" spans="6:6" x14ac:dyDescent="0.25">
      <c r="F550946" s="195"/>
    </row>
    <row r="550947" spans="6:6" x14ac:dyDescent="0.25">
      <c r="F550947" s="195"/>
    </row>
    <row r="550948" spans="6:6" x14ac:dyDescent="0.25">
      <c r="F550948" s="195"/>
    </row>
    <row r="550949" spans="6:6" x14ac:dyDescent="0.25">
      <c r="F550949" s="195"/>
    </row>
    <row r="550950" spans="6:6" x14ac:dyDescent="0.25">
      <c r="F550950" s="195"/>
    </row>
    <row r="550951" spans="6:6" x14ac:dyDescent="0.25">
      <c r="F550951" s="195"/>
    </row>
    <row r="550952" spans="6:6" x14ac:dyDescent="0.25">
      <c r="F550952" s="195"/>
    </row>
    <row r="550953" spans="6:6" x14ac:dyDescent="0.25">
      <c r="F550953" s="195"/>
    </row>
    <row r="550954" spans="6:6" x14ac:dyDescent="0.25">
      <c r="F550954" s="195"/>
    </row>
    <row r="550955" spans="6:6" x14ac:dyDescent="0.25">
      <c r="F550955" s="195"/>
    </row>
    <row r="550956" spans="6:6" x14ac:dyDescent="0.25">
      <c r="F550956" s="195"/>
    </row>
    <row r="550957" spans="6:6" x14ac:dyDescent="0.25">
      <c r="F550957" s="195"/>
    </row>
    <row r="550958" spans="6:6" x14ac:dyDescent="0.25">
      <c r="F550958" s="195"/>
    </row>
    <row r="550959" spans="6:6" x14ac:dyDescent="0.25">
      <c r="F550959" s="195"/>
    </row>
    <row r="550960" spans="6:6" x14ac:dyDescent="0.25">
      <c r="F550960" s="195"/>
    </row>
    <row r="550961" spans="6:6" x14ac:dyDescent="0.25">
      <c r="F550961" s="195"/>
    </row>
    <row r="550962" spans="6:6" x14ac:dyDescent="0.25">
      <c r="F550962" s="195"/>
    </row>
    <row r="550963" spans="6:6" x14ac:dyDescent="0.25">
      <c r="F550963" s="195"/>
    </row>
    <row r="550964" spans="6:6" x14ac:dyDescent="0.25">
      <c r="F550964" s="195"/>
    </row>
    <row r="550965" spans="6:6" x14ac:dyDescent="0.25">
      <c r="F550965" s="195"/>
    </row>
    <row r="550966" spans="6:6" x14ac:dyDescent="0.25">
      <c r="F550966" s="195"/>
    </row>
    <row r="550967" spans="6:6" x14ac:dyDescent="0.25">
      <c r="F550967" s="195"/>
    </row>
    <row r="550968" spans="6:6" x14ac:dyDescent="0.25">
      <c r="F550968" s="195"/>
    </row>
    <row r="550969" spans="6:6" x14ac:dyDescent="0.25">
      <c r="F550969" s="195"/>
    </row>
    <row r="550970" spans="6:6" x14ac:dyDescent="0.25">
      <c r="F550970" s="195"/>
    </row>
    <row r="550971" spans="6:6" x14ac:dyDescent="0.25">
      <c r="F550971" s="195"/>
    </row>
    <row r="550972" spans="6:6" x14ac:dyDescent="0.25">
      <c r="F550972" s="195"/>
    </row>
    <row r="550973" spans="6:6" x14ac:dyDescent="0.25">
      <c r="F550973" s="195"/>
    </row>
    <row r="550974" spans="6:6" x14ac:dyDescent="0.25">
      <c r="F550974" s="195"/>
    </row>
    <row r="550975" spans="6:6" x14ac:dyDescent="0.25">
      <c r="F550975" s="195"/>
    </row>
    <row r="550976" spans="6:6" x14ac:dyDescent="0.25">
      <c r="F550976" s="195"/>
    </row>
    <row r="550977" spans="6:6" x14ac:dyDescent="0.25">
      <c r="F550977" s="195"/>
    </row>
    <row r="550978" spans="6:6" x14ac:dyDescent="0.25">
      <c r="F550978" s="195"/>
    </row>
    <row r="550979" spans="6:6" x14ac:dyDescent="0.25">
      <c r="F550979" s="195"/>
    </row>
    <row r="550980" spans="6:6" x14ac:dyDescent="0.25">
      <c r="F550980" s="195"/>
    </row>
    <row r="550981" spans="6:6" x14ac:dyDescent="0.25">
      <c r="F550981" s="195"/>
    </row>
    <row r="550982" spans="6:6" x14ac:dyDescent="0.25">
      <c r="F550982" s="195"/>
    </row>
    <row r="550983" spans="6:6" x14ac:dyDescent="0.25">
      <c r="F550983" s="195"/>
    </row>
    <row r="550984" spans="6:6" x14ac:dyDescent="0.25">
      <c r="F550984" s="195"/>
    </row>
    <row r="550985" spans="6:6" x14ac:dyDescent="0.25">
      <c r="F550985" s="195"/>
    </row>
    <row r="550986" spans="6:6" x14ac:dyDescent="0.25">
      <c r="F550986" s="195"/>
    </row>
    <row r="550987" spans="6:6" x14ac:dyDescent="0.25">
      <c r="F550987" s="195"/>
    </row>
    <row r="550988" spans="6:6" x14ac:dyDescent="0.25">
      <c r="F550988" s="195"/>
    </row>
    <row r="550989" spans="6:6" x14ac:dyDescent="0.25">
      <c r="F550989" s="195"/>
    </row>
    <row r="550990" spans="6:6" x14ac:dyDescent="0.25">
      <c r="F550990" s="195"/>
    </row>
    <row r="550991" spans="6:6" x14ac:dyDescent="0.25">
      <c r="F550991" s="195"/>
    </row>
    <row r="550992" spans="6:6" x14ac:dyDescent="0.25">
      <c r="F550992" s="195"/>
    </row>
    <row r="550993" spans="6:6" x14ac:dyDescent="0.25">
      <c r="F550993" s="195"/>
    </row>
    <row r="550994" spans="6:6" x14ac:dyDescent="0.25">
      <c r="F550994" s="195"/>
    </row>
    <row r="550995" spans="6:6" x14ac:dyDescent="0.25">
      <c r="F550995" s="195"/>
    </row>
    <row r="550996" spans="6:6" x14ac:dyDescent="0.25">
      <c r="F550996" s="195"/>
    </row>
    <row r="550997" spans="6:6" x14ac:dyDescent="0.25">
      <c r="F550997" s="195"/>
    </row>
    <row r="550998" spans="6:6" x14ac:dyDescent="0.25">
      <c r="F550998" s="195"/>
    </row>
    <row r="550999" spans="6:6" x14ac:dyDescent="0.25">
      <c r="F550999" s="195"/>
    </row>
    <row r="551000" spans="6:6" x14ac:dyDescent="0.25">
      <c r="F551000" s="195"/>
    </row>
    <row r="551001" spans="6:6" x14ac:dyDescent="0.25">
      <c r="F551001" s="195"/>
    </row>
    <row r="551002" spans="6:6" x14ac:dyDescent="0.25">
      <c r="F551002" s="195"/>
    </row>
    <row r="551003" spans="6:6" x14ac:dyDescent="0.25">
      <c r="F551003" s="195"/>
    </row>
    <row r="551004" spans="6:6" x14ac:dyDescent="0.25">
      <c r="F551004" s="195"/>
    </row>
    <row r="551005" spans="6:6" x14ac:dyDescent="0.25">
      <c r="F551005" s="195"/>
    </row>
    <row r="551006" spans="6:6" x14ac:dyDescent="0.25">
      <c r="F551006" s="195"/>
    </row>
    <row r="551007" spans="6:6" x14ac:dyDescent="0.25">
      <c r="F551007" s="195"/>
    </row>
    <row r="551008" spans="6:6" x14ac:dyDescent="0.25">
      <c r="F551008" s="195"/>
    </row>
    <row r="551009" spans="6:6" x14ac:dyDescent="0.25">
      <c r="F551009" s="195"/>
    </row>
    <row r="551010" spans="6:6" x14ac:dyDescent="0.25">
      <c r="F551010" s="195"/>
    </row>
    <row r="551011" spans="6:6" x14ac:dyDescent="0.25">
      <c r="F551011" s="195"/>
    </row>
    <row r="551012" spans="6:6" x14ac:dyDescent="0.25">
      <c r="F551012" s="195"/>
    </row>
    <row r="551013" spans="6:6" x14ac:dyDescent="0.25">
      <c r="F551013" s="195"/>
    </row>
    <row r="551014" spans="6:6" x14ac:dyDescent="0.25">
      <c r="F551014" s="195"/>
    </row>
    <row r="551015" spans="6:6" x14ac:dyDescent="0.25">
      <c r="F551015" s="195"/>
    </row>
    <row r="551016" spans="6:6" x14ac:dyDescent="0.25">
      <c r="F551016" s="195"/>
    </row>
    <row r="551017" spans="6:6" x14ac:dyDescent="0.25">
      <c r="F551017" s="195"/>
    </row>
    <row r="551018" spans="6:6" x14ac:dyDescent="0.25">
      <c r="F551018" s="195"/>
    </row>
    <row r="551019" spans="6:6" x14ac:dyDescent="0.25">
      <c r="F551019" s="195"/>
    </row>
    <row r="551020" spans="6:6" x14ac:dyDescent="0.25">
      <c r="F551020" s="195"/>
    </row>
    <row r="551021" spans="6:6" x14ac:dyDescent="0.25">
      <c r="F551021" s="195"/>
    </row>
    <row r="551022" spans="6:6" x14ac:dyDescent="0.25">
      <c r="F551022" s="195"/>
    </row>
    <row r="551023" spans="6:6" x14ac:dyDescent="0.25">
      <c r="F551023" s="195"/>
    </row>
    <row r="551024" spans="6:6" x14ac:dyDescent="0.25">
      <c r="F551024" s="195"/>
    </row>
    <row r="551025" spans="6:6" x14ac:dyDescent="0.25">
      <c r="F551025" s="195"/>
    </row>
    <row r="551026" spans="6:6" x14ac:dyDescent="0.25">
      <c r="F551026" s="195"/>
    </row>
    <row r="551027" spans="6:6" x14ac:dyDescent="0.25">
      <c r="F551027" s="195"/>
    </row>
    <row r="551028" spans="6:6" x14ac:dyDescent="0.25">
      <c r="F551028" s="195"/>
    </row>
    <row r="551029" spans="6:6" x14ac:dyDescent="0.25">
      <c r="F551029" s="195"/>
    </row>
    <row r="551030" spans="6:6" x14ac:dyDescent="0.25">
      <c r="F551030" s="195"/>
    </row>
    <row r="551031" spans="6:6" x14ac:dyDescent="0.25">
      <c r="F551031" s="195"/>
    </row>
    <row r="551032" spans="6:6" x14ac:dyDescent="0.25">
      <c r="F551032" s="195"/>
    </row>
    <row r="551033" spans="6:6" x14ac:dyDescent="0.25">
      <c r="F551033" s="195"/>
    </row>
    <row r="551034" spans="6:6" x14ac:dyDescent="0.25">
      <c r="F551034" s="195"/>
    </row>
    <row r="551035" spans="6:6" x14ac:dyDescent="0.25">
      <c r="F551035" s="195"/>
    </row>
    <row r="551036" spans="6:6" x14ac:dyDescent="0.25">
      <c r="F551036" s="195"/>
    </row>
    <row r="551037" spans="6:6" x14ac:dyDescent="0.25">
      <c r="F551037" s="195"/>
    </row>
    <row r="551038" spans="6:6" x14ac:dyDescent="0.25">
      <c r="F551038" s="195"/>
    </row>
    <row r="551039" spans="6:6" x14ac:dyDescent="0.25">
      <c r="F551039" s="195"/>
    </row>
    <row r="551040" spans="6:6" x14ac:dyDescent="0.25">
      <c r="F551040" s="195"/>
    </row>
    <row r="551041" spans="6:6" x14ac:dyDescent="0.25">
      <c r="F551041" s="195"/>
    </row>
    <row r="551042" spans="6:6" x14ac:dyDescent="0.25">
      <c r="F551042" s="195"/>
    </row>
    <row r="551043" spans="6:6" x14ac:dyDescent="0.25">
      <c r="F551043" s="195"/>
    </row>
    <row r="551044" spans="6:6" x14ac:dyDescent="0.25">
      <c r="F551044" s="195"/>
    </row>
    <row r="551045" spans="6:6" x14ac:dyDescent="0.25">
      <c r="F551045" s="195"/>
    </row>
    <row r="551046" spans="6:6" x14ac:dyDescent="0.25">
      <c r="F551046" s="195"/>
    </row>
    <row r="551047" spans="6:6" x14ac:dyDescent="0.25">
      <c r="F551047" s="195"/>
    </row>
    <row r="551048" spans="6:6" x14ac:dyDescent="0.25">
      <c r="F551048" s="195"/>
    </row>
    <row r="551049" spans="6:6" x14ac:dyDescent="0.25">
      <c r="F551049" s="195"/>
    </row>
    <row r="551050" spans="6:6" x14ac:dyDescent="0.25">
      <c r="F551050" s="195"/>
    </row>
    <row r="551051" spans="6:6" x14ac:dyDescent="0.25">
      <c r="F551051" s="195"/>
    </row>
    <row r="551052" spans="6:6" x14ac:dyDescent="0.25">
      <c r="F551052" s="195"/>
    </row>
    <row r="551053" spans="6:6" x14ac:dyDescent="0.25">
      <c r="F551053" s="195"/>
    </row>
    <row r="551054" spans="6:6" x14ac:dyDescent="0.25">
      <c r="F551054" s="195"/>
    </row>
    <row r="551055" spans="6:6" x14ac:dyDescent="0.25">
      <c r="F551055" s="195"/>
    </row>
    <row r="551056" spans="6:6" x14ac:dyDescent="0.25">
      <c r="F551056" s="195"/>
    </row>
    <row r="551057" spans="6:6" x14ac:dyDescent="0.25">
      <c r="F551057" s="195"/>
    </row>
    <row r="551058" spans="6:6" x14ac:dyDescent="0.25">
      <c r="F551058" s="195"/>
    </row>
    <row r="551059" spans="6:6" x14ac:dyDescent="0.25">
      <c r="F551059" s="195"/>
    </row>
    <row r="551060" spans="6:6" x14ac:dyDescent="0.25">
      <c r="F551060" s="195"/>
    </row>
    <row r="551061" spans="6:6" x14ac:dyDescent="0.25">
      <c r="F551061" s="195"/>
    </row>
    <row r="551062" spans="6:6" x14ac:dyDescent="0.25">
      <c r="F551062" s="195"/>
    </row>
    <row r="551063" spans="6:6" x14ac:dyDescent="0.25">
      <c r="F551063" s="195"/>
    </row>
    <row r="551064" spans="6:6" x14ac:dyDescent="0.25">
      <c r="F551064" s="195"/>
    </row>
    <row r="551065" spans="6:6" x14ac:dyDescent="0.25">
      <c r="F551065" s="195"/>
    </row>
    <row r="551066" spans="6:6" x14ac:dyDescent="0.25">
      <c r="F551066" s="195"/>
    </row>
    <row r="551067" spans="6:6" x14ac:dyDescent="0.25">
      <c r="F551067" s="195"/>
    </row>
    <row r="551068" spans="6:6" x14ac:dyDescent="0.25">
      <c r="F551068" s="195"/>
    </row>
    <row r="551069" spans="6:6" x14ac:dyDescent="0.25">
      <c r="F551069" s="195"/>
    </row>
    <row r="551070" spans="6:6" x14ac:dyDescent="0.25">
      <c r="F551070" s="195"/>
    </row>
    <row r="551071" spans="6:6" x14ac:dyDescent="0.25">
      <c r="F551071" s="195"/>
    </row>
    <row r="551072" spans="6:6" x14ac:dyDescent="0.25">
      <c r="F551072" s="195"/>
    </row>
    <row r="551073" spans="6:6" x14ac:dyDescent="0.25">
      <c r="F551073" s="195"/>
    </row>
    <row r="551074" spans="6:6" x14ac:dyDescent="0.25">
      <c r="F551074" s="195"/>
    </row>
    <row r="551075" spans="6:6" x14ac:dyDescent="0.25">
      <c r="F551075" s="195"/>
    </row>
    <row r="551076" spans="6:6" x14ac:dyDescent="0.25">
      <c r="F551076" s="195"/>
    </row>
    <row r="551077" spans="6:6" x14ac:dyDescent="0.25">
      <c r="F551077" s="195"/>
    </row>
    <row r="551078" spans="6:6" x14ac:dyDescent="0.25">
      <c r="F551078" s="195"/>
    </row>
    <row r="551079" spans="6:6" x14ac:dyDescent="0.25">
      <c r="F551079" s="195"/>
    </row>
    <row r="551080" spans="6:6" x14ac:dyDescent="0.25">
      <c r="F551080" s="195"/>
    </row>
    <row r="551081" spans="6:6" x14ac:dyDescent="0.25">
      <c r="F551081" s="195"/>
    </row>
    <row r="551082" spans="6:6" x14ac:dyDescent="0.25">
      <c r="F551082" s="195"/>
    </row>
    <row r="551083" spans="6:6" x14ac:dyDescent="0.25">
      <c r="F551083" s="195"/>
    </row>
    <row r="551084" spans="6:6" x14ac:dyDescent="0.25">
      <c r="F551084" s="195"/>
    </row>
    <row r="551085" spans="6:6" x14ac:dyDescent="0.25">
      <c r="F551085" s="195"/>
    </row>
    <row r="551086" spans="6:6" x14ac:dyDescent="0.25">
      <c r="F551086" s="195"/>
    </row>
    <row r="551087" spans="6:6" x14ac:dyDescent="0.25">
      <c r="F551087" s="195"/>
    </row>
    <row r="551088" spans="6:6" x14ac:dyDescent="0.25">
      <c r="F551088" s="195"/>
    </row>
    <row r="551089" spans="6:6" x14ac:dyDescent="0.25">
      <c r="F551089" s="195"/>
    </row>
    <row r="551090" spans="6:6" x14ac:dyDescent="0.25">
      <c r="F551090" s="195"/>
    </row>
    <row r="551091" spans="6:6" x14ac:dyDescent="0.25">
      <c r="F551091" s="195"/>
    </row>
    <row r="551092" spans="6:6" x14ac:dyDescent="0.25">
      <c r="F551092" s="195"/>
    </row>
    <row r="551093" spans="6:6" x14ac:dyDescent="0.25">
      <c r="F551093" s="195"/>
    </row>
    <row r="551094" spans="6:6" x14ac:dyDescent="0.25">
      <c r="F551094" s="195"/>
    </row>
    <row r="551095" spans="6:6" x14ac:dyDescent="0.25">
      <c r="F551095" s="195"/>
    </row>
    <row r="551096" spans="6:6" x14ac:dyDescent="0.25">
      <c r="F551096" s="195"/>
    </row>
    <row r="551097" spans="6:6" x14ac:dyDescent="0.25">
      <c r="F551097" s="195"/>
    </row>
    <row r="551098" spans="6:6" x14ac:dyDescent="0.25">
      <c r="F551098" s="195"/>
    </row>
    <row r="551099" spans="6:6" x14ac:dyDescent="0.25">
      <c r="F551099" s="195"/>
    </row>
    <row r="551100" spans="6:6" x14ac:dyDescent="0.25">
      <c r="F551100" s="195"/>
    </row>
    <row r="551101" spans="6:6" x14ac:dyDescent="0.25">
      <c r="F551101" s="195"/>
    </row>
    <row r="551102" spans="6:6" x14ac:dyDescent="0.25">
      <c r="F551102" s="195"/>
    </row>
    <row r="551103" spans="6:6" x14ac:dyDescent="0.25">
      <c r="F551103" s="195"/>
    </row>
    <row r="551104" spans="6:6" x14ac:dyDescent="0.25">
      <c r="F551104" s="195"/>
    </row>
    <row r="551105" spans="6:6" x14ac:dyDescent="0.25">
      <c r="F551105" s="195"/>
    </row>
    <row r="551106" spans="6:6" x14ac:dyDescent="0.25">
      <c r="F551106" s="195"/>
    </row>
    <row r="551107" spans="6:6" x14ac:dyDescent="0.25">
      <c r="F551107" s="195"/>
    </row>
    <row r="551108" spans="6:6" x14ac:dyDescent="0.25">
      <c r="F551108" s="195"/>
    </row>
    <row r="551109" spans="6:6" x14ac:dyDescent="0.25">
      <c r="F551109" s="195"/>
    </row>
    <row r="551110" spans="6:6" x14ac:dyDescent="0.25">
      <c r="F551110" s="195"/>
    </row>
    <row r="551111" spans="6:6" x14ac:dyDescent="0.25">
      <c r="F551111" s="195"/>
    </row>
    <row r="551112" spans="6:6" x14ac:dyDescent="0.25">
      <c r="F551112" s="195"/>
    </row>
    <row r="551113" spans="6:6" x14ac:dyDescent="0.25">
      <c r="F551113" s="195"/>
    </row>
    <row r="551114" spans="6:6" x14ac:dyDescent="0.25">
      <c r="F551114" s="195"/>
    </row>
    <row r="551115" spans="6:6" x14ac:dyDescent="0.25">
      <c r="F551115" s="195"/>
    </row>
    <row r="551116" spans="6:6" x14ac:dyDescent="0.25">
      <c r="F551116" s="195"/>
    </row>
    <row r="551117" spans="6:6" x14ac:dyDescent="0.25">
      <c r="F551117" s="195"/>
    </row>
    <row r="551118" spans="6:6" x14ac:dyDescent="0.25">
      <c r="F551118" s="195"/>
    </row>
    <row r="551119" spans="6:6" x14ac:dyDescent="0.25">
      <c r="F551119" s="195"/>
    </row>
    <row r="551120" spans="6:6" x14ac:dyDescent="0.25">
      <c r="F551120" s="195"/>
    </row>
    <row r="551121" spans="6:6" x14ac:dyDescent="0.25">
      <c r="F551121" s="195"/>
    </row>
    <row r="551122" spans="6:6" x14ac:dyDescent="0.25">
      <c r="F551122" s="195"/>
    </row>
    <row r="551123" spans="6:6" x14ac:dyDescent="0.25">
      <c r="F551123" s="195"/>
    </row>
    <row r="551124" spans="6:6" x14ac:dyDescent="0.25">
      <c r="F551124" s="195"/>
    </row>
    <row r="551125" spans="6:6" x14ac:dyDescent="0.25">
      <c r="F551125" s="195"/>
    </row>
    <row r="551126" spans="6:6" x14ac:dyDescent="0.25">
      <c r="F551126" s="195"/>
    </row>
    <row r="551127" spans="6:6" x14ac:dyDescent="0.25">
      <c r="F551127" s="195"/>
    </row>
    <row r="551128" spans="6:6" x14ac:dyDescent="0.25">
      <c r="F551128" s="195"/>
    </row>
    <row r="551129" spans="6:6" x14ac:dyDescent="0.25">
      <c r="F551129" s="195"/>
    </row>
    <row r="551130" spans="6:6" x14ac:dyDescent="0.25">
      <c r="F551130" s="195"/>
    </row>
    <row r="551131" spans="6:6" x14ac:dyDescent="0.25">
      <c r="F551131" s="195"/>
    </row>
    <row r="551132" spans="6:6" x14ac:dyDescent="0.25">
      <c r="F551132" s="195"/>
    </row>
    <row r="551133" spans="6:6" x14ac:dyDescent="0.25">
      <c r="F551133" s="195"/>
    </row>
    <row r="551134" spans="6:6" x14ac:dyDescent="0.25">
      <c r="F551134" s="195"/>
    </row>
    <row r="551135" spans="6:6" x14ac:dyDescent="0.25">
      <c r="F551135" s="195"/>
    </row>
    <row r="551136" spans="6:6" x14ac:dyDescent="0.25">
      <c r="F551136" s="195"/>
    </row>
    <row r="551137" spans="6:6" x14ac:dyDescent="0.25">
      <c r="F551137" s="195"/>
    </row>
    <row r="551138" spans="6:6" x14ac:dyDescent="0.25">
      <c r="F551138" s="195"/>
    </row>
    <row r="551139" spans="6:6" x14ac:dyDescent="0.25">
      <c r="F551139" s="195"/>
    </row>
    <row r="551140" spans="6:6" x14ac:dyDescent="0.25">
      <c r="F551140" s="195"/>
    </row>
    <row r="551141" spans="6:6" x14ac:dyDescent="0.25">
      <c r="F551141" s="195"/>
    </row>
    <row r="551142" spans="6:6" x14ac:dyDescent="0.25">
      <c r="F551142" s="195"/>
    </row>
    <row r="551143" spans="6:6" x14ac:dyDescent="0.25">
      <c r="F551143" s="195"/>
    </row>
    <row r="551144" spans="6:6" x14ac:dyDescent="0.25">
      <c r="F551144" s="195"/>
    </row>
    <row r="551145" spans="6:6" x14ac:dyDescent="0.25">
      <c r="F551145" s="195"/>
    </row>
    <row r="551146" spans="6:6" x14ac:dyDescent="0.25">
      <c r="F551146" s="195"/>
    </row>
    <row r="551147" spans="6:6" x14ac:dyDescent="0.25">
      <c r="F551147" s="195"/>
    </row>
    <row r="551148" spans="6:6" x14ac:dyDescent="0.25">
      <c r="F551148" s="195"/>
    </row>
    <row r="551149" spans="6:6" x14ac:dyDescent="0.25">
      <c r="F551149" s="195"/>
    </row>
    <row r="551150" spans="6:6" x14ac:dyDescent="0.25">
      <c r="F551150" s="195"/>
    </row>
    <row r="551151" spans="6:6" x14ac:dyDescent="0.25">
      <c r="F551151" s="195"/>
    </row>
    <row r="551152" spans="6:6" x14ac:dyDescent="0.25">
      <c r="F551152" s="195"/>
    </row>
    <row r="551153" spans="6:6" x14ac:dyDescent="0.25">
      <c r="F551153" s="195"/>
    </row>
    <row r="551154" spans="6:6" x14ac:dyDescent="0.25">
      <c r="F551154" s="195"/>
    </row>
    <row r="551155" spans="6:6" x14ac:dyDescent="0.25">
      <c r="F551155" s="195"/>
    </row>
    <row r="551156" spans="6:6" x14ac:dyDescent="0.25">
      <c r="F551156" s="195"/>
    </row>
    <row r="551157" spans="6:6" x14ac:dyDescent="0.25">
      <c r="F551157" s="195"/>
    </row>
    <row r="551158" spans="6:6" x14ac:dyDescent="0.25">
      <c r="F551158" s="195"/>
    </row>
    <row r="551159" spans="6:6" x14ac:dyDescent="0.25">
      <c r="F551159" s="195"/>
    </row>
    <row r="551160" spans="6:6" x14ac:dyDescent="0.25">
      <c r="F551160" s="195"/>
    </row>
    <row r="551161" spans="6:6" x14ac:dyDescent="0.25">
      <c r="F551161" s="195"/>
    </row>
    <row r="551162" spans="6:6" x14ac:dyDescent="0.25">
      <c r="F551162" s="195"/>
    </row>
    <row r="551163" spans="6:6" x14ac:dyDescent="0.25">
      <c r="F551163" s="195"/>
    </row>
    <row r="551164" spans="6:6" x14ac:dyDescent="0.25">
      <c r="F551164" s="195"/>
    </row>
    <row r="551165" spans="6:6" x14ac:dyDescent="0.25">
      <c r="F551165" s="195"/>
    </row>
    <row r="551166" spans="6:6" x14ac:dyDescent="0.25">
      <c r="F551166" s="195"/>
    </row>
    <row r="551167" spans="6:6" x14ac:dyDescent="0.25">
      <c r="F551167" s="195"/>
    </row>
    <row r="551168" spans="6:6" x14ac:dyDescent="0.25">
      <c r="F551168" s="195"/>
    </row>
    <row r="551169" spans="6:6" x14ac:dyDescent="0.25">
      <c r="F551169" s="195"/>
    </row>
    <row r="551170" spans="6:6" x14ac:dyDescent="0.25">
      <c r="F551170" s="195"/>
    </row>
    <row r="551171" spans="6:6" x14ac:dyDescent="0.25">
      <c r="F551171" s="195"/>
    </row>
    <row r="551172" spans="6:6" x14ac:dyDescent="0.25">
      <c r="F551172" s="195"/>
    </row>
    <row r="551173" spans="6:6" x14ac:dyDescent="0.25">
      <c r="F551173" s="195"/>
    </row>
    <row r="551174" spans="6:6" x14ac:dyDescent="0.25">
      <c r="F551174" s="195"/>
    </row>
    <row r="551175" spans="6:6" x14ac:dyDescent="0.25">
      <c r="F551175" s="195"/>
    </row>
    <row r="551176" spans="6:6" x14ac:dyDescent="0.25">
      <c r="F551176" s="195"/>
    </row>
    <row r="551177" spans="6:6" x14ac:dyDescent="0.25">
      <c r="F551177" s="195"/>
    </row>
    <row r="551178" spans="6:6" x14ac:dyDescent="0.25">
      <c r="F551178" s="195"/>
    </row>
    <row r="551179" spans="6:6" x14ac:dyDescent="0.25">
      <c r="F551179" s="195"/>
    </row>
    <row r="551180" spans="6:6" x14ac:dyDescent="0.25">
      <c r="F551180" s="195"/>
    </row>
    <row r="551181" spans="6:6" x14ac:dyDescent="0.25">
      <c r="F551181" s="195"/>
    </row>
    <row r="551182" spans="6:6" x14ac:dyDescent="0.25">
      <c r="F551182" s="195"/>
    </row>
    <row r="551183" spans="6:6" x14ac:dyDescent="0.25">
      <c r="F551183" s="195"/>
    </row>
    <row r="551184" spans="6:6" x14ac:dyDescent="0.25">
      <c r="F551184" s="195"/>
    </row>
    <row r="551185" spans="6:6" x14ac:dyDescent="0.25">
      <c r="F551185" s="195"/>
    </row>
    <row r="551186" spans="6:6" x14ac:dyDescent="0.25">
      <c r="F551186" s="195"/>
    </row>
    <row r="551187" spans="6:6" x14ac:dyDescent="0.25">
      <c r="F551187" s="195"/>
    </row>
    <row r="551188" spans="6:6" x14ac:dyDescent="0.25">
      <c r="F551188" s="195"/>
    </row>
    <row r="551189" spans="6:6" x14ac:dyDescent="0.25">
      <c r="F551189" s="195"/>
    </row>
    <row r="551190" spans="6:6" x14ac:dyDescent="0.25">
      <c r="F551190" s="195"/>
    </row>
    <row r="551191" spans="6:6" x14ac:dyDescent="0.25">
      <c r="F551191" s="195"/>
    </row>
    <row r="551192" spans="6:6" x14ac:dyDescent="0.25">
      <c r="F551192" s="195"/>
    </row>
    <row r="551193" spans="6:6" x14ac:dyDescent="0.25">
      <c r="F551193" s="195"/>
    </row>
    <row r="551194" spans="6:6" x14ac:dyDescent="0.25">
      <c r="F551194" s="195"/>
    </row>
    <row r="551195" spans="6:6" x14ac:dyDescent="0.25">
      <c r="F551195" s="195"/>
    </row>
    <row r="551196" spans="6:6" x14ac:dyDescent="0.25">
      <c r="F551196" s="195"/>
    </row>
    <row r="551197" spans="6:6" x14ac:dyDescent="0.25">
      <c r="F551197" s="195"/>
    </row>
    <row r="551198" spans="6:6" x14ac:dyDescent="0.25">
      <c r="F551198" s="195"/>
    </row>
    <row r="551199" spans="6:6" x14ac:dyDescent="0.25">
      <c r="F551199" s="195"/>
    </row>
    <row r="551200" spans="6:6" x14ac:dyDescent="0.25">
      <c r="F551200" s="195"/>
    </row>
    <row r="556318" spans="6:6" x14ac:dyDescent="0.25">
      <c r="F556318" s="195"/>
    </row>
    <row r="556319" spans="6:6" x14ac:dyDescent="0.25">
      <c r="F556319" s="195"/>
    </row>
    <row r="556320" spans="6:6" x14ac:dyDescent="0.25">
      <c r="F556320" s="195"/>
    </row>
    <row r="556321" spans="6:6" x14ac:dyDescent="0.25">
      <c r="F556321" s="195"/>
    </row>
    <row r="556322" spans="6:6" x14ac:dyDescent="0.25">
      <c r="F556322" s="195"/>
    </row>
    <row r="556323" spans="6:6" x14ac:dyDescent="0.25">
      <c r="F556323" s="195"/>
    </row>
    <row r="556324" spans="6:6" x14ac:dyDescent="0.25">
      <c r="F556324" s="195"/>
    </row>
    <row r="556325" spans="6:6" x14ac:dyDescent="0.25">
      <c r="F556325" s="195"/>
    </row>
    <row r="556326" spans="6:6" x14ac:dyDescent="0.25">
      <c r="F556326" s="195"/>
    </row>
    <row r="556327" spans="6:6" x14ac:dyDescent="0.25">
      <c r="F556327" s="195"/>
    </row>
    <row r="556328" spans="6:6" x14ac:dyDescent="0.25">
      <c r="F556328" s="195"/>
    </row>
    <row r="556329" spans="6:6" x14ac:dyDescent="0.25">
      <c r="F556329" s="195"/>
    </row>
    <row r="556330" spans="6:6" x14ac:dyDescent="0.25">
      <c r="F556330" s="195"/>
    </row>
    <row r="556331" spans="6:6" x14ac:dyDescent="0.25">
      <c r="F556331" s="195"/>
    </row>
    <row r="556332" spans="6:6" x14ac:dyDescent="0.25">
      <c r="F556332" s="195"/>
    </row>
    <row r="556333" spans="6:6" x14ac:dyDescent="0.25">
      <c r="F556333" s="195"/>
    </row>
    <row r="556334" spans="6:6" x14ac:dyDescent="0.25">
      <c r="F556334" s="195"/>
    </row>
    <row r="556335" spans="6:6" x14ac:dyDescent="0.25">
      <c r="F556335" s="195"/>
    </row>
    <row r="556336" spans="6:6" x14ac:dyDescent="0.25">
      <c r="F556336" s="195"/>
    </row>
    <row r="556337" spans="6:6" x14ac:dyDescent="0.25">
      <c r="F556337" s="195"/>
    </row>
    <row r="556338" spans="6:6" x14ac:dyDescent="0.25">
      <c r="F556338" s="195"/>
    </row>
    <row r="556339" spans="6:6" x14ac:dyDescent="0.25">
      <c r="F556339" s="195"/>
    </row>
    <row r="556340" spans="6:6" x14ac:dyDescent="0.25">
      <c r="F556340" s="195"/>
    </row>
    <row r="556341" spans="6:6" x14ac:dyDescent="0.25">
      <c r="F556341" s="195"/>
    </row>
    <row r="556342" spans="6:6" x14ac:dyDescent="0.25">
      <c r="F556342" s="195"/>
    </row>
    <row r="556343" spans="6:6" x14ac:dyDescent="0.25">
      <c r="F556343" s="195"/>
    </row>
    <row r="556344" spans="6:6" x14ac:dyDescent="0.25">
      <c r="F556344" s="195"/>
    </row>
    <row r="556345" spans="6:6" x14ac:dyDescent="0.25">
      <c r="F556345" s="195"/>
    </row>
    <row r="556346" spans="6:6" x14ac:dyDescent="0.25">
      <c r="F556346" s="195"/>
    </row>
    <row r="556347" spans="6:6" x14ac:dyDescent="0.25">
      <c r="F556347" s="195"/>
    </row>
    <row r="556348" spans="6:6" x14ac:dyDescent="0.25">
      <c r="F556348" s="195"/>
    </row>
    <row r="556349" spans="6:6" x14ac:dyDescent="0.25">
      <c r="F556349" s="195"/>
    </row>
    <row r="556350" spans="6:6" x14ac:dyDescent="0.25">
      <c r="F556350" s="195"/>
    </row>
    <row r="556351" spans="6:6" x14ac:dyDescent="0.25">
      <c r="F556351" s="195"/>
    </row>
    <row r="556352" spans="6:6" x14ac:dyDescent="0.25">
      <c r="F556352" s="195"/>
    </row>
    <row r="556353" spans="6:6" x14ac:dyDescent="0.25">
      <c r="F556353" s="195"/>
    </row>
    <row r="556354" spans="6:6" x14ac:dyDescent="0.25">
      <c r="F556354" s="195"/>
    </row>
    <row r="556355" spans="6:6" x14ac:dyDescent="0.25">
      <c r="F556355" s="195"/>
    </row>
    <row r="556356" spans="6:6" x14ac:dyDescent="0.25">
      <c r="F556356" s="195"/>
    </row>
    <row r="556357" spans="6:6" x14ac:dyDescent="0.25">
      <c r="F556357" s="195"/>
    </row>
    <row r="556358" spans="6:6" x14ac:dyDescent="0.25">
      <c r="F556358" s="195"/>
    </row>
    <row r="556359" spans="6:6" x14ac:dyDescent="0.25">
      <c r="F556359" s="195"/>
    </row>
    <row r="556360" spans="6:6" x14ac:dyDescent="0.25">
      <c r="F556360" s="195"/>
    </row>
    <row r="556361" spans="6:6" x14ac:dyDescent="0.25">
      <c r="F556361" s="195"/>
    </row>
    <row r="556362" spans="6:6" x14ac:dyDescent="0.25">
      <c r="F556362" s="195"/>
    </row>
    <row r="556363" spans="6:6" x14ac:dyDescent="0.25">
      <c r="F556363" s="195"/>
    </row>
    <row r="556364" spans="6:6" x14ac:dyDescent="0.25">
      <c r="F556364" s="195"/>
    </row>
    <row r="556365" spans="6:6" x14ac:dyDescent="0.25">
      <c r="F556365" s="195"/>
    </row>
    <row r="556366" spans="6:6" x14ac:dyDescent="0.25">
      <c r="F556366" s="195"/>
    </row>
    <row r="556367" spans="6:6" x14ac:dyDescent="0.25">
      <c r="F556367" s="195"/>
    </row>
    <row r="556368" spans="6:6" x14ac:dyDescent="0.25">
      <c r="F556368" s="195"/>
    </row>
    <row r="556369" spans="6:6" x14ac:dyDescent="0.25">
      <c r="F556369" s="195"/>
    </row>
    <row r="556370" spans="6:6" x14ac:dyDescent="0.25">
      <c r="F556370" s="195"/>
    </row>
    <row r="556371" spans="6:6" x14ac:dyDescent="0.25">
      <c r="F556371" s="195"/>
    </row>
    <row r="556372" spans="6:6" x14ac:dyDescent="0.25">
      <c r="F556372" s="195"/>
    </row>
    <row r="556373" spans="6:6" x14ac:dyDescent="0.25">
      <c r="F556373" s="195"/>
    </row>
    <row r="556374" spans="6:6" x14ac:dyDescent="0.25">
      <c r="F556374" s="195"/>
    </row>
    <row r="556375" spans="6:6" x14ac:dyDescent="0.25">
      <c r="F556375" s="195"/>
    </row>
    <row r="556376" spans="6:6" x14ac:dyDescent="0.25">
      <c r="F556376" s="195"/>
    </row>
    <row r="556377" spans="6:6" x14ac:dyDescent="0.25">
      <c r="F556377" s="195"/>
    </row>
    <row r="556378" spans="6:6" x14ac:dyDescent="0.25">
      <c r="F556378" s="195"/>
    </row>
    <row r="556379" spans="6:6" x14ac:dyDescent="0.25">
      <c r="F556379" s="195"/>
    </row>
    <row r="556380" spans="6:6" x14ac:dyDescent="0.25">
      <c r="F556380" s="195"/>
    </row>
    <row r="556381" spans="6:6" x14ac:dyDescent="0.25">
      <c r="F556381" s="195"/>
    </row>
    <row r="556382" spans="6:6" x14ac:dyDescent="0.25">
      <c r="F556382" s="195"/>
    </row>
    <row r="556383" spans="6:6" x14ac:dyDescent="0.25">
      <c r="F556383" s="195"/>
    </row>
    <row r="556384" spans="6:6" x14ac:dyDescent="0.25">
      <c r="F556384" s="195"/>
    </row>
    <row r="556385" spans="6:6" x14ac:dyDescent="0.25">
      <c r="F556385" s="195"/>
    </row>
    <row r="556386" spans="6:6" x14ac:dyDescent="0.25">
      <c r="F556386" s="195"/>
    </row>
    <row r="556387" spans="6:6" x14ac:dyDescent="0.25">
      <c r="F556387" s="195"/>
    </row>
    <row r="556388" spans="6:6" x14ac:dyDescent="0.25">
      <c r="F556388" s="195"/>
    </row>
    <row r="556389" spans="6:6" x14ac:dyDescent="0.25">
      <c r="F556389" s="195"/>
    </row>
    <row r="556390" spans="6:6" x14ac:dyDescent="0.25">
      <c r="F556390" s="195"/>
    </row>
    <row r="556391" spans="6:6" x14ac:dyDescent="0.25">
      <c r="F556391" s="195"/>
    </row>
    <row r="556392" spans="6:6" x14ac:dyDescent="0.25">
      <c r="F556392" s="195"/>
    </row>
    <row r="556393" spans="6:6" x14ac:dyDescent="0.25">
      <c r="F556393" s="195"/>
    </row>
    <row r="556394" spans="6:6" x14ac:dyDescent="0.25">
      <c r="F556394" s="195"/>
    </row>
    <row r="556395" spans="6:6" x14ac:dyDescent="0.25">
      <c r="F556395" s="195"/>
    </row>
    <row r="556396" spans="6:6" x14ac:dyDescent="0.25">
      <c r="F556396" s="195"/>
    </row>
    <row r="556397" spans="6:6" x14ac:dyDescent="0.25">
      <c r="F556397" s="195"/>
    </row>
    <row r="556398" spans="6:6" x14ac:dyDescent="0.25">
      <c r="F556398" s="195"/>
    </row>
    <row r="556399" spans="6:6" x14ac:dyDescent="0.25">
      <c r="F556399" s="195"/>
    </row>
    <row r="556400" spans="6:6" x14ac:dyDescent="0.25">
      <c r="F556400" s="195"/>
    </row>
    <row r="556401" spans="6:6" x14ac:dyDescent="0.25">
      <c r="F556401" s="195"/>
    </row>
    <row r="556402" spans="6:6" x14ac:dyDescent="0.25">
      <c r="F556402" s="195"/>
    </row>
    <row r="556403" spans="6:6" x14ac:dyDescent="0.25">
      <c r="F556403" s="195"/>
    </row>
    <row r="556404" spans="6:6" x14ac:dyDescent="0.25">
      <c r="F556404" s="195"/>
    </row>
    <row r="556405" spans="6:6" x14ac:dyDescent="0.25">
      <c r="F556405" s="195"/>
    </row>
    <row r="556406" spans="6:6" x14ac:dyDescent="0.25">
      <c r="F556406" s="195"/>
    </row>
    <row r="556407" spans="6:6" x14ac:dyDescent="0.25">
      <c r="F556407" s="195"/>
    </row>
    <row r="556408" spans="6:6" x14ac:dyDescent="0.25">
      <c r="F556408" s="195"/>
    </row>
    <row r="556409" spans="6:6" x14ac:dyDescent="0.25">
      <c r="F556409" s="195"/>
    </row>
    <row r="556410" spans="6:6" x14ac:dyDescent="0.25">
      <c r="F556410" s="195"/>
    </row>
    <row r="556411" spans="6:6" x14ac:dyDescent="0.25">
      <c r="F556411" s="195"/>
    </row>
    <row r="556412" spans="6:6" x14ac:dyDescent="0.25">
      <c r="F556412" s="195"/>
    </row>
    <row r="556413" spans="6:6" x14ac:dyDescent="0.25">
      <c r="F556413" s="195"/>
    </row>
    <row r="556414" spans="6:6" x14ac:dyDescent="0.25">
      <c r="F556414" s="195"/>
    </row>
    <row r="556415" spans="6:6" x14ac:dyDescent="0.25">
      <c r="F556415" s="195"/>
    </row>
    <row r="556416" spans="6:6" x14ac:dyDescent="0.25">
      <c r="F556416" s="195"/>
    </row>
    <row r="556417" spans="6:6" x14ac:dyDescent="0.25">
      <c r="F556417" s="195"/>
    </row>
    <row r="556418" spans="6:6" x14ac:dyDescent="0.25">
      <c r="F556418" s="195"/>
    </row>
    <row r="556419" spans="6:6" x14ac:dyDescent="0.25">
      <c r="F556419" s="195"/>
    </row>
    <row r="556420" spans="6:6" x14ac:dyDescent="0.25">
      <c r="F556420" s="195"/>
    </row>
    <row r="556421" spans="6:6" x14ac:dyDescent="0.25">
      <c r="F556421" s="195"/>
    </row>
    <row r="556422" spans="6:6" x14ac:dyDescent="0.25">
      <c r="F556422" s="195"/>
    </row>
    <row r="556423" spans="6:6" x14ac:dyDescent="0.25">
      <c r="F556423" s="195"/>
    </row>
    <row r="556424" spans="6:6" x14ac:dyDescent="0.25">
      <c r="F556424" s="195"/>
    </row>
    <row r="556425" spans="6:6" x14ac:dyDescent="0.25">
      <c r="F556425" s="195"/>
    </row>
    <row r="556426" spans="6:6" x14ac:dyDescent="0.25">
      <c r="F556426" s="195"/>
    </row>
    <row r="556427" spans="6:6" x14ac:dyDescent="0.25">
      <c r="F556427" s="195"/>
    </row>
    <row r="556428" spans="6:6" x14ac:dyDescent="0.25">
      <c r="F556428" s="195"/>
    </row>
    <row r="556429" spans="6:6" x14ac:dyDescent="0.25">
      <c r="F556429" s="195"/>
    </row>
    <row r="556430" spans="6:6" x14ac:dyDescent="0.25">
      <c r="F556430" s="195"/>
    </row>
    <row r="556431" spans="6:6" x14ac:dyDescent="0.25">
      <c r="F556431" s="195"/>
    </row>
    <row r="556432" spans="6:6" x14ac:dyDescent="0.25">
      <c r="F556432" s="195"/>
    </row>
    <row r="556433" spans="6:6" x14ac:dyDescent="0.25">
      <c r="F556433" s="195"/>
    </row>
    <row r="556434" spans="6:6" x14ac:dyDescent="0.25">
      <c r="F556434" s="195"/>
    </row>
    <row r="556435" spans="6:6" x14ac:dyDescent="0.25">
      <c r="F556435" s="195"/>
    </row>
    <row r="556436" spans="6:6" x14ac:dyDescent="0.25">
      <c r="F556436" s="195"/>
    </row>
    <row r="556437" spans="6:6" x14ac:dyDescent="0.25">
      <c r="F556437" s="195"/>
    </row>
    <row r="556438" spans="6:6" x14ac:dyDescent="0.25">
      <c r="F556438" s="195"/>
    </row>
    <row r="556439" spans="6:6" x14ac:dyDescent="0.25">
      <c r="F556439" s="195"/>
    </row>
    <row r="556440" spans="6:6" x14ac:dyDescent="0.25">
      <c r="F556440" s="195"/>
    </row>
    <row r="556441" spans="6:6" x14ac:dyDescent="0.25">
      <c r="F556441" s="195"/>
    </row>
    <row r="556442" spans="6:6" x14ac:dyDescent="0.25">
      <c r="F556442" s="195"/>
    </row>
    <row r="556443" spans="6:6" x14ac:dyDescent="0.25">
      <c r="F556443" s="195"/>
    </row>
    <row r="556444" spans="6:6" x14ac:dyDescent="0.25">
      <c r="F556444" s="195"/>
    </row>
    <row r="556445" spans="6:6" x14ac:dyDescent="0.25">
      <c r="F556445" s="195"/>
    </row>
    <row r="556446" spans="6:6" x14ac:dyDescent="0.25">
      <c r="F556446" s="195"/>
    </row>
    <row r="556447" spans="6:6" x14ac:dyDescent="0.25">
      <c r="F556447" s="195"/>
    </row>
    <row r="556448" spans="6:6" x14ac:dyDescent="0.25">
      <c r="F556448" s="195"/>
    </row>
    <row r="556449" spans="6:6" x14ac:dyDescent="0.25">
      <c r="F556449" s="195"/>
    </row>
    <row r="556450" spans="6:6" x14ac:dyDescent="0.25">
      <c r="F556450" s="195"/>
    </row>
    <row r="556451" spans="6:6" x14ac:dyDescent="0.25">
      <c r="F556451" s="195"/>
    </row>
    <row r="556452" spans="6:6" x14ac:dyDescent="0.25">
      <c r="F556452" s="195"/>
    </row>
    <row r="556453" spans="6:6" x14ac:dyDescent="0.25">
      <c r="F556453" s="195"/>
    </row>
    <row r="556454" spans="6:6" x14ac:dyDescent="0.25">
      <c r="F556454" s="195"/>
    </row>
    <row r="556455" spans="6:6" x14ac:dyDescent="0.25">
      <c r="F556455" s="195"/>
    </row>
    <row r="556456" spans="6:6" x14ac:dyDescent="0.25">
      <c r="F556456" s="195"/>
    </row>
    <row r="556457" spans="6:6" x14ac:dyDescent="0.25">
      <c r="F556457" s="195"/>
    </row>
    <row r="556458" spans="6:6" x14ac:dyDescent="0.25">
      <c r="F556458" s="195"/>
    </row>
    <row r="556459" spans="6:6" x14ac:dyDescent="0.25">
      <c r="F556459" s="195"/>
    </row>
    <row r="556460" spans="6:6" x14ac:dyDescent="0.25">
      <c r="F556460" s="195"/>
    </row>
    <row r="556461" spans="6:6" x14ac:dyDescent="0.25">
      <c r="F556461" s="195"/>
    </row>
    <row r="556462" spans="6:6" x14ac:dyDescent="0.25">
      <c r="F556462" s="195"/>
    </row>
    <row r="556463" spans="6:6" x14ac:dyDescent="0.25">
      <c r="F556463" s="195"/>
    </row>
    <row r="556464" spans="6:6" x14ac:dyDescent="0.25">
      <c r="F556464" s="195"/>
    </row>
    <row r="556465" spans="6:6" x14ac:dyDescent="0.25">
      <c r="F556465" s="195"/>
    </row>
    <row r="556466" spans="6:6" x14ac:dyDescent="0.25">
      <c r="F556466" s="195"/>
    </row>
    <row r="556467" spans="6:6" x14ac:dyDescent="0.25">
      <c r="F556467" s="195"/>
    </row>
    <row r="556468" spans="6:6" x14ac:dyDescent="0.25">
      <c r="F556468" s="195"/>
    </row>
    <row r="556469" spans="6:6" x14ac:dyDescent="0.25">
      <c r="F556469" s="195"/>
    </row>
    <row r="556470" spans="6:6" x14ac:dyDescent="0.25">
      <c r="F556470" s="195"/>
    </row>
    <row r="556471" spans="6:6" x14ac:dyDescent="0.25">
      <c r="F556471" s="195"/>
    </row>
    <row r="556472" spans="6:6" x14ac:dyDescent="0.25">
      <c r="F556472" s="195"/>
    </row>
    <row r="556473" spans="6:6" x14ac:dyDescent="0.25">
      <c r="F556473" s="195"/>
    </row>
    <row r="556474" spans="6:6" x14ac:dyDescent="0.25">
      <c r="F556474" s="195"/>
    </row>
    <row r="556475" spans="6:6" x14ac:dyDescent="0.25">
      <c r="F556475" s="195"/>
    </row>
    <row r="556476" spans="6:6" x14ac:dyDescent="0.25">
      <c r="F556476" s="195"/>
    </row>
    <row r="556477" spans="6:6" x14ac:dyDescent="0.25">
      <c r="F556477" s="195"/>
    </row>
    <row r="556478" spans="6:6" x14ac:dyDescent="0.25">
      <c r="F556478" s="195"/>
    </row>
    <row r="556479" spans="6:6" x14ac:dyDescent="0.25">
      <c r="F556479" s="195"/>
    </row>
    <row r="556480" spans="6:6" x14ac:dyDescent="0.25">
      <c r="F556480" s="195"/>
    </row>
    <row r="556481" spans="6:6" x14ac:dyDescent="0.25">
      <c r="F556481" s="195"/>
    </row>
    <row r="556482" spans="6:6" x14ac:dyDescent="0.25">
      <c r="F556482" s="195"/>
    </row>
    <row r="556483" spans="6:6" x14ac:dyDescent="0.25">
      <c r="F556483" s="195"/>
    </row>
    <row r="556484" spans="6:6" x14ac:dyDescent="0.25">
      <c r="F556484" s="195"/>
    </row>
    <row r="556485" spans="6:6" x14ac:dyDescent="0.25">
      <c r="F556485" s="195"/>
    </row>
    <row r="556486" spans="6:6" x14ac:dyDescent="0.25">
      <c r="F556486" s="195"/>
    </row>
    <row r="556487" spans="6:6" x14ac:dyDescent="0.25">
      <c r="F556487" s="195"/>
    </row>
    <row r="556488" spans="6:6" x14ac:dyDescent="0.25">
      <c r="F556488" s="195"/>
    </row>
    <row r="556489" spans="6:6" x14ac:dyDescent="0.25">
      <c r="F556489" s="195"/>
    </row>
    <row r="556490" spans="6:6" x14ac:dyDescent="0.25">
      <c r="F556490" s="195"/>
    </row>
    <row r="556491" spans="6:6" x14ac:dyDescent="0.25">
      <c r="F556491" s="195"/>
    </row>
    <row r="556492" spans="6:6" x14ac:dyDescent="0.25">
      <c r="F556492" s="195"/>
    </row>
    <row r="556493" spans="6:6" x14ac:dyDescent="0.25">
      <c r="F556493" s="195"/>
    </row>
    <row r="556494" spans="6:6" x14ac:dyDescent="0.25">
      <c r="F556494" s="195"/>
    </row>
    <row r="556495" spans="6:6" x14ac:dyDescent="0.25">
      <c r="F556495" s="195"/>
    </row>
    <row r="556496" spans="6:6" x14ac:dyDescent="0.25">
      <c r="F556496" s="195"/>
    </row>
    <row r="556497" spans="6:6" x14ac:dyDescent="0.25">
      <c r="F556497" s="195"/>
    </row>
    <row r="556498" spans="6:6" x14ac:dyDescent="0.25">
      <c r="F556498" s="195"/>
    </row>
    <row r="556499" spans="6:6" x14ac:dyDescent="0.25">
      <c r="F556499" s="195"/>
    </row>
    <row r="556500" spans="6:6" x14ac:dyDescent="0.25">
      <c r="F556500" s="195"/>
    </row>
    <row r="556501" spans="6:6" x14ac:dyDescent="0.25">
      <c r="F556501" s="195"/>
    </row>
    <row r="556502" spans="6:6" x14ac:dyDescent="0.25">
      <c r="F556502" s="195"/>
    </row>
    <row r="556503" spans="6:6" x14ac:dyDescent="0.25">
      <c r="F556503" s="195"/>
    </row>
    <row r="556504" spans="6:6" x14ac:dyDescent="0.25">
      <c r="F556504" s="195"/>
    </row>
    <row r="556505" spans="6:6" x14ac:dyDescent="0.25">
      <c r="F556505" s="195"/>
    </row>
    <row r="556506" spans="6:6" x14ac:dyDescent="0.25">
      <c r="F556506" s="195"/>
    </row>
    <row r="556507" spans="6:6" x14ac:dyDescent="0.25">
      <c r="F556507" s="195"/>
    </row>
    <row r="556508" spans="6:6" x14ac:dyDescent="0.25">
      <c r="F556508" s="195"/>
    </row>
    <row r="556509" spans="6:6" x14ac:dyDescent="0.25">
      <c r="F556509" s="195"/>
    </row>
    <row r="556510" spans="6:6" x14ac:dyDescent="0.25">
      <c r="F556510" s="195"/>
    </row>
    <row r="556511" spans="6:6" x14ac:dyDescent="0.25">
      <c r="F556511" s="195"/>
    </row>
    <row r="556512" spans="6:6" x14ac:dyDescent="0.25">
      <c r="F556512" s="195"/>
    </row>
    <row r="556513" spans="6:6" x14ac:dyDescent="0.25">
      <c r="F556513" s="195"/>
    </row>
    <row r="556514" spans="6:6" x14ac:dyDescent="0.25">
      <c r="F556514" s="195"/>
    </row>
    <row r="556515" spans="6:6" x14ac:dyDescent="0.25">
      <c r="F556515" s="195"/>
    </row>
    <row r="556516" spans="6:6" x14ac:dyDescent="0.25">
      <c r="F556516" s="195"/>
    </row>
    <row r="556517" spans="6:6" x14ac:dyDescent="0.25">
      <c r="F556517" s="195"/>
    </row>
    <row r="556518" spans="6:6" x14ac:dyDescent="0.25">
      <c r="F556518" s="195"/>
    </row>
    <row r="556519" spans="6:6" x14ac:dyDescent="0.25">
      <c r="F556519" s="195"/>
    </row>
    <row r="556520" spans="6:6" x14ac:dyDescent="0.25">
      <c r="F556520" s="195"/>
    </row>
    <row r="556521" spans="6:6" x14ac:dyDescent="0.25">
      <c r="F556521" s="195"/>
    </row>
    <row r="556522" spans="6:6" x14ac:dyDescent="0.25">
      <c r="F556522" s="195"/>
    </row>
    <row r="556523" spans="6:6" x14ac:dyDescent="0.25">
      <c r="F556523" s="195"/>
    </row>
    <row r="556524" spans="6:6" x14ac:dyDescent="0.25">
      <c r="F556524" s="195"/>
    </row>
    <row r="556525" spans="6:6" x14ac:dyDescent="0.25">
      <c r="F556525" s="195"/>
    </row>
    <row r="556526" spans="6:6" x14ac:dyDescent="0.25">
      <c r="F556526" s="195"/>
    </row>
    <row r="556527" spans="6:6" x14ac:dyDescent="0.25">
      <c r="F556527" s="195"/>
    </row>
    <row r="556528" spans="6:6" x14ac:dyDescent="0.25">
      <c r="F556528" s="195"/>
    </row>
    <row r="556529" spans="6:6" x14ac:dyDescent="0.25">
      <c r="F556529" s="195"/>
    </row>
    <row r="556530" spans="6:6" x14ac:dyDescent="0.25">
      <c r="F556530" s="195"/>
    </row>
    <row r="556531" spans="6:6" x14ac:dyDescent="0.25">
      <c r="F556531" s="195"/>
    </row>
    <row r="556532" spans="6:6" x14ac:dyDescent="0.25">
      <c r="F556532" s="195"/>
    </row>
    <row r="556533" spans="6:6" x14ac:dyDescent="0.25">
      <c r="F556533" s="195"/>
    </row>
    <row r="556534" spans="6:6" x14ac:dyDescent="0.25">
      <c r="F556534" s="195"/>
    </row>
    <row r="556535" spans="6:6" x14ac:dyDescent="0.25">
      <c r="F556535" s="195"/>
    </row>
    <row r="556536" spans="6:6" x14ac:dyDescent="0.25">
      <c r="F556536" s="195"/>
    </row>
    <row r="556537" spans="6:6" x14ac:dyDescent="0.25">
      <c r="F556537" s="195"/>
    </row>
    <row r="556538" spans="6:6" x14ac:dyDescent="0.25">
      <c r="F556538" s="195"/>
    </row>
    <row r="556539" spans="6:6" x14ac:dyDescent="0.25">
      <c r="F556539" s="195"/>
    </row>
    <row r="556540" spans="6:6" x14ac:dyDescent="0.25">
      <c r="F556540" s="195"/>
    </row>
    <row r="556541" spans="6:6" x14ac:dyDescent="0.25">
      <c r="F556541" s="195"/>
    </row>
    <row r="556542" spans="6:6" x14ac:dyDescent="0.25">
      <c r="F556542" s="195"/>
    </row>
    <row r="556543" spans="6:6" x14ac:dyDescent="0.25">
      <c r="F556543" s="195"/>
    </row>
    <row r="556544" spans="6:6" x14ac:dyDescent="0.25">
      <c r="F556544" s="195"/>
    </row>
    <row r="556545" spans="6:6" x14ac:dyDescent="0.25">
      <c r="F556545" s="195"/>
    </row>
    <row r="556546" spans="6:6" x14ac:dyDescent="0.25">
      <c r="F556546" s="195"/>
    </row>
    <row r="556547" spans="6:6" x14ac:dyDescent="0.25">
      <c r="F556547" s="195"/>
    </row>
    <row r="556548" spans="6:6" x14ac:dyDescent="0.25">
      <c r="F556548" s="195"/>
    </row>
    <row r="556549" spans="6:6" x14ac:dyDescent="0.25">
      <c r="F556549" s="195"/>
    </row>
    <row r="556550" spans="6:6" x14ac:dyDescent="0.25">
      <c r="F556550" s="195"/>
    </row>
    <row r="556551" spans="6:6" x14ac:dyDescent="0.25">
      <c r="F556551" s="195"/>
    </row>
    <row r="556552" spans="6:6" x14ac:dyDescent="0.25">
      <c r="F556552" s="195"/>
    </row>
    <row r="556553" spans="6:6" x14ac:dyDescent="0.25">
      <c r="F556553" s="195"/>
    </row>
    <row r="556554" spans="6:6" x14ac:dyDescent="0.25">
      <c r="F556554" s="195"/>
    </row>
    <row r="556555" spans="6:6" x14ac:dyDescent="0.25">
      <c r="F556555" s="195"/>
    </row>
    <row r="556556" spans="6:6" x14ac:dyDescent="0.25">
      <c r="F556556" s="195"/>
    </row>
    <row r="556557" spans="6:6" x14ac:dyDescent="0.25">
      <c r="F556557" s="195"/>
    </row>
    <row r="556558" spans="6:6" x14ac:dyDescent="0.25">
      <c r="F556558" s="195"/>
    </row>
    <row r="556559" spans="6:6" x14ac:dyDescent="0.25">
      <c r="F556559" s="195"/>
    </row>
    <row r="556560" spans="6:6" x14ac:dyDescent="0.25">
      <c r="F556560" s="195"/>
    </row>
    <row r="556561" spans="6:6" x14ac:dyDescent="0.25">
      <c r="F556561" s="195"/>
    </row>
    <row r="556562" spans="6:6" x14ac:dyDescent="0.25">
      <c r="F556562" s="195"/>
    </row>
    <row r="556563" spans="6:6" x14ac:dyDescent="0.25">
      <c r="F556563" s="195"/>
    </row>
    <row r="556564" spans="6:6" x14ac:dyDescent="0.25">
      <c r="F556564" s="195"/>
    </row>
    <row r="556565" spans="6:6" x14ac:dyDescent="0.25">
      <c r="F556565" s="195"/>
    </row>
    <row r="556566" spans="6:6" x14ac:dyDescent="0.25">
      <c r="F556566" s="195"/>
    </row>
    <row r="556567" spans="6:6" x14ac:dyDescent="0.25">
      <c r="F556567" s="195"/>
    </row>
    <row r="556568" spans="6:6" x14ac:dyDescent="0.25">
      <c r="F556568" s="195"/>
    </row>
    <row r="556569" spans="6:6" x14ac:dyDescent="0.25">
      <c r="F556569" s="195"/>
    </row>
    <row r="556570" spans="6:6" x14ac:dyDescent="0.25">
      <c r="F556570" s="195"/>
    </row>
    <row r="556571" spans="6:6" x14ac:dyDescent="0.25">
      <c r="F556571" s="195"/>
    </row>
    <row r="556572" spans="6:6" x14ac:dyDescent="0.25">
      <c r="F556572" s="195"/>
    </row>
    <row r="556573" spans="6:6" x14ac:dyDescent="0.25">
      <c r="F556573" s="195"/>
    </row>
    <row r="556574" spans="6:6" x14ac:dyDescent="0.25">
      <c r="F556574" s="195"/>
    </row>
    <row r="556575" spans="6:6" x14ac:dyDescent="0.25">
      <c r="F556575" s="195"/>
    </row>
    <row r="556576" spans="6:6" x14ac:dyDescent="0.25">
      <c r="F556576" s="195"/>
    </row>
    <row r="556577" spans="6:6" x14ac:dyDescent="0.25">
      <c r="F556577" s="195"/>
    </row>
    <row r="556578" spans="6:6" x14ac:dyDescent="0.25">
      <c r="F556578" s="195"/>
    </row>
    <row r="556579" spans="6:6" x14ac:dyDescent="0.25">
      <c r="F556579" s="195"/>
    </row>
    <row r="556580" spans="6:6" x14ac:dyDescent="0.25">
      <c r="F556580" s="195"/>
    </row>
    <row r="556581" spans="6:6" x14ac:dyDescent="0.25">
      <c r="F556581" s="195"/>
    </row>
    <row r="556582" spans="6:6" x14ac:dyDescent="0.25">
      <c r="F556582" s="195"/>
    </row>
    <row r="556583" spans="6:6" x14ac:dyDescent="0.25">
      <c r="F556583" s="195"/>
    </row>
    <row r="556584" spans="6:6" x14ac:dyDescent="0.25">
      <c r="F556584" s="195"/>
    </row>
    <row r="556585" spans="6:6" x14ac:dyDescent="0.25">
      <c r="F556585" s="195"/>
    </row>
    <row r="556586" spans="6:6" x14ac:dyDescent="0.25">
      <c r="F556586" s="195"/>
    </row>
    <row r="556587" spans="6:6" x14ac:dyDescent="0.25">
      <c r="F556587" s="195"/>
    </row>
    <row r="556588" spans="6:6" x14ac:dyDescent="0.25">
      <c r="F556588" s="195"/>
    </row>
    <row r="556589" spans="6:6" x14ac:dyDescent="0.25">
      <c r="F556589" s="195"/>
    </row>
    <row r="556590" spans="6:6" x14ac:dyDescent="0.25">
      <c r="F556590" s="195"/>
    </row>
    <row r="556591" spans="6:6" x14ac:dyDescent="0.25">
      <c r="F556591" s="195"/>
    </row>
    <row r="556592" spans="6:6" x14ac:dyDescent="0.25">
      <c r="F556592" s="195"/>
    </row>
    <row r="556593" spans="6:6" x14ac:dyDescent="0.25">
      <c r="F556593" s="195"/>
    </row>
    <row r="556594" spans="6:6" x14ac:dyDescent="0.25">
      <c r="F556594" s="195"/>
    </row>
    <row r="556595" spans="6:6" x14ac:dyDescent="0.25">
      <c r="F556595" s="195"/>
    </row>
    <row r="556596" spans="6:6" x14ac:dyDescent="0.25">
      <c r="F556596" s="195"/>
    </row>
    <row r="556597" spans="6:6" x14ac:dyDescent="0.25">
      <c r="F556597" s="195"/>
    </row>
    <row r="556598" spans="6:6" x14ac:dyDescent="0.25">
      <c r="F556598" s="195"/>
    </row>
    <row r="556599" spans="6:6" x14ac:dyDescent="0.25">
      <c r="F556599" s="195"/>
    </row>
    <row r="556600" spans="6:6" x14ac:dyDescent="0.25">
      <c r="F556600" s="195"/>
    </row>
    <row r="556601" spans="6:6" x14ac:dyDescent="0.25">
      <c r="F556601" s="195"/>
    </row>
    <row r="556602" spans="6:6" x14ac:dyDescent="0.25">
      <c r="F556602" s="195"/>
    </row>
    <row r="556603" spans="6:6" x14ac:dyDescent="0.25">
      <c r="F556603" s="195"/>
    </row>
    <row r="556604" spans="6:6" x14ac:dyDescent="0.25">
      <c r="F556604" s="195"/>
    </row>
    <row r="556605" spans="6:6" x14ac:dyDescent="0.25">
      <c r="F556605" s="195"/>
    </row>
    <row r="556606" spans="6:6" x14ac:dyDescent="0.25">
      <c r="F556606" s="195"/>
    </row>
    <row r="556607" spans="6:6" x14ac:dyDescent="0.25">
      <c r="F556607" s="195"/>
    </row>
    <row r="556608" spans="6:6" x14ac:dyDescent="0.25">
      <c r="F556608" s="195"/>
    </row>
    <row r="556609" spans="6:6" x14ac:dyDescent="0.25">
      <c r="F556609" s="195"/>
    </row>
    <row r="556610" spans="6:6" x14ac:dyDescent="0.25">
      <c r="F556610" s="195"/>
    </row>
    <row r="556611" spans="6:6" x14ac:dyDescent="0.25">
      <c r="F556611" s="195"/>
    </row>
    <row r="556612" spans="6:6" x14ac:dyDescent="0.25">
      <c r="F556612" s="195"/>
    </row>
    <row r="556613" spans="6:6" x14ac:dyDescent="0.25">
      <c r="F556613" s="195"/>
    </row>
    <row r="556614" spans="6:6" x14ac:dyDescent="0.25">
      <c r="F556614" s="195"/>
    </row>
    <row r="556615" spans="6:6" x14ac:dyDescent="0.25">
      <c r="F556615" s="195"/>
    </row>
    <row r="556616" spans="6:6" x14ac:dyDescent="0.25">
      <c r="F556616" s="195"/>
    </row>
    <row r="556617" spans="6:6" x14ac:dyDescent="0.25">
      <c r="F556617" s="195"/>
    </row>
    <row r="556618" spans="6:6" x14ac:dyDescent="0.25">
      <c r="F556618" s="195"/>
    </row>
    <row r="556619" spans="6:6" x14ac:dyDescent="0.25">
      <c r="F556619" s="195"/>
    </row>
    <row r="556620" spans="6:6" x14ac:dyDescent="0.25">
      <c r="F556620" s="195"/>
    </row>
    <row r="556621" spans="6:6" x14ac:dyDescent="0.25">
      <c r="F556621" s="195"/>
    </row>
    <row r="556622" spans="6:6" x14ac:dyDescent="0.25">
      <c r="F556622" s="195"/>
    </row>
    <row r="556623" spans="6:6" x14ac:dyDescent="0.25">
      <c r="F556623" s="195"/>
    </row>
    <row r="556624" spans="6:6" x14ac:dyDescent="0.25">
      <c r="F556624" s="195"/>
    </row>
    <row r="556625" spans="6:6" x14ac:dyDescent="0.25">
      <c r="F556625" s="195"/>
    </row>
    <row r="556626" spans="6:6" x14ac:dyDescent="0.25">
      <c r="F556626" s="195"/>
    </row>
    <row r="556627" spans="6:6" x14ac:dyDescent="0.25">
      <c r="F556627" s="195"/>
    </row>
    <row r="556628" spans="6:6" x14ac:dyDescent="0.25">
      <c r="F556628" s="195"/>
    </row>
    <row r="556629" spans="6:6" x14ac:dyDescent="0.25">
      <c r="F556629" s="195"/>
    </row>
    <row r="556630" spans="6:6" x14ac:dyDescent="0.25">
      <c r="F556630" s="195"/>
    </row>
    <row r="556631" spans="6:6" x14ac:dyDescent="0.25">
      <c r="F556631" s="195"/>
    </row>
    <row r="556632" spans="6:6" x14ac:dyDescent="0.25">
      <c r="F556632" s="195"/>
    </row>
    <row r="556633" spans="6:6" x14ac:dyDescent="0.25">
      <c r="F556633" s="195"/>
    </row>
    <row r="556634" spans="6:6" x14ac:dyDescent="0.25">
      <c r="F556634" s="195"/>
    </row>
    <row r="556635" spans="6:6" x14ac:dyDescent="0.25">
      <c r="F556635" s="195"/>
    </row>
    <row r="556636" spans="6:6" x14ac:dyDescent="0.25">
      <c r="F556636" s="195"/>
    </row>
    <row r="556637" spans="6:6" x14ac:dyDescent="0.25">
      <c r="F556637" s="195"/>
    </row>
    <row r="556638" spans="6:6" x14ac:dyDescent="0.25">
      <c r="F556638" s="195"/>
    </row>
    <row r="556639" spans="6:6" x14ac:dyDescent="0.25">
      <c r="F556639" s="195"/>
    </row>
    <row r="556640" spans="6:6" x14ac:dyDescent="0.25">
      <c r="F556640" s="195"/>
    </row>
    <row r="556641" spans="6:6" x14ac:dyDescent="0.25">
      <c r="F556641" s="195"/>
    </row>
    <row r="556642" spans="6:6" x14ac:dyDescent="0.25">
      <c r="F556642" s="195"/>
    </row>
    <row r="556643" spans="6:6" x14ac:dyDescent="0.25">
      <c r="F556643" s="195"/>
    </row>
    <row r="556644" spans="6:6" x14ac:dyDescent="0.25">
      <c r="F556644" s="195"/>
    </row>
    <row r="556645" spans="6:6" x14ac:dyDescent="0.25">
      <c r="F556645" s="195"/>
    </row>
    <row r="556646" spans="6:6" x14ac:dyDescent="0.25">
      <c r="F556646" s="195"/>
    </row>
    <row r="556647" spans="6:6" x14ac:dyDescent="0.25">
      <c r="F556647" s="195"/>
    </row>
    <row r="556648" spans="6:6" x14ac:dyDescent="0.25">
      <c r="F556648" s="195"/>
    </row>
    <row r="556649" spans="6:6" x14ac:dyDescent="0.25">
      <c r="F556649" s="195"/>
    </row>
    <row r="556650" spans="6:6" x14ac:dyDescent="0.25">
      <c r="F556650" s="195"/>
    </row>
    <row r="556651" spans="6:6" x14ac:dyDescent="0.25">
      <c r="F556651" s="195"/>
    </row>
    <row r="556652" spans="6:6" x14ac:dyDescent="0.25">
      <c r="F556652" s="195"/>
    </row>
    <row r="556653" spans="6:6" x14ac:dyDescent="0.25">
      <c r="F556653" s="195"/>
    </row>
    <row r="556654" spans="6:6" x14ac:dyDescent="0.25">
      <c r="F556654" s="195"/>
    </row>
    <row r="556655" spans="6:6" x14ac:dyDescent="0.25">
      <c r="F556655" s="195"/>
    </row>
    <row r="556656" spans="6:6" x14ac:dyDescent="0.25">
      <c r="F556656" s="195"/>
    </row>
    <row r="556657" spans="6:6" x14ac:dyDescent="0.25">
      <c r="F556657" s="195"/>
    </row>
    <row r="556658" spans="6:6" x14ac:dyDescent="0.25">
      <c r="F556658" s="195"/>
    </row>
    <row r="556659" spans="6:6" x14ac:dyDescent="0.25">
      <c r="F556659" s="195"/>
    </row>
    <row r="556660" spans="6:6" x14ac:dyDescent="0.25">
      <c r="F556660" s="195"/>
    </row>
    <row r="556661" spans="6:6" x14ac:dyDescent="0.25">
      <c r="F556661" s="195"/>
    </row>
    <row r="556662" spans="6:6" x14ac:dyDescent="0.25">
      <c r="F556662" s="195"/>
    </row>
    <row r="556663" spans="6:6" x14ac:dyDescent="0.25">
      <c r="F556663" s="195"/>
    </row>
    <row r="556664" spans="6:6" x14ac:dyDescent="0.25">
      <c r="F556664" s="195"/>
    </row>
    <row r="556665" spans="6:6" x14ac:dyDescent="0.25">
      <c r="F556665" s="195"/>
    </row>
    <row r="556666" spans="6:6" x14ac:dyDescent="0.25">
      <c r="F556666" s="195"/>
    </row>
    <row r="556667" spans="6:6" x14ac:dyDescent="0.25">
      <c r="F556667" s="195"/>
    </row>
    <row r="556668" spans="6:6" x14ac:dyDescent="0.25">
      <c r="F556668" s="195"/>
    </row>
    <row r="556669" spans="6:6" x14ac:dyDescent="0.25">
      <c r="F556669" s="195"/>
    </row>
    <row r="556670" spans="6:6" x14ac:dyDescent="0.25">
      <c r="F556670" s="195"/>
    </row>
    <row r="556671" spans="6:6" x14ac:dyDescent="0.25">
      <c r="F556671" s="195"/>
    </row>
    <row r="556672" spans="6:6" x14ac:dyDescent="0.25">
      <c r="F556672" s="195"/>
    </row>
    <row r="556673" spans="6:6" x14ac:dyDescent="0.25">
      <c r="F556673" s="195"/>
    </row>
    <row r="556674" spans="6:6" x14ac:dyDescent="0.25">
      <c r="F556674" s="195"/>
    </row>
    <row r="556675" spans="6:6" x14ac:dyDescent="0.25">
      <c r="F556675" s="195"/>
    </row>
    <row r="556676" spans="6:6" x14ac:dyDescent="0.25">
      <c r="F556676" s="195"/>
    </row>
    <row r="556677" spans="6:6" x14ac:dyDescent="0.25">
      <c r="F556677" s="195"/>
    </row>
    <row r="556678" spans="6:6" x14ac:dyDescent="0.25">
      <c r="F556678" s="195"/>
    </row>
    <row r="556679" spans="6:6" x14ac:dyDescent="0.25">
      <c r="F556679" s="195"/>
    </row>
    <row r="556680" spans="6:6" x14ac:dyDescent="0.25">
      <c r="F556680" s="195"/>
    </row>
    <row r="556681" spans="6:6" x14ac:dyDescent="0.25">
      <c r="F556681" s="195"/>
    </row>
    <row r="556682" spans="6:6" x14ac:dyDescent="0.25">
      <c r="F556682" s="195"/>
    </row>
    <row r="556683" spans="6:6" x14ac:dyDescent="0.25">
      <c r="F556683" s="195"/>
    </row>
    <row r="556684" spans="6:6" x14ac:dyDescent="0.25">
      <c r="F556684" s="195"/>
    </row>
    <row r="556685" spans="6:6" x14ac:dyDescent="0.25">
      <c r="F556685" s="195"/>
    </row>
    <row r="556686" spans="6:6" x14ac:dyDescent="0.25">
      <c r="F556686" s="195"/>
    </row>
    <row r="556687" spans="6:6" x14ac:dyDescent="0.25">
      <c r="F556687" s="195"/>
    </row>
    <row r="556688" spans="6:6" x14ac:dyDescent="0.25">
      <c r="F556688" s="195"/>
    </row>
    <row r="556689" spans="6:6" x14ac:dyDescent="0.25">
      <c r="F556689" s="195"/>
    </row>
    <row r="556690" spans="6:6" x14ac:dyDescent="0.25">
      <c r="F556690" s="195"/>
    </row>
    <row r="556691" spans="6:6" x14ac:dyDescent="0.25">
      <c r="F556691" s="195"/>
    </row>
    <row r="556692" spans="6:6" x14ac:dyDescent="0.25">
      <c r="F556692" s="195"/>
    </row>
    <row r="556693" spans="6:6" x14ac:dyDescent="0.25">
      <c r="F556693" s="195"/>
    </row>
    <row r="556694" spans="6:6" x14ac:dyDescent="0.25">
      <c r="F556694" s="195"/>
    </row>
    <row r="556695" spans="6:6" x14ac:dyDescent="0.25">
      <c r="F556695" s="195"/>
    </row>
    <row r="556696" spans="6:6" x14ac:dyDescent="0.25">
      <c r="F556696" s="195"/>
    </row>
    <row r="556697" spans="6:6" x14ac:dyDescent="0.25">
      <c r="F556697" s="195"/>
    </row>
    <row r="556698" spans="6:6" x14ac:dyDescent="0.25">
      <c r="F556698" s="195"/>
    </row>
    <row r="556699" spans="6:6" x14ac:dyDescent="0.25">
      <c r="F556699" s="195"/>
    </row>
    <row r="556700" spans="6:6" x14ac:dyDescent="0.25">
      <c r="F556700" s="195"/>
    </row>
    <row r="556701" spans="6:6" x14ac:dyDescent="0.25">
      <c r="F556701" s="195"/>
    </row>
    <row r="556702" spans="6:6" x14ac:dyDescent="0.25">
      <c r="F556702" s="195"/>
    </row>
    <row r="556703" spans="6:6" x14ac:dyDescent="0.25">
      <c r="F556703" s="195"/>
    </row>
    <row r="556704" spans="6:6" x14ac:dyDescent="0.25">
      <c r="F556704" s="195"/>
    </row>
    <row r="556705" spans="6:6" x14ac:dyDescent="0.25">
      <c r="F556705" s="195"/>
    </row>
    <row r="556706" spans="6:6" x14ac:dyDescent="0.25">
      <c r="F556706" s="195"/>
    </row>
    <row r="556707" spans="6:6" x14ac:dyDescent="0.25">
      <c r="F556707" s="195"/>
    </row>
    <row r="556708" spans="6:6" x14ac:dyDescent="0.25">
      <c r="F556708" s="195"/>
    </row>
    <row r="556709" spans="6:6" x14ac:dyDescent="0.25">
      <c r="F556709" s="195"/>
    </row>
    <row r="556710" spans="6:6" x14ac:dyDescent="0.25">
      <c r="F556710" s="195"/>
    </row>
    <row r="556711" spans="6:6" x14ac:dyDescent="0.25">
      <c r="F556711" s="195"/>
    </row>
    <row r="556712" spans="6:6" x14ac:dyDescent="0.25">
      <c r="F556712" s="195"/>
    </row>
    <row r="561830" spans="6:6" x14ac:dyDescent="0.25">
      <c r="F561830" s="195"/>
    </row>
    <row r="561831" spans="6:6" x14ac:dyDescent="0.25">
      <c r="F561831" s="195"/>
    </row>
    <row r="561832" spans="6:6" x14ac:dyDescent="0.25">
      <c r="F561832" s="195"/>
    </row>
    <row r="561833" spans="6:6" x14ac:dyDescent="0.25">
      <c r="F561833" s="195"/>
    </row>
    <row r="561834" spans="6:6" x14ac:dyDescent="0.25">
      <c r="F561834" s="195"/>
    </row>
    <row r="561835" spans="6:6" x14ac:dyDescent="0.25">
      <c r="F561835" s="195"/>
    </row>
    <row r="561836" spans="6:6" x14ac:dyDescent="0.25">
      <c r="F561836" s="195"/>
    </row>
    <row r="561837" spans="6:6" x14ac:dyDescent="0.25">
      <c r="F561837" s="195"/>
    </row>
    <row r="561838" spans="6:6" x14ac:dyDescent="0.25">
      <c r="F561838" s="195"/>
    </row>
    <row r="561839" spans="6:6" x14ac:dyDescent="0.25">
      <c r="F561839" s="195"/>
    </row>
    <row r="561840" spans="6:6" x14ac:dyDescent="0.25">
      <c r="F561840" s="195"/>
    </row>
    <row r="561841" spans="6:6" x14ac:dyDescent="0.25">
      <c r="F561841" s="195"/>
    </row>
    <row r="561842" spans="6:6" x14ac:dyDescent="0.25">
      <c r="F561842" s="195"/>
    </row>
    <row r="561843" spans="6:6" x14ac:dyDescent="0.25">
      <c r="F561843" s="195"/>
    </row>
    <row r="561844" spans="6:6" x14ac:dyDescent="0.25">
      <c r="F561844" s="195"/>
    </row>
    <row r="561845" spans="6:6" x14ac:dyDescent="0.25">
      <c r="F561845" s="195"/>
    </row>
    <row r="561846" spans="6:6" x14ac:dyDescent="0.25">
      <c r="F561846" s="195"/>
    </row>
    <row r="561847" spans="6:6" x14ac:dyDescent="0.25">
      <c r="F561847" s="195"/>
    </row>
    <row r="561848" spans="6:6" x14ac:dyDescent="0.25">
      <c r="F561848" s="195"/>
    </row>
    <row r="561849" spans="6:6" x14ac:dyDescent="0.25">
      <c r="F561849" s="195"/>
    </row>
    <row r="561850" spans="6:6" x14ac:dyDescent="0.25">
      <c r="F561850" s="195"/>
    </row>
    <row r="561851" spans="6:6" x14ac:dyDescent="0.25">
      <c r="F561851" s="195"/>
    </row>
    <row r="561852" spans="6:6" x14ac:dyDescent="0.25">
      <c r="F561852" s="195"/>
    </row>
    <row r="561853" spans="6:6" x14ac:dyDescent="0.25">
      <c r="F561853" s="195"/>
    </row>
    <row r="561854" spans="6:6" x14ac:dyDescent="0.25">
      <c r="F561854" s="195"/>
    </row>
    <row r="561855" spans="6:6" x14ac:dyDescent="0.25">
      <c r="F561855" s="195"/>
    </row>
    <row r="561856" spans="6:6" x14ac:dyDescent="0.25">
      <c r="F561856" s="195"/>
    </row>
    <row r="561857" spans="6:6" x14ac:dyDescent="0.25">
      <c r="F561857" s="195"/>
    </row>
    <row r="561858" spans="6:6" x14ac:dyDescent="0.25">
      <c r="F561858" s="195"/>
    </row>
    <row r="561859" spans="6:6" x14ac:dyDescent="0.25">
      <c r="F561859" s="195"/>
    </row>
    <row r="561860" spans="6:6" x14ac:dyDescent="0.25">
      <c r="F561860" s="195"/>
    </row>
    <row r="561861" spans="6:6" x14ac:dyDescent="0.25">
      <c r="F561861" s="195"/>
    </row>
    <row r="561862" spans="6:6" x14ac:dyDescent="0.25">
      <c r="F561862" s="195"/>
    </row>
    <row r="561863" spans="6:6" x14ac:dyDescent="0.25">
      <c r="F561863" s="195"/>
    </row>
    <row r="561864" spans="6:6" x14ac:dyDescent="0.25">
      <c r="F561864" s="195"/>
    </row>
    <row r="561865" spans="6:6" x14ac:dyDescent="0.25">
      <c r="F561865" s="195"/>
    </row>
    <row r="561866" spans="6:6" x14ac:dyDescent="0.25">
      <c r="F561866" s="195"/>
    </row>
    <row r="561867" spans="6:6" x14ac:dyDescent="0.25">
      <c r="F561867" s="195"/>
    </row>
    <row r="561868" spans="6:6" x14ac:dyDescent="0.25">
      <c r="F561868" s="195"/>
    </row>
    <row r="561869" spans="6:6" x14ac:dyDescent="0.25">
      <c r="F561869" s="195"/>
    </row>
    <row r="561870" spans="6:6" x14ac:dyDescent="0.25">
      <c r="F561870" s="195"/>
    </row>
    <row r="561871" spans="6:6" x14ac:dyDescent="0.25">
      <c r="F561871" s="195"/>
    </row>
    <row r="561872" spans="6:6" x14ac:dyDescent="0.25">
      <c r="F561872" s="195"/>
    </row>
    <row r="561873" spans="6:6" x14ac:dyDescent="0.25">
      <c r="F561873" s="195"/>
    </row>
    <row r="561874" spans="6:6" x14ac:dyDescent="0.25">
      <c r="F561874" s="195"/>
    </row>
    <row r="561875" spans="6:6" x14ac:dyDescent="0.25">
      <c r="F561875" s="195"/>
    </row>
    <row r="561876" spans="6:6" x14ac:dyDescent="0.25">
      <c r="F561876" s="195"/>
    </row>
    <row r="561877" spans="6:6" x14ac:dyDescent="0.25">
      <c r="F561877" s="195"/>
    </row>
    <row r="561878" spans="6:6" x14ac:dyDescent="0.25">
      <c r="F561878" s="195"/>
    </row>
    <row r="561879" spans="6:6" x14ac:dyDescent="0.25">
      <c r="F561879" s="195"/>
    </row>
    <row r="561880" spans="6:6" x14ac:dyDescent="0.25">
      <c r="F561880" s="195"/>
    </row>
    <row r="561881" spans="6:6" x14ac:dyDescent="0.25">
      <c r="F561881" s="195"/>
    </row>
    <row r="561882" spans="6:6" x14ac:dyDescent="0.25">
      <c r="F561882" s="195"/>
    </row>
    <row r="561883" spans="6:6" x14ac:dyDescent="0.25">
      <c r="F561883" s="195"/>
    </row>
    <row r="561884" spans="6:6" x14ac:dyDescent="0.25">
      <c r="F561884" s="195"/>
    </row>
    <row r="561885" spans="6:6" x14ac:dyDescent="0.25">
      <c r="F561885" s="195"/>
    </row>
    <row r="561886" spans="6:6" x14ac:dyDescent="0.25">
      <c r="F561886" s="195"/>
    </row>
    <row r="561887" spans="6:6" x14ac:dyDescent="0.25">
      <c r="F561887" s="195"/>
    </row>
    <row r="561888" spans="6:6" x14ac:dyDescent="0.25">
      <c r="F561888" s="195"/>
    </row>
    <row r="561889" spans="6:6" x14ac:dyDescent="0.25">
      <c r="F561889" s="195"/>
    </row>
    <row r="561890" spans="6:6" x14ac:dyDescent="0.25">
      <c r="F561890" s="195"/>
    </row>
    <row r="561891" spans="6:6" x14ac:dyDescent="0.25">
      <c r="F561891" s="195"/>
    </row>
    <row r="561892" spans="6:6" x14ac:dyDescent="0.25">
      <c r="F561892" s="195"/>
    </row>
    <row r="561893" spans="6:6" x14ac:dyDescent="0.25">
      <c r="F561893" s="195"/>
    </row>
    <row r="561894" spans="6:6" x14ac:dyDescent="0.25">
      <c r="F561894" s="195"/>
    </row>
    <row r="561895" spans="6:6" x14ac:dyDescent="0.25">
      <c r="F561895" s="195"/>
    </row>
    <row r="561896" spans="6:6" x14ac:dyDescent="0.25">
      <c r="F561896" s="195"/>
    </row>
    <row r="561897" spans="6:6" x14ac:dyDescent="0.25">
      <c r="F561897" s="195"/>
    </row>
    <row r="561898" spans="6:6" x14ac:dyDescent="0.25">
      <c r="F561898" s="195"/>
    </row>
    <row r="561899" spans="6:6" x14ac:dyDescent="0.25">
      <c r="F561899" s="195"/>
    </row>
    <row r="561900" spans="6:6" x14ac:dyDescent="0.25">
      <c r="F561900" s="195"/>
    </row>
    <row r="561901" spans="6:6" x14ac:dyDescent="0.25">
      <c r="F561901" s="195"/>
    </row>
    <row r="561902" spans="6:6" x14ac:dyDescent="0.25">
      <c r="F561902" s="195"/>
    </row>
    <row r="561903" spans="6:6" x14ac:dyDescent="0.25">
      <c r="F561903" s="195"/>
    </row>
    <row r="561904" spans="6:6" x14ac:dyDescent="0.25">
      <c r="F561904" s="195"/>
    </row>
    <row r="561905" spans="6:6" x14ac:dyDescent="0.25">
      <c r="F561905" s="195"/>
    </row>
    <row r="561906" spans="6:6" x14ac:dyDescent="0.25">
      <c r="F561906" s="195"/>
    </row>
    <row r="561907" spans="6:6" x14ac:dyDescent="0.25">
      <c r="F561907" s="195"/>
    </row>
    <row r="561908" spans="6:6" x14ac:dyDescent="0.25">
      <c r="F561908" s="195"/>
    </row>
    <row r="561909" spans="6:6" x14ac:dyDescent="0.25">
      <c r="F561909" s="195"/>
    </row>
    <row r="561910" spans="6:6" x14ac:dyDescent="0.25">
      <c r="F561910" s="195"/>
    </row>
    <row r="561911" spans="6:6" x14ac:dyDescent="0.25">
      <c r="F561911" s="195"/>
    </row>
    <row r="561912" spans="6:6" x14ac:dyDescent="0.25">
      <c r="F561912" s="195"/>
    </row>
    <row r="561913" spans="6:6" x14ac:dyDescent="0.25">
      <c r="F561913" s="195"/>
    </row>
    <row r="561914" spans="6:6" x14ac:dyDescent="0.25">
      <c r="F561914" s="195"/>
    </row>
    <row r="561915" spans="6:6" x14ac:dyDescent="0.25">
      <c r="F561915" s="195"/>
    </row>
    <row r="561916" spans="6:6" x14ac:dyDescent="0.25">
      <c r="F561916" s="195"/>
    </row>
    <row r="561917" spans="6:6" x14ac:dyDescent="0.25">
      <c r="F561917" s="195"/>
    </row>
    <row r="561918" spans="6:6" x14ac:dyDescent="0.25">
      <c r="F561918" s="195"/>
    </row>
    <row r="561919" spans="6:6" x14ac:dyDescent="0.25">
      <c r="F561919" s="195"/>
    </row>
    <row r="561920" spans="6:6" x14ac:dyDescent="0.25">
      <c r="F561920" s="195"/>
    </row>
    <row r="561921" spans="6:6" x14ac:dyDescent="0.25">
      <c r="F561921" s="195"/>
    </row>
    <row r="561922" spans="6:6" x14ac:dyDescent="0.25">
      <c r="F561922" s="195"/>
    </row>
    <row r="561923" spans="6:6" x14ac:dyDescent="0.25">
      <c r="F561923" s="195"/>
    </row>
    <row r="561924" spans="6:6" x14ac:dyDescent="0.25">
      <c r="F561924" s="195"/>
    </row>
    <row r="561925" spans="6:6" x14ac:dyDescent="0.25">
      <c r="F561925" s="195"/>
    </row>
    <row r="561926" spans="6:6" x14ac:dyDescent="0.25">
      <c r="F561926" s="195"/>
    </row>
    <row r="561927" spans="6:6" x14ac:dyDescent="0.25">
      <c r="F561927" s="195"/>
    </row>
    <row r="561928" spans="6:6" x14ac:dyDescent="0.25">
      <c r="F561928" s="195"/>
    </row>
    <row r="561929" spans="6:6" x14ac:dyDescent="0.25">
      <c r="F561929" s="195"/>
    </row>
    <row r="561930" spans="6:6" x14ac:dyDescent="0.25">
      <c r="F561930" s="195"/>
    </row>
    <row r="561931" spans="6:6" x14ac:dyDescent="0.25">
      <c r="F561931" s="195"/>
    </row>
    <row r="561932" spans="6:6" x14ac:dyDescent="0.25">
      <c r="F561932" s="195"/>
    </row>
    <row r="561933" spans="6:6" x14ac:dyDescent="0.25">
      <c r="F561933" s="195"/>
    </row>
    <row r="561934" spans="6:6" x14ac:dyDescent="0.25">
      <c r="F561934" s="195"/>
    </row>
    <row r="561935" spans="6:6" x14ac:dyDescent="0.25">
      <c r="F561935" s="195"/>
    </row>
    <row r="561936" spans="6:6" x14ac:dyDescent="0.25">
      <c r="F561936" s="195"/>
    </row>
    <row r="561937" spans="6:6" x14ac:dyDescent="0.25">
      <c r="F561937" s="195"/>
    </row>
    <row r="561938" spans="6:6" x14ac:dyDescent="0.25">
      <c r="F561938" s="195"/>
    </row>
    <row r="561939" spans="6:6" x14ac:dyDescent="0.25">
      <c r="F561939" s="195"/>
    </row>
    <row r="561940" spans="6:6" x14ac:dyDescent="0.25">
      <c r="F561940" s="195"/>
    </row>
    <row r="561941" spans="6:6" x14ac:dyDescent="0.25">
      <c r="F561941" s="195"/>
    </row>
    <row r="561942" spans="6:6" x14ac:dyDescent="0.25">
      <c r="F561942" s="195"/>
    </row>
    <row r="561943" spans="6:6" x14ac:dyDescent="0.25">
      <c r="F561943" s="195"/>
    </row>
    <row r="561944" spans="6:6" x14ac:dyDescent="0.25">
      <c r="F561944" s="195"/>
    </row>
    <row r="561945" spans="6:6" x14ac:dyDescent="0.25">
      <c r="F561945" s="195"/>
    </row>
    <row r="561946" spans="6:6" x14ac:dyDescent="0.25">
      <c r="F561946" s="195"/>
    </row>
    <row r="561947" spans="6:6" x14ac:dyDescent="0.25">
      <c r="F561947" s="195"/>
    </row>
    <row r="561948" spans="6:6" x14ac:dyDescent="0.25">
      <c r="F561948" s="195"/>
    </row>
    <row r="561949" spans="6:6" x14ac:dyDescent="0.25">
      <c r="F561949" s="195"/>
    </row>
    <row r="561950" spans="6:6" x14ac:dyDescent="0.25">
      <c r="F561950" s="195"/>
    </row>
    <row r="561951" spans="6:6" x14ac:dyDescent="0.25">
      <c r="F561951" s="195"/>
    </row>
    <row r="561952" spans="6:6" x14ac:dyDescent="0.25">
      <c r="F561952" s="195"/>
    </row>
    <row r="561953" spans="6:6" x14ac:dyDescent="0.25">
      <c r="F561953" s="195"/>
    </row>
    <row r="561954" spans="6:6" x14ac:dyDescent="0.25">
      <c r="F561954" s="195"/>
    </row>
    <row r="561955" spans="6:6" x14ac:dyDescent="0.25">
      <c r="F561955" s="195"/>
    </row>
    <row r="561956" spans="6:6" x14ac:dyDescent="0.25">
      <c r="F561956" s="195"/>
    </row>
    <row r="561957" spans="6:6" x14ac:dyDescent="0.25">
      <c r="F561957" s="195"/>
    </row>
    <row r="561958" spans="6:6" x14ac:dyDescent="0.25">
      <c r="F561958" s="195"/>
    </row>
    <row r="561959" spans="6:6" x14ac:dyDescent="0.25">
      <c r="F561959" s="195"/>
    </row>
    <row r="561960" spans="6:6" x14ac:dyDescent="0.25">
      <c r="F561960" s="195"/>
    </row>
    <row r="561961" spans="6:6" x14ac:dyDescent="0.25">
      <c r="F561961" s="195"/>
    </row>
    <row r="561962" spans="6:6" x14ac:dyDescent="0.25">
      <c r="F561962" s="195"/>
    </row>
    <row r="561963" spans="6:6" x14ac:dyDescent="0.25">
      <c r="F561963" s="195"/>
    </row>
    <row r="561964" spans="6:6" x14ac:dyDescent="0.25">
      <c r="F561964" s="195"/>
    </row>
    <row r="561965" spans="6:6" x14ac:dyDescent="0.25">
      <c r="F561965" s="195"/>
    </row>
    <row r="561966" spans="6:6" x14ac:dyDescent="0.25">
      <c r="F561966" s="195"/>
    </row>
    <row r="561967" spans="6:6" x14ac:dyDescent="0.25">
      <c r="F561967" s="195"/>
    </row>
    <row r="561968" spans="6:6" x14ac:dyDescent="0.25">
      <c r="F561968" s="195"/>
    </row>
    <row r="561969" spans="6:6" x14ac:dyDescent="0.25">
      <c r="F561969" s="195"/>
    </row>
    <row r="561970" spans="6:6" x14ac:dyDescent="0.25">
      <c r="F561970" s="195"/>
    </row>
    <row r="561971" spans="6:6" x14ac:dyDescent="0.25">
      <c r="F561971" s="195"/>
    </row>
    <row r="561972" spans="6:6" x14ac:dyDescent="0.25">
      <c r="F561972" s="195"/>
    </row>
    <row r="561973" spans="6:6" x14ac:dyDescent="0.25">
      <c r="F561973" s="195"/>
    </row>
    <row r="561974" spans="6:6" x14ac:dyDescent="0.25">
      <c r="F561974" s="195"/>
    </row>
    <row r="561975" spans="6:6" x14ac:dyDescent="0.25">
      <c r="F561975" s="195"/>
    </row>
    <row r="561976" spans="6:6" x14ac:dyDescent="0.25">
      <c r="F561976" s="195"/>
    </row>
    <row r="561977" spans="6:6" x14ac:dyDescent="0.25">
      <c r="F561977" s="195"/>
    </row>
    <row r="561978" spans="6:6" x14ac:dyDescent="0.25">
      <c r="F561978" s="195"/>
    </row>
    <row r="561979" spans="6:6" x14ac:dyDescent="0.25">
      <c r="F561979" s="195"/>
    </row>
    <row r="561980" spans="6:6" x14ac:dyDescent="0.25">
      <c r="F561980" s="195"/>
    </row>
    <row r="561981" spans="6:6" x14ac:dyDescent="0.25">
      <c r="F561981" s="195"/>
    </row>
    <row r="561982" spans="6:6" x14ac:dyDescent="0.25">
      <c r="F561982" s="195"/>
    </row>
    <row r="561983" spans="6:6" x14ac:dyDescent="0.25">
      <c r="F561983" s="195"/>
    </row>
    <row r="561984" spans="6:6" x14ac:dyDescent="0.25">
      <c r="F561984" s="195"/>
    </row>
    <row r="561985" spans="6:6" x14ac:dyDescent="0.25">
      <c r="F561985" s="195"/>
    </row>
    <row r="561986" spans="6:6" x14ac:dyDescent="0.25">
      <c r="F561986" s="195"/>
    </row>
    <row r="561987" spans="6:6" x14ac:dyDescent="0.25">
      <c r="F561987" s="195"/>
    </row>
    <row r="561988" spans="6:6" x14ac:dyDescent="0.25">
      <c r="F561988" s="195"/>
    </row>
    <row r="561989" spans="6:6" x14ac:dyDescent="0.25">
      <c r="F561989" s="195"/>
    </row>
    <row r="561990" spans="6:6" x14ac:dyDescent="0.25">
      <c r="F561990" s="195"/>
    </row>
    <row r="561991" spans="6:6" x14ac:dyDescent="0.25">
      <c r="F561991" s="195"/>
    </row>
    <row r="561992" spans="6:6" x14ac:dyDescent="0.25">
      <c r="F561992" s="195"/>
    </row>
    <row r="561993" spans="6:6" x14ac:dyDescent="0.25">
      <c r="F561993" s="195"/>
    </row>
    <row r="561994" spans="6:6" x14ac:dyDescent="0.25">
      <c r="F561994" s="195"/>
    </row>
    <row r="561995" spans="6:6" x14ac:dyDescent="0.25">
      <c r="F561995" s="195"/>
    </row>
    <row r="561996" spans="6:6" x14ac:dyDescent="0.25">
      <c r="F561996" s="195"/>
    </row>
    <row r="561997" spans="6:6" x14ac:dyDescent="0.25">
      <c r="F561997" s="195"/>
    </row>
    <row r="561998" spans="6:6" x14ac:dyDescent="0.25">
      <c r="F561998" s="195"/>
    </row>
    <row r="561999" spans="6:6" x14ac:dyDescent="0.25">
      <c r="F561999" s="195"/>
    </row>
    <row r="562000" spans="6:6" x14ac:dyDescent="0.25">
      <c r="F562000" s="195"/>
    </row>
    <row r="562001" spans="6:6" x14ac:dyDescent="0.25">
      <c r="F562001" s="195"/>
    </row>
    <row r="562002" spans="6:6" x14ac:dyDescent="0.25">
      <c r="F562002" s="195"/>
    </row>
    <row r="562003" spans="6:6" x14ac:dyDescent="0.25">
      <c r="F562003" s="195"/>
    </row>
    <row r="562004" spans="6:6" x14ac:dyDescent="0.25">
      <c r="F562004" s="195"/>
    </row>
    <row r="562005" spans="6:6" x14ac:dyDescent="0.25">
      <c r="F562005" s="195"/>
    </row>
    <row r="562006" spans="6:6" x14ac:dyDescent="0.25">
      <c r="F562006" s="195"/>
    </row>
    <row r="562007" spans="6:6" x14ac:dyDescent="0.25">
      <c r="F562007" s="195"/>
    </row>
    <row r="562008" spans="6:6" x14ac:dyDescent="0.25">
      <c r="F562008" s="195"/>
    </row>
    <row r="562009" spans="6:6" x14ac:dyDescent="0.25">
      <c r="F562009" s="195"/>
    </row>
    <row r="562010" spans="6:6" x14ac:dyDescent="0.25">
      <c r="F562010" s="195"/>
    </row>
    <row r="562011" spans="6:6" x14ac:dyDescent="0.25">
      <c r="F562011" s="195"/>
    </row>
    <row r="562012" spans="6:6" x14ac:dyDescent="0.25">
      <c r="F562012" s="195"/>
    </row>
    <row r="562013" spans="6:6" x14ac:dyDescent="0.25">
      <c r="F562013" s="195"/>
    </row>
    <row r="562014" spans="6:6" x14ac:dyDescent="0.25">
      <c r="F562014" s="195"/>
    </row>
    <row r="562015" spans="6:6" x14ac:dyDescent="0.25">
      <c r="F562015" s="195"/>
    </row>
    <row r="562016" spans="6:6" x14ac:dyDescent="0.25">
      <c r="F562016" s="195"/>
    </row>
    <row r="562017" spans="6:6" x14ac:dyDescent="0.25">
      <c r="F562017" s="195"/>
    </row>
    <row r="562018" spans="6:6" x14ac:dyDescent="0.25">
      <c r="F562018" s="195"/>
    </row>
    <row r="562019" spans="6:6" x14ac:dyDescent="0.25">
      <c r="F562019" s="195"/>
    </row>
    <row r="562020" spans="6:6" x14ac:dyDescent="0.25">
      <c r="F562020" s="195"/>
    </row>
    <row r="562021" spans="6:6" x14ac:dyDescent="0.25">
      <c r="F562021" s="195"/>
    </row>
    <row r="562022" spans="6:6" x14ac:dyDescent="0.25">
      <c r="F562022" s="195"/>
    </row>
    <row r="562023" spans="6:6" x14ac:dyDescent="0.25">
      <c r="F562023" s="195"/>
    </row>
    <row r="562024" spans="6:6" x14ac:dyDescent="0.25">
      <c r="F562024" s="195"/>
    </row>
    <row r="562025" spans="6:6" x14ac:dyDescent="0.25">
      <c r="F562025" s="195"/>
    </row>
    <row r="562026" spans="6:6" x14ac:dyDescent="0.25">
      <c r="F562026" s="195"/>
    </row>
    <row r="562027" spans="6:6" x14ac:dyDescent="0.25">
      <c r="F562027" s="195"/>
    </row>
    <row r="562028" spans="6:6" x14ac:dyDescent="0.25">
      <c r="F562028" s="195"/>
    </row>
    <row r="562029" spans="6:6" x14ac:dyDescent="0.25">
      <c r="F562029" s="195"/>
    </row>
    <row r="562030" spans="6:6" x14ac:dyDescent="0.25">
      <c r="F562030" s="195"/>
    </row>
    <row r="562031" spans="6:6" x14ac:dyDescent="0.25">
      <c r="F562031" s="195"/>
    </row>
    <row r="562032" spans="6:6" x14ac:dyDescent="0.25">
      <c r="F562032" s="195"/>
    </row>
    <row r="562033" spans="6:6" x14ac:dyDescent="0.25">
      <c r="F562033" s="195"/>
    </row>
    <row r="562034" spans="6:6" x14ac:dyDescent="0.25">
      <c r="F562034" s="195"/>
    </row>
    <row r="562035" spans="6:6" x14ac:dyDescent="0.25">
      <c r="F562035" s="195"/>
    </row>
    <row r="562036" spans="6:6" x14ac:dyDescent="0.25">
      <c r="F562036" s="195"/>
    </row>
    <row r="562037" spans="6:6" x14ac:dyDescent="0.25">
      <c r="F562037" s="195"/>
    </row>
    <row r="562038" spans="6:6" x14ac:dyDescent="0.25">
      <c r="F562038" s="195"/>
    </row>
    <row r="562039" spans="6:6" x14ac:dyDescent="0.25">
      <c r="F562039" s="195"/>
    </row>
    <row r="562040" spans="6:6" x14ac:dyDescent="0.25">
      <c r="F562040" s="195"/>
    </row>
    <row r="562041" spans="6:6" x14ac:dyDescent="0.25">
      <c r="F562041" s="195"/>
    </row>
    <row r="562042" spans="6:6" x14ac:dyDescent="0.25">
      <c r="F562042" s="195"/>
    </row>
    <row r="562043" spans="6:6" x14ac:dyDescent="0.25">
      <c r="F562043" s="195"/>
    </row>
    <row r="562044" spans="6:6" x14ac:dyDescent="0.25">
      <c r="F562044" s="195"/>
    </row>
    <row r="562045" spans="6:6" x14ac:dyDescent="0.25">
      <c r="F562045" s="195"/>
    </row>
    <row r="562046" spans="6:6" x14ac:dyDescent="0.25">
      <c r="F562046" s="195"/>
    </row>
    <row r="562047" spans="6:6" x14ac:dyDescent="0.25">
      <c r="F562047" s="195"/>
    </row>
    <row r="562048" spans="6:6" x14ac:dyDescent="0.25">
      <c r="F562048" s="195"/>
    </row>
    <row r="562049" spans="6:6" x14ac:dyDescent="0.25">
      <c r="F562049" s="195"/>
    </row>
    <row r="562050" spans="6:6" x14ac:dyDescent="0.25">
      <c r="F562050" s="195"/>
    </row>
    <row r="562051" spans="6:6" x14ac:dyDescent="0.25">
      <c r="F562051" s="195"/>
    </row>
    <row r="562052" spans="6:6" x14ac:dyDescent="0.25">
      <c r="F562052" s="195"/>
    </row>
    <row r="562053" spans="6:6" x14ac:dyDescent="0.25">
      <c r="F562053" s="195"/>
    </row>
    <row r="562054" spans="6:6" x14ac:dyDescent="0.25">
      <c r="F562054" s="195"/>
    </row>
    <row r="562055" spans="6:6" x14ac:dyDescent="0.25">
      <c r="F562055" s="195"/>
    </row>
    <row r="562056" spans="6:6" x14ac:dyDescent="0.25">
      <c r="F562056" s="195"/>
    </row>
    <row r="562057" spans="6:6" x14ac:dyDescent="0.25">
      <c r="F562057" s="195"/>
    </row>
    <row r="562058" spans="6:6" x14ac:dyDescent="0.25">
      <c r="F562058" s="195"/>
    </row>
    <row r="562059" spans="6:6" x14ac:dyDescent="0.25">
      <c r="F562059" s="195"/>
    </row>
    <row r="562060" spans="6:6" x14ac:dyDescent="0.25">
      <c r="F562060" s="195"/>
    </row>
    <row r="562061" spans="6:6" x14ac:dyDescent="0.25">
      <c r="F562061" s="195"/>
    </row>
    <row r="562062" spans="6:6" x14ac:dyDescent="0.25">
      <c r="F562062" s="195"/>
    </row>
    <row r="562063" spans="6:6" x14ac:dyDescent="0.25">
      <c r="F562063" s="195"/>
    </row>
    <row r="562064" spans="6:6" x14ac:dyDescent="0.25">
      <c r="F562064" s="195"/>
    </row>
    <row r="562065" spans="6:6" x14ac:dyDescent="0.25">
      <c r="F562065" s="195"/>
    </row>
    <row r="562066" spans="6:6" x14ac:dyDescent="0.25">
      <c r="F562066" s="195"/>
    </row>
    <row r="562067" spans="6:6" x14ac:dyDescent="0.25">
      <c r="F562067" s="195"/>
    </row>
    <row r="562068" spans="6:6" x14ac:dyDescent="0.25">
      <c r="F562068" s="195"/>
    </row>
    <row r="562069" spans="6:6" x14ac:dyDescent="0.25">
      <c r="F562069" s="195"/>
    </row>
    <row r="562070" spans="6:6" x14ac:dyDescent="0.25">
      <c r="F562070" s="195"/>
    </row>
    <row r="562071" spans="6:6" x14ac:dyDescent="0.25">
      <c r="F562071" s="195"/>
    </row>
    <row r="562072" spans="6:6" x14ac:dyDescent="0.25">
      <c r="F562072" s="195"/>
    </row>
    <row r="562073" spans="6:6" x14ac:dyDescent="0.25">
      <c r="F562073" s="195"/>
    </row>
    <row r="562074" spans="6:6" x14ac:dyDescent="0.25">
      <c r="F562074" s="195"/>
    </row>
    <row r="562075" spans="6:6" x14ac:dyDescent="0.25">
      <c r="F562075" s="195"/>
    </row>
    <row r="562076" spans="6:6" x14ac:dyDescent="0.25">
      <c r="F562076" s="195"/>
    </row>
    <row r="562077" spans="6:6" x14ac:dyDescent="0.25">
      <c r="F562077" s="195"/>
    </row>
    <row r="562078" spans="6:6" x14ac:dyDescent="0.25">
      <c r="F562078" s="195"/>
    </row>
    <row r="562079" spans="6:6" x14ac:dyDescent="0.25">
      <c r="F562079" s="195"/>
    </row>
    <row r="562080" spans="6:6" x14ac:dyDescent="0.25">
      <c r="F562080" s="195"/>
    </row>
    <row r="562081" spans="6:6" x14ac:dyDescent="0.25">
      <c r="F562081" s="195"/>
    </row>
    <row r="562082" spans="6:6" x14ac:dyDescent="0.25">
      <c r="F562082" s="195"/>
    </row>
    <row r="562083" spans="6:6" x14ac:dyDescent="0.25">
      <c r="F562083" s="195"/>
    </row>
    <row r="562084" spans="6:6" x14ac:dyDescent="0.25">
      <c r="F562084" s="195"/>
    </row>
    <row r="562085" spans="6:6" x14ac:dyDescent="0.25">
      <c r="F562085" s="195"/>
    </row>
    <row r="562086" spans="6:6" x14ac:dyDescent="0.25">
      <c r="F562086" s="195"/>
    </row>
    <row r="562087" spans="6:6" x14ac:dyDescent="0.25">
      <c r="F562087" s="195"/>
    </row>
    <row r="562088" spans="6:6" x14ac:dyDescent="0.25">
      <c r="F562088" s="195"/>
    </row>
    <row r="562089" spans="6:6" x14ac:dyDescent="0.25">
      <c r="F562089" s="195"/>
    </row>
    <row r="562090" spans="6:6" x14ac:dyDescent="0.25">
      <c r="F562090" s="195"/>
    </row>
    <row r="562091" spans="6:6" x14ac:dyDescent="0.25">
      <c r="F562091" s="195"/>
    </row>
    <row r="562092" spans="6:6" x14ac:dyDescent="0.25">
      <c r="F562092" s="195"/>
    </row>
    <row r="562093" spans="6:6" x14ac:dyDescent="0.25">
      <c r="F562093" s="195"/>
    </row>
    <row r="562094" spans="6:6" x14ac:dyDescent="0.25">
      <c r="F562094" s="195"/>
    </row>
    <row r="562095" spans="6:6" x14ac:dyDescent="0.25">
      <c r="F562095" s="195"/>
    </row>
    <row r="562096" spans="6:6" x14ac:dyDescent="0.25">
      <c r="F562096" s="195"/>
    </row>
    <row r="562097" spans="6:6" x14ac:dyDescent="0.25">
      <c r="F562097" s="195"/>
    </row>
    <row r="562098" spans="6:6" x14ac:dyDescent="0.25">
      <c r="F562098" s="195"/>
    </row>
    <row r="562099" spans="6:6" x14ac:dyDescent="0.25">
      <c r="F562099" s="195"/>
    </row>
    <row r="562100" spans="6:6" x14ac:dyDescent="0.25">
      <c r="F562100" s="195"/>
    </row>
    <row r="562101" spans="6:6" x14ac:dyDescent="0.25">
      <c r="F562101" s="195"/>
    </row>
    <row r="562102" spans="6:6" x14ac:dyDescent="0.25">
      <c r="F562102" s="195"/>
    </row>
    <row r="562103" spans="6:6" x14ac:dyDescent="0.25">
      <c r="F562103" s="195"/>
    </row>
    <row r="562104" spans="6:6" x14ac:dyDescent="0.25">
      <c r="F562104" s="195"/>
    </row>
    <row r="562105" spans="6:6" x14ac:dyDescent="0.25">
      <c r="F562105" s="195"/>
    </row>
    <row r="562106" spans="6:6" x14ac:dyDescent="0.25">
      <c r="F562106" s="195"/>
    </row>
    <row r="562107" spans="6:6" x14ac:dyDescent="0.25">
      <c r="F562107" s="195"/>
    </row>
    <row r="562108" spans="6:6" x14ac:dyDescent="0.25">
      <c r="F562108" s="195"/>
    </row>
    <row r="562109" spans="6:6" x14ac:dyDescent="0.25">
      <c r="F562109" s="195"/>
    </row>
    <row r="562110" spans="6:6" x14ac:dyDescent="0.25">
      <c r="F562110" s="195"/>
    </row>
    <row r="562111" spans="6:6" x14ac:dyDescent="0.25">
      <c r="F562111" s="195"/>
    </row>
    <row r="562112" spans="6:6" x14ac:dyDescent="0.25">
      <c r="F562112" s="195"/>
    </row>
    <row r="562113" spans="6:6" x14ac:dyDescent="0.25">
      <c r="F562113" s="195"/>
    </row>
    <row r="562114" spans="6:6" x14ac:dyDescent="0.25">
      <c r="F562114" s="195"/>
    </row>
    <row r="562115" spans="6:6" x14ac:dyDescent="0.25">
      <c r="F562115" s="195"/>
    </row>
    <row r="562116" spans="6:6" x14ac:dyDescent="0.25">
      <c r="F562116" s="195"/>
    </row>
    <row r="562117" spans="6:6" x14ac:dyDescent="0.25">
      <c r="F562117" s="195"/>
    </row>
    <row r="562118" spans="6:6" x14ac:dyDescent="0.25">
      <c r="F562118" s="195"/>
    </row>
    <row r="562119" spans="6:6" x14ac:dyDescent="0.25">
      <c r="F562119" s="195"/>
    </row>
    <row r="562120" spans="6:6" x14ac:dyDescent="0.25">
      <c r="F562120" s="195"/>
    </row>
    <row r="562121" spans="6:6" x14ac:dyDescent="0.25">
      <c r="F562121" s="195"/>
    </row>
    <row r="562122" spans="6:6" x14ac:dyDescent="0.25">
      <c r="F562122" s="195"/>
    </row>
    <row r="562123" spans="6:6" x14ac:dyDescent="0.25">
      <c r="F562123" s="195"/>
    </row>
    <row r="562124" spans="6:6" x14ac:dyDescent="0.25">
      <c r="F562124" s="195"/>
    </row>
    <row r="562125" spans="6:6" x14ac:dyDescent="0.25">
      <c r="F562125" s="195"/>
    </row>
    <row r="562126" spans="6:6" x14ac:dyDescent="0.25">
      <c r="F562126" s="195"/>
    </row>
    <row r="562127" spans="6:6" x14ac:dyDescent="0.25">
      <c r="F562127" s="195"/>
    </row>
    <row r="562128" spans="6:6" x14ac:dyDescent="0.25">
      <c r="F562128" s="195"/>
    </row>
    <row r="562129" spans="6:6" x14ac:dyDescent="0.25">
      <c r="F562129" s="195"/>
    </row>
    <row r="562130" spans="6:6" x14ac:dyDescent="0.25">
      <c r="F562130" s="195"/>
    </row>
    <row r="562131" spans="6:6" x14ac:dyDescent="0.25">
      <c r="F562131" s="195"/>
    </row>
    <row r="562132" spans="6:6" x14ac:dyDescent="0.25">
      <c r="F562132" s="195"/>
    </row>
    <row r="562133" spans="6:6" x14ac:dyDescent="0.25">
      <c r="F562133" s="195"/>
    </row>
    <row r="562134" spans="6:6" x14ac:dyDescent="0.25">
      <c r="F562134" s="195"/>
    </row>
    <row r="562135" spans="6:6" x14ac:dyDescent="0.25">
      <c r="F562135" s="195"/>
    </row>
    <row r="562136" spans="6:6" x14ac:dyDescent="0.25">
      <c r="F562136" s="195"/>
    </row>
    <row r="562137" spans="6:6" x14ac:dyDescent="0.25">
      <c r="F562137" s="195"/>
    </row>
    <row r="562138" spans="6:6" x14ac:dyDescent="0.25">
      <c r="F562138" s="195"/>
    </row>
    <row r="562139" spans="6:6" x14ac:dyDescent="0.25">
      <c r="F562139" s="195"/>
    </row>
    <row r="562140" spans="6:6" x14ac:dyDescent="0.25">
      <c r="F562140" s="195"/>
    </row>
    <row r="562141" spans="6:6" x14ac:dyDescent="0.25">
      <c r="F562141" s="195"/>
    </row>
    <row r="562142" spans="6:6" x14ac:dyDescent="0.25">
      <c r="F562142" s="195"/>
    </row>
    <row r="562143" spans="6:6" x14ac:dyDescent="0.25">
      <c r="F562143" s="195"/>
    </row>
    <row r="562144" spans="6:6" x14ac:dyDescent="0.25">
      <c r="F562144" s="195"/>
    </row>
    <row r="562145" spans="6:6" x14ac:dyDescent="0.25">
      <c r="F562145" s="195"/>
    </row>
    <row r="562146" spans="6:6" x14ac:dyDescent="0.25">
      <c r="F562146" s="195"/>
    </row>
    <row r="562147" spans="6:6" x14ac:dyDescent="0.25">
      <c r="F562147" s="195"/>
    </row>
    <row r="562148" spans="6:6" x14ac:dyDescent="0.25">
      <c r="F562148" s="195"/>
    </row>
    <row r="562149" spans="6:6" x14ac:dyDescent="0.25">
      <c r="F562149" s="195"/>
    </row>
    <row r="562150" spans="6:6" x14ac:dyDescent="0.25">
      <c r="F562150" s="195"/>
    </row>
    <row r="562151" spans="6:6" x14ac:dyDescent="0.25">
      <c r="F562151" s="195"/>
    </row>
    <row r="562152" spans="6:6" x14ac:dyDescent="0.25">
      <c r="F562152" s="195"/>
    </row>
    <row r="562153" spans="6:6" x14ac:dyDescent="0.25">
      <c r="F562153" s="195"/>
    </row>
    <row r="562154" spans="6:6" x14ac:dyDescent="0.25">
      <c r="F562154" s="195"/>
    </row>
    <row r="562155" spans="6:6" x14ac:dyDescent="0.25">
      <c r="F562155" s="195"/>
    </row>
    <row r="562156" spans="6:6" x14ac:dyDescent="0.25">
      <c r="F562156" s="195"/>
    </row>
    <row r="562157" spans="6:6" x14ac:dyDescent="0.25">
      <c r="F562157" s="195"/>
    </row>
    <row r="562158" spans="6:6" x14ac:dyDescent="0.25">
      <c r="F562158" s="195"/>
    </row>
    <row r="562159" spans="6:6" x14ac:dyDescent="0.25">
      <c r="F562159" s="195"/>
    </row>
    <row r="562160" spans="6:6" x14ac:dyDescent="0.25">
      <c r="F562160" s="195"/>
    </row>
    <row r="562161" spans="6:6" x14ac:dyDescent="0.25">
      <c r="F562161" s="195"/>
    </row>
    <row r="562162" spans="6:6" x14ac:dyDescent="0.25">
      <c r="F562162" s="195"/>
    </row>
    <row r="562163" spans="6:6" x14ac:dyDescent="0.25">
      <c r="F562163" s="195"/>
    </row>
    <row r="562164" spans="6:6" x14ac:dyDescent="0.25">
      <c r="F562164" s="195"/>
    </row>
    <row r="562165" spans="6:6" x14ac:dyDescent="0.25">
      <c r="F562165" s="195"/>
    </row>
    <row r="562166" spans="6:6" x14ac:dyDescent="0.25">
      <c r="F562166" s="195"/>
    </row>
    <row r="562167" spans="6:6" x14ac:dyDescent="0.25">
      <c r="F562167" s="195"/>
    </row>
    <row r="562168" spans="6:6" x14ac:dyDescent="0.25">
      <c r="F562168" s="195"/>
    </row>
    <row r="562169" spans="6:6" x14ac:dyDescent="0.25">
      <c r="F562169" s="195"/>
    </row>
    <row r="562170" spans="6:6" x14ac:dyDescent="0.25">
      <c r="F562170" s="195"/>
    </row>
    <row r="562171" spans="6:6" x14ac:dyDescent="0.25">
      <c r="F562171" s="195"/>
    </row>
    <row r="562172" spans="6:6" x14ac:dyDescent="0.25">
      <c r="F562172" s="195"/>
    </row>
    <row r="562173" spans="6:6" x14ac:dyDescent="0.25">
      <c r="F562173" s="195"/>
    </row>
    <row r="562174" spans="6:6" x14ac:dyDescent="0.25">
      <c r="F562174" s="195"/>
    </row>
    <row r="562175" spans="6:6" x14ac:dyDescent="0.25">
      <c r="F562175" s="195"/>
    </row>
    <row r="562176" spans="6:6" x14ac:dyDescent="0.25">
      <c r="F562176" s="195"/>
    </row>
    <row r="562177" spans="6:6" x14ac:dyDescent="0.25">
      <c r="F562177" s="195"/>
    </row>
    <row r="562178" spans="6:6" x14ac:dyDescent="0.25">
      <c r="F562178" s="195"/>
    </row>
    <row r="562179" spans="6:6" x14ac:dyDescent="0.25">
      <c r="F562179" s="195"/>
    </row>
    <row r="562180" spans="6:6" x14ac:dyDescent="0.25">
      <c r="F562180" s="195"/>
    </row>
    <row r="562181" spans="6:6" x14ac:dyDescent="0.25">
      <c r="F562181" s="195"/>
    </row>
    <row r="562182" spans="6:6" x14ac:dyDescent="0.25">
      <c r="F562182" s="195"/>
    </row>
    <row r="562183" spans="6:6" x14ac:dyDescent="0.25">
      <c r="F562183" s="195"/>
    </row>
    <row r="562184" spans="6:6" x14ac:dyDescent="0.25">
      <c r="F562184" s="195"/>
    </row>
    <row r="562185" spans="6:6" x14ac:dyDescent="0.25">
      <c r="F562185" s="195"/>
    </row>
    <row r="562186" spans="6:6" x14ac:dyDescent="0.25">
      <c r="F562186" s="195"/>
    </row>
    <row r="562187" spans="6:6" x14ac:dyDescent="0.25">
      <c r="F562187" s="195"/>
    </row>
    <row r="562188" spans="6:6" x14ac:dyDescent="0.25">
      <c r="F562188" s="195"/>
    </row>
    <row r="562189" spans="6:6" x14ac:dyDescent="0.25">
      <c r="F562189" s="195"/>
    </row>
    <row r="562190" spans="6:6" x14ac:dyDescent="0.25">
      <c r="F562190" s="195"/>
    </row>
    <row r="562191" spans="6:6" x14ac:dyDescent="0.25">
      <c r="F562191" s="195"/>
    </row>
    <row r="562192" spans="6:6" x14ac:dyDescent="0.25">
      <c r="F562192" s="195"/>
    </row>
    <row r="562193" spans="6:6" x14ac:dyDescent="0.25">
      <c r="F562193" s="195"/>
    </row>
    <row r="562194" spans="6:6" x14ac:dyDescent="0.25">
      <c r="F562194" s="195"/>
    </row>
    <row r="562195" spans="6:6" x14ac:dyDescent="0.25">
      <c r="F562195" s="195"/>
    </row>
    <row r="562196" spans="6:6" x14ac:dyDescent="0.25">
      <c r="F562196" s="195"/>
    </row>
    <row r="562197" spans="6:6" x14ac:dyDescent="0.25">
      <c r="F562197" s="195"/>
    </row>
    <row r="562198" spans="6:6" x14ac:dyDescent="0.25">
      <c r="F562198" s="195"/>
    </row>
    <row r="562199" spans="6:6" x14ac:dyDescent="0.25">
      <c r="F562199" s="195"/>
    </row>
    <row r="562200" spans="6:6" x14ac:dyDescent="0.25">
      <c r="F562200" s="195"/>
    </row>
    <row r="562201" spans="6:6" x14ac:dyDescent="0.25">
      <c r="F562201" s="195"/>
    </row>
    <row r="562202" spans="6:6" x14ac:dyDescent="0.25">
      <c r="F562202" s="195"/>
    </row>
    <row r="562203" spans="6:6" x14ac:dyDescent="0.25">
      <c r="F562203" s="195"/>
    </row>
    <row r="562204" spans="6:6" x14ac:dyDescent="0.25">
      <c r="F562204" s="195"/>
    </row>
    <row r="562205" spans="6:6" x14ac:dyDescent="0.25">
      <c r="F562205" s="195"/>
    </row>
    <row r="562206" spans="6:6" x14ac:dyDescent="0.25">
      <c r="F562206" s="195"/>
    </row>
    <row r="562207" spans="6:6" x14ac:dyDescent="0.25">
      <c r="F562207" s="195"/>
    </row>
    <row r="562208" spans="6:6" x14ac:dyDescent="0.25">
      <c r="F562208" s="195"/>
    </row>
    <row r="562209" spans="6:6" x14ac:dyDescent="0.25">
      <c r="F562209" s="195"/>
    </row>
    <row r="562210" spans="6:6" x14ac:dyDescent="0.25">
      <c r="F562210" s="195"/>
    </row>
    <row r="562211" spans="6:6" x14ac:dyDescent="0.25">
      <c r="F562211" s="195"/>
    </row>
    <row r="562212" spans="6:6" x14ac:dyDescent="0.25">
      <c r="F562212" s="195"/>
    </row>
    <row r="562213" spans="6:6" x14ac:dyDescent="0.25">
      <c r="F562213" s="195"/>
    </row>
    <row r="562214" spans="6:6" x14ac:dyDescent="0.25">
      <c r="F562214" s="195"/>
    </row>
    <row r="562215" spans="6:6" x14ac:dyDescent="0.25">
      <c r="F562215" s="195"/>
    </row>
    <row r="562216" spans="6:6" x14ac:dyDescent="0.25">
      <c r="F562216" s="195"/>
    </row>
    <row r="562217" spans="6:6" x14ac:dyDescent="0.25">
      <c r="F562217" s="195"/>
    </row>
    <row r="562218" spans="6:6" x14ac:dyDescent="0.25">
      <c r="F562218" s="195"/>
    </row>
    <row r="562219" spans="6:6" x14ac:dyDescent="0.25">
      <c r="F562219" s="195"/>
    </row>
    <row r="562220" spans="6:6" x14ac:dyDescent="0.25">
      <c r="F562220" s="195"/>
    </row>
    <row r="562221" spans="6:6" x14ac:dyDescent="0.25">
      <c r="F562221" s="195"/>
    </row>
    <row r="562222" spans="6:6" x14ac:dyDescent="0.25">
      <c r="F562222" s="195"/>
    </row>
    <row r="562223" spans="6:6" x14ac:dyDescent="0.25">
      <c r="F562223" s="195"/>
    </row>
    <row r="562224" spans="6:6" x14ac:dyDescent="0.25">
      <c r="F562224" s="195"/>
    </row>
    <row r="567342" spans="6:6" x14ac:dyDescent="0.25">
      <c r="F567342" s="195"/>
    </row>
    <row r="567343" spans="6:6" x14ac:dyDescent="0.25">
      <c r="F567343" s="195"/>
    </row>
    <row r="567344" spans="6:6" x14ac:dyDescent="0.25">
      <c r="F567344" s="195"/>
    </row>
    <row r="567345" spans="6:6" x14ac:dyDescent="0.25">
      <c r="F567345" s="195"/>
    </row>
    <row r="567346" spans="6:6" x14ac:dyDescent="0.25">
      <c r="F567346" s="195"/>
    </row>
    <row r="567347" spans="6:6" x14ac:dyDescent="0.25">
      <c r="F567347" s="195"/>
    </row>
    <row r="567348" spans="6:6" x14ac:dyDescent="0.25">
      <c r="F567348" s="195"/>
    </row>
    <row r="567349" spans="6:6" x14ac:dyDescent="0.25">
      <c r="F567349" s="195"/>
    </row>
    <row r="567350" spans="6:6" x14ac:dyDescent="0.25">
      <c r="F567350" s="195"/>
    </row>
    <row r="567351" spans="6:6" x14ac:dyDescent="0.25">
      <c r="F567351" s="195"/>
    </row>
    <row r="567352" spans="6:6" x14ac:dyDescent="0.25">
      <c r="F567352" s="195"/>
    </row>
    <row r="567353" spans="6:6" x14ac:dyDescent="0.25">
      <c r="F567353" s="195"/>
    </row>
    <row r="567354" spans="6:6" x14ac:dyDescent="0.25">
      <c r="F567354" s="195"/>
    </row>
    <row r="567355" spans="6:6" x14ac:dyDescent="0.25">
      <c r="F567355" s="195"/>
    </row>
    <row r="567356" spans="6:6" x14ac:dyDescent="0.25">
      <c r="F567356" s="195"/>
    </row>
    <row r="567357" spans="6:6" x14ac:dyDescent="0.25">
      <c r="F567357" s="195"/>
    </row>
    <row r="567358" spans="6:6" x14ac:dyDescent="0.25">
      <c r="F567358" s="195"/>
    </row>
    <row r="567359" spans="6:6" x14ac:dyDescent="0.25">
      <c r="F567359" s="195"/>
    </row>
    <row r="567360" spans="6:6" x14ac:dyDescent="0.25">
      <c r="F567360" s="195"/>
    </row>
    <row r="567361" spans="6:6" x14ac:dyDescent="0.25">
      <c r="F567361" s="195"/>
    </row>
    <row r="567362" spans="6:6" x14ac:dyDescent="0.25">
      <c r="F567362" s="195"/>
    </row>
    <row r="567363" spans="6:6" x14ac:dyDescent="0.25">
      <c r="F567363" s="195"/>
    </row>
    <row r="567364" spans="6:6" x14ac:dyDescent="0.25">
      <c r="F567364" s="195"/>
    </row>
    <row r="567365" spans="6:6" x14ac:dyDescent="0.25">
      <c r="F567365" s="195"/>
    </row>
    <row r="567366" spans="6:6" x14ac:dyDescent="0.25">
      <c r="F567366" s="195"/>
    </row>
    <row r="567367" spans="6:6" x14ac:dyDescent="0.25">
      <c r="F567367" s="195"/>
    </row>
    <row r="567368" spans="6:6" x14ac:dyDescent="0.25">
      <c r="F567368" s="195"/>
    </row>
    <row r="567369" spans="6:6" x14ac:dyDescent="0.25">
      <c r="F567369" s="195"/>
    </row>
    <row r="567370" spans="6:6" x14ac:dyDescent="0.25">
      <c r="F567370" s="195"/>
    </row>
    <row r="567371" spans="6:6" x14ac:dyDescent="0.25">
      <c r="F567371" s="195"/>
    </row>
    <row r="567372" spans="6:6" x14ac:dyDescent="0.25">
      <c r="F567372" s="195"/>
    </row>
    <row r="567373" spans="6:6" x14ac:dyDescent="0.25">
      <c r="F567373" s="195"/>
    </row>
    <row r="567374" spans="6:6" x14ac:dyDescent="0.25">
      <c r="F567374" s="195"/>
    </row>
    <row r="567375" spans="6:6" x14ac:dyDescent="0.25">
      <c r="F567375" s="195"/>
    </row>
    <row r="567376" spans="6:6" x14ac:dyDescent="0.25">
      <c r="F567376" s="195"/>
    </row>
    <row r="567377" spans="6:6" x14ac:dyDescent="0.25">
      <c r="F567377" s="195"/>
    </row>
    <row r="567378" spans="6:6" x14ac:dyDescent="0.25">
      <c r="F567378" s="195"/>
    </row>
    <row r="567379" spans="6:6" x14ac:dyDescent="0.25">
      <c r="F567379" s="195"/>
    </row>
    <row r="567380" spans="6:6" x14ac:dyDescent="0.25">
      <c r="F567380" s="195"/>
    </row>
    <row r="567381" spans="6:6" x14ac:dyDescent="0.25">
      <c r="F567381" s="195"/>
    </row>
    <row r="567382" spans="6:6" x14ac:dyDescent="0.25">
      <c r="F567382" s="195"/>
    </row>
    <row r="567383" spans="6:6" x14ac:dyDescent="0.25">
      <c r="F567383" s="195"/>
    </row>
    <row r="567384" spans="6:6" x14ac:dyDescent="0.25">
      <c r="F567384" s="195"/>
    </row>
    <row r="567385" spans="6:6" x14ac:dyDescent="0.25">
      <c r="F567385" s="195"/>
    </row>
    <row r="567386" spans="6:6" x14ac:dyDescent="0.25">
      <c r="F567386" s="195"/>
    </row>
    <row r="567387" spans="6:6" x14ac:dyDescent="0.25">
      <c r="F567387" s="195"/>
    </row>
    <row r="567388" spans="6:6" x14ac:dyDescent="0.25">
      <c r="F567388" s="195"/>
    </row>
    <row r="567389" spans="6:6" x14ac:dyDescent="0.25">
      <c r="F567389" s="195"/>
    </row>
    <row r="567390" spans="6:6" x14ac:dyDescent="0.25">
      <c r="F567390" s="195"/>
    </row>
    <row r="567391" spans="6:6" x14ac:dyDescent="0.25">
      <c r="F567391" s="195"/>
    </row>
    <row r="567392" spans="6:6" x14ac:dyDescent="0.25">
      <c r="F567392" s="195"/>
    </row>
    <row r="567393" spans="6:6" x14ac:dyDescent="0.25">
      <c r="F567393" s="195"/>
    </row>
    <row r="567394" spans="6:6" x14ac:dyDescent="0.25">
      <c r="F567394" s="195"/>
    </row>
    <row r="567395" spans="6:6" x14ac:dyDescent="0.25">
      <c r="F567395" s="195"/>
    </row>
    <row r="567396" spans="6:6" x14ac:dyDescent="0.25">
      <c r="F567396" s="195"/>
    </row>
    <row r="567397" spans="6:6" x14ac:dyDescent="0.25">
      <c r="F567397" s="195"/>
    </row>
    <row r="567398" spans="6:6" x14ac:dyDescent="0.25">
      <c r="F567398" s="195"/>
    </row>
    <row r="567399" spans="6:6" x14ac:dyDescent="0.25">
      <c r="F567399" s="195"/>
    </row>
    <row r="567400" spans="6:6" x14ac:dyDescent="0.25">
      <c r="F567400" s="195"/>
    </row>
    <row r="567401" spans="6:6" x14ac:dyDescent="0.25">
      <c r="F567401" s="195"/>
    </row>
    <row r="567402" spans="6:6" x14ac:dyDescent="0.25">
      <c r="F567402" s="195"/>
    </row>
    <row r="567403" spans="6:6" x14ac:dyDescent="0.25">
      <c r="F567403" s="195"/>
    </row>
    <row r="567404" spans="6:6" x14ac:dyDescent="0.25">
      <c r="F567404" s="195"/>
    </row>
    <row r="567405" spans="6:6" x14ac:dyDescent="0.25">
      <c r="F567405" s="195"/>
    </row>
    <row r="567406" spans="6:6" x14ac:dyDescent="0.25">
      <c r="F567406" s="195"/>
    </row>
    <row r="567407" spans="6:6" x14ac:dyDescent="0.25">
      <c r="F567407" s="195"/>
    </row>
    <row r="567408" spans="6:6" x14ac:dyDescent="0.25">
      <c r="F567408" s="195"/>
    </row>
    <row r="567409" spans="6:6" x14ac:dyDescent="0.25">
      <c r="F567409" s="195"/>
    </row>
    <row r="567410" spans="6:6" x14ac:dyDescent="0.25">
      <c r="F567410" s="195"/>
    </row>
    <row r="567411" spans="6:6" x14ac:dyDescent="0.25">
      <c r="F567411" s="195"/>
    </row>
    <row r="567412" spans="6:6" x14ac:dyDescent="0.25">
      <c r="F567412" s="195"/>
    </row>
    <row r="567413" spans="6:6" x14ac:dyDescent="0.25">
      <c r="F567413" s="195"/>
    </row>
    <row r="567414" spans="6:6" x14ac:dyDescent="0.25">
      <c r="F567414" s="195"/>
    </row>
    <row r="567415" spans="6:6" x14ac:dyDescent="0.25">
      <c r="F567415" s="195"/>
    </row>
    <row r="567416" spans="6:6" x14ac:dyDescent="0.25">
      <c r="F567416" s="195"/>
    </row>
    <row r="567417" spans="6:6" x14ac:dyDescent="0.25">
      <c r="F567417" s="195"/>
    </row>
    <row r="567418" spans="6:6" x14ac:dyDescent="0.25">
      <c r="F567418" s="195"/>
    </row>
    <row r="567419" spans="6:6" x14ac:dyDescent="0.25">
      <c r="F567419" s="195"/>
    </row>
    <row r="567420" spans="6:6" x14ac:dyDescent="0.25">
      <c r="F567420" s="195"/>
    </row>
    <row r="567421" spans="6:6" x14ac:dyDescent="0.25">
      <c r="F567421" s="195"/>
    </row>
    <row r="567422" spans="6:6" x14ac:dyDescent="0.25">
      <c r="F567422" s="195"/>
    </row>
    <row r="567423" spans="6:6" x14ac:dyDescent="0.25">
      <c r="F567423" s="195"/>
    </row>
    <row r="567424" spans="6:6" x14ac:dyDescent="0.25">
      <c r="F567424" s="195"/>
    </row>
    <row r="567425" spans="6:6" x14ac:dyDescent="0.25">
      <c r="F567425" s="195"/>
    </row>
    <row r="567426" spans="6:6" x14ac:dyDescent="0.25">
      <c r="F567426" s="195"/>
    </row>
    <row r="567427" spans="6:6" x14ac:dyDescent="0.25">
      <c r="F567427" s="195"/>
    </row>
    <row r="567428" spans="6:6" x14ac:dyDescent="0.25">
      <c r="F567428" s="195"/>
    </row>
    <row r="567429" spans="6:6" x14ac:dyDescent="0.25">
      <c r="F567429" s="195"/>
    </row>
    <row r="567430" spans="6:6" x14ac:dyDescent="0.25">
      <c r="F567430" s="195"/>
    </row>
    <row r="567431" spans="6:6" x14ac:dyDescent="0.25">
      <c r="F567431" s="195"/>
    </row>
    <row r="567432" spans="6:6" x14ac:dyDescent="0.25">
      <c r="F567432" s="195"/>
    </row>
    <row r="567433" spans="6:6" x14ac:dyDescent="0.25">
      <c r="F567433" s="195"/>
    </row>
    <row r="567434" spans="6:6" x14ac:dyDescent="0.25">
      <c r="F567434" s="195"/>
    </row>
    <row r="567435" spans="6:6" x14ac:dyDescent="0.25">
      <c r="F567435" s="195"/>
    </row>
    <row r="567436" spans="6:6" x14ac:dyDescent="0.25">
      <c r="F567436" s="195"/>
    </row>
    <row r="567437" spans="6:6" x14ac:dyDescent="0.25">
      <c r="F567437" s="195"/>
    </row>
    <row r="567438" spans="6:6" x14ac:dyDescent="0.25">
      <c r="F567438" s="195"/>
    </row>
    <row r="567439" spans="6:6" x14ac:dyDescent="0.25">
      <c r="F567439" s="195"/>
    </row>
    <row r="567440" spans="6:6" x14ac:dyDescent="0.25">
      <c r="F567440" s="195"/>
    </row>
    <row r="567441" spans="6:6" x14ac:dyDescent="0.25">
      <c r="F567441" s="195"/>
    </row>
    <row r="567442" spans="6:6" x14ac:dyDescent="0.25">
      <c r="F567442" s="195"/>
    </row>
    <row r="567443" spans="6:6" x14ac:dyDescent="0.25">
      <c r="F567443" s="195"/>
    </row>
    <row r="567444" spans="6:6" x14ac:dyDescent="0.25">
      <c r="F567444" s="195"/>
    </row>
    <row r="567445" spans="6:6" x14ac:dyDescent="0.25">
      <c r="F567445" s="195"/>
    </row>
    <row r="567446" spans="6:6" x14ac:dyDescent="0.25">
      <c r="F567446" s="195"/>
    </row>
    <row r="567447" spans="6:6" x14ac:dyDescent="0.25">
      <c r="F567447" s="195"/>
    </row>
    <row r="567448" spans="6:6" x14ac:dyDescent="0.25">
      <c r="F567448" s="195"/>
    </row>
    <row r="567449" spans="6:6" x14ac:dyDescent="0.25">
      <c r="F567449" s="195"/>
    </row>
    <row r="567450" spans="6:6" x14ac:dyDescent="0.25">
      <c r="F567450" s="195"/>
    </row>
    <row r="567451" spans="6:6" x14ac:dyDescent="0.25">
      <c r="F567451" s="195"/>
    </row>
    <row r="567452" spans="6:6" x14ac:dyDescent="0.25">
      <c r="F567452" s="195"/>
    </row>
    <row r="567453" spans="6:6" x14ac:dyDescent="0.25">
      <c r="F567453" s="195"/>
    </row>
    <row r="567454" spans="6:6" x14ac:dyDescent="0.25">
      <c r="F567454" s="195"/>
    </row>
    <row r="567455" spans="6:6" x14ac:dyDescent="0.25">
      <c r="F567455" s="195"/>
    </row>
    <row r="567456" spans="6:6" x14ac:dyDescent="0.25">
      <c r="F567456" s="195"/>
    </row>
    <row r="567457" spans="6:6" x14ac:dyDescent="0.25">
      <c r="F567457" s="195"/>
    </row>
    <row r="567458" spans="6:6" x14ac:dyDescent="0.25">
      <c r="F567458" s="195"/>
    </row>
    <row r="567459" spans="6:6" x14ac:dyDescent="0.25">
      <c r="F567459" s="195"/>
    </row>
    <row r="567460" spans="6:6" x14ac:dyDescent="0.25">
      <c r="F567460" s="195"/>
    </row>
    <row r="567461" spans="6:6" x14ac:dyDescent="0.25">
      <c r="F567461" s="195"/>
    </row>
    <row r="567462" spans="6:6" x14ac:dyDescent="0.25">
      <c r="F567462" s="195"/>
    </row>
    <row r="567463" spans="6:6" x14ac:dyDescent="0.25">
      <c r="F567463" s="195"/>
    </row>
    <row r="567464" spans="6:6" x14ac:dyDescent="0.25">
      <c r="F567464" s="195"/>
    </row>
    <row r="567465" spans="6:6" x14ac:dyDescent="0.25">
      <c r="F567465" s="195"/>
    </row>
    <row r="567466" spans="6:6" x14ac:dyDescent="0.25">
      <c r="F567466" s="195"/>
    </row>
    <row r="567467" spans="6:6" x14ac:dyDescent="0.25">
      <c r="F567467" s="195"/>
    </row>
    <row r="567468" spans="6:6" x14ac:dyDescent="0.25">
      <c r="F567468" s="195"/>
    </row>
    <row r="567469" spans="6:6" x14ac:dyDescent="0.25">
      <c r="F567469" s="195"/>
    </row>
    <row r="567470" spans="6:6" x14ac:dyDescent="0.25">
      <c r="F567470" s="195"/>
    </row>
    <row r="567471" spans="6:6" x14ac:dyDescent="0.25">
      <c r="F567471" s="195"/>
    </row>
    <row r="567472" spans="6:6" x14ac:dyDescent="0.25">
      <c r="F567472" s="195"/>
    </row>
    <row r="567473" spans="6:6" x14ac:dyDescent="0.25">
      <c r="F567473" s="195"/>
    </row>
    <row r="567474" spans="6:6" x14ac:dyDescent="0.25">
      <c r="F567474" s="195"/>
    </row>
    <row r="567475" spans="6:6" x14ac:dyDescent="0.25">
      <c r="F567475" s="195"/>
    </row>
    <row r="567476" spans="6:6" x14ac:dyDescent="0.25">
      <c r="F567476" s="195"/>
    </row>
    <row r="567477" spans="6:6" x14ac:dyDescent="0.25">
      <c r="F567477" s="195"/>
    </row>
    <row r="567478" spans="6:6" x14ac:dyDescent="0.25">
      <c r="F567478" s="195"/>
    </row>
    <row r="567479" spans="6:6" x14ac:dyDescent="0.25">
      <c r="F567479" s="195"/>
    </row>
    <row r="567480" spans="6:6" x14ac:dyDescent="0.25">
      <c r="F567480" s="195"/>
    </row>
    <row r="567481" spans="6:6" x14ac:dyDescent="0.25">
      <c r="F567481" s="195"/>
    </row>
    <row r="567482" spans="6:6" x14ac:dyDescent="0.25">
      <c r="F567482" s="195"/>
    </row>
    <row r="567483" spans="6:6" x14ac:dyDescent="0.25">
      <c r="F567483" s="195"/>
    </row>
    <row r="567484" spans="6:6" x14ac:dyDescent="0.25">
      <c r="F567484" s="195"/>
    </row>
    <row r="567485" spans="6:6" x14ac:dyDescent="0.25">
      <c r="F567485" s="195"/>
    </row>
    <row r="567486" spans="6:6" x14ac:dyDescent="0.25">
      <c r="F567486" s="195"/>
    </row>
    <row r="567487" spans="6:6" x14ac:dyDescent="0.25">
      <c r="F567487" s="195"/>
    </row>
    <row r="567488" spans="6:6" x14ac:dyDescent="0.25">
      <c r="F567488" s="195"/>
    </row>
    <row r="567489" spans="6:6" x14ac:dyDescent="0.25">
      <c r="F567489" s="195"/>
    </row>
    <row r="567490" spans="6:6" x14ac:dyDescent="0.25">
      <c r="F567490" s="195"/>
    </row>
    <row r="567491" spans="6:6" x14ac:dyDescent="0.25">
      <c r="F567491" s="195"/>
    </row>
    <row r="567492" spans="6:6" x14ac:dyDescent="0.25">
      <c r="F567492" s="195"/>
    </row>
    <row r="567493" spans="6:6" x14ac:dyDescent="0.25">
      <c r="F567493" s="195"/>
    </row>
    <row r="567494" spans="6:6" x14ac:dyDescent="0.25">
      <c r="F567494" s="195"/>
    </row>
    <row r="567495" spans="6:6" x14ac:dyDescent="0.25">
      <c r="F567495" s="195"/>
    </row>
    <row r="567496" spans="6:6" x14ac:dyDescent="0.25">
      <c r="F567496" s="195"/>
    </row>
    <row r="567497" spans="6:6" x14ac:dyDescent="0.25">
      <c r="F567497" s="195"/>
    </row>
    <row r="567498" spans="6:6" x14ac:dyDescent="0.25">
      <c r="F567498" s="195"/>
    </row>
    <row r="567499" spans="6:6" x14ac:dyDescent="0.25">
      <c r="F567499" s="195"/>
    </row>
    <row r="567500" spans="6:6" x14ac:dyDescent="0.25">
      <c r="F567500" s="195"/>
    </row>
    <row r="567501" spans="6:6" x14ac:dyDescent="0.25">
      <c r="F567501" s="195"/>
    </row>
    <row r="567502" spans="6:6" x14ac:dyDescent="0.25">
      <c r="F567502" s="195"/>
    </row>
    <row r="567503" spans="6:6" x14ac:dyDescent="0.25">
      <c r="F567503" s="195"/>
    </row>
    <row r="567504" spans="6:6" x14ac:dyDescent="0.25">
      <c r="F567504" s="195"/>
    </row>
    <row r="567505" spans="6:6" x14ac:dyDescent="0.25">
      <c r="F567505" s="195"/>
    </row>
    <row r="567506" spans="6:6" x14ac:dyDescent="0.25">
      <c r="F567506" s="195"/>
    </row>
    <row r="567507" spans="6:6" x14ac:dyDescent="0.25">
      <c r="F567507" s="195"/>
    </row>
    <row r="567508" spans="6:6" x14ac:dyDescent="0.25">
      <c r="F567508" s="195"/>
    </row>
    <row r="567509" spans="6:6" x14ac:dyDescent="0.25">
      <c r="F567509" s="195"/>
    </row>
    <row r="567510" spans="6:6" x14ac:dyDescent="0.25">
      <c r="F567510" s="195"/>
    </row>
    <row r="567511" spans="6:6" x14ac:dyDescent="0.25">
      <c r="F567511" s="195"/>
    </row>
    <row r="567512" spans="6:6" x14ac:dyDescent="0.25">
      <c r="F567512" s="195"/>
    </row>
    <row r="567513" spans="6:6" x14ac:dyDescent="0.25">
      <c r="F567513" s="195"/>
    </row>
    <row r="567514" spans="6:6" x14ac:dyDescent="0.25">
      <c r="F567514" s="195"/>
    </row>
    <row r="567515" spans="6:6" x14ac:dyDescent="0.25">
      <c r="F567515" s="195"/>
    </row>
    <row r="567516" spans="6:6" x14ac:dyDescent="0.25">
      <c r="F567516" s="195"/>
    </row>
    <row r="567517" spans="6:6" x14ac:dyDescent="0.25">
      <c r="F567517" s="195"/>
    </row>
    <row r="567518" spans="6:6" x14ac:dyDescent="0.25">
      <c r="F567518" s="195"/>
    </row>
    <row r="567519" spans="6:6" x14ac:dyDescent="0.25">
      <c r="F567519" s="195"/>
    </row>
    <row r="567520" spans="6:6" x14ac:dyDescent="0.25">
      <c r="F567520" s="195"/>
    </row>
    <row r="567521" spans="6:6" x14ac:dyDescent="0.25">
      <c r="F567521" s="195"/>
    </row>
    <row r="567522" spans="6:6" x14ac:dyDescent="0.25">
      <c r="F567522" s="195"/>
    </row>
    <row r="567523" spans="6:6" x14ac:dyDescent="0.25">
      <c r="F567523" s="195"/>
    </row>
    <row r="567524" spans="6:6" x14ac:dyDescent="0.25">
      <c r="F567524" s="195"/>
    </row>
    <row r="567525" spans="6:6" x14ac:dyDescent="0.25">
      <c r="F567525" s="195"/>
    </row>
    <row r="567526" spans="6:6" x14ac:dyDescent="0.25">
      <c r="F567526" s="195"/>
    </row>
    <row r="567527" spans="6:6" x14ac:dyDescent="0.25">
      <c r="F567527" s="195"/>
    </row>
    <row r="567528" spans="6:6" x14ac:dyDescent="0.25">
      <c r="F567528" s="195"/>
    </row>
    <row r="567529" spans="6:6" x14ac:dyDescent="0.25">
      <c r="F567529" s="195"/>
    </row>
    <row r="567530" spans="6:6" x14ac:dyDescent="0.25">
      <c r="F567530" s="195"/>
    </row>
    <row r="567531" spans="6:6" x14ac:dyDescent="0.25">
      <c r="F567531" s="195"/>
    </row>
    <row r="567532" spans="6:6" x14ac:dyDescent="0.25">
      <c r="F567532" s="195"/>
    </row>
    <row r="567533" spans="6:6" x14ac:dyDescent="0.25">
      <c r="F567533" s="195"/>
    </row>
    <row r="567534" spans="6:6" x14ac:dyDescent="0.25">
      <c r="F567534" s="195"/>
    </row>
    <row r="567535" spans="6:6" x14ac:dyDescent="0.25">
      <c r="F567535" s="195"/>
    </row>
    <row r="567536" spans="6:6" x14ac:dyDescent="0.25">
      <c r="F567536" s="195"/>
    </row>
    <row r="567537" spans="6:6" x14ac:dyDescent="0.25">
      <c r="F567537" s="195"/>
    </row>
    <row r="567538" spans="6:6" x14ac:dyDescent="0.25">
      <c r="F567538" s="195"/>
    </row>
    <row r="567539" spans="6:6" x14ac:dyDescent="0.25">
      <c r="F567539" s="195"/>
    </row>
    <row r="567540" spans="6:6" x14ac:dyDescent="0.25">
      <c r="F567540" s="195"/>
    </row>
    <row r="567541" spans="6:6" x14ac:dyDescent="0.25">
      <c r="F567541" s="195"/>
    </row>
    <row r="567542" spans="6:6" x14ac:dyDescent="0.25">
      <c r="F567542" s="195"/>
    </row>
    <row r="567543" spans="6:6" x14ac:dyDescent="0.25">
      <c r="F567543" s="195"/>
    </row>
    <row r="567544" spans="6:6" x14ac:dyDescent="0.25">
      <c r="F567544" s="195"/>
    </row>
    <row r="567545" spans="6:6" x14ac:dyDescent="0.25">
      <c r="F567545" s="195"/>
    </row>
    <row r="567546" spans="6:6" x14ac:dyDescent="0.25">
      <c r="F567546" s="195"/>
    </row>
    <row r="567547" spans="6:6" x14ac:dyDescent="0.25">
      <c r="F567547" s="195"/>
    </row>
    <row r="567548" spans="6:6" x14ac:dyDescent="0.25">
      <c r="F567548" s="195"/>
    </row>
    <row r="567549" spans="6:6" x14ac:dyDescent="0.25">
      <c r="F567549" s="195"/>
    </row>
    <row r="567550" spans="6:6" x14ac:dyDescent="0.25">
      <c r="F567550" s="195"/>
    </row>
    <row r="567551" spans="6:6" x14ac:dyDescent="0.25">
      <c r="F567551" s="195"/>
    </row>
    <row r="567552" spans="6:6" x14ac:dyDescent="0.25">
      <c r="F567552" s="195"/>
    </row>
    <row r="567553" spans="6:6" x14ac:dyDescent="0.25">
      <c r="F567553" s="195"/>
    </row>
    <row r="567554" spans="6:6" x14ac:dyDescent="0.25">
      <c r="F567554" s="195"/>
    </row>
    <row r="567555" spans="6:6" x14ac:dyDescent="0.25">
      <c r="F567555" s="195"/>
    </row>
    <row r="567556" spans="6:6" x14ac:dyDescent="0.25">
      <c r="F567556" s="195"/>
    </row>
    <row r="567557" spans="6:6" x14ac:dyDescent="0.25">
      <c r="F567557" s="195"/>
    </row>
    <row r="567558" spans="6:6" x14ac:dyDescent="0.25">
      <c r="F567558" s="195"/>
    </row>
    <row r="567559" spans="6:6" x14ac:dyDescent="0.25">
      <c r="F567559" s="195"/>
    </row>
    <row r="567560" spans="6:6" x14ac:dyDescent="0.25">
      <c r="F567560" s="195"/>
    </row>
    <row r="567561" spans="6:6" x14ac:dyDescent="0.25">
      <c r="F567561" s="195"/>
    </row>
    <row r="567562" spans="6:6" x14ac:dyDescent="0.25">
      <c r="F567562" s="195"/>
    </row>
    <row r="567563" spans="6:6" x14ac:dyDescent="0.25">
      <c r="F567563" s="195"/>
    </row>
    <row r="567564" spans="6:6" x14ac:dyDescent="0.25">
      <c r="F567564" s="195"/>
    </row>
    <row r="567565" spans="6:6" x14ac:dyDescent="0.25">
      <c r="F567565" s="195"/>
    </row>
    <row r="567566" spans="6:6" x14ac:dyDescent="0.25">
      <c r="F567566" s="195"/>
    </row>
    <row r="567567" spans="6:6" x14ac:dyDescent="0.25">
      <c r="F567567" s="195"/>
    </row>
    <row r="567568" spans="6:6" x14ac:dyDescent="0.25">
      <c r="F567568" s="195"/>
    </row>
    <row r="567569" spans="6:6" x14ac:dyDescent="0.25">
      <c r="F567569" s="195"/>
    </row>
    <row r="567570" spans="6:6" x14ac:dyDescent="0.25">
      <c r="F567570" s="195"/>
    </row>
    <row r="567571" spans="6:6" x14ac:dyDescent="0.25">
      <c r="F567571" s="195"/>
    </row>
    <row r="567572" spans="6:6" x14ac:dyDescent="0.25">
      <c r="F567572" s="195"/>
    </row>
    <row r="567573" spans="6:6" x14ac:dyDescent="0.25">
      <c r="F567573" s="195"/>
    </row>
    <row r="567574" spans="6:6" x14ac:dyDescent="0.25">
      <c r="F567574" s="195"/>
    </row>
    <row r="567575" spans="6:6" x14ac:dyDescent="0.25">
      <c r="F567575" s="195"/>
    </row>
    <row r="567576" spans="6:6" x14ac:dyDescent="0.25">
      <c r="F567576" s="195"/>
    </row>
    <row r="567577" spans="6:6" x14ac:dyDescent="0.25">
      <c r="F567577" s="195"/>
    </row>
    <row r="567578" spans="6:6" x14ac:dyDescent="0.25">
      <c r="F567578" s="195"/>
    </row>
    <row r="567579" spans="6:6" x14ac:dyDescent="0.25">
      <c r="F567579" s="195"/>
    </row>
    <row r="567580" spans="6:6" x14ac:dyDescent="0.25">
      <c r="F567580" s="195"/>
    </row>
    <row r="567581" spans="6:6" x14ac:dyDescent="0.25">
      <c r="F567581" s="195"/>
    </row>
    <row r="567582" spans="6:6" x14ac:dyDescent="0.25">
      <c r="F567582" s="195"/>
    </row>
    <row r="567583" spans="6:6" x14ac:dyDescent="0.25">
      <c r="F567583" s="195"/>
    </row>
    <row r="567584" spans="6:6" x14ac:dyDescent="0.25">
      <c r="F567584" s="195"/>
    </row>
    <row r="567585" spans="6:6" x14ac:dyDescent="0.25">
      <c r="F567585" s="195"/>
    </row>
    <row r="567586" spans="6:6" x14ac:dyDescent="0.25">
      <c r="F567586" s="195"/>
    </row>
    <row r="567587" spans="6:6" x14ac:dyDescent="0.25">
      <c r="F567587" s="195"/>
    </row>
    <row r="567588" spans="6:6" x14ac:dyDescent="0.25">
      <c r="F567588" s="195"/>
    </row>
    <row r="567589" spans="6:6" x14ac:dyDescent="0.25">
      <c r="F567589" s="195"/>
    </row>
    <row r="567590" spans="6:6" x14ac:dyDescent="0.25">
      <c r="F567590" s="195"/>
    </row>
    <row r="567591" spans="6:6" x14ac:dyDescent="0.25">
      <c r="F567591" s="195"/>
    </row>
    <row r="567592" spans="6:6" x14ac:dyDescent="0.25">
      <c r="F567592" s="195"/>
    </row>
    <row r="567593" spans="6:6" x14ac:dyDescent="0.25">
      <c r="F567593" s="195"/>
    </row>
    <row r="567594" spans="6:6" x14ac:dyDescent="0.25">
      <c r="F567594" s="195"/>
    </row>
    <row r="567595" spans="6:6" x14ac:dyDescent="0.25">
      <c r="F567595" s="195"/>
    </row>
    <row r="567596" spans="6:6" x14ac:dyDescent="0.25">
      <c r="F567596" s="195"/>
    </row>
    <row r="567597" spans="6:6" x14ac:dyDescent="0.25">
      <c r="F567597" s="195"/>
    </row>
    <row r="567598" spans="6:6" x14ac:dyDescent="0.25">
      <c r="F567598" s="195"/>
    </row>
    <row r="567599" spans="6:6" x14ac:dyDescent="0.25">
      <c r="F567599" s="195"/>
    </row>
    <row r="567600" spans="6:6" x14ac:dyDescent="0.25">
      <c r="F567600" s="195"/>
    </row>
    <row r="567601" spans="6:6" x14ac:dyDescent="0.25">
      <c r="F567601" s="195"/>
    </row>
    <row r="567602" spans="6:6" x14ac:dyDescent="0.25">
      <c r="F567602" s="195"/>
    </row>
    <row r="567603" spans="6:6" x14ac:dyDescent="0.25">
      <c r="F567603" s="195"/>
    </row>
    <row r="567604" spans="6:6" x14ac:dyDescent="0.25">
      <c r="F567604" s="195"/>
    </row>
    <row r="567605" spans="6:6" x14ac:dyDescent="0.25">
      <c r="F567605" s="195"/>
    </row>
    <row r="567606" spans="6:6" x14ac:dyDescent="0.25">
      <c r="F567606" s="195"/>
    </row>
    <row r="567607" spans="6:6" x14ac:dyDescent="0.25">
      <c r="F567607" s="195"/>
    </row>
    <row r="567608" spans="6:6" x14ac:dyDescent="0.25">
      <c r="F567608" s="195"/>
    </row>
    <row r="567609" spans="6:6" x14ac:dyDescent="0.25">
      <c r="F567609" s="195"/>
    </row>
    <row r="567610" spans="6:6" x14ac:dyDescent="0.25">
      <c r="F567610" s="195"/>
    </row>
    <row r="567611" spans="6:6" x14ac:dyDescent="0.25">
      <c r="F567611" s="195"/>
    </row>
    <row r="567612" spans="6:6" x14ac:dyDescent="0.25">
      <c r="F567612" s="195"/>
    </row>
    <row r="567613" spans="6:6" x14ac:dyDescent="0.25">
      <c r="F567613" s="195"/>
    </row>
    <row r="567614" spans="6:6" x14ac:dyDescent="0.25">
      <c r="F567614" s="195"/>
    </row>
    <row r="567615" spans="6:6" x14ac:dyDescent="0.25">
      <c r="F567615" s="195"/>
    </row>
    <row r="567616" spans="6:6" x14ac:dyDescent="0.25">
      <c r="F567616" s="195"/>
    </row>
    <row r="567617" spans="6:6" x14ac:dyDescent="0.25">
      <c r="F567617" s="195"/>
    </row>
    <row r="567618" spans="6:6" x14ac:dyDescent="0.25">
      <c r="F567618" s="195"/>
    </row>
    <row r="567619" spans="6:6" x14ac:dyDescent="0.25">
      <c r="F567619" s="195"/>
    </row>
    <row r="567620" spans="6:6" x14ac:dyDescent="0.25">
      <c r="F567620" s="195"/>
    </row>
    <row r="567621" spans="6:6" x14ac:dyDescent="0.25">
      <c r="F567621" s="195"/>
    </row>
    <row r="567622" spans="6:6" x14ac:dyDescent="0.25">
      <c r="F567622" s="195"/>
    </row>
    <row r="567623" spans="6:6" x14ac:dyDescent="0.25">
      <c r="F567623" s="195"/>
    </row>
    <row r="567624" spans="6:6" x14ac:dyDescent="0.25">
      <c r="F567624" s="195"/>
    </row>
    <row r="567625" spans="6:6" x14ac:dyDescent="0.25">
      <c r="F567625" s="195"/>
    </row>
    <row r="567626" spans="6:6" x14ac:dyDescent="0.25">
      <c r="F567626" s="195"/>
    </row>
    <row r="567627" spans="6:6" x14ac:dyDescent="0.25">
      <c r="F567627" s="195"/>
    </row>
    <row r="567628" spans="6:6" x14ac:dyDescent="0.25">
      <c r="F567628" s="195"/>
    </row>
    <row r="567629" spans="6:6" x14ac:dyDescent="0.25">
      <c r="F567629" s="195"/>
    </row>
    <row r="567630" spans="6:6" x14ac:dyDescent="0.25">
      <c r="F567630" s="195"/>
    </row>
    <row r="567631" spans="6:6" x14ac:dyDescent="0.25">
      <c r="F567631" s="195"/>
    </row>
    <row r="567632" spans="6:6" x14ac:dyDescent="0.25">
      <c r="F567632" s="195"/>
    </row>
    <row r="567633" spans="6:6" x14ac:dyDescent="0.25">
      <c r="F567633" s="195"/>
    </row>
    <row r="567634" spans="6:6" x14ac:dyDescent="0.25">
      <c r="F567634" s="195"/>
    </row>
    <row r="567635" spans="6:6" x14ac:dyDescent="0.25">
      <c r="F567635" s="195"/>
    </row>
    <row r="567636" spans="6:6" x14ac:dyDescent="0.25">
      <c r="F567636" s="195"/>
    </row>
    <row r="567637" spans="6:6" x14ac:dyDescent="0.25">
      <c r="F567637" s="195"/>
    </row>
    <row r="567638" spans="6:6" x14ac:dyDescent="0.25">
      <c r="F567638" s="195"/>
    </row>
    <row r="567639" spans="6:6" x14ac:dyDescent="0.25">
      <c r="F567639" s="195"/>
    </row>
    <row r="567640" spans="6:6" x14ac:dyDescent="0.25">
      <c r="F567640" s="195"/>
    </row>
    <row r="567641" spans="6:6" x14ac:dyDescent="0.25">
      <c r="F567641" s="195"/>
    </row>
    <row r="567642" spans="6:6" x14ac:dyDescent="0.25">
      <c r="F567642" s="195"/>
    </row>
    <row r="567643" spans="6:6" x14ac:dyDescent="0.25">
      <c r="F567643" s="195"/>
    </row>
    <row r="567644" spans="6:6" x14ac:dyDescent="0.25">
      <c r="F567644" s="195"/>
    </row>
    <row r="567645" spans="6:6" x14ac:dyDescent="0.25">
      <c r="F567645" s="195"/>
    </row>
    <row r="567646" spans="6:6" x14ac:dyDescent="0.25">
      <c r="F567646" s="195"/>
    </row>
    <row r="567647" spans="6:6" x14ac:dyDescent="0.25">
      <c r="F567647" s="195"/>
    </row>
    <row r="567648" spans="6:6" x14ac:dyDescent="0.25">
      <c r="F567648" s="195"/>
    </row>
    <row r="567649" spans="6:6" x14ac:dyDescent="0.25">
      <c r="F567649" s="195"/>
    </row>
    <row r="567650" spans="6:6" x14ac:dyDescent="0.25">
      <c r="F567650" s="195"/>
    </row>
    <row r="567651" spans="6:6" x14ac:dyDescent="0.25">
      <c r="F567651" s="195"/>
    </row>
    <row r="567652" spans="6:6" x14ac:dyDescent="0.25">
      <c r="F567652" s="195"/>
    </row>
    <row r="567653" spans="6:6" x14ac:dyDescent="0.25">
      <c r="F567653" s="195"/>
    </row>
    <row r="567654" spans="6:6" x14ac:dyDescent="0.25">
      <c r="F567654" s="195"/>
    </row>
    <row r="567655" spans="6:6" x14ac:dyDescent="0.25">
      <c r="F567655" s="195"/>
    </row>
    <row r="567656" spans="6:6" x14ac:dyDescent="0.25">
      <c r="F567656" s="195"/>
    </row>
    <row r="567657" spans="6:6" x14ac:dyDescent="0.25">
      <c r="F567657" s="195"/>
    </row>
    <row r="567658" spans="6:6" x14ac:dyDescent="0.25">
      <c r="F567658" s="195"/>
    </row>
    <row r="567659" spans="6:6" x14ac:dyDescent="0.25">
      <c r="F567659" s="195"/>
    </row>
    <row r="567660" spans="6:6" x14ac:dyDescent="0.25">
      <c r="F567660" s="195"/>
    </row>
    <row r="567661" spans="6:6" x14ac:dyDescent="0.25">
      <c r="F567661" s="195"/>
    </row>
    <row r="567662" spans="6:6" x14ac:dyDescent="0.25">
      <c r="F567662" s="195"/>
    </row>
    <row r="567663" spans="6:6" x14ac:dyDescent="0.25">
      <c r="F567663" s="195"/>
    </row>
    <row r="567664" spans="6:6" x14ac:dyDescent="0.25">
      <c r="F567664" s="195"/>
    </row>
    <row r="567665" spans="6:6" x14ac:dyDescent="0.25">
      <c r="F567665" s="195"/>
    </row>
    <row r="567666" spans="6:6" x14ac:dyDescent="0.25">
      <c r="F567666" s="195"/>
    </row>
    <row r="567667" spans="6:6" x14ac:dyDescent="0.25">
      <c r="F567667" s="195"/>
    </row>
    <row r="567668" spans="6:6" x14ac:dyDescent="0.25">
      <c r="F567668" s="195"/>
    </row>
    <row r="567669" spans="6:6" x14ac:dyDescent="0.25">
      <c r="F567669" s="195"/>
    </row>
    <row r="567670" spans="6:6" x14ac:dyDescent="0.25">
      <c r="F567670" s="195"/>
    </row>
    <row r="567671" spans="6:6" x14ac:dyDescent="0.25">
      <c r="F567671" s="195"/>
    </row>
    <row r="567672" spans="6:6" x14ac:dyDescent="0.25">
      <c r="F567672" s="195"/>
    </row>
    <row r="567673" spans="6:6" x14ac:dyDescent="0.25">
      <c r="F567673" s="195"/>
    </row>
    <row r="567674" spans="6:6" x14ac:dyDescent="0.25">
      <c r="F567674" s="195"/>
    </row>
    <row r="567675" spans="6:6" x14ac:dyDescent="0.25">
      <c r="F567675" s="195"/>
    </row>
    <row r="567676" spans="6:6" x14ac:dyDescent="0.25">
      <c r="F567676" s="195"/>
    </row>
    <row r="567677" spans="6:6" x14ac:dyDescent="0.25">
      <c r="F567677" s="195"/>
    </row>
    <row r="567678" spans="6:6" x14ac:dyDescent="0.25">
      <c r="F567678" s="195"/>
    </row>
    <row r="567679" spans="6:6" x14ac:dyDescent="0.25">
      <c r="F567679" s="195"/>
    </row>
    <row r="567680" spans="6:6" x14ac:dyDescent="0.25">
      <c r="F567680" s="195"/>
    </row>
    <row r="567681" spans="6:6" x14ac:dyDescent="0.25">
      <c r="F567681" s="195"/>
    </row>
    <row r="567682" spans="6:6" x14ac:dyDescent="0.25">
      <c r="F567682" s="195"/>
    </row>
    <row r="567683" spans="6:6" x14ac:dyDescent="0.25">
      <c r="F567683" s="195"/>
    </row>
    <row r="567684" spans="6:6" x14ac:dyDescent="0.25">
      <c r="F567684" s="195"/>
    </row>
    <row r="567685" spans="6:6" x14ac:dyDescent="0.25">
      <c r="F567685" s="195"/>
    </row>
    <row r="567686" spans="6:6" x14ac:dyDescent="0.25">
      <c r="F567686" s="195"/>
    </row>
    <row r="567687" spans="6:6" x14ac:dyDescent="0.25">
      <c r="F567687" s="195"/>
    </row>
    <row r="567688" spans="6:6" x14ac:dyDescent="0.25">
      <c r="F567688" s="195"/>
    </row>
    <row r="567689" spans="6:6" x14ac:dyDescent="0.25">
      <c r="F567689" s="195"/>
    </row>
    <row r="567690" spans="6:6" x14ac:dyDescent="0.25">
      <c r="F567690" s="195"/>
    </row>
    <row r="567691" spans="6:6" x14ac:dyDescent="0.25">
      <c r="F567691" s="195"/>
    </row>
    <row r="567692" spans="6:6" x14ac:dyDescent="0.25">
      <c r="F567692" s="195"/>
    </row>
    <row r="567693" spans="6:6" x14ac:dyDescent="0.25">
      <c r="F567693" s="195"/>
    </row>
    <row r="567694" spans="6:6" x14ac:dyDescent="0.25">
      <c r="F567694" s="195"/>
    </row>
    <row r="567695" spans="6:6" x14ac:dyDescent="0.25">
      <c r="F567695" s="195"/>
    </row>
    <row r="567696" spans="6:6" x14ac:dyDescent="0.25">
      <c r="F567696" s="195"/>
    </row>
    <row r="567697" spans="6:6" x14ac:dyDescent="0.25">
      <c r="F567697" s="195"/>
    </row>
    <row r="567698" spans="6:6" x14ac:dyDescent="0.25">
      <c r="F567698" s="195"/>
    </row>
    <row r="567699" spans="6:6" x14ac:dyDescent="0.25">
      <c r="F567699" s="195"/>
    </row>
    <row r="567700" spans="6:6" x14ac:dyDescent="0.25">
      <c r="F567700" s="195"/>
    </row>
    <row r="567701" spans="6:6" x14ac:dyDescent="0.25">
      <c r="F567701" s="195"/>
    </row>
    <row r="567702" spans="6:6" x14ac:dyDescent="0.25">
      <c r="F567702" s="195"/>
    </row>
    <row r="567703" spans="6:6" x14ac:dyDescent="0.25">
      <c r="F567703" s="195"/>
    </row>
    <row r="567704" spans="6:6" x14ac:dyDescent="0.25">
      <c r="F567704" s="195"/>
    </row>
    <row r="567705" spans="6:6" x14ac:dyDescent="0.25">
      <c r="F567705" s="195"/>
    </row>
    <row r="567706" spans="6:6" x14ac:dyDescent="0.25">
      <c r="F567706" s="195"/>
    </row>
    <row r="567707" spans="6:6" x14ac:dyDescent="0.25">
      <c r="F567707" s="195"/>
    </row>
    <row r="567708" spans="6:6" x14ac:dyDescent="0.25">
      <c r="F567708" s="195"/>
    </row>
    <row r="567709" spans="6:6" x14ac:dyDescent="0.25">
      <c r="F567709" s="195"/>
    </row>
    <row r="567710" spans="6:6" x14ac:dyDescent="0.25">
      <c r="F567710" s="195"/>
    </row>
    <row r="567711" spans="6:6" x14ac:dyDescent="0.25">
      <c r="F567711" s="195"/>
    </row>
    <row r="567712" spans="6:6" x14ac:dyDescent="0.25">
      <c r="F567712" s="195"/>
    </row>
    <row r="567713" spans="6:6" x14ac:dyDescent="0.25">
      <c r="F567713" s="195"/>
    </row>
    <row r="567714" spans="6:6" x14ac:dyDescent="0.25">
      <c r="F567714" s="195"/>
    </row>
    <row r="567715" spans="6:6" x14ac:dyDescent="0.25">
      <c r="F567715" s="195"/>
    </row>
    <row r="567716" spans="6:6" x14ac:dyDescent="0.25">
      <c r="F567716" s="195"/>
    </row>
    <row r="567717" spans="6:6" x14ac:dyDescent="0.25">
      <c r="F567717" s="195"/>
    </row>
    <row r="567718" spans="6:6" x14ac:dyDescent="0.25">
      <c r="F567718" s="195"/>
    </row>
    <row r="567719" spans="6:6" x14ac:dyDescent="0.25">
      <c r="F567719" s="195"/>
    </row>
    <row r="567720" spans="6:6" x14ac:dyDescent="0.25">
      <c r="F567720" s="195"/>
    </row>
    <row r="567721" spans="6:6" x14ac:dyDescent="0.25">
      <c r="F567721" s="195"/>
    </row>
    <row r="567722" spans="6:6" x14ac:dyDescent="0.25">
      <c r="F567722" s="195"/>
    </row>
    <row r="567723" spans="6:6" x14ac:dyDescent="0.25">
      <c r="F567723" s="195"/>
    </row>
    <row r="567724" spans="6:6" x14ac:dyDescent="0.25">
      <c r="F567724" s="195"/>
    </row>
    <row r="567725" spans="6:6" x14ac:dyDescent="0.25">
      <c r="F567725" s="195"/>
    </row>
    <row r="567726" spans="6:6" x14ac:dyDescent="0.25">
      <c r="F567726" s="195"/>
    </row>
    <row r="567727" spans="6:6" x14ac:dyDescent="0.25">
      <c r="F567727" s="195"/>
    </row>
    <row r="567728" spans="6:6" x14ac:dyDescent="0.25">
      <c r="F567728" s="195"/>
    </row>
    <row r="567729" spans="6:6" x14ac:dyDescent="0.25">
      <c r="F567729" s="195"/>
    </row>
    <row r="567730" spans="6:6" x14ac:dyDescent="0.25">
      <c r="F567730" s="195"/>
    </row>
    <row r="567731" spans="6:6" x14ac:dyDescent="0.25">
      <c r="F567731" s="195"/>
    </row>
    <row r="567732" spans="6:6" x14ac:dyDescent="0.25">
      <c r="F567732" s="195"/>
    </row>
    <row r="567733" spans="6:6" x14ac:dyDescent="0.25">
      <c r="F567733" s="195"/>
    </row>
    <row r="567734" spans="6:6" x14ac:dyDescent="0.25">
      <c r="F567734" s="195"/>
    </row>
    <row r="567735" spans="6:6" x14ac:dyDescent="0.25">
      <c r="F567735" s="195"/>
    </row>
    <row r="567736" spans="6:6" x14ac:dyDescent="0.25">
      <c r="F567736" s="195"/>
    </row>
    <row r="572854" spans="6:6" x14ac:dyDescent="0.25">
      <c r="F572854" s="195"/>
    </row>
    <row r="572855" spans="6:6" x14ac:dyDescent="0.25">
      <c r="F572855" s="195"/>
    </row>
    <row r="572856" spans="6:6" x14ac:dyDescent="0.25">
      <c r="F572856" s="195"/>
    </row>
    <row r="572857" spans="6:6" x14ac:dyDescent="0.25">
      <c r="F572857" s="195"/>
    </row>
    <row r="572858" spans="6:6" x14ac:dyDescent="0.25">
      <c r="F572858" s="195"/>
    </row>
    <row r="572859" spans="6:6" x14ac:dyDescent="0.25">
      <c r="F572859" s="195"/>
    </row>
    <row r="572860" spans="6:6" x14ac:dyDescent="0.25">
      <c r="F572860" s="195"/>
    </row>
    <row r="572861" spans="6:6" x14ac:dyDescent="0.25">
      <c r="F572861" s="195"/>
    </row>
    <row r="572862" spans="6:6" x14ac:dyDescent="0.25">
      <c r="F572862" s="195"/>
    </row>
    <row r="572863" spans="6:6" x14ac:dyDescent="0.25">
      <c r="F572863" s="195"/>
    </row>
    <row r="572864" spans="6:6" x14ac:dyDescent="0.25">
      <c r="F572864" s="195"/>
    </row>
    <row r="572865" spans="6:6" x14ac:dyDescent="0.25">
      <c r="F572865" s="195"/>
    </row>
    <row r="572866" spans="6:6" x14ac:dyDescent="0.25">
      <c r="F572866" s="195"/>
    </row>
    <row r="572867" spans="6:6" x14ac:dyDescent="0.25">
      <c r="F572867" s="195"/>
    </row>
    <row r="572868" spans="6:6" x14ac:dyDescent="0.25">
      <c r="F572868" s="195"/>
    </row>
    <row r="572869" spans="6:6" x14ac:dyDescent="0.25">
      <c r="F572869" s="195"/>
    </row>
    <row r="572870" spans="6:6" x14ac:dyDescent="0.25">
      <c r="F572870" s="195"/>
    </row>
    <row r="572871" spans="6:6" x14ac:dyDescent="0.25">
      <c r="F572871" s="195"/>
    </row>
    <row r="572872" spans="6:6" x14ac:dyDescent="0.25">
      <c r="F572872" s="195"/>
    </row>
    <row r="572873" spans="6:6" x14ac:dyDescent="0.25">
      <c r="F572873" s="195"/>
    </row>
    <row r="572874" spans="6:6" x14ac:dyDescent="0.25">
      <c r="F572874" s="195"/>
    </row>
    <row r="572875" spans="6:6" x14ac:dyDescent="0.25">
      <c r="F572875" s="195"/>
    </row>
    <row r="572876" spans="6:6" x14ac:dyDescent="0.25">
      <c r="F572876" s="195"/>
    </row>
    <row r="572877" spans="6:6" x14ac:dyDescent="0.25">
      <c r="F572877" s="195"/>
    </row>
    <row r="572878" spans="6:6" x14ac:dyDescent="0.25">
      <c r="F572878" s="195"/>
    </row>
    <row r="572879" spans="6:6" x14ac:dyDescent="0.25">
      <c r="F572879" s="195"/>
    </row>
    <row r="572880" spans="6:6" x14ac:dyDescent="0.25">
      <c r="F572880" s="195"/>
    </row>
    <row r="572881" spans="6:6" x14ac:dyDescent="0.25">
      <c r="F572881" s="195"/>
    </row>
    <row r="572882" spans="6:6" x14ac:dyDescent="0.25">
      <c r="F572882" s="195"/>
    </row>
    <row r="572883" spans="6:6" x14ac:dyDescent="0.25">
      <c r="F572883" s="195"/>
    </row>
    <row r="572884" spans="6:6" x14ac:dyDescent="0.25">
      <c r="F572884" s="195"/>
    </row>
    <row r="572885" spans="6:6" x14ac:dyDescent="0.25">
      <c r="F572885" s="195"/>
    </row>
    <row r="572886" spans="6:6" x14ac:dyDescent="0.25">
      <c r="F572886" s="195"/>
    </row>
    <row r="572887" spans="6:6" x14ac:dyDescent="0.25">
      <c r="F572887" s="195"/>
    </row>
    <row r="572888" spans="6:6" x14ac:dyDescent="0.25">
      <c r="F572888" s="195"/>
    </row>
    <row r="572889" spans="6:6" x14ac:dyDescent="0.25">
      <c r="F572889" s="195"/>
    </row>
    <row r="572890" spans="6:6" x14ac:dyDescent="0.25">
      <c r="F572890" s="195"/>
    </row>
    <row r="572891" spans="6:6" x14ac:dyDescent="0.25">
      <c r="F572891" s="195"/>
    </row>
    <row r="572892" spans="6:6" x14ac:dyDescent="0.25">
      <c r="F572892" s="195"/>
    </row>
    <row r="572893" spans="6:6" x14ac:dyDescent="0.25">
      <c r="F572893" s="195"/>
    </row>
    <row r="572894" spans="6:6" x14ac:dyDescent="0.25">
      <c r="F572894" s="195"/>
    </row>
    <row r="572895" spans="6:6" x14ac:dyDescent="0.25">
      <c r="F572895" s="195"/>
    </row>
    <row r="572896" spans="6:6" x14ac:dyDescent="0.25">
      <c r="F572896" s="195"/>
    </row>
    <row r="572897" spans="6:6" x14ac:dyDescent="0.25">
      <c r="F572897" s="195"/>
    </row>
    <row r="572898" spans="6:6" x14ac:dyDescent="0.25">
      <c r="F572898" s="195"/>
    </row>
    <row r="572899" spans="6:6" x14ac:dyDescent="0.25">
      <c r="F572899" s="195"/>
    </row>
    <row r="572900" spans="6:6" x14ac:dyDescent="0.25">
      <c r="F572900" s="195"/>
    </row>
    <row r="572901" spans="6:6" x14ac:dyDescent="0.25">
      <c r="F572901" s="195"/>
    </row>
    <row r="572902" spans="6:6" x14ac:dyDescent="0.25">
      <c r="F572902" s="195"/>
    </row>
    <row r="572903" spans="6:6" x14ac:dyDescent="0.25">
      <c r="F572903" s="195"/>
    </row>
    <row r="572904" spans="6:6" x14ac:dyDescent="0.25">
      <c r="F572904" s="195"/>
    </row>
    <row r="572905" spans="6:6" x14ac:dyDescent="0.25">
      <c r="F572905" s="195"/>
    </row>
    <row r="572906" spans="6:6" x14ac:dyDescent="0.25">
      <c r="F572906" s="195"/>
    </row>
    <row r="572907" spans="6:6" x14ac:dyDescent="0.25">
      <c r="F572907" s="195"/>
    </row>
    <row r="572908" spans="6:6" x14ac:dyDescent="0.25">
      <c r="F572908" s="195"/>
    </row>
    <row r="572909" spans="6:6" x14ac:dyDescent="0.25">
      <c r="F572909" s="195"/>
    </row>
    <row r="572910" spans="6:6" x14ac:dyDescent="0.25">
      <c r="F572910" s="195"/>
    </row>
    <row r="572911" spans="6:6" x14ac:dyDescent="0.25">
      <c r="F572911" s="195"/>
    </row>
    <row r="572912" spans="6:6" x14ac:dyDescent="0.25">
      <c r="F572912" s="195"/>
    </row>
    <row r="572913" spans="6:6" x14ac:dyDescent="0.25">
      <c r="F572913" s="195"/>
    </row>
    <row r="572914" spans="6:6" x14ac:dyDescent="0.25">
      <c r="F572914" s="195"/>
    </row>
    <row r="572915" spans="6:6" x14ac:dyDescent="0.25">
      <c r="F572915" s="195"/>
    </row>
    <row r="572916" spans="6:6" x14ac:dyDescent="0.25">
      <c r="F572916" s="195"/>
    </row>
    <row r="572917" spans="6:6" x14ac:dyDescent="0.25">
      <c r="F572917" s="195"/>
    </row>
    <row r="572918" spans="6:6" x14ac:dyDescent="0.25">
      <c r="F572918" s="195"/>
    </row>
    <row r="572919" spans="6:6" x14ac:dyDescent="0.25">
      <c r="F572919" s="195"/>
    </row>
    <row r="572920" spans="6:6" x14ac:dyDescent="0.25">
      <c r="F572920" s="195"/>
    </row>
    <row r="572921" spans="6:6" x14ac:dyDescent="0.25">
      <c r="F572921" s="195"/>
    </row>
    <row r="572922" spans="6:6" x14ac:dyDescent="0.25">
      <c r="F572922" s="195"/>
    </row>
    <row r="572923" spans="6:6" x14ac:dyDescent="0.25">
      <c r="F572923" s="195"/>
    </row>
    <row r="572924" spans="6:6" x14ac:dyDescent="0.25">
      <c r="F572924" s="195"/>
    </row>
    <row r="572925" spans="6:6" x14ac:dyDescent="0.25">
      <c r="F572925" s="195"/>
    </row>
    <row r="572926" spans="6:6" x14ac:dyDescent="0.25">
      <c r="F572926" s="195"/>
    </row>
    <row r="572927" spans="6:6" x14ac:dyDescent="0.25">
      <c r="F572927" s="195"/>
    </row>
    <row r="572928" spans="6:6" x14ac:dyDescent="0.25">
      <c r="F572928" s="195"/>
    </row>
    <row r="572929" spans="6:6" x14ac:dyDescent="0.25">
      <c r="F572929" s="195"/>
    </row>
    <row r="572930" spans="6:6" x14ac:dyDescent="0.25">
      <c r="F572930" s="195"/>
    </row>
    <row r="572931" spans="6:6" x14ac:dyDescent="0.25">
      <c r="F572931" s="195"/>
    </row>
    <row r="572932" spans="6:6" x14ac:dyDescent="0.25">
      <c r="F572932" s="195"/>
    </row>
    <row r="572933" spans="6:6" x14ac:dyDescent="0.25">
      <c r="F572933" s="195"/>
    </row>
    <row r="572934" spans="6:6" x14ac:dyDescent="0.25">
      <c r="F572934" s="195"/>
    </row>
    <row r="572935" spans="6:6" x14ac:dyDescent="0.25">
      <c r="F572935" s="195"/>
    </row>
    <row r="572936" spans="6:6" x14ac:dyDescent="0.25">
      <c r="F572936" s="195"/>
    </row>
    <row r="572937" spans="6:6" x14ac:dyDescent="0.25">
      <c r="F572937" s="195"/>
    </row>
    <row r="572938" spans="6:6" x14ac:dyDescent="0.25">
      <c r="F572938" s="195"/>
    </row>
    <row r="572939" spans="6:6" x14ac:dyDescent="0.25">
      <c r="F572939" s="195"/>
    </row>
    <row r="572940" spans="6:6" x14ac:dyDescent="0.25">
      <c r="F572940" s="195"/>
    </row>
    <row r="572941" spans="6:6" x14ac:dyDescent="0.25">
      <c r="F572941" s="195"/>
    </row>
    <row r="572942" spans="6:6" x14ac:dyDescent="0.25">
      <c r="F572942" s="195"/>
    </row>
    <row r="572943" spans="6:6" x14ac:dyDescent="0.25">
      <c r="F572943" s="195"/>
    </row>
    <row r="572944" spans="6:6" x14ac:dyDescent="0.25">
      <c r="F572944" s="195"/>
    </row>
    <row r="572945" spans="6:6" x14ac:dyDescent="0.25">
      <c r="F572945" s="195"/>
    </row>
    <row r="572946" spans="6:6" x14ac:dyDescent="0.25">
      <c r="F572946" s="195"/>
    </row>
    <row r="572947" spans="6:6" x14ac:dyDescent="0.25">
      <c r="F572947" s="195"/>
    </row>
    <row r="572948" spans="6:6" x14ac:dyDescent="0.25">
      <c r="F572948" s="195"/>
    </row>
    <row r="572949" spans="6:6" x14ac:dyDescent="0.25">
      <c r="F572949" s="195"/>
    </row>
    <row r="572950" spans="6:6" x14ac:dyDescent="0.25">
      <c r="F572950" s="195"/>
    </row>
    <row r="572951" spans="6:6" x14ac:dyDescent="0.25">
      <c r="F572951" s="195"/>
    </row>
    <row r="572952" spans="6:6" x14ac:dyDescent="0.25">
      <c r="F572952" s="195"/>
    </row>
    <row r="572953" spans="6:6" x14ac:dyDescent="0.25">
      <c r="F572953" s="195"/>
    </row>
    <row r="572954" spans="6:6" x14ac:dyDescent="0.25">
      <c r="F572954" s="195"/>
    </row>
    <row r="572955" spans="6:6" x14ac:dyDescent="0.25">
      <c r="F572955" s="195"/>
    </row>
    <row r="572956" spans="6:6" x14ac:dyDescent="0.25">
      <c r="F572956" s="195"/>
    </row>
    <row r="572957" spans="6:6" x14ac:dyDescent="0.25">
      <c r="F572957" s="195"/>
    </row>
    <row r="572958" spans="6:6" x14ac:dyDescent="0.25">
      <c r="F572958" s="195"/>
    </row>
    <row r="572959" spans="6:6" x14ac:dyDescent="0.25">
      <c r="F572959" s="195"/>
    </row>
    <row r="572960" spans="6:6" x14ac:dyDescent="0.25">
      <c r="F572960" s="195"/>
    </row>
    <row r="572961" spans="6:6" x14ac:dyDescent="0.25">
      <c r="F572961" s="195"/>
    </row>
    <row r="572962" spans="6:6" x14ac:dyDescent="0.25">
      <c r="F572962" s="195"/>
    </row>
    <row r="572963" spans="6:6" x14ac:dyDescent="0.25">
      <c r="F572963" s="195"/>
    </row>
    <row r="572964" spans="6:6" x14ac:dyDescent="0.25">
      <c r="F572964" s="195"/>
    </row>
    <row r="572965" spans="6:6" x14ac:dyDescent="0.25">
      <c r="F572965" s="195"/>
    </row>
    <row r="572966" spans="6:6" x14ac:dyDescent="0.25">
      <c r="F572966" s="195"/>
    </row>
    <row r="572967" spans="6:6" x14ac:dyDescent="0.25">
      <c r="F572967" s="195"/>
    </row>
    <row r="572968" spans="6:6" x14ac:dyDescent="0.25">
      <c r="F572968" s="195"/>
    </row>
    <row r="572969" spans="6:6" x14ac:dyDescent="0.25">
      <c r="F572969" s="195"/>
    </row>
    <row r="572970" spans="6:6" x14ac:dyDescent="0.25">
      <c r="F572970" s="195"/>
    </row>
    <row r="572971" spans="6:6" x14ac:dyDescent="0.25">
      <c r="F572971" s="195"/>
    </row>
    <row r="572972" spans="6:6" x14ac:dyDescent="0.25">
      <c r="F572972" s="195"/>
    </row>
    <row r="572973" spans="6:6" x14ac:dyDescent="0.25">
      <c r="F572973" s="195"/>
    </row>
    <row r="572974" spans="6:6" x14ac:dyDescent="0.25">
      <c r="F572974" s="195"/>
    </row>
    <row r="572975" spans="6:6" x14ac:dyDescent="0.25">
      <c r="F572975" s="195"/>
    </row>
    <row r="572976" spans="6:6" x14ac:dyDescent="0.25">
      <c r="F572976" s="195"/>
    </row>
    <row r="572977" spans="6:6" x14ac:dyDescent="0.25">
      <c r="F572977" s="195"/>
    </row>
    <row r="572978" spans="6:6" x14ac:dyDescent="0.25">
      <c r="F572978" s="195"/>
    </row>
    <row r="572979" spans="6:6" x14ac:dyDescent="0.25">
      <c r="F572979" s="195"/>
    </row>
    <row r="572980" spans="6:6" x14ac:dyDescent="0.25">
      <c r="F572980" s="195"/>
    </row>
    <row r="572981" spans="6:6" x14ac:dyDescent="0.25">
      <c r="F572981" s="195"/>
    </row>
    <row r="572982" spans="6:6" x14ac:dyDescent="0.25">
      <c r="F572982" s="195"/>
    </row>
    <row r="572983" spans="6:6" x14ac:dyDescent="0.25">
      <c r="F572983" s="195"/>
    </row>
    <row r="572984" spans="6:6" x14ac:dyDescent="0.25">
      <c r="F572984" s="195"/>
    </row>
    <row r="572985" spans="6:6" x14ac:dyDescent="0.25">
      <c r="F572985" s="195"/>
    </row>
    <row r="572986" spans="6:6" x14ac:dyDescent="0.25">
      <c r="F572986" s="195"/>
    </row>
    <row r="572987" spans="6:6" x14ac:dyDescent="0.25">
      <c r="F572987" s="195"/>
    </row>
    <row r="572988" spans="6:6" x14ac:dyDescent="0.25">
      <c r="F572988" s="195"/>
    </row>
    <row r="572989" spans="6:6" x14ac:dyDescent="0.25">
      <c r="F572989" s="195"/>
    </row>
    <row r="572990" spans="6:6" x14ac:dyDescent="0.25">
      <c r="F572990" s="195"/>
    </row>
    <row r="572991" spans="6:6" x14ac:dyDescent="0.25">
      <c r="F572991" s="195"/>
    </row>
    <row r="572992" spans="6:6" x14ac:dyDescent="0.25">
      <c r="F572992" s="195"/>
    </row>
    <row r="572993" spans="6:6" x14ac:dyDescent="0.25">
      <c r="F572993" s="195"/>
    </row>
    <row r="572994" spans="6:6" x14ac:dyDescent="0.25">
      <c r="F572994" s="195"/>
    </row>
    <row r="572995" spans="6:6" x14ac:dyDescent="0.25">
      <c r="F572995" s="195"/>
    </row>
    <row r="572996" spans="6:6" x14ac:dyDescent="0.25">
      <c r="F572996" s="195"/>
    </row>
    <row r="572997" spans="6:6" x14ac:dyDescent="0.25">
      <c r="F572997" s="195"/>
    </row>
    <row r="572998" spans="6:6" x14ac:dyDescent="0.25">
      <c r="F572998" s="195"/>
    </row>
    <row r="572999" spans="6:6" x14ac:dyDescent="0.25">
      <c r="F572999" s="195"/>
    </row>
    <row r="573000" spans="6:6" x14ac:dyDescent="0.25">
      <c r="F573000" s="195"/>
    </row>
    <row r="573001" spans="6:6" x14ac:dyDescent="0.25">
      <c r="F573001" s="195"/>
    </row>
    <row r="573002" spans="6:6" x14ac:dyDescent="0.25">
      <c r="F573002" s="195"/>
    </row>
    <row r="573003" spans="6:6" x14ac:dyDescent="0.25">
      <c r="F573003" s="195"/>
    </row>
    <row r="573004" spans="6:6" x14ac:dyDescent="0.25">
      <c r="F573004" s="195"/>
    </row>
    <row r="573005" spans="6:6" x14ac:dyDescent="0.25">
      <c r="F573005" s="195"/>
    </row>
    <row r="573006" spans="6:6" x14ac:dyDescent="0.25">
      <c r="F573006" s="195"/>
    </row>
    <row r="573007" spans="6:6" x14ac:dyDescent="0.25">
      <c r="F573007" s="195"/>
    </row>
    <row r="573008" spans="6:6" x14ac:dyDescent="0.25">
      <c r="F573008" s="195"/>
    </row>
    <row r="573009" spans="6:6" x14ac:dyDescent="0.25">
      <c r="F573009" s="195"/>
    </row>
    <row r="573010" spans="6:6" x14ac:dyDescent="0.25">
      <c r="F573010" s="195"/>
    </row>
    <row r="573011" spans="6:6" x14ac:dyDescent="0.25">
      <c r="F573011" s="195"/>
    </row>
    <row r="573012" spans="6:6" x14ac:dyDescent="0.25">
      <c r="F573012" s="195"/>
    </row>
    <row r="573013" spans="6:6" x14ac:dyDescent="0.25">
      <c r="F573013" s="195"/>
    </row>
    <row r="573014" spans="6:6" x14ac:dyDescent="0.25">
      <c r="F573014" s="195"/>
    </row>
    <row r="573015" spans="6:6" x14ac:dyDescent="0.25">
      <c r="F573015" s="195"/>
    </row>
    <row r="573016" spans="6:6" x14ac:dyDescent="0.25">
      <c r="F573016" s="195"/>
    </row>
    <row r="573017" spans="6:6" x14ac:dyDescent="0.25">
      <c r="F573017" s="195"/>
    </row>
    <row r="573018" spans="6:6" x14ac:dyDescent="0.25">
      <c r="F573018" s="195"/>
    </row>
    <row r="573019" spans="6:6" x14ac:dyDescent="0.25">
      <c r="F573019" s="195"/>
    </row>
    <row r="573020" spans="6:6" x14ac:dyDescent="0.25">
      <c r="F573020" s="195"/>
    </row>
    <row r="573021" spans="6:6" x14ac:dyDescent="0.25">
      <c r="F573021" s="195"/>
    </row>
    <row r="573022" spans="6:6" x14ac:dyDescent="0.25">
      <c r="F573022" s="195"/>
    </row>
    <row r="573023" spans="6:6" x14ac:dyDescent="0.25">
      <c r="F573023" s="195"/>
    </row>
    <row r="573024" spans="6:6" x14ac:dyDescent="0.25">
      <c r="F573024" s="195"/>
    </row>
    <row r="573025" spans="6:6" x14ac:dyDescent="0.25">
      <c r="F573025" s="195"/>
    </row>
    <row r="573026" spans="6:6" x14ac:dyDescent="0.25">
      <c r="F573026" s="195"/>
    </row>
    <row r="573027" spans="6:6" x14ac:dyDescent="0.25">
      <c r="F573027" s="195"/>
    </row>
    <row r="573028" spans="6:6" x14ac:dyDescent="0.25">
      <c r="F573028" s="195"/>
    </row>
    <row r="573029" spans="6:6" x14ac:dyDescent="0.25">
      <c r="F573029" s="195"/>
    </row>
    <row r="573030" spans="6:6" x14ac:dyDescent="0.25">
      <c r="F573030" s="195"/>
    </row>
    <row r="573031" spans="6:6" x14ac:dyDescent="0.25">
      <c r="F573031" s="195"/>
    </row>
    <row r="573032" spans="6:6" x14ac:dyDescent="0.25">
      <c r="F573032" s="195"/>
    </row>
    <row r="573033" spans="6:6" x14ac:dyDescent="0.25">
      <c r="F573033" s="195"/>
    </row>
    <row r="573034" spans="6:6" x14ac:dyDescent="0.25">
      <c r="F573034" s="195"/>
    </row>
    <row r="573035" spans="6:6" x14ac:dyDescent="0.25">
      <c r="F573035" s="195"/>
    </row>
    <row r="573036" spans="6:6" x14ac:dyDescent="0.25">
      <c r="F573036" s="195"/>
    </row>
    <row r="573037" spans="6:6" x14ac:dyDescent="0.25">
      <c r="F573037" s="195"/>
    </row>
    <row r="573038" spans="6:6" x14ac:dyDescent="0.25">
      <c r="F573038" s="195"/>
    </row>
    <row r="573039" spans="6:6" x14ac:dyDescent="0.25">
      <c r="F573039" s="195"/>
    </row>
    <row r="573040" spans="6:6" x14ac:dyDescent="0.25">
      <c r="F573040" s="195"/>
    </row>
    <row r="573041" spans="6:6" x14ac:dyDescent="0.25">
      <c r="F573041" s="195"/>
    </row>
    <row r="573042" spans="6:6" x14ac:dyDescent="0.25">
      <c r="F573042" s="195"/>
    </row>
    <row r="573043" spans="6:6" x14ac:dyDescent="0.25">
      <c r="F573043" s="195"/>
    </row>
    <row r="573044" spans="6:6" x14ac:dyDescent="0.25">
      <c r="F573044" s="195"/>
    </row>
    <row r="573045" spans="6:6" x14ac:dyDescent="0.25">
      <c r="F573045" s="195"/>
    </row>
    <row r="573046" spans="6:6" x14ac:dyDescent="0.25">
      <c r="F573046" s="195"/>
    </row>
    <row r="573047" spans="6:6" x14ac:dyDescent="0.25">
      <c r="F573047" s="195"/>
    </row>
    <row r="573048" spans="6:6" x14ac:dyDescent="0.25">
      <c r="F573048" s="195"/>
    </row>
    <row r="573049" spans="6:6" x14ac:dyDescent="0.25">
      <c r="F573049" s="195"/>
    </row>
    <row r="573050" spans="6:6" x14ac:dyDescent="0.25">
      <c r="F573050" s="195"/>
    </row>
    <row r="573051" spans="6:6" x14ac:dyDescent="0.25">
      <c r="F573051" s="195"/>
    </row>
    <row r="573052" spans="6:6" x14ac:dyDescent="0.25">
      <c r="F573052" s="195"/>
    </row>
    <row r="573053" spans="6:6" x14ac:dyDescent="0.25">
      <c r="F573053" s="195"/>
    </row>
    <row r="573054" spans="6:6" x14ac:dyDescent="0.25">
      <c r="F573054" s="195"/>
    </row>
    <row r="573055" spans="6:6" x14ac:dyDescent="0.25">
      <c r="F573055" s="195"/>
    </row>
    <row r="573056" spans="6:6" x14ac:dyDescent="0.25">
      <c r="F573056" s="195"/>
    </row>
    <row r="573057" spans="6:6" x14ac:dyDescent="0.25">
      <c r="F573057" s="195"/>
    </row>
    <row r="573058" spans="6:6" x14ac:dyDescent="0.25">
      <c r="F573058" s="195"/>
    </row>
    <row r="573059" spans="6:6" x14ac:dyDescent="0.25">
      <c r="F573059" s="195"/>
    </row>
    <row r="573060" spans="6:6" x14ac:dyDescent="0.25">
      <c r="F573060" s="195"/>
    </row>
    <row r="573061" spans="6:6" x14ac:dyDescent="0.25">
      <c r="F573061" s="195"/>
    </row>
    <row r="573062" spans="6:6" x14ac:dyDescent="0.25">
      <c r="F573062" s="195"/>
    </row>
    <row r="573063" spans="6:6" x14ac:dyDescent="0.25">
      <c r="F573063" s="195"/>
    </row>
    <row r="573064" spans="6:6" x14ac:dyDescent="0.25">
      <c r="F573064" s="195"/>
    </row>
    <row r="573065" spans="6:6" x14ac:dyDescent="0.25">
      <c r="F573065" s="195"/>
    </row>
    <row r="573066" spans="6:6" x14ac:dyDescent="0.25">
      <c r="F573066" s="195"/>
    </row>
    <row r="573067" spans="6:6" x14ac:dyDescent="0.25">
      <c r="F573067" s="195"/>
    </row>
    <row r="573068" spans="6:6" x14ac:dyDescent="0.25">
      <c r="F573068" s="195"/>
    </row>
    <row r="573069" spans="6:6" x14ac:dyDescent="0.25">
      <c r="F573069" s="195"/>
    </row>
    <row r="573070" spans="6:6" x14ac:dyDescent="0.25">
      <c r="F573070" s="195"/>
    </row>
    <row r="573071" spans="6:6" x14ac:dyDescent="0.25">
      <c r="F573071" s="195"/>
    </row>
    <row r="573072" spans="6:6" x14ac:dyDescent="0.25">
      <c r="F573072" s="195"/>
    </row>
    <row r="573073" spans="6:6" x14ac:dyDescent="0.25">
      <c r="F573073" s="195"/>
    </row>
    <row r="573074" spans="6:6" x14ac:dyDescent="0.25">
      <c r="F573074" s="195"/>
    </row>
    <row r="573075" spans="6:6" x14ac:dyDescent="0.25">
      <c r="F573075" s="195"/>
    </row>
    <row r="573076" spans="6:6" x14ac:dyDescent="0.25">
      <c r="F573076" s="195"/>
    </row>
    <row r="573077" spans="6:6" x14ac:dyDescent="0.25">
      <c r="F573077" s="195"/>
    </row>
    <row r="573078" spans="6:6" x14ac:dyDescent="0.25">
      <c r="F573078" s="195"/>
    </row>
    <row r="573079" spans="6:6" x14ac:dyDescent="0.25">
      <c r="F573079" s="195"/>
    </row>
    <row r="573080" spans="6:6" x14ac:dyDescent="0.25">
      <c r="F573080" s="195"/>
    </row>
    <row r="573081" spans="6:6" x14ac:dyDescent="0.25">
      <c r="F573081" s="195"/>
    </row>
    <row r="573082" spans="6:6" x14ac:dyDescent="0.25">
      <c r="F573082" s="195"/>
    </row>
    <row r="573083" spans="6:6" x14ac:dyDescent="0.25">
      <c r="F573083" s="195"/>
    </row>
    <row r="573084" spans="6:6" x14ac:dyDescent="0.25">
      <c r="F573084" s="195"/>
    </row>
    <row r="573085" spans="6:6" x14ac:dyDescent="0.25">
      <c r="F573085" s="195"/>
    </row>
    <row r="573086" spans="6:6" x14ac:dyDescent="0.25">
      <c r="F573086" s="195"/>
    </row>
    <row r="573087" spans="6:6" x14ac:dyDescent="0.25">
      <c r="F573087" s="195"/>
    </row>
    <row r="573088" spans="6:6" x14ac:dyDescent="0.25">
      <c r="F573088" s="195"/>
    </row>
    <row r="573089" spans="6:6" x14ac:dyDescent="0.25">
      <c r="F573089" s="195"/>
    </row>
    <row r="573090" spans="6:6" x14ac:dyDescent="0.25">
      <c r="F573090" s="195"/>
    </row>
    <row r="573091" spans="6:6" x14ac:dyDescent="0.25">
      <c r="F573091" s="195"/>
    </row>
    <row r="573092" spans="6:6" x14ac:dyDescent="0.25">
      <c r="F573092" s="195"/>
    </row>
    <row r="573093" spans="6:6" x14ac:dyDescent="0.25">
      <c r="F573093" s="195"/>
    </row>
    <row r="573094" spans="6:6" x14ac:dyDescent="0.25">
      <c r="F573094" s="195"/>
    </row>
    <row r="573095" spans="6:6" x14ac:dyDescent="0.25">
      <c r="F573095" s="195"/>
    </row>
    <row r="573096" spans="6:6" x14ac:dyDescent="0.25">
      <c r="F573096" s="195"/>
    </row>
    <row r="573097" spans="6:6" x14ac:dyDescent="0.25">
      <c r="F573097" s="195"/>
    </row>
    <row r="573098" spans="6:6" x14ac:dyDescent="0.25">
      <c r="F573098" s="195"/>
    </row>
    <row r="573099" spans="6:6" x14ac:dyDescent="0.25">
      <c r="F573099" s="195"/>
    </row>
    <row r="573100" spans="6:6" x14ac:dyDescent="0.25">
      <c r="F573100" s="195"/>
    </row>
    <row r="573101" spans="6:6" x14ac:dyDescent="0.25">
      <c r="F573101" s="195"/>
    </row>
    <row r="573102" spans="6:6" x14ac:dyDescent="0.25">
      <c r="F573102" s="195"/>
    </row>
    <row r="573103" spans="6:6" x14ac:dyDescent="0.25">
      <c r="F573103" s="195"/>
    </row>
    <row r="573104" spans="6:6" x14ac:dyDescent="0.25">
      <c r="F573104" s="195"/>
    </row>
    <row r="573105" spans="6:6" x14ac:dyDescent="0.25">
      <c r="F573105" s="195"/>
    </row>
    <row r="573106" spans="6:6" x14ac:dyDescent="0.25">
      <c r="F573106" s="195"/>
    </row>
    <row r="573107" spans="6:6" x14ac:dyDescent="0.25">
      <c r="F573107" s="195"/>
    </row>
    <row r="573108" spans="6:6" x14ac:dyDescent="0.25">
      <c r="F573108" s="195"/>
    </row>
    <row r="573109" spans="6:6" x14ac:dyDescent="0.25">
      <c r="F573109" s="195"/>
    </row>
    <row r="573110" spans="6:6" x14ac:dyDescent="0.25">
      <c r="F573110" s="195"/>
    </row>
    <row r="573111" spans="6:6" x14ac:dyDescent="0.25">
      <c r="F573111" s="195"/>
    </row>
    <row r="573112" spans="6:6" x14ac:dyDescent="0.25">
      <c r="F573112" s="195"/>
    </row>
    <row r="573113" spans="6:6" x14ac:dyDescent="0.25">
      <c r="F573113" s="195"/>
    </row>
    <row r="573114" spans="6:6" x14ac:dyDescent="0.25">
      <c r="F573114" s="195"/>
    </row>
    <row r="573115" spans="6:6" x14ac:dyDescent="0.25">
      <c r="F573115" s="195"/>
    </row>
    <row r="573116" spans="6:6" x14ac:dyDescent="0.25">
      <c r="F573116" s="195"/>
    </row>
    <row r="573117" spans="6:6" x14ac:dyDescent="0.25">
      <c r="F573117" s="195"/>
    </row>
    <row r="573118" spans="6:6" x14ac:dyDescent="0.25">
      <c r="F573118" s="195"/>
    </row>
    <row r="573119" spans="6:6" x14ac:dyDescent="0.25">
      <c r="F573119" s="195"/>
    </row>
    <row r="573120" spans="6:6" x14ac:dyDescent="0.25">
      <c r="F573120" s="195"/>
    </row>
    <row r="573121" spans="6:6" x14ac:dyDescent="0.25">
      <c r="F573121" s="195"/>
    </row>
    <row r="573122" spans="6:6" x14ac:dyDescent="0.25">
      <c r="F573122" s="195"/>
    </row>
    <row r="573123" spans="6:6" x14ac:dyDescent="0.25">
      <c r="F573123" s="195"/>
    </row>
    <row r="573124" spans="6:6" x14ac:dyDescent="0.25">
      <c r="F573124" s="195"/>
    </row>
    <row r="573125" spans="6:6" x14ac:dyDescent="0.25">
      <c r="F573125" s="195"/>
    </row>
    <row r="573126" spans="6:6" x14ac:dyDescent="0.25">
      <c r="F573126" s="195"/>
    </row>
    <row r="573127" spans="6:6" x14ac:dyDescent="0.25">
      <c r="F573127" s="195"/>
    </row>
    <row r="573128" spans="6:6" x14ac:dyDescent="0.25">
      <c r="F573128" s="195"/>
    </row>
    <row r="573129" spans="6:6" x14ac:dyDescent="0.25">
      <c r="F573129" s="195"/>
    </row>
    <row r="573130" spans="6:6" x14ac:dyDescent="0.25">
      <c r="F573130" s="195"/>
    </row>
    <row r="573131" spans="6:6" x14ac:dyDescent="0.25">
      <c r="F573131" s="195"/>
    </row>
    <row r="573132" spans="6:6" x14ac:dyDescent="0.25">
      <c r="F573132" s="195"/>
    </row>
    <row r="573133" spans="6:6" x14ac:dyDescent="0.25">
      <c r="F573133" s="195"/>
    </row>
    <row r="573134" spans="6:6" x14ac:dyDescent="0.25">
      <c r="F573134" s="195"/>
    </row>
    <row r="573135" spans="6:6" x14ac:dyDescent="0.25">
      <c r="F573135" s="195"/>
    </row>
    <row r="573136" spans="6:6" x14ac:dyDescent="0.25">
      <c r="F573136" s="195"/>
    </row>
    <row r="573137" spans="6:6" x14ac:dyDescent="0.25">
      <c r="F573137" s="195"/>
    </row>
    <row r="573138" spans="6:6" x14ac:dyDescent="0.25">
      <c r="F573138" s="195"/>
    </row>
    <row r="573139" spans="6:6" x14ac:dyDescent="0.25">
      <c r="F573139" s="195"/>
    </row>
    <row r="573140" spans="6:6" x14ac:dyDescent="0.25">
      <c r="F573140" s="195"/>
    </row>
    <row r="573141" spans="6:6" x14ac:dyDescent="0.25">
      <c r="F573141" s="195"/>
    </row>
    <row r="573142" spans="6:6" x14ac:dyDescent="0.25">
      <c r="F573142" s="195"/>
    </row>
    <row r="573143" spans="6:6" x14ac:dyDescent="0.25">
      <c r="F573143" s="195"/>
    </row>
    <row r="573144" spans="6:6" x14ac:dyDescent="0.25">
      <c r="F573144" s="195"/>
    </row>
    <row r="573145" spans="6:6" x14ac:dyDescent="0.25">
      <c r="F573145" s="195"/>
    </row>
    <row r="573146" spans="6:6" x14ac:dyDescent="0.25">
      <c r="F573146" s="195"/>
    </row>
    <row r="573147" spans="6:6" x14ac:dyDescent="0.25">
      <c r="F573147" s="195"/>
    </row>
    <row r="573148" spans="6:6" x14ac:dyDescent="0.25">
      <c r="F573148" s="195"/>
    </row>
    <row r="573149" spans="6:6" x14ac:dyDescent="0.25">
      <c r="F573149" s="195"/>
    </row>
    <row r="573150" spans="6:6" x14ac:dyDescent="0.25">
      <c r="F573150" s="195"/>
    </row>
    <row r="573151" spans="6:6" x14ac:dyDescent="0.25">
      <c r="F573151" s="195"/>
    </row>
    <row r="573152" spans="6:6" x14ac:dyDescent="0.25">
      <c r="F573152" s="195"/>
    </row>
    <row r="573153" spans="6:6" x14ac:dyDescent="0.25">
      <c r="F573153" s="195"/>
    </row>
    <row r="573154" spans="6:6" x14ac:dyDescent="0.25">
      <c r="F573154" s="195"/>
    </row>
    <row r="573155" spans="6:6" x14ac:dyDescent="0.25">
      <c r="F573155" s="195"/>
    </row>
    <row r="573156" spans="6:6" x14ac:dyDescent="0.25">
      <c r="F573156" s="195"/>
    </row>
    <row r="573157" spans="6:6" x14ac:dyDescent="0.25">
      <c r="F573157" s="195"/>
    </row>
    <row r="573158" spans="6:6" x14ac:dyDescent="0.25">
      <c r="F573158" s="195"/>
    </row>
    <row r="573159" spans="6:6" x14ac:dyDescent="0.25">
      <c r="F573159" s="195"/>
    </row>
    <row r="573160" spans="6:6" x14ac:dyDescent="0.25">
      <c r="F573160" s="195"/>
    </row>
    <row r="573161" spans="6:6" x14ac:dyDescent="0.25">
      <c r="F573161" s="195"/>
    </row>
    <row r="573162" spans="6:6" x14ac:dyDescent="0.25">
      <c r="F573162" s="195"/>
    </row>
    <row r="573163" spans="6:6" x14ac:dyDescent="0.25">
      <c r="F573163" s="195"/>
    </row>
    <row r="573164" spans="6:6" x14ac:dyDescent="0.25">
      <c r="F573164" s="195"/>
    </row>
    <row r="573165" spans="6:6" x14ac:dyDescent="0.25">
      <c r="F573165" s="195"/>
    </row>
    <row r="573166" spans="6:6" x14ac:dyDescent="0.25">
      <c r="F573166" s="195"/>
    </row>
    <row r="573167" spans="6:6" x14ac:dyDescent="0.25">
      <c r="F573167" s="195"/>
    </row>
    <row r="573168" spans="6:6" x14ac:dyDescent="0.25">
      <c r="F573168" s="195"/>
    </row>
    <row r="573169" spans="6:6" x14ac:dyDescent="0.25">
      <c r="F573169" s="195"/>
    </row>
    <row r="573170" spans="6:6" x14ac:dyDescent="0.25">
      <c r="F573170" s="195"/>
    </row>
    <row r="573171" spans="6:6" x14ac:dyDescent="0.25">
      <c r="F573171" s="195"/>
    </row>
    <row r="573172" spans="6:6" x14ac:dyDescent="0.25">
      <c r="F573172" s="195"/>
    </row>
    <row r="573173" spans="6:6" x14ac:dyDescent="0.25">
      <c r="F573173" s="195"/>
    </row>
    <row r="573174" spans="6:6" x14ac:dyDescent="0.25">
      <c r="F573174" s="195"/>
    </row>
    <row r="573175" spans="6:6" x14ac:dyDescent="0.25">
      <c r="F573175" s="195"/>
    </row>
    <row r="573176" spans="6:6" x14ac:dyDescent="0.25">
      <c r="F573176" s="195"/>
    </row>
    <row r="573177" spans="6:6" x14ac:dyDescent="0.25">
      <c r="F573177" s="195"/>
    </row>
    <row r="573178" spans="6:6" x14ac:dyDescent="0.25">
      <c r="F573178" s="195"/>
    </row>
    <row r="573179" spans="6:6" x14ac:dyDescent="0.25">
      <c r="F573179" s="195"/>
    </row>
    <row r="573180" spans="6:6" x14ac:dyDescent="0.25">
      <c r="F573180" s="195"/>
    </row>
    <row r="573181" spans="6:6" x14ac:dyDescent="0.25">
      <c r="F573181" s="195"/>
    </row>
    <row r="573182" spans="6:6" x14ac:dyDescent="0.25">
      <c r="F573182" s="195"/>
    </row>
    <row r="573183" spans="6:6" x14ac:dyDescent="0.25">
      <c r="F573183" s="195"/>
    </row>
    <row r="573184" spans="6:6" x14ac:dyDescent="0.25">
      <c r="F573184" s="195"/>
    </row>
    <row r="573185" spans="6:6" x14ac:dyDescent="0.25">
      <c r="F573185" s="195"/>
    </row>
    <row r="573186" spans="6:6" x14ac:dyDescent="0.25">
      <c r="F573186" s="195"/>
    </row>
    <row r="573187" spans="6:6" x14ac:dyDescent="0.25">
      <c r="F573187" s="195"/>
    </row>
    <row r="573188" spans="6:6" x14ac:dyDescent="0.25">
      <c r="F573188" s="195"/>
    </row>
    <row r="573189" spans="6:6" x14ac:dyDescent="0.25">
      <c r="F573189" s="195"/>
    </row>
    <row r="573190" spans="6:6" x14ac:dyDescent="0.25">
      <c r="F573190" s="195"/>
    </row>
    <row r="573191" spans="6:6" x14ac:dyDescent="0.25">
      <c r="F573191" s="195"/>
    </row>
    <row r="573192" spans="6:6" x14ac:dyDescent="0.25">
      <c r="F573192" s="195"/>
    </row>
    <row r="573193" spans="6:6" x14ac:dyDescent="0.25">
      <c r="F573193" s="195"/>
    </row>
    <row r="573194" spans="6:6" x14ac:dyDescent="0.25">
      <c r="F573194" s="195"/>
    </row>
    <row r="573195" spans="6:6" x14ac:dyDescent="0.25">
      <c r="F573195" s="195"/>
    </row>
    <row r="573196" spans="6:6" x14ac:dyDescent="0.25">
      <c r="F573196" s="195"/>
    </row>
    <row r="573197" spans="6:6" x14ac:dyDescent="0.25">
      <c r="F573197" s="195"/>
    </row>
    <row r="573198" spans="6:6" x14ac:dyDescent="0.25">
      <c r="F573198" s="195"/>
    </row>
    <row r="573199" spans="6:6" x14ac:dyDescent="0.25">
      <c r="F573199" s="195"/>
    </row>
    <row r="573200" spans="6:6" x14ac:dyDescent="0.25">
      <c r="F573200" s="195"/>
    </row>
    <row r="573201" spans="6:6" x14ac:dyDescent="0.25">
      <c r="F573201" s="195"/>
    </row>
    <row r="573202" spans="6:6" x14ac:dyDescent="0.25">
      <c r="F573202" s="195"/>
    </row>
    <row r="573203" spans="6:6" x14ac:dyDescent="0.25">
      <c r="F573203" s="195"/>
    </row>
    <row r="573204" spans="6:6" x14ac:dyDescent="0.25">
      <c r="F573204" s="195"/>
    </row>
    <row r="573205" spans="6:6" x14ac:dyDescent="0.25">
      <c r="F573205" s="195"/>
    </row>
    <row r="573206" spans="6:6" x14ac:dyDescent="0.25">
      <c r="F573206" s="195"/>
    </row>
    <row r="573207" spans="6:6" x14ac:dyDescent="0.25">
      <c r="F573207" s="195"/>
    </row>
    <row r="573208" spans="6:6" x14ac:dyDescent="0.25">
      <c r="F573208" s="195"/>
    </row>
    <row r="573209" spans="6:6" x14ac:dyDescent="0.25">
      <c r="F573209" s="195"/>
    </row>
    <row r="573210" spans="6:6" x14ac:dyDescent="0.25">
      <c r="F573210" s="195"/>
    </row>
    <row r="573211" spans="6:6" x14ac:dyDescent="0.25">
      <c r="F573211" s="195"/>
    </row>
    <row r="573212" spans="6:6" x14ac:dyDescent="0.25">
      <c r="F573212" s="195"/>
    </row>
    <row r="573213" spans="6:6" x14ac:dyDescent="0.25">
      <c r="F573213" s="195"/>
    </row>
    <row r="573214" spans="6:6" x14ac:dyDescent="0.25">
      <c r="F573214" s="195"/>
    </row>
    <row r="573215" spans="6:6" x14ac:dyDescent="0.25">
      <c r="F573215" s="195"/>
    </row>
    <row r="573216" spans="6:6" x14ac:dyDescent="0.25">
      <c r="F573216" s="195"/>
    </row>
    <row r="573217" spans="6:6" x14ac:dyDescent="0.25">
      <c r="F573217" s="195"/>
    </row>
    <row r="573218" spans="6:6" x14ac:dyDescent="0.25">
      <c r="F573218" s="195"/>
    </row>
    <row r="573219" spans="6:6" x14ac:dyDescent="0.25">
      <c r="F573219" s="195"/>
    </row>
    <row r="573220" spans="6:6" x14ac:dyDescent="0.25">
      <c r="F573220" s="195"/>
    </row>
    <row r="573221" spans="6:6" x14ac:dyDescent="0.25">
      <c r="F573221" s="195"/>
    </row>
    <row r="573222" spans="6:6" x14ac:dyDescent="0.25">
      <c r="F573222" s="195"/>
    </row>
    <row r="573223" spans="6:6" x14ac:dyDescent="0.25">
      <c r="F573223" s="195"/>
    </row>
    <row r="573224" spans="6:6" x14ac:dyDescent="0.25">
      <c r="F573224" s="195"/>
    </row>
    <row r="573225" spans="6:6" x14ac:dyDescent="0.25">
      <c r="F573225" s="195"/>
    </row>
    <row r="573226" spans="6:6" x14ac:dyDescent="0.25">
      <c r="F573226" s="195"/>
    </row>
    <row r="573227" spans="6:6" x14ac:dyDescent="0.25">
      <c r="F573227" s="195"/>
    </row>
    <row r="573228" spans="6:6" x14ac:dyDescent="0.25">
      <c r="F573228" s="195"/>
    </row>
    <row r="573229" spans="6:6" x14ac:dyDescent="0.25">
      <c r="F573229" s="195"/>
    </row>
    <row r="573230" spans="6:6" x14ac:dyDescent="0.25">
      <c r="F573230" s="195"/>
    </row>
    <row r="573231" spans="6:6" x14ac:dyDescent="0.25">
      <c r="F573231" s="195"/>
    </row>
    <row r="573232" spans="6:6" x14ac:dyDescent="0.25">
      <c r="F573232" s="195"/>
    </row>
    <row r="573233" spans="6:6" x14ac:dyDescent="0.25">
      <c r="F573233" s="195"/>
    </row>
    <row r="573234" spans="6:6" x14ac:dyDescent="0.25">
      <c r="F573234" s="195"/>
    </row>
    <row r="573235" spans="6:6" x14ac:dyDescent="0.25">
      <c r="F573235" s="195"/>
    </row>
    <row r="573236" spans="6:6" x14ac:dyDescent="0.25">
      <c r="F573236" s="195"/>
    </row>
    <row r="573237" spans="6:6" x14ac:dyDescent="0.25">
      <c r="F573237" s="195"/>
    </row>
    <row r="573238" spans="6:6" x14ac:dyDescent="0.25">
      <c r="F573238" s="195"/>
    </row>
    <row r="573239" spans="6:6" x14ac:dyDescent="0.25">
      <c r="F573239" s="195"/>
    </row>
    <row r="573240" spans="6:6" x14ac:dyDescent="0.25">
      <c r="F573240" s="195"/>
    </row>
    <row r="573241" spans="6:6" x14ac:dyDescent="0.25">
      <c r="F573241" s="195"/>
    </row>
    <row r="573242" spans="6:6" x14ac:dyDescent="0.25">
      <c r="F573242" s="195"/>
    </row>
    <row r="573243" spans="6:6" x14ac:dyDescent="0.25">
      <c r="F573243" s="195"/>
    </row>
    <row r="573244" spans="6:6" x14ac:dyDescent="0.25">
      <c r="F573244" s="195"/>
    </row>
    <row r="573245" spans="6:6" x14ac:dyDescent="0.25">
      <c r="F573245" s="195"/>
    </row>
    <row r="573246" spans="6:6" x14ac:dyDescent="0.25">
      <c r="F573246" s="195"/>
    </row>
    <row r="573247" spans="6:6" x14ac:dyDescent="0.25">
      <c r="F573247" s="195"/>
    </row>
    <row r="573248" spans="6:6" x14ac:dyDescent="0.25">
      <c r="F573248" s="195"/>
    </row>
    <row r="578366" spans="6:6" x14ac:dyDescent="0.25">
      <c r="F578366" s="195"/>
    </row>
    <row r="578367" spans="6:6" x14ac:dyDescent="0.25">
      <c r="F578367" s="195"/>
    </row>
    <row r="578368" spans="6:6" x14ac:dyDescent="0.25">
      <c r="F578368" s="195"/>
    </row>
    <row r="578369" spans="6:6" x14ac:dyDescent="0.25">
      <c r="F578369" s="195"/>
    </row>
    <row r="578370" spans="6:6" x14ac:dyDescent="0.25">
      <c r="F578370" s="195"/>
    </row>
    <row r="578371" spans="6:6" x14ac:dyDescent="0.25">
      <c r="F578371" s="195"/>
    </row>
    <row r="578372" spans="6:6" x14ac:dyDescent="0.25">
      <c r="F578372" s="195"/>
    </row>
    <row r="578373" spans="6:6" x14ac:dyDescent="0.25">
      <c r="F578373" s="195"/>
    </row>
    <row r="578374" spans="6:6" x14ac:dyDescent="0.25">
      <c r="F578374" s="195"/>
    </row>
    <row r="578375" spans="6:6" x14ac:dyDescent="0.25">
      <c r="F578375" s="195"/>
    </row>
    <row r="578376" spans="6:6" x14ac:dyDescent="0.25">
      <c r="F578376" s="195"/>
    </row>
    <row r="578377" spans="6:6" x14ac:dyDescent="0.25">
      <c r="F578377" s="195"/>
    </row>
    <row r="578378" spans="6:6" x14ac:dyDescent="0.25">
      <c r="F578378" s="195"/>
    </row>
    <row r="578379" spans="6:6" x14ac:dyDescent="0.25">
      <c r="F578379" s="195"/>
    </row>
    <row r="578380" spans="6:6" x14ac:dyDescent="0.25">
      <c r="F578380" s="195"/>
    </row>
    <row r="578381" spans="6:6" x14ac:dyDescent="0.25">
      <c r="F578381" s="195"/>
    </row>
    <row r="578382" spans="6:6" x14ac:dyDescent="0.25">
      <c r="F578382" s="195"/>
    </row>
    <row r="578383" spans="6:6" x14ac:dyDescent="0.25">
      <c r="F578383" s="195"/>
    </row>
    <row r="578384" spans="6:6" x14ac:dyDescent="0.25">
      <c r="F578384" s="195"/>
    </row>
    <row r="578385" spans="6:6" x14ac:dyDescent="0.25">
      <c r="F578385" s="195"/>
    </row>
    <row r="578386" spans="6:6" x14ac:dyDescent="0.25">
      <c r="F578386" s="195"/>
    </row>
    <row r="578387" spans="6:6" x14ac:dyDescent="0.25">
      <c r="F578387" s="195"/>
    </row>
    <row r="578388" spans="6:6" x14ac:dyDescent="0.25">
      <c r="F578388" s="195"/>
    </row>
    <row r="578389" spans="6:6" x14ac:dyDescent="0.25">
      <c r="F578389" s="195"/>
    </row>
    <row r="578390" spans="6:6" x14ac:dyDescent="0.25">
      <c r="F578390" s="195"/>
    </row>
    <row r="578391" spans="6:6" x14ac:dyDescent="0.25">
      <c r="F578391" s="195"/>
    </row>
    <row r="578392" spans="6:6" x14ac:dyDescent="0.25">
      <c r="F578392" s="195"/>
    </row>
    <row r="578393" spans="6:6" x14ac:dyDescent="0.25">
      <c r="F578393" s="195"/>
    </row>
    <row r="578394" spans="6:6" x14ac:dyDescent="0.25">
      <c r="F578394" s="195"/>
    </row>
    <row r="578395" spans="6:6" x14ac:dyDescent="0.25">
      <c r="F578395" s="195"/>
    </row>
    <row r="578396" spans="6:6" x14ac:dyDescent="0.25">
      <c r="F578396" s="195"/>
    </row>
    <row r="578397" spans="6:6" x14ac:dyDescent="0.25">
      <c r="F578397" s="195"/>
    </row>
    <row r="578398" spans="6:6" x14ac:dyDescent="0.25">
      <c r="F578398" s="195"/>
    </row>
    <row r="578399" spans="6:6" x14ac:dyDescent="0.25">
      <c r="F578399" s="195"/>
    </row>
    <row r="578400" spans="6:6" x14ac:dyDescent="0.25">
      <c r="F578400" s="195"/>
    </row>
    <row r="578401" spans="6:6" x14ac:dyDescent="0.25">
      <c r="F578401" s="195"/>
    </row>
    <row r="578402" spans="6:6" x14ac:dyDescent="0.25">
      <c r="F578402" s="195"/>
    </row>
    <row r="578403" spans="6:6" x14ac:dyDescent="0.25">
      <c r="F578403" s="195"/>
    </row>
    <row r="578404" spans="6:6" x14ac:dyDescent="0.25">
      <c r="F578404" s="195"/>
    </row>
    <row r="578405" spans="6:6" x14ac:dyDescent="0.25">
      <c r="F578405" s="195"/>
    </row>
    <row r="578406" spans="6:6" x14ac:dyDescent="0.25">
      <c r="F578406" s="195"/>
    </row>
    <row r="578407" spans="6:6" x14ac:dyDescent="0.25">
      <c r="F578407" s="195"/>
    </row>
    <row r="578408" spans="6:6" x14ac:dyDescent="0.25">
      <c r="F578408" s="195"/>
    </row>
    <row r="578409" spans="6:6" x14ac:dyDescent="0.25">
      <c r="F578409" s="195"/>
    </row>
    <row r="578410" spans="6:6" x14ac:dyDescent="0.25">
      <c r="F578410" s="195"/>
    </row>
    <row r="578411" spans="6:6" x14ac:dyDescent="0.25">
      <c r="F578411" s="195"/>
    </row>
    <row r="578412" spans="6:6" x14ac:dyDescent="0.25">
      <c r="F578412" s="195"/>
    </row>
    <row r="578413" spans="6:6" x14ac:dyDescent="0.25">
      <c r="F578413" s="195"/>
    </row>
    <row r="578414" spans="6:6" x14ac:dyDescent="0.25">
      <c r="F578414" s="195"/>
    </row>
    <row r="578415" spans="6:6" x14ac:dyDescent="0.25">
      <c r="F578415" s="195"/>
    </row>
    <row r="578416" spans="6:6" x14ac:dyDescent="0.25">
      <c r="F578416" s="195"/>
    </row>
    <row r="578417" spans="6:6" x14ac:dyDescent="0.25">
      <c r="F578417" s="195"/>
    </row>
    <row r="578418" spans="6:6" x14ac:dyDescent="0.25">
      <c r="F578418" s="195"/>
    </row>
    <row r="578419" spans="6:6" x14ac:dyDescent="0.25">
      <c r="F578419" s="195"/>
    </row>
    <row r="578420" spans="6:6" x14ac:dyDescent="0.25">
      <c r="F578420" s="195"/>
    </row>
    <row r="578421" spans="6:6" x14ac:dyDescent="0.25">
      <c r="F578421" s="195"/>
    </row>
    <row r="578422" spans="6:6" x14ac:dyDescent="0.25">
      <c r="F578422" s="195"/>
    </row>
    <row r="578423" spans="6:6" x14ac:dyDescent="0.25">
      <c r="F578423" s="195"/>
    </row>
    <row r="578424" spans="6:6" x14ac:dyDescent="0.25">
      <c r="F578424" s="195"/>
    </row>
    <row r="578425" spans="6:6" x14ac:dyDescent="0.25">
      <c r="F578425" s="195"/>
    </row>
    <row r="578426" spans="6:6" x14ac:dyDescent="0.25">
      <c r="F578426" s="195"/>
    </row>
    <row r="578427" spans="6:6" x14ac:dyDescent="0.25">
      <c r="F578427" s="195"/>
    </row>
    <row r="578428" spans="6:6" x14ac:dyDescent="0.25">
      <c r="F578428" s="195"/>
    </row>
    <row r="578429" spans="6:6" x14ac:dyDescent="0.25">
      <c r="F578429" s="195"/>
    </row>
    <row r="578430" spans="6:6" x14ac:dyDescent="0.25">
      <c r="F578430" s="195"/>
    </row>
    <row r="578431" spans="6:6" x14ac:dyDescent="0.25">
      <c r="F578431" s="195"/>
    </row>
    <row r="578432" spans="6:6" x14ac:dyDescent="0.25">
      <c r="F578432" s="195"/>
    </row>
    <row r="578433" spans="6:6" x14ac:dyDescent="0.25">
      <c r="F578433" s="195"/>
    </row>
    <row r="578434" spans="6:6" x14ac:dyDescent="0.25">
      <c r="F578434" s="195"/>
    </row>
    <row r="578435" spans="6:6" x14ac:dyDescent="0.25">
      <c r="F578435" s="195"/>
    </row>
    <row r="578436" spans="6:6" x14ac:dyDescent="0.25">
      <c r="F578436" s="195"/>
    </row>
    <row r="578437" spans="6:6" x14ac:dyDescent="0.25">
      <c r="F578437" s="195"/>
    </row>
    <row r="578438" spans="6:6" x14ac:dyDescent="0.25">
      <c r="F578438" s="195"/>
    </row>
    <row r="578439" spans="6:6" x14ac:dyDescent="0.25">
      <c r="F578439" s="195"/>
    </row>
    <row r="578440" spans="6:6" x14ac:dyDescent="0.25">
      <c r="F578440" s="195"/>
    </row>
    <row r="578441" spans="6:6" x14ac:dyDescent="0.25">
      <c r="F578441" s="195"/>
    </row>
    <row r="578442" spans="6:6" x14ac:dyDescent="0.25">
      <c r="F578442" s="195"/>
    </row>
    <row r="578443" spans="6:6" x14ac:dyDescent="0.25">
      <c r="F578443" s="195"/>
    </row>
    <row r="578444" spans="6:6" x14ac:dyDescent="0.25">
      <c r="F578444" s="195"/>
    </row>
    <row r="578445" spans="6:6" x14ac:dyDescent="0.25">
      <c r="F578445" s="195"/>
    </row>
    <row r="578446" spans="6:6" x14ac:dyDescent="0.25">
      <c r="F578446" s="195"/>
    </row>
    <row r="578447" spans="6:6" x14ac:dyDescent="0.25">
      <c r="F578447" s="195"/>
    </row>
    <row r="578448" spans="6:6" x14ac:dyDescent="0.25">
      <c r="F578448" s="195"/>
    </row>
    <row r="578449" spans="6:6" x14ac:dyDescent="0.25">
      <c r="F578449" s="195"/>
    </row>
    <row r="578450" spans="6:6" x14ac:dyDescent="0.25">
      <c r="F578450" s="195"/>
    </row>
    <row r="578451" spans="6:6" x14ac:dyDescent="0.25">
      <c r="F578451" s="195"/>
    </row>
    <row r="578452" spans="6:6" x14ac:dyDescent="0.25">
      <c r="F578452" s="195"/>
    </row>
    <row r="578453" spans="6:6" x14ac:dyDescent="0.25">
      <c r="F578453" s="195"/>
    </row>
    <row r="578454" spans="6:6" x14ac:dyDescent="0.25">
      <c r="F578454" s="195"/>
    </row>
    <row r="578455" spans="6:6" x14ac:dyDescent="0.25">
      <c r="F578455" s="195"/>
    </row>
    <row r="578456" spans="6:6" x14ac:dyDescent="0.25">
      <c r="F578456" s="195"/>
    </row>
    <row r="578457" spans="6:6" x14ac:dyDescent="0.25">
      <c r="F578457" s="195"/>
    </row>
    <row r="578458" spans="6:6" x14ac:dyDescent="0.25">
      <c r="F578458" s="195"/>
    </row>
    <row r="578459" spans="6:6" x14ac:dyDescent="0.25">
      <c r="F578459" s="195"/>
    </row>
    <row r="578460" spans="6:6" x14ac:dyDescent="0.25">
      <c r="F578460" s="195"/>
    </row>
    <row r="578461" spans="6:6" x14ac:dyDescent="0.25">
      <c r="F578461" s="195"/>
    </row>
    <row r="578462" spans="6:6" x14ac:dyDescent="0.25">
      <c r="F578462" s="195"/>
    </row>
    <row r="578463" spans="6:6" x14ac:dyDescent="0.25">
      <c r="F578463" s="195"/>
    </row>
    <row r="578464" spans="6:6" x14ac:dyDescent="0.25">
      <c r="F578464" s="195"/>
    </row>
    <row r="578465" spans="6:6" x14ac:dyDescent="0.25">
      <c r="F578465" s="195"/>
    </row>
    <row r="578466" spans="6:6" x14ac:dyDescent="0.25">
      <c r="F578466" s="195"/>
    </row>
    <row r="578467" spans="6:6" x14ac:dyDescent="0.25">
      <c r="F578467" s="195"/>
    </row>
    <row r="578468" spans="6:6" x14ac:dyDescent="0.25">
      <c r="F578468" s="195"/>
    </row>
    <row r="578469" spans="6:6" x14ac:dyDescent="0.25">
      <c r="F578469" s="195"/>
    </row>
    <row r="578470" spans="6:6" x14ac:dyDescent="0.25">
      <c r="F578470" s="195"/>
    </row>
    <row r="578471" spans="6:6" x14ac:dyDescent="0.25">
      <c r="F578471" s="195"/>
    </row>
    <row r="578472" spans="6:6" x14ac:dyDescent="0.25">
      <c r="F578472" s="195"/>
    </row>
    <row r="578473" spans="6:6" x14ac:dyDescent="0.25">
      <c r="F578473" s="195"/>
    </row>
    <row r="578474" spans="6:6" x14ac:dyDescent="0.25">
      <c r="F578474" s="195"/>
    </row>
    <row r="578475" spans="6:6" x14ac:dyDescent="0.25">
      <c r="F578475" s="195"/>
    </row>
    <row r="578476" spans="6:6" x14ac:dyDescent="0.25">
      <c r="F578476" s="195"/>
    </row>
    <row r="578477" spans="6:6" x14ac:dyDescent="0.25">
      <c r="F578477" s="195"/>
    </row>
    <row r="578478" spans="6:6" x14ac:dyDescent="0.25">
      <c r="F578478" s="195"/>
    </row>
    <row r="578479" spans="6:6" x14ac:dyDescent="0.25">
      <c r="F578479" s="195"/>
    </row>
    <row r="578480" spans="6:6" x14ac:dyDescent="0.25">
      <c r="F578480" s="195"/>
    </row>
    <row r="578481" spans="6:6" x14ac:dyDescent="0.25">
      <c r="F578481" s="195"/>
    </row>
    <row r="578482" spans="6:6" x14ac:dyDescent="0.25">
      <c r="F578482" s="195"/>
    </row>
    <row r="578483" spans="6:6" x14ac:dyDescent="0.25">
      <c r="F578483" s="195"/>
    </row>
    <row r="578484" spans="6:6" x14ac:dyDescent="0.25">
      <c r="F578484" s="195"/>
    </row>
    <row r="578485" spans="6:6" x14ac:dyDescent="0.25">
      <c r="F578485" s="195"/>
    </row>
    <row r="578486" spans="6:6" x14ac:dyDescent="0.25">
      <c r="F578486" s="195"/>
    </row>
    <row r="578487" spans="6:6" x14ac:dyDescent="0.25">
      <c r="F578487" s="195"/>
    </row>
    <row r="578488" spans="6:6" x14ac:dyDescent="0.25">
      <c r="F578488" s="195"/>
    </row>
    <row r="578489" spans="6:6" x14ac:dyDescent="0.25">
      <c r="F578489" s="195"/>
    </row>
    <row r="578490" spans="6:6" x14ac:dyDescent="0.25">
      <c r="F578490" s="195"/>
    </row>
    <row r="578491" spans="6:6" x14ac:dyDescent="0.25">
      <c r="F578491" s="195"/>
    </row>
    <row r="578492" spans="6:6" x14ac:dyDescent="0.25">
      <c r="F578492" s="195"/>
    </row>
    <row r="578493" spans="6:6" x14ac:dyDescent="0.25">
      <c r="F578493" s="195"/>
    </row>
    <row r="578494" spans="6:6" x14ac:dyDescent="0.25">
      <c r="F578494" s="195"/>
    </row>
    <row r="578495" spans="6:6" x14ac:dyDescent="0.25">
      <c r="F578495" s="195"/>
    </row>
    <row r="578496" spans="6:6" x14ac:dyDescent="0.25">
      <c r="F578496" s="195"/>
    </row>
    <row r="578497" spans="6:6" x14ac:dyDescent="0.25">
      <c r="F578497" s="195"/>
    </row>
    <row r="578498" spans="6:6" x14ac:dyDescent="0.25">
      <c r="F578498" s="195"/>
    </row>
    <row r="578499" spans="6:6" x14ac:dyDescent="0.25">
      <c r="F578499" s="195"/>
    </row>
    <row r="578500" spans="6:6" x14ac:dyDescent="0.25">
      <c r="F578500" s="195"/>
    </row>
    <row r="578501" spans="6:6" x14ac:dyDescent="0.25">
      <c r="F578501" s="195"/>
    </row>
    <row r="578502" spans="6:6" x14ac:dyDescent="0.25">
      <c r="F578502" s="195"/>
    </row>
    <row r="578503" spans="6:6" x14ac:dyDescent="0.25">
      <c r="F578503" s="195"/>
    </row>
    <row r="578504" spans="6:6" x14ac:dyDescent="0.25">
      <c r="F578504" s="195"/>
    </row>
    <row r="578505" spans="6:6" x14ac:dyDescent="0.25">
      <c r="F578505" s="195"/>
    </row>
    <row r="578506" spans="6:6" x14ac:dyDescent="0.25">
      <c r="F578506" s="195"/>
    </row>
    <row r="578507" spans="6:6" x14ac:dyDescent="0.25">
      <c r="F578507" s="195"/>
    </row>
    <row r="578508" spans="6:6" x14ac:dyDescent="0.25">
      <c r="F578508" s="195"/>
    </row>
    <row r="578509" spans="6:6" x14ac:dyDescent="0.25">
      <c r="F578509" s="195"/>
    </row>
    <row r="578510" spans="6:6" x14ac:dyDescent="0.25">
      <c r="F578510" s="195"/>
    </row>
    <row r="578511" spans="6:6" x14ac:dyDescent="0.25">
      <c r="F578511" s="195"/>
    </row>
    <row r="578512" spans="6:6" x14ac:dyDescent="0.25">
      <c r="F578512" s="195"/>
    </row>
    <row r="578513" spans="6:6" x14ac:dyDescent="0.25">
      <c r="F578513" s="195"/>
    </row>
    <row r="578514" spans="6:6" x14ac:dyDescent="0.25">
      <c r="F578514" s="195"/>
    </row>
    <row r="578515" spans="6:6" x14ac:dyDescent="0.25">
      <c r="F578515" s="195"/>
    </row>
    <row r="578516" spans="6:6" x14ac:dyDescent="0.25">
      <c r="F578516" s="195"/>
    </row>
    <row r="578517" spans="6:6" x14ac:dyDescent="0.25">
      <c r="F578517" s="195"/>
    </row>
    <row r="578518" spans="6:6" x14ac:dyDescent="0.25">
      <c r="F578518" s="195"/>
    </row>
    <row r="578519" spans="6:6" x14ac:dyDescent="0.25">
      <c r="F578519" s="195"/>
    </row>
    <row r="578520" spans="6:6" x14ac:dyDescent="0.25">
      <c r="F578520" s="195"/>
    </row>
    <row r="578521" spans="6:6" x14ac:dyDescent="0.25">
      <c r="F578521" s="195"/>
    </row>
    <row r="578522" spans="6:6" x14ac:dyDescent="0.25">
      <c r="F578522" s="195"/>
    </row>
    <row r="578523" spans="6:6" x14ac:dyDescent="0.25">
      <c r="F578523" s="195"/>
    </row>
    <row r="578524" spans="6:6" x14ac:dyDescent="0.25">
      <c r="F578524" s="195"/>
    </row>
    <row r="578525" spans="6:6" x14ac:dyDescent="0.25">
      <c r="F578525" s="195"/>
    </row>
    <row r="578526" spans="6:6" x14ac:dyDescent="0.25">
      <c r="F578526" s="195"/>
    </row>
    <row r="578527" spans="6:6" x14ac:dyDescent="0.25">
      <c r="F578527" s="195"/>
    </row>
    <row r="578528" spans="6:6" x14ac:dyDescent="0.25">
      <c r="F578528" s="195"/>
    </row>
    <row r="578529" spans="6:6" x14ac:dyDescent="0.25">
      <c r="F578529" s="195"/>
    </row>
    <row r="578530" spans="6:6" x14ac:dyDescent="0.25">
      <c r="F578530" s="195"/>
    </row>
    <row r="578531" spans="6:6" x14ac:dyDescent="0.25">
      <c r="F578531" s="195"/>
    </row>
    <row r="578532" spans="6:6" x14ac:dyDescent="0.25">
      <c r="F578532" s="195"/>
    </row>
    <row r="578533" spans="6:6" x14ac:dyDescent="0.25">
      <c r="F578533" s="195"/>
    </row>
    <row r="578534" spans="6:6" x14ac:dyDescent="0.25">
      <c r="F578534" s="195"/>
    </row>
    <row r="578535" spans="6:6" x14ac:dyDescent="0.25">
      <c r="F578535" s="195"/>
    </row>
    <row r="578536" spans="6:6" x14ac:dyDescent="0.25">
      <c r="F578536" s="195"/>
    </row>
    <row r="578537" spans="6:6" x14ac:dyDescent="0.25">
      <c r="F578537" s="195"/>
    </row>
    <row r="578538" spans="6:6" x14ac:dyDescent="0.25">
      <c r="F578538" s="195"/>
    </row>
    <row r="578539" spans="6:6" x14ac:dyDescent="0.25">
      <c r="F578539" s="195"/>
    </row>
    <row r="578540" spans="6:6" x14ac:dyDescent="0.25">
      <c r="F578540" s="195"/>
    </row>
    <row r="578541" spans="6:6" x14ac:dyDescent="0.25">
      <c r="F578541" s="195"/>
    </row>
    <row r="578542" spans="6:6" x14ac:dyDescent="0.25">
      <c r="F578542" s="195"/>
    </row>
    <row r="578543" spans="6:6" x14ac:dyDescent="0.25">
      <c r="F578543" s="195"/>
    </row>
    <row r="578544" spans="6:6" x14ac:dyDescent="0.25">
      <c r="F578544" s="195"/>
    </row>
    <row r="578545" spans="6:6" x14ac:dyDescent="0.25">
      <c r="F578545" s="195"/>
    </row>
    <row r="578546" spans="6:6" x14ac:dyDescent="0.25">
      <c r="F578546" s="195"/>
    </row>
    <row r="578547" spans="6:6" x14ac:dyDescent="0.25">
      <c r="F578547" s="195"/>
    </row>
    <row r="578548" spans="6:6" x14ac:dyDescent="0.25">
      <c r="F578548" s="195"/>
    </row>
    <row r="578549" spans="6:6" x14ac:dyDescent="0.25">
      <c r="F578549" s="195"/>
    </row>
    <row r="578550" spans="6:6" x14ac:dyDescent="0.25">
      <c r="F578550" s="195"/>
    </row>
    <row r="578551" spans="6:6" x14ac:dyDescent="0.25">
      <c r="F578551" s="195"/>
    </row>
    <row r="578552" spans="6:6" x14ac:dyDescent="0.25">
      <c r="F578552" s="195"/>
    </row>
    <row r="578553" spans="6:6" x14ac:dyDescent="0.25">
      <c r="F578553" s="195"/>
    </row>
    <row r="578554" spans="6:6" x14ac:dyDescent="0.25">
      <c r="F578554" s="195"/>
    </row>
    <row r="578555" spans="6:6" x14ac:dyDescent="0.25">
      <c r="F578555" s="195"/>
    </row>
    <row r="578556" spans="6:6" x14ac:dyDescent="0.25">
      <c r="F578556" s="195"/>
    </row>
    <row r="578557" spans="6:6" x14ac:dyDescent="0.25">
      <c r="F578557" s="195"/>
    </row>
    <row r="578558" spans="6:6" x14ac:dyDescent="0.25">
      <c r="F578558" s="195"/>
    </row>
    <row r="578559" spans="6:6" x14ac:dyDescent="0.25">
      <c r="F578559" s="195"/>
    </row>
    <row r="578560" spans="6:6" x14ac:dyDescent="0.25">
      <c r="F578560" s="195"/>
    </row>
    <row r="578561" spans="6:6" x14ac:dyDescent="0.25">
      <c r="F578561" s="195"/>
    </row>
    <row r="578562" spans="6:6" x14ac:dyDescent="0.25">
      <c r="F578562" s="195"/>
    </row>
    <row r="578563" spans="6:6" x14ac:dyDescent="0.25">
      <c r="F578563" s="195"/>
    </row>
    <row r="578564" spans="6:6" x14ac:dyDescent="0.25">
      <c r="F578564" s="195"/>
    </row>
    <row r="578565" spans="6:6" x14ac:dyDescent="0.25">
      <c r="F578565" s="195"/>
    </row>
    <row r="578566" spans="6:6" x14ac:dyDescent="0.25">
      <c r="F578566" s="195"/>
    </row>
    <row r="578567" spans="6:6" x14ac:dyDescent="0.25">
      <c r="F578567" s="195"/>
    </row>
    <row r="578568" spans="6:6" x14ac:dyDescent="0.25">
      <c r="F578568" s="195"/>
    </row>
    <row r="578569" spans="6:6" x14ac:dyDescent="0.25">
      <c r="F578569" s="195"/>
    </row>
    <row r="578570" spans="6:6" x14ac:dyDescent="0.25">
      <c r="F578570" s="195"/>
    </row>
    <row r="578571" spans="6:6" x14ac:dyDescent="0.25">
      <c r="F578571" s="195"/>
    </row>
    <row r="578572" spans="6:6" x14ac:dyDescent="0.25">
      <c r="F578572" s="195"/>
    </row>
    <row r="578573" spans="6:6" x14ac:dyDescent="0.25">
      <c r="F578573" s="195"/>
    </row>
    <row r="578574" spans="6:6" x14ac:dyDescent="0.25">
      <c r="F578574" s="195"/>
    </row>
    <row r="578575" spans="6:6" x14ac:dyDescent="0.25">
      <c r="F578575" s="195"/>
    </row>
    <row r="578576" spans="6:6" x14ac:dyDescent="0.25">
      <c r="F578576" s="195"/>
    </row>
    <row r="578577" spans="6:6" x14ac:dyDescent="0.25">
      <c r="F578577" s="195"/>
    </row>
    <row r="578578" spans="6:6" x14ac:dyDescent="0.25">
      <c r="F578578" s="195"/>
    </row>
    <row r="578579" spans="6:6" x14ac:dyDescent="0.25">
      <c r="F578579" s="195"/>
    </row>
    <row r="578580" spans="6:6" x14ac:dyDescent="0.25">
      <c r="F578580" s="195"/>
    </row>
    <row r="578581" spans="6:6" x14ac:dyDescent="0.25">
      <c r="F578581" s="195"/>
    </row>
    <row r="578582" spans="6:6" x14ac:dyDescent="0.25">
      <c r="F578582" s="195"/>
    </row>
    <row r="578583" spans="6:6" x14ac:dyDescent="0.25">
      <c r="F578583" s="195"/>
    </row>
    <row r="578584" spans="6:6" x14ac:dyDescent="0.25">
      <c r="F578584" s="195"/>
    </row>
    <row r="578585" spans="6:6" x14ac:dyDescent="0.25">
      <c r="F578585" s="195"/>
    </row>
    <row r="578586" spans="6:6" x14ac:dyDescent="0.25">
      <c r="F578586" s="195"/>
    </row>
    <row r="578587" spans="6:6" x14ac:dyDescent="0.25">
      <c r="F578587" s="195"/>
    </row>
    <row r="578588" spans="6:6" x14ac:dyDescent="0.25">
      <c r="F578588" s="195"/>
    </row>
    <row r="578589" spans="6:6" x14ac:dyDescent="0.25">
      <c r="F578589" s="195"/>
    </row>
    <row r="578590" spans="6:6" x14ac:dyDescent="0.25">
      <c r="F578590" s="195"/>
    </row>
    <row r="578591" spans="6:6" x14ac:dyDescent="0.25">
      <c r="F578591" s="195"/>
    </row>
    <row r="578592" spans="6:6" x14ac:dyDescent="0.25">
      <c r="F578592" s="195"/>
    </row>
    <row r="578593" spans="6:6" x14ac:dyDescent="0.25">
      <c r="F578593" s="195"/>
    </row>
    <row r="578594" spans="6:6" x14ac:dyDescent="0.25">
      <c r="F578594" s="195"/>
    </row>
    <row r="578595" spans="6:6" x14ac:dyDescent="0.25">
      <c r="F578595" s="195"/>
    </row>
    <row r="578596" spans="6:6" x14ac:dyDescent="0.25">
      <c r="F578596" s="195"/>
    </row>
    <row r="578597" spans="6:6" x14ac:dyDescent="0.25">
      <c r="F578597" s="195"/>
    </row>
    <row r="578598" spans="6:6" x14ac:dyDescent="0.25">
      <c r="F578598" s="195"/>
    </row>
    <row r="578599" spans="6:6" x14ac:dyDescent="0.25">
      <c r="F578599" s="195"/>
    </row>
    <row r="578600" spans="6:6" x14ac:dyDescent="0.25">
      <c r="F578600" s="195"/>
    </row>
    <row r="578601" spans="6:6" x14ac:dyDescent="0.25">
      <c r="F578601" s="195"/>
    </row>
    <row r="578602" spans="6:6" x14ac:dyDescent="0.25">
      <c r="F578602" s="195"/>
    </row>
    <row r="578603" spans="6:6" x14ac:dyDescent="0.25">
      <c r="F578603" s="195"/>
    </row>
    <row r="578604" spans="6:6" x14ac:dyDescent="0.25">
      <c r="F578604" s="195"/>
    </row>
    <row r="578605" spans="6:6" x14ac:dyDescent="0.25">
      <c r="F578605" s="195"/>
    </row>
    <row r="578606" spans="6:6" x14ac:dyDescent="0.25">
      <c r="F578606" s="195"/>
    </row>
    <row r="578607" spans="6:6" x14ac:dyDescent="0.25">
      <c r="F578607" s="195"/>
    </row>
    <row r="578608" spans="6:6" x14ac:dyDescent="0.25">
      <c r="F578608" s="195"/>
    </row>
    <row r="578609" spans="6:6" x14ac:dyDescent="0.25">
      <c r="F578609" s="195"/>
    </row>
    <row r="578610" spans="6:6" x14ac:dyDescent="0.25">
      <c r="F578610" s="195"/>
    </row>
    <row r="578611" spans="6:6" x14ac:dyDescent="0.25">
      <c r="F578611" s="195"/>
    </row>
    <row r="578612" spans="6:6" x14ac:dyDescent="0.25">
      <c r="F578612" s="195"/>
    </row>
    <row r="578613" spans="6:6" x14ac:dyDescent="0.25">
      <c r="F578613" s="195"/>
    </row>
    <row r="578614" spans="6:6" x14ac:dyDescent="0.25">
      <c r="F578614" s="195"/>
    </row>
    <row r="578615" spans="6:6" x14ac:dyDescent="0.25">
      <c r="F578615" s="195"/>
    </row>
    <row r="578616" spans="6:6" x14ac:dyDescent="0.25">
      <c r="F578616" s="195"/>
    </row>
    <row r="578617" spans="6:6" x14ac:dyDescent="0.25">
      <c r="F578617" s="195"/>
    </row>
    <row r="578618" spans="6:6" x14ac:dyDescent="0.25">
      <c r="F578618" s="195"/>
    </row>
    <row r="578619" spans="6:6" x14ac:dyDescent="0.25">
      <c r="F578619" s="195"/>
    </row>
    <row r="578620" spans="6:6" x14ac:dyDescent="0.25">
      <c r="F578620" s="195"/>
    </row>
    <row r="578621" spans="6:6" x14ac:dyDescent="0.25">
      <c r="F578621" s="195"/>
    </row>
    <row r="578622" spans="6:6" x14ac:dyDescent="0.25">
      <c r="F578622" s="195"/>
    </row>
    <row r="578623" spans="6:6" x14ac:dyDescent="0.25">
      <c r="F578623" s="195"/>
    </row>
    <row r="578624" spans="6:6" x14ac:dyDescent="0.25">
      <c r="F578624" s="195"/>
    </row>
    <row r="578625" spans="6:6" x14ac:dyDescent="0.25">
      <c r="F578625" s="195"/>
    </row>
    <row r="578626" spans="6:6" x14ac:dyDescent="0.25">
      <c r="F578626" s="195"/>
    </row>
    <row r="578627" spans="6:6" x14ac:dyDescent="0.25">
      <c r="F578627" s="195"/>
    </row>
    <row r="578628" spans="6:6" x14ac:dyDescent="0.25">
      <c r="F578628" s="195"/>
    </row>
    <row r="578629" spans="6:6" x14ac:dyDescent="0.25">
      <c r="F578629" s="195"/>
    </row>
    <row r="578630" spans="6:6" x14ac:dyDescent="0.25">
      <c r="F578630" s="195"/>
    </row>
    <row r="578631" spans="6:6" x14ac:dyDescent="0.25">
      <c r="F578631" s="195"/>
    </row>
    <row r="578632" spans="6:6" x14ac:dyDescent="0.25">
      <c r="F578632" s="195"/>
    </row>
    <row r="578633" spans="6:6" x14ac:dyDescent="0.25">
      <c r="F578633" s="195"/>
    </row>
    <row r="578634" spans="6:6" x14ac:dyDescent="0.25">
      <c r="F578634" s="195"/>
    </row>
    <row r="578635" spans="6:6" x14ac:dyDescent="0.25">
      <c r="F578635" s="195"/>
    </row>
    <row r="578636" spans="6:6" x14ac:dyDescent="0.25">
      <c r="F578636" s="195"/>
    </row>
    <row r="578637" spans="6:6" x14ac:dyDescent="0.25">
      <c r="F578637" s="195"/>
    </row>
    <row r="578638" spans="6:6" x14ac:dyDescent="0.25">
      <c r="F578638" s="195"/>
    </row>
    <row r="578639" spans="6:6" x14ac:dyDescent="0.25">
      <c r="F578639" s="195"/>
    </row>
    <row r="578640" spans="6:6" x14ac:dyDescent="0.25">
      <c r="F578640" s="195"/>
    </row>
    <row r="578641" spans="6:6" x14ac:dyDescent="0.25">
      <c r="F578641" s="195"/>
    </row>
    <row r="578642" spans="6:6" x14ac:dyDescent="0.25">
      <c r="F578642" s="195"/>
    </row>
    <row r="578643" spans="6:6" x14ac:dyDescent="0.25">
      <c r="F578643" s="195"/>
    </row>
    <row r="578644" spans="6:6" x14ac:dyDescent="0.25">
      <c r="F578644" s="195"/>
    </row>
    <row r="578645" spans="6:6" x14ac:dyDescent="0.25">
      <c r="F578645" s="195"/>
    </row>
    <row r="578646" spans="6:6" x14ac:dyDescent="0.25">
      <c r="F578646" s="195"/>
    </row>
    <row r="578647" spans="6:6" x14ac:dyDescent="0.25">
      <c r="F578647" s="195"/>
    </row>
    <row r="578648" spans="6:6" x14ac:dyDescent="0.25">
      <c r="F578648" s="195"/>
    </row>
    <row r="578649" spans="6:6" x14ac:dyDescent="0.25">
      <c r="F578649" s="195"/>
    </row>
    <row r="578650" spans="6:6" x14ac:dyDescent="0.25">
      <c r="F578650" s="195"/>
    </row>
    <row r="578651" spans="6:6" x14ac:dyDescent="0.25">
      <c r="F578651" s="195"/>
    </row>
    <row r="578652" spans="6:6" x14ac:dyDescent="0.25">
      <c r="F578652" s="195"/>
    </row>
    <row r="578653" spans="6:6" x14ac:dyDescent="0.25">
      <c r="F578653" s="195"/>
    </row>
    <row r="578654" spans="6:6" x14ac:dyDescent="0.25">
      <c r="F578654" s="195"/>
    </row>
    <row r="578655" spans="6:6" x14ac:dyDescent="0.25">
      <c r="F578655" s="195"/>
    </row>
    <row r="578656" spans="6:6" x14ac:dyDescent="0.25">
      <c r="F578656" s="195"/>
    </row>
    <row r="578657" spans="6:6" x14ac:dyDescent="0.25">
      <c r="F578657" s="195"/>
    </row>
    <row r="578658" spans="6:6" x14ac:dyDescent="0.25">
      <c r="F578658" s="195"/>
    </row>
    <row r="578659" spans="6:6" x14ac:dyDescent="0.25">
      <c r="F578659" s="195"/>
    </row>
    <row r="578660" spans="6:6" x14ac:dyDescent="0.25">
      <c r="F578660" s="195"/>
    </row>
    <row r="578661" spans="6:6" x14ac:dyDescent="0.25">
      <c r="F578661" s="195"/>
    </row>
    <row r="578662" spans="6:6" x14ac:dyDescent="0.25">
      <c r="F578662" s="195"/>
    </row>
    <row r="578663" spans="6:6" x14ac:dyDescent="0.25">
      <c r="F578663" s="195"/>
    </row>
    <row r="578664" spans="6:6" x14ac:dyDescent="0.25">
      <c r="F578664" s="195"/>
    </row>
    <row r="578665" spans="6:6" x14ac:dyDescent="0.25">
      <c r="F578665" s="195"/>
    </row>
    <row r="578666" spans="6:6" x14ac:dyDescent="0.25">
      <c r="F578666" s="195"/>
    </row>
    <row r="578667" spans="6:6" x14ac:dyDescent="0.25">
      <c r="F578667" s="195"/>
    </row>
    <row r="578668" spans="6:6" x14ac:dyDescent="0.25">
      <c r="F578668" s="195"/>
    </row>
    <row r="578669" spans="6:6" x14ac:dyDescent="0.25">
      <c r="F578669" s="195"/>
    </row>
    <row r="578670" spans="6:6" x14ac:dyDescent="0.25">
      <c r="F578670" s="195"/>
    </row>
    <row r="578671" spans="6:6" x14ac:dyDescent="0.25">
      <c r="F578671" s="195"/>
    </row>
    <row r="578672" spans="6:6" x14ac:dyDescent="0.25">
      <c r="F578672" s="195"/>
    </row>
    <row r="578673" spans="6:6" x14ac:dyDescent="0.25">
      <c r="F578673" s="195"/>
    </row>
    <row r="578674" spans="6:6" x14ac:dyDescent="0.25">
      <c r="F578674" s="195"/>
    </row>
    <row r="578675" spans="6:6" x14ac:dyDescent="0.25">
      <c r="F578675" s="195"/>
    </row>
    <row r="578676" spans="6:6" x14ac:dyDescent="0.25">
      <c r="F578676" s="195"/>
    </row>
    <row r="578677" spans="6:6" x14ac:dyDescent="0.25">
      <c r="F578677" s="195"/>
    </row>
    <row r="578678" spans="6:6" x14ac:dyDescent="0.25">
      <c r="F578678" s="195"/>
    </row>
    <row r="578679" spans="6:6" x14ac:dyDescent="0.25">
      <c r="F578679" s="195"/>
    </row>
    <row r="578680" spans="6:6" x14ac:dyDescent="0.25">
      <c r="F578680" s="195"/>
    </row>
    <row r="578681" spans="6:6" x14ac:dyDescent="0.25">
      <c r="F578681" s="195"/>
    </row>
    <row r="578682" spans="6:6" x14ac:dyDescent="0.25">
      <c r="F578682" s="195"/>
    </row>
    <row r="578683" spans="6:6" x14ac:dyDescent="0.25">
      <c r="F578683" s="195"/>
    </row>
    <row r="578684" spans="6:6" x14ac:dyDescent="0.25">
      <c r="F578684" s="195"/>
    </row>
    <row r="578685" spans="6:6" x14ac:dyDescent="0.25">
      <c r="F578685" s="195"/>
    </row>
    <row r="578686" spans="6:6" x14ac:dyDescent="0.25">
      <c r="F578686" s="195"/>
    </row>
    <row r="578687" spans="6:6" x14ac:dyDescent="0.25">
      <c r="F578687" s="195"/>
    </row>
    <row r="578688" spans="6:6" x14ac:dyDescent="0.25">
      <c r="F578688" s="195"/>
    </row>
    <row r="578689" spans="6:6" x14ac:dyDescent="0.25">
      <c r="F578689" s="195"/>
    </row>
    <row r="578690" spans="6:6" x14ac:dyDescent="0.25">
      <c r="F578690" s="195"/>
    </row>
    <row r="578691" spans="6:6" x14ac:dyDescent="0.25">
      <c r="F578691" s="195"/>
    </row>
    <row r="578692" spans="6:6" x14ac:dyDescent="0.25">
      <c r="F578692" s="195"/>
    </row>
    <row r="578693" spans="6:6" x14ac:dyDescent="0.25">
      <c r="F578693" s="195"/>
    </row>
    <row r="578694" spans="6:6" x14ac:dyDescent="0.25">
      <c r="F578694" s="195"/>
    </row>
    <row r="578695" spans="6:6" x14ac:dyDescent="0.25">
      <c r="F578695" s="195"/>
    </row>
    <row r="578696" spans="6:6" x14ac:dyDescent="0.25">
      <c r="F578696" s="195"/>
    </row>
    <row r="578697" spans="6:6" x14ac:dyDescent="0.25">
      <c r="F578697" s="195"/>
    </row>
    <row r="578698" spans="6:6" x14ac:dyDescent="0.25">
      <c r="F578698" s="195"/>
    </row>
    <row r="578699" spans="6:6" x14ac:dyDescent="0.25">
      <c r="F578699" s="195"/>
    </row>
    <row r="578700" spans="6:6" x14ac:dyDescent="0.25">
      <c r="F578700" s="195"/>
    </row>
    <row r="578701" spans="6:6" x14ac:dyDescent="0.25">
      <c r="F578701" s="195"/>
    </row>
    <row r="578702" spans="6:6" x14ac:dyDescent="0.25">
      <c r="F578702" s="195"/>
    </row>
    <row r="578703" spans="6:6" x14ac:dyDescent="0.25">
      <c r="F578703" s="195"/>
    </row>
    <row r="578704" spans="6:6" x14ac:dyDescent="0.25">
      <c r="F578704" s="195"/>
    </row>
    <row r="578705" spans="6:6" x14ac:dyDescent="0.25">
      <c r="F578705" s="195"/>
    </row>
    <row r="578706" spans="6:6" x14ac:dyDescent="0.25">
      <c r="F578706" s="195"/>
    </row>
    <row r="578707" spans="6:6" x14ac:dyDescent="0.25">
      <c r="F578707" s="195"/>
    </row>
    <row r="578708" spans="6:6" x14ac:dyDescent="0.25">
      <c r="F578708" s="195"/>
    </row>
    <row r="578709" spans="6:6" x14ac:dyDescent="0.25">
      <c r="F578709" s="195"/>
    </row>
    <row r="578710" spans="6:6" x14ac:dyDescent="0.25">
      <c r="F578710" s="195"/>
    </row>
    <row r="578711" spans="6:6" x14ac:dyDescent="0.25">
      <c r="F578711" s="195"/>
    </row>
    <row r="578712" spans="6:6" x14ac:dyDescent="0.25">
      <c r="F578712" s="195"/>
    </row>
    <row r="578713" spans="6:6" x14ac:dyDescent="0.25">
      <c r="F578713" s="195"/>
    </row>
    <row r="578714" spans="6:6" x14ac:dyDescent="0.25">
      <c r="F578714" s="195"/>
    </row>
    <row r="578715" spans="6:6" x14ac:dyDescent="0.25">
      <c r="F578715" s="195"/>
    </row>
    <row r="578716" spans="6:6" x14ac:dyDescent="0.25">
      <c r="F578716" s="195"/>
    </row>
    <row r="578717" spans="6:6" x14ac:dyDescent="0.25">
      <c r="F578717" s="195"/>
    </row>
    <row r="578718" spans="6:6" x14ac:dyDescent="0.25">
      <c r="F578718" s="195"/>
    </row>
    <row r="578719" spans="6:6" x14ac:dyDescent="0.25">
      <c r="F578719" s="195"/>
    </row>
    <row r="578720" spans="6:6" x14ac:dyDescent="0.25">
      <c r="F578720" s="195"/>
    </row>
    <row r="578721" spans="6:6" x14ac:dyDescent="0.25">
      <c r="F578721" s="195"/>
    </row>
    <row r="578722" spans="6:6" x14ac:dyDescent="0.25">
      <c r="F578722" s="195"/>
    </row>
    <row r="578723" spans="6:6" x14ac:dyDescent="0.25">
      <c r="F578723" s="195"/>
    </row>
    <row r="578724" spans="6:6" x14ac:dyDescent="0.25">
      <c r="F578724" s="195"/>
    </row>
    <row r="578725" spans="6:6" x14ac:dyDescent="0.25">
      <c r="F578725" s="195"/>
    </row>
    <row r="578726" spans="6:6" x14ac:dyDescent="0.25">
      <c r="F578726" s="195"/>
    </row>
    <row r="578727" spans="6:6" x14ac:dyDescent="0.25">
      <c r="F578727" s="195"/>
    </row>
    <row r="578728" spans="6:6" x14ac:dyDescent="0.25">
      <c r="F578728" s="195"/>
    </row>
    <row r="578729" spans="6:6" x14ac:dyDescent="0.25">
      <c r="F578729" s="195"/>
    </row>
    <row r="578730" spans="6:6" x14ac:dyDescent="0.25">
      <c r="F578730" s="195"/>
    </row>
    <row r="578731" spans="6:6" x14ac:dyDescent="0.25">
      <c r="F578731" s="195"/>
    </row>
    <row r="578732" spans="6:6" x14ac:dyDescent="0.25">
      <c r="F578732" s="195"/>
    </row>
    <row r="578733" spans="6:6" x14ac:dyDescent="0.25">
      <c r="F578733" s="195"/>
    </row>
    <row r="578734" spans="6:6" x14ac:dyDescent="0.25">
      <c r="F578734" s="195"/>
    </row>
    <row r="578735" spans="6:6" x14ac:dyDescent="0.25">
      <c r="F578735" s="195"/>
    </row>
    <row r="578736" spans="6:6" x14ac:dyDescent="0.25">
      <c r="F578736" s="195"/>
    </row>
    <row r="578737" spans="6:6" x14ac:dyDescent="0.25">
      <c r="F578737" s="195"/>
    </row>
    <row r="578738" spans="6:6" x14ac:dyDescent="0.25">
      <c r="F578738" s="195"/>
    </row>
    <row r="578739" spans="6:6" x14ac:dyDescent="0.25">
      <c r="F578739" s="195"/>
    </row>
    <row r="578740" spans="6:6" x14ac:dyDescent="0.25">
      <c r="F578740" s="195"/>
    </row>
    <row r="578741" spans="6:6" x14ac:dyDescent="0.25">
      <c r="F578741" s="195"/>
    </row>
    <row r="578742" spans="6:6" x14ac:dyDescent="0.25">
      <c r="F578742" s="195"/>
    </row>
    <row r="578743" spans="6:6" x14ac:dyDescent="0.25">
      <c r="F578743" s="195"/>
    </row>
    <row r="578744" spans="6:6" x14ac:dyDescent="0.25">
      <c r="F578744" s="195"/>
    </row>
    <row r="578745" spans="6:6" x14ac:dyDescent="0.25">
      <c r="F578745" s="195"/>
    </row>
    <row r="578746" spans="6:6" x14ac:dyDescent="0.25">
      <c r="F578746" s="195"/>
    </row>
    <row r="578747" spans="6:6" x14ac:dyDescent="0.25">
      <c r="F578747" s="195"/>
    </row>
    <row r="578748" spans="6:6" x14ac:dyDescent="0.25">
      <c r="F578748" s="195"/>
    </row>
    <row r="578749" spans="6:6" x14ac:dyDescent="0.25">
      <c r="F578749" s="195"/>
    </row>
    <row r="578750" spans="6:6" x14ac:dyDescent="0.25">
      <c r="F578750" s="195"/>
    </row>
    <row r="578751" spans="6:6" x14ac:dyDescent="0.25">
      <c r="F578751" s="195"/>
    </row>
    <row r="578752" spans="6:6" x14ac:dyDescent="0.25">
      <c r="F578752" s="195"/>
    </row>
    <row r="578753" spans="6:6" x14ac:dyDescent="0.25">
      <c r="F578753" s="195"/>
    </row>
    <row r="578754" spans="6:6" x14ac:dyDescent="0.25">
      <c r="F578754" s="195"/>
    </row>
    <row r="578755" spans="6:6" x14ac:dyDescent="0.25">
      <c r="F578755" s="195"/>
    </row>
    <row r="578756" spans="6:6" x14ac:dyDescent="0.25">
      <c r="F578756" s="195"/>
    </row>
    <row r="578757" spans="6:6" x14ac:dyDescent="0.25">
      <c r="F578757" s="195"/>
    </row>
    <row r="578758" spans="6:6" x14ac:dyDescent="0.25">
      <c r="F578758" s="195"/>
    </row>
    <row r="578759" spans="6:6" x14ac:dyDescent="0.25">
      <c r="F578759" s="195"/>
    </row>
    <row r="578760" spans="6:6" x14ac:dyDescent="0.25">
      <c r="F578760" s="195"/>
    </row>
    <row r="583878" spans="6:6" x14ac:dyDescent="0.25">
      <c r="F583878" s="195"/>
    </row>
    <row r="583879" spans="6:6" x14ac:dyDescent="0.25">
      <c r="F583879" s="195"/>
    </row>
    <row r="583880" spans="6:6" x14ac:dyDescent="0.25">
      <c r="F583880" s="195"/>
    </row>
    <row r="583881" spans="6:6" x14ac:dyDescent="0.25">
      <c r="F583881" s="195"/>
    </row>
    <row r="583882" spans="6:6" x14ac:dyDescent="0.25">
      <c r="F583882" s="195"/>
    </row>
    <row r="583883" spans="6:6" x14ac:dyDescent="0.25">
      <c r="F583883" s="195"/>
    </row>
    <row r="583884" spans="6:6" x14ac:dyDescent="0.25">
      <c r="F583884" s="195"/>
    </row>
    <row r="583885" spans="6:6" x14ac:dyDescent="0.25">
      <c r="F583885" s="195"/>
    </row>
    <row r="583886" spans="6:6" x14ac:dyDescent="0.25">
      <c r="F583886" s="195"/>
    </row>
    <row r="583887" spans="6:6" x14ac:dyDescent="0.25">
      <c r="F583887" s="195"/>
    </row>
    <row r="583888" spans="6:6" x14ac:dyDescent="0.25">
      <c r="F583888" s="195"/>
    </row>
    <row r="583889" spans="6:6" x14ac:dyDescent="0.25">
      <c r="F583889" s="195"/>
    </row>
    <row r="583890" spans="6:6" x14ac:dyDescent="0.25">
      <c r="F583890" s="195"/>
    </row>
    <row r="583891" spans="6:6" x14ac:dyDescent="0.25">
      <c r="F583891" s="195"/>
    </row>
    <row r="583892" spans="6:6" x14ac:dyDescent="0.25">
      <c r="F583892" s="195"/>
    </row>
    <row r="583893" spans="6:6" x14ac:dyDescent="0.25">
      <c r="F583893" s="195"/>
    </row>
    <row r="583894" spans="6:6" x14ac:dyDescent="0.25">
      <c r="F583894" s="195"/>
    </row>
    <row r="583895" spans="6:6" x14ac:dyDescent="0.25">
      <c r="F583895" s="195"/>
    </row>
    <row r="583896" spans="6:6" x14ac:dyDescent="0.25">
      <c r="F583896" s="195"/>
    </row>
    <row r="583897" spans="6:6" x14ac:dyDescent="0.25">
      <c r="F583897" s="195"/>
    </row>
    <row r="583898" spans="6:6" x14ac:dyDescent="0.25">
      <c r="F583898" s="195"/>
    </row>
    <row r="583899" spans="6:6" x14ac:dyDescent="0.25">
      <c r="F583899" s="195"/>
    </row>
    <row r="583900" spans="6:6" x14ac:dyDescent="0.25">
      <c r="F583900" s="195"/>
    </row>
    <row r="583901" spans="6:6" x14ac:dyDescent="0.25">
      <c r="F583901" s="195"/>
    </row>
    <row r="583902" spans="6:6" x14ac:dyDescent="0.25">
      <c r="F583902" s="195"/>
    </row>
    <row r="583903" spans="6:6" x14ac:dyDescent="0.25">
      <c r="F583903" s="195"/>
    </row>
    <row r="583904" spans="6:6" x14ac:dyDescent="0.25">
      <c r="F583904" s="195"/>
    </row>
    <row r="583905" spans="6:6" x14ac:dyDescent="0.25">
      <c r="F583905" s="195"/>
    </row>
    <row r="583906" spans="6:6" x14ac:dyDescent="0.25">
      <c r="F583906" s="195"/>
    </row>
    <row r="583907" spans="6:6" x14ac:dyDescent="0.25">
      <c r="F583907" s="195"/>
    </row>
    <row r="583908" spans="6:6" x14ac:dyDescent="0.25">
      <c r="F583908" s="195"/>
    </row>
    <row r="583909" spans="6:6" x14ac:dyDescent="0.25">
      <c r="F583909" s="195"/>
    </row>
    <row r="583910" spans="6:6" x14ac:dyDescent="0.25">
      <c r="F583910" s="195"/>
    </row>
    <row r="583911" spans="6:6" x14ac:dyDescent="0.25">
      <c r="F583911" s="195"/>
    </row>
    <row r="583912" spans="6:6" x14ac:dyDescent="0.25">
      <c r="F583912" s="195"/>
    </row>
    <row r="583913" spans="6:6" x14ac:dyDescent="0.25">
      <c r="F583913" s="195"/>
    </row>
    <row r="583914" spans="6:6" x14ac:dyDescent="0.25">
      <c r="F583914" s="195"/>
    </row>
    <row r="583915" spans="6:6" x14ac:dyDescent="0.25">
      <c r="F583915" s="195"/>
    </row>
    <row r="583916" spans="6:6" x14ac:dyDescent="0.25">
      <c r="F583916" s="195"/>
    </row>
    <row r="583917" spans="6:6" x14ac:dyDescent="0.25">
      <c r="F583917" s="195"/>
    </row>
    <row r="583918" spans="6:6" x14ac:dyDescent="0.25">
      <c r="F583918" s="195"/>
    </row>
    <row r="583919" spans="6:6" x14ac:dyDescent="0.25">
      <c r="F583919" s="195"/>
    </row>
    <row r="583920" spans="6:6" x14ac:dyDescent="0.25">
      <c r="F583920" s="195"/>
    </row>
    <row r="583921" spans="6:6" x14ac:dyDescent="0.25">
      <c r="F583921" s="195"/>
    </row>
    <row r="583922" spans="6:6" x14ac:dyDescent="0.25">
      <c r="F583922" s="195"/>
    </row>
    <row r="583923" spans="6:6" x14ac:dyDescent="0.25">
      <c r="F583923" s="195"/>
    </row>
    <row r="583924" spans="6:6" x14ac:dyDescent="0.25">
      <c r="F583924" s="195"/>
    </row>
    <row r="583925" spans="6:6" x14ac:dyDescent="0.25">
      <c r="F583925" s="195"/>
    </row>
    <row r="583926" spans="6:6" x14ac:dyDescent="0.25">
      <c r="F583926" s="195"/>
    </row>
    <row r="583927" spans="6:6" x14ac:dyDescent="0.25">
      <c r="F583927" s="195"/>
    </row>
    <row r="583928" spans="6:6" x14ac:dyDescent="0.25">
      <c r="F583928" s="195"/>
    </row>
    <row r="583929" spans="6:6" x14ac:dyDescent="0.25">
      <c r="F583929" s="195"/>
    </row>
    <row r="583930" spans="6:6" x14ac:dyDescent="0.25">
      <c r="F583930" s="195"/>
    </row>
    <row r="583931" spans="6:6" x14ac:dyDescent="0.25">
      <c r="F583931" s="195"/>
    </row>
    <row r="583932" spans="6:6" x14ac:dyDescent="0.25">
      <c r="F583932" s="195"/>
    </row>
    <row r="583933" spans="6:6" x14ac:dyDescent="0.25">
      <c r="F583933" s="195"/>
    </row>
    <row r="583934" spans="6:6" x14ac:dyDescent="0.25">
      <c r="F583934" s="195"/>
    </row>
    <row r="583935" spans="6:6" x14ac:dyDescent="0.25">
      <c r="F583935" s="195"/>
    </row>
    <row r="583936" spans="6:6" x14ac:dyDescent="0.25">
      <c r="F583936" s="195"/>
    </row>
    <row r="583937" spans="6:6" x14ac:dyDescent="0.25">
      <c r="F583937" s="195"/>
    </row>
    <row r="583938" spans="6:6" x14ac:dyDescent="0.25">
      <c r="F583938" s="195"/>
    </row>
    <row r="583939" spans="6:6" x14ac:dyDescent="0.25">
      <c r="F583939" s="195"/>
    </row>
    <row r="583940" spans="6:6" x14ac:dyDescent="0.25">
      <c r="F583940" s="195"/>
    </row>
    <row r="583941" spans="6:6" x14ac:dyDescent="0.25">
      <c r="F583941" s="195"/>
    </row>
    <row r="583942" spans="6:6" x14ac:dyDescent="0.25">
      <c r="F583942" s="195"/>
    </row>
    <row r="583943" spans="6:6" x14ac:dyDescent="0.25">
      <c r="F583943" s="195"/>
    </row>
    <row r="583944" spans="6:6" x14ac:dyDescent="0.25">
      <c r="F583944" s="195"/>
    </row>
    <row r="583945" spans="6:6" x14ac:dyDescent="0.25">
      <c r="F583945" s="195"/>
    </row>
    <row r="583946" spans="6:6" x14ac:dyDescent="0.25">
      <c r="F583946" s="195"/>
    </row>
    <row r="583947" spans="6:6" x14ac:dyDescent="0.25">
      <c r="F583947" s="195"/>
    </row>
    <row r="583948" spans="6:6" x14ac:dyDescent="0.25">
      <c r="F583948" s="195"/>
    </row>
    <row r="583949" spans="6:6" x14ac:dyDescent="0.25">
      <c r="F583949" s="195"/>
    </row>
    <row r="583950" spans="6:6" x14ac:dyDescent="0.25">
      <c r="F583950" s="195"/>
    </row>
    <row r="583951" spans="6:6" x14ac:dyDescent="0.25">
      <c r="F583951" s="195"/>
    </row>
    <row r="583952" spans="6:6" x14ac:dyDescent="0.25">
      <c r="F583952" s="195"/>
    </row>
    <row r="583953" spans="6:6" x14ac:dyDescent="0.25">
      <c r="F583953" s="195"/>
    </row>
    <row r="583954" spans="6:6" x14ac:dyDescent="0.25">
      <c r="F583954" s="195"/>
    </row>
    <row r="583955" spans="6:6" x14ac:dyDescent="0.25">
      <c r="F583955" s="195"/>
    </row>
    <row r="583956" spans="6:6" x14ac:dyDescent="0.25">
      <c r="F583956" s="195"/>
    </row>
    <row r="583957" spans="6:6" x14ac:dyDescent="0.25">
      <c r="F583957" s="195"/>
    </row>
    <row r="583958" spans="6:6" x14ac:dyDescent="0.25">
      <c r="F583958" s="195"/>
    </row>
    <row r="583959" spans="6:6" x14ac:dyDescent="0.25">
      <c r="F583959" s="195"/>
    </row>
    <row r="583960" spans="6:6" x14ac:dyDescent="0.25">
      <c r="F583960" s="195"/>
    </row>
    <row r="583961" spans="6:6" x14ac:dyDescent="0.25">
      <c r="F583961" s="195"/>
    </row>
    <row r="583962" spans="6:6" x14ac:dyDescent="0.25">
      <c r="F583962" s="195"/>
    </row>
    <row r="583963" spans="6:6" x14ac:dyDescent="0.25">
      <c r="F583963" s="195"/>
    </row>
    <row r="583964" spans="6:6" x14ac:dyDescent="0.25">
      <c r="F583964" s="195"/>
    </row>
    <row r="583965" spans="6:6" x14ac:dyDescent="0.25">
      <c r="F583965" s="195"/>
    </row>
    <row r="583966" spans="6:6" x14ac:dyDescent="0.25">
      <c r="F583966" s="195"/>
    </row>
    <row r="583967" spans="6:6" x14ac:dyDescent="0.25">
      <c r="F583967" s="195"/>
    </row>
    <row r="583968" spans="6:6" x14ac:dyDescent="0.25">
      <c r="F583968" s="195"/>
    </row>
    <row r="583969" spans="6:6" x14ac:dyDescent="0.25">
      <c r="F583969" s="195"/>
    </row>
    <row r="583970" spans="6:6" x14ac:dyDescent="0.25">
      <c r="F583970" s="195"/>
    </row>
    <row r="583971" spans="6:6" x14ac:dyDescent="0.25">
      <c r="F583971" s="195"/>
    </row>
    <row r="583972" spans="6:6" x14ac:dyDescent="0.25">
      <c r="F583972" s="195"/>
    </row>
    <row r="583973" spans="6:6" x14ac:dyDescent="0.25">
      <c r="F583973" s="195"/>
    </row>
    <row r="583974" spans="6:6" x14ac:dyDescent="0.25">
      <c r="F583974" s="195"/>
    </row>
    <row r="583975" spans="6:6" x14ac:dyDescent="0.25">
      <c r="F583975" s="195"/>
    </row>
    <row r="583976" spans="6:6" x14ac:dyDescent="0.25">
      <c r="F583976" s="195"/>
    </row>
    <row r="583977" spans="6:6" x14ac:dyDescent="0.25">
      <c r="F583977" s="195"/>
    </row>
    <row r="583978" spans="6:6" x14ac:dyDescent="0.25">
      <c r="F583978" s="195"/>
    </row>
    <row r="583979" spans="6:6" x14ac:dyDescent="0.25">
      <c r="F583979" s="195"/>
    </row>
    <row r="583980" spans="6:6" x14ac:dyDescent="0.25">
      <c r="F583980" s="195"/>
    </row>
    <row r="583981" spans="6:6" x14ac:dyDescent="0.25">
      <c r="F583981" s="195"/>
    </row>
    <row r="583982" spans="6:6" x14ac:dyDescent="0.25">
      <c r="F583982" s="195"/>
    </row>
    <row r="583983" spans="6:6" x14ac:dyDescent="0.25">
      <c r="F583983" s="195"/>
    </row>
    <row r="583984" spans="6:6" x14ac:dyDescent="0.25">
      <c r="F583984" s="195"/>
    </row>
    <row r="583985" spans="6:6" x14ac:dyDescent="0.25">
      <c r="F583985" s="195"/>
    </row>
    <row r="583986" spans="6:6" x14ac:dyDescent="0.25">
      <c r="F583986" s="195"/>
    </row>
    <row r="583987" spans="6:6" x14ac:dyDescent="0.25">
      <c r="F583987" s="195"/>
    </row>
    <row r="583988" spans="6:6" x14ac:dyDescent="0.25">
      <c r="F583988" s="195"/>
    </row>
    <row r="583989" spans="6:6" x14ac:dyDescent="0.25">
      <c r="F583989" s="195"/>
    </row>
    <row r="583990" spans="6:6" x14ac:dyDescent="0.25">
      <c r="F583990" s="195"/>
    </row>
    <row r="583991" spans="6:6" x14ac:dyDescent="0.25">
      <c r="F583991" s="195"/>
    </row>
    <row r="583992" spans="6:6" x14ac:dyDescent="0.25">
      <c r="F583992" s="195"/>
    </row>
    <row r="583993" spans="6:6" x14ac:dyDescent="0.25">
      <c r="F583993" s="195"/>
    </row>
    <row r="583994" spans="6:6" x14ac:dyDescent="0.25">
      <c r="F583994" s="195"/>
    </row>
    <row r="583995" spans="6:6" x14ac:dyDescent="0.25">
      <c r="F583995" s="195"/>
    </row>
    <row r="583996" spans="6:6" x14ac:dyDescent="0.25">
      <c r="F583996" s="195"/>
    </row>
    <row r="583997" spans="6:6" x14ac:dyDescent="0.25">
      <c r="F583997" s="195"/>
    </row>
    <row r="583998" spans="6:6" x14ac:dyDescent="0.25">
      <c r="F583998" s="195"/>
    </row>
    <row r="583999" spans="6:6" x14ac:dyDescent="0.25">
      <c r="F583999" s="195"/>
    </row>
    <row r="584000" spans="6:6" x14ac:dyDescent="0.25">
      <c r="F584000" s="195"/>
    </row>
    <row r="584001" spans="6:6" x14ac:dyDescent="0.25">
      <c r="F584001" s="195"/>
    </row>
    <row r="584002" spans="6:6" x14ac:dyDescent="0.25">
      <c r="F584002" s="195"/>
    </row>
    <row r="584003" spans="6:6" x14ac:dyDescent="0.25">
      <c r="F584003" s="195"/>
    </row>
    <row r="584004" spans="6:6" x14ac:dyDescent="0.25">
      <c r="F584004" s="195"/>
    </row>
    <row r="584005" spans="6:6" x14ac:dyDescent="0.25">
      <c r="F584005" s="195"/>
    </row>
    <row r="584006" spans="6:6" x14ac:dyDescent="0.25">
      <c r="F584006" s="195"/>
    </row>
    <row r="584007" spans="6:6" x14ac:dyDescent="0.25">
      <c r="F584007" s="195"/>
    </row>
    <row r="584008" spans="6:6" x14ac:dyDescent="0.25">
      <c r="F584008" s="195"/>
    </row>
    <row r="584009" spans="6:6" x14ac:dyDescent="0.25">
      <c r="F584009" s="195"/>
    </row>
    <row r="584010" spans="6:6" x14ac:dyDescent="0.25">
      <c r="F584010" s="195"/>
    </row>
    <row r="584011" spans="6:6" x14ac:dyDescent="0.25">
      <c r="F584011" s="195"/>
    </row>
    <row r="584012" spans="6:6" x14ac:dyDescent="0.25">
      <c r="F584012" s="195"/>
    </row>
    <row r="584013" spans="6:6" x14ac:dyDescent="0.25">
      <c r="F584013" s="195"/>
    </row>
    <row r="584014" spans="6:6" x14ac:dyDescent="0.25">
      <c r="F584014" s="195"/>
    </row>
    <row r="584015" spans="6:6" x14ac:dyDescent="0.25">
      <c r="F584015" s="195"/>
    </row>
    <row r="584016" spans="6:6" x14ac:dyDescent="0.25">
      <c r="F584016" s="195"/>
    </row>
    <row r="584017" spans="6:6" x14ac:dyDescent="0.25">
      <c r="F584017" s="195"/>
    </row>
    <row r="584018" spans="6:6" x14ac:dyDescent="0.25">
      <c r="F584018" s="195"/>
    </row>
    <row r="584019" spans="6:6" x14ac:dyDescent="0.25">
      <c r="F584019" s="195"/>
    </row>
    <row r="584020" spans="6:6" x14ac:dyDescent="0.25">
      <c r="F584020" s="195"/>
    </row>
    <row r="584021" spans="6:6" x14ac:dyDescent="0.25">
      <c r="F584021" s="195"/>
    </row>
    <row r="584022" spans="6:6" x14ac:dyDescent="0.25">
      <c r="F584022" s="195"/>
    </row>
    <row r="584023" spans="6:6" x14ac:dyDescent="0.25">
      <c r="F584023" s="195"/>
    </row>
    <row r="584024" spans="6:6" x14ac:dyDescent="0.25">
      <c r="F584024" s="195"/>
    </row>
    <row r="584025" spans="6:6" x14ac:dyDescent="0.25">
      <c r="F584025" s="195"/>
    </row>
    <row r="584026" spans="6:6" x14ac:dyDescent="0.25">
      <c r="F584026" s="195"/>
    </row>
    <row r="584027" spans="6:6" x14ac:dyDescent="0.25">
      <c r="F584027" s="195"/>
    </row>
    <row r="584028" spans="6:6" x14ac:dyDescent="0.25">
      <c r="F584028" s="195"/>
    </row>
    <row r="584029" spans="6:6" x14ac:dyDescent="0.25">
      <c r="F584029" s="195"/>
    </row>
    <row r="584030" spans="6:6" x14ac:dyDescent="0.25">
      <c r="F584030" s="195"/>
    </row>
    <row r="584031" spans="6:6" x14ac:dyDescent="0.25">
      <c r="F584031" s="195"/>
    </row>
    <row r="584032" spans="6:6" x14ac:dyDescent="0.25">
      <c r="F584032" s="195"/>
    </row>
    <row r="584033" spans="6:6" x14ac:dyDescent="0.25">
      <c r="F584033" s="195"/>
    </row>
    <row r="584034" spans="6:6" x14ac:dyDescent="0.25">
      <c r="F584034" s="195"/>
    </row>
    <row r="584035" spans="6:6" x14ac:dyDescent="0.25">
      <c r="F584035" s="195"/>
    </row>
    <row r="584036" spans="6:6" x14ac:dyDescent="0.25">
      <c r="F584036" s="195"/>
    </row>
    <row r="584037" spans="6:6" x14ac:dyDescent="0.25">
      <c r="F584037" s="195"/>
    </row>
    <row r="584038" spans="6:6" x14ac:dyDescent="0.25">
      <c r="F584038" s="195"/>
    </row>
    <row r="584039" spans="6:6" x14ac:dyDescent="0.25">
      <c r="F584039" s="195"/>
    </row>
    <row r="584040" spans="6:6" x14ac:dyDescent="0.25">
      <c r="F584040" s="195"/>
    </row>
    <row r="584041" spans="6:6" x14ac:dyDescent="0.25">
      <c r="F584041" s="195"/>
    </row>
    <row r="584042" spans="6:6" x14ac:dyDescent="0.25">
      <c r="F584042" s="195"/>
    </row>
    <row r="584043" spans="6:6" x14ac:dyDescent="0.25">
      <c r="F584043" s="195"/>
    </row>
    <row r="584044" spans="6:6" x14ac:dyDescent="0.25">
      <c r="F584044" s="195"/>
    </row>
    <row r="584045" spans="6:6" x14ac:dyDescent="0.25">
      <c r="F584045" s="195"/>
    </row>
    <row r="584046" spans="6:6" x14ac:dyDescent="0.25">
      <c r="F584046" s="195"/>
    </row>
    <row r="584047" spans="6:6" x14ac:dyDescent="0.25">
      <c r="F584047" s="195"/>
    </row>
    <row r="584048" spans="6:6" x14ac:dyDescent="0.25">
      <c r="F584048" s="195"/>
    </row>
    <row r="584049" spans="6:6" x14ac:dyDescent="0.25">
      <c r="F584049" s="195"/>
    </row>
    <row r="584050" spans="6:6" x14ac:dyDescent="0.25">
      <c r="F584050" s="195"/>
    </row>
    <row r="584051" spans="6:6" x14ac:dyDescent="0.25">
      <c r="F584051" s="195"/>
    </row>
    <row r="584052" spans="6:6" x14ac:dyDescent="0.25">
      <c r="F584052" s="195"/>
    </row>
    <row r="584053" spans="6:6" x14ac:dyDescent="0.25">
      <c r="F584053" s="195"/>
    </row>
    <row r="584054" spans="6:6" x14ac:dyDescent="0.25">
      <c r="F584054" s="195"/>
    </row>
    <row r="584055" spans="6:6" x14ac:dyDescent="0.25">
      <c r="F584055" s="195"/>
    </row>
    <row r="584056" spans="6:6" x14ac:dyDescent="0.25">
      <c r="F584056" s="195"/>
    </row>
    <row r="584057" spans="6:6" x14ac:dyDescent="0.25">
      <c r="F584057" s="195"/>
    </row>
    <row r="584058" spans="6:6" x14ac:dyDescent="0.25">
      <c r="F584058" s="195"/>
    </row>
    <row r="584059" spans="6:6" x14ac:dyDescent="0.25">
      <c r="F584059" s="195"/>
    </row>
    <row r="584060" spans="6:6" x14ac:dyDescent="0.25">
      <c r="F584060" s="195"/>
    </row>
    <row r="584061" spans="6:6" x14ac:dyDescent="0.25">
      <c r="F584061" s="195"/>
    </row>
    <row r="584062" spans="6:6" x14ac:dyDescent="0.25">
      <c r="F584062" s="195"/>
    </row>
    <row r="584063" spans="6:6" x14ac:dyDescent="0.25">
      <c r="F584063" s="195"/>
    </row>
    <row r="584064" spans="6:6" x14ac:dyDescent="0.25">
      <c r="F584064" s="195"/>
    </row>
    <row r="584065" spans="6:6" x14ac:dyDescent="0.25">
      <c r="F584065" s="195"/>
    </row>
    <row r="584066" spans="6:6" x14ac:dyDescent="0.25">
      <c r="F584066" s="195"/>
    </row>
    <row r="584067" spans="6:6" x14ac:dyDescent="0.25">
      <c r="F584067" s="195"/>
    </row>
    <row r="584068" spans="6:6" x14ac:dyDescent="0.25">
      <c r="F584068" s="195"/>
    </row>
    <row r="584069" spans="6:6" x14ac:dyDescent="0.25">
      <c r="F584069" s="195"/>
    </row>
    <row r="584070" spans="6:6" x14ac:dyDescent="0.25">
      <c r="F584070" s="195"/>
    </row>
    <row r="584071" spans="6:6" x14ac:dyDescent="0.25">
      <c r="F584071" s="195"/>
    </row>
    <row r="584072" spans="6:6" x14ac:dyDescent="0.25">
      <c r="F584072" s="195"/>
    </row>
    <row r="584073" spans="6:6" x14ac:dyDescent="0.25">
      <c r="F584073" s="195"/>
    </row>
    <row r="584074" spans="6:6" x14ac:dyDescent="0.25">
      <c r="F584074" s="195"/>
    </row>
    <row r="584075" spans="6:6" x14ac:dyDescent="0.25">
      <c r="F584075" s="195"/>
    </row>
    <row r="584076" spans="6:6" x14ac:dyDescent="0.25">
      <c r="F584076" s="195"/>
    </row>
    <row r="584077" spans="6:6" x14ac:dyDescent="0.25">
      <c r="F584077" s="195"/>
    </row>
    <row r="584078" spans="6:6" x14ac:dyDescent="0.25">
      <c r="F584078" s="195"/>
    </row>
    <row r="584079" spans="6:6" x14ac:dyDescent="0.25">
      <c r="F584079" s="195"/>
    </row>
    <row r="584080" spans="6:6" x14ac:dyDescent="0.25">
      <c r="F584080" s="195"/>
    </row>
    <row r="584081" spans="6:6" x14ac:dyDescent="0.25">
      <c r="F584081" s="195"/>
    </row>
    <row r="584082" spans="6:6" x14ac:dyDescent="0.25">
      <c r="F584082" s="195"/>
    </row>
    <row r="584083" spans="6:6" x14ac:dyDescent="0.25">
      <c r="F584083" s="195"/>
    </row>
    <row r="584084" spans="6:6" x14ac:dyDescent="0.25">
      <c r="F584084" s="195"/>
    </row>
    <row r="584085" spans="6:6" x14ac:dyDescent="0.25">
      <c r="F584085" s="195"/>
    </row>
    <row r="584086" spans="6:6" x14ac:dyDescent="0.25">
      <c r="F584086" s="195"/>
    </row>
    <row r="584087" spans="6:6" x14ac:dyDescent="0.25">
      <c r="F584087" s="195"/>
    </row>
    <row r="584088" spans="6:6" x14ac:dyDescent="0.25">
      <c r="F584088" s="195"/>
    </row>
    <row r="584089" spans="6:6" x14ac:dyDescent="0.25">
      <c r="F584089" s="195"/>
    </row>
    <row r="584090" spans="6:6" x14ac:dyDescent="0.25">
      <c r="F584090" s="195"/>
    </row>
    <row r="584091" spans="6:6" x14ac:dyDescent="0.25">
      <c r="F584091" s="195"/>
    </row>
    <row r="584092" spans="6:6" x14ac:dyDescent="0.25">
      <c r="F584092" s="195"/>
    </row>
    <row r="584093" spans="6:6" x14ac:dyDescent="0.25">
      <c r="F584093" s="195"/>
    </row>
    <row r="584094" spans="6:6" x14ac:dyDescent="0.25">
      <c r="F584094" s="195"/>
    </row>
    <row r="584095" spans="6:6" x14ac:dyDescent="0.25">
      <c r="F584095" s="195"/>
    </row>
    <row r="584096" spans="6:6" x14ac:dyDescent="0.25">
      <c r="F584096" s="195"/>
    </row>
    <row r="584097" spans="6:6" x14ac:dyDescent="0.25">
      <c r="F584097" s="195"/>
    </row>
    <row r="584098" spans="6:6" x14ac:dyDescent="0.25">
      <c r="F584098" s="195"/>
    </row>
    <row r="584099" spans="6:6" x14ac:dyDescent="0.25">
      <c r="F584099" s="195"/>
    </row>
    <row r="584100" spans="6:6" x14ac:dyDescent="0.25">
      <c r="F584100" s="195"/>
    </row>
    <row r="584101" spans="6:6" x14ac:dyDescent="0.25">
      <c r="F584101" s="195"/>
    </row>
    <row r="584102" spans="6:6" x14ac:dyDescent="0.25">
      <c r="F584102" s="195"/>
    </row>
    <row r="584103" spans="6:6" x14ac:dyDescent="0.25">
      <c r="F584103" s="195"/>
    </row>
    <row r="584104" spans="6:6" x14ac:dyDescent="0.25">
      <c r="F584104" s="195"/>
    </row>
    <row r="584105" spans="6:6" x14ac:dyDescent="0.25">
      <c r="F584105" s="195"/>
    </row>
    <row r="584106" spans="6:6" x14ac:dyDescent="0.25">
      <c r="F584106" s="195"/>
    </row>
    <row r="584107" spans="6:6" x14ac:dyDescent="0.25">
      <c r="F584107" s="195"/>
    </row>
    <row r="584108" spans="6:6" x14ac:dyDescent="0.25">
      <c r="F584108" s="195"/>
    </row>
    <row r="584109" spans="6:6" x14ac:dyDescent="0.25">
      <c r="F584109" s="195"/>
    </row>
    <row r="584110" spans="6:6" x14ac:dyDescent="0.25">
      <c r="F584110" s="195"/>
    </row>
    <row r="584111" spans="6:6" x14ac:dyDescent="0.25">
      <c r="F584111" s="195"/>
    </row>
    <row r="584112" spans="6:6" x14ac:dyDescent="0.25">
      <c r="F584112" s="195"/>
    </row>
    <row r="584113" spans="6:6" x14ac:dyDescent="0.25">
      <c r="F584113" s="195"/>
    </row>
    <row r="584114" spans="6:6" x14ac:dyDescent="0.25">
      <c r="F584114" s="195"/>
    </row>
    <row r="584115" spans="6:6" x14ac:dyDescent="0.25">
      <c r="F584115" s="195"/>
    </row>
    <row r="584116" spans="6:6" x14ac:dyDescent="0.25">
      <c r="F584116" s="195"/>
    </row>
    <row r="584117" spans="6:6" x14ac:dyDescent="0.25">
      <c r="F584117" s="195"/>
    </row>
    <row r="584118" spans="6:6" x14ac:dyDescent="0.25">
      <c r="F584118" s="195"/>
    </row>
    <row r="584119" spans="6:6" x14ac:dyDescent="0.25">
      <c r="F584119" s="195"/>
    </row>
    <row r="584120" spans="6:6" x14ac:dyDescent="0.25">
      <c r="F584120" s="195"/>
    </row>
    <row r="584121" spans="6:6" x14ac:dyDescent="0.25">
      <c r="F584121" s="195"/>
    </row>
    <row r="584122" spans="6:6" x14ac:dyDescent="0.25">
      <c r="F584122" s="195"/>
    </row>
    <row r="584123" spans="6:6" x14ac:dyDescent="0.25">
      <c r="F584123" s="195"/>
    </row>
    <row r="584124" spans="6:6" x14ac:dyDescent="0.25">
      <c r="F584124" s="195"/>
    </row>
    <row r="584125" spans="6:6" x14ac:dyDescent="0.25">
      <c r="F584125" s="195"/>
    </row>
    <row r="584126" spans="6:6" x14ac:dyDescent="0.25">
      <c r="F584126" s="195"/>
    </row>
    <row r="584127" spans="6:6" x14ac:dyDescent="0.25">
      <c r="F584127" s="195"/>
    </row>
    <row r="584128" spans="6:6" x14ac:dyDescent="0.25">
      <c r="F584128" s="195"/>
    </row>
    <row r="584129" spans="6:6" x14ac:dyDescent="0.25">
      <c r="F584129" s="195"/>
    </row>
    <row r="584130" spans="6:6" x14ac:dyDescent="0.25">
      <c r="F584130" s="195"/>
    </row>
    <row r="584131" spans="6:6" x14ac:dyDescent="0.25">
      <c r="F584131" s="195"/>
    </row>
    <row r="584132" spans="6:6" x14ac:dyDescent="0.25">
      <c r="F584132" s="195"/>
    </row>
    <row r="584133" spans="6:6" x14ac:dyDescent="0.25">
      <c r="F584133" s="195"/>
    </row>
    <row r="584134" spans="6:6" x14ac:dyDescent="0.25">
      <c r="F584134" s="195"/>
    </row>
    <row r="584135" spans="6:6" x14ac:dyDescent="0.25">
      <c r="F584135" s="195"/>
    </row>
    <row r="584136" spans="6:6" x14ac:dyDescent="0.25">
      <c r="F584136" s="195"/>
    </row>
    <row r="584137" spans="6:6" x14ac:dyDescent="0.25">
      <c r="F584137" s="195"/>
    </row>
    <row r="584138" spans="6:6" x14ac:dyDescent="0.25">
      <c r="F584138" s="195"/>
    </row>
    <row r="584139" spans="6:6" x14ac:dyDescent="0.25">
      <c r="F584139" s="195"/>
    </row>
    <row r="584140" spans="6:6" x14ac:dyDescent="0.25">
      <c r="F584140" s="195"/>
    </row>
    <row r="584141" spans="6:6" x14ac:dyDescent="0.25">
      <c r="F584141" s="195"/>
    </row>
    <row r="584142" spans="6:6" x14ac:dyDescent="0.25">
      <c r="F584142" s="195"/>
    </row>
    <row r="584143" spans="6:6" x14ac:dyDescent="0.25">
      <c r="F584143" s="195"/>
    </row>
    <row r="584144" spans="6:6" x14ac:dyDescent="0.25">
      <c r="F584144" s="195"/>
    </row>
    <row r="584145" spans="6:6" x14ac:dyDescent="0.25">
      <c r="F584145" s="195"/>
    </row>
    <row r="584146" spans="6:6" x14ac:dyDescent="0.25">
      <c r="F584146" s="195"/>
    </row>
    <row r="584147" spans="6:6" x14ac:dyDescent="0.25">
      <c r="F584147" s="195"/>
    </row>
    <row r="584148" spans="6:6" x14ac:dyDescent="0.25">
      <c r="F584148" s="195"/>
    </row>
    <row r="584149" spans="6:6" x14ac:dyDescent="0.25">
      <c r="F584149" s="195"/>
    </row>
    <row r="584150" spans="6:6" x14ac:dyDescent="0.25">
      <c r="F584150" s="195"/>
    </row>
    <row r="584151" spans="6:6" x14ac:dyDescent="0.25">
      <c r="F584151" s="195"/>
    </row>
    <row r="584152" spans="6:6" x14ac:dyDescent="0.25">
      <c r="F584152" s="195"/>
    </row>
    <row r="584153" spans="6:6" x14ac:dyDescent="0.25">
      <c r="F584153" s="195"/>
    </row>
    <row r="584154" spans="6:6" x14ac:dyDescent="0.25">
      <c r="F584154" s="195"/>
    </row>
    <row r="584155" spans="6:6" x14ac:dyDescent="0.25">
      <c r="F584155" s="195"/>
    </row>
    <row r="584156" spans="6:6" x14ac:dyDescent="0.25">
      <c r="F584156" s="195"/>
    </row>
    <row r="584157" spans="6:6" x14ac:dyDescent="0.25">
      <c r="F584157" s="195"/>
    </row>
    <row r="584158" spans="6:6" x14ac:dyDescent="0.25">
      <c r="F584158" s="195"/>
    </row>
    <row r="584159" spans="6:6" x14ac:dyDescent="0.25">
      <c r="F584159" s="195"/>
    </row>
    <row r="584160" spans="6:6" x14ac:dyDescent="0.25">
      <c r="F584160" s="195"/>
    </row>
    <row r="584161" spans="6:6" x14ac:dyDescent="0.25">
      <c r="F584161" s="195"/>
    </row>
    <row r="584162" spans="6:6" x14ac:dyDescent="0.25">
      <c r="F584162" s="195"/>
    </row>
    <row r="584163" spans="6:6" x14ac:dyDescent="0.25">
      <c r="F584163" s="195"/>
    </row>
    <row r="584164" spans="6:6" x14ac:dyDescent="0.25">
      <c r="F584164" s="195"/>
    </row>
    <row r="584165" spans="6:6" x14ac:dyDescent="0.25">
      <c r="F584165" s="195"/>
    </row>
    <row r="584166" spans="6:6" x14ac:dyDescent="0.25">
      <c r="F584166" s="195"/>
    </row>
    <row r="584167" spans="6:6" x14ac:dyDescent="0.25">
      <c r="F584167" s="195"/>
    </row>
    <row r="584168" spans="6:6" x14ac:dyDescent="0.25">
      <c r="F584168" s="195"/>
    </row>
    <row r="584169" spans="6:6" x14ac:dyDescent="0.25">
      <c r="F584169" s="195"/>
    </row>
    <row r="584170" spans="6:6" x14ac:dyDescent="0.25">
      <c r="F584170" s="195"/>
    </row>
    <row r="584171" spans="6:6" x14ac:dyDescent="0.25">
      <c r="F584171" s="195"/>
    </row>
    <row r="584172" spans="6:6" x14ac:dyDescent="0.25">
      <c r="F584172" s="195"/>
    </row>
    <row r="584173" spans="6:6" x14ac:dyDescent="0.25">
      <c r="F584173" s="195"/>
    </row>
    <row r="584174" spans="6:6" x14ac:dyDescent="0.25">
      <c r="F584174" s="195"/>
    </row>
    <row r="584175" spans="6:6" x14ac:dyDescent="0.25">
      <c r="F584175" s="195"/>
    </row>
    <row r="584176" spans="6:6" x14ac:dyDescent="0.25">
      <c r="F584176" s="195"/>
    </row>
    <row r="584177" spans="6:6" x14ac:dyDescent="0.25">
      <c r="F584177" s="195"/>
    </row>
    <row r="584178" spans="6:6" x14ac:dyDescent="0.25">
      <c r="F584178" s="195"/>
    </row>
    <row r="584179" spans="6:6" x14ac:dyDescent="0.25">
      <c r="F584179" s="195"/>
    </row>
    <row r="584180" spans="6:6" x14ac:dyDescent="0.25">
      <c r="F584180" s="195"/>
    </row>
    <row r="584181" spans="6:6" x14ac:dyDescent="0.25">
      <c r="F584181" s="195"/>
    </row>
    <row r="584182" spans="6:6" x14ac:dyDescent="0.25">
      <c r="F584182" s="195"/>
    </row>
    <row r="584183" spans="6:6" x14ac:dyDescent="0.25">
      <c r="F584183" s="195"/>
    </row>
    <row r="584184" spans="6:6" x14ac:dyDescent="0.25">
      <c r="F584184" s="195"/>
    </row>
    <row r="584185" spans="6:6" x14ac:dyDescent="0.25">
      <c r="F584185" s="195"/>
    </row>
    <row r="584186" spans="6:6" x14ac:dyDescent="0.25">
      <c r="F584186" s="195"/>
    </row>
    <row r="584187" spans="6:6" x14ac:dyDescent="0.25">
      <c r="F584187" s="195"/>
    </row>
    <row r="584188" spans="6:6" x14ac:dyDescent="0.25">
      <c r="F584188" s="195"/>
    </row>
    <row r="584189" spans="6:6" x14ac:dyDescent="0.25">
      <c r="F584189" s="195"/>
    </row>
    <row r="584190" spans="6:6" x14ac:dyDescent="0.25">
      <c r="F584190" s="195"/>
    </row>
    <row r="584191" spans="6:6" x14ac:dyDescent="0.25">
      <c r="F584191" s="195"/>
    </row>
    <row r="584192" spans="6:6" x14ac:dyDescent="0.25">
      <c r="F584192" s="195"/>
    </row>
    <row r="584193" spans="6:6" x14ac:dyDescent="0.25">
      <c r="F584193" s="195"/>
    </row>
    <row r="584194" spans="6:6" x14ac:dyDescent="0.25">
      <c r="F584194" s="195"/>
    </row>
    <row r="584195" spans="6:6" x14ac:dyDescent="0.25">
      <c r="F584195" s="195"/>
    </row>
    <row r="584196" spans="6:6" x14ac:dyDescent="0.25">
      <c r="F584196" s="195"/>
    </row>
    <row r="584197" spans="6:6" x14ac:dyDescent="0.25">
      <c r="F584197" s="195"/>
    </row>
    <row r="584198" spans="6:6" x14ac:dyDescent="0.25">
      <c r="F584198" s="195"/>
    </row>
    <row r="584199" spans="6:6" x14ac:dyDescent="0.25">
      <c r="F584199" s="195"/>
    </row>
    <row r="584200" spans="6:6" x14ac:dyDescent="0.25">
      <c r="F584200" s="195"/>
    </row>
    <row r="584201" spans="6:6" x14ac:dyDescent="0.25">
      <c r="F584201" s="195"/>
    </row>
    <row r="584202" spans="6:6" x14ac:dyDescent="0.25">
      <c r="F584202" s="195"/>
    </row>
    <row r="584203" spans="6:6" x14ac:dyDescent="0.25">
      <c r="F584203" s="195"/>
    </row>
    <row r="584204" spans="6:6" x14ac:dyDescent="0.25">
      <c r="F584204" s="195"/>
    </row>
    <row r="584205" spans="6:6" x14ac:dyDescent="0.25">
      <c r="F584205" s="195"/>
    </row>
    <row r="584206" spans="6:6" x14ac:dyDescent="0.25">
      <c r="F584206" s="195"/>
    </row>
    <row r="584207" spans="6:6" x14ac:dyDescent="0.25">
      <c r="F584207" s="195"/>
    </row>
    <row r="584208" spans="6:6" x14ac:dyDescent="0.25">
      <c r="F584208" s="195"/>
    </row>
    <row r="584209" spans="6:6" x14ac:dyDescent="0.25">
      <c r="F584209" s="195"/>
    </row>
    <row r="584210" spans="6:6" x14ac:dyDescent="0.25">
      <c r="F584210" s="195"/>
    </row>
    <row r="584211" spans="6:6" x14ac:dyDescent="0.25">
      <c r="F584211" s="195"/>
    </row>
    <row r="584212" spans="6:6" x14ac:dyDescent="0.25">
      <c r="F584212" s="195"/>
    </row>
    <row r="584213" spans="6:6" x14ac:dyDescent="0.25">
      <c r="F584213" s="195"/>
    </row>
    <row r="584214" spans="6:6" x14ac:dyDescent="0.25">
      <c r="F584214" s="195"/>
    </row>
    <row r="584215" spans="6:6" x14ac:dyDescent="0.25">
      <c r="F584215" s="195"/>
    </row>
    <row r="584216" spans="6:6" x14ac:dyDescent="0.25">
      <c r="F584216" s="195"/>
    </row>
    <row r="584217" spans="6:6" x14ac:dyDescent="0.25">
      <c r="F584217" s="195"/>
    </row>
    <row r="584218" spans="6:6" x14ac:dyDescent="0.25">
      <c r="F584218" s="195"/>
    </row>
    <row r="584219" spans="6:6" x14ac:dyDescent="0.25">
      <c r="F584219" s="195"/>
    </row>
    <row r="584220" spans="6:6" x14ac:dyDescent="0.25">
      <c r="F584220" s="195"/>
    </row>
    <row r="584221" spans="6:6" x14ac:dyDescent="0.25">
      <c r="F584221" s="195"/>
    </row>
    <row r="584222" spans="6:6" x14ac:dyDescent="0.25">
      <c r="F584222" s="195"/>
    </row>
    <row r="584223" spans="6:6" x14ac:dyDescent="0.25">
      <c r="F584223" s="195"/>
    </row>
    <row r="584224" spans="6:6" x14ac:dyDescent="0.25">
      <c r="F584224" s="195"/>
    </row>
    <row r="584225" spans="6:6" x14ac:dyDescent="0.25">
      <c r="F584225" s="195"/>
    </row>
    <row r="584226" spans="6:6" x14ac:dyDescent="0.25">
      <c r="F584226" s="195"/>
    </row>
    <row r="584227" spans="6:6" x14ac:dyDescent="0.25">
      <c r="F584227" s="195"/>
    </row>
    <row r="584228" spans="6:6" x14ac:dyDescent="0.25">
      <c r="F584228" s="195"/>
    </row>
    <row r="584229" spans="6:6" x14ac:dyDescent="0.25">
      <c r="F584229" s="195"/>
    </row>
    <row r="584230" spans="6:6" x14ac:dyDescent="0.25">
      <c r="F584230" s="195"/>
    </row>
    <row r="584231" spans="6:6" x14ac:dyDescent="0.25">
      <c r="F584231" s="195"/>
    </row>
    <row r="584232" spans="6:6" x14ac:dyDescent="0.25">
      <c r="F584232" s="195"/>
    </row>
    <row r="584233" spans="6:6" x14ac:dyDescent="0.25">
      <c r="F584233" s="195"/>
    </row>
    <row r="584234" spans="6:6" x14ac:dyDescent="0.25">
      <c r="F584234" s="195"/>
    </row>
    <row r="584235" spans="6:6" x14ac:dyDescent="0.25">
      <c r="F584235" s="195"/>
    </row>
    <row r="584236" spans="6:6" x14ac:dyDescent="0.25">
      <c r="F584236" s="195"/>
    </row>
    <row r="584237" spans="6:6" x14ac:dyDescent="0.25">
      <c r="F584237" s="195"/>
    </row>
    <row r="584238" spans="6:6" x14ac:dyDescent="0.25">
      <c r="F584238" s="195"/>
    </row>
    <row r="584239" spans="6:6" x14ac:dyDescent="0.25">
      <c r="F584239" s="195"/>
    </row>
    <row r="584240" spans="6:6" x14ac:dyDescent="0.25">
      <c r="F584240" s="195"/>
    </row>
    <row r="584241" spans="6:6" x14ac:dyDescent="0.25">
      <c r="F584241" s="195"/>
    </row>
    <row r="584242" spans="6:6" x14ac:dyDescent="0.25">
      <c r="F584242" s="195"/>
    </row>
    <row r="584243" spans="6:6" x14ac:dyDescent="0.25">
      <c r="F584243" s="195"/>
    </row>
    <row r="584244" spans="6:6" x14ac:dyDescent="0.25">
      <c r="F584244" s="195"/>
    </row>
    <row r="584245" spans="6:6" x14ac:dyDescent="0.25">
      <c r="F584245" s="195"/>
    </row>
    <row r="584246" spans="6:6" x14ac:dyDescent="0.25">
      <c r="F584246" s="195"/>
    </row>
    <row r="584247" spans="6:6" x14ac:dyDescent="0.25">
      <c r="F584247" s="195"/>
    </row>
    <row r="584248" spans="6:6" x14ac:dyDescent="0.25">
      <c r="F584248" s="195"/>
    </row>
    <row r="584249" spans="6:6" x14ac:dyDescent="0.25">
      <c r="F584249" s="195"/>
    </row>
    <row r="584250" spans="6:6" x14ac:dyDescent="0.25">
      <c r="F584250" s="195"/>
    </row>
    <row r="584251" spans="6:6" x14ac:dyDescent="0.25">
      <c r="F584251" s="195"/>
    </row>
    <row r="584252" spans="6:6" x14ac:dyDescent="0.25">
      <c r="F584252" s="195"/>
    </row>
    <row r="584253" spans="6:6" x14ac:dyDescent="0.25">
      <c r="F584253" s="195"/>
    </row>
    <row r="584254" spans="6:6" x14ac:dyDescent="0.25">
      <c r="F584254" s="195"/>
    </row>
    <row r="584255" spans="6:6" x14ac:dyDescent="0.25">
      <c r="F584255" s="195"/>
    </row>
    <row r="584256" spans="6:6" x14ac:dyDescent="0.25">
      <c r="F584256" s="195"/>
    </row>
    <row r="584257" spans="6:6" x14ac:dyDescent="0.25">
      <c r="F584257" s="195"/>
    </row>
    <row r="584258" spans="6:6" x14ac:dyDescent="0.25">
      <c r="F584258" s="195"/>
    </row>
    <row r="584259" spans="6:6" x14ac:dyDescent="0.25">
      <c r="F584259" s="195"/>
    </row>
    <row r="584260" spans="6:6" x14ac:dyDescent="0.25">
      <c r="F584260" s="195"/>
    </row>
    <row r="584261" spans="6:6" x14ac:dyDescent="0.25">
      <c r="F584261" s="195"/>
    </row>
    <row r="584262" spans="6:6" x14ac:dyDescent="0.25">
      <c r="F584262" s="195"/>
    </row>
    <row r="584263" spans="6:6" x14ac:dyDescent="0.25">
      <c r="F584263" s="195"/>
    </row>
    <row r="584264" spans="6:6" x14ac:dyDescent="0.25">
      <c r="F584264" s="195"/>
    </row>
    <row r="584265" spans="6:6" x14ac:dyDescent="0.25">
      <c r="F584265" s="195"/>
    </row>
    <row r="584266" spans="6:6" x14ac:dyDescent="0.25">
      <c r="F584266" s="195"/>
    </row>
    <row r="584267" spans="6:6" x14ac:dyDescent="0.25">
      <c r="F584267" s="195"/>
    </row>
    <row r="584268" spans="6:6" x14ac:dyDescent="0.25">
      <c r="F584268" s="195"/>
    </row>
    <row r="584269" spans="6:6" x14ac:dyDescent="0.25">
      <c r="F584269" s="195"/>
    </row>
    <row r="584270" spans="6:6" x14ac:dyDescent="0.25">
      <c r="F584270" s="195"/>
    </row>
    <row r="584271" spans="6:6" x14ac:dyDescent="0.25">
      <c r="F584271" s="195"/>
    </row>
    <row r="584272" spans="6:6" x14ac:dyDescent="0.25">
      <c r="F584272" s="195"/>
    </row>
    <row r="589390" spans="6:6" x14ac:dyDescent="0.25">
      <c r="F589390" s="195"/>
    </row>
    <row r="589391" spans="6:6" x14ac:dyDescent="0.25">
      <c r="F589391" s="195"/>
    </row>
    <row r="589392" spans="6:6" x14ac:dyDescent="0.25">
      <c r="F589392" s="195"/>
    </row>
    <row r="589393" spans="6:6" x14ac:dyDescent="0.25">
      <c r="F589393" s="195"/>
    </row>
    <row r="589394" spans="6:6" x14ac:dyDescent="0.25">
      <c r="F589394" s="195"/>
    </row>
    <row r="589395" spans="6:6" x14ac:dyDescent="0.25">
      <c r="F589395" s="195"/>
    </row>
    <row r="589396" spans="6:6" x14ac:dyDescent="0.25">
      <c r="F589396" s="195"/>
    </row>
    <row r="589397" spans="6:6" x14ac:dyDescent="0.25">
      <c r="F589397" s="195"/>
    </row>
    <row r="589398" spans="6:6" x14ac:dyDescent="0.25">
      <c r="F589398" s="195"/>
    </row>
    <row r="589399" spans="6:6" x14ac:dyDescent="0.25">
      <c r="F589399" s="195"/>
    </row>
    <row r="589400" spans="6:6" x14ac:dyDescent="0.25">
      <c r="F589400" s="195"/>
    </row>
    <row r="589401" spans="6:6" x14ac:dyDescent="0.25">
      <c r="F589401" s="195"/>
    </row>
    <row r="589402" spans="6:6" x14ac:dyDescent="0.25">
      <c r="F589402" s="195"/>
    </row>
    <row r="589403" spans="6:6" x14ac:dyDescent="0.25">
      <c r="F589403" s="195"/>
    </row>
    <row r="589404" spans="6:6" x14ac:dyDescent="0.25">
      <c r="F589404" s="195"/>
    </row>
    <row r="589405" spans="6:6" x14ac:dyDescent="0.25">
      <c r="F589405" s="195"/>
    </row>
    <row r="589406" spans="6:6" x14ac:dyDescent="0.25">
      <c r="F589406" s="195"/>
    </row>
    <row r="589407" spans="6:6" x14ac:dyDescent="0.25">
      <c r="F589407" s="195"/>
    </row>
    <row r="589408" spans="6:6" x14ac:dyDescent="0.25">
      <c r="F589408" s="195"/>
    </row>
    <row r="589409" spans="6:6" x14ac:dyDescent="0.25">
      <c r="F589409" s="195"/>
    </row>
    <row r="589410" spans="6:6" x14ac:dyDescent="0.25">
      <c r="F589410" s="195"/>
    </row>
    <row r="589411" spans="6:6" x14ac:dyDescent="0.25">
      <c r="F589411" s="195"/>
    </row>
    <row r="589412" spans="6:6" x14ac:dyDescent="0.25">
      <c r="F589412" s="195"/>
    </row>
    <row r="589413" spans="6:6" x14ac:dyDescent="0.25">
      <c r="F589413" s="195"/>
    </row>
    <row r="589414" spans="6:6" x14ac:dyDescent="0.25">
      <c r="F589414" s="195"/>
    </row>
    <row r="589415" spans="6:6" x14ac:dyDescent="0.25">
      <c r="F589415" s="195"/>
    </row>
    <row r="589416" spans="6:6" x14ac:dyDescent="0.25">
      <c r="F589416" s="195"/>
    </row>
    <row r="589417" spans="6:6" x14ac:dyDescent="0.25">
      <c r="F589417" s="195"/>
    </row>
    <row r="589418" spans="6:6" x14ac:dyDescent="0.25">
      <c r="F589418" s="195"/>
    </row>
    <row r="589419" spans="6:6" x14ac:dyDescent="0.25">
      <c r="F589419" s="195"/>
    </row>
    <row r="589420" spans="6:6" x14ac:dyDescent="0.25">
      <c r="F589420" s="195"/>
    </row>
    <row r="589421" spans="6:6" x14ac:dyDescent="0.25">
      <c r="F589421" s="195"/>
    </row>
    <row r="589422" spans="6:6" x14ac:dyDescent="0.25">
      <c r="F589422" s="195"/>
    </row>
    <row r="589423" spans="6:6" x14ac:dyDescent="0.25">
      <c r="F589423" s="195"/>
    </row>
    <row r="589424" spans="6:6" x14ac:dyDescent="0.25">
      <c r="F589424" s="195"/>
    </row>
    <row r="589425" spans="6:6" x14ac:dyDescent="0.25">
      <c r="F589425" s="195"/>
    </row>
    <row r="589426" spans="6:6" x14ac:dyDescent="0.25">
      <c r="F589426" s="195"/>
    </row>
    <row r="589427" spans="6:6" x14ac:dyDescent="0.25">
      <c r="F589427" s="195"/>
    </row>
    <row r="589428" spans="6:6" x14ac:dyDescent="0.25">
      <c r="F589428" s="195"/>
    </row>
    <row r="589429" spans="6:6" x14ac:dyDescent="0.25">
      <c r="F589429" s="195"/>
    </row>
    <row r="589430" spans="6:6" x14ac:dyDescent="0.25">
      <c r="F589430" s="195"/>
    </row>
    <row r="589431" spans="6:6" x14ac:dyDescent="0.25">
      <c r="F589431" s="195"/>
    </row>
    <row r="589432" spans="6:6" x14ac:dyDescent="0.25">
      <c r="F589432" s="195"/>
    </row>
    <row r="589433" spans="6:6" x14ac:dyDescent="0.25">
      <c r="F589433" s="195"/>
    </row>
    <row r="589434" spans="6:6" x14ac:dyDescent="0.25">
      <c r="F589434" s="195"/>
    </row>
    <row r="589435" spans="6:6" x14ac:dyDescent="0.25">
      <c r="F589435" s="195"/>
    </row>
    <row r="589436" spans="6:6" x14ac:dyDescent="0.25">
      <c r="F589436" s="195"/>
    </row>
    <row r="589437" spans="6:6" x14ac:dyDescent="0.25">
      <c r="F589437" s="195"/>
    </row>
    <row r="589438" spans="6:6" x14ac:dyDescent="0.25">
      <c r="F589438" s="195"/>
    </row>
    <row r="589439" spans="6:6" x14ac:dyDescent="0.25">
      <c r="F589439" s="195"/>
    </row>
    <row r="589440" spans="6:6" x14ac:dyDescent="0.25">
      <c r="F589440" s="195"/>
    </row>
    <row r="589441" spans="6:6" x14ac:dyDescent="0.25">
      <c r="F589441" s="195"/>
    </row>
    <row r="589442" spans="6:6" x14ac:dyDescent="0.25">
      <c r="F589442" s="195"/>
    </row>
    <row r="589443" spans="6:6" x14ac:dyDescent="0.25">
      <c r="F589443" s="195"/>
    </row>
    <row r="589444" spans="6:6" x14ac:dyDescent="0.25">
      <c r="F589444" s="195"/>
    </row>
    <row r="589445" spans="6:6" x14ac:dyDescent="0.25">
      <c r="F589445" s="195"/>
    </row>
    <row r="589446" spans="6:6" x14ac:dyDescent="0.25">
      <c r="F589446" s="195"/>
    </row>
    <row r="589447" spans="6:6" x14ac:dyDescent="0.25">
      <c r="F589447" s="195"/>
    </row>
    <row r="589448" spans="6:6" x14ac:dyDescent="0.25">
      <c r="F589448" s="195"/>
    </row>
    <row r="589449" spans="6:6" x14ac:dyDescent="0.25">
      <c r="F589449" s="195"/>
    </row>
    <row r="589450" spans="6:6" x14ac:dyDescent="0.25">
      <c r="F589450" s="195"/>
    </row>
    <row r="589451" spans="6:6" x14ac:dyDescent="0.25">
      <c r="F589451" s="195"/>
    </row>
    <row r="589452" spans="6:6" x14ac:dyDescent="0.25">
      <c r="F589452" s="195"/>
    </row>
    <row r="589453" spans="6:6" x14ac:dyDescent="0.25">
      <c r="F589453" s="195"/>
    </row>
    <row r="589454" spans="6:6" x14ac:dyDescent="0.25">
      <c r="F589454" s="195"/>
    </row>
    <row r="589455" spans="6:6" x14ac:dyDescent="0.25">
      <c r="F589455" s="195"/>
    </row>
    <row r="589456" spans="6:6" x14ac:dyDescent="0.25">
      <c r="F589456" s="195"/>
    </row>
    <row r="589457" spans="6:6" x14ac:dyDescent="0.25">
      <c r="F589457" s="195"/>
    </row>
    <row r="589458" spans="6:6" x14ac:dyDescent="0.25">
      <c r="F589458" s="195"/>
    </row>
    <row r="589459" spans="6:6" x14ac:dyDescent="0.25">
      <c r="F589459" s="195"/>
    </row>
    <row r="589460" spans="6:6" x14ac:dyDescent="0.25">
      <c r="F589460" s="195"/>
    </row>
    <row r="589461" spans="6:6" x14ac:dyDescent="0.25">
      <c r="F589461" s="195"/>
    </row>
    <row r="589462" spans="6:6" x14ac:dyDescent="0.25">
      <c r="F589462" s="195"/>
    </row>
    <row r="589463" spans="6:6" x14ac:dyDescent="0.25">
      <c r="F589463" s="195"/>
    </row>
    <row r="589464" spans="6:6" x14ac:dyDescent="0.25">
      <c r="F589464" s="195"/>
    </row>
    <row r="589465" spans="6:6" x14ac:dyDescent="0.25">
      <c r="F589465" s="195"/>
    </row>
    <row r="589466" spans="6:6" x14ac:dyDescent="0.25">
      <c r="F589466" s="195"/>
    </row>
    <row r="589467" spans="6:6" x14ac:dyDescent="0.25">
      <c r="F589467" s="195"/>
    </row>
    <row r="589468" spans="6:6" x14ac:dyDescent="0.25">
      <c r="F589468" s="195"/>
    </row>
    <row r="589469" spans="6:6" x14ac:dyDescent="0.25">
      <c r="F589469" s="195"/>
    </row>
    <row r="589470" spans="6:6" x14ac:dyDescent="0.25">
      <c r="F589470" s="195"/>
    </row>
    <row r="589471" spans="6:6" x14ac:dyDescent="0.25">
      <c r="F589471" s="195"/>
    </row>
    <row r="589472" spans="6:6" x14ac:dyDescent="0.25">
      <c r="F589472" s="195"/>
    </row>
    <row r="589473" spans="6:6" x14ac:dyDescent="0.25">
      <c r="F589473" s="195"/>
    </row>
    <row r="589474" spans="6:6" x14ac:dyDescent="0.25">
      <c r="F589474" s="195"/>
    </row>
    <row r="589475" spans="6:6" x14ac:dyDescent="0.25">
      <c r="F589475" s="195"/>
    </row>
    <row r="589476" spans="6:6" x14ac:dyDescent="0.25">
      <c r="F589476" s="195"/>
    </row>
    <row r="589477" spans="6:6" x14ac:dyDescent="0.25">
      <c r="F589477" s="195"/>
    </row>
    <row r="589478" spans="6:6" x14ac:dyDescent="0.25">
      <c r="F589478" s="195"/>
    </row>
    <row r="589479" spans="6:6" x14ac:dyDescent="0.25">
      <c r="F589479" s="195"/>
    </row>
    <row r="589480" spans="6:6" x14ac:dyDescent="0.25">
      <c r="F589480" s="195"/>
    </row>
    <row r="589481" spans="6:6" x14ac:dyDescent="0.25">
      <c r="F589481" s="195"/>
    </row>
    <row r="589482" spans="6:6" x14ac:dyDescent="0.25">
      <c r="F589482" s="195"/>
    </row>
    <row r="589483" spans="6:6" x14ac:dyDescent="0.25">
      <c r="F589483" s="195"/>
    </row>
    <row r="589484" spans="6:6" x14ac:dyDescent="0.25">
      <c r="F589484" s="195"/>
    </row>
    <row r="589485" spans="6:6" x14ac:dyDescent="0.25">
      <c r="F589485" s="195"/>
    </row>
    <row r="589486" spans="6:6" x14ac:dyDescent="0.25">
      <c r="F589486" s="195"/>
    </row>
    <row r="589487" spans="6:6" x14ac:dyDescent="0.25">
      <c r="F589487" s="195"/>
    </row>
    <row r="589488" spans="6:6" x14ac:dyDescent="0.25">
      <c r="F589488" s="195"/>
    </row>
    <row r="589489" spans="6:6" x14ac:dyDescent="0.25">
      <c r="F589489" s="195"/>
    </row>
    <row r="589490" spans="6:6" x14ac:dyDescent="0.25">
      <c r="F589490" s="195"/>
    </row>
    <row r="589491" spans="6:6" x14ac:dyDescent="0.25">
      <c r="F589491" s="195"/>
    </row>
    <row r="589492" spans="6:6" x14ac:dyDescent="0.25">
      <c r="F589492" s="195"/>
    </row>
    <row r="589493" spans="6:6" x14ac:dyDescent="0.25">
      <c r="F589493" s="195"/>
    </row>
    <row r="589494" spans="6:6" x14ac:dyDescent="0.25">
      <c r="F589494" s="195"/>
    </row>
    <row r="589495" spans="6:6" x14ac:dyDescent="0.25">
      <c r="F589495" s="195"/>
    </row>
    <row r="589496" spans="6:6" x14ac:dyDescent="0.25">
      <c r="F589496" s="195"/>
    </row>
    <row r="589497" spans="6:6" x14ac:dyDescent="0.25">
      <c r="F589497" s="195"/>
    </row>
    <row r="589498" spans="6:6" x14ac:dyDescent="0.25">
      <c r="F589498" s="195"/>
    </row>
    <row r="589499" spans="6:6" x14ac:dyDescent="0.25">
      <c r="F589499" s="195"/>
    </row>
    <row r="589500" spans="6:6" x14ac:dyDescent="0.25">
      <c r="F589500" s="195"/>
    </row>
    <row r="589501" spans="6:6" x14ac:dyDescent="0.25">
      <c r="F589501" s="195"/>
    </row>
    <row r="589502" spans="6:6" x14ac:dyDescent="0.25">
      <c r="F589502" s="195"/>
    </row>
    <row r="589503" spans="6:6" x14ac:dyDescent="0.25">
      <c r="F589503" s="195"/>
    </row>
    <row r="589504" spans="6:6" x14ac:dyDescent="0.25">
      <c r="F589504" s="195"/>
    </row>
    <row r="589505" spans="6:6" x14ac:dyDescent="0.25">
      <c r="F589505" s="195"/>
    </row>
    <row r="589506" spans="6:6" x14ac:dyDescent="0.25">
      <c r="F589506" s="195"/>
    </row>
    <row r="589507" spans="6:6" x14ac:dyDescent="0.25">
      <c r="F589507" s="195"/>
    </row>
    <row r="589508" spans="6:6" x14ac:dyDescent="0.25">
      <c r="F589508" s="195"/>
    </row>
    <row r="589509" spans="6:6" x14ac:dyDescent="0.25">
      <c r="F589509" s="195"/>
    </row>
    <row r="589510" spans="6:6" x14ac:dyDescent="0.25">
      <c r="F589510" s="195"/>
    </row>
    <row r="589511" spans="6:6" x14ac:dyDescent="0.25">
      <c r="F589511" s="195"/>
    </row>
    <row r="589512" spans="6:6" x14ac:dyDescent="0.25">
      <c r="F589512" s="195"/>
    </row>
    <row r="589513" spans="6:6" x14ac:dyDescent="0.25">
      <c r="F589513" s="195"/>
    </row>
    <row r="589514" spans="6:6" x14ac:dyDescent="0.25">
      <c r="F589514" s="195"/>
    </row>
    <row r="589515" spans="6:6" x14ac:dyDescent="0.25">
      <c r="F589515" s="195"/>
    </row>
    <row r="589516" spans="6:6" x14ac:dyDescent="0.25">
      <c r="F589516" s="195"/>
    </row>
    <row r="589517" spans="6:6" x14ac:dyDescent="0.25">
      <c r="F589517" s="195"/>
    </row>
    <row r="589518" spans="6:6" x14ac:dyDescent="0.25">
      <c r="F589518" s="195"/>
    </row>
    <row r="589519" spans="6:6" x14ac:dyDescent="0.25">
      <c r="F589519" s="195"/>
    </row>
    <row r="589520" spans="6:6" x14ac:dyDescent="0.25">
      <c r="F589520" s="195"/>
    </row>
    <row r="589521" spans="6:6" x14ac:dyDescent="0.25">
      <c r="F589521" s="195"/>
    </row>
    <row r="589522" spans="6:6" x14ac:dyDescent="0.25">
      <c r="F589522" s="195"/>
    </row>
    <row r="589523" spans="6:6" x14ac:dyDescent="0.25">
      <c r="F589523" s="195"/>
    </row>
    <row r="589524" spans="6:6" x14ac:dyDescent="0.25">
      <c r="F589524" s="195"/>
    </row>
    <row r="589525" spans="6:6" x14ac:dyDescent="0.25">
      <c r="F589525" s="195"/>
    </row>
    <row r="589526" spans="6:6" x14ac:dyDescent="0.25">
      <c r="F589526" s="195"/>
    </row>
    <row r="589527" spans="6:6" x14ac:dyDescent="0.25">
      <c r="F589527" s="195"/>
    </row>
    <row r="589528" spans="6:6" x14ac:dyDescent="0.25">
      <c r="F589528" s="195"/>
    </row>
    <row r="589529" spans="6:6" x14ac:dyDescent="0.25">
      <c r="F589529" s="195"/>
    </row>
    <row r="589530" spans="6:6" x14ac:dyDescent="0.25">
      <c r="F589530" s="195"/>
    </row>
    <row r="589531" spans="6:6" x14ac:dyDescent="0.25">
      <c r="F589531" s="195"/>
    </row>
    <row r="589532" spans="6:6" x14ac:dyDescent="0.25">
      <c r="F589532" s="195"/>
    </row>
    <row r="589533" spans="6:6" x14ac:dyDescent="0.25">
      <c r="F589533" s="195"/>
    </row>
    <row r="589534" spans="6:6" x14ac:dyDescent="0.25">
      <c r="F589534" s="195"/>
    </row>
    <row r="589535" spans="6:6" x14ac:dyDescent="0.25">
      <c r="F589535" s="195"/>
    </row>
    <row r="589536" spans="6:6" x14ac:dyDescent="0.25">
      <c r="F589536" s="195"/>
    </row>
    <row r="589537" spans="6:6" x14ac:dyDescent="0.25">
      <c r="F589537" s="195"/>
    </row>
    <row r="589538" spans="6:6" x14ac:dyDescent="0.25">
      <c r="F589538" s="195"/>
    </row>
    <row r="589539" spans="6:6" x14ac:dyDescent="0.25">
      <c r="F589539" s="195"/>
    </row>
    <row r="589540" spans="6:6" x14ac:dyDescent="0.25">
      <c r="F589540" s="195"/>
    </row>
    <row r="589541" spans="6:6" x14ac:dyDescent="0.25">
      <c r="F589541" s="195"/>
    </row>
    <row r="589542" spans="6:6" x14ac:dyDescent="0.25">
      <c r="F589542" s="195"/>
    </row>
    <row r="589543" spans="6:6" x14ac:dyDescent="0.25">
      <c r="F589543" s="195"/>
    </row>
    <row r="589544" spans="6:6" x14ac:dyDescent="0.25">
      <c r="F589544" s="195"/>
    </row>
    <row r="589545" spans="6:6" x14ac:dyDescent="0.25">
      <c r="F589545" s="195"/>
    </row>
    <row r="589546" spans="6:6" x14ac:dyDescent="0.25">
      <c r="F589546" s="195"/>
    </row>
    <row r="589547" spans="6:6" x14ac:dyDescent="0.25">
      <c r="F589547" s="195"/>
    </row>
    <row r="589548" spans="6:6" x14ac:dyDescent="0.25">
      <c r="F589548" s="195"/>
    </row>
    <row r="589549" spans="6:6" x14ac:dyDescent="0.25">
      <c r="F589549" s="195"/>
    </row>
    <row r="589550" spans="6:6" x14ac:dyDescent="0.25">
      <c r="F589550" s="195"/>
    </row>
    <row r="589551" spans="6:6" x14ac:dyDescent="0.25">
      <c r="F589551" s="195"/>
    </row>
    <row r="589552" spans="6:6" x14ac:dyDescent="0.25">
      <c r="F589552" s="195"/>
    </row>
    <row r="589553" spans="6:6" x14ac:dyDescent="0.25">
      <c r="F589553" s="195"/>
    </row>
    <row r="589554" spans="6:6" x14ac:dyDescent="0.25">
      <c r="F589554" s="195"/>
    </row>
    <row r="589555" spans="6:6" x14ac:dyDescent="0.25">
      <c r="F589555" s="195"/>
    </row>
    <row r="589556" spans="6:6" x14ac:dyDescent="0.25">
      <c r="F589556" s="195"/>
    </row>
    <row r="589557" spans="6:6" x14ac:dyDescent="0.25">
      <c r="F589557" s="195"/>
    </row>
    <row r="589558" spans="6:6" x14ac:dyDescent="0.25">
      <c r="F589558" s="195"/>
    </row>
    <row r="589559" spans="6:6" x14ac:dyDescent="0.25">
      <c r="F589559" s="195"/>
    </row>
    <row r="589560" spans="6:6" x14ac:dyDescent="0.25">
      <c r="F589560" s="195"/>
    </row>
    <row r="589561" spans="6:6" x14ac:dyDescent="0.25">
      <c r="F589561" s="195"/>
    </row>
    <row r="589562" spans="6:6" x14ac:dyDescent="0.25">
      <c r="F589562" s="195"/>
    </row>
    <row r="589563" spans="6:6" x14ac:dyDescent="0.25">
      <c r="F589563" s="195"/>
    </row>
    <row r="589564" spans="6:6" x14ac:dyDescent="0.25">
      <c r="F589564" s="195"/>
    </row>
    <row r="589565" spans="6:6" x14ac:dyDescent="0.25">
      <c r="F589565" s="195"/>
    </row>
    <row r="589566" spans="6:6" x14ac:dyDescent="0.25">
      <c r="F589566" s="195"/>
    </row>
    <row r="589567" spans="6:6" x14ac:dyDescent="0.25">
      <c r="F589567" s="195"/>
    </row>
    <row r="589568" spans="6:6" x14ac:dyDescent="0.25">
      <c r="F589568" s="195"/>
    </row>
    <row r="589569" spans="6:6" x14ac:dyDescent="0.25">
      <c r="F589569" s="195"/>
    </row>
    <row r="589570" spans="6:6" x14ac:dyDescent="0.25">
      <c r="F589570" s="195"/>
    </row>
    <row r="589571" spans="6:6" x14ac:dyDescent="0.25">
      <c r="F589571" s="195"/>
    </row>
    <row r="589572" spans="6:6" x14ac:dyDescent="0.25">
      <c r="F589572" s="195"/>
    </row>
    <row r="589573" spans="6:6" x14ac:dyDescent="0.25">
      <c r="F589573" s="195"/>
    </row>
    <row r="589574" spans="6:6" x14ac:dyDescent="0.25">
      <c r="F589574" s="195"/>
    </row>
    <row r="589575" spans="6:6" x14ac:dyDescent="0.25">
      <c r="F589575" s="195"/>
    </row>
    <row r="589576" spans="6:6" x14ac:dyDescent="0.25">
      <c r="F589576" s="195"/>
    </row>
    <row r="589577" spans="6:6" x14ac:dyDescent="0.25">
      <c r="F589577" s="195"/>
    </row>
    <row r="589578" spans="6:6" x14ac:dyDescent="0.25">
      <c r="F589578" s="195"/>
    </row>
    <row r="589579" spans="6:6" x14ac:dyDescent="0.25">
      <c r="F589579" s="195"/>
    </row>
    <row r="589580" spans="6:6" x14ac:dyDescent="0.25">
      <c r="F589580" s="195"/>
    </row>
    <row r="589581" spans="6:6" x14ac:dyDescent="0.25">
      <c r="F589581" s="195"/>
    </row>
    <row r="589582" spans="6:6" x14ac:dyDescent="0.25">
      <c r="F589582" s="195"/>
    </row>
    <row r="589583" spans="6:6" x14ac:dyDescent="0.25">
      <c r="F589583" s="195"/>
    </row>
    <row r="589584" spans="6:6" x14ac:dyDescent="0.25">
      <c r="F589584" s="195"/>
    </row>
    <row r="589585" spans="6:6" x14ac:dyDescent="0.25">
      <c r="F589585" s="195"/>
    </row>
    <row r="589586" spans="6:6" x14ac:dyDescent="0.25">
      <c r="F589586" s="195"/>
    </row>
    <row r="589587" spans="6:6" x14ac:dyDescent="0.25">
      <c r="F589587" s="195"/>
    </row>
    <row r="589588" spans="6:6" x14ac:dyDescent="0.25">
      <c r="F589588" s="195"/>
    </row>
    <row r="589589" spans="6:6" x14ac:dyDescent="0.25">
      <c r="F589589" s="195"/>
    </row>
    <row r="589590" spans="6:6" x14ac:dyDescent="0.25">
      <c r="F589590" s="195"/>
    </row>
    <row r="589591" spans="6:6" x14ac:dyDescent="0.25">
      <c r="F589591" s="195"/>
    </row>
    <row r="589592" spans="6:6" x14ac:dyDescent="0.25">
      <c r="F589592" s="195"/>
    </row>
    <row r="589593" spans="6:6" x14ac:dyDescent="0.25">
      <c r="F589593" s="195"/>
    </row>
    <row r="589594" spans="6:6" x14ac:dyDescent="0.25">
      <c r="F589594" s="195"/>
    </row>
    <row r="589595" spans="6:6" x14ac:dyDescent="0.25">
      <c r="F589595" s="195"/>
    </row>
    <row r="589596" spans="6:6" x14ac:dyDescent="0.25">
      <c r="F589596" s="195"/>
    </row>
    <row r="589597" spans="6:6" x14ac:dyDescent="0.25">
      <c r="F589597" s="195"/>
    </row>
    <row r="589598" spans="6:6" x14ac:dyDescent="0.25">
      <c r="F589598" s="195"/>
    </row>
    <row r="589599" spans="6:6" x14ac:dyDescent="0.25">
      <c r="F589599" s="195"/>
    </row>
    <row r="589600" spans="6:6" x14ac:dyDescent="0.25">
      <c r="F589600" s="195"/>
    </row>
    <row r="589601" spans="6:6" x14ac:dyDescent="0.25">
      <c r="F589601" s="195"/>
    </row>
    <row r="589602" spans="6:6" x14ac:dyDescent="0.25">
      <c r="F589602" s="195"/>
    </row>
    <row r="589603" spans="6:6" x14ac:dyDescent="0.25">
      <c r="F589603" s="195"/>
    </row>
    <row r="589604" spans="6:6" x14ac:dyDescent="0.25">
      <c r="F589604" s="195"/>
    </row>
    <row r="589605" spans="6:6" x14ac:dyDescent="0.25">
      <c r="F589605" s="195"/>
    </row>
    <row r="589606" spans="6:6" x14ac:dyDescent="0.25">
      <c r="F589606" s="195"/>
    </row>
    <row r="589607" spans="6:6" x14ac:dyDescent="0.25">
      <c r="F589607" s="195"/>
    </row>
    <row r="589608" spans="6:6" x14ac:dyDescent="0.25">
      <c r="F589608" s="195"/>
    </row>
    <row r="589609" spans="6:6" x14ac:dyDescent="0.25">
      <c r="F589609" s="195"/>
    </row>
    <row r="589610" spans="6:6" x14ac:dyDescent="0.25">
      <c r="F589610" s="195"/>
    </row>
    <row r="589611" spans="6:6" x14ac:dyDescent="0.25">
      <c r="F589611" s="195"/>
    </row>
    <row r="589612" spans="6:6" x14ac:dyDescent="0.25">
      <c r="F589612" s="195"/>
    </row>
    <row r="589613" spans="6:6" x14ac:dyDescent="0.25">
      <c r="F589613" s="195"/>
    </row>
    <row r="589614" spans="6:6" x14ac:dyDescent="0.25">
      <c r="F589614" s="195"/>
    </row>
    <row r="589615" spans="6:6" x14ac:dyDescent="0.25">
      <c r="F589615" s="195"/>
    </row>
    <row r="589616" spans="6:6" x14ac:dyDescent="0.25">
      <c r="F589616" s="195"/>
    </row>
    <row r="589617" spans="6:6" x14ac:dyDescent="0.25">
      <c r="F589617" s="195"/>
    </row>
    <row r="589618" spans="6:6" x14ac:dyDescent="0.25">
      <c r="F589618" s="195"/>
    </row>
    <row r="589619" spans="6:6" x14ac:dyDescent="0.25">
      <c r="F589619" s="195"/>
    </row>
    <row r="589620" spans="6:6" x14ac:dyDescent="0.25">
      <c r="F589620" s="195"/>
    </row>
    <row r="589621" spans="6:6" x14ac:dyDescent="0.25">
      <c r="F589621" s="195"/>
    </row>
    <row r="589622" spans="6:6" x14ac:dyDescent="0.25">
      <c r="F589622" s="195"/>
    </row>
    <row r="589623" spans="6:6" x14ac:dyDescent="0.25">
      <c r="F589623" s="195"/>
    </row>
    <row r="589624" spans="6:6" x14ac:dyDescent="0.25">
      <c r="F589624" s="195"/>
    </row>
    <row r="589625" spans="6:6" x14ac:dyDescent="0.25">
      <c r="F589625" s="195"/>
    </row>
    <row r="589626" spans="6:6" x14ac:dyDescent="0.25">
      <c r="F589626" s="195"/>
    </row>
    <row r="589627" spans="6:6" x14ac:dyDescent="0.25">
      <c r="F589627" s="195"/>
    </row>
    <row r="589628" spans="6:6" x14ac:dyDescent="0.25">
      <c r="F589628" s="195"/>
    </row>
    <row r="589629" spans="6:6" x14ac:dyDescent="0.25">
      <c r="F589629" s="195"/>
    </row>
    <row r="589630" spans="6:6" x14ac:dyDescent="0.25">
      <c r="F589630" s="195"/>
    </row>
    <row r="589631" spans="6:6" x14ac:dyDescent="0.25">
      <c r="F589631" s="195"/>
    </row>
    <row r="589632" spans="6:6" x14ac:dyDescent="0.25">
      <c r="F589632" s="195"/>
    </row>
    <row r="589633" spans="6:6" x14ac:dyDescent="0.25">
      <c r="F589633" s="195"/>
    </row>
    <row r="589634" spans="6:6" x14ac:dyDescent="0.25">
      <c r="F589634" s="195"/>
    </row>
    <row r="589635" spans="6:6" x14ac:dyDescent="0.25">
      <c r="F589635" s="195"/>
    </row>
    <row r="589636" spans="6:6" x14ac:dyDescent="0.25">
      <c r="F589636" s="195"/>
    </row>
    <row r="589637" spans="6:6" x14ac:dyDescent="0.25">
      <c r="F589637" s="195"/>
    </row>
    <row r="589638" spans="6:6" x14ac:dyDescent="0.25">
      <c r="F589638" s="195"/>
    </row>
    <row r="589639" spans="6:6" x14ac:dyDescent="0.25">
      <c r="F589639" s="195"/>
    </row>
    <row r="589640" spans="6:6" x14ac:dyDescent="0.25">
      <c r="F589640" s="195"/>
    </row>
    <row r="589641" spans="6:6" x14ac:dyDescent="0.25">
      <c r="F589641" s="195"/>
    </row>
    <row r="589642" spans="6:6" x14ac:dyDescent="0.25">
      <c r="F589642" s="195"/>
    </row>
    <row r="589643" spans="6:6" x14ac:dyDescent="0.25">
      <c r="F589643" s="195"/>
    </row>
    <row r="589644" spans="6:6" x14ac:dyDescent="0.25">
      <c r="F589644" s="195"/>
    </row>
    <row r="589645" spans="6:6" x14ac:dyDescent="0.25">
      <c r="F589645" s="195"/>
    </row>
    <row r="589646" spans="6:6" x14ac:dyDescent="0.25">
      <c r="F589646" s="195"/>
    </row>
    <row r="589647" spans="6:6" x14ac:dyDescent="0.25">
      <c r="F589647" s="195"/>
    </row>
    <row r="589648" spans="6:6" x14ac:dyDescent="0.25">
      <c r="F589648" s="195"/>
    </row>
    <row r="589649" spans="6:6" x14ac:dyDescent="0.25">
      <c r="F589649" s="195"/>
    </row>
    <row r="589650" spans="6:6" x14ac:dyDescent="0.25">
      <c r="F589650" s="195"/>
    </row>
    <row r="589651" spans="6:6" x14ac:dyDescent="0.25">
      <c r="F589651" s="195"/>
    </row>
    <row r="589652" spans="6:6" x14ac:dyDescent="0.25">
      <c r="F589652" s="195"/>
    </row>
    <row r="589653" spans="6:6" x14ac:dyDescent="0.25">
      <c r="F589653" s="195"/>
    </row>
    <row r="589654" spans="6:6" x14ac:dyDescent="0.25">
      <c r="F589654" s="195"/>
    </row>
    <row r="589655" spans="6:6" x14ac:dyDescent="0.25">
      <c r="F589655" s="195"/>
    </row>
    <row r="589656" spans="6:6" x14ac:dyDescent="0.25">
      <c r="F589656" s="195"/>
    </row>
    <row r="589657" spans="6:6" x14ac:dyDescent="0.25">
      <c r="F589657" s="195"/>
    </row>
    <row r="589658" spans="6:6" x14ac:dyDescent="0.25">
      <c r="F589658" s="195"/>
    </row>
    <row r="589659" spans="6:6" x14ac:dyDescent="0.25">
      <c r="F589659" s="195"/>
    </row>
    <row r="589660" spans="6:6" x14ac:dyDescent="0.25">
      <c r="F589660" s="195"/>
    </row>
    <row r="589661" spans="6:6" x14ac:dyDescent="0.25">
      <c r="F589661" s="195"/>
    </row>
    <row r="589662" spans="6:6" x14ac:dyDescent="0.25">
      <c r="F589662" s="195"/>
    </row>
    <row r="589663" spans="6:6" x14ac:dyDescent="0.25">
      <c r="F589663" s="195"/>
    </row>
    <row r="589664" spans="6:6" x14ac:dyDescent="0.25">
      <c r="F589664" s="195"/>
    </row>
    <row r="589665" spans="6:6" x14ac:dyDescent="0.25">
      <c r="F589665" s="195"/>
    </row>
    <row r="589666" spans="6:6" x14ac:dyDescent="0.25">
      <c r="F589666" s="195"/>
    </row>
    <row r="589667" spans="6:6" x14ac:dyDescent="0.25">
      <c r="F589667" s="195"/>
    </row>
    <row r="589668" spans="6:6" x14ac:dyDescent="0.25">
      <c r="F589668" s="195"/>
    </row>
    <row r="589669" spans="6:6" x14ac:dyDescent="0.25">
      <c r="F589669" s="195"/>
    </row>
    <row r="589670" spans="6:6" x14ac:dyDescent="0.25">
      <c r="F589670" s="195"/>
    </row>
    <row r="589671" spans="6:6" x14ac:dyDescent="0.25">
      <c r="F589671" s="195"/>
    </row>
    <row r="589672" spans="6:6" x14ac:dyDescent="0.25">
      <c r="F589672" s="195"/>
    </row>
    <row r="589673" spans="6:6" x14ac:dyDescent="0.25">
      <c r="F589673" s="195"/>
    </row>
    <row r="589674" spans="6:6" x14ac:dyDescent="0.25">
      <c r="F589674" s="195"/>
    </row>
    <row r="589675" spans="6:6" x14ac:dyDescent="0.25">
      <c r="F589675" s="195"/>
    </row>
    <row r="589676" spans="6:6" x14ac:dyDescent="0.25">
      <c r="F589676" s="195"/>
    </row>
    <row r="589677" spans="6:6" x14ac:dyDescent="0.25">
      <c r="F589677" s="195"/>
    </row>
    <row r="589678" spans="6:6" x14ac:dyDescent="0.25">
      <c r="F589678" s="195"/>
    </row>
    <row r="589679" spans="6:6" x14ac:dyDescent="0.25">
      <c r="F589679" s="195"/>
    </row>
    <row r="589680" spans="6:6" x14ac:dyDescent="0.25">
      <c r="F589680" s="195"/>
    </row>
    <row r="589681" spans="6:6" x14ac:dyDescent="0.25">
      <c r="F589681" s="195"/>
    </row>
    <row r="589682" spans="6:6" x14ac:dyDescent="0.25">
      <c r="F589682" s="195"/>
    </row>
    <row r="589683" spans="6:6" x14ac:dyDescent="0.25">
      <c r="F589683" s="195"/>
    </row>
    <row r="589684" spans="6:6" x14ac:dyDescent="0.25">
      <c r="F589684" s="195"/>
    </row>
    <row r="589685" spans="6:6" x14ac:dyDescent="0.25">
      <c r="F589685" s="195"/>
    </row>
    <row r="589686" spans="6:6" x14ac:dyDescent="0.25">
      <c r="F589686" s="195"/>
    </row>
    <row r="589687" spans="6:6" x14ac:dyDescent="0.25">
      <c r="F589687" s="195"/>
    </row>
    <row r="589688" spans="6:6" x14ac:dyDescent="0.25">
      <c r="F589688" s="195"/>
    </row>
    <row r="589689" spans="6:6" x14ac:dyDescent="0.25">
      <c r="F589689" s="195"/>
    </row>
    <row r="589690" spans="6:6" x14ac:dyDescent="0.25">
      <c r="F589690" s="195"/>
    </row>
    <row r="589691" spans="6:6" x14ac:dyDescent="0.25">
      <c r="F589691" s="195"/>
    </row>
    <row r="589692" spans="6:6" x14ac:dyDescent="0.25">
      <c r="F589692" s="195"/>
    </row>
    <row r="589693" spans="6:6" x14ac:dyDescent="0.25">
      <c r="F589693" s="195"/>
    </row>
    <row r="589694" spans="6:6" x14ac:dyDescent="0.25">
      <c r="F589694" s="195"/>
    </row>
    <row r="589695" spans="6:6" x14ac:dyDescent="0.25">
      <c r="F589695" s="195"/>
    </row>
    <row r="589696" spans="6:6" x14ac:dyDescent="0.25">
      <c r="F589696" s="195"/>
    </row>
    <row r="589697" spans="6:6" x14ac:dyDescent="0.25">
      <c r="F589697" s="195"/>
    </row>
    <row r="589698" spans="6:6" x14ac:dyDescent="0.25">
      <c r="F589698" s="195"/>
    </row>
    <row r="589699" spans="6:6" x14ac:dyDescent="0.25">
      <c r="F589699" s="195"/>
    </row>
    <row r="589700" spans="6:6" x14ac:dyDescent="0.25">
      <c r="F589700" s="195"/>
    </row>
    <row r="589701" spans="6:6" x14ac:dyDescent="0.25">
      <c r="F589701" s="195"/>
    </row>
    <row r="589702" spans="6:6" x14ac:dyDescent="0.25">
      <c r="F589702" s="195"/>
    </row>
    <row r="589703" spans="6:6" x14ac:dyDescent="0.25">
      <c r="F589703" s="195"/>
    </row>
    <row r="589704" spans="6:6" x14ac:dyDescent="0.25">
      <c r="F589704" s="195"/>
    </row>
    <row r="589705" spans="6:6" x14ac:dyDescent="0.25">
      <c r="F589705" s="195"/>
    </row>
    <row r="589706" spans="6:6" x14ac:dyDescent="0.25">
      <c r="F589706" s="195"/>
    </row>
    <row r="589707" spans="6:6" x14ac:dyDescent="0.25">
      <c r="F589707" s="195"/>
    </row>
    <row r="589708" spans="6:6" x14ac:dyDescent="0.25">
      <c r="F589708" s="195"/>
    </row>
    <row r="589709" spans="6:6" x14ac:dyDescent="0.25">
      <c r="F589709" s="195"/>
    </row>
    <row r="589710" spans="6:6" x14ac:dyDescent="0.25">
      <c r="F589710" s="195"/>
    </row>
    <row r="589711" spans="6:6" x14ac:dyDescent="0.25">
      <c r="F589711" s="195"/>
    </row>
    <row r="589712" spans="6:6" x14ac:dyDescent="0.25">
      <c r="F589712" s="195"/>
    </row>
    <row r="589713" spans="6:6" x14ac:dyDescent="0.25">
      <c r="F589713" s="195"/>
    </row>
    <row r="589714" spans="6:6" x14ac:dyDescent="0.25">
      <c r="F589714" s="195"/>
    </row>
    <row r="589715" spans="6:6" x14ac:dyDescent="0.25">
      <c r="F589715" s="195"/>
    </row>
    <row r="589716" spans="6:6" x14ac:dyDescent="0.25">
      <c r="F589716" s="195"/>
    </row>
    <row r="589717" spans="6:6" x14ac:dyDescent="0.25">
      <c r="F589717" s="195"/>
    </row>
    <row r="589718" spans="6:6" x14ac:dyDescent="0.25">
      <c r="F589718" s="195"/>
    </row>
    <row r="589719" spans="6:6" x14ac:dyDescent="0.25">
      <c r="F589719" s="195"/>
    </row>
    <row r="589720" spans="6:6" x14ac:dyDescent="0.25">
      <c r="F589720" s="195"/>
    </row>
    <row r="589721" spans="6:6" x14ac:dyDescent="0.25">
      <c r="F589721" s="195"/>
    </row>
    <row r="589722" spans="6:6" x14ac:dyDescent="0.25">
      <c r="F589722" s="195"/>
    </row>
    <row r="589723" spans="6:6" x14ac:dyDescent="0.25">
      <c r="F589723" s="195"/>
    </row>
    <row r="589724" spans="6:6" x14ac:dyDescent="0.25">
      <c r="F589724" s="195"/>
    </row>
    <row r="589725" spans="6:6" x14ac:dyDescent="0.25">
      <c r="F589725" s="195"/>
    </row>
    <row r="589726" spans="6:6" x14ac:dyDescent="0.25">
      <c r="F589726" s="195"/>
    </row>
    <row r="589727" spans="6:6" x14ac:dyDescent="0.25">
      <c r="F589727" s="195"/>
    </row>
    <row r="589728" spans="6:6" x14ac:dyDescent="0.25">
      <c r="F589728" s="195"/>
    </row>
    <row r="589729" spans="6:6" x14ac:dyDescent="0.25">
      <c r="F589729" s="195"/>
    </row>
    <row r="589730" spans="6:6" x14ac:dyDescent="0.25">
      <c r="F589730" s="195"/>
    </row>
    <row r="589731" spans="6:6" x14ac:dyDescent="0.25">
      <c r="F589731" s="195"/>
    </row>
    <row r="589732" spans="6:6" x14ac:dyDescent="0.25">
      <c r="F589732" s="195"/>
    </row>
    <row r="589733" spans="6:6" x14ac:dyDescent="0.25">
      <c r="F589733" s="195"/>
    </row>
    <row r="589734" spans="6:6" x14ac:dyDescent="0.25">
      <c r="F589734" s="195"/>
    </row>
    <row r="589735" spans="6:6" x14ac:dyDescent="0.25">
      <c r="F589735" s="195"/>
    </row>
    <row r="589736" spans="6:6" x14ac:dyDescent="0.25">
      <c r="F589736" s="195"/>
    </row>
    <row r="589737" spans="6:6" x14ac:dyDescent="0.25">
      <c r="F589737" s="195"/>
    </row>
    <row r="589738" spans="6:6" x14ac:dyDescent="0.25">
      <c r="F589738" s="195"/>
    </row>
    <row r="589739" spans="6:6" x14ac:dyDescent="0.25">
      <c r="F589739" s="195"/>
    </row>
    <row r="589740" spans="6:6" x14ac:dyDescent="0.25">
      <c r="F589740" s="195"/>
    </row>
    <row r="589741" spans="6:6" x14ac:dyDescent="0.25">
      <c r="F589741" s="195"/>
    </row>
    <row r="589742" spans="6:6" x14ac:dyDescent="0.25">
      <c r="F589742" s="195"/>
    </row>
    <row r="589743" spans="6:6" x14ac:dyDescent="0.25">
      <c r="F589743" s="195"/>
    </row>
    <row r="589744" spans="6:6" x14ac:dyDescent="0.25">
      <c r="F589744" s="195"/>
    </row>
    <row r="589745" spans="6:6" x14ac:dyDescent="0.25">
      <c r="F589745" s="195"/>
    </row>
    <row r="589746" spans="6:6" x14ac:dyDescent="0.25">
      <c r="F589746" s="195"/>
    </row>
    <row r="589747" spans="6:6" x14ac:dyDescent="0.25">
      <c r="F589747" s="195"/>
    </row>
    <row r="589748" spans="6:6" x14ac:dyDescent="0.25">
      <c r="F589748" s="195"/>
    </row>
    <row r="589749" spans="6:6" x14ac:dyDescent="0.25">
      <c r="F589749" s="195"/>
    </row>
    <row r="589750" spans="6:6" x14ac:dyDescent="0.25">
      <c r="F589750" s="195"/>
    </row>
    <row r="589751" spans="6:6" x14ac:dyDescent="0.25">
      <c r="F589751" s="195"/>
    </row>
    <row r="589752" spans="6:6" x14ac:dyDescent="0.25">
      <c r="F589752" s="195"/>
    </row>
    <row r="589753" spans="6:6" x14ac:dyDescent="0.25">
      <c r="F589753" s="195"/>
    </row>
    <row r="589754" spans="6:6" x14ac:dyDescent="0.25">
      <c r="F589754" s="195"/>
    </row>
    <row r="589755" spans="6:6" x14ac:dyDescent="0.25">
      <c r="F589755" s="195"/>
    </row>
    <row r="589756" spans="6:6" x14ac:dyDescent="0.25">
      <c r="F589756" s="195"/>
    </row>
    <row r="589757" spans="6:6" x14ac:dyDescent="0.25">
      <c r="F589757" s="195"/>
    </row>
    <row r="589758" spans="6:6" x14ac:dyDescent="0.25">
      <c r="F589758" s="195"/>
    </row>
    <row r="589759" spans="6:6" x14ac:dyDescent="0.25">
      <c r="F589759" s="195"/>
    </row>
    <row r="589760" spans="6:6" x14ac:dyDescent="0.25">
      <c r="F589760" s="195"/>
    </row>
    <row r="589761" spans="6:6" x14ac:dyDescent="0.25">
      <c r="F589761" s="195"/>
    </row>
    <row r="589762" spans="6:6" x14ac:dyDescent="0.25">
      <c r="F589762" s="195"/>
    </row>
    <row r="589763" spans="6:6" x14ac:dyDescent="0.25">
      <c r="F589763" s="195"/>
    </row>
    <row r="589764" spans="6:6" x14ac:dyDescent="0.25">
      <c r="F589764" s="195"/>
    </row>
    <row r="589765" spans="6:6" x14ac:dyDescent="0.25">
      <c r="F589765" s="195"/>
    </row>
    <row r="589766" spans="6:6" x14ac:dyDescent="0.25">
      <c r="F589766" s="195"/>
    </row>
    <row r="589767" spans="6:6" x14ac:dyDescent="0.25">
      <c r="F589767" s="195"/>
    </row>
    <row r="589768" spans="6:6" x14ac:dyDescent="0.25">
      <c r="F589768" s="195"/>
    </row>
    <row r="589769" spans="6:6" x14ac:dyDescent="0.25">
      <c r="F589769" s="195"/>
    </row>
    <row r="589770" spans="6:6" x14ac:dyDescent="0.25">
      <c r="F589770" s="195"/>
    </row>
    <row r="589771" spans="6:6" x14ac:dyDescent="0.25">
      <c r="F589771" s="195"/>
    </row>
    <row r="589772" spans="6:6" x14ac:dyDescent="0.25">
      <c r="F589772" s="195"/>
    </row>
    <row r="589773" spans="6:6" x14ac:dyDescent="0.25">
      <c r="F589773" s="195"/>
    </row>
    <row r="589774" spans="6:6" x14ac:dyDescent="0.25">
      <c r="F589774" s="195"/>
    </row>
    <row r="589775" spans="6:6" x14ac:dyDescent="0.25">
      <c r="F589775" s="195"/>
    </row>
    <row r="589776" spans="6:6" x14ac:dyDescent="0.25">
      <c r="F589776" s="195"/>
    </row>
    <row r="589777" spans="6:6" x14ac:dyDescent="0.25">
      <c r="F589777" s="195"/>
    </row>
    <row r="589778" spans="6:6" x14ac:dyDescent="0.25">
      <c r="F589778" s="195"/>
    </row>
    <row r="589779" spans="6:6" x14ac:dyDescent="0.25">
      <c r="F589779" s="195"/>
    </row>
    <row r="589780" spans="6:6" x14ac:dyDescent="0.25">
      <c r="F589780" s="195"/>
    </row>
    <row r="589781" spans="6:6" x14ac:dyDescent="0.25">
      <c r="F589781" s="195"/>
    </row>
    <row r="589782" spans="6:6" x14ac:dyDescent="0.25">
      <c r="F589782" s="195"/>
    </row>
    <row r="589783" spans="6:6" x14ac:dyDescent="0.25">
      <c r="F589783" s="195"/>
    </row>
    <row r="589784" spans="6:6" x14ac:dyDescent="0.25">
      <c r="F589784" s="195"/>
    </row>
    <row r="594902" spans="6:6" x14ac:dyDescent="0.25">
      <c r="F594902" s="195"/>
    </row>
    <row r="594903" spans="6:6" x14ac:dyDescent="0.25">
      <c r="F594903" s="195"/>
    </row>
    <row r="594904" spans="6:6" x14ac:dyDescent="0.25">
      <c r="F594904" s="195"/>
    </row>
    <row r="594905" spans="6:6" x14ac:dyDescent="0.25">
      <c r="F594905" s="195"/>
    </row>
    <row r="594906" spans="6:6" x14ac:dyDescent="0.25">
      <c r="F594906" s="195"/>
    </row>
    <row r="594907" spans="6:6" x14ac:dyDescent="0.25">
      <c r="F594907" s="195"/>
    </row>
    <row r="594908" spans="6:6" x14ac:dyDescent="0.25">
      <c r="F594908" s="195"/>
    </row>
    <row r="594909" spans="6:6" x14ac:dyDescent="0.25">
      <c r="F594909" s="195"/>
    </row>
    <row r="594910" spans="6:6" x14ac:dyDescent="0.25">
      <c r="F594910" s="195"/>
    </row>
    <row r="594911" spans="6:6" x14ac:dyDescent="0.25">
      <c r="F594911" s="195"/>
    </row>
    <row r="594912" spans="6:6" x14ac:dyDescent="0.25">
      <c r="F594912" s="195"/>
    </row>
    <row r="594913" spans="6:6" x14ac:dyDescent="0.25">
      <c r="F594913" s="195"/>
    </row>
    <row r="594914" spans="6:6" x14ac:dyDescent="0.25">
      <c r="F594914" s="195"/>
    </row>
    <row r="594915" spans="6:6" x14ac:dyDescent="0.25">
      <c r="F594915" s="195"/>
    </row>
    <row r="594916" spans="6:6" x14ac:dyDescent="0.25">
      <c r="F594916" s="195"/>
    </row>
    <row r="594917" spans="6:6" x14ac:dyDescent="0.25">
      <c r="F594917" s="195"/>
    </row>
    <row r="594918" spans="6:6" x14ac:dyDescent="0.25">
      <c r="F594918" s="195"/>
    </row>
    <row r="594919" spans="6:6" x14ac:dyDescent="0.25">
      <c r="F594919" s="195"/>
    </row>
    <row r="594920" spans="6:6" x14ac:dyDescent="0.25">
      <c r="F594920" s="195"/>
    </row>
    <row r="594921" spans="6:6" x14ac:dyDescent="0.25">
      <c r="F594921" s="195"/>
    </row>
    <row r="594922" spans="6:6" x14ac:dyDescent="0.25">
      <c r="F594922" s="195"/>
    </row>
    <row r="594923" spans="6:6" x14ac:dyDescent="0.25">
      <c r="F594923" s="195"/>
    </row>
    <row r="594924" spans="6:6" x14ac:dyDescent="0.25">
      <c r="F594924" s="195"/>
    </row>
    <row r="594925" spans="6:6" x14ac:dyDescent="0.25">
      <c r="F594925" s="195"/>
    </row>
    <row r="594926" spans="6:6" x14ac:dyDescent="0.25">
      <c r="F594926" s="195"/>
    </row>
    <row r="594927" spans="6:6" x14ac:dyDescent="0.25">
      <c r="F594927" s="195"/>
    </row>
    <row r="594928" spans="6:6" x14ac:dyDescent="0.25">
      <c r="F594928" s="195"/>
    </row>
    <row r="594929" spans="6:6" x14ac:dyDescent="0.25">
      <c r="F594929" s="195"/>
    </row>
    <row r="594930" spans="6:6" x14ac:dyDescent="0.25">
      <c r="F594930" s="195"/>
    </row>
    <row r="594931" spans="6:6" x14ac:dyDescent="0.25">
      <c r="F594931" s="195"/>
    </row>
    <row r="594932" spans="6:6" x14ac:dyDescent="0.25">
      <c r="F594932" s="195"/>
    </row>
    <row r="594933" spans="6:6" x14ac:dyDescent="0.25">
      <c r="F594933" s="195"/>
    </row>
    <row r="594934" spans="6:6" x14ac:dyDescent="0.25">
      <c r="F594934" s="195"/>
    </row>
    <row r="594935" spans="6:6" x14ac:dyDescent="0.25">
      <c r="F594935" s="195"/>
    </row>
    <row r="594936" spans="6:6" x14ac:dyDescent="0.25">
      <c r="F594936" s="195"/>
    </row>
    <row r="594937" spans="6:6" x14ac:dyDescent="0.25">
      <c r="F594937" s="195"/>
    </row>
    <row r="594938" spans="6:6" x14ac:dyDescent="0.25">
      <c r="F594938" s="195"/>
    </row>
    <row r="594939" spans="6:6" x14ac:dyDescent="0.25">
      <c r="F594939" s="195"/>
    </row>
    <row r="594940" spans="6:6" x14ac:dyDescent="0.25">
      <c r="F594940" s="195"/>
    </row>
    <row r="594941" spans="6:6" x14ac:dyDescent="0.25">
      <c r="F594941" s="195"/>
    </row>
    <row r="594942" spans="6:6" x14ac:dyDescent="0.25">
      <c r="F594942" s="195"/>
    </row>
    <row r="594943" spans="6:6" x14ac:dyDescent="0.25">
      <c r="F594943" s="195"/>
    </row>
    <row r="594944" spans="6:6" x14ac:dyDescent="0.25">
      <c r="F594944" s="195"/>
    </row>
    <row r="594945" spans="6:6" x14ac:dyDescent="0.25">
      <c r="F594945" s="195"/>
    </row>
    <row r="594946" spans="6:6" x14ac:dyDescent="0.25">
      <c r="F594946" s="195"/>
    </row>
    <row r="594947" spans="6:6" x14ac:dyDescent="0.25">
      <c r="F594947" s="195"/>
    </row>
    <row r="594948" spans="6:6" x14ac:dyDescent="0.25">
      <c r="F594948" s="195"/>
    </row>
    <row r="594949" spans="6:6" x14ac:dyDescent="0.25">
      <c r="F594949" s="195"/>
    </row>
    <row r="594950" spans="6:6" x14ac:dyDescent="0.25">
      <c r="F594950" s="195"/>
    </row>
    <row r="594951" spans="6:6" x14ac:dyDescent="0.25">
      <c r="F594951" s="195"/>
    </row>
    <row r="594952" spans="6:6" x14ac:dyDescent="0.25">
      <c r="F594952" s="195"/>
    </row>
    <row r="594953" spans="6:6" x14ac:dyDescent="0.25">
      <c r="F594953" s="195"/>
    </row>
    <row r="594954" spans="6:6" x14ac:dyDescent="0.25">
      <c r="F594954" s="195"/>
    </row>
    <row r="594955" spans="6:6" x14ac:dyDescent="0.25">
      <c r="F594955" s="195"/>
    </row>
    <row r="594956" spans="6:6" x14ac:dyDescent="0.25">
      <c r="F594956" s="195"/>
    </row>
    <row r="594957" spans="6:6" x14ac:dyDescent="0.25">
      <c r="F594957" s="195"/>
    </row>
    <row r="594958" spans="6:6" x14ac:dyDescent="0.25">
      <c r="F594958" s="195"/>
    </row>
    <row r="594959" spans="6:6" x14ac:dyDescent="0.25">
      <c r="F594959" s="195"/>
    </row>
    <row r="594960" spans="6:6" x14ac:dyDescent="0.25">
      <c r="F594960" s="195"/>
    </row>
    <row r="594961" spans="6:6" x14ac:dyDescent="0.25">
      <c r="F594961" s="195"/>
    </row>
    <row r="594962" spans="6:6" x14ac:dyDescent="0.25">
      <c r="F594962" s="195"/>
    </row>
    <row r="594963" spans="6:6" x14ac:dyDescent="0.25">
      <c r="F594963" s="195"/>
    </row>
    <row r="594964" spans="6:6" x14ac:dyDescent="0.25">
      <c r="F594964" s="195"/>
    </row>
    <row r="594965" spans="6:6" x14ac:dyDescent="0.25">
      <c r="F594965" s="195"/>
    </row>
    <row r="594966" spans="6:6" x14ac:dyDescent="0.25">
      <c r="F594966" s="195"/>
    </row>
    <row r="594967" spans="6:6" x14ac:dyDescent="0.25">
      <c r="F594967" s="195"/>
    </row>
    <row r="594968" spans="6:6" x14ac:dyDescent="0.25">
      <c r="F594968" s="195"/>
    </row>
    <row r="594969" spans="6:6" x14ac:dyDescent="0.25">
      <c r="F594969" s="195"/>
    </row>
    <row r="594970" spans="6:6" x14ac:dyDescent="0.25">
      <c r="F594970" s="195"/>
    </row>
    <row r="594971" spans="6:6" x14ac:dyDescent="0.25">
      <c r="F594971" s="195"/>
    </row>
    <row r="594972" spans="6:6" x14ac:dyDescent="0.25">
      <c r="F594972" s="195"/>
    </row>
    <row r="594973" spans="6:6" x14ac:dyDescent="0.25">
      <c r="F594973" s="195"/>
    </row>
    <row r="594974" spans="6:6" x14ac:dyDescent="0.25">
      <c r="F594974" s="195"/>
    </row>
    <row r="594975" spans="6:6" x14ac:dyDescent="0.25">
      <c r="F594975" s="195"/>
    </row>
    <row r="594976" spans="6:6" x14ac:dyDescent="0.25">
      <c r="F594976" s="195"/>
    </row>
    <row r="594977" spans="6:6" x14ac:dyDescent="0.25">
      <c r="F594977" s="195"/>
    </row>
    <row r="594978" spans="6:6" x14ac:dyDescent="0.25">
      <c r="F594978" s="195"/>
    </row>
    <row r="594979" spans="6:6" x14ac:dyDescent="0.25">
      <c r="F594979" s="195"/>
    </row>
    <row r="594980" spans="6:6" x14ac:dyDescent="0.25">
      <c r="F594980" s="195"/>
    </row>
    <row r="594981" spans="6:6" x14ac:dyDescent="0.25">
      <c r="F594981" s="195"/>
    </row>
    <row r="594982" spans="6:6" x14ac:dyDescent="0.25">
      <c r="F594982" s="195"/>
    </row>
    <row r="594983" spans="6:6" x14ac:dyDescent="0.25">
      <c r="F594983" s="195"/>
    </row>
    <row r="594984" spans="6:6" x14ac:dyDescent="0.25">
      <c r="F594984" s="195"/>
    </row>
    <row r="594985" spans="6:6" x14ac:dyDescent="0.25">
      <c r="F594985" s="195"/>
    </row>
    <row r="594986" spans="6:6" x14ac:dyDescent="0.25">
      <c r="F594986" s="195"/>
    </row>
    <row r="594987" spans="6:6" x14ac:dyDescent="0.25">
      <c r="F594987" s="195"/>
    </row>
    <row r="594988" spans="6:6" x14ac:dyDescent="0.25">
      <c r="F594988" s="195"/>
    </row>
    <row r="594989" spans="6:6" x14ac:dyDescent="0.25">
      <c r="F594989" s="195"/>
    </row>
    <row r="594990" spans="6:6" x14ac:dyDescent="0.25">
      <c r="F594990" s="195"/>
    </row>
    <row r="594991" spans="6:6" x14ac:dyDescent="0.25">
      <c r="F594991" s="195"/>
    </row>
    <row r="594992" spans="6:6" x14ac:dyDescent="0.25">
      <c r="F594992" s="195"/>
    </row>
    <row r="594993" spans="6:6" x14ac:dyDescent="0.25">
      <c r="F594993" s="195"/>
    </row>
    <row r="594994" spans="6:6" x14ac:dyDescent="0.25">
      <c r="F594994" s="195"/>
    </row>
    <row r="594995" spans="6:6" x14ac:dyDescent="0.25">
      <c r="F594995" s="195"/>
    </row>
    <row r="594996" spans="6:6" x14ac:dyDescent="0.25">
      <c r="F594996" s="195"/>
    </row>
    <row r="594997" spans="6:6" x14ac:dyDescent="0.25">
      <c r="F594997" s="195"/>
    </row>
    <row r="594998" spans="6:6" x14ac:dyDescent="0.25">
      <c r="F594998" s="195"/>
    </row>
    <row r="594999" spans="6:6" x14ac:dyDescent="0.25">
      <c r="F594999" s="195"/>
    </row>
    <row r="595000" spans="6:6" x14ac:dyDescent="0.25">
      <c r="F595000" s="195"/>
    </row>
    <row r="595001" spans="6:6" x14ac:dyDescent="0.25">
      <c r="F595001" s="195"/>
    </row>
    <row r="595002" spans="6:6" x14ac:dyDescent="0.25">
      <c r="F595002" s="195"/>
    </row>
    <row r="595003" spans="6:6" x14ac:dyDescent="0.25">
      <c r="F595003" s="195"/>
    </row>
    <row r="595004" spans="6:6" x14ac:dyDescent="0.25">
      <c r="F595004" s="195"/>
    </row>
    <row r="595005" spans="6:6" x14ac:dyDescent="0.25">
      <c r="F595005" s="195"/>
    </row>
    <row r="595006" spans="6:6" x14ac:dyDescent="0.25">
      <c r="F595006" s="195"/>
    </row>
    <row r="595007" spans="6:6" x14ac:dyDescent="0.25">
      <c r="F595007" s="195"/>
    </row>
    <row r="595008" spans="6:6" x14ac:dyDescent="0.25">
      <c r="F595008" s="195"/>
    </row>
    <row r="595009" spans="6:6" x14ac:dyDescent="0.25">
      <c r="F595009" s="195"/>
    </row>
    <row r="595010" spans="6:6" x14ac:dyDescent="0.25">
      <c r="F595010" s="195"/>
    </row>
    <row r="595011" spans="6:6" x14ac:dyDescent="0.25">
      <c r="F595011" s="195"/>
    </row>
    <row r="595012" spans="6:6" x14ac:dyDescent="0.25">
      <c r="F595012" s="195"/>
    </row>
    <row r="595013" spans="6:6" x14ac:dyDescent="0.25">
      <c r="F595013" s="195"/>
    </row>
    <row r="595014" spans="6:6" x14ac:dyDescent="0.25">
      <c r="F595014" s="195"/>
    </row>
    <row r="595015" spans="6:6" x14ac:dyDescent="0.25">
      <c r="F595015" s="195"/>
    </row>
    <row r="595016" spans="6:6" x14ac:dyDescent="0.25">
      <c r="F595016" s="195"/>
    </row>
    <row r="595017" spans="6:6" x14ac:dyDescent="0.25">
      <c r="F595017" s="195"/>
    </row>
    <row r="595018" spans="6:6" x14ac:dyDescent="0.25">
      <c r="F595018" s="195"/>
    </row>
    <row r="595019" spans="6:6" x14ac:dyDescent="0.25">
      <c r="F595019" s="195"/>
    </row>
    <row r="595020" spans="6:6" x14ac:dyDescent="0.25">
      <c r="F595020" s="195"/>
    </row>
    <row r="595021" spans="6:6" x14ac:dyDescent="0.25">
      <c r="F595021" s="195"/>
    </row>
    <row r="595022" spans="6:6" x14ac:dyDescent="0.25">
      <c r="F595022" s="195"/>
    </row>
    <row r="595023" spans="6:6" x14ac:dyDescent="0.25">
      <c r="F595023" s="195"/>
    </row>
    <row r="595024" spans="6:6" x14ac:dyDescent="0.25">
      <c r="F595024" s="195"/>
    </row>
    <row r="595025" spans="6:6" x14ac:dyDescent="0.25">
      <c r="F595025" s="195"/>
    </row>
    <row r="595026" spans="6:6" x14ac:dyDescent="0.25">
      <c r="F595026" s="195"/>
    </row>
    <row r="595027" spans="6:6" x14ac:dyDescent="0.25">
      <c r="F595027" s="195"/>
    </row>
    <row r="595028" spans="6:6" x14ac:dyDescent="0.25">
      <c r="F595028" s="195"/>
    </row>
    <row r="595029" spans="6:6" x14ac:dyDescent="0.25">
      <c r="F595029" s="195"/>
    </row>
    <row r="595030" spans="6:6" x14ac:dyDescent="0.25">
      <c r="F595030" s="195"/>
    </row>
    <row r="595031" spans="6:6" x14ac:dyDescent="0.25">
      <c r="F595031" s="195"/>
    </row>
    <row r="595032" spans="6:6" x14ac:dyDescent="0.25">
      <c r="F595032" s="195"/>
    </row>
    <row r="595033" spans="6:6" x14ac:dyDescent="0.25">
      <c r="F595033" s="195"/>
    </row>
    <row r="595034" spans="6:6" x14ac:dyDescent="0.25">
      <c r="F595034" s="195"/>
    </row>
    <row r="595035" spans="6:6" x14ac:dyDescent="0.25">
      <c r="F595035" s="195"/>
    </row>
    <row r="595036" spans="6:6" x14ac:dyDescent="0.25">
      <c r="F595036" s="195"/>
    </row>
    <row r="595037" spans="6:6" x14ac:dyDescent="0.25">
      <c r="F595037" s="195"/>
    </row>
    <row r="595038" spans="6:6" x14ac:dyDescent="0.25">
      <c r="F595038" s="195"/>
    </row>
    <row r="595039" spans="6:6" x14ac:dyDescent="0.25">
      <c r="F595039" s="195"/>
    </row>
    <row r="595040" spans="6:6" x14ac:dyDescent="0.25">
      <c r="F595040" s="195"/>
    </row>
    <row r="595041" spans="6:6" x14ac:dyDescent="0.25">
      <c r="F595041" s="195"/>
    </row>
    <row r="595042" spans="6:6" x14ac:dyDescent="0.25">
      <c r="F595042" s="195"/>
    </row>
    <row r="595043" spans="6:6" x14ac:dyDescent="0.25">
      <c r="F595043" s="195"/>
    </row>
    <row r="595044" spans="6:6" x14ac:dyDescent="0.25">
      <c r="F595044" s="195"/>
    </row>
    <row r="595045" spans="6:6" x14ac:dyDescent="0.25">
      <c r="F595045" s="195"/>
    </row>
    <row r="595046" spans="6:6" x14ac:dyDescent="0.25">
      <c r="F595046" s="195"/>
    </row>
    <row r="595047" spans="6:6" x14ac:dyDescent="0.25">
      <c r="F595047" s="195"/>
    </row>
    <row r="595048" spans="6:6" x14ac:dyDescent="0.25">
      <c r="F595048" s="195"/>
    </row>
    <row r="595049" spans="6:6" x14ac:dyDescent="0.25">
      <c r="F595049" s="195"/>
    </row>
    <row r="595050" spans="6:6" x14ac:dyDescent="0.25">
      <c r="F595050" s="195"/>
    </row>
    <row r="595051" spans="6:6" x14ac:dyDescent="0.25">
      <c r="F595051" s="195"/>
    </row>
    <row r="595052" spans="6:6" x14ac:dyDescent="0.25">
      <c r="F595052" s="195"/>
    </row>
    <row r="595053" spans="6:6" x14ac:dyDescent="0.25">
      <c r="F595053" s="195"/>
    </row>
    <row r="595054" spans="6:6" x14ac:dyDescent="0.25">
      <c r="F595054" s="195"/>
    </row>
    <row r="595055" spans="6:6" x14ac:dyDescent="0.25">
      <c r="F595055" s="195"/>
    </row>
    <row r="595056" spans="6:6" x14ac:dyDescent="0.25">
      <c r="F595056" s="195"/>
    </row>
    <row r="595057" spans="6:6" x14ac:dyDescent="0.25">
      <c r="F595057" s="195"/>
    </row>
    <row r="595058" spans="6:6" x14ac:dyDescent="0.25">
      <c r="F595058" s="195"/>
    </row>
    <row r="595059" spans="6:6" x14ac:dyDescent="0.25">
      <c r="F595059" s="195"/>
    </row>
    <row r="595060" spans="6:6" x14ac:dyDescent="0.25">
      <c r="F595060" s="195"/>
    </row>
    <row r="595061" spans="6:6" x14ac:dyDescent="0.25">
      <c r="F595061" s="195"/>
    </row>
    <row r="595062" spans="6:6" x14ac:dyDescent="0.25">
      <c r="F595062" s="195"/>
    </row>
    <row r="595063" spans="6:6" x14ac:dyDescent="0.25">
      <c r="F595063" s="195"/>
    </row>
    <row r="595064" spans="6:6" x14ac:dyDescent="0.25">
      <c r="F595064" s="195"/>
    </row>
    <row r="595065" spans="6:6" x14ac:dyDescent="0.25">
      <c r="F595065" s="195"/>
    </row>
    <row r="595066" spans="6:6" x14ac:dyDescent="0.25">
      <c r="F595066" s="195"/>
    </row>
    <row r="595067" spans="6:6" x14ac:dyDescent="0.25">
      <c r="F595067" s="195"/>
    </row>
    <row r="595068" spans="6:6" x14ac:dyDescent="0.25">
      <c r="F595068" s="195"/>
    </row>
    <row r="595069" spans="6:6" x14ac:dyDescent="0.25">
      <c r="F595069" s="195"/>
    </row>
    <row r="595070" spans="6:6" x14ac:dyDescent="0.25">
      <c r="F595070" s="195"/>
    </row>
    <row r="595071" spans="6:6" x14ac:dyDescent="0.25">
      <c r="F595071" s="195"/>
    </row>
    <row r="595072" spans="6:6" x14ac:dyDescent="0.25">
      <c r="F595072" s="195"/>
    </row>
    <row r="595073" spans="6:6" x14ac:dyDescent="0.25">
      <c r="F595073" s="195"/>
    </row>
    <row r="595074" spans="6:6" x14ac:dyDescent="0.25">
      <c r="F595074" s="195"/>
    </row>
    <row r="595075" spans="6:6" x14ac:dyDescent="0.25">
      <c r="F595075" s="195"/>
    </row>
    <row r="595076" spans="6:6" x14ac:dyDescent="0.25">
      <c r="F595076" s="195"/>
    </row>
    <row r="595077" spans="6:6" x14ac:dyDescent="0.25">
      <c r="F595077" s="195"/>
    </row>
    <row r="595078" spans="6:6" x14ac:dyDescent="0.25">
      <c r="F595078" s="195"/>
    </row>
    <row r="595079" spans="6:6" x14ac:dyDescent="0.25">
      <c r="F595079" s="195"/>
    </row>
    <row r="595080" spans="6:6" x14ac:dyDescent="0.25">
      <c r="F595080" s="195"/>
    </row>
    <row r="595081" spans="6:6" x14ac:dyDescent="0.25">
      <c r="F595081" s="195"/>
    </row>
    <row r="595082" spans="6:6" x14ac:dyDescent="0.25">
      <c r="F595082" s="195"/>
    </row>
    <row r="595083" spans="6:6" x14ac:dyDescent="0.25">
      <c r="F595083" s="195"/>
    </row>
    <row r="595084" spans="6:6" x14ac:dyDescent="0.25">
      <c r="F595084" s="195"/>
    </row>
    <row r="595085" spans="6:6" x14ac:dyDescent="0.25">
      <c r="F595085" s="195"/>
    </row>
    <row r="595086" spans="6:6" x14ac:dyDescent="0.25">
      <c r="F595086" s="195"/>
    </row>
    <row r="595087" spans="6:6" x14ac:dyDescent="0.25">
      <c r="F595087" s="195"/>
    </row>
    <row r="595088" spans="6:6" x14ac:dyDescent="0.25">
      <c r="F595088" s="195"/>
    </row>
    <row r="595089" spans="6:6" x14ac:dyDescent="0.25">
      <c r="F595089" s="195"/>
    </row>
    <row r="595090" spans="6:6" x14ac:dyDescent="0.25">
      <c r="F595090" s="195"/>
    </row>
    <row r="595091" spans="6:6" x14ac:dyDescent="0.25">
      <c r="F595091" s="195"/>
    </row>
    <row r="595092" spans="6:6" x14ac:dyDescent="0.25">
      <c r="F595092" s="195"/>
    </row>
    <row r="595093" spans="6:6" x14ac:dyDescent="0.25">
      <c r="F595093" s="195"/>
    </row>
    <row r="595094" spans="6:6" x14ac:dyDescent="0.25">
      <c r="F595094" s="195"/>
    </row>
    <row r="595095" spans="6:6" x14ac:dyDescent="0.25">
      <c r="F595095" s="195"/>
    </row>
    <row r="595096" spans="6:6" x14ac:dyDescent="0.25">
      <c r="F595096" s="195"/>
    </row>
    <row r="595097" spans="6:6" x14ac:dyDescent="0.25">
      <c r="F595097" s="195"/>
    </row>
    <row r="595098" spans="6:6" x14ac:dyDescent="0.25">
      <c r="F595098" s="195"/>
    </row>
    <row r="595099" spans="6:6" x14ac:dyDescent="0.25">
      <c r="F595099" s="195"/>
    </row>
    <row r="595100" spans="6:6" x14ac:dyDescent="0.25">
      <c r="F595100" s="195"/>
    </row>
    <row r="595101" spans="6:6" x14ac:dyDescent="0.25">
      <c r="F595101" s="195"/>
    </row>
    <row r="595102" spans="6:6" x14ac:dyDescent="0.25">
      <c r="F595102" s="195"/>
    </row>
    <row r="595103" spans="6:6" x14ac:dyDescent="0.25">
      <c r="F595103" s="195"/>
    </row>
    <row r="595104" spans="6:6" x14ac:dyDescent="0.25">
      <c r="F595104" s="195"/>
    </row>
    <row r="595105" spans="6:6" x14ac:dyDescent="0.25">
      <c r="F595105" s="195"/>
    </row>
    <row r="595106" spans="6:6" x14ac:dyDescent="0.25">
      <c r="F595106" s="195"/>
    </row>
    <row r="595107" spans="6:6" x14ac:dyDescent="0.25">
      <c r="F595107" s="195"/>
    </row>
    <row r="595108" spans="6:6" x14ac:dyDescent="0.25">
      <c r="F595108" s="195"/>
    </row>
    <row r="595109" spans="6:6" x14ac:dyDescent="0.25">
      <c r="F595109" s="195"/>
    </row>
    <row r="595110" spans="6:6" x14ac:dyDescent="0.25">
      <c r="F595110" s="195"/>
    </row>
    <row r="595111" spans="6:6" x14ac:dyDescent="0.25">
      <c r="F595111" s="195"/>
    </row>
    <row r="595112" spans="6:6" x14ac:dyDescent="0.25">
      <c r="F595112" s="195"/>
    </row>
    <row r="595113" spans="6:6" x14ac:dyDescent="0.25">
      <c r="F595113" s="195"/>
    </row>
    <row r="595114" spans="6:6" x14ac:dyDescent="0.25">
      <c r="F595114" s="195"/>
    </row>
    <row r="595115" spans="6:6" x14ac:dyDescent="0.25">
      <c r="F595115" s="195"/>
    </row>
    <row r="595116" spans="6:6" x14ac:dyDescent="0.25">
      <c r="F595116" s="195"/>
    </row>
    <row r="595117" spans="6:6" x14ac:dyDescent="0.25">
      <c r="F595117" s="195"/>
    </row>
    <row r="595118" spans="6:6" x14ac:dyDescent="0.25">
      <c r="F595118" s="195"/>
    </row>
    <row r="595119" spans="6:6" x14ac:dyDescent="0.25">
      <c r="F595119" s="195"/>
    </row>
    <row r="595120" spans="6:6" x14ac:dyDescent="0.25">
      <c r="F595120" s="195"/>
    </row>
    <row r="595121" spans="6:6" x14ac:dyDescent="0.25">
      <c r="F595121" s="195"/>
    </row>
    <row r="595122" spans="6:6" x14ac:dyDescent="0.25">
      <c r="F595122" s="195"/>
    </row>
    <row r="595123" spans="6:6" x14ac:dyDescent="0.25">
      <c r="F595123" s="195"/>
    </row>
    <row r="595124" spans="6:6" x14ac:dyDescent="0.25">
      <c r="F595124" s="195"/>
    </row>
    <row r="595125" spans="6:6" x14ac:dyDescent="0.25">
      <c r="F595125" s="195"/>
    </row>
    <row r="595126" spans="6:6" x14ac:dyDescent="0.25">
      <c r="F595126" s="195"/>
    </row>
    <row r="595127" spans="6:6" x14ac:dyDescent="0.25">
      <c r="F595127" s="195"/>
    </row>
    <row r="595128" spans="6:6" x14ac:dyDescent="0.25">
      <c r="F595128" s="195"/>
    </row>
    <row r="595129" spans="6:6" x14ac:dyDescent="0.25">
      <c r="F595129" s="195"/>
    </row>
    <row r="595130" spans="6:6" x14ac:dyDescent="0.25">
      <c r="F595130" s="195"/>
    </row>
    <row r="595131" spans="6:6" x14ac:dyDescent="0.25">
      <c r="F595131" s="195"/>
    </row>
    <row r="595132" spans="6:6" x14ac:dyDescent="0.25">
      <c r="F595132" s="195"/>
    </row>
    <row r="595133" spans="6:6" x14ac:dyDescent="0.25">
      <c r="F595133" s="195"/>
    </row>
    <row r="595134" spans="6:6" x14ac:dyDescent="0.25">
      <c r="F595134" s="195"/>
    </row>
    <row r="595135" spans="6:6" x14ac:dyDescent="0.25">
      <c r="F595135" s="195"/>
    </row>
    <row r="595136" spans="6:6" x14ac:dyDescent="0.25">
      <c r="F595136" s="195"/>
    </row>
    <row r="595137" spans="6:6" x14ac:dyDescent="0.25">
      <c r="F595137" s="195"/>
    </row>
    <row r="595138" spans="6:6" x14ac:dyDescent="0.25">
      <c r="F595138" s="195"/>
    </row>
    <row r="595139" spans="6:6" x14ac:dyDescent="0.25">
      <c r="F595139" s="195"/>
    </row>
    <row r="595140" spans="6:6" x14ac:dyDescent="0.25">
      <c r="F595140" s="195"/>
    </row>
    <row r="595141" spans="6:6" x14ac:dyDescent="0.25">
      <c r="F595141" s="195"/>
    </row>
    <row r="595142" spans="6:6" x14ac:dyDescent="0.25">
      <c r="F595142" s="195"/>
    </row>
    <row r="595143" spans="6:6" x14ac:dyDescent="0.25">
      <c r="F595143" s="195"/>
    </row>
    <row r="595144" spans="6:6" x14ac:dyDescent="0.25">
      <c r="F595144" s="195"/>
    </row>
    <row r="595145" spans="6:6" x14ac:dyDescent="0.25">
      <c r="F595145" s="195"/>
    </row>
    <row r="595146" spans="6:6" x14ac:dyDescent="0.25">
      <c r="F595146" s="195"/>
    </row>
    <row r="595147" spans="6:6" x14ac:dyDescent="0.25">
      <c r="F595147" s="195"/>
    </row>
    <row r="595148" spans="6:6" x14ac:dyDescent="0.25">
      <c r="F595148" s="195"/>
    </row>
    <row r="595149" spans="6:6" x14ac:dyDescent="0.25">
      <c r="F595149" s="195"/>
    </row>
    <row r="595150" spans="6:6" x14ac:dyDescent="0.25">
      <c r="F595150" s="195"/>
    </row>
    <row r="595151" spans="6:6" x14ac:dyDescent="0.25">
      <c r="F595151" s="195"/>
    </row>
    <row r="595152" spans="6:6" x14ac:dyDescent="0.25">
      <c r="F595152" s="195"/>
    </row>
    <row r="595153" spans="6:6" x14ac:dyDescent="0.25">
      <c r="F595153" s="195"/>
    </row>
    <row r="595154" spans="6:6" x14ac:dyDescent="0.25">
      <c r="F595154" s="195"/>
    </row>
    <row r="595155" spans="6:6" x14ac:dyDescent="0.25">
      <c r="F595155" s="195"/>
    </row>
    <row r="595156" spans="6:6" x14ac:dyDescent="0.25">
      <c r="F595156" s="195"/>
    </row>
    <row r="595157" spans="6:6" x14ac:dyDescent="0.25">
      <c r="F595157" s="195"/>
    </row>
    <row r="595158" spans="6:6" x14ac:dyDescent="0.25">
      <c r="F595158" s="195"/>
    </row>
    <row r="595159" spans="6:6" x14ac:dyDescent="0.25">
      <c r="F595159" s="195"/>
    </row>
    <row r="595160" spans="6:6" x14ac:dyDescent="0.25">
      <c r="F595160" s="195"/>
    </row>
    <row r="595161" spans="6:6" x14ac:dyDescent="0.25">
      <c r="F595161" s="195"/>
    </row>
    <row r="595162" spans="6:6" x14ac:dyDescent="0.25">
      <c r="F595162" s="195"/>
    </row>
    <row r="595163" spans="6:6" x14ac:dyDescent="0.25">
      <c r="F595163" s="195"/>
    </row>
    <row r="595164" spans="6:6" x14ac:dyDescent="0.25">
      <c r="F595164" s="195"/>
    </row>
    <row r="595165" spans="6:6" x14ac:dyDescent="0.25">
      <c r="F595165" s="195"/>
    </row>
    <row r="595166" spans="6:6" x14ac:dyDescent="0.25">
      <c r="F595166" s="195"/>
    </row>
    <row r="595167" spans="6:6" x14ac:dyDescent="0.25">
      <c r="F595167" s="195"/>
    </row>
    <row r="595168" spans="6:6" x14ac:dyDescent="0.25">
      <c r="F595168" s="195"/>
    </row>
    <row r="595169" spans="6:6" x14ac:dyDescent="0.25">
      <c r="F595169" s="195"/>
    </row>
    <row r="595170" spans="6:6" x14ac:dyDescent="0.25">
      <c r="F595170" s="195"/>
    </row>
    <row r="595171" spans="6:6" x14ac:dyDescent="0.25">
      <c r="F595171" s="195"/>
    </row>
    <row r="595172" spans="6:6" x14ac:dyDescent="0.25">
      <c r="F595172" s="195"/>
    </row>
    <row r="595173" spans="6:6" x14ac:dyDescent="0.25">
      <c r="F595173" s="195"/>
    </row>
    <row r="595174" spans="6:6" x14ac:dyDescent="0.25">
      <c r="F595174" s="195"/>
    </row>
    <row r="595175" spans="6:6" x14ac:dyDescent="0.25">
      <c r="F595175" s="195"/>
    </row>
    <row r="595176" spans="6:6" x14ac:dyDescent="0.25">
      <c r="F595176" s="195"/>
    </row>
    <row r="595177" spans="6:6" x14ac:dyDescent="0.25">
      <c r="F595177" s="195"/>
    </row>
    <row r="595178" spans="6:6" x14ac:dyDescent="0.25">
      <c r="F595178" s="195"/>
    </row>
    <row r="595179" spans="6:6" x14ac:dyDescent="0.25">
      <c r="F595179" s="195"/>
    </row>
    <row r="595180" spans="6:6" x14ac:dyDescent="0.25">
      <c r="F595180" s="195"/>
    </row>
    <row r="595181" spans="6:6" x14ac:dyDescent="0.25">
      <c r="F595181" s="195"/>
    </row>
    <row r="595182" spans="6:6" x14ac:dyDescent="0.25">
      <c r="F595182" s="195"/>
    </row>
    <row r="595183" spans="6:6" x14ac:dyDescent="0.25">
      <c r="F595183" s="195"/>
    </row>
    <row r="595184" spans="6:6" x14ac:dyDescent="0.25">
      <c r="F595184" s="195"/>
    </row>
    <row r="595185" spans="6:6" x14ac:dyDescent="0.25">
      <c r="F595185" s="195"/>
    </row>
    <row r="595186" spans="6:6" x14ac:dyDescent="0.25">
      <c r="F595186" s="195"/>
    </row>
    <row r="595187" spans="6:6" x14ac:dyDescent="0.25">
      <c r="F595187" s="195"/>
    </row>
    <row r="595188" spans="6:6" x14ac:dyDescent="0.25">
      <c r="F595188" s="195"/>
    </row>
    <row r="595189" spans="6:6" x14ac:dyDescent="0.25">
      <c r="F595189" s="195"/>
    </row>
    <row r="595190" spans="6:6" x14ac:dyDescent="0.25">
      <c r="F595190" s="195"/>
    </row>
    <row r="595191" spans="6:6" x14ac:dyDescent="0.25">
      <c r="F595191" s="195"/>
    </row>
    <row r="595192" spans="6:6" x14ac:dyDescent="0.25">
      <c r="F595192" s="195"/>
    </row>
    <row r="595193" spans="6:6" x14ac:dyDescent="0.25">
      <c r="F595193" s="195"/>
    </row>
    <row r="595194" spans="6:6" x14ac:dyDescent="0.25">
      <c r="F595194" s="195"/>
    </row>
    <row r="595195" spans="6:6" x14ac:dyDescent="0.25">
      <c r="F595195" s="195"/>
    </row>
    <row r="595196" spans="6:6" x14ac:dyDescent="0.25">
      <c r="F595196" s="195"/>
    </row>
    <row r="595197" spans="6:6" x14ac:dyDescent="0.25">
      <c r="F595197" s="195"/>
    </row>
    <row r="595198" spans="6:6" x14ac:dyDescent="0.25">
      <c r="F595198" s="195"/>
    </row>
    <row r="595199" spans="6:6" x14ac:dyDescent="0.25">
      <c r="F595199" s="195"/>
    </row>
    <row r="595200" spans="6:6" x14ac:dyDescent="0.25">
      <c r="F595200" s="195"/>
    </row>
    <row r="595201" spans="6:6" x14ac:dyDescent="0.25">
      <c r="F595201" s="195"/>
    </row>
    <row r="595202" spans="6:6" x14ac:dyDescent="0.25">
      <c r="F595202" s="195"/>
    </row>
    <row r="595203" spans="6:6" x14ac:dyDescent="0.25">
      <c r="F595203" s="195"/>
    </row>
    <row r="595204" spans="6:6" x14ac:dyDescent="0.25">
      <c r="F595204" s="195"/>
    </row>
    <row r="595205" spans="6:6" x14ac:dyDescent="0.25">
      <c r="F595205" s="195"/>
    </row>
    <row r="595206" spans="6:6" x14ac:dyDescent="0.25">
      <c r="F595206" s="195"/>
    </row>
    <row r="595207" spans="6:6" x14ac:dyDescent="0.25">
      <c r="F595207" s="195"/>
    </row>
    <row r="595208" spans="6:6" x14ac:dyDescent="0.25">
      <c r="F595208" s="195"/>
    </row>
    <row r="595209" spans="6:6" x14ac:dyDescent="0.25">
      <c r="F595209" s="195"/>
    </row>
    <row r="595210" spans="6:6" x14ac:dyDescent="0.25">
      <c r="F595210" s="195"/>
    </row>
    <row r="595211" spans="6:6" x14ac:dyDescent="0.25">
      <c r="F595211" s="195"/>
    </row>
    <row r="595212" spans="6:6" x14ac:dyDescent="0.25">
      <c r="F595212" s="195"/>
    </row>
    <row r="595213" spans="6:6" x14ac:dyDescent="0.25">
      <c r="F595213" s="195"/>
    </row>
    <row r="595214" spans="6:6" x14ac:dyDescent="0.25">
      <c r="F595214" s="195"/>
    </row>
    <row r="595215" spans="6:6" x14ac:dyDescent="0.25">
      <c r="F595215" s="195"/>
    </row>
    <row r="595216" spans="6:6" x14ac:dyDescent="0.25">
      <c r="F595216" s="195"/>
    </row>
    <row r="595217" spans="6:6" x14ac:dyDescent="0.25">
      <c r="F595217" s="195"/>
    </row>
    <row r="595218" spans="6:6" x14ac:dyDescent="0.25">
      <c r="F595218" s="195"/>
    </row>
    <row r="595219" spans="6:6" x14ac:dyDescent="0.25">
      <c r="F595219" s="195"/>
    </row>
    <row r="595220" spans="6:6" x14ac:dyDescent="0.25">
      <c r="F595220" s="195"/>
    </row>
    <row r="595221" spans="6:6" x14ac:dyDescent="0.25">
      <c r="F595221" s="195"/>
    </row>
    <row r="595222" spans="6:6" x14ac:dyDescent="0.25">
      <c r="F595222" s="195"/>
    </row>
    <row r="595223" spans="6:6" x14ac:dyDescent="0.25">
      <c r="F595223" s="195"/>
    </row>
    <row r="595224" spans="6:6" x14ac:dyDescent="0.25">
      <c r="F595224" s="195"/>
    </row>
    <row r="595225" spans="6:6" x14ac:dyDescent="0.25">
      <c r="F595225" s="195"/>
    </row>
    <row r="595226" spans="6:6" x14ac:dyDescent="0.25">
      <c r="F595226" s="195"/>
    </row>
    <row r="595227" spans="6:6" x14ac:dyDescent="0.25">
      <c r="F595227" s="195"/>
    </row>
    <row r="595228" spans="6:6" x14ac:dyDescent="0.25">
      <c r="F595228" s="195"/>
    </row>
    <row r="595229" spans="6:6" x14ac:dyDescent="0.25">
      <c r="F595229" s="195"/>
    </row>
    <row r="595230" spans="6:6" x14ac:dyDescent="0.25">
      <c r="F595230" s="195"/>
    </row>
    <row r="595231" spans="6:6" x14ac:dyDescent="0.25">
      <c r="F595231" s="195"/>
    </row>
    <row r="595232" spans="6:6" x14ac:dyDescent="0.25">
      <c r="F595232" s="195"/>
    </row>
    <row r="595233" spans="6:6" x14ac:dyDescent="0.25">
      <c r="F595233" s="195"/>
    </row>
    <row r="595234" spans="6:6" x14ac:dyDescent="0.25">
      <c r="F595234" s="195"/>
    </row>
    <row r="595235" spans="6:6" x14ac:dyDescent="0.25">
      <c r="F595235" s="195"/>
    </row>
    <row r="595236" spans="6:6" x14ac:dyDescent="0.25">
      <c r="F595236" s="195"/>
    </row>
    <row r="595237" spans="6:6" x14ac:dyDescent="0.25">
      <c r="F595237" s="195"/>
    </row>
    <row r="595238" spans="6:6" x14ac:dyDescent="0.25">
      <c r="F595238" s="195"/>
    </row>
    <row r="595239" spans="6:6" x14ac:dyDescent="0.25">
      <c r="F595239" s="195"/>
    </row>
    <row r="595240" spans="6:6" x14ac:dyDescent="0.25">
      <c r="F595240" s="195"/>
    </row>
    <row r="595241" spans="6:6" x14ac:dyDescent="0.25">
      <c r="F595241" s="195"/>
    </row>
    <row r="595242" spans="6:6" x14ac:dyDescent="0.25">
      <c r="F595242" s="195"/>
    </row>
    <row r="595243" spans="6:6" x14ac:dyDescent="0.25">
      <c r="F595243" s="195"/>
    </row>
    <row r="595244" spans="6:6" x14ac:dyDescent="0.25">
      <c r="F595244" s="195"/>
    </row>
    <row r="595245" spans="6:6" x14ac:dyDescent="0.25">
      <c r="F595245" s="195"/>
    </row>
    <row r="595246" spans="6:6" x14ac:dyDescent="0.25">
      <c r="F595246" s="195"/>
    </row>
    <row r="595247" spans="6:6" x14ac:dyDescent="0.25">
      <c r="F595247" s="195"/>
    </row>
    <row r="595248" spans="6:6" x14ac:dyDescent="0.25">
      <c r="F595248" s="195"/>
    </row>
    <row r="595249" spans="6:6" x14ac:dyDescent="0.25">
      <c r="F595249" s="195"/>
    </row>
    <row r="595250" spans="6:6" x14ac:dyDescent="0.25">
      <c r="F595250" s="195"/>
    </row>
    <row r="595251" spans="6:6" x14ac:dyDescent="0.25">
      <c r="F595251" s="195"/>
    </row>
    <row r="595252" spans="6:6" x14ac:dyDescent="0.25">
      <c r="F595252" s="195"/>
    </row>
    <row r="595253" spans="6:6" x14ac:dyDescent="0.25">
      <c r="F595253" s="195"/>
    </row>
    <row r="595254" spans="6:6" x14ac:dyDescent="0.25">
      <c r="F595254" s="195"/>
    </row>
    <row r="595255" spans="6:6" x14ac:dyDescent="0.25">
      <c r="F595255" s="195"/>
    </row>
    <row r="595256" spans="6:6" x14ac:dyDescent="0.25">
      <c r="F595256" s="195"/>
    </row>
    <row r="595257" spans="6:6" x14ac:dyDescent="0.25">
      <c r="F595257" s="195"/>
    </row>
    <row r="595258" spans="6:6" x14ac:dyDescent="0.25">
      <c r="F595258" s="195"/>
    </row>
    <row r="595259" spans="6:6" x14ac:dyDescent="0.25">
      <c r="F595259" s="195"/>
    </row>
    <row r="595260" spans="6:6" x14ac:dyDescent="0.25">
      <c r="F595260" s="195"/>
    </row>
    <row r="595261" spans="6:6" x14ac:dyDescent="0.25">
      <c r="F595261" s="195"/>
    </row>
    <row r="595262" spans="6:6" x14ac:dyDescent="0.25">
      <c r="F595262" s="195"/>
    </row>
    <row r="595263" spans="6:6" x14ac:dyDescent="0.25">
      <c r="F595263" s="195"/>
    </row>
    <row r="595264" spans="6:6" x14ac:dyDescent="0.25">
      <c r="F595264" s="195"/>
    </row>
    <row r="595265" spans="6:6" x14ac:dyDescent="0.25">
      <c r="F595265" s="195"/>
    </row>
    <row r="595266" spans="6:6" x14ac:dyDescent="0.25">
      <c r="F595266" s="195"/>
    </row>
    <row r="595267" spans="6:6" x14ac:dyDescent="0.25">
      <c r="F595267" s="195"/>
    </row>
    <row r="595268" spans="6:6" x14ac:dyDescent="0.25">
      <c r="F595268" s="195"/>
    </row>
    <row r="595269" spans="6:6" x14ac:dyDescent="0.25">
      <c r="F595269" s="195"/>
    </row>
    <row r="595270" spans="6:6" x14ac:dyDescent="0.25">
      <c r="F595270" s="195"/>
    </row>
    <row r="595271" spans="6:6" x14ac:dyDescent="0.25">
      <c r="F595271" s="195"/>
    </row>
    <row r="595272" spans="6:6" x14ac:dyDescent="0.25">
      <c r="F595272" s="195"/>
    </row>
    <row r="595273" spans="6:6" x14ac:dyDescent="0.25">
      <c r="F595273" s="195"/>
    </row>
    <row r="595274" spans="6:6" x14ac:dyDescent="0.25">
      <c r="F595274" s="195"/>
    </row>
    <row r="595275" spans="6:6" x14ac:dyDescent="0.25">
      <c r="F595275" s="195"/>
    </row>
    <row r="595276" spans="6:6" x14ac:dyDescent="0.25">
      <c r="F595276" s="195"/>
    </row>
    <row r="595277" spans="6:6" x14ac:dyDescent="0.25">
      <c r="F595277" s="195"/>
    </row>
    <row r="595278" spans="6:6" x14ac:dyDescent="0.25">
      <c r="F595278" s="195"/>
    </row>
    <row r="595279" spans="6:6" x14ac:dyDescent="0.25">
      <c r="F595279" s="195"/>
    </row>
    <row r="595280" spans="6:6" x14ac:dyDescent="0.25">
      <c r="F595280" s="195"/>
    </row>
    <row r="595281" spans="6:6" x14ac:dyDescent="0.25">
      <c r="F595281" s="195"/>
    </row>
    <row r="595282" spans="6:6" x14ac:dyDescent="0.25">
      <c r="F595282" s="195"/>
    </row>
    <row r="595283" spans="6:6" x14ac:dyDescent="0.25">
      <c r="F595283" s="195"/>
    </row>
    <row r="595284" spans="6:6" x14ac:dyDescent="0.25">
      <c r="F595284" s="195"/>
    </row>
    <row r="595285" spans="6:6" x14ac:dyDescent="0.25">
      <c r="F595285" s="195"/>
    </row>
    <row r="595286" spans="6:6" x14ac:dyDescent="0.25">
      <c r="F595286" s="195"/>
    </row>
    <row r="595287" spans="6:6" x14ac:dyDescent="0.25">
      <c r="F595287" s="195"/>
    </row>
    <row r="595288" spans="6:6" x14ac:dyDescent="0.25">
      <c r="F595288" s="195"/>
    </row>
    <row r="595289" spans="6:6" x14ac:dyDescent="0.25">
      <c r="F595289" s="195"/>
    </row>
    <row r="595290" spans="6:6" x14ac:dyDescent="0.25">
      <c r="F595290" s="195"/>
    </row>
    <row r="595291" spans="6:6" x14ac:dyDescent="0.25">
      <c r="F595291" s="195"/>
    </row>
    <row r="595292" spans="6:6" x14ac:dyDescent="0.25">
      <c r="F595292" s="195"/>
    </row>
    <row r="595293" spans="6:6" x14ac:dyDescent="0.25">
      <c r="F595293" s="195"/>
    </row>
    <row r="595294" spans="6:6" x14ac:dyDescent="0.25">
      <c r="F595294" s="195"/>
    </row>
    <row r="595295" spans="6:6" x14ac:dyDescent="0.25">
      <c r="F595295" s="195"/>
    </row>
    <row r="595296" spans="6:6" x14ac:dyDescent="0.25">
      <c r="F595296" s="195"/>
    </row>
    <row r="600414" spans="6:6" x14ac:dyDescent="0.25">
      <c r="F600414" s="195"/>
    </row>
    <row r="600415" spans="6:6" x14ac:dyDescent="0.25">
      <c r="F600415" s="195"/>
    </row>
    <row r="600416" spans="6:6" x14ac:dyDescent="0.25">
      <c r="F600416" s="195"/>
    </row>
    <row r="600417" spans="6:6" x14ac:dyDescent="0.25">
      <c r="F600417" s="195"/>
    </row>
    <row r="600418" spans="6:6" x14ac:dyDescent="0.25">
      <c r="F600418" s="195"/>
    </row>
    <row r="600419" spans="6:6" x14ac:dyDescent="0.25">
      <c r="F600419" s="195"/>
    </row>
    <row r="600420" spans="6:6" x14ac:dyDescent="0.25">
      <c r="F600420" s="195"/>
    </row>
    <row r="600421" spans="6:6" x14ac:dyDescent="0.25">
      <c r="F600421" s="195"/>
    </row>
    <row r="600422" spans="6:6" x14ac:dyDescent="0.25">
      <c r="F600422" s="195"/>
    </row>
    <row r="600423" spans="6:6" x14ac:dyDescent="0.25">
      <c r="F600423" s="195"/>
    </row>
    <row r="600424" spans="6:6" x14ac:dyDescent="0.25">
      <c r="F600424" s="195"/>
    </row>
    <row r="600425" spans="6:6" x14ac:dyDescent="0.25">
      <c r="F600425" s="195"/>
    </row>
    <row r="600426" spans="6:6" x14ac:dyDescent="0.25">
      <c r="F600426" s="195"/>
    </row>
    <row r="600427" spans="6:6" x14ac:dyDescent="0.25">
      <c r="F600427" s="195"/>
    </row>
    <row r="600428" spans="6:6" x14ac:dyDescent="0.25">
      <c r="F600428" s="195"/>
    </row>
    <row r="600429" spans="6:6" x14ac:dyDescent="0.25">
      <c r="F600429" s="195"/>
    </row>
    <row r="600430" spans="6:6" x14ac:dyDescent="0.25">
      <c r="F600430" s="195"/>
    </row>
    <row r="600431" spans="6:6" x14ac:dyDescent="0.25">
      <c r="F600431" s="195"/>
    </row>
    <row r="600432" spans="6:6" x14ac:dyDescent="0.25">
      <c r="F600432" s="195"/>
    </row>
    <row r="600433" spans="6:6" x14ac:dyDescent="0.25">
      <c r="F600433" s="195"/>
    </row>
    <row r="600434" spans="6:6" x14ac:dyDescent="0.25">
      <c r="F600434" s="195"/>
    </row>
    <row r="600435" spans="6:6" x14ac:dyDescent="0.25">
      <c r="F600435" s="195"/>
    </row>
    <row r="600436" spans="6:6" x14ac:dyDescent="0.25">
      <c r="F600436" s="195"/>
    </row>
    <row r="600437" spans="6:6" x14ac:dyDescent="0.25">
      <c r="F600437" s="195"/>
    </row>
    <row r="600438" spans="6:6" x14ac:dyDescent="0.25">
      <c r="F600438" s="195"/>
    </row>
    <row r="600439" spans="6:6" x14ac:dyDescent="0.25">
      <c r="F600439" s="195"/>
    </row>
    <row r="600440" spans="6:6" x14ac:dyDescent="0.25">
      <c r="F600440" s="195"/>
    </row>
    <row r="600441" spans="6:6" x14ac:dyDescent="0.25">
      <c r="F600441" s="195"/>
    </row>
    <row r="600442" spans="6:6" x14ac:dyDescent="0.25">
      <c r="F600442" s="195"/>
    </row>
    <row r="600443" spans="6:6" x14ac:dyDescent="0.25">
      <c r="F600443" s="195"/>
    </row>
    <row r="600444" spans="6:6" x14ac:dyDescent="0.25">
      <c r="F600444" s="195"/>
    </row>
    <row r="600445" spans="6:6" x14ac:dyDescent="0.25">
      <c r="F600445" s="195"/>
    </row>
    <row r="600446" spans="6:6" x14ac:dyDescent="0.25">
      <c r="F600446" s="195"/>
    </row>
    <row r="600447" spans="6:6" x14ac:dyDescent="0.25">
      <c r="F600447" s="195"/>
    </row>
    <row r="600448" spans="6:6" x14ac:dyDescent="0.25">
      <c r="F600448" s="195"/>
    </row>
    <row r="600449" spans="6:6" x14ac:dyDescent="0.25">
      <c r="F600449" s="195"/>
    </row>
    <row r="600450" spans="6:6" x14ac:dyDescent="0.25">
      <c r="F600450" s="195"/>
    </row>
    <row r="600451" spans="6:6" x14ac:dyDescent="0.25">
      <c r="F600451" s="195"/>
    </row>
    <row r="600452" spans="6:6" x14ac:dyDescent="0.25">
      <c r="F600452" s="195"/>
    </row>
    <row r="600453" spans="6:6" x14ac:dyDescent="0.25">
      <c r="F600453" s="195"/>
    </row>
    <row r="600454" spans="6:6" x14ac:dyDescent="0.25">
      <c r="F600454" s="195"/>
    </row>
    <row r="600455" spans="6:6" x14ac:dyDescent="0.25">
      <c r="F600455" s="195"/>
    </row>
    <row r="600456" spans="6:6" x14ac:dyDescent="0.25">
      <c r="F600456" s="195"/>
    </row>
    <row r="600457" spans="6:6" x14ac:dyDescent="0.25">
      <c r="F600457" s="195"/>
    </row>
    <row r="600458" spans="6:6" x14ac:dyDescent="0.25">
      <c r="F600458" s="195"/>
    </row>
    <row r="600459" spans="6:6" x14ac:dyDescent="0.25">
      <c r="F600459" s="195"/>
    </row>
    <row r="600460" spans="6:6" x14ac:dyDescent="0.25">
      <c r="F600460" s="195"/>
    </row>
    <row r="600461" spans="6:6" x14ac:dyDescent="0.25">
      <c r="F600461" s="195"/>
    </row>
    <row r="600462" spans="6:6" x14ac:dyDescent="0.25">
      <c r="F600462" s="195"/>
    </row>
    <row r="600463" spans="6:6" x14ac:dyDescent="0.25">
      <c r="F600463" s="195"/>
    </row>
    <row r="600464" spans="6:6" x14ac:dyDescent="0.25">
      <c r="F600464" s="195"/>
    </row>
    <row r="600465" spans="6:6" x14ac:dyDescent="0.25">
      <c r="F600465" s="195"/>
    </row>
    <row r="600466" spans="6:6" x14ac:dyDescent="0.25">
      <c r="F600466" s="195"/>
    </row>
    <row r="600467" spans="6:6" x14ac:dyDescent="0.25">
      <c r="F600467" s="195"/>
    </row>
    <row r="600468" spans="6:6" x14ac:dyDescent="0.25">
      <c r="F600468" s="195"/>
    </row>
    <row r="600469" spans="6:6" x14ac:dyDescent="0.25">
      <c r="F600469" s="195"/>
    </row>
    <row r="600470" spans="6:6" x14ac:dyDescent="0.25">
      <c r="F600470" s="195"/>
    </row>
    <row r="600471" spans="6:6" x14ac:dyDescent="0.25">
      <c r="F600471" s="195"/>
    </row>
    <row r="600472" spans="6:6" x14ac:dyDescent="0.25">
      <c r="F600472" s="195"/>
    </row>
    <row r="600473" spans="6:6" x14ac:dyDescent="0.25">
      <c r="F600473" s="195"/>
    </row>
    <row r="600474" spans="6:6" x14ac:dyDescent="0.25">
      <c r="F600474" s="195"/>
    </row>
    <row r="600475" spans="6:6" x14ac:dyDescent="0.25">
      <c r="F600475" s="195"/>
    </row>
    <row r="600476" spans="6:6" x14ac:dyDescent="0.25">
      <c r="F600476" s="195"/>
    </row>
    <row r="600477" spans="6:6" x14ac:dyDescent="0.25">
      <c r="F600477" s="195"/>
    </row>
    <row r="600478" spans="6:6" x14ac:dyDescent="0.25">
      <c r="F600478" s="195"/>
    </row>
    <row r="600479" spans="6:6" x14ac:dyDescent="0.25">
      <c r="F600479" s="195"/>
    </row>
    <row r="600480" spans="6:6" x14ac:dyDescent="0.25">
      <c r="F600480" s="195"/>
    </row>
    <row r="600481" spans="6:6" x14ac:dyDescent="0.25">
      <c r="F600481" s="195"/>
    </row>
    <row r="600482" spans="6:6" x14ac:dyDescent="0.25">
      <c r="F600482" s="195"/>
    </row>
    <row r="600483" spans="6:6" x14ac:dyDescent="0.25">
      <c r="F600483" s="195"/>
    </row>
    <row r="600484" spans="6:6" x14ac:dyDescent="0.25">
      <c r="F600484" s="195"/>
    </row>
    <row r="600485" spans="6:6" x14ac:dyDescent="0.25">
      <c r="F600485" s="195"/>
    </row>
    <row r="600486" spans="6:6" x14ac:dyDescent="0.25">
      <c r="F600486" s="195"/>
    </row>
    <row r="600487" spans="6:6" x14ac:dyDescent="0.25">
      <c r="F600487" s="195"/>
    </row>
    <row r="600488" spans="6:6" x14ac:dyDescent="0.25">
      <c r="F600488" s="195"/>
    </row>
    <row r="600489" spans="6:6" x14ac:dyDescent="0.25">
      <c r="F600489" s="195"/>
    </row>
    <row r="600490" spans="6:6" x14ac:dyDescent="0.25">
      <c r="F600490" s="195"/>
    </row>
    <row r="600491" spans="6:6" x14ac:dyDescent="0.25">
      <c r="F600491" s="195"/>
    </row>
    <row r="600492" spans="6:6" x14ac:dyDescent="0.25">
      <c r="F600492" s="195"/>
    </row>
    <row r="600493" spans="6:6" x14ac:dyDescent="0.25">
      <c r="F600493" s="195"/>
    </row>
    <row r="600494" spans="6:6" x14ac:dyDescent="0.25">
      <c r="F600494" s="195"/>
    </row>
    <row r="600495" spans="6:6" x14ac:dyDescent="0.25">
      <c r="F600495" s="195"/>
    </row>
    <row r="600496" spans="6:6" x14ac:dyDescent="0.25">
      <c r="F600496" s="195"/>
    </row>
    <row r="600497" spans="6:6" x14ac:dyDescent="0.25">
      <c r="F600497" s="195"/>
    </row>
    <row r="600498" spans="6:6" x14ac:dyDescent="0.25">
      <c r="F600498" s="195"/>
    </row>
    <row r="600499" spans="6:6" x14ac:dyDescent="0.25">
      <c r="F600499" s="195"/>
    </row>
    <row r="600500" spans="6:6" x14ac:dyDescent="0.25">
      <c r="F600500" s="195"/>
    </row>
    <row r="600501" spans="6:6" x14ac:dyDescent="0.25">
      <c r="F600501" s="195"/>
    </row>
    <row r="600502" spans="6:6" x14ac:dyDescent="0.25">
      <c r="F600502" s="195"/>
    </row>
    <row r="600503" spans="6:6" x14ac:dyDescent="0.25">
      <c r="F600503" s="195"/>
    </row>
    <row r="600504" spans="6:6" x14ac:dyDescent="0.25">
      <c r="F600504" s="195"/>
    </row>
    <row r="600505" spans="6:6" x14ac:dyDescent="0.25">
      <c r="F600505" s="195"/>
    </row>
    <row r="600506" spans="6:6" x14ac:dyDescent="0.25">
      <c r="F600506" s="195"/>
    </row>
    <row r="600507" spans="6:6" x14ac:dyDescent="0.25">
      <c r="F600507" s="195"/>
    </row>
    <row r="600508" spans="6:6" x14ac:dyDescent="0.25">
      <c r="F600508" s="195"/>
    </row>
    <row r="600509" spans="6:6" x14ac:dyDescent="0.25">
      <c r="F600509" s="195"/>
    </row>
    <row r="600510" spans="6:6" x14ac:dyDescent="0.25">
      <c r="F600510" s="195"/>
    </row>
    <row r="600511" spans="6:6" x14ac:dyDescent="0.25">
      <c r="F600511" s="195"/>
    </row>
    <row r="600512" spans="6:6" x14ac:dyDescent="0.25">
      <c r="F600512" s="195"/>
    </row>
    <row r="600513" spans="6:6" x14ac:dyDescent="0.25">
      <c r="F600513" s="195"/>
    </row>
    <row r="600514" spans="6:6" x14ac:dyDescent="0.25">
      <c r="F600514" s="195"/>
    </row>
    <row r="600515" spans="6:6" x14ac:dyDescent="0.25">
      <c r="F600515" s="195"/>
    </row>
    <row r="600516" spans="6:6" x14ac:dyDescent="0.25">
      <c r="F600516" s="195"/>
    </row>
    <row r="600517" spans="6:6" x14ac:dyDescent="0.25">
      <c r="F600517" s="195"/>
    </row>
    <row r="600518" spans="6:6" x14ac:dyDescent="0.25">
      <c r="F600518" s="195"/>
    </row>
    <row r="600519" spans="6:6" x14ac:dyDescent="0.25">
      <c r="F600519" s="195"/>
    </row>
    <row r="600520" spans="6:6" x14ac:dyDescent="0.25">
      <c r="F600520" s="195"/>
    </row>
    <row r="600521" spans="6:6" x14ac:dyDescent="0.25">
      <c r="F600521" s="195"/>
    </row>
    <row r="600522" spans="6:6" x14ac:dyDescent="0.25">
      <c r="F600522" s="195"/>
    </row>
    <row r="600523" spans="6:6" x14ac:dyDescent="0.25">
      <c r="F600523" s="195"/>
    </row>
    <row r="600524" spans="6:6" x14ac:dyDescent="0.25">
      <c r="F600524" s="195"/>
    </row>
    <row r="600525" spans="6:6" x14ac:dyDescent="0.25">
      <c r="F600525" s="195"/>
    </row>
    <row r="600526" spans="6:6" x14ac:dyDescent="0.25">
      <c r="F600526" s="195"/>
    </row>
    <row r="600527" spans="6:6" x14ac:dyDescent="0.25">
      <c r="F600527" s="195"/>
    </row>
    <row r="600528" spans="6:6" x14ac:dyDescent="0.25">
      <c r="F600528" s="195"/>
    </row>
    <row r="600529" spans="6:6" x14ac:dyDescent="0.25">
      <c r="F600529" s="195"/>
    </row>
    <row r="600530" spans="6:6" x14ac:dyDescent="0.25">
      <c r="F600530" s="195"/>
    </row>
    <row r="600531" spans="6:6" x14ac:dyDescent="0.25">
      <c r="F600531" s="195"/>
    </row>
    <row r="600532" spans="6:6" x14ac:dyDescent="0.25">
      <c r="F600532" s="195"/>
    </row>
    <row r="600533" spans="6:6" x14ac:dyDescent="0.25">
      <c r="F600533" s="195"/>
    </row>
    <row r="600534" spans="6:6" x14ac:dyDescent="0.25">
      <c r="F600534" s="195"/>
    </row>
    <row r="600535" spans="6:6" x14ac:dyDescent="0.25">
      <c r="F600535" s="195"/>
    </row>
    <row r="600536" spans="6:6" x14ac:dyDescent="0.25">
      <c r="F600536" s="195"/>
    </row>
    <row r="600537" spans="6:6" x14ac:dyDescent="0.25">
      <c r="F600537" s="195"/>
    </row>
    <row r="600538" spans="6:6" x14ac:dyDescent="0.25">
      <c r="F600538" s="195"/>
    </row>
    <row r="600539" spans="6:6" x14ac:dyDescent="0.25">
      <c r="F600539" s="195"/>
    </row>
    <row r="600540" spans="6:6" x14ac:dyDescent="0.25">
      <c r="F600540" s="195"/>
    </row>
    <row r="600541" spans="6:6" x14ac:dyDescent="0.25">
      <c r="F600541" s="195"/>
    </row>
    <row r="600542" spans="6:6" x14ac:dyDescent="0.25">
      <c r="F600542" s="195"/>
    </row>
    <row r="600543" spans="6:6" x14ac:dyDescent="0.25">
      <c r="F600543" s="195"/>
    </row>
    <row r="600544" spans="6:6" x14ac:dyDescent="0.25">
      <c r="F600544" s="195"/>
    </row>
    <row r="600545" spans="6:6" x14ac:dyDescent="0.25">
      <c r="F600545" s="195"/>
    </row>
    <row r="600546" spans="6:6" x14ac:dyDescent="0.25">
      <c r="F600546" s="195"/>
    </row>
    <row r="600547" spans="6:6" x14ac:dyDescent="0.25">
      <c r="F600547" s="195"/>
    </row>
    <row r="600548" spans="6:6" x14ac:dyDescent="0.25">
      <c r="F600548" s="195"/>
    </row>
    <row r="600549" spans="6:6" x14ac:dyDescent="0.25">
      <c r="F600549" s="195"/>
    </row>
    <row r="600550" spans="6:6" x14ac:dyDescent="0.25">
      <c r="F600550" s="195"/>
    </row>
    <row r="600551" spans="6:6" x14ac:dyDescent="0.25">
      <c r="F600551" s="195"/>
    </row>
    <row r="600552" spans="6:6" x14ac:dyDescent="0.25">
      <c r="F600552" s="195"/>
    </row>
    <row r="600553" spans="6:6" x14ac:dyDescent="0.25">
      <c r="F600553" s="195"/>
    </row>
    <row r="600554" spans="6:6" x14ac:dyDescent="0.25">
      <c r="F600554" s="195"/>
    </row>
    <row r="600555" spans="6:6" x14ac:dyDescent="0.25">
      <c r="F600555" s="195"/>
    </row>
    <row r="600556" spans="6:6" x14ac:dyDescent="0.25">
      <c r="F600556" s="195"/>
    </row>
    <row r="600557" spans="6:6" x14ac:dyDescent="0.25">
      <c r="F600557" s="195"/>
    </row>
    <row r="600558" spans="6:6" x14ac:dyDescent="0.25">
      <c r="F600558" s="195"/>
    </row>
    <row r="600559" spans="6:6" x14ac:dyDescent="0.25">
      <c r="F600559" s="195"/>
    </row>
    <row r="600560" spans="6:6" x14ac:dyDescent="0.25">
      <c r="F600560" s="195"/>
    </row>
    <row r="600561" spans="6:6" x14ac:dyDescent="0.25">
      <c r="F600561" s="195"/>
    </row>
    <row r="600562" spans="6:6" x14ac:dyDescent="0.25">
      <c r="F600562" s="195"/>
    </row>
    <row r="600563" spans="6:6" x14ac:dyDescent="0.25">
      <c r="F600563" s="195"/>
    </row>
    <row r="600564" spans="6:6" x14ac:dyDescent="0.25">
      <c r="F600564" s="195"/>
    </row>
    <row r="600565" spans="6:6" x14ac:dyDescent="0.25">
      <c r="F600565" s="195"/>
    </row>
    <row r="600566" spans="6:6" x14ac:dyDescent="0.25">
      <c r="F600566" s="195"/>
    </row>
    <row r="600567" spans="6:6" x14ac:dyDescent="0.25">
      <c r="F600567" s="195"/>
    </row>
    <row r="600568" spans="6:6" x14ac:dyDescent="0.25">
      <c r="F600568" s="195"/>
    </row>
    <row r="600569" spans="6:6" x14ac:dyDescent="0.25">
      <c r="F600569" s="195"/>
    </row>
    <row r="600570" spans="6:6" x14ac:dyDescent="0.25">
      <c r="F600570" s="195"/>
    </row>
    <row r="600571" spans="6:6" x14ac:dyDescent="0.25">
      <c r="F600571" s="195"/>
    </row>
    <row r="600572" spans="6:6" x14ac:dyDescent="0.25">
      <c r="F600572" s="195"/>
    </row>
    <row r="600573" spans="6:6" x14ac:dyDescent="0.25">
      <c r="F600573" s="195"/>
    </row>
    <row r="600574" spans="6:6" x14ac:dyDescent="0.25">
      <c r="F600574" s="195"/>
    </row>
    <row r="600575" spans="6:6" x14ac:dyDescent="0.25">
      <c r="F600575" s="195"/>
    </row>
    <row r="600576" spans="6:6" x14ac:dyDescent="0.25">
      <c r="F600576" s="195"/>
    </row>
    <row r="600577" spans="6:6" x14ac:dyDescent="0.25">
      <c r="F600577" s="195"/>
    </row>
    <row r="600578" spans="6:6" x14ac:dyDescent="0.25">
      <c r="F600578" s="195"/>
    </row>
    <row r="600579" spans="6:6" x14ac:dyDescent="0.25">
      <c r="F600579" s="195"/>
    </row>
    <row r="600580" spans="6:6" x14ac:dyDescent="0.25">
      <c r="F600580" s="195"/>
    </row>
    <row r="600581" spans="6:6" x14ac:dyDescent="0.25">
      <c r="F600581" s="195"/>
    </row>
    <row r="600582" spans="6:6" x14ac:dyDescent="0.25">
      <c r="F600582" s="195"/>
    </row>
    <row r="600583" spans="6:6" x14ac:dyDescent="0.25">
      <c r="F600583" s="195"/>
    </row>
    <row r="600584" spans="6:6" x14ac:dyDescent="0.25">
      <c r="F600584" s="195"/>
    </row>
    <row r="600585" spans="6:6" x14ac:dyDescent="0.25">
      <c r="F600585" s="195"/>
    </row>
    <row r="600586" spans="6:6" x14ac:dyDescent="0.25">
      <c r="F600586" s="195"/>
    </row>
    <row r="600587" spans="6:6" x14ac:dyDescent="0.25">
      <c r="F600587" s="195"/>
    </row>
    <row r="600588" spans="6:6" x14ac:dyDescent="0.25">
      <c r="F600588" s="195"/>
    </row>
    <row r="600589" spans="6:6" x14ac:dyDescent="0.25">
      <c r="F600589" s="195"/>
    </row>
    <row r="600590" spans="6:6" x14ac:dyDescent="0.25">
      <c r="F600590" s="195"/>
    </row>
    <row r="600591" spans="6:6" x14ac:dyDescent="0.25">
      <c r="F600591" s="195"/>
    </row>
    <row r="600592" spans="6:6" x14ac:dyDescent="0.25">
      <c r="F600592" s="195"/>
    </row>
    <row r="600593" spans="6:6" x14ac:dyDescent="0.25">
      <c r="F600593" s="195"/>
    </row>
    <row r="600594" spans="6:6" x14ac:dyDescent="0.25">
      <c r="F600594" s="195"/>
    </row>
    <row r="600595" spans="6:6" x14ac:dyDescent="0.25">
      <c r="F600595" s="195"/>
    </row>
    <row r="600596" spans="6:6" x14ac:dyDescent="0.25">
      <c r="F600596" s="195"/>
    </row>
    <row r="600597" spans="6:6" x14ac:dyDescent="0.25">
      <c r="F600597" s="195"/>
    </row>
    <row r="600598" spans="6:6" x14ac:dyDescent="0.25">
      <c r="F600598" s="195"/>
    </row>
    <row r="600599" spans="6:6" x14ac:dyDescent="0.25">
      <c r="F600599" s="195"/>
    </row>
    <row r="600600" spans="6:6" x14ac:dyDescent="0.25">
      <c r="F600600" s="195"/>
    </row>
    <row r="600601" spans="6:6" x14ac:dyDescent="0.25">
      <c r="F600601" s="195"/>
    </row>
    <row r="600602" spans="6:6" x14ac:dyDescent="0.25">
      <c r="F600602" s="195"/>
    </row>
    <row r="600603" spans="6:6" x14ac:dyDescent="0.25">
      <c r="F600603" s="195"/>
    </row>
    <row r="600604" spans="6:6" x14ac:dyDescent="0.25">
      <c r="F600604" s="195"/>
    </row>
    <row r="600605" spans="6:6" x14ac:dyDescent="0.25">
      <c r="F600605" s="195"/>
    </row>
    <row r="600606" spans="6:6" x14ac:dyDescent="0.25">
      <c r="F600606" s="195"/>
    </row>
    <row r="600607" spans="6:6" x14ac:dyDescent="0.25">
      <c r="F600607" s="195"/>
    </row>
    <row r="600608" spans="6:6" x14ac:dyDescent="0.25">
      <c r="F600608" s="195"/>
    </row>
    <row r="600609" spans="6:6" x14ac:dyDescent="0.25">
      <c r="F600609" s="195"/>
    </row>
    <row r="600610" spans="6:6" x14ac:dyDescent="0.25">
      <c r="F600610" s="195"/>
    </row>
    <row r="600611" spans="6:6" x14ac:dyDescent="0.25">
      <c r="F600611" s="195"/>
    </row>
    <row r="600612" spans="6:6" x14ac:dyDescent="0.25">
      <c r="F600612" s="195"/>
    </row>
    <row r="600613" spans="6:6" x14ac:dyDescent="0.25">
      <c r="F600613" s="195"/>
    </row>
    <row r="600614" spans="6:6" x14ac:dyDescent="0.25">
      <c r="F600614" s="195"/>
    </row>
    <row r="600615" spans="6:6" x14ac:dyDescent="0.25">
      <c r="F600615" s="195"/>
    </row>
    <row r="600616" spans="6:6" x14ac:dyDescent="0.25">
      <c r="F600616" s="195"/>
    </row>
    <row r="600617" spans="6:6" x14ac:dyDescent="0.25">
      <c r="F600617" s="195"/>
    </row>
    <row r="600618" spans="6:6" x14ac:dyDescent="0.25">
      <c r="F600618" s="195"/>
    </row>
    <row r="600619" spans="6:6" x14ac:dyDescent="0.25">
      <c r="F600619" s="195"/>
    </row>
    <row r="600620" spans="6:6" x14ac:dyDescent="0.25">
      <c r="F600620" s="195"/>
    </row>
    <row r="600621" spans="6:6" x14ac:dyDescent="0.25">
      <c r="F600621" s="195"/>
    </row>
    <row r="600622" spans="6:6" x14ac:dyDescent="0.25">
      <c r="F600622" s="195"/>
    </row>
    <row r="600623" spans="6:6" x14ac:dyDescent="0.25">
      <c r="F600623" s="195"/>
    </row>
    <row r="600624" spans="6:6" x14ac:dyDescent="0.25">
      <c r="F600624" s="195"/>
    </row>
    <row r="600625" spans="6:6" x14ac:dyDescent="0.25">
      <c r="F600625" s="195"/>
    </row>
    <row r="600626" spans="6:6" x14ac:dyDescent="0.25">
      <c r="F600626" s="195"/>
    </row>
    <row r="600627" spans="6:6" x14ac:dyDescent="0.25">
      <c r="F600627" s="195"/>
    </row>
    <row r="600628" spans="6:6" x14ac:dyDescent="0.25">
      <c r="F600628" s="195"/>
    </row>
    <row r="600629" spans="6:6" x14ac:dyDescent="0.25">
      <c r="F600629" s="195"/>
    </row>
    <row r="600630" spans="6:6" x14ac:dyDescent="0.25">
      <c r="F600630" s="195"/>
    </row>
    <row r="600631" spans="6:6" x14ac:dyDescent="0.25">
      <c r="F600631" s="195"/>
    </row>
    <row r="600632" spans="6:6" x14ac:dyDescent="0.25">
      <c r="F600632" s="195"/>
    </row>
    <row r="600633" spans="6:6" x14ac:dyDescent="0.25">
      <c r="F600633" s="195"/>
    </row>
    <row r="600634" spans="6:6" x14ac:dyDescent="0.25">
      <c r="F600634" s="195"/>
    </row>
    <row r="600635" spans="6:6" x14ac:dyDescent="0.25">
      <c r="F600635" s="195"/>
    </row>
    <row r="600636" spans="6:6" x14ac:dyDescent="0.25">
      <c r="F600636" s="195"/>
    </row>
    <row r="600637" spans="6:6" x14ac:dyDescent="0.25">
      <c r="F600637" s="195"/>
    </row>
    <row r="600638" spans="6:6" x14ac:dyDescent="0.25">
      <c r="F600638" s="195"/>
    </row>
    <row r="600639" spans="6:6" x14ac:dyDescent="0.25">
      <c r="F600639" s="195"/>
    </row>
    <row r="600640" spans="6:6" x14ac:dyDescent="0.25">
      <c r="F600640" s="195"/>
    </row>
    <row r="600641" spans="6:6" x14ac:dyDescent="0.25">
      <c r="F600641" s="195"/>
    </row>
    <row r="600642" spans="6:6" x14ac:dyDescent="0.25">
      <c r="F600642" s="195"/>
    </row>
    <row r="600643" spans="6:6" x14ac:dyDescent="0.25">
      <c r="F600643" s="195"/>
    </row>
    <row r="600644" spans="6:6" x14ac:dyDescent="0.25">
      <c r="F600644" s="195"/>
    </row>
    <row r="600645" spans="6:6" x14ac:dyDescent="0.25">
      <c r="F600645" s="195"/>
    </row>
    <row r="600646" spans="6:6" x14ac:dyDescent="0.25">
      <c r="F600646" s="195"/>
    </row>
    <row r="600647" spans="6:6" x14ac:dyDescent="0.25">
      <c r="F600647" s="195"/>
    </row>
    <row r="600648" spans="6:6" x14ac:dyDescent="0.25">
      <c r="F600648" s="195"/>
    </row>
    <row r="600649" spans="6:6" x14ac:dyDescent="0.25">
      <c r="F600649" s="195"/>
    </row>
    <row r="600650" spans="6:6" x14ac:dyDescent="0.25">
      <c r="F600650" s="195"/>
    </row>
    <row r="600651" spans="6:6" x14ac:dyDescent="0.25">
      <c r="F600651" s="195"/>
    </row>
    <row r="600652" spans="6:6" x14ac:dyDescent="0.25">
      <c r="F600652" s="195"/>
    </row>
    <row r="600653" spans="6:6" x14ac:dyDescent="0.25">
      <c r="F600653" s="195"/>
    </row>
    <row r="600654" spans="6:6" x14ac:dyDescent="0.25">
      <c r="F600654" s="195"/>
    </row>
    <row r="600655" spans="6:6" x14ac:dyDescent="0.25">
      <c r="F600655" s="195"/>
    </row>
    <row r="600656" spans="6:6" x14ac:dyDescent="0.25">
      <c r="F600656" s="195"/>
    </row>
    <row r="600657" spans="6:6" x14ac:dyDescent="0.25">
      <c r="F600657" s="195"/>
    </row>
    <row r="600658" spans="6:6" x14ac:dyDescent="0.25">
      <c r="F600658" s="195"/>
    </row>
    <row r="600659" spans="6:6" x14ac:dyDescent="0.25">
      <c r="F600659" s="195"/>
    </row>
    <row r="600660" spans="6:6" x14ac:dyDescent="0.25">
      <c r="F600660" s="195"/>
    </row>
    <row r="600661" spans="6:6" x14ac:dyDescent="0.25">
      <c r="F600661" s="195"/>
    </row>
    <row r="600662" spans="6:6" x14ac:dyDescent="0.25">
      <c r="F600662" s="195"/>
    </row>
    <row r="600663" spans="6:6" x14ac:dyDescent="0.25">
      <c r="F600663" s="195"/>
    </row>
    <row r="600664" spans="6:6" x14ac:dyDescent="0.25">
      <c r="F600664" s="195"/>
    </row>
    <row r="600665" spans="6:6" x14ac:dyDescent="0.25">
      <c r="F600665" s="195"/>
    </row>
    <row r="600666" spans="6:6" x14ac:dyDescent="0.25">
      <c r="F600666" s="195"/>
    </row>
    <row r="600667" spans="6:6" x14ac:dyDescent="0.25">
      <c r="F600667" s="195"/>
    </row>
    <row r="600668" spans="6:6" x14ac:dyDescent="0.25">
      <c r="F600668" s="195"/>
    </row>
    <row r="600669" spans="6:6" x14ac:dyDescent="0.25">
      <c r="F600669" s="195"/>
    </row>
    <row r="600670" spans="6:6" x14ac:dyDescent="0.25">
      <c r="F600670" s="195"/>
    </row>
    <row r="600671" spans="6:6" x14ac:dyDescent="0.25">
      <c r="F600671" s="195"/>
    </row>
    <row r="600672" spans="6:6" x14ac:dyDescent="0.25">
      <c r="F600672" s="195"/>
    </row>
    <row r="600673" spans="6:6" x14ac:dyDescent="0.25">
      <c r="F600673" s="195"/>
    </row>
    <row r="600674" spans="6:6" x14ac:dyDescent="0.25">
      <c r="F600674" s="195"/>
    </row>
    <row r="600675" spans="6:6" x14ac:dyDescent="0.25">
      <c r="F600675" s="195"/>
    </row>
    <row r="600676" spans="6:6" x14ac:dyDescent="0.25">
      <c r="F600676" s="195"/>
    </row>
    <row r="600677" spans="6:6" x14ac:dyDescent="0.25">
      <c r="F600677" s="195"/>
    </row>
    <row r="600678" spans="6:6" x14ac:dyDescent="0.25">
      <c r="F600678" s="195"/>
    </row>
    <row r="600679" spans="6:6" x14ac:dyDescent="0.25">
      <c r="F600679" s="195"/>
    </row>
    <row r="600680" spans="6:6" x14ac:dyDescent="0.25">
      <c r="F600680" s="195"/>
    </row>
    <row r="600681" spans="6:6" x14ac:dyDescent="0.25">
      <c r="F600681" s="195"/>
    </row>
    <row r="600682" spans="6:6" x14ac:dyDescent="0.25">
      <c r="F600682" s="195"/>
    </row>
    <row r="600683" spans="6:6" x14ac:dyDescent="0.25">
      <c r="F600683" s="195"/>
    </row>
    <row r="600684" spans="6:6" x14ac:dyDescent="0.25">
      <c r="F600684" s="195"/>
    </row>
    <row r="600685" spans="6:6" x14ac:dyDescent="0.25">
      <c r="F600685" s="195"/>
    </row>
    <row r="600686" spans="6:6" x14ac:dyDescent="0.25">
      <c r="F600686" s="195"/>
    </row>
    <row r="600687" spans="6:6" x14ac:dyDescent="0.25">
      <c r="F600687" s="195"/>
    </row>
    <row r="600688" spans="6:6" x14ac:dyDescent="0.25">
      <c r="F600688" s="195"/>
    </row>
    <row r="600689" spans="6:6" x14ac:dyDescent="0.25">
      <c r="F600689" s="195"/>
    </row>
    <row r="600690" spans="6:6" x14ac:dyDescent="0.25">
      <c r="F600690" s="195"/>
    </row>
    <row r="600691" spans="6:6" x14ac:dyDescent="0.25">
      <c r="F600691" s="195"/>
    </row>
    <row r="600692" spans="6:6" x14ac:dyDescent="0.25">
      <c r="F600692" s="195"/>
    </row>
    <row r="600693" spans="6:6" x14ac:dyDescent="0.25">
      <c r="F600693" s="195"/>
    </row>
    <row r="600694" spans="6:6" x14ac:dyDescent="0.25">
      <c r="F600694" s="195"/>
    </row>
    <row r="600695" spans="6:6" x14ac:dyDescent="0.25">
      <c r="F600695" s="195"/>
    </row>
    <row r="600696" spans="6:6" x14ac:dyDescent="0.25">
      <c r="F600696" s="195"/>
    </row>
    <row r="600697" spans="6:6" x14ac:dyDescent="0.25">
      <c r="F600697" s="195"/>
    </row>
    <row r="600698" spans="6:6" x14ac:dyDescent="0.25">
      <c r="F600698" s="195"/>
    </row>
    <row r="600699" spans="6:6" x14ac:dyDescent="0.25">
      <c r="F600699" s="195"/>
    </row>
    <row r="600700" spans="6:6" x14ac:dyDescent="0.25">
      <c r="F600700" s="195"/>
    </row>
    <row r="600701" spans="6:6" x14ac:dyDescent="0.25">
      <c r="F600701" s="195"/>
    </row>
    <row r="600702" spans="6:6" x14ac:dyDescent="0.25">
      <c r="F600702" s="195"/>
    </row>
    <row r="600703" spans="6:6" x14ac:dyDescent="0.25">
      <c r="F600703" s="195"/>
    </row>
    <row r="600704" spans="6:6" x14ac:dyDescent="0.25">
      <c r="F600704" s="195"/>
    </row>
    <row r="600705" spans="6:6" x14ac:dyDescent="0.25">
      <c r="F600705" s="195"/>
    </row>
    <row r="600706" spans="6:6" x14ac:dyDescent="0.25">
      <c r="F600706" s="195"/>
    </row>
    <row r="600707" spans="6:6" x14ac:dyDescent="0.25">
      <c r="F600707" s="195"/>
    </row>
    <row r="600708" spans="6:6" x14ac:dyDescent="0.25">
      <c r="F600708" s="195"/>
    </row>
    <row r="600709" spans="6:6" x14ac:dyDescent="0.25">
      <c r="F600709" s="195"/>
    </row>
    <row r="600710" spans="6:6" x14ac:dyDescent="0.25">
      <c r="F600710" s="195"/>
    </row>
    <row r="600711" spans="6:6" x14ac:dyDescent="0.25">
      <c r="F600711" s="195"/>
    </row>
    <row r="600712" spans="6:6" x14ac:dyDescent="0.25">
      <c r="F600712" s="195"/>
    </row>
    <row r="600713" spans="6:6" x14ac:dyDescent="0.25">
      <c r="F600713" s="195"/>
    </row>
    <row r="600714" spans="6:6" x14ac:dyDescent="0.25">
      <c r="F600714" s="195"/>
    </row>
    <row r="600715" spans="6:6" x14ac:dyDescent="0.25">
      <c r="F600715" s="195"/>
    </row>
    <row r="600716" spans="6:6" x14ac:dyDescent="0.25">
      <c r="F600716" s="195"/>
    </row>
    <row r="600717" spans="6:6" x14ac:dyDescent="0.25">
      <c r="F600717" s="195"/>
    </row>
    <row r="600718" spans="6:6" x14ac:dyDescent="0.25">
      <c r="F600718" s="195"/>
    </row>
    <row r="600719" spans="6:6" x14ac:dyDescent="0.25">
      <c r="F600719" s="195"/>
    </row>
    <row r="600720" spans="6:6" x14ac:dyDescent="0.25">
      <c r="F600720" s="195"/>
    </row>
    <row r="600721" spans="6:6" x14ac:dyDescent="0.25">
      <c r="F600721" s="195"/>
    </row>
    <row r="600722" spans="6:6" x14ac:dyDescent="0.25">
      <c r="F600722" s="195"/>
    </row>
    <row r="600723" spans="6:6" x14ac:dyDescent="0.25">
      <c r="F600723" s="195"/>
    </row>
    <row r="600724" spans="6:6" x14ac:dyDescent="0.25">
      <c r="F600724" s="195"/>
    </row>
    <row r="600725" spans="6:6" x14ac:dyDescent="0.25">
      <c r="F600725" s="195"/>
    </row>
    <row r="600726" spans="6:6" x14ac:dyDescent="0.25">
      <c r="F600726" s="195"/>
    </row>
    <row r="600727" spans="6:6" x14ac:dyDescent="0.25">
      <c r="F600727" s="195"/>
    </row>
    <row r="600728" spans="6:6" x14ac:dyDescent="0.25">
      <c r="F600728" s="195"/>
    </row>
    <row r="600729" spans="6:6" x14ac:dyDescent="0.25">
      <c r="F600729" s="195"/>
    </row>
    <row r="600730" spans="6:6" x14ac:dyDescent="0.25">
      <c r="F600730" s="195"/>
    </row>
    <row r="600731" spans="6:6" x14ac:dyDescent="0.25">
      <c r="F600731" s="195"/>
    </row>
    <row r="600732" spans="6:6" x14ac:dyDescent="0.25">
      <c r="F600732" s="195"/>
    </row>
    <row r="600733" spans="6:6" x14ac:dyDescent="0.25">
      <c r="F600733" s="195"/>
    </row>
    <row r="600734" spans="6:6" x14ac:dyDescent="0.25">
      <c r="F600734" s="195"/>
    </row>
    <row r="600735" spans="6:6" x14ac:dyDescent="0.25">
      <c r="F600735" s="195"/>
    </row>
    <row r="600736" spans="6:6" x14ac:dyDescent="0.25">
      <c r="F600736" s="195"/>
    </row>
    <row r="600737" spans="6:6" x14ac:dyDescent="0.25">
      <c r="F600737" s="195"/>
    </row>
    <row r="600738" spans="6:6" x14ac:dyDescent="0.25">
      <c r="F600738" s="195"/>
    </row>
    <row r="600739" spans="6:6" x14ac:dyDescent="0.25">
      <c r="F600739" s="195"/>
    </row>
    <row r="600740" spans="6:6" x14ac:dyDescent="0.25">
      <c r="F600740" s="195"/>
    </row>
    <row r="600741" spans="6:6" x14ac:dyDescent="0.25">
      <c r="F600741" s="195"/>
    </row>
    <row r="600742" spans="6:6" x14ac:dyDescent="0.25">
      <c r="F600742" s="195"/>
    </row>
    <row r="600743" spans="6:6" x14ac:dyDescent="0.25">
      <c r="F600743" s="195"/>
    </row>
    <row r="600744" spans="6:6" x14ac:dyDescent="0.25">
      <c r="F600744" s="195"/>
    </row>
    <row r="600745" spans="6:6" x14ac:dyDescent="0.25">
      <c r="F600745" s="195"/>
    </row>
    <row r="600746" spans="6:6" x14ac:dyDescent="0.25">
      <c r="F600746" s="195"/>
    </row>
    <row r="600747" spans="6:6" x14ac:dyDescent="0.25">
      <c r="F600747" s="195"/>
    </row>
    <row r="600748" spans="6:6" x14ac:dyDescent="0.25">
      <c r="F600748" s="195"/>
    </row>
    <row r="600749" spans="6:6" x14ac:dyDescent="0.25">
      <c r="F600749" s="195"/>
    </row>
    <row r="600750" spans="6:6" x14ac:dyDescent="0.25">
      <c r="F600750" s="195"/>
    </row>
    <row r="600751" spans="6:6" x14ac:dyDescent="0.25">
      <c r="F600751" s="195"/>
    </row>
    <row r="600752" spans="6:6" x14ac:dyDescent="0.25">
      <c r="F600752" s="195"/>
    </row>
    <row r="600753" spans="6:6" x14ac:dyDescent="0.25">
      <c r="F600753" s="195"/>
    </row>
    <row r="600754" spans="6:6" x14ac:dyDescent="0.25">
      <c r="F600754" s="195"/>
    </row>
    <row r="600755" spans="6:6" x14ac:dyDescent="0.25">
      <c r="F600755" s="195"/>
    </row>
    <row r="600756" spans="6:6" x14ac:dyDescent="0.25">
      <c r="F600756" s="195"/>
    </row>
    <row r="600757" spans="6:6" x14ac:dyDescent="0.25">
      <c r="F600757" s="195"/>
    </row>
    <row r="600758" spans="6:6" x14ac:dyDescent="0.25">
      <c r="F600758" s="195"/>
    </row>
    <row r="600759" spans="6:6" x14ac:dyDescent="0.25">
      <c r="F600759" s="195"/>
    </row>
    <row r="600760" spans="6:6" x14ac:dyDescent="0.25">
      <c r="F600760" s="195"/>
    </row>
    <row r="600761" spans="6:6" x14ac:dyDescent="0.25">
      <c r="F600761" s="195"/>
    </row>
    <row r="600762" spans="6:6" x14ac:dyDescent="0.25">
      <c r="F600762" s="195"/>
    </row>
    <row r="600763" spans="6:6" x14ac:dyDescent="0.25">
      <c r="F600763" s="195"/>
    </row>
    <row r="600764" spans="6:6" x14ac:dyDescent="0.25">
      <c r="F600764" s="195"/>
    </row>
    <row r="600765" spans="6:6" x14ac:dyDescent="0.25">
      <c r="F600765" s="195"/>
    </row>
    <row r="600766" spans="6:6" x14ac:dyDescent="0.25">
      <c r="F600766" s="195"/>
    </row>
    <row r="600767" spans="6:6" x14ac:dyDescent="0.25">
      <c r="F600767" s="195"/>
    </row>
    <row r="600768" spans="6:6" x14ac:dyDescent="0.25">
      <c r="F600768" s="195"/>
    </row>
    <row r="600769" spans="6:6" x14ac:dyDescent="0.25">
      <c r="F600769" s="195"/>
    </row>
    <row r="600770" spans="6:6" x14ac:dyDescent="0.25">
      <c r="F600770" s="195"/>
    </row>
    <row r="600771" spans="6:6" x14ac:dyDescent="0.25">
      <c r="F600771" s="195"/>
    </row>
    <row r="600772" spans="6:6" x14ac:dyDescent="0.25">
      <c r="F600772" s="195"/>
    </row>
    <row r="600773" spans="6:6" x14ac:dyDescent="0.25">
      <c r="F600773" s="195"/>
    </row>
    <row r="600774" spans="6:6" x14ac:dyDescent="0.25">
      <c r="F600774" s="195"/>
    </row>
    <row r="600775" spans="6:6" x14ac:dyDescent="0.25">
      <c r="F600775" s="195"/>
    </row>
    <row r="600776" spans="6:6" x14ac:dyDescent="0.25">
      <c r="F600776" s="195"/>
    </row>
    <row r="600777" spans="6:6" x14ac:dyDescent="0.25">
      <c r="F600777" s="195"/>
    </row>
    <row r="600778" spans="6:6" x14ac:dyDescent="0.25">
      <c r="F600778" s="195"/>
    </row>
    <row r="600779" spans="6:6" x14ac:dyDescent="0.25">
      <c r="F600779" s="195"/>
    </row>
    <row r="600780" spans="6:6" x14ac:dyDescent="0.25">
      <c r="F600780" s="195"/>
    </row>
    <row r="600781" spans="6:6" x14ac:dyDescent="0.25">
      <c r="F600781" s="195"/>
    </row>
    <row r="600782" spans="6:6" x14ac:dyDescent="0.25">
      <c r="F600782" s="195"/>
    </row>
    <row r="600783" spans="6:6" x14ac:dyDescent="0.25">
      <c r="F600783" s="195"/>
    </row>
    <row r="600784" spans="6:6" x14ac:dyDescent="0.25">
      <c r="F600784" s="195"/>
    </row>
    <row r="600785" spans="6:6" x14ac:dyDescent="0.25">
      <c r="F600785" s="195"/>
    </row>
    <row r="600786" spans="6:6" x14ac:dyDescent="0.25">
      <c r="F600786" s="195"/>
    </row>
    <row r="600787" spans="6:6" x14ac:dyDescent="0.25">
      <c r="F600787" s="195"/>
    </row>
    <row r="600788" spans="6:6" x14ac:dyDescent="0.25">
      <c r="F600788" s="195"/>
    </row>
    <row r="600789" spans="6:6" x14ac:dyDescent="0.25">
      <c r="F600789" s="195"/>
    </row>
    <row r="600790" spans="6:6" x14ac:dyDescent="0.25">
      <c r="F600790" s="195"/>
    </row>
    <row r="600791" spans="6:6" x14ac:dyDescent="0.25">
      <c r="F600791" s="195"/>
    </row>
    <row r="600792" spans="6:6" x14ac:dyDescent="0.25">
      <c r="F600792" s="195"/>
    </row>
    <row r="600793" spans="6:6" x14ac:dyDescent="0.25">
      <c r="F600793" s="195"/>
    </row>
    <row r="600794" spans="6:6" x14ac:dyDescent="0.25">
      <c r="F600794" s="195"/>
    </row>
    <row r="600795" spans="6:6" x14ac:dyDescent="0.25">
      <c r="F600795" s="195"/>
    </row>
    <row r="600796" spans="6:6" x14ac:dyDescent="0.25">
      <c r="F600796" s="195"/>
    </row>
    <row r="600797" spans="6:6" x14ac:dyDescent="0.25">
      <c r="F600797" s="195"/>
    </row>
    <row r="600798" spans="6:6" x14ac:dyDescent="0.25">
      <c r="F600798" s="195"/>
    </row>
    <row r="600799" spans="6:6" x14ac:dyDescent="0.25">
      <c r="F600799" s="195"/>
    </row>
    <row r="600800" spans="6:6" x14ac:dyDescent="0.25">
      <c r="F600800" s="195"/>
    </row>
    <row r="600801" spans="6:6" x14ac:dyDescent="0.25">
      <c r="F600801" s="195"/>
    </row>
    <row r="600802" spans="6:6" x14ac:dyDescent="0.25">
      <c r="F600802" s="195"/>
    </row>
    <row r="600803" spans="6:6" x14ac:dyDescent="0.25">
      <c r="F600803" s="195"/>
    </row>
    <row r="600804" spans="6:6" x14ac:dyDescent="0.25">
      <c r="F600804" s="195"/>
    </row>
    <row r="600805" spans="6:6" x14ac:dyDescent="0.25">
      <c r="F600805" s="195"/>
    </row>
    <row r="600806" spans="6:6" x14ac:dyDescent="0.25">
      <c r="F600806" s="195"/>
    </row>
    <row r="600807" spans="6:6" x14ac:dyDescent="0.25">
      <c r="F600807" s="195"/>
    </row>
    <row r="600808" spans="6:6" x14ac:dyDescent="0.25">
      <c r="F600808" s="195"/>
    </row>
    <row r="605926" spans="6:6" x14ac:dyDescent="0.25">
      <c r="F605926" s="195"/>
    </row>
    <row r="605927" spans="6:6" x14ac:dyDescent="0.25">
      <c r="F605927" s="195"/>
    </row>
    <row r="605928" spans="6:6" x14ac:dyDescent="0.25">
      <c r="F605928" s="195"/>
    </row>
    <row r="605929" spans="6:6" x14ac:dyDescent="0.25">
      <c r="F605929" s="195"/>
    </row>
    <row r="605930" spans="6:6" x14ac:dyDescent="0.25">
      <c r="F605930" s="195"/>
    </row>
    <row r="605931" spans="6:6" x14ac:dyDescent="0.25">
      <c r="F605931" s="195"/>
    </row>
    <row r="605932" spans="6:6" x14ac:dyDescent="0.25">
      <c r="F605932" s="195"/>
    </row>
    <row r="605933" spans="6:6" x14ac:dyDescent="0.25">
      <c r="F605933" s="195"/>
    </row>
    <row r="605934" spans="6:6" x14ac:dyDescent="0.25">
      <c r="F605934" s="195"/>
    </row>
    <row r="605935" spans="6:6" x14ac:dyDescent="0.25">
      <c r="F605935" s="195"/>
    </row>
    <row r="605936" spans="6:6" x14ac:dyDescent="0.25">
      <c r="F605936" s="195"/>
    </row>
    <row r="605937" spans="6:6" x14ac:dyDescent="0.25">
      <c r="F605937" s="195"/>
    </row>
    <row r="605938" spans="6:6" x14ac:dyDescent="0.25">
      <c r="F605938" s="195"/>
    </row>
    <row r="605939" spans="6:6" x14ac:dyDescent="0.25">
      <c r="F605939" s="195"/>
    </row>
    <row r="605940" spans="6:6" x14ac:dyDescent="0.25">
      <c r="F605940" s="195"/>
    </row>
    <row r="605941" spans="6:6" x14ac:dyDescent="0.25">
      <c r="F605941" s="195"/>
    </row>
    <row r="605942" spans="6:6" x14ac:dyDescent="0.25">
      <c r="F605942" s="195"/>
    </row>
    <row r="605943" spans="6:6" x14ac:dyDescent="0.25">
      <c r="F605943" s="195"/>
    </row>
    <row r="605944" spans="6:6" x14ac:dyDescent="0.25">
      <c r="F605944" s="195"/>
    </row>
    <row r="605945" spans="6:6" x14ac:dyDescent="0.25">
      <c r="F605945" s="195"/>
    </row>
    <row r="605946" spans="6:6" x14ac:dyDescent="0.25">
      <c r="F605946" s="195"/>
    </row>
    <row r="605947" spans="6:6" x14ac:dyDescent="0.25">
      <c r="F605947" s="195"/>
    </row>
    <row r="605948" spans="6:6" x14ac:dyDescent="0.25">
      <c r="F605948" s="195"/>
    </row>
    <row r="605949" spans="6:6" x14ac:dyDescent="0.25">
      <c r="F605949" s="195"/>
    </row>
    <row r="605950" spans="6:6" x14ac:dyDescent="0.25">
      <c r="F605950" s="195"/>
    </row>
    <row r="605951" spans="6:6" x14ac:dyDescent="0.25">
      <c r="F605951" s="195"/>
    </row>
    <row r="605952" spans="6:6" x14ac:dyDescent="0.25">
      <c r="F605952" s="195"/>
    </row>
    <row r="605953" spans="6:6" x14ac:dyDescent="0.25">
      <c r="F605953" s="195"/>
    </row>
    <row r="605954" spans="6:6" x14ac:dyDescent="0.25">
      <c r="F605954" s="195"/>
    </row>
    <row r="605955" spans="6:6" x14ac:dyDescent="0.25">
      <c r="F605955" s="195"/>
    </row>
    <row r="605956" spans="6:6" x14ac:dyDescent="0.25">
      <c r="F605956" s="195"/>
    </row>
    <row r="605957" spans="6:6" x14ac:dyDescent="0.25">
      <c r="F605957" s="195"/>
    </row>
    <row r="605958" spans="6:6" x14ac:dyDescent="0.25">
      <c r="F605958" s="195"/>
    </row>
    <row r="605959" spans="6:6" x14ac:dyDescent="0.25">
      <c r="F605959" s="195"/>
    </row>
    <row r="605960" spans="6:6" x14ac:dyDescent="0.25">
      <c r="F605960" s="195"/>
    </row>
    <row r="605961" spans="6:6" x14ac:dyDescent="0.25">
      <c r="F605961" s="195"/>
    </row>
    <row r="605962" spans="6:6" x14ac:dyDescent="0.25">
      <c r="F605962" s="195"/>
    </row>
    <row r="605963" spans="6:6" x14ac:dyDescent="0.25">
      <c r="F605963" s="195"/>
    </row>
    <row r="605964" spans="6:6" x14ac:dyDescent="0.25">
      <c r="F605964" s="195"/>
    </row>
    <row r="605965" spans="6:6" x14ac:dyDescent="0.25">
      <c r="F605965" s="195"/>
    </row>
    <row r="605966" spans="6:6" x14ac:dyDescent="0.25">
      <c r="F605966" s="195"/>
    </row>
    <row r="605967" spans="6:6" x14ac:dyDescent="0.25">
      <c r="F605967" s="195"/>
    </row>
    <row r="605968" spans="6:6" x14ac:dyDescent="0.25">
      <c r="F605968" s="195"/>
    </row>
    <row r="605969" spans="6:6" x14ac:dyDescent="0.25">
      <c r="F605969" s="195"/>
    </row>
    <row r="605970" spans="6:6" x14ac:dyDescent="0.25">
      <c r="F605970" s="195"/>
    </row>
    <row r="605971" spans="6:6" x14ac:dyDescent="0.25">
      <c r="F605971" s="195"/>
    </row>
    <row r="605972" spans="6:6" x14ac:dyDescent="0.25">
      <c r="F605972" s="195"/>
    </row>
    <row r="605973" spans="6:6" x14ac:dyDescent="0.25">
      <c r="F605973" s="195"/>
    </row>
    <row r="605974" spans="6:6" x14ac:dyDescent="0.25">
      <c r="F605974" s="195"/>
    </row>
    <row r="605975" spans="6:6" x14ac:dyDescent="0.25">
      <c r="F605975" s="195"/>
    </row>
    <row r="605976" spans="6:6" x14ac:dyDescent="0.25">
      <c r="F605976" s="195"/>
    </row>
    <row r="605977" spans="6:6" x14ac:dyDescent="0.25">
      <c r="F605977" s="195"/>
    </row>
    <row r="605978" spans="6:6" x14ac:dyDescent="0.25">
      <c r="F605978" s="195"/>
    </row>
    <row r="605979" spans="6:6" x14ac:dyDescent="0.25">
      <c r="F605979" s="195"/>
    </row>
    <row r="605980" spans="6:6" x14ac:dyDescent="0.25">
      <c r="F605980" s="195"/>
    </row>
    <row r="605981" spans="6:6" x14ac:dyDescent="0.25">
      <c r="F605981" s="195"/>
    </row>
    <row r="605982" spans="6:6" x14ac:dyDescent="0.25">
      <c r="F605982" s="195"/>
    </row>
    <row r="605983" spans="6:6" x14ac:dyDescent="0.25">
      <c r="F605983" s="195"/>
    </row>
    <row r="605984" spans="6:6" x14ac:dyDescent="0.25">
      <c r="F605984" s="195"/>
    </row>
    <row r="605985" spans="6:6" x14ac:dyDescent="0.25">
      <c r="F605985" s="195"/>
    </row>
    <row r="605986" spans="6:6" x14ac:dyDescent="0.25">
      <c r="F605986" s="195"/>
    </row>
    <row r="605987" spans="6:6" x14ac:dyDescent="0.25">
      <c r="F605987" s="195"/>
    </row>
    <row r="605988" spans="6:6" x14ac:dyDescent="0.25">
      <c r="F605988" s="195"/>
    </row>
    <row r="605989" spans="6:6" x14ac:dyDescent="0.25">
      <c r="F605989" s="195"/>
    </row>
    <row r="605990" spans="6:6" x14ac:dyDescent="0.25">
      <c r="F605990" s="195"/>
    </row>
    <row r="605991" spans="6:6" x14ac:dyDescent="0.25">
      <c r="F605991" s="195"/>
    </row>
    <row r="605992" spans="6:6" x14ac:dyDescent="0.25">
      <c r="F605992" s="195"/>
    </row>
    <row r="605993" spans="6:6" x14ac:dyDescent="0.25">
      <c r="F605993" s="195"/>
    </row>
    <row r="605994" spans="6:6" x14ac:dyDescent="0.25">
      <c r="F605994" s="195"/>
    </row>
    <row r="605995" spans="6:6" x14ac:dyDescent="0.25">
      <c r="F605995" s="195"/>
    </row>
    <row r="605996" spans="6:6" x14ac:dyDescent="0.25">
      <c r="F605996" s="195"/>
    </row>
    <row r="605997" spans="6:6" x14ac:dyDescent="0.25">
      <c r="F605997" s="195"/>
    </row>
    <row r="605998" spans="6:6" x14ac:dyDescent="0.25">
      <c r="F605998" s="195"/>
    </row>
    <row r="605999" spans="6:6" x14ac:dyDescent="0.25">
      <c r="F605999" s="195"/>
    </row>
    <row r="606000" spans="6:6" x14ac:dyDescent="0.25">
      <c r="F606000" s="195"/>
    </row>
    <row r="606001" spans="6:6" x14ac:dyDescent="0.25">
      <c r="F606001" s="195"/>
    </row>
    <row r="606002" spans="6:6" x14ac:dyDescent="0.25">
      <c r="F606002" s="195"/>
    </row>
    <row r="606003" spans="6:6" x14ac:dyDescent="0.25">
      <c r="F606003" s="195"/>
    </row>
    <row r="606004" spans="6:6" x14ac:dyDescent="0.25">
      <c r="F606004" s="195"/>
    </row>
    <row r="606005" spans="6:6" x14ac:dyDescent="0.25">
      <c r="F606005" s="195"/>
    </row>
    <row r="606006" spans="6:6" x14ac:dyDescent="0.25">
      <c r="F606006" s="195"/>
    </row>
    <row r="606007" spans="6:6" x14ac:dyDescent="0.25">
      <c r="F606007" s="195"/>
    </row>
    <row r="606008" spans="6:6" x14ac:dyDescent="0.25">
      <c r="F606008" s="195"/>
    </row>
    <row r="606009" spans="6:6" x14ac:dyDescent="0.25">
      <c r="F606009" s="195"/>
    </row>
    <row r="606010" spans="6:6" x14ac:dyDescent="0.25">
      <c r="F606010" s="195"/>
    </row>
    <row r="606011" spans="6:6" x14ac:dyDescent="0.25">
      <c r="F606011" s="195"/>
    </row>
    <row r="606012" spans="6:6" x14ac:dyDescent="0.25">
      <c r="F606012" s="195"/>
    </row>
    <row r="606013" spans="6:6" x14ac:dyDescent="0.25">
      <c r="F606013" s="195"/>
    </row>
    <row r="606014" spans="6:6" x14ac:dyDescent="0.25">
      <c r="F606014" s="195"/>
    </row>
    <row r="606015" spans="6:6" x14ac:dyDescent="0.25">
      <c r="F606015" s="195"/>
    </row>
    <row r="606016" spans="6:6" x14ac:dyDescent="0.25">
      <c r="F606016" s="195"/>
    </row>
    <row r="606017" spans="6:6" x14ac:dyDescent="0.25">
      <c r="F606017" s="195"/>
    </row>
    <row r="606018" spans="6:6" x14ac:dyDescent="0.25">
      <c r="F606018" s="195"/>
    </row>
    <row r="606019" spans="6:6" x14ac:dyDescent="0.25">
      <c r="F606019" s="195"/>
    </row>
    <row r="606020" spans="6:6" x14ac:dyDescent="0.25">
      <c r="F606020" s="195"/>
    </row>
    <row r="606021" spans="6:6" x14ac:dyDescent="0.25">
      <c r="F606021" s="195"/>
    </row>
    <row r="606022" spans="6:6" x14ac:dyDescent="0.25">
      <c r="F606022" s="195"/>
    </row>
    <row r="606023" spans="6:6" x14ac:dyDescent="0.25">
      <c r="F606023" s="195"/>
    </row>
    <row r="606024" spans="6:6" x14ac:dyDescent="0.25">
      <c r="F606024" s="195"/>
    </row>
    <row r="606025" spans="6:6" x14ac:dyDescent="0.25">
      <c r="F606025" s="195"/>
    </row>
    <row r="606026" spans="6:6" x14ac:dyDescent="0.25">
      <c r="F606026" s="195"/>
    </row>
    <row r="606027" spans="6:6" x14ac:dyDescent="0.25">
      <c r="F606027" s="195"/>
    </row>
    <row r="606028" spans="6:6" x14ac:dyDescent="0.25">
      <c r="F606028" s="195"/>
    </row>
    <row r="606029" spans="6:6" x14ac:dyDescent="0.25">
      <c r="F606029" s="195"/>
    </row>
    <row r="606030" spans="6:6" x14ac:dyDescent="0.25">
      <c r="F606030" s="195"/>
    </row>
    <row r="606031" spans="6:6" x14ac:dyDescent="0.25">
      <c r="F606031" s="195"/>
    </row>
    <row r="606032" spans="6:6" x14ac:dyDescent="0.25">
      <c r="F606032" s="195"/>
    </row>
    <row r="606033" spans="6:6" x14ac:dyDescent="0.25">
      <c r="F606033" s="195"/>
    </row>
    <row r="606034" spans="6:6" x14ac:dyDescent="0.25">
      <c r="F606034" s="195"/>
    </row>
    <row r="606035" spans="6:6" x14ac:dyDescent="0.25">
      <c r="F606035" s="195"/>
    </row>
    <row r="606036" spans="6:6" x14ac:dyDescent="0.25">
      <c r="F606036" s="195"/>
    </row>
    <row r="606037" spans="6:6" x14ac:dyDescent="0.25">
      <c r="F606037" s="195"/>
    </row>
    <row r="606038" spans="6:6" x14ac:dyDescent="0.25">
      <c r="F606038" s="195"/>
    </row>
    <row r="606039" spans="6:6" x14ac:dyDescent="0.25">
      <c r="F606039" s="195"/>
    </row>
    <row r="606040" spans="6:6" x14ac:dyDescent="0.25">
      <c r="F606040" s="195"/>
    </row>
    <row r="606041" spans="6:6" x14ac:dyDescent="0.25">
      <c r="F606041" s="195"/>
    </row>
    <row r="606042" spans="6:6" x14ac:dyDescent="0.25">
      <c r="F606042" s="195"/>
    </row>
    <row r="606043" spans="6:6" x14ac:dyDescent="0.25">
      <c r="F606043" s="195"/>
    </row>
    <row r="606044" spans="6:6" x14ac:dyDescent="0.25">
      <c r="F606044" s="195"/>
    </row>
    <row r="606045" spans="6:6" x14ac:dyDescent="0.25">
      <c r="F606045" s="195"/>
    </row>
    <row r="606046" spans="6:6" x14ac:dyDescent="0.25">
      <c r="F606046" s="195"/>
    </row>
    <row r="606047" spans="6:6" x14ac:dyDescent="0.25">
      <c r="F606047" s="195"/>
    </row>
    <row r="606048" spans="6:6" x14ac:dyDescent="0.25">
      <c r="F606048" s="195"/>
    </row>
    <row r="606049" spans="6:6" x14ac:dyDescent="0.25">
      <c r="F606049" s="195"/>
    </row>
    <row r="606050" spans="6:6" x14ac:dyDescent="0.25">
      <c r="F606050" s="195"/>
    </row>
    <row r="606051" spans="6:6" x14ac:dyDescent="0.25">
      <c r="F606051" s="195"/>
    </row>
    <row r="606052" spans="6:6" x14ac:dyDescent="0.25">
      <c r="F606052" s="195"/>
    </row>
    <row r="606053" spans="6:6" x14ac:dyDescent="0.25">
      <c r="F606053" s="195"/>
    </row>
    <row r="606054" spans="6:6" x14ac:dyDescent="0.25">
      <c r="F606054" s="195"/>
    </row>
    <row r="606055" spans="6:6" x14ac:dyDescent="0.25">
      <c r="F606055" s="195"/>
    </row>
    <row r="606056" spans="6:6" x14ac:dyDescent="0.25">
      <c r="F606056" s="195"/>
    </row>
    <row r="606057" spans="6:6" x14ac:dyDescent="0.25">
      <c r="F606057" s="195"/>
    </row>
    <row r="606058" spans="6:6" x14ac:dyDescent="0.25">
      <c r="F606058" s="195"/>
    </row>
    <row r="606059" spans="6:6" x14ac:dyDescent="0.25">
      <c r="F606059" s="195"/>
    </row>
    <row r="606060" spans="6:6" x14ac:dyDescent="0.25">
      <c r="F606060" s="195"/>
    </row>
    <row r="606061" spans="6:6" x14ac:dyDescent="0.25">
      <c r="F606061" s="195"/>
    </row>
    <row r="606062" spans="6:6" x14ac:dyDescent="0.25">
      <c r="F606062" s="195"/>
    </row>
    <row r="606063" spans="6:6" x14ac:dyDescent="0.25">
      <c r="F606063" s="195"/>
    </row>
    <row r="606064" spans="6:6" x14ac:dyDescent="0.25">
      <c r="F606064" s="195"/>
    </row>
    <row r="606065" spans="6:6" x14ac:dyDescent="0.25">
      <c r="F606065" s="195"/>
    </row>
    <row r="606066" spans="6:6" x14ac:dyDescent="0.25">
      <c r="F606066" s="195"/>
    </row>
    <row r="606067" spans="6:6" x14ac:dyDescent="0.25">
      <c r="F606067" s="195"/>
    </row>
    <row r="606068" spans="6:6" x14ac:dyDescent="0.25">
      <c r="F606068" s="195"/>
    </row>
    <row r="606069" spans="6:6" x14ac:dyDescent="0.25">
      <c r="F606069" s="195"/>
    </row>
    <row r="606070" spans="6:6" x14ac:dyDescent="0.25">
      <c r="F606070" s="195"/>
    </row>
    <row r="606071" spans="6:6" x14ac:dyDescent="0.25">
      <c r="F606071" s="195"/>
    </row>
    <row r="606072" spans="6:6" x14ac:dyDescent="0.25">
      <c r="F606072" s="195"/>
    </row>
    <row r="606073" spans="6:6" x14ac:dyDescent="0.25">
      <c r="F606073" s="195"/>
    </row>
    <row r="606074" spans="6:6" x14ac:dyDescent="0.25">
      <c r="F606074" s="195"/>
    </row>
    <row r="606075" spans="6:6" x14ac:dyDescent="0.25">
      <c r="F606075" s="195"/>
    </row>
    <row r="606076" spans="6:6" x14ac:dyDescent="0.25">
      <c r="F606076" s="195"/>
    </row>
    <row r="606077" spans="6:6" x14ac:dyDescent="0.25">
      <c r="F606077" s="195"/>
    </row>
    <row r="606078" spans="6:6" x14ac:dyDescent="0.25">
      <c r="F606078" s="195"/>
    </row>
    <row r="606079" spans="6:6" x14ac:dyDescent="0.25">
      <c r="F606079" s="195"/>
    </row>
    <row r="606080" spans="6:6" x14ac:dyDescent="0.25">
      <c r="F606080" s="195"/>
    </row>
    <row r="606081" spans="6:6" x14ac:dyDescent="0.25">
      <c r="F606081" s="195"/>
    </row>
    <row r="606082" spans="6:6" x14ac:dyDescent="0.25">
      <c r="F606082" s="195"/>
    </row>
    <row r="606083" spans="6:6" x14ac:dyDescent="0.25">
      <c r="F606083" s="195"/>
    </row>
    <row r="606084" spans="6:6" x14ac:dyDescent="0.25">
      <c r="F606084" s="195"/>
    </row>
    <row r="606085" spans="6:6" x14ac:dyDescent="0.25">
      <c r="F606085" s="195"/>
    </row>
    <row r="606086" spans="6:6" x14ac:dyDescent="0.25">
      <c r="F606086" s="195"/>
    </row>
    <row r="606087" spans="6:6" x14ac:dyDescent="0.25">
      <c r="F606087" s="195"/>
    </row>
    <row r="606088" spans="6:6" x14ac:dyDescent="0.25">
      <c r="F606088" s="195"/>
    </row>
    <row r="606089" spans="6:6" x14ac:dyDescent="0.25">
      <c r="F606089" s="195"/>
    </row>
    <row r="606090" spans="6:6" x14ac:dyDescent="0.25">
      <c r="F606090" s="195"/>
    </row>
    <row r="606091" spans="6:6" x14ac:dyDescent="0.25">
      <c r="F606091" s="195"/>
    </row>
    <row r="606092" spans="6:6" x14ac:dyDescent="0.25">
      <c r="F606092" s="195"/>
    </row>
    <row r="606093" spans="6:6" x14ac:dyDescent="0.25">
      <c r="F606093" s="195"/>
    </row>
    <row r="606094" spans="6:6" x14ac:dyDescent="0.25">
      <c r="F606094" s="195"/>
    </row>
    <row r="606095" spans="6:6" x14ac:dyDescent="0.25">
      <c r="F606095" s="195"/>
    </row>
    <row r="606096" spans="6:6" x14ac:dyDescent="0.25">
      <c r="F606096" s="195"/>
    </row>
    <row r="606097" spans="6:6" x14ac:dyDescent="0.25">
      <c r="F606097" s="195"/>
    </row>
    <row r="606098" spans="6:6" x14ac:dyDescent="0.25">
      <c r="F606098" s="195"/>
    </row>
    <row r="606099" spans="6:6" x14ac:dyDescent="0.25">
      <c r="F606099" s="195"/>
    </row>
    <row r="606100" spans="6:6" x14ac:dyDescent="0.25">
      <c r="F606100" s="195"/>
    </row>
    <row r="606101" spans="6:6" x14ac:dyDescent="0.25">
      <c r="F606101" s="195"/>
    </row>
    <row r="606102" spans="6:6" x14ac:dyDescent="0.25">
      <c r="F606102" s="195"/>
    </row>
    <row r="606103" spans="6:6" x14ac:dyDescent="0.25">
      <c r="F606103" s="195"/>
    </row>
    <row r="606104" spans="6:6" x14ac:dyDescent="0.25">
      <c r="F606104" s="195"/>
    </row>
    <row r="606105" spans="6:6" x14ac:dyDescent="0.25">
      <c r="F606105" s="195"/>
    </row>
    <row r="606106" spans="6:6" x14ac:dyDescent="0.25">
      <c r="F606106" s="195"/>
    </row>
    <row r="606107" spans="6:6" x14ac:dyDescent="0.25">
      <c r="F606107" s="195"/>
    </row>
    <row r="606108" spans="6:6" x14ac:dyDescent="0.25">
      <c r="F606108" s="195"/>
    </row>
    <row r="606109" spans="6:6" x14ac:dyDescent="0.25">
      <c r="F606109" s="195"/>
    </row>
    <row r="606110" spans="6:6" x14ac:dyDescent="0.25">
      <c r="F606110" s="195"/>
    </row>
    <row r="606111" spans="6:6" x14ac:dyDescent="0.25">
      <c r="F606111" s="195"/>
    </row>
    <row r="606112" spans="6:6" x14ac:dyDescent="0.25">
      <c r="F606112" s="195"/>
    </row>
    <row r="606113" spans="6:6" x14ac:dyDescent="0.25">
      <c r="F606113" s="195"/>
    </row>
    <row r="606114" spans="6:6" x14ac:dyDescent="0.25">
      <c r="F606114" s="195"/>
    </row>
    <row r="606115" spans="6:6" x14ac:dyDescent="0.25">
      <c r="F606115" s="195"/>
    </row>
    <row r="606116" spans="6:6" x14ac:dyDescent="0.25">
      <c r="F606116" s="195"/>
    </row>
    <row r="606117" spans="6:6" x14ac:dyDescent="0.25">
      <c r="F606117" s="195"/>
    </row>
    <row r="606118" spans="6:6" x14ac:dyDescent="0.25">
      <c r="F606118" s="195"/>
    </row>
    <row r="606119" spans="6:6" x14ac:dyDescent="0.25">
      <c r="F606119" s="195"/>
    </row>
    <row r="606120" spans="6:6" x14ac:dyDescent="0.25">
      <c r="F606120" s="195"/>
    </row>
    <row r="606121" spans="6:6" x14ac:dyDescent="0.25">
      <c r="F606121" s="195"/>
    </row>
    <row r="606122" spans="6:6" x14ac:dyDescent="0.25">
      <c r="F606122" s="195"/>
    </row>
    <row r="606123" spans="6:6" x14ac:dyDescent="0.25">
      <c r="F606123" s="195"/>
    </row>
    <row r="606124" spans="6:6" x14ac:dyDescent="0.25">
      <c r="F606124" s="195"/>
    </row>
    <row r="606125" spans="6:6" x14ac:dyDescent="0.25">
      <c r="F606125" s="195"/>
    </row>
    <row r="606126" spans="6:6" x14ac:dyDescent="0.25">
      <c r="F606126" s="195"/>
    </row>
    <row r="606127" spans="6:6" x14ac:dyDescent="0.25">
      <c r="F606127" s="195"/>
    </row>
    <row r="606128" spans="6:6" x14ac:dyDescent="0.25">
      <c r="F606128" s="195"/>
    </row>
    <row r="606129" spans="6:6" x14ac:dyDescent="0.25">
      <c r="F606129" s="195"/>
    </row>
    <row r="606130" spans="6:6" x14ac:dyDescent="0.25">
      <c r="F606130" s="195"/>
    </row>
    <row r="606131" spans="6:6" x14ac:dyDescent="0.25">
      <c r="F606131" s="195"/>
    </row>
    <row r="606132" spans="6:6" x14ac:dyDescent="0.25">
      <c r="F606132" s="195"/>
    </row>
    <row r="606133" spans="6:6" x14ac:dyDescent="0.25">
      <c r="F606133" s="195"/>
    </row>
    <row r="606134" spans="6:6" x14ac:dyDescent="0.25">
      <c r="F606134" s="195"/>
    </row>
    <row r="606135" spans="6:6" x14ac:dyDescent="0.25">
      <c r="F606135" s="195"/>
    </row>
    <row r="606136" spans="6:6" x14ac:dyDescent="0.25">
      <c r="F606136" s="195"/>
    </row>
    <row r="606137" spans="6:6" x14ac:dyDescent="0.25">
      <c r="F606137" s="195"/>
    </row>
    <row r="606138" spans="6:6" x14ac:dyDescent="0.25">
      <c r="F606138" s="195"/>
    </row>
    <row r="606139" spans="6:6" x14ac:dyDescent="0.25">
      <c r="F606139" s="195"/>
    </row>
    <row r="606140" spans="6:6" x14ac:dyDescent="0.25">
      <c r="F606140" s="195"/>
    </row>
    <row r="606141" spans="6:6" x14ac:dyDescent="0.25">
      <c r="F606141" s="195"/>
    </row>
    <row r="606142" spans="6:6" x14ac:dyDescent="0.25">
      <c r="F606142" s="195"/>
    </row>
    <row r="606143" spans="6:6" x14ac:dyDescent="0.25">
      <c r="F606143" s="195"/>
    </row>
    <row r="606144" spans="6:6" x14ac:dyDescent="0.25">
      <c r="F606144" s="195"/>
    </row>
    <row r="606145" spans="6:6" x14ac:dyDescent="0.25">
      <c r="F606145" s="195"/>
    </row>
    <row r="606146" spans="6:6" x14ac:dyDescent="0.25">
      <c r="F606146" s="195"/>
    </row>
    <row r="606147" spans="6:6" x14ac:dyDescent="0.25">
      <c r="F606147" s="195"/>
    </row>
    <row r="606148" spans="6:6" x14ac:dyDescent="0.25">
      <c r="F606148" s="195"/>
    </row>
    <row r="606149" spans="6:6" x14ac:dyDescent="0.25">
      <c r="F606149" s="195"/>
    </row>
    <row r="606150" spans="6:6" x14ac:dyDescent="0.25">
      <c r="F606150" s="195"/>
    </row>
    <row r="606151" spans="6:6" x14ac:dyDescent="0.25">
      <c r="F606151" s="195"/>
    </row>
    <row r="606152" spans="6:6" x14ac:dyDescent="0.25">
      <c r="F606152" s="195"/>
    </row>
    <row r="606153" spans="6:6" x14ac:dyDescent="0.25">
      <c r="F606153" s="195"/>
    </row>
    <row r="606154" spans="6:6" x14ac:dyDescent="0.25">
      <c r="F606154" s="195"/>
    </row>
    <row r="606155" spans="6:6" x14ac:dyDescent="0.25">
      <c r="F606155" s="195"/>
    </row>
    <row r="606156" spans="6:6" x14ac:dyDescent="0.25">
      <c r="F606156" s="195"/>
    </row>
    <row r="606157" spans="6:6" x14ac:dyDescent="0.25">
      <c r="F606157" s="195"/>
    </row>
    <row r="606158" spans="6:6" x14ac:dyDescent="0.25">
      <c r="F606158" s="195"/>
    </row>
    <row r="606159" spans="6:6" x14ac:dyDescent="0.25">
      <c r="F606159" s="195"/>
    </row>
    <row r="606160" spans="6:6" x14ac:dyDescent="0.25">
      <c r="F606160" s="195"/>
    </row>
    <row r="606161" spans="6:6" x14ac:dyDescent="0.25">
      <c r="F606161" s="195"/>
    </row>
    <row r="606162" spans="6:6" x14ac:dyDescent="0.25">
      <c r="F606162" s="195"/>
    </row>
    <row r="606163" spans="6:6" x14ac:dyDescent="0.25">
      <c r="F606163" s="195"/>
    </row>
    <row r="606164" spans="6:6" x14ac:dyDescent="0.25">
      <c r="F606164" s="195"/>
    </row>
    <row r="606165" spans="6:6" x14ac:dyDescent="0.25">
      <c r="F606165" s="195"/>
    </row>
    <row r="606166" spans="6:6" x14ac:dyDescent="0.25">
      <c r="F606166" s="195"/>
    </row>
    <row r="606167" spans="6:6" x14ac:dyDescent="0.25">
      <c r="F606167" s="195"/>
    </row>
    <row r="606168" spans="6:6" x14ac:dyDescent="0.25">
      <c r="F606168" s="195"/>
    </row>
    <row r="606169" spans="6:6" x14ac:dyDescent="0.25">
      <c r="F606169" s="195"/>
    </row>
    <row r="606170" spans="6:6" x14ac:dyDescent="0.25">
      <c r="F606170" s="195"/>
    </row>
    <row r="606171" spans="6:6" x14ac:dyDescent="0.25">
      <c r="F606171" s="195"/>
    </row>
    <row r="606172" spans="6:6" x14ac:dyDescent="0.25">
      <c r="F606172" s="195"/>
    </row>
    <row r="606173" spans="6:6" x14ac:dyDescent="0.25">
      <c r="F606173" s="195"/>
    </row>
    <row r="606174" spans="6:6" x14ac:dyDescent="0.25">
      <c r="F606174" s="195"/>
    </row>
    <row r="606175" spans="6:6" x14ac:dyDescent="0.25">
      <c r="F606175" s="195"/>
    </row>
    <row r="606176" spans="6:6" x14ac:dyDescent="0.25">
      <c r="F606176" s="195"/>
    </row>
    <row r="606177" spans="6:6" x14ac:dyDescent="0.25">
      <c r="F606177" s="195"/>
    </row>
    <row r="606178" spans="6:6" x14ac:dyDescent="0.25">
      <c r="F606178" s="195"/>
    </row>
    <row r="606179" spans="6:6" x14ac:dyDescent="0.25">
      <c r="F606179" s="195"/>
    </row>
    <row r="606180" spans="6:6" x14ac:dyDescent="0.25">
      <c r="F606180" s="195"/>
    </row>
    <row r="606181" spans="6:6" x14ac:dyDescent="0.25">
      <c r="F606181" s="195"/>
    </row>
    <row r="606182" spans="6:6" x14ac:dyDescent="0.25">
      <c r="F606182" s="195"/>
    </row>
    <row r="606183" spans="6:6" x14ac:dyDescent="0.25">
      <c r="F606183" s="195"/>
    </row>
    <row r="606184" spans="6:6" x14ac:dyDescent="0.25">
      <c r="F606184" s="195"/>
    </row>
    <row r="606185" spans="6:6" x14ac:dyDescent="0.25">
      <c r="F606185" s="195"/>
    </row>
    <row r="606186" spans="6:6" x14ac:dyDescent="0.25">
      <c r="F606186" s="195"/>
    </row>
    <row r="606187" spans="6:6" x14ac:dyDescent="0.25">
      <c r="F606187" s="195"/>
    </row>
    <row r="606188" spans="6:6" x14ac:dyDescent="0.25">
      <c r="F606188" s="195"/>
    </row>
    <row r="606189" spans="6:6" x14ac:dyDescent="0.25">
      <c r="F606189" s="195"/>
    </row>
    <row r="606190" spans="6:6" x14ac:dyDescent="0.25">
      <c r="F606190" s="195"/>
    </row>
    <row r="606191" spans="6:6" x14ac:dyDescent="0.25">
      <c r="F606191" s="195"/>
    </row>
    <row r="606192" spans="6:6" x14ac:dyDescent="0.25">
      <c r="F606192" s="195"/>
    </row>
    <row r="606193" spans="6:6" x14ac:dyDescent="0.25">
      <c r="F606193" s="195"/>
    </row>
    <row r="606194" spans="6:6" x14ac:dyDescent="0.25">
      <c r="F606194" s="195"/>
    </row>
    <row r="606195" spans="6:6" x14ac:dyDescent="0.25">
      <c r="F606195" s="195"/>
    </row>
    <row r="606196" spans="6:6" x14ac:dyDescent="0.25">
      <c r="F606196" s="195"/>
    </row>
    <row r="606197" spans="6:6" x14ac:dyDescent="0.25">
      <c r="F606197" s="195"/>
    </row>
    <row r="606198" spans="6:6" x14ac:dyDescent="0.25">
      <c r="F606198" s="195"/>
    </row>
    <row r="606199" spans="6:6" x14ac:dyDescent="0.25">
      <c r="F606199" s="195"/>
    </row>
    <row r="606200" spans="6:6" x14ac:dyDescent="0.25">
      <c r="F606200" s="195"/>
    </row>
    <row r="606201" spans="6:6" x14ac:dyDescent="0.25">
      <c r="F606201" s="195"/>
    </row>
    <row r="606202" spans="6:6" x14ac:dyDescent="0.25">
      <c r="F606202" s="195"/>
    </row>
    <row r="606203" spans="6:6" x14ac:dyDescent="0.25">
      <c r="F606203" s="195"/>
    </row>
    <row r="606204" spans="6:6" x14ac:dyDescent="0.25">
      <c r="F606204" s="195"/>
    </row>
    <row r="606205" spans="6:6" x14ac:dyDescent="0.25">
      <c r="F606205" s="195"/>
    </row>
    <row r="606206" spans="6:6" x14ac:dyDescent="0.25">
      <c r="F606206" s="195"/>
    </row>
    <row r="606207" spans="6:6" x14ac:dyDescent="0.25">
      <c r="F606207" s="195"/>
    </row>
    <row r="606208" spans="6:6" x14ac:dyDescent="0.25">
      <c r="F606208" s="195"/>
    </row>
    <row r="606209" spans="6:6" x14ac:dyDescent="0.25">
      <c r="F606209" s="195"/>
    </row>
    <row r="606210" spans="6:6" x14ac:dyDescent="0.25">
      <c r="F606210" s="195"/>
    </row>
    <row r="606211" spans="6:6" x14ac:dyDescent="0.25">
      <c r="F606211" s="195"/>
    </row>
    <row r="606212" spans="6:6" x14ac:dyDescent="0.25">
      <c r="F606212" s="195"/>
    </row>
    <row r="606213" spans="6:6" x14ac:dyDescent="0.25">
      <c r="F606213" s="195"/>
    </row>
    <row r="606214" spans="6:6" x14ac:dyDescent="0.25">
      <c r="F606214" s="195"/>
    </row>
    <row r="606215" spans="6:6" x14ac:dyDescent="0.25">
      <c r="F606215" s="195"/>
    </row>
    <row r="606216" spans="6:6" x14ac:dyDescent="0.25">
      <c r="F606216" s="195"/>
    </row>
    <row r="606217" spans="6:6" x14ac:dyDescent="0.25">
      <c r="F606217" s="195"/>
    </row>
    <row r="606218" spans="6:6" x14ac:dyDescent="0.25">
      <c r="F606218" s="195"/>
    </row>
    <row r="606219" spans="6:6" x14ac:dyDescent="0.25">
      <c r="F606219" s="195"/>
    </row>
    <row r="606220" spans="6:6" x14ac:dyDescent="0.25">
      <c r="F606220" s="195"/>
    </row>
    <row r="606221" spans="6:6" x14ac:dyDescent="0.25">
      <c r="F606221" s="195"/>
    </row>
    <row r="606222" spans="6:6" x14ac:dyDescent="0.25">
      <c r="F606222" s="195"/>
    </row>
    <row r="606223" spans="6:6" x14ac:dyDescent="0.25">
      <c r="F606223" s="195"/>
    </row>
    <row r="606224" spans="6:6" x14ac:dyDescent="0.25">
      <c r="F606224" s="195"/>
    </row>
    <row r="606225" spans="6:6" x14ac:dyDescent="0.25">
      <c r="F606225" s="195"/>
    </row>
    <row r="606226" spans="6:6" x14ac:dyDescent="0.25">
      <c r="F606226" s="195"/>
    </row>
    <row r="606227" spans="6:6" x14ac:dyDescent="0.25">
      <c r="F606227" s="195"/>
    </row>
    <row r="606228" spans="6:6" x14ac:dyDescent="0.25">
      <c r="F606228" s="195"/>
    </row>
    <row r="606229" spans="6:6" x14ac:dyDescent="0.25">
      <c r="F606229" s="195"/>
    </row>
    <row r="606230" spans="6:6" x14ac:dyDescent="0.25">
      <c r="F606230" s="195"/>
    </row>
    <row r="606231" spans="6:6" x14ac:dyDescent="0.25">
      <c r="F606231" s="195"/>
    </row>
    <row r="606232" spans="6:6" x14ac:dyDescent="0.25">
      <c r="F606232" s="195"/>
    </row>
    <row r="606233" spans="6:6" x14ac:dyDescent="0.25">
      <c r="F606233" s="195"/>
    </row>
    <row r="606234" spans="6:6" x14ac:dyDescent="0.25">
      <c r="F606234" s="195"/>
    </row>
    <row r="606235" spans="6:6" x14ac:dyDescent="0.25">
      <c r="F606235" s="195"/>
    </row>
    <row r="606236" spans="6:6" x14ac:dyDescent="0.25">
      <c r="F606236" s="195"/>
    </row>
    <row r="606237" spans="6:6" x14ac:dyDescent="0.25">
      <c r="F606237" s="195"/>
    </row>
    <row r="606238" spans="6:6" x14ac:dyDescent="0.25">
      <c r="F606238" s="195"/>
    </row>
    <row r="606239" spans="6:6" x14ac:dyDescent="0.25">
      <c r="F606239" s="195"/>
    </row>
    <row r="606240" spans="6:6" x14ac:dyDescent="0.25">
      <c r="F606240" s="195"/>
    </row>
    <row r="606241" spans="6:6" x14ac:dyDescent="0.25">
      <c r="F606241" s="195"/>
    </row>
    <row r="606242" spans="6:6" x14ac:dyDescent="0.25">
      <c r="F606242" s="195"/>
    </row>
    <row r="606243" spans="6:6" x14ac:dyDescent="0.25">
      <c r="F606243" s="195"/>
    </row>
    <row r="606244" spans="6:6" x14ac:dyDescent="0.25">
      <c r="F606244" s="195"/>
    </row>
    <row r="606245" spans="6:6" x14ac:dyDescent="0.25">
      <c r="F606245" s="195"/>
    </row>
    <row r="606246" spans="6:6" x14ac:dyDescent="0.25">
      <c r="F606246" s="195"/>
    </row>
    <row r="606247" spans="6:6" x14ac:dyDescent="0.25">
      <c r="F606247" s="195"/>
    </row>
    <row r="606248" spans="6:6" x14ac:dyDescent="0.25">
      <c r="F606248" s="195"/>
    </row>
    <row r="606249" spans="6:6" x14ac:dyDescent="0.25">
      <c r="F606249" s="195"/>
    </row>
    <row r="606250" spans="6:6" x14ac:dyDescent="0.25">
      <c r="F606250" s="195"/>
    </row>
    <row r="606251" spans="6:6" x14ac:dyDescent="0.25">
      <c r="F606251" s="195"/>
    </row>
    <row r="606252" spans="6:6" x14ac:dyDescent="0.25">
      <c r="F606252" s="195"/>
    </row>
    <row r="606253" spans="6:6" x14ac:dyDescent="0.25">
      <c r="F606253" s="195"/>
    </row>
    <row r="606254" spans="6:6" x14ac:dyDescent="0.25">
      <c r="F606254" s="195"/>
    </row>
    <row r="606255" spans="6:6" x14ac:dyDescent="0.25">
      <c r="F606255" s="195"/>
    </row>
    <row r="606256" spans="6:6" x14ac:dyDescent="0.25">
      <c r="F606256" s="195"/>
    </row>
    <row r="606257" spans="6:6" x14ac:dyDescent="0.25">
      <c r="F606257" s="195"/>
    </row>
    <row r="606258" spans="6:6" x14ac:dyDescent="0.25">
      <c r="F606258" s="195"/>
    </row>
    <row r="606259" spans="6:6" x14ac:dyDescent="0.25">
      <c r="F606259" s="195"/>
    </row>
    <row r="606260" spans="6:6" x14ac:dyDescent="0.25">
      <c r="F606260" s="195"/>
    </row>
    <row r="606261" spans="6:6" x14ac:dyDescent="0.25">
      <c r="F606261" s="195"/>
    </row>
    <row r="606262" spans="6:6" x14ac:dyDescent="0.25">
      <c r="F606262" s="195"/>
    </row>
    <row r="606263" spans="6:6" x14ac:dyDescent="0.25">
      <c r="F606263" s="195"/>
    </row>
    <row r="606264" spans="6:6" x14ac:dyDescent="0.25">
      <c r="F606264" s="195"/>
    </row>
    <row r="606265" spans="6:6" x14ac:dyDescent="0.25">
      <c r="F606265" s="195"/>
    </row>
    <row r="606266" spans="6:6" x14ac:dyDescent="0.25">
      <c r="F606266" s="195"/>
    </row>
    <row r="606267" spans="6:6" x14ac:dyDescent="0.25">
      <c r="F606267" s="195"/>
    </row>
    <row r="606268" spans="6:6" x14ac:dyDescent="0.25">
      <c r="F606268" s="195"/>
    </row>
    <row r="606269" spans="6:6" x14ac:dyDescent="0.25">
      <c r="F606269" s="195"/>
    </row>
    <row r="606270" spans="6:6" x14ac:dyDescent="0.25">
      <c r="F606270" s="195"/>
    </row>
    <row r="606271" spans="6:6" x14ac:dyDescent="0.25">
      <c r="F606271" s="195"/>
    </row>
    <row r="606272" spans="6:6" x14ac:dyDescent="0.25">
      <c r="F606272" s="195"/>
    </row>
    <row r="606273" spans="6:6" x14ac:dyDescent="0.25">
      <c r="F606273" s="195"/>
    </row>
    <row r="606274" spans="6:6" x14ac:dyDescent="0.25">
      <c r="F606274" s="195"/>
    </row>
    <row r="606275" spans="6:6" x14ac:dyDescent="0.25">
      <c r="F606275" s="195"/>
    </row>
    <row r="606276" spans="6:6" x14ac:dyDescent="0.25">
      <c r="F606276" s="195"/>
    </row>
    <row r="606277" spans="6:6" x14ac:dyDescent="0.25">
      <c r="F606277" s="195"/>
    </row>
    <row r="606278" spans="6:6" x14ac:dyDescent="0.25">
      <c r="F606278" s="195"/>
    </row>
    <row r="606279" spans="6:6" x14ac:dyDescent="0.25">
      <c r="F606279" s="195"/>
    </row>
    <row r="606280" spans="6:6" x14ac:dyDescent="0.25">
      <c r="F606280" s="195"/>
    </row>
    <row r="606281" spans="6:6" x14ac:dyDescent="0.25">
      <c r="F606281" s="195"/>
    </row>
    <row r="606282" spans="6:6" x14ac:dyDescent="0.25">
      <c r="F606282" s="195"/>
    </row>
    <row r="606283" spans="6:6" x14ac:dyDescent="0.25">
      <c r="F606283" s="195"/>
    </row>
    <row r="606284" spans="6:6" x14ac:dyDescent="0.25">
      <c r="F606284" s="195"/>
    </row>
    <row r="606285" spans="6:6" x14ac:dyDescent="0.25">
      <c r="F606285" s="195"/>
    </row>
    <row r="606286" spans="6:6" x14ac:dyDescent="0.25">
      <c r="F606286" s="195"/>
    </row>
    <row r="606287" spans="6:6" x14ac:dyDescent="0.25">
      <c r="F606287" s="195"/>
    </row>
    <row r="606288" spans="6:6" x14ac:dyDescent="0.25">
      <c r="F606288" s="195"/>
    </row>
    <row r="606289" spans="6:6" x14ac:dyDescent="0.25">
      <c r="F606289" s="195"/>
    </row>
    <row r="606290" spans="6:6" x14ac:dyDescent="0.25">
      <c r="F606290" s="195"/>
    </row>
    <row r="606291" spans="6:6" x14ac:dyDescent="0.25">
      <c r="F606291" s="195"/>
    </row>
    <row r="606292" spans="6:6" x14ac:dyDescent="0.25">
      <c r="F606292" s="195"/>
    </row>
    <row r="606293" spans="6:6" x14ac:dyDescent="0.25">
      <c r="F606293" s="195"/>
    </row>
    <row r="606294" spans="6:6" x14ac:dyDescent="0.25">
      <c r="F606294" s="195"/>
    </row>
    <row r="606295" spans="6:6" x14ac:dyDescent="0.25">
      <c r="F606295" s="195"/>
    </row>
    <row r="606296" spans="6:6" x14ac:dyDescent="0.25">
      <c r="F606296" s="195"/>
    </row>
    <row r="606297" spans="6:6" x14ac:dyDescent="0.25">
      <c r="F606297" s="195"/>
    </row>
    <row r="606298" spans="6:6" x14ac:dyDescent="0.25">
      <c r="F606298" s="195"/>
    </row>
    <row r="606299" spans="6:6" x14ac:dyDescent="0.25">
      <c r="F606299" s="195"/>
    </row>
    <row r="606300" spans="6:6" x14ac:dyDescent="0.25">
      <c r="F606300" s="195"/>
    </row>
    <row r="606301" spans="6:6" x14ac:dyDescent="0.25">
      <c r="F606301" s="195"/>
    </row>
    <row r="606302" spans="6:6" x14ac:dyDescent="0.25">
      <c r="F606302" s="195"/>
    </row>
    <row r="606303" spans="6:6" x14ac:dyDescent="0.25">
      <c r="F606303" s="195"/>
    </row>
    <row r="606304" spans="6:6" x14ac:dyDescent="0.25">
      <c r="F606304" s="195"/>
    </row>
    <row r="606305" spans="6:6" x14ac:dyDescent="0.25">
      <c r="F606305" s="195"/>
    </row>
    <row r="606306" spans="6:6" x14ac:dyDescent="0.25">
      <c r="F606306" s="195"/>
    </row>
    <row r="606307" spans="6:6" x14ac:dyDescent="0.25">
      <c r="F606307" s="195"/>
    </row>
    <row r="606308" spans="6:6" x14ac:dyDescent="0.25">
      <c r="F606308" s="195"/>
    </row>
    <row r="606309" spans="6:6" x14ac:dyDescent="0.25">
      <c r="F606309" s="195"/>
    </row>
    <row r="606310" spans="6:6" x14ac:dyDescent="0.25">
      <c r="F606310" s="195"/>
    </row>
    <row r="606311" spans="6:6" x14ac:dyDescent="0.25">
      <c r="F606311" s="195"/>
    </row>
    <row r="606312" spans="6:6" x14ac:dyDescent="0.25">
      <c r="F606312" s="195"/>
    </row>
    <row r="606313" spans="6:6" x14ac:dyDescent="0.25">
      <c r="F606313" s="195"/>
    </row>
    <row r="606314" spans="6:6" x14ac:dyDescent="0.25">
      <c r="F606314" s="195"/>
    </row>
    <row r="606315" spans="6:6" x14ac:dyDescent="0.25">
      <c r="F606315" s="195"/>
    </row>
    <row r="606316" spans="6:6" x14ac:dyDescent="0.25">
      <c r="F606316" s="195"/>
    </row>
    <row r="606317" spans="6:6" x14ac:dyDescent="0.25">
      <c r="F606317" s="195"/>
    </row>
    <row r="606318" spans="6:6" x14ac:dyDescent="0.25">
      <c r="F606318" s="195"/>
    </row>
    <row r="606319" spans="6:6" x14ac:dyDescent="0.25">
      <c r="F606319" s="195"/>
    </row>
    <row r="606320" spans="6:6" x14ac:dyDescent="0.25">
      <c r="F606320" s="195"/>
    </row>
    <row r="611438" spans="6:6" x14ac:dyDescent="0.25">
      <c r="F611438" s="195"/>
    </row>
    <row r="611439" spans="6:6" x14ac:dyDescent="0.25">
      <c r="F611439" s="195"/>
    </row>
    <row r="611440" spans="6:6" x14ac:dyDescent="0.25">
      <c r="F611440" s="195"/>
    </row>
    <row r="611441" spans="6:6" x14ac:dyDescent="0.25">
      <c r="F611441" s="195"/>
    </row>
    <row r="611442" spans="6:6" x14ac:dyDescent="0.25">
      <c r="F611442" s="195"/>
    </row>
    <row r="611443" spans="6:6" x14ac:dyDescent="0.25">
      <c r="F611443" s="195"/>
    </row>
    <row r="611444" spans="6:6" x14ac:dyDescent="0.25">
      <c r="F611444" s="195"/>
    </row>
    <row r="611445" spans="6:6" x14ac:dyDescent="0.25">
      <c r="F611445" s="195"/>
    </row>
    <row r="611446" spans="6:6" x14ac:dyDescent="0.25">
      <c r="F611446" s="195"/>
    </row>
    <row r="611447" spans="6:6" x14ac:dyDescent="0.25">
      <c r="F611447" s="195"/>
    </row>
    <row r="611448" spans="6:6" x14ac:dyDescent="0.25">
      <c r="F611448" s="195"/>
    </row>
    <row r="611449" spans="6:6" x14ac:dyDescent="0.25">
      <c r="F611449" s="195"/>
    </row>
    <row r="611450" spans="6:6" x14ac:dyDescent="0.25">
      <c r="F611450" s="195"/>
    </row>
    <row r="611451" spans="6:6" x14ac:dyDescent="0.25">
      <c r="F611451" s="195"/>
    </row>
    <row r="611452" spans="6:6" x14ac:dyDescent="0.25">
      <c r="F611452" s="195"/>
    </row>
    <row r="611453" spans="6:6" x14ac:dyDescent="0.25">
      <c r="F611453" s="195"/>
    </row>
    <row r="611454" spans="6:6" x14ac:dyDescent="0.25">
      <c r="F611454" s="195"/>
    </row>
    <row r="611455" spans="6:6" x14ac:dyDescent="0.25">
      <c r="F611455" s="195"/>
    </row>
    <row r="611456" spans="6:6" x14ac:dyDescent="0.25">
      <c r="F611456" s="195"/>
    </row>
    <row r="611457" spans="6:6" x14ac:dyDescent="0.25">
      <c r="F611457" s="195"/>
    </row>
    <row r="611458" spans="6:6" x14ac:dyDescent="0.25">
      <c r="F611458" s="195"/>
    </row>
    <row r="611459" spans="6:6" x14ac:dyDescent="0.25">
      <c r="F611459" s="195"/>
    </row>
    <row r="611460" spans="6:6" x14ac:dyDescent="0.25">
      <c r="F611460" s="195"/>
    </row>
    <row r="611461" spans="6:6" x14ac:dyDescent="0.25">
      <c r="F611461" s="195"/>
    </row>
    <row r="611462" spans="6:6" x14ac:dyDescent="0.25">
      <c r="F611462" s="195"/>
    </row>
    <row r="611463" spans="6:6" x14ac:dyDescent="0.25">
      <c r="F611463" s="195"/>
    </row>
    <row r="611464" spans="6:6" x14ac:dyDescent="0.25">
      <c r="F611464" s="195"/>
    </row>
    <row r="611465" spans="6:6" x14ac:dyDescent="0.25">
      <c r="F611465" s="195"/>
    </row>
    <row r="611466" spans="6:6" x14ac:dyDescent="0.25">
      <c r="F611466" s="195"/>
    </row>
    <row r="611467" spans="6:6" x14ac:dyDescent="0.25">
      <c r="F611467" s="195"/>
    </row>
    <row r="611468" spans="6:6" x14ac:dyDescent="0.25">
      <c r="F611468" s="195"/>
    </row>
    <row r="611469" spans="6:6" x14ac:dyDescent="0.25">
      <c r="F611469" s="195"/>
    </row>
    <row r="611470" spans="6:6" x14ac:dyDescent="0.25">
      <c r="F611470" s="195"/>
    </row>
    <row r="611471" spans="6:6" x14ac:dyDescent="0.25">
      <c r="F611471" s="195"/>
    </row>
    <row r="611472" spans="6:6" x14ac:dyDescent="0.25">
      <c r="F611472" s="195"/>
    </row>
    <row r="611473" spans="6:6" x14ac:dyDescent="0.25">
      <c r="F611473" s="195"/>
    </row>
    <row r="611474" spans="6:6" x14ac:dyDescent="0.25">
      <c r="F611474" s="195"/>
    </row>
    <row r="611475" spans="6:6" x14ac:dyDescent="0.25">
      <c r="F611475" s="195"/>
    </row>
    <row r="611476" spans="6:6" x14ac:dyDescent="0.25">
      <c r="F611476" s="195"/>
    </row>
    <row r="611477" spans="6:6" x14ac:dyDescent="0.25">
      <c r="F611477" s="195"/>
    </row>
    <row r="611478" spans="6:6" x14ac:dyDescent="0.25">
      <c r="F611478" s="195"/>
    </row>
    <row r="611479" spans="6:6" x14ac:dyDescent="0.25">
      <c r="F611479" s="195"/>
    </row>
    <row r="611480" spans="6:6" x14ac:dyDescent="0.25">
      <c r="F611480" s="195"/>
    </row>
    <row r="611481" spans="6:6" x14ac:dyDescent="0.25">
      <c r="F611481" s="195"/>
    </row>
    <row r="611482" spans="6:6" x14ac:dyDescent="0.25">
      <c r="F611482" s="195"/>
    </row>
    <row r="611483" spans="6:6" x14ac:dyDescent="0.25">
      <c r="F611483" s="195"/>
    </row>
    <row r="611484" spans="6:6" x14ac:dyDescent="0.25">
      <c r="F611484" s="195"/>
    </row>
    <row r="611485" spans="6:6" x14ac:dyDescent="0.25">
      <c r="F611485" s="195"/>
    </row>
    <row r="611486" spans="6:6" x14ac:dyDescent="0.25">
      <c r="F611486" s="195"/>
    </row>
    <row r="611487" spans="6:6" x14ac:dyDescent="0.25">
      <c r="F611487" s="195"/>
    </row>
    <row r="611488" spans="6:6" x14ac:dyDescent="0.25">
      <c r="F611488" s="195"/>
    </row>
    <row r="611489" spans="6:6" x14ac:dyDescent="0.25">
      <c r="F611489" s="195"/>
    </row>
    <row r="611490" spans="6:6" x14ac:dyDescent="0.25">
      <c r="F611490" s="195"/>
    </row>
    <row r="611491" spans="6:6" x14ac:dyDescent="0.25">
      <c r="F611491" s="195"/>
    </row>
    <row r="611492" spans="6:6" x14ac:dyDescent="0.25">
      <c r="F611492" s="195"/>
    </row>
    <row r="611493" spans="6:6" x14ac:dyDescent="0.25">
      <c r="F611493" s="195"/>
    </row>
    <row r="611494" spans="6:6" x14ac:dyDescent="0.25">
      <c r="F611494" s="195"/>
    </row>
    <row r="611495" spans="6:6" x14ac:dyDescent="0.25">
      <c r="F611495" s="195"/>
    </row>
    <row r="611496" spans="6:6" x14ac:dyDescent="0.25">
      <c r="F611496" s="195"/>
    </row>
    <row r="611497" spans="6:6" x14ac:dyDescent="0.25">
      <c r="F611497" s="195"/>
    </row>
    <row r="611498" spans="6:6" x14ac:dyDescent="0.25">
      <c r="F611498" s="195"/>
    </row>
    <row r="611499" spans="6:6" x14ac:dyDescent="0.25">
      <c r="F611499" s="195"/>
    </row>
    <row r="611500" spans="6:6" x14ac:dyDescent="0.25">
      <c r="F611500" s="195"/>
    </row>
    <row r="611501" spans="6:6" x14ac:dyDescent="0.25">
      <c r="F611501" s="195"/>
    </row>
    <row r="611502" spans="6:6" x14ac:dyDescent="0.25">
      <c r="F611502" s="195"/>
    </row>
    <row r="611503" spans="6:6" x14ac:dyDescent="0.25">
      <c r="F611503" s="195"/>
    </row>
    <row r="611504" spans="6:6" x14ac:dyDescent="0.25">
      <c r="F611504" s="195"/>
    </row>
    <row r="611505" spans="6:6" x14ac:dyDescent="0.25">
      <c r="F611505" s="195"/>
    </row>
    <row r="611506" spans="6:6" x14ac:dyDescent="0.25">
      <c r="F611506" s="195"/>
    </row>
    <row r="611507" spans="6:6" x14ac:dyDescent="0.25">
      <c r="F611507" s="195"/>
    </row>
    <row r="611508" spans="6:6" x14ac:dyDescent="0.25">
      <c r="F611508" s="195"/>
    </row>
    <row r="611509" spans="6:6" x14ac:dyDescent="0.25">
      <c r="F611509" s="195"/>
    </row>
    <row r="611510" spans="6:6" x14ac:dyDescent="0.25">
      <c r="F611510" s="195"/>
    </row>
    <row r="611511" spans="6:6" x14ac:dyDescent="0.25">
      <c r="F611511" s="195"/>
    </row>
    <row r="611512" spans="6:6" x14ac:dyDescent="0.25">
      <c r="F611512" s="195"/>
    </row>
    <row r="611513" spans="6:6" x14ac:dyDescent="0.25">
      <c r="F611513" s="195"/>
    </row>
    <row r="611514" spans="6:6" x14ac:dyDescent="0.25">
      <c r="F611514" s="195"/>
    </row>
    <row r="611515" spans="6:6" x14ac:dyDescent="0.25">
      <c r="F611515" s="195"/>
    </row>
    <row r="611516" spans="6:6" x14ac:dyDescent="0.25">
      <c r="F611516" s="195"/>
    </row>
    <row r="611517" spans="6:6" x14ac:dyDescent="0.25">
      <c r="F611517" s="195"/>
    </row>
    <row r="611518" spans="6:6" x14ac:dyDescent="0.25">
      <c r="F611518" s="195"/>
    </row>
    <row r="611519" spans="6:6" x14ac:dyDescent="0.25">
      <c r="F611519" s="195"/>
    </row>
    <row r="611520" spans="6:6" x14ac:dyDescent="0.25">
      <c r="F611520" s="195"/>
    </row>
    <row r="611521" spans="6:6" x14ac:dyDescent="0.25">
      <c r="F611521" s="195"/>
    </row>
    <row r="611522" spans="6:6" x14ac:dyDescent="0.25">
      <c r="F611522" s="195"/>
    </row>
    <row r="611523" spans="6:6" x14ac:dyDescent="0.25">
      <c r="F611523" s="195"/>
    </row>
    <row r="611524" spans="6:6" x14ac:dyDescent="0.25">
      <c r="F611524" s="195"/>
    </row>
    <row r="611525" spans="6:6" x14ac:dyDescent="0.25">
      <c r="F611525" s="195"/>
    </row>
    <row r="611526" spans="6:6" x14ac:dyDescent="0.25">
      <c r="F611526" s="195"/>
    </row>
    <row r="611527" spans="6:6" x14ac:dyDescent="0.25">
      <c r="F611527" s="195"/>
    </row>
    <row r="611528" spans="6:6" x14ac:dyDescent="0.25">
      <c r="F611528" s="195"/>
    </row>
    <row r="611529" spans="6:6" x14ac:dyDescent="0.25">
      <c r="F611529" s="195"/>
    </row>
    <row r="611530" spans="6:6" x14ac:dyDescent="0.25">
      <c r="F611530" s="195"/>
    </row>
    <row r="611531" spans="6:6" x14ac:dyDescent="0.25">
      <c r="F611531" s="195"/>
    </row>
    <row r="611532" spans="6:6" x14ac:dyDescent="0.25">
      <c r="F611532" s="195"/>
    </row>
    <row r="611533" spans="6:6" x14ac:dyDescent="0.25">
      <c r="F611533" s="195"/>
    </row>
    <row r="611534" spans="6:6" x14ac:dyDescent="0.25">
      <c r="F611534" s="195"/>
    </row>
    <row r="611535" spans="6:6" x14ac:dyDescent="0.25">
      <c r="F611535" s="195"/>
    </row>
    <row r="611536" spans="6:6" x14ac:dyDescent="0.25">
      <c r="F611536" s="195"/>
    </row>
    <row r="611537" spans="6:6" x14ac:dyDescent="0.25">
      <c r="F611537" s="195"/>
    </row>
    <row r="611538" spans="6:6" x14ac:dyDescent="0.25">
      <c r="F611538" s="195"/>
    </row>
    <row r="611539" spans="6:6" x14ac:dyDescent="0.25">
      <c r="F611539" s="195"/>
    </row>
    <row r="611540" spans="6:6" x14ac:dyDescent="0.25">
      <c r="F611540" s="195"/>
    </row>
    <row r="611541" spans="6:6" x14ac:dyDescent="0.25">
      <c r="F611541" s="195"/>
    </row>
    <row r="611542" spans="6:6" x14ac:dyDescent="0.25">
      <c r="F611542" s="195"/>
    </row>
    <row r="611543" spans="6:6" x14ac:dyDescent="0.25">
      <c r="F611543" s="195"/>
    </row>
    <row r="611544" spans="6:6" x14ac:dyDescent="0.25">
      <c r="F611544" s="195"/>
    </row>
    <row r="611545" spans="6:6" x14ac:dyDescent="0.25">
      <c r="F611545" s="195"/>
    </row>
    <row r="611546" spans="6:6" x14ac:dyDescent="0.25">
      <c r="F611546" s="195"/>
    </row>
    <row r="611547" spans="6:6" x14ac:dyDescent="0.25">
      <c r="F611547" s="195"/>
    </row>
    <row r="611548" spans="6:6" x14ac:dyDescent="0.25">
      <c r="F611548" s="195"/>
    </row>
    <row r="611549" spans="6:6" x14ac:dyDescent="0.25">
      <c r="F611549" s="195"/>
    </row>
    <row r="611550" spans="6:6" x14ac:dyDescent="0.25">
      <c r="F611550" s="195"/>
    </row>
    <row r="611551" spans="6:6" x14ac:dyDescent="0.25">
      <c r="F611551" s="195"/>
    </row>
    <row r="611552" spans="6:6" x14ac:dyDescent="0.25">
      <c r="F611552" s="195"/>
    </row>
    <row r="611553" spans="6:6" x14ac:dyDescent="0.25">
      <c r="F611553" s="195"/>
    </row>
    <row r="611554" spans="6:6" x14ac:dyDescent="0.25">
      <c r="F611554" s="195"/>
    </row>
    <row r="611555" spans="6:6" x14ac:dyDescent="0.25">
      <c r="F611555" s="195"/>
    </row>
    <row r="611556" spans="6:6" x14ac:dyDescent="0.25">
      <c r="F611556" s="195"/>
    </row>
    <row r="611557" spans="6:6" x14ac:dyDescent="0.25">
      <c r="F611557" s="195"/>
    </row>
    <row r="611558" spans="6:6" x14ac:dyDescent="0.25">
      <c r="F611558" s="195"/>
    </row>
    <row r="611559" spans="6:6" x14ac:dyDescent="0.25">
      <c r="F611559" s="195"/>
    </row>
    <row r="611560" spans="6:6" x14ac:dyDescent="0.25">
      <c r="F611560" s="195"/>
    </row>
    <row r="611561" spans="6:6" x14ac:dyDescent="0.25">
      <c r="F611561" s="195"/>
    </row>
    <row r="611562" spans="6:6" x14ac:dyDescent="0.25">
      <c r="F611562" s="195"/>
    </row>
    <row r="611563" spans="6:6" x14ac:dyDescent="0.25">
      <c r="F611563" s="195"/>
    </row>
    <row r="611564" spans="6:6" x14ac:dyDescent="0.25">
      <c r="F611564" s="195"/>
    </row>
    <row r="611565" spans="6:6" x14ac:dyDescent="0.25">
      <c r="F611565" s="195"/>
    </row>
    <row r="611566" spans="6:6" x14ac:dyDescent="0.25">
      <c r="F611566" s="195"/>
    </row>
    <row r="611567" spans="6:6" x14ac:dyDescent="0.25">
      <c r="F611567" s="195"/>
    </row>
    <row r="611568" spans="6:6" x14ac:dyDescent="0.25">
      <c r="F611568" s="195"/>
    </row>
    <row r="611569" spans="6:6" x14ac:dyDescent="0.25">
      <c r="F611569" s="195"/>
    </row>
    <row r="611570" spans="6:6" x14ac:dyDescent="0.25">
      <c r="F611570" s="195"/>
    </row>
    <row r="611571" spans="6:6" x14ac:dyDescent="0.25">
      <c r="F611571" s="195"/>
    </row>
    <row r="611572" spans="6:6" x14ac:dyDescent="0.25">
      <c r="F611572" s="195"/>
    </row>
    <row r="611573" spans="6:6" x14ac:dyDescent="0.25">
      <c r="F611573" s="195"/>
    </row>
    <row r="611574" spans="6:6" x14ac:dyDescent="0.25">
      <c r="F611574" s="195"/>
    </row>
    <row r="611575" spans="6:6" x14ac:dyDescent="0.25">
      <c r="F611575" s="195"/>
    </row>
    <row r="611576" spans="6:6" x14ac:dyDescent="0.25">
      <c r="F611576" s="195"/>
    </row>
    <row r="611577" spans="6:6" x14ac:dyDescent="0.25">
      <c r="F611577" s="195"/>
    </row>
    <row r="611578" spans="6:6" x14ac:dyDescent="0.25">
      <c r="F611578" s="195"/>
    </row>
    <row r="611579" spans="6:6" x14ac:dyDescent="0.25">
      <c r="F611579" s="195"/>
    </row>
    <row r="611580" spans="6:6" x14ac:dyDescent="0.25">
      <c r="F611580" s="195"/>
    </row>
    <row r="611581" spans="6:6" x14ac:dyDescent="0.25">
      <c r="F611581" s="195"/>
    </row>
    <row r="611582" spans="6:6" x14ac:dyDescent="0.25">
      <c r="F611582" s="195"/>
    </row>
    <row r="611583" spans="6:6" x14ac:dyDescent="0.25">
      <c r="F611583" s="195"/>
    </row>
    <row r="611584" spans="6:6" x14ac:dyDescent="0.25">
      <c r="F611584" s="195"/>
    </row>
    <row r="611585" spans="6:6" x14ac:dyDescent="0.25">
      <c r="F611585" s="195"/>
    </row>
    <row r="611586" spans="6:6" x14ac:dyDescent="0.25">
      <c r="F611586" s="195"/>
    </row>
    <row r="611587" spans="6:6" x14ac:dyDescent="0.25">
      <c r="F611587" s="195"/>
    </row>
    <row r="611588" spans="6:6" x14ac:dyDescent="0.25">
      <c r="F611588" s="195"/>
    </row>
    <row r="611589" spans="6:6" x14ac:dyDescent="0.25">
      <c r="F611589" s="195"/>
    </row>
    <row r="611590" spans="6:6" x14ac:dyDescent="0.25">
      <c r="F611590" s="195"/>
    </row>
    <row r="611591" spans="6:6" x14ac:dyDescent="0.25">
      <c r="F611591" s="195"/>
    </row>
    <row r="611592" spans="6:6" x14ac:dyDescent="0.25">
      <c r="F611592" s="195"/>
    </row>
    <row r="611593" spans="6:6" x14ac:dyDescent="0.25">
      <c r="F611593" s="195"/>
    </row>
    <row r="611594" spans="6:6" x14ac:dyDescent="0.25">
      <c r="F611594" s="195"/>
    </row>
    <row r="611595" spans="6:6" x14ac:dyDescent="0.25">
      <c r="F611595" s="195"/>
    </row>
    <row r="611596" spans="6:6" x14ac:dyDescent="0.25">
      <c r="F611596" s="195"/>
    </row>
    <row r="611597" spans="6:6" x14ac:dyDescent="0.25">
      <c r="F611597" s="195"/>
    </row>
    <row r="611598" spans="6:6" x14ac:dyDescent="0.25">
      <c r="F611598" s="195"/>
    </row>
    <row r="611599" spans="6:6" x14ac:dyDescent="0.25">
      <c r="F611599" s="195"/>
    </row>
    <row r="611600" spans="6:6" x14ac:dyDescent="0.25">
      <c r="F611600" s="195"/>
    </row>
    <row r="611601" spans="6:6" x14ac:dyDescent="0.25">
      <c r="F611601" s="195"/>
    </row>
    <row r="611602" spans="6:6" x14ac:dyDescent="0.25">
      <c r="F611602" s="195"/>
    </row>
    <row r="611603" spans="6:6" x14ac:dyDescent="0.25">
      <c r="F611603" s="195"/>
    </row>
    <row r="611604" spans="6:6" x14ac:dyDescent="0.25">
      <c r="F611604" s="195"/>
    </row>
    <row r="611605" spans="6:6" x14ac:dyDescent="0.25">
      <c r="F611605" s="195"/>
    </row>
    <row r="611606" spans="6:6" x14ac:dyDescent="0.25">
      <c r="F611606" s="195"/>
    </row>
    <row r="611607" spans="6:6" x14ac:dyDescent="0.25">
      <c r="F611607" s="195"/>
    </row>
    <row r="611608" spans="6:6" x14ac:dyDescent="0.25">
      <c r="F611608" s="195"/>
    </row>
    <row r="611609" spans="6:6" x14ac:dyDescent="0.25">
      <c r="F611609" s="195"/>
    </row>
    <row r="611610" spans="6:6" x14ac:dyDescent="0.25">
      <c r="F611610" s="195"/>
    </row>
    <row r="611611" spans="6:6" x14ac:dyDescent="0.25">
      <c r="F611611" s="195"/>
    </row>
    <row r="611612" spans="6:6" x14ac:dyDescent="0.25">
      <c r="F611612" s="195"/>
    </row>
    <row r="611613" spans="6:6" x14ac:dyDescent="0.25">
      <c r="F611613" s="195"/>
    </row>
    <row r="611614" spans="6:6" x14ac:dyDescent="0.25">
      <c r="F611614" s="195"/>
    </row>
    <row r="611615" spans="6:6" x14ac:dyDescent="0.25">
      <c r="F611615" s="195"/>
    </row>
    <row r="611616" spans="6:6" x14ac:dyDescent="0.25">
      <c r="F611616" s="195"/>
    </row>
    <row r="611617" spans="6:6" x14ac:dyDescent="0.25">
      <c r="F611617" s="195"/>
    </row>
    <row r="611618" spans="6:6" x14ac:dyDescent="0.25">
      <c r="F611618" s="195"/>
    </row>
    <row r="611619" spans="6:6" x14ac:dyDescent="0.25">
      <c r="F611619" s="195"/>
    </row>
    <row r="611620" spans="6:6" x14ac:dyDescent="0.25">
      <c r="F611620" s="195"/>
    </row>
    <row r="611621" spans="6:6" x14ac:dyDescent="0.25">
      <c r="F611621" s="195"/>
    </row>
    <row r="611622" spans="6:6" x14ac:dyDescent="0.25">
      <c r="F611622" s="195"/>
    </row>
    <row r="611623" spans="6:6" x14ac:dyDescent="0.25">
      <c r="F611623" s="195"/>
    </row>
    <row r="611624" spans="6:6" x14ac:dyDescent="0.25">
      <c r="F611624" s="195"/>
    </row>
    <row r="611625" spans="6:6" x14ac:dyDescent="0.25">
      <c r="F611625" s="195"/>
    </row>
    <row r="611626" spans="6:6" x14ac:dyDescent="0.25">
      <c r="F611626" s="195"/>
    </row>
    <row r="611627" spans="6:6" x14ac:dyDescent="0.25">
      <c r="F611627" s="195"/>
    </row>
    <row r="611628" spans="6:6" x14ac:dyDescent="0.25">
      <c r="F611628" s="195"/>
    </row>
    <row r="611629" spans="6:6" x14ac:dyDescent="0.25">
      <c r="F611629" s="195"/>
    </row>
    <row r="611630" spans="6:6" x14ac:dyDescent="0.25">
      <c r="F611630" s="195"/>
    </row>
    <row r="611631" spans="6:6" x14ac:dyDescent="0.25">
      <c r="F611631" s="195"/>
    </row>
    <row r="611632" spans="6:6" x14ac:dyDescent="0.25">
      <c r="F611632" s="195"/>
    </row>
    <row r="611633" spans="6:6" x14ac:dyDescent="0.25">
      <c r="F611633" s="195"/>
    </row>
    <row r="611634" spans="6:6" x14ac:dyDescent="0.25">
      <c r="F611634" s="195"/>
    </row>
    <row r="611635" spans="6:6" x14ac:dyDescent="0.25">
      <c r="F611635" s="195"/>
    </row>
    <row r="611636" spans="6:6" x14ac:dyDescent="0.25">
      <c r="F611636" s="195"/>
    </row>
    <row r="611637" spans="6:6" x14ac:dyDescent="0.25">
      <c r="F611637" s="195"/>
    </row>
    <row r="611638" spans="6:6" x14ac:dyDescent="0.25">
      <c r="F611638" s="195"/>
    </row>
    <row r="611639" spans="6:6" x14ac:dyDescent="0.25">
      <c r="F611639" s="195"/>
    </row>
    <row r="611640" spans="6:6" x14ac:dyDescent="0.25">
      <c r="F611640" s="195"/>
    </row>
    <row r="611641" spans="6:6" x14ac:dyDescent="0.25">
      <c r="F611641" s="195"/>
    </row>
    <row r="611642" spans="6:6" x14ac:dyDescent="0.25">
      <c r="F611642" s="195"/>
    </row>
    <row r="611643" spans="6:6" x14ac:dyDescent="0.25">
      <c r="F611643" s="195"/>
    </row>
    <row r="611644" spans="6:6" x14ac:dyDescent="0.25">
      <c r="F611644" s="195"/>
    </row>
    <row r="611645" spans="6:6" x14ac:dyDescent="0.25">
      <c r="F611645" s="195"/>
    </row>
    <row r="611646" spans="6:6" x14ac:dyDescent="0.25">
      <c r="F611646" s="195"/>
    </row>
    <row r="611647" spans="6:6" x14ac:dyDescent="0.25">
      <c r="F611647" s="195"/>
    </row>
    <row r="611648" spans="6:6" x14ac:dyDescent="0.25">
      <c r="F611648" s="195"/>
    </row>
    <row r="611649" spans="6:6" x14ac:dyDescent="0.25">
      <c r="F611649" s="195"/>
    </row>
    <row r="611650" spans="6:6" x14ac:dyDescent="0.25">
      <c r="F611650" s="195"/>
    </row>
    <row r="611651" spans="6:6" x14ac:dyDescent="0.25">
      <c r="F611651" s="195"/>
    </row>
    <row r="611652" spans="6:6" x14ac:dyDescent="0.25">
      <c r="F611652" s="195"/>
    </row>
    <row r="611653" spans="6:6" x14ac:dyDescent="0.25">
      <c r="F611653" s="195"/>
    </row>
    <row r="611654" spans="6:6" x14ac:dyDescent="0.25">
      <c r="F611654" s="195"/>
    </row>
    <row r="611655" spans="6:6" x14ac:dyDescent="0.25">
      <c r="F611655" s="195"/>
    </row>
    <row r="611656" spans="6:6" x14ac:dyDescent="0.25">
      <c r="F611656" s="195"/>
    </row>
    <row r="611657" spans="6:6" x14ac:dyDescent="0.25">
      <c r="F611657" s="195"/>
    </row>
    <row r="611658" spans="6:6" x14ac:dyDescent="0.25">
      <c r="F611658" s="195"/>
    </row>
    <row r="611659" spans="6:6" x14ac:dyDescent="0.25">
      <c r="F611659" s="195"/>
    </row>
    <row r="611660" spans="6:6" x14ac:dyDescent="0.25">
      <c r="F611660" s="195"/>
    </row>
    <row r="611661" spans="6:6" x14ac:dyDescent="0.25">
      <c r="F611661" s="195"/>
    </row>
    <row r="611662" spans="6:6" x14ac:dyDescent="0.25">
      <c r="F611662" s="195"/>
    </row>
    <row r="611663" spans="6:6" x14ac:dyDescent="0.25">
      <c r="F611663" s="195"/>
    </row>
    <row r="611664" spans="6:6" x14ac:dyDescent="0.25">
      <c r="F611664" s="195"/>
    </row>
    <row r="611665" spans="6:6" x14ac:dyDescent="0.25">
      <c r="F611665" s="195"/>
    </row>
    <row r="611666" spans="6:6" x14ac:dyDescent="0.25">
      <c r="F611666" s="195"/>
    </row>
    <row r="611667" spans="6:6" x14ac:dyDescent="0.25">
      <c r="F611667" s="195"/>
    </row>
    <row r="611668" spans="6:6" x14ac:dyDescent="0.25">
      <c r="F611668" s="195"/>
    </row>
    <row r="611669" spans="6:6" x14ac:dyDescent="0.25">
      <c r="F611669" s="195"/>
    </row>
    <row r="611670" spans="6:6" x14ac:dyDescent="0.25">
      <c r="F611670" s="195"/>
    </row>
    <row r="611671" spans="6:6" x14ac:dyDescent="0.25">
      <c r="F611671" s="195"/>
    </row>
    <row r="611672" spans="6:6" x14ac:dyDescent="0.25">
      <c r="F611672" s="195"/>
    </row>
    <row r="611673" spans="6:6" x14ac:dyDescent="0.25">
      <c r="F611673" s="195"/>
    </row>
    <row r="611674" spans="6:6" x14ac:dyDescent="0.25">
      <c r="F611674" s="195"/>
    </row>
    <row r="611675" spans="6:6" x14ac:dyDescent="0.25">
      <c r="F611675" s="195"/>
    </row>
    <row r="611676" spans="6:6" x14ac:dyDescent="0.25">
      <c r="F611676" s="195"/>
    </row>
    <row r="611677" spans="6:6" x14ac:dyDescent="0.25">
      <c r="F611677" s="195"/>
    </row>
    <row r="611678" spans="6:6" x14ac:dyDescent="0.25">
      <c r="F611678" s="195"/>
    </row>
    <row r="611679" spans="6:6" x14ac:dyDescent="0.25">
      <c r="F611679" s="195"/>
    </row>
    <row r="611680" spans="6:6" x14ac:dyDescent="0.25">
      <c r="F611680" s="195"/>
    </row>
    <row r="611681" spans="6:6" x14ac:dyDescent="0.25">
      <c r="F611681" s="195"/>
    </row>
    <row r="611682" spans="6:6" x14ac:dyDescent="0.25">
      <c r="F611682" s="195"/>
    </row>
    <row r="611683" spans="6:6" x14ac:dyDescent="0.25">
      <c r="F611683" s="195"/>
    </row>
    <row r="611684" spans="6:6" x14ac:dyDescent="0.25">
      <c r="F611684" s="195"/>
    </row>
    <row r="611685" spans="6:6" x14ac:dyDescent="0.25">
      <c r="F611685" s="195"/>
    </row>
    <row r="611686" spans="6:6" x14ac:dyDescent="0.25">
      <c r="F611686" s="195"/>
    </row>
    <row r="611687" spans="6:6" x14ac:dyDescent="0.25">
      <c r="F611687" s="195"/>
    </row>
    <row r="611688" spans="6:6" x14ac:dyDescent="0.25">
      <c r="F611688" s="195"/>
    </row>
    <row r="611689" spans="6:6" x14ac:dyDescent="0.25">
      <c r="F611689" s="195"/>
    </row>
    <row r="611690" spans="6:6" x14ac:dyDescent="0.25">
      <c r="F611690" s="195"/>
    </row>
    <row r="611691" spans="6:6" x14ac:dyDescent="0.25">
      <c r="F611691" s="195"/>
    </row>
    <row r="611692" spans="6:6" x14ac:dyDescent="0.25">
      <c r="F611692" s="195"/>
    </row>
    <row r="611693" spans="6:6" x14ac:dyDescent="0.25">
      <c r="F611693" s="195"/>
    </row>
    <row r="611694" spans="6:6" x14ac:dyDescent="0.25">
      <c r="F611694" s="195"/>
    </row>
    <row r="611695" spans="6:6" x14ac:dyDescent="0.25">
      <c r="F611695" s="195"/>
    </row>
    <row r="611696" spans="6:6" x14ac:dyDescent="0.25">
      <c r="F611696" s="195"/>
    </row>
    <row r="611697" spans="6:6" x14ac:dyDescent="0.25">
      <c r="F611697" s="195"/>
    </row>
    <row r="611698" spans="6:6" x14ac:dyDescent="0.25">
      <c r="F611698" s="195"/>
    </row>
    <row r="611699" spans="6:6" x14ac:dyDescent="0.25">
      <c r="F611699" s="195"/>
    </row>
    <row r="611700" spans="6:6" x14ac:dyDescent="0.25">
      <c r="F611700" s="195"/>
    </row>
    <row r="611701" spans="6:6" x14ac:dyDescent="0.25">
      <c r="F611701" s="195"/>
    </row>
    <row r="611702" spans="6:6" x14ac:dyDescent="0.25">
      <c r="F611702" s="195"/>
    </row>
    <row r="611703" spans="6:6" x14ac:dyDescent="0.25">
      <c r="F611703" s="195"/>
    </row>
    <row r="611704" spans="6:6" x14ac:dyDescent="0.25">
      <c r="F611704" s="195"/>
    </row>
    <row r="611705" spans="6:6" x14ac:dyDescent="0.25">
      <c r="F611705" s="195"/>
    </row>
    <row r="611706" spans="6:6" x14ac:dyDescent="0.25">
      <c r="F611706" s="195"/>
    </row>
    <row r="611707" spans="6:6" x14ac:dyDescent="0.25">
      <c r="F611707" s="195"/>
    </row>
    <row r="611708" spans="6:6" x14ac:dyDescent="0.25">
      <c r="F611708" s="195"/>
    </row>
    <row r="611709" spans="6:6" x14ac:dyDescent="0.25">
      <c r="F611709" s="195"/>
    </row>
    <row r="611710" spans="6:6" x14ac:dyDescent="0.25">
      <c r="F611710" s="195"/>
    </row>
    <row r="611711" spans="6:6" x14ac:dyDescent="0.25">
      <c r="F611711" s="195"/>
    </row>
    <row r="611712" spans="6:6" x14ac:dyDescent="0.25">
      <c r="F611712" s="195"/>
    </row>
    <row r="611713" spans="6:6" x14ac:dyDescent="0.25">
      <c r="F611713" s="195"/>
    </row>
    <row r="611714" spans="6:6" x14ac:dyDescent="0.25">
      <c r="F611714" s="195"/>
    </row>
    <row r="611715" spans="6:6" x14ac:dyDescent="0.25">
      <c r="F611715" s="195"/>
    </row>
    <row r="611716" spans="6:6" x14ac:dyDescent="0.25">
      <c r="F611716" s="195"/>
    </row>
    <row r="611717" spans="6:6" x14ac:dyDescent="0.25">
      <c r="F611717" s="195"/>
    </row>
    <row r="611718" spans="6:6" x14ac:dyDescent="0.25">
      <c r="F611718" s="195"/>
    </row>
    <row r="611719" spans="6:6" x14ac:dyDescent="0.25">
      <c r="F611719" s="195"/>
    </row>
    <row r="611720" spans="6:6" x14ac:dyDescent="0.25">
      <c r="F611720" s="195"/>
    </row>
    <row r="611721" spans="6:6" x14ac:dyDescent="0.25">
      <c r="F611721" s="195"/>
    </row>
    <row r="611722" spans="6:6" x14ac:dyDescent="0.25">
      <c r="F611722" s="195"/>
    </row>
    <row r="611723" spans="6:6" x14ac:dyDescent="0.25">
      <c r="F611723" s="195"/>
    </row>
    <row r="611724" spans="6:6" x14ac:dyDescent="0.25">
      <c r="F611724" s="195"/>
    </row>
    <row r="611725" spans="6:6" x14ac:dyDescent="0.25">
      <c r="F611725" s="195"/>
    </row>
    <row r="611726" spans="6:6" x14ac:dyDescent="0.25">
      <c r="F611726" s="195"/>
    </row>
    <row r="611727" spans="6:6" x14ac:dyDescent="0.25">
      <c r="F611727" s="195"/>
    </row>
    <row r="611728" spans="6:6" x14ac:dyDescent="0.25">
      <c r="F611728" s="195"/>
    </row>
    <row r="611729" spans="6:6" x14ac:dyDescent="0.25">
      <c r="F611729" s="195"/>
    </row>
    <row r="611730" spans="6:6" x14ac:dyDescent="0.25">
      <c r="F611730" s="195"/>
    </row>
    <row r="611731" spans="6:6" x14ac:dyDescent="0.25">
      <c r="F611731" s="195"/>
    </row>
    <row r="611732" spans="6:6" x14ac:dyDescent="0.25">
      <c r="F611732" s="195"/>
    </row>
    <row r="611733" spans="6:6" x14ac:dyDescent="0.25">
      <c r="F611733" s="195"/>
    </row>
    <row r="611734" spans="6:6" x14ac:dyDescent="0.25">
      <c r="F611734" s="195"/>
    </row>
    <row r="611735" spans="6:6" x14ac:dyDescent="0.25">
      <c r="F611735" s="195"/>
    </row>
    <row r="611736" spans="6:6" x14ac:dyDescent="0.25">
      <c r="F611736" s="195"/>
    </row>
    <row r="611737" spans="6:6" x14ac:dyDescent="0.25">
      <c r="F611737" s="195"/>
    </row>
    <row r="611738" spans="6:6" x14ac:dyDescent="0.25">
      <c r="F611738" s="195"/>
    </row>
    <row r="611739" spans="6:6" x14ac:dyDescent="0.25">
      <c r="F611739" s="195"/>
    </row>
    <row r="611740" spans="6:6" x14ac:dyDescent="0.25">
      <c r="F611740" s="195"/>
    </row>
    <row r="611741" spans="6:6" x14ac:dyDescent="0.25">
      <c r="F611741" s="195"/>
    </row>
    <row r="611742" spans="6:6" x14ac:dyDescent="0.25">
      <c r="F611742" s="195"/>
    </row>
    <row r="611743" spans="6:6" x14ac:dyDescent="0.25">
      <c r="F611743" s="195"/>
    </row>
    <row r="611744" spans="6:6" x14ac:dyDescent="0.25">
      <c r="F611744" s="195"/>
    </row>
    <row r="611745" spans="6:6" x14ac:dyDescent="0.25">
      <c r="F611745" s="195"/>
    </row>
    <row r="611746" spans="6:6" x14ac:dyDescent="0.25">
      <c r="F611746" s="195"/>
    </row>
    <row r="611747" spans="6:6" x14ac:dyDescent="0.25">
      <c r="F611747" s="195"/>
    </row>
    <row r="611748" spans="6:6" x14ac:dyDescent="0.25">
      <c r="F611748" s="195"/>
    </row>
    <row r="611749" spans="6:6" x14ac:dyDescent="0.25">
      <c r="F611749" s="195"/>
    </row>
    <row r="611750" spans="6:6" x14ac:dyDescent="0.25">
      <c r="F611750" s="195"/>
    </row>
    <row r="611751" spans="6:6" x14ac:dyDescent="0.25">
      <c r="F611751" s="195"/>
    </row>
    <row r="611752" spans="6:6" x14ac:dyDescent="0.25">
      <c r="F611752" s="195"/>
    </row>
    <row r="611753" spans="6:6" x14ac:dyDescent="0.25">
      <c r="F611753" s="195"/>
    </row>
    <row r="611754" spans="6:6" x14ac:dyDescent="0.25">
      <c r="F611754" s="195"/>
    </row>
    <row r="611755" spans="6:6" x14ac:dyDescent="0.25">
      <c r="F611755" s="195"/>
    </row>
    <row r="611756" spans="6:6" x14ac:dyDescent="0.25">
      <c r="F611756" s="195"/>
    </row>
    <row r="611757" spans="6:6" x14ac:dyDescent="0.25">
      <c r="F611757" s="195"/>
    </row>
    <row r="611758" spans="6:6" x14ac:dyDescent="0.25">
      <c r="F611758" s="195"/>
    </row>
    <row r="611759" spans="6:6" x14ac:dyDescent="0.25">
      <c r="F611759" s="195"/>
    </row>
    <row r="611760" spans="6:6" x14ac:dyDescent="0.25">
      <c r="F611760" s="195"/>
    </row>
    <row r="611761" spans="6:6" x14ac:dyDescent="0.25">
      <c r="F611761" s="195"/>
    </row>
    <row r="611762" spans="6:6" x14ac:dyDescent="0.25">
      <c r="F611762" s="195"/>
    </row>
    <row r="611763" spans="6:6" x14ac:dyDescent="0.25">
      <c r="F611763" s="195"/>
    </row>
    <row r="611764" spans="6:6" x14ac:dyDescent="0.25">
      <c r="F611764" s="195"/>
    </row>
    <row r="611765" spans="6:6" x14ac:dyDescent="0.25">
      <c r="F611765" s="195"/>
    </row>
    <row r="611766" spans="6:6" x14ac:dyDescent="0.25">
      <c r="F611766" s="195"/>
    </row>
    <row r="611767" spans="6:6" x14ac:dyDescent="0.25">
      <c r="F611767" s="195"/>
    </row>
    <row r="611768" spans="6:6" x14ac:dyDescent="0.25">
      <c r="F611768" s="195"/>
    </row>
    <row r="611769" spans="6:6" x14ac:dyDescent="0.25">
      <c r="F611769" s="195"/>
    </row>
    <row r="611770" spans="6:6" x14ac:dyDescent="0.25">
      <c r="F611770" s="195"/>
    </row>
    <row r="611771" spans="6:6" x14ac:dyDescent="0.25">
      <c r="F611771" s="195"/>
    </row>
    <row r="611772" spans="6:6" x14ac:dyDescent="0.25">
      <c r="F611772" s="195"/>
    </row>
    <row r="611773" spans="6:6" x14ac:dyDescent="0.25">
      <c r="F611773" s="195"/>
    </row>
    <row r="611774" spans="6:6" x14ac:dyDescent="0.25">
      <c r="F611774" s="195"/>
    </row>
    <row r="611775" spans="6:6" x14ac:dyDescent="0.25">
      <c r="F611775" s="195"/>
    </row>
    <row r="611776" spans="6:6" x14ac:dyDescent="0.25">
      <c r="F611776" s="195"/>
    </row>
    <row r="611777" spans="6:6" x14ac:dyDescent="0.25">
      <c r="F611777" s="195"/>
    </row>
    <row r="611778" spans="6:6" x14ac:dyDescent="0.25">
      <c r="F611778" s="195"/>
    </row>
    <row r="611779" spans="6:6" x14ac:dyDescent="0.25">
      <c r="F611779" s="195"/>
    </row>
    <row r="611780" spans="6:6" x14ac:dyDescent="0.25">
      <c r="F611780" s="195"/>
    </row>
    <row r="611781" spans="6:6" x14ac:dyDescent="0.25">
      <c r="F611781" s="195"/>
    </row>
    <row r="611782" spans="6:6" x14ac:dyDescent="0.25">
      <c r="F611782" s="195"/>
    </row>
    <row r="611783" spans="6:6" x14ac:dyDescent="0.25">
      <c r="F611783" s="195"/>
    </row>
    <row r="611784" spans="6:6" x14ac:dyDescent="0.25">
      <c r="F611784" s="195"/>
    </row>
    <row r="611785" spans="6:6" x14ac:dyDescent="0.25">
      <c r="F611785" s="195"/>
    </row>
    <row r="611786" spans="6:6" x14ac:dyDescent="0.25">
      <c r="F611786" s="195"/>
    </row>
    <row r="611787" spans="6:6" x14ac:dyDescent="0.25">
      <c r="F611787" s="195"/>
    </row>
    <row r="611788" spans="6:6" x14ac:dyDescent="0.25">
      <c r="F611788" s="195"/>
    </row>
    <row r="611789" spans="6:6" x14ac:dyDescent="0.25">
      <c r="F611789" s="195"/>
    </row>
    <row r="611790" spans="6:6" x14ac:dyDescent="0.25">
      <c r="F611790" s="195"/>
    </row>
    <row r="611791" spans="6:6" x14ac:dyDescent="0.25">
      <c r="F611791" s="195"/>
    </row>
    <row r="611792" spans="6:6" x14ac:dyDescent="0.25">
      <c r="F611792" s="195"/>
    </row>
    <row r="611793" spans="6:6" x14ac:dyDescent="0.25">
      <c r="F611793" s="195"/>
    </row>
    <row r="611794" spans="6:6" x14ac:dyDescent="0.25">
      <c r="F611794" s="195"/>
    </row>
    <row r="611795" spans="6:6" x14ac:dyDescent="0.25">
      <c r="F611795" s="195"/>
    </row>
    <row r="611796" spans="6:6" x14ac:dyDescent="0.25">
      <c r="F611796" s="195"/>
    </row>
    <row r="611797" spans="6:6" x14ac:dyDescent="0.25">
      <c r="F611797" s="195"/>
    </row>
    <row r="611798" spans="6:6" x14ac:dyDescent="0.25">
      <c r="F611798" s="195"/>
    </row>
    <row r="611799" spans="6:6" x14ac:dyDescent="0.25">
      <c r="F611799" s="195"/>
    </row>
    <row r="611800" spans="6:6" x14ac:dyDescent="0.25">
      <c r="F611800" s="195"/>
    </row>
    <row r="611801" spans="6:6" x14ac:dyDescent="0.25">
      <c r="F611801" s="195"/>
    </row>
    <row r="611802" spans="6:6" x14ac:dyDescent="0.25">
      <c r="F611802" s="195"/>
    </row>
    <row r="611803" spans="6:6" x14ac:dyDescent="0.25">
      <c r="F611803" s="195"/>
    </row>
    <row r="611804" spans="6:6" x14ac:dyDescent="0.25">
      <c r="F611804" s="195"/>
    </row>
    <row r="611805" spans="6:6" x14ac:dyDescent="0.25">
      <c r="F611805" s="195"/>
    </row>
    <row r="611806" spans="6:6" x14ac:dyDescent="0.25">
      <c r="F611806" s="195"/>
    </row>
    <row r="611807" spans="6:6" x14ac:dyDescent="0.25">
      <c r="F611807" s="195"/>
    </row>
    <row r="611808" spans="6:6" x14ac:dyDescent="0.25">
      <c r="F611808" s="195"/>
    </row>
    <row r="611809" spans="6:6" x14ac:dyDescent="0.25">
      <c r="F611809" s="195"/>
    </row>
    <row r="611810" spans="6:6" x14ac:dyDescent="0.25">
      <c r="F611810" s="195"/>
    </row>
    <row r="611811" spans="6:6" x14ac:dyDescent="0.25">
      <c r="F611811" s="195"/>
    </row>
    <row r="611812" spans="6:6" x14ac:dyDescent="0.25">
      <c r="F611812" s="195"/>
    </row>
    <row r="611813" spans="6:6" x14ac:dyDescent="0.25">
      <c r="F611813" s="195"/>
    </row>
    <row r="611814" spans="6:6" x14ac:dyDescent="0.25">
      <c r="F611814" s="195"/>
    </row>
    <row r="611815" spans="6:6" x14ac:dyDescent="0.25">
      <c r="F611815" s="195"/>
    </row>
    <row r="611816" spans="6:6" x14ac:dyDescent="0.25">
      <c r="F611816" s="195"/>
    </row>
    <row r="611817" spans="6:6" x14ac:dyDescent="0.25">
      <c r="F611817" s="195"/>
    </row>
    <row r="611818" spans="6:6" x14ac:dyDescent="0.25">
      <c r="F611818" s="195"/>
    </row>
    <row r="611819" spans="6:6" x14ac:dyDescent="0.25">
      <c r="F611819" s="195"/>
    </row>
    <row r="611820" spans="6:6" x14ac:dyDescent="0.25">
      <c r="F611820" s="195"/>
    </row>
    <row r="611821" spans="6:6" x14ac:dyDescent="0.25">
      <c r="F611821" s="195"/>
    </row>
    <row r="611822" spans="6:6" x14ac:dyDescent="0.25">
      <c r="F611822" s="195"/>
    </row>
    <row r="611823" spans="6:6" x14ac:dyDescent="0.25">
      <c r="F611823" s="195"/>
    </row>
    <row r="611824" spans="6:6" x14ac:dyDescent="0.25">
      <c r="F611824" s="195"/>
    </row>
    <row r="611825" spans="6:6" x14ac:dyDescent="0.25">
      <c r="F611825" s="195"/>
    </row>
    <row r="611826" spans="6:6" x14ac:dyDescent="0.25">
      <c r="F611826" s="195"/>
    </row>
    <row r="611827" spans="6:6" x14ac:dyDescent="0.25">
      <c r="F611827" s="195"/>
    </row>
    <row r="611828" spans="6:6" x14ac:dyDescent="0.25">
      <c r="F611828" s="195"/>
    </row>
    <row r="611829" spans="6:6" x14ac:dyDescent="0.25">
      <c r="F611829" s="195"/>
    </row>
    <row r="611830" spans="6:6" x14ac:dyDescent="0.25">
      <c r="F611830" s="195"/>
    </row>
    <row r="611831" spans="6:6" x14ac:dyDescent="0.25">
      <c r="F611831" s="195"/>
    </row>
    <row r="611832" spans="6:6" x14ac:dyDescent="0.25">
      <c r="F611832" s="195"/>
    </row>
    <row r="616950" spans="6:6" x14ac:dyDescent="0.25">
      <c r="F616950" s="195"/>
    </row>
    <row r="616951" spans="6:6" x14ac:dyDescent="0.25">
      <c r="F616951" s="195"/>
    </row>
    <row r="616952" spans="6:6" x14ac:dyDescent="0.25">
      <c r="F616952" s="195"/>
    </row>
    <row r="616953" spans="6:6" x14ac:dyDescent="0.25">
      <c r="F616953" s="195"/>
    </row>
    <row r="616954" spans="6:6" x14ac:dyDescent="0.25">
      <c r="F616954" s="195"/>
    </row>
    <row r="616955" spans="6:6" x14ac:dyDescent="0.25">
      <c r="F616955" s="195"/>
    </row>
    <row r="616956" spans="6:6" x14ac:dyDescent="0.25">
      <c r="F616956" s="195"/>
    </row>
    <row r="616957" spans="6:6" x14ac:dyDescent="0.25">
      <c r="F616957" s="195"/>
    </row>
    <row r="616958" spans="6:6" x14ac:dyDescent="0.25">
      <c r="F616958" s="195"/>
    </row>
    <row r="616959" spans="6:6" x14ac:dyDescent="0.25">
      <c r="F616959" s="195"/>
    </row>
    <row r="616960" spans="6:6" x14ac:dyDescent="0.25">
      <c r="F616960" s="195"/>
    </row>
    <row r="616961" spans="6:6" x14ac:dyDescent="0.25">
      <c r="F616961" s="195"/>
    </row>
    <row r="616962" spans="6:6" x14ac:dyDescent="0.25">
      <c r="F616962" s="195"/>
    </row>
    <row r="616963" spans="6:6" x14ac:dyDescent="0.25">
      <c r="F616963" s="195"/>
    </row>
    <row r="616964" spans="6:6" x14ac:dyDescent="0.25">
      <c r="F616964" s="195"/>
    </row>
    <row r="616965" spans="6:6" x14ac:dyDescent="0.25">
      <c r="F616965" s="195"/>
    </row>
    <row r="616966" spans="6:6" x14ac:dyDescent="0.25">
      <c r="F616966" s="195"/>
    </row>
    <row r="616967" spans="6:6" x14ac:dyDescent="0.25">
      <c r="F616967" s="195"/>
    </row>
    <row r="616968" spans="6:6" x14ac:dyDescent="0.25">
      <c r="F616968" s="195"/>
    </row>
    <row r="616969" spans="6:6" x14ac:dyDescent="0.25">
      <c r="F616969" s="195"/>
    </row>
    <row r="616970" spans="6:6" x14ac:dyDescent="0.25">
      <c r="F616970" s="195"/>
    </row>
    <row r="616971" spans="6:6" x14ac:dyDescent="0.25">
      <c r="F616971" s="195"/>
    </row>
    <row r="616972" spans="6:6" x14ac:dyDescent="0.25">
      <c r="F616972" s="195"/>
    </row>
    <row r="616973" spans="6:6" x14ac:dyDescent="0.25">
      <c r="F616973" s="195"/>
    </row>
    <row r="616974" spans="6:6" x14ac:dyDescent="0.25">
      <c r="F616974" s="195"/>
    </row>
    <row r="616975" spans="6:6" x14ac:dyDescent="0.25">
      <c r="F616975" s="195"/>
    </row>
    <row r="616976" spans="6:6" x14ac:dyDescent="0.25">
      <c r="F616976" s="195"/>
    </row>
    <row r="616977" spans="6:6" x14ac:dyDescent="0.25">
      <c r="F616977" s="195"/>
    </row>
    <row r="616978" spans="6:6" x14ac:dyDescent="0.25">
      <c r="F616978" s="195"/>
    </row>
    <row r="616979" spans="6:6" x14ac:dyDescent="0.25">
      <c r="F616979" s="195"/>
    </row>
    <row r="616980" spans="6:6" x14ac:dyDescent="0.25">
      <c r="F616980" s="195"/>
    </row>
    <row r="616981" spans="6:6" x14ac:dyDescent="0.25">
      <c r="F616981" s="195"/>
    </row>
    <row r="616982" spans="6:6" x14ac:dyDescent="0.25">
      <c r="F616982" s="195"/>
    </row>
    <row r="616983" spans="6:6" x14ac:dyDescent="0.25">
      <c r="F616983" s="195"/>
    </row>
    <row r="616984" spans="6:6" x14ac:dyDescent="0.25">
      <c r="F616984" s="195"/>
    </row>
    <row r="616985" spans="6:6" x14ac:dyDescent="0.25">
      <c r="F616985" s="195"/>
    </row>
    <row r="616986" spans="6:6" x14ac:dyDescent="0.25">
      <c r="F616986" s="195"/>
    </row>
    <row r="616987" spans="6:6" x14ac:dyDescent="0.25">
      <c r="F616987" s="195"/>
    </row>
    <row r="616988" spans="6:6" x14ac:dyDescent="0.25">
      <c r="F616988" s="195"/>
    </row>
    <row r="616989" spans="6:6" x14ac:dyDescent="0.25">
      <c r="F616989" s="195"/>
    </row>
    <row r="616990" spans="6:6" x14ac:dyDescent="0.25">
      <c r="F616990" s="195"/>
    </row>
    <row r="616991" spans="6:6" x14ac:dyDescent="0.25">
      <c r="F616991" s="195"/>
    </row>
    <row r="616992" spans="6:6" x14ac:dyDescent="0.25">
      <c r="F616992" s="195"/>
    </row>
    <row r="616993" spans="6:6" x14ac:dyDescent="0.25">
      <c r="F616993" s="195"/>
    </row>
    <row r="616994" spans="6:6" x14ac:dyDescent="0.25">
      <c r="F616994" s="195"/>
    </row>
    <row r="616995" spans="6:6" x14ac:dyDescent="0.25">
      <c r="F616995" s="195"/>
    </row>
    <row r="616996" spans="6:6" x14ac:dyDescent="0.25">
      <c r="F616996" s="195"/>
    </row>
    <row r="616997" spans="6:6" x14ac:dyDescent="0.25">
      <c r="F616997" s="195"/>
    </row>
    <row r="616998" spans="6:6" x14ac:dyDescent="0.25">
      <c r="F616998" s="195"/>
    </row>
    <row r="616999" spans="6:6" x14ac:dyDescent="0.25">
      <c r="F616999" s="195"/>
    </row>
    <row r="617000" spans="6:6" x14ac:dyDescent="0.25">
      <c r="F617000" s="195"/>
    </row>
    <row r="617001" spans="6:6" x14ac:dyDescent="0.25">
      <c r="F617001" s="195"/>
    </row>
    <row r="617002" spans="6:6" x14ac:dyDescent="0.25">
      <c r="F617002" s="195"/>
    </row>
    <row r="617003" spans="6:6" x14ac:dyDescent="0.25">
      <c r="F617003" s="195"/>
    </row>
    <row r="617004" spans="6:6" x14ac:dyDescent="0.25">
      <c r="F617004" s="195"/>
    </row>
    <row r="617005" spans="6:6" x14ac:dyDescent="0.25">
      <c r="F617005" s="195"/>
    </row>
    <row r="617006" spans="6:6" x14ac:dyDescent="0.25">
      <c r="F617006" s="195"/>
    </row>
    <row r="617007" spans="6:6" x14ac:dyDescent="0.25">
      <c r="F617007" s="195"/>
    </row>
    <row r="617008" spans="6:6" x14ac:dyDescent="0.25">
      <c r="F617008" s="195"/>
    </row>
    <row r="617009" spans="6:6" x14ac:dyDescent="0.25">
      <c r="F617009" s="195"/>
    </row>
    <row r="617010" spans="6:6" x14ac:dyDescent="0.25">
      <c r="F617010" s="195"/>
    </row>
    <row r="617011" spans="6:6" x14ac:dyDescent="0.25">
      <c r="F617011" s="195"/>
    </row>
    <row r="617012" spans="6:6" x14ac:dyDescent="0.25">
      <c r="F617012" s="195"/>
    </row>
    <row r="617013" spans="6:6" x14ac:dyDescent="0.25">
      <c r="F617013" s="195"/>
    </row>
    <row r="617014" spans="6:6" x14ac:dyDescent="0.25">
      <c r="F617014" s="195"/>
    </row>
    <row r="617015" spans="6:6" x14ac:dyDescent="0.25">
      <c r="F617015" s="195"/>
    </row>
    <row r="617016" spans="6:6" x14ac:dyDescent="0.25">
      <c r="F617016" s="195"/>
    </row>
    <row r="617017" spans="6:6" x14ac:dyDescent="0.25">
      <c r="F617017" s="195"/>
    </row>
    <row r="617018" spans="6:6" x14ac:dyDescent="0.25">
      <c r="F617018" s="195"/>
    </row>
    <row r="617019" spans="6:6" x14ac:dyDescent="0.25">
      <c r="F617019" s="195"/>
    </row>
    <row r="617020" spans="6:6" x14ac:dyDescent="0.25">
      <c r="F617020" s="195"/>
    </row>
    <row r="617021" spans="6:6" x14ac:dyDescent="0.25">
      <c r="F617021" s="195"/>
    </row>
    <row r="617022" spans="6:6" x14ac:dyDescent="0.25">
      <c r="F617022" s="195"/>
    </row>
    <row r="617023" spans="6:6" x14ac:dyDescent="0.25">
      <c r="F617023" s="195"/>
    </row>
    <row r="617024" spans="6:6" x14ac:dyDescent="0.25">
      <c r="F617024" s="195"/>
    </row>
    <row r="617025" spans="6:6" x14ac:dyDescent="0.25">
      <c r="F617025" s="195"/>
    </row>
    <row r="617026" spans="6:6" x14ac:dyDescent="0.25">
      <c r="F617026" s="195"/>
    </row>
    <row r="617027" spans="6:6" x14ac:dyDescent="0.25">
      <c r="F617027" s="195"/>
    </row>
    <row r="617028" spans="6:6" x14ac:dyDescent="0.25">
      <c r="F617028" s="195"/>
    </row>
    <row r="617029" spans="6:6" x14ac:dyDescent="0.25">
      <c r="F617029" s="195"/>
    </row>
    <row r="617030" spans="6:6" x14ac:dyDescent="0.25">
      <c r="F617030" s="195"/>
    </row>
    <row r="617031" spans="6:6" x14ac:dyDescent="0.25">
      <c r="F617031" s="195"/>
    </row>
    <row r="617032" spans="6:6" x14ac:dyDescent="0.25">
      <c r="F617032" s="195"/>
    </row>
    <row r="617033" spans="6:6" x14ac:dyDescent="0.25">
      <c r="F617033" s="195"/>
    </row>
    <row r="617034" spans="6:6" x14ac:dyDescent="0.25">
      <c r="F617034" s="195"/>
    </row>
    <row r="617035" spans="6:6" x14ac:dyDescent="0.25">
      <c r="F617035" s="195"/>
    </row>
    <row r="617036" spans="6:6" x14ac:dyDescent="0.25">
      <c r="F617036" s="195"/>
    </row>
    <row r="617037" spans="6:6" x14ac:dyDescent="0.25">
      <c r="F617037" s="195"/>
    </row>
    <row r="617038" spans="6:6" x14ac:dyDescent="0.25">
      <c r="F617038" s="195"/>
    </row>
    <row r="617039" spans="6:6" x14ac:dyDescent="0.25">
      <c r="F617039" s="195"/>
    </row>
    <row r="617040" spans="6:6" x14ac:dyDescent="0.25">
      <c r="F617040" s="195"/>
    </row>
    <row r="617041" spans="6:6" x14ac:dyDescent="0.25">
      <c r="F617041" s="195"/>
    </row>
    <row r="617042" spans="6:6" x14ac:dyDescent="0.25">
      <c r="F617042" s="195"/>
    </row>
    <row r="617043" spans="6:6" x14ac:dyDescent="0.25">
      <c r="F617043" s="195"/>
    </row>
    <row r="617044" spans="6:6" x14ac:dyDescent="0.25">
      <c r="F617044" s="195"/>
    </row>
    <row r="617045" spans="6:6" x14ac:dyDescent="0.25">
      <c r="F617045" s="195"/>
    </row>
    <row r="617046" spans="6:6" x14ac:dyDescent="0.25">
      <c r="F617046" s="195"/>
    </row>
    <row r="617047" spans="6:6" x14ac:dyDescent="0.25">
      <c r="F617047" s="195"/>
    </row>
    <row r="617048" spans="6:6" x14ac:dyDescent="0.25">
      <c r="F617048" s="195"/>
    </row>
    <row r="617049" spans="6:6" x14ac:dyDescent="0.25">
      <c r="F617049" s="195"/>
    </row>
    <row r="617050" spans="6:6" x14ac:dyDescent="0.25">
      <c r="F617050" s="195"/>
    </row>
    <row r="617051" spans="6:6" x14ac:dyDescent="0.25">
      <c r="F617051" s="195"/>
    </row>
    <row r="617052" spans="6:6" x14ac:dyDescent="0.25">
      <c r="F617052" s="195"/>
    </row>
    <row r="617053" spans="6:6" x14ac:dyDescent="0.25">
      <c r="F617053" s="195"/>
    </row>
    <row r="617054" spans="6:6" x14ac:dyDescent="0.25">
      <c r="F617054" s="195"/>
    </row>
    <row r="617055" spans="6:6" x14ac:dyDescent="0.25">
      <c r="F617055" s="195"/>
    </row>
    <row r="617056" spans="6:6" x14ac:dyDescent="0.25">
      <c r="F617056" s="195"/>
    </row>
    <row r="617057" spans="6:6" x14ac:dyDescent="0.25">
      <c r="F617057" s="195"/>
    </row>
    <row r="617058" spans="6:6" x14ac:dyDescent="0.25">
      <c r="F617058" s="195"/>
    </row>
    <row r="617059" spans="6:6" x14ac:dyDescent="0.25">
      <c r="F617059" s="195"/>
    </row>
    <row r="617060" spans="6:6" x14ac:dyDescent="0.25">
      <c r="F617060" s="195"/>
    </row>
    <row r="617061" spans="6:6" x14ac:dyDescent="0.25">
      <c r="F617061" s="195"/>
    </row>
    <row r="617062" spans="6:6" x14ac:dyDescent="0.25">
      <c r="F617062" s="195"/>
    </row>
    <row r="617063" spans="6:6" x14ac:dyDescent="0.25">
      <c r="F617063" s="195"/>
    </row>
    <row r="617064" spans="6:6" x14ac:dyDescent="0.25">
      <c r="F617064" s="195"/>
    </row>
    <row r="617065" spans="6:6" x14ac:dyDescent="0.25">
      <c r="F617065" s="195"/>
    </row>
    <row r="617066" spans="6:6" x14ac:dyDescent="0.25">
      <c r="F617066" s="195"/>
    </row>
    <row r="617067" spans="6:6" x14ac:dyDescent="0.25">
      <c r="F617067" s="195"/>
    </row>
    <row r="617068" spans="6:6" x14ac:dyDescent="0.25">
      <c r="F617068" s="195"/>
    </row>
    <row r="617069" spans="6:6" x14ac:dyDescent="0.25">
      <c r="F617069" s="195"/>
    </row>
    <row r="617070" spans="6:6" x14ac:dyDescent="0.25">
      <c r="F617070" s="195"/>
    </row>
    <row r="617071" spans="6:6" x14ac:dyDescent="0.25">
      <c r="F617071" s="195"/>
    </row>
    <row r="617072" spans="6:6" x14ac:dyDescent="0.25">
      <c r="F617072" s="195"/>
    </row>
    <row r="617073" spans="6:6" x14ac:dyDescent="0.25">
      <c r="F617073" s="195"/>
    </row>
    <row r="617074" spans="6:6" x14ac:dyDescent="0.25">
      <c r="F617074" s="195"/>
    </row>
    <row r="617075" spans="6:6" x14ac:dyDescent="0.25">
      <c r="F617075" s="195"/>
    </row>
    <row r="617076" spans="6:6" x14ac:dyDescent="0.25">
      <c r="F617076" s="195"/>
    </row>
    <row r="617077" spans="6:6" x14ac:dyDescent="0.25">
      <c r="F617077" s="195"/>
    </row>
    <row r="617078" spans="6:6" x14ac:dyDescent="0.25">
      <c r="F617078" s="195"/>
    </row>
    <row r="617079" spans="6:6" x14ac:dyDescent="0.25">
      <c r="F617079" s="195"/>
    </row>
    <row r="617080" spans="6:6" x14ac:dyDescent="0.25">
      <c r="F617080" s="195"/>
    </row>
    <row r="617081" spans="6:6" x14ac:dyDescent="0.25">
      <c r="F617081" s="195"/>
    </row>
    <row r="617082" spans="6:6" x14ac:dyDescent="0.25">
      <c r="F617082" s="195"/>
    </row>
    <row r="617083" spans="6:6" x14ac:dyDescent="0.25">
      <c r="F617083" s="195"/>
    </row>
    <row r="617084" spans="6:6" x14ac:dyDescent="0.25">
      <c r="F617084" s="195"/>
    </row>
    <row r="617085" spans="6:6" x14ac:dyDescent="0.25">
      <c r="F617085" s="195"/>
    </row>
    <row r="617086" spans="6:6" x14ac:dyDescent="0.25">
      <c r="F617086" s="195"/>
    </row>
    <row r="617087" spans="6:6" x14ac:dyDescent="0.25">
      <c r="F617087" s="195"/>
    </row>
    <row r="617088" spans="6:6" x14ac:dyDescent="0.25">
      <c r="F617088" s="195"/>
    </row>
    <row r="617089" spans="6:6" x14ac:dyDescent="0.25">
      <c r="F617089" s="195"/>
    </row>
    <row r="617090" spans="6:6" x14ac:dyDescent="0.25">
      <c r="F617090" s="195"/>
    </row>
    <row r="617091" spans="6:6" x14ac:dyDescent="0.25">
      <c r="F617091" s="195"/>
    </row>
    <row r="617092" spans="6:6" x14ac:dyDescent="0.25">
      <c r="F617092" s="195"/>
    </row>
    <row r="617093" spans="6:6" x14ac:dyDescent="0.25">
      <c r="F617093" s="195"/>
    </row>
    <row r="617094" spans="6:6" x14ac:dyDescent="0.25">
      <c r="F617094" s="195"/>
    </row>
    <row r="617095" spans="6:6" x14ac:dyDescent="0.25">
      <c r="F617095" s="195"/>
    </row>
    <row r="617096" spans="6:6" x14ac:dyDescent="0.25">
      <c r="F617096" s="195"/>
    </row>
    <row r="617097" spans="6:6" x14ac:dyDescent="0.25">
      <c r="F617097" s="195"/>
    </row>
    <row r="617098" spans="6:6" x14ac:dyDescent="0.25">
      <c r="F617098" s="195"/>
    </row>
    <row r="617099" spans="6:6" x14ac:dyDescent="0.25">
      <c r="F617099" s="195"/>
    </row>
    <row r="617100" spans="6:6" x14ac:dyDescent="0.25">
      <c r="F617100" s="195"/>
    </row>
    <row r="617101" spans="6:6" x14ac:dyDescent="0.25">
      <c r="F617101" s="195"/>
    </row>
    <row r="617102" spans="6:6" x14ac:dyDescent="0.25">
      <c r="F617102" s="195"/>
    </row>
    <row r="617103" spans="6:6" x14ac:dyDescent="0.25">
      <c r="F617103" s="195"/>
    </row>
    <row r="617104" spans="6:6" x14ac:dyDescent="0.25">
      <c r="F617104" s="195"/>
    </row>
    <row r="617105" spans="6:6" x14ac:dyDescent="0.25">
      <c r="F617105" s="195"/>
    </row>
    <row r="617106" spans="6:6" x14ac:dyDescent="0.25">
      <c r="F617106" s="195"/>
    </row>
    <row r="617107" spans="6:6" x14ac:dyDescent="0.25">
      <c r="F617107" s="195"/>
    </row>
    <row r="617108" spans="6:6" x14ac:dyDescent="0.25">
      <c r="F617108" s="195"/>
    </row>
    <row r="617109" spans="6:6" x14ac:dyDescent="0.25">
      <c r="F617109" s="195"/>
    </row>
    <row r="617110" spans="6:6" x14ac:dyDescent="0.25">
      <c r="F617110" s="195"/>
    </row>
    <row r="617111" spans="6:6" x14ac:dyDescent="0.25">
      <c r="F617111" s="195"/>
    </row>
    <row r="617112" spans="6:6" x14ac:dyDescent="0.25">
      <c r="F617112" s="195"/>
    </row>
    <row r="617113" spans="6:6" x14ac:dyDescent="0.25">
      <c r="F617113" s="195"/>
    </row>
    <row r="617114" spans="6:6" x14ac:dyDescent="0.25">
      <c r="F617114" s="195"/>
    </row>
    <row r="617115" spans="6:6" x14ac:dyDescent="0.25">
      <c r="F617115" s="195"/>
    </row>
    <row r="617116" spans="6:6" x14ac:dyDescent="0.25">
      <c r="F617116" s="195"/>
    </row>
    <row r="617117" spans="6:6" x14ac:dyDescent="0.25">
      <c r="F617117" s="195"/>
    </row>
    <row r="617118" spans="6:6" x14ac:dyDescent="0.25">
      <c r="F617118" s="195"/>
    </row>
    <row r="617119" spans="6:6" x14ac:dyDescent="0.25">
      <c r="F617119" s="195"/>
    </row>
    <row r="617120" spans="6:6" x14ac:dyDescent="0.25">
      <c r="F617120" s="195"/>
    </row>
    <row r="617121" spans="6:6" x14ac:dyDescent="0.25">
      <c r="F617121" s="195"/>
    </row>
    <row r="617122" spans="6:6" x14ac:dyDescent="0.25">
      <c r="F617122" s="195"/>
    </row>
    <row r="617123" spans="6:6" x14ac:dyDescent="0.25">
      <c r="F617123" s="195"/>
    </row>
    <row r="617124" spans="6:6" x14ac:dyDescent="0.25">
      <c r="F617124" s="195"/>
    </row>
    <row r="617125" spans="6:6" x14ac:dyDescent="0.25">
      <c r="F617125" s="195"/>
    </row>
    <row r="617126" spans="6:6" x14ac:dyDescent="0.25">
      <c r="F617126" s="195"/>
    </row>
    <row r="617127" spans="6:6" x14ac:dyDescent="0.25">
      <c r="F617127" s="195"/>
    </row>
    <row r="617128" spans="6:6" x14ac:dyDescent="0.25">
      <c r="F617128" s="195"/>
    </row>
    <row r="617129" spans="6:6" x14ac:dyDescent="0.25">
      <c r="F617129" s="195"/>
    </row>
    <row r="617130" spans="6:6" x14ac:dyDescent="0.25">
      <c r="F617130" s="195"/>
    </row>
    <row r="617131" spans="6:6" x14ac:dyDescent="0.25">
      <c r="F617131" s="195"/>
    </row>
    <row r="617132" spans="6:6" x14ac:dyDescent="0.25">
      <c r="F617132" s="195"/>
    </row>
    <row r="617133" spans="6:6" x14ac:dyDescent="0.25">
      <c r="F617133" s="195"/>
    </row>
    <row r="617134" spans="6:6" x14ac:dyDescent="0.25">
      <c r="F617134" s="195"/>
    </row>
    <row r="617135" spans="6:6" x14ac:dyDescent="0.25">
      <c r="F617135" s="195"/>
    </row>
    <row r="617136" spans="6:6" x14ac:dyDescent="0.25">
      <c r="F617136" s="195"/>
    </row>
    <row r="617137" spans="6:6" x14ac:dyDescent="0.25">
      <c r="F617137" s="195"/>
    </row>
    <row r="617138" spans="6:6" x14ac:dyDescent="0.25">
      <c r="F617138" s="195"/>
    </row>
    <row r="617139" spans="6:6" x14ac:dyDescent="0.25">
      <c r="F617139" s="195"/>
    </row>
    <row r="617140" spans="6:6" x14ac:dyDescent="0.25">
      <c r="F617140" s="195"/>
    </row>
    <row r="617141" spans="6:6" x14ac:dyDescent="0.25">
      <c r="F617141" s="195"/>
    </row>
    <row r="617142" spans="6:6" x14ac:dyDescent="0.25">
      <c r="F617142" s="195"/>
    </row>
    <row r="617143" spans="6:6" x14ac:dyDescent="0.25">
      <c r="F617143" s="195"/>
    </row>
    <row r="617144" spans="6:6" x14ac:dyDescent="0.25">
      <c r="F617144" s="195"/>
    </row>
    <row r="617145" spans="6:6" x14ac:dyDescent="0.25">
      <c r="F617145" s="195"/>
    </row>
    <row r="617146" spans="6:6" x14ac:dyDescent="0.25">
      <c r="F617146" s="195"/>
    </row>
    <row r="617147" spans="6:6" x14ac:dyDescent="0.25">
      <c r="F617147" s="195"/>
    </row>
    <row r="617148" spans="6:6" x14ac:dyDescent="0.25">
      <c r="F617148" s="195"/>
    </row>
    <row r="617149" spans="6:6" x14ac:dyDescent="0.25">
      <c r="F617149" s="195"/>
    </row>
    <row r="617150" spans="6:6" x14ac:dyDescent="0.25">
      <c r="F617150" s="195"/>
    </row>
    <row r="617151" spans="6:6" x14ac:dyDescent="0.25">
      <c r="F617151" s="195"/>
    </row>
    <row r="617152" spans="6:6" x14ac:dyDescent="0.25">
      <c r="F617152" s="195"/>
    </row>
    <row r="617153" spans="6:6" x14ac:dyDescent="0.25">
      <c r="F617153" s="195"/>
    </row>
    <row r="617154" spans="6:6" x14ac:dyDescent="0.25">
      <c r="F617154" s="195"/>
    </row>
    <row r="617155" spans="6:6" x14ac:dyDescent="0.25">
      <c r="F617155" s="195"/>
    </row>
    <row r="617156" spans="6:6" x14ac:dyDescent="0.25">
      <c r="F617156" s="195"/>
    </row>
    <row r="617157" spans="6:6" x14ac:dyDescent="0.25">
      <c r="F617157" s="195"/>
    </row>
    <row r="617158" spans="6:6" x14ac:dyDescent="0.25">
      <c r="F617158" s="195"/>
    </row>
    <row r="617159" spans="6:6" x14ac:dyDescent="0.25">
      <c r="F617159" s="195"/>
    </row>
    <row r="617160" spans="6:6" x14ac:dyDescent="0.25">
      <c r="F617160" s="195"/>
    </row>
    <row r="617161" spans="6:6" x14ac:dyDescent="0.25">
      <c r="F617161" s="195"/>
    </row>
    <row r="617162" spans="6:6" x14ac:dyDescent="0.25">
      <c r="F617162" s="195"/>
    </row>
    <row r="617163" spans="6:6" x14ac:dyDescent="0.25">
      <c r="F617163" s="195"/>
    </row>
    <row r="617164" spans="6:6" x14ac:dyDescent="0.25">
      <c r="F617164" s="195"/>
    </row>
    <row r="617165" spans="6:6" x14ac:dyDescent="0.25">
      <c r="F617165" s="195"/>
    </row>
    <row r="617166" spans="6:6" x14ac:dyDescent="0.25">
      <c r="F617166" s="195"/>
    </row>
    <row r="617167" spans="6:6" x14ac:dyDescent="0.25">
      <c r="F617167" s="195"/>
    </row>
    <row r="617168" spans="6:6" x14ac:dyDescent="0.25">
      <c r="F617168" s="195"/>
    </row>
    <row r="617169" spans="6:6" x14ac:dyDescent="0.25">
      <c r="F617169" s="195"/>
    </row>
    <row r="617170" spans="6:6" x14ac:dyDescent="0.25">
      <c r="F617170" s="195"/>
    </row>
    <row r="617171" spans="6:6" x14ac:dyDescent="0.25">
      <c r="F617171" s="195"/>
    </row>
    <row r="617172" spans="6:6" x14ac:dyDescent="0.25">
      <c r="F617172" s="195"/>
    </row>
    <row r="617173" spans="6:6" x14ac:dyDescent="0.25">
      <c r="F617173" s="195"/>
    </row>
    <row r="617174" spans="6:6" x14ac:dyDescent="0.25">
      <c r="F617174" s="195"/>
    </row>
    <row r="617175" spans="6:6" x14ac:dyDescent="0.25">
      <c r="F617175" s="195"/>
    </row>
    <row r="617176" spans="6:6" x14ac:dyDescent="0.25">
      <c r="F617176" s="195"/>
    </row>
    <row r="617177" spans="6:6" x14ac:dyDescent="0.25">
      <c r="F617177" s="195"/>
    </row>
    <row r="617178" spans="6:6" x14ac:dyDescent="0.25">
      <c r="F617178" s="195"/>
    </row>
    <row r="617179" spans="6:6" x14ac:dyDescent="0.25">
      <c r="F617179" s="195"/>
    </row>
    <row r="617180" spans="6:6" x14ac:dyDescent="0.25">
      <c r="F617180" s="195"/>
    </row>
    <row r="617181" spans="6:6" x14ac:dyDescent="0.25">
      <c r="F617181" s="195"/>
    </row>
    <row r="617182" spans="6:6" x14ac:dyDescent="0.25">
      <c r="F617182" s="195"/>
    </row>
    <row r="617183" spans="6:6" x14ac:dyDescent="0.25">
      <c r="F617183" s="195"/>
    </row>
    <row r="617184" spans="6:6" x14ac:dyDescent="0.25">
      <c r="F617184" s="195"/>
    </row>
    <row r="617185" spans="6:6" x14ac:dyDescent="0.25">
      <c r="F617185" s="195"/>
    </row>
    <row r="617186" spans="6:6" x14ac:dyDescent="0.25">
      <c r="F617186" s="195"/>
    </row>
    <row r="617187" spans="6:6" x14ac:dyDescent="0.25">
      <c r="F617187" s="195"/>
    </row>
    <row r="617188" spans="6:6" x14ac:dyDescent="0.25">
      <c r="F617188" s="195"/>
    </row>
    <row r="617189" spans="6:6" x14ac:dyDescent="0.25">
      <c r="F617189" s="195"/>
    </row>
    <row r="617190" spans="6:6" x14ac:dyDescent="0.25">
      <c r="F617190" s="195"/>
    </row>
    <row r="617191" spans="6:6" x14ac:dyDescent="0.25">
      <c r="F617191" s="195"/>
    </row>
    <row r="617192" spans="6:6" x14ac:dyDescent="0.25">
      <c r="F617192" s="195"/>
    </row>
    <row r="617193" spans="6:6" x14ac:dyDescent="0.25">
      <c r="F617193" s="195"/>
    </row>
    <row r="617194" spans="6:6" x14ac:dyDescent="0.25">
      <c r="F617194" s="195"/>
    </row>
    <row r="617195" spans="6:6" x14ac:dyDescent="0.25">
      <c r="F617195" s="195"/>
    </row>
    <row r="617196" spans="6:6" x14ac:dyDescent="0.25">
      <c r="F617196" s="195"/>
    </row>
    <row r="617197" spans="6:6" x14ac:dyDescent="0.25">
      <c r="F617197" s="195"/>
    </row>
    <row r="617198" spans="6:6" x14ac:dyDescent="0.25">
      <c r="F617198" s="195"/>
    </row>
    <row r="617199" spans="6:6" x14ac:dyDescent="0.25">
      <c r="F617199" s="195"/>
    </row>
    <row r="617200" spans="6:6" x14ac:dyDescent="0.25">
      <c r="F617200" s="195"/>
    </row>
    <row r="617201" spans="6:6" x14ac:dyDescent="0.25">
      <c r="F617201" s="195"/>
    </row>
    <row r="617202" spans="6:6" x14ac:dyDescent="0.25">
      <c r="F617202" s="195"/>
    </row>
    <row r="617203" spans="6:6" x14ac:dyDescent="0.25">
      <c r="F617203" s="195"/>
    </row>
    <row r="617204" spans="6:6" x14ac:dyDescent="0.25">
      <c r="F617204" s="195"/>
    </row>
    <row r="617205" spans="6:6" x14ac:dyDescent="0.25">
      <c r="F617205" s="195"/>
    </row>
    <row r="617206" spans="6:6" x14ac:dyDescent="0.25">
      <c r="F617206" s="195"/>
    </row>
    <row r="617207" spans="6:6" x14ac:dyDescent="0.25">
      <c r="F617207" s="195"/>
    </row>
    <row r="617208" spans="6:6" x14ac:dyDescent="0.25">
      <c r="F617208" s="195"/>
    </row>
    <row r="617209" spans="6:6" x14ac:dyDescent="0.25">
      <c r="F617209" s="195"/>
    </row>
    <row r="617210" spans="6:6" x14ac:dyDescent="0.25">
      <c r="F617210" s="195"/>
    </row>
    <row r="617211" spans="6:6" x14ac:dyDescent="0.25">
      <c r="F617211" s="195"/>
    </row>
    <row r="617212" spans="6:6" x14ac:dyDescent="0.25">
      <c r="F617212" s="195"/>
    </row>
    <row r="617213" spans="6:6" x14ac:dyDescent="0.25">
      <c r="F617213" s="195"/>
    </row>
    <row r="617214" spans="6:6" x14ac:dyDescent="0.25">
      <c r="F617214" s="195"/>
    </row>
    <row r="617215" spans="6:6" x14ac:dyDescent="0.25">
      <c r="F617215" s="195"/>
    </row>
    <row r="617216" spans="6:6" x14ac:dyDescent="0.25">
      <c r="F617216" s="195"/>
    </row>
    <row r="617217" spans="6:6" x14ac:dyDescent="0.25">
      <c r="F617217" s="195"/>
    </row>
    <row r="617218" spans="6:6" x14ac:dyDescent="0.25">
      <c r="F617218" s="195"/>
    </row>
    <row r="617219" spans="6:6" x14ac:dyDescent="0.25">
      <c r="F617219" s="195"/>
    </row>
    <row r="617220" spans="6:6" x14ac:dyDescent="0.25">
      <c r="F617220" s="195"/>
    </row>
    <row r="617221" spans="6:6" x14ac:dyDescent="0.25">
      <c r="F617221" s="195"/>
    </row>
    <row r="617222" spans="6:6" x14ac:dyDescent="0.25">
      <c r="F617222" s="195"/>
    </row>
    <row r="617223" spans="6:6" x14ac:dyDescent="0.25">
      <c r="F617223" s="195"/>
    </row>
    <row r="617224" spans="6:6" x14ac:dyDescent="0.25">
      <c r="F617224" s="195"/>
    </row>
    <row r="617225" spans="6:6" x14ac:dyDescent="0.25">
      <c r="F617225" s="195"/>
    </row>
    <row r="617226" spans="6:6" x14ac:dyDescent="0.25">
      <c r="F617226" s="195"/>
    </row>
    <row r="617227" spans="6:6" x14ac:dyDescent="0.25">
      <c r="F617227" s="195"/>
    </row>
    <row r="617228" spans="6:6" x14ac:dyDescent="0.25">
      <c r="F617228" s="195"/>
    </row>
    <row r="617229" spans="6:6" x14ac:dyDescent="0.25">
      <c r="F617229" s="195"/>
    </row>
    <row r="617230" spans="6:6" x14ac:dyDescent="0.25">
      <c r="F617230" s="195"/>
    </row>
    <row r="617231" spans="6:6" x14ac:dyDescent="0.25">
      <c r="F617231" s="195"/>
    </row>
    <row r="617232" spans="6:6" x14ac:dyDescent="0.25">
      <c r="F617232" s="195"/>
    </row>
    <row r="617233" spans="6:6" x14ac:dyDescent="0.25">
      <c r="F617233" s="195"/>
    </row>
    <row r="617234" spans="6:6" x14ac:dyDescent="0.25">
      <c r="F617234" s="195"/>
    </row>
    <row r="617235" spans="6:6" x14ac:dyDescent="0.25">
      <c r="F617235" s="195"/>
    </row>
    <row r="617236" spans="6:6" x14ac:dyDescent="0.25">
      <c r="F617236" s="195"/>
    </row>
    <row r="617237" spans="6:6" x14ac:dyDescent="0.25">
      <c r="F617237" s="195"/>
    </row>
    <row r="617238" spans="6:6" x14ac:dyDescent="0.25">
      <c r="F617238" s="195"/>
    </row>
    <row r="617239" spans="6:6" x14ac:dyDescent="0.25">
      <c r="F617239" s="195"/>
    </row>
    <row r="617240" spans="6:6" x14ac:dyDescent="0.25">
      <c r="F617240" s="195"/>
    </row>
    <row r="617241" spans="6:6" x14ac:dyDescent="0.25">
      <c r="F617241" s="195"/>
    </row>
    <row r="617242" spans="6:6" x14ac:dyDescent="0.25">
      <c r="F617242" s="195"/>
    </row>
    <row r="617243" spans="6:6" x14ac:dyDescent="0.25">
      <c r="F617243" s="195"/>
    </row>
    <row r="617244" spans="6:6" x14ac:dyDescent="0.25">
      <c r="F617244" s="195"/>
    </row>
    <row r="617245" spans="6:6" x14ac:dyDescent="0.25">
      <c r="F617245" s="195"/>
    </row>
    <row r="617246" spans="6:6" x14ac:dyDescent="0.25">
      <c r="F617246" s="195"/>
    </row>
    <row r="617247" spans="6:6" x14ac:dyDescent="0.25">
      <c r="F617247" s="195"/>
    </row>
    <row r="617248" spans="6:6" x14ac:dyDescent="0.25">
      <c r="F617248" s="195"/>
    </row>
    <row r="617249" spans="6:6" x14ac:dyDescent="0.25">
      <c r="F617249" s="195"/>
    </row>
    <row r="617250" spans="6:6" x14ac:dyDescent="0.25">
      <c r="F617250" s="195"/>
    </row>
    <row r="617251" spans="6:6" x14ac:dyDescent="0.25">
      <c r="F617251" s="195"/>
    </row>
    <row r="617252" spans="6:6" x14ac:dyDescent="0.25">
      <c r="F617252" s="195"/>
    </row>
    <row r="617253" spans="6:6" x14ac:dyDescent="0.25">
      <c r="F617253" s="195"/>
    </row>
    <row r="617254" spans="6:6" x14ac:dyDescent="0.25">
      <c r="F617254" s="195"/>
    </row>
    <row r="617255" spans="6:6" x14ac:dyDescent="0.25">
      <c r="F617255" s="195"/>
    </row>
    <row r="617256" spans="6:6" x14ac:dyDescent="0.25">
      <c r="F617256" s="195"/>
    </row>
    <row r="617257" spans="6:6" x14ac:dyDescent="0.25">
      <c r="F617257" s="195"/>
    </row>
    <row r="617258" spans="6:6" x14ac:dyDescent="0.25">
      <c r="F617258" s="195"/>
    </row>
    <row r="617259" spans="6:6" x14ac:dyDescent="0.25">
      <c r="F617259" s="195"/>
    </row>
    <row r="617260" spans="6:6" x14ac:dyDescent="0.25">
      <c r="F617260" s="195"/>
    </row>
    <row r="617261" spans="6:6" x14ac:dyDescent="0.25">
      <c r="F617261" s="195"/>
    </row>
    <row r="617262" spans="6:6" x14ac:dyDescent="0.25">
      <c r="F617262" s="195"/>
    </row>
    <row r="617263" spans="6:6" x14ac:dyDescent="0.25">
      <c r="F617263" s="195"/>
    </row>
    <row r="617264" spans="6:6" x14ac:dyDescent="0.25">
      <c r="F617264" s="195"/>
    </row>
    <row r="617265" spans="6:6" x14ac:dyDescent="0.25">
      <c r="F617265" s="195"/>
    </row>
    <row r="617266" spans="6:6" x14ac:dyDescent="0.25">
      <c r="F617266" s="195"/>
    </row>
    <row r="617267" spans="6:6" x14ac:dyDescent="0.25">
      <c r="F617267" s="195"/>
    </row>
    <row r="617268" spans="6:6" x14ac:dyDescent="0.25">
      <c r="F617268" s="195"/>
    </row>
    <row r="617269" spans="6:6" x14ac:dyDescent="0.25">
      <c r="F617269" s="195"/>
    </row>
    <row r="617270" spans="6:6" x14ac:dyDescent="0.25">
      <c r="F617270" s="195"/>
    </row>
    <row r="617271" spans="6:6" x14ac:dyDescent="0.25">
      <c r="F617271" s="195"/>
    </row>
    <row r="617272" spans="6:6" x14ac:dyDescent="0.25">
      <c r="F617272" s="195"/>
    </row>
    <row r="617273" spans="6:6" x14ac:dyDescent="0.25">
      <c r="F617273" s="195"/>
    </row>
    <row r="617274" spans="6:6" x14ac:dyDescent="0.25">
      <c r="F617274" s="195"/>
    </row>
    <row r="617275" spans="6:6" x14ac:dyDescent="0.25">
      <c r="F617275" s="195"/>
    </row>
    <row r="617276" spans="6:6" x14ac:dyDescent="0.25">
      <c r="F617276" s="195"/>
    </row>
    <row r="617277" spans="6:6" x14ac:dyDescent="0.25">
      <c r="F617277" s="195"/>
    </row>
    <row r="617278" spans="6:6" x14ac:dyDescent="0.25">
      <c r="F617278" s="195"/>
    </row>
    <row r="617279" spans="6:6" x14ac:dyDescent="0.25">
      <c r="F617279" s="195"/>
    </row>
    <row r="617280" spans="6:6" x14ac:dyDescent="0.25">
      <c r="F617280" s="195"/>
    </row>
    <row r="617281" spans="6:6" x14ac:dyDescent="0.25">
      <c r="F617281" s="195"/>
    </row>
    <row r="617282" spans="6:6" x14ac:dyDescent="0.25">
      <c r="F617282" s="195"/>
    </row>
    <row r="617283" spans="6:6" x14ac:dyDescent="0.25">
      <c r="F617283" s="195"/>
    </row>
    <row r="617284" spans="6:6" x14ac:dyDescent="0.25">
      <c r="F617284" s="195"/>
    </row>
    <row r="617285" spans="6:6" x14ac:dyDescent="0.25">
      <c r="F617285" s="195"/>
    </row>
    <row r="617286" spans="6:6" x14ac:dyDescent="0.25">
      <c r="F617286" s="195"/>
    </row>
    <row r="617287" spans="6:6" x14ac:dyDescent="0.25">
      <c r="F617287" s="195"/>
    </row>
    <row r="617288" spans="6:6" x14ac:dyDescent="0.25">
      <c r="F617288" s="195"/>
    </row>
    <row r="617289" spans="6:6" x14ac:dyDescent="0.25">
      <c r="F617289" s="195"/>
    </row>
    <row r="617290" spans="6:6" x14ac:dyDescent="0.25">
      <c r="F617290" s="195"/>
    </row>
    <row r="617291" spans="6:6" x14ac:dyDescent="0.25">
      <c r="F617291" s="195"/>
    </row>
    <row r="617292" spans="6:6" x14ac:dyDescent="0.25">
      <c r="F617292" s="195"/>
    </row>
    <row r="617293" spans="6:6" x14ac:dyDescent="0.25">
      <c r="F617293" s="195"/>
    </row>
    <row r="617294" spans="6:6" x14ac:dyDescent="0.25">
      <c r="F617294" s="195"/>
    </row>
    <row r="617295" spans="6:6" x14ac:dyDescent="0.25">
      <c r="F617295" s="195"/>
    </row>
    <row r="617296" spans="6:6" x14ac:dyDescent="0.25">
      <c r="F617296" s="195"/>
    </row>
    <row r="617297" spans="6:6" x14ac:dyDescent="0.25">
      <c r="F617297" s="195"/>
    </row>
    <row r="617298" spans="6:6" x14ac:dyDescent="0.25">
      <c r="F617298" s="195"/>
    </row>
    <row r="617299" spans="6:6" x14ac:dyDescent="0.25">
      <c r="F617299" s="195"/>
    </row>
    <row r="617300" spans="6:6" x14ac:dyDescent="0.25">
      <c r="F617300" s="195"/>
    </row>
    <row r="617301" spans="6:6" x14ac:dyDescent="0.25">
      <c r="F617301" s="195"/>
    </row>
    <row r="617302" spans="6:6" x14ac:dyDescent="0.25">
      <c r="F617302" s="195"/>
    </row>
    <row r="617303" spans="6:6" x14ac:dyDescent="0.25">
      <c r="F617303" s="195"/>
    </row>
    <row r="617304" spans="6:6" x14ac:dyDescent="0.25">
      <c r="F617304" s="195"/>
    </row>
    <row r="617305" spans="6:6" x14ac:dyDescent="0.25">
      <c r="F617305" s="195"/>
    </row>
    <row r="617306" spans="6:6" x14ac:dyDescent="0.25">
      <c r="F617306" s="195"/>
    </row>
    <row r="617307" spans="6:6" x14ac:dyDescent="0.25">
      <c r="F617307" s="195"/>
    </row>
    <row r="617308" spans="6:6" x14ac:dyDescent="0.25">
      <c r="F617308" s="195"/>
    </row>
    <row r="617309" spans="6:6" x14ac:dyDescent="0.25">
      <c r="F617309" s="195"/>
    </row>
    <row r="617310" spans="6:6" x14ac:dyDescent="0.25">
      <c r="F617310" s="195"/>
    </row>
    <row r="617311" spans="6:6" x14ac:dyDescent="0.25">
      <c r="F617311" s="195"/>
    </row>
    <row r="617312" spans="6:6" x14ac:dyDescent="0.25">
      <c r="F617312" s="195"/>
    </row>
    <row r="617313" spans="6:6" x14ac:dyDescent="0.25">
      <c r="F617313" s="195"/>
    </row>
    <row r="617314" spans="6:6" x14ac:dyDescent="0.25">
      <c r="F617314" s="195"/>
    </row>
    <row r="617315" spans="6:6" x14ac:dyDescent="0.25">
      <c r="F617315" s="195"/>
    </row>
    <row r="617316" spans="6:6" x14ac:dyDescent="0.25">
      <c r="F617316" s="195"/>
    </row>
    <row r="617317" spans="6:6" x14ac:dyDescent="0.25">
      <c r="F617317" s="195"/>
    </row>
    <row r="617318" spans="6:6" x14ac:dyDescent="0.25">
      <c r="F617318" s="195"/>
    </row>
    <row r="617319" spans="6:6" x14ac:dyDescent="0.25">
      <c r="F617319" s="195"/>
    </row>
    <row r="617320" spans="6:6" x14ac:dyDescent="0.25">
      <c r="F617320" s="195"/>
    </row>
    <row r="617321" spans="6:6" x14ac:dyDescent="0.25">
      <c r="F617321" s="195"/>
    </row>
    <row r="617322" spans="6:6" x14ac:dyDescent="0.25">
      <c r="F617322" s="195"/>
    </row>
    <row r="617323" spans="6:6" x14ac:dyDescent="0.25">
      <c r="F617323" s="195"/>
    </row>
    <row r="617324" spans="6:6" x14ac:dyDescent="0.25">
      <c r="F617324" s="195"/>
    </row>
    <row r="617325" spans="6:6" x14ac:dyDescent="0.25">
      <c r="F617325" s="195"/>
    </row>
    <row r="617326" spans="6:6" x14ac:dyDescent="0.25">
      <c r="F617326" s="195"/>
    </row>
    <row r="617327" spans="6:6" x14ac:dyDescent="0.25">
      <c r="F617327" s="195"/>
    </row>
    <row r="617328" spans="6:6" x14ac:dyDescent="0.25">
      <c r="F617328" s="195"/>
    </row>
    <row r="617329" spans="6:6" x14ac:dyDescent="0.25">
      <c r="F617329" s="195"/>
    </row>
    <row r="617330" spans="6:6" x14ac:dyDescent="0.25">
      <c r="F617330" s="195"/>
    </row>
    <row r="617331" spans="6:6" x14ac:dyDescent="0.25">
      <c r="F617331" s="195"/>
    </row>
    <row r="617332" spans="6:6" x14ac:dyDescent="0.25">
      <c r="F617332" s="195"/>
    </row>
    <row r="617333" spans="6:6" x14ac:dyDescent="0.25">
      <c r="F617333" s="195"/>
    </row>
    <row r="617334" spans="6:6" x14ac:dyDescent="0.25">
      <c r="F617334" s="195"/>
    </row>
    <row r="617335" spans="6:6" x14ac:dyDescent="0.25">
      <c r="F617335" s="195"/>
    </row>
    <row r="617336" spans="6:6" x14ac:dyDescent="0.25">
      <c r="F617336" s="195"/>
    </row>
    <row r="617337" spans="6:6" x14ac:dyDescent="0.25">
      <c r="F617337" s="195"/>
    </row>
    <row r="617338" spans="6:6" x14ac:dyDescent="0.25">
      <c r="F617338" s="195"/>
    </row>
    <row r="617339" spans="6:6" x14ac:dyDescent="0.25">
      <c r="F617339" s="195"/>
    </row>
    <row r="617340" spans="6:6" x14ac:dyDescent="0.25">
      <c r="F617340" s="195"/>
    </row>
    <row r="617341" spans="6:6" x14ac:dyDescent="0.25">
      <c r="F617341" s="195"/>
    </row>
    <row r="617342" spans="6:6" x14ac:dyDescent="0.25">
      <c r="F617342" s="195"/>
    </row>
    <row r="617343" spans="6:6" x14ac:dyDescent="0.25">
      <c r="F617343" s="195"/>
    </row>
    <row r="617344" spans="6:6" x14ac:dyDescent="0.25">
      <c r="F617344" s="195"/>
    </row>
    <row r="622462" spans="6:6" x14ac:dyDescent="0.25">
      <c r="F622462" s="195"/>
    </row>
    <row r="622463" spans="6:6" x14ac:dyDescent="0.25">
      <c r="F622463" s="195"/>
    </row>
    <row r="622464" spans="6:6" x14ac:dyDescent="0.25">
      <c r="F622464" s="195"/>
    </row>
    <row r="622465" spans="6:6" x14ac:dyDescent="0.25">
      <c r="F622465" s="195"/>
    </row>
    <row r="622466" spans="6:6" x14ac:dyDescent="0.25">
      <c r="F622466" s="195"/>
    </row>
    <row r="622467" spans="6:6" x14ac:dyDescent="0.25">
      <c r="F622467" s="195"/>
    </row>
    <row r="622468" spans="6:6" x14ac:dyDescent="0.25">
      <c r="F622468" s="195"/>
    </row>
    <row r="622469" spans="6:6" x14ac:dyDescent="0.25">
      <c r="F622469" s="195"/>
    </row>
    <row r="622470" spans="6:6" x14ac:dyDescent="0.25">
      <c r="F622470" s="195"/>
    </row>
    <row r="622471" spans="6:6" x14ac:dyDescent="0.25">
      <c r="F622471" s="195"/>
    </row>
    <row r="622472" spans="6:6" x14ac:dyDescent="0.25">
      <c r="F622472" s="195"/>
    </row>
    <row r="622473" spans="6:6" x14ac:dyDescent="0.25">
      <c r="F622473" s="195"/>
    </row>
    <row r="622474" spans="6:6" x14ac:dyDescent="0.25">
      <c r="F622474" s="195"/>
    </row>
    <row r="622475" spans="6:6" x14ac:dyDescent="0.25">
      <c r="F622475" s="195"/>
    </row>
    <row r="622476" spans="6:6" x14ac:dyDescent="0.25">
      <c r="F622476" s="195"/>
    </row>
    <row r="622477" spans="6:6" x14ac:dyDescent="0.25">
      <c r="F622477" s="195"/>
    </row>
    <row r="622478" spans="6:6" x14ac:dyDescent="0.25">
      <c r="F622478" s="195"/>
    </row>
    <row r="622479" spans="6:6" x14ac:dyDescent="0.25">
      <c r="F622479" s="195"/>
    </row>
    <row r="622480" spans="6:6" x14ac:dyDescent="0.25">
      <c r="F622480" s="195"/>
    </row>
    <row r="622481" spans="6:6" x14ac:dyDescent="0.25">
      <c r="F622481" s="195"/>
    </row>
    <row r="622482" spans="6:6" x14ac:dyDescent="0.25">
      <c r="F622482" s="195"/>
    </row>
    <row r="622483" spans="6:6" x14ac:dyDescent="0.25">
      <c r="F622483" s="195"/>
    </row>
    <row r="622484" spans="6:6" x14ac:dyDescent="0.25">
      <c r="F622484" s="195"/>
    </row>
    <row r="622485" spans="6:6" x14ac:dyDescent="0.25">
      <c r="F622485" s="195"/>
    </row>
    <row r="622486" spans="6:6" x14ac:dyDescent="0.25">
      <c r="F622486" s="195"/>
    </row>
    <row r="622487" spans="6:6" x14ac:dyDescent="0.25">
      <c r="F622487" s="195"/>
    </row>
    <row r="622488" spans="6:6" x14ac:dyDescent="0.25">
      <c r="F622488" s="195"/>
    </row>
    <row r="622489" spans="6:6" x14ac:dyDescent="0.25">
      <c r="F622489" s="195"/>
    </row>
    <row r="622490" spans="6:6" x14ac:dyDescent="0.25">
      <c r="F622490" s="195"/>
    </row>
    <row r="622491" spans="6:6" x14ac:dyDescent="0.25">
      <c r="F622491" s="195"/>
    </row>
    <row r="622492" spans="6:6" x14ac:dyDescent="0.25">
      <c r="F622492" s="195"/>
    </row>
    <row r="622493" spans="6:6" x14ac:dyDescent="0.25">
      <c r="F622493" s="195"/>
    </row>
    <row r="622494" spans="6:6" x14ac:dyDescent="0.25">
      <c r="F622494" s="195"/>
    </row>
    <row r="622495" spans="6:6" x14ac:dyDescent="0.25">
      <c r="F622495" s="195"/>
    </row>
    <row r="622496" spans="6:6" x14ac:dyDescent="0.25">
      <c r="F622496" s="195"/>
    </row>
    <row r="622497" spans="6:6" x14ac:dyDescent="0.25">
      <c r="F622497" s="195"/>
    </row>
    <row r="622498" spans="6:6" x14ac:dyDescent="0.25">
      <c r="F622498" s="195"/>
    </row>
    <row r="622499" spans="6:6" x14ac:dyDescent="0.25">
      <c r="F622499" s="195"/>
    </row>
    <row r="622500" spans="6:6" x14ac:dyDescent="0.25">
      <c r="F622500" s="195"/>
    </row>
    <row r="622501" spans="6:6" x14ac:dyDescent="0.25">
      <c r="F622501" s="195"/>
    </row>
    <row r="622502" spans="6:6" x14ac:dyDescent="0.25">
      <c r="F622502" s="195"/>
    </row>
    <row r="622503" spans="6:6" x14ac:dyDescent="0.25">
      <c r="F622503" s="195"/>
    </row>
    <row r="622504" spans="6:6" x14ac:dyDescent="0.25">
      <c r="F622504" s="195"/>
    </row>
    <row r="622505" spans="6:6" x14ac:dyDescent="0.25">
      <c r="F622505" s="195"/>
    </row>
    <row r="622506" spans="6:6" x14ac:dyDescent="0.25">
      <c r="F622506" s="195"/>
    </row>
    <row r="622507" spans="6:6" x14ac:dyDescent="0.25">
      <c r="F622507" s="195"/>
    </row>
    <row r="622508" spans="6:6" x14ac:dyDescent="0.25">
      <c r="F622508" s="195"/>
    </row>
    <row r="622509" spans="6:6" x14ac:dyDescent="0.25">
      <c r="F622509" s="195"/>
    </row>
    <row r="622510" spans="6:6" x14ac:dyDescent="0.25">
      <c r="F622510" s="195"/>
    </row>
    <row r="622511" spans="6:6" x14ac:dyDescent="0.25">
      <c r="F622511" s="195"/>
    </row>
    <row r="622512" spans="6:6" x14ac:dyDescent="0.25">
      <c r="F622512" s="195"/>
    </row>
    <row r="622513" spans="6:6" x14ac:dyDescent="0.25">
      <c r="F622513" s="195"/>
    </row>
    <row r="622514" spans="6:6" x14ac:dyDescent="0.25">
      <c r="F622514" s="195"/>
    </row>
    <row r="622515" spans="6:6" x14ac:dyDescent="0.25">
      <c r="F622515" s="195"/>
    </row>
    <row r="622516" spans="6:6" x14ac:dyDescent="0.25">
      <c r="F622516" s="195"/>
    </row>
    <row r="622517" spans="6:6" x14ac:dyDescent="0.25">
      <c r="F622517" s="195"/>
    </row>
    <row r="622518" spans="6:6" x14ac:dyDescent="0.25">
      <c r="F622518" s="195"/>
    </row>
    <row r="622519" spans="6:6" x14ac:dyDescent="0.25">
      <c r="F622519" s="195"/>
    </row>
    <row r="622520" spans="6:6" x14ac:dyDescent="0.25">
      <c r="F622520" s="195"/>
    </row>
    <row r="622521" spans="6:6" x14ac:dyDescent="0.25">
      <c r="F622521" s="195"/>
    </row>
    <row r="622522" spans="6:6" x14ac:dyDescent="0.25">
      <c r="F622522" s="195"/>
    </row>
    <row r="622523" spans="6:6" x14ac:dyDescent="0.25">
      <c r="F622523" s="195"/>
    </row>
    <row r="622524" spans="6:6" x14ac:dyDescent="0.25">
      <c r="F622524" s="195"/>
    </row>
    <row r="622525" spans="6:6" x14ac:dyDescent="0.25">
      <c r="F622525" s="195"/>
    </row>
    <row r="622526" spans="6:6" x14ac:dyDescent="0.25">
      <c r="F622526" s="195"/>
    </row>
    <row r="622527" spans="6:6" x14ac:dyDescent="0.25">
      <c r="F622527" s="195"/>
    </row>
    <row r="622528" spans="6:6" x14ac:dyDescent="0.25">
      <c r="F622528" s="195"/>
    </row>
    <row r="622529" spans="6:6" x14ac:dyDescent="0.25">
      <c r="F622529" s="195"/>
    </row>
    <row r="622530" spans="6:6" x14ac:dyDescent="0.25">
      <c r="F622530" s="195"/>
    </row>
    <row r="622531" spans="6:6" x14ac:dyDescent="0.25">
      <c r="F622531" s="195"/>
    </row>
    <row r="622532" spans="6:6" x14ac:dyDescent="0.25">
      <c r="F622532" s="195"/>
    </row>
    <row r="622533" spans="6:6" x14ac:dyDescent="0.25">
      <c r="F622533" s="195"/>
    </row>
    <row r="622534" spans="6:6" x14ac:dyDescent="0.25">
      <c r="F622534" s="195"/>
    </row>
    <row r="622535" spans="6:6" x14ac:dyDescent="0.25">
      <c r="F622535" s="195"/>
    </row>
    <row r="622536" spans="6:6" x14ac:dyDescent="0.25">
      <c r="F622536" s="195"/>
    </row>
    <row r="622537" spans="6:6" x14ac:dyDescent="0.25">
      <c r="F622537" s="195"/>
    </row>
    <row r="622538" spans="6:6" x14ac:dyDescent="0.25">
      <c r="F622538" s="195"/>
    </row>
    <row r="622539" spans="6:6" x14ac:dyDescent="0.25">
      <c r="F622539" s="195"/>
    </row>
    <row r="622540" spans="6:6" x14ac:dyDescent="0.25">
      <c r="F622540" s="195"/>
    </row>
    <row r="622541" spans="6:6" x14ac:dyDescent="0.25">
      <c r="F622541" s="195"/>
    </row>
    <row r="622542" spans="6:6" x14ac:dyDescent="0.25">
      <c r="F622542" s="195"/>
    </row>
    <row r="622543" spans="6:6" x14ac:dyDescent="0.25">
      <c r="F622543" s="195"/>
    </row>
    <row r="622544" spans="6:6" x14ac:dyDescent="0.25">
      <c r="F622544" s="195"/>
    </row>
    <row r="622545" spans="6:6" x14ac:dyDescent="0.25">
      <c r="F622545" s="195"/>
    </row>
    <row r="622546" spans="6:6" x14ac:dyDescent="0.25">
      <c r="F622546" s="195"/>
    </row>
    <row r="622547" spans="6:6" x14ac:dyDescent="0.25">
      <c r="F622547" s="195"/>
    </row>
    <row r="622548" spans="6:6" x14ac:dyDescent="0.25">
      <c r="F622548" s="195"/>
    </row>
    <row r="622549" spans="6:6" x14ac:dyDescent="0.25">
      <c r="F622549" s="195"/>
    </row>
    <row r="622550" spans="6:6" x14ac:dyDescent="0.25">
      <c r="F622550" s="195"/>
    </row>
    <row r="622551" spans="6:6" x14ac:dyDescent="0.25">
      <c r="F622551" s="195"/>
    </row>
    <row r="622552" spans="6:6" x14ac:dyDescent="0.25">
      <c r="F622552" s="195"/>
    </row>
    <row r="622553" spans="6:6" x14ac:dyDescent="0.25">
      <c r="F622553" s="195"/>
    </row>
    <row r="622554" spans="6:6" x14ac:dyDescent="0.25">
      <c r="F622554" s="195"/>
    </row>
    <row r="622555" spans="6:6" x14ac:dyDescent="0.25">
      <c r="F622555" s="195"/>
    </row>
    <row r="622556" spans="6:6" x14ac:dyDescent="0.25">
      <c r="F622556" s="195"/>
    </row>
    <row r="622557" spans="6:6" x14ac:dyDescent="0.25">
      <c r="F622557" s="195"/>
    </row>
    <row r="622558" spans="6:6" x14ac:dyDescent="0.25">
      <c r="F622558" s="195"/>
    </row>
    <row r="622559" spans="6:6" x14ac:dyDescent="0.25">
      <c r="F622559" s="195"/>
    </row>
    <row r="622560" spans="6:6" x14ac:dyDescent="0.25">
      <c r="F622560" s="195"/>
    </row>
    <row r="622561" spans="6:6" x14ac:dyDescent="0.25">
      <c r="F622561" s="195"/>
    </row>
    <row r="622562" spans="6:6" x14ac:dyDescent="0.25">
      <c r="F622562" s="195"/>
    </row>
    <row r="622563" spans="6:6" x14ac:dyDescent="0.25">
      <c r="F622563" s="195"/>
    </row>
    <row r="622564" spans="6:6" x14ac:dyDescent="0.25">
      <c r="F622564" s="195"/>
    </row>
    <row r="622565" spans="6:6" x14ac:dyDescent="0.25">
      <c r="F622565" s="195"/>
    </row>
    <row r="622566" spans="6:6" x14ac:dyDescent="0.25">
      <c r="F622566" s="195"/>
    </row>
    <row r="622567" spans="6:6" x14ac:dyDescent="0.25">
      <c r="F622567" s="195"/>
    </row>
    <row r="622568" spans="6:6" x14ac:dyDescent="0.25">
      <c r="F622568" s="195"/>
    </row>
    <row r="622569" spans="6:6" x14ac:dyDescent="0.25">
      <c r="F622569" s="195"/>
    </row>
    <row r="622570" spans="6:6" x14ac:dyDescent="0.25">
      <c r="F622570" s="195"/>
    </row>
    <row r="622571" spans="6:6" x14ac:dyDescent="0.25">
      <c r="F622571" s="195"/>
    </row>
    <row r="622572" spans="6:6" x14ac:dyDescent="0.25">
      <c r="F622572" s="195"/>
    </row>
    <row r="622573" spans="6:6" x14ac:dyDescent="0.25">
      <c r="F622573" s="195"/>
    </row>
    <row r="622574" spans="6:6" x14ac:dyDescent="0.25">
      <c r="F622574" s="195"/>
    </row>
    <row r="622575" spans="6:6" x14ac:dyDescent="0.25">
      <c r="F622575" s="195"/>
    </row>
    <row r="622576" spans="6:6" x14ac:dyDescent="0.25">
      <c r="F622576" s="195"/>
    </row>
    <row r="622577" spans="6:6" x14ac:dyDescent="0.25">
      <c r="F622577" s="195"/>
    </row>
    <row r="622578" spans="6:6" x14ac:dyDescent="0.25">
      <c r="F622578" s="195"/>
    </row>
    <row r="622579" spans="6:6" x14ac:dyDescent="0.25">
      <c r="F622579" s="195"/>
    </row>
    <row r="622580" spans="6:6" x14ac:dyDescent="0.25">
      <c r="F622580" s="195"/>
    </row>
    <row r="622581" spans="6:6" x14ac:dyDescent="0.25">
      <c r="F622581" s="195"/>
    </row>
    <row r="622582" spans="6:6" x14ac:dyDescent="0.25">
      <c r="F622582" s="195"/>
    </row>
    <row r="622583" spans="6:6" x14ac:dyDescent="0.25">
      <c r="F622583" s="195"/>
    </row>
    <row r="622584" spans="6:6" x14ac:dyDescent="0.25">
      <c r="F622584" s="195"/>
    </row>
    <row r="622585" spans="6:6" x14ac:dyDescent="0.25">
      <c r="F622585" s="195"/>
    </row>
    <row r="622586" spans="6:6" x14ac:dyDescent="0.25">
      <c r="F622586" s="195"/>
    </row>
    <row r="622587" spans="6:6" x14ac:dyDescent="0.25">
      <c r="F622587" s="195"/>
    </row>
    <row r="622588" spans="6:6" x14ac:dyDescent="0.25">
      <c r="F622588" s="195"/>
    </row>
    <row r="622589" spans="6:6" x14ac:dyDescent="0.25">
      <c r="F622589" s="195"/>
    </row>
    <row r="622590" spans="6:6" x14ac:dyDescent="0.25">
      <c r="F622590" s="195"/>
    </row>
    <row r="622591" spans="6:6" x14ac:dyDescent="0.25">
      <c r="F622591" s="195"/>
    </row>
    <row r="622592" spans="6:6" x14ac:dyDescent="0.25">
      <c r="F622592" s="195"/>
    </row>
    <row r="622593" spans="6:6" x14ac:dyDescent="0.25">
      <c r="F622593" s="195"/>
    </row>
    <row r="622594" spans="6:6" x14ac:dyDescent="0.25">
      <c r="F622594" s="195"/>
    </row>
    <row r="622595" spans="6:6" x14ac:dyDescent="0.25">
      <c r="F622595" s="195"/>
    </row>
    <row r="622596" spans="6:6" x14ac:dyDescent="0.25">
      <c r="F622596" s="195"/>
    </row>
    <row r="622597" spans="6:6" x14ac:dyDescent="0.25">
      <c r="F622597" s="195"/>
    </row>
    <row r="622598" spans="6:6" x14ac:dyDescent="0.25">
      <c r="F622598" s="195"/>
    </row>
    <row r="622599" spans="6:6" x14ac:dyDescent="0.25">
      <c r="F622599" s="195"/>
    </row>
    <row r="622600" spans="6:6" x14ac:dyDescent="0.25">
      <c r="F622600" s="195"/>
    </row>
    <row r="622601" spans="6:6" x14ac:dyDescent="0.25">
      <c r="F622601" s="195"/>
    </row>
    <row r="622602" spans="6:6" x14ac:dyDescent="0.25">
      <c r="F622602" s="195"/>
    </row>
    <row r="622603" spans="6:6" x14ac:dyDescent="0.25">
      <c r="F622603" s="195"/>
    </row>
    <row r="622604" spans="6:6" x14ac:dyDescent="0.25">
      <c r="F622604" s="195"/>
    </row>
    <row r="622605" spans="6:6" x14ac:dyDescent="0.25">
      <c r="F622605" s="195"/>
    </row>
    <row r="622606" spans="6:6" x14ac:dyDescent="0.25">
      <c r="F622606" s="195"/>
    </row>
    <row r="622607" spans="6:6" x14ac:dyDescent="0.25">
      <c r="F622607" s="195"/>
    </row>
    <row r="622608" spans="6:6" x14ac:dyDescent="0.25">
      <c r="F622608" s="195"/>
    </row>
    <row r="622609" spans="6:6" x14ac:dyDescent="0.25">
      <c r="F622609" s="195"/>
    </row>
    <row r="622610" spans="6:6" x14ac:dyDescent="0.25">
      <c r="F622610" s="195"/>
    </row>
    <row r="622611" spans="6:6" x14ac:dyDescent="0.25">
      <c r="F622611" s="195"/>
    </row>
    <row r="622612" spans="6:6" x14ac:dyDescent="0.25">
      <c r="F622612" s="195"/>
    </row>
    <row r="622613" spans="6:6" x14ac:dyDescent="0.25">
      <c r="F622613" s="195"/>
    </row>
    <row r="622614" spans="6:6" x14ac:dyDescent="0.25">
      <c r="F622614" s="195"/>
    </row>
    <row r="622615" spans="6:6" x14ac:dyDescent="0.25">
      <c r="F622615" s="195"/>
    </row>
    <row r="622616" spans="6:6" x14ac:dyDescent="0.25">
      <c r="F622616" s="195"/>
    </row>
    <row r="622617" spans="6:6" x14ac:dyDescent="0.25">
      <c r="F622617" s="195"/>
    </row>
    <row r="622618" spans="6:6" x14ac:dyDescent="0.25">
      <c r="F622618" s="195"/>
    </row>
    <row r="622619" spans="6:6" x14ac:dyDescent="0.25">
      <c r="F622619" s="195"/>
    </row>
    <row r="622620" spans="6:6" x14ac:dyDescent="0.25">
      <c r="F622620" s="195"/>
    </row>
    <row r="622621" spans="6:6" x14ac:dyDescent="0.25">
      <c r="F622621" s="195"/>
    </row>
    <row r="622622" spans="6:6" x14ac:dyDescent="0.25">
      <c r="F622622" s="195"/>
    </row>
    <row r="622623" spans="6:6" x14ac:dyDescent="0.25">
      <c r="F622623" s="195"/>
    </row>
    <row r="622624" spans="6:6" x14ac:dyDescent="0.25">
      <c r="F622624" s="195"/>
    </row>
    <row r="622625" spans="6:6" x14ac:dyDescent="0.25">
      <c r="F622625" s="195"/>
    </row>
    <row r="622626" spans="6:6" x14ac:dyDescent="0.25">
      <c r="F622626" s="195"/>
    </row>
    <row r="622627" spans="6:6" x14ac:dyDescent="0.25">
      <c r="F622627" s="195"/>
    </row>
    <row r="622628" spans="6:6" x14ac:dyDescent="0.25">
      <c r="F622628" s="195"/>
    </row>
    <row r="622629" spans="6:6" x14ac:dyDescent="0.25">
      <c r="F622629" s="195"/>
    </row>
    <row r="622630" spans="6:6" x14ac:dyDescent="0.25">
      <c r="F622630" s="195"/>
    </row>
    <row r="622631" spans="6:6" x14ac:dyDescent="0.25">
      <c r="F622631" s="195"/>
    </row>
    <row r="622632" spans="6:6" x14ac:dyDescent="0.25">
      <c r="F622632" s="195"/>
    </row>
    <row r="622633" spans="6:6" x14ac:dyDescent="0.25">
      <c r="F622633" s="195"/>
    </row>
    <row r="622634" spans="6:6" x14ac:dyDescent="0.25">
      <c r="F622634" s="195"/>
    </row>
    <row r="622635" spans="6:6" x14ac:dyDescent="0.25">
      <c r="F622635" s="195"/>
    </row>
    <row r="622636" spans="6:6" x14ac:dyDescent="0.25">
      <c r="F622636" s="195"/>
    </row>
    <row r="622637" spans="6:6" x14ac:dyDescent="0.25">
      <c r="F622637" s="195"/>
    </row>
    <row r="622638" spans="6:6" x14ac:dyDescent="0.25">
      <c r="F622638" s="195"/>
    </row>
    <row r="622639" spans="6:6" x14ac:dyDescent="0.25">
      <c r="F622639" s="195"/>
    </row>
    <row r="622640" spans="6:6" x14ac:dyDescent="0.25">
      <c r="F622640" s="195"/>
    </row>
    <row r="622641" spans="6:6" x14ac:dyDescent="0.25">
      <c r="F622641" s="195"/>
    </row>
    <row r="622642" spans="6:6" x14ac:dyDescent="0.25">
      <c r="F622642" s="195"/>
    </row>
    <row r="622643" spans="6:6" x14ac:dyDescent="0.25">
      <c r="F622643" s="195"/>
    </row>
    <row r="622644" spans="6:6" x14ac:dyDescent="0.25">
      <c r="F622644" s="195"/>
    </row>
    <row r="622645" spans="6:6" x14ac:dyDescent="0.25">
      <c r="F622645" s="195"/>
    </row>
    <row r="622646" spans="6:6" x14ac:dyDescent="0.25">
      <c r="F622646" s="195"/>
    </row>
    <row r="622647" spans="6:6" x14ac:dyDescent="0.25">
      <c r="F622647" s="195"/>
    </row>
    <row r="622648" spans="6:6" x14ac:dyDescent="0.25">
      <c r="F622648" s="195"/>
    </row>
    <row r="622649" spans="6:6" x14ac:dyDescent="0.25">
      <c r="F622649" s="195"/>
    </row>
    <row r="622650" spans="6:6" x14ac:dyDescent="0.25">
      <c r="F622650" s="195"/>
    </row>
    <row r="622651" spans="6:6" x14ac:dyDescent="0.25">
      <c r="F622651" s="195"/>
    </row>
    <row r="622652" spans="6:6" x14ac:dyDescent="0.25">
      <c r="F622652" s="195"/>
    </row>
    <row r="622653" spans="6:6" x14ac:dyDescent="0.25">
      <c r="F622653" s="195"/>
    </row>
    <row r="622654" spans="6:6" x14ac:dyDescent="0.25">
      <c r="F622654" s="195"/>
    </row>
    <row r="622655" spans="6:6" x14ac:dyDescent="0.25">
      <c r="F622655" s="195"/>
    </row>
    <row r="622656" spans="6:6" x14ac:dyDescent="0.25">
      <c r="F622656" s="195"/>
    </row>
    <row r="622657" spans="6:6" x14ac:dyDescent="0.25">
      <c r="F622657" s="195"/>
    </row>
    <row r="622658" spans="6:6" x14ac:dyDescent="0.25">
      <c r="F622658" s="195"/>
    </row>
    <row r="622659" spans="6:6" x14ac:dyDescent="0.25">
      <c r="F622659" s="195"/>
    </row>
    <row r="622660" spans="6:6" x14ac:dyDescent="0.25">
      <c r="F622660" s="195"/>
    </row>
    <row r="622661" spans="6:6" x14ac:dyDescent="0.25">
      <c r="F622661" s="195"/>
    </row>
    <row r="622662" spans="6:6" x14ac:dyDescent="0.25">
      <c r="F622662" s="195"/>
    </row>
    <row r="622663" spans="6:6" x14ac:dyDescent="0.25">
      <c r="F622663" s="195"/>
    </row>
    <row r="622664" spans="6:6" x14ac:dyDescent="0.25">
      <c r="F622664" s="195"/>
    </row>
    <row r="622665" spans="6:6" x14ac:dyDescent="0.25">
      <c r="F622665" s="195"/>
    </row>
    <row r="622666" spans="6:6" x14ac:dyDescent="0.25">
      <c r="F622666" s="195"/>
    </row>
    <row r="622667" spans="6:6" x14ac:dyDescent="0.25">
      <c r="F622667" s="195"/>
    </row>
    <row r="622668" spans="6:6" x14ac:dyDescent="0.25">
      <c r="F622668" s="195"/>
    </row>
    <row r="622669" spans="6:6" x14ac:dyDescent="0.25">
      <c r="F622669" s="195"/>
    </row>
    <row r="622670" spans="6:6" x14ac:dyDescent="0.25">
      <c r="F622670" s="195"/>
    </row>
    <row r="622671" spans="6:6" x14ac:dyDescent="0.25">
      <c r="F622671" s="195"/>
    </row>
    <row r="622672" spans="6:6" x14ac:dyDescent="0.25">
      <c r="F622672" s="195"/>
    </row>
    <row r="622673" spans="6:6" x14ac:dyDescent="0.25">
      <c r="F622673" s="195"/>
    </row>
    <row r="622674" spans="6:6" x14ac:dyDescent="0.25">
      <c r="F622674" s="195"/>
    </row>
    <row r="622675" spans="6:6" x14ac:dyDescent="0.25">
      <c r="F622675" s="195"/>
    </row>
    <row r="622676" spans="6:6" x14ac:dyDescent="0.25">
      <c r="F622676" s="195"/>
    </row>
    <row r="622677" spans="6:6" x14ac:dyDescent="0.25">
      <c r="F622677" s="195"/>
    </row>
    <row r="622678" spans="6:6" x14ac:dyDescent="0.25">
      <c r="F622678" s="195"/>
    </row>
    <row r="622679" spans="6:6" x14ac:dyDescent="0.25">
      <c r="F622679" s="195"/>
    </row>
    <row r="622680" spans="6:6" x14ac:dyDescent="0.25">
      <c r="F622680" s="195"/>
    </row>
    <row r="622681" spans="6:6" x14ac:dyDescent="0.25">
      <c r="F622681" s="195"/>
    </row>
    <row r="622682" spans="6:6" x14ac:dyDescent="0.25">
      <c r="F622682" s="195"/>
    </row>
    <row r="622683" spans="6:6" x14ac:dyDescent="0.25">
      <c r="F622683" s="195"/>
    </row>
    <row r="622684" spans="6:6" x14ac:dyDescent="0.25">
      <c r="F622684" s="195"/>
    </row>
    <row r="622685" spans="6:6" x14ac:dyDescent="0.25">
      <c r="F622685" s="195"/>
    </row>
    <row r="622686" spans="6:6" x14ac:dyDescent="0.25">
      <c r="F622686" s="195"/>
    </row>
    <row r="622687" spans="6:6" x14ac:dyDescent="0.25">
      <c r="F622687" s="195"/>
    </row>
    <row r="622688" spans="6:6" x14ac:dyDescent="0.25">
      <c r="F622688" s="195"/>
    </row>
    <row r="622689" spans="6:6" x14ac:dyDescent="0.25">
      <c r="F622689" s="195"/>
    </row>
    <row r="622690" spans="6:6" x14ac:dyDescent="0.25">
      <c r="F622690" s="195"/>
    </row>
    <row r="622691" spans="6:6" x14ac:dyDescent="0.25">
      <c r="F622691" s="195"/>
    </row>
    <row r="622692" spans="6:6" x14ac:dyDescent="0.25">
      <c r="F622692" s="195"/>
    </row>
    <row r="622693" spans="6:6" x14ac:dyDescent="0.25">
      <c r="F622693" s="195"/>
    </row>
    <row r="622694" spans="6:6" x14ac:dyDescent="0.25">
      <c r="F622694" s="195"/>
    </row>
    <row r="622695" spans="6:6" x14ac:dyDescent="0.25">
      <c r="F622695" s="195"/>
    </row>
    <row r="622696" spans="6:6" x14ac:dyDescent="0.25">
      <c r="F622696" s="195"/>
    </row>
    <row r="622697" spans="6:6" x14ac:dyDescent="0.25">
      <c r="F622697" s="195"/>
    </row>
    <row r="622698" spans="6:6" x14ac:dyDescent="0.25">
      <c r="F622698" s="195"/>
    </row>
    <row r="622699" spans="6:6" x14ac:dyDescent="0.25">
      <c r="F622699" s="195"/>
    </row>
    <row r="622700" spans="6:6" x14ac:dyDescent="0.25">
      <c r="F622700" s="195"/>
    </row>
    <row r="622701" spans="6:6" x14ac:dyDescent="0.25">
      <c r="F622701" s="195"/>
    </row>
    <row r="622702" spans="6:6" x14ac:dyDescent="0.25">
      <c r="F622702" s="195"/>
    </row>
    <row r="622703" spans="6:6" x14ac:dyDescent="0.25">
      <c r="F622703" s="195"/>
    </row>
    <row r="622704" spans="6:6" x14ac:dyDescent="0.25">
      <c r="F622704" s="195"/>
    </row>
    <row r="622705" spans="6:6" x14ac:dyDescent="0.25">
      <c r="F622705" s="195"/>
    </row>
    <row r="622706" spans="6:6" x14ac:dyDescent="0.25">
      <c r="F622706" s="195"/>
    </row>
    <row r="622707" spans="6:6" x14ac:dyDescent="0.25">
      <c r="F622707" s="195"/>
    </row>
    <row r="622708" spans="6:6" x14ac:dyDescent="0.25">
      <c r="F622708" s="195"/>
    </row>
    <row r="622709" spans="6:6" x14ac:dyDescent="0.25">
      <c r="F622709" s="195"/>
    </row>
    <row r="622710" spans="6:6" x14ac:dyDescent="0.25">
      <c r="F622710" s="195"/>
    </row>
    <row r="622711" spans="6:6" x14ac:dyDescent="0.25">
      <c r="F622711" s="195"/>
    </row>
    <row r="622712" spans="6:6" x14ac:dyDescent="0.25">
      <c r="F622712" s="195"/>
    </row>
    <row r="622713" spans="6:6" x14ac:dyDescent="0.25">
      <c r="F622713" s="195"/>
    </row>
    <row r="622714" spans="6:6" x14ac:dyDescent="0.25">
      <c r="F622714" s="195"/>
    </row>
    <row r="622715" spans="6:6" x14ac:dyDescent="0.25">
      <c r="F622715" s="195"/>
    </row>
    <row r="622716" spans="6:6" x14ac:dyDescent="0.25">
      <c r="F622716" s="195"/>
    </row>
    <row r="622717" spans="6:6" x14ac:dyDescent="0.25">
      <c r="F622717" s="195"/>
    </row>
    <row r="622718" spans="6:6" x14ac:dyDescent="0.25">
      <c r="F622718" s="195"/>
    </row>
    <row r="622719" spans="6:6" x14ac:dyDescent="0.25">
      <c r="F622719" s="195"/>
    </row>
    <row r="622720" spans="6:6" x14ac:dyDescent="0.25">
      <c r="F622720" s="195"/>
    </row>
    <row r="622721" spans="6:6" x14ac:dyDescent="0.25">
      <c r="F622721" s="195"/>
    </row>
    <row r="622722" spans="6:6" x14ac:dyDescent="0.25">
      <c r="F622722" s="195"/>
    </row>
    <row r="622723" spans="6:6" x14ac:dyDescent="0.25">
      <c r="F622723" s="195"/>
    </row>
    <row r="622724" spans="6:6" x14ac:dyDescent="0.25">
      <c r="F622724" s="195"/>
    </row>
    <row r="622725" spans="6:6" x14ac:dyDescent="0.25">
      <c r="F622725" s="195"/>
    </row>
    <row r="622726" spans="6:6" x14ac:dyDescent="0.25">
      <c r="F622726" s="195"/>
    </row>
    <row r="622727" spans="6:6" x14ac:dyDescent="0.25">
      <c r="F622727" s="195"/>
    </row>
    <row r="622728" spans="6:6" x14ac:dyDescent="0.25">
      <c r="F622728" s="195"/>
    </row>
    <row r="622729" spans="6:6" x14ac:dyDescent="0.25">
      <c r="F622729" s="195"/>
    </row>
    <row r="622730" spans="6:6" x14ac:dyDescent="0.25">
      <c r="F622730" s="195"/>
    </row>
    <row r="622731" spans="6:6" x14ac:dyDescent="0.25">
      <c r="F622731" s="195"/>
    </row>
    <row r="622732" spans="6:6" x14ac:dyDescent="0.25">
      <c r="F622732" s="195"/>
    </row>
    <row r="622733" spans="6:6" x14ac:dyDescent="0.25">
      <c r="F622733" s="195"/>
    </row>
    <row r="622734" spans="6:6" x14ac:dyDescent="0.25">
      <c r="F622734" s="195"/>
    </row>
    <row r="622735" spans="6:6" x14ac:dyDescent="0.25">
      <c r="F622735" s="195"/>
    </row>
    <row r="622736" spans="6:6" x14ac:dyDescent="0.25">
      <c r="F622736" s="195"/>
    </row>
    <row r="622737" spans="6:6" x14ac:dyDescent="0.25">
      <c r="F622737" s="195"/>
    </row>
    <row r="622738" spans="6:6" x14ac:dyDescent="0.25">
      <c r="F622738" s="195"/>
    </row>
    <row r="622739" spans="6:6" x14ac:dyDescent="0.25">
      <c r="F622739" s="195"/>
    </row>
    <row r="622740" spans="6:6" x14ac:dyDescent="0.25">
      <c r="F622740" s="195"/>
    </row>
    <row r="622741" spans="6:6" x14ac:dyDescent="0.25">
      <c r="F622741" s="195"/>
    </row>
    <row r="622742" spans="6:6" x14ac:dyDescent="0.25">
      <c r="F622742" s="195"/>
    </row>
    <row r="622743" spans="6:6" x14ac:dyDescent="0.25">
      <c r="F622743" s="195"/>
    </row>
    <row r="622744" spans="6:6" x14ac:dyDescent="0.25">
      <c r="F622744" s="195"/>
    </row>
    <row r="622745" spans="6:6" x14ac:dyDescent="0.25">
      <c r="F622745" s="195"/>
    </row>
    <row r="622746" spans="6:6" x14ac:dyDescent="0.25">
      <c r="F622746" s="195"/>
    </row>
    <row r="622747" spans="6:6" x14ac:dyDescent="0.25">
      <c r="F622747" s="195"/>
    </row>
    <row r="622748" spans="6:6" x14ac:dyDescent="0.25">
      <c r="F622748" s="195"/>
    </row>
    <row r="622749" spans="6:6" x14ac:dyDescent="0.25">
      <c r="F622749" s="195"/>
    </row>
    <row r="622750" spans="6:6" x14ac:dyDescent="0.25">
      <c r="F622750" s="195"/>
    </row>
    <row r="622751" spans="6:6" x14ac:dyDescent="0.25">
      <c r="F622751" s="195"/>
    </row>
    <row r="622752" spans="6:6" x14ac:dyDescent="0.25">
      <c r="F622752" s="195"/>
    </row>
    <row r="622753" spans="6:6" x14ac:dyDescent="0.25">
      <c r="F622753" s="195"/>
    </row>
    <row r="622754" spans="6:6" x14ac:dyDescent="0.25">
      <c r="F622754" s="195"/>
    </row>
    <row r="622755" spans="6:6" x14ac:dyDescent="0.25">
      <c r="F622755" s="195"/>
    </row>
    <row r="622756" spans="6:6" x14ac:dyDescent="0.25">
      <c r="F622756" s="195"/>
    </row>
    <row r="622757" spans="6:6" x14ac:dyDescent="0.25">
      <c r="F622757" s="195"/>
    </row>
    <row r="622758" spans="6:6" x14ac:dyDescent="0.25">
      <c r="F622758" s="195"/>
    </row>
    <row r="622759" spans="6:6" x14ac:dyDescent="0.25">
      <c r="F622759" s="195"/>
    </row>
    <row r="622760" spans="6:6" x14ac:dyDescent="0.25">
      <c r="F622760" s="195"/>
    </row>
    <row r="622761" spans="6:6" x14ac:dyDescent="0.25">
      <c r="F622761" s="195"/>
    </row>
    <row r="622762" spans="6:6" x14ac:dyDescent="0.25">
      <c r="F622762" s="195"/>
    </row>
    <row r="622763" spans="6:6" x14ac:dyDescent="0.25">
      <c r="F622763" s="195"/>
    </row>
    <row r="622764" spans="6:6" x14ac:dyDescent="0.25">
      <c r="F622764" s="195"/>
    </row>
    <row r="622765" spans="6:6" x14ac:dyDescent="0.25">
      <c r="F622765" s="195"/>
    </row>
    <row r="622766" spans="6:6" x14ac:dyDescent="0.25">
      <c r="F622766" s="195"/>
    </row>
    <row r="622767" spans="6:6" x14ac:dyDescent="0.25">
      <c r="F622767" s="195"/>
    </row>
    <row r="622768" spans="6:6" x14ac:dyDescent="0.25">
      <c r="F622768" s="195"/>
    </row>
    <row r="622769" spans="6:6" x14ac:dyDescent="0.25">
      <c r="F622769" s="195"/>
    </row>
    <row r="622770" spans="6:6" x14ac:dyDescent="0.25">
      <c r="F622770" s="195"/>
    </row>
    <row r="622771" spans="6:6" x14ac:dyDescent="0.25">
      <c r="F622771" s="195"/>
    </row>
    <row r="622772" spans="6:6" x14ac:dyDescent="0.25">
      <c r="F622772" s="195"/>
    </row>
    <row r="622773" spans="6:6" x14ac:dyDescent="0.25">
      <c r="F622773" s="195"/>
    </row>
    <row r="622774" spans="6:6" x14ac:dyDescent="0.25">
      <c r="F622774" s="195"/>
    </row>
    <row r="622775" spans="6:6" x14ac:dyDescent="0.25">
      <c r="F622775" s="195"/>
    </row>
    <row r="622776" spans="6:6" x14ac:dyDescent="0.25">
      <c r="F622776" s="195"/>
    </row>
    <row r="622777" spans="6:6" x14ac:dyDescent="0.25">
      <c r="F622777" s="195"/>
    </row>
    <row r="622778" spans="6:6" x14ac:dyDescent="0.25">
      <c r="F622778" s="195"/>
    </row>
    <row r="622779" spans="6:6" x14ac:dyDescent="0.25">
      <c r="F622779" s="195"/>
    </row>
    <row r="622780" spans="6:6" x14ac:dyDescent="0.25">
      <c r="F622780" s="195"/>
    </row>
    <row r="622781" spans="6:6" x14ac:dyDescent="0.25">
      <c r="F622781" s="195"/>
    </row>
    <row r="622782" spans="6:6" x14ac:dyDescent="0.25">
      <c r="F622782" s="195"/>
    </row>
    <row r="622783" spans="6:6" x14ac:dyDescent="0.25">
      <c r="F622783" s="195"/>
    </row>
    <row r="622784" spans="6:6" x14ac:dyDescent="0.25">
      <c r="F622784" s="195"/>
    </row>
    <row r="622785" spans="6:6" x14ac:dyDescent="0.25">
      <c r="F622785" s="195"/>
    </row>
    <row r="622786" spans="6:6" x14ac:dyDescent="0.25">
      <c r="F622786" s="195"/>
    </row>
    <row r="622787" spans="6:6" x14ac:dyDescent="0.25">
      <c r="F622787" s="195"/>
    </row>
    <row r="622788" spans="6:6" x14ac:dyDescent="0.25">
      <c r="F622788" s="195"/>
    </row>
    <row r="622789" spans="6:6" x14ac:dyDescent="0.25">
      <c r="F622789" s="195"/>
    </row>
    <row r="622790" spans="6:6" x14ac:dyDescent="0.25">
      <c r="F622790" s="195"/>
    </row>
    <row r="622791" spans="6:6" x14ac:dyDescent="0.25">
      <c r="F622791" s="195"/>
    </row>
    <row r="622792" spans="6:6" x14ac:dyDescent="0.25">
      <c r="F622792" s="195"/>
    </row>
    <row r="622793" spans="6:6" x14ac:dyDescent="0.25">
      <c r="F622793" s="195"/>
    </row>
    <row r="622794" spans="6:6" x14ac:dyDescent="0.25">
      <c r="F622794" s="195"/>
    </row>
    <row r="622795" spans="6:6" x14ac:dyDescent="0.25">
      <c r="F622795" s="195"/>
    </row>
    <row r="622796" spans="6:6" x14ac:dyDescent="0.25">
      <c r="F622796" s="195"/>
    </row>
    <row r="622797" spans="6:6" x14ac:dyDescent="0.25">
      <c r="F622797" s="195"/>
    </row>
    <row r="622798" spans="6:6" x14ac:dyDescent="0.25">
      <c r="F622798" s="195"/>
    </row>
    <row r="622799" spans="6:6" x14ac:dyDescent="0.25">
      <c r="F622799" s="195"/>
    </row>
    <row r="622800" spans="6:6" x14ac:dyDescent="0.25">
      <c r="F622800" s="195"/>
    </row>
    <row r="622801" spans="6:6" x14ac:dyDescent="0.25">
      <c r="F622801" s="195"/>
    </row>
    <row r="622802" spans="6:6" x14ac:dyDescent="0.25">
      <c r="F622802" s="195"/>
    </row>
    <row r="622803" spans="6:6" x14ac:dyDescent="0.25">
      <c r="F622803" s="195"/>
    </row>
    <row r="622804" spans="6:6" x14ac:dyDescent="0.25">
      <c r="F622804" s="195"/>
    </row>
    <row r="622805" spans="6:6" x14ac:dyDescent="0.25">
      <c r="F622805" s="195"/>
    </row>
    <row r="622806" spans="6:6" x14ac:dyDescent="0.25">
      <c r="F622806" s="195"/>
    </row>
    <row r="622807" spans="6:6" x14ac:dyDescent="0.25">
      <c r="F622807" s="195"/>
    </row>
    <row r="622808" spans="6:6" x14ac:dyDescent="0.25">
      <c r="F622808" s="195"/>
    </row>
    <row r="622809" spans="6:6" x14ac:dyDescent="0.25">
      <c r="F622809" s="195"/>
    </row>
    <row r="622810" spans="6:6" x14ac:dyDescent="0.25">
      <c r="F622810" s="195"/>
    </row>
    <row r="622811" spans="6:6" x14ac:dyDescent="0.25">
      <c r="F622811" s="195"/>
    </row>
    <row r="622812" spans="6:6" x14ac:dyDescent="0.25">
      <c r="F622812" s="195"/>
    </row>
    <row r="622813" spans="6:6" x14ac:dyDescent="0.25">
      <c r="F622813" s="195"/>
    </row>
    <row r="622814" spans="6:6" x14ac:dyDescent="0.25">
      <c r="F622814" s="195"/>
    </row>
    <row r="622815" spans="6:6" x14ac:dyDescent="0.25">
      <c r="F622815" s="195"/>
    </row>
    <row r="622816" spans="6:6" x14ac:dyDescent="0.25">
      <c r="F622816" s="195"/>
    </row>
    <row r="622817" spans="6:6" x14ac:dyDescent="0.25">
      <c r="F622817" s="195"/>
    </row>
    <row r="622818" spans="6:6" x14ac:dyDescent="0.25">
      <c r="F622818" s="195"/>
    </row>
    <row r="622819" spans="6:6" x14ac:dyDescent="0.25">
      <c r="F622819" s="195"/>
    </row>
    <row r="622820" spans="6:6" x14ac:dyDescent="0.25">
      <c r="F622820" s="195"/>
    </row>
    <row r="622821" spans="6:6" x14ac:dyDescent="0.25">
      <c r="F622821" s="195"/>
    </row>
    <row r="622822" spans="6:6" x14ac:dyDescent="0.25">
      <c r="F622822" s="195"/>
    </row>
    <row r="622823" spans="6:6" x14ac:dyDescent="0.25">
      <c r="F622823" s="195"/>
    </row>
    <row r="622824" spans="6:6" x14ac:dyDescent="0.25">
      <c r="F622824" s="195"/>
    </row>
    <row r="622825" spans="6:6" x14ac:dyDescent="0.25">
      <c r="F622825" s="195"/>
    </row>
    <row r="622826" spans="6:6" x14ac:dyDescent="0.25">
      <c r="F622826" s="195"/>
    </row>
    <row r="622827" spans="6:6" x14ac:dyDescent="0.25">
      <c r="F622827" s="195"/>
    </row>
    <row r="622828" spans="6:6" x14ac:dyDescent="0.25">
      <c r="F622828" s="195"/>
    </row>
    <row r="622829" spans="6:6" x14ac:dyDescent="0.25">
      <c r="F622829" s="195"/>
    </row>
    <row r="622830" spans="6:6" x14ac:dyDescent="0.25">
      <c r="F622830" s="195"/>
    </row>
    <row r="622831" spans="6:6" x14ac:dyDescent="0.25">
      <c r="F622831" s="195"/>
    </row>
    <row r="622832" spans="6:6" x14ac:dyDescent="0.25">
      <c r="F622832" s="195"/>
    </row>
    <row r="622833" spans="6:6" x14ac:dyDescent="0.25">
      <c r="F622833" s="195"/>
    </row>
    <row r="622834" spans="6:6" x14ac:dyDescent="0.25">
      <c r="F622834" s="195"/>
    </row>
    <row r="622835" spans="6:6" x14ac:dyDescent="0.25">
      <c r="F622835" s="195"/>
    </row>
    <row r="622836" spans="6:6" x14ac:dyDescent="0.25">
      <c r="F622836" s="195"/>
    </row>
    <row r="622837" spans="6:6" x14ac:dyDescent="0.25">
      <c r="F622837" s="195"/>
    </row>
    <row r="622838" spans="6:6" x14ac:dyDescent="0.25">
      <c r="F622838" s="195"/>
    </row>
    <row r="622839" spans="6:6" x14ac:dyDescent="0.25">
      <c r="F622839" s="195"/>
    </row>
    <row r="622840" spans="6:6" x14ac:dyDescent="0.25">
      <c r="F622840" s="195"/>
    </row>
    <row r="622841" spans="6:6" x14ac:dyDescent="0.25">
      <c r="F622841" s="195"/>
    </row>
    <row r="622842" spans="6:6" x14ac:dyDescent="0.25">
      <c r="F622842" s="195"/>
    </row>
    <row r="622843" spans="6:6" x14ac:dyDescent="0.25">
      <c r="F622843" s="195"/>
    </row>
    <row r="622844" spans="6:6" x14ac:dyDescent="0.25">
      <c r="F622844" s="195"/>
    </row>
    <row r="622845" spans="6:6" x14ac:dyDescent="0.25">
      <c r="F622845" s="195"/>
    </row>
    <row r="622846" spans="6:6" x14ac:dyDescent="0.25">
      <c r="F622846" s="195"/>
    </row>
    <row r="622847" spans="6:6" x14ac:dyDescent="0.25">
      <c r="F622847" s="195"/>
    </row>
    <row r="622848" spans="6:6" x14ac:dyDescent="0.25">
      <c r="F622848" s="195"/>
    </row>
    <row r="622849" spans="6:6" x14ac:dyDescent="0.25">
      <c r="F622849" s="195"/>
    </row>
    <row r="622850" spans="6:6" x14ac:dyDescent="0.25">
      <c r="F622850" s="195"/>
    </row>
    <row r="622851" spans="6:6" x14ac:dyDescent="0.25">
      <c r="F622851" s="195"/>
    </row>
    <row r="622852" spans="6:6" x14ac:dyDescent="0.25">
      <c r="F622852" s="195"/>
    </row>
    <row r="622853" spans="6:6" x14ac:dyDescent="0.25">
      <c r="F622853" s="195"/>
    </row>
    <row r="622854" spans="6:6" x14ac:dyDescent="0.25">
      <c r="F622854" s="195"/>
    </row>
    <row r="622855" spans="6:6" x14ac:dyDescent="0.25">
      <c r="F622855" s="195"/>
    </row>
    <row r="622856" spans="6:6" x14ac:dyDescent="0.25">
      <c r="F622856" s="195"/>
    </row>
    <row r="627974" spans="6:6" x14ac:dyDescent="0.25">
      <c r="F627974" s="195"/>
    </row>
    <row r="627975" spans="6:6" x14ac:dyDescent="0.25">
      <c r="F627975" s="195"/>
    </row>
    <row r="627976" spans="6:6" x14ac:dyDescent="0.25">
      <c r="F627976" s="195"/>
    </row>
    <row r="627977" spans="6:6" x14ac:dyDescent="0.25">
      <c r="F627977" s="195"/>
    </row>
    <row r="627978" spans="6:6" x14ac:dyDescent="0.25">
      <c r="F627978" s="195"/>
    </row>
    <row r="627979" spans="6:6" x14ac:dyDescent="0.25">
      <c r="F627979" s="195"/>
    </row>
    <row r="627980" spans="6:6" x14ac:dyDescent="0.25">
      <c r="F627980" s="195"/>
    </row>
    <row r="627981" spans="6:6" x14ac:dyDescent="0.25">
      <c r="F627981" s="195"/>
    </row>
    <row r="627982" spans="6:6" x14ac:dyDescent="0.25">
      <c r="F627982" s="195"/>
    </row>
    <row r="627983" spans="6:6" x14ac:dyDescent="0.25">
      <c r="F627983" s="195"/>
    </row>
    <row r="627984" spans="6:6" x14ac:dyDescent="0.25">
      <c r="F627984" s="195"/>
    </row>
    <row r="627985" spans="6:6" x14ac:dyDescent="0.25">
      <c r="F627985" s="195"/>
    </row>
    <row r="627986" spans="6:6" x14ac:dyDescent="0.25">
      <c r="F627986" s="195"/>
    </row>
    <row r="627987" spans="6:6" x14ac:dyDescent="0.25">
      <c r="F627987" s="195"/>
    </row>
    <row r="627988" spans="6:6" x14ac:dyDescent="0.25">
      <c r="F627988" s="195"/>
    </row>
    <row r="627989" spans="6:6" x14ac:dyDescent="0.25">
      <c r="F627989" s="195"/>
    </row>
    <row r="627990" spans="6:6" x14ac:dyDescent="0.25">
      <c r="F627990" s="195"/>
    </row>
    <row r="627991" spans="6:6" x14ac:dyDescent="0.25">
      <c r="F627991" s="195"/>
    </row>
    <row r="627992" spans="6:6" x14ac:dyDescent="0.25">
      <c r="F627992" s="195"/>
    </row>
    <row r="627993" spans="6:6" x14ac:dyDescent="0.25">
      <c r="F627993" s="195"/>
    </row>
    <row r="627994" spans="6:6" x14ac:dyDescent="0.25">
      <c r="F627994" s="195"/>
    </row>
    <row r="627995" spans="6:6" x14ac:dyDescent="0.25">
      <c r="F627995" s="195"/>
    </row>
    <row r="627996" spans="6:6" x14ac:dyDescent="0.25">
      <c r="F627996" s="195"/>
    </row>
    <row r="627997" spans="6:6" x14ac:dyDescent="0.25">
      <c r="F627997" s="195"/>
    </row>
    <row r="627998" spans="6:6" x14ac:dyDescent="0.25">
      <c r="F627998" s="195"/>
    </row>
    <row r="627999" spans="6:6" x14ac:dyDescent="0.25">
      <c r="F627999" s="195"/>
    </row>
    <row r="628000" spans="6:6" x14ac:dyDescent="0.25">
      <c r="F628000" s="195"/>
    </row>
    <row r="628001" spans="6:6" x14ac:dyDescent="0.25">
      <c r="F628001" s="195"/>
    </row>
    <row r="628002" spans="6:6" x14ac:dyDescent="0.25">
      <c r="F628002" s="195"/>
    </row>
    <row r="628003" spans="6:6" x14ac:dyDescent="0.25">
      <c r="F628003" s="195"/>
    </row>
    <row r="628004" spans="6:6" x14ac:dyDescent="0.25">
      <c r="F628004" s="195"/>
    </row>
    <row r="628005" spans="6:6" x14ac:dyDescent="0.25">
      <c r="F628005" s="195"/>
    </row>
    <row r="628006" spans="6:6" x14ac:dyDescent="0.25">
      <c r="F628006" s="195"/>
    </row>
    <row r="628007" spans="6:6" x14ac:dyDescent="0.25">
      <c r="F628007" s="195"/>
    </row>
    <row r="628008" spans="6:6" x14ac:dyDescent="0.25">
      <c r="F628008" s="195"/>
    </row>
    <row r="628009" spans="6:6" x14ac:dyDescent="0.25">
      <c r="F628009" s="195"/>
    </row>
    <row r="628010" spans="6:6" x14ac:dyDescent="0.25">
      <c r="F628010" s="195"/>
    </row>
    <row r="628011" spans="6:6" x14ac:dyDescent="0.25">
      <c r="F628011" s="195"/>
    </row>
    <row r="628012" spans="6:6" x14ac:dyDescent="0.25">
      <c r="F628012" s="195"/>
    </row>
    <row r="628013" spans="6:6" x14ac:dyDescent="0.25">
      <c r="F628013" s="195"/>
    </row>
    <row r="628014" spans="6:6" x14ac:dyDescent="0.25">
      <c r="F628014" s="195"/>
    </row>
    <row r="628015" spans="6:6" x14ac:dyDescent="0.25">
      <c r="F628015" s="195"/>
    </row>
    <row r="628016" spans="6:6" x14ac:dyDescent="0.25">
      <c r="F628016" s="195"/>
    </row>
    <row r="628017" spans="6:6" x14ac:dyDescent="0.25">
      <c r="F628017" s="195"/>
    </row>
    <row r="628018" spans="6:6" x14ac:dyDescent="0.25">
      <c r="F628018" s="195"/>
    </row>
    <row r="628019" spans="6:6" x14ac:dyDescent="0.25">
      <c r="F628019" s="195"/>
    </row>
    <row r="628020" spans="6:6" x14ac:dyDescent="0.25">
      <c r="F628020" s="195"/>
    </row>
    <row r="628021" spans="6:6" x14ac:dyDescent="0.25">
      <c r="F628021" s="195"/>
    </row>
    <row r="628022" spans="6:6" x14ac:dyDescent="0.25">
      <c r="F628022" s="195"/>
    </row>
    <row r="628023" spans="6:6" x14ac:dyDescent="0.25">
      <c r="F628023" s="195"/>
    </row>
    <row r="628024" spans="6:6" x14ac:dyDescent="0.25">
      <c r="F628024" s="195"/>
    </row>
    <row r="628025" spans="6:6" x14ac:dyDescent="0.25">
      <c r="F628025" s="195"/>
    </row>
    <row r="628026" spans="6:6" x14ac:dyDescent="0.25">
      <c r="F628026" s="195"/>
    </row>
    <row r="628027" spans="6:6" x14ac:dyDescent="0.25">
      <c r="F628027" s="195"/>
    </row>
    <row r="628028" spans="6:6" x14ac:dyDescent="0.25">
      <c r="F628028" s="195"/>
    </row>
    <row r="628029" spans="6:6" x14ac:dyDescent="0.25">
      <c r="F628029" s="195"/>
    </row>
    <row r="628030" spans="6:6" x14ac:dyDescent="0.25">
      <c r="F628030" s="195"/>
    </row>
    <row r="628031" spans="6:6" x14ac:dyDescent="0.25">
      <c r="F628031" s="195"/>
    </row>
    <row r="628032" spans="6:6" x14ac:dyDescent="0.25">
      <c r="F628032" s="195"/>
    </row>
    <row r="628033" spans="6:6" x14ac:dyDescent="0.25">
      <c r="F628033" s="195"/>
    </row>
    <row r="628034" spans="6:6" x14ac:dyDescent="0.25">
      <c r="F628034" s="195"/>
    </row>
    <row r="628035" spans="6:6" x14ac:dyDescent="0.25">
      <c r="F628035" s="195"/>
    </row>
    <row r="628036" spans="6:6" x14ac:dyDescent="0.25">
      <c r="F628036" s="195"/>
    </row>
    <row r="628037" spans="6:6" x14ac:dyDescent="0.25">
      <c r="F628037" s="195"/>
    </row>
    <row r="628038" spans="6:6" x14ac:dyDescent="0.25">
      <c r="F628038" s="195"/>
    </row>
    <row r="628039" spans="6:6" x14ac:dyDescent="0.25">
      <c r="F628039" s="195"/>
    </row>
    <row r="628040" spans="6:6" x14ac:dyDescent="0.25">
      <c r="F628040" s="195"/>
    </row>
    <row r="628041" spans="6:6" x14ac:dyDescent="0.25">
      <c r="F628041" s="195"/>
    </row>
    <row r="628042" spans="6:6" x14ac:dyDescent="0.25">
      <c r="F628042" s="195"/>
    </row>
    <row r="628043" spans="6:6" x14ac:dyDescent="0.25">
      <c r="F628043" s="195"/>
    </row>
    <row r="628044" spans="6:6" x14ac:dyDescent="0.25">
      <c r="F628044" s="195"/>
    </row>
    <row r="628045" spans="6:6" x14ac:dyDescent="0.25">
      <c r="F628045" s="195"/>
    </row>
    <row r="628046" spans="6:6" x14ac:dyDescent="0.25">
      <c r="F628046" s="195"/>
    </row>
    <row r="628047" spans="6:6" x14ac:dyDescent="0.25">
      <c r="F628047" s="195"/>
    </row>
    <row r="628048" spans="6:6" x14ac:dyDescent="0.25">
      <c r="F628048" s="195"/>
    </row>
    <row r="628049" spans="6:6" x14ac:dyDescent="0.25">
      <c r="F628049" s="195"/>
    </row>
    <row r="628050" spans="6:6" x14ac:dyDescent="0.25">
      <c r="F628050" s="195"/>
    </row>
    <row r="628051" spans="6:6" x14ac:dyDescent="0.25">
      <c r="F628051" s="195"/>
    </row>
    <row r="628052" spans="6:6" x14ac:dyDescent="0.25">
      <c r="F628052" s="195"/>
    </row>
    <row r="628053" spans="6:6" x14ac:dyDescent="0.25">
      <c r="F628053" s="195"/>
    </row>
    <row r="628054" spans="6:6" x14ac:dyDescent="0.25">
      <c r="F628054" s="195"/>
    </row>
    <row r="628055" spans="6:6" x14ac:dyDescent="0.25">
      <c r="F628055" s="195"/>
    </row>
    <row r="628056" spans="6:6" x14ac:dyDescent="0.25">
      <c r="F628056" s="195"/>
    </row>
    <row r="628057" spans="6:6" x14ac:dyDescent="0.25">
      <c r="F628057" s="195"/>
    </row>
    <row r="628058" spans="6:6" x14ac:dyDescent="0.25">
      <c r="F628058" s="195"/>
    </row>
    <row r="628059" spans="6:6" x14ac:dyDescent="0.25">
      <c r="F628059" s="195"/>
    </row>
    <row r="628060" spans="6:6" x14ac:dyDescent="0.25">
      <c r="F628060" s="195"/>
    </row>
    <row r="628061" spans="6:6" x14ac:dyDescent="0.25">
      <c r="F628061" s="195"/>
    </row>
    <row r="628062" spans="6:6" x14ac:dyDescent="0.25">
      <c r="F628062" s="195"/>
    </row>
    <row r="628063" spans="6:6" x14ac:dyDescent="0.25">
      <c r="F628063" s="195"/>
    </row>
    <row r="628064" spans="6:6" x14ac:dyDescent="0.25">
      <c r="F628064" s="195"/>
    </row>
    <row r="628065" spans="6:6" x14ac:dyDescent="0.25">
      <c r="F628065" s="195"/>
    </row>
    <row r="628066" spans="6:6" x14ac:dyDescent="0.25">
      <c r="F628066" s="195"/>
    </row>
    <row r="628067" spans="6:6" x14ac:dyDescent="0.25">
      <c r="F628067" s="195"/>
    </row>
    <row r="628068" spans="6:6" x14ac:dyDescent="0.25">
      <c r="F628068" s="195"/>
    </row>
    <row r="628069" spans="6:6" x14ac:dyDescent="0.25">
      <c r="F628069" s="195"/>
    </row>
    <row r="628070" spans="6:6" x14ac:dyDescent="0.25">
      <c r="F628070" s="195"/>
    </row>
    <row r="628071" spans="6:6" x14ac:dyDescent="0.25">
      <c r="F628071" s="195"/>
    </row>
    <row r="628072" spans="6:6" x14ac:dyDescent="0.25">
      <c r="F628072" s="195"/>
    </row>
    <row r="628073" spans="6:6" x14ac:dyDescent="0.25">
      <c r="F628073" s="195"/>
    </row>
    <row r="628074" spans="6:6" x14ac:dyDescent="0.25">
      <c r="F628074" s="195"/>
    </row>
    <row r="628075" spans="6:6" x14ac:dyDescent="0.25">
      <c r="F628075" s="195"/>
    </row>
    <row r="628076" spans="6:6" x14ac:dyDescent="0.25">
      <c r="F628076" s="195"/>
    </row>
    <row r="628077" spans="6:6" x14ac:dyDescent="0.25">
      <c r="F628077" s="195"/>
    </row>
    <row r="628078" spans="6:6" x14ac:dyDescent="0.25">
      <c r="F628078" s="195"/>
    </row>
    <row r="628079" spans="6:6" x14ac:dyDescent="0.25">
      <c r="F628079" s="195"/>
    </row>
    <row r="628080" spans="6:6" x14ac:dyDescent="0.25">
      <c r="F628080" s="195"/>
    </row>
    <row r="628081" spans="6:6" x14ac:dyDescent="0.25">
      <c r="F628081" s="195"/>
    </row>
    <row r="628082" spans="6:6" x14ac:dyDescent="0.25">
      <c r="F628082" s="195"/>
    </row>
    <row r="628083" spans="6:6" x14ac:dyDescent="0.25">
      <c r="F628083" s="195"/>
    </row>
    <row r="628084" spans="6:6" x14ac:dyDescent="0.25">
      <c r="F628084" s="195"/>
    </row>
    <row r="628085" spans="6:6" x14ac:dyDescent="0.25">
      <c r="F628085" s="195"/>
    </row>
    <row r="628086" spans="6:6" x14ac:dyDescent="0.25">
      <c r="F628086" s="195"/>
    </row>
    <row r="628087" spans="6:6" x14ac:dyDescent="0.25">
      <c r="F628087" s="195"/>
    </row>
    <row r="628088" spans="6:6" x14ac:dyDescent="0.25">
      <c r="F628088" s="195"/>
    </row>
    <row r="628089" spans="6:6" x14ac:dyDescent="0.25">
      <c r="F628089" s="195"/>
    </row>
    <row r="628090" spans="6:6" x14ac:dyDescent="0.25">
      <c r="F628090" s="195"/>
    </row>
    <row r="628091" spans="6:6" x14ac:dyDescent="0.25">
      <c r="F628091" s="195"/>
    </row>
    <row r="628092" spans="6:6" x14ac:dyDescent="0.25">
      <c r="F628092" s="195"/>
    </row>
    <row r="628093" spans="6:6" x14ac:dyDescent="0.25">
      <c r="F628093" s="195"/>
    </row>
    <row r="628094" spans="6:6" x14ac:dyDescent="0.25">
      <c r="F628094" s="195"/>
    </row>
    <row r="628095" spans="6:6" x14ac:dyDescent="0.25">
      <c r="F628095" s="195"/>
    </row>
    <row r="628096" spans="6:6" x14ac:dyDescent="0.25">
      <c r="F628096" s="195"/>
    </row>
    <row r="628097" spans="6:6" x14ac:dyDescent="0.25">
      <c r="F628097" s="195"/>
    </row>
    <row r="628098" spans="6:6" x14ac:dyDescent="0.25">
      <c r="F628098" s="195"/>
    </row>
    <row r="628099" spans="6:6" x14ac:dyDescent="0.25">
      <c r="F628099" s="195"/>
    </row>
    <row r="628100" spans="6:6" x14ac:dyDescent="0.25">
      <c r="F628100" s="195"/>
    </row>
    <row r="628101" spans="6:6" x14ac:dyDescent="0.25">
      <c r="F628101" s="195"/>
    </row>
    <row r="628102" spans="6:6" x14ac:dyDescent="0.25">
      <c r="F628102" s="195"/>
    </row>
    <row r="628103" spans="6:6" x14ac:dyDescent="0.25">
      <c r="F628103" s="195"/>
    </row>
    <row r="628104" spans="6:6" x14ac:dyDescent="0.25">
      <c r="F628104" s="195"/>
    </row>
    <row r="628105" spans="6:6" x14ac:dyDescent="0.25">
      <c r="F628105" s="195"/>
    </row>
    <row r="628106" spans="6:6" x14ac:dyDescent="0.25">
      <c r="F628106" s="195"/>
    </row>
    <row r="628107" spans="6:6" x14ac:dyDescent="0.25">
      <c r="F628107" s="195"/>
    </row>
    <row r="628108" spans="6:6" x14ac:dyDescent="0.25">
      <c r="F628108" s="195"/>
    </row>
    <row r="628109" spans="6:6" x14ac:dyDescent="0.25">
      <c r="F628109" s="195"/>
    </row>
    <row r="628110" spans="6:6" x14ac:dyDescent="0.25">
      <c r="F628110" s="195"/>
    </row>
    <row r="628111" spans="6:6" x14ac:dyDescent="0.25">
      <c r="F628111" s="195"/>
    </row>
    <row r="628112" spans="6:6" x14ac:dyDescent="0.25">
      <c r="F628112" s="195"/>
    </row>
    <row r="628113" spans="6:6" x14ac:dyDescent="0.25">
      <c r="F628113" s="195"/>
    </row>
    <row r="628114" spans="6:6" x14ac:dyDescent="0.25">
      <c r="F628114" s="195"/>
    </row>
    <row r="628115" spans="6:6" x14ac:dyDescent="0.25">
      <c r="F628115" s="195"/>
    </row>
    <row r="628116" spans="6:6" x14ac:dyDescent="0.25">
      <c r="F628116" s="195"/>
    </row>
    <row r="628117" spans="6:6" x14ac:dyDescent="0.25">
      <c r="F628117" s="195"/>
    </row>
    <row r="628118" spans="6:6" x14ac:dyDescent="0.25">
      <c r="F628118" s="195"/>
    </row>
    <row r="628119" spans="6:6" x14ac:dyDescent="0.25">
      <c r="F628119" s="195"/>
    </row>
    <row r="628120" spans="6:6" x14ac:dyDescent="0.25">
      <c r="F628120" s="195"/>
    </row>
    <row r="628121" spans="6:6" x14ac:dyDescent="0.25">
      <c r="F628121" s="195"/>
    </row>
    <row r="628122" spans="6:6" x14ac:dyDescent="0.25">
      <c r="F628122" s="195"/>
    </row>
    <row r="628123" spans="6:6" x14ac:dyDescent="0.25">
      <c r="F628123" s="195"/>
    </row>
    <row r="628124" spans="6:6" x14ac:dyDescent="0.25">
      <c r="F628124" s="195"/>
    </row>
    <row r="628125" spans="6:6" x14ac:dyDescent="0.25">
      <c r="F628125" s="195"/>
    </row>
    <row r="628126" spans="6:6" x14ac:dyDescent="0.25">
      <c r="F628126" s="195"/>
    </row>
    <row r="628127" spans="6:6" x14ac:dyDescent="0.25">
      <c r="F628127" s="195"/>
    </row>
    <row r="628128" spans="6:6" x14ac:dyDescent="0.25">
      <c r="F628128" s="195"/>
    </row>
    <row r="628129" spans="6:6" x14ac:dyDescent="0.25">
      <c r="F628129" s="195"/>
    </row>
    <row r="628130" spans="6:6" x14ac:dyDescent="0.25">
      <c r="F628130" s="195"/>
    </row>
    <row r="628131" spans="6:6" x14ac:dyDescent="0.25">
      <c r="F628131" s="195"/>
    </row>
    <row r="628132" spans="6:6" x14ac:dyDescent="0.25">
      <c r="F628132" s="195"/>
    </row>
    <row r="628133" spans="6:6" x14ac:dyDescent="0.25">
      <c r="F628133" s="195"/>
    </row>
    <row r="628134" spans="6:6" x14ac:dyDescent="0.25">
      <c r="F628134" s="195"/>
    </row>
    <row r="628135" spans="6:6" x14ac:dyDescent="0.25">
      <c r="F628135" s="195"/>
    </row>
    <row r="628136" spans="6:6" x14ac:dyDescent="0.25">
      <c r="F628136" s="195"/>
    </row>
    <row r="628137" spans="6:6" x14ac:dyDescent="0.25">
      <c r="F628137" s="195"/>
    </row>
    <row r="628138" spans="6:6" x14ac:dyDescent="0.25">
      <c r="F628138" s="195"/>
    </row>
    <row r="628139" spans="6:6" x14ac:dyDescent="0.25">
      <c r="F628139" s="195"/>
    </row>
    <row r="628140" spans="6:6" x14ac:dyDescent="0.25">
      <c r="F628140" s="195"/>
    </row>
    <row r="628141" spans="6:6" x14ac:dyDescent="0.25">
      <c r="F628141" s="195"/>
    </row>
    <row r="628142" spans="6:6" x14ac:dyDescent="0.25">
      <c r="F628142" s="195"/>
    </row>
    <row r="628143" spans="6:6" x14ac:dyDescent="0.25">
      <c r="F628143" s="195"/>
    </row>
    <row r="628144" spans="6:6" x14ac:dyDescent="0.25">
      <c r="F628144" s="195"/>
    </row>
    <row r="628145" spans="6:6" x14ac:dyDescent="0.25">
      <c r="F628145" s="195"/>
    </row>
    <row r="628146" spans="6:6" x14ac:dyDescent="0.25">
      <c r="F628146" s="195"/>
    </row>
    <row r="628147" spans="6:6" x14ac:dyDescent="0.25">
      <c r="F628147" s="195"/>
    </row>
    <row r="628148" spans="6:6" x14ac:dyDescent="0.25">
      <c r="F628148" s="195"/>
    </row>
    <row r="628149" spans="6:6" x14ac:dyDescent="0.25">
      <c r="F628149" s="195"/>
    </row>
    <row r="628150" spans="6:6" x14ac:dyDescent="0.25">
      <c r="F628150" s="195"/>
    </row>
    <row r="628151" spans="6:6" x14ac:dyDescent="0.25">
      <c r="F628151" s="195"/>
    </row>
    <row r="628152" spans="6:6" x14ac:dyDescent="0.25">
      <c r="F628152" s="195"/>
    </row>
    <row r="628153" spans="6:6" x14ac:dyDescent="0.25">
      <c r="F628153" s="195"/>
    </row>
    <row r="628154" spans="6:6" x14ac:dyDescent="0.25">
      <c r="F628154" s="195"/>
    </row>
    <row r="628155" spans="6:6" x14ac:dyDescent="0.25">
      <c r="F628155" s="195"/>
    </row>
    <row r="628156" spans="6:6" x14ac:dyDescent="0.25">
      <c r="F628156" s="195"/>
    </row>
    <row r="628157" spans="6:6" x14ac:dyDescent="0.25">
      <c r="F628157" s="195"/>
    </row>
    <row r="628158" spans="6:6" x14ac:dyDescent="0.25">
      <c r="F628158" s="195"/>
    </row>
    <row r="628159" spans="6:6" x14ac:dyDescent="0.25">
      <c r="F628159" s="195"/>
    </row>
    <row r="628160" spans="6:6" x14ac:dyDescent="0.25">
      <c r="F628160" s="195"/>
    </row>
    <row r="628161" spans="6:6" x14ac:dyDescent="0.25">
      <c r="F628161" s="195"/>
    </row>
    <row r="628162" spans="6:6" x14ac:dyDescent="0.25">
      <c r="F628162" s="195"/>
    </row>
    <row r="628163" spans="6:6" x14ac:dyDescent="0.25">
      <c r="F628163" s="195"/>
    </row>
    <row r="628164" spans="6:6" x14ac:dyDescent="0.25">
      <c r="F628164" s="195"/>
    </row>
    <row r="628165" spans="6:6" x14ac:dyDescent="0.25">
      <c r="F628165" s="195"/>
    </row>
    <row r="628166" spans="6:6" x14ac:dyDescent="0.25">
      <c r="F628166" s="195"/>
    </row>
    <row r="628167" spans="6:6" x14ac:dyDescent="0.25">
      <c r="F628167" s="195"/>
    </row>
    <row r="628168" spans="6:6" x14ac:dyDescent="0.25">
      <c r="F628168" s="195"/>
    </row>
    <row r="628169" spans="6:6" x14ac:dyDescent="0.25">
      <c r="F628169" s="195"/>
    </row>
    <row r="628170" spans="6:6" x14ac:dyDescent="0.25">
      <c r="F628170" s="195"/>
    </row>
    <row r="628171" spans="6:6" x14ac:dyDescent="0.25">
      <c r="F628171" s="195"/>
    </row>
    <row r="628172" spans="6:6" x14ac:dyDescent="0.25">
      <c r="F628172" s="195"/>
    </row>
    <row r="628173" spans="6:6" x14ac:dyDescent="0.25">
      <c r="F628173" s="195"/>
    </row>
    <row r="628174" spans="6:6" x14ac:dyDescent="0.25">
      <c r="F628174" s="195"/>
    </row>
    <row r="628175" spans="6:6" x14ac:dyDescent="0.25">
      <c r="F628175" s="195"/>
    </row>
    <row r="628176" spans="6:6" x14ac:dyDescent="0.25">
      <c r="F628176" s="195"/>
    </row>
    <row r="628177" spans="6:6" x14ac:dyDescent="0.25">
      <c r="F628177" s="195"/>
    </row>
    <row r="628178" spans="6:6" x14ac:dyDescent="0.25">
      <c r="F628178" s="195"/>
    </row>
    <row r="628179" spans="6:6" x14ac:dyDescent="0.25">
      <c r="F628179" s="195"/>
    </row>
    <row r="628180" spans="6:6" x14ac:dyDescent="0.25">
      <c r="F628180" s="195"/>
    </row>
    <row r="628181" spans="6:6" x14ac:dyDescent="0.25">
      <c r="F628181" s="195"/>
    </row>
    <row r="628182" spans="6:6" x14ac:dyDescent="0.25">
      <c r="F628182" s="195"/>
    </row>
    <row r="628183" spans="6:6" x14ac:dyDescent="0.25">
      <c r="F628183" s="195"/>
    </row>
    <row r="628184" spans="6:6" x14ac:dyDescent="0.25">
      <c r="F628184" s="195"/>
    </row>
    <row r="628185" spans="6:6" x14ac:dyDescent="0.25">
      <c r="F628185" s="195"/>
    </row>
    <row r="628186" spans="6:6" x14ac:dyDescent="0.25">
      <c r="F628186" s="195"/>
    </row>
    <row r="628187" spans="6:6" x14ac:dyDescent="0.25">
      <c r="F628187" s="195"/>
    </row>
    <row r="628188" spans="6:6" x14ac:dyDescent="0.25">
      <c r="F628188" s="195"/>
    </row>
    <row r="628189" spans="6:6" x14ac:dyDescent="0.25">
      <c r="F628189" s="195"/>
    </row>
    <row r="628190" spans="6:6" x14ac:dyDescent="0.25">
      <c r="F628190" s="195"/>
    </row>
    <row r="628191" spans="6:6" x14ac:dyDescent="0.25">
      <c r="F628191" s="195"/>
    </row>
    <row r="628192" spans="6:6" x14ac:dyDescent="0.25">
      <c r="F628192" s="195"/>
    </row>
    <row r="628193" spans="6:6" x14ac:dyDescent="0.25">
      <c r="F628193" s="195"/>
    </row>
    <row r="628194" spans="6:6" x14ac:dyDescent="0.25">
      <c r="F628194" s="195"/>
    </row>
    <row r="628195" spans="6:6" x14ac:dyDescent="0.25">
      <c r="F628195" s="195"/>
    </row>
    <row r="628196" spans="6:6" x14ac:dyDescent="0.25">
      <c r="F628196" s="195"/>
    </row>
    <row r="628197" spans="6:6" x14ac:dyDescent="0.25">
      <c r="F628197" s="195"/>
    </row>
    <row r="628198" spans="6:6" x14ac:dyDescent="0.25">
      <c r="F628198" s="195"/>
    </row>
    <row r="628199" spans="6:6" x14ac:dyDescent="0.25">
      <c r="F628199" s="195"/>
    </row>
    <row r="628200" spans="6:6" x14ac:dyDescent="0.25">
      <c r="F628200" s="195"/>
    </row>
    <row r="628201" spans="6:6" x14ac:dyDescent="0.25">
      <c r="F628201" s="195"/>
    </row>
    <row r="628202" spans="6:6" x14ac:dyDescent="0.25">
      <c r="F628202" s="195"/>
    </row>
    <row r="628203" spans="6:6" x14ac:dyDescent="0.25">
      <c r="F628203" s="195"/>
    </row>
    <row r="628204" spans="6:6" x14ac:dyDescent="0.25">
      <c r="F628204" s="195"/>
    </row>
    <row r="628205" spans="6:6" x14ac:dyDescent="0.25">
      <c r="F628205" s="195"/>
    </row>
    <row r="628206" spans="6:6" x14ac:dyDescent="0.25">
      <c r="F628206" s="195"/>
    </row>
    <row r="628207" spans="6:6" x14ac:dyDescent="0.25">
      <c r="F628207" s="195"/>
    </row>
    <row r="628208" spans="6:6" x14ac:dyDescent="0.25">
      <c r="F628208" s="195"/>
    </row>
    <row r="628209" spans="6:6" x14ac:dyDescent="0.25">
      <c r="F628209" s="195"/>
    </row>
    <row r="628210" spans="6:6" x14ac:dyDescent="0.25">
      <c r="F628210" s="195"/>
    </row>
    <row r="628211" spans="6:6" x14ac:dyDescent="0.25">
      <c r="F628211" s="195"/>
    </row>
    <row r="628212" spans="6:6" x14ac:dyDescent="0.25">
      <c r="F628212" s="195"/>
    </row>
    <row r="628213" spans="6:6" x14ac:dyDescent="0.25">
      <c r="F628213" s="195"/>
    </row>
    <row r="628214" spans="6:6" x14ac:dyDescent="0.25">
      <c r="F628214" s="195"/>
    </row>
    <row r="628215" spans="6:6" x14ac:dyDescent="0.25">
      <c r="F628215" s="195"/>
    </row>
    <row r="628216" spans="6:6" x14ac:dyDescent="0.25">
      <c r="F628216" s="195"/>
    </row>
    <row r="628217" spans="6:6" x14ac:dyDescent="0.25">
      <c r="F628217" s="195"/>
    </row>
    <row r="628218" spans="6:6" x14ac:dyDescent="0.25">
      <c r="F628218" s="195"/>
    </row>
    <row r="628219" spans="6:6" x14ac:dyDescent="0.25">
      <c r="F628219" s="195"/>
    </row>
    <row r="628220" spans="6:6" x14ac:dyDescent="0.25">
      <c r="F628220" s="195"/>
    </row>
    <row r="628221" spans="6:6" x14ac:dyDescent="0.25">
      <c r="F628221" s="195"/>
    </row>
    <row r="628222" spans="6:6" x14ac:dyDescent="0.25">
      <c r="F628222" s="195"/>
    </row>
    <row r="628223" spans="6:6" x14ac:dyDescent="0.25">
      <c r="F628223" s="195"/>
    </row>
    <row r="628224" spans="6:6" x14ac:dyDescent="0.25">
      <c r="F628224" s="195"/>
    </row>
    <row r="628225" spans="6:6" x14ac:dyDescent="0.25">
      <c r="F628225" s="195"/>
    </row>
    <row r="628226" spans="6:6" x14ac:dyDescent="0.25">
      <c r="F628226" s="195"/>
    </row>
    <row r="628227" spans="6:6" x14ac:dyDescent="0.25">
      <c r="F628227" s="195"/>
    </row>
    <row r="628228" spans="6:6" x14ac:dyDescent="0.25">
      <c r="F628228" s="195"/>
    </row>
    <row r="628229" spans="6:6" x14ac:dyDescent="0.25">
      <c r="F628229" s="195"/>
    </row>
    <row r="628230" spans="6:6" x14ac:dyDescent="0.25">
      <c r="F628230" s="195"/>
    </row>
    <row r="628231" spans="6:6" x14ac:dyDescent="0.25">
      <c r="F628231" s="195"/>
    </row>
    <row r="628232" spans="6:6" x14ac:dyDescent="0.25">
      <c r="F628232" s="195"/>
    </row>
    <row r="628233" spans="6:6" x14ac:dyDescent="0.25">
      <c r="F628233" s="195"/>
    </row>
    <row r="628234" spans="6:6" x14ac:dyDescent="0.25">
      <c r="F628234" s="195"/>
    </row>
    <row r="628235" spans="6:6" x14ac:dyDescent="0.25">
      <c r="F628235" s="195"/>
    </row>
    <row r="628236" spans="6:6" x14ac:dyDescent="0.25">
      <c r="F628236" s="195"/>
    </row>
    <row r="628237" spans="6:6" x14ac:dyDescent="0.25">
      <c r="F628237" s="195"/>
    </row>
    <row r="628238" spans="6:6" x14ac:dyDescent="0.25">
      <c r="F628238" s="195"/>
    </row>
    <row r="628239" spans="6:6" x14ac:dyDescent="0.25">
      <c r="F628239" s="195"/>
    </row>
    <row r="628240" spans="6:6" x14ac:dyDescent="0.25">
      <c r="F628240" s="195"/>
    </row>
    <row r="628241" spans="6:6" x14ac:dyDescent="0.25">
      <c r="F628241" s="195"/>
    </row>
    <row r="628242" spans="6:6" x14ac:dyDescent="0.25">
      <c r="F628242" s="195"/>
    </row>
    <row r="628243" spans="6:6" x14ac:dyDescent="0.25">
      <c r="F628243" s="195"/>
    </row>
    <row r="628244" spans="6:6" x14ac:dyDescent="0.25">
      <c r="F628244" s="195"/>
    </row>
    <row r="628245" spans="6:6" x14ac:dyDescent="0.25">
      <c r="F628245" s="195"/>
    </row>
    <row r="628246" spans="6:6" x14ac:dyDescent="0.25">
      <c r="F628246" s="195"/>
    </row>
    <row r="628247" spans="6:6" x14ac:dyDescent="0.25">
      <c r="F628247" s="195"/>
    </row>
    <row r="628248" spans="6:6" x14ac:dyDescent="0.25">
      <c r="F628248" s="195"/>
    </row>
    <row r="628249" spans="6:6" x14ac:dyDescent="0.25">
      <c r="F628249" s="195"/>
    </row>
    <row r="628250" spans="6:6" x14ac:dyDescent="0.25">
      <c r="F628250" s="195"/>
    </row>
    <row r="628251" spans="6:6" x14ac:dyDescent="0.25">
      <c r="F628251" s="195"/>
    </row>
    <row r="628252" spans="6:6" x14ac:dyDescent="0.25">
      <c r="F628252" s="195"/>
    </row>
    <row r="628253" spans="6:6" x14ac:dyDescent="0.25">
      <c r="F628253" s="195"/>
    </row>
    <row r="628254" spans="6:6" x14ac:dyDescent="0.25">
      <c r="F628254" s="195"/>
    </row>
    <row r="628255" spans="6:6" x14ac:dyDescent="0.25">
      <c r="F628255" s="195"/>
    </row>
    <row r="628256" spans="6:6" x14ac:dyDescent="0.25">
      <c r="F628256" s="195"/>
    </row>
    <row r="628257" spans="6:6" x14ac:dyDescent="0.25">
      <c r="F628257" s="195"/>
    </row>
    <row r="628258" spans="6:6" x14ac:dyDescent="0.25">
      <c r="F628258" s="195"/>
    </row>
    <row r="628259" spans="6:6" x14ac:dyDescent="0.25">
      <c r="F628259" s="195"/>
    </row>
    <row r="628260" spans="6:6" x14ac:dyDescent="0.25">
      <c r="F628260" s="195"/>
    </row>
    <row r="628261" spans="6:6" x14ac:dyDescent="0.25">
      <c r="F628261" s="195"/>
    </row>
    <row r="628262" spans="6:6" x14ac:dyDescent="0.25">
      <c r="F628262" s="195"/>
    </row>
    <row r="628263" spans="6:6" x14ac:dyDescent="0.25">
      <c r="F628263" s="195"/>
    </row>
    <row r="628264" spans="6:6" x14ac:dyDescent="0.25">
      <c r="F628264" s="195"/>
    </row>
    <row r="628265" spans="6:6" x14ac:dyDescent="0.25">
      <c r="F628265" s="195"/>
    </row>
    <row r="628266" spans="6:6" x14ac:dyDescent="0.25">
      <c r="F628266" s="195"/>
    </row>
    <row r="628267" spans="6:6" x14ac:dyDescent="0.25">
      <c r="F628267" s="195"/>
    </row>
    <row r="628268" spans="6:6" x14ac:dyDescent="0.25">
      <c r="F628268" s="195"/>
    </row>
    <row r="628269" spans="6:6" x14ac:dyDescent="0.25">
      <c r="F628269" s="195"/>
    </row>
    <row r="628270" spans="6:6" x14ac:dyDescent="0.25">
      <c r="F628270" s="195"/>
    </row>
    <row r="628271" spans="6:6" x14ac:dyDescent="0.25">
      <c r="F628271" s="195"/>
    </row>
    <row r="628272" spans="6:6" x14ac:dyDescent="0.25">
      <c r="F628272" s="195"/>
    </row>
    <row r="628273" spans="6:6" x14ac:dyDescent="0.25">
      <c r="F628273" s="195"/>
    </row>
    <row r="628274" spans="6:6" x14ac:dyDescent="0.25">
      <c r="F628274" s="195"/>
    </row>
    <row r="628275" spans="6:6" x14ac:dyDescent="0.25">
      <c r="F628275" s="195"/>
    </row>
    <row r="628276" spans="6:6" x14ac:dyDescent="0.25">
      <c r="F628276" s="195"/>
    </row>
    <row r="628277" spans="6:6" x14ac:dyDescent="0.25">
      <c r="F628277" s="195"/>
    </row>
    <row r="628278" spans="6:6" x14ac:dyDescent="0.25">
      <c r="F628278" s="195"/>
    </row>
    <row r="628279" spans="6:6" x14ac:dyDescent="0.25">
      <c r="F628279" s="195"/>
    </row>
    <row r="628280" spans="6:6" x14ac:dyDescent="0.25">
      <c r="F628280" s="195"/>
    </row>
    <row r="628281" spans="6:6" x14ac:dyDescent="0.25">
      <c r="F628281" s="195"/>
    </row>
    <row r="628282" spans="6:6" x14ac:dyDescent="0.25">
      <c r="F628282" s="195"/>
    </row>
    <row r="628283" spans="6:6" x14ac:dyDescent="0.25">
      <c r="F628283" s="195"/>
    </row>
    <row r="628284" spans="6:6" x14ac:dyDescent="0.25">
      <c r="F628284" s="195"/>
    </row>
    <row r="628285" spans="6:6" x14ac:dyDescent="0.25">
      <c r="F628285" s="195"/>
    </row>
    <row r="628286" spans="6:6" x14ac:dyDescent="0.25">
      <c r="F628286" s="195"/>
    </row>
    <row r="628287" spans="6:6" x14ac:dyDescent="0.25">
      <c r="F628287" s="195"/>
    </row>
    <row r="628288" spans="6:6" x14ac:dyDescent="0.25">
      <c r="F628288" s="195"/>
    </row>
    <row r="628289" spans="6:6" x14ac:dyDescent="0.25">
      <c r="F628289" s="195"/>
    </row>
    <row r="628290" spans="6:6" x14ac:dyDescent="0.25">
      <c r="F628290" s="195"/>
    </row>
    <row r="628291" spans="6:6" x14ac:dyDescent="0.25">
      <c r="F628291" s="195"/>
    </row>
    <row r="628292" spans="6:6" x14ac:dyDescent="0.25">
      <c r="F628292" s="195"/>
    </row>
    <row r="628293" spans="6:6" x14ac:dyDescent="0.25">
      <c r="F628293" s="195"/>
    </row>
    <row r="628294" spans="6:6" x14ac:dyDescent="0.25">
      <c r="F628294" s="195"/>
    </row>
    <row r="628295" spans="6:6" x14ac:dyDescent="0.25">
      <c r="F628295" s="195"/>
    </row>
    <row r="628296" spans="6:6" x14ac:dyDescent="0.25">
      <c r="F628296" s="195"/>
    </row>
    <row r="628297" spans="6:6" x14ac:dyDescent="0.25">
      <c r="F628297" s="195"/>
    </row>
    <row r="628298" spans="6:6" x14ac:dyDescent="0.25">
      <c r="F628298" s="195"/>
    </row>
    <row r="628299" spans="6:6" x14ac:dyDescent="0.25">
      <c r="F628299" s="195"/>
    </row>
    <row r="628300" spans="6:6" x14ac:dyDescent="0.25">
      <c r="F628300" s="195"/>
    </row>
    <row r="628301" spans="6:6" x14ac:dyDescent="0.25">
      <c r="F628301" s="195"/>
    </row>
    <row r="628302" spans="6:6" x14ac:dyDescent="0.25">
      <c r="F628302" s="195"/>
    </row>
    <row r="628303" spans="6:6" x14ac:dyDescent="0.25">
      <c r="F628303" s="195"/>
    </row>
    <row r="628304" spans="6:6" x14ac:dyDescent="0.25">
      <c r="F628304" s="195"/>
    </row>
    <row r="628305" spans="6:6" x14ac:dyDescent="0.25">
      <c r="F628305" s="195"/>
    </row>
    <row r="628306" spans="6:6" x14ac:dyDescent="0.25">
      <c r="F628306" s="195"/>
    </row>
    <row r="628307" spans="6:6" x14ac:dyDescent="0.25">
      <c r="F628307" s="195"/>
    </row>
    <row r="628308" spans="6:6" x14ac:dyDescent="0.25">
      <c r="F628308" s="195"/>
    </row>
    <row r="628309" spans="6:6" x14ac:dyDescent="0.25">
      <c r="F628309" s="195"/>
    </row>
    <row r="628310" spans="6:6" x14ac:dyDescent="0.25">
      <c r="F628310" s="195"/>
    </row>
    <row r="628311" spans="6:6" x14ac:dyDescent="0.25">
      <c r="F628311" s="195"/>
    </row>
    <row r="628312" spans="6:6" x14ac:dyDescent="0.25">
      <c r="F628312" s="195"/>
    </row>
    <row r="628313" spans="6:6" x14ac:dyDescent="0.25">
      <c r="F628313" s="195"/>
    </row>
    <row r="628314" spans="6:6" x14ac:dyDescent="0.25">
      <c r="F628314" s="195"/>
    </row>
    <row r="628315" spans="6:6" x14ac:dyDescent="0.25">
      <c r="F628315" s="195"/>
    </row>
    <row r="628316" spans="6:6" x14ac:dyDescent="0.25">
      <c r="F628316" s="195"/>
    </row>
    <row r="628317" spans="6:6" x14ac:dyDescent="0.25">
      <c r="F628317" s="195"/>
    </row>
    <row r="628318" spans="6:6" x14ac:dyDescent="0.25">
      <c r="F628318" s="195"/>
    </row>
    <row r="628319" spans="6:6" x14ac:dyDescent="0.25">
      <c r="F628319" s="195"/>
    </row>
    <row r="628320" spans="6:6" x14ac:dyDescent="0.25">
      <c r="F628320" s="195"/>
    </row>
    <row r="628321" spans="6:6" x14ac:dyDescent="0.25">
      <c r="F628321" s="195"/>
    </row>
    <row r="628322" spans="6:6" x14ac:dyDescent="0.25">
      <c r="F628322" s="195"/>
    </row>
    <row r="628323" spans="6:6" x14ac:dyDescent="0.25">
      <c r="F628323" s="195"/>
    </row>
    <row r="628324" spans="6:6" x14ac:dyDescent="0.25">
      <c r="F628324" s="195"/>
    </row>
    <row r="628325" spans="6:6" x14ac:dyDescent="0.25">
      <c r="F628325" s="195"/>
    </row>
    <row r="628326" spans="6:6" x14ac:dyDescent="0.25">
      <c r="F628326" s="195"/>
    </row>
    <row r="628327" spans="6:6" x14ac:dyDescent="0.25">
      <c r="F628327" s="195"/>
    </row>
    <row r="628328" spans="6:6" x14ac:dyDescent="0.25">
      <c r="F628328" s="195"/>
    </row>
    <row r="628329" spans="6:6" x14ac:dyDescent="0.25">
      <c r="F628329" s="195"/>
    </row>
    <row r="628330" spans="6:6" x14ac:dyDescent="0.25">
      <c r="F628330" s="195"/>
    </row>
    <row r="628331" spans="6:6" x14ac:dyDescent="0.25">
      <c r="F628331" s="195"/>
    </row>
    <row r="628332" spans="6:6" x14ac:dyDescent="0.25">
      <c r="F628332" s="195"/>
    </row>
    <row r="628333" spans="6:6" x14ac:dyDescent="0.25">
      <c r="F628333" s="195"/>
    </row>
    <row r="628334" spans="6:6" x14ac:dyDescent="0.25">
      <c r="F628334" s="195"/>
    </row>
    <row r="628335" spans="6:6" x14ac:dyDescent="0.25">
      <c r="F628335" s="195"/>
    </row>
    <row r="628336" spans="6:6" x14ac:dyDescent="0.25">
      <c r="F628336" s="195"/>
    </row>
    <row r="628337" spans="6:6" x14ac:dyDescent="0.25">
      <c r="F628337" s="195"/>
    </row>
    <row r="628338" spans="6:6" x14ac:dyDescent="0.25">
      <c r="F628338" s="195"/>
    </row>
    <row r="628339" spans="6:6" x14ac:dyDescent="0.25">
      <c r="F628339" s="195"/>
    </row>
    <row r="628340" spans="6:6" x14ac:dyDescent="0.25">
      <c r="F628340" s="195"/>
    </row>
    <row r="628341" spans="6:6" x14ac:dyDescent="0.25">
      <c r="F628341" s="195"/>
    </row>
    <row r="628342" spans="6:6" x14ac:dyDescent="0.25">
      <c r="F628342" s="195"/>
    </row>
    <row r="628343" spans="6:6" x14ac:dyDescent="0.25">
      <c r="F628343" s="195"/>
    </row>
    <row r="628344" spans="6:6" x14ac:dyDescent="0.25">
      <c r="F628344" s="195"/>
    </row>
    <row r="628345" spans="6:6" x14ac:dyDescent="0.25">
      <c r="F628345" s="195"/>
    </row>
    <row r="628346" spans="6:6" x14ac:dyDescent="0.25">
      <c r="F628346" s="195"/>
    </row>
    <row r="628347" spans="6:6" x14ac:dyDescent="0.25">
      <c r="F628347" s="195"/>
    </row>
    <row r="628348" spans="6:6" x14ac:dyDescent="0.25">
      <c r="F628348" s="195"/>
    </row>
    <row r="628349" spans="6:6" x14ac:dyDescent="0.25">
      <c r="F628349" s="195"/>
    </row>
    <row r="628350" spans="6:6" x14ac:dyDescent="0.25">
      <c r="F628350" s="195"/>
    </row>
    <row r="628351" spans="6:6" x14ac:dyDescent="0.25">
      <c r="F628351" s="195"/>
    </row>
    <row r="628352" spans="6:6" x14ac:dyDescent="0.25">
      <c r="F628352" s="195"/>
    </row>
    <row r="628353" spans="6:6" x14ac:dyDescent="0.25">
      <c r="F628353" s="195"/>
    </row>
    <row r="628354" spans="6:6" x14ac:dyDescent="0.25">
      <c r="F628354" s="195"/>
    </row>
    <row r="628355" spans="6:6" x14ac:dyDescent="0.25">
      <c r="F628355" s="195"/>
    </row>
    <row r="628356" spans="6:6" x14ac:dyDescent="0.25">
      <c r="F628356" s="195"/>
    </row>
    <row r="628357" spans="6:6" x14ac:dyDescent="0.25">
      <c r="F628357" s="195"/>
    </row>
    <row r="628358" spans="6:6" x14ac:dyDescent="0.25">
      <c r="F628358" s="195"/>
    </row>
    <row r="628359" spans="6:6" x14ac:dyDescent="0.25">
      <c r="F628359" s="195"/>
    </row>
    <row r="628360" spans="6:6" x14ac:dyDescent="0.25">
      <c r="F628360" s="195"/>
    </row>
    <row r="628361" spans="6:6" x14ac:dyDescent="0.25">
      <c r="F628361" s="195"/>
    </row>
    <row r="628362" spans="6:6" x14ac:dyDescent="0.25">
      <c r="F628362" s="195"/>
    </row>
    <row r="628363" spans="6:6" x14ac:dyDescent="0.25">
      <c r="F628363" s="195"/>
    </row>
    <row r="628364" spans="6:6" x14ac:dyDescent="0.25">
      <c r="F628364" s="195"/>
    </row>
    <row r="628365" spans="6:6" x14ac:dyDescent="0.25">
      <c r="F628365" s="195"/>
    </row>
    <row r="628366" spans="6:6" x14ac:dyDescent="0.25">
      <c r="F628366" s="195"/>
    </row>
    <row r="628367" spans="6:6" x14ac:dyDescent="0.25">
      <c r="F628367" s="195"/>
    </row>
    <row r="628368" spans="6:6" x14ac:dyDescent="0.25">
      <c r="F628368" s="195"/>
    </row>
    <row r="633486" spans="6:6" x14ac:dyDescent="0.25">
      <c r="F633486" s="195"/>
    </row>
    <row r="633487" spans="6:6" x14ac:dyDescent="0.25">
      <c r="F633487" s="195"/>
    </row>
    <row r="633488" spans="6:6" x14ac:dyDescent="0.25">
      <c r="F633488" s="195"/>
    </row>
    <row r="633489" spans="6:6" x14ac:dyDescent="0.25">
      <c r="F633489" s="195"/>
    </row>
    <row r="633490" spans="6:6" x14ac:dyDescent="0.25">
      <c r="F633490" s="195"/>
    </row>
    <row r="633491" spans="6:6" x14ac:dyDescent="0.25">
      <c r="F633491" s="195"/>
    </row>
    <row r="633492" spans="6:6" x14ac:dyDescent="0.25">
      <c r="F633492" s="195"/>
    </row>
    <row r="633493" spans="6:6" x14ac:dyDescent="0.25">
      <c r="F633493" s="195"/>
    </row>
    <row r="633494" spans="6:6" x14ac:dyDescent="0.25">
      <c r="F633494" s="195"/>
    </row>
    <row r="633495" spans="6:6" x14ac:dyDescent="0.25">
      <c r="F633495" s="195"/>
    </row>
    <row r="633496" spans="6:6" x14ac:dyDescent="0.25">
      <c r="F633496" s="195"/>
    </row>
    <row r="633497" spans="6:6" x14ac:dyDescent="0.25">
      <c r="F633497" s="195"/>
    </row>
    <row r="633498" spans="6:6" x14ac:dyDescent="0.25">
      <c r="F633498" s="195"/>
    </row>
    <row r="633499" spans="6:6" x14ac:dyDescent="0.25">
      <c r="F633499" s="195"/>
    </row>
    <row r="633500" spans="6:6" x14ac:dyDescent="0.25">
      <c r="F633500" s="195"/>
    </row>
    <row r="633501" spans="6:6" x14ac:dyDescent="0.25">
      <c r="F633501" s="195"/>
    </row>
    <row r="633502" spans="6:6" x14ac:dyDescent="0.25">
      <c r="F633502" s="195"/>
    </row>
    <row r="633503" spans="6:6" x14ac:dyDescent="0.25">
      <c r="F633503" s="195"/>
    </row>
    <row r="633504" spans="6:6" x14ac:dyDescent="0.25">
      <c r="F633504" s="195"/>
    </row>
    <row r="633505" spans="6:6" x14ac:dyDescent="0.25">
      <c r="F633505" s="195"/>
    </row>
    <row r="633506" spans="6:6" x14ac:dyDescent="0.25">
      <c r="F633506" s="195"/>
    </row>
    <row r="633507" spans="6:6" x14ac:dyDescent="0.25">
      <c r="F633507" s="195"/>
    </row>
    <row r="633508" spans="6:6" x14ac:dyDescent="0.25">
      <c r="F633508" s="195"/>
    </row>
    <row r="633509" spans="6:6" x14ac:dyDescent="0.25">
      <c r="F633509" s="195"/>
    </row>
    <row r="633510" spans="6:6" x14ac:dyDescent="0.25">
      <c r="F633510" s="195"/>
    </row>
    <row r="633511" spans="6:6" x14ac:dyDescent="0.25">
      <c r="F633511" s="195"/>
    </row>
    <row r="633512" spans="6:6" x14ac:dyDescent="0.25">
      <c r="F633512" s="195"/>
    </row>
    <row r="633513" spans="6:6" x14ac:dyDescent="0.25">
      <c r="F633513" s="195"/>
    </row>
    <row r="633514" spans="6:6" x14ac:dyDescent="0.25">
      <c r="F633514" s="195"/>
    </row>
    <row r="633515" spans="6:6" x14ac:dyDescent="0.25">
      <c r="F633515" s="195"/>
    </row>
    <row r="633516" spans="6:6" x14ac:dyDescent="0.25">
      <c r="F633516" s="195"/>
    </row>
    <row r="633517" spans="6:6" x14ac:dyDescent="0.25">
      <c r="F633517" s="195"/>
    </row>
    <row r="633518" spans="6:6" x14ac:dyDescent="0.25">
      <c r="F633518" s="195"/>
    </row>
    <row r="633519" spans="6:6" x14ac:dyDescent="0.25">
      <c r="F633519" s="195"/>
    </row>
    <row r="633520" spans="6:6" x14ac:dyDescent="0.25">
      <c r="F633520" s="195"/>
    </row>
    <row r="633521" spans="6:6" x14ac:dyDescent="0.25">
      <c r="F633521" s="195"/>
    </row>
    <row r="633522" spans="6:6" x14ac:dyDescent="0.25">
      <c r="F633522" s="195"/>
    </row>
    <row r="633523" spans="6:6" x14ac:dyDescent="0.25">
      <c r="F633523" s="195"/>
    </row>
    <row r="633524" spans="6:6" x14ac:dyDescent="0.25">
      <c r="F633524" s="195"/>
    </row>
    <row r="633525" spans="6:6" x14ac:dyDescent="0.25">
      <c r="F633525" s="195"/>
    </row>
    <row r="633526" spans="6:6" x14ac:dyDescent="0.25">
      <c r="F633526" s="195"/>
    </row>
    <row r="633527" spans="6:6" x14ac:dyDescent="0.25">
      <c r="F633527" s="195"/>
    </row>
    <row r="633528" spans="6:6" x14ac:dyDescent="0.25">
      <c r="F633528" s="195"/>
    </row>
    <row r="633529" spans="6:6" x14ac:dyDescent="0.25">
      <c r="F633529" s="195"/>
    </row>
    <row r="633530" spans="6:6" x14ac:dyDescent="0.25">
      <c r="F633530" s="195"/>
    </row>
    <row r="633531" spans="6:6" x14ac:dyDescent="0.25">
      <c r="F633531" s="195"/>
    </row>
    <row r="633532" spans="6:6" x14ac:dyDescent="0.25">
      <c r="F633532" s="195"/>
    </row>
    <row r="633533" spans="6:6" x14ac:dyDescent="0.25">
      <c r="F633533" s="195"/>
    </row>
    <row r="633534" spans="6:6" x14ac:dyDescent="0.25">
      <c r="F633534" s="195"/>
    </row>
    <row r="633535" spans="6:6" x14ac:dyDescent="0.25">
      <c r="F633535" s="195"/>
    </row>
    <row r="633536" spans="6:6" x14ac:dyDescent="0.25">
      <c r="F633536" s="195"/>
    </row>
    <row r="633537" spans="6:6" x14ac:dyDescent="0.25">
      <c r="F633537" s="195"/>
    </row>
    <row r="633538" spans="6:6" x14ac:dyDescent="0.25">
      <c r="F633538" s="195"/>
    </row>
    <row r="633539" spans="6:6" x14ac:dyDescent="0.25">
      <c r="F633539" s="195"/>
    </row>
    <row r="633540" spans="6:6" x14ac:dyDescent="0.25">
      <c r="F633540" s="195"/>
    </row>
    <row r="633541" spans="6:6" x14ac:dyDescent="0.25">
      <c r="F633541" s="195"/>
    </row>
    <row r="633542" spans="6:6" x14ac:dyDescent="0.25">
      <c r="F633542" s="195"/>
    </row>
    <row r="633543" spans="6:6" x14ac:dyDescent="0.25">
      <c r="F633543" s="195"/>
    </row>
    <row r="633544" spans="6:6" x14ac:dyDescent="0.25">
      <c r="F633544" s="195"/>
    </row>
    <row r="633545" spans="6:6" x14ac:dyDescent="0.25">
      <c r="F633545" s="195"/>
    </row>
    <row r="633546" spans="6:6" x14ac:dyDescent="0.25">
      <c r="F633546" s="195"/>
    </row>
    <row r="633547" spans="6:6" x14ac:dyDescent="0.25">
      <c r="F633547" s="195"/>
    </row>
    <row r="633548" spans="6:6" x14ac:dyDescent="0.25">
      <c r="F633548" s="195"/>
    </row>
    <row r="633549" spans="6:6" x14ac:dyDescent="0.25">
      <c r="F633549" s="195"/>
    </row>
    <row r="633550" spans="6:6" x14ac:dyDescent="0.25">
      <c r="F633550" s="195"/>
    </row>
    <row r="633551" spans="6:6" x14ac:dyDescent="0.25">
      <c r="F633551" s="195"/>
    </row>
    <row r="633552" spans="6:6" x14ac:dyDescent="0.25">
      <c r="F633552" s="195"/>
    </row>
    <row r="633553" spans="6:6" x14ac:dyDescent="0.25">
      <c r="F633553" s="195"/>
    </row>
    <row r="633554" spans="6:6" x14ac:dyDescent="0.25">
      <c r="F633554" s="195"/>
    </row>
    <row r="633555" spans="6:6" x14ac:dyDescent="0.25">
      <c r="F633555" s="195"/>
    </row>
    <row r="633556" spans="6:6" x14ac:dyDescent="0.25">
      <c r="F633556" s="195"/>
    </row>
    <row r="633557" spans="6:6" x14ac:dyDescent="0.25">
      <c r="F633557" s="195"/>
    </row>
    <row r="633558" spans="6:6" x14ac:dyDescent="0.25">
      <c r="F633558" s="195"/>
    </row>
    <row r="633559" spans="6:6" x14ac:dyDescent="0.25">
      <c r="F633559" s="195"/>
    </row>
    <row r="633560" spans="6:6" x14ac:dyDescent="0.25">
      <c r="F633560" s="195"/>
    </row>
    <row r="633561" spans="6:6" x14ac:dyDescent="0.25">
      <c r="F633561" s="195"/>
    </row>
    <row r="633562" spans="6:6" x14ac:dyDescent="0.25">
      <c r="F633562" s="195"/>
    </row>
    <row r="633563" spans="6:6" x14ac:dyDescent="0.25">
      <c r="F633563" s="195"/>
    </row>
    <row r="633564" spans="6:6" x14ac:dyDescent="0.25">
      <c r="F633564" s="195"/>
    </row>
    <row r="633565" spans="6:6" x14ac:dyDescent="0.25">
      <c r="F633565" s="195"/>
    </row>
    <row r="633566" spans="6:6" x14ac:dyDescent="0.25">
      <c r="F633566" s="195"/>
    </row>
    <row r="633567" spans="6:6" x14ac:dyDescent="0.25">
      <c r="F633567" s="195"/>
    </row>
    <row r="633568" spans="6:6" x14ac:dyDescent="0.25">
      <c r="F633568" s="195"/>
    </row>
    <row r="633569" spans="6:6" x14ac:dyDescent="0.25">
      <c r="F633569" s="195"/>
    </row>
    <row r="633570" spans="6:6" x14ac:dyDescent="0.25">
      <c r="F633570" s="195"/>
    </row>
    <row r="633571" spans="6:6" x14ac:dyDescent="0.25">
      <c r="F633571" s="195"/>
    </row>
    <row r="633572" spans="6:6" x14ac:dyDescent="0.25">
      <c r="F633572" s="195"/>
    </row>
    <row r="633573" spans="6:6" x14ac:dyDescent="0.25">
      <c r="F633573" s="195"/>
    </row>
    <row r="633574" spans="6:6" x14ac:dyDescent="0.25">
      <c r="F633574" s="195"/>
    </row>
    <row r="633575" spans="6:6" x14ac:dyDescent="0.25">
      <c r="F633575" s="195"/>
    </row>
    <row r="633576" spans="6:6" x14ac:dyDescent="0.25">
      <c r="F633576" s="195"/>
    </row>
    <row r="633577" spans="6:6" x14ac:dyDescent="0.25">
      <c r="F633577" s="195"/>
    </row>
    <row r="633578" spans="6:6" x14ac:dyDescent="0.25">
      <c r="F633578" s="195"/>
    </row>
    <row r="633579" spans="6:6" x14ac:dyDescent="0.25">
      <c r="F633579" s="195"/>
    </row>
    <row r="633580" spans="6:6" x14ac:dyDescent="0.25">
      <c r="F633580" s="195"/>
    </row>
    <row r="633581" spans="6:6" x14ac:dyDescent="0.25">
      <c r="F633581" s="195"/>
    </row>
    <row r="633582" spans="6:6" x14ac:dyDescent="0.25">
      <c r="F633582" s="195"/>
    </row>
    <row r="633583" spans="6:6" x14ac:dyDescent="0.25">
      <c r="F633583" s="195"/>
    </row>
    <row r="633584" spans="6:6" x14ac:dyDescent="0.25">
      <c r="F633584" s="195"/>
    </row>
    <row r="633585" spans="6:6" x14ac:dyDescent="0.25">
      <c r="F633585" s="195"/>
    </row>
    <row r="633586" spans="6:6" x14ac:dyDescent="0.25">
      <c r="F633586" s="195"/>
    </row>
    <row r="633587" spans="6:6" x14ac:dyDescent="0.25">
      <c r="F633587" s="195"/>
    </row>
    <row r="633588" spans="6:6" x14ac:dyDescent="0.25">
      <c r="F633588" s="195"/>
    </row>
    <row r="633589" spans="6:6" x14ac:dyDescent="0.25">
      <c r="F633589" s="195"/>
    </row>
    <row r="633590" spans="6:6" x14ac:dyDescent="0.25">
      <c r="F633590" s="195"/>
    </row>
    <row r="633591" spans="6:6" x14ac:dyDescent="0.25">
      <c r="F633591" s="195"/>
    </row>
    <row r="633592" spans="6:6" x14ac:dyDescent="0.25">
      <c r="F633592" s="195"/>
    </row>
    <row r="633593" spans="6:6" x14ac:dyDescent="0.25">
      <c r="F633593" s="195"/>
    </row>
    <row r="633594" spans="6:6" x14ac:dyDescent="0.25">
      <c r="F633594" s="195"/>
    </row>
    <row r="633595" spans="6:6" x14ac:dyDescent="0.25">
      <c r="F633595" s="195"/>
    </row>
    <row r="633596" spans="6:6" x14ac:dyDescent="0.25">
      <c r="F633596" s="195"/>
    </row>
    <row r="633597" spans="6:6" x14ac:dyDescent="0.25">
      <c r="F633597" s="195"/>
    </row>
    <row r="633598" spans="6:6" x14ac:dyDescent="0.25">
      <c r="F633598" s="195"/>
    </row>
    <row r="633599" spans="6:6" x14ac:dyDescent="0.25">
      <c r="F633599" s="195"/>
    </row>
    <row r="633600" spans="6:6" x14ac:dyDescent="0.25">
      <c r="F633600" s="195"/>
    </row>
    <row r="633601" spans="6:6" x14ac:dyDescent="0.25">
      <c r="F633601" s="195"/>
    </row>
    <row r="633602" spans="6:6" x14ac:dyDescent="0.25">
      <c r="F633602" s="195"/>
    </row>
    <row r="633603" spans="6:6" x14ac:dyDescent="0.25">
      <c r="F633603" s="195"/>
    </row>
    <row r="633604" spans="6:6" x14ac:dyDescent="0.25">
      <c r="F633604" s="195"/>
    </row>
    <row r="633605" spans="6:6" x14ac:dyDescent="0.25">
      <c r="F633605" s="195"/>
    </row>
    <row r="633606" spans="6:6" x14ac:dyDescent="0.25">
      <c r="F633606" s="195"/>
    </row>
    <row r="633607" spans="6:6" x14ac:dyDescent="0.25">
      <c r="F633607" s="195"/>
    </row>
    <row r="633608" spans="6:6" x14ac:dyDescent="0.25">
      <c r="F633608" s="195"/>
    </row>
    <row r="633609" spans="6:6" x14ac:dyDescent="0.25">
      <c r="F633609" s="195"/>
    </row>
    <row r="633610" spans="6:6" x14ac:dyDescent="0.25">
      <c r="F633610" s="195"/>
    </row>
    <row r="633611" spans="6:6" x14ac:dyDescent="0.25">
      <c r="F633611" s="195"/>
    </row>
    <row r="633612" spans="6:6" x14ac:dyDescent="0.25">
      <c r="F633612" s="195"/>
    </row>
    <row r="633613" spans="6:6" x14ac:dyDescent="0.25">
      <c r="F633613" s="195"/>
    </row>
    <row r="633614" spans="6:6" x14ac:dyDescent="0.25">
      <c r="F633614" s="195"/>
    </row>
    <row r="633615" spans="6:6" x14ac:dyDescent="0.25">
      <c r="F633615" s="195"/>
    </row>
    <row r="633616" spans="6:6" x14ac:dyDescent="0.25">
      <c r="F633616" s="195"/>
    </row>
    <row r="633617" spans="6:6" x14ac:dyDescent="0.25">
      <c r="F633617" s="195"/>
    </row>
    <row r="633618" spans="6:6" x14ac:dyDescent="0.25">
      <c r="F633618" s="195"/>
    </row>
    <row r="633619" spans="6:6" x14ac:dyDescent="0.25">
      <c r="F633619" s="195"/>
    </row>
    <row r="633620" spans="6:6" x14ac:dyDescent="0.25">
      <c r="F633620" s="195"/>
    </row>
    <row r="633621" spans="6:6" x14ac:dyDescent="0.25">
      <c r="F633621" s="195"/>
    </row>
    <row r="633622" spans="6:6" x14ac:dyDescent="0.25">
      <c r="F633622" s="195"/>
    </row>
    <row r="633623" spans="6:6" x14ac:dyDescent="0.25">
      <c r="F633623" s="195"/>
    </row>
    <row r="633624" spans="6:6" x14ac:dyDescent="0.25">
      <c r="F633624" s="195"/>
    </row>
    <row r="633625" spans="6:6" x14ac:dyDescent="0.25">
      <c r="F633625" s="195"/>
    </row>
    <row r="633626" spans="6:6" x14ac:dyDescent="0.25">
      <c r="F633626" s="195"/>
    </row>
    <row r="633627" spans="6:6" x14ac:dyDescent="0.25">
      <c r="F633627" s="195"/>
    </row>
    <row r="633628" spans="6:6" x14ac:dyDescent="0.25">
      <c r="F633628" s="195"/>
    </row>
    <row r="633629" spans="6:6" x14ac:dyDescent="0.25">
      <c r="F633629" s="195"/>
    </row>
    <row r="633630" spans="6:6" x14ac:dyDescent="0.25">
      <c r="F633630" s="195"/>
    </row>
    <row r="633631" spans="6:6" x14ac:dyDescent="0.25">
      <c r="F633631" s="195"/>
    </row>
    <row r="633632" spans="6:6" x14ac:dyDescent="0.25">
      <c r="F633632" s="195"/>
    </row>
    <row r="633633" spans="6:6" x14ac:dyDescent="0.25">
      <c r="F633633" s="195"/>
    </row>
    <row r="633634" spans="6:6" x14ac:dyDescent="0.25">
      <c r="F633634" s="195"/>
    </row>
    <row r="633635" spans="6:6" x14ac:dyDescent="0.25">
      <c r="F633635" s="195"/>
    </row>
    <row r="633636" spans="6:6" x14ac:dyDescent="0.25">
      <c r="F633636" s="195"/>
    </row>
    <row r="633637" spans="6:6" x14ac:dyDescent="0.25">
      <c r="F633637" s="195"/>
    </row>
    <row r="633638" spans="6:6" x14ac:dyDescent="0.25">
      <c r="F633638" s="195"/>
    </row>
    <row r="633639" spans="6:6" x14ac:dyDescent="0.25">
      <c r="F633639" s="195"/>
    </row>
    <row r="633640" spans="6:6" x14ac:dyDescent="0.25">
      <c r="F633640" s="195"/>
    </row>
    <row r="633641" spans="6:6" x14ac:dyDescent="0.25">
      <c r="F633641" s="195"/>
    </row>
    <row r="633642" spans="6:6" x14ac:dyDescent="0.25">
      <c r="F633642" s="195"/>
    </row>
    <row r="633643" spans="6:6" x14ac:dyDescent="0.25">
      <c r="F633643" s="195"/>
    </row>
    <row r="633644" spans="6:6" x14ac:dyDescent="0.25">
      <c r="F633644" s="195"/>
    </row>
    <row r="633645" spans="6:6" x14ac:dyDescent="0.25">
      <c r="F633645" s="195"/>
    </row>
    <row r="633646" spans="6:6" x14ac:dyDescent="0.25">
      <c r="F633646" s="195"/>
    </row>
    <row r="633647" spans="6:6" x14ac:dyDescent="0.25">
      <c r="F633647" s="195"/>
    </row>
    <row r="633648" spans="6:6" x14ac:dyDescent="0.25">
      <c r="F633648" s="195"/>
    </row>
    <row r="633649" spans="6:6" x14ac:dyDescent="0.25">
      <c r="F633649" s="195"/>
    </row>
    <row r="633650" spans="6:6" x14ac:dyDescent="0.25">
      <c r="F633650" s="195"/>
    </row>
    <row r="633651" spans="6:6" x14ac:dyDescent="0.25">
      <c r="F633651" s="195"/>
    </row>
    <row r="633652" spans="6:6" x14ac:dyDescent="0.25">
      <c r="F633652" s="195"/>
    </row>
    <row r="633653" spans="6:6" x14ac:dyDescent="0.25">
      <c r="F633653" s="195"/>
    </row>
    <row r="633654" spans="6:6" x14ac:dyDescent="0.25">
      <c r="F633654" s="195"/>
    </row>
    <row r="633655" spans="6:6" x14ac:dyDescent="0.25">
      <c r="F633655" s="195"/>
    </row>
    <row r="633656" spans="6:6" x14ac:dyDescent="0.25">
      <c r="F633656" s="195"/>
    </row>
    <row r="633657" spans="6:6" x14ac:dyDescent="0.25">
      <c r="F633657" s="195"/>
    </row>
    <row r="633658" spans="6:6" x14ac:dyDescent="0.25">
      <c r="F633658" s="195"/>
    </row>
    <row r="633659" spans="6:6" x14ac:dyDescent="0.25">
      <c r="F633659" s="195"/>
    </row>
    <row r="633660" spans="6:6" x14ac:dyDescent="0.25">
      <c r="F633660" s="195"/>
    </row>
    <row r="633661" spans="6:6" x14ac:dyDescent="0.25">
      <c r="F633661" s="195"/>
    </row>
    <row r="633662" spans="6:6" x14ac:dyDescent="0.25">
      <c r="F633662" s="195"/>
    </row>
    <row r="633663" spans="6:6" x14ac:dyDescent="0.25">
      <c r="F633663" s="195"/>
    </row>
    <row r="633664" spans="6:6" x14ac:dyDescent="0.25">
      <c r="F633664" s="195"/>
    </row>
    <row r="633665" spans="6:6" x14ac:dyDescent="0.25">
      <c r="F633665" s="195"/>
    </row>
    <row r="633666" spans="6:6" x14ac:dyDescent="0.25">
      <c r="F633666" s="195"/>
    </row>
    <row r="633667" spans="6:6" x14ac:dyDescent="0.25">
      <c r="F633667" s="195"/>
    </row>
    <row r="633668" spans="6:6" x14ac:dyDescent="0.25">
      <c r="F633668" s="195"/>
    </row>
    <row r="633669" spans="6:6" x14ac:dyDescent="0.25">
      <c r="F633669" s="195"/>
    </row>
    <row r="633670" spans="6:6" x14ac:dyDescent="0.25">
      <c r="F633670" s="195"/>
    </row>
    <row r="633671" spans="6:6" x14ac:dyDescent="0.25">
      <c r="F633671" s="195"/>
    </row>
    <row r="633672" spans="6:6" x14ac:dyDescent="0.25">
      <c r="F633672" s="195"/>
    </row>
    <row r="633673" spans="6:6" x14ac:dyDescent="0.25">
      <c r="F633673" s="195"/>
    </row>
    <row r="633674" spans="6:6" x14ac:dyDescent="0.25">
      <c r="F633674" s="195"/>
    </row>
    <row r="633675" spans="6:6" x14ac:dyDescent="0.25">
      <c r="F633675" s="195"/>
    </row>
    <row r="633676" spans="6:6" x14ac:dyDescent="0.25">
      <c r="F633676" s="195"/>
    </row>
    <row r="633677" spans="6:6" x14ac:dyDescent="0.25">
      <c r="F633677" s="195"/>
    </row>
    <row r="633678" spans="6:6" x14ac:dyDescent="0.25">
      <c r="F633678" s="195"/>
    </row>
    <row r="633679" spans="6:6" x14ac:dyDescent="0.25">
      <c r="F633679" s="195"/>
    </row>
    <row r="633680" spans="6:6" x14ac:dyDescent="0.25">
      <c r="F633680" s="195"/>
    </row>
    <row r="633681" spans="6:6" x14ac:dyDescent="0.25">
      <c r="F633681" s="195"/>
    </row>
    <row r="633682" spans="6:6" x14ac:dyDescent="0.25">
      <c r="F633682" s="195"/>
    </row>
    <row r="633683" spans="6:6" x14ac:dyDescent="0.25">
      <c r="F633683" s="195"/>
    </row>
    <row r="633684" spans="6:6" x14ac:dyDescent="0.25">
      <c r="F633684" s="195"/>
    </row>
    <row r="633685" spans="6:6" x14ac:dyDescent="0.25">
      <c r="F633685" s="195"/>
    </row>
    <row r="633686" spans="6:6" x14ac:dyDescent="0.25">
      <c r="F633686" s="195"/>
    </row>
    <row r="633687" spans="6:6" x14ac:dyDescent="0.25">
      <c r="F633687" s="195"/>
    </row>
    <row r="633688" spans="6:6" x14ac:dyDescent="0.25">
      <c r="F633688" s="195"/>
    </row>
    <row r="633689" spans="6:6" x14ac:dyDescent="0.25">
      <c r="F633689" s="195"/>
    </row>
    <row r="633690" spans="6:6" x14ac:dyDescent="0.25">
      <c r="F633690" s="195"/>
    </row>
    <row r="633691" spans="6:6" x14ac:dyDescent="0.25">
      <c r="F633691" s="195"/>
    </row>
    <row r="633692" spans="6:6" x14ac:dyDescent="0.25">
      <c r="F633692" s="195"/>
    </row>
    <row r="633693" spans="6:6" x14ac:dyDescent="0.25">
      <c r="F633693" s="195"/>
    </row>
    <row r="633694" spans="6:6" x14ac:dyDescent="0.25">
      <c r="F633694" s="195"/>
    </row>
    <row r="633695" spans="6:6" x14ac:dyDescent="0.25">
      <c r="F633695" s="195"/>
    </row>
    <row r="633696" spans="6:6" x14ac:dyDescent="0.25">
      <c r="F633696" s="195"/>
    </row>
    <row r="633697" spans="6:6" x14ac:dyDescent="0.25">
      <c r="F633697" s="195"/>
    </row>
    <row r="633698" spans="6:6" x14ac:dyDescent="0.25">
      <c r="F633698" s="195"/>
    </row>
    <row r="633699" spans="6:6" x14ac:dyDescent="0.25">
      <c r="F633699" s="195"/>
    </row>
    <row r="633700" spans="6:6" x14ac:dyDescent="0.25">
      <c r="F633700" s="195"/>
    </row>
    <row r="633701" spans="6:6" x14ac:dyDescent="0.25">
      <c r="F633701" s="195"/>
    </row>
    <row r="633702" spans="6:6" x14ac:dyDescent="0.25">
      <c r="F633702" s="195"/>
    </row>
    <row r="633703" spans="6:6" x14ac:dyDescent="0.25">
      <c r="F633703" s="195"/>
    </row>
    <row r="633704" spans="6:6" x14ac:dyDescent="0.25">
      <c r="F633704" s="195"/>
    </row>
    <row r="633705" spans="6:6" x14ac:dyDescent="0.25">
      <c r="F633705" s="195"/>
    </row>
    <row r="633706" spans="6:6" x14ac:dyDescent="0.25">
      <c r="F633706" s="195"/>
    </row>
    <row r="633707" spans="6:6" x14ac:dyDescent="0.25">
      <c r="F633707" s="195"/>
    </row>
    <row r="633708" spans="6:6" x14ac:dyDescent="0.25">
      <c r="F633708" s="195"/>
    </row>
    <row r="633709" spans="6:6" x14ac:dyDescent="0.25">
      <c r="F633709" s="195"/>
    </row>
    <row r="633710" spans="6:6" x14ac:dyDescent="0.25">
      <c r="F633710" s="195"/>
    </row>
    <row r="633711" spans="6:6" x14ac:dyDescent="0.25">
      <c r="F633711" s="195"/>
    </row>
    <row r="633712" spans="6:6" x14ac:dyDescent="0.25">
      <c r="F633712" s="195"/>
    </row>
    <row r="633713" spans="6:6" x14ac:dyDescent="0.25">
      <c r="F633713" s="195"/>
    </row>
    <row r="633714" spans="6:6" x14ac:dyDescent="0.25">
      <c r="F633714" s="195"/>
    </row>
    <row r="633715" spans="6:6" x14ac:dyDescent="0.25">
      <c r="F633715" s="195"/>
    </row>
    <row r="633716" spans="6:6" x14ac:dyDescent="0.25">
      <c r="F633716" s="195"/>
    </row>
    <row r="633717" spans="6:6" x14ac:dyDescent="0.25">
      <c r="F633717" s="195"/>
    </row>
    <row r="633718" spans="6:6" x14ac:dyDescent="0.25">
      <c r="F633718" s="195"/>
    </row>
    <row r="633719" spans="6:6" x14ac:dyDescent="0.25">
      <c r="F633719" s="195"/>
    </row>
    <row r="633720" spans="6:6" x14ac:dyDescent="0.25">
      <c r="F633720" s="195"/>
    </row>
    <row r="633721" spans="6:6" x14ac:dyDescent="0.25">
      <c r="F633721" s="195"/>
    </row>
    <row r="633722" spans="6:6" x14ac:dyDescent="0.25">
      <c r="F633722" s="195"/>
    </row>
    <row r="633723" spans="6:6" x14ac:dyDescent="0.25">
      <c r="F633723" s="195"/>
    </row>
    <row r="633724" spans="6:6" x14ac:dyDescent="0.25">
      <c r="F633724" s="195"/>
    </row>
    <row r="633725" spans="6:6" x14ac:dyDescent="0.25">
      <c r="F633725" s="195"/>
    </row>
    <row r="633726" spans="6:6" x14ac:dyDescent="0.25">
      <c r="F633726" s="195"/>
    </row>
    <row r="633727" spans="6:6" x14ac:dyDescent="0.25">
      <c r="F633727" s="195"/>
    </row>
    <row r="633728" spans="6:6" x14ac:dyDescent="0.25">
      <c r="F633728" s="195"/>
    </row>
    <row r="633729" spans="6:6" x14ac:dyDescent="0.25">
      <c r="F633729" s="195"/>
    </row>
    <row r="633730" spans="6:6" x14ac:dyDescent="0.25">
      <c r="F633730" s="195"/>
    </row>
    <row r="633731" spans="6:6" x14ac:dyDescent="0.25">
      <c r="F633731" s="195"/>
    </row>
    <row r="633732" spans="6:6" x14ac:dyDescent="0.25">
      <c r="F633732" s="195"/>
    </row>
    <row r="633733" spans="6:6" x14ac:dyDescent="0.25">
      <c r="F633733" s="195"/>
    </row>
    <row r="633734" spans="6:6" x14ac:dyDescent="0.25">
      <c r="F633734" s="195"/>
    </row>
    <row r="633735" spans="6:6" x14ac:dyDescent="0.25">
      <c r="F633735" s="195"/>
    </row>
    <row r="633736" spans="6:6" x14ac:dyDescent="0.25">
      <c r="F633736" s="195"/>
    </row>
    <row r="633737" spans="6:6" x14ac:dyDescent="0.25">
      <c r="F633737" s="195"/>
    </row>
    <row r="633738" spans="6:6" x14ac:dyDescent="0.25">
      <c r="F633738" s="195"/>
    </row>
    <row r="633739" spans="6:6" x14ac:dyDescent="0.25">
      <c r="F633739" s="195"/>
    </row>
    <row r="633740" spans="6:6" x14ac:dyDescent="0.25">
      <c r="F633740" s="195"/>
    </row>
    <row r="633741" spans="6:6" x14ac:dyDescent="0.25">
      <c r="F633741" s="195"/>
    </row>
    <row r="633742" spans="6:6" x14ac:dyDescent="0.25">
      <c r="F633742" s="195"/>
    </row>
    <row r="633743" spans="6:6" x14ac:dyDescent="0.25">
      <c r="F633743" s="195"/>
    </row>
    <row r="633744" spans="6:6" x14ac:dyDescent="0.25">
      <c r="F633744" s="195"/>
    </row>
    <row r="633745" spans="6:6" x14ac:dyDescent="0.25">
      <c r="F633745" s="195"/>
    </row>
    <row r="633746" spans="6:6" x14ac:dyDescent="0.25">
      <c r="F633746" s="195"/>
    </row>
    <row r="633747" spans="6:6" x14ac:dyDescent="0.25">
      <c r="F633747" s="195"/>
    </row>
    <row r="633748" spans="6:6" x14ac:dyDescent="0.25">
      <c r="F633748" s="195"/>
    </row>
    <row r="633749" spans="6:6" x14ac:dyDescent="0.25">
      <c r="F633749" s="195"/>
    </row>
    <row r="633750" spans="6:6" x14ac:dyDescent="0.25">
      <c r="F633750" s="195"/>
    </row>
    <row r="633751" spans="6:6" x14ac:dyDescent="0.25">
      <c r="F633751" s="195"/>
    </row>
    <row r="633752" spans="6:6" x14ac:dyDescent="0.25">
      <c r="F633752" s="195"/>
    </row>
    <row r="633753" spans="6:6" x14ac:dyDescent="0.25">
      <c r="F633753" s="195"/>
    </row>
    <row r="633754" spans="6:6" x14ac:dyDescent="0.25">
      <c r="F633754" s="195"/>
    </row>
    <row r="633755" spans="6:6" x14ac:dyDescent="0.25">
      <c r="F633755" s="195"/>
    </row>
    <row r="633756" spans="6:6" x14ac:dyDescent="0.25">
      <c r="F633756" s="195"/>
    </row>
    <row r="633757" spans="6:6" x14ac:dyDescent="0.25">
      <c r="F633757" s="195"/>
    </row>
    <row r="633758" spans="6:6" x14ac:dyDescent="0.25">
      <c r="F633758" s="195"/>
    </row>
    <row r="633759" spans="6:6" x14ac:dyDescent="0.25">
      <c r="F633759" s="195"/>
    </row>
    <row r="633760" spans="6:6" x14ac:dyDescent="0.25">
      <c r="F633760" s="195"/>
    </row>
    <row r="633761" spans="6:6" x14ac:dyDescent="0.25">
      <c r="F633761" s="195"/>
    </row>
    <row r="633762" spans="6:6" x14ac:dyDescent="0.25">
      <c r="F633762" s="195"/>
    </row>
    <row r="633763" spans="6:6" x14ac:dyDescent="0.25">
      <c r="F633763" s="195"/>
    </row>
    <row r="633764" spans="6:6" x14ac:dyDescent="0.25">
      <c r="F633764" s="195"/>
    </row>
    <row r="633765" spans="6:6" x14ac:dyDescent="0.25">
      <c r="F633765" s="195"/>
    </row>
    <row r="633766" spans="6:6" x14ac:dyDescent="0.25">
      <c r="F633766" s="195"/>
    </row>
    <row r="633767" spans="6:6" x14ac:dyDescent="0.25">
      <c r="F633767" s="195"/>
    </row>
    <row r="633768" spans="6:6" x14ac:dyDescent="0.25">
      <c r="F633768" s="195"/>
    </row>
    <row r="633769" spans="6:6" x14ac:dyDescent="0.25">
      <c r="F633769" s="195"/>
    </row>
    <row r="633770" spans="6:6" x14ac:dyDescent="0.25">
      <c r="F633770" s="195"/>
    </row>
    <row r="633771" spans="6:6" x14ac:dyDescent="0.25">
      <c r="F633771" s="195"/>
    </row>
    <row r="633772" spans="6:6" x14ac:dyDescent="0.25">
      <c r="F633772" s="195"/>
    </row>
    <row r="633773" spans="6:6" x14ac:dyDescent="0.25">
      <c r="F633773" s="195"/>
    </row>
    <row r="633774" spans="6:6" x14ac:dyDescent="0.25">
      <c r="F633774" s="195"/>
    </row>
    <row r="633775" spans="6:6" x14ac:dyDescent="0.25">
      <c r="F633775" s="195"/>
    </row>
    <row r="633776" spans="6:6" x14ac:dyDescent="0.25">
      <c r="F633776" s="195"/>
    </row>
    <row r="633777" spans="6:6" x14ac:dyDescent="0.25">
      <c r="F633777" s="195"/>
    </row>
    <row r="633778" spans="6:6" x14ac:dyDescent="0.25">
      <c r="F633778" s="195"/>
    </row>
    <row r="633779" spans="6:6" x14ac:dyDescent="0.25">
      <c r="F633779" s="195"/>
    </row>
    <row r="633780" spans="6:6" x14ac:dyDescent="0.25">
      <c r="F633780" s="195"/>
    </row>
    <row r="633781" spans="6:6" x14ac:dyDescent="0.25">
      <c r="F633781" s="195"/>
    </row>
    <row r="633782" spans="6:6" x14ac:dyDescent="0.25">
      <c r="F633782" s="195"/>
    </row>
    <row r="633783" spans="6:6" x14ac:dyDescent="0.25">
      <c r="F633783" s="195"/>
    </row>
    <row r="633784" spans="6:6" x14ac:dyDescent="0.25">
      <c r="F633784" s="195"/>
    </row>
    <row r="633785" spans="6:6" x14ac:dyDescent="0.25">
      <c r="F633785" s="195"/>
    </row>
    <row r="633786" spans="6:6" x14ac:dyDescent="0.25">
      <c r="F633786" s="195"/>
    </row>
    <row r="633787" spans="6:6" x14ac:dyDescent="0.25">
      <c r="F633787" s="195"/>
    </row>
    <row r="633788" spans="6:6" x14ac:dyDescent="0.25">
      <c r="F633788" s="195"/>
    </row>
    <row r="633789" spans="6:6" x14ac:dyDescent="0.25">
      <c r="F633789" s="195"/>
    </row>
    <row r="633790" spans="6:6" x14ac:dyDescent="0.25">
      <c r="F633790" s="195"/>
    </row>
    <row r="633791" spans="6:6" x14ac:dyDescent="0.25">
      <c r="F633791" s="195"/>
    </row>
    <row r="633792" spans="6:6" x14ac:dyDescent="0.25">
      <c r="F633792" s="195"/>
    </row>
    <row r="633793" spans="6:6" x14ac:dyDescent="0.25">
      <c r="F633793" s="195"/>
    </row>
    <row r="633794" spans="6:6" x14ac:dyDescent="0.25">
      <c r="F633794" s="195"/>
    </row>
    <row r="633795" spans="6:6" x14ac:dyDescent="0.25">
      <c r="F633795" s="195"/>
    </row>
    <row r="633796" spans="6:6" x14ac:dyDescent="0.25">
      <c r="F633796" s="195"/>
    </row>
    <row r="633797" spans="6:6" x14ac:dyDescent="0.25">
      <c r="F633797" s="195"/>
    </row>
    <row r="633798" spans="6:6" x14ac:dyDescent="0.25">
      <c r="F633798" s="195"/>
    </row>
    <row r="633799" spans="6:6" x14ac:dyDescent="0.25">
      <c r="F633799" s="195"/>
    </row>
    <row r="633800" spans="6:6" x14ac:dyDescent="0.25">
      <c r="F633800" s="195"/>
    </row>
    <row r="633801" spans="6:6" x14ac:dyDescent="0.25">
      <c r="F633801" s="195"/>
    </row>
    <row r="633802" spans="6:6" x14ac:dyDescent="0.25">
      <c r="F633802" s="195"/>
    </row>
    <row r="633803" spans="6:6" x14ac:dyDescent="0.25">
      <c r="F633803" s="195"/>
    </row>
    <row r="633804" spans="6:6" x14ac:dyDescent="0.25">
      <c r="F633804" s="195"/>
    </row>
    <row r="633805" spans="6:6" x14ac:dyDescent="0.25">
      <c r="F633805" s="195"/>
    </row>
    <row r="633806" spans="6:6" x14ac:dyDescent="0.25">
      <c r="F633806" s="195"/>
    </row>
    <row r="633807" spans="6:6" x14ac:dyDescent="0.25">
      <c r="F633807" s="195"/>
    </row>
    <row r="633808" spans="6:6" x14ac:dyDescent="0.25">
      <c r="F633808" s="195"/>
    </row>
    <row r="633809" spans="6:6" x14ac:dyDescent="0.25">
      <c r="F633809" s="195"/>
    </row>
    <row r="633810" spans="6:6" x14ac:dyDescent="0.25">
      <c r="F633810" s="195"/>
    </row>
    <row r="633811" spans="6:6" x14ac:dyDescent="0.25">
      <c r="F633811" s="195"/>
    </row>
    <row r="633812" spans="6:6" x14ac:dyDescent="0.25">
      <c r="F633812" s="195"/>
    </row>
    <row r="633813" spans="6:6" x14ac:dyDescent="0.25">
      <c r="F633813" s="195"/>
    </row>
    <row r="633814" spans="6:6" x14ac:dyDescent="0.25">
      <c r="F633814" s="195"/>
    </row>
    <row r="633815" spans="6:6" x14ac:dyDescent="0.25">
      <c r="F633815" s="195"/>
    </row>
    <row r="633816" spans="6:6" x14ac:dyDescent="0.25">
      <c r="F633816" s="195"/>
    </row>
    <row r="633817" spans="6:6" x14ac:dyDescent="0.25">
      <c r="F633817" s="195"/>
    </row>
    <row r="633818" spans="6:6" x14ac:dyDescent="0.25">
      <c r="F633818" s="195"/>
    </row>
    <row r="633819" spans="6:6" x14ac:dyDescent="0.25">
      <c r="F633819" s="195"/>
    </row>
    <row r="633820" spans="6:6" x14ac:dyDescent="0.25">
      <c r="F633820" s="195"/>
    </row>
    <row r="633821" spans="6:6" x14ac:dyDescent="0.25">
      <c r="F633821" s="195"/>
    </row>
    <row r="633822" spans="6:6" x14ac:dyDescent="0.25">
      <c r="F633822" s="195"/>
    </row>
    <row r="633823" spans="6:6" x14ac:dyDescent="0.25">
      <c r="F633823" s="195"/>
    </row>
    <row r="633824" spans="6:6" x14ac:dyDescent="0.25">
      <c r="F633824" s="195"/>
    </row>
    <row r="633825" spans="6:6" x14ac:dyDescent="0.25">
      <c r="F633825" s="195"/>
    </row>
    <row r="633826" spans="6:6" x14ac:dyDescent="0.25">
      <c r="F633826" s="195"/>
    </row>
    <row r="633827" spans="6:6" x14ac:dyDescent="0.25">
      <c r="F633827" s="195"/>
    </row>
    <row r="633828" spans="6:6" x14ac:dyDescent="0.25">
      <c r="F633828" s="195"/>
    </row>
    <row r="633829" spans="6:6" x14ac:dyDescent="0.25">
      <c r="F633829" s="195"/>
    </row>
    <row r="633830" spans="6:6" x14ac:dyDescent="0.25">
      <c r="F633830" s="195"/>
    </row>
    <row r="633831" spans="6:6" x14ac:dyDescent="0.25">
      <c r="F633831" s="195"/>
    </row>
    <row r="633832" spans="6:6" x14ac:dyDescent="0.25">
      <c r="F633832" s="195"/>
    </row>
    <row r="633833" spans="6:6" x14ac:dyDescent="0.25">
      <c r="F633833" s="195"/>
    </row>
    <row r="633834" spans="6:6" x14ac:dyDescent="0.25">
      <c r="F633834" s="195"/>
    </row>
    <row r="633835" spans="6:6" x14ac:dyDescent="0.25">
      <c r="F633835" s="195"/>
    </row>
    <row r="633836" spans="6:6" x14ac:dyDescent="0.25">
      <c r="F633836" s="195"/>
    </row>
    <row r="633837" spans="6:6" x14ac:dyDescent="0.25">
      <c r="F633837" s="195"/>
    </row>
    <row r="633838" spans="6:6" x14ac:dyDescent="0.25">
      <c r="F633838" s="195"/>
    </row>
    <row r="633839" spans="6:6" x14ac:dyDescent="0.25">
      <c r="F633839" s="195"/>
    </row>
    <row r="633840" spans="6:6" x14ac:dyDescent="0.25">
      <c r="F633840" s="195"/>
    </row>
    <row r="633841" spans="6:6" x14ac:dyDescent="0.25">
      <c r="F633841" s="195"/>
    </row>
    <row r="633842" spans="6:6" x14ac:dyDescent="0.25">
      <c r="F633842" s="195"/>
    </row>
    <row r="633843" spans="6:6" x14ac:dyDescent="0.25">
      <c r="F633843" s="195"/>
    </row>
    <row r="633844" spans="6:6" x14ac:dyDescent="0.25">
      <c r="F633844" s="195"/>
    </row>
    <row r="633845" spans="6:6" x14ac:dyDescent="0.25">
      <c r="F633845" s="195"/>
    </row>
    <row r="633846" spans="6:6" x14ac:dyDescent="0.25">
      <c r="F633846" s="195"/>
    </row>
    <row r="633847" spans="6:6" x14ac:dyDescent="0.25">
      <c r="F633847" s="195"/>
    </row>
    <row r="633848" spans="6:6" x14ac:dyDescent="0.25">
      <c r="F633848" s="195"/>
    </row>
    <row r="633849" spans="6:6" x14ac:dyDescent="0.25">
      <c r="F633849" s="195"/>
    </row>
    <row r="633850" spans="6:6" x14ac:dyDescent="0.25">
      <c r="F633850" s="195"/>
    </row>
    <row r="633851" spans="6:6" x14ac:dyDescent="0.25">
      <c r="F633851" s="195"/>
    </row>
    <row r="633852" spans="6:6" x14ac:dyDescent="0.25">
      <c r="F633852" s="195"/>
    </row>
    <row r="633853" spans="6:6" x14ac:dyDescent="0.25">
      <c r="F633853" s="195"/>
    </row>
    <row r="633854" spans="6:6" x14ac:dyDescent="0.25">
      <c r="F633854" s="195"/>
    </row>
    <row r="633855" spans="6:6" x14ac:dyDescent="0.25">
      <c r="F633855" s="195"/>
    </row>
    <row r="633856" spans="6:6" x14ac:dyDescent="0.25">
      <c r="F633856" s="195"/>
    </row>
    <row r="633857" spans="6:6" x14ac:dyDescent="0.25">
      <c r="F633857" s="195"/>
    </row>
    <row r="633858" spans="6:6" x14ac:dyDescent="0.25">
      <c r="F633858" s="195"/>
    </row>
    <row r="633859" spans="6:6" x14ac:dyDescent="0.25">
      <c r="F633859" s="195"/>
    </row>
    <row r="633860" spans="6:6" x14ac:dyDescent="0.25">
      <c r="F633860" s="195"/>
    </row>
    <row r="633861" spans="6:6" x14ac:dyDescent="0.25">
      <c r="F633861" s="195"/>
    </row>
    <row r="633862" spans="6:6" x14ac:dyDescent="0.25">
      <c r="F633862" s="195"/>
    </row>
    <row r="633863" spans="6:6" x14ac:dyDescent="0.25">
      <c r="F633863" s="195"/>
    </row>
    <row r="633864" spans="6:6" x14ac:dyDescent="0.25">
      <c r="F633864" s="195"/>
    </row>
    <row r="633865" spans="6:6" x14ac:dyDescent="0.25">
      <c r="F633865" s="195"/>
    </row>
    <row r="633866" spans="6:6" x14ac:dyDescent="0.25">
      <c r="F633866" s="195"/>
    </row>
    <row r="633867" spans="6:6" x14ac:dyDescent="0.25">
      <c r="F633867" s="195"/>
    </row>
    <row r="633868" spans="6:6" x14ac:dyDescent="0.25">
      <c r="F633868" s="195"/>
    </row>
    <row r="633869" spans="6:6" x14ac:dyDescent="0.25">
      <c r="F633869" s="195"/>
    </row>
    <row r="633870" spans="6:6" x14ac:dyDescent="0.25">
      <c r="F633870" s="195"/>
    </row>
    <row r="633871" spans="6:6" x14ac:dyDescent="0.25">
      <c r="F633871" s="195"/>
    </row>
    <row r="633872" spans="6:6" x14ac:dyDescent="0.25">
      <c r="F633872" s="195"/>
    </row>
    <row r="633873" spans="6:6" x14ac:dyDescent="0.25">
      <c r="F633873" s="195"/>
    </row>
    <row r="633874" spans="6:6" x14ac:dyDescent="0.25">
      <c r="F633874" s="195"/>
    </row>
    <row r="633875" spans="6:6" x14ac:dyDescent="0.25">
      <c r="F633875" s="195"/>
    </row>
    <row r="633876" spans="6:6" x14ac:dyDescent="0.25">
      <c r="F633876" s="195"/>
    </row>
    <row r="633877" spans="6:6" x14ac:dyDescent="0.25">
      <c r="F633877" s="195"/>
    </row>
    <row r="633878" spans="6:6" x14ac:dyDescent="0.25">
      <c r="F633878" s="195"/>
    </row>
    <row r="633879" spans="6:6" x14ac:dyDescent="0.25">
      <c r="F633879" s="195"/>
    </row>
    <row r="633880" spans="6:6" x14ac:dyDescent="0.25">
      <c r="F633880" s="195"/>
    </row>
    <row r="638998" spans="6:6" x14ac:dyDescent="0.25">
      <c r="F638998" s="195"/>
    </row>
    <row r="638999" spans="6:6" x14ac:dyDescent="0.25">
      <c r="F638999" s="195"/>
    </row>
    <row r="639000" spans="6:6" x14ac:dyDescent="0.25">
      <c r="F639000" s="195"/>
    </row>
    <row r="639001" spans="6:6" x14ac:dyDescent="0.25">
      <c r="F639001" s="195"/>
    </row>
    <row r="639002" spans="6:6" x14ac:dyDescent="0.25">
      <c r="F639002" s="195"/>
    </row>
    <row r="639003" spans="6:6" x14ac:dyDescent="0.25">
      <c r="F639003" s="195"/>
    </row>
    <row r="639004" spans="6:6" x14ac:dyDescent="0.25">
      <c r="F639004" s="195"/>
    </row>
    <row r="639005" spans="6:6" x14ac:dyDescent="0.25">
      <c r="F639005" s="195"/>
    </row>
    <row r="639006" spans="6:6" x14ac:dyDescent="0.25">
      <c r="F639006" s="195"/>
    </row>
    <row r="639007" spans="6:6" x14ac:dyDescent="0.25">
      <c r="F639007" s="195"/>
    </row>
    <row r="639008" spans="6:6" x14ac:dyDescent="0.25">
      <c r="F639008" s="195"/>
    </row>
    <row r="639009" spans="6:6" x14ac:dyDescent="0.25">
      <c r="F639009" s="195"/>
    </row>
    <row r="639010" spans="6:6" x14ac:dyDescent="0.25">
      <c r="F639010" s="195"/>
    </row>
    <row r="639011" spans="6:6" x14ac:dyDescent="0.25">
      <c r="F639011" s="195"/>
    </row>
    <row r="639012" spans="6:6" x14ac:dyDescent="0.25">
      <c r="F639012" s="195"/>
    </row>
    <row r="639013" spans="6:6" x14ac:dyDescent="0.25">
      <c r="F639013" s="195"/>
    </row>
    <row r="639014" spans="6:6" x14ac:dyDescent="0.25">
      <c r="F639014" s="195"/>
    </row>
    <row r="639015" spans="6:6" x14ac:dyDescent="0.25">
      <c r="F639015" s="195"/>
    </row>
    <row r="639016" spans="6:6" x14ac:dyDescent="0.25">
      <c r="F639016" s="195"/>
    </row>
    <row r="639017" spans="6:6" x14ac:dyDescent="0.25">
      <c r="F639017" s="195"/>
    </row>
    <row r="639018" spans="6:6" x14ac:dyDescent="0.25">
      <c r="F639018" s="195"/>
    </row>
    <row r="639019" spans="6:6" x14ac:dyDescent="0.25">
      <c r="F639019" s="195"/>
    </row>
    <row r="639020" spans="6:6" x14ac:dyDescent="0.25">
      <c r="F639020" s="195"/>
    </row>
    <row r="639021" spans="6:6" x14ac:dyDescent="0.25">
      <c r="F639021" s="195"/>
    </row>
    <row r="639022" spans="6:6" x14ac:dyDescent="0.25">
      <c r="F639022" s="195"/>
    </row>
    <row r="639023" spans="6:6" x14ac:dyDescent="0.25">
      <c r="F639023" s="195"/>
    </row>
    <row r="639024" spans="6:6" x14ac:dyDescent="0.25">
      <c r="F639024" s="195"/>
    </row>
    <row r="639025" spans="6:6" x14ac:dyDescent="0.25">
      <c r="F639025" s="195"/>
    </row>
    <row r="639026" spans="6:6" x14ac:dyDescent="0.25">
      <c r="F639026" s="195"/>
    </row>
    <row r="639027" spans="6:6" x14ac:dyDescent="0.25">
      <c r="F639027" s="195"/>
    </row>
    <row r="639028" spans="6:6" x14ac:dyDescent="0.25">
      <c r="F639028" s="195"/>
    </row>
    <row r="639029" spans="6:6" x14ac:dyDescent="0.25">
      <c r="F639029" s="195"/>
    </row>
    <row r="639030" spans="6:6" x14ac:dyDescent="0.25">
      <c r="F639030" s="195"/>
    </row>
    <row r="639031" spans="6:6" x14ac:dyDescent="0.25">
      <c r="F639031" s="195"/>
    </row>
    <row r="639032" spans="6:6" x14ac:dyDescent="0.25">
      <c r="F639032" s="195"/>
    </row>
    <row r="639033" spans="6:6" x14ac:dyDescent="0.25">
      <c r="F639033" s="195"/>
    </row>
    <row r="639034" spans="6:6" x14ac:dyDescent="0.25">
      <c r="F639034" s="195"/>
    </row>
    <row r="639035" spans="6:6" x14ac:dyDescent="0.25">
      <c r="F639035" s="195"/>
    </row>
    <row r="639036" spans="6:6" x14ac:dyDescent="0.25">
      <c r="F639036" s="195"/>
    </row>
    <row r="639037" spans="6:6" x14ac:dyDescent="0.25">
      <c r="F639037" s="195"/>
    </row>
    <row r="639038" spans="6:6" x14ac:dyDescent="0.25">
      <c r="F639038" s="195"/>
    </row>
    <row r="639039" spans="6:6" x14ac:dyDescent="0.25">
      <c r="F639039" s="195"/>
    </row>
    <row r="639040" spans="6:6" x14ac:dyDescent="0.25">
      <c r="F639040" s="195"/>
    </row>
    <row r="639041" spans="6:6" x14ac:dyDescent="0.25">
      <c r="F639041" s="195"/>
    </row>
    <row r="639042" spans="6:6" x14ac:dyDescent="0.25">
      <c r="F639042" s="195"/>
    </row>
    <row r="639043" spans="6:6" x14ac:dyDescent="0.25">
      <c r="F639043" s="195"/>
    </row>
    <row r="639044" spans="6:6" x14ac:dyDescent="0.25">
      <c r="F639044" s="195"/>
    </row>
    <row r="639045" spans="6:6" x14ac:dyDescent="0.25">
      <c r="F639045" s="195"/>
    </row>
    <row r="639046" spans="6:6" x14ac:dyDescent="0.25">
      <c r="F639046" s="195"/>
    </row>
    <row r="639047" spans="6:6" x14ac:dyDescent="0.25">
      <c r="F639047" s="195"/>
    </row>
    <row r="639048" spans="6:6" x14ac:dyDescent="0.25">
      <c r="F639048" s="195"/>
    </row>
    <row r="639049" spans="6:6" x14ac:dyDescent="0.25">
      <c r="F639049" s="195"/>
    </row>
    <row r="639050" spans="6:6" x14ac:dyDescent="0.25">
      <c r="F639050" s="195"/>
    </row>
    <row r="639051" spans="6:6" x14ac:dyDescent="0.25">
      <c r="F639051" s="195"/>
    </row>
    <row r="639052" spans="6:6" x14ac:dyDescent="0.25">
      <c r="F639052" s="195"/>
    </row>
    <row r="639053" spans="6:6" x14ac:dyDescent="0.25">
      <c r="F639053" s="195"/>
    </row>
    <row r="639054" spans="6:6" x14ac:dyDescent="0.25">
      <c r="F639054" s="195"/>
    </row>
    <row r="639055" spans="6:6" x14ac:dyDescent="0.25">
      <c r="F639055" s="195"/>
    </row>
    <row r="639056" spans="6:6" x14ac:dyDescent="0.25">
      <c r="F639056" s="195"/>
    </row>
    <row r="639057" spans="6:6" x14ac:dyDescent="0.25">
      <c r="F639057" s="195"/>
    </row>
    <row r="639058" spans="6:6" x14ac:dyDescent="0.25">
      <c r="F639058" s="195"/>
    </row>
    <row r="639059" spans="6:6" x14ac:dyDescent="0.25">
      <c r="F639059" s="195"/>
    </row>
    <row r="639060" spans="6:6" x14ac:dyDescent="0.25">
      <c r="F639060" s="195"/>
    </row>
    <row r="639061" spans="6:6" x14ac:dyDescent="0.25">
      <c r="F639061" s="195"/>
    </row>
    <row r="639062" spans="6:6" x14ac:dyDescent="0.25">
      <c r="F639062" s="195"/>
    </row>
    <row r="639063" spans="6:6" x14ac:dyDescent="0.25">
      <c r="F639063" s="195"/>
    </row>
    <row r="639064" spans="6:6" x14ac:dyDescent="0.25">
      <c r="F639064" s="195"/>
    </row>
    <row r="639065" spans="6:6" x14ac:dyDescent="0.25">
      <c r="F639065" s="195"/>
    </row>
    <row r="639066" spans="6:6" x14ac:dyDescent="0.25">
      <c r="F639066" s="195"/>
    </row>
    <row r="639067" spans="6:6" x14ac:dyDescent="0.25">
      <c r="F639067" s="195"/>
    </row>
    <row r="639068" spans="6:6" x14ac:dyDescent="0.25">
      <c r="F639068" s="195"/>
    </row>
    <row r="639069" spans="6:6" x14ac:dyDescent="0.25">
      <c r="F639069" s="195"/>
    </row>
    <row r="639070" spans="6:6" x14ac:dyDescent="0.25">
      <c r="F639070" s="195"/>
    </row>
    <row r="639071" spans="6:6" x14ac:dyDescent="0.25">
      <c r="F639071" s="195"/>
    </row>
    <row r="639072" spans="6:6" x14ac:dyDescent="0.25">
      <c r="F639072" s="195"/>
    </row>
    <row r="639073" spans="6:6" x14ac:dyDescent="0.25">
      <c r="F639073" s="195"/>
    </row>
    <row r="639074" spans="6:6" x14ac:dyDescent="0.25">
      <c r="F639074" s="195"/>
    </row>
    <row r="639075" spans="6:6" x14ac:dyDescent="0.25">
      <c r="F639075" s="195"/>
    </row>
    <row r="639076" spans="6:6" x14ac:dyDescent="0.25">
      <c r="F639076" s="195"/>
    </row>
    <row r="639077" spans="6:6" x14ac:dyDescent="0.25">
      <c r="F639077" s="195"/>
    </row>
    <row r="639078" spans="6:6" x14ac:dyDescent="0.25">
      <c r="F639078" s="195"/>
    </row>
    <row r="639079" spans="6:6" x14ac:dyDescent="0.25">
      <c r="F639079" s="195"/>
    </row>
    <row r="639080" spans="6:6" x14ac:dyDescent="0.25">
      <c r="F639080" s="195"/>
    </row>
    <row r="639081" spans="6:6" x14ac:dyDescent="0.25">
      <c r="F639081" s="195"/>
    </row>
    <row r="639082" spans="6:6" x14ac:dyDescent="0.25">
      <c r="F639082" s="195"/>
    </row>
    <row r="639083" spans="6:6" x14ac:dyDescent="0.25">
      <c r="F639083" s="195"/>
    </row>
    <row r="639084" spans="6:6" x14ac:dyDescent="0.25">
      <c r="F639084" s="195"/>
    </row>
    <row r="639085" spans="6:6" x14ac:dyDescent="0.25">
      <c r="F639085" s="195"/>
    </row>
    <row r="639086" spans="6:6" x14ac:dyDescent="0.25">
      <c r="F639086" s="195"/>
    </row>
    <row r="639087" spans="6:6" x14ac:dyDescent="0.25">
      <c r="F639087" s="195"/>
    </row>
    <row r="639088" spans="6:6" x14ac:dyDescent="0.25">
      <c r="F639088" s="195"/>
    </row>
    <row r="639089" spans="6:6" x14ac:dyDescent="0.25">
      <c r="F639089" s="195"/>
    </row>
    <row r="639090" spans="6:6" x14ac:dyDescent="0.25">
      <c r="F639090" s="195"/>
    </row>
    <row r="639091" spans="6:6" x14ac:dyDescent="0.25">
      <c r="F639091" s="195"/>
    </row>
    <row r="639092" spans="6:6" x14ac:dyDescent="0.25">
      <c r="F639092" s="195"/>
    </row>
    <row r="639093" spans="6:6" x14ac:dyDescent="0.25">
      <c r="F639093" s="195"/>
    </row>
    <row r="639094" spans="6:6" x14ac:dyDescent="0.25">
      <c r="F639094" s="195"/>
    </row>
    <row r="639095" spans="6:6" x14ac:dyDescent="0.25">
      <c r="F639095" s="195"/>
    </row>
    <row r="639096" spans="6:6" x14ac:dyDescent="0.25">
      <c r="F639096" s="195"/>
    </row>
    <row r="639097" spans="6:6" x14ac:dyDescent="0.25">
      <c r="F639097" s="195"/>
    </row>
    <row r="639098" spans="6:6" x14ac:dyDescent="0.25">
      <c r="F639098" s="195"/>
    </row>
    <row r="639099" spans="6:6" x14ac:dyDescent="0.25">
      <c r="F639099" s="195"/>
    </row>
    <row r="639100" spans="6:6" x14ac:dyDescent="0.25">
      <c r="F639100" s="195"/>
    </row>
    <row r="639101" spans="6:6" x14ac:dyDescent="0.25">
      <c r="F639101" s="195"/>
    </row>
    <row r="639102" spans="6:6" x14ac:dyDescent="0.25">
      <c r="F639102" s="195"/>
    </row>
    <row r="639103" spans="6:6" x14ac:dyDescent="0.25">
      <c r="F639103" s="195"/>
    </row>
    <row r="639104" spans="6:6" x14ac:dyDescent="0.25">
      <c r="F639104" s="195"/>
    </row>
    <row r="639105" spans="6:6" x14ac:dyDescent="0.25">
      <c r="F639105" s="195"/>
    </row>
    <row r="639106" spans="6:6" x14ac:dyDescent="0.25">
      <c r="F639106" s="195"/>
    </row>
    <row r="639107" spans="6:6" x14ac:dyDescent="0.25">
      <c r="F639107" s="195"/>
    </row>
    <row r="639108" spans="6:6" x14ac:dyDescent="0.25">
      <c r="F639108" s="195"/>
    </row>
    <row r="639109" spans="6:6" x14ac:dyDescent="0.25">
      <c r="F639109" s="195"/>
    </row>
    <row r="639110" spans="6:6" x14ac:dyDescent="0.25">
      <c r="F639110" s="195"/>
    </row>
    <row r="639111" spans="6:6" x14ac:dyDescent="0.25">
      <c r="F639111" s="195"/>
    </row>
    <row r="639112" spans="6:6" x14ac:dyDescent="0.25">
      <c r="F639112" s="195"/>
    </row>
    <row r="639113" spans="6:6" x14ac:dyDescent="0.25">
      <c r="F639113" s="195"/>
    </row>
    <row r="639114" spans="6:6" x14ac:dyDescent="0.25">
      <c r="F639114" s="195"/>
    </row>
    <row r="639115" spans="6:6" x14ac:dyDescent="0.25">
      <c r="F639115" s="195"/>
    </row>
    <row r="639116" spans="6:6" x14ac:dyDescent="0.25">
      <c r="F639116" s="195"/>
    </row>
    <row r="639117" spans="6:6" x14ac:dyDescent="0.25">
      <c r="F639117" s="195"/>
    </row>
    <row r="639118" spans="6:6" x14ac:dyDescent="0.25">
      <c r="F639118" s="195"/>
    </row>
    <row r="639119" spans="6:6" x14ac:dyDescent="0.25">
      <c r="F639119" s="195"/>
    </row>
    <row r="639120" spans="6:6" x14ac:dyDescent="0.25">
      <c r="F639120" s="195"/>
    </row>
    <row r="639121" spans="6:6" x14ac:dyDescent="0.25">
      <c r="F639121" s="195"/>
    </row>
    <row r="639122" spans="6:6" x14ac:dyDescent="0.25">
      <c r="F639122" s="195"/>
    </row>
    <row r="639123" spans="6:6" x14ac:dyDescent="0.25">
      <c r="F639123" s="195"/>
    </row>
    <row r="639124" spans="6:6" x14ac:dyDescent="0.25">
      <c r="F639124" s="195"/>
    </row>
    <row r="639125" spans="6:6" x14ac:dyDescent="0.25">
      <c r="F639125" s="195"/>
    </row>
    <row r="639126" spans="6:6" x14ac:dyDescent="0.25">
      <c r="F639126" s="195"/>
    </row>
    <row r="639127" spans="6:6" x14ac:dyDescent="0.25">
      <c r="F639127" s="195"/>
    </row>
    <row r="639128" spans="6:6" x14ac:dyDescent="0.25">
      <c r="F639128" s="195"/>
    </row>
    <row r="639129" spans="6:6" x14ac:dyDescent="0.25">
      <c r="F639129" s="195"/>
    </row>
    <row r="639130" spans="6:6" x14ac:dyDescent="0.25">
      <c r="F639130" s="195"/>
    </row>
    <row r="639131" spans="6:6" x14ac:dyDescent="0.25">
      <c r="F639131" s="195"/>
    </row>
    <row r="639132" spans="6:6" x14ac:dyDescent="0.25">
      <c r="F639132" s="195"/>
    </row>
    <row r="639133" spans="6:6" x14ac:dyDescent="0.25">
      <c r="F639133" s="195"/>
    </row>
    <row r="639134" spans="6:6" x14ac:dyDescent="0.25">
      <c r="F639134" s="195"/>
    </row>
    <row r="639135" spans="6:6" x14ac:dyDescent="0.25">
      <c r="F639135" s="195"/>
    </row>
    <row r="639136" spans="6:6" x14ac:dyDescent="0.25">
      <c r="F639136" s="195"/>
    </row>
    <row r="639137" spans="6:6" x14ac:dyDescent="0.25">
      <c r="F639137" s="195"/>
    </row>
    <row r="639138" spans="6:6" x14ac:dyDescent="0.25">
      <c r="F639138" s="195"/>
    </row>
    <row r="639139" spans="6:6" x14ac:dyDescent="0.25">
      <c r="F639139" s="195"/>
    </row>
    <row r="639140" spans="6:6" x14ac:dyDescent="0.25">
      <c r="F639140" s="195"/>
    </row>
    <row r="639141" spans="6:6" x14ac:dyDescent="0.25">
      <c r="F639141" s="195"/>
    </row>
    <row r="639142" spans="6:6" x14ac:dyDescent="0.25">
      <c r="F639142" s="195"/>
    </row>
    <row r="639143" spans="6:6" x14ac:dyDescent="0.25">
      <c r="F639143" s="195"/>
    </row>
    <row r="639144" spans="6:6" x14ac:dyDescent="0.25">
      <c r="F639144" s="195"/>
    </row>
    <row r="639145" spans="6:6" x14ac:dyDescent="0.25">
      <c r="F639145" s="195"/>
    </row>
    <row r="639146" spans="6:6" x14ac:dyDescent="0.25">
      <c r="F639146" s="195"/>
    </row>
    <row r="639147" spans="6:6" x14ac:dyDescent="0.25">
      <c r="F639147" s="195"/>
    </row>
    <row r="639148" spans="6:6" x14ac:dyDescent="0.25">
      <c r="F639148" s="195"/>
    </row>
    <row r="639149" spans="6:6" x14ac:dyDescent="0.25">
      <c r="F639149" s="195"/>
    </row>
    <row r="639150" spans="6:6" x14ac:dyDescent="0.25">
      <c r="F639150" s="195"/>
    </row>
    <row r="639151" spans="6:6" x14ac:dyDescent="0.25">
      <c r="F639151" s="195"/>
    </row>
    <row r="639152" spans="6:6" x14ac:dyDescent="0.25">
      <c r="F639152" s="195"/>
    </row>
    <row r="639153" spans="6:6" x14ac:dyDescent="0.25">
      <c r="F639153" s="195"/>
    </row>
    <row r="639154" spans="6:6" x14ac:dyDescent="0.25">
      <c r="F639154" s="195"/>
    </row>
    <row r="639155" spans="6:6" x14ac:dyDescent="0.25">
      <c r="F639155" s="195"/>
    </row>
    <row r="639156" spans="6:6" x14ac:dyDescent="0.25">
      <c r="F639156" s="195"/>
    </row>
    <row r="639157" spans="6:6" x14ac:dyDescent="0.25">
      <c r="F639157" s="195"/>
    </row>
    <row r="639158" spans="6:6" x14ac:dyDescent="0.25">
      <c r="F639158" s="195"/>
    </row>
    <row r="639159" spans="6:6" x14ac:dyDescent="0.25">
      <c r="F639159" s="195"/>
    </row>
    <row r="639160" spans="6:6" x14ac:dyDescent="0.25">
      <c r="F639160" s="195"/>
    </row>
    <row r="639161" spans="6:6" x14ac:dyDescent="0.25">
      <c r="F639161" s="195"/>
    </row>
    <row r="639162" spans="6:6" x14ac:dyDescent="0.25">
      <c r="F639162" s="195"/>
    </row>
    <row r="639163" spans="6:6" x14ac:dyDescent="0.25">
      <c r="F639163" s="195"/>
    </row>
    <row r="639164" spans="6:6" x14ac:dyDescent="0.25">
      <c r="F639164" s="195"/>
    </row>
    <row r="639165" spans="6:6" x14ac:dyDescent="0.25">
      <c r="F639165" s="195"/>
    </row>
    <row r="639166" spans="6:6" x14ac:dyDescent="0.25">
      <c r="F639166" s="195"/>
    </row>
    <row r="639167" spans="6:6" x14ac:dyDescent="0.25">
      <c r="F639167" s="195"/>
    </row>
    <row r="639168" spans="6:6" x14ac:dyDescent="0.25">
      <c r="F639168" s="195"/>
    </row>
    <row r="639169" spans="6:6" x14ac:dyDescent="0.25">
      <c r="F639169" s="195"/>
    </row>
    <row r="639170" spans="6:6" x14ac:dyDescent="0.25">
      <c r="F639170" s="195"/>
    </row>
    <row r="639171" spans="6:6" x14ac:dyDescent="0.25">
      <c r="F639171" s="195"/>
    </row>
    <row r="639172" spans="6:6" x14ac:dyDescent="0.25">
      <c r="F639172" s="195"/>
    </row>
    <row r="639173" spans="6:6" x14ac:dyDescent="0.25">
      <c r="F639173" s="195"/>
    </row>
    <row r="639174" spans="6:6" x14ac:dyDescent="0.25">
      <c r="F639174" s="195"/>
    </row>
    <row r="639175" spans="6:6" x14ac:dyDescent="0.25">
      <c r="F639175" s="195"/>
    </row>
    <row r="639176" spans="6:6" x14ac:dyDescent="0.25">
      <c r="F639176" s="195"/>
    </row>
    <row r="639177" spans="6:6" x14ac:dyDescent="0.25">
      <c r="F639177" s="195"/>
    </row>
    <row r="639178" spans="6:6" x14ac:dyDescent="0.25">
      <c r="F639178" s="195"/>
    </row>
    <row r="639179" spans="6:6" x14ac:dyDescent="0.25">
      <c r="F639179" s="195"/>
    </row>
    <row r="639180" spans="6:6" x14ac:dyDescent="0.25">
      <c r="F639180" s="195"/>
    </row>
    <row r="639181" spans="6:6" x14ac:dyDescent="0.25">
      <c r="F639181" s="195"/>
    </row>
    <row r="639182" spans="6:6" x14ac:dyDescent="0.25">
      <c r="F639182" s="195"/>
    </row>
    <row r="639183" spans="6:6" x14ac:dyDescent="0.25">
      <c r="F639183" s="195"/>
    </row>
    <row r="639184" spans="6:6" x14ac:dyDescent="0.25">
      <c r="F639184" s="195"/>
    </row>
    <row r="639185" spans="6:6" x14ac:dyDescent="0.25">
      <c r="F639185" s="195"/>
    </row>
    <row r="639186" spans="6:6" x14ac:dyDescent="0.25">
      <c r="F639186" s="195"/>
    </row>
    <row r="639187" spans="6:6" x14ac:dyDescent="0.25">
      <c r="F639187" s="195"/>
    </row>
    <row r="639188" spans="6:6" x14ac:dyDescent="0.25">
      <c r="F639188" s="195"/>
    </row>
    <row r="639189" spans="6:6" x14ac:dyDescent="0.25">
      <c r="F639189" s="195"/>
    </row>
    <row r="639190" spans="6:6" x14ac:dyDescent="0.25">
      <c r="F639190" s="195"/>
    </row>
    <row r="639191" spans="6:6" x14ac:dyDescent="0.25">
      <c r="F639191" s="195"/>
    </row>
    <row r="639192" spans="6:6" x14ac:dyDescent="0.25">
      <c r="F639192" s="195"/>
    </row>
    <row r="639193" spans="6:6" x14ac:dyDescent="0.25">
      <c r="F639193" s="195"/>
    </row>
    <row r="639194" spans="6:6" x14ac:dyDescent="0.25">
      <c r="F639194" s="195"/>
    </row>
    <row r="639195" spans="6:6" x14ac:dyDescent="0.25">
      <c r="F639195" s="195"/>
    </row>
    <row r="639196" spans="6:6" x14ac:dyDescent="0.25">
      <c r="F639196" s="195"/>
    </row>
    <row r="639197" spans="6:6" x14ac:dyDescent="0.25">
      <c r="F639197" s="195"/>
    </row>
    <row r="639198" spans="6:6" x14ac:dyDescent="0.25">
      <c r="F639198" s="195"/>
    </row>
    <row r="639199" spans="6:6" x14ac:dyDescent="0.25">
      <c r="F639199" s="195"/>
    </row>
    <row r="639200" spans="6:6" x14ac:dyDescent="0.25">
      <c r="F639200" s="195"/>
    </row>
    <row r="639201" spans="6:6" x14ac:dyDescent="0.25">
      <c r="F639201" s="195"/>
    </row>
    <row r="639202" spans="6:6" x14ac:dyDescent="0.25">
      <c r="F639202" s="195"/>
    </row>
    <row r="639203" spans="6:6" x14ac:dyDescent="0.25">
      <c r="F639203" s="195"/>
    </row>
    <row r="639204" spans="6:6" x14ac:dyDescent="0.25">
      <c r="F639204" s="195"/>
    </row>
    <row r="639205" spans="6:6" x14ac:dyDescent="0.25">
      <c r="F639205" s="195"/>
    </row>
    <row r="639206" spans="6:6" x14ac:dyDescent="0.25">
      <c r="F639206" s="195"/>
    </row>
    <row r="639207" spans="6:6" x14ac:dyDescent="0.25">
      <c r="F639207" s="195"/>
    </row>
    <row r="639208" spans="6:6" x14ac:dyDescent="0.25">
      <c r="F639208" s="195"/>
    </row>
    <row r="639209" spans="6:6" x14ac:dyDescent="0.25">
      <c r="F639209" s="195"/>
    </row>
    <row r="639210" spans="6:6" x14ac:dyDescent="0.25">
      <c r="F639210" s="195"/>
    </row>
    <row r="639211" spans="6:6" x14ac:dyDescent="0.25">
      <c r="F639211" s="195"/>
    </row>
    <row r="639212" spans="6:6" x14ac:dyDescent="0.25">
      <c r="F639212" s="195"/>
    </row>
    <row r="639213" spans="6:6" x14ac:dyDescent="0.25">
      <c r="F639213" s="195"/>
    </row>
    <row r="639214" spans="6:6" x14ac:dyDescent="0.25">
      <c r="F639214" s="195"/>
    </row>
    <row r="639215" spans="6:6" x14ac:dyDescent="0.25">
      <c r="F639215" s="195"/>
    </row>
    <row r="639216" spans="6:6" x14ac:dyDescent="0.25">
      <c r="F639216" s="195"/>
    </row>
    <row r="639217" spans="6:6" x14ac:dyDescent="0.25">
      <c r="F639217" s="195"/>
    </row>
    <row r="639218" spans="6:6" x14ac:dyDescent="0.25">
      <c r="F639218" s="195"/>
    </row>
    <row r="639219" spans="6:6" x14ac:dyDescent="0.25">
      <c r="F639219" s="195"/>
    </row>
    <row r="639220" spans="6:6" x14ac:dyDescent="0.25">
      <c r="F639220" s="195"/>
    </row>
    <row r="639221" spans="6:6" x14ac:dyDescent="0.25">
      <c r="F639221" s="195"/>
    </row>
    <row r="639222" spans="6:6" x14ac:dyDescent="0.25">
      <c r="F639222" s="195"/>
    </row>
    <row r="639223" spans="6:6" x14ac:dyDescent="0.25">
      <c r="F639223" s="195"/>
    </row>
    <row r="639224" spans="6:6" x14ac:dyDescent="0.25">
      <c r="F639224" s="195"/>
    </row>
    <row r="639225" spans="6:6" x14ac:dyDescent="0.25">
      <c r="F639225" s="195"/>
    </row>
    <row r="639226" spans="6:6" x14ac:dyDescent="0.25">
      <c r="F639226" s="195"/>
    </row>
    <row r="639227" spans="6:6" x14ac:dyDescent="0.25">
      <c r="F639227" s="195"/>
    </row>
    <row r="639228" spans="6:6" x14ac:dyDescent="0.25">
      <c r="F639228" s="195"/>
    </row>
    <row r="639229" spans="6:6" x14ac:dyDescent="0.25">
      <c r="F639229" s="195"/>
    </row>
    <row r="639230" spans="6:6" x14ac:dyDescent="0.25">
      <c r="F639230" s="195"/>
    </row>
    <row r="639231" spans="6:6" x14ac:dyDescent="0.25">
      <c r="F639231" s="195"/>
    </row>
    <row r="639232" spans="6:6" x14ac:dyDescent="0.25">
      <c r="F639232" s="195"/>
    </row>
    <row r="639233" spans="6:6" x14ac:dyDescent="0.25">
      <c r="F639233" s="195"/>
    </row>
    <row r="639234" spans="6:6" x14ac:dyDescent="0.25">
      <c r="F639234" s="195"/>
    </row>
    <row r="639235" spans="6:6" x14ac:dyDescent="0.25">
      <c r="F639235" s="195"/>
    </row>
    <row r="639236" spans="6:6" x14ac:dyDescent="0.25">
      <c r="F639236" s="195"/>
    </row>
    <row r="639237" spans="6:6" x14ac:dyDescent="0.25">
      <c r="F639237" s="195"/>
    </row>
    <row r="639238" spans="6:6" x14ac:dyDescent="0.25">
      <c r="F639238" s="195"/>
    </row>
    <row r="639239" spans="6:6" x14ac:dyDescent="0.25">
      <c r="F639239" s="195"/>
    </row>
    <row r="639240" spans="6:6" x14ac:dyDescent="0.25">
      <c r="F639240" s="195"/>
    </row>
    <row r="639241" spans="6:6" x14ac:dyDescent="0.25">
      <c r="F639241" s="195"/>
    </row>
    <row r="639242" spans="6:6" x14ac:dyDescent="0.25">
      <c r="F639242" s="195"/>
    </row>
    <row r="639243" spans="6:6" x14ac:dyDescent="0.25">
      <c r="F639243" s="195"/>
    </row>
    <row r="639244" spans="6:6" x14ac:dyDescent="0.25">
      <c r="F639244" s="195"/>
    </row>
    <row r="639245" spans="6:6" x14ac:dyDescent="0.25">
      <c r="F639245" s="195"/>
    </row>
    <row r="639246" spans="6:6" x14ac:dyDescent="0.25">
      <c r="F639246" s="195"/>
    </row>
    <row r="639247" spans="6:6" x14ac:dyDescent="0.25">
      <c r="F639247" s="195"/>
    </row>
    <row r="639248" spans="6:6" x14ac:dyDescent="0.25">
      <c r="F639248" s="195"/>
    </row>
    <row r="639249" spans="6:6" x14ac:dyDescent="0.25">
      <c r="F639249" s="195"/>
    </row>
    <row r="639250" spans="6:6" x14ac:dyDescent="0.25">
      <c r="F639250" s="195"/>
    </row>
    <row r="639251" spans="6:6" x14ac:dyDescent="0.25">
      <c r="F639251" s="195"/>
    </row>
    <row r="639252" spans="6:6" x14ac:dyDescent="0.25">
      <c r="F639252" s="195"/>
    </row>
    <row r="639253" spans="6:6" x14ac:dyDescent="0.25">
      <c r="F639253" s="195"/>
    </row>
    <row r="639254" spans="6:6" x14ac:dyDescent="0.25">
      <c r="F639254" s="195"/>
    </row>
    <row r="639255" spans="6:6" x14ac:dyDescent="0.25">
      <c r="F639255" s="195"/>
    </row>
    <row r="639256" spans="6:6" x14ac:dyDescent="0.25">
      <c r="F639256" s="195"/>
    </row>
    <row r="639257" spans="6:6" x14ac:dyDescent="0.25">
      <c r="F639257" s="195"/>
    </row>
    <row r="639258" spans="6:6" x14ac:dyDescent="0.25">
      <c r="F639258" s="195"/>
    </row>
    <row r="639259" spans="6:6" x14ac:dyDescent="0.25">
      <c r="F639259" s="195"/>
    </row>
    <row r="639260" spans="6:6" x14ac:dyDescent="0.25">
      <c r="F639260" s="195"/>
    </row>
    <row r="639261" spans="6:6" x14ac:dyDescent="0.25">
      <c r="F639261" s="195"/>
    </row>
    <row r="639262" spans="6:6" x14ac:dyDescent="0.25">
      <c r="F639262" s="195"/>
    </row>
    <row r="639263" spans="6:6" x14ac:dyDescent="0.25">
      <c r="F639263" s="195"/>
    </row>
    <row r="639264" spans="6:6" x14ac:dyDescent="0.25">
      <c r="F639264" s="195"/>
    </row>
    <row r="639265" spans="6:6" x14ac:dyDescent="0.25">
      <c r="F639265" s="195"/>
    </row>
    <row r="639266" spans="6:6" x14ac:dyDescent="0.25">
      <c r="F639266" s="195"/>
    </row>
    <row r="639267" spans="6:6" x14ac:dyDescent="0.25">
      <c r="F639267" s="195"/>
    </row>
    <row r="639268" spans="6:6" x14ac:dyDescent="0.25">
      <c r="F639268" s="195"/>
    </row>
    <row r="639269" spans="6:6" x14ac:dyDescent="0.25">
      <c r="F639269" s="195"/>
    </row>
    <row r="639270" spans="6:6" x14ac:dyDescent="0.25">
      <c r="F639270" s="195"/>
    </row>
    <row r="639271" spans="6:6" x14ac:dyDescent="0.25">
      <c r="F639271" s="195"/>
    </row>
    <row r="639272" spans="6:6" x14ac:dyDescent="0.25">
      <c r="F639272" s="195"/>
    </row>
    <row r="639273" spans="6:6" x14ac:dyDescent="0.25">
      <c r="F639273" s="195"/>
    </row>
    <row r="639274" spans="6:6" x14ac:dyDescent="0.25">
      <c r="F639274" s="195"/>
    </row>
    <row r="639275" spans="6:6" x14ac:dyDescent="0.25">
      <c r="F639275" s="195"/>
    </row>
    <row r="639276" spans="6:6" x14ac:dyDescent="0.25">
      <c r="F639276" s="195"/>
    </row>
    <row r="639277" spans="6:6" x14ac:dyDescent="0.25">
      <c r="F639277" s="195"/>
    </row>
    <row r="639278" spans="6:6" x14ac:dyDescent="0.25">
      <c r="F639278" s="195"/>
    </row>
    <row r="639279" spans="6:6" x14ac:dyDescent="0.25">
      <c r="F639279" s="195"/>
    </row>
    <row r="639280" spans="6:6" x14ac:dyDescent="0.25">
      <c r="F639280" s="195"/>
    </row>
    <row r="639281" spans="6:6" x14ac:dyDescent="0.25">
      <c r="F639281" s="195"/>
    </row>
    <row r="639282" spans="6:6" x14ac:dyDescent="0.25">
      <c r="F639282" s="195"/>
    </row>
    <row r="639283" spans="6:6" x14ac:dyDescent="0.25">
      <c r="F639283" s="195"/>
    </row>
    <row r="639284" spans="6:6" x14ac:dyDescent="0.25">
      <c r="F639284" s="195"/>
    </row>
    <row r="639285" spans="6:6" x14ac:dyDescent="0.25">
      <c r="F639285" s="195"/>
    </row>
    <row r="639286" spans="6:6" x14ac:dyDescent="0.25">
      <c r="F639286" s="195"/>
    </row>
    <row r="639287" spans="6:6" x14ac:dyDescent="0.25">
      <c r="F639287" s="195"/>
    </row>
    <row r="639288" spans="6:6" x14ac:dyDescent="0.25">
      <c r="F639288" s="195"/>
    </row>
    <row r="639289" spans="6:6" x14ac:dyDescent="0.25">
      <c r="F639289" s="195"/>
    </row>
    <row r="639290" spans="6:6" x14ac:dyDescent="0.25">
      <c r="F639290" s="195"/>
    </row>
    <row r="639291" spans="6:6" x14ac:dyDescent="0.25">
      <c r="F639291" s="195"/>
    </row>
    <row r="639292" spans="6:6" x14ac:dyDescent="0.25">
      <c r="F639292" s="195"/>
    </row>
    <row r="639293" spans="6:6" x14ac:dyDescent="0.25">
      <c r="F639293" s="195"/>
    </row>
    <row r="639294" spans="6:6" x14ac:dyDescent="0.25">
      <c r="F639294" s="195"/>
    </row>
    <row r="639295" spans="6:6" x14ac:dyDescent="0.25">
      <c r="F639295" s="195"/>
    </row>
    <row r="639296" spans="6:6" x14ac:dyDescent="0.25">
      <c r="F639296" s="195"/>
    </row>
    <row r="639297" spans="6:6" x14ac:dyDescent="0.25">
      <c r="F639297" s="195"/>
    </row>
    <row r="639298" spans="6:6" x14ac:dyDescent="0.25">
      <c r="F639298" s="195"/>
    </row>
    <row r="639299" spans="6:6" x14ac:dyDescent="0.25">
      <c r="F639299" s="195"/>
    </row>
    <row r="639300" spans="6:6" x14ac:dyDescent="0.25">
      <c r="F639300" s="195"/>
    </row>
    <row r="639301" spans="6:6" x14ac:dyDescent="0.25">
      <c r="F639301" s="195"/>
    </row>
    <row r="639302" spans="6:6" x14ac:dyDescent="0.25">
      <c r="F639302" s="195"/>
    </row>
    <row r="639303" spans="6:6" x14ac:dyDescent="0.25">
      <c r="F639303" s="195"/>
    </row>
    <row r="639304" spans="6:6" x14ac:dyDescent="0.25">
      <c r="F639304" s="195"/>
    </row>
    <row r="639305" spans="6:6" x14ac:dyDescent="0.25">
      <c r="F639305" s="195"/>
    </row>
    <row r="639306" spans="6:6" x14ac:dyDescent="0.25">
      <c r="F639306" s="195"/>
    </row>
    <row r="639307" spans="6:6" x14ac:dyDescent="0.25">
      <c r="F639307" s="195"/>
    </row>
    <row r="639308" spans="6:6" x14ac:dyDescent="0.25">
      <c r="F639308" s="195"/>
    </row>
    <row r="639309" spans="6:6" x14ac:dyDescent="0.25">
      <c r="F639309" s="195"/>
    </row>
    <row r="639310" spans="6:6" x14ac:dyDescent="0.25">
      <c r="F639310" s="195"/>
    </row>
    <row r="639311" spans="6:6" x14ac:dyDescent="0.25">
      <c r="F639311" s="195"/>
    </row>
    <row r="639312" spans="6:6" x14ac:dyDescent="0.25">
      <c r="F639312" s="195"/>
    </row>
    <row r="639313" spans="6:6" x14ac:dyDescent="0.25">
      <c r="F639313" s="195"/>
    </row>
    <row r="639314" spans="6:6" x14ac:dyDescent="0.25">
      <c r="F639314" s="195"/>
    </row>
    <row r="639315" spans="6:6" x14ac:dyDescent="0.25">
      <c r="F639315" s="195"/>
    </row>
    <row r="639316" spans="6:6" x14ac:dyDescent="0.25">
      <c r="F639316" s="195"/>
    </row>
    <row r="639317" spans="6:6" x14ac:dyDescent="0.25">
      <c r="F639317" s="195"/>
    </row>
    <row r="639318" spans="6:6" x14ac:dyDescent="0.25">
      <c r="F639318" s="195"/>
    </row>
    <row r="639319" spans="6:6" x14ac:dyDescent="0.25">
      <c r="F639319" s="195"/>
    </row>
    <row r="639320" spans="6:6" x14ac:dyDescent="0.25">
      <c r="F639320" s="195"/>
    </row>
    <row r="639321" spans="6:6" x14ac:dyDescent="0.25">
      <c r="F639321" s="195"/>
    </row>
    <row r="639322" spans="6:6" x14ac:dyDescent="0.25">
      <c r="F639322" s="195"/>
    </row>
    <row r="639323" spans="6:6" x14ac:dyDescent="0.25">
      <c r="F639323" s="195"/>
    </row>
    <row r="639324" spans="6:6" x14ac:dyDescent="0.25">
      <c r="F639324" s="195"/>
    </row>
    <row r="639325" spans="6:6" x14ac:dyDescent="0.25">
      <c r="F639325" s="195"/>
    </row>
    <row r="639326" spans="6:6" x14ac:dyDescent="0.25">
      <c r="F639326" s="195"/>
    </row>
    <row r="639327" spans="6:6" x14ac:dyDescent="0.25">
      <c r="F639327" s="195"/>
    </row>
    <row r="639328" spans="6:6" x14ac:dyDescent="0.25">
      <c r="F639328" s="195"/>
    </row>
    <row r="639329" spans="6:6" x14ac:dyDescent="0.25">
      <c r="F639329" s="195"/>
    </row>
    <row r="639330" spans="6:6" x14ac:dyDescent="0.25">
      <c r="F639330" s="195"/>
    </row>
    <row r="639331" spans="6:6" x14ac:dyDescent="0.25">
      <c r="F639331" s="195"/>
    </row>
    <row r="639332" spans="6:6" x14ac:dyDescent="0.25">
      <c r="F639332" s="195"/>
    </row>
    <row r="639333" spans="6:6" x14ac:dyDescent="0.25">
      <c r="F639333" s="195"/>
    </row>
    <row r="639334" spans="6:6" x14ac:dyDescent="0.25">
      <c r="F639334" s="195"/>
    </row>
    <row r="639335" spans="6:6" x14ac:dyDescent="0.25">
      <c r="F639335" s="195"/>
    </row>
    <row r="639336" spans="6:6" x14ac:dyDescent="0.25">
      <c r="F639336" s="195"/>
    </row>
    <row r="639337" spans="6:6" x14ac:dyDescent="0.25">
      <c r="F639337" s="195"/>
    </row>
    <row r="639338" spans="6:6" x14ac:dyDescent="0.25">
      <c r="F639338" s="195"/>
    </row>
    <row r="639339" spans="6:6" x14ac:dyDescent="0.25">
      <c r="F639339" s="195"/>
    </row>
    <row r="639340" spans="6:6" x14ac:dyDescent="0.25">
      <c r="F639340" s="195"/>
    </row>
    <row r="639341" spans="6:6" x14ac:dyDescent="0.25">
      <c r="F639341" s="195"/>
    </row>
    <row r="639342" spans="6:6" x14ac:dyDescent="0.25">
      <c r="F639342" s="195"/>
    </row>
    <row r="639343" spans="6:6" x14ac:dyDescent="0.25">
      <c r="F639343" s="195"/>
    </row>
    <row r="639344" spans="6:6" x14ac:dyDescent="0.25">
      <c r="F639344" s="195"/>
    </row>
    <row r="639345" spans="6:6" x14ac:dyDescent="0.25">
      <c r="F639345" s="195"/>
    </row>
    <row r="639346" spans="6:6" x14ac:dyDescent="0.25">
      <c r="F639346" s="195"/>
    </row>
    <row r="639347" spans="6:6" x14ac:dyDescent="0.25">
      <c r="F639347" s="195"/>
    </row>
    <row r="639348" spans="6:6" x14ac:dyDescent="0.25">
      <c r="F639348" s="195"/>
    </row>
    <row r="639349" spans="6:6" x14ac:dyDescent="0.25">
      <c r="F639349" s="195"/>
    </row>
    <row r="639350" spans="6:6" x14ac:dyDescent="0.25">
      <c r="F639350" s="195"/>
    </row>
    <row r="639351" spans="6:6" x14ac:dyDescent="0.25">
      <c r="F639351" s="195"/>
    </row>
    <row r="639352" spans="6:6" x14ac:dyDescent="0.25">
      <c r="F639352" s="195"/>
    </row>
    <row r="639353" spans="6:6" x14ac:dyDescent="0.25">
      <c r="F639353" s="195"/>
    </row>
    <row r="639354" spans="6:6" x14ac:dyDescent="0.25">
      <c r="F639354" s="195"/>
    </row>
    <row r="639355" spans="6:6" x14ac:dyDescent="0.25">
      <c r="F639355" s="195"/>
    </row>
    <row r="639356" spans="6:6" x14ac:dyDescent="0.25">
      <c r="F639356" s="195"/>
    </row>
    <row r="639357" spans="6:6" x14ac:dyDescent="0.25">
      <c r="F639357" s="195"/>
    </row>
    <row r="639358" spans="6:6" x14ac:dyDescent="0.25">
      <c r="F639358" s="195"/>
    </row>
    <row r="639359" spans="6:6" x14ac:dyDescent="0.25">
      <c r="F639359" s="195"/>
    </row>
    <row r="639360" spans="6:6" x14ac:dyDescent="0.25">
      <c r="F639360" s="195"/>
    </row>
    <row r="639361" spans="6:6" x14ac:dyDescent="0.25">
      <c r="F639361" s="195"/>
    </row>
    <row r="639362" spans="6:6" x14ac:dyDescent="0.25">
      <c r="F639362" s="195"/>
    </row>
    <row r="639363" spans="6:6" x14ac:dyDescent="0.25">
      <c r="F639363" s="195"/>
    </row>
    <row r="639364" spans="6:6" x14ac:dyDescent="0.25">
      <c r="F639364" s="195"/>
    </row>
    <row r="639365" spans="6:6" x14ac:dyDescent="0.25">
      <c r="F639365" s="195"/>
    </row>
    <row r="639366" spans="6:6" x14ac:dyDescent="0.25">
      <c r="F639366" s="195"/>
    </row>
    <row r="639367" spans="6:6" x14ac:dyDescent="0.25">
      <c r="F639367" s="195"/>
    </row>
    <row r="639368" spans="6:6" x14ac:dyDescent="0.25">
      <c r="F639368" s="195"/>
    </row>
    <row r="639369" spans="6:6" x14ac:dyDescent="0.25">
      <c r="F639369" s="195"/>
    </row>
    <row r="639370" spans="6:6" x14ac:dyDescent="0.25">
      <c r="F639370" s="195"/>
    </row>
    <row r="639371" spans="6:6" x14ac:dyDescent="0.25">
      <c r="F639371" s="195"/>
    </row>
    <row r="639372" spans="6:6" x14ac:dyDescent="0.25">
      <c r="F639372" s="195"/>
    </row>
    <row r="639373" spans="6:6" x14ac:dyDescent="0.25">
      <c r="F639373" s="195"/>
    </row>
    <row r="639374" spans="6:6" x14ac:dyDescent="0.25">
      <c r="F639374" s="195"/>
    </row>
    <row r="639375" spans="6:6" x14ac:dyDescent="0.25">
      <c r="F639375" s="195"/>
    </row>
    <row r="639376" spans="6:6" x14ac:dyDescent="0.25">
      <c r="F639376" s="195"/>
    </row>
    <row r="639377" spans="6:6" x14ac:dyDescent="0.25">
      <c r="F639377" s="195"/>
    </row>
    <row r="639378" spans="6:6" x14ac:dyDescent="0.25">
      <c r="F639378" s="195"/>
    </row>
    <row r="639379" spans="6:6" x14ac:dyDescent="0.25">
      <c r="F639379" s="195"/>
    </row>
    <row r="639380" spans="6:6" x14ac:dyDescent="0.25">
      <c r="F639380" s="195"/>
    </row>
    <row r="639381" spans="6:6" x14ac:dyDescent="0.25">
      <c r="F639381" s="195"/>
    </row>
    <row r="639382" spans="6:6" x14ac:dyDescent="0.25">
      <c r="F639382" s="195"/>
    </row>
    <row r="639383" spans="6:6" x14ac:dyDescent="0.25">
      <c r="F639383" s="195"/>
    </row>
    <row r="639384" spans="6:6" x14ac:dyDescent="0.25">
      <c r="F639384" s="195"/>
    </row>
    <row r="639385" spans="6:6" x14ac:dyDescent="0.25">
      <c r="F639385" s="195"/>
    </row>
    <row r="639386" spans="6:6" x14ac:dyDescent="0.25">
      <c r="F639386" s="195"/>
    </row>
    <row r="639387" spans="6:6" x14ac:dyDescent="0.25">
      <c r="F639387" s="195"/>
    </row>
    <row r="639388" spans="6:6" x14ac:dyDescent="0.25">
      <c r="F639388" s="195"/>
    </row>
    <row r="639389" spans="6:6" x14ac:dyDescent="0.25">
      <c r="F639389" s="195"/>
    </row>
    <row r="639390" spans="6:6" x14ac:dyDescent="0.25">
      <c r="F639390" s="195"/>
    </row>
    <row r="639391" spans="6:6" x14ac:dyDescent="0.25">
      <c r="F639391" s="195"/>
    </row>
    <row r="639392" spans="6:6" x14ac:dyDescent="0.25">
      <c r="F639392" s="195"/>
    </row>
    <row r="644510" spans="6:6" x14ac:dyDescent="0.25">
      <c r="F644510" s="195"/>
    </row>
    <row r="644511" spans="6:6" x14ac:dyDescent="0.25">
      <c r="F644511" s="195"/>
    </row>
    <row r="644512" spans="6:6" x14ac:dyDescent="0.25">
      <c r="F644512" s="195"/>
    </row>
    <row r="644513" spans="6:6" x14ac:dyDescent="0.25">
      <c r="F644513" s="195"/>
    </row>
    <row r="644514" spans="6:6" x14ac:dyDescent="0.25">
      <c r="F644514" s="195"/>
    </row>
    <row r="644515" spans="6:6" x14ac:dyDescent="0.25">
      <c r="F644515" s="195"/>
    </row>
    <row r="644516" spans="6:6" x14ac:dyDescent="0.25">
      <c r="F644516" s="195"/>
    </row>
    <row r="644517" spans="6:6" x14ac:dyDescent="0.25">
      <c r="F644517" s="195"/>
    </row>
    <row r="644518" spans="6:6" x14ac:dyDescent="0.25">
      <c r="F644518" s="195"/>
    </row>
    <row r="644519" spans="6:6" x14ac:dyDescent="0.25">
      <c r="F644519" s="195"/>
    </row>
    <row r="644520" spans="6:6" x14ac:dyDescent="0.25">
      <c r="F644520" s="195"/>
    </row>
    <row r="644521" spans="6:6" x14ac:dyDescent="0.25">
      <c r="F644521" s="195"/>
    </row>
    <row r="644522" spans="6:6" x14ac:dyDescent="0.25">
      <c r="F644522" s="195"/>
    </row>
    <row r="644523" spans="6:6" x14ac:dyDescent="0.25">
      <c r="F644523" s="195"/>
    </row>
    <row r="644524" spans="6:6" x14ac:dyDescent="0.25">
      <c r="F644524" s="195"/>
    </row>
    <row r="644525" spans="6:6" x14ac:dyDescent="0.25">
      <c r="F644525" s="195"/>
    </row>
    <row r="644526" spans="6:6" x14ac:dyDescent="0.25">
      <c r="F644526" s="195"/>
    </row>
    <row r="644527" spans="6:6" x14ac:dyDescent="0.25">
      <c r="F644527" s="195"/>
    </row>
    <row r="644528" spans="6:6" x14ac:dyDescent="0.25">
      <c r="F644528" s="195"/>
    </row>
    <row r="644529" spans="6:6" x14ac:dyDescent="0.25">
      <c r="F644529" s="195"/>
    </row>
    <row r="644530" spans="6:6" x14ac:dyDescent="0.25">
      <c r="F644530" s="195"/>
    </row>
    <row r="644531" spans="6:6" x14ac:dyDescent="0.25">
      <c r="F644531" s="195"/>
    </row>
    <row r="644532" spans="6:6" x14ac:dyDescent="0.25">
      <c r="F644532" s="195"/>
    </row>
    <row r="644533" spans="6:6" x14ac:dyDescent="0.25">
      <c r="F644533" s="195"/>
    </row>
    <row r="644534" spans="6:6" x14ac:dyDescent="0.25">
      <c r="F644534" s="195"/>
    </row>
    <row r="644535" spans="6:6" x14ac:dyDescent="0.25">
      <c r="F644535" s="195"/>
    </row>
    <row r="644536" spans="6:6" x14ac:dyDescent="0.25">
      <c r="F644536" s="195"/>
    </row>
    <row r="644537" spans="6:6" x14ac:dyDescent="0.25">
      <c r="F644537" s="195"/>
    </row>
    <row r="644538" spans="6:6" x14ac:dyDescent="0.25">
      <c r="F644538" s="195"/>
    </row>
    <row r="644539" spans="6:6" x14ac:dyDescent="0.25">
      <c r="F644539" s="195"/>
    </row>
    <row r="644540" spans="6:6" x14ac:dyDescent="0.25">
      <c r="F644540" s="195"/>
    </row>
    <row r="644541" spans="6:6" x14ac:dyDescent="0.25">
      <c r="F644541" s="195"/>
    </row>
    <row r="644542" spans="6:6" x14ac:dyDescent="0.25">
      <c r="F644542" s="195"/>
    </row>
    <row r="644543" spans="6:6" x14ac:dyDescent="0.25">
      <c r="F644543" s="195"/>
    </row>
    <row r="644544" spans="6:6" x14ac:dyDescent="0.25">
      <c r="F644544" s="195"/>
    </row>
    <row r="644545" spans="6:6" x14ac:dyDescent="0.25">
      <c r="F644545" s="195"/>
    </row>
    <row r="644546" spans="6:6" x14ac:dyDescent="0.25">
      <c r="F644546" s="195"/>
    </row>
    <row r="644547" spans="6:6" x14ac:dyDescent="0.25">
      <c r="F644547" s="195"/>
    </row>
    <row r="644548" spans="6:6" x14ac:dyDescent="0.25">
      <c r="F644548" s="195"/>
    </row>
    <row r="644549" spans="6:6" x14ac:dyDescent="0.25">
      <c r="F644549" s="195"/>
    </row>
    <row r="644550" spans="6:6" x14ac:dyDescent="0.25">
      <c r="F644550" s="195"/>
    </row>
    <row r="644551" spans="6:6" x14ac:dyDescent="0.25">
      <c r="F644551" s="195"/>
    </row>
    <row r="644552" spans="6:6" x14ac:dyDescent="0.25">
      <c r="F644552" s="195"/>
    </row>
    <row r="644553" spans="6:6" x14ac:dyDescent="0.25">
      <c r="F644553" s="195"/>
    </row>
    <row r="644554" spans="6:6" x14ac:dyDescent="0.25">
      <c r="F644554" s="195"/>
    </row>
    <row r="644555" spans="6:6" x14ac:dyDescent="0.25">
      <c r="F644555" s="195"/>
    </row>
    <row r="644556" spans="6:6" x14ac:dyDescent="0.25">
      <c r="F644556" s="195"/>
    </row>
    <row r="644557" spans="6:6" x14ac:dyDescent="0.25">
      <c r="F644557" s="195"/>
    </row>
    <row r="644558" spans="6:6" x14ac:dyDescent="0.25">
      <c r="F644558" s="195"/>
    </row>
    <row r="644559" spans="6:6" x14ac:dyDescent="0.25">
      <c r="F644559" s="195"/>
    </row>
    <row r="644560" spans="6:6" x14ac:dyDescent="0.25">
      <c r="F644560" s="195"/>
    </row>
    <row r="644561" spans="6:6" x14ac:dyDescent="0.25">
      <c r="F644561" s="195"/>
    </row>
    <row r="644562" spans="6:6" x14ac:dyDescent="0.25">
      <c r="F644562" s="195"/>
    </row>
    <row r="644563" spans="6:6" x14ac:dyDescent="0.25">
      <c r="F644563" s="195"/>
    </row>
    <row r="644564" spans="6:6" x14ac:dyDescent="0.25">
      <c r="F644564" s="195"/>
    </row>
    <row r="644565" spans="6:6" x14ac:dyDescent="0.25">
      <c r="F644565" s="195"/>
    </row>
    <row r="644566" spans="6:6" x14ac:dyDescent="0.25">
      <c r="F644566" s="195"/>
    </row>
    <row r="644567" spans="6:6" x14ac:dyDescent="0.25">
      <c r="F644567" s="195"/>
    </row>
    <row r="644568" spans="6:6" x14ac:dyDescent="0.25">
      <c r="F644568" s="195"/>
    </row>
    <row r="644569" spans="6:6" x14ac:dyDescent="0.25">
      <c r="F644569" s="195"/>
    </row>
    <row r="644570" spans="6:6" x14ac:dyDescent="0.25">
      <c r="F644570" s="195"/>
    </row>
    <row r="644571" spans="6:6" x14ac:dyDescent="0.25">
      <c r="F644571" s="195"/>
    </row>
    <row r="644572" spans="6:6" x14ac:dyDescent="0.25">
      <c r="F644572" s="195"/>
    </row>
    <row r="644573" spans="6:6" x14ac:dyDescent="0.25">
      <c r="F644573" s="195"/>
    </row>
    <row r="644574" spans="6:6" x14ac:dyDescent="0.25">
      <c r="F644574" s="195"/>
    </row>
    <row r="644575" spans="6:6" x14ac:dyDescent="0.25">
      <c r="F644575" s="195"/>
    </row>
    <row r="644576" spans="6:6" x14ac:dyDescent="0.25">
      <c r="F644576" s="195"/>
    </row>
    <row r="644577" spans="6:6" x14ac:dyDescent="0.25">
      <c r="F644577" s="195"/>
    </row>
    <row r="644578" spans="6:6" x14ac:dyDescent="0.25">
      <c r="F644578" s="195"/>
    </row>
    <row r="644579" spans="6:6" x14ac:dyDescent="0.25">
      <c r="F644579" s="195"/>
    </row>
    <row r="644580" spans="6:6" x14ac:dyDescent="0.25">
      <c r="F644580" s="195"/>
    </row>
    <row r="644581" spans="6:6" x14ac:dyDescent="0.25">
      <c r="F644581" s="195"/>
    </row>
    <row r="644582" spans="6:6" x14ac:dyDescent="0.25">
      <c r="F644582" s="195"/>
    </row>
    <row r="644583" spans="6:6" x14ac:dyDescent="0.25">
      <c r="F644583" s="195"/>
    </row>
    <row r="644584" spans="6:6" x14ac:dyDescent="0.25">
      <c r="F644584" s="195"/>
    </row>
    <row r="644585" spans="6:6" x14ac:dyDescent="0.25">
      <c r="F644585" s="195"/>
    </row>
    <row r="644586" spans="6:6" x14ac:dyDescent="0.25">
      <c r="F644586" s="195"/>
    </row>
    <row r="644587" spans="6:6" x14ac:dyDescent="0.25">
      <c r="F644587" s="195"/>
    </row>
    <row r="644588" spans="6:6" x14ac:dyDescent="0.25">
      <c r="F644588" s="195"/>
    </row>
    <row r="644589" spans="6:6" x14ac:dyDescent="0.25">
      <c r="F644589" s="195"/>
    </row>
    <row r="644590" spans="6:6" x14ac:dyDescent="0.25">
      <c r="F644590" s="195"/>
    </row>
    <row r="644591" spans="6:6" x14ac:dyDescent="0.25">
      <c r="F644591" s="195"/>
    </row>
    <row r="644592" spans="6:6" x14ac:dyDescent="0.25">
      <c r="F644592" s="195"/>
    </row>
    <row r="644593" spans="6:6" x14ac:dyDescent="0.25">
      <c r="F644593" s="195"/>
    </row>
    <row r="644594" spans="6:6" x14ac:dyDescent="0.25">
      <c r="F644594" s="195"/>
    </row>
    <row r="644595" spans="6:6" x14ac:dyDescent="0.25">
      <c r="F644595" s="195"/>
    </row>
    <row r="644596" spans="6:6" x14ac:dyDescent="0.25">
      <c r="F644596" s="195"/>
    </row>
    <row r="644597" spans="6:6" x14ac:dyDescent="0.25">
      <c r="F644597" s="195"/>
    </row>
    <row r="644598" spans="6:6" x14ac:dyDescent="0.25">
      <c r="F644598" s="195"/>
    </row>
    <row r="644599" spans="6:6" x14ac:dyDescent="0.25">
      <c r="F644599" s="195"/>
    </row>
    <row r="644600" spans="6:6" x14ac:dyDescent="0.25">
      <c r="F644600" s="195"/>
    </row>
    <row r="644601" spans="6:6" x14ac:dyDescent="0.25">
      <c r="F644601" s="195"/>
    </row>
    <row r="644602" spans="6:6" x14ac:dyDescent="0.25">
      <c r="F644602" s="195"/>
    </row>
    <row r="644603" spans="6:6" x14ac:dyDescent="0.25">
      <c r="F644603" s="195"/>
    </row>
    <row r="644604" spans="6:6" x14ac:dyDescent="0.25">
      <c r="F644604" s="195"/>
    </row>
    <row r="644605" spans="6:6" x14ac:dyDescent="0.25">
      <c r="F644605" s="195"/>
    </row>
    <row r="644606" spans="6:6" x14ac:dyDescent="0.25">
      <c r="F644606" s="195"/>
    </row>
    <row r="644607" spans="6:6" x14ac:dyDescent="0.25">
      <c r="F644607" s="195"/>
    </row>
    <row r="644608" spans="6:6" x14ac:dyDescent="0.25">
      <c r="F644608" s="195"/>
    </row>
    <row r="644609" spans="6:6" x14ac:dyDescent="0.25">
      <c r="F644609" s="195"/>
    </row>
    <row r="644610" spans="6:6" x14ac:dyDescent="0.25">
      <c r="F644610" s="195"/>
    </row>
    <row r="644611" spans="6:6" x14ac:dyDescent="0.25">
      <c r="F644611" s="195"/>
    </row>
    <row r="644612" spans="6:6" x14ac:dyDescent="0.25">
      <c r="F644612" s="195"/>
    </row>
    <row r="644613" spans="6:6" x14ac:dyDescent="0.25">
      <c r="F644613" s="195"/>
    </row>
    <row r="644614" spans="6:6" x14ac:dyDescent="0.25">
      <c r="F644614" s="195"/>
    </row>
    <row r="644615" spans="6:6" x14ac:dyDescent="0.25">
      <c r="F644615" s="195"/>
    </row>
    <row r="644616" spans="6:6" x14ac:dyDescent="0.25">
      <c r="F644616" s="195"/>
    </row>
    <row r="644617" spans="6:6" x14ac:dyDescent="0.25">
      <c r="F644617" s="195"/>
    </row>
    <row r="644618" spans="6:6" x14ac:dyDescent="0.25">
      <c r="F644618" s="195"/>
    </row>
    <row r="644619" spans="6:6" x14ac:dyDescent="0.25">
      <c r="F644619" s="195"/>
    </row>
    <row r="644620" spans="6:6" x14ac:dyDescent="0.25">
      <c r="F644620" s="195"/>
    </row>
    <row r="644621" spans="6:6" x14ac:dyDescent="0.25">
      <c r="F644621" s="195"/>
    </row>
    <row r="644622" spans="6:6" x14ac:dyDescent="0.25">
      <c r="F644622" s="195"/>
    </row>
    <row r="644623" spans="6:6" x14ac:dyDescent="0.25">
      <c r="F644623" s="195"/>
    </row>
    <row r="644624" spans="6:6" x14ac:dyDescent="0.25">
      <c r="F644624" s="195"/>
    </row>
    <row r="644625" spans="6:6" x14ac:dyDescent="0.25">
      <c r="F644625" s="195"/>
    </row>
    <row r="644626" spans="6:6" x14ac:dyDescent="0.25">
      <c r="F644626" s="195"/>
    </row>
    <row r="644627" spans="6:6" x14ac:dyDescent="0.25">
      <c r="F644627" s="195"/>
    </row>
    <row r="644628" spans="6:6" x14ac:dyDescent="0.25">
      <c r="F644628" s="195"/>
    </row>
    <row r="644629" spans="6:6" x14ac:dyDescent="0.25">
      <c r="F644629" s="195"/>
    </row>
    <row r="644630" spans="6:6" x14ac:dyDescent="0.25">
      <c r="F644630" s="195"/>
    </row>
    <row r="644631" spans="6:6" x14ac:dyDescent="0.25">
      <c r="F644631" s="195"/>
    </row>
    <row r="644632" spans="6:6" x14ac:dyDescent="0.25">
      <c r="F644632" s="195"/>
    </row>
    <row r="644633" spans="6:6" x14ac:dyDescent="0.25">
      <c r="F644633" s="195"/>
    </row>
    <row r="644634" spans="6:6" x14ac:dyDescent="0.25">
      <c r="F644634" s="195"/>
    </row>
    <row r="644635" spans="6:6" x14ac:dyDescent="0.25">
      <c r="F644635" s="195"/>
    </row>
    <row r="644636" spans="6:6" x14ac:dyDescent="0.25">
      <c r="F644636" s="195"/>
    </row>
    <row r="644637" spans="6:6" x14ac:dyDescent="0.25">
      <c r="F644637" s="195"/>
    </row>
    <row r="644638" spans="6:6" x14ac:dyDescent="0.25">
      <c r="F644638" s="195"/>
    </row>
    <row r="644639" spans="6:6" x14ac:dyDescent="0.25">
      <c r="F644639" s="195"/>
    </row>
    <row r="644640" spans="6:6" x14ac:dyDescent="0.25">
      <c r="F644640" s="195"/>
    </row>
    <row r="644641" spans="6:6" x14ac:dyDescent="0.25">
      <c r="F644641" s="195"/>
    </row>
    <row r="644642" spans="6:6" x14ac:dyDescent="0.25">
      <c r="F644642" s="195"/>
    </row>
    <row r="644643" spans="6:6" x14ac:dyDescent="0.25">
      <c r="F644643" s="195"/>
    </row>
    <row r="644644" spans="6:6" x14ac:dyDescent="0.25">
      <c r="F644644" s="195"/>
    </row>
    <row r="644645" spans="6:6" x14ac:dyDescent="0.25">
      <c r="F644645" s="195"/>
    </row>
    <row r="644646" spans="6:6" x14ac:dyDescent="0.25">
      <c r="F644646" s="195"/>
    </row>
    <row r="644647" spans="6:6" x14ac:dyDescent="0.25">
      <c r="F644647" s="195"/>
    </row>
    <row r="644648" spans="6:6" x14ac:dyDescent="0.25">
      <c r="F644648" s="195"/>
    </row>
    <row r="644649" spans="6:6" x14ac:dyDescent="0.25">
      <c r="F644649" s="195"/>
    </row>
    <row r="644650" spans="6:6" x14ac:dyDescent="0.25">
      <c r="F644650" s="195"/>
    </row>
    <row r="644651" spans="6:6" x14ac:dyDescent="0.25">
      <c r="F644651" s="195"/>
    </row>
    <row r="644652" spans="6:6" x14ac:dyDescent="0.25">
      <c r="F644652" s="195"/>
    </row>
    <row r="644653" spans="6:6" x14ac:dyDescent="0.25">
      <c r="F644653" s="195"/>
    </row>
    <row r="644654" spans="6:6" x14ac:dyDescent="0.25">
      <c r="F644654" s="195"/>
    </row>
    <row r="644655" spans="6:6" x14ac:dyDescent="0.25">
      <c r="F644655" s="195"/>
    </row>
    <row r="644656" spans="6:6" x14ac:dyDescent="0.25">
      <c r="F644656" s="195"/>
    </row>
    <row r="644657" spans="6:6" x14ac:dyDescent="0.25">
      <c r="F644657" s="195"/>
    </row>
    <row r="644658" spans="6:6" x14ac:dyDescent="0.25">
      <c r="F644658" s="195"/>
    </row>
    <row r="644659" spans="6:6" x14ac:dyDescent="0.25">
      <c r="F644659" s="195"/>
    </row>
    <row r="644660" spans="6:6" x14ac:dyDescent="0.25">
      <c r="F644660" s="195"/>
    </row>
    <row r="644661" spans="6:6" x14ac:dyDescent="0.25">
      <c r="F644661" s="195"/>
    </row>
    <row r="644662" spans="6:6" x14ac:dyDescent="0.25">
      <c r="F644662" s="195"/>
    </row>
    <row r="644663" spans="6:6" x14ac:dyDescent="0.25">
      <c r="F644663" s="195"/>
    </row>
    <row r="644664" spans="6:6" x14ac:dyDescent="0.25">
      <c r="F644664" s="195"/>
    </row>
    <row r="644665" spans="6:6" x14ac:dyDescent="0.25">
      <c r="F644665" s="195"/>
    </row>
    <row r="644666" spans="6:6" x14ac:dyDescent="0.25">
      <c r="F644666" s="195"/>
    </row>
    <row r="644667" spans="6:6" x14ac:dyDescent="0.25">
      <c r="F644667" s="195"/>
    </row>
    <row r="644668" spans="6:6" x14ac:dyDescent="0.25">
      <c r="F644668" s="195"/>
    </row>
    <row r="644669" spans="6:6" x14ac:dyDescent="0.25">
      <c r="F644669" s="195"/>
    </row>
    <row r="644670" spans="6:6" x14ac:dyDescent="0.25">
      <c r="F644670" s="195"/>
    </row>
    <row r="644671" spans="6:6" x14ac:dyDescent="0.25">
      <c r="F644671" s="195"/>
    </row>
    <row r="644672" spans="6:6" x14ac:dyDescent="0.25">
      <c r="F644672" s="195"/>
    </row>
    <row r="644673" spans="6:6" x14ac:dyDescent="0.25">
      <c r="F644673" s="195"/>
    </row>
    <row r="644674" spans="6:6" x14ac:dyDescent="0.25">
      <c r="F644674" s="195"/>
    </row>
    <row r="644675" spans="6:6" x14ac:dyDescent="0.25">
      <c r="F644675" s="195"/>
    </row>
    <row r="644676" spans="6:6" x14ac:dyDescent="0.25">
      <c r="F644676" s="195"/>
    </row>
    <row r="644677" spans="6:6" x14ac:dyDescent="0.25">
      <c r="F644677" s="195"/>
    </row>
    <row r="644678" spans="6:6" x14ac:dyDescent="0.25">
      <c r="F644678" s="195"/>
    </row>
    <row r="644679" spans="6:6" x14ac:dyDescent="0.25">
      <c r="F644679" s="195"/>
    </row>
    <row r="644680" spans="6:6" x14ac:dyDescent="0.25">
      <c r="F644680" s="195"/>
    </row>
    <row r="644681" spans="6:6" x14ac:dyDescent="0.25">
      <c r="F644681" s="195"/>
    </row>
    <row r="644682" spans="6:6" x14ac:dyDescent="0.25">
      <c r="F644682" s="195"/>
    </row>
    <row r="644683" spans="6:6" x14ac:dyDescent="0.25">
      <c r="F644683" s="195"/>
    </row>
    <row r="644684" spans="6:6" x14ac:dyDescent="0.25">
      <c r="F644684" s="195"/>
    </row>
    <row r="644685" spans="6:6" x14ac:dyDescent="0.25">
      <c r="F644685" s="195"/>
    </row>
    <row r="644686" spans="6:6" x14ac:dyDescent="0.25">
      <c r="F644686" s="195"/>
    </row>
    <row r="644687" spans="6:6" x14ac:dyDescent="0.25">
      <c r="F644687" s="195"/>
    </row>
    <row r="644688" spans="6:6" x14ac:dyDescent="0.25">
      <c r="F644688" s="195"/>
    </row>
    <row r="644689" spans="6:6" x14ac:dyDescent="0.25">
      <c r="F644689" s="195"/>
    </row>
    <row r="644690" spans="6:6" x14ac:dyDescent="0.25">
      <c r="F644690" s="195"/>
    </row>
    <row r="644691" spans="6:6" x14ac:dyDescent="0.25">
      <c r="F644691" s="195"/>
    </row>
    <row r="644692" spans="6:6" x14ac:dyDescent="0.25">
      <c r="F644692" s="195"/>
    </row>
    <row r="644693" spans="6:6" x14ac:dyDescent="0.25">
      <c r="F644693" s="195"/>
    </row>
    <row r="644694" spans="6:6" x14ac:dyDescent="0.25">
      <c r="F644694" s="195"/>
    </row>
    <row r="644695" spans="6:6" x14ac:dyDescent="0.25">
      <c r="F644695" s="195"/>
    </row>
    <row r="644696" spans="6:6" x14ac:dyDescent="0.25">
      <c r="F644696" s="195"/>
    </row>
    <row r="644697" spans="6:6" x14ac:dyDescent="0.25">
      <c r="F644697" s="195"/>
    </row>
    <row r="644698" spans="6:6" x14ac:dyDescent="0.25">
      <c r="F644698" s="195"/>
    </row>
    <row r="644699" spans="6:6" x14ac:dyDescent="0.25">
      <c r="F644699" s="195"/>
    </row>
    <row r="644700" spans="6:6" x14ac:dyDescent="0.25">
      <c r="F644700" s="195"/>
    </row>
    <row r="644701" spans="6:6" x14ac:dyDescent="0.25">
      <c r="F644701" s="195"/>
    </row>
    <row r="644702" spans="6:6" x14ac:dyDescent="0.25">
      <c r="F644702" s="195"/>
    </row>
    <row r="644703" spans="6:6" x14ac:dyDescent="0.25">
      <c r="F644703" s="195"/>
    </row>
    <row r="644704" spans="6:6" x14ac:dyDescent="0.25">
      <c r="F644704" s="195"/>
    </row>
    <row r="644705" spans="6:6" x14ac:dyDescent="0.25">
      <c r="F644705" s="195"/>
    </row>
    <row r="644706" spans="6:6" x14ac:dyDescent="0.25">
      <c r="F644706" s="195"/>
    </row>
    <row r="644707" spans="6:6" x14ac:dyDescent="0.25">
      <c r="F644707" s="195"/>
    </row>
    <row r="644708" spans="6:6" x14ac:dyDescent="0.25">
      <c r="F644708" s="195"/>
    </row>
    <row r="644709" spans="6:6" x14ac:dyDescent="0.25">
      <c r="F644709" s="195"/>
    </row>
    <row r="644710" spans="6:6" x14ac:dyDescent="0.25">
      <c r="F644710" s="195"/>
    </row>
    <row r="644711" spans="6:6" x14ac:dyDescent="0.25">
      <c r="F644711" s="195"/>
    </row>
    <row r="644712" spans="6:6" x14ac:dyDescent="0.25">
      <c r="F644712" s="195"/>
    </row>
    <row r="644713" spans="6:6" x14ac:dyDescent="0.25">
      <c r="F644713" s="195"/>
    </row>
    <row r="644714" spans="6:6" x14ac:dyDescent="0.25">
      <c r="F644714" s="195"/>
    </row>
    <row r="644715" spans="6:6" x14ac:dyDescent="0.25">
      <c r="F644715" s="195"/>
    </row>
    <row r="644716" spans="6:6" x14ac:dyDescent="0.25">
      <c r="F644716" s="195"/>
    </row>
    <row r="644717" spans="6:6" x14ac:dyDescent="0.25">
      <c r="F644717" s="195"/>
    </row>
    <row r="644718" spans="6:6" x14ac:dyDescent="0.25">
      <c r="F644718" s="195"/>
    </row>
    <row r="644719" spans="6:6" x14ac:dyDescent="0.25">
      <c r="F644719" s="195"/>
    </row>
    <row r="644720" spans="6:6" x14ac:dyDescent="0.25">
      <c r="F644720" s="195"/>
    </row>
    <row r="644721" spans="6:6" x14ac:dyDescent="0.25">
      <c r="F644721" s="195"/>
    </row>
    <row r="644722" spans="6:6" x14ac:dyDescent="0.25">
      <c r="F644722" s="195"/>
    </row>
    <row r="644723" spans="6:6" x14ac:dyDescent="0.25">
      <c r="F644723" s="195"/>
    </row>
    <row r="644724" spans="6:6" x14ac:dyDescent="0.25">
      <c r="F644724" s="195"/>
    </row>
    <row r="644725" spans="6:6" x14ac:dyDescent="0.25">
      <c r="F644725" s="195"/>
    </row>
    <row r="644726" spans="6:6" x14ac:dyDescent="0.25">
      <c r="F644726" s="195"/>
    </row>
    <row r="644727" spans="6:6" x14ac:dyDescent="0.25">
      <c r="F644727" s="195"/>
    </row>
    <row r="644728" spans="6:6" x14ac:dyDescent="0.25">
      <c r="F644728" s="195"/>
    </row>
    <row r="644729" spans="6:6" x14ac:dyDescent="0.25">
      <c r="F644729" s="195"/>
    </row>
    <row r="644730" spans="6:6" x14ac:dyDescent="0.25">
      <c r="F644730" s="195"/>
    </row>
    <row r="644731" spans="6:6" x14ac:dyDescent="0.25">
      <c r="F644731" s="195"/>
    </row>
    <row r="644732" spans="6:6" x14ac:dyDescent="0.25">
      <c r="F644732" s="195"/>
    </row>
    <row r="644733" spans="6:6" x14ac:dyDescent="0.25">
      <c r="F644733" s="195"/>
    </row>
    <row r="644734" spans="6:6" x14ac:dyDescent="0.25">
      <c r="F644734" s="195"/>
    </row>
    <row r="644735" spans="6:6" x14ac:dyDescent="0.25">
      <c r="F644735" s="195"/>
    </row>
    <row r="644736" spans="6:6" x14ac:dyDescent="0.25">
      <c r="F644736" s="195"/>
    </row>
    <row r="644737" spans="6:6" x14ac:dyDescent="0.25">
      <c r="F644737" s="195"/>
    </row>
    <row r="644738" spans="6:6" x14ac:dyDescent="0.25">
      <c r="F644738" s="195"/>
    </row>
    <row r="644739" spans="6:6" x14ac:dyDescent="0.25">
      <c r="F644739" s="195"/>
    </row>
    <row r="644740" spans="6:6" x14ac:dyDescent="0.25">
      <c r="F644740" s="195"/>
    </row>
    <row r="644741" spans="6:6" x14ac:dyDescent="0.25">
      <c r="F644741" s="195"/>
    </row>
    <row r="644742" spans="6:6" x14ac:dyDescent="0.25">
      <c r="F644742" s="195"/>
    </row>
    <row r="644743" spans="6:6" x14ac:dyDescent="0.25">
      <c r="F644743" s="195"/>
    </row>
    <row r="644744" spans="6:6" x14ac:dyDescent="0.25">
      <c r="F644744" s="195"/>
    </row>
    <row r="644745" spans="6:6" x14ac:dyDescent="0.25">
      <c r="F644745" s="195"/>
    </row>
    <row r="644746" spans="6:6" x14ac:dyDescent="0.25">
      <c r="F644746" s="195"/>
    </row>
    <row r="644747" spans="6:6" x14ac:dyDescent="0.25">
      <c r="F644747" s="195"/>
    </row>
    <row r="644748" spans="6:6" x14ac:dyDescent="0.25">
      <c r="F644748" s="195"/>
    </row>
    <row r="644749" spans="6:6" x14ac:dyDescent="0.25">
      <c r="F644749" s="195"/>
    </row>
    <row r="644750" spans="6:6" x14ac:dyDescent="0.25">
      <c r="F644750" s="195"/>
    </row>
    <row r="644751" spans="6:6" x14ac:dyDescent="0.25">
      <c r="F644751" s="195"/>
    </row>
    <row r="644752" spans="6:6" x14ac:dyDescent="0.25">
      <c r="F644752" s="195"/>
    </row>
    <row r="644753" spans="6:6" x14ac:dyDescent="0.25">
      <c r="F644753" s="195"/>
    </row>
    <row r="644754" spans="6:6" x14ac:dyDescent="0.25">
      <c r="F644754" s="195"/>
    </row>
    <row r="644755" spans="6:6" x14ac:dyDescent="0.25">
      <c r="F644755" s="195"/>
    </row>
    <row r="644756" spans="6:6" x14ac:dyDescent="0.25">
      <c r="F644756" s="195"/>
    </row>
    <row r="644757" spans="6:6" x14ac:dyDescent="0.25">
      <c r="F644757" s="195"/>
    </row>
    <row r="644758" spans="6:6" x14ac:dyDescent="0.25">
      <c r="F644758" s="195"/>
    </row>
    <row r="644759" spans="6:6" x14ac:dyDescent="0.25">
      <c r="F644759" s="195"/>
    </row>
    <row r="644760" spans="6:6" x14ac:dyDescent="0.25">
      <c r="F644760" s="195"/>
    </row>
    <row r="644761" spans="6:6" x14ac:dyDescent="0.25">
      <c r="F644761" s="195"/>
    </row>
    <row r="644762" spans="6:6" x14ac:dyDescent="0.25">
      <c r="F644762" s="195"/>
    </row>
    <row r="644763" spans="6:6" x14ac:dyDescent="0.25">
      <c r="F644763" s="195"/>
    </row>
    <row r="644764" spans="6:6" x14ac:dyDescent="0.25">
      <c r="F644764" s="195"/>
    </row>
    <row r="644765" spans="6:6" x14ac:dyDescent="0.25">
      <c r="F644765" s="195"/>
    </row>
    <row r="644766" spans="6:6" x14ac:dyDescent="0.25">
      <c r="F644766" s="195"/>
    </row>
    <row r="644767" spans="6:6" x14ac:dyDescent="0.25">
      <c r="F644767" s="195"/>
    </row>
    <row r="644768" spans="6:6" x14ac:dyDescent="0.25">
      <c r="F644768" s="195"/>
    </row>
    <row r="644769" spans="6:6" x14ac:dyDescent="0.25">
      <c r="F644769" s="195"/>
    </row>
    <row r="644770" spans="6:6" x14ac:dyDescent="0.25">
      <c r="F644770" s="195"/>
    </row>
    <row r="644771" spans="6:6" x14ac:dyDescent="0.25">
      <c r="F644771" s="195"/>
    </row>
    <row r="644772" spans="6:6" x14ac:dyDescent="0.25">
      <c r="F644772" s="195"/>
    </row>
    <row r="644773" spans="6:6" x14ac:dyDescent="0.25">
      <c r="F644773" s="195"/>
    </row>
    <row r="644774" spans="6:6" x14ac:dyDescent="0.25">
      <c r="F644774" s="195"/>
    </row>
    <row r="644775" spans="6:6" x14ac:dyDescent="0.25">
      <c r="F644775" s="195"/>
    </row>
    <row r="644776" spans="6:6" x14ac:dyDescent="0.25">
      <c r="F644776" s="195"/>
    </row>
    <row r="644777" spans="6:6" x14ac:dyDescent="0.25">
      <c r="F644777" s="195"/>
    </row>
    <row r="644778" spans="6:6" x14ac:dyDescent="0.25">
      <c r="F644778" s="195"/>
    </row>
    <row r="644779" spans="6:6" x14ac:dyDescent="0.25">
      <c r="F644779" s="195"/>
    </row>
    <row r="644780" spans="6:6" x14ac:dyDescent="0.25">
      <c r="F644780" s="195"/>
    </row>
    <row r="644781" spans="6:6" x14ac:dyDescent="0.25">
      <c r="F644781" s="195"/>
    </row>
    <row r="644782" spans="6:6" x14ac:dyDescent="0.25">
      <c r="F644782" s="195"/>
    </row>
    <row r="644783" spans="6:6" x14ac:dyDescent="0.25">
      <c r="F644783" s="195"/>
    </row>
    <row r="644784" spans="6:6" x14ac:dyDescent="0.25">
      <c r="F644784" s="195"/>
    </row>
    <row r="644785" spans="6:6" x14ac:dyDescent="0.25">
      <c r="F644785" s="195"/>
    </row>
    <row r="644786" spans="6:6" x14ac:dyDescent="0.25">
      <c r="F644786" s="195"/>
    </row>
    <row r="644787" spans="6:6" x14ac:dyDescent="0.25">
      <c r="F644787" s="195"/>
    </row>
    <row r="644788" spans="6:6" x14ac:dyDescent="0.25">
      <c r="F644788" s="195"/>
    </row>
    <row r="644789" spans="6:6" x14ac:dyDescent="0.25">
      <c r="F644789" s="195"/>
    </row>
    <row r="644790" spans="6:6" x14ac:dyDescent="0.25">
      <c r="F644790" s="195"/>
    </row>
    <row r="644791" spans="6:6" x14ac:dyDescent="0.25">
      <c r="F644791" s="195"/>
    </row>
    <row r="644792" spans="6:6" x14ac:dyDescent="0.25">
      <c r="F644792" s="195"/>
    </row>
    <row r="644793" spans="6:6" x14ac:dyDescent="0.25">
      <c r="F644793" s="195"/>
    </row>
    <row r="644794" spans="6:6" x14ac:dyDescent="0.25">
      <c r="F644794" s="195"/>
    </row>
    <row r="644795" spans="6:6" x14ac:dyDescent="0.25">
      <c r="F644795" s="195"/>
    </row>
    <row r="644796" spans="6:6" x14ac:dyDescent="0.25">
      <c r="F644796" s="195"/>
    </row>
    <row r="644797" spans="6:6" x14ac:dyDescent="0.25">
      <c r="F644797" s="195"/>
    </row>
    <row r="644798" spans="6:6" x14ac:dyDescent="0.25">
      <c r="F644798" s="195"/>
    </row>
    <row r="644799" spans="6:6" x14ac:dyDescent="0.25">
      <c r="F644799" s="195"/>
    </row>
    <row r="644800" spans="6:6" x14ac:dyDescent="0.25">
      <c r="F644800" s="195"/>
    </row>
    <row r="644801" spans="6:6" x14ac:dyDescent="0.25">
      <c r="F644801" s="195"/>
    </row>
    <row r="644802" spans="6:6" x14ac:dyDescent="0.25">
      <c r="F644802" s="195"/>
    </row>
    <row r="644803" spans="6:6" x14ac:dyDescent="0.25">
      <c r="F644803" s="195"/>
    </row>
    <row r="644804" spans="6:6" x14ac:dyDescent="0.25">
      <c r="F644804" s="195"/>
    </row>
    <row r="644805" spans="6:6" x14ac:dyDescent="0.25">
      <c r="F644805" s="195"/>
    </row>
    <row r="644806" spans="6:6" x14ac:dyDescent="0.25">
      <c r="F644806" s="195"/>
    </row>
    <row r="644807" spans="6:6" x14ac:dyDescent="0.25">
      <c r="F644807" s="195"/>
    </row>
    <row r="644808" spans="6:6" x14ac:dyDescent="0.25">
      <c r="F644808" s="195"/>
    </row>
    <row r="644809" spans="6:6" x14ac:dyDescent="0.25">
      <c r="F644809" s="195"/>
    </row>
    <row r="644810" spans="6:6" x14ac:dyDescent="0.25">
      <c r="F644810" s="195"/>
    </row>
    <row r="644811" spans="6:6" x14ac:dyDescent="0.25">
      <c r="F644811" s="195"/>
    </row>
    <row r="644812" spans="6:6" x14ac:dyDescent="0.25">
      <c r="F644812" s="195"/>
    </row>
    <row r="644813" spans="6:6" x14ac:dyDescent="0.25">
      <c r="F644813" s="195"/>
    </row>
    <row r="644814" spans="6:6" x14ac:dyDescent="0.25">
      <c r="F644814" s="195"/>
    </row>
    <row r="644815" spans="6:6" x14ac:dyDescent="0.25">
      <c r="F644815" s="195"/>
    </row>
    <row r="644816" spans="6:6" x14ac:dyDescent="0.25">
      <c r="F644816" s="195"/>
    </row>
    <row r="644817" spans="6:6" x14ac:dyDescent="0.25">
      <c r="F644817" s="195"/>
    </row>
    <row r="644818" spans="6:6" x14ac:dyDescent="0.25">
      <c r="F644818" s="195"/>
    </row>
    <row r="644819" spans="6:6" x14ac:dyDescent="0.25">
      <c r="F644819" s="195"/>
    </row>
    <row r="644820" spans="6:6" x14ac:dyDescent="0.25">
      <c r="F644820" s="195"/>
    </row>
    <row r="644821" spans="6:6" x14ac:dyDescent="0.25">
      <c r="F644821" s="195"/>
    </row>
    <row r="644822" spans="6:6" x14ac:dyDescent="0.25">
      <c r="F644822" s="195"/>
    </row>
    <row r="644823" spans="6:6" x14ac:dyDescent="0.25">
      <c r="F644823" s="195"/>
    </row>
    <row r="644824" spans="6:6" x14ac:dyDescent="0.25">
      <c r="F644824" s="195"/>
    </row>
    <row r="644825" spans="6:6" x14ac:dyDescent="0.25">
      <c r="F644825" s="195"/>
    </row>
    <row r="644826" spans="6:6" x14ac:dyDescent="0.25">
      <c r="F644826" s="195"/>
    </row>
    <row r="644827" spans="6:6" x14ac:dyDescent="0.25">
      <c r="F644827" s="195"/>
    </row>
    <row r="644828" spans="6:6" x14ac:dyDescent="0.25">
      <c r="F644828" s="195"/>
    </row>
    <row r="644829" spans="6:6" x14ac:dyDescent="0.25">
      <c r="F644829" s="195"/>
    </row>
    <row r="644830" spans="6:6" x14ac:dyDescent="0.25">
      <c r="F644830" s="195"/>
    </row>
    <row r="644831" spans="6:6" x14ac:dyDescent="0.25">
      <c r="F644831" s="195"/>
    </row>
    <row r="644832" spans="6:6" x14ac:dyDescent="0.25">
      <c r="F644832" s="195"/>
    </row>
    <row r="644833" spans="6:6" x14ac:dyDescent="0.25">
      <c r="F644833" s="195"/>
    </row>
    <row r="644834" spans="6:6" x14ac:dyDescent="0.25">
      <c r="F644834" s="195"/>
    </row>
    <row r="644835" spans="6:6" x14ac:dyDescent="0.25">
      <c r="F644835" s="195"/>
    </row>
    <row r="644836" spans="6:6" x14ac:dyDescent="0.25">
      <c r="F644836" s="195"/>
    </row>
    <row r="644837" spans="6:6" x14ac:dyDescent="0.25">
      <c r="F644837" s="195"/>
    </row>
    <row r="644838" spans="6:6" x14ac:dyDescent="0.25">
      <c r="F644838" s="195"/>
    </row>
    <row r="644839" spans="6:6" x14ac:dyDescent="0.25">
      <c r="F644839" s="195"/>
    </row>
    <row r="644840" spans="6:6" x14ac:dyDescent="0.25">
      <c r="F644840" s="195"/>
    </row>
    <row r="644841" spans="6:6" x14ac:dyDescent="0.25">
      <c r="F644841" s="195"/>
    </row>
    <row r="644842" spans="6:6" x14ac:dyDescent="0.25">
      <c r="F644842" s="195"/>
    </row>
    <row r="644843" spans="6:6" x14ac:dyDescent="0.25">
      <c r="F644843" s="195"/>
    </row>
    <row r="644844" spans="6:6" x14ac:dyDescent="0.25">
      <c r="F644844" s="195"/>
    </row>
    <row r="644845" spans="6:6" x14ac:dyDescent="0.25">
      <c r="F644845" s="195"/>
    </row>
    <row r="644846" spans="6:6" x14ac:dyDescent="0.25">
      <c r="F644846" s="195"/>
    </row>
    <row r="644847" spans="6:6" x14ac:dyDescent="0.25">
      <c r="F644847" s="195"/>
    </row>
    <row r="644848" spans="6:6" x14ac:dyDescent="0.25">
      <c r="F644848" s="195"/>
    </row>
    <row r="644849" spans="6:6" x14ac:dyDescent="0.25">
      <c r="F644849" s="195"/>
    </row>
    <row r="644850" spans="6:6" x14ac:dyDescent="0.25">
      <c r="F644850" s="195"/>
    </row>
    <row r="644851" spans="6:6" x14ac:dyDescent="0.25">
      <c r="F644851" s="195"/>
    </row>
    <row r="644852" spans="6:6" x14ac:dyDescent="0.25">
      <c r="F644852" s="195"/>
    </row>
    <row r="644853" spans="6:6" x14ac:dyDescent="0.25">
      <c r="F644853" s="195"/>
    </row>
    <row r="644854" spans="6:6" x14ac:dyDescent="0.25">
      <c r="F644854" s="195"/>
    </row>
    <row r="644855" spans="6:6" x14ac:dyDescent="0.25">
      <c r="F644855" s="195"/>
    </row>
    <row r="644856" spans="6:6" x14ac:dyDescent="0.25">
      <c r="F644856" s="195"/>
    </row>
    <row r="644857" spans="6:6" x14ac:dyDescent="0.25">
      <c r="F644857" s="195"/>
    </row>
    <row r="644858" spans="6:6" x14ac:dyDescent="0.25">
      <c r="F644858" s="195"/>
    </row>
    <row r="644859" spans="6:6" x14ac:dyDescent="0.25">
      <c r="F644859" s="195"/>
    </row>
    <row r="644860" spans="6:6" x14ac:dyDescent="0.25">
      <c r="F644860" s="195"/>
    </row>
    <row r="644861" spans="6:6" x14ac:dyDescent="0.25">
      <c r="F644861" s="195"/>
    </row>
    <row r="644862" spans="6:6" x14ac:dyDescent="0.25">
      <c r="F644862" s="195"/>
    </row>
    <row r="644863" spans="6:6" x14ac:dyDescent="0.25">
      <c r="F644863" s="195"/>
    </row>
    <row r="644864" spans="6:6" x14ac:dyDescent="0.25">
      <c r="F644864" s="195"/>
    </row>
    <row r="644865" spans="6:6" x14ac:dyDescent="0.25">
      <c r="F644865" s="195"/>
    </row>
    <row r="644866" spans="6:6" x14ac:dyDescent="0.25">
      <c r="F644866" s="195"/>
    </row>
    <row r="644867" spans="6:6" x14ac:dyDescent="0.25">
      <c r="F644867" s="195"/>
    </row>
    <row r="644868" spans="6:6" x14ac:dyDescent="0.25">
      <c r="F644868" s="195"/>
    </row>
    <row r="644869" spans="6:6" x14ac:dyDescent="0.25">
      <c r="F644869" s="195"/>
    </row>
    <row r="644870" spans="6:6" x14ac:dyDescent="0.25">
      <c r="F644870" s="195"/>
    </row>
    <row r="644871" spans="6:6" x14ac:dyDescent="0.25">
      <c r="F644871" s="195"/>
    </row>
    <row r="644872" spans="6:6" x14ac:dyDescent="0.25">
      <c r="F644872" s="195"/>
    </row>
    <row r="644873" spans="6:6" x14ac:dyDescent="0.25">
      <c r="F644873" s="195"/>
    </row>
    <row r="644874" spans="6:6" x14ac:dyDescent="0.25">
      <c r="F644874" s="195"/>
    </row>
    <row r="644875" spans="6:6" x14ac:dyDescent="0.25">
      <c r="F644875" s="195"/>
    </row>
    <row r="644876" spans="6:6" x14ac:dyDescent="0.25">
      <c r="F644876" s="195"/>
    </row>
    <row r="644877" spans="6:6" x14ac:dyDescent="0.25">
      <c r="F644877" s="195"/>
    </row>
    <row r="644878" spans="6:6" x14ac:dyDescent="0.25">
      <c r="F644878" s="195"/>
    </row>
    <row r="644879" spans="6:6" x14ac:dyDescent="0.25">
      <c r="F644879" s="195"/>
    </row>
    <row r="644880" spans="6:6" x14ac:dyDescent="0.25">
      <c r="F644880" s="195"/>
    </row>
    <row r="644881" spans="6:6" x14ac:dyDescent="0.25">
      <c r="F644881" s="195"/>
    </row>
    <row r="644882" spans="6:6" x14ac:dyDescent="0.25">
      <c r="F644882" s="195"/>
    </row>
    <row r="644883" spans="6:6" x14ac:dyDescent="0.25">
      <c r="F644883" s="195"/>
    </row>
    <row r="644884" spans="6:6" x14ac:dyDescent="0.25">
      <c r="F644884" s="195"/>
    </row>
    <row r="644885" spans="6:6" x14ac:dyDescent="0.25">
      <c r="F644885" s="195"/>
    </row>
    <row r="644886" spans="6:6" x14ac:dyDescent="0.25">
      <c r="F644886" s="195"/>
    </row>
    <row r="644887" spans="6:6" x14ac:dyDescent="0.25">
      <c r="F644887" s="195"/>
    </row>
    <row r="644888" spans="6:6" x14ac:dyDescent="0.25">
      <c r="F644888" s="195"/>
    </row>
    <row r="644889" spans="6:6" x14ac:dyDescent="0.25">
      <c r="F644889" s="195"/>
    </row>
    <row r="644890" spans="6:6" x14ac:dyDescent="0.25">
      <c r="F644890" s="195"/>
    </row>
    <row r="644891" spans="6:6" x14ac:dyDescent="0.25">
      <c r="F644891" s="195"/>
    </row>
    <row r="644892" spans="6:6" x14ac:dyDescent="0.25">
      <c r="F644892" s="195"/>
    </row>
    <row r="644893" spans="6:6" x14ac:dyDescent="0.25">
      <c r="F644893" s="195"/>
    </row>
    <row r="644894" spans="6:6" x14ac:dyDescent="0.25">
      <c r="F644894" s="195"/>
    </row>
    <row r="644895" spans="6:6" x14ac:dyDescent="0.25">
      <c r="F644895" s="195"/>
    </row>
    <row r="644896" spans="6:6" x14ac:dyDescent="0.25">
      <c r="F644896" s="195"/>
    </row>
    <row r="644897" spans="6:6" x14ac:dyDescent="0.25">
      <c r="F644897" s="195"/>
    </row>
    <row r="644898" spans="6:6" x14ac:dyDescent="0.25">
      <c r="F644898" s="195"/>
    </row>
    <row r="644899" spans="6:6" x14ac:dyDescent="0.25">
      <c r="F644899" s="195"/>
    </row>
    <row r="644900" spans="6:6" x14ac:dyDescent="0.25">
      <c r="F644900" s="195"/>
    </row>
    <row r="644901" spans="6:6" x14ac:dyDescent="0.25">
      <c r="F644901" s="195"/>
    </row>
    <row r="644902" spans="6:6" x14ac:dyDescent="0.25">
      <c r="F644902" s="195"/>
    </row>
    <row r="644903" spans="6:6" x14ac:dyDescent="0.25">
      <c r="F644903" s="195"/>
    </row>
    <row r="644904" spans="6:6" x14ac:dyDescent="0.25">
      <c r="F644904" s="195"/>
    </row>
    <row r="650022" spans="6:6" x14ac:dyDescent="0.25">
      <c r="F650022" s="195"/>
    </row>
    <row r="650023" spans="6:6" x14ac:dyDescent="0.25">
      <c r="F650023" s="195"/>
    </row>
    <row r="650024" spans="6:6" x14ac:dyDescent="0.25">
      <c r="F650024" s="195"/>
    </row>
    <row r="650025" spans="6:6" x14ac:dyDescent="0.25">
      <c r="F650025" s="195"/>
    </row>
    <row r="650026" spans="6:6" x14ac:dyDescent="0.25">
      <c r="F650026" s="195"/>
    </row>
    <row r="650027" spans="6:6" x14ac:dyDescent="0.25">
      <c r="F650027" s="195"/>
    </row>
    <row r="650028" spans="6:6" x14ac:dyDescent="0.25">
      <c r="F650028" s="195"/>
    </row>
    <row r="650029" spans="6:6" x14ac:dyDescent="0.25">
      <c r="F650029" s="195"/>
    </row>
    <row r="650030" spans="6:6" x14ac:dyDescent="0.25">
      <c r="F650030" s="195"/>
    </row>
    <row r="650031" spans="6:6" x14ac:dyDescent="0.25">
      <c r="F650031" s="195"/>
    </row>
    <row r="650032" spans="6:6" x14ac:dyDescent="0.25">
      <c r="F650032" s="195"/>
    </row>
    <row r="650033" spans="6:6" x14ac:dyDescent="0.25">
      <c r="F650033" s="195"/>
    </row>
    <row r="650034" spans="6:6" x14ac:dyDescent="0.25">
      <c r="F650034" s="195"/>
    </row>
    <row r="650035" spans="6:6" x14ac:dyDescent="0.25">
      <c r="F650035" s="195"/>
    </row>
    <row r="650036" spans="6:6" x14ac:dyDescent="0.25">
      <c r="F650036" s="195"/>
    </row>
    <row r="650037" spans="6:6" x14ac:dyDescent="0.25">
      <c r="F650037" s="195"/>
    </row>
    <row r="650038" spans="6:6" x14ac:dyDescent="0.25">
      <c r="F650038" s="195"/>
    </row>
    <row r="650039" spans="6:6" x14ac:dyDescent="0.25">
      <c r="F650039" s="195"/>
    </row>
    <row r="650040" spans="6:6" x14ac:dyDescent="0.25">
      <c r="F650040" s="195"/>
    </row>
    <row r="650041" spans="6:6" x14ac:dyDescent="0.25">
      <c r="F650041" s="195"/>
    </row>
    <row r="650042" spans="6:6" x14ac:dyDescent="0.25">
      <c r="F650042" s="195"/>
    </row>
    <row r="650043" spans="6:6" x14ac:dyDescent="0.25">
      <c r="F650043" s="195"/>
    </row>
    <row r="650044" spans="6:6" x14ac:dyDescent="0.25">
      <c r="F650044" s="195"/>
    </row>
    <row r="650045" spans="6:6" x14ac:dyDescent="0.25">
      <c r="F650045" s="195"/>
    </row>
    <row r="650046" spans="6:6" x14ac:dyDescent="0.25">
      <c r="F650046" s="195"/>
    </row>
    <row r="650047" spans="6:6" x14ac:dyDescent="0.25">
      <c r="F650047" s="195"/>
    </row>
    <row r="650048" spans="6:6" x14ac:dyDescent="0.25">
      <c r="F650048" s="195"/>
    </row>
    <row r="650049" spans="6:6" x14ac:dyDescent="0.25">
      <c r="F650049" s="195"/>
    </row>
    <row r="650050" spans="6:6" x14ac:dyDescent="0.25">
      <c r="F650050" s="195"/>
    </row>
    <row r="650051" spans="6:6" x14ac:dyDescent="0.25">
      <c r="F650051" s="195"/>
    </row>
    <row r="650052" spans="6:6" x14ac:dyDescent="0.25">
      <c r="F650052" s="195"/>
    </row>
    <row r="650053" spans="6:6" x14ac:dyDescent="0.25">
      <c r="F650053" s="195"/>
    </row>
    <row r="650054" spans="6:6" x14ac:dyDescent="0.25">
      <c r="F650054" s="195"/>
    </row>
    <row r="650055" spans="6:6" x14ac:dyDescent="0.25">
      <c r="F650055" s="195"/>
    </row>
    <row r="650056" spans="6:6" x14ac:dyDescent="0.25">
      <c r="F650056" s="195"/>
    </row>
    <row r="650057" spans="6:6" x14ac:dyDescent="0.25">
      <c r="F650057" s="195"/>
    </row>
    <row r="650058" spans="6:6" x14ac:dyDescent="0.25">
      <c r="F650058" s="195"/>
    </row>
    <row r="650059" spans="6:6" x14ac:dyDescent="0.25">
      <c r="F650059" s="195"/>
    </row>
    <row r="650060" spans="6:6" x14ac:dyDescent="0.25">
      <c r="F650060" s="195"/>
    </row>
    <row r="650061" spans="6:6" x14ac:dyDescent="0.25">
      <c r="F650061" s="195"/>
    </row>
    <row r="650062" spans="6:6" x14ac:dyDescent="0.25">
      <c r="F650062" s="195"/>
    </row>
    <row r="650063" spans="6:6" x14ac:dyDescent="0.25">
      <c r="F650063" s="195"/>
    </row>
    <row r="650064" spans="6:6" x14ac:dyDescent="0.25">
      <c r="F650064" s="195"/>
    </row>
    <row r="650065" spans="6:6" x14ac:dyDescent="0.25">
      <c r="F650065" s="195"/>
    </row>
    <row r="650066" spans="6:6" x14ac:dyDescent="0.25">
      <c r="F650066" s="195"/>
    </row>
    <row r="650067" spans="6:6" x14ac:dyDescent="0.25">
      <c r="F650067" s="195"/>
    </row>
    <row r="650068" spans="6:6" x14ac:dyDescent="0.25">
      <c r="F650068" s="195"/>
    </row>
    <row r="650069" spans="6:6" x14ac:dyDescent="0.25">
      <c r="F650069" s="195"/>
    </row>
    <row r="650070" spans="6:6" x14ac:dyDescent="0.25">
      <c r="F650070" s="195"/>
    </row>
    <row r="650071" spans="6:6" x14ac:dyDescent="0.25">
      <c r="F650071" s="195"/>
    </row>
    <row r="650072" spans="6:6" x14ac:dyDescent="0.25">
      <c r="F650072" s="195"/>
    </row>
    <row r="650073" spans="6:6" x14ac:dyDescent="0.25">
      <c r="F650073" s="195"/>
    </row>
    <row r="650074" spans="6:6" x14ac:dyDescent="0.25">
      <c r="F650074" s="195"/>
    </row>
    <row r="650075" spans="6:6" x14ac:dyDescent="0.25">
      <c r="F650075" s="195"/>
    </row>
    <row r="650076" spans="6:6" x14ac:dyDescent="0.25">
      <c r="F650076" s="195"/>
    </row>
    <row r="650077" spans="6:6" x14ac:dyDescent="0.25">
      <c r="F650077" s="195"/>
    </row>
    <row r="650078" spans="6:6" x14ac:dyDescent="0.25">
      <c r="F650078" s="195"/>
    </row>
    <row r="650079" spans="6:6" x14ac:dyDescent="0.25">
      <c r="F650079" s="195"/>
    </row>
    <row r="650080" spans="6:6" x14ac:dyDescent="0.25">
      <c r="F650080" s="195"/>
    </row>
    <row r="650081" spans="6:6" x14ac:dyDescent="0.25">
      <c r="F650081" s="195"/>
    </row>
    <row r="650082" spans="6:6" x14ac:dyDescent="0.25">
      <c r="F650082" s="195"/>
    </row>
    <row r="650083" spans="6:6" x14ac:dyDescent="0.25">
      <c r="F650083" s="195"/>
    </row>
    <row r="650084" spans="6:6" x14ac:dyDescent="0.25">
      <c r="F650084" s="195"/>
    </row>
    <row r="650085" spans="6:6" x14ac:dyDescent="0.25">
      <c r="F650085" s="195"/>
    </row>
    <row r="650086" spans="6:6" x14ac:dyDescent="0.25">
      <c r="F650086" s="195"/>
    </row>
    <row r="650087" spans="6:6" x14ac:dyDescent="0.25">
      <c r="F650087" s="195"/>
    </row>
    <row r="650088" spans="6:6" x14ac:dyDescent="0.25">
      <c r="F650088" s="195"/>
    </row>
    <row r="650089" spans="6:6" x14ac:dyDescent="0.25">
      <c r="F650089" s="195"/>
    </row>
    <row r="650090" spans="6:6" x14ac:dyDescent="0.25">
      <c r="F650090" s="195"/>
    </row>
    <row r="650091" spans="6:6" x14ac:dyDescent="0.25">
      <c r="F650091" s="195"/>
    </row>
    <row r="650092" spans="6:6" x14ac:dyDescent="0.25">
      <c r="F650092" s="195"/>
    </row>
    <row r="650093" spans="6:6" x14ac:dyDescent="0.25">
      <c r="F650093" s="195"/>
    </row>
    <row r="650094" spans="6:6" x14ac:dyDescent="0.25">
      <c r="F650094" s="195"/>
    </row>
    <row r="650095" spans="6:6" x14ac:dyDescent="0.25">
      <c r="F650095" s="195"/>
    </row>
    <row r="650096" spans="6:6" x14ac:dyDescent="0.25">
      <c r="F650096" s="195"/>
    </row>
    <row r="650097" spans="6:6" x14ac:dyDescent="0.25">
      <c r="F650097" s="195"/>
    </row>
    <row r="650098" spans="6:6" x14ac:dyDescent="0.25">
      <c r="F650098" s="195"/>
    </row>
    <row r="650099" spans="6:6" x14ac:dyDescent="0.25">
      <c r="F650099" s="195"/>
    </row>
    <row r="650100" spans="6:6" x14ac:dyDescent="0.25">
      <c r="F650100" s="195"/>
    </row>
    <row r="650101" spans="6:6" x14ac:dyDescent="0.25">
      <c r="F650101" s="195"/>
    </row>
    <row r="650102" spans="6:6" x14ac:dyDescent="0.25">
      <c r="F650102" s="195"/>
    </row>
    <row r="650103" spans="6:6" x14ac:dyDescent="0.25">
      <c r="F650103" s="195"/>
    </row>
    <row r="650104" spans="6:6" x14ac:dyDescent="0.25">
      <c r="F650104" s="195"/>
    </row>
    <row r="650105" spans="6:6" x14ac:dyDescent="0.25">
      <c r="F650105" s="195"/>
    </row>
    <row r="650106" spans="6:6" x14ac:dyDescent="0.25">
      <c r="F650106" s="195"/>
    </row>
    <row r="650107" spans="6:6" x14ac:dyDescent="0.25">
      <c r="F650107" s="195"/>
    </row>
    <row r="650108" spans="6:6" x14ac:dyDescent="0.25">
      <c r="F650108" s="195"/>
    </row>
    <row r="650109" spans="6:6" x14ac:dyDescent="0.25">
      <c r="F650109" s="195"/>
    </row>
    <row r="650110" spans="6:6" x14ac:dyDescent="0.25">
      <c r="F650110" s="195"/>
    </row>
    <row r="650111" spans="6:6" x14ac:dyDescent="0.25">
      <c r="F650111" s="195"/>
    </row>
    <row r="650112" spans="6:6" x14ac:dyDescent="0.25">
      <c r="F650112" s="195"/>
    </row>
    <row r="650113" spans="6:6" x14ac:dyDescent="0.25">
      <c r="F650113" s="195"/>
    </row>
    <row r="650114" spans="6:6" x14ac:dyDescent="0.25">
      <c r="F650114" s="195"/>
    </row>
    <row r="650115" spans="6:6" x14ac:dyDescent="0.25">
      <c r="F650115" s="195"/>
    </row>
    <row r="650116" spans="6:6" x14ac:dyDescent="0.25">
      <c r="F650116" s="195"/>
    </row>
    <row r="650117" spans="6:6" x14ac:dyDescent="0.25">
      <c r="F650117" s="195"/>
    </row>
    <row r="650118" spans="6:6" x14ac:dyDescent="0.25">
      <c r="F650118" s="195"/>
    </row>
    <row r="650119" spans="6:6" x14ac:dyDescent="0.25">
      <c r="F650119" s="195"/>
    </row>
    <row r="650120" spans="6:6" x14ac:dyDescent="0.25">
      <c r="F650120" s="195"/>
    </row>
    <row r="650121" spans="6:6" x14ac:dyDescent="0.25">
      <c r="F650121" s="195"/>
    </row>
    <row r="650122" spans="6:6" x14ac:dyDescent="0.25">
      <c r="F650122" s="195"/>
    </row>
    <row r="650123" spans="6:6" x14ac:dyDescent="0.25">
      <c r="F650123" s="195"/>
    </row>
    <row r="650124" spans="6:6" x14ac:dyDescent="0.25">
      <c r="F650124" s="195"/>
    </row>
    <row r="650125" spans="6:6" x14ac:dyDescent="0.25">
      <c r="F650125" s="195"/>
    </row>
    <row r="650126" spans="6:6" x14ac:dyDescent="0.25">
      <c r="F650126" s="195"/>
    </row>
    <row r="650127" spans="6:6" x14ac:dyDescent="0.25">
      <c r="F650127" s="195"/>
    </row>
    <row r="650128" spans="6:6" x14ac:dyDescent="0.25">
      <c r="F650128" s="195"/>
    </row>
    <row r="650129" spans="6:6" x14ac:dyDescent="0.25">
      <c r="F650129" s="195"/>
    </row>
    <row r="650130" spans="6:6" x14ac:dyDescent="0.25">
      <c r="F650130" s="195"/>
    </row>
    <row r="650131" spans="6:6" x14ac:dyDescent="0.25">
      <c r="F650131" s="195"/>
    </row>
    <row r="650132" spans="6:6" x14ac:dyDescent="0.25">
      <c r="F650132" s="195"/>
    </row>
    <row r="650133" spans="6:6" x14ac:dyDescent="0.25">
      <c r="F650133" s="195"/>
    </row>
    <row r="650134" spans="6:6" x14ac:dyDescent="0.25">
      <c r="F650134" s="195"/>
    </row>
    <row r="650135" spans="6:6" x14ac:dyDescent="0.25">
      <c r="F650135" s="195"/>
    </row>
    <row r="650136" spans="6:6" x14ac:dyDescent="0.25">
      <c r="F650136" s="195"/>
    </row>
    <row r="650137" spans="6:6" x14ac:dyDescent="0.25">
      <c r="F650137" s="195"/>
    </row>
    <row r="650138" spans="6:6" x14ac:dyDescent="0.25">
      <c r="F650138" s="195"/>
    </row>
    <row r="650139" spans="6:6" x14ac:dyDescent="0.25">
      <c r="F650139" s="195"/>
    </row>
    <row r="650140" spans="6:6" x14ac:dyDescent="0.25">
      <c r="F650140" s="195"/>
    </row>
    <row r="650141" spans="6:6" x14ac:dyDescent="0.25">
      <c r="F650141" s="195"/>
    </row>
    <row r="650142" spans="6:6" x14ac:dyDescent="0.25">
      <c r="F650142" s="195"/>
    </row>
    <row r="650143" spans="6:6" x14ac:dyDescent="0.25">
      <c r="F650143" s="195"/>
    </row>
    <row r="650144" spans="6:6" x14ac:dyDescent="0.25">
      <c r="F650144" s="195"/>
    </row>
    <row r="650145" spans="6:6" x14ac:dyDescent="0.25">
      <c r="F650145" s="195"/>
    </row>
    <row r="650146" spans="6:6" x14ac:dyDescent="0.25">
      <c r="F650146" s="195"/>
    </row>
    <row r="650147" spans="6:6" x14ac:dyDescent="0.25">
      <c r="F650147" s="195"/>
    </row>
    <row r="650148" spans="6:6" x14ac:dyDescent="0.25">
      <c r="F650148" s="195"/>
    </row>
    <row r="650149" spans="6:6" x14ac:dyDescent="0.25">
      <c r="F650149" s="195"/>
    </row>
    <row r="650150" spans="6:6" x14ac:dyDescent="0.25">
      <c r="F650150" s="195"/>
    </row>
    <row r="650151" spans="6:6" x14ac:dyDescent="0.25">
      <c r="F650151" s="195"/>
    </row>
    <row r="650152" spans="6:6" x14ac:dyDescent="0.25">
      <c r="F650152" s="195"/>
    </row>
    <row r="650153" spans="6:6" x14ac:dyDescent="0.25">
      <c r="F650153" s="195"/>
    </row>
    <row r="650154" spans="6:6" x14ac:dyDescent="0.25">
      <c r="F650154" s="195"/>
    </row>
    <row r="650155" spans="6:6" x14ac:dyDescent="0.25">
      <c r="F650155" s="195"/>
    </row>
    <row r="650156" spans="6:6" x14ac:dyDescent="0.25">
      <c r="F650156" s="195"/>
    </row>
    <row r="650157" spans="6:6" x14ac:dyDescent="0.25">
      <c r="F650157" s="195"/>
    </row>
    <row r="650158" spans="6:6" x14ac:dyDescent="0.25">
      <c r="F650158" s="195"/>
    </row>
    <row r="650159" spans="6:6" x14ac:dyDescent="0.25">
      <c r="F650159" s="195"/>
    </row>
    <row r="650160" spans="6:6" x14ac:dyDescent="0.25">
      <c r="F650160" s="195"/>
    </row>
    <row r="650161" spans="6:6" x14ac:dyDescent="0.25">
      <c r="F650161" s="195"/>
    </row>
    <row r="650162" spans="6:6" x14ac:dyDescent="0.25">
      <c r="F650162" s="195"/>
    </row>
    <row r="650163" spans="6:6" x14ac:dyDescent="0.25">
      <c r="F650163" s="195"/>
    </row>
    <row r="650164" spans="6:6" x14ac:dyDescent="0.25">
      <c r="F650164" s="195"/>
    </row>
    <row r="650165" spans="6:6" x14ac:dyDescent="0.25">
      <c r="F650165" s="195"/>
    </row>
    <row r="650166" spans="6:6" x14ac:dyDescent="0.25">
      <c r="F650166" s="195"/>
    </row>
    <row r="650167" spans="6:6" x14ac:dyDescent="0.25">
      <c r="F650167" s="195"/>
    </row>
    <row r="650168" spans="6:6" x14ac:dyDescent="0.25">
      <c r="F650168" s="195"/>
    </row>
    <row r="650169" spans="6:6" x14ac:dyDescent="0.25">
      <c r="F650169" s="195"/>
    </row>
    <row r="650170" spans="6:6" x14ac:dyDescent="0.25">
      <c r="F650170" s="195"/>
    </row>
    <row r="650171" spans="6:6" x14ac:dyDescent="0.25">
      <c r="F650171" s="195"/>
    </row>
    <row r="650172" spans="6:6" x14ac:dyDescent="0.25">
      <c r="F650172" s="195"/>
    </row>
    <row r="650173" spans="6:6" x14ac:dyDescent="0.25">
      <c r="F650173" s="195"/>
    </row>
    <row r="650174" spans="6:6" x14ac:dyDescent="0.25">
      <c r="F650174" s="195"/>
    </row>
    <row r="650175" spans="6:6" x14ac:dyDescent="0.25">
      <c r="F650175" s="195"/>
    </row>
    <row r="650176" spans="6:6" x14ac:dyDescent="0.25">
      <c r="F650176" s="195"/>
    </row>
    <row r="650177" spans="6:6" x14ac:dyDescent="0.25">
      <c r="F650177" s="195"/>
    </row>
    <row r="650178" spans="6:6" x14ac:dyDescent="0.25">
      <c r="F650178" s="195"/>
    </row>
    <row r="650179" spans="6:6" x14ac:dyDescent="0.25">
      <c r="F650179" s="195"/>
    </row>
    <row r="650180" spans="6:6" x14ac:dyDescent="0.25">
      <c r="F650180" s="195"/>
    </row>
    <row r="650181" spans="6:6" x14ac:dyDescent="0.25">
      <c r="F650181" s="195"/>
    </row>
    <row r="650182" spans="6:6" x14ac:dyDescent="0.25">
      <c r="F650182" s="195"/>
    </row>
    <row r="650183" spans="6:6" x14ac:dyDescent="0.25">
      <c r="F650183" s="195"/>
    </row>
    <row r="650184" spans="6:6" x14ac:dyDescent="0.25">
      <c r="F650184" s="195"/>
    </row>
    <row r="650185" spans="6:6" x14ac:dyDescent="0.25">
      <c r="F650185" s="195"/>
    </row>
    <row r="650186" spans="6:6" x14ac:dyDescent="0.25">
      <c r="F650186" s="195"/>
    </row>
    <row r="650187" spans="6:6" x14ac:dyDescent="0.25">
      <c r="F650187" s="195"/>
    </row>
    <row r="650188" spans="6:6" x14ac:dyDescent="0.25">
      <c r="F650188" s="195"/>
    </row>
    <row r="650189" spans="6:6" x14ac:dyDescent="0.25">
      <c r="F650189" s="195"/>
    </row>
    <row r="650190" spans="6:6" x14ac:dyDescent="0.25">
      <c r="F650190" s="195"/>
    </row>
    <row r="650191" spans="6:6" x14ac:dyDescent="0.25">
      <c r="F650191" s="195"/>
    </row>
    <row r="650192" spans="6:6" x14ac:dyDescent="0.25">
      <c r="F650192" s="195"/>
    </row>
    <row r="650193" spans="6:6" x14ac:dyDescent="0.25">
      <c r="F650193" s="195"/>
    </row>
    <row r="650194" spans="6:6" x14ac:dyDescent="0.25">
      <c r="F650194" s="195"/>
    </row>
    <row r="650195" spans="6:6" x14ac:dyDescent="0.25">
      <c r="F650195" s="195"/>
    </row>
    <row r="650196" spans="6:6" x14ac:dyDescent="0.25">
      <c r="F650196" s="195"/>
    </row>
    <row r="650197" spans="6:6" x14ac:dyDescent="0.25">
      <c r="F650197" s="195"/>
    </row>
    <row r="650198" spans="6:6" x14ac:dyDescent="0.25">
      <c r="F650198" s="195"/>
    </row>
    <row r="650199" spans="6:6" x14ac:dyDescent="0.25">
      <c r="F650199" s="195"/>
    </row>
    <row r="650200" spans="6:6" x14ac:dyDescent="0.25">
      <c r="F650200" s="195"/>
    </row>
    <row r="650201" spans="6:6" x14ac:dyDescent="0.25">
      <c r="F650201" s="195"/>
    </row>
    <row r="650202" spans="6:6" x14ac:dyDescent="0.25">
      <c r="F650202" s="195"/>
    </row>
    <row r="650203" spans="6:6" x14ac:dyDescent="0.25">
      <c r="F650203" s="195"/>
    </row>
    <row r="650204" spans="6:6" x14ac:dyDescent="0.25">
      <c r="F650204" s="195"/>
    </row>
    <row r="650205" spans="6:6" x14ac:dyDescent="0.25">
      <c r="F650205" s="195"/>
    </row>
    <row r="650206" spans="6:6" x14ac:dyDescent="0.25">
      <c r="F650206" s="195"/>
    </row>
    <row r="650207" spans="6:6" x14ac:dyDescent="0.25">
      <c r="F650207" s="195"/>
    </row>
    <row r="650208" spans="6:6" x14ac:dyDescent="0.25">
      <c r="F650208" s="195"/>
    </row>
    <row r="650209" spans="6:6" x14ac:dyDescent="0.25">
      <c r="F650209" s="195"/>
    </row>
    <row r="650210" spans="6:6" x14ac:dyDescent="0.25">
      <c r="F650210" s="195"/>
    </row>
    <row r="650211" spans="6:6" x14ac:dyDescent="0.25">
      <c r="F650211" s="195"/>
    </row>
    <row r="650212" spans="6:6" x14ac:dyDescent="0.25">
      <c r="F650212" s="195"/>
    </row>
    <row r="650213" spans="6:6" x14ac:dyDescent="0.25">
      <c r="F650213" s="195"/>
    </row>
    <row r="650214" spans="6:6" x14ac:dyDescent="0.25">
      <c r="F650214" s="195"/>
    </row>
    <row r="650215" spans="6:6" x14ac:dyDescent="0.25">
      <c r="F650215" s="195"/>
    </row>
    <row r="650216" spans="6:6" x14ac:dyDescent="0.25">
      <c r="F650216" s="195"/>
    </row>
    <row r="650217" spans="6:6" x14ac:dyDescent="0.25">
      <c r="F650217" s="195"/>
    </row>
    <row r="650218" spans="6:6" x14ac:dyDescent="0.25">
      <c r="F650218" s="195"/>
    </row>
    <row r="650219" spans="6:6" x14ac:dyDescent="0.25">
      <c r="F650219" s="195"/>
    </row>
    <row r="650220" spans="6:6" x14ac:dyDescent="0.25">
      <c r="F650220" s="195"/>
    </row>
    <row r="650221" spans="6:6" x14ac:dyDescent="0.25">
      <c r="F650221" s="195"/>
    </row>
    <row r="650222" spans="6:6" x14ac:dyDescent="0.25">
      <c r="F650222" s="195"/>
    </row>
    <row r="650223" spans="6:6" x14ac:dyDescent="0.25">
      <c r="F650223" s="195"/>
    </row>
    <row r="650224" spans="6:6" x14ac:dyDescent="0.25">
      <c r="F650224" s="195"/>
    </row>
    <row r="650225" spans="6:6" x14ac:dyDescent="0.25">
      <c r="F650225" s="195"/>
    </row>
    <row r="650226" spans="6:6" x14ac:dyDescent="0.25">
      <c r="F650226" s="195"/>
    </row>
    <row r="650227" spans="6:6" x14ac:dyDescent="0.25">
      <c r="F650227" s="195"/>
    </row>
    <row r="650228" spans="6:6" x14ac:dyDescent="0.25">
      <c r="F650228" s="195"/>
    </row>
    <row r="650229" spans="6:6" x14ac:dyDescent="0.25">
      <c r="F650229" s="195"/>
    </row>
    <row r="650230" spans="6:6" x14ac:dyDescent="0.25">
      <c r="F650230" s="195"/>
    </row>
    <row r="650231" spans="6:6" x14ac:dyDescent="0.25">
      <c r="F650231" s="195"/>
    </row>
    <row r="650232" spans="6:6" x14ac:dyDescent="0.25">
      <c r="F650232" s="195"/>
    </row>
    <row r="650233" spans="6:6" x14ac:dyDescent="0.25">
      <c r="F650233" s="195"/>
    </row>
    <row r="650234" spans="6:6" x14ac:dyDescent="0.25">
      <c r="F650234" s="195"/>
    </row>
    <row r="650235" spans="6:6" x14ac:dyDescent="0.25">
      <c r="F650235" s="195"/>
    </row>
    <row r="650236" spans="6:6" x14ac:dyDescent="0.25">
      <c r="F650236" s="195"/>
    </row>
    <row r="650237" spans="6:6" x14ac:dyDescent="0.25">
      <c r="F650237" s="195"/>
    </row>
    <row r="650238" spans="6:6" x14ac:dyDescent="0.25">
      <c r="F650238" s="195"/>
    </row>
    <row r="650239" spans="6:6" x14ac:dyDescent="0.25">
      <c r="F650239" s="195"/>
    </row>
    <row r="650240" spans="6:6" x14ac:dyDescent="0.25">
      <c r="F650240" s="195"/>
    </row>
    <row r="650241" spans="6:6" x14ac:dyDescent="0.25">
      <c r="F650241" s="195"/>
    </row>
    <row r="650242" spans="6:6" x14ac:dyDescent="0.25">
      <c r="F650242" s="195"/>
    </row>
    <row r="650243" spans="6:6" x14ac:dyDescent="0.25">
      <c r="F650243" s="195"/>
    </row>
    <row r="650244" spans="6:6" x14ac:dyDescent="0.25">
      <c r="F650244" s="195"/>
    </row>
    <row r="650245" spans="6:6" x14ac:dyDescent="0.25">
      <c r="F650245" s="195"/>
    </row>
    <row r="650246" spans="6:6" x14ac:dyDescent="0.25">
      <c r="F650246" s="195"/>
    </row>
    <row r="650247" spans="6:6" x14ac:dyDescent="0.25">
      <c r="F650247" s="195"/>
    </row>
    <row r="650248" spans="6:6" x14ac:dyDescent="0.25">
      <c r="F650248" s="195"/>
    </row>
    <row r="650249" spans="6:6" x14ac:dyDescent="0.25">
      <c r="F650249" s="195"/>
    </row>
    <row r="650250" spans="6:6" x14ac:dyDescent="0.25">
      <c r="F650250" s="195"/>
    </row>
    <row r="650251" spans="6:6" x14ac:dyDescent="0.25">
      <c r="F650251" s="195"/>
    </row>
    <row r="650252" spans="6:6" x14ac:dyDescent="0.25">
      <c r="F650252" s="195"/>
    </row>
    <row r="650253" spans="6:6" x14ac:dyDescent="0.25">
      <c r="F650253" s="195"/>
    </row>
    <row r="650254" spans="6:6" x14ac:dyDescent="0.25">
      <c r="F650254" s="195"/>
    </row>
    <row r="650255" spans="6:6" x14ac:dyDescent="0.25">
      <c r="F650255" s="195"/>
    </row>
    <row r="650256" spans="6:6" x14ac:dyDescent="0.25">
      <c r="F650256" s="195"/>
    </row>
    <row r="650257" spans="6:6" x14ac:dyDescent="0.25">
      <c r="F650257" s="195"/>
    </row>
    <row r="650258" spans="6:6" x14ac:dyDescent="0.25">
      <c r="F650258" s="195"/>
    </row>
    <row r="650259" spans="6:6" x14ac:dyDescent="0.25">
      <c r="F650259" s="195"/>
    </row>
    <row r="650260" spans="6:6" x14ac:dyDescent="0.25">
      <c r="F650260" s="195"/>
    </row>
    <row r="650261" spans="6:6" x14ac:dyDescent="0.25">
      <c r="F650261" s="195"/>
    </row>
    <row r="650262" spans="6:6" x14ac:dyDescent="0.25">
      <c r="F650262" s="195"/>
    </row>
    <row r="650263" spans="6:6" x14ac:dyDescent="0.25">
      <c r="F650263" s="195"/>
    </row>
    <row r="650264" spans="6:6" x14ac:dyDescent="0.25">
      <c r="F650264" s="195"/>
    </row>
    <row r="650265" spans="6:6" x14ac:dyDescent="0.25">
      <c r="F650265" s="195"/>
    </row>
    <row r="650266" spans="6:6" x14ac:dyDescent="0.25">
      <c r="F650266" s="195"/>
    </row>
    <row r="650267" spans="6:6" x14ac:dyDescent="0.25">
      <c r="F650267" s="195"/>
    </row>
    <row r="650268" spans="6:6" x14ac:dyDescent="0.25">
      <c r="F650268" s="195"/>
    </row>
    <row r="650269" spans="6:6" x14ac:dyDescent="0.25">
      <c r="F650269" s="195"/>
    </row>
    <row r="650270" spans="6:6" x14ac:dyDescent="0.25">
      <c r="F650270" s="195"/>
    </row>
    <row r="650271" spans="6:6" x14ac:dyDescent="0.25">
      <c r="F650271" s="195"/>
    </row>
    <row r="650272" spans="6:6" x14ac:dyDescent="0.25">
      <c r="F650272" s="195"/>
    </row>
    <row r="650273" spans="6:6" x14ac:dyDescent="0.25">
      <c r="F650273" s="195"/>
    </row>
    <row r="650274" spans="6:6" x14ac:dyDescent="0.25">
      <c r="F650274" s="195"/>
    </row>
    <row r="650275" spans="6:6" x14ac:dyDescent="0.25">
      <c r="F650275" s="195"/>
    </row>
    <row r="650276" spans="6:6" x14ac:dyDescent="0.25">
      <c r="F650276" s="195"/>
    </row>
    <row r="650277" spans="6:6" x14ac:dyDescent="0.25">
      <c r="F650277" s="195"/>
    </row>
    <row r="650278" spans="6:6" x14ac:dyDescent="0.25">
      <c r="F650278" s="195"/>
    </row>
    <row r="650279" spans="6:6" x14ac:dyDescent="0.25">
      <c r="F650279" s="195"/>
    </row>
    <row r="650280" spans="6:6" x14ac:dyDescent="0.25">
      <c r="F650280" s="195"/>
    </row>
    <row r="650281" spans="6:6" x14ac:dyDescent="0.25">
      <c r="F650281" s="195"/>
    </row>
    <row r="650282" spans="6:6" x14ac:dyDescent="0.25">
      <c r="F650282" s="195"/>
    </row>
    <row r="650283" spans="6:6" x14ac:dyDescent="0.25">
      <c r="F650283" s="195"/>
    </row>
    <row r="650284" spans="6:6" x14ac:dyDescent="0.25">
      <c r="F650284" s="195"/>
    </row>
    <row r="650285" spans="6:6" x14ac:dyDescent="0.25">
      <c r="F650285" s="195"/>
    </row>
    <row r="650286" spans="6:6" x14ac:dyDescent="0.25">
      <c r="F650286" s="195"/>
    </row>
    <row r="650287" spans="6:6" x14ac:dyDescent="0.25">
      <c r="F650287" s="195"/>
    </row>
    <row r="650288" spans="6:6" x14ac:dyDescent="0.25">
      <c r="F650288" s="195"/>
    </row>
    <row r="650289" spans="6:6" x14ac:dyDescent="0.25">
      <c r="F650289" s="195"/>
    </row>
    <row r="650290" spans="6:6" x14ac:dyDescent="0.25">
      <c r="F650290" s="195"/>
    </row>
    <row r="650291" spans="6:6" x14ac:dyDescent="0.25">
      <c r="F650291" s="195"/>
    </row>
    <row r="650292" spans="6:6" x14ac:dyDescent="0.25">
      <c r="F650292" s="195"/>
    </row>
    <row r="650293" spans="6:6" x14ac:dyDescent="0.25">
      <c r="F650293" s="195"/>
    </row>
    <row r="650294" spans="6:6" x14ac:dyDescent="0.25">
      <c r="F650294" s="195"/>
    </row>
    <row r="650295" spans="6:6" x14ac:dyDescent="0.25">
      <c r="F650295" s="195"/>
    </row>
    <row r="650296" spans="6:6" x14ac:dyDescent="0.25">
      <c r="F650296" s="195"/>
    </row>
    <row r="650297" spans="6:6" x14ac:dyDescent="0.25">
      <c r="F650297" s="195"/>
    </row>
    <row r="650298" spans="6:6" x14ac:dyDescent="0.25">
      <c r="F650298" s="195"/>
    </row>
    <row r="650299" spans="6:6" x14ac:dyDescent="0.25">
      <c r="F650299" s="195"/>
    </row>
    <row r="650300" spans="6:6" x14ac:dyDescent="0.25">
      <c r="F650300" s="195"/>
    </row>
    <row r="650301" spans="6:6" x14ac:dyDescent="0.25">
      <c r="F650301" s="195"/>
    </row>
    <row r="650302" spans="6:6" x14ac:dyDescent="0.25">
      <c r="F650302" s="195"/>
    </row>
    <row r="650303" spans="6:6" x14ac:dyDescent="0.25">
      <c r="F650303" s="195"/>
    </row>
    <row r="650304" spans="6:6" x14ac:dyDescent="0.25">
      <c r="F650304" s="195"/>
    </row>
    <row r="650305" spans="6:6" x14ac:dyDescent="0.25">
      <c r="F650305" s="195"/>
    </row>
    <row r="650306" spans="6:6" x14ac:dyDescent="0.25">
      <c r="F650306" s="195"/>
    </row>
    <row r="650307" spans="6:6" x14ac:dyDescent="0.25">
      <c r="F650307" s="195"/>
    </row>
    <row r="650308" spans="6:6" x14ac:dyDescent="0.25">
      <c r="F650308" s="195"/>
    </row>
    <row r="650309" spans="6:6" x14ac:dyDescent="0.25">
      <c r="F650309" s="195"/>
    </row>
    <row r="650310" spans="6:6" x14ac:dyDescent="0.25">
      <c r="F650310" s="195"/>
    </row>
    <row r="650311" spans="6:6" x14ac:dyDescent="0.25">
      <c r="F650311" s="195"/>
    </row>
    <row r="650312" spans="6:6" x14ac:dyDescent="0.25">
      <c r="F650312" s="195"/>
    </row>
    <row r="650313" spans="6:6" x14ac:dyDescent="0.25">
      <c r="F650313" s="195"/>
    </row>
    <row r="650314" spans="6:6" x14ac:dyDescent="0.25">
      <c r="F650314" s="195"/>
    </row>
    <row r="650315" spans="6:6" x14ac:dyDescent="0.25">
      <c r="F650315" s="195"/>
    </row>
    <row r="650316" spans="6:6" x14ac:dyDescent="0.25">
      <c r="F650316" s="195"/>
    </row>
    <row r="650317" spans="6:6" x14ac:dyDescent="0.25">
      <c r="F650317" s="195"/>
    </row>
    <row r="650318" spans="6:6" x14ac:dyDescent="0.25">
      <c r="F650318" s="195"/>
    </row>
    <row r="650319" spans="6:6" x14ac:dyDescent="0.25">
      <c r="F650319" s="195"/>
    </row>
    <row r="650320" spans="6:6" x14ac:dyDescent="0.25">
      <c r="F650320" s="195"/>
    </row>
    <row r="650321" spans="6:6" x14ac:dyDescent="0.25">
      <c r="F650321" s="195"/>
    </row>
    <row r="650322" spans="6:6" x14ac:dyDescent="0.25">
      <c r="F650322" s="195"/>
    </row>
    <row r="650323" spans="6:6" x14ac:dyDescent="0.25">
      <c r="F650323" s="195"/>
    </row>
    <row r="650324" spans="6:6" x14ac:dyDescent="0.25">
      <c r="F650324" s="195"/>
    </row>
    <row r="650325" spans="6:6" x14ac:dyDescent="0.25">
      <c r="F650325" s="195"/>
    </row>
    <row r="650326" spans="6:6" x14ac:dyDescent="0.25">
      <c r="F650326" s="195"/>
    </row>
    <row r="650327" spans="6:6" x14ac:dyDescent="0.25">
      <c r="F650327" s="195"/>
    </row>
    <row r="650328" spans="6:6" x14ac:dyDescent="0.25">
      <c r="F650328" s="195"/>
    </row>
    <row r="650329" spans="6:6" x14ac:dyDescent="0.25">
      <c r="F650329" s="195"/>
    </row>
    <row r="650330" spans="6:6" x14ac:dyDescent="0.25">
      <c r="F650330" s="195"/>
    </row>
    <row r="650331" spans="6:6" x14ac:dyDescent="0.25">
      <c r="F650331" s="195"/>
    </row>
    <row r="650332" spans="6:6" x14ac:dyDescent="0.25">
      <c r="F650332" s="195"/>
    </row>
    <row r="650333" spans="6:6" x14ac:dyDescent="0.25">
      <c r="F650333" s="195"/>
    </row>
    <row r="650334" spans="6:6" x14ac:dyDescent="0.25">
      <c r="F650334" s="195"/>
    </row>
    <row r="650335" spans="6:6" x14ac:dyDescent="0.25">
      <c r="F650335" s="195"/>
    </row>
    <row r="650336" spans="6:6" x14ac:dyDescent="0.25">
      <c r="F650336" s="195"/>
    </row>
    <row r="650337" spans="6:6" x14ac:dyDescent="0.25">
      <c r="F650337" s="195"/>
    </row>
    <row r="650338" spans="6:6" x14ac:dyDescent="0.25">
      <c r="F650338" s="195"/>
    </row>
    <row r="650339" spans="6:6" x14ac:dyDescent="0.25">
      <c r="F650339" s="195"/>
    </row>
    <row r="650340" spans="6:6" x14ac:dyDescent="0.25">
      <c r="F650340" s="195"/>
    </row>
    <row r="650341" spans="6:6" x14ac:dyDescent="0.25">
      <c r="F650341" s="195"/>
    </row>
    <row r="650342" spans="6:6" x14ac:dyDescent="0.25">
      <c r="F650342" s="195"/>
    </row>
    <row r="650343" spans="6:6" x14ac:dyDescent="0.25">
      <c r="F650343" s="195"/>
    </row>
    <row r="650344" spans="6:6" x14ac:dyDescent="0.25">
      <c r="F650344" s="195"/>
    </row>
    <row r="650345" spans="6:6" x14ac:dyDescent="0.25">
      <c r="F650345" s="195"/>
    </row>
    <row r="650346" spans="6:6" x14ac:dyDescent="0.25">
      <c r="F650346" s="195"/>
    </row>
    <row r="650347" spans="6:6" x14ac:dyDescent="0.25">
      <c r="F650347" s="195"/>
    </row>
    <row r="650348" spans="6:6" x14ac:dyDescent="0.25">
      <c r="F650348" s="195"/>
    </row>
    <row r="650349" spans="6:6" x14ac:dyDescent="0.25">
      <c r="F650349" s="195"/>
    </row>
    <row r="650350" spans="6:6" x14ac:dyDescent="0.25">
      <c r="F650350" s="195"/>
    </row>
    <row r="650351" spans="6:6" x14ac:dyDescent="0.25">
      <c r="F650351" s="195"/>
    </row>
    <row r="650352" spans="6:6" x14ac:dyDescent="0.25">
      <c r="F650352" s="195"/>
    </row>
    <row r="650353" spans="6:6" x14ac:dyDescent="0.25">
      <c r="F650353" s="195"/>
    </row>
    <row r="650354" spans="6:6" x14ac:dyDescent="0.25">
      <c r="F650354" s="195"/>
    </row>
    <row r="650355" spans="6:6" x14ac:dyDescent="0.25">
      <c r="F650355" s="195"/>
    </row>
    <row r="650356" spans="6:6" x14ac:dyDescent="0.25">
      <c r="F650356" s="195"/>
    </row>
    <row r="650357" spans="6:6" x14ac:dyDescent="0.25">
      <c r="F650357" s="195"/>
    </row>
    <row r="650358" spans="6:6" x14ac:dyDescent="0.25">
      <c r="F650358" s="195"/>
    </row>
    <row r="650359" spans="6:6" x14ac:dyDescent="0.25">
      <c r="F650359" s="195"/>
    </row>
    <row r="650360" spans="6:6" x14ac:dyDescent="0.25">
      <c r="F650360" s="195"/>
    </row>
    <row r="650361" spans="6:6" x14ac:dyDescent="0.25">
      <c r="F650361" s="195"/>
    </row>
    <row r="650362" spans="6:6" x14ac:dyDescent="0.25">
      <c r="F650362" s="195"/>
    </row>
    <row r="650363" spans="6:6" x14ac:dyDescent="0.25">
      <c r="F650363" s="195"/>
    </row>
    <row r="650364" spans="6:6" x14ac:dyDescent="0.25">
      <c r="F650364" s="195"/>
    </row>
    <row r="650365" spans="6:6" x14ac:dyDescent="0.25">
      <c r="F650365" s="195"/>
    </row>
    <row r="650366" spans="6:6" x14ac:dyDescent="0.25">
      <c r="F650366" s="195"/>
    </row>
    <row r="650367" spans="6:6" x14ac:dyDescent="0.25">
      <c r="F650367" s="195"/>
    </row>
    <row r="650368" spans="6:6" x14ac:dyDescent="0.25">
      <c r="F650368" s="195"/>
    </row>
    <row r="650369" spans="6:6" x14ac:dyDescent="0.25">
      <c r="F650369" s="195"/>
    </row>
    <row r="650370" spans="6:6" x14ac:dyDescent="0.25">
      <c r="F650370" s="195"/>
    </row>
    <row r="650371" spans="6:6" x14ac:dyDescent="0.25">
      <c r="F650371" s="195"/>
    </row>
    <row r="650372" spans="6:6" x14ac:dyDescent="0.25">
      <c r="F650372" s="195"/>
    </row>
    <row r="650373" spans="6:6" x14ac:dyDescent="0.25">
      <c r="F650373" s="195"/>
    </row>
    <row r="650374" spans="6:6" x14ac:dyDescent="0.25">
      <c r="F650374" s="195"/>
    </row>
    <row r="650375" spans="6:6" x14ac:dyDescent="0.25">
      <c r="F650375" s="195"/>
    </row>
    <row r="650376" spans="6:6" x14ac:dyDescent="0.25">
      <c r="F650376" s="195"/>
    </row>
    <row r="650377" spans="6:6" x14ac:dyDescent="0.25">
      <c r="F650377" s="195"/>
    </row>
    <row r="650378" spans="6:6" x14ac:dyDescent="0.25">
      <c r="F650378" s="195"/>
    </row>
    <row r="650379" spans="6:6" x14ac:dyDescent="0.25">
      <c r="F650379" s="195"/>
    </row>
    <row r="650380" spans="6:6" x14ac:dyDescent="0.25">
      <c r="F650380" s="195"/>
    </row>
    <row r="650381" spans="6:6" x14ac:dyDescent="0.25">
      <c r="F650381" s="195"/>
    </row>
    <row r="650382" spans="6:6" x14ac:dyDescent="0.25">
      <c r="F650382" s="195"/>
    </row>
    <row r="650383" spans="6:6" x14ac:dyDescent="0.25">
      <c r="F650383" s="195"/>
    </row>
    <row r="650384" spans="6:6" x14ac:dyDescent="0.25">
      <c r="F650384" s="195"/>
    </row>
    <row r="650385" spans="6:6" x14ac:dyDescent="0.25">
      <c r="F650385" s="195"/>
    </row>
    <row r="650386" spans="6:6" x14ac:dyDescent="0.25">
      <c r="F650386" s="195"/>
    </row>
    <row r="650387" spans="6:6" x14ac:dyDescent="0.25">
      <c r="F650387" s="195"/>
    </row>
    <row r="650388" spans="6:6" x14ac:dyDescent="0.25">
      <c r="F650388" s="195"/>
    </row>
    <row r="650389" spans="6:6" x14ac:dyDescent="0.25">
      <c r="F650389" s="195"/>
    </row>
    <row r="650390" spans="6:6" x14ac:dyDescent="0.25">
      <c r="F650390" s="195"/>
    </row>
    <row r="650391" spans="6:6" x14ac:dyDescent="0.25">
      <c r="F650391" s="195"/>
    </row>
    <row r="650392" spans="6:6" x14ac:dyDescent="0.25">
      <c r="F650392" s="195"/>
    </row>
    <row r="650393" spans="6:6" x14ac:dyDescent="0.25">
      <c r="F650393" s="195"/>
    </row>
    <row r="650394" spans="6:6" x14ac:dyDescent="0.25">
      <c r="F650394" s="195"/>
    </row>
    <row r="650395" spans="6:6" x14ac:dyDescent="0.25">
      <c r="F650395" s="195"/>
    </row>
    <row r="650396" spans="6:6" x14ac:dyDescent="0.25">
      <c r="F650396" s="195"/>
    </row>
    <row r="650397" spans="6:6" x14ac:dyDescent="0.25">
      <c r="F650397" s="195"/>
    </row>
    <row r="650398" spans="6:6" x14ac:dyDescent="0.25">
      <c r="F650398" s="195"/>
    </row>
    <row r="650399" spans="6:6" x14ac:dyDescent="0.25">
      <c r="F650399" s="195"/>
    </row>
    <row r="650400" spans="6:6" x14ac:dyDescent="0.25">
      <c r="F650400" s="195"/>
    </row>
    <row r="650401" spans="6:6" x14ac:dyDescent="0.25">
      <c r="F650401" s="195"/>
    </row>
    <row r="650402" spans="6:6" x14ac:dyDescent="0.25">
      <c r="F650402" s="195"/>
    </row>
    <row r="650403" spans="6:6" x14ac:dyDescent="0.25">
      <c r="F650403" s="195"/>
    </row>
    <row r="650404" spans="6:6" x14ac:dyDescent="0.25">
      <c r="F650404" s="195"/>
    </row>
    <row r="650405" spans="6:6" x14ac:dyDescent="0.25">
      <c r="F650405" s="195"/>
    </row>
    <row r="650406" spans="6:6" x14ac:dyDescent="0.25">
      <c r="F650406" s="195"/>
    </row>
    <row r="650407" spans="6:6" x14ac:dyDescent="0.25">
      <c r="F650407" s="195"/>
    </row>
    <row r="650408" spans="6:6" x14ac:dyDescent="0.25">
      <c r="F650408" s="195"/>
    </row>
    <row r="650409" spans="6:6" x14ac:dyDescent="0.25">
      <c r="F650409" s="195"/>
    </row>
    <row r="650410" spans="6:6" x14ac:dyDescent="0.25">
      <c r="F650410" s="195"/>
    </row>
    <row r="650411" spans="6:6" x14ac:dyDescent="0.25">
      <c r="F650411" s="195"/>
    </row>
    <row r="650412" spans="6:6" x14ac:dyDescent="0.25">
      <c r="F650412" s="195"/>
    </row>
    <row r="650413" spans="6:6" x14ac:dyDescent="0.25">
      <c r="F650413" s="195"/>
    </row>
    <row r="650414" spans="6:6" x14ac:dyDescent="0.25">
      <c r="F650414" s="195"/>
    </row>
    <row r="650415" spans="6:6" x14ac:dyDescent="0.25">
      <c r="F650415" s="195"/>
    </row>
    <row r="650416" spans="6:6" x14ac:dyDescent="0.25">
      <c r="F650416" s="195"/>
    </row>
    <row r="655534" spans="6:6" x14ac:dyDescent="0.25">
      <c r="F655534" s="195"/>
    </row>
    <row r="655535" spans="6:6" x14ac:dyDescent="0.25">
      <c r="F655535" s="195"/>
    </row>
    <row r="655536" spans="6:6" x14ac:dyDescent="0.25">
      <c r="F655536" s="195"/>
    </row>
    <row r="655537" spans="6:6" x14ac:dyDescent="0.25">
      <c r="F655537" s="195"/>
    </row>
    <row r="655538" spans="6:6" x14ac:dyDescent="0.25">
      <c r="F655538" s="195"/>
    </row>
    <row r="655539" spans="6:6" x14ac:dyDescent="0.25">
      <c r="F655539" s="195"/>
    </row>
    <row r="655540" spans="6:6" x14ac:dyDescent="0.25">
      <c r="F655540" s="195"/>
    </row>
    <row r="655541" spans="6:6" x14ac:dyDescent="0.25">
      <c r="F655541" s="195"/>
    </row>
    <row r="655542" spans="6:6" x14ac:dyDescent="0.25">
      <c r="F655542" s="195"/>
    </row>
    <row r="655543" spans="6:6" x14ac:dyDescent="0.25">
      <c r="F655543" s="195"/>
    </row>
    <row r="655544" spans="6:6" x14ac:dyDescent="0.25">
      <c r="F655544" s="195"/>
    </row>
    <row r="655545" spans="6:6" x14ac:dyDescent="0.25">
      <c r="F655545" s="195"/>
    </row>
    <row r="655546" spans="6:6" x14ac:dyDescent="0.25">
      <c r="F655546" s="195"/>
    </row>
    <row r="655547" spans="6:6" x14ac:dyDescent="0.25">
      <c r="F655547" s="195"/>
    </row>
    <row r="655548" spans="6:6" x14ac:dyDescent="0.25">
      <c r="F655548" s="195"/>
    </row>
    <row r="655549" spans="6:6" x14ac:dyDescent="0.25">
      <c r="F655549" s="195"/>
    </row>
    <row r="655550" spans="6:6" x14ac:dyDescent="0.25">
      <c r="F655550" s="195"/>
    </row>
    <row r="655551" spans="6:6" x14ac:dyDescent="0.25">
      <c r="F655551" s="195"/>
    </row>
    <row r="655552" spans="6:6" x14ac:dyDescent="0.25">
      <c r="F655552" s="195"/>
    </row>
    <row r="655553" spans="6:6" x14ac:dyDescent="0.25">
      <c r="F655553" s="195"/>
    </row>
    <row r="655554" spans="6:6" x14ac:dyDescent="0.25">
      <c r="F655554" s="195"/>
    </row>
    <row r="655555" spans="6:6" x14ac:dyDescent="0.25">
      <c r="F655555" s="195"/>
    </row>
    <row r="655556" spans="6:6" x14ac:dyDescent="0.25">
      <c r="F655556" s="195"/>
    </row>
    <row r="655557" spans="6:6" x14ac:dyDescent="0.25">
      <c r="F655557" s="195"/>
    </row>
    <row r="655558" spans="6:6" x14ac:dyDescent="0.25">
      <c r="F655558" s="195"/>
    </row>
    <row r="655559" spans="6:6" x14ac:dyDescent="0.25">
      <c r="F655559" s="195"/>
    </row>
    <row r="655560" spans="6:6" x14ac:dyDescent="0.25">
      <c r="F655560" s="195"/>
    </row>
    <row r="655561" spans="6:6" x14ac:dyDescent="0.25">
      <c r="F655561" s="195"/>
    </row>
    <row r="655562" spans="6:6" x14ac:dyDescent="0.25">
      <c r="F655562" s="195"/>
    </row>
    <row r="655563" spans="6:6" x14ac:dyDescent="0.25">
      <c r="F655563" s="195"/>
    </row>
    <row r="655564" spans="6:6" x14ac:dyDescent="0.25">
      <c r="F655564" s="195"/>
    </row>
    <row r="655565" spans="6:6" x14ac:dyDescent="0.25">
      <c r="F655565" s="195"/>
    </row>
    <row r="655566" spans="6:6" x14ac:dyDescent="0.25">
      <c r="F655566" s="195"/>
    </row>
    <row r="655567" spans="6:6" x14ac:dyDescent="0.25">
      <c r="F655567" s="195"/>
    </row>
    <row r="655568" spans="6:6" x14ac:dyDescent="0.25">
      <c r="F655568" s="195"/>
    </row>
    <row r="655569" spans="6:6" x14ac:dyDescent="0.25">
      <c r="F655569" s="195"/>
    </row>
    <row r="655570" spans="6:6" x14ac:dyDescent="0.25">
      <c r="F655570" s="195"/>
    </row>
    <row r="655571" spans="6:6" x14ac:dyDescent="0.25">
      <c r="F655571" s="195"/>
    </row>
    <row r="655572" spans="6:6" x14ac:dyDescent="0.25">
      <c r="F655572" s="195"/>
    </row>
    <row r="655573" spans="6:6" x14ac:dyDescent="0.25">
      <c r="F655573" s="195"/>
    </row>
    <row r="655574" spans="6:6" x14ac:dyDescent="0.25">
      <c r="F655574" s="195"/>
    </row>
    <row r="655575" spans="6:6" x14ac:dyDescent="0.25">
      <c r="F655575" s="195"/>
    </row>
    <row r="655576" spans="6:6" x14ac:dyDescent="0.25">
      <c r="F655576" s="195"/>
    </row>
    <row r="655577" spans="6:6" x14ac:dyDescent="0.25">
      <c r="F655577" s="195"/>
    </row>
    <row r="655578" spans="6:6" x14ac:dyDescent="0.25">
      <c r="F655578" s="195"/>
    </row>
    <row r="655579" spans="6:6" x14ac:dyDescent="0.25">
      <c r="F655579" s="195"/>
    </row>
    <row r="655580" spans="6:6" x14ac:dyDescent="0.25">
      <c r="F655580" s="195"/>
    </row>
    <row r="655581" spans="6:6" x14ac:dyDescent="0.25">
      <c r="F655581" s="195"/>
    </row>
    <row r="655582" spans="6:6" x14ac:dyDescent="0.25">
      <c r="F655582" s="195"/>
    </row>
    <row r="655583" spans="6:6" x14ac:dyDescent="0.25">
      <c r="F655583" s="195"/>
    </row>
    <row r="655584" spans="6:6" x14ac:dyDescent="0.25">
      <c r="F655584" s="195"/>
    </row>
    <row r="655585" spans="6:6" x14ac:dyDescent="0.25">
      <c r="F655585" s="195"/>
    </row>
    <row r="655586" spans="6:6" x14ac:dyDescent="0.25">
      <c r="F655586" s="195"/>
    </row>
    <row r="655587" spans="6:6" x14ac:dyDescent="0.25">
      <c r="F655587" s="195"/>
    </row>
    <row r="655588" spans="6:6" x14ac:dyDescent="0.25">
      <c r="F655588" s="195"/>
    </row>
    <row r="655589" spans="6:6" x14ac:dyDescent="0.25">
      <c r="F655589" s="195"/>
    </row>
    <row r="655590" spans="6:6" x14ac:dyDescent="0.25">
      <c r="F655590" s="195"/>
    </row>
    <row r="655591" spans="6:6" x14ac:dyDescent="0.25">
      <c r="F655591" s="195"/>
    </row>
    <row r="655592" spans="6:6" x14ac:dyDescent="0.25">
      <c r="F655592" s="195"/>
    </row>
    <row r="655593" spans="6:6" x14ac:dyDescent="0.25">
      <c r="F655593" s="195"/>
    </row>
    <row r="655594" spans="6:6" x14ac:dyDescent="0.25">
      <c r="F655594" s="195"/>
    </row>
    <row r="655595" spans="6:6" x14ac:dyDescent="0.25">
      <c r="F655595" s="195"/>
    </row>
    <row r="655596" spans="6:6" x14ac:dyDescent="0.25">
      <c r="F655596" s="195"/>
    </row>
    <row r="655597" spans="6:6" x14ac:dyDescent="0.25">
      <c r="F655597" s="195"/>
    </row>
    <row r="655598" spans="6:6" x14ac:dyDescent="0.25">
      <c r="F655598" s="195"/>
    </row>
    <row r="655599" spans="6:6" x14ac:dyDescent="0.25">
      <c r="F655599" s="195"/>
    </row>
    <row r="655600" spans="6:6" x14ac:dyDescent="0.25">
      <c r="F655600" s="195"/>
    </row>
    <row r="655601" spans="6:6" x14ac:dyDescent="0.25">
      <c r="F655601" s="195"/>
    </row>
    <row r="655602" spans="6:6" x14ac:dyDescent="0.25">
      <c r="F655602" s="195"/>
    </row>
    <row r="655603" spans="6:6" x14ac:dyDescent="0.25">
      <c r="F655603" s="195"/>
    </row>
    <row r="655604" spans="6:6" x14ac:dyDescent="0.25">
      <c r="F655604" s="195"/>
    </row>
    <row r="655605" spans="6:6" x14ac:dyDescent="0.25">
      <c r="F655605" s="195"/>
    </row>
    <row r="655606" spans="6:6" x14ac:dyDescent="0.25">
      <c r="F655606" s="195"/>
    </row>
    <row r="655607" spans="6:6" x14ac:dyDescent="0.25">
      <c r="F655607" s="195"/>
    </row>
    <row r="655608" spans="6:6" x14ac:dyDescent="0.25">
      <c r="F655608" s="195"/>
    </row>
    <row r="655609" spans="6:6" x14ac:dyDescent="0.25">
      <c r="F655609" s="195"/>
    </row>
    <row r="655610" spans="6:6" x14ac:dyDescent="0.25">
      <c r="F655610" s="195"/>
    </row>
    <row r="655611" spans="6:6" x14ac:dyDescent="0.25">
      <c r="F655611" s="195"/>
    </row>
    <row r="655612" spans="6:6" x14ac:dyDescent="0.25">
      <c r="F655612" s="195"/>
    </row>
    <row r="655613" spans="6:6" x14ac:dyDescent="0.25">
      <c r="F655613" s="195"/>
    </row>
    <row r="655614" spans="6:6" x14ac:dyDescent="0.25">
      <c r="F655614" s="195"/>
    </row>
    <row r="655615" spans="6:6" x14ac:dyDescent="0.25">
      <c r="F655615" s="195"/>
    </row>
    <row r="655616" spans="6:6" x14ac:dyDescent="0.25">
      <c r="F655616" s="195"/>
    </row>
    <row r="655617" spans="6:6" x14ac:dyDescent="0.25">
      <c r="F655617" s="195"/>
    </row>
    <row r="655618" spans="6:6" x14ac:dyDescent="0.25">
      <c r="F655618" s="195"/>
    </row>
    <row r="655619" spans="6:6" x14ac:dyDescent="0.25">
      <c r="F655619" s="195"/>
    </row>
    <row r="655620" spans="6:6" x14ac:dyDescent="0.25">
      <c r="F655620" s="195"/>
    </row>
    <row r="655621" spans="6:6" x14ac:dyDescent="0.25">
      <c r="F655621" s="195"/>
    </row>
    <row r="655622" spans="6:6" x14ac:dyDescent="0.25">
      <c r="F655622" s="195"/>
    </row>
    <row r="655623" spans="6:6" x14ac:dyDescent="0.25">
      <c r="F655623" s="195"/>
    </row>
    <row r="655624" spans="6:6" x14ac:dyDescent="0.25">
      <c r="F655624" s="195"/>
    </row>
    <row r="655625" spans="6:6" x14ac:dyDescent="0.25">
      <c r="F655625" s="195"/>
    </row>
    <row r="655626" spans="6:6" x14ac:dyDescent="0.25">
      <c r="F655626" s="195"/>
    </row>
    <row r="655627" spans="6:6" x14ac:dyDescent="0.25">
      <c r="F655627" s="195"/>
    </row>
    <row r="655628" spans="6:6" x14ac:dyDescent="0.25">
      <c r="F655628" s="195"/>
    </row>
    <row r="655629" spans="6:6" x14ac:dyDescent="0.25">
      <c r="F655629" s="195"/>
    </row>
    <row r="655630" spans="6:6" x14ac:dyDescent="0.25">
      <c r="F655630" s="195"/>
    </row>
    <row r="655631" spans="6:6" x14ac:dyDescent="0.25">
      <c r="F655631" s="195"/>
    </row>
    <row r="655632" spans="6:6" x14ac:dyDescent="0.25">
      <c r="F655632" s="195"/>
    </row>
    <row r="655633" spans="6:6" x14ac:dyDescent="0.25">
      <c r="F655633" s="195"/>
    </row>
    <row r="655634" spans="6:6" x14ac:dyDescent="0.25">
      <c r="F655634" s="195"/>
    </row>
    <row r="655635" spans="6:6" x14ac:dyDescent="0.25">
      <c r="F655635" s="195"/>
    </row>
    <row r="655636" spans="6:6" x14ac:dyDescent="0.25">
      <c r="F655636" s="195"/>
    </row>
    <row r="655637" spans="6:6" x14ac:dyDescent="0.25">
      <c r="F655637" s="195"/>
    </row>
    <row r="655638" spans="6:6" x14ac:dyDescent="0.25">
      <c r="F655638" s="195"/>
    </row>
    <row r="655639" spans="6:6" x14ac:dyDescent="0.25">
      <c r="F655639" s="195"/>
    </row>
    <row r="655640" spans="6:6" x14ac:dyDescent="0.25">
      <c r="F655640" s="195"/>
    </row>
    <row r="655641" spans="6:6" x14ac:dyDescent="0.25">
      <c r="F655641" s="195"/>
    </row>
    <row r="655642" spans="6:6" x14ac:dyDescent="0.25">
      <c r="F655642" s="195"/>
    </row>
    <row r="655643" spans="6:6" x14ac:dyDescent="0.25">
      <c r="F655643" s="195"/>
    </row>
    <row r="655644" spans="6:6" x14ac:dyDescent="0.25">
      <c r="F655644" s="195"/>
    </row>
    <row r="655645" spans="6:6" x14ac:dyDescent="0.25">
      <c r="F655645" s="195"/>
    </row>
    <row r="655646" spans="6:6" x14ac:dyDescent="0.25">
      <c r="F655646" s="195"/>
    </row>
    <row r="655647" spans="6:6" x14ac:dyDescent="0.25">
      <c r="F655647" s="195"/>
    </row>
    <row r="655648" spans="6:6" x14ac:dyDescent="0.25">
      <c r="F655648" s="195"/>
    </row>
    <row r="655649" spans="6:6" x14ac:dyDescent="0.25">
      <c r="F655649" s="195"/>
    </row>
    <row r="655650" spans="6:6" x14ac:dyDescent="0.25">
      <c r="F655650" s="195"/>
    </row>
    <row r="655651" spans="6:6" x14ac:dyDescent="0.25">
      <c r="F655651" s="195"/>
    </row>
    <row r="655652" spans="6:6" x14ac:dyDescent="0.25">
      <c r="F655652" s="195"/>
    </row>
    <row r="655653" spans="6:6" x14ac:dyDescent="0.25">
      <c r="F655653" s="195"/>
    </row>
    <row r="655654" spans="6:6" x14ac:dyDescent="0.25">
      <c r="F655654" s="195"/>
    </row>
    <row r="655655" spans="6:6" x14ac:dyDescent="0.25">
      <c r="F655655" s="195"/>
    </row>
    <row r="655656" spans="6:6" x14ac:dyDescent="0.25">
      <c r="F655656" s="195"/>
    </row>
    <row r="655657" spans="6:6" x14ac:dyDescent="0.25">
      <c r="F655657" s="195"/>
    </row>
    <row r="655658" spans="6:6" x14ac:dyDescent="0.25">
      <c r="F655658" s="195"/>
    </row>
    <row r="655659" spans="6:6" x14ac:dyDescent="0.25">
      <c r="F655659" s="195"/>
    </row>
    <row r="655660" spans="6:6" x14ac:dyDescent="0.25">
      <c r="F655660" s="195"/>
    </row>
    <row r="655661" spans="6:6" x14ac:dyDescent="0.25">
      <c r="F655661" s="195"/>
    </row>
    <row r="655662" spans="6:6" x14ac:dyDescent="0.25">
      <c r="F655662" s="195"/>
    </row>
    <row r="655663" spans="6:6" x14ac:dyDescent="0.25">
      <c r="F655663" s="195"/>
    </row>
    <row r="655664" spans="6:6" x14ac:dyDescent="0.25">
      <c r="F655664" s="195"/>
    </row>
    <row r="655665" spans="6:6" x14ac:dyDescent="0.25">
      <c r="F655665" s="195"/>
    </row>
    <row r="655666" spans="6:6" x14ac:dyDescent="0.25">
      <c r="F655666" s="195"/>
    </row>
    <row r="655667" spans="6:6" x14ac:dyDescent="0.25">
      <c r="F655667" s="195"/>
    </row>
    <row r="655668" spans="6:6" x14ac:dyDescent="0.25">
      <c r="F655668" s="195"/>
    </row>
    <row r="655669" spans="6:6" x14ac:dyDescent="0.25">
      <c r="F655669" s="195"/>
    </row>
    <row r="655670" spans="6:6" x14ac:dyDescent="0.25">
      <c r="F655670" s="195"/>
    </row>
    <row r="655671" spans="6:6" x14ac:dyDescent="0.25">
      <c r="F655671" s="195"/>
    </row>
    <row r="655672" spans="6:6" x14ac:dyDescent="0.25">
      <c r="F655672" s="195"/>
    </row>
    <row r="655673" spans="6:6" x14ac:dyDescent="0.25">
      <c r="F655673" s="195"/>
    </row>
    <row r="655674" spans="6:6" x14ac:dyDescent="0.25">
      <c r="F655674" s="195"/>
    </row>
    <row r="655675" spans="6:6" x14ac:dyDescent="0.25">
      <c r="F655675" s="195"/>
    </row>
    <row r="655676" spans="6:6" x14ac:dyDescent="0.25">
      <c r="F655676" s="195"/>
    </row>
    <row r="655677" spans="6:6" x14ac:dyDescent="0.25">
      <c r="F655677" s="195"/>
    </row>
    <row r="655678" spans="6:6" x14ac:dyDescent="0.25">
      <c r="F655678" s="195"/>
    </row>
    <row r="655679" spans="6:6" x14ac:dyDescent="0.25">
      <c r="F655679" s="195"/>
    </row>
    <row r="655680" spans="6:6" x14ac:dyDescent="0.25">
      <c r="F655680" s="195"/>
    </row>
    <row r="655681" spans="6:6" x14ac:dyDescent="0.25">
      <c r="F655681" s="195"/>
    </row>
    <row r="655682" spans="6:6" x14ac:dyDescent="0.25">
      <c r="F655682" s="195"/>
    </row>
    <row r="655683" spans="6:6" x14ac:dyDescent="0.25">
      <c r="F655683" s="195"/>
    </row>
    <row r="655684" spans="6:6" x14ac:dyDescent="0.25">
      <c r="F655684" s="195"/>
    </row>
    <row r="655685" spans="6:6" x14ac:dyDescent="0.25">
      <c r="F655685" s="195"/>
    </row>
    <row r="655686" spans="6:6" x14ac:dyDescent="0.25">
      <c r="F655686" s="195"/>
    </row>
    <row r="655687" spans="6:6" x14ac:dyDescent="0.25">
      <c r="F655687" s="195"/>
    </row>
    <row r="655688" spans="6:6" x14ac:dyDescent="0.25">
      <c r="F655688" s="195"/>
    </row>
    <row r="655689" spans="6:6" x14ac:dyDescent="0.25">
      <c r="F655689" s="195"/>
    </row>
    <row r="655690" spans="6:6" x14ac:dyDescent="0.25">
      <c r="F655690" s="195"/>
    </row>
    <row r="655691" spans="6:6" x14ac:dyDescent="0.25">
      <c r="F655691" s="195"/>
    </row>
    <row r="655692" spans="6:6" x14ac:dyDescent="0.25">
      <c r="F655692" s="195"/>
    </row>
    <row r="655693" spans="6:6" x14ac:dyDescent="0.25">
      <c r="F655693" s="195"/>
    </row>
    <row r="655694" spans="6:6" x14ac:dyDescent="0.25">
      <c r="F655694" s="195"/>
    </row>
    <row r="655695" spans="6:6" x14ac:dyDescent="0.25">
      <c r="F655695" s="195"/>
    </row>
    <row r="655696" spans="6:6" x14ac:dyDescent="0.25">
      <c r="F655696" s="195"/>
    </row>
    <row r="655697" spans="6:6" x14ac:dyDescent="0.25">
      <c r="F655697" s="195"/>
    </row>
    <row r="655698" spans="6:6" x14ac:dyDescent="0.25">
      <c r="F655698" s="195"/>
    </row>
    <row r="655699" spans="6:6" x14ac:dyDescent="0.25">
      <c r="F655699" s="195"/>
    </row>
    <row r="655700" spans="6:6" x14ac:dyDescent="0.25">
      <c r="F655700" s="195"/>
    </row>
    <row r="655701" spans="6:6" x14ac:dyDescent="0.25">
      <c r="F655701" s="195"/>
    </row>
    <row r="655702" spans="6:6" x14ac:dyDescent="0.25">
      <c r="F655702" s="195"/>
    </row>
    <row r="655703" spans="6:6" x14ac:dyDescent="0.25">
      <c r="F655703" s="195"/>
    </row>
    <row r="655704" spans="6:6" x14ac:dyDescent="0.25">
      <c r="F655704" s="195"/>
    </row>
    <row r="655705" spans="6:6" x14ac:dyDescent="0.25">
      <c r="F655705" s="195"/>
    </row>
    <row r="655706" spans="6:6" x14ac:dyDescent="0.25">
      <c r="F655706" s="195"/>
    </row>
    <row r="655707" spans="6:6" x14ac:dyDescent="0.25">
      <c r="F655707" s="195"/>
    </row>
    <row r="655708" spans="6:6" x14ac:dyDescent="0.25">
      <c r="F655708" s="195"/>
    </row>
    <row r="655709" spans="6:6" x14ac:dyDescent="0.25">
      <c r="F655709" s="195"/>
    </row>
    <row r="655710" spans="6:6" x14ac:dyDescent="0.25">
      <c r="F655710" s="195"/>
    </row>
    <row r="655711" spans="6:6" x14ac:dyDescent="0.25">
      <c r="F655711" s="195"/>
    </row>
    <row r="655712" spans="6:6" x14ac:dyDescent="0.25">
      <c r="F655712" s="195"/>
    </row>
    <row r="655713" spans="6:6" x14ac:dyDescent="0.25">
      <c r="F655713" s="195"/>
    </row>
    <row r="655714" spans="6:6" x14ac:dyDescent="0.25">
      <c r="F655714" s="195"/>
    </row>
    <row r="655715" spans="6:6" x14ac:dyDescent="0.25">
      <c r="F655715" s="195"/>
    </row>
    <row r="655716" spans="6:6" x14ac:dyDescent="0.25">
      <c r="F655716" s="195"/>
    </row>
    <row r="655717" spans="6:6" x14ac:dyDescent="0.25">
      <c r="F655717" s="195"/>
    </row>
    <row r="655718" spans="6:6" x14ac:dyDescent="0.25">
      <c r="F655718" s="195"/>
    </row>
    <row r="655719" spans="6:6" x14ac:dyDescent="0.25">
      <c r="F655719" s="195"/>
    </row>
    <row r="655720" spans="6:6" x14ac:dyDescent="0.25">
      <c r="F655720" s="195"/>
    </row>
    <row r="655721" spans="6:6" x14ac:dyDescent="0.25">
      <c r="F655721" s="195"/>
    </row>
    <row r="655722" spans="6:6" x14ac:dyDescent="0.25">
      <c r="F655722" s="195"/>
    </row>
    <row r="655723" spans="6:6" x14ac:dyDescent="0.25">
      <c r="F655723" s="195"/>
    </row>
    <row r="655724" spans="6:6" x14ac:dyDescent="0.25">
      <c r="F655724" s="195"/>
    </row>
    <row r="655725" spans="6:6" x14ac:dyDescent="0.25">
      <c r="F655725" s="195"/>
    </row>
    <row r="655726" spans="6:6" x14ac:dyDescent="0.25">
      <c r="F655726" s="195"/>
    </row>
    <row r="655727" spans="6:6" x14ac:dyDescent="0.25">
      <c r="F655727" s="195"/>
    </row>
    <row r="655728" spans="6:6" x14ac:dyDescent="0.25">
      <c r="F655728" s="195"/>
    </row>
    <row r="655729" spans="6:6" x14ac:dyDescent="0.25">
      <c r="F655729" s="195"/>
    </row>
    <row r="655730" spans="6:6" x14ac:dyDescent="0.25">
      <c r="F655730" s="195"/>
    </row>
    <row r="655731" spans="6:6" x14ac:dyDescent="0.25">
      <c r="F655731" s="195"/>
    </row>
    <row r="655732" spans="6:6" x14ac:dyDescent="0.25">
      <c r="F655732" s="195"/>
    </row>
    <row r="655733" spans="6:6" x14ac:dyDescent="0.25">
      <c r="F655733" s="195"/>
    </row>
    <row r="655734" spans="6:6" x14ac:dyDescent="0.25">
      <c r="F655734" s="195"/>
    </row>
    <row r="655735" spans="6:6" x14ac:dyDescent="0.25">
      <c r="F655735" s="195"/>
    </row>
    <row r="655736" spans="6:6" x14ac:dyDescent="0.25">
      <c r="F655736" s="195"/>
    </row>
    <row r="655737" spans="6:6" x14ac:dyDescent="0.25">
      <c r="F655737" s="195"/>
    </row>
    <row r="655738" spans="6:6" x14ac:dyDescent="0.25">
      <c r="F655738" s="195"/>
    </row>
    <row r="655739" spans="6:6" x14ac:dyDescent="0.25">
      <c r="F655739" s="195"/>
    </row>
    <row r="655740" spans="6:6" x14ac:dyDescent="0.25">
      <c r="F655740" s="195"/>
    </row>
    <row r="655741" spans="6:6" x14ac:dyDescent="0.25">
      <c r="F655741" s="195"/>
    </row>
    <row r="655742" spans="6:6" x14ac:dyDescent="0.25">
      <c r="F655742" s="195"/>
    </row>
    <row r="655743" spans="6:6" x14ac:dyDescent="0.25">
      <c r="F655743" s="195"/>
    </row>
    <row r="655744" spans="6:6" x14ac:dyDescent="0.25">
      <c r="F655744" s="195"/>
    </row>
    <row r="655745" spans="6:6" x14ac:dyDescent="0.25">
      <c r="F655745" s="195"/>
    </row>
    <row r="655746" spans="6:6" x14ac:dyDescent="0.25">
      <c r="F655746" s="195"/>
    </row>
    <row r="655747" spans="6:6" x14ac:dyDescent="0.25">
      <c r="F655747" s="195"/>
    </row>
    <row r="655748" spans="6:6" x14ac:dyDescent="0.25">
      <c r="F655748" s="195"/>
    </row>
    <row r="655749" spans="6:6" x14ac:dyDescent="0.25">
      <c r="F655749" s="195"/>
    </row>
    <row r="655750" spans="6:6" x14ac:dyDescent="0.25">
      <c r="F655750" s="195"/>
    </row>
    <row r="655751" spans="6:6" x14ac:dyDescent="0.25">
      <c r="F655751" s="195"/>
    </row>
    <row r="655752" spans="6:6" x14ac:dyDescent="0.25">
      <c r="F655752" s="195"/>
    </row>
    <row r="655753" spans="6:6" x14ac:dyDescent="0.25">
      <c r="F655753" s="195"/>
    </row>
    <row r="655754" spans="6:6" x14ac:dyDescent="0.25">
      <c r="F655754" s="195"/>
    </row>
    <row r="655755" spans="6:6" x14ac:dyDescent="0.25">
      <c r="F655755" s="195"/>
    </row>
    <row r="655756" spans="6:6" x14ac:dyDescent="0.25">
      <c r="F655756" s="195"/>
    </row>
    <row r="655757" spans="6:6" x14ac:dyDescent="0.25">
      <c r="F655757" s="195"/>
    </row>
    <row r="655758" spans="6:6" x14ac:dyDescent="0.25">
      <c r="F655758" s="195"/>
    </row>
    <row r="655759" spans="6:6" x14ac:dyDescent="0.25">
      <c r="F655759" s="195"/>
    </row>
    <row r="655760" spans="6:6" x14ac:dyDescent="0.25">
      <c r="F655760" s="195"/>
    </row>
    <row r="655761" spans="6:6" x14ac:dyDescent="0.25">
      <c r="F655761" s="195"/>
    </row>
    <row r="655762" spans="6:6" x14ac:dyDescent="0.25">
      <c r="F655762" s="195"/>
    </row>
    <row r="655763" spans="6:6" x14ac:dyDescent="0.25">
      <c r="F655763" s="195"/>
    </row>
    <row r="655764" spans="6:6" x14ac:dyDescent="0.25">
      <c r="F655764" s="195"/>
    </row>
    <row r="655765" spans="6:6" x14ac:dyDescent="0.25">
      <c r="F655765" s="195"/>
    </row>
    <row r="655766" spans="6:6" x14ac:dyDescent="0.25">
      <c r="F655766" s="195"/>
    </row>
    <row r="655767" spans="6:6" x14ac:dyDescent="0.25">
      <c r="F655767" s="195"/>
    </row>
    <row r="655768" spans="6:6" x14ac:dyDescent="0.25">
      <c r="F655768" s="195"/>
    </row>
    <row r="655769" spans="6:6" x14ac:dyDescent="0.25">
      <c r="F655769" s="195"/>
    </row>
    <row r="655770" spans="6:6" x14ac:dyDescent="0.25">
      <c r="F655770" s="195"/>
    </row>
    <row r="655771" spans="6:6" x14ac:dyDescent="0.25">
      <c r="F655771" s="195"/>
    </row>
    <row r="655772" spans="6:6" x14ac:dyDescent="0.25">
      <c r="F655772" s="195"/>
    </row>
    <row r="655773" spans="6:6" x14ac:dyDescent="0.25">
      <c r="F655773" s="195"/>
    </row>
    <row r="655774" spans="6:6" x14ac:dyDescent="0.25">
      <c r="F655774" s="195"/>
    </row>
    <row r="655775" spans="6:6" x14ac:dyDescent="0.25">
      <c r="F655775" s="195"/>
    </row>
    <row r="655776" spans="6:6" x14ac:dyDescent="0.25">
      <c r="F655776" s="195"/>
    </row>
    <row r="655777" spans="6:6" x14ac:dyDescent="0.25">
      <c r="F655777" s="195"/>
    </row>
    <row r="655778" spans="6:6" x14ac:dyDescent="0.25">
      <c r="F655778" s="195"/>
    </row>
    <row r="655779" spans="6:6" x14ac:dyDescent="0.25">
      <c r="F655779" s="195"/>
    </row>
    <row r="655780" spans="6:6" x14ac:dyDescent="0.25">
      <c r="F655780" s="195"/>
    </row>
    <row r="655781" spans="6:6" x14ac:dyDescent="0.25">
      <c r="F655781" s="195"/>
    </row>
    <row r="655782" spans="6:6" x14ac:dyDescent="0.25">
      <c r="F655782" s="195"/>
    </row>
    <row r="655783" spans="6:6" x14ac:dyDescent="0.25">
      <c r="F655783" s="195"/>
    </row>
    <row r="655784" spans="6:6" x14ac:dyDescent="0.25">
      <c r="F655784" s="195"/>
    </row>
    <row r="655785" spans="6:6" x14ac:dyDescent="0.25">
      <c r="F655785" s="195"/>
    </row>
    <row r="655786" spans="6:6" x14ac:dyDescent="0.25">
      <c r="F655786" s="195"/>
    </row>
    <row r="655787" spans="6:6" x14ac:dyDescent="0.25">
      <c r="F655787" s="195"/>
    </row>
    <row r="655788" spans="6:6" x14ac:dyDescent="0.25">
      <c r="F655788" s="195"/>
    </row>
    <row r="655789" spans="6:6" x14ac:dyDescent="0.25">
      <c r="F655789" s="195"/>
    </row>
    <row r="655790" spans="6:6" x14ac:dyDescent="0.25">
      <c r="F655790" s="195"/>
    </row>
    <row r="655791" spans="6:6" x14ac:dyDescent="0.25">
      <c r="F655791" s="195"/>
    </row>
    <row r="655792" spans="6:6" x14ac:dyDescent="0.25">
      <c r="F655792" s="195"/>
    </row>
    <row r="655793" spans="6:6" x14ac:dyDescent="0.25">
      <c r="F655793" s="195"/>
    </row>
    <row r="655794" spans="6:6" x14ac:dyDescent="0.25">
      <c r="F655794" s="195"/>
    </row>
    <row r="655795" spans="6:6" x14ac:dyDescent="0.25">
      <c r="F655795" s="195"/>
    </row>
    <row r="655796" spans="6:6" x14ac:dyDescent="0.25">
      <c r="F655796" s="195"/>
    </row>
    <row r="655797" spans="6:6" x14ac:dyDescent="0.25">
      <c r="F655797" s="195"/>
    </row>
    <row r="655798" spans="6:6" x14ac:dyDescent="0.25">
      <c r="F655798" s="195"/>
    </row>
    <row r="655799" spans="6:6" x14ac:dyDescent="0.25">
      <c r="F655799" s="195"/>
    </row>
    <row r="655800" spans="6:6" x14ac:dyDescent="0.25">
      <c r="F655800" s="195"/>
    </row>
    <row r="655801" spans="6:6" x14ac:dyDescent="0.25">
      <c r="F655801" s="195"/>
    </row>
    <row r="655802" spans="6:6" x14ac:dyDescent="0.25">
      <c r="F655802" s="195"/>
    </row>
    <row r="655803" spans="6:6" x14ac:dyDescent="0.25">
      <c r="F655803" s="195"/>
    </row>
    <row r="655804" spans="6:6" x14ac:dyDescent="0.25">
      <c r="F655804" s="195"/>
    </row>
    <row r="655805" spans="6:6" x14ac:dyDescent="0.25">
      <c r="F655805" s="195"/>
    </row>
    <row r="655806" spans="6:6" x14ac:dyDescent="0.25">
      <c r="F655806" s="195"/>
    </row>
    <row r="655807" spans="6:6" x14ac:dyDescent="0.25">
      <c r="F655807" s="195"/>
    </row>
    <row r="655808" spans="6:6" x14ac:dyDescent="0.25">
      <c r="F655808" s="195"/>
    </row>
    <row r="655809" spans="6:6" x14ac:dyDescent="0.25">
      <c r="F655809" s="195"/>
    </row>
    <row r="655810" spans="6:6" x14ac:dyDescent="0.25">
      <c r="F655810" s="195"/>
    </row>
    <row r="655811" spans="6:6" x14ac:dyDescent="0.25">
      <c r="F655811" s="195"/>
    </row>
    <row r="655812" spans="6:6" x14ac:dyDescent="0.25">
      <c r="F655812" s="195"/>
    </row>
    <row r="655813" spans="6:6" x14ac:dyDescent="0.25">
      <c r="F655813" s="195"/>
    </row>
    <row r="655814" spans="6:6" x14ac:dyDescent="0.25">
      <c r="F655814" s="195"/>
    </row>
    <row r="655815" spans="6:6" x14ac:dyDescent="0.25">
      <c r="F655815" s="195"/>
    </row>
    <row r="655816" spans="6:6" x14ac:dyDescent="0.25">
      <c r="F655816" s="195"/>
    </row>
    <row r="655817" spans="6:6" x14ac:dyDescent="0.25">
      <c r="F655817" s="195"/>
    </row>
    <row r="655818" spans="6:6" x14ac:dyDescent="0.25">
      <c r="F655818" s="195"/>
    </row>
    <row r="655819" spans="6:6" x14ac:dyDescent="0.25">
      <c r="F655819" s="195"/>
    </row>
    <row r="655820" spans="6:6" x14ac:dyDescent="0.25">
      <c r="F655820" s="195"/>
    </row>
    <row r="655821" spans="6:6" x14ac:dyDescent="0.25">
      <c r="F655821" s="195"/>
    </row>
    <row r="655822" spans="6:6" x14ac:dyDescent="0.25">
      <c r="F655822" s="195"/>
    </row>
    <row r="655823" spans="6:6" x14ac:dyDescent="0.25">
      <c r="F655823" s="195"/>
    </row>
    <row r="655824" spans="6:6" x14ac:dyDescent="0.25">
      <c r="F655824" s="195"/>
    </row>
    <row r="655825" spans="6:6" x14ac:dyDescent="0.25">
      <c r="F655825" s="195"/>
    </row>
    <row r="655826" spans="6:6" x14ac:dyDescent="0.25">
      <c r="F655826" s="195"/>
    </row>
    <row r="655827" spans="6:6" x14ac:dyDescent="0.25">
      <c r="F655827" s="195"/>
    </row>
    <row r="655828" spans="6:6" x14ac:dyDescent="0.25">
      <c r="F655828" s="195"/>
    </row>
    <row r="655829" spans="6:6" x14ac:dyDescent="0.25">
      <c r="F655829" s="195"/>
    </row>
    <row r="655830" spans="6:6" x14ac:dyDescent="0.25">
      <c r="F655830" s="195"/>
    </row>
    <row r="655831" spans="6:6" x14ac:dyDescent="0.25">
      <c r="F655831" s="195"/>
    </row>
    <row r="655832" spans="6:6" x14ac:dyDescent="0.25">
      <c r="F655832" s="195"/>
    </row>
    <row r="655833" spans="6:6" x14ac:dyDescent="0.25">
      <c r="F655833" s="195"/>
    </row>
    <row r="655834" spans="6:6" x14ac:dyDescent="0.25">
      <c r="F655834" s="195"/>
    </row>
    <row r="655835" spans="6:6" x14ac:dyDescent="0.25">
      <c r="F655835" s="195"/>
    </row>
    <row r="655836" spans="6:6" x14ac:dyDescent="0.25">
      <c r="F655836" s="195"/>
    </row>
    <row r="655837" spans="6:6" x14ac:dyDescent="0.25">
      <c r="F655837" s="195"/>
    </row>
    <row r="655838" spans="6:6" x14ac:dyDescent="0.25">
      <c r="F655838" s="195"/>
    </row>
    <row r="655839" spans="6:6" x14ac:dyDescent="0.25">
      <c r="F655839" s="195"/>
    </row>
    <row r="655840" spans="6:6" x14ac:dyDescent="0.25">
      <c r="F655840" s="195"/>
    </row>
    <row r="655841" spans="6:6" x14ac:dyDescent="0.25">
      <c r="F655841" s="195"/>
    </row>
    <row r="655842" spans="6:6" x14ac:dyDescent="0.25">
      <c r="F655842" s="195"/>
    </row>
    <row r="655843" spans="6:6" x14ac:dyDescent="0.25">
      <c r="F655843" s="195"/>
    </row>
    <row r="655844" spans="6:6" x14ac:dyDescent="0.25">
      <c r="F655844" s="195"/>
    </row>
    <row r="655845" spans="6:6" x14ac:dyDescent="0.25">
      <c r="F655845" s="195"/>
    </row>
    <row r="655846" spans="6:6" x14ac:dyDescent="0.25">
      <c r="F655846" s="195"/>
    </row>
    <row r="655847" spans="6:6" x14ac:dyDescent="0.25">
      <c r="F655847" s="195"/>
    </row>
    <row r="655848" spans="6:6" x14ac:dyDescent="0.25">
      <c r="F655848" s="195"/>
    </row>
    <row r="655849" spans="6:6" x14ac:dyDescent="0.25">
      <c r="F655849" s="195"/>
    </row>
    <row r="655850" spans="6:6" x14ac:dyDescent="0.25">
      <c r="F655850" s="195"/>
    </row>
    <row r="655851" spans="6:6" x14ac:dyDescent="0.25">
      <c r="F655851" s="195"/>
    </row>
    <row r="655852" spans="6:6" x14ac:dyDescent="0.25">
      <c r="F655852" s="195"/>
    </row>
    <row r="655853" spans="6:6" x14ac:dyDescent="0.25">
      <c r="F655853" s="195"/>
    </row>
    <row r="655854" spans="6:6" x14ac:dyDescent="0.25">
      <c r="F655854" s="195"/>
    </row>
    <row r="655855" spans="6:6" x14ac:dyDescent="0.25">
      <c r="F655855" s="195"/>
    </row>
    <row r="655856" spans="6:6" x14ac:dyDescent="0.25">
      <c r="F655856" s="195"/>
    </row>
    <row r="655857" spans="6:6" x14ac:dyDescent="0.25">
      <c r="F655857" s="195"/>
    </row>
    <row r="655858" spans="6:6" x14ac:dyDescent="0.25">
      <c r="F655858" s="195"/>
    </row>
    <row r="655859" spans="6:6" x14ac:dyDescent="0.25">
      <c r="F655859" s="195"/>
    </row>
    <row r="655860" spans="6:6" x14ac:dyDescent="0.25">
      <c r="F655860" s="195"/>
    </row>
    <row r="655861" spans="6:6" x14ac:dyDescent="0.25">
      <c r="F655861" s="195"/>
    </row>
    <row r="655862" spans="6:6" x14ac:dyDescent="0.25">
      <c r="F655862" s="195"/>
    </row>
    <row r="655863" spans="6:6" x14ac:dyDescent="0.25">
      <c r="F655863" s="195"/>
    </row>
    <row r="655864" spans="6:6" x14ac:dyDescent="0.25">
      <c r="F655864" s="195"/>
    </row>
    <row r="655865" spans="6:6" x14ac:dyDescent="0.25">
      <c r="F655865" s="195"/>
    </row>
    <row r="655866" spans="6:6" x14ac:dyDescent="0.25">
      <c r="F655866" s="195"/>
    </row>
    <row r="655867" spans="6:6" x14ac:dyDescent="0.25">
      <c r="F655867" s="195"/>
    </row>
    <row r="655868" spans="6:6" x14ac:dyDescent="0.25">
      <c r="F655868" s="195"/>
    </row>
    <row r="655869" spans="6:6" x14ac:dyDescent="0.25">
      <c r="F655869" s="195"/>
    </row>
    <row r="655870" spans="6:6" x14ac:dyDescent="0.25">
      <c r="F655870" s="195"/>
    </row>
    <row r="655871" spans="6:6" x14ac:dyDescent="0.25">
      <c r="F655871" s="195"/>
    </row>
    <row r="655872" spans="6:6" x14ac:dyDescent="0.25">
      <c r="F655872" s="195"/>
    </row>
    <row r="655873" spans="6:6" x14ac:dyDescent="0.25">
      <c r="F655873" s="195"/>
    </row>
    <row r="655874" spans="6:6" x14ac:dyDescent="0.25">
      <c r="F655874" s="195"/>
    </row>
    <row r="655875" spans="6:6" x14ac:dyDescent="0.25">
      <c r="F655875" s="195"/>
    </row>
    <row r="655876" spans="6:6" x14ac:dyDescent="0.25">
      <c r="F655876" s="195"/>
    </row>
    <row r="655877" spans="6:6" x14ac:dyDescent="0.25">
      <c r="F655877" s="195"/>
    </row>
    <row r="655878" spans="6:6" x14ac:dyDescent="0.25">
      <c r="F655878" s="195"/>
    </row>
    <row r="655879" spans="6:6" x14ac:dyDescent="0.25">
      <c r="F655879" s="195"/>
    </row>
    <row r="655880" spans="6:6" x14ac:dyDescent="0.25">
      <c r="F655880" s="195"/>
    </row>
    <row r="655881" spans="6:6" x14ac:dyDescent="0.25">
      <c r="F655881" s="195"/>
    </row>
    <row r="655882" spans="6:6" x14ac:dyDescent="0.25">
      <c r="F655882" s="195"/>
    </row>
    <row r="655883" spans="6:6" x14ac:dyDescent="0.25">
      <c r="F655883" s="195"/>
    </row>
    <row r="655884" spans="6:6" x14ac:dyDescent="0.25">
      <c r="F655884" s="195"/>
    </row>
    <row r="655885" spans="6:6" x14ac:dyDescent="0.25">
      <c r="F655885" s="195"/>
    </row>
    <row r="655886" spans="6:6" x14ac:dyDescent="0.25">
      <c r="F655886" s="195"/>
    </row>
    <row r="655887" spans="6:6" x14ac:dyDescent="0.25">
      <c r="F655887" s="195"/>
    </row>
    <row r="655888" spans="6:6" x14ac:dyDescent="0.25">
      <c r="F655888" s="195"/>
    </row>
    <row r="655889" spans="6:6" x14ac:dyDescent="0.25">
      <c r="F655889" s="195"/>
    </row>
    <row r="655890" spans="6:6" x14ac:dyDescent="0.25">
      <c r="F655890" s="195"/>
    </row>
    <row r="655891" spans="6:6" x14ac:dyDescent="0.25">
      <c r="F655891" s="195"/>
    </row>
    <row r="655892" spans="6:6" x14ac:dyDescent="0.25">
      <c r="F655892" s="195"/>
    </row>
    <row r="655893" spans="6:6" x14ac:dyDescent="0.25">
      <c r="F655893" s="195"/>
    </row>
    <row r="655894" spans="6:6" x14ac:dyDescent="0.25">
      <c r="F655894" s="195"/>
    </row>
    <row r="655895" spans="6:6" x14ac:dyDescent="0.25">
      <c r="F655895" s="195"/>
    </row>
    <row r="655896" spans="6:6" x14ac:dyDescent="0.25">
      <c r="F655896" s="195"/>
    </row>
    <row r="655897" spans="6:6" x14ac:dyDescent="0.25">
      <c r="F655897" s="195"/>
    </row>
    <row r="655898" spans="6:6" x14ac:dyDescent="0.25">
      <c r="F655898" s="195"/>
    </row>
    <row r="655899" spans="6:6" x14ac:dyDescent="0.25">
      <c r="F655899" s="195"/>
    </row>
    <row r="655900" spans="6:6" x14ac:dyDescent="0.25">
      <c r="F655900" s="195"/>
    </row>
    <row r="655901" spans="6:6" x14ac:dyDescent="0.25">
      <c r="F655901" s="195"/>
    </row>
    <row r="655902" spans="6:6" x14ac:dyDescent="0.25">
      <c r="F655902" s="195"/>
    </row>
    <row r="655903" spans="6:6" x14ac:dyDescent="0.25">
      <c r="F655903" s="195"/>
    </row>
    <row r="655904" spans="6:6" x14ac:dyDescent="0.25">
      <c r="F655904" s="195"/>
    </row>
    <row r="655905" spans="6:6" x14ac:dyDescent="0.25">
      <c r="F655905" s="195"/>
    </row>
    <row r="655906" spans="6:6" x14ac:dyDescent="0.25">
      <c r="F655906" s="195"/>
    </row>
    <row r="655907" spans="6:6" x14ac:dyDescent="0.25">
      <c r="F655907" s="195"/>
    </row>
    <row r="655908" spans="6:6" x14ac:dyDescent="0.25">
      <c r="F655908" s="195"/>
    </row>
    <row r="655909" spans="6:6" x14ac:dyDescent="0.25">
      <c r="F655909" s="195"/>
    </row>
    <row r="655910" spans="6:6" x14ac:dyDescent="0.25">
      <c r="F655910" s="195"/>
    </row>
    <row r="655911" spans="6:6" x14ac:dyDescent="0.25">
      <c r="F655911" s="195"/>
    </row>
    <row r="655912" spans="6:6" x14ac:dyDescent="0.25">
      <c r="F655912" s="195"/>
    </row>
    <row r="655913" spans="6:6" x14ac:dyDescent="0.25">
      <c r="F655913" s="195"/>
    </row>
    <row r="655914" spans="6:6" x14ac:dyDescent="0.25">
      <c r="F655914" s="195"/>
    </row>
    <row r="655915" spans="6:6" x14ac:dyDescent="0.25">
      <c r="F655915" s="195"/>
    </row>
    <row r="655916" spans="6:6" x14ac:dyDescent="0.25">
      <c r="F655916" s="195"/>
    </row>
    <row r="655917" spans="6:6" x14ac:dyDescent="0.25">
      <c r="F655917" s="195"/>
    </row>
    <row r="655918" spans="6:6" x14ac:dyDescent="0.25">
      <c r="F655918" s="195"/>
    </row>
    <row r="655919" spans="6:6" x14ac:dyDescent="0.25">
      <c r="F655919" s="195"/>
    </row>
    <row r="655920" spans="6:6" x14ac:dyDescent="0.25">
      <c r="F655920" s="195"/>
    </row>
    <row r="655921" spans="6:6" x14ac:dyDescent="0.25">
      <c r="F655921" s="195"/>
    </row>
    <row r="655922" spans="6:6" x14ac:dyDescent="0.25">
      <c r="F655922" s="195"/>
    </row>
    <row r="655923" spans="6:6" x14ac:dyDescent="0.25">
      <c r="F655923" s="195"/>
    </row>
    <row r="655924" spans="6:6" x14ac:dyDescent="0.25">
      <c r="F655924" s="195"/>
    </row>
    <row r="655925" spans="6:6" x14ac:dyDescent="0.25">
      <c r="F655925" s="195"/>
    </row>
    <row r="655926" spans="6:6" x14ac:dyDescent="0.25">
      <c r="F655926" s="195"/>
    </row>
    <row r="655927" spans="6:6" x14ac:dyDescent="0.25">
      <c r="F655927" s="195"/>
    </row>
    <row r="655928" spans="6:6" x14ac:dyDescent="0.25">
      <c r="F655928" s="195"/>
    </row>
    <row r="661046" spans="6:6" x14ac:dyDescent="0.25">
      <c r="F661046" s="195"/>
    </row>
    <row r="661047" spans="6:6" x14ac:dyDescent="0.25">
      <c r="F661047" s="195"/>
    </row>
    <row r="661048" spans="6:6" x14ac:dyDescent="0.25">
      <c r="F661048" s="195"/>
    </row>
    <row r="661049" spans="6:6" x14ac:dyDescent="0.25">
      <c r="F661049" s="195"/>
    </row>
    <row r="661050" spans="6:6" x14ac:dyDescent="0.25">
      <c r="F661050" s="195"/>
    </row>
    <row r="661051" spans="6:6" x14ac:dyDescent="0.25">
      <c r="F661051" s="195"/>
    </row>
    <row r="661052" spans="6:6" x14ac:dyDescent="0.25">
      <c r="F661052" s="195"/>
    </row>
    <row r="661053" spans="6:6" x14ac:dyDescent="0.25">
      <c r="F661053" s="195"/>
    </row>
    <row r="661054" spans="6:6" x14ac:dyDescent="0.25">
      <c r="F661054" s="195"/>
    </row>
    <row r="661055" spans="6:6" x14ac:dyDescent="0.25">
      <c r="F661055" s="195"/>
    </row>
    <row r="661056" spans="6:6" x14ac:dyDescent="0.25">
      <c r="F661056" s="195"/>
    </row>
    <row r="661057" spans="6:6" x14ac:dyDescent="0.25">
      <c r="F661057" s="195"/>
    </row>
    <row r="661058" spans="6:6" x14ac:dyDescent="0.25">
      <c r="F661058" s="195"/>
    </row>
    <row r="661059" spans="6:6" x14ac:dyDescent="0.25">
      <c r="F661059" s="195"/>
    </row>
    <row r="661060" spans="6:6" x14ac:dyDescent="0.25">
      <c r="F661060" s="195"/>
    </row>
    <row r="661061" spans="6:6" x14ac:dyDescent="0.25">
      <c r="F661061" s="195"/>
    </row>
    <row r="661062" spans="6:6" x14ac:dyDescent="0.25">
      <c r="F661062" s="195"/>
    </row>
    <row r="661063" spans="6:6" x14ac:dyDescent="0.25">
      <c r="F661063" s="195"/>
    </row>
    <row r="661064" spans="6:6" x14ac:dyDescent="0.25">
      <c r="F661064" s="195"/>
    </row>
    <row r="661065" spans="6:6" x14ac:dyDescent="0.25">
      <c r="F661065" s="195"/>
    </row>
    <row r="661066" spans="6:6" x14ac:dyDescent="0.25">
      <c r="F661066" s="195"/>
    </row>
    <row r="661067" spans="6:6" x14ac:dyDescent="0.25">
      <c r="F661067" s="195"/>
    </row>
    <row r="661068" spans="6:6" x14ac:dyDescent="0.25">
      <c r="F661068" s="195"/>
    </row>
    <row r="661069" spans="6:6" x14ac:dyDescent="0.25">
      <c r="F661069" s="195"/>
    </row>
    <row r="661070" spans="6:6" x14ac:dyDescent="0.25">
      <c r="F661070" s="195"/>
    </row>
    <row r="661071" spans="6:6" x14ac:dyDescent="0.25">
      <c r="F661071" s="195"/>
    </row>
    <row r="661072" spans="6:6" x14ac:dyDescent="0.25">
      <c r="F661072" s="195"/>
    </row>
    <row r="661073" spans="6:6" x14ac:dyDescent="0.25">
      <c r="F661073" s="195"/>
    </row>
    <row r="661074" spans="6:6" x14ac:dyDescent="0.25">
      <c r="F661074" s="195"/>
    </row>
    <row r="661075" spans="6:6" x14ac:dyDescent="0.25">
      <c r="F661075" s="195"/>
    </row>
    <row r="661076" spans="6:6" x14ac:dyDescent="0.25">
      <c r="F661076" s="195"/>
    </row>
    <row r="661077" spans="6:6" x14ac:dyDescent="0.25">
      <c r="F661077" s="195"/>
    </row>
    <row r="661078" spans="6:6" x14ac:dyDescent="0.25">
      <c r="F661078" s="195"/>
    </row>
    <row r="661079" spans="6:6" x14ac:dyDescent="0.25">
      <c r="F661079" s="195"/>
    </row>
    <row r="661080" spans="6:6" x14ac:dyDescent="0.25">
      <c r="F661080" s="195"/>
    </row>
    <row r="661081" spans="6:6" x14ac:dyDescent="0.25">
      <c r="F661081" s="195"/>
    </row>
    <row r="661082" spans="6:6" x14ac:dyDescent="0.25">
      <c r="F661082" s="195"/>
    </row>
    <row r="661083" spans="6:6" x14ac:dyDescent="0.25">
      <c r="F661083" s="195"/>
    </row>
    <row r="661084" spans="6:6" x14ac:dyDescent="0.25">
      <c r="F661084" s="195"/>
    </row>
    <row r="661085" spans="6:6" x14ac:dyDescent="0.25">
      <c r="F661085" s="195"/>
    </row>
    <row r="661086" spans="6:6" x14ac:dyDescent="0.25">
      <c r="F661086" s="195"/>
    </row>
    <row r="661087" spans="6:6" x14ac:dyDescent="0.25">
      <c r="F661087" s="195"/>
    </row>
    <row r="661088" spans="6:6" x14ac:dyDescent="0.25">
      <c r="F661088" s="195"/>
    </row>
    <row r="661089" spans="6:6" x14ac:dyDescent="0.25">
      <c r="F661089" s="195"/>
    </row>
    <row r="661090" spans="6:6" x14ac:dyDescent="0.25">
      <c r="F661090" s="195"/>
    </row>
    <row r="661091" spans="6:6" x14ac:dyDescent="0.25">
      <c r="F661091" s="195"/>
    </row>
    <row r="661092" spans="6:6" x14ac:dyDescent="0.25">
      <c r="F661092" s="195"/>
    </row>
    <row r="661093" spans="6:6" x14ac:dyDescent="0.25">
      <c r="F661093" s="195"/>
    </row>
    <row r="661094" spans="6:6" x14ac:dyDescent="0.25">
      <c r="F661094" s="195"/>
    </row>
    <row r="661095" spans="6:6" x14ac:dyDescent="0.25">
      <c r="F661095" s="195"/>
    </row>
    <row r="661096" spans="6:6" x14ac:dyDescent="0.25">
      <c r="F661096" s="195"/>
    </row>
    <row r="661097" spans="6:6" x14ac:dyDescent="0.25">
      <c r="F661097" s="195"/>
    </row>
    <row r="661098" spans="6:6" x14ac:dyDescent="0.25">
      <c r="F661098" s="195"/>
    </row>
    <row r="661099" spans="6:6" x14ac:dyDescent="0.25">
      <c r="F661099" s="195"/>
    </row>
    <row r="661100" spans="6:6" x14ac:dyDescent="0.25">
      <c r="F661100" s="195"/>
    </row>
    <row r="661101" spans="6:6" x14ac:dyDescent="0.25">
      <c r="F661101" s="195"/>
    </row>
    <row r="661102" spans="6:6" x14ac:dyDescent="0.25">
      <c r="F661102" s="195"/>
    </row>
    <row r="661103" spans="6:6" x14ac:dyDescent="0.25">
      <c r="F661103" s="195"/>
    </row>
    <row r="661104" spans="6:6" x14ac:dyDescent="0.25">
      <c r="F661104" s="195"/>
    </row>
    <row r="661105" spans="6:6" x14ac:dyDescent="0.25">
      <c r="F661105" s="195"/>
    </row>
    <row r="661106" spans="6:6" x14ac:dyDescent="0.25">
      <c r="F661106" s="195"/>
    </row>
    <row r="661107" spans="6:6" x14ac:dyDescent="0.25">
      <c r="F661107" s="195"/>
    </row>
    <row r="661108" spans="6:6" x14ac:dyDescent="0.25">
      <c r="F661108" s="195"/>
    </row>
    <row r="661109" spans="6:6" x14ac:dyDescent="0.25">
      <c r="F661109" s="195"/>
    </row>
    <row r="661110" spans="6:6" x14ac:dyDescent="0.25">
      <c r="F661110" s="195"/>
    </row>
    <row r="661111" spans="6:6" x14ac:dyDescent="0.25">
      <c r="F661111" s="195"/>
    </row>
    <row r="661112" spans="6:6" x14ac:dyDescent="0.25">
      <c r="F661112" s="195"/>
    </row>
    <row r="661113" spans="6:6" x14ac:dyDescent="0.25">
      <c r="F661113" s="195"/>
    </row>
    <row r="661114" spans="6:6" x14ac:dyDescent="0.25">
      <c r="F661114" s="195"/>
    </row>
    <row r="661115" spans="6:6" x14ac:dyDescent="0.25">
      <c r="F661115" s="195"/>
    </row>
    <row r="661116" spans="6:6" x14ac:dyDescent="0.25">
      <c r="F661116" s="195"/>
    </row>
    <row r="661117" spans="6:6" x14ac:dyDescent="0.25">
      <c r="F661117" s="195"/>
    </row>
    <row r="661118" spans="6:6" x14ac:dyDescent="0.25">
      <c r="F661118" s="195"/>
    </row>
    <row r="661119" spans="6:6" x14ac:dyDescent="0.25">
      <c r="F661119" s="195"/>
    </row>
    <row r="661120" spans="6:6" x14ac:dyDescent="0.25">
      <c r="F661120" s="195"/>
    </row>
    <row r="661121" spans="6:6" x14ac:dyDescent="0.25">
      <c r="F661121" s="195"/>
    </row>
    <row r="661122" spans="6:6" x14ac:dyDescent="0.25">
      <c r="F661122" s="195"/>
    </row>
    <row r="661123" spans="6:6" x14ac:dyDescent="0.25">
      <c r="F661123" s="195"/>
    </row>
    <row r="661124" spans="6:6" x14ac:dyDescent="0.25">
      <c r="F661124" s="195"/>
    </row>
    <row r="661125" spans="6:6" x14ac:dyDescent="0.25">
      <c r="F661125" s="195"/>
    </row>
    <row r="661126" spans="6:6" x14ac:dyDescent="0.25">
      <c r="F661126" s="195"/>
    </row>
    <row r="661127" spans="6:6" x14ac:dyDescent="0.25">
      <c r="F661127" s="195"/>
    </row>
    <row r="661128" spans="6:6" x14ac:dyDescent="0.25">
      <c r="F661128" s="195"/>
    </row>
    <row r="661129" spans="6:6" x14ac:dyDescent="0.25">
      <c r="F661129" s="195"/>
    </row>
    <row r="661130" spans="6:6" x14ac:dyDescent="0.25">
      <c r="F661130" s="195"/>
    </row>
    <row r="661131" spans="6:6" x14ac:dyDescent="0.25">
      <c r="F661131" s="195"/>
    </row>
    <row r="661132" spans="6:6" x14ac:dyDescent="0.25">
      <c r="F661132" s="195"/>
    </row>
    <row r="661133" spans="6:6" x14ac:dyDescent="0.25">
      <c r="F661133" s="195"/>
    </row>
    <row r="661134" spans="6:6" x14ac:dyDescent="0.25">
      <c r="F661134" s="195"/>
    </row>
    <row r="661135" spans="6:6" x14ac:dyDescent="0.25">
      <c r="F661135" s="195"/>
    </row>
    <row r="661136" spans="6:6" x14ac:dyDescent="0.25">
      <c r="F661136" s="195"/>
    </row>
    <row r="661137" spans="6:6" x14ac:dyDescent="0.25">
      <c r="F661137" s="195"/>
    </row>
    <row r="661138" spans="6:6" x14ac:dyDescent="0.25">
      <c r="F661138" s="195"/>
    </row>
    <row r="661139" spans="6:6" x14ac:dyDescent="0.25">
      <c r="F661139" s="195"/>
    </row>
    <row r="661140" spans="6:6" x14ac:dyDescent="0.25">
      <c r="F661140" s="195"/>
    </row>
    <row r="661141" spans="6:6" x14ac:dyDescent="0.25">
      <c r="F661141" s="195"/>
    </row>
    <row r="661142" spans="6:6" x14ac:dyDescent="0.25">
      <c r="F661142" s="195"/>
    </row>
    <row r="661143" spans="6:6" x14ac:dyDescent="0.25">
      <c r="F661143" s="195"/>
    </row>
    <row r="661144" spans="6:6" x14ac:dyDescent="0.25">
      <c r="F661144" s="195"/>
    </row>
    <row r="661145" spans="6:6" x14ac:dyDescent="0.25">
      <c r="F661145" s="195"/>
    </row>
    <row r="661146" spans="6:6" x14ac:dyDescent="0.25">
      <c r="F661146" s="195"/>
    </row>
    <row r="661147" spans="6:6" x14ac:dyDescent="0.25">
      <c r="F661147" s="195"/>
    </row>
    <row r="661148" spans="6:6" x14ac:dyDescent="0.25">
      <c r="F661148" s="195"/>
    </row>
    <row r="661149" spans="6:6" x14ac:dyDescent="0.25">
      <c r="F661149" s="195"/>
    </row>
    <row r="661150" spans="6:6" x14ac:dyDescent="0.25">
      <c r="F661150" s="195"/>
    </row>
    <row r="661151" spans="6:6" x14ac:dyDescent="0.25">
      <c r="F661151" s="195"/>
    </row>
    <row r="661152" spans="6:6" x14ac:dyDescent="0.25">
      <c r="F661152" s="195"/>
    </row>
    <row r="661153" spans="6:6" x14ac:dyDescent="0.25">
      <c r="F661153" s="195"/>
    </row>
    <row r="661154" spans="6:6" x14ac:dyDescent="0.25">
      <c r="F661154" s="195"/>
    </row>
    <row r="661155" spans="6:6" x14ac:dyDescent="0.25">
      <c r="F661155" s="195"/>
    </row>
    <row r="661156" spans="6:6" x14ac:dyDescent="0.25">
      <c r="F661156" s="195"/>
    </row>
    <row r="661157" spans="6:6" x14ac:dyDescent="0.25">
      <c r="F661157" s="195"/>
    </row>
    <row r="661158" spans="6:6" x14ac:dyDescent="0.25">
      <c r="F661158" s="195"/>
    </row>
    <row r="661159" spans="6:6" x14ac:dyDescent="0.25">
      <c r="F661159" s="195"/>
    </row>
    <row r="661160" spans="6:6" x14ac:dyDescent="0.25">
      <c r="F661160" s="195"/>
    </row>
    <row r="661161" spans="6:6" x14ac:dyDescent="0.25">
      <c r="F661161" s="195"/>
    </row>
    <row r="661162" spans="6:6" x14ac:dyDescent="0.25">
      <c r="F661162" s="195"/>
    </row>
    <row r="661163" spans="6:6" x14ac:dyDescent="0.25">
      <c r="F661163" s="195"/>
    </row>
    <row r="661164" spans="6:6" x14ac:dyDescent="0.25">
      <c r="F661164" s="195"/>
    </row>
    <row r="661165" spans="6:6" x14ac:dyDescent="0.25">
      <c r="F661165" s="195"/>
    </row>
    <row r="661166" spans="6:6" x14ac:dyDescent="0.25">
      <c r="F661166" s="195"/>
    </row>
    <row r="661167" spans="6:6" x14ac:dyDescent="0.25">
      <c r="F661167" s="195"/>
    </row>
    <row r="661168" spans="6:6" x14ac:dyDescent="0.25">
      <c r="F661168" s="195"/>
    </row>
    <row r="661169" spans="6:6" x14ac:dyDescent="0.25">
      <c r="F661169" s="195"/>
    </row>
    <row r="661170" spans="6:6" x14ac:dyDescent="0.25">
      <c r="F661170" s="195"/>
    </row>
    <row r="661171" spans="6:6" x14ac:dyDescent="0.25">
      <c r="F661171" s="195"/>
    </row>
    <row r="661172" spans="6:6" x14ac:dyDescent="0.25">
      <c r="F661172" s="195"/>
    </row>
    <row r="661173" spans="6:6" x14ac:dyDescent="0.25">
      <c r="F661173" s="195"/>
    </row>
    <row r="661174" spans="6:6" x14ac:dyDescent="0.25">
      <c r="F661174" s="195"/>
    </row>
    <row r="661175" spans="6:6" x14ac:dyDescent="0.25">
      <c r="F661175" s="195"/>
    </row>
    <row r="661176" spans="6:6" x14ac:dyDescent="0.25">
      <c r="F661176" s="195"/>
    </row>
    <row r="661177" spans="6:6" x14ac:dyDescent="0.25">
      <c r="F661177" s="195"/>
    </row>
    <row r="661178" spans="6:6" x14ac:dyDescent="0.25">
      <c r="F661178" s="195"/>
    </row>
    <row r="661179" spans="6:6" x14ac:dyDescent="0.25">
      <c r="F661179" s="195"/>
    </row>
    <row r="661180" spans="6:6" x14ac:dyDescent="0.25">
      <c r="F661180" s="195"/>
    </row>
    <row r="661181" spans="6:6" x14ac:dyDescent="0.25">
      <c r="F661181" s="195"/>
    </row>
    <row r="661182" spans="6:6" x14ac:dyDescent="0.25">
      <c r="F661182" s="195"/>
    </row>
    <row r="661183" spans="6:6" x14ac:dyDescent="0.25">
      <c r="F661183" s="195"/>
    </row>
    <row r="661184" spans="6:6" x14ac:dyDescent="0.25">
      <c r="F661184" s="195"/>
    </row>
    <row r="661185" spans="6:6" x14ac:dyDescent="0.25">
      <c r="F661185" s="195"/>
    </row>
    <row r="661186" spans="6:6" x14ac:dyDescent="0.25">
      <c r="F661186" s="195"/>
    </row>
    <row r="661187" spans="6:6" x14ac:dyDescent="0.25">
      <c r="F661187" s="195"/>
    </row>
    <row r="661188" spans="6:6" x14ac:dyDescent="0.25">
      <c r="F661188" s="195"/>
    </row>
    <row r="661189" spans="6:6" x14ac:dyDescent="0.25">
      <c r="F661189" s="195"/>
    </row>
    <row r="661190" spans="6:6" x14ac:dyDescent="0.25">
      <c r="F661190" s="195"/>
    </row>
    <row r="661191" spans="6:6" x14ac:dyDescent="0.25">
      <c r="F661191" s="195"/>
    </row>
    <row r="661192" spans="6:6" x14ac:dyDescent="0.25">
      <c r="F661192" s="195"/>
    </row>
    <row r="661193" spans="6:6" x14ac:dyDescent="0.25">
      <c r="F661193" s="195"/>
    </row>
    <row r="661194" spans="6:6" x14ac:dyDescent="0.25">
      <c r="F661194" s="195"/>
    </row>
    <row r="661195" spans="6:6" x14ac:dyDescent="0.25">
      <c r="F661195" s="195"/>
    </row>
    <row r="661196" spans="6:6" x14ac:dyDescent="0.25">
      <c r="F661196" s="195"/>
    </row>
    <row r="661197" spans="6:6" x14ac:dyDescent="0.25">
      <c r="F661197" s="195"/>
    </row>
    <row r="661198" spans="6:6" x14ac:dyDescent="0.25">
      <c r="F661198" s="195"/>
    </row>
    <row r="661199" spans="6:6" x14ac:dyDescent="0.25">
      <c r="F661199" s="195"/>
    </row>
    <row r="661200" spans="6:6" x14ac:dyDescent="0.25">
      <c r="F661200" s="195"/>
    </row>
    <row r="661201" spans="6:6" x14ac:dyDescent="0.25">
      <c r="F661201" s="195"/>
    </row>
    <row r="661202" spans="6:6" x14ac:dyDescent="0.25">
      <c r="F661202" s="195"/>
    </row>
    <row r="661203" spans="6:6" x14ac:dyDescent="0.25">
      <c r="F661203" s="195"/>
    </row>
    <row r="661204" spans="6:6" x14ac:dyDescent="0.25">
      <c r="F661204" s="195"/>
    </row>
    <row r="661205" spans="6:6" x14ac:dyDescent="0.25">
      <c r="F661205" s="195"/>
    </row>
    <row r="661206" spans="6:6" x14ac:dyDescent="0.25">
      <c r="F661206" s="195"/>
    </row>
    <row r="661207" spans="6:6" x14ac:dyDescent="0.25">
      <c r="F661207" s="195"/>
    </row>
    <row r="661208" spans="6:6" x14ac:dyDescent="0.25">
      <c r="F661208" s="195"/>
    </row>
    <row r="661209" spans="6:6" x14ac:dyDescent="0.25">
      <c r="F661209" s="195"/>
    </row>
    <row r="661210" spans="6:6" x14ac:dyDescent="0.25">
      <c r="F661210" s="195"/>
    </row>
    <row r="661211" spans="6:6" x14ac:dyDescent="0.25">
      <c r="F661211" s="195"/>
    </row>
    <row r="661212" spans="6:6" x14ac:dyDescent="0.25">
      <c r="F661212" s="195"/>
    </row>
    <row r="661213" spans="6:6" x14ac:dyDescent="0.25">
      <c r="F661213" s="195"/>
    </row>
    <row r="661214" spans="6:6" x14ac:dyDescent="0.25">
      <c r="F661214" s="195"/>
    </row>
    <row r="661215" spans="6:6" x14ac:dyDescent="0.25">
      <c r="F661215" s="195"/>
    </row>
    <row r="661216" spans="6:6" x14ac:dyDescent="0.25">
      <c r="F661216" s="195"/>
    </row>
    <row r="661217" spans="6:6" x14ac:dyDescent="0.25">
      <c r="F661217" s="195"/>
    </row>
    <row r="661218" spans="6:6" x14ac:dyDescent="0.25">
      <c r="F661218" s="195"/>
    </row>
    <row r="661219" spans="6:6" x14ac:dyDescent="0.25">
      <c r="F661219" s="195"/>
    </row>
    <row r="661220" spans="6:6" x14ac:dyDescent="0.25">
      <c r="F661220" s="195"/>
    </row>
    <row r="661221" spans="6:6" x14ac:dyDescent="0.25">
      <c r="F661221" s="195"/>
    </row>
    <row r="661222" spans="6:6" x14ac:dyDescent="0.25">
      <c r="F661222" s="195"/>
    </row>
    <row r="661223" spans="6:6" x14ac:dyDescent="0.25">
      <c r="F661223" s="195"/>
    </row>
    <row r="661224" spans="6:6" x14ac:dyDescent="0.25">
      <c r="F661224" s="195"/>
    </row>
    <row r="661225" spans="6:6" x14ac:dyDescent="0.25">
      <c r="F661225" s="195"/>
    </row>
    <row r="661226" spans="6:6" x14ac:dyDescent="0.25">
      <c r="F661226" s="195"/>
    </row>
    <row r="661227" spans="6:6" x14ac:dyDescent="0.25">
      <c r="F661227" s="195"/>
    </row>
    <row r="661228" spans="6:6" x14ac:dyDescent="0.25">
      <c r="F661228" s="195"/>
    </row>
    <row r="661229" spans="6:6" x14ac:dyDescent="0.25">
      <c r="F661229" s="195"/>
    </row>
    <row r="661230" spans="6:6" x14ac:dyDescent="0.25">
      <c r="F661230" s="195"/>
    </row>
    <row r="661231" spans="6:6" x14ac:dyDescent="0.25">
      <c r="F661231" s="195"/>
    </row>
    <row r="661232" spans="6:6" x14ac:dyDescent="0.25">
      <c r="F661232" s="195"/>
    </row>
    <row r="661233" spans="6:6" x14ac:dyDescent="0.25">
      <c r="F661233" s="195"/>
    </row>
    <row r="661234" spans="6:6" x14ac:dyDescent="0.25">
      <c r="F661234" s="195"/>
    </row>
    <row r="661235" spans="6:6" x14ac:dyDescent="0.25">
      <c r="F661235" s="195"/>
    </row>
    <row r="661236" spans="6:6" x14ac:dyDescent="0.25">
      <c r="F661236" s="195"/>
    </row>
    <row r="661237" spans="6:6" x14ac:dyDescent="0.25">
      <c r="F661237" s="195"/>
    </row>
    <row r="661238" spans="6:6" x14ac:dyDescent="0.25">
      <c r="F661238" s="195"/>
    </row>
    <row r="661239" spans="6:6" x14ac:dyDescent="0.25">
      <c r="F661239" s="195"/>
    </row>
    <row r="661240" spans="6:6" x14ac:dyDescent="0.25">
      <c r="F661240" s="195"/>
    </row>
    <row r="661241" spans="6:6" x14ac:dyDescent="0.25">
      <c r="F661241" s="195"/>
    </row>
    <row r="661242" spans="6:6" x14ac:dyDescent="0.25">
      <c r="F661242" s="195"/>
    </row>
    <row r="661243" spans="6:6" x14ac:dyDescent="0.25">
      <c r="F661243" s="195"/>
    </row>
    <row r="661244" spans="6:6" x14ac:dyDescent="0.25">
      <c r="F661244" s="195"/>
    </row>
    <row r="661245" spans="6:6" x14ac:dyDescent="0.25">
      <c r="F661245" s="195"/>
    </row>
    <row r="661246" spans="6:6" x14ac:dyDescent="0.25">
      <c r="F661246" s="195"/>
    </row>
    <row r="661247" spans="6:6" x14ac:dyDescent="0.25">
      <c r="F661247" s="195"/>
    </row>
    <row r="661248" spans="6:6" x14ac:dyDescent="0.25">
      <c r="F661248" s="195"/>
    </row>
    <row r="661249" spans="6:6" x14ac:dyDescent="0.25">
      <c r="F661249" s="195"/>
    </row>
    <row r="661250" spans="6:6" x14ac:dyDescent="0.25">
      <c r="F661250" s="195"/>
    </row>
    <row r="661251" spans="6:6" x14ac:dyDescent="0.25">
      <c r="F661251" s="195"/>
    </row>
    <row r="661252" spans="6:6" x14ac:dyDescent="0.25">
      <c r="F661252" s="195"/>
    </row>
    <row r="661253" spans="6:6" x14ac:dyDescent="0.25">
      <c r="F661253" s="195"/>
    </row>
    <row r="661254" spans="6:6" x14ac:dyDescent="0.25">
      <c r="F661254" s="195"/>
    </row>
    <row r="661255" spans="6:6" x14ac:dyDescent="0.25">
      <c r="F661255" s="195"/>
    </row>
    <row r="661256" spans="6:6" x14ac:dyDescent="0.25">
      <c r="F661256" s="195"/>
    </row>
    <row r="661257" spans="6:6" x14ac:dyDescent="0.25">
      <c r="F661257" s="195"/>
    </row>
    <row r="661258" spans="6:6" x14ac:dyDescent="0.25">
      <c r="F661258" s="195"/>
    </row>
    <row r="661259" spans="6:6" x14ac:dyDescent="0.25">
      <c r="F661259" s="195"/>
    </row>
    <row r="661260" spans="6:6" x14ac:dyDescent="0.25">
      <c r="F661260" s="195"/>
    </row>
    <row r="661261" spans="6:6" x14ac:dyDescent="0.25">
      <c r="F661261" s="195"/>
    </row>
    <row r="661262" spans="6:6" x14ac:dyDescent="0.25">
      <c r="F661262" s="195"/>
    </row>
    <row r="661263" spans="6:6" x14ac:dyDescent="0.25">
      <c r="F661263" s="195"/>
    </row>
    <row r="661264" spans="6:6" x14ac:dyDescent="0.25">
      <c r="F661264" s="195"/>
    </row>
    <row r="661265" spans="6:6" x14ac:dyDescent="0.25">
      <c r="F661265" s="195"/>
    </row>
    <row r="661266" spans="6:6" x14ac:dyDescent="0.25">
      <c r="F661266" s="195"/>
    </row>
    <row r="661267" spans="6:6" x14ac:dyDescent="0.25">
      <c r="F661267" s="195"/>
    </row>
    <row r="661268" spans="6:6" x14ac:dyDescent="0.25">
      <c r="F661268" s="195"/>
    </row>
    <row r="661269" spans="6:6" x14ac:dyDescent="0.25">
      <c r="F661269" s="195"/>
    </row>
    <row r="661270" spans="6:6" x14ac:dyDescent="0.25">
      <c r="F661270" s="195"/>
    </row>
    <row r="661271" spans="6:6" x14ac:dyDescent="0.25">
      <c r="F661271" s="195"/>
    </row>
    <row r="661272" spans="6:6" x14ac:dyDescent="0.25">
      <c r="F661272" s="195"/>
    </row>
    <row r="661273" spans="6:6" x14ac:dyDescent="0.25">
      <c r="F661273" s="195"/>
    </row>
    <row r="661274" spans="6:6" x14ac:dyDescent="0.25">
      <c r="F661274" s="195"/>
    </row>
    <row r="661275" spans="6:6" x14ac:dyDescent="0.25">
      <c r="F661275" s="195"/>
    </row>
    <row r="661276" spans="6:6" x14ac:dyDescent="0.25">
      <c r="F661276" s="195"/>
    </row>
    <row r="661277" spans="6:6" x14ac:dyDescent="0.25">
      <c r="F661277" s="195"/>
    </row>
    <row r="661278" spans="6:6" x14ac:dyDescent="0.25">
      <c r="F661278" s="195"/>
    </row>
    <row r="661279" spans="6:6" x14ac:dyDescent="0.25">
      <c r="F661279" s="195"/>
    </row>
    <row r="661280" spans="6:6" x14ac:dyDescent="0.25">
      <c r="F661280" s="195"/>
    </row>
    <row r="661281" spans="6:6" x14ac:dyDescent="0.25">
      <c r="F661281" s="195"/>
    </row>
    <row r="661282" spans="6:6" x14ac:dyDescent="0.25">
      <c r="F661282" s="195"/>
    </row>
    <row r="661283" spans="6:6" x14ac:dyDescent="0.25">
      <c r="F661283" s="195"/>
    </row>
    <row r="661284" spans="6:6" x14ac:dyDescent="0.25">
      <c r="F661284" s="195"/>
    </row>
    <row r="661285" spans="6:6" x14ac:dyDescent="0.25">
      <c r="F661285" s="195"/>
    </row>
    <row r="661286" spans="6:6" x14ac:dyDescent="0.25">
      <c r="F661286" s="195"/>
    </row>
    <row r="661287" spans="6:6" x14ac:dyDescent="0.25">
      <c r="F661287" s="195"/>
    </row>
    <row r="661288" spans="6:6" x14ac:dyDescent="0.25">
      <c r="F661288" s="195"/>
    </row>
    <row r="661289" spans="6:6" x14ac:dyDescent="0.25">
      <c r="F661289" s="195"/>
    </row>
    <row r="661290" spans="6:6" x14ac:dyDescent="0.25">
      <c r="F661290" s="195"/>
    </row>
    <row r="661291" spans="6:6" x14ac:dyDescent="0.25">
      <c r="F661291" s="195"/>
    </row>
    <row r="661292" spans="6:6" x14ac:dyDescent="0.25">
      <c r="F661292" s="195"/>
    </row>
    <row r="661293" spans="6:6" x14ac:dyDescent="0.25">
      <c r="F661293" s="195"/>
    </row>
    <row r="661294" spans="6:6" x14ac:dyDescent="0.25">
      <c r="F661294" s="195"/>
    </row>
    <row r="661295" spans="6:6" x14ac:dyDescent="0.25">
      <c r="F661295" s="195"/>
    </row>
    <row r="661296" spans="6:6" x14ac:dyDescent="0.25">
      <c r="F661296" s="195"/>
    </row>
    <row r="661297" spans="6:6" x14ac:dyDescent="0.25">
      <c r="F661297" s="195"/>
    </row>
    <row r="661298" spans="6:6" x14ac:dyDescent="0.25">
      <c r="F661298" s="195"/>
    </row>
    <row r="661299" spans="6:6" x14ac:dyDescent="0.25">
      <c r="F661299" s="195"/>
    </row>
    <row r="661300" spans="6:6" x14ac:dyDescent="0.25">
      <c r="F661300" s="195"/>
    </row>
    <row r="661301" spans="6:6" x14ac:dyDescent="0.25">
      <c r="F661301" s="195"/>
    </row>
    <row r="661302" spans="6:6" x14ac:dyDescent="0.25">
      <c r="F661302" s="195"/>
    </row>
    <row r="661303" spans="6:6" x14ac:dyDescent="0.25">
      <c r="F661303" s="195"/>
    </row>
    <row r="661304" spans="6:6" x14ac:dyDescent="0.25">
      <c r="F661304" s="195"/>
    </row>
    <row r="661305" spans="6:6" x14ac:dyDescent="0.25">
      <c r="F661305" s="195"/>
    </row>
    <row r="661306" spans="6:6" x14ac:dyDescent="0.25">
      <c r="F661306" s="195"/>
    </row>
    <row r="661307" spans="6:6" x14ac:dyDescent="0.25">
      <c r="F661307" s="195"/>
    </row>
    <row r="661308" spans="6:6" x14ac:dyDescent="0.25">
      <c r="F661308" s="195"/>
    </row>
    <row r="661309" spans="6:6" x14ac:dyDescent="0.25">
      <c r="F661309" s="195"/>
    </row>
    <row r="661310" spans="6:6" x14ac:dyDescent="0.25">
      <c r="F661310" s="195"/>
    </row>
    <row r="661311" spans="6:6" x14ac:dyDescent="0.25">
      <c r="F661311" s="195"/>
    </row>
    <row r="661312" spans="6:6" x14ac:dyDescent="0.25">
      <c r="F661312" s="195"/>
    </row>
    <row r="661313" spans="6:6" x14ac:dyDescent="0.25">
      <c r="F661313" s="195"/>
    </row>
    <row r="661314" spans="6:6" x14ac:dyDescent="0.25">
      <c r="F661314" s="195"/>
    </row>
    <row r="661315" spans="6:6" x14ac:dyDescent="0.25">
      <c r="F661315" s="195"/>
    </row>
    <row r="661316" spans="6:6" x14ac:dyDescent="0.25">
      <c r="F661316" s="195"/>
    </row>
    <row r="661317" spans="6:6" x14ac:dyDescent="0.25">
      <c r="F661317" s="195"/>
    </row>
    <row r="661318" spans="6:6" x14ac:dyDescent="0.25">
      <c r="F661318" s="195"/>
    </row>
    <row r="661319" spans="6:6" x14ac:dyDescent="0.25">
      <c r="F661319" s="195"/>
    </row>
    <row r="661320" spans="6:6" x14ac:dyDescent="0.25">
      <c r="F661320" s="195"/>
    </row>
    <row r="661321" spans="6:6" x14ac:dyDescent="0.25">
      <c r="F661321" s="195"/>
    </row>
    <row r="661322" spans="6:6" x14ac:dyDescent="0.25">
      <c r="F661322" s="195"/>
    </row>
    <row r="661323" spans="6:6" x14ac:dyDescent="0.25">
      <c r="F661323" s="195"/>
    </row>
    <row r="661324" spans="6:6" x14ac:dyDescent="0.25">
      <c r="F661324" s="195"/>
    </row>
    <row r="661325" spans="6:6" x14ac:dyDescent="0.25">
      <c r="F661325" s="195"/>
    </row>
    <row r="661326" spans="6:6" x14ac:dyDescent="0.25">
      <c r="F661326" s="195"/>
    </row>
    <row r="661327" spans="6:6" x14ac:dyDescent="0.25">
      <c r="F661327" s="195"/>
    </row>
    <row r="661328" spans="6:6" x14ac:dyDescent="0.25">
      <c r="F661328" s="195"/>
    </row>
    <row r="661329" spans="6:6" x14ac:dyDescent="0.25">
      <c r="F661329" s="195"/>
    </row>
    <row r="661330" spans="6:6" x14ac:dyDescent="0.25">
      <c r="F661330" s="195"/>
    </row>
    <row r="661331" spans="6:6" x14ac:dyDescent="0.25">
      <c r="F661331" s="195"/>
    </row>
    <row r="661332" spans="6:6" x14ac:dyDescent="0.25">
      <c r="F661332" s="195"/>
    </row>
    <row r="661333" spans="6:6" x14ac:dyDescent="0.25">
      <c r="F661333" s="195"/>
    </row>
    <row r="661334" spans="6:6" x14ac:dyDescent="0.25">
      <c r="F661334" s="195"/>
    </row>
    <row r="661335" spans="6:6" x14ac:dyDescent="0.25">
      <c r="F661335" s="195"/>
    </row>
    <row r="661336" spans="6:6" x14ac:dyDescent="0.25">
      <c r="F661336" s="195"/>
    </row>
    <row r="661337" spans="6:6" x14ac:dyDescent="0.25">
      <c r="F661337" s="195"/>
    </row>
    <row r="661338" spans="6:6" x14ac:dyDescent="0.25">
      <c r="F661338" s="195"/>
    </row>
    <row r="661339" spans="6:6" x14ac:dyDescent="0.25">
      <c r="F661339" s="195"/>
    </row>
    <row r="661340" spans="6:6" x14ac:dyDescent="0.25">
      <c r="F661340" s="195"/>
    </row>
    <row r="661341" spans="6:6" x14ac:dyDescent="0.25">
      <c r="F661341" s="195"/>
    </row>
    <row r="661342" spans="6:6" x14ac:dyDescent="0.25">
      <c r="F661342" s="195"/>
    </row>
    <row r="661343" spans="6:6" x14ac:dyDescent="0.25">
      <c r="F661343" s="195"/>
    </row>
    <row r="661344" spans="6:6" x14ac:dyDescent="0.25">
      <c r="F661344" s="195"/>
    </row>
    <row r="661345" spans="6:6" x14ac:dyDescent="0.25">
      <c r="F661345" s="195"/>
    </row>
    <row r="661346" spans="6:6" x14ac:dyDescent="0.25">
      <c r="F661346" s="195"/>
    </row>
    <row r="661347" spans="6:6" x14ac:dyDescent="0.25">
      <c r="F661347" s="195"/>
    </row>
    <row r="661348" spans="6:6" x14ac:dyDescent="0.25">
      <c r="F661348" s="195"/>
    </row>
    <row r="661349" spans="6:6" x14ac:dyDescent="0.25">
      <c r="F661349" s="195"/>
    </row>
    <row r="661350" spans="6:6" x14ac:dyDescent="0.25">
      <c r="F661350" s="195"/>
    </row>
    <row r="661351" spans="6:6" x14ac:dyDescent="0.25">
      <c r="F661351" s="195"/>
    </row>
    <row r="661352" spans="6:6" x14ac:dyDescent="0.25">
      <c r="F661352" s="195"/>
    </row>
    <row r="661353" spans="6:6" x14ac:dyDescent="0.25">
      <c r="F661353" s="195"/>
    </row>
    <row r="661354" spans="6:6" x14ac:dyDescent="0.25">
      <c r="F661354" s="195"/>
    </row>
    <row r="661355" spans="6:6" x14ac:dyDescent="0.25">
      <c r="F661355" s="195"/>
    </row>
    <row r="661356" spans="6:6" x14ac:dyDescent="0.25">
      <c r="F661356" s="195"/>
    </row>
    <row r="661357" spans="6:6" x14ac:dyDescent="0.25">
      <c r="F661357" s="195"/>
    </row>
    <row r="661358" spans="6:6" x14ac:dyDescent="0.25">
      <c r="F661358" s="195"/>
    </row>
    <row r="661359" spans="6:6" x14ac:dyDescent="0.25">
      <c r="F661359" s="195"/>
    </row>
    <row r="661360" spans="6:6" x14ac:dyDescent="0.25">
      <c r="F661360" s="195"/>
    </row>
    <row r="661361" spans="6:6" x14ac:dyDescent="0.25">
      <c r="F661361" s="195"/>
    </row>
    <row r="661362" spans="6:6" x14ac:dyDescent="0.25">
      <c r="F661362" s="195"/>
    </row>
    <row r="661363" spans="6:6" x14ac:dyDescent="0.25">
      <c r="F661363" s="195"/>
    </row>
    <row r="661364" spans="6:6" x14ac:dyDescent="0.25">
      <c r="F661364" s="195"/>
    </row>
    <row r="661365" spans="6:6" x14ac:dyDescent="0.25">
      <c r="F661365" s="195"/>
    </row>
    <row r="661366" spans="6:6" x14ac:dyDescent="0.25">
      <c r="F661366" s="195"/>
    </row>
    <row r="661367" spans="6:6" x14ac:dyDescent="0.25">
      <c r="F661367" s="195"/>
    </row>
    <row r="661368" spans="6:6" x14ac:dyDescent="0.25">
      <c r="F661368" s="195"/>
    </row>
    <row r="661369" spans="6:6" x14ac:dyDescent="0.25">
      <c r="F661369" s="195"/>
    </row>
    <row r="661370" spans="6:6" x14ac:dyDescent="0.25">
      <c r="F661370" s="195"/>
    </row>
    <row r="661371" spans="6:6" x14ac:dyDescent="0.25">
      <c r="F661371" s="195"/>
    </row>
    <row r="661372" spans="6:6" x14ac:dyDescent="0.25">
      <c r="F661372" s="195"/>
    </row>
    <row r="661373" spans="6:6" x14ac:dyDescent="0.25">
      <c r="F661373" s="195"/>
    </row>
    <row r="661374" spans="6:6" x14ac:dyDescent="0.25">
      <c r="F661374" s="195"/>
    </row>
    <row r="661375" spans="6:6" x14ac:dyDescent="0.25">
      <c r="F661375" s="195"/>
    </row>
    <row r="661376" spans="6:6" x14ac:dyDescent="0.25">
      <c r="F661376" s="195"/>
    </row>
    <row r="661377" spans="6:6" x14ac:dyDescent="0.25">
      <c r="F661377" s="195"/>
    </row>
    <row r="661378" spans="6:6" x14ac:dyDescent="0.25">
      <c r="F661378" s="195"/>
    </row>
    <row r="661379" spans="6:6" x14ac:dyDescent="0.25">
      <c r="F661379" s="195"/>
    </row>
    <row r="661380" spans="6:6" x14ac:dyDescent="0.25">
      <c r="F661380" s="195"/>
    </row>
    <row r="661381" spans="6:6" x14ac:dyDescent="0.25">
      <c r="F661381" s="195"/>
    </row>
    <row r="661382" spans="6:6" x14ac:dyDescent="0.25">
      <c r="F661382" s="195"/>
    </row>
    <row r="661383" spans="6:6" x14ac:dyDescent="0.25">
      <c r="F661383" s="195"/>
    </row>
    <row r="661384" spans="6:6" x14ac:dyDescent="0.25">
      <c r="F661384" s="195"/>
    </row>
    <row r="661385" spans="6:6" x14ac:dyDescent="0.25">
      <c r="F661385" s="195"/>
    </row>
    <row r="661386" spans="6:6" x14ac:dyDescent="0.25">
      <c r="F661386" s="195"/>
    </row>
    <row r="661387" spans="6:6" x14ac:dyDescent="0.25">
      <c r="F661387" s="195"/>
    </row>
    <row r="661388" spans="6:6" x14ac:dyDescent="0.25">
      <c r="F661388" s="195"/>
    </row>
    <row r="661389" spans="6:6" x14ac:dyDescent="0.25">
      <c r="F661389" s="195"/>
    </row>
    <row r="661390" spans="6:6" x14ac:dyDescent="0.25">
      <c r="F661390" s="195"/>
    </row>
    <row r="661391" spans="6:6" x14ac:dyDescent="0.25">
      <c r="F661391" s="195"/>
    </row>
    <row r="661392" spans="6:6" x14ac:dyDescent="0.25">
      <c r="F661392" s="195"/>
    </row>
    <row r="661393" spans="6:6" x14ac:dyDescent="0.25">
      <c r="F661393" s="195"/>
    </row>
    <row r="661394" spans="6:6" x14ac:dyDescent="0.25">
      <c r="F661394" s="195"/>
    </row>
    <row r="661395" spans="6:6" x14ac:dyDescent="0.25">
      <c r="F661395" s="195"/>
    </row>
    <row r="661396" spans="6:6" x14ac:dyDescent="0.25">
      <c r="F661396" s="195"/>
    </row>
    <row r="661397" spans="6:6" x14ac:dyDescent="0.25">
      <c r="F661397" s="195"/>
    </row>
    <row r="661398" spans="6:6" x14ac:dyDescent="0.25">
      <c r="F661398" s="195"/>
    </row>
    <row r="661399" spans="6:6" x14ac:dyDescent="0.25">
      <c r="F661399" s="195"/>
    </row>
    <row r="661400" spans="6:6" x14ac:dyDescent="0.25">
      <c r="F661400" s="195"/>
    </row>
    <row r="661401" spans="6:6" x14ac:dyDescent="0.25">
      <c r="F661401" s="195"/>
    </row>
    <row r="661402" spans="6:6" x14ac:dyDescent="0.25">
      <c r="F661402" s="195"/>
    </row>
    <row r="661403" spans="6:6" x14ac:dyDescent="0.25">
      <c r="F661403" s="195"/>
    </row>
    <row r="661404" spans="6:6" x14ac:dyDescent="0.25">
      <c r="F661404" s="195"/>
    </row>
    <row r="661405" spans="6:6" x14ac:dyDescent="0.25">
      <c r="F661405" s="195"/>
    </row>
    <row r="661406" spans="6:6" x14ac:dyDescent="0.25">
      <c r="F661406" s="195"/>
    </row>
    <row r="661407" spans="6:6" x14ac:dyDescent="0.25">
      <c r="F661407" s="195"/>
    </row>
    <row r="661408" spans="6:6" x14ac:dyDescent="0.25">
      <c r="F661408" s="195"/>
    </row>
    <row r="661409" spans="6:6" x14ac:dyDescent="0.25">
      <c r="F661409" s="195"/>
    </row>
    <row r="661410" spans="6:6" x14ac:dyDescent="0.25">
      <c r="F661410" s="195"/>
    </row>
    <row r="661411" spans="6:6" x14ac:dyDescent="0.25">
      <c r="F661411" s="195"/>
    </row>
    <row r="661412" spans="6:6" x14ac:dyDescent="0.25">
      <c r="F661412" s="195"/>
    </row>
    <row r="661413" spans="6:6" x14ac:dyDescent="0.25">
      <c r="F661413" s="195"/>
    </row>
    <row r="661414" spans="6:6" x14ac:dyDescent="0.25">
      <c r="F661414" s="195"/>
    </row>
    <row r="661415" spans="6:6" x14ac:dyDescent="0.25">
      <c r="F661415" s="195"/>
    </row>
    <row r="661416" spans="6:6" x14ac:dyDescent="0.25">
      <c r="F661416" s="195"/>
    </row>
    <row r="661417" spans="6:6" x14ac:dyDescent="0.25">
      <c r="F661417" s="195"/>
    </row>
    <row r="661418" spans="6:6" x14ac:dyDescent="0.25">
      <c r="F661418" s="195"/>
    </row>
    <row r="661419" spans="6:6" x14ac:dyDescent="0.25">
      <c r="F661419" s="195"/>
    </row>
    <row r="661420" spans="6:6" x14ac:dyDescent="0.25">
      <c r="F661420" s="195"/>
    </row>
    <row r="661421" spans="6:6" x14ac:dyDescent="0.25">
      <c r="F661421" s="195"/>
    </row>
    <row r="661422" spans="6:6" x14ac:dyDescent="0.25">
      <c r="F661422" s="195"/>
    </row>
    <row r="661423" spans="6:6" x14ac:dyDescent="0.25">
      <c r="F661423" s="195"/>
    </row>
    <row r="661424" spans="6:6" x14ac:dyDescent="0.25">
      <c r="F661424" s="195"/>
    </row>
    <row r="661425" spans="6:6" x14ac:dyDescent="0.25">
      <c r="F661425" s="195"/>
    </row>
    <row r="661426" spans="6:6" x14ac:dyDescent="0.25">
      <c r="F661426" s="195"/>
    </row>
    <row r="661427" spans="6:6" x14ac:dyDescent="0.25">
      <c r="F661427" s="195"/>
    </row>
    <row r="661428" spans="6:6" x14ac:dyDescent="0.25">
      <c r="F661428" s="195"/>
    </row>
    <row r="661429" spans="6:6" x14ac:dyDescent="0.25">
      <c r="F661429" s="195"/>
    </row>
    <row r="661430" spans="6:6" x14ac:dyDescent="0.25">
      <c r="F661430" s="195"/>
    </row>
    <row r="661431" spans="6:6" x14ac:dyDescent="0.25">
      <c r="F661431" s="195"/>
    </row>
    <row r="661432" spans="6:6" x14ac:dyDescent="0.25">
      <c r="F661432" s="195"/>
    </row>
    <row r="661433" spans="6:6" x14ac:dyDescent="0.25">
      <c r="F661433" s="195"/>
    </row>
    <row r="661434" spans="6:6" x14ac:dyDescent="0.25">
      <c r="F661434" s="195"/>
    </row>
    <row r="661435" spans="6:6" x14ac:dyDescent="0.25">
      <c r="F661435" s="195"/>
    </row>
    <row r="661436" spans="6:6" x14ac:dyDescent="0.25">
      <c r="F661436" s="195"/>
    </row>
    <row r="661437" spans="6:6" x14ac:dyDescent="0.25">
      <c r="F661437" s="195"/>
    </row>
    <row r="661438" spans="6:6" x14ac:dyDescent="0.25">
      <c r="F661438" s="195"/>
    </row>
    <row r="661439" spans="6:6" x14ac:dyDescent="0.25">
      <c r="F661439" s="195"/>
    </row>
    <row r="661440" spans="6:6" x14ac:dyDescent="0.25">
      <c r="F661440" s="195"/>
    </row>
    <row r="666558" spans="6:6" x14ac:dyDescent="0.25">
      <c r="F666558" s="195"/>
    </row>
    <row r="666559" spans="6:6" x14ac:dyDescent="0.25">
      <c r="F666559" s="195"/>
    </row>
    <row r="666560" spans="6:6" x14ac:dyDescent="0.25">
      <c r="F666560" s="195"/>
    </row>
    <row r="666561" spans="6:6" x14ac:dyDescent="0.25">
      <c r="F666561" s="195"/>
    </row>
    <row r="666562" spans="6:6" x14ac:dyDescent="0.25">
      <c r="F666562" s="195"/>
    </row>
    <row r="666563" spans="6:6" x14ac:dyDescent="0.25">
      <c r="F666563" s="195"/>
    </row>
    <row r="666564" spans="6:6" x14ac:dyDescent="0.25">
      <c r="F666564" s="195"/>
    </row>
    <row r="666565" spans="6:6" x14ac:dyDescent="0.25">
      <c r="F666565" s="195"/>
    </row>
    <row r="666566" spans="6:6" x14ac:dyDescent="0.25">
      <c r="F666566" s="195"/>
    </row>
    <row r="666567" spans="6:6" x14ac:dyDescent="0.25">
      <c r="F666567" s="195"/>
    </row>
    <row r="666568" spans="6:6" x14ac:dyDescent="0.25">
      <c r="F666568" s="195"/>
    </row>
    <row r="666569" spans="6:6" x14ac:dyDescent="0.25">
      <c r="F666569" s="195"/>
    </row>
    <row r="666570" spans="6:6" x14ac:dyDescent="0.25">
      <c r="F666570" s="195"/>
    </row>
    <row r="666571" spans="6:6" x14ac:dyDescent="0.25">
      <c r="F666571" s="195"/>
    </row>
    <row r="666572" spans="6:6" x14ac:dyDescent="0.25">
      <c r="F666572" s="195"/>
    </row>
    <row r="666573" spans="6:6" x14ac:dyDescent="0.25">
      <c r="F666573" s="195"/>
    </row>
    <row r="666574" spans="6:6" x14ac:dyDescent="0.25">
      <c r="F666574" s="195"/>
    </row>
    <row r="666575" spans="6:6" x14ac:dyDescent="0.25">
      <c r="F666575" s="195"/>
    </row>
    <row r="666576" spans="6:6" x14ac:dyDescent="0.25">
      <c r="F666576" s="195"/>
    </row>
    <row r="666577" spans="6:6" x14ac:dyDescent="0.25">
      <c r="F666577" s="195"/>
    </row>
    <row r="666578" spans="6:6" x14ac:dyDescent="0.25">
      <c r="F666578" s="195"/>
    </row>
    <row r="666579" spans="6:6" x14ac:dyDescent="0.25">
      <c r="F666579" s="195"/>
    </row>
    <row r="666580" spans="6:6" x14ac:dyDescent="0.25">
      <c r="F666580" s="195"/>
    </row>
    <row r="666581" spans="6:6" x14ac:dyDescent="0.25">
      <c r="F666581" s="195"/>
    </row>
    <row r="666582" spans="6:6" x14ac:dyDescent="0.25">
      <c r="F666582" s="195"/>
    </row>
    <row r="666583" spans="6:6" x14ac:dyDescent="0.25">
      <c r="F666583" s="195"/>
    </row>
    <row r="666584" spans="6:6" x14ac:dyDescent="0.25">
      <c r="F666584" s="195"/>
    </row>
    <row r="666585" spans="6:6" x14ac:dyDescent="0.25">
      <c r="F666585" s="195"/>
    </row>
    <row r="666586" spans="6:6" x14ac:dyDescent="0.25">
      <c r="F666586" s="195"/>
    </row>
    <row r="666587" spans="6:6" x14ac:dyDescent="0.25">
      <c r="F666587" s="195"/>
    </row>
    <row r="666588" spans="6:6" x14ac:dyDescent="0.25">
      <c r="F666588" s="195"/>
    </row>
    <row r="666589" spans="6:6" x14ac:dyDescent="0.25">
      <c r="F666589" s="195"/>
    </row>
    <row r="666590" spans="6:6" x14ac:dyDescent="0.25">
      <c r="F666590" s="195"/>
    </row>
    <row r="666591" spans="6:6" x14ac:dyDescent="0.25">
      <c r="F666591" s="195"/>
    </row>
    <row r="666592" spans="6:6" x14ac:dyDescent="0.25">
      <c r="F666592" s="195"/>
    </row>
    <row r="666593" spans="6:6" x14ac:dyDescent="0.25">
      <c r="F666593" s="195"/>
    </row>
    <row r="666594" spans="6:6" x14ac:dyDescent="0.25">
      <c r="F666594" s="195"/>
    </row>
    <row r="666595" spans="6:6" x14ac:dyDescent="0.25">
      <c r="F666595" s="195"/>
    </row>
    <row r="666596" spans="6:6" x14ac:dyDescent="0.25">
      <c r="F666596" s="195"/>
    </row>
    <row r="666597" spans="6:6" x14ac:dyDescent="0.25">
      <c r="F666597" s="195"/>
    </row>
    <row r="666598" spans="6:6" x14ac:dyDescent="0.25">
      <c r="F666598" s="195"/>
    </row>
    <row r="666599" spans="6:6" x14ac:dyDescent="0.25">
      <c r="F666599" s="195"/>
    </row>
    <row r="666600" spans="6:6" x14ac:dyDescent="0.25">
      <c r="F666600" s="195"/>
    </row>
    <row r="666601" spans="6:6" x14ac:dyDescent="0.25">
      <c r="F666601" s="195"/>
    </row>
    <row r="666602" spans="6:6" x14ac:dyDescent="0.25">
      <c r="F666602" s="195"/>
    </row>
    <row r="666603" spans="6:6" x14ac:dyDescent="0.25">
      <c r="F666603" s="195"/>
    </row>
    <row r="666604" spans="6:6" x14ac:dyDescent="0.25">
      <c r="F666604" s="195"/>
    </row>
    <row r="666605" spans="6:6" x14ac:dyDescent="0.25">
      <c r="F666605" s="195"/>
    </row>
    <row r="666606" spans="6:6" x14ac:dyDescent="0.25">
      <c r="F666606" s="195"/>
    </row>
    <row r="666607" spans="6:6" x14ac:dyDescent="0.25">
      <c r="F666607" s="195"/>
    </row>
    <row r="666608" spans="6:6" x14ac:dyDescent="0.25">
      <c r="F666608" s="195"/>
    </row>
    <row r="666609" spans="6:6" x14ac:dyDescent="0.25">
      <c r="F666609" s="195"/>
    </row>
    <row r="666610" spans="6:6" x14ac:dyDescent="0.25">
      <c r="F666610" s="195"/>
    </row>
    <row r="666611" spans="6:6" x14ac:dyDescent="0.25">
      <c r="F666611" s="195"/>
    </row>
    <row r="666612" spans="6:6" x14ac:dyDescent="0.25">
      <c r="F666612" s="195"/>
    </row>
    <row r="666613" spans="6:6" x14ac:dyDescent="0.25">
      <c r="F666613" s="195"/>
    </row>
    <row r="666614" spans="6:6" x14ac:dyDescent="0.25">
      <c r="F666614" s="195"/>
    </row>
    <row r="666615" spans="6:6" x14ac:dyDescent="0.25">
      <c r="F666615" s="195"/>
    </row>
    <row r="666616" spans="6:6" x14ac:dyDescent="0.25">
      <c r="F666616" s="195"/>
    </row>
    <row r="666617" spans="6:6" x14ac:dyDescent="0.25">
      <c r="F666617" s="195"/>
    </row>
    <row r="666618" spans="6:6" x14ac:dyDescent="0.25">
      <c r="F666618" s="195"/>
    </row>
    <row r="666619" spans="6:6" x14ac:dyDescent="0.25">
      <c r="F666619" s="195"/>
    </row>
    <row r="666620" spans="6:6" x14ac:dyDescent="0.25">
      <c r="F666620" s="195"/>
    </row>
    <row r="666621" spans="6:6" x14ac:dyDescent="0.25">
      <c r="F666621" s="195"/>
    </row>
    <row r="666622" spans="6:6" x14ac:dyDescent="0.25">
      <c r="F666622" s="195"/>
    </row>
    <row r="666623" spans="6:6" x14ac:dyDescent="0.25">
      <c r="F666623" s="195"/>
    </row>
    <row r="666624" spans="6:6" x14ac:dyDescent="0.25">
      <c r="F666624" s="195"/>
    </row>
    <row r="666625" spans="6:6" x14ac:dyDescent="0.25">
      <c r="F666625" s="195"/>
    </row>
    <row r="666626" spans="6:6" x14ac:dyDescent="0.25">
      <c r="F666626" s="195"/>
    </row>
    <row r="666627" spans="6:6" x14ac:dyDescent="0.25">
      <c r="F666627" s="195"/>
    </row>
    <row r="666628" spans="6:6" x14ac:dyDescent="0.25">
      <c r="F666628" s="195"/>
    </row>
    <row r="666629" spans="6:6" x14ac:dyDescent="0.25">
      <c r="F666629" s="195"/>
    </row>
    <row r="666630" spans="6:6" x14ac:dyDescent="0.25">
      <c r="F666630" s="195"/>
    </row>
    <row r="666631" spans="6:6" x14ac:dyDescent="0.25">
      <c r="F666631" s="195"/>
    </row>
    <row r="666632" spans="6:6" x14ac:dyDescent="0.25">
      <c r="F666632" s="195"/>
    </row>
    <row r="666633" spans="6:6" x14ac:dyDescent="0.25">
      <c r="F666633" s="195"/>
    </row>
    <row r="666634" spans="6:6" x14ac:dyDescent="0.25">
      <c r="F666634" s="195"/>
    </row>
    <row r="666635" spans="6:6" x14ac:dyDescent="0.25">
      <c r="F666635" s="195"/>
    </row>
    <row r="666636" spans="6:6" x14ac:dyDescent="0.25">
      <c r="F666636" s="195"/>
    </row>
    <row r="666637" spans="6:6" x14ac:dyDescent="0.25">
      <c r="F666637" s="195"/>
    </row>
    <row r="666638" spans="6:6" x14ac:dyDescent="0.25">
      <c r="F666638" s="195"/>
    </row>
    <row r="666639" spans="6:6" x14ac:dyDescent="0.25">
      <c r="F666639" s="195"/>
    </row>
    <row r="666640" spans="6:6" x14ac:dyDescent="0.25">
      <c r="F666640" s="195"/>
    </row>
    <row r="666641" spans="6:6" x14ac:dyDescent="0.25">
      <c r="F666641" s="195"/>
    </row>
    <row r="666642" spans="6:6" x14ac:dyDescent="0.25">
      <c r="F666642" s="195"/>
    </row>
    <row r="666643" spans="6:6" x14ac:dyDescent="0.25">
      <c r="F666643" s="195"/>
    </row>
    <row r="666644" spans="6:6" x14ac:dyDescent="0.25">
      <c r="F666644" s="195"/>
    </row>
    <row r="666645" spans="6:6" x14ac:dyDescent="0.25">
      <c r="F666645" s="195"/>
    </row>
    <row r="666646" spans="6:6" x14ac:dyDescent="0.25">
      <c r="F666646" s="195"/>
    </row>
    <row r="666647" spans="6:6" x14ac:dyDescent="0.25">
      <c r="F666647" s="195"/>
    </row>
    <row r="666648" spans="6:6" x14ac:dyDescent="0.25">
      <c r="F666648" s="195"/>
    </row>
    <row r="666649" spans="6:6" x14ac:dyDescent="0.25">
      <c r="F666649" s="195"/>
    </row>
    <row r="666650" spans="6:6" x14ac:dyDescent="0.25">
      <c r="F666650" s="195"/>
    </row>
    <row r="666651" spans="6:6" x14ac:dyDescent="0.25">
      <c r="F666651" s="195"/>
    </row>
    <row r="666652" spans="6:6" x14ac:dyDescent="0.25">
      <c r="F666652" s="195"/>
    </row>
    <row r="666653" spans="6:6" x14ac:dyDescent="0.25">
      <c r="F666653" s="195"/>
    </row>
    <row r="666654" spans="6:6" x14ac:dyDescent="0.25">
      <c r="F666654" s="195"/>
    </row>
    <row r="666655" spans="6:6" x14ac:dyDescent="0.25">
      <c r="F666655" s="195"/>
    </row>
    <row r="666656" spans="6:6" x14ac:dyDescent="0.25">
      <c r="F666656" s="195"/>
    </row>
    <row r="666657" spans="6:6" x14ac:dyDescent="0.25">
      <c r="F666657" s="195"/>
    </row>
    <row r="666658" spans="6:6" x14ac:dyDescent="0.25">
      <c r="F666658" s="195"/>
    </row>
    <row r="666659" spans="6:6" x14ac:dyDescent="0.25">
      <c r="F666659" s="195"/>
    </row>
    <row r="666660" spans="6:6" x14ac:dyDescent="0.25">
      <c r="F666660" s="195"/>
    </row>
    <row r="666661" spans="6:6" x14ac:dyDescent="0.25">
      <c r="F666661" s="195"/>
    </row>
    <row r="666662" spans="6:6" x14ac:dyDescent="0.25">
      <c r="F666662" s="195"/>
    </row>
    <row r="666663" spans="6:6" x14ac:dyDescent="0.25">
      <c r="F666663" s="195"/>
    </row>
    <row r="666664" spans="6:6" x14ac:dyDescent="0.25">
      <c r="F666664" s="195"/>
    </row>
    <row r="666665" spans="6:6" x14ac:dyDescent="0.25">
      <c r="F666665" s="195"/>
    </row>
    <row r="666666" spans="6:6" x14ac:dyDescent="0.25">
      <c r="F666666" s="195"/>
    </row>
    <row r="666667" spans="6:6" x14ac:dyDescent="0.25">
      <c r="F666667" s="195"/>
    </row>
    <row r="666668" spans="6:6" x14ac:dyDescent="0.25">
      <c r="F666668" s="195"/>
    </row>
    <row r="666669" spans="6:6" x14ac:dyDescent="0.25">
      <c r="F666669" s="195"/>
    </row>
    <row r="666670" spans="6:6" x14ac:dyDescent="0.25">
      <c r="F666670" s="195"/>
    </row>
    <row r="666671" spans="6:6" x14ac:dyDescent="0.25">
      <c r="F666671" s="195"/>
    </row>
    <row r="666672" spans="6:6" x14ac:dyDescent="0.25">
      <c r="F666672" s="195"/>
    </row>
    <row r="666673" spans="6:6" x14ac:dyDescent="0.25">
      <c r="F666673" s="195"/>
    </row>
    <row r="666674" spans="6:6" x14ac:dyDescent="0.25">
      <c r="F666674" s="195"/>
    </row>
    <row r="666675" spans="6:6" x14ac:dyDescent="0.25">
      <c r="F666675" s="195"/>
    </row>
    <row r="666676" spans="6:6" x14ac:dyDescent="0.25">
      <c r="F666676" s="195"/>
    </row>
    <row r="666677" spans="6:6" x14ac:dyDescent="0.25">
      <c r="F666677" s="195"/>
    </row>
    <row r="666678" spans="6:6" x14ac:dyDescent="0.25">
      <c r="F666678" s="195"/>
    </row>
    <row r="666679" spans="6:6" x14ac:dyDescent="0.25">
      <c r="F666679" s="195"/>
    </row>
    <row r="666680" spans="6:6" x14ac:dyDescent="0.25">
      <c r="F666680" s="195"/>
    </row>
    <row r="666681" spans="6:6" x14ac:dyDescent="0.25">
      <c r="F666681" s="195"/>
    </row>
    <row r="666682" spans="6:6" x14ac:dyDescent="0.25">
      <c r="F666682" s="195"/>
    </row>
    <row r="666683" spans="6:6" x14ac:dyDescent="0.25">
      <c r="F666683" s="195"/>
    </row>
    <row r="666684" spans="6:6" x14ac:dyDescent="0.25">
      <c r="F666684" s="195"/>
    </row>
    <row r="666685" spans="6:6" x14ac:dyDescent="0.25">
      <c r="F666685" s="195"/>
    </row>
    <row r="666686" spans="6:6" x14ac:dyDescent="0.25">
      <c r="F666686" s="195"/>
    </row>
    <row r="666687" spans="6:6" x14ac:dyDescent="0.25">
      <c r="F666687" s="195"/>
    </row>
    <row r="666688" spans="6:6" x14ac:dyDescent="0.25">
      <c r="F666688" s="195"/>
    </row>
    <row r="666689" spans="6:6" x14ac:dyDescent="0.25">
      <c r="F666689" s="195"/>
    </row>
    <row r="666690" spans="6:6" x14ac:dyDescent="0.25">
      <c r="F666690" s="195"/>
    </row>
    <row r="666691" spans="6:6" x14ac:dyDescent="0.25">
      <c r="F666691" s="195"/>
    </row>
    <row r="666692" spans="6:6" x14ac:dyDescent="0.25">
      <c r="F666692" s="195"/>
    </row>
    <row r="666693" spans="6:6" x14ac:dyDescent="0.25">
      <c r="F666693" s="195"/>
    </row>
    <row r="666694" spans="6:6" x14ac:dyDescent="0.25">
      <c r="F666694" s="195"/>
    </row>
    <row r="666695" spans="6:6" x14ac:dyDescent="0.25">
      <c r="F666695" s="195"/>
    </row>
    <row r="666696" spans="6:6" x14ac:dyDescent="0.25">
      <c r="F666696" s="195"/>
    </row>
    <row r="666697" spans="6:6" x14ac:dyDescent="0.25">
      <c r="F666697" s="195"/>
    </row>
    <row r="666698" spans="6:6" x14ac:dyDescent="0.25">
      <c r="F666698" s="195"/>
    </row>
    <row r="666699" spans="6:6" x14ac:dyDescent="0.25">
      <c r="F666699" s="195"/>
    </row>
    <row r="666700" spans="6:6" x14ac:dyDescent="0.25">
      <c r="F666700" s="195"/>
    </row>
    <row r="666701" spans="6:6" x14ac:dyDescent="0.25">
      <c r="F666701" s="195"/>
    </row>
    <row r="666702" spans="6:6" x14ac:dyDescent="0.25">
      <c r="F666702" s="195"/>
    </row>
    <row r="666703" spans="6:6" x14ac:dyDescent="0.25">
      <c r="F666703" s="195"/>
    </row>
    <row r="666704" spans="6:6" x14ac:dyDescent="0.25">
      <c r="F666704" s="195"/>
    </row>
    <row r="666705" spans="6:6" x14ac:dyDescent="0.25">
      <c r="F666705" s="195"/>
    </row>
    <row r="666706" spans="6:6" x14ac:dyDescent="0.25">
      <c r="F666706" s="195"/>
    </row>
    <row r="666707" spans="6:6" x14ac:dyDescent="0.25">
      <c r="F666707" s="195"/>
    </row>
    <row r="666708" spans="6:6" x14ac:dyDescent="0.25">
      <c r="F666708" s="195"/>
    </row>
    <row r="666709" spans="6:6" x14ac:dyDescent="0.25">
      <c r="F666709" s="195"/>
    </row>
    <row r="666710" spans="6:6" x14ac:dyDescent="0.25">
      <c r="F666710" s="195"/>
    </row>
    <row r="666711" spans="6:6" x14ac:dyDescent="0.25">
      <c r="F666711" s="195"/>
    </row>
    <row r="666712" spans="6:6" x14ac:dyDescent="0.25">
      <c r="F666712" s="195"/>
    </row>
    <row r="666713" spans="6:6" x14ac:dyDescent="0.25">
      <c r="F666713" s="195"/>
    </row>
    <row r="666714" spans="6:6" x14ac:dyDescent="0.25">
      <c r="F666714" s="195"/>
    </row>
    <row r="666715" spans="6:6" x14ac:dyDescent="0.25">
      <c r="F666715" s="195"/>
    </row>
    <row r="666716" spans="6:6" x14ac:dyDescent="0.25">
      <c r="F666716" s="195"/>
    </row>
    <row r="666717" spans="6:6" x14ac:dyDescent="0.25">
      <c r="F666717" s="195"/>
    </row>
    <row r="666718" spans="6:6" x14ac:dyDescent="0.25">
      <c r="F666718" s="195"/>
    </row>
    <row r="666719" spans="6:6" x14ac:dyDescent="0.25">
      <c r="F666719" s="195"/>
    </row>
    <row r="666720" spans="6:6" x14ac:dyDescent="0.25">
      <c r="F666720" s="195"/>
    </row>
    <row r="666721" spans="6:6" x14ac:dyDescent="0.25">
      <c r="F666721" s="195"/>
    </row>
    <row r="666722" spans="6:6" x14ac:dyDescent="0.25">
      <c r="F666722" s="195"/>
    </row>
    <row r="666723" spans="6:6" x14ac:dyDescent="0.25">
      <c r="F666723" s="195"/>
    </row>
    <row r="666724" spans="6:6" x14ac:dyDescent="0.25">
      <c r="F666724" s="195"/>
    </row>
    <row r="666725" spans="6:6" x14ac:dyDescent="0.25">
      <c r="F666725" s="195"/>
    </row>
    <row r="666726" spans="6:6" x14ac:dyDescent="0.25">
      <c r="F666726" s="195"/>
    </row>
    <row r="666727" spans="6:6" x14ac:dyDescent="0.25">
      <c r="F666727" s="195"/>
    </row>
    <row r="666728" spans="6:6" x14ac:dyDescent="0.25">
      <c r="F666728" s="195"/>
    </row>
    <row r="666729" spans="6:6" x14ac:dyDescent="0.25">
      <c r="F666729" s="195"/>
    </row>
    <row r="666730" spans="6:6" x14ac:dyDescent="0.25">
      <c r="F666730" s="195"/>
    </row>
    <row r="666731" spans="6:6" x14ac:dyDescent="0.25">
      <c r="F666731" s="195"/>
    </row>
    <row r="666732" spans="6:6" x14ac:dyDescent="0.25">
      <c r="F666732" s="195"/>
    </row>
    <row r="666733" spans="6:6" x14ac:dyDescent="0.25">
      <c r="F666733" s="195"/>
    </row>
    <row r="666734" spans="6:6" x14ac:dyDescent="0.25">
      <c r="F666734" s="195"/>
    </row>
    <row r="666735" spans="6:6" x14ac:dyDescent="0.25">
      <c r="F666735" s="195"/>
    </row>
    <row r="666736" spans="6:6" x14ac:dyDescent="0.25">
      <c r="F666736" s="195"/>
    </row>
    <row r="666737" spans="6:6" x14ac:dyDescent="0.25">
      <c r="F666737" s="195"/>
    </row>
    <row r="666738" spans="6:6" x14ac:dyDescent="0.25">
      <c r="F666738" s="195"/>
    </row>
    <row r="666739" spans="6:6" x14ac:dyDescent="0.25">
      <c r="F666739" s="195"/>
    </row>
    <row r="666740" spans="6:6" x14ac:dyDescent="0.25">
      <c r="F666740" s="195"/>
    </row>
    <row r="666741" spans="6:6" x14ac:dyDescent="0.25">
      <c r="F666741" s="195"/>
    </row>
    <row r="666742" spans="6:6" x14ac:dyDescent="0.25">
      <c r="F666742" s="195"/>
    </row>
    <row r="666743" spans="6:6" x14ac:dyDescent="0.25">
      <c r="F666743" s="195"/>
    </row>
    <row r="666744" spans="6:6" x14ac:dyDescent="0.25">
      <c r="F666744" s="195"/>
    </row>
    <row r="666745" spans="6:6" x14ac:dyDescent="0.25">
      <c r="F666745" s="195"/>
    </row>
    <row r="666746" spans="6:6" x14ac:dyDescent="0.25">
      <c r="F666746" s="195"/>
    </row>
    <row r="666747" spans="6:6" x14ac:dyDescent="0.25">
      <c r="F666747" s="195"/>
    </row>
    <row r="666748" spans="6:6" x14ac:dyDescent="0.25">
      <c r="F666748" s="195"/>
    </row>
    <row r="666749" spans="6:6" x14ac:dyDescent="0.25">
      <c r="F666749" s="195"/>
    </row>
    <row r="666750" spans="6:6" x14ac:dyDescent="0.25">
      <c r="F666750" s="195"/>
    </row>
    <row r="666751" spans="6:6" x14ac:dyDescent="0.25">
      <c r="F666751" s="195"/>
    </row>
    <row r="666752" spans="6:6" x14ac:dyDescent="0.25">
      <c r="F666752" s="195"/>
    </row>
    <row r="666753" spans="6:6" x14ac:dyDescent="0.25">
      <c r="F666753" s="195"/>
    </row>
    <row r="666754" spans="6:6" x14ac:dyDescent="0.25">
      <c r="F666754" s="195"/>
    </row>
    <row r="666755" spans="6:6" x14ac:dyDescent="0.25">
      <c r="F666755" s="195"/>
    </row>
    <row r="666756" spans="6:6" x14ac:dyDescent="0.25">
      <c r="F666756" s="195"/>
    </row>
    <row r="666757" spans="6:6" x14ac:dyDescent="0.25">
      <c r="F666757" s="195"/>
    </row>
    <row r="666758" spans="6:6" x14ac:dyDescent="0.25">
      <c r="F666758" s="195"/>
    </row>
    <row r="666759" spans="6:6" x14ac:dyDescent="0.25">
      <c r="F666759" s="195"/>
    </row>
    <row r="666760" spans="6:6" x14ac:dyDescent="0.25">
      <c r="F666760" s="195"/>
    </row>
    <row r="666761" spans="6:6" x14ac:dyDescent="0.25">
      <c r="F666761" s="195"/>
    </row>
    <row r="666762" spans="6:6" x14ac:dyDescent="0.25">
      <c r="F666762" s="195"/>
    </row>
    <row r="666763" spans="6:6" x14ac:dyDescent="0.25">
      <c r="F666763" s="195"/>
    </row>
    <row r="666764" spans="6:6" x14ac:dyDescent="0.25">
      <c r="F666764" s="195"/>
    </row>
    <row r="666765" spans="6:6" x14ac:dyDescent="0.25">
      <c r="F666765" s="195"/>
    </row>
    <row r="666766" spans="6:6" x14ac:dyDescent="0.25">
      <c r="F666766" s="195"/>
    </row>
    <row r="666767" spans="6:6" x14ac:dyDescent="0.25">
      <c r="F666767" s="195"/>
    </row>
    <row r="666768" spans="6:6" x14ac:dyDescent="0.25">
      <c r="F666768" s="195"/>
    </row>
    <row r="666769" spans="6:6" x14ac:dyDescent="0.25">
      <c r="F666769" s="195"/>
    </row>
    <row r="666770" spans="6:6" x14ac:dyDescent="0.25">
      <c r="F666770" s="195"/>
    </row>
    <row r="666771" spans="6:6" x14ac:dyDescent="0.25">
      <c r="F666771" s="195"/>
    </row>
    <row r="666772" spans="6:6" x14ac:dyDescent="0.25">
      <c r="F666772" s="195"/>
    </row>
    <row r="666773" spans="6:6" x14ac:dyDescent="0.25">
      <c r="F666773" s="195"/>
    </row>
    <row r="666774" spans="6:6" x14ac:dyDescent="0.25">
      <c r="F666774" s="195"/>
    </row>
    <row r="666775" spans="6:6" x14ac:dyDescent="0.25">
      <c r="F666775" s="195"/>
    </row>
    <row r="666776" spans="6:6" x14ac:dyDescent="0.25">
      <c r="F666776" s="195"/>
    </row>
    <row r="666777" spans="6:6" x14ac:dyDescent="0.25">
      <c r="F666777" s="195"/>
    </row>
    <row r="666778" spans="6:6" x14ac:dyDescent="0.25">
      <c r="F666778" s="195"/>
    </row>
    <row r="666779" spans="6:6" x14ac:dyDescent="0.25">
      <c r="F666779" s="195"/>
    </row>
    <row r="666780" spans="6:6" x14ac:dyDescent="0.25">
      <c r="F666780" s="195"/>
    </row>
    <row r="666781" spans="6:6" x14ac:dyDescent="0.25">
      <c r="F666781" s="195"/>
    </row>
    <row r="666782" spans="6:6" x14ac:dyDescent="0.25">
      <c r="F666782" s="195"/>
    </row>
    <row r="666783" spans="6:6" x14ac:dyDescent="0.25">
      <c r="F666783" s="195"/>
    </row>
    <row r="666784" spans="6:6" x14ac:dyDescent="0.25">
      <c r="F666784" s="195"/>
    </row>
    <row r="666785" spans="6:6" x14ac:dyDescent="0.25">
      <c r="F666785" s="195"/>
    </row>
    <row r="666786" spans="6:6" x14ac:dyDescent="0.25">
      <c r="F666786" s="195"/>
    </row>
    <row r="666787" spans="6:6" x14ac:dyDescent="0.25">
      <c r="F666787" s="195"/>
    </row>
    <row r="666788" spans="6:6" x14ac:dyDescent="0.25">
      <c r="F666788" s="195"/>
    </row>
    <row r="666789" spans="6:6" x14ac:dyDescent="0.25">
      <c r="F666789" s="195"/>
    </row>
    <row r="666790" spans="6:6" x14ac:dyDescent="0.25">
      <c r="F666790" s="195"/>
    </row>
    <row r="666791" spans="6:6" x14ac:dyDescent="0.25">
      <c r="F666791" s="195"/>
    </row>
    <row r="666792" spans="6:6" x14ac:dyDescent="0.25">
      <c r="F666792" s="195"/>
    </row>
    <row r="666793" spans="6:6" x14ac:dyDescent="0.25">
      <c r="F666793" s="195"/>
    </row>
    <row r="666794" spans="6:6" x14ac:dyDescent="0.25">
      <c r="F666794" s="195"/>
    </row>
    <row r="666795" spans="6:6" x14ac:dyDescent="0.25">
      <c r="F666795" s="195"/>
    </row>
    <row r="666796" spans="6:6" x14ac:dyDescent="0.25">
      <c r="F666796" s="195"/>
    </row>
    <row r="666797" spans="6:6" x14ac:dyDescent="0.25">
      <c r="F666797" s="195"/>
    </row>
    <row r="666798" spans="6:6" x14ac:dyDescent="0.25">
      <c r="F666798" s="195"/>
    </row>
    <row r="666799" spans="6:6" x14ac:dyDescent="0.25">
      <c r="F666799" s="195"/>
    </row>
    <row r="666800" spans="6:6" x14ac:dyDescent="0.25">
      <c r="F666800" s="195"/>
    </row>
    <row r="666801" spans="6:6" x14ac:dyDescent="0.25">
      <c r="F666801" s="195"/>
    </row>
    <row r="666802" spans="6:6" x14ac:dyDescent="0.25">
      <c r="F666802" s="195"/>
    </row>
    <row r="666803" spans="6:6" x14ac:dyDescent="0.25">
      <c r="F666803" s="195"/>
    </row>
    <row r="666804" spans="6:6" x14ac:dyDescent="0.25">
      <c r="F666804" s="195"/>
    </row>
    <row r="666805" spans="6:6" x14ac:dyDescent="0.25">
      <c r="F666805" s="195"/>
    </row>
    <row r="666806" spans="6:6" x14ac:dyDescent="0.25">
      <c r="F666806" s="195"/>
    </row>
    <row r="666807" spans="6:6" x14ac:dyDescent="0.25">
      <c r="F666807" s="195"/>
    </row>
    <row r="666808" spans="6:6" x14ac:dyDescent="0.25">
      <c r="F666808" s="195"/>
    </row>
    <row r="666809" spans="6:6" x14ac:dyDescent="0.25">
      <c r="F666809" s="195"/>
    </row>
    <row r="666810" spans="6:6" x14ac:dyDescent="0.25">
      <c r="F666810" s="195"/>
    </row>
    <row r="666811" spans="6:6" x14ac:dyDescent="0.25">
      <c r="F666811" s="195"/>
    </row>
    <row r="666812" spans="6:6" x14ac:dyDescent="0.25">
      <c r="F666812" s="195"/>
    </row>
    <row r="666813" spans="6:6" x14ac:dyDescent="0.25">
      <c r="F666813" s="195"/>
    </row>
    <row r="666814" spans="6:6" x14ac:dyDescent="0.25">
      <c r="F666814" s="195"/>
    </row>
    <row r="666815" spans="6:6" x14ac:dyDescent="0.25">
      <c r="F666815" s="195"/>
    </row>
    <row r="666816" spans="6:6" x14ac:dyDescent="0.25">
      <c r="F666816" s="195"/>
    </row>
    <row r="666817" spans="6:6" x14ac:dyDescent="0.25">
      <c r="F666817" s="195"/>
    </row>
    <row r="666818" spans="6:6" x14ac:dyDescent="0.25">
      <c r="F666818" s="195"/>
    </row>
    <row r="666819" spans="6:6" x14ac:dyDescent="0.25">
      <c r="F666819" s="195"/>
    </row>
    <row r="666820" spans="6:6" x14ac:dyDescent="0.25">
      <c r="F666820" s="195"/>
    </row>
    <row r="666821" spans="6:6" x14ac:dyDescent="0.25">
      <c r="F666821" s="195"/>
    </row>
    <row r="666822" spans="6:6" x14ac:dyDescent="0.25">
      <c r="F666822" s="195"/>
    </row>
    <row r="666823" spans="6:6" x14ac:dyDescent="0.25">
      <c r="F666823" s="195"/>
    </row>
    <row r="666824" spans="6:6" x14ac:dyDescent="0.25">
      <c r="F666824" s="195"/>
    </row>
    <row r="666825" spans="6:6" x14ac:dyDescent="0.25">
      <c r="F666825" s="195"/>
    </row>
    <row r="666826" spans="6:6" x14ac:dyDescent="0.25">
      <c r="F666826" s="195"/>
    </row>
    <row r="666827" spans="6:6" x14ac:dyDescent="0.25">
      <c r="F666827" s="195"/>
    </row>
    <row r="666828" spans="6:6" x14ac:dyDescent="0.25">
      <c r="F666828" s="195"/>
    </row>
    <row r="666829" spans="6:6" x14ac:dyDescent="0.25">
      <c r="F666829" s="195"/>
    </row>
    <row r="666830" spans="6:6" x14ac:dyDescent="0.25">
      <c r="F666830" s="195"/>
    </row>
    <row r="666831" spans="6:6" x14ac:dyDescent="0.25">
      <c r="F666831" s="195"/>
    </row>
    <row r="666832" spans="6:6" x14ac:dyDescent="0.25">
      <c r="F666832" s="195"/>
    </row>
    <row r="666833" spans="6:6" x14ac:dyDescent="0.25">
      <c r="F666833" s="195"/>
    </row>
    <row r="666834" spans="6:6" x14ac:dyDescent="0.25">
      <c r="F666834" s="195"/>
    </row>
    <row r="666835" spans="6:6" x14ac:dyDescent="0.25">
      <c r="F666835" s="195"/>
    </row>
    <row r="666836" spans="6:6" x14ac:dyDescent="0.25">
      <c r="F666836" s="195"/>
    </row>
    <row r="666837" spans="6:6" x14ac:dyDescent="0.25">
      <c r="F666837" s="195"/>
    </row>
    <row r="666838" spans="6:6" x14ac:dyDescent="0.25">
      <c r="F666838" s="195"/>
    </row>
    <row r="666839" spans="6:6" x14ac:dyDescent="0.25">
      <c r="F666839" s="195"/>
    </row>
    <row r="666840" spans="6:6" x14ac:dyDescent="0.25">
      <c r="F666840" s="195"/>
    </row>
    <row r="666841" spans="6:6" x14ac:dyDescent="0.25">
      <c r="F666841" s="195"/>
    </row>
    <row r="666842" spans="6:6" x14ac:dyDescent="0.25">
      <c r="F666842" s="195"/>
    </row>
    <row r="666843" spans="6:6" x14ac:dyDescent="0.25">
      <c r="F666843" s="195"/>
    </row>
    <row r="666844" spans="6:6" x14ac:dyDescent="0.25">
      <c r="F666844" s="195"/>
    </row>
    <row r="666845" spans="6:6" x14ac:dyDescent="0.25">
      <c r="F666845" s="195"/>
    </row>
    <row r="666846" spans="6:6" x14ac:dyDescent="0.25">
      <c r="F666846" s="195"/>
    </row>
    <row r="666847" spans="6:6" x14ac:dyDescent="0.25">
      <c r="F666847" s="195"/>
    </row>
    <row r="666848" spans="6:6" x14ac:dyDescent="0.25">
      <c r="F666848" s="195"/>
    </row>
    <row r="666849" spans="6:6" x14ac:dyDescent="0.25">
      <c r="F666849" s="195"/>
    </row>
    <row r="666850" spans="6:6" x14ac:dyDescent="0.25">
      <c r="F666850" s="195"/>
    </row>
    <row r="666851" spans="6:6" x14ac:dyDescent="0.25">
      <c r="F666851" s="195"/>
    </row>
    <row r="666852" spans="6:6" x14ac:dyDescent="0.25">
      <c r="F666852" s="195"/>
    </row>
    <row r="666853" spans="6:6" x14ac:dyDescent="0.25">
      <c r="F666853" s="195"/>
    </row>
    <row r="666854" spans="6:6" x14ac:dyDescent="0.25">
      <c r="F666854" s="195"/>
    </row>
    <row r="666855" spans="6:6" x14ac:dyDescent="0.25">
      <c r="F666855" s="195"/>
    </row>
    <row r="666856" spans="6:6" x14ac:dyDescent="0.25">
      <c r="F666856" s="195"/>
    </row>
    <row r="666857" spans="6:6" x14ac:dyDescent="0.25">
      <c r="F666857" s="195"/>
    </row>
    <row r="666858" spans="6:6" x14ac:dyDescent="0.25">
      <c r="F666858" s="195"/>
    </row>
    <row r="666859" spans="6:6" x14ac:dyDescent="0.25">
      <c r="F666859" s="195"/>
    </row>
    <row r="666860" spans="6:6" x14ac:dyDescent="0.25">
      <c r="F666860" s="195"/>
    </row>
    <row r="666861" spans="6:6" x14ac:dyDescent="0.25">
      <c r="F666861" s="195"/>
    </row>
    <row r="666862" spans="6:6" x14ac:dyDescent="0.25">
      <c r="F666862" s="195"/>
    </row>
    <row r="666863" spans="6:6" x14ac:dyDescent="0.25">
      <c r="F666863" s="195"/>
    </row>
    <row r="666864" spans="6:6" x14ac:dyDescent="0.25">
      <c r="F666864" s="195"/>
    </row>
    <row r="666865" spans="6:6" x14ac:dyDescent="0.25">
      <c r="F666865" s="195"/>
    </row>
    <row r="666866" spans="6:6" x14ac:dyDescent="0.25">
      <c r="F666866" s="195"/>
    </row>
    <row r="666867" spans="6:6" x14ac:dyDescent="0.25">
      <c r="F666867" s="195"/>
    </row>
    <row r="666868" spans="6:6" x14ac:dyDescent="0.25">
      <c r="F666868" s="195"/>
    </row>
    <row r="666869" spans="6:6" x14ac:dyDescent="0.25">
      <c r="F666869" s="195"/>
    </row>
    <row r="666870" spans="6:6" x14ac:dyDescent="0.25">
      <c r="F666870" s="195"/>
    </row>
    <row r="666871" spans="6:6" x14ac:dyDescent="0.25">
      <c r="F666871" s="195"/>
    </row>
    <row r="666872" spans="6:6" x14ac:dyDescent="0.25">
      <c r="F666872" s="195"/>
    </row>
    <row r="666873" spans="6:6" x14ac:dyDescent="0.25">
      <c r="F666873" s="195"/>
    </row>
    <row r="666874" spans="6:6" x14ac:dyDescent="0.25">
      <c r="F666874" s="195"/>
    </row>
    <row r="666875" spans="6:6" x14ac:dyDescent="0.25">
      <c r="F666875" s="195"/>
    </row>
    <row r="666876" spans="6:6" x14ac:dyDescent="0.25">
      <c r="F666876" s="195"/>
    </row>
    <row r="666877" spans="6:6" x14ac:dyDescent="0.25">
      <c r="F666877" s="195"/>
    </row>
    <row r="666878" spans="6:6" x14ac:dyDescent="0.25">
      <c r="F666878" s="195"/>
    </row>
    <row r="666879" spans="6:6" x14ac:dyDescent="0.25">
      <c r="F666879" s="195"/>
    </row>
    <row r="666880" spans="6:6" x14ac:dyDescent="0.25">
      <c r="F666880" s="195"/>
    </row>
    <row r="666881" spans="6:6" x14ac:dyDescent="0.25">
      <c r="F666881" s="195"/>
    </row>
    <row r="666882" spans="6:6" x14ac:dyDescent="0.25">
      <c r="F666882" s="195"/>
    </row>
    <row r="666883" spans="6:6" x14ac:dyDescent="0.25">
      <c r="F666883" s="195"/>
    </row>
    <row r="666884" spans="6:6" x14ac:dyDescent="0.25">
      <c r="F666884" s="195"/>
    </row>
    <row r="666885" spans="6:6" x14ac:dyDescent="0.25">
      <c r="F666885" s="195"/>
    </row>
    <row r="666886" spans="6:6" x14ac:dyDescent="0.25">
      <c r="F666886" s="195"/>
    </row>
    <row r="666887" spans="6:6" x14ac:dyDescent="0.25">
      <c r="F666887" s="195"/>
    </row>
    <row r="666888" spans="6:6" x14ac:dyDescent="0.25">
      <c r="F666888" s="195"/>
    </row>
    <row r="666889" spans="6:6" x14ac:dyDescent="0.25">
      <c r="F666889" s="195"/>
    </row>
    <row r="666890" spans="6:6" x14ac:dyDescent="0.25">
      <c r="F666890" s="195"/>
    </row>
    <row r="666891" spans="6:6" x14ac:dyDescent="0.25">
      <c r="F666891" s="195"/>
    </row>
    <row r="666892" spans="6:6" x14ac:dyDescent="0.25">
      <c r="F666892" s="195"/>
    </row>
    <row r="666893" spans="6:6" x14ac:dyDescent="0.25">
      <c r="F666893" s="195"/>
    </row>
    <row r="666894" spans="6:6" x14ac:dyDescent="0.25">
      <c r="F666894" s="195"/>
    </row>
    <row r="666895" spans="6:6" x14ac:dyDescent="0.25">
      <c r="F666895" s="195"/>
    </row>
    <row r="666896" spans="6:6" x14ac:dyDescent="0.25">
      <c r="F666896" s="195"/>
    </row>
    <row r="666897" spans="6:6" x14ac:dyDescent="0.25">
      <c r="F666897" s="195"/>
    </row>
    <row r="666898" spans="6:6" x14ac:dyDescent="0.25">
      <c r="F666898" s="195"/>
    </row>
    <row r="666899" spans="6:6" x14ac:dyDescent="0.25">
      <c r="F666899" s="195"/>
    </row>
    <row r="666900" spans="6:6" x14ac:dyDescent="0.25">
      <c r="F666900" s="195"/>
    </row>
    <row r="666901" spans="6:6" x14ac:dyDescent="0.25">
      <c r="F666901" s="195"/>
    </row>
    <row r="666902" spans="6:6" x14ac:dyDescent="0.25">
      <c r="F666902" s="195"/>
    </row>
    <row r="666903" spans="6:6" x14ac:dyDescent="0.25">
      <c r="F666903" s="195"/>
    </row>
    <row r="666904" spans="6:6" x14ac:dyDescent="0.25">
      <c r="F666904" s="195"/>
    </row>
    <row r="666905" spans="6:6" x14ac:dyDescent="0.25">
      <c r="F666905" s="195"/>
    </row>
    <row r="666906" spans="6:6" x14ac:dyDescent="0.25">
      <c r="F666906" s="195"/>
    </row>
    <row r="666907" spans="6:6" x14ac:dyDescent="0.25">
      <c r="F666907" s="195"/>
    </row>
    <row r="666908" spans="6:6" x14ac:dyDescent="0.25">
      <c r="F666908" s="195"/>
    </row>
    <row r="666909" spans="6:6" x14ac:dyDescent="0.25">
      <c r="F666909" s="195"/>
    </row>
    <row r="666910" spans="6:6" x14ac:dyDescent="0.25">
      <c r="F666910" s="195"/>
    </row>
    <row r="666911" spans="6:6" x14ac:dyDescent="0.25">
      <c r="F666911" s="195"/>
    </row>
    <row r="666912" spans="6:6" x14ac:dyDescent="0.25">
      <c r="F666912" s="195"/>
    </row>
    <row r="666913" spans="6:6" x14ac:dyDescent="0.25">
      <c r="F666913" s="195"/>
    </row>
    <row r="666914" spans="6:6" x14ac:dyDescent="0.25">
      <c r="F666914" s="195"/>
    </row>
    <row r="666915" spans="6:6" x14ac:dyDescent="0.25">
      <c r="F666915" s="195"/>
    </row>
    <row r="666916" spans="6:6" x14ac:dyDescent="0.25">
      <c r="F666916" s="195"/>
    </row>
    <row r="666917" spans="6:6" x14ac:dyDescent="0.25">
      <c r="F666917" s="195"/>
    </row>
    <row r="666918" spans="6:6" x14ac:dyDescent="0.25">
      <c r="F666918" s="195"/>
    </row>
    <row r="666919" spans="6:6" x14ac:dyDescent="0.25">
      <c r="F666919" s="195"/>
    </row>
    <row r="666920" spans="6:6" x14ac:dyDescent="0.25">
      <c r="F666920" s="195"/>
    </row>
    <row r="666921" spans="6:6" x14ac:dyDescent="0.25">
      <c r="F666921" s="195"/>
    </row>
    <row r="666922" spans="6:6" x14ac:dyDescent="0.25">
      <c r="F666922" s="195"/>
    </row>
    <row r="666923" spans="6:6" x14ac:dyDescent="0.25">
      <c r="F666923" s="195"/>
    </row>
    <row r="666924" spans="6:6" x14ac:dyDescent="0.25">
      <c r="F666924" s="195"/>
    </row>
    <row r="666925" spans="6:6" x14ac:dyDescent="0.25">
      <c r="F666925" s="195"/>
    </row>
    <row r="666926" spans="6:6" x14ac:dyDescent="0.25">
      <c r="F666926" s="195"/>
    </row>
    <row r="666927" spans="6:6" x14ac:dyDescent="0.25">
      <c r="F666927" s="195"/>
    </row>
    <row r="666928" spans="6:6" x14ac:dyDescent="0.25">
      <c r="F666928" s="195"/>
    </row>
    <row r="666929" spans="6:6" x14ac:dyDescent="0.25">
      <c r="F666929" s="195"/>
    </row>
    <row r="666930" spans="6:6" x14ac:dyDescent="0.25">
      <c r="F666930" s="195"/>
    </row>
    <row r="666931" spans="6:6" x14ac:dyDescent="0.25">
      <c r="F666931" s="195"/>
    </row>
    <row r="666932" spans="6:6" x14ac:dyDescent="0.25">
      <c r="F666932" s="195"/>
    </row>
    <row r="666933" spans="6:6" x14ac:dyDescent="0.25">
      <c r="F666933" s="195"/>
    </row>
    <row r="666934" spans="6:6" x14ac:dyDescent="0.25">
      <c r="F666934" s="195"/>
    </row>
    <row r="666935" spans="6:6" x14ac:dyDescent="0.25">
      <c r="F666935" s="195"/>
    </row>
    <row r="666936" spans="6:6" x14ac:dyDescent="0.25">
      <c r="F666936" s="195"/>
    </row>
    <row r="666937" spans="6:6" x14ac:dyDescent="0.25">
      <c r="F666937" s="195"/>
    </row>
    <row r="666938" spans="6:6" x14ac:dyDescent="0.25">
      <c r="F666938" s="195"/>
    </row>
    <row r="666939" spans="6:6" x14ac:dyDescent="0.25">
      <c r="F666939" s="195"/>
    </row>
    <row r="666940" spans="6:6" x14ac:dyDescent="0.25">
      <c r="F666940" s="195"/>
    </row>
    <row r="666941" spans="6:6" x14ac:dyDescent="0.25">
      <c r="F666941" s="195"/>
    </row>
    <row r="666942" spans="6:6" x14ac:dyDescent="0.25">
      <c r="F666942" s="195"/>
    </row>
    <row r="666943" spans="6:6" x14ac:dyDescent="0.25">
      <c r="F666943" s="195"/>
    </row>
    <row r="666944" spans="6:6" x14ac:dyDescent="0.25">
      <c r="F666944" s="195"/>
    </row>
    <row r="666945" spans="6:6" x14ac:dyDescent="0.25">
      <c r="F666945" s="195"/>
    </row>
    <row r="666946" spans="6:6" x14ac:dyDescent="0.25">
      <c r="F666946" s="195"/>
    </row>
    <row r="666947" spans="6:6" x14ac:dyDescent="0.25">
      <c r="F666947" s="195"/>
    </row>
    <row r="666948" spans="6:6" x14ac:dyDescent="0.25">
      <c r="F666948" s="195"/>
    </row>
    <row r="666949" spans="6:6" x14ac:dyDescent="0.25">
      <c r="F666949" s="195"/>
    </row>
    <row r="666950" spans="6:6" x14ac:dyDescent="0.25">
      <c r="F666950" s="195"/>
    </row>
    <row r="666951" spans="6:6" x14ac:dyDescent="0.25">
      <c r="F666951" s="195"/>
    </row>
    <row r="666952" spans="6:6" x14ac:dyDescent="0.25">
      <c r="F666952" s="195"/>
    </row>
    <row r="672070" spans="6:6" x14ac:dyDescent="0.25">
      <c r="F672070" s="195"/>
    </row>
    <row r="672071" spans="6:6" x14ac:dyDescent="0.25">
      <c r="F672071" s="195"/>
    </row>
    <row r="672072" spans="6:6" x14ac:dyDescent="0.25">
      <c r="F672072" s="195"/>
    </row>
    <row r="672073" spans="6:6" x14ac:dyDescent="0.25">
      <c r="F672073" s="195"/>
    </row>
    <row r="672074" spans="6:6" x14ac:dyDescent="0.25">
      <c r="F672074" s="195"/>
    </row>
    <row r="672075" spans="6:6" x14ac:dyDescent="0.25">
      <c r="F672075" s="195"/>
    </row>
    <row r="672076" spans="6:6" x14ac:dyDescent="0.25">
      <c r="F672076" s="195"/>
    </row>
    <row r="672077" spans="6:6" x14ac:dyDescent="0.25">
      <c r="F672077" s="195"/>
    </row>
    <row r="672078" spans="6:6" x14ac:dyDescent="0.25">
      <c r="F672078" s="195"/>
    </row>
    <row r="672079" spans="6:6" x14ac:dyDescent="0.25">
      <c r="F672079" s="195"/>
    </row>
    <row r="672080" spans="6:6" x14ac:dyDescent="0.25">
      <c r="F672080" s="195"/>
    </row>
    <row r="672081" spans="6:6" x14ac:dyDescent="0.25">
      <c r="F672081" s="195"/>
    </row>
    <row r="672082" spans="6:6" x14ac:dyDescent="0.25">
      <c r="F672082" s="195"/>
    </row>
    <row r="672083" spans="6:6" x14ac:dyDescent="0.25">
      <c r="F672083" s="195"/>
    </row>
    <row r="672084" spans="6:6" x14ac:dyDescent="0.25">
      <c r="F672084" s="195"/>
    </row>
    <row r="672085" spans="6:6" x14ac:dyDescent="0.25">
      <c r="F672085" s="195"/>
    </row>
    <row r="672086" spans="6:6" x14ac:dyDescent="0.25">
      <c r="F672086" s="195"/>
    </row>
    <row r="672087" spans="6:6" x14ac:dyDescent="0.25">
      <c r="F672087" s="195"/>
    </row>
    <row r="672088" spans="6:6" x14ac:dyDescent="0.25">
      <c r="F672088" s="195"/>
    </row>
    <row r="672089" spans="6:6" x14ac:dyDescent="0.25">
      <c r="F672089" s="195"/>
    </row>
    <row r="672090" spans="6:6" x14ac:dyDescent="0.25">
      <c r="F672090" s="195"/>
    </row>
    <row r="672091" spans="6:6" x14ac:dyDescent="0.25">
      <c r="F672091" s="195"/>
    </row>
    <row r="672092" spans="6:6" x14ac:dyDescent="0.25">
      <c r="F672092" s="195"/>
    </row>
    <row r="672093" spans="6:6" x14ac:dyDescent="0.25">
      <c r="F672093" s="195"/>
    </row>
    <row r="672094" spans="6:6" x14ac:dyDescent="0.25">
      <c r="F672094" s="195"/>
    </row>
    <row r="672095" spans="6:6" x14ac:dyDescent="0.25">
      <c r="F672095" s="195"/>
    </row>
    <row r="672096" spans="6:6" x14ac:dyDescent="0.25">
      <c r="F672096" s="195"/>
    </row>
    <row r="672097" spans="6:6" x14ac:dyDescent="0.25">
      <c r="F672097" s="195"/>
    </row>
    <row r="672098" spans="6:6" x14ac:dyDescent="0.25">
      <c r="F672098" s="195"/>
    </row>
    <row r="672099" spans="6:6" x14ac:dyDescent="0.25">
      <c r="F672099" s="195"/>
    </row>
    <row r="672100" spans="6:6" x14ac:dyDescent="0.25">
      <c r="F672100" s="195"/>
    </row>
    <row r="672101" spans="6:6" x14ac:dyDescent="0.25">
      <c r="F672101" s="195"/>
    </row>
    <row r="672102" spans="6:6" x14ac:dyDescent="0.25">
      <c r="F672102" s="195"/>
    </row>
    <row r="672103" spans="6:6" x14ac:dyDescent="0.25">
      <c r="F672103" s="195"/>
    </row>
    <row r="672104" spans="6:6" x14ac:dyDescent="0.25">
      <c r="F672104" s="195"/>
    </row>
    <row r="672105" spans="6:6" x14ac:dyDescent="0.25">
      <c r="F672105" s="195"/>
    </row>
    <row r="672106" spans="6:6" x14ac:dyDescent="0.25">
      <c r="F672106" s="195"/>
    </row>
    <row r="672107" spans="6:6" x14ac:dyDescent="0.25">
      <c r="F672107" s="195"/>
    </row>
    <row r="672108" spans="6:6" x14ac:dyDescent="0.25">
      <c r="F672108" s="195"/>
    </row>
    <row r="672109" spans="6:6" x14ac:dyDescent="0.25">
      <c r="F672109" s="195"/>
    </row>
    <row r="672110" spans="6:6" x14ac:dyDescent="0.25">
      <c r="F672110" s="195"/>
    </row>
    <row r="672111" spans="6:6" x14ac:dyDescent="0.25">
      <c r="F672111" s="195"/>
    </row>
    <row r="672112" spans="6:6" x14ac:dyDescent="0.25">
      <c r="F672112" s="195"/>
    </row>
    <row r="672113" spans="6:6" x14ac:dyDescent="0.25">
      <c r="F672113" s="195"/>
    </row>
    <row r="672114" spans="6:6" x14ac:dyDescent="0.25">
      <c r="F672114" s="195"/>
    </row>
    <row r="672115" spans="6:6" x14ac:dyDescent="0.25">
      <c r="F672115" s="195"/>
    </row>
    <row r="672116" spans="6:6" x14ac:dyDescent="0.25">
      <c r="F672116" s="195"/>
    </row>
    <row r="672117" spans="6:6" x14ac:dyDescent="0.25">
      <c r="F672117" s="195"/>
    </row>
    <row r="672118" spans="6:6" x14ac:dyDescent="0.25">
      <c r="F672118" s="195"/>
    </row>
    <row r="672119" spans="6:6" x14ac:dyDescent="0.25">
      <c r="F672119" s="195"/>
    </row>
    <row r="672120" spans="6:6" x14ac:dyDescent="0.25">
      <c r="F672120" s="195"/>
    </row>
    <row r="672121" spans="6:6" x14ac:dyDescent="0.25">
      <c r="F672121" s="195"/>
    </row>
    <row r="672122" spans="6:6" x14ac:dyDescent="0.25">
      <c r="F672122" s="195"/>
    </row>
    <row r="672123" spans="6:6" x14ac:dyDescent="0.25">
      <c r="F672123" s="195"/>
    </row>
    <row r="672124" spans="6:6" x14ac:dyDescent="0.25">
      <c r="F672124" s="195"/>
    </row>
    <row r="672125" spans="6:6" x14ac:dyDescent="0.25">
      <c r="F672125" s="195"/>
    </row>
    <row r="672126" spans="6:6" x14ac:dyDescent="0.25">
      <c r="F672126" s="195"/>
    </row>
    <row r="672127" spans="6:6" x14ac:dyDescent="0.25">
      <c r="F672127" s="195"/>
    </row>
    <row r="672128" spans="6:6" x14ac:dyDescent="0.25">
      <c r="F672128" s="195"/>
    </row>
    <row r="672129" spans="6:6" x14ac:dyDescent="0.25">
      <c r="F672129" s="195"/>
    </row>
    <row r="672130" spans="6:6" x14ac:dyDescent="0.25">
      <c r="F672130" s="195"/>
    </row>
    <row r="672131" spans="6:6" x14ac:dyDescent="0.25">
      <c r="F672131" s="195"/>
    </row>
    <row r="672132" spans="6:6" x14ac:dyDescent="0.25">
      <c r="F672132" s="195"/>
    </row>
    <row r="672133" spans="6:6" x14ac:dyDescent="0.25">
      <c r="F672133" s="195"/>
    </row>
    <row r="672134" spans="6:6" x14ac:dyDescent="0.25">
      <c r="F672134" s="195"/>
    </row>
    <row r="672135" spans="6:6" x14ac:dyDescent="0.25">
      <c r="F672135" s="195"/>
    </row>
    <row r="672136" spans="6:6" x14ac:dyDescent="0.25">
      <c r="F672136" s="195"/>
    </row>
    <row r="672137" spans="6:6" x14ac:dyDescent="0.25">
      <c r="F672137" s="195"/>
    </row>
    <row r="672138" spans="6:6" x14ac:dyDescent="0.25">
      <c r="F672138" s="195"/>
    </row>
    <row r="672139" spans="6:6" x14ac:dyDescent="0.25">
      <c r="F672139" s="195"/>
    </row>
    <row r="672140" spans="6:6" x14ac:dyDescent="0.25">
      <c r="F672140" s="195"/>
    </row>
    <row r="672141" spans="6:6" x14ac:dyDescent="0.25">
      <c r="F672141" s="195"/>
    </row>
    <row r="672142" spans="6:6" x14ac:dyDescent="0.25">
      <c r="F672142" s="195"/>
    </row>
    <row r="672143" spans="6:6" x14ac:dyDescent="0.25">
      <c r="F672143" s="195"/>
    </row>
    <row r="672144" spans="6:6" x14ac:dyDescent="0.25">
      <c r="F672144" s="195"/>
    </row>
    <row r="672145" spans="6:6" x14ac:dyDescent="0.25">
      <c r="F672145" s="195"/>
    </row>
    <row r="672146" spans="6:6" x14ac:dyDescent="0.25">
      <c r="F672146" s="195"/>
    </row>
    <row r="672147" spans="6:6" x14ac:dyDescent="0.25">
      <c r="F672147" s="195"/>
    </row>
    <row r="672148" spans="6:6" x14ac:dyDescent="0.25">
      <c r="F672148" s="195"/>
    </row>
    <row r="672149" spans="6:6" x14ac:dyDescent="0.25">
      <c r="F672149" s="195"/>
    </row>
    <row r="672150" spans="6:6" x14ac:dyDescent="0.25">
      <c r="F672150" s="195"/>
    </row>
    <row r="672151" spans="6:6" x14ac:dyDescent="0.25">
      <c r="F672151" s="195"/>
    </row>
    <row r="672152" spans="6:6" x14ac:dyDescent="0.25">
      <c r="F672152" s="195"/>
    </row>
    <row r="672153" spans="6:6" x14ac:dyDescent="0.25">
      <c r="F672153" s="195"/>
    </row>
    <row r="672154" spans="6:6" x14ac:dyDescent="0.25">
      <c r="F672154" s="195"/>
    </row>
    <row r="672155" spans="6:6" x14ac:dyDescent="0.25">
      <c r="F672155" s="195"/>
    </row>
    <row r="672156" spans="6:6" x14ac:dyDescent="0.25">
      <c r="F672156" s="195"/>
    </row>
    <row r="672157" spans="6:6" x14ac:dyDescent="0.25">
      <c r="F672157" s="195"/>
    </row>
    <row r="672158" spans="6:6" x14ac:dyDescent="0.25">
      <c r="F672158" s="195"/>
    </row>
    <row r="672159" spans="6:6" x14ac:dyDescent="0.25">
      <c r="F672159" s="195"/>
    </row>
    <row r="672160" spans="6:6" x14ac:dyDescent="0.25">
      <c r="F672160" s="195"/>
    </row>
    <row r="672161" spans="6:6" x14ac:dyDescent="0.25">
      <c r="F672161" s="195"/>
    </row>
    <row r="672162" spans="6:6" x14ac:dyDescent="0.25">
      <c r="F672162" s="195"/>
    </row>
    <row r="672163" spans="6:6" x14ac:dyDescent="0.25">
      <c r="F672163" s="195"/>
    </row>
    <row r="672164" spans="6:6" x14ac:dyDescent="0.25">
      <c r="F672164" s="195"/>
    </row>
    <row r="672165" spans="6:6" x14ac:dyDescent="0.25">
      <c r="F672165" s="195"/>
    </row>
    <row r="672166" spans="6:6" x14ac:dyDescent="0.25">
      <c r="F672166" s="195"/>
    </row>
    <row r="672167" spans="6:6" x14ac:dyDescent="0.25">
      <c r="F672167" s="195"/>
    </row>
    <row r="672168" spans="6:6" x14ac:dyDescent="0.25">
      <c r="F672168" s="195"/>
    </row>
    <row r="672169" spans="6:6" x14ac:dyDescent="0.25">
      <c r="F672169" s="195"/>
    </row>
    <row r="672170" spans="6:6" x14ac:dyDescent="0.25">
      <c r="F672170" s="195"/>
    </row>
    <row r="672171" spans="6:6" x14ac:dyDescent="0.25">
      <c r="F672171" s="195"/>
    </row>
    <row r="672172" spans="6:6" x14ac:dyDescent="0.25">
      <c r="F672172" s="195"/>
    </row>
    <row r="672173" spans="6:6" x14ac:dyDescent="0.25">
      <c r="F672173" s="195"/>
    </row>
    <row r="672174" spans="6:6" x14ac:dyDescent="0.25">
      <c r="F672174" s="195"/>
    </row>
    <row r="672175" spans="6:6" x14ac:dyDescent="0.25">
      <c r="F672175" s="195"/>
    </row>
    <row r="672176" spans="6:6" x14ac:dyDescent="0.25">
      <c r="F672176" s="195"/>
    </row>
    <row r="672177" spans="6:6" x14ac:dyDescent="0.25">
      <c r="F672177" s="195"/>
    </row>
    <row r="672178" spans="6:6" x14ac:dyDescent="0.25">
      <c r="F672178" s="195"/>
    </row>
    <row r="672179" spans="6:6" x14ac:dyDescent="0.25">
      <c r="F672179" s="195"/>
    </row>
    <row r="672180" spans="6:6" x14ac:dyDescent="0.25">
      <c r="F672180" s="195"/>
    </row>
    <row r="672181" spans="6:6" x14ac:dyDescent="0.25">
      <c r="F672181" s="195"/>
    </row>
    <row r="672182" spans="6:6" x14ac:dyDescent="0.25">
      <c r="F672182" s="195"/>
    </row>
    <row r="672183" spans="6:6" x14ac:dyDescent="0.25">
      <c r="F672183" s="195"/>
    </row>
    <row r="672184" spans="6:6" x14ac:dyDescent="0.25">
      <c r="F672184" s="195"/>
    </row>
    <row r="672185" spans="6:6" x14ac:dyDescent="0.25">
      <c r="F672185" s="195"/>
    </row>
    <row r="672186" spans="6:6" x14ac:dyDescent="0.25">
      <c r="F672186" s="195"/>
    </row>
    <row r="672187" spans="6:6" x14ac:dyDescent="0.25">
      <c r="F672187" s="195"/>
    </row>
    <row r="672188" spans="6:6" x14ac:dyDescent="0.25">
      <c r="F672188" s="195"/>
    </row>
    <row r="672189" spans="6:6" x14ac:dyDescent="0.25">
      <c r="F672189" s="195"/>
    </row>
    <row r="672190" spans="6:6" x14ac:dyDescent="0.25">
      <c r="F672190" s="195"/>
    </row>
    <row r="672191" spans="6:6" x14ac:dyDescent="0.25">
      <c r="F672191" s="195"/>
    </row>
    <row r="672192" spans="6:6" x14ac:dyDescent="0.25">
      <c r="F672192" s="195"/>
    </row>
    <row r="672193" spans="6:6" x14ac:dyDescent="0.25">
      <c r="F672193" s="195"/>
    </row>
    <row r="672194" spans="6:6" x14ac:dyDescent="0.25">
      <c r="F672194" s="195"/>
    </row>
    <row r="672195" spans="6:6" x14ac:dyDescent="0.25">
      <c r="F672195" s="195"/>
    </row>
    <row r="672196" spans="6:6" x14ac:dyDescent="0.25">
      <c r="F672196" s="195"/>
    </row>
    <row r="672197" spans="6:6" x14ac:dyDescent="0.25">
      <c r="F672197" s="195"/>
    </row>
    <row r="672198" spans="6:6" x14ac:dyDescent="0.25">
      <c r="F672198" s="195"/>
    </row>
    <row r="672199" spans="6:6" x14ac:dyDescent="0.25">
      <c r="F672199" s="195"/>
    </row>
    <row r="672200" spans="6:6" x14ac:dyDescent="0.25">
      <c r="F672200" s="195"/>
    </row>
    <row r="672201" spans="6:6" x14ac:dyDescent="0.25">
      <c r="F672201" s="195"/>
    </row>
    <row r="672202" spans="6:6" x14ac:dyDescent="0.25">
      <c r="F672202" s="195"/>
    </row>
    <row r="672203" spans="6:6" x14ac:dyDescent="0.25">
      <c r="F672203" s="195"/>
    </row>
    <row r="672204" spans="6:6" x14ac:dyDescent="0.25">
      <c r="F672204" s="195"/>
    </row>
    <row r="672205" spans="6:6" x14ac:dyDescent="0.25">
      <c r="F672205" s="195"/>
    </row>
    <row r="672206" spans="6:6" x14ac:dyDescent="0.25">
      <c r="F672206" s="195"/>
    </row>
    <row r="672207" spans="6:6" x14ac:dyDescent="0.25">
      <c r="F672207" s="195"/>
    </row>
    <row r="672208" spans="6:6" x14ac:dyDescent="0.25">
      <c r="F672208" s="195"/>
    </row>
    <row r="672209" spans="6:6" x14ac:dyDescent="0.25">
      <c r="F672209" s="195"/>
    </row>
    <row r="672210" spans="6:6" x14ac:dyDescent="0.25">
      <c r="F672210" s="195"/>
    </row>
    <row r="672211" spans="6:6" x14ac:dyDescent="0.25">
      <c r="F672211" s="195"/>
    </row>
    <row r="672212" spans="6:6" x14ac:dyDescent="0.25">
      <c r="F672212" s="195"/>
    </row>
    <row r="672213" spans="6:6" x14ac:dyDescent="0.25">
      <c r="F672213" s="195"/>
    </row>
    <row r="672214" spans="6:6" x14ac:dyDescent="0.25">
      <c r="F672214" s="195"/>
    </row>
    <row r="672215" spans="6:6" x14ac:dyDescent="0.25">
      <c r="F672215" s="195"/>
    </row>
    <row r="672216" spans="6:6" x14ac:dyDescent="0.25">
      <c r="F672216" s="195"/>
    </row>
    <row r="672217" spans="6:6" x14ac:dyDescent="0.25">
      <c r="F672217" s="195"/>
    </row>
    <row r="672218" spans="6:6" x14ac:dyDescent="0.25">
      <c r="F672218" s="195"/>
    </row>
    <row r="672219" spans="6:6" x14ac:dyDescent="0.25">
      <c r="F672219" s="195"/>
    </row>
    <row r="672220" spans="6:6" x14ac:dyDescent="0.25">
      <c r="F672220" s="195"/>
    </row>
    <row r="672221" spans="6:6" x14ac:dyDescent="0.25">
      <c r="F672221" s="195"/>
    </row>
    <row r="672222" spans="6:6" x14ac:dyDescent="0.25">
      <c r="F672222" s="195"/>
    </row>
    <row r="672223" spans="6:6" x14ac:dyDescent="0.25">
      <c r="F672223" s="195"/>
    </row>
    <row r="672224" spans="6:6" x14ac:dyDescent="0.25">
      <c r="F672224" s="195"/>
    </row>
    <row r="672225" spans="6:6" x14ac:dyDescent="0.25">
      <c r="F672225" s="195"/>
    </row>
    <row r="672226" spans="6:6" x14ac:dyDescent="0.25">
      <c r="F672226" s="195"/>
    </row>
    <row r="672227" spans="6:6" x14ac:dyDescent="0.25">
      <c r="F672227" s="195"/>
    </row>
    <row r="672228" spans="6:6" x14ac:dyDescent="0.25">
      <c r="F672228" s="195"/>
    </row>
    <row r="672229" spans="6:6" x14ac:dyDescent="0.25">
      <c r="F672229" s="195"/>
    </row>
    <row r="672230" spans="6:6" x14ac:dyDescent="0.25">
      <c r="F672230" s="195"/>
    </row>
    <row r="672231" spans="6:6" x14ac:dyDescent="0.25">
      <c r="F672231" s="195"/>
    </row>
    <row r="672232" spans="6:6" x14ac:dyDescent="0.25">
      <c r="F672232" s="195"/>
    </row>
    <row r="672233" spans="6:6" x14ac:dyDescent="0.25">
      <c r="F672233" s="195"/>
    </row>
    <row r="672234" spans="6:6" x14ac:dyDescent="0.25">
      <c r="F672234" s="195"/>
    </row>
    <row r="672235" spans="6:6" x14ac:dyDescent="0.25">
      <c r="F672235" s="195"/>
    </row>
    <row r="672236" spans="6:6" x14ac:dyDescent="0.25">
      <c r="F672236" s="195"/>
    </row>
    <row r="672237" spans="6:6" x14ac:dyDescent="0.25">
      <c r="F672237" s="195"/>
    </row>
    <row r="672238" spans="6:6" x14ac:dyDescent="0.25">
      <c r="F672238" s="195"/>
    </row>
    <row r="672239" spans="6:6" x14ac:dyDescent="0.25">
      <c r="F672239" s="195"/>
    </row>
    <row r="672240" spans="6:6" x14ac:dyDescent="0.25">
      <c r="F672240" s="195"/>
    </row>
    <row r="672241" spans="6:6" x14ac:dyDescent="0.25">
      <c r="F672241" s="195"/>
    </row>
    <row r="672242" spans="6:6" x14ac:dyDescent="0.25">
      <c r="F672242" s="195"/>
    </row>
    <row r="672243" spans="6:6" x14ac:dyDescent="0.25">
      <c r="F672243" s="195"/>
    </row>
    <row r="672244" spans="6:6" x14ac:dyDescent="0.25">
      <c r="F672244" s="195"/>
    </row>
    <row r="672245" spans="6:6" x14ac:dyDescent="0.25">
      <c r="F672245" s="195"/>
    </row>
    <row r="672246" spans="6:6" x14ac:dyDescent="0.25">
      <c r="F672246" s="195"/>
    </row>
    <row r="672247" spans="6:6" x14ac:dyDescent="0.25">
      <c r="F672247" s="195"/>
    </row>
    <row r="672248" spans="6:6" x14ac:dyDescent="0.25">
      <c r="F672248" s="195"/>
    </row>
    <row r="672249" spans="6:6" x14ac:dyDescent="0.25">
      <c r="F672249" s="195"/>
    </row>
    <row r="672250" spans="6:6" x14ac:dyDescent="0.25">
      <c r="F672250" s="195"/>
    </row>
    <row r="672251" spans="6:6" x14ac:dyDescent="0.25">
      <c r="F672251" s="195"/>
    </row>
    <row r="672252" spans="6:6" x14ac:dyDescent="0.25">
      <c r="F672252" s="195"/>
    </row>
    <row r="672253" spans="6:6" x14ac:dyDescent="0.25">
      <c r="F672253" s="195"/>
    </row>
    <row r="672254" spans="6:6" x14ac:dyDescent="0.25">
      <c r="F672254" s="195"/>
    </row>
    <row r="672255" spans="6:6" x14ac:dyDescent="0.25">
      <c r="F672255" s="195"/>
    </row>
    <row r="672256" spans="6:6" x14ac:dyDescent="0.25">
      <c r="F672256" s="195"/>
    </row>
    <row r="672257" spans="6:6" x14ac:dyDescent="0.25">
      <c r="F672257" s="195"/>
    </row>
    <row r="672258" spans="6:6" x14ac:dyDescent="0.25">
      <c r="F672258" s="195"/>
    </row>
    <row r="672259" spans="6:6" x14ac:dyDescent="0.25">
      <c r="F672259" s="195"/>
    </row>
    <row r="672260" spans="6:6" x14ac:dyDescent="0.25">
      <c r="F672260" s="195"/>
    </row>
    <row r="672261" spans="6:6" x14ac:dyDescent="0.25">
      <c r="F672261" s="195"/>
    </row>
    <row r="672262" spans="6:6" x14ac:dyDescent="0.25">
      <c r="F672262" s="195"/>
    </row>
    <row r="672263" spans="6:6" x14ac:dyDescent="0.25">
      <c r="F672263" s="195"/>
    </row>
    <row r="672264" spans="6:6" x14ac:dyDescent="0.25">
      <c r="F672264" s="195"/>
    </row>
    <row r="672265" spans="6:6" x14ac:dyDescent="0.25">
      <c r="F672265" s="195"/>
    </row>
    <row r="672266" spans="6:6" x14ac:dyDescent="0.25">
      <c r="F672266" s="195"/>
    </row>
    <row r="672267" spans="6:6" x14ac:dyDescent="0.25">
      <c r="F672267" s="195"/>
    </row>
    <row r="672268" spans="6:6" x14ac:dyDescent="0.25">
      <c r="F672268" s="195"/>
    </row>
    <row r="672269" spans="6:6" x14ac:dyDescent="0.25">
      <c r="F672269" s="195"/>
    </row>
    <row r="672270" spans="6:6" x14ac:dyDescent="0.25">
      <c r="F672270" s="195"/>
    </row>
    <row r="672271" spans="6:6" x14ac:dyDescent="0.25">
      <c r="F672271" s="195"/>
    </row>
    <row r="672272" spans="6:6" x14ac:dyDescent="0.25">
      <c r="F672272" s="195"/>
    </row>
    <row r="672273" spans="6:6" x14ac:dyDescent="0.25">
      <c r="F672273" s="195"/>
    </row>
    <row r="672274" spans="6:6" x14ac:dyDescent="0.25">
      <c r="F672274" s="195"/>
    </row>
    <row r="672275" spans="6:6" x14ac:dyDescent="0.25">
      <c r="F672275" s="195"/>
    </row>
    <row r="672276" spans="6:6" x14ac:dyDescent="0.25">
      <c r="F672276" s="195"/>
    </row>
    <row r="672277" spans="6:6" x14ac:dyDescent="0.25">
      <c r="F672277" s="195"/>
    </row>
    <row r="672278" spans="6:6" x14ac:dyDescent="0.25">
      <c r="F672278" s="195"/>
    </row>
    <row r="672279" spans="6:6" x14ac:dyDescent="0.25">
      <c r="F672279" s="195"/>
    </row>
    <row r="672280" spans="6:6" x14ac:dyDescent="0.25">
      <c r="F672280" s="195"/>
    </row>
    <row r="672281" spans="6:6" x14ac:dyDescent="0.25">
      <c r="F672281" s="195"/>
    </row>
    <row r="672282" spans="6:6" x14ac:dyDescent="0.25">
      <c r="F672282" s="195"/>
    </row>
    <row r="672283" spans="6:6" x14ac:dyDescent="0.25">
      <c r="F672283" s="195"/>
    </row>
    <row r="672284" spans="6:6" x14ac:dyDescent="0.25">
      <c r="F672284" s="195"/>
    </row>
    <row r="672285" spans="6:6" x14ac:dyDescent="0.25">
      <c r="F672285" s="195"/>
    </row>
    <row r="672286" spans="6:6" x14ac:dyDescent="0.25">
      <c r="F672286" s="195"/>
    </row>
    <row r="672287" spans="6:6" x14ac:dyDescent="0.25">
      <c r="F672287" s="195"/>
    </row>
    <row r="672288" spans="6:6" x14ac:dyDescent="0.25">
      <c r="F672288" s="195"/>
    </row>
    <row r="672289" spans="6:6" x14ac:dyDescent="0.25">
      <c r="F672289" s="195"/>
    </row>
    <row r="672290" spans="6:6" x14ac:dyDescent="0.25">
      <c r="F672290" s="195"/>
    </row>
    <row r="672291" spans="6:6" x14ac:dyDescent="0.25">
      <c r="F672291" s="195"/>
    </row>
    <row r="672292" spans="6:6" x14ac:dyDescent="0.25">
      <c r="F672292" s="195"/>
    </row>
    <row r="672293" spans="6:6" x14ac:dyDescent="0.25">
      <c r="F672293" s="195"/>
    </row>
    <row r="672294" spans="6:6" x14ac:dyDescent="0.25">
      <c r="F672294" s="195"/>
    </row>
    <row r="672295" spans="6:6" x14ac:dyDescent="0.25">
      <c r="F672295" s="195"/>
    </row>
    <row r="672296" spans="6:6" x14ac:dyDescent="0.25">
      <c r="F672296" s="195"/>
    </row>
    <row r="672297" spans="6:6" x14ac:dyDescent="0.25">
      <c r="F672297" s="195"/>
    </row>
    <row r="672298" spans="6:6" x14ac:dyDescent="0.25">
      <c r="F672298" s="195"/>
    </row>
    <row r="672299" spans="6:6" x14ac:dyDescent="0.25">
      <c r="F672299" s="195"/>
    </row>
    <row r="672300" spans="6:6" x14ac:dyDescent="0.25">
      <c r="F672300" s="195"/>
    </row>
    <row r="672301" spans="6:6" x14ac:dyDescent="0.25">
      <c r="F672301" s="195"/>
    </row>
    <row r="672302" spans="6:6" x14ac:dyDescent="0.25">
      <c r="F672302" s="195"/>
    </row>
    <row r="672303" spans="6:6" x14ac:dyDescent="0.25">
      <c r="F672303" s="195"/>
    </row>
    <row r="672304" spans="6:6" x14ac:dyDescent="0.25">
      <c r="F672304" s="195"/>
    </row>
    <row r="672305" spans="6:6" x14ac:dyDescent="0.25">
      <c r="F672305" s="195"/>
    </row>
    <row r="672306" spans="6:6" x14ac:dyDescent="0.25">
      <c r="F672306" s="195"/>
    </row>
    <row r="672307" spans="6:6" x14ac:dyDescent="0.25">
      <c r="F672307" s="195"/>
    </row>
    <row r="672308" spans="6:6" x14ac:dyDescent="0.25">
      <c r="F672308" s="195"/>
    </row>
    <row r="672309" spans="6:6" x14ac:dyDescent="0.25">
      <c r="F672309" s="195"/>
    </row>
    <row r="672310" spans="6:6" x14ac:dyDescent="0.25">
      <c r="F672310" s="195"/>
    </row>
    <row r="672311" spans="6:6" x14ac:dyDescent="0.25">
      <c r="F672311" s="195"/>
    </row>
    <row r="672312" spans="6:6" x14ac:dyDescent="0.25">
      <c r="F672312" s="195"/>
    </row>
    <row r="672313" spans="6:6" x14ac:dyDescent="0.25">
      <c r="F672313" s="195"/>
    </row>
    <row r="672314" spans="6:6" x14ac:dyDescent="0.25">
      <c r="F672314" s="195"/>
    </row>
    <row r="672315" spans="6:6" x14ac:dyDescent="0.25">
      <c r="F672315" s="195"/>
    </row>
    <row r="672316" spans="6:6" x14ac:dyDescent="0.25">
      <c r="F672316" s="195"/>
    </row>
    <row r="672317" spans="6:6" x14ac:dyDescent="0.25">
      <c r="F672317" s="195"/>
    </row>
    <row r="672318" spans="6:6" x14ac:dyDescent="0.25">
      <c r="F672318" s="195"/>
    </row>
    <row r="672319" spans="6:6" x14ac:dyDescent="0.25">
      <c r="F672319" s="195"/>
    </row>
    <row r="672320" spans="6:6" x14ac:dyDescent="0.25">
      <c r="F672320" s="195"/>
    </row>
    <row r="672321" spans="6:6" x14ac:dyDescent="0.25">
      <c r="F672321" s="195"/>
    </row>
    <row r="672322" spans="6:6" x14ac:dyDescent="0.25">
      <c r="F672322" s="195"/>
    </row>
    <row r="672323" spans="6:6" x14ac:dyDescent="0.25">
      <c r="F672323" s="195"/>
    </row>
    <row r="672324" spans="6:6" x14ac:dyDescent="0.25">
      <c r="F672324" s="195"/>
    </row>
    <row r="672325" spans="6:6" x14ac:dyDescent="0.25">
      <c r="F672325" s="195"/>
    </row>
    <row r="672326" spans="6:6" x14ac:dyDescent="0.25">
      <c r="F672326" s="195"/>
    </row>
    <row r="672327" spans="6:6" x14ac:dyDescent="0.25">
      <c r="F672327" s="195"/>
    </row>
    <row r="672328" spans="6:6" x14ac:dyDescent="0.25">
      <c r="F672328" s="195"/>
    </row>
    <row r="672329" spans="6:6" x14ac:dyDescent="0.25">
      <c r="F672329" s="195"/>
    </row>
    <row r="672330" spans="6:6" x14ac:dyDescent="0.25">
      <c r="F672330" s="195"/>
    </row>
    <row r="672331" spans="6:6" x14ac:dyDescent="0.25">
      <c r="F672331" s="195"/>
    </row>
    <row r="672332" spans="6:6" x14ac:dyDescent="0.25">
      <c r="F672332" s="195"/>
    </row>
    <row r="672333" spans="6:6" x14ac:dyDescent="0.25">
      <c r="F672333" s="195"/>
    </row>
    <row r="672334" spans="6:6" x14ac:dyDescent="0.25">
      <c r="F672334" s="195"/>
    </row>
    <row r="672335" spans="6:6" x14ac:dyDescent="0.25">
      <c r="F672335" s="195"/>
    </row>
    <row r="672336" spans="6:6" x14ac:dyDescent="0.25">
      <c r="F672336" s="195"/>
    </row>
    <row r="672337" spans="6:6" x14ac:dyDescent="0.25">
      <c r="F672337" s="195"/>
    </row>
    <row r="672338" spans="6:6" x14ac:dyDescent="0.25">
      <c r="F672338" s="195"/>
    </row>
    <row r="672339" spans="6:6" x14ac:dyDescent="0.25">
      <c r="F672339" s="195"/>
    </row>
    <row r="672340" spans="6:6" x14ac:dyDescent="0.25">
      <c r="F672340" s="195"/>
    </row>
    <row r="672341" spans="6:6" x14ac:dyDescent="0.25">
      <c r="F672341" s="195"/>
    </row>
    <row r="672342" spans="6:6" x14ac:dyDescent="0.25">
      <c r="F672342" s="195"/>
    </row>
    <row r="672343" spans="6:6" x14ac:dyDescent="0.25">
      <c r="F672343" s="195"/>
    </row>
    <row r="672344" spans="6:6" x14ac:dyDescent="0.25">
      <c r="F672344" s="195"/>
    </row>
    <row r="672345" spans="6:6" x14ac:dyDescent="0.25">
      <c r="F672345" s="195"/>
    </row>
    <row r="672346" spans="6:6" x14ac:dyDescent="0.25">
      <c r="F672346" s="195"/>
    </row>
    <row r="672347" spans="6:6" x14ac:dyDescent="0.25">
      <c r="F672347" s="195"/>
    </row>
    <row r="672348" spans="6:6" x14ac:dyDescent="0.25">
      <c r="F672348" s="195"/>
    </row>
    <row r="672349" spans="6:6" x14ac:dyDescent="0.25">
      <c r="F672349" s="195"/>
    </row>
    <row r="672350" spans="6:6" x14ac:dyDescent="0.25">
      <c r="F672350" s="195"/>
    </row>
    <row r="672351" spans="6:6" x14ac:dyDescent="0.25">
      <c r="F672351" s="195"/>
    </row>
    <row r="672352" spans="6:6" x14ac:dyDescent="0.25">
      <c r="F672352" s="195"/>
    </row>
    <row r="672353" spans="6:6" x14ac:dyDescent="0.25">
      <c r="F672353" s="195"/>
    </row>
    <row r="672354" spans="6:6" x14ac:dyDescent="0.25">
      <c r="F672354" s="195"/>
    </row>
    <row r="672355" spans="6:6" x14ac:dyDescent="0.25">
      <c r="F672355" s="195"/>
    </row>
    <row r="672356" spans="6:6" x14ac:dyDescent="0.25">
      <c r="F672356" s="195"/>
    </row>
    <row r="672357" spans="6:6" x14ac:dyDescent="0.25">
      <c r="F672357" s="195"/>
    </row>
    <row r="672358" spans="6:6" x14ac:dyDescent="0.25">
      <c r="F672358" s="195"/>
    </row>
    <row r="672359" spans="6:6" x14ac:dyDescent="0.25">
      <c r="F672359" s="195"/>
    </row>
    <row r="672360" spans="6:6" x14ac:dyDescent="0.25">
      <c r="F672360" s="195"/>
    </row>
    <row r="672361" spans="6:6" x14ac:dyDescent="0.25">
      <c r="F672361" s="195"/>
    </row>
    <row r="672362" spans="6:6" x14ac:dyDescent="0.25">
      <c r="F672362" s="195"/>
    </row>
    <row r="672363" spans="6:6" x14ac:dyDescent="0.25">
      <c r="F672363" s="195"/>
    </row>
    <row r="672364" spans="6:6" x14ac:dyDescent="0.25">
      <c r="F672364" s="195"/>
    </row>
    <row r="672365" spans="6:6" x14ac:dyDescent="0.25">
      <c r="F672365" s="195"/>
    </row>
    <row r="672366" spans="6:6" x14ac:dyDescent="0.25">
      <c r="F672366" s="195"/>
    </row>
    <row r="672367" spans="6:6" x14ac:dyDescent="0.25">
      <c r="F672367" s="195"/>
    </row>
    <row r="672368" spans="6:6" x14ac:dyDescent="0.25">
      <c r="F672368" s="195"/>
    </row>
    <row r="672369" spans="6:6" x14ac:dyDescent="0.25">
      <c r="F672369" s="195"/>
    </row>
    <row r="672370" spans="6:6" x14ac:dyDescent="0.25">
      <c r="F672370" s="195"/>
    </row>
    <row r="672371" spans="6:6" x14ac:dyDescent="0.25">
      <c r="F672371" s="195"/>
    </row>
    <row r="672372" spans="6:6" x14ac:dyDescent="0.25">
      <c r="F672372" s="195"/>
    </row>
    <row r="672373" spans="6:6" x14ac:dyDescent="0.25">
      <c r="F672373" s="195"/>
    </row>
    <row r="672374" spans="6:6" x14ac:dyDescent="0.25">
      <c r="F672374" s="195"/>
    </row>
    <row r="672375" spans="6:6" x14ac:dyDescent="0.25">
      <c r="F672375" s="195"/>
    </row>
    <row r="672376" spans="6:6" x14ac:dyDescent="0.25">
      <c r="F672376" s="195"/>
    </row>
    <row r="672377" spans="6:6" x14ac:dyDescent="0.25">
      <c r="F672377" s="195"/>
    </row>
    <row r="672378" spans="6:6" x14ac:dyDescent="0.25">
      <c r="F672378" s="195"/>
    </row>
    <row r="672379" spans="6:6" x14ac:dyDescent="0.25">
      <c r="F672379" s="195"/>
    </row>
    <row r="672380" spans="6:6" x14ac:dyDescent="0.25">
      <c r="F672380" s="195"/>
    </row>
    <row r="672381" spans="6:6" x14ac:dyDescent="0.25">
      <c r="F672381" s="195"/>
    </row>
    <row r="672382" spans="6:6" x14ac:dyDescent="0.25">
      <c r="F672382" s="195"/>
    </row>
    <row r="672383" spans="6:6" x14ac:dyDescent="0.25">
      <c r="F672383" s="195"/>
    </row>
    <row r="672384" spans="6:6" x14ac:dyDescent="0.25">
      <c r="F672384" s="195"/>
    </row>
    <row r="672385" spans="6:6" x14ac:dyDescent="0.25">
      <c r="F672385" s="195"/>
    </row>
    <row r="672386" spans="6:6" x14ac:dyDescent="0.25">
      <c r="F672386" s="195"/>
    </row>
    <row r="672387" spans="6:6" x14ac:dyDescent="0.25">
      <c r="F672387" s="195"/>
    </row>
    <row r="672388" spans="6:6" x14ac:dyDescent="0.25">
      <c r="F672388" s="195"/>
    </row>
    <row r="672389" spans="6:6" x14ac:dyDescent="0.25">
      <c r="F672389" s="195"/>
    </row>
    <row r="672390" spans="6:6" x14ac:dyDescent="0.25">
      <c r="F672390" s="195"/>
    </row>
    <row r="672391" spans="6:6" x14ac:dyDescent="0.25">
      <c r="F672391" s="195"/>
    </row>
    <row r="672392" spans="6:6" x14ac:dyDescent="0.25">
      <c r="F672392" s="195"/>
    </row>
    <row r="672393" spans="6:6" x14ac:dyDescent="0.25">
      <c r="F672393" s="195"/>
    </row>
    <row r="672394" spans="6:6" x14ac:dyDescent="0.25">
      <c r="F672394" s="195"/>
    </row>
    <row r="672395" spans="6:6" x14ac:dyDescent="0.25">
      <c r="F672395" s="195"/>
    </row>
    <row r="672396" spans="6:6" x14ac:dyDescent="0.25">
      <c r="F672396" s="195"/>
    </row>
    <row r="672397" spans="6:6" x14ac:dyDescent="0.25">
      <c r="F672397" s="195"/>
    </row>
    <row r="672398" spans="6:6" x14ac:dyDescent="0.25">
      <c r="F672398" s="195"/>
    </row>
    <row r="672399" spans="6:6" x14ac:dyDescent="0.25">
      <c r="F672399" s="195"/>
    </row>
    <row r="672400" spans="6:6" x14ac:dyDescent="0.25">
      <c r="F672400" s="195"/>
    </row>
    <row r="672401" spans="6:6" x14ac:dyDescent="0.25">
      <c r="F672401" s="195"/>
    </row>
    <row r="672402" spans="6:6" x14ac:dyDescent="0.25">
      <c r="F672402" s="195"/>
    </row>
    <row r="672403" spans="6:6" x14ac:dyDescent="0.25">
      <c r="F672403" s="195"/>
    </row>
    <row r="672404" spans="6:6" x14ac:dyDescent="0.25">
      <c r="F672404" s="195"/>
    </row>
    <row r="672405" spans="6:6" x14ac:dyDescent="0.25">
      <c r="F672405" s="195"/>
    </row>
    <row r="672406" spans="6:6" x14ac:dyDescent="0.25">
      <c r="F672406" s="195"/>
    </row>
    <row r="672407" spans="6:6" x14ac:dyDescent="0.25">
      <c r="F672407" s="195"/>
    </row>
    <row r="672408" spans="6:6" x14ac:dyDescent="0.25">
      <c r="F672408" s="195"/>
    </row>
    <row r="672409" spans="6:6" x14ac:dyDescent="0.25">
      <c r="F672409" s="195"/>
    </row>
    <row r="672410" spans="6:6" x14ac:dyDescent="0.25">
      <c r="F672410" s="195"/>
    </row>
    <row r="672411" spans="6:6" x14ac:dyDescent="0.25">
      <c r="F672411" s="195"/>
    </row>
    <row r="672412" spans="6:6" x14ac:dyDescent="0.25">
      <c r="F672412" s="195"/>
    </row>
    <row r="672413" spans="6:6" x14ac:dyDescent="0.25">
      <c r="F672413" s="195"/>
    </row>
    <row r="672414" spans="6:6" x14ac:dyDescent="0.25">
      <c r="F672414" s="195"/>
    </row>
    <row r="672415" spans="6:6" x14ac:dyDescent="0.25">
      <c r="F672415" s="195"/>
    </row>
    <row r="672416" spans="6:6" x14ac:dyDescent="0.25">
      <c r="F672416" s="195"/>
    </row>
    <row r="672417" spans="6:6" x14ac:dyDescent="0.25">
      <c r="F672417" s="195"/>
    </row>
    <row r="672418" spans="6:6" x14ac:dyDescent="0.25">
      <c r="F672418" s="195"/>
    </row>
    <row r="672419" spans="6:6" x14ac:dyDescent="0.25">
      <c r="F672419" s="195"/>
    </row>
    <row r="672420" spans="6:6" x14ac:dyDescent="0.25">
      <c r="F672420" s="195"/>
    </row>
    <row r="672421" spans="6:6" x14ac:dyDescent="0.25">
      <c r="F672421" s="195"/>
    </row>
    <row r="672422" spans="6:6" x14ac:dyDescent="0.25">
      <c r="F672422" s="195"/>
    </row>
    <row r="672423" spans="6:6" x14ac:dyDescent="0.25">
      <c r="F672423" s="195"/>
    </row>
    <row r="672424" spans="6:6" x14ac:dyDescent="0.25">
      <c r="F672424" s="195"/>
    </row>
    <row r="672425" spans="6:6" x14ac:dyDescent="0.25">
      <c r="F672425" s="195"/>
    </row>
    <row r="672426" spans="6:6" x14ac:dyDescent="0.25">
      <c r="F672426" s="195"/>
    </row>
    <row r="672427" spans="6:6" x14ac:dyDescent="0.25">
      <c r="F672427" s="195"/>
    </row>
    <row r="672428" spans="6:6" x14ac:dyDescent="0.25">
      <c r="F672428" s="195"/>
    </row>
    <row r="672429" spans="6:6" x14ac:dyDescent="0.25">
      <c r="F672429" s="195"/>
    </row>
    <row r="672430" spans="6:6" x14ac:dyDescent="0.25">
      <c r="F672430" s="195"/>
    </row>
    <row r="672431" spans="6:6" x14ac:dyDescent="0.25">
      <c r="F672431" s="195"/>
    </row>
    <row r="672432" spans="6:6" x14ac:dyDescent="0.25">
      <c r="F672432" s="195"/>
    </row>
    <row r="672433" spans="6:6" x14ac:dyDescent="0.25">
      <c r="F672433" s="195"/>
    </row>
    <row r="672434" spans="6:6" x14ac:dyDescent="0.25">
      <c r="F672434" s="195"/>
    </row>
    <row r="672435" spans="6:6" x14ac:dyDescent="0.25">
      <c r="F672435" s="195"/>
    </row>
    <row r="672436" spans="6:6" x14ac:dyDescent="0.25">
      <c r="F672436" s="195"/>
    </row>
    <row r="672437" spans="6:6" x14ac:dyDescent="0.25">
      <c r="F672437" s="195"/>
    </row>
    <row r="672438" spans="6:6" x14ac:dyDescent="0.25">
      <c r="F672438" s="195"/>
    </row>
    <row r="672439" spans="6:6" x14ac:dyDescent="0.25">
      <c r="F672439" s="195"/>
    </row>
    <row r="672440" spans="6:6" x14ac:dyDescent="0.25">
      <c r="F672440" s="195"/>
    </row>
    <row r="672441" spans="6:6" x14ac:dyDescent="0.25">
      <c r="F672441" s="195"/>
    </row>
    <row r="672442" spans="6:6" x14ac:dyDescent="0.25">
      <c r="F672442" s="195"/>
    </row>
    <row r="672443" spans="6:6" x14ac:dyDescent="0.25">
      <c r="F672443" s="195"/>
    </row>
    <row r="672444" spans="6:6" x14ac:dyDescent="0.25">
      <c r="F672444" s="195"/>
    </row>
    <row r="672445" spans="6:6" x14ac:dyDescent="0.25">
      <c r="F672445" s="195"/>
    </row>
    <row r="672446" spans="6:6" x14ac:dyDescent="0.25">
      <c r="F672446" s="195"/>
    </row>
    <row r="672447" spans="6:6" x14ac:dyDescent="0.25">
      <c r="F672447" s="195"/>
    </row>
    <row r="672448" spans="6:6" x14ac:dyDescent="0.25">
      <c r="F672448" s="195"/>
    </row>
    <row r="672449" spans="6:6" x14ac:dyDescent="0.25">
      <c r="F672449" s="195"/>
    </row>
    <row r="672450" spans="6:6" x14ac:dyDescent="0.25">
      <c r="F672450" s="195"/>
    </row>
    <row r="672451" spans="6:6" x14ac:dyDescent="0.25">
      <c r="F672451" s="195"/>
    </row>
    <row r="672452" spans="6:6" x14ac:dyDescent="0.25">
      <c r="F672452" s="195"/>
    </row>
    <row r="672453" spans="6:6" x14ac:dyDescent="0.25">
      <c r="F672453" s="195"/>
    </row>
    <row r="672454" spans="6:6" x14ac:dyDescent="0.25">
      <c r="F672454" s="195"/>
    </row>
    <row r="672455" spans="6:6" x14ac:dyDescent="0.25">
      <c r="F672455" s="195"/>
    </row>
    <row r="672456" spans="6:6" x14ac:dyDescent="0.25">
      <c r="F672456" s="195"/>
    </row>
    <row r="672457" spans="6:6" x14ac:dyDescent="0.25">
      <c r="F672457" s="195"/>
    </row>
    <row r="672458" spans="6:6" x14ac:dyDescent="0.25">
      <c r="F672458" s="195"/>
    </row>
    <row r="672459" spans="6:6" x14ac:dyDescent="0.25">
      <c r="F672459" s="195"/>
    </row>
    <row r="672460" spans="6:6" x14ac:dyDescent="0.25">
      <c r="F672460" s="195"/>
    </row>
    <row r="672461" spans="6:6" x14ac:dyDescent="0.25">
      <c r="F672461" s="195"/>
    </row>
    <row r="672462" spans="6:6" x14ac:dyDescent="0.25">
      <c r="F672462" s="195"/>
    </row>
    <row r="672463" spans="6:6" x14ac:dyDescent="0.25">
      <c r="F672463" s="195"/>
    </row>
    <row r="672464" spans="6:6" x14ac:dyDescent="0.25">
      <c r="F672464" s="195"/>
    </row>
    <row r="677582" spans="6:6" x14ac:dyDescent="0.25">
      <c r="F677582" s="195"/>
    </row>
    <row r="677583" spans="6:6" x14ac:dyDescent="0.25">
      <c r="F677583" s="195"/>
    </row>
    <row r="677584" spans="6:6" x14ac:dyDescent="0.25">
      <c r="F677584" s="195"/>
    </row>
    <row r="677585" spans="6:6" x14ac:dyDescent="0.25">
      <c r="F677585" s="195"/>
    </row>
    <row r="677586" spans="6:6" x14ac:dyDescent="0.25">
      <c r="F677586" s="195"/>
    </row>
    <row r="677587" spans="6:6" x14ac:dyDescent="0.25">
      <c r="F677587" s="195"/>
    </row>
    <row r="677588" spans="6:6" x14ac:dyDescent="0.25">
      <c r="F677588" s="195"/>
    </row>
    <row r="677589" spans="6:6" x14ac:dyDescent="0.25">
      <c r="F677589" s="195"/>
    </row>
    <row r="677590" spans="6:6" x14ac:dyDescent="0.25">
      <c r="F677590" s="195"/>
    </row>
    <row r="677591" spans="6:6" x14ac:dyDescent="0.25">
      <c r="F677591" s="195"/>
    </row>
    <row r="677592" spans="6:6" x14ac:dyDescent="0.25">
      <c r="F677592" s="195"/>
    </row>
    <row r="677593" spans="6:6" x14ac:dyDescent="0.25">
      <c r="F677593" s="195"/>
    </row>
    <row r="677594" spans="6:6" x14ac:dyDescent="0.25">
      <c r="F677594" s="195"/>
    </row>
    <row r="677595" spans="6:6" x14ac:dyDescent="0.25">
      <c r="F677595" s="195"/>
    </row>
    <row r="677596" spans="6:6" x14ac:dyDescent="0.25">
      <c r="F677596" s="195"/>
    </row>
    <row r="677597" spans="6:6" x14ac:dyDescent="0.25">
      <c r="F677597" s="195"/>
    </row>
    <row r="677598" spans="6:6" x14ac:dyDescent="0.25">
      <c r="F677598" s="195"/>
    </row>
    <row r="677599" spans="6:6" x14ac:dyDescent="0.25">
      <c r="F677599" s="195"/>
    </row>
    <row r="677600" spans="6:6" x14ac:dyDescent="0.25">
      <c r="F677600" s="195"/>
    </row>
    <row r="677601" spans="6:6" x14ac:dyDescent="0.25">
      <c r="F677601" s="195"/>
    </row>
    <row r="677602" spans="6:6" x14ac:dyDescent="0.25">
      <c r="F677602" s="195"/>
    </row>
    <row r="677603" spans="6:6" x14ac:dyDescent="0.25">
      <c r="F677603" s="195"/>
    </row>
    <row r="677604" spans="6:6" x14ac:dyDescent="0.25">
      <c r="F677604" s="195"/>
    </row>
    <row r="677605" spans="6:6" x14ac:dyDescent="0.25">
      <c r="F677605" s="195"/>
    </row>
    <row r="677606" spans="6:6" x14ac:dyDescent="0.25">
      <c r="F677606" s="195"/>
    </row>
    <row r="677607" spans="6:6" x14ac:dyDescent="0.25">
      <c r="F677607" s="195"/>
    </row>
    <row r="677608" spans="6:6" x14ac:dyDescent="0.25">
      <c r="F677608" s="195"/>
    </row>
    <row r="677609" spans="6:6" x14ac:dyDescent="0.25">
      <c r="F677609" s="195"/>
    </row>
    <row r="677610" spans="6:6" x14ac:dyDescent="0.25">
      <c r="F677610" s="195"/>
    </row>
    <row r="677611" spans="6:6" x14ac:dyDescent="0.25">
      <c r="F677611" s="195"/>
    </row>
    <row r="677612" spans="6:6" x14ac:dyDescent="0.25">
      <c r="F677612" s="195"/>
    </row>
    <row r="677613" spans="6:6" x14ac:dyDescent="0.25">
      <c r="F677613" s="195"/>
    </row>
    <row r="677614" spans="6:6" x14ac:dyDescent="0.25">
      <c r="F677614" s="195"/>
    </row>
    <row r="677615" spans="6:6" x14ac:dyDescent="0.25">
      <c r="F677615" s="195"/>
    </row>
    <row r="677616" spans="6:6" x14ac:dyDescent="0.25">
      <c r="F677616" s="195"/>
    </row>
    <row r="677617" spans="6:6" x14ac:dyDescent="0.25">
      <c r="F677617" s="195"/>
    </row>
    <row r="677618" spans="6:6" x14ac:dyDescent="0.25">
      <c r="F677618" s="195"/>
    </row>
    <row r="677619" spans="6:6" x14ac:dyDescent="0.25">
      <c r="F677619" s="195"/>
    </row>
    <row r="677620" spans="6:6" x14ac:dyDescent="0.25">
      <c r="F677620" s="195"/>
    </row>
    <row r="677621" spans="6:6" x14ac:dyDescent="0.25">
      <c r="F677621" s="195"/>
    </row>
    <row r="677622" spans="6:6" x14ac:dyDescent="0.25">
      <c r="F677622" s="195"/>
    </row>
    <row r="677623" spans="6:6" x14ac:dyDescent="0.25">
      <c r="F677623" s="195"/>
    </row>
    <row r="677624" spans="6:6" x14ac:dyDescent="0.25">
      <c r="F677624" s="195"/>
    </row>
    <row r="677625" spans="6:6" x14ac:dyDescent="0.25">
      <c r="F677625" s="195"/>
    </row>
    <row r="677626" spans="6:6" x14ac:dyDescent="0.25">
      <c r="F677626" s="195"/>
    </row>
    <row r="677627" spans="6:6" x14ac:dyDescent="0.25">
      <c r="F677627" s="195"/>
    </row>
    <row r="677628" spans="6:6" x14ac:dyDescent="0.25">
      <c r="F677628" s="195"/>
    </row>
    <row r="677629" spans="6:6" x14ac:dyDescent="0.25">
      <c r="F677629" s="195"/>
    </row>
    <row r="677630" spans="6:6" x14ac:dyDescent="0.25">
      <c r="F677630" s="195"/>
    </row>
    <row r="677631" spans="6:6" x14ac:dyDescent="0.25">
      <c r="F677631" s="195"/>
    </row>
    <row r="677632" spans="6:6" x14ac:dyDescent="0.25">
      <c r="F677632" s="195"/>
    </row>
    <row r="677633" spans="6:6" x14ac:dyDescent="0.25">
      <c r="F677633" s="195"/>
    </row>
    <row r="677634" spans="6:6" x14ac:dyDescent="0.25">
      <c r="F677634" s="195"/>
    </row>
    <row r="677635" spans="6:6" x14ac:dyDescent="0.25">
      <c r="F677635" s="195"/>
    </row>
    <row r="677636" spans="6:6" x14ac:dyDescent="0.25">
      <c r="F677636" s="195"/>
    </row>
    <row r="677637" spans="6:6" x14ac:dyDescent="0.25">
      <c r="F677637" s="195"/>
    </row>
    <row r="677638" spans="6:6" x14ac:dyDescent="0.25">
      <c r="F677638" s="195"/>
    </row>
    <row r="677639" spans="6:6" x14ac:dyDescent="0.25">
      <c r="F677639" s="195"/>
    </row>
    <row r="677640" spans="6:6" x14ac:dyDescent="0.25">
      <c r="F677640" s="195"/>
    </row>
    <row r="677641" spans="6:6" x14ac:dyDescent="0.25">
      <c r="F677641" s="195"/>
    </row>
    <row r="677642" spans="6:6" x14ac:dyDescent="0.25">
      <c r="F677642" s="195"/>
    </row>
    <row r="677643" spans="6:6" x14ac:dyDescent="0.25">
      <c r="F677643" s="195"/>
    </row>
    <row r="677644" spans="6:6" x14ac:dyDescent="0.25">
      <c r="F677644" s="195"/>
    </row>
    <row r="677645" spans="6:6" x14ac:dyDescent="0.25">
      <c r="F677645" s="195"/>
    </row>
    <row r="677646" spans="6:6" x14ac:dyDescent="0.25">
      <c r="F677646" s="195"/>
    </row>
    <row r="677647" spans="6:6" x14ac:dyDescent="0.25">
      <c r="F677647" s="195"/>
    </row>
    <row r="677648" spans="6:6" x14ac:dyDescent="0.25">
      <c r="F677648" s="195"/>
    </row>
    <row r="677649" spans="6:6" x14ac:dyDescent="0.25">
      <c r="F677649" s="195"/>
    </row>
    <row r="677650" spans="6:6" x14ac:dyDescent="0.25">
      <c r="F677650" s="195"/>
    </row>
    <row r="677651" spans="6:6" x14ac:dyDescent="0.25">
      <c r="F677651" s="195"/>
    </row>
    <row r="677652" spans="6:6" x14ac:dyDescent="0.25">
      <c r="F677652" s="195"/>
    </row>
    <row r="677653" spans="6:6" x14ac:dyDescent="0.25">
      <c r="F677653" s="195"/>
    </row>
    <row r="677654" spans="6:6" x14ac:dyDescent="0.25">
      <c r="F677654" s="195"/>
    </row>
    <row r="677655" spans="6:6" x14ac:dyDescent="0.25">
      <c r="F677655" s="195"/>
    </row>
    <row r="677656" spans="6:6" x14ac:dyDescent="0.25">
      <c r="F677656" s="195"/>
    </row>
    <row r="677657" spans="6:6" x14ac:dyDescent="0.25">
      <c r="F677657" s="195"/>
    </row>
    <row r="677658" spans="6:6" x14ac:dyDescent="0.25">
      <c r="F677658" s="195"/>
    </row>
    <row r="677659" spans="6:6" x14ac:dyDescent="0.25">
      <c r="F677659" s="195"/>
    </row>
    <row r="677660" spans="6:6" x14ac:dyDescent="0.25">
      <c r="F677660" s="195"/>
    </row>
    <row r="677661" spans="6:6" x14ac:dyDescent="0.25">
      <c r="F677661" s="195"/>
    </row>
    <row r="677662" spans="6:6" x14ac:dyDescent="0.25">
      <c r="F677662" s="195"/>
    </row>
    <row r="677663" spans="6:6" x14ac:dyDescent="0.25">
      <c r="F677663" s="195"/>
    </row>
    <row r="677664" spans="6:6" x14ac:dyDescent="0.25">
      <c r="F677664" s="195"/>
    </row>
    <row r="677665" spans="6:6" x14ac:dyDescent="0.25">
      <c r="F677665" s="195"/>
    </row>
    <row r="677666" spans="6:6" x14ac:dyDescent="0.25">
      <c r="F677666" s="195"/>
    </row>
    <row r="677667" spans="6:6" x14ac:dyDescent="0.25">
      <c r="F677667" s="195"/>
    </row>
    <row r="677668" spans="6:6" x14ac:dyDescent="0.25">
      <c r="F677668" s="195"/>
    </row>
    <row r="677669" spans="6:6" x14ac:dyDescent="0.25">
      <c r="F677669" s="195"/>
    </row>
    <row r="677670" spans="6:6" x14ac:dyDescent="0.25">
      <c r="F677670" s="195"/>
    </row>
    <row r="677671" spans="6:6" x14ac:dyDescent="0.25">
      <c r="F677671" s="195"/>
    </row>
    <row r="677672" spans="6:6" x14ac:dyDescent="0.25">
      <c r="F677672" s="195"/>
    </row>
    <row r="677673" spans="6:6" x14ac:dyDescent="0.25">
      <c r="F677673" s="195"/>
    </row>
    <row r="677674" spans="6:6" x14ac:dyDescent="0.25">
      <c r="F677674" s="195"/>
    </row>
    <row r="677675" spans="6:6" x14ac:dyDescent="0.25">
      <c r="F677675" s="195"/>
    </row>
    <row r="677676" spans="6:6" x14ac:dyDescent="0.25">
      <c r="F677676" s="195"/>
    </row>
    <row r="677677" spans="6:6" x14ac:dyDescent="0.25">
      <c r="F677677" s="195"/>
    </row>
    <row r="677678" spans="6:6" x14ac:dyDescent="0.25">
      <c r="F677678" s="195"/>
    </row>
    <row r="677679" spans="6:6" x14ac:dyDescent="0.25">
      <c r="F677679" s="195"/>
    </row>
    <row r="677680" spans="6:6" x14ac:dyDescent="0.25">
      <c r="F677680" s="195"/>
    </row>
    <row r="677681" spans="6:6" x14ac:dyDescent="0.25">
      <c r="F677681" s="195"/>
    </row>
    <row r="677682" spans="6:6" x14ac:dyDescent="0.25">
      <c r="F677682" s="195"/>
    </row>
    <row r="677683" spans="6:6" x14ac:dyDescent="0.25">
      <c r="F677683" s="195"/>
    </row>
    <row r="677684" spans="6:6" x14ac:dyDescent="0.25">
      <c r="F677684" s="195"/>
    </row>
    <row r="677685" spans="6:6" x14ac:dyDescent="0.25">
      <c r="F677685" s="195"/>
    </row>
    <row r="677686" spans="6:6" x14ac:dyDescent="0.25">
      <c r="F677686" s="195"/>
    </row>
    <row r="677687" spans="6:6" x14ac:dyDescent="0.25">
      <c r="F677687" s="195"/>
    </row>
    <row r="677688" spans="6:6" x14ac:dyDescent="0.25">
      <c r="F677688" s="195"/>
    </row>
    <row r="677689" spans="6:6" x14ac:dyDescent="0.25">
      <c r="F677689" s="195"/>
    </row>
    <row r="677690" spans="6:6" x14ac:dyDescent="0.25">
      <c r="F677690" s="195"/>
    </row>
    <row r="677691" spans="6:6" x14ac:dyDescent="0.25">
      <c r="F677691" s="195"/>
    </row>
    <row r="677692" spans="6:6" x14ac:dyDescent="0.25">
      <c r="F677692" s="195"/>
    </row>
    <row r="677693" spans="6:6" x14ac:dyDescent="0.25">
      <c r="F677693" s="195"/>
    </row>
    <row r="677694" spans="6:6" x14ac:dyDescent="0.25">
      <c r="F677694" s="195"/>
    </row>
    <row r="677695" spans="6:6" x14ac:dyDescent="0.25">
      <c r="F677695" s="195"/>
    </row>
    <row r="677696" spans="6:6" x14ac:dyDescent="0.25">
      <c r="F677696" s="195"/>
    </row>
    <row r="677697" spans="6:6" x14ac:dyDescent="0.25">
      <c r="F677697" s="195"/>
    </row>
    <row r="677698" spans="6:6" x14ac:dyDescent="0.25">
      <c r="F677698" s="195"/>
    </row>
    <row r="677699" spans="6:6" x14ac:dyDescent="0.25">
      <c r="F677699" s="195"/>
    </row>
    <row r="677700" spans="6:6" x14ac:dyDescent="0.25">
      <c r="F677700" s="195"/>
    </row>
    <row r="677701" spans="6:6" x14ac:dyDescent="0.25">
      <c r="F677701" s="195"/>
    </row>
    <row r="677702" spans="6:6" x14ac:dyDescent="0.25">
      <c r="F677702" s="195"/>
    </row>
    <row r="677703" spans="6:6" x14ac:dyDescent="0.25">
      <c r="F677703" s="195"/>
    </row>
    <row r="677704" spans="6:6" x14ac:dyDescent="0.25">
      <c r="F677704" s="195"/>
    </row>
    <row r="677705" spans="6:6" x14ac:dyDescent="0.25">
      <c r="F677705" s="195"/>
    </row>
    <row r="677706" spans="6:6" x14ac:dyDescent="0.25">
      <c r="F677706" s="195"/>
    </row>
    <row r="677707" spans="6:6" x14ac:dyDescent="0.25">
      <c r="F677707" s="195"/>
    </row>
    <row r="677708" spans="6:6" x14ac:dyDescent="0.25">
      <c r="F677708" s="195"/>
    </row>
    <row r="677709" spans="6:6" x14ac:dyDescent="0.25">
      <c r="F677709" s="195"/>
    </row>
    <row r="677710" spans="6:6" x14ac:dyDescent="0.25">
      <c r="F677710" s="195"/>
    </row>
    <row r="677711" spans="6:6" x14ac:dyDescent="0.25">
      <c r="F677711" s="195"/>
    </row>
    <row r="677712" spans="6:6" x14ac:dyDescent="0.25">
      <c r="F677712" s="195"/>
    </row>
    <row r="677713" spans="6:6" x14ac:dyDescent="0.25">
      <c r="F677713" s="195"/>
    </row>
    <row r="677714" spans="6:6" x14ac:dyDescent="0.25">
      <c r="F677714" s="195"/>
    </row>
    <row r="677715" spans="6:6" x14ac:dyDescent="0.25">
      <c r="F677715" s="195"/>
    </row>
    <row r="677716" spans="6:6" x14ac:dyDescent="0.25">
      <c r="F677716" s="195"/>
    </row>
    <row r="677717" spans="6:6" x14ac:dyDescent="0.25">
      <c r="F677717" s="195"/>
    </row>
    <row r="677718" spans="6:6" x14ac:dyDescent="0.25">
      <c r="F677718" s="195"/>
    </row>
    <row r="677719" spans="6:6" x14ac:dyDescent="0.25">
      <c r="F677719" s="195"/>
    </row>
    <row r="677720" spans="6:6" x14ac:dyDescent="0.25">
      <c r="F677720" s="195"/>
    </row>
    <row r="677721" spans="6:6" x14ac:dyDescent="0.25">
      <c r="F677721" s="195"/>
    </row>
    <row r="677722" spans="6:6" x14ac:dyDescent="0.25">
      <c r="F677722" s="195"/>
    </row>
    <row r="677723" spans="6:6" x14ac:dyDescent="0.25">
      <c r="F677723" s="195"/>
    </row>
    <row r="677724" spans="6:6" x14ac:dyDescent="0.25">
      <c r="F677724" s="195"/>
    </row>
    <row r="677725" spans="6:6" x14ac:dyDescent="0.25">
      <c r="F677725" s="195"/>
    </row>
    <row r="677726" spans="6:6" x14ac:dyDescent="0.25">
      <c r="F677726" s="195"/>
    </row>
    <row r="677727" spans="6:6" x14ac:dyDescent="0.25">
      <c r="F677727" s="195"/>
    </row>
    <row r="677728" spans="6:6" x14ac:dyDescent="0.25">
      <c r="F677728" s="195"/>
    </row>
    <row r="677729" spans="6:6" x14ac:dyDescent="0.25">
      <c r="F677729" s="195"/>
    </row>
    <row r="677730" spans="6:6" x14ac:dyDescent="0.25">
      <c r="F677730" s="195"/>
    </row>
    <row r="677731" spans="6:6" x14ac:dyDescent="0.25">
      <c r="F677731" s="195"/>
    </row>
    <row r="677732" spans="6:6" x14ac:dyDescent="0.25">
      <c r="F677732" s="195"/>
    </row>
    <row r="677733" spans="6:6" x14ac:dyDescent="0.25">
      <c r="F677733" s="195"/>
    </row>
    <row r="677734" spans="6:6" x14ac:dyDescent="0.25">
      <c r="F677734" s="195"/>
    </row>
    <row r="677735" spans="6:6" x14ac:dyDescent="0.25">
      <c r="F677735" s="195"/>
    </row>
    <row r="677736" spans="6:6" x14ac:dyDescent="0.25">
      <c r="F677736" s="195"/>
    </row>
    <row r="677737" spans="6:6" x14ac:dyDescent="0.25">
      <c r="F677737" s="195"/>
    </row>
    <row r="677738" spans="6:6" x14ac:dyDescent="0.25">
      <c r="F677738" s="195"/>
    </row>
    <row r="677739" spans="6:6" x14ac:dyDescent="0.25">
      <c r="F677739" s="195"/>
    </row>
    <row r="677740" spans="6:6" x14ac:dyDescent="0.25">
      <c r="F677740" s="195"/>
    </row>
    <row r="677741" spans="6:6" x14ac:dyDescent="0.25">
      <c r="F677741" s="195"/>
    </row>
    <row r="677742" spans="6:6" x14ac:dyDescent="0.25">
      <c r="F677742" s="195"/>
    </row>
    <row r="677743" spans="6:6" x14ac:dyDescent="0.25">
      <c r="F677743" s="195"/>
    </row>
    <row r="677744" spans="6:6" x14ac:dyDescent="0.25">
      <c r="F677744" s="195"/>
    </row>
    <row r="677745" spans="6:6" x14ac:dyDescent="0.25">
      <c r="F677745" s="195"/>
    </row>
    <row r="677746" spans="6:6" x14ac:dyDescent="0.25">
      <c r="F677746" s="195"/>
    </row>
    <row r="677747" spans="6:6" x14ac:dyDescent="0.25">
      <c r="F677747" s="195"/>
    </row>
    <row r="677748" spans="6:6" x14ac:dyDescent="0.25">
      <c r="F677748" s="195"/>
    </row>
    <row r="677749" spans="6:6" x14ac:dyDescent="0.25">
      <c r="F677749" s="195"/>
    </row>
    <row r="677750" spans="6:6" x14ac:dyDescent="0.25">
      <c r="F677750" s="195"/>
    </row>
    <row r="677751" spans="6:6" x14ac:dyDescent="0.25">
      <c r="F677751" s="195"/>
    </row>
    <row r="677752" spans="6:6" x14ac:dyDescent="0.25">
      <c r="F677752" s="195"/>
    </row>
    <row r="677753" spans="6:6" x14ac:dyDescent="0.25">
      <c r="F677753" s="195"/>
    </row>
    <row r="677754" spans="6:6" x14ac:dyDescent="0.25">
      <c r="F677754" s="195"/>
    </row>
    <row r="677755" spans="6:6" x14ac:dyDescent="0.25">
      <c r="F677755" s="195"/>
    </row>
    <row r="677756" spans="6:6" x14ac:dyDescent="0.25">
      <c r="F677756" s="195"/>
    </row>
    <row r="677757" spans="6:6" x14ac:dyDescent="0.25">
      <c r="F677757" s="195"/>
    </row>
    <row r="677758" spans="6:6" x14ac:dyDescent="0.25">
      <c r="F677758" s="195"/>
    </row>
    <row r="677759" spans="6:6" x14ac:dyDescent="0.25">
      <c r="F677759" s="195"/>
    </row>
    <row r="677760" spans="6:6" x14ac:dyDescent="0.25">
      <c r="F677760" s="195"/>
    </row>
    <row r="677761" spans="6:6" x14ac:dyDescent="0.25">
      <c r="F677761" s="195"/>
    </row>
    <row r="677762" spans="6:6" x14ac:dyDescent="0.25">
      <c r="F677762" s="195"/>
    </row>
    <row r="677763" spans="6:6" x14ac:dyDescent="0.25">
      <c r="F677763" s="195"/>
    </row>
    <row r="677764" spans="6:6" x14ac:dyDescent="0.25">
      <c r="F677764" s="195"/>
    </row>
    <row r="677765" spans="6:6" x14ac:dyDescent="0.25">
      <c r="F677765" s="195"/>
    </row>
    <row r="677766" spans="6:6" x14ac:dyDescent="0.25">
      <c r="F677766" s="195"/>
    </row>
    <row r="677767" spans="6:6" x14ac:dyDescent="0.25">
      <c r="F677767" s="195"/>
    </row>
    <row r="677768" spans="6:6" x14ac:dyDescent="0.25">
      <c r="F677768" s="195"/>
    </row>
    <row r="677769" spans="6:6" x14ac:dyDescent="0.25">
      <c r="F677769" s="195"/>
    </row>
    <row r="677770" spans="6:6" x14ac:dyDescent="0.25">
      <c r="F677770" s="195"/>
    </row>
    <row r="677771" spans="6:6" x14ac:dyDescent="0.25">
      <c r="F677771" s="195"/>
    </row>
    <row r="677772" spans="6:6" x14ac:dyDescent="0.25">
      <c r="F677772" s="195"/>
    </row>
    <row r="677773" spans="6:6" x14ac:dyDescent="0.25">
      <c r="F677773" s="195"/>
    </row>
    <row r="677774" spans="6:6" x14ac:dyDescent="0.25">
      <c r="F677774" s="195"/>
    </row>
    <row r="677775" spans="6:6" x14ac:dyDescent="0.25">
      <c r="F677775" s="195"/>
    </row>
    <row r="677776" spans="6:6" x14ac:dyDescent="0.25">
      <c r="F677776" s="195"/>
    </row>
    <row r="677777" spans="6:6" x14ac:dyDescent="0.25">
      <c r="F677777" s="195"/>
    </row>
    <row r="677778" spans="6:6" x14ac:dyDescent="0.25">
      <c r="F677778" s="195"/>
    </row>
    <row r="677779" spans="6:6" x14ac:dyDescent="0.25">
      <c r="F677779" s="195"/>
    </row>
    <row r="677780" spans="6:6" x14ac:dyDescent="0.25">
      <c r="F677780" s="195"/>
    </row>
    <row r="677781" spans="6:6" x14ac:dyDescent="0.25">
      <c r="F677781" s="195"/>
    </row>
    <row r="677782" spans="6:6" x14ac:dyDescent="0.25">
      <c r="F677782" s="195"/>
    </row>
    <row r="677783" spans="6:6" x14ac:dyDescent="0.25">
      <c r="F677783" s="195"/>
    </row>
    <row r="677784" spans="6:6" x14ac:dyDescent="0.25">
      <c r="F677784" s="195"/>
    </row>
    <row r="677785" spans="6:6" x14ac:dyDescent="0.25">
      <c r="F677785" s="195"/>
    </row>
    <row r="677786" spans="6:6" x14ac:dyDescent="0.25">
      <c r="F677786" s="195"/>
    </row>
    <row r="677787" spans="6:6" x14ac:dyDescent="0.25">
      <c r="F677787" s="195"/>
    </row>
    <row r="677788" spans="6:6" x14ac:dyDescent="0.25">
      <c r="F677788" s="195"/>
    </row>
    <row r="677789" spans="6:6" x14ac:dyDescent="0.25">
      <c r="F677789" s="195"/>
    </row>
    <row r="677790" spans="6:6" x14ac:dyDescent="0.25">
      <c r="F677790" s="195"/>
    </row>
    <row r="677791" spans="6:6" x14ac:dyDescent="0.25">
      <c r="F677791" s="195"/>
    </row>
    <row r="677792" spans="6:6" x14ac:dyDescent="0.25">
      <c r="F677792" s="195"/>
    </row>
    <row r="677793" spans="6:6" x14ac:dyDescent="0.25">
      <c r="F677793" s="195"/>
    </row>
    <row r="677794" spans="6:6" x14ac:dyDescent="0.25">
      <c r="F677794" s="195"/>
    </row>
    <row r="677795" spans="6:6" x14ac:dyDescent="0.25">
      <c r="F677795" s="195"/>
    </row>
    <row r="677796" spans="6:6" x14ac:dyDescent="0.25">
      <c r="F677796" s="195"/>
    </row>
    <row r="677797" spans="6:6" x14ac:dyDescent="0.25">
      <c r="F677797" s="195"/>
    </row>
    <row r="677798" spans="6:6" x14ac:dyDescent="0.25">
      <c r="F677798" s="195"/>
    </row>
    <row r="677799" spans="6:6" x14ac:dyDescent="0.25">
      <c r="F677799" s="195"/>
    </row>
    <row r="677800" spans="6:6" x14ac:dyDescent="0.25">
      <c r="F677800" s="195"/>
    </row>
    <row r="677801" spans="6:6" x14ac:dyDescent="0.25">
      <c r="F677801" s="195"/>
    </row>
    <row r="677802" spans="6:6" x14ac:dyDescent="0.25">
      <c r="F677802" s="195"/>
    </row>
    <row r="677803" spans="6:6" x14ac:dyDescent="0.25">
      <c r="F677803" s="195"/>
    </row>
    <row r="677804" spans="6:6" x14ac:dyDescent="0.25">
      <c r="F677804" s="195"/>
    </row>
    <row r="677805" spans="6:6" x14ac:dyDescent="0.25">
      <c r="F677805" s="195"/>
    </row>
    <row r="677806" spans="6:6" x14ac:dyDescent="0.25">
      <c r="F677806" s="195"/>
    </row>
    <row r="677807" spans="6:6" x14ac:dyDescent="0.25">
      <c r="F677807" s="195"/>
    </row>
    <row r="677808" spans="6:6" x14ac:dyDescent="0.25">
      <c r="F677808" s="195"/>
    </row>
    <row r="677809" spans="6:6" x14ac:dyDescent="0.25">
      <c r="F677809" s="195"/>
    </row>
    <row r="677810" spans="6:6" x14ac:dyDescent="0.25">
      <c r="F677810" s="195"/>
    </row>
    <row r="677811" spans="6:6" x14ac:dyDescent="0.25">
      <c r="F677811" s="195"/>
    </row>
    <row r="677812" spans="6:6" x14ac:dyDescent="0.25">
      <c r="F677812" s="195"/>
    </row>
    <row r="677813" spans="6:6" x14ac:dyDescent="0.25">
      <c r="F677813" s="195"/>
    </row>
    <row r="677814" spans="6:6" x14ac:dyDescent="0.25">
      <c r="F677814" s="195"/>
    </row>
    <row r="677815" spans="6:6" x14ac:dyDescent="0.25">
      <c r="F677815" s="195"/>
    </row>
    <row r="677816" spans="6:6" x14ac:dyDescent="0.25">
      <c r="F677816" s="195"/>
    </row>
    <row r="677817" spans="6:6" x14ac:dyDescent="0.25">
      <c r="F677817" s="195"/>
    </row>
    <row r="677818" spans="6:6" x14ac:dyDescent="0.25">
      <c r="F677818" s="195"/>
    </row>
    <row r="677819" spans="6:6" x14ac:dyDescent="0.25">
      <c r="F677819" s="195"/>
    </row>
    <row r="677820" spans="6:6" x14ac:dyDescent="0.25">
      <c r="F677820" s="195"/>
    </row>
    <row r="677821" spans="6:6" x14ac:dyDescent="0.25">
      <c r="F677821" s="195"/>
    </row>
    <row r="677822" spans="6:6" x14ac:dyDescent="0.25">
      <c r="F677822" s="195"/>
    </row>
    <row r="677823" spans="6:6" x14ac:dyDescent="0.25">
      <c r="F677823" s="195"/>
    </row>
    <row r="677824" spans="6:6" x14ac:dyDescent="0.25">
      <c r="F677824" s="195"/>
    </row>
    <row r="677825" spans="6:6" x14ac:dyDescent="0.25">
      <c r="F677825" s="195"/>
    </row>
    <row r="677826" spans="6:6" x14ac:dyDescent="0.25">
      <c r="F677826" s="195"/>
    </row>
    <row r="677827" spans="6:6" x14ac:dyDescent="0.25">
      <c r="F677827" s="195"/>
    </row>
    <row r="677828" spans="6:6" x14ac:dyDescent="0.25">
      <c r="F677828" s="195"/>
    </row>
    <row r="677829" spans="6:6" x14ac:dyDescent="0.25">
      <c r="F677829" s="195"/>
    </row>
    <row r="677830" spans="6:6" x14ac:dyDescent="0.25">
      <c r="F677830" s="195"/>
    </row>
    <row r="677831" spans="6:6" x14ac:dyDescent="0.25">
      <c r="F677831" s="195"/>
    </row>
    <row r="677832" spans="6:6" x14ac:dyDescent="0.25">
      <c r="F677832" s="195"/>
    </row>
    <row r="677833" spans="6:6" x14ac:dyDescent="0.25">
      <c r="F677833" s="195"/>
    </row>
    <row r="677834" spans="6:6" x14ac:dyDescent="0.25">
      <c r="F677834" s="195"/>
    </row>
    <row r="677835" spans="6:6" x14ac:dyDescent="0.25">
      <c r="F677835" s="195"/>
    </row>
    <row r="677836" spans="6:6" x14ac:dyDescent="0.25">
      <c r="F677836" s="195"/>
    </row>
    <row r="677837" spans="6:6" x14ac:dyDescent="0.25">
      <c r="F677837" s="195"/>
    </row>
    <row r="677838" spans="6:6" x14ac:dyDescent="0.25">
      <c r="F677838" s="195"/>
    </row>
    <row r="677839" spans="6:6" x14ac:dyDescent="0.25">
      <c r="F677839" s="195"/>
    </row>
    <row r="677840" spans="6:6" x14ac:dyDescent="0.25">
      <c r="F677840" s="195"/>
    </row>
    <row r="677841" spans="6:6" x14ac:dyDescent="0.25">
      <c r="F677841" s="195"/>
    </row>
    <row r="677842" spans="6:6" x14ac:dyDescent="0.25">
      <c r="F677842" s="195"/>
    </row>
    <row r="677843" spans="6:6" x14ac:dyDescent="0.25">
      <c r="F677843" s="195"/>
    </row>
    <row r="677844" spans="6:6" x14ac:dyDescent="0.25">
      <c r="F677844" s="195"/>
    </row>
    <row r="677845" spans="6:6" x14ac:dyDescent="0.25">
      <c r="F677845" s="195"/>
    </row>
    <row r="677846" spans="6:6" x14ac:dyDescent="0.25">
      <c r="F677846" s="195"/>
    </row>
    <row r="677847" spans="6:6" x14ac:dyDescent="0.25">
      <c r="F677847" s="195"/>
    </row>
    <row r="677848" spans="6:6" x14ac:dyDescent="0.25">
      <c r="F677848" s="195"/>
    </row>
    <row r="677849" spans="6:6" x14ac:dyDescent="0.25">
      <c r="F677849" s="195"/>
    </row>
    <row r="677850" spans="6:6" x14ac:dyDescent="0.25">
      <c r="F677850" s="195"/>
    </row>
    <row r="677851" spans="6:6" x14ac:dyDescent="0.25">
      <c r="F677851" s="195"/>
    </row>
    <row r="677852" spans="6:6" x14ac:dyDescent="0.25">
      <c r="F677852" s="195"/>
    </row>
    <row r="677853" spans="6:6" x14ac:dyDescent="0.25">
      <c r="F677853" s="195"/>
    </row>
    <row r="677854" spans="6:6" x14ac:dyDescent="0.25">
      <c r="F677854" s="195"/>
    </row>
    <row r="677855" spans="6:6" x14ac:dyDescent="0.25">
      <c r="F677855" s="195"/>
    </row>
    <row r="677856" spans="6:6" x14ac:dyDescent="0.25">
      <c r="F677856" s="195"/>
    </row>
    <row r="677857" spans="6:6" x14ac:dyDescent="0.25">
      <c r="F677857" s="195"/>
    </row>
    <row r="677858" spans="6:6" x14ac:dyDescent="0.25">
      <c r="F677858" s="195"/>
    </row>
    <row r="677859" spans="6:6" x14ac:dyDescent="0.25">
      <c r="F677859" s="195"/>
    </row>
    <row r="677860" spans="6:6" x14ac:dyDescent="0.25">
      <c r="F677860" s="195"/>
    </row>
    <row r="677861" spans="6:6" x14ac:dyDescent="0.25">
      <c r="F677861" s="195"/>
    </row>
    <row r="677862" spans="6:6" x14ac:dyDescent="0.25">
      <c r="F677862" s="195"/>
    </row>
    <row r="677863" spans="6:6" x14ac:dyDescent="0.25">
      <c r="F677863" s="195"/>
    </row>
    <row r="677864" spans="6:6" x14ac:dyDescent="0.25">
      <c r="F677864" s="195"/>
    </row>
    <row r="677865" spans="6:6" x14ac:dyDescent="0.25">
      <c r="F677865" s="195"/>
    </row>
    <row r="677866" spans="6:6" x14ac:dyDescent="0.25">
      <c r="F677866" s="195"/>
    </row>
    <row r="677867" spans="6:6" x14ac:dyDescent="0.25">
      <c r="F677867" s="195"/>
    </row>
    <row r="677868" spans="6:6" x14ac:dyDescent="0.25">
      <c r="F677868" s="195"/>
    </row>
    <row r="677869" spans="6:6" x14ac:dyDescent="0.25">
      <c r="F677869" s="195"/>
    </row>
    <row r="677870" spans="6:6" x14ac:dyDescent="0.25">
      <c r="F677870" s="195"/>
    </row>
    <row r="677871" spans="6:6" x14ac:dyDescent="0.25">
      <c r="F677871" s="195"/>
    </row>
    <row r="677872" spans="6:6" x14ac:dyDescent="0.25">
      <c r="F677872" s="195"/>
    </row>
    <row r="677873" spans="6:6" x14ac:dyDescent="0.25">
      <c r="F677873" s="195"/>
    </row>
    <row r="677874" spans="6:6" x14ac:dyDescent="0.25">
      <c r="F677874" s="195"/>
    </row>
    <row r="677875" spans="6:6" x14ac:dyDescent="0.25">
      <c r="F677875" s="195"/>
    </row>
    <row r="677876" spans="6:6" x14ac:dyDescent="0.25">
      <c r="F677876" s="195"/>
    </row>
    <row r="677877" spans="6:6" x14ac:dyDescent="0.25">
      <c r="F677877" s="195"/>
    </row>
    <row r="677878" spans="6:6" x14ac:dyDescent="0.25">
      <c r="F677878" s="195"/>
    </row>
    <row r="677879" spans="6:6" x14ac:dyDescent="0.25">
      <c r="F677879" s="195"/>
    </row>
    <row r="677880" spans="6:6" x14ac:dyDescent="0.25">
      <c r="F677880" s="195"/>
    </row>
    <row r="677881" spans="6:6" x14ac:dyDescent="0.25">
      <c r="F677881" s="195"/>
    </row>
    <row r="677882" spans="6:6" x14ac:dyDescent="0.25">
      <c r="F677882" s="195"/>
    </row>
    <row r="677883" spans="6:6" x14ac:dyDescent="0.25">
      <c r="F677883" s="195"/>
    </row>
    <row r="677884" spans="6:6" x14ac:dyDescent="0.25">
      <c r="F677884" s="195"/>
    </row>
    <row r="677885" spans="6:6" x14ac:dyDescent="0.25">
      <c r="F677885" s="195"/>
    </row>
    <row r="677886" spans="6:6" x14ac:dyDescent="0.25">
      <c r="F677886" s="195"/>
    </row>
    <row r="677887" spans="6:6" x14ac:dyDescent="0.25">
      <c r="F677887" s="195"/>
    </row>
    <row r="677888" spans="6:6" x14ac:dyDescent="0.25">
      <c r="F677888" s="195"/>
    </row>
    <row r="677889" spans="6:6" x14ac:dyDescent="0.25">
      <c r="F677889" s="195"/>
    </row>
    <row r="677890" spans="6:6" x14ac:dyDescent="0.25">
      <c r="F677890" s="195"/>
    </row>
    <row r="677891" spans="6:6" x14ac:dyDescent="0.25">
      <c r="F677891" s="195"/>
    </row>
    <row r="677892" spans="6:6" x14ac:dyDescent="0.25">
      <c r="F677892" s="195"/>
    </row>
    <row r="677893" spans="6:6" x14ac:dyDescent="0.25">
      <c r="F677893" s="195"/>
    </row>
    <row r="677894" spans="6:6" x14ac:dyDescent="0.25">
      <c r="F677894" s="195"/>
    </row>
    <row r="677895" spans="6:6" x14ac:dyDescent="0.25">
      <c r="F677895" s="195"/>
    </row>
    <row r="677896" spans="6:6" x14ac:dyDescent="0.25">
      <c r="F677896" s="195"/>
    </row>
    <row r="677897" spans="6:6" x14ac:dyDescent="0.25">
      <c r="F677897" s="195"/>
    </row>
    <row r="677898" spans="6:6" x14ac:dyDescent="0.25">
      <c r="F677898" s="195"/>
    </row>
    <row r="677899" spans="6:6" x14ac:dyDescent="0.25">
      <c r="F677899" s="195"/>
    </row>
    <row r="677900" spans="6:6" x14ac:dyDescent="0.25">
      <c r="F677900" s="195"/>
    </row>
    <row r="677901" spans="6:6" x14ac:dyDescent="0.25">
      <c r="F677901" s="195"/>
    </row>
    <row r="677902" spans="6:6" x14ac:dyDescent="0.25">
      <c r="F677902" s="195"/>
    </row>
    <row r="677903" spans="6:6" x14ac:dyDescent="0.25">
      <c r="F677903" s="195"/>
    </row>
    <row r="677904" spans="6:6" x14ac:dyDescent="0.25">
      <c r="F677904" s="195"/>
    </row>
    <row r="677905" spans="6:6" x14ac:dyDescent="0.25">
      <c r="F677905" s="195"/>
    </row>
    <row r="677906" spans="6:6" x14ac:dyDescent="0.25">
      <c r="F677906" s="195"/>
    </row>
    <row r="677907" spans="6:6" x14ac:dyDescent="0.25">
      <c r="F677907" s="195"/>
    </row>
    <row r="677908" spans="6:6" x14ac:dyDescent="0.25">
      <c r="F677908" s="195"/>
    </row>
    <row r="677909" spans="6:6" x14ac:dyDescent="0.25">
      <c r="F677909" s="195"/>
    </row>
    <row r="677910" spans="6:6" x14ac:dyDescent="0.25">
      <c r="F677910" s="195"/>
    </row>
    <row r="677911" spans="6:6" x14ac:dyDescent="0.25">
      <c r="F677911" s="195"/>
    </row>
    <row r="677912" spans="6:6" x14ac:dyDescent="0.25">
      <c r="F677912" s="195"/>
    </row>
    <row r="677913" spans="6:6" x14ac:dyDescent="0.25">
      <c r="F677913" s="195"/>
    </row>
    <row r="677914" spans="6:6" x14ac:dyDescent="0.25">
      <c r="F677914" s="195"/>
    </row>
    <row r="677915" spans="6:6" x14ac:dyDescent="0.25">
      <c r="F677915" s="195"/>
    </row>
    <row r="677916" spans="6:6" x14ac:dyDescent="0.25">
      <c r="F677916" s="195"/>
    </row>
    <row r="677917" spans="6:6" x14ac:dyDescent="0.25">
      <c r="F677917" s="195"/>
    </row>
    <row r="677918" spans="6:6" x14ac:dyDescent="0.25">
      <c r="F677918" s="195"/>
    </row>
    <row r="677919" spans="6:6" x14ac:dyDescent="0.25">
      <c r="F677919" s="195"/>
    </row>
    <row r="677920" spans="6:6" x14ac:dyDescent="0.25">
      <c r="F677920" s="195"/>
    </row>
    <row r="677921" spans="6:6" x14ac:dyDescent="0.25">
      <c r="F677921" s="195"/>
    </row>
    <row r="677922" spans="6:6" x14ac:dyDescent="0.25">
      <c r="F677922" s="195"/>
    </row>
    <row r="677923" spans="6:6" x14ac:dyDescent="0.25">
      <c r="F677923" s="195"/>
    </row>
    <row r="677924" spans="6:6" x14ac:dyDescent="0.25">
      <c r="F677924" s="195"/>
    </row>
    <row r="677925" spans="6:6" x14ac:dyDescent="0.25">
      <c r="F677925" s="195"/>
    </row>
    <row r="677926" spans="6:6" x14ac:dyDescent="0.25">
      <c r="F677926" s="195"/>
    </row>
    <row r="677927" spans="6:6" x14ac:dyDescent="0.25">
      <c r="F677927" s="195"/>
    </row>
    <row r="677928" spans="6:6" x14ac:dyDescent="0.25">
      <c r="F677928" s="195"/>
    </row>
    <row r="677929" spans="6:6" x14ac:dyDescent="0.25">
      <c r="F677929" s="195"/>
    </row>
    <row r="677930" spans="6:6" x14ac:dyDescent="0.25">
      <c r="F677930" s="195"/>
    </row>
    <row r="677931" spans="6:6" x14ac:dyDescent="0.25">
      <c r="F677931" s="195"/>
    </row>
    <row r="677932" spans="6:6" x14ac:dyDescent="0.25">
      <c r="F677932" s="195"/>
    </row>
    <row r="677933" spans="6:6" x14ac:dyDescent="0.25">
      <c r="F677933" s="195"/>
    </row>
    <row r="677934" spans="6:6" x14ac:dyDescent="0.25">
      <c r="F677934" s="195"/>
    </row>
    <row r="677935" spans="6:6" x14ac:dyDescent="0.25">
      <c r="F677935" s="195"/>
    </row>
    <row r="677936" spans="6:6" x14ac:dyDescent="0.25">
      <c r="F677936" s="195"/>
    </row>
    <row r="677937" spans="6:6" x14ac:dyDescent="0.25">
      <c r="F677937" s="195"/>
    </row>
    <row r="677938" spans="6:6" x14ac:dyDescent="0.25">
      <c r="F677938" s="195"/>
    </row>
    <row r="677939" spans="6:6" x14ac:dyDescent="0.25">
      <c r="F677939" s="195"/>
    </row>
    <row r="677940" spans="6:6" x14ac:dyDescent="0.25">
      <c r="F677940" s="195"/>
    </row>
    <row r="677941" spans="6:6" x14ac:dyDescent="0.25">
      <c r="F677941" s="195"/>
    </row>
    <row r="677942" spans="6:6" x14ac:dyDescent="0.25">
      <c r="F677942" s="195"/>
    </row>
    <row r="677943" spans="6:6" x14ac:dyDescent="0.25">
      <c r="F677943" s="195"/>
    </row>
    <row r="677944" spans="6:6" x14ac:dyDescent="0.25">
      <c r="F677944" s="195"/>
    </row>
    <row r="677945" spans="6:6" x14ac:dyDescent="0.25">
      <c r="F677945" s="195"/>
    </row>
    <row r="677946" spans="6:6" x14ac:dyDescent="0.25">
      <c r="F677946" s="195"/>
    </row>
    <row r="677947" spans="6:6" x14ac:dyDescent="0.25">
      <c r="F677947" s="195"/>
    </row>
    <row r="677948" spans="6:6" x14ac:dyDescent="0.25">
      <c r="F677948" s="195"/>
    </row>
    <row r="677949" spans="6:6" x14ac:dyDescent="0.25">
      <c r="F677949" s="195"/>
    </row>
    <row r="677950" spans="6:6" x14ac:dyDescent="0.25">
      <c r="F677950" s="195"/>
    </row>
    <row r="677951" spans="6:6" x14ac:dyDescent="0.25">
      <c r="F677951" s="195"/>
    </row>
    <row r="677952" spans="6:6" x14ac:dyDescent="0.25">
      <c r="F677952" s="195"/>
    </row>
    <row r="677953" spans="6:6" x14ac:dyDescent="0.25">
      <c r="F677953" s="195"/>
    </row>
    <row r="677954" spans="6:6" x14ac:dyDescent="0.25">
      <c r="F677954" s="195"/>
    </row>
    <row r="677955" spans="6:6" x14ac:dyDescent="0.25">
      <c r="F677955" s="195"/>
    </row>
    <row r="677956" spans="6:6" x14ac:dyDescent="0.25">
      <c r="F677956" s="195"/>
    </row>
    <row r="677957" spans="6:6" x14ac:dyDescent="0.25">
      <c r="F677957" s="195"/>
    </row>
    <row r="677958" spans="6:6" x14ac:dyDescent="0.25">
      <c r="F677958" s="195"/>
    </row>
    <row r="677959" spans="6:6" x14ac:dyDescent="0.25">
      <c r="F677959" s="195"/>
    </row>
    <row r="677960" spans="6:6" x14ac:dyDescent="0.25">
      <c r="F677960" s="195"/>
    </row>
    <row r="677961" spans="6:6" x14ac:dyDescent="0.25">
      <c r="F677961" s="195"/>
    </row>
    <row r="677962" spans="6:6" x14ac:dyDescent="0.25">
      <c r="F677962" s="195"/>
    </row>
    <row r="677963" spans="6:6" x14ac:dyDescent="0.25">
      <c r="F677963" s="195"/>
    </row>
    <row r="677964" spans="6:6" x14ac:dyDescent="0.25">
      <c r="F677964" s="195"/>
    </row>
    <row r="677965" spans="6:6" x14ac:dyDescent="0.25">
      <c r="F677965" s="195"/>
    </row>
    <row r="677966" spans="6:6" x14ac:dyDescent="0.25">
      <c r="F677966" s="195"/>
    </row>
    <row r="677967" spans="6:6" x14ac:dyDescent="0.25">
      <c r="F677967" s="195"/>
    </row>
    <row r="677968" spans="6:6" x14ac:dyDescent="0.25">
      <c r="F677968" s="195"/>
    </row>
    <row r="677969" spans="6:6" x14ac:dyDescent="0.25">
      <c r="F677969" s="195"/>
    </row>
    <row r="677970" spans="6:6" x14ac:dyDescent="0.25">
      <c r="F677970" s="195"/>
    </row>
    <row r="677971" spans="6:6" x14ac:dyDescent="0.25">
      <c r="F677971" s="195"/>
    </row>
    <row r="677972" spans="6:6" x14ac:dyDescent="0.25">
      <c r="F677972" s="195"/>
    </row>
    <row r="677973" spans="6:6" x14ac:dyDescent="0.25">
      <c r="F677973" s="195"/>
    </row>
    <row r="677974" spans="6:6" x14ac:dyDescent="0.25">
      <c r="F677974" s="195"/>
    </row>
    <row r="677975" spans="6:6" x14ac:dyDescent="0.25">
      <c r="F677975" s="195"/>
    </row>
    <row r="677976" spans="6:6" x14ac:dyDescent="0.25">
      <c r="F677976" s="195"/>
    </row>
    <row r="683094" spans="6:6" x14ac:dyDescent="0.25">
      <c r="F683094" s="195"/>
    </row>
    <row r="683095" spans="6:6" x14ac:dyDescent="0.25">
      <c r="F683095" s="195"/>
    </row>
    <row r="683096" spans="6:6" x14ac:dyDescent="0.25">
      <c r="F683096" s="195"/>
    </row>
    <row r="683097" spans="6:6" x14ac:dyDescent="0.25">
      <c r="F683097" s="195"/>
    </row>
    <row r="683098" spans="6:6" x14ac:dyDescent="0.25">
      <c r="F683098" s="195"/>
    </row>
    <row r="683099" spans="6:6" x14ac:dyDescent="0.25">
      <c r="F683099" s="195"/>
    </row>
    <row r="683100" spans="6:6" x14ac:dyDescent="0.25">
      <c r="F683100" s="195"/>
    </row>
    <row r="683101" spans="6:6" x14ac:dyDescent="0.25">
      <c r="F683101" s="195"/>
    </row>
    <row r="683102" spans="6:6" x14ac:dyDescent="0.25">
      <c r="F683102" s="195"/>
    </row>
    <row r="683103" spans="6:6" x14ac:dyDescent="0.25">
      <c r="F683103" s="195"/>
    </row>
    <row r="683104" spans="6:6" x14ac:dyDescent="0.25">
      <c r="F683104" s="195"/>
    </row>
    <row r="683105" spans="6:6" x14ac:dyDescent="0.25">
      <c r="F683105" s="195"/>
    </row>
    <row r="683106" spans="6:6" x14ac:dyDescent="0.25">
      <c r="F683106" s="195"/>
    </row>
    <row r="683107" spans="6:6" x14ac:dyDescent="0.25">
      <c r="F683107" s="195"/>
    </row>
    <row r="683108" spans="6:6" x14ac:dyDescent="0.25">
      <c r="F683108" s="195"/>
    </row>
    <row r="683109" spans="6:6" x14ac:dyDescent="0.25">
      <c r="F683109" s="195"/>
    </row>
    <row r="683110" spans="6:6" x14ac:dyDescent="0.25">
      <c r="F683110" s="195"/>
    </row>
    <row r="683111" spans="6:6" x14ac:dyDescent="0.25">
      <c r="F683111" s="195"/>
    </row>
    <row r="683112" spans="6:6" x14ac:dyDescent="0.25">
      <c r="F683112" s="195"/>
    </row>
    <row r="683113" spans="6:6" x14ac:dyDescent="0.25">
      <c r="F683113" s="195"/>
    </row>
    <row r="683114" spans="6:6" x14ac:dyDescent="0.25">
      <c r="F683114" s="195"/>
    </row>
    <row r="683115" spans="6:6" x14ac:dyDescent="0.25">
      <c r="F683115" s="195"/>
    </row>
    <row r="683116" spans="6:6" x14ac:dyDescent="0.25">
      <c r="F683116" s="195"/>
    </row>
    <row r="683117" spans="6:6" x14ac:dyDescent="0.25">
      <c r="F683117" s="195"/>
    </row>
    <row r="683118" spans="6:6" x14ac:dyDescent="0.25">
      <c r="F683118" s="195"/>
    </row>
    <row r="683119" spans="6:6" x14ac:dyDescent="0.25">
      <c r="F683119" s="195"/>
    </row>
    <row r="683120" spans="6:6" x14ac:dyDescent="0.25">
      <c r="F683120" s="195"/>
    </row>
    <row r="683121" spans="6:6" x14ac:dyDescent="0.25">
      <c r="F683121" s="195"/>
    </row>
    <row r="683122" spans="6:6" x14ac:dyDescent="0.25">
      <c r="F683122" s="195"/>
    </row>
    <row r="683123" spans="6:6" x14ac:dyDescent="0.25">
      <c r="F683123" s="195"/>
    </row>
    <row r="683124" spans="6:6" x14ac:dyDescent="0.25">
      <c r="F683124" s="195"/>
    </row>
    <row r="683125" spans="6:6" x14ac:dyDescent="0.25">
      <c r="F683125" s="195"/>
    </row>
    <row r="683126" spans="6:6" x14ac:dyDescent="0.25">
      <c r="F683126" s="195"/>
    </row>
    <row r="683127" spans="6:6" x14ac:dyDescent="0.25">
      <c r="F683127" s="195"/>
    </row>
    <row r="683128" spans="6:6" x14ac:dyDescent="0.25">
      <c r="F683128" s="195"/>
    </row>
    <row r="683129" spans="6:6" x14ac:dyDescent="0.25">
      <c r="F683129" s="195"/>
    </row>
    <row r="683130" spans="6:6" x14ac:dyDescent="0.25">
      <c r="F683130" s="195"/>
    </row>
    <row r="683131" spans="6:6" x14ac:dyDescent="0.25">
      <c r="F683131" s="195"/>
    </row>
    <row r="683132" spans="6:6" x14ac:dyDescent="0.25">
      <c r="F683132" s="195"/>
    </row>
    <row r="683133" spans="6:6" x14ac:dyDescent="0.25">
      <c r="F683133" s="195"/>
    </row>
    <row r="683134" spans="6:6" x14ac:dyDescent="0.25">
      <c r="F683134" s="195"/>
    </row>
    <row r="683135" spans="6:6" x14ac:dyDescent="0.25">
      <c r="F683135" s="195"/>
    </row>
    <row r="683136" spans="6:6" x14ac:dyDescent="0.25">
      <c r="F683136" s="195"/>
    </row>
    <row r="683137" spans="6:6" x14ac:dyDescent="0.25">
      <c r="F683137" s="195"/>
    </row>
    <row r="683138" spans="6:6" x14ac:dyDescent="0.25">
      <c r="F683138" s="195"/>
    </row>
    <row r="683139" spans="6:6" x14ac:dyDescent="0.25">
      <c r="F683139" s="195"/>
    </row>
    <row r="683140" spans="6:6" x14ac:dyDescent="0.25">
      <c r="F683140" s="195"/>
    </row>
    <row r="683141" spans="6:6" x14ac:dyDescent="0.25">
      <c r="F683141" s="195"/>
    </row>
    <row r="683142" spans="6:6" x14ac:dyDescent="0.25">
      <c r="F683142" s="195"/>
    </row>
    <row r="683143" spans="6:6" x14ac:dyDescent="0.25">
      <c r="F683143" s="195"/>
    </row>
    <row r="683144" spans="6:6" x14ac:dyDescent="0.25">
      <c r="F683144" s="195"/>
    </row>
    <row r="683145" spans="6:6" x14ac:dyDescent="0.25">
      <c r="F683145" s="195"/>
    </row>
    <row r="683146" spans="6:6" x14ac:dyDescent="0.25">
      <c r="F683146" s="195"/>
    </row>
    <row r="683147" spans="6:6" x14ac:dyDescent="0.25">
      <c r="F683147" s="195"/>
    </row>
    <row r="683148" spans="6:6" x14ac:dyDescent="0.25">
      <c r="F683148" s="195"/>
    </row>
    <row r="683149" spans="6:6" x14ac:dyDescent="0.25">
      <c r="F683149" s="195"/>
    </row>
    <row r="683150" spans="6:6" x14ac:dyDescent="0.25">
      <c r="F683150" s="195"/>
    </row>
    <row r="683151" spans="6:6" x14ac:dyDescent="0.25">
      <c r="F683151" s="195"/>
    </row>
    <row r="683152" spans="6:6" x14ac:dyDescent="0.25">
      <c r="F683152" s="195"/>
    </row>
    <row r="683153" spans="6:6" x14ac:dyDescent="0.25">
      <c r="F683153" s="195"/>
    </row>
    <row r="683154" spans="6:6" x14ac:dyDescent="0.25">
      <c r="F683154" s="195"/>
    </row>
    <row r="683155" spans="6:6" x14ac:dyDescent="0.25">
      <c r="F683155" s="195"/>
    </row>
    <row r="683156" spans="6:6" x14ac:dyDescent="0.25">
      <c r="F683156" s="195"/>
    </row>
    <row r="683157" spans="6:6" x14ac:dyDescent="0.25">
      <c r="F683157" s="195"/>
    </row>
    <row r="683158" spans="6:6" x14ac:dyDescent="0.25">
      <c r="F683158" s="195"/>
    </row>
    <row r="683159" spans="6:6" x14ac:dyDescent="0.25">
      <c r="F683159" s="195"/>
    </row>
    <row r="683160" spans="6:6" x14ac:dyDescent="0.25">
      <c r="F683160" s="195"/>
    </row>
    <row r="683161" spans="6:6" x14ac:dyDescent="0.25">
      <c r="F683161" s="195"/>
    </row>
    <row r="683162" spans="6:6" x14ac:dyDescent="0.25">
      <c r="F683162" s="195"/>
    </row>
    <row r="683163" spans="6:6" x14ac:dyDescent="0.25">
      <c r="F683163" s="195"/>
    </row>
    <row r="683164" spans="6:6" x14ac:dyDescent="0.25">
      <c r="F683164" s="195"/>
    </row>
    <row r="683165" spans="6:6" x14ac:dyDescent="0.25">
      <c r="F683165" s="195"/>
    </row>
    <row r="683166" spans="6:6" x14ac:dyDescent="0.25">
      <c r="F683166" s="195"/>
    </row>
    <row r="683167" spans="6:6" x14ac:dyDescent="0.25">
      <c r="F683167" s="195"/>
    </row>
    <row r="683168" spans="6:6" x14ac:dyDescent="0.25">
      <c r="F683168" s="195"/>
    </row>
    <row r="683169" spans="6:6" x14ac:dyDescent="0.25">
      <c r="F683169" s="195"/>
    </row>
    <row r="683170" spans="6:6" x14ac:dyDescent="0.25">
      <c r="F683170" s="195"/>
    </row>
    <row r="683171" spans="6:6" x14ac:dyDescent="0.25">
      <c r="F683171" s="195"/>
    </row>
    <row r="683172" spans="6:6" x14ac:dyDescent="0.25">
      <c r="F683172" s="195"/>
    </row>
    <row r="683173" spans="6:6" x14ac:dyDescent="0.25">
      <c r="F683173" s="195"/>
    </row>
    <row r="683174" spans="6:6" x14ac:dyDescent="0.25">
      <c r="F683174" s="195"/>
    </row>
    <row r="683175" spans="6:6" x14ac:dyDescent="0.25">
      <c r="F683175" s="195"/>
    </row>
    <row r="683176" spans="6:6" x14ac:dyDescent="0.25">
      <c r="F683176" s="195"/>
    </row>
    <row r="683177" spans="6:6" x14ac:dyDescent="0.25">
      <c r="F683177" s="195"/>
    </row>
    <row r="683178" spans="6:6" x14ac:dyDescent="0.25">
      <c r="F683178" s="195"/>
    </row>
    <row r="683179" spans="6:6" x14ac:dyDescent="0.25">
      <c r="F683179" s="195"/>
    </row>
    <row r="683180" spans="6:6" x14ac:dyDescent="0.25">
      <c r="F683180" s="195"/>
    </row>
    <row r="683181" spans="6:6" x14ac:dyDescent="0.25">
      <c r="F683181" s="195"/>
    </row>
    <row r="683182" spans="6:6" x14ac:dyDescent="0.25">
      <c r="F683182" s="195"/>
    </row>
    <row r="683183" spans="6:6" x14ac:dyDescent="0.25">
      <c r="F683183" s="195"/>
    </row>
    <row r="683184" spans="6:6" x14ac:dyDescent="0.25">
      <c r="F683184" s="195"/>
    </row>
    <row r="683185" spans="6:6" x14ac:dyDescent="0.25">
      <c r="F683185" s="195"/>
    </row>
    <row r="683186" spans="6:6" x14ac:dyDescent="0.25">
      <c r="F683186" s="195"/>
    </row>
    <row r="683187" spans="6:6" x14ac:dyDescent="0.25">
      <c r="F683187" s="195"/>
    </row>
    <row r="683188" spans="6:6" x14ac:dyDescent="0.25">
      <c r="F683188" s="195"/>
    </row>
    <row r="683189" spans="6:6" x14ac:dyDescent="0.25">
      <c r="F683189" s="195"/>
    </row>
    <row r="683190" spans="6:6" x14ac:dyDescent="0.25">
      <c r="F683190" s="195"/>
    </row>
    <row r="683191" spans="6:6" x14ac:dyDescent="0.25">
      <c r="F683191" s="195"/>
    </row>
    <row r="683192" spans="6:6" x14ac:dyDescent="0.25">
      <c r="F683192" s="195"/>
    </row>
    <row r="683193" spans="6:6" x14ac:dyDescent="0.25">
      <c r="F683193" s="195"/>
    </row>
    <row r="683194" spans="6:6" x14ac:dyDescent="0.25">
      <c r="F683194" s="195"/>
    </row>
    <row r="683195" spans="6:6" x14ac:dyDescent="0.25">
      <c r="F683195" s="195"/>
    </row>
    <row r="683196" spans="6:6" x14ac:dyDescent="0.25">
      <c r="F683196" s="195"/>
    </row>
    <row r="683197" spans="6:6" x14ac:dyDescent="0.25">
      <c r="F683197" s="195"/>
    </row>
    <row r="683198" spans="6:6" x14ac:dyDescent="0.25">
      <c r="F683198" s="195"/>
    </row>
    <row r="683199" spans="6:6" x14ac:dyDescent="0.25">
      <c r="F683199" s="195"/>
    </row>
    <row r="683200" spans="6:6" x14ac:dyDescent="0.25">
      <c r="F683200" s="195"/>
    </row>
    <row r="683201" spans="6:6" x14ac:dyDescent="0.25">
      <c r="F683201" s="195"/>
    </row>
    <row r="683202" spans="6:6" x14ac:dyDescent="0.25">
      <c r="F683202" s="195"/>
    </row>
    <row r="683203" spans="6:6" x14ac:dyDescent="0.25">
      <c r="F683203" s="195"/>
    </row>
    <row r="683204" spans="6:6" x14ac:dyDescent="0.25">
      <c r="F683204" s="195"/>
    </row>
    <row r="683205" spans="6:6" x14ac:dyDescent="0.25">
      <c r="F683205" s="195"/>
    </row>
    <row r="683206" spans="6:6" x14ac:dyDescent="0.25">
      <c r="F683206" s="195"/>
    </row>
    <row r="683207" spans="6:6" x14ac:dyDescent="0.25">
      <c r="F683207" s="195"/>
    </row>
    <row r="683208" spans="6:6" x14ac:dyDescent="0.25">
      <c r="F683208" s="195"/>
    </row>
    <row r="683209" spans="6:6" x14ac:dyDescent="0.25">
      <c r="F683209" s="195"/>
    </row>
    <row r="683210" spans="6:6" x14ac:dyDescent="0.25">
      <c r="F683210" s="195"/>
    </row>
    <row r="683211" spans="6:6" x14ac:dyDescent="0.25">
      <c r="F683211" s="195"/>
    </row>
    <row r="683212" spans="6:6" x14ac:dyDescent="0.25">
      <c r="F683212" s="195"/>
    </row>
    <row r="683213" spans="6:6" x14ac:dyDescent="0.25">
      <c r="F683213" s="195"/>
    </row>
    <row r="683214" spans="6:6" x14ac:dyDescent="0.25">
      <c r="F683214" s="195"/>
    </row>
    <row r="683215" spans="6:6" x14ac:dyDescent="0.25">
      <c r="F683215" s="195"/>
    </row>
    <row r="683216" spans="6:6" x14ac:dyDescent="0.25">
      <c r="F683216" s="195"/>
    </row>
    <row r="683217" spans="6:6" x14ac:dyDescent="0.25">
      <c r="F683217" s="195"/>
    </row>
    <row r="683218" spans="6:6" x14ac:dyDescent="0.25">
      <c r="F683218" s="195"/>
    </row>
    <row r="683219" spans="6:6" x14ac:dyDescent="0.25">
      <c r="F683219" s="195"/>
    </row>
    <row r="683220" spans="6:6" x14ac:dyDescent="0.25">
      <c r="F683220" s="195"/>
    </row>
    <row r="683221" spans="6:6" x14ac:dyDescent="0.25">
      <c r="F683221" s="195"/>
    </row>
    <row r="683222" spans="6:6" x14ac:dyDescent="0.25">
      <c r="F683222" s="195"/>
    </row>
    <row r="683223" spans="6:6" x14ac:dyDescent="0.25">
      <c r="F683223" s="195"/>
    </row>
    <row r="683224" spans="6:6" x14ac:dyDescent="0.25">
      <c r="F683224" s="195"/>
    </row>
    <row r="683225" spans="6:6" x14ac:dyDescent="0.25">
      <c r="F683225" s="195"/>
    </row>
    <row r="683226" spans="6:6" x14ac:dyDescent="0.25">
      <c r="F683226" s="195"/>
    </row>
    <row r="683227" spans="6:6" x14ac:dyDescent="0.25">
      <c r="F683227" s="195"/>
    </row>
    <row r="683228" spans="6:6" x14ac:dyDescent="0.25">
      <c r="F683228" s="195"/>
    </row>
    <row r="683229" spans="6:6" x14ac:dyDescent="0.25">
      <c r="F683229" s="195"/>
    </row>
    <row r="683230" spans="6:6" x14ac:dyDescent="0.25">
      <c r="F683230" s="195"/>
    </row>
    <row r="683231" spans="6:6" x14ac:dyDescent="0.25">
      <c r="F683231" s="195"/>
    </row>
    <row r="683232" spans="6:6" x14ac:dyDescent="0.25">
      <c r="F683232" s="195"/>
    </row>
    <row r="683233" spans="6:6" x14ac:dyDescent="0.25">
      <c r="F683233" s="195"/>
    </row>
    <row r="683234" spans="6:6" x14ac:dyDescent="0.25">
      <c r="F683234" s="195"/>
    </row>
    <row r="683235" spans="6:6" x14ac:dyDescent="0.25">
      <c r="F683235" s="195"/>
    </row>
    <row r="683236" spans="6:6" x14ac:dyDescent="0.25">
      <c r="F683236" s="195"/>
    </row>
    <row r="683237" spans="6:6" x14ac:dyDescent="0.25">
      <c r="F683237" s="195"/>
    </row>
    <row r="683238" spans="6:6" x14ac:dyDescent="0.25">
      <c r="F683238" s="195"/>
    </row>
    <row r="683239" spans="6:6" x14ac:dyDescent="0.25">
      <c r="F683239" s="195"/>
    </row>
    <row r="683240" spans="6:6" x14ac:dyDescent="0.25">
      <c r="F683240" s="195"/>
    </row>
    <row r="683241" spans="6:6" x14ac:dyDescent="0.25">
      <c r="F683241" s="195"/>
    </row>
    <row r="683242" spans="6:6" x14ac:dyDescent="0.25">
      <c r="F683242" s="195"/>
    </row>
    <row r="683243" spans="6:6" x14ac:dyDescent="0.25">
      <c r="F683243" s="195"/>
    </row>
    <row r="683244" spans="6:6" x14ac:dyDescent="0.25">
      <c r="F683244" s="195"/>
    </row>
    <row r="683245" spans="6:6" x14ac:dyDescent="0.25">
      <c r="F683245" s="195"/>
    </row>
    <row r="683246" spans="6:6" x14ac:dyDescent="0.25">
      <c r="F683246" s="195"/>
    </row>
    <row r="683247" spans="6:6" x14ac:dyDescent="0.25">
      <c r="F683247" s="195"/>
    </row>
    <row r="683248" spans="6:6" x14ac:dyDescent="0.25">
      <c r="F683248" s="195"/>
    </row>
    <row r="683249" spans="6:6" x14ac:dyDescent="0.25">
      <c r="F683249" s="195"/>
    </row>
    <row r="683250" spans="6:6" x14ac:dyDescent="0.25">
      <c r="F683250" s="195"/>
    </row>
    <row r="683251" spans="6:6" x14ac:dyDescent="0.25">
      <c r="F683251" s="195"/>
    </row>
    <row r="683252" spans="6:6" x14ac:dyDescent="0.25">
      <c r="F683252" s="195"/>
    </row>
    <row r="683253" spans="6:6" x14ac:dyDescent="0.25">
      <c r="F683253" s="195"/>
    </row>
    <row r="683254" spans="6:6" x14ac:dyDescent="0.25">
      <c r="F683254" s="195"/>
    </row>
    <row r="683255" spans="6:6" x14ac:dyDescent="0.25">
      <c r="F683255" s="195"/>
    </row>
    <row r="683256" spans="6:6" x14ac:dyDescent="0.25">
      <c r="F683256" s="195"/>
    </row>
    <row r="683257" spans="6:6" x14ac:dyDescent="0.25">
      <c r="F683257" s="195"/>
    </row>
    <row r="683258" spans="6:6" x14ac:dyDescent="0.25">
      <c r="F683258" s="195"/>
    </row>
    <row r="683259" spans="6:6" x14ac:dyDescent="0.25">
      <c r="F683259" s="195"/>
    </row>
    <row r="683260" spans="6:6" x14ac:dyDescent="0.25">
      <c r="F683260" s="195"/>
    </row>
    <row r="683261" spans="6:6" x14ac:dyDescent="0.25">
      <c r="F683261" s="195"/>
    </row>
    <row r="683262" spans="6:6" x14ac:dyDescent="0.25">
      <c r="F683262" s="195"/>
    </row>
    <row r="683263" spans="6:6" x14ac:dyDescent="0.25">
      <c r="F683263" s="195"/>
    </row>
    <row r="683264" spans="6:6" x14ac:dyDescent="0.25">
      <c r="F683264" s="195"/>
    </row>
    <row r="683265" spans="6:6" x14ac:dyDescent="0.25">
      <c r="F683265" s="195"/>
    </row>
    <row r="683266" spans="6:6" x14ac:dyDescent="0.25">
      <c r="F683266" s="195"/>
    </row>
    <row r="683267" spans="6:6" x14ac:dyDescent="0.25">
      <c r="F683267" s="195"/>
    </row>
    <row r="683268" spans="6:6" x14ac:dyDescent="0.25">
      <c r="F683268" s="195"/>
    </row>
    <row r="683269" spans="6:6" x14ac:dyDescent="0.25">
      <c r="F683269" s="195"/>
    </row>
    <row r="683270" spans="6:6" x14ac:dyDescent="0.25">
      <c r="F683270" s="195"/>
    </row>
    <row r="683271" spans="6:6" x14ac:dyDescent="0.25">
      <c r="F683271" s="195"/>
    </row>
    <row r="683272" spans="6:6" x14ac:dyDescent="0.25">
      <c r="F683272" s="195"/>
    </row>
    <row r="683273" spans="6:6" x14ac:dyDescent="0.25">
      <c r="F683273" s="195"/>
    </row>
    <row r="683274" spans="6:6" x14ac:dyDescent="0.25">
      <c r="F683274" s="195"/>
    </row>
    <row r="683275" spans="6:6" x14ac:dyDescent="0.25">
      <c r="F683275" s="195"/>
    </row>
    <row r="683276" spans="6:6" x14ac:dyDescent="0.25">
      <c r="F683276" s="195"/>
    </row>
    <row r="683277" spans="6:6" x14ac:dyDescent="0.25">
      <c r="F683277" s="195"/>
    </row>
    <row r="683278" spans="6:6" x14ac:dyDescent="0.25">
      <c r="F683278" s="195"/>
    </row>
    <row r="683279" spans="6:6" x14ac:dyDescent="0.25">
      <c r="F683279" s="195"/>
    </row>
    <row r="683280" spans="6:6" x14ac:dyDescent="0.25">
      <c r="F683280" s="195"/>
    </row>
    <row r="683281" spans="6:6" x14ac:dyDescent="0.25">
      <c r="F683281" s="195"/>
    </row>
    <row r="683282" spans="6:6" x14ac:dyDescent="0.25">
      <c r="F683282" s="195"/>
    </row>
    <row r="683283" spans="6:6" x14ac:dyDescent="0.25">
      <c r="F683283" s="195"/>
    </row>
    <row r="683284" spans="6:6" x14ac:dyDescent="0.25">
      <c r="F683284" s="195"/>
    </row>
    <row r="683285" spans="6:6" x14ac:dyDescent="0.25">
      <c r="F683285" s="195"/>
    </row>
    <row r="683286" spans="6:6" x14ac:dyDescent="0.25">
      <c r="F683286" s="195"/>
    </row>
    <row r="683287" spans="6:6" x14ac:dyDescent="0.25">
      <c r="F683287" s="195"/>
    </row>
    <row r="683288" spans="6:6" x14ac:dyDescent="0.25">
      <c r="F683288" s="195"/>
    </row>
    <row r="683289" spans="6:6" x14ac:dyDescent="0.25">
      <c r="F683289" s="195"/>
    </row>
    <row r="683290" spans="6:6" x14ac:dyDescent="0.25">
      <c r="F683290" s="195"/>
    </row>
    <row r="683291" spans="6:6" x14ac:dyDescent="0.25">
      <c r="F683291" s="195"/>
    </row>
    <row r="683292" spans="6:6" x14ac:dyDescent="0.25">
      <c r="F683292" s="195"/>
    </row>
    <row r="683293" spans="6:6" x14ac:dyDescent="0.25">
      <c r="F683293" s="195"/>
    </row>
    <row r="683294" spans="6:6" x14ac:dyDescent="0.25">
      <c r="F683294" s="195"/>
    </row>
    <row r="683295" spans="6:6" x14ac:dyDescent="0.25">
      <c r="F683295" s="195"/>
    </row>
    <row r="683296" spans="6:6" x14ac:dyDescent="0.25">
      <c r="F683296" s="195"/>
    </row>
    <row r="683297" spans="6:6" x14ac:dyDescent="0.25">
      <c r="F683297" s="195"/>
    </row>
    <row r="683298" spans="6:6" x14ac:dyDescent="0.25">
      <c r="F683298" s="195"/>
    </row>
    <row r="683299" spans="6:6" x14ac:dyDescent="0.25">
      <c r="F683299" s="195"/>
    </row>
    <row r="683300" spans="6:6" x14ac:dyDescent="0.25">
      <c r="F683300" s="195"/>
    </row>
    <row r="683301" spans="6:6" x14ac:dyDescent="0.25">
      <c r="F683301" s="195"/>
    </row>
    <row r="683302" spans="6:6" x14ac:dyDescent="0.25">
      <c r="F683302" s="195"/>
    </row>
    <row r="683303" spans="6:6" x14ac:dyDescent="0.25">
      <c r="F683303" s="195"/>
    </row>
    <row r="683304" spans="6:6" x14ac:dyDescent="0.25">
      <c r="F683304" s="195"/>
    </row>
    <row r="683305" spans="6:6" x14ac:dyDescent="0.25">
      <c r="F683305" s="195"/>
    </row>
    <row r="683306" spans="6:6" x14ac:dyDescent="0.25">
      <c r="F683306" s="195"/>
    </row>
    <row r="683307" spans="6:6" x14ac:dyDescent="0.25">
      <c r="F683307" s="195"/>
    </row>
    <row r="683308" spans="6:6" x14ac:dyDescent="0.25">
      <c r="F683308" s="195"/>
    </row>
    <row r="683309" spans="6:6" x14ac:dyDescent="0.25">
      <c r="F683309" s="195"/>
    </row>
    <row r="683310" spans="6:6" x14ac:dyDescent="0.25">
      <c r="F683310" s="195"/>
    </row>
    <row r="683311" spans="6:6" x14ac:dyDescent="0.25">
      <c r="F683311" s="195"/>
    </row>
    <row r="683312" spans="6:6" x14ac:dyDescent="0.25">
      <c r="F683312" s="195"/>
    </row>
    <row r="683313" spans="6:6" x14ac:dyDescent="0.25">
      <c r="F683313" s="195"/>
    </row>
    <row r="683314" spans="6:6" x14ac:dyDescent="0.25">
      <c r="F683314" s="195"/>
    </row>
    <row r="683315" spans="6:6" x14ac:dyDescent="0.25">
      <c r="F683315" s="195"/>
    </row>
    <row r="683316" spans="6:6" x14ac:dyDescent="0.25">
      <c r="F683316" s="195"/>
    </row>
    <row r="683317" spans="6:6" x14ac:dyDescent="0.25">
      <c r="F683317" s="195"/>
    </row>
    <row r="683318" spans="6:6" x14ac:dyDescent="0.25">
      <c r="F683318" s="195"/>
    </row>
    <row r="683319" spans="6:6" x14ac:dyDescent="0.25">
      <c r="F683319" s="195"/>
    </row>
    <row r="683320" spans="6:6" x14ac:dyDescent="0.25">
      <c r="F683320" s="195"/>
    </row>
    <row r="683321" spans="6:6" x14ac:dyDescent="0.25">
      <c r="F683321" s="195"/>
    </row>
    <row r="683322" spans="6:6" x14ac:dyDescent="0.25">
      <c r="F683322" s="195"/>
    </row>
    <row r="683323" spans="6:6" x14ac:dyDescent="0.25">
      <c r="F683323" s="195"/>
    </row>
    <row r="683324" spans="6:6" x14ac:dyDescent="0.25">
      <c r="F683324" s="195"/>
    </row>
    <row r="683325" spans="6:6" x14ac:dyDescent="0.25">
      <c r="F683325" s="195"/>
    </row>
    <row r="683326" spans="6:6" x14ac:dyDescent="0.25">
      <c r="F683326" s="195"/>
    </row>
    <row r="683327" spans="6:6" x14ac:dyDescent="0.25">
      <c r="F683327" s="195"/>
    </row>
    <row r="683328" spans="6:6" x14ac:dyDescent="0.25">
      <c r="F683328" s="195"/>
    </row>
    <row r="683329" spans="6:6" x14ac:dyDescent="0.25">
      <c r="F683329" s="195"/>
    </row>
    <row r="683330" spans="6:6" x14ac:dyDescent="0.25">
      <c r="F683330" s="195"/>
    </row>
    <row r="683331" spans="6:6" x14ac:dyDescent="0.25">
      <c r="F683331" s="195"/>
    </row>
    <row r="683332" spans="6:6" x14ac:dyDescent="0.25">
      <c r="F683332" s="195"/>
    </row>
    <row r="683333" spans="6:6" x14ac:dyDescent="0.25">
      <c r="F683333" s="195"/>
    </row>
    <row r="683334" spans="6:6" x14ac:dyDescent="0.25">
      <c r="F683334" s="195"/>
    </row>
    <row r="683335" spans="6:6" x14ac:dyDescent="0.25">
      <c r="F683335" s="195"/>
    </row>
    <row r="683336" spans="6:6" x14ac:dyDescent="0.25">
      <c r="F683336" s="195"/>
    </row>
    <row r="683337" spans="6:6" x14ac:dyDescent="0.25">
      <c r="F683337" s="195"/>
    </row>
    <row r="683338" spans="6:6" x14ac:dyDescent="0.25">
      <c r="F683338" s="195"/>
    </row>
    <row r="683339" spans="6:6" x14ac:dyDescent="0.25">
      <c r="F683339" s="195"/>
    </row>
    <row r="683340" spans="6:6" x14ac:dyDescent="0.25">
      <c r="F683340" s="195"/>
    </row>
    <row r="683341" spans="6:6" x14ac:dyDescent="0.25">
      <c r="F683341" s="195"/>
    </row>
    <row r="683342" spans="6:6" x14ac:dyDescent="0.25">
      <c r="F683342" s="195"/>
    </row>
    <row r="683343" spans="6:6" x14ac:dyDescent="0.25">
      <c r="F683343" s="195"/>
    </row>
    <row r="683344" spans="6:6" x14ac:dyDescent="0.25">
      <c r="F683344" s="195"/>
    </row>
    <row r="683345" spans="6:6" x14ac:dyDescent="0.25">
      <c r="F683345" s="195"/>
    </row>
    <row r="683346" spans="6:6" x14ac:dyDescent="0.25">
      <c r="F683346" s="195"/>
    </row>
    <row r="683347" spans="6:6" x14ac:dyDescent="0.25">
      <c r="F683347" s="195"/>
    </row>
    <row r="683348" spans="6:6" x14ac:dyDescent="0.25">
      <c r="F683348" s="195"/>
    </row>
    <row r="683349" spans="6:6" x14ac:dyDescent="0.25">
      <c r="F683349" s="195"/>
    </row>
    <row r="683350" spans="6:6" x14ac:dyDescent="0.25">
      <c r="F683350" s="195"/>
    </row>
    <row r="683351" spans="6:6" x14ac:dyDescent="0.25">
      <c r="F683351" s="195"/>
    </row>
    <row r="683352" spans="6:6" x14ac:dyDescent="0.25">
      <c r="F683352" s="195"/>
    </row>
    <row r="683353" spans="6:6" x14ac:dyDescent="0.25">
      <c r="F683353" s="195"/>
    </row>
    <row r="683354" spans="6:6" x14ac:dyDescent="0.25">
      <c r="F683354" s="195"/>
    </row>
    <row r="683355" spans="6:6" x14ac:dyDescent="0.25">
      <c r="F683355" s="195"/>
    </row>
    <row r="683356" spans="6:6" x14ac:dyDescent="0.25">
      <c r="F683356" s="195"/>
    </row>
    <row r="683357" spans="6:6" x14ac:dyDescent="0.25">
      <c r="F683357" s="195"/>
    </row>
    <row r="683358" spans="6:6" x14ac:dyDescent="0.25">
      <c r="F683358" s="195"/>
    </row>
    <row r="683359" spans="6:6" x14ac:dyDescent="0.25">
      <c r="F683359" s="195"/>
    </row>
    <row r="683360" spans="6:6" x14ac:dyDescent="0.25">
      <c r="F683360" s="195"/>
    </row>
    <row r="683361" spans="6:6" x14ac:dyDescent="0.25">
      <c r="F683361" s="195"/>
    </row>
    <row r="683362" spans="6:6" x14ac:dyDescent="0.25">
      <c r="F683362" s="195"/>
    </row>
    <row r="683363" spans="6:6" x14ac:dyDescent="0.25">
      <c r="F683363" s="195"/>
    </row>
    <row r="683364" spans="6:6" x14ac:dyDescent="0.25">
      <c r="F683364" s="195"/>
    </row>
    <row r="683365" spans="6:6" x14ac:dyDescent="0.25">
      <c r="F683365" s="195"/>
    </row>
    <row r="683366" spans="6:6" x14ac:dyDescent="0.25">
      <c r="F683366" s="195"/>
    </row>
    <row r="683367" spans="6:6" x14ac:dyDescent="0.25">
      <c r="F683367" s="195"/>
    </row>
    <row r="683368" spans="6:6" x14ac:dyDescent="0.25">
      <c r="F683368" s="195"/>
    </row>
    <row r="683369" spans="6:6" x14ac:dyDescent="0.25">
      <c r="F683369" s="195"/>
    </row>
    <row r="683370" spans="6:6" x14ac:dyDescent="0.25">
      <c r="F683370" s="195"/>
    </row>
    <row r="683371" spans="6:6" x14ac:dyDescent="0.25">
      <c r="F683371" s="195"/>
    </row>
    <row r="683372" spans="6:6" x14ac:dyDescent="0.25">
      <c r="F683372" s="195"/>
    </row>
    <row r="683373" spans="6:6" x14ac:dyDescent="0.25">
      <c r="F683373" s="195"/>
    </row>
    <row r="683374" spans="6:6" x14ac:dyDescent="0.25">
      <c r="F683374" s="195"/>
    </row>
    <row r="683375" spans="6:6" x14ac:dyDescent="0.25">
      <c r="F683375" s="195"/>
    </row>
    <row r="683376" spans="6:6" x14ac:dyDescent="0.25">
      <c r="F683376" s="195"/>
    </row>
    <row r="683377" spans="6:6" x14ac:dyDescent="0.25">
      <c r="F683377" s="195"/>
    </row>
    <row r="683378" spans="6:6" x14ac:dyDescent="0.25">
      <c r="F683378" s="195"/>
    </row>
    <row r="683379" spans="6:6" x14ac:dyDescent="0.25">
      <c r="F683379" s="195"/>
    </row>
    <row r="683380" spans="6:6" x14ac:dyDescent="0.25">
      <c r="F683380" s="195"/>
    </row>
    <row r="683381" spans="6:6" x14ac:dyDescent="0.25">
      <c r="F683381" s="195"/>
    </row>
    <row r="683382" spans="6:6" x14ac:dyDescent="0.25">
      <c r="F683382" s="195"/>
    </row>
    <row r="683383" spans="6:6" x14ac:dyDescent="0.25">
      <c r="F683383" s="195"/>
    </row>
    <row r="683384" spans="6:6" x14ac:dyDescent="0.25">
      <c r="F683384" s="195"/>
    </row>
    <row r="683385" spans="6:6" x14ac:dyDescent="0.25">
      <c r="F683385" s="195"/>
    </row>
    <row r="683386" spans="6:6" x14ac:dyDescent="0.25">
      <c r="F683386" s="195"/>
    </row>
    <row r="683387" spans="6:6" x14ac:dyDescent="0.25">
      <c r="F683387" s="195"/>
    </row>
    <row r="683388" spans="6:6" x14ac:dyDescent="0.25">
      <c r="F683388" s="195"/>
    </row>
    <row r="683389" spans="6:6" x14ac:dyDescent="0.25">
      <c r="F683389" s="195"/>
    </row>
    <row r="683390" spans="6:6" x14ac:dyDescent="0.25">
      <c r="F683390" s="195"/>
    </row>
    <row r="683391" spans="6:6" x14ac:dyDescent="0.25">
      <c r="F683391" s="195"/>
    </row>
    <row r="683392" spans="6:6" x14ac:dyDescent="0.25">
      <c r="F683392" s="195"/>
    </row>
    <row r="683393" spans="6:6" x14ac:dyDescent="0.25">
      <c r="F683393" s="195"/>
    </row>
    <row r="683394" spans="6:6" x14ac:dyDescent="0.25">
      <c r="F683394" s="195"/>
    </row>
    <row r="683395" spans="6:6" x14ac:dyDescent="0.25">
      <c r="F683395" s="195"/>
    </row>
    <row r="683396" spans="6:6" x14ac:dyDescent="0.25">
      <c r="F683396" s="195"/>
    </row>
    <row r="683397" spans="6:6" x14ac:dyDescent="0.25">
      <c r="F683397" s="195"/>
    </row>
    <row r="683398" spans="6:6" x14ac:dyDescent="0.25">
      <c r="F683398" s="195"/>
    </row>
    <row r="683399" spans="6:6" x14ac:dyDescent="0.25">
      <c r="F683399" s="195"/>
    </row>
    <row r="683400" spans="6:6" x14ac:dyDescent="0.25">
      <c r="F683400" s="195"/>
    </row>
    <row r="683401" spans="6:6" x14ac:dyDescent="0.25">
      <c r="F683401" s="195"/>
    </row>
    <row r="683402" spans="6:6" x14ac:dyDescent="0.25">
      <c r="F683402" s="195"/>
    </row>
    <row r="683403" spans="6:6" x14ac:dyDescent="0.25">
      <c r="F683403" s="195"/>
    </row>
    <row r="683404" spans="6:6" x14ac:dyDescent="0.25">
      <c r="F683404" s="195"/>
    </row>
    <row r="683405" spans="6:6" x14ac:dyDescent="0.25">
      <c r="F683405" s="195"/>
    </row>
    <row r="683406" spans="6:6" x14ac:dyDescent="0.25">
      <c r="F683406" s="195"/>
    </row>
    <row r="683407" spans="6:6" x14ac:dyDescent="0.25">
      <c r="F683407" s="195"/>
    </row>
    <row r="683408" spans="6:6" x14ac:dyDescent="0.25">
      <c r="F683408" s="195"/>
    </row>
    <row r="683409" spans="6:6" x14ac:dyDescent="0.25">
      <c r="F683409" s="195"/>
    </row>
    <row r="683410" spans="6:6" x14ac:dyDescent="0.25">
      <c r="F683410" s="195"/>
    </row>
    <row r="683411" spans="6:6" x14ac:dyDescent="0.25">
      <c r="F683411" s="195"/>
    </row>
    <row r="683412" spans="6:6" x14ac:dyDescent="0.25">
      <c r="F683412" s="195"/>
    </row>
    <row r="683413" spans="6:6" x14ac:dyDescent="0.25">
      <c r="F683413" s="195"/>
    </row>
    <row r="683414" spans="6:6" x14ac:dyDescent="0.25">
      <c r="F683414" s="195"/>
    </row>
    <row r="683415" spans="6:6" x14ac:dyDescent="0.25">
      <c r="F683415" s="195"/>
    </row>
    <row r="683416" spans="6:6" x14ac:dyDescent="0.25">
      <c r="F683416" s="195"/>
    </row>
    <row r="683417" spans="6:6" x14ac:dyDescent="0.25">
      <c r="F683417" s="195"/>
    </row>
    <row r="683418" spans="6:6" x14ac:dyDescent="0.25">
      <c r="F683418" s="195"/>
    </row>
    <row r="683419" spans="6:6" x14ac:dyDescent="0.25">
      <c r="F683419" s="195"/>
    </row>
    <row r="683420" spans="6:6" x14ac:dyDescent="0.25">
      <c r="F683420" s="195"/>
    </row>
    <row r="683421" spans="6:6" x14ac:dyDescent="0.25">
      <c r="F683421" s="195"/>
    </row>
    <row r="683422" spans="6:6" x14ac:dyDescent="0.25">
      <c r="F683422" s="195"/>
    </row>
    <row r="683423" spans="6:6" x14ac:dyDescent="0.25">
      <c r="F683423" s="195"/>
    </row>
    <row r="683424" spans="6:6" x14ac:dyDescent="0.25">
      <c r="F683424" s="195"/>
    </row>
    <row r="683425" spans="6:6" x14ac:dyDescent="0.25">
      <c r="F683425" s="195"/>
    </row>
    <row r="683426" spans="6:6" x14ac:dyDescent="0.25">
      <c r="F683426" s="195"/>
    </row>
    <row r="683427" spans="6:6" x14ac:dyDescent="0.25">
      <c r="F683427" s="195"/>
    </row>
    <row r="683428" spans="6:6" x14ac:dyDescent="0.25">
      <c r="F683428" s="195"/>
    </row>
    <row r="683429" spans="6:6" x14ac:dyDescent="0.25">
      <c r="F683429" s="195"/>
    </row>
    <row r="683430" spans="6:6" x14ac:dyDescent="0.25">
      <c r="F683430" s="195"/>
    </row>
    <row r="683431" spans="6:6" x14ac:dyDescent="0.25">
      <c r="F683431" s="195"/>
    </row>
    <row r="683432" spans="6:6" x14ac:dyDescent="0.25">
      <c r="F683432" s="195"/>
    </row>
    <row r="683433" spans="6:6" x14ac:dyDescent="0.25">
      <c r="F683433" s="195"/>
    </row>
    <row r="683434" spans="6:6" x14ac:dyDescent="0.25">
      <c r="F683434" s="195"/>
    </row>
    <row r="683435" spans="6:6" x14ac:dyDescent="0.25">
      <c r="F683435" s="195"/>
    </row>
    <row r="683436" spans="6:6" x14ac:dyDescent="0.25">
      <c r="F683436" s="195"/>
    </row>
    <row r="683437" spans="6:6" x14ac:dyDescent="0.25">
      <c r="F683437" s="195"/>
    </row>
    <row r="683438" spans="6:6" x14ac:dyDescent="0.25">
      <c r="F683438" s="195"/>
    </row>
    <row r="683439" spans="6:6" x14ac:dyDescent="0.25">
      <c r="F683439" s="195"/>
    </row>
    <row r="683440" spans="6:6" x14ac:dyDescent="0.25">
      <c r="F683440" s="195"/>
    </row>
    <row r="683441" spans="6:6" x14ac:dyDescent="0.25">
      <c r="F683441" s="195"/>
    </row>
    <row r="683442" spans="6:6" x14ac:dyDescent="0.25">
      <c r="F683442" s="195"/>
    </row>
    <row r="683443" spans="6:6" x14ac:dyDescent="0.25">
      <c r="F683443" s="195"/>
    </row>
    <row r="683444" spans="6:6" x14ac:dyDescent="0.25">
      <c r="F683444" s="195"/>
    </row>
    <row r="683445" spans="6:6" x14ac:dyDescent="0.25">
      <c r="F683445" s="195"/>
    </row>
    <row r="683446" spans="6:6" x14ac:dyDescent="0.25">
      <c r="F683446" s="195"/>
    </row>
    <row r="683447" spans="6:6" x14ac:dyDescent="0.25">
      <c r="F683447" s="195"/>
    </row>
    <row r="683448" spans="6:6" x14ac:dyDescent="0.25">
      <c r="F683448" s="195"/>
    </row>
    <row r="683449" spans="6:6" x14ac:dyDescent="0.25">
      <c r="F683449" s="195"/>
    </row>
    <row r="683450" spans="6:6" x14ac:dyDescent="0.25">
      <c r="F683450" s="195"/>
    </row>
    <row r="683451" spans="6:6" x14ac:dyDescent="0.25">
      <c r="F683451" s="195"/>
    </row>
    <row r="683452" spans="6:6" x14ac:dyDescent="0.25">
      <c r="F683452" s="195"/>
    </row>
    <row r="683453" spans="6:6" x14ac:dyDescent="0.25">
      <c r="F683453" s="195"/>
    </row>
    <row r="683454" spans="6:6" x14ac:dyDescent="0.25">
      <c r="F683454" s="195"/>
    </row>
    <row r="683455" spans="6:6" x14ac:dyDescent="0.25">
      <c r="F683455" s="195"/>
    </row>
    <row r="683456" spans="6:6" x14ac:dyDescent="0.25">
      <c r="F683456" s="195"/>
    </row>
    <row r="683457" spans="6:6" x14ac:dyDescent="0.25">
      <c r="F683457" s="195"/>
    </row>
    <row r="683458" spans="6:6" x14ac:dyDescent="0.25">
      <c r="F683458" s="195"/>
    </row>
    <row r="683459" spans="6:6" x14ac:dyDescent="0.25">
      <c r="F683459" s="195"/>
    </row>
    <row r="683460" spans="6:6" x14ac:dyDescent="0.25">
      <c r="F683460" s="195"/>
    </row>
    <row r="683461" spans="6:6" x14ac:dyDescent="0.25">
      <c r="F683461" s="195"/>
    </row>
    <row r="683462" spans="6:6" x14ac:dyDescent="0.25">
      <c r="F683462" s="195"/>
    </row>
    <row r="683463" spans="6:6" x14ac:dyDescent="0.25">
      <c r="F683463" s="195"/>
    </row>
    <row r="683464" spans="6:6" x14ac:dyDescent="0.25">
      <c r="F683464" s="195"/>
    </row>
    <row r="683465" spans="6:6" x14ac:dyDescent="0.25">
      <c r="F683465" s="195"/>
    </row>
    <row r="683466" spans="6:6" x14ac:dyDescent="0.25">
      <c r="F683466" s="195"/>
    </row>
    <row r="683467" spans="6:6" x14ac:dyDescent="0.25">
      <c r="F683467" s="195"/>
    </row>
    <row r="683468" spans="6:6" x14ac:dyDescent="0.25">
      <c r="F683468" s="195"/>
    </row>
    <row r="683469" spans="6:6" x14ac:dyDescent="0.25">
      <c r="F683469" s="195"/>
    </row>
    <row r="683470" spans="6:6" x14ac:dyDescent="0.25">
      <c r="F683470" s="195"/>
    </row>
    <row r="683471" spans="6:6" x14ac:dyDescent="0.25">
      <c r="F683471" s="195"/>
    </row>
    <row r="683472" spans="6:6" x14ac:dyDescent="0.25">
      <c r="F683472" s="195"/>
    </row>
    <row r="683473" spans="6:6" x14ac:dyDescent="0.25">
      <c r="F683473" s="195"/>
    </row>
    <row r="683474" spans="6:6" x14ac:dyDescent="0.25">
      <c r="F683474" s="195"/>
    </row>
    <row r="683475" spans="6:6" x14ac:dyDescent="0.25">
      <c r="F683475" s="195"/>
    </row>
    <row r="683476" spans="6:6" x14ac:dyDescent="0.25">
      <c r="F683476" s="195"/>
    </row>
    <row r="683477" spans="6:6" x14ac:dyDescent="0.25">
      <c r="F683477" s="195"/>
    </row>
    <row r="683478" spans="6:6" x14ac:dyDescent="0.25">
      <c r="F683478" s="195"/>
    </row>
    <row r="683479" spans="6:6" x14ac:dyDescent="0.25">
      <c r="F683479" s="195"/>
    </row>
    <row r="683480" spans="6:6" x14ac:dyDescent="0.25">
      <c r="F683480" s="195"/>
    </row>
    <row r="683481" spans="6:6" x14ac:dyDescent="0.25">
      <c r="F683481" s="195"/>
    </row>
    <row r="683482" spans="6:6" x14ac:dyDescent="0.25">
      <c r="F683482" s="195"/>
    </row>
    <row r="683483" spans="6:6" x14ac:dyDescent="0.25">
      <c r="F683483" s="195"/>
    </row>
    <row r="683484" spans="6:6" x14ac:dyDescent="0.25">
      <c r="F683484" s="195"/>
    </row>
    <row r="683485" spans="6:6" x14ac:dyDescent="0.25">
      <c r="F683485" s="195"/>
    </row>
    <row r="683486" spans="6:6" x14ac:dyDescent="0.25">
      <c r="F683486" s="195"/>
    </row>
    <row r="683487" spans="6:6" x14ac:dyDescent="0.25">
      <c r="F683487" s="195"/>
    </row>
    <row r="683488" spans="6:6" x14ac:dyDescent="0.25">
      <c r="F683488" s="195"/>
    </row>
    <row r="688606" spans="6:6" x14ac:dyDescent="0.25">
      <c r="F688606" s="195"/>
    </row>
    <row r="688607" spans="6:6" x14ac:dyDescent="0.25">
      <c r="F688607" s="195"/>
    </row>
    <row r="688608" spans="6:6" x14ac:dyDescent="0.25">
      <c r="F688608" s="195"/>
    </row>
    <row r="688609" spans="6:6" x14ac:dyDescent="0.25">
      <c r="F688609" s="195"/>
    </row>
    <row r="688610" spans="6:6" x14ac:dyDescent="0.25">
      <c r="F688610" s="195"/>
    </row>
    <row r="688611" spans="6:6" x14ac:dyDescent="0.25">
      <c r="F688611" s="195"/>
    </row>
    <row r="688612" spans="6:6" x14ac:dyDescent="0.25">
      <c r="F688612" s="195"/>
    </row>
    <row r="688613" spans="6:6" x14ac:dyDescent="0.25">
      <c r="F688613" s="195"/>
    </row>
    <row r="688614" spans="6:6" x14ac:dyDescent="0.25">
      <c r="F688614" s="195"/>
    </row>
    <row r="688615" spans="6:6" x14ac:dyDescent="0.25">
      <c r="F688615" s="195"/>
    </row>
    <row r="688616" spans="6:6" x14ac:dyDescent="0.25">
      <c r="F688616" s="195"/>
    </row>
    <row r="688617" spans="6:6" x14ac:dyDescent="0.25">
      <c r="F688617" s="195"/>
    </row>
    <row r="688618" spans="6:6" x14ac:dyDescent="0.25">
      <c r="F688618" s="195"/>
    </row>
    <row r="688619" spans="6:6" x14ac:dyDescent="0.25">
      <c r="F688619" s="195"/>
    </row>
    <row r="688620" spans="6:6" x14ac:dyDescent="0.25">
      <c r="F688620" s="195"/>
    </row>
    <row r="688621" spans="6:6" x14ac:dyDescent="0.25">
      <c r="F688621" s="195"/>
    </row>
    <row r="688622" spans="6:6" x14ac:dyDescent="0.25">
      <c r="F688622" s="195"/>
    </row>
    <row r="688623" spans="6:6" x14ac:dyDescent="0.25">
      <c r="F688623" s="195"/>
    </row>
    <row r="688624" spans="6:6" x14ac:dyDescent="0.25">
      <c r="F688624" s="195"/>
    </row>
    <row r="688625" spans="6:6" x14ac:dyDescent="0.25">
      <c r="F688625" s="195"/>
    </row>
    <row r="688626" spans="6:6" x14ac:dyDescent="0.25">
      <c r="F688626" s="195"/>
    </row>
    <row r="688627" spans="6:6" x14ac:dyDescent="0.25">
      <c r="F688627" s="195"/>
    </row>
    <row r="688628" spans="6:6" x14ac:dyDescent="0.25">
      <c r="F688628" s="195"/>
    </row>
    <row r="688629" spans="6:6" x14ac:dyDescent="0.25">
      <c r="F688629" s="195"/>
    </row>
    <row r="688630" spans="6:6" x14ac:dyDescent="0.25">
      <c r="F688630" s="195"/>
    </row>
    <row r="688631" spans="6:6" x14ac:dyDescent="0.25">
      <c r="F688631" s="195"/>
    </row>
    <row r="688632" spans="6:6" x14ac:dyDescent="0.25">
      <c r="F688632" s="195"/>
    </row>
    <row r="688633" spans="6:6" x14ac:dyDescent="0.25">
      <c r="F688633" s="195"/>
    </row>
    <row r="688634" spans="6:6" x14ac:dyDescent="0.25">
      <c r="F688634" s="195"/>
    </row>
    <row r="688635" spans="6:6" x14ac:dyDescent="0.25">
      <c r="F688635" s="195"/>
    </row>
    <row r="688636" spans="6:6" x14ac:dyDescent="0.25">
      <c r="F688636" s="195"/>
    </row>
    <row r="688637" spans="6:6" x14ac:dyDescent="0.25">
      <c r="F688637" s="195"/>
    </row>
    <row r="688638" spans="6:6" x14ac:dyDescent="0.25">
      <c r="F688638" s="195"/>
    </row>
    <row r="688639" spans="6:6" x14ac:dyDescent="0.25">
      <c r="F688639" s="195"/>
    </row>
    <row r="688640" spans="6:6" x14ac:dyDescent="0.25">
      <c r="F688640" s="195"/>
    </row>
    <row r="688641" spans="6:6" x14ac:dyDescent="0.25">
      <c r="F688641" s="195"/>
    </row>
    <row r="688642" spans="6:6" x14ac:dyDescent="0.25">
      <c r="F688642" s="195"/>
    </row>
    <row r="688643" spans="6:6" x14ac:dyDescent="0.25">
      <c r="F688643" s="195"/>
    </row>
    <row r="688644" spans="6:6" x14ac:dyDescent="0.25">
      <c r="F688644" s="195"/>
    </row>
    <row r="688645" spans="6:6" x14ac:dyDescent="0.25">
      <c r="F688645" s="195"/>
    </row>
    <row r="688646" spans="6:6" x14ac:dyDescent="0.25">
      <c r="F688646" s="195"/>
    </row>
    <row r="688647" spans="6:6" x14ac:dyDescent="0.25">
      <c r="F688647" s="195"/>
    </row>
    <row r="688648" spans="6:6" x14ac:dyDescent="0.25">
      <c r="F688648" s="195"/>
    </row>
    <row r="688649" spans="6:6" x14ac:dyDescent="0.25">
      <c r="F688649" s="195"/>
    </row>
    <row r="688650" spans="6:6" x14ac:dyDescent="0.25">
      <c r="F688650" s="195"/>
    </row>
    <row r="688651" spans="6:6" x14ac:dyDescent="0.25">
      <c r="F688651" s="195"/>
    </row>
    <row r="688652" spans="6:6" x14ac:dyDescent="0.25">
      <c r="F688652" s="195"/>
    </row>
    <row r="688653" spans="6:6" x14ac:dyDescent="0.25">
      <c r="F688653" s="195"/>
    </row>
    <row r="688654" spans="6:6" x14ac:dyDescent="0.25">
      <c r="F688654" s="195"/>
    </row>
    <row r="688655" spans="6:6" x14ac:dyDescent="0.25">
      <c r="F688655" s="195"/>
    </row>
    <row r="688656" spans="6:6" x14ac:dyDescent="0.25">
      <c r="F688656" s="195"/>
    </row>
    <row r="688657" spans="6:6" x14ac:dyDescent="0.25">
      <c r="F688657" s="195"/>
    </row>
    <row r="688658" spans="6:6" x14ac:dyDescent="0.25">
      <c r="F688658" s="195"/>
    </row>
    <row r="688659" spans="6:6" x14ac:dyDescent="0.25">
      <c r="F688659" s="195"/>
    </row>
    <row r="688660" spans="6:6" x14ac:dyDescent="0.25">
      <c r="F688660" s="195"/>
    </row>
    <row r="688661" spans="6:6" x14ac:dyDescent="0.25">
      <c r="F688661" s="195"/>
    </row>
    <row r="688662" spans="6:6" x14ac:dyDescent="0.25">
      <c r="F688662" s="195"/>
    </row>
    <row r="688663" spans="6:6" x14ac:dyDescent="0.25">
      <c r="F688663" s="195"/>
    </row>
    <row r="688664" spans="6:6" x14ac:dyDescent="0.25">
      <c r="F688664" s="195"/>
    </row>
    <row r="688665" spans="6:6" x14ac:dyDescent="0.25">
      <c r="F688665" s="195"/>
    </row>
    <row r="688666" spans="6:6" x14ac:dyDescent="0.25">
      <c r="F688666" s="195"/>
    </row>
    <row r="688667" spans="6:6" x14ac:dyDescent="0.25">
      <c r="F688667" s="195"/>
    </row>
    <row r="688668" spans="6:6" x14ac:dyDescent="0.25">
      <c r="F688668" s="195"/>
    </row>
    <row r="688669" spans="6:6" x14ac:dyDescent="0.25">
      <c r="F688669" s="195"/>
    </row>
    <row r="688670" spans="6:6" x14ac:dyDescent="0.25">
      <c r="F688670" s="195"/>
    </row>
    <row r="688671" spans="6:6" x14ac:dyDescent="0.25">
      <c r="F688671" s="195"/>
    </row>
    <row r="688672" spans="6:6" x14ac:dyDescent="0.25">
      <c r="F688672" s="195"/>
    </row>
    <row r="688673" spans="6:6" x14ac:dyDescent="0.25">
      <c r="F688673" s="195"/>
    </row>
    <row r="688674" spans="6:6" x14ac:dyDescent="0.25">
      <c r="F688674" s="195"/>
    </row>
    <row r="688675" spans="6:6" x14ac:dyDescent="0.25">
      <c r="F688675" s="195"/>
    </row>
    <row r="688676" spans="6:6" x14ac:dyDescent="0.25">
      <c r="F688676" s="195"/>
    </row>
    <row r="688677" spans="6:6" x14ac:dyDescent="0.25">
      <c r="F688677" s="195"/>
    </row>
    <row r="688678" spans="6:6" x14ac:dyDescent="0.25">
      <c r="F688678" s="195"/>
    </row>
    <row r="688679" spans="6:6" x14ac:dyDescent="0.25">
      <c r="F688679" s="195"/>
    </row>
    <row r="688680" spans="6:6" x14ac:dyDescent="0.25">
      <c r="F688680" s="195"/>
    </row>
    <row r="688681" spans="6:6" x14ac:dyDescent="0.25">
      <c r="F688681" s="195"/>
    </row>
    <row r="688682" spans="6:6" x14ac:dyDescent="0.25">
      <c r="F688682" s="195"/>
    </row>
    <row r="688683" spans="6:6" x14ac:dyDescent="0.25">
      <c r="F688683" s="195"/>
    </row>
    <row r="688684" spans="6:6" x14ac:dyDescent="0.25">
      <c r="F688684" s="195"/>
    </row>
    <row r="688685" spans="6:6" x14ac:dyDescent="0.25">
      <c r="F688685" s="195"/>
    </row>
    <row r="688686" spans="6:6" x14ac:dyDescent="0.25">
      <c r="F688686" s="195"/>
    </row>
    <row r="688687" spans="6:6" x14ac:dyDescent="0.25">
      <c r="F688687" s="195"/>
    </row>
    <row r="688688" spans="6:6" x14ac:dyDescent="0.25">
      <c r="F688688" s="195"/>
    </row>
    <row r="688689" spans="6:6" x14ac:dyDescent="0.25">
      <c r="F688689" s="195"/>
    </row>
    <row r="688690" spans="6:6" x14ac:dyDescent="0.25">
      <c r="F688690" s="195"/>
    </row>
    <row r="688691" spans="6:6" x14ac:dyDescent="0.25">
      <c r="F688691" s="195"/>
    </row>
    <row r="688692" spans="6:6" x14ac:dyDescent="0.25">
      <c r="F688692" s="195"/>
    </row>
    <row r="688693" spans="6:6" x14ac:dyDescent="0.25">
      <c r="F688693" s="195"/>
    </row>
    <row r="688694" spans="6:6" x14ac:dyDescent="0.25">
      <c r="F688694" s="195"/>
    </row>
    <row r="688695" spans="6:6" x14ac:dyDescent="0.25">
      <c r="F688695" s="195"/>
    </row>
    <row r="688696" spans="6:6" x14ac:dyDescent="0.25">
      <c r="F688696" s="195"/>
    </row>
    <row r="688697" spans="6:6" x14ac:dyDescent="0.25">
      <c r="F688697" s="195"/>
    </row>
    <row r="688698" spans="6:6" x14ac:dyDescent="0.25">
      <c r="F688698" s="195"/>
    </row>
    <row r="688699" spans="6:6" x14ac:dyDescent="0.25">
      <c r="F688699" s="195"/>
    </row>
    <row r="688700" spans="6:6" x14ac:dyDescent="0.25">
      <c r="F688700" s="195"/>
    </row>
    <row r="688701" spans="6:6" x14ac:dyDescent="0.25">
      <c r="F688701" s="195"/>
    </row>
    <row r="688702" spans="6:6" x14ac:dyDescent="0.25">
      <c r="F688702" s="195"/>
    </row>
    <row r="688703" spans="6:6" x14ac:dyDescent="0.25">
      <c r="F688703" s="195"/>
    </row>
    <row r="688704" spans="6:6" x14ac:dyDescent="0.25">
      <c r="F688704" s="195"/>
    </row>
    <row r="688705" spans="6:6" x14ac:dyDescent="0.25">
      <c r="F688705" s="195"/>
    </row>
    <row r="688706" spans="6:6" x14ac:dyDescent="0.25">
      <c r="F688706" s="195"/>
    </row>
    <row r="688707" spans="6:6" x14ac:dyDescent="0.25">
      <c r="F688707" s="195"/>
    </row>
    <row r="688708" spans="6:6" x14ac:dyDescent="0.25">
      <c r="F688708" s="195"/>
    </row>
    <row r="688709" spans="6:6" x14ac:dyDescent="0.25">
      <c r="F688709" s="195"/>
    </row>
    <row r="688710" spans="6:6" x14ac:dyDescent="0.25">
      <c r="F688710" s="195"/>
    </row>
    <row r="688711" spans="6:6" x14ac:dyDescent="0.25">
      <c r="F688711" s="195"/>
    </row>
    <row r="688712" spans="6:6" x14ac:dyDescent="0.25">
      <c r="F688712" s="195"/>
    </row>
    <row r="688713" spans="6:6" x14ac:dyDescent="0.25">
      <c r="F688713" s="195"/>
    </row>
    <row r="688714" spans="6:6" x14ac:dyDescent="0.25">
      <c r="F688714" s="195"/>
    </row>
    <row r="688715" spans="6:6" x14ac:dyDescent="0.25">
      <c r="F688715" s="195"/>
    </row>
    <row r="688716" spans="6:6" x14ac:dyDescent="0.25">
      <c r="F688716" s="195"/>
    </row>
    <row r="688717" spans="6:6" x14ac:dyDescent="0.25">
      <c r="F688717" s="195"/>
    </row>
    <row r="688718" spans="6:6" x14ac:dyDescent="0.25">
      <c r="F688718" s="195"/>
    </row>
    <row r="688719" spans="6:6" x14ac:dyDescent="0.25">
      <c r="F688719" s="195"/>
    </row>
    <row r="688720" spans="6:6" x14ac:dyDescent="0.25">
      <c r="F688720" s="195"/>
    </row>
    <row r="688721" spans="6:6" x14ac:dyDescent="0.25">
      <c r="F688721" s="195"/>
    </row>
    <row r="688722" spans="6:6" x14ac:dyDescent="0.25">
      <c r="F688722" s="195"/>
    </row>
    <row r="688723" spans="6:6" x14ac:dyDescent="0.25">
      <c r="F688723" s="195"/>
    </row>
    <row r="688724" spans="6:6" x14ac:dyDescent="0.25">
      <c r="F688724" s="195"/>
    </row>
    <row r="688725" spans="6:6" x14ac:dyDescent="0.25">
      <c r="F688725" s="195"/>
    </row>
    <row r="688726" spans="6:6" x14ac:dyDescent="0.25">
      <c r="F688726" s="195"/>
    </row>
    <row r="688727" spans="6:6" x14ac:dyDescent="0.25">
      <c r="F688727" s="195"/>
    </row>
    <row r="688728" spans="6:6" x14ac:dyDescent="0.25">
      <c r="F688728" s="195"/>
    </row>
    <row r="688729" spans="6:6" x14ac:dyDescent="0.25">
      <c r="F688729" s="195"/>
    </row>
    <row r="688730" spans="6:6" x14ac:dyDescent="0.25">
      <c r="F688730" s="195"/>
    </row>
    <row r="688731" spans="6:6" x14ac:dyDescent="0.25">
      <c r="F688731" s="195"/>
    </row>
    <row r="688732" spans="6:6" x14ac:dyDescent="0.25">
      <c r="F688732" s="195"/>
    </row>
    <row r="688733" spans="6:6" x14ac:dyDescent="0.25">
      <c r="F688733" s="195"/>
    </row>
    <row r="688734" spans="6:6" x14ac:dyDescent="0.25">
      <c r="F688734" s="195"/>
    </row>
    <row r="688735" spans="6:6" x14ac:dyDescent="0.25">
      <c r="F688735" s="195"/>
    </row>
    <row r="688736" spans="6:6" x14ac:dyDescent="0.25">
      <c r="F688736" s="195"/>
    </row>
    <row r="688737" spans="6:6" x14ac:dyDescent="0.25">
      <c r="F688737" s="195"/>
    </row>
    <row r="688738" spans="6:6" x14ac:dyDescent="0.25">
      <c r="F688738" s="195"/>
    </row>
    <row r="688739" spans="6:6" x14ac:dyDescent="0.25">
      <c r="F688739" s="195"/>
    </row>
    <row r="688740" spans="6:6" x14ac:dyDescent="0.25">
      <c r="F688740" s="195"/>
    </row>
    <row r="688741" spans="6:6" x14ac:dyDescent="0.25">
      <c r="F688741" s="195"/>
    </row>
    <row r="688742" spans="6:6" x14ac:dyDescent="0.25">
      <c r="F688742" s="195"/>
    </row>
    <row r="688743" spans="6:6" x14ac:dyDescent="0.25">
      <c r="F688743" s="195"/>
    </row>
    <row r="688744" spans="6:6" x14ac:dyDescent="0.25">
      <c r="F688744" s="195"/>
    </row>
    <row r="688745" spans="6:6" x14ac:dyDescent="0.25">
      <c r="F688745" s="195"/>
    </row>
    <row r="688746" spans="6:6" x14ac:dyDescent="0.25">
      <c r="F688746" s="195"/>
    </row>
    <row r="688747" spans="6:6" x14ac:dyDescent="0.25">
      <c r="F688747" s="195"/>
    </row>
    <row r="688748" spans="6:6" x14ac:dyDescent="0.25">
      <c r="F688748" s="195"/>
    </row>
    <row r="688749" spans="6:6" x14ac:dyDescent="0.25">
      <c r="F688749" s="195"/>
    </row>
    <row r="688750" spans="6:6" x14ac:dyDescent="0.25">
      <c r="F688750" s="195"/>
    </row>
    <row r="688751" spans="6:6" x14ac:dyDescent="0.25">
      <c r="F688751" s="195"/>
    </row>
    <row r="688752" spans="6:6" x14ac:dyDescent="0.25">
      <c r="F688752" s="195"/>
    </row>
    <row r="688753" spans="6:6" x14ac:dyDescent="0.25">
      <c r="F688753" s="195"/>
    </row>
    <row r="688754" spans="6:6" x14ac:dyDescent="0.25">
      <c r="F688754" s="195"/>
    </row>
    <row r="688755" spans="6:6" x14ac:dyDescent="0.25">
      <c r="F688755" s="195"/>
    </row>
    <row r="688756" spans="6:6" x14ac:dyDescent="0.25">
      <c r="F688756" s="195"/>
    </row>
    <row r="688757" spans="6:6" x14ac:dyDescent="0.25">
      <c r="F688757" s="195"/>
    </row>
    <row r="688758" spans="6:6" x14ac:dyDescent="0.25">
      <c r="F688758" s="195"/>
    </row>
    <row r="688759" spans="6:6" x14ac:dyDescent="0.25">
      <c r="F688759" s="195"/>
    </row>
    <row r="688760" spans="6:6" x14ac:dyDescent="0.25">
      <c r="F688760" s="195"/>
    </row>
    <row r="688761" spans="6:6" x14ac:dyDescent="0.25">
      <c r="F688761" s="195"/>
    </row>
    <row r="688762" spans="6:6" x14ac:dyDescent="0.25">
      <c r="F688762" s="195"/>
    </row>
    <row r="688763" spans="6:6" x14ac:dyDescent="0.25">
      <c r="F688763" s="195"/>
    </row>
    <row r="688764" spans="6:6" x14ac:dyDescent="0.25">
      <c r="F688764" s="195"/>
    </row>
    <row r="688765" spans="6:6" x14ac:dyDescent="0.25">
      <c r="F688765" s="195"/>
    </row>
    <row r="688766" spans="6:6" x14ac:dyDescent="0.25">
      <c r="F688766" s="195"/>
    </row>
    <row r="688767" spans="6:6" x14ac:dyDescent="0.25">
      <c r="F688767" s="195"/>
    </row>
    <row r="688768" spans="6:6" x14ac:dyDescent="0.25">
      <c r="F688768" s="195"/>
    </row>
    <row r="688769" spans="6:6" x14ac:dyDescent="0.25">
      <c r="F688769" s="195"/>
    </row>
    <row r="688770" spans="6:6" x14ac:dyDescent="0.25">
      <c r="F688770" s="195"/>
    </row>
    <row r="688771" spans="6:6" x14ac:dyDescent="0.25">
      <c r="F688771" s="195"/>
    </row>
    <row r="688772" spans="6:6" x14ac:dyDescent="0.25">
      <c r="F688772" s="195"/>
    </row>
    <row r="688773" spans="6:6" x14ac:dyDescent="0.25">
      <c r="F688773" s="195"/>
    </row>
    <row r="688774" spans="6:6" x14ac:dyDescent="0.25">
      <c r="F688774" s="195"/>
    </row>
    <row r="688775" spans="6:6" x14ac:dyDescent="0.25">
      <c r="F688775" s="195"/>
    </row>
    <row r="688776" spans="6:6" x14ac:dyDescent="0.25">
      <c r="F688776" s="195"/>
    </row>
    <row r="688777" spans="6:6" x14ac:dyDescent="0.25">
      <c r="F688777" s="195"/>
    </row>
    <row r="688778" spans="6:6" x14ac:dyDescent="0.25">
      <c r="F688778" s="195"/>
    </row>
    <row r="688779" spans="6:6" x14ac:dyDescent="0.25">
      <c r="F688779" s="195"/>
    </row>
    <row r="688780" spans="6:6" x14ac:dyDescent="0.25">
      <c r="F688780" s="195"/>
    </row>
    <row r="688781" spans="6:6" x14ac:dyDescent="0.25">
      <c r="F688781" s="195"/>
    </row>
    <row r="688782" spans="6:6" x14ac:dyDescent="0.25">
      <c r="F688782" s="195"/>
    </row>
    <row r="688783" spans="6:6" x14ac:dyDescent="0.25">
      <c r="F688783" s="195"/>
    </row>
    <row r="688784" spans="6:6" x14ac:dyDescent="0.25">
      <c r="F688784" s="195"/>
    </row>
    <row r="688785" spans="6:6" x14ac:dyDescent="0.25">
      <c r="F688785" s="195"/>
    </row>
    <row r="688786" spans="6:6" x14ac:dyDescent="0.25">
      <c r="F688786" s="195"/>
    </row>
    <row r="688787" spans="6:6" x14ac:dyDescent="0.25">
      <c r="F688787" s="195"/>
    </row>
    <row r="688788" spans="6:6" x14ac:dyDescent="0.25">
      <c r="F688788" s="195"/>
    </row>
    <row r="688789" spans="6:6" x14ac:dyDescent="0.25">
      <c r="F688789" s="195"/>
    </row>
    <row r="688790" spans="6:6" x14ac:dyDescent="0.25">
      <c r="F688790" s="195"/>
    </row>
    <row r="688791" spans="6:6" x14ac:dyDescent="0.25">
      <c r="F688791" s="195"/>
    </row>
    <row r="688792" spans="6:6" x14ac:dyDescent="0.25">
      <c r="F688792" s="195"/>
    </row>
    <row r="688793" spans="6:6" x14ac:dyDescent="0.25">
      <c r="F688793" s="195"/>
    </row>
    <row r="688794" spans="6:6" x14ac:dyDescent="0.25">
      <c r="F688794" s="195"/>
    </row>
    <row r="688795" spans="6:6" x14ac:dyDescent="0.25">
      <c r="F688795" s="195"/>
    </row>
    <row r="688796" spans="6:6" x14ac:dyDescent="0.25">
      <c r="F688796" s="195"/>
    </row>
    <row r="688797" spans="6:6" x14ac:dyDescent="0.25">
      <c r="F688797" s="195"/>
    </row>
    <row r="688798" spans="6:6" x14ac:dyDescent="0.25">
      <c r="F688798" s="195"/>
    </row>
    <row r="688799" spans="6:6" x14ac:dyDescent="0.25">
      <c r="F688799" s="195"/>
    </row>
    <row r="688800" spans="6:6" x14ac:dyDescent="0.25">
      <c r="F688800" s="195"/>
    </row>
    <row r="688801" spans="6:6" x14ac:dyDescent="0.25">
      <c r="F688801" s="195"/>
    </row>
    <row r="688802" spans="6:6" x14ac:dyDescent="0.25">
      <c r="F688802" s="195"/>
    </row>
    <row r="688803" spans="6:6" x14ac:dyDescent="0.25">
      <c r="F688803" s="195"/>
    </row>
    <row r="688804" spans="6:6" x14ac:dyDescent="0.25">
      <c r="F688804" s="195"/>
    </row>
    <row r="688805" spans="6:6" x14ac:dyDescent="0.25">
      <c r="F688805" s="195"/>
    </row>
    <row r="688806" spans="6:6" x14ac:dyDescent="0.25">
      <c r="F688806" s="195"/>
    </row>
    <row r="688807" spans="6:6" x14ac:dyDescent="0.25">
      <c r="F688807" s="195"/>
    </row>
    <row r="688808" spans="6:6" x14ac:dyDescent="0.25">
      <c r="F688808" s="195"/>
    </row>
    <row r="688809" spans="6:6" x14ac:dyDescent="0.25">
      <c r="F688809" s="195"/>
    </row>
    <row r="688810" spans="6:6" x14ac:dyDescent="0.25">
      <c r="F688810" s="195"/>
    </row>
    <row r="688811" spans="6:6" x14ac:dyDescent="0.25">
      <c r="F688811" s="195"/>
    </row>
    <row r="688812" spans="6:6" x14ac:dyDescent="0.25">
      <c r="F688812" s="195"/>
    </row>
    <row r="688813" spans="6:6" x14ac:dyDescent="0.25">
      <c r="F688813" s="195"/>
    </row>
    <row r="688814" spans="6:6" x14ac:dyDescent="0.25">
      <c r="F688814" s="195"/>
    </row>
    <row r="688815" spans="6:6" x14ac:dyDescent="0.25">
      <c r="F688815" s="195"/>
    </row>
    <row r="688816" spans="6:6" x14ac:dyDescent="0.25">
      <c r="F688816" s="195"/>
    </row>
    <row r="688817" spans="6:6" x14ac:dyDescent="0.25">
      <c r="F688817" s="195"/>
    </row>
    <row r="688818" spans="6:6" x14ac:dyDescent="0.25">
      <c r="F688818" s="195"/>
    </row>
    <row r="688819" spans="6:6" x14ac:dyDescent="0.25">
      <c r="F688819" s="195"/>
    </row>
    <row r="688820" spans="6:6" x14ac:dyDescent="0.25">
      <c r="F688820" s="195"/>
    </row>
    <row r="688821" spans="6:6" x14ac:dyDescent="0.25">
      <c r="F688821" s="195"/>
    </row>
    <row r="688822" spans="6:6" x14ac:dyDescent="0.25">
      <c r="F688822" s="195"/>
    </row>
    <row r="688823" spans="6:6" x14ac:dyDescent="0.25">
      <c r="F688823" s="195"/>
    </row>
    <row r="688824" spans="6:6" x14ac:dyDescent="0.25">
      <c r="F688824" s="195"/>
    </row>
    <row r="688825" spans="6:6" x14ac:dyDescent="0.25">
      <c r="F688825" s="195"/>
    </row>
    <row r="688826" spans="6:6" x14ac:dyDescent="0.25">
      <c r="F688826" s="195"/>
    </row>
    <row r="688827" spans="6:6" x14ac:dyDescent="0.25">
      <c r="F688827" s="195"/>
    </row>
    <row r="688828" spans="6:6" x14ac:dyDescent="0.25">
      <c r="F688828" s="195"/>
    </row>
    <row r="688829" spans="6:6" x14ac:dyDescent="0.25">
      <c r="F688829" s="195"/>
    </row>
    <row r="688830" spans="6:6" x14ac:dyDescent="0.25">
      <c r="F688830" s="195"/>
    </row>
    <row r="688831" spans="6:6" x14ac:dyDescent="0.25">
      <c r="F688831" s="195"/>
    </row>
    <row r="688832" spans="6:6" x14ac:dyDescent="0.25">
      <c r="F688832" s="195"/>
    </row>
    <row r="688833" spans="6:6" x14ac:dyDescent="0.25">
      <c r="F688833" s="195"/>
    </row>
    <row r="688834" spans="6:6" x14ac:dyDescent="0.25">
      <c r="F688834" s="195"/>
    </row>
    <row r="688835" spans="6:6" x14ac:dyDescent="0.25">
      <c r="F688835" s="195"/>
    </row>
    <row r="688836" spans="6:6" x14ac:dyDescent="0.25">
      <c r="F688836" s="195"/>
    </row>
    <row r="688837" spans="6:6" x14ac:dyDescent="0.25">
      <c r="F688837" s="195"/>
    </row>
    <row r="688838" spans="6:6" x14ac:dyDescent="0.25">
      <c r="F688838" s="195"/>
    </row>
    <row r="688839" spans="6:6" x14ac:dyDescent="0.25">
      <c r="F688839" s="195"/>
    </row>
    <row r="688840" spans="6:6" x14ac:dyDescent="0.25">
      <c r="F688840" s="195"/>
    </row>
    <row r="688841" spans="6:6" x14ac:dyDescent="0.25">
      <c r="F688841" s="195"/>
    </row>
    <row r="688842" spans="6:6" x14ac:dyDescent="0.25">
      <c r="F688842" s="195"/>
    </row>
    <row r="688843" spans="6:6" x14ac:dyDescent="0.25">
      <c r="F688843" s="195"/>
    </row>
    <row r="688844" spans="6:6" x14ac:dyDescent="0.25">
      <c r="F688844" s="195"/>
    </row>
    <row r="688845" spans="6:6" x14ac:dyDescent="0.25">
      <c r="F688845" s="195"/>
    </row>
    <row r="688846" spans="6:6" x14ac:dyDescent="0.25">
      <c r="F688846" s="195"/>
    </row>
    <row r="688847" spans="6:6" x14ac:dyDescent="0.25">
      <c r="F688847" s="195"/>
    </row>
    <row r="688848" spans="6:6" x14ac:dyDescent="0.25">
      <c r="F688848" s="195"/>
    </row>
    <row r="688849" spans="6:6" x14ac:dyDescent="0.25">
      <c r="F688849" s="195"/>
    </row>
    <row r="688850" spans="6:6" x14ac:dyDescent="0.25">
      <c r="F688850" s="195"/>
    </row>
    <row r="688851" spans="6:6" x14ac:dyDescent="0.25">
      <c r="F688851" s="195"/>
    </row>
    <row r="688852" spans="6:6" x14ac:dyDescent="0.25">
      <c r="F688852" s="195"/>
    </row>
    <row r="688853" spans="6:6" x14ac:dyDescent="0.25">
      <c r="F688853" s="195"/>
    </row>
    <row r="688854" spans="6:6" x14ac:dyDescent="0.25">
      <c r="F688854" s="195"/>
    </row>
    <row r="688855" spans="6:6" x14ac:dyDescent="0.25">
      <c r="F688855" s="195"/>
    </row>
    <row r="688856" spans="6:6" x14ac:dyDescent="0.25">
      <c r="F688856" s="195"/>
    </row>
    <row r="688857" spans="6:6" x14ac:dyDescent="0.25">
      <c r="F688857" s="195"/>
    </row>
    <row r="688858" spans="6:6" x14ac:dyDescent="0.25">
      <c r="F688858" s="195"/>
    </row>
    <row r="688859" spans="6:6" x14ac:dyDescent="0.25">
      <c r="F688859" s="195"/>
    </row>
    <row r="688860" spans="6:6" x14ac:dyDescent="0.25">
      <c r="F688860" s="195"/>
    </row>
    <row r="688861" spans="6:6" x14ac:dyDescent="0.25">
      <c r="F688861" s="195"/>
    </row>
    <row r="688862" spans="6:6" x14ac:dyDescent="0.25">
      <c r="F688862" s="195"/>
    </row>
    <row r="688863" spans="6:6" x14ac:dyDescent="0.25">
      <c r="F688863" s="195"/>
    </row>
    <row r="688864" spans="6:6" x14ac:dyDescent="0.25">
      <c r="F688864" s="195"/>
    </row>
    <row r="688865" spans="6:6" x14ac:dyDescent="0.25">
      <c r="F688865" s="195"/>
    </row>
    <row r="688866" spans="6:6" x14ac:dyDescent="0.25">
      <c r="F688866" s="195"/>
    </row>
    <row r="688867" spans="6:6" x14ac:dyDescent="0.25">
      <c r="F688867" s="195"/>
    </row>
    <row r="688868" spans="6:6" x14ac:dyDescent="0.25">
      <c r="F688868" s="195"/>
    </row>
    <row r="688869" spans="6:6" x14ac:dyDescent="0.25">
      <c r="F688869" s="195"/>
    </row>
    <row r="688870" spans="6:6" x14ac:dyDescent="0.25">
      <c r="F688870" s="195"/>
    </row>
    <row r="688871" spans="6:6" x14ac:dyDescent="0.25">
      <c r="F688871" s="195"/>
    </row>
    <row r="688872" spans="6:6" x14ac:dyDescent="0.25">
      <c r="F688872" s="195"/>
    </row>
    <row r="688873" spans="6:6" x14ac:dyDescent="0.25">
      <c r="F688873" s="195"/>
    </row>
    <row r="688874" spans="6:6" x14ac:dyDescent="0.25">
      <c r="F688874" s="195"/>
    </row>
    <row r="688875" spans="6:6" x14ac:dyDescent="0.25">
      <c r="F688875" s="195"/>
    </row>
    <row r="688876" spans="6:6" x14ac:dyDescent="0.25">
      <c r="F688876" s="195"/>
    </row>
    <row r="688877" spans="6:6" x14ac:dyDescent="0.25">
      <c r="F688877" s="195"/>
    </row>
    <row r="688878" spans="6:6" x14ac:dyDescent="0.25">
      <c r="F688878" s="195"/>
    </row>
    <row r="688879" spans="6:6" x14ac:dyDescent="0.25">
      <c r="F688879" s="195"/>
    </row>
    <row r="688880" spans="6:6" x14ac:dyDescent="0.25">
      <c r="F688880" s="195"/>
    </row>
    <row r="688881" spans="6:6" x14ac:dyDescent="0.25">
      <c r="F688881" s="195"/>
    </row>
    <row r="688882" spans="6:6" x14ac:dyDescent="0.25">
      <c r="F688882" s="195"/>
    </row>
    <row r="688883" spans="6:6" x14ac:dyDescent="0.25">
      <c r="F688883" s="195"/>
    </row>
    <row r="688884" spans="6:6" x14ac:dyDescent="0.25">
      <c r="F688884" s="195"/>
    </row>
    <row r="688885" spans="6:6" x14ac:dyDescent="0.25">
      <c r="F688885" s="195"/>
    </row>
    <row r="688886" spans="6:6" x14ac:dyDescent="0.25">
      <c r="F688886" s="195"/>
    </row>
    <row r="688887" spans="6:6" x14ac:dyDescent="0.25">
      <c r="F688887" s="195"/>
    </row>
    <row r="688888" spans="6:6" x14ac:dyDescent="0.25">
      <c r="F688888" s="195"/>
    </row>
    <row r="688889" spans="6:6" x14ac:dyDescent="0.25">
      <c r="F688889" s="195"/>
    </row>
    <row r="688890" spans="6:6" x14ac:dyDescent="0.25">
      <c r="F688890" s="195"/>
    </row>
    <row r="688891" spans="6:6" x14ac:dyDescent="0.25">
      <c r="F688891" s="195"/>
    </row>
    <row r="688892" spans="6:6" x14ac:dyDescent="0.25">
      <c r="F688892" s="195"/>
    </row>
    <row r="688893" spans="6:6" x14ac:dyDescent="0.25">
      <c r="F688893" s="195"/>
    </row>
    <row r="688894" spans="6:6" x14ac:dyDescent="0.25">
      <c r="F688894" s="195"/>
    </row>
    <row r="688895" spans="6:6" x14ac:dyDescent="0.25">
      <c r="F688895" s="195"/>
    </row>
    <row r="688896" spans="6:6" x14ac:dyDescent="0.25">
      <c r="F688896" s="195"/>
    </row>
    <row r="688897" spans="6:6" x14ac:dyDescent="0.25">
      <c r="F688897" s="195"/>
    </row>
    <row r="688898" spans="6:6" x14ac:dyDescent="0.25">
      <c r="F688898" s="195"/>
    </row>
    <row r="688899" spans="6:6" x14ac:dyDescent="0.25">
      <c r="F688899" s="195"/>
    </row>
    <row r="688900" spans="6:6" x14ac:dyDescent="0.25">
      <c r="F688900" s="195"/>
    </row>
    <row r="688901" spans="6:6" x14ac:dyDescent="0.25">
      <c r="F688901" s="195"/>
    </row>
    <row r="688902" spans="6:6" x14ac:dyDescent="0.25">
      <c r="F688902" s="195"/>
    </row>
    <row r="688903" spans="6:6" x14ac:dyDescent="0.25">
      <c r="F688903" s="195"/>
    </row>
    <row r="688904" spans="6:6" x14ac:dyDescent="0.25">
      <c r="F688904" s="195"/>
    </row>
    <row r="688905" spans="6:6" x14ac:dyDescent="0.25">
      <c r="F688905" s="195"/>
    </row>
    <row r="688906" spans="6:6" x14ac:dyDescent="0.25">
      <c r="F688906" s="195"/>
    </row>
    <row r="688907" spans="6:6" x14ac:dyDescent="0.25">
      <c r="F688907" s="195"/>
    </row>
    <row r="688908" spans="6:6" x14ac:dyDescent="0.25">
      <c r="F688908" s="195"/>
    </row>
    <row r="688909" spans="6:6" x14ac:dyDescent="0.25">
      <c r="F688909" s="195"/>
    </row>
    <row r="688910" spans="6:6" x14ac:dyDescent="0.25">
      <c r="F688910" s="195"/>
    </row>
    <row r="688911" spans="6:6" x14ac:dyDescent="0.25">
      <c r="F688911" s="195"/>
    </row>
    <row r="688912" spans="6:6" x14ac:dyDescent="0.25">
      <c r="F688912" s="195"/>
    </row>
    <row r="688913" spans="6:6" x14ac:dyDescent="0.25">
      <c r="F688913" s="195"/>
    </row>
    <row r="688914" spans="6:6" x14ac:dyDescent="0.25">
      <c r="F688914" s="195"/>
    </row>
    <row r="688915" spans="6:6" x14ac:dyDescent="0.25">
      <c r="F688915" s="195"/>
    </row>
    <row r="688916" spans="6:6" x14ac:dyDescent="0.25">
      <c r="F688916" s="195"/>
    </row>
    <row r="688917" spans="6:6" x14ac:dyDescent="0.25">
      <c r="F688917" s="195"/>
    </row>
    <row r="688918" spans="6:6" x14ac:dyDescent="0.25">
      <c r="F688918" s="195"/>
    </row>
    <row r="688919" spans="6:6" x14ac:dyDescent="0.25">
      <c r="F688919" s="195"/>
    </row>
    <row r="688920" spans="6:6" x14ac:dyDescent="0.25">
      <c r="F688920" s="195"/>
    </row>
    <row r="688921" spans="6:6" x14ac:dyDescent="0.25">
      <c r="F688921" s="195"/>
    </row>
    <row r="688922" spans="6:6" x14ac:dyDescent="0.25">
      <c r="F688922" s="195"/>
    </row>
    <row r="688923" spans="6:6" x14ac:dyDescent="0.25">
      <c r="F688923" s="195"/>
    </row>
    <row r="688924" spans="6:6" x14ac:dyDescent="0.25">
      <c r="F688924" s="195"/>
    </row>
    <row r="688925" spans="6:6" x14ac:dyDescent="0.25">
      <c r="F688925" s="195"/>
    </row>
    <row r="688926" spans="6:6" x14ac:dyDescent="0.25">
      <c r="F688926" s="195"/>
    </row>
    <row r="688927" spans="6:6" x14ac:dyDescent="0.25">
      <c r="F688927" s="195"/>
    </row>
    <row r="688928" spans="6:6" x14ac:dyDescent="0.25">
      <c r="F688928" s="195"/>
    </row>
    <row r="688929" spans="6:6" x14ac:dyDescent="0.25">
      <c r="F688929" s="195"/>
    </row>
    <row r="688930" spans="6:6" x14ac:dyDescent="0.25">
      <c r="F688930" s="195"/>
    </row>
    <row r="688931" spans="6:6" x14ac:dyDescent="0.25">
      <c r="F688931" s="195"/>
    </row>
    <row r="688932" spans="6:6" x14ac:dyDescent="0.25">
      <c r="F688932" s="195"/>
    </row>
    <row r="688933" spans="6:6" x14ac:dyDescent="0.25">
      <c r="F688933" s="195"/>
    </row>
    <row r="688934" spans="6:6" x14ac:dyDescent="0.25">
      <c r="F688934" s="195"/>
    </row>
    <row r="688935" spans="6:6" x14ac:dyDescent="0.25">
      <c r="F688935" s="195"/>
    </row>
    <row r="688936" spans="6:6" x14ac:dyDescent="0.25">
      <c r="F688936" s="195"/>
    </row>
    <row r="688937" spans="6:6" x14ac:dyDescent="0.25">
      <c r="F688937" s="195"/>
    </row>
    <row r="688938" spans="6:6" x14ac:dyDescent="0.25">
      <c r="F688938" s="195"/>
    </row>
    <row r="688939" spans="6:6" x14ac:dyDescent="0.25">
      <c r="F688939" s="195"/>
    </row>
    <row r="688940" spans="6:6" x14ac:dyDescent="0.25">
      <c r="F688940" s="195"/>
    </row>
    <row r="688941" spans="6:6" x14ac:dyDescent="0.25">
      <c r="F688941" s="195"/>
    </row>
    <row r="688942" spans="6:6" x14ac:dyDescent="0.25">
      <c r="F688942" s="195"/>
    </row>
    <row r="688943" spans="6:6" x14ac:dyDescent="0.25">
      <c r="F688943" s="195"/>
    </row>
    <row r="688944" spans="6:6" x14ac:dyDescent="0.25">
      <c r="F688944" s="195"/>
    </row>
    <row r="688945" spans="6:6" x14ac:dyDescent="0.25">
      <c r="F688945" s="195"/>
    </row>
    <row r="688946" spans="6:6" x14ac:dyDescent="0.25">
      <c r="F688946" s="195"/>
    </row>
    <row r="688947" spans="6:6" x14ac:dyDescent="0.25">
      <c r="F688947" s="195"/>
    </row>
    <row r="688948" spans="6:6" x14ac:dyDescent="0.25">
      <c r="F688948" s="195"/>
    </row>
    <row r="688949" spans="6:6" x14ac:dyDescent="0.25">
      <c r="F688949" s="195"/>
    </row>
    <row r="688950" spans="6:6" x14ac:dyDescent="0.25">
      <c r="F688950" s="195"/>
    </row>
    <row r="688951" spans="6:6" x14ac:dyDescent="0.25">
      <c r="F688951" s="195"/>
    </row>
    <row r="688952" spans="6:6" x14ac:dyDescent="0.25">
      <c r="F688952" s="195"/>
    </row>
    <row r="688953" spans="6:6" x14ac:dyDescent="0.25">
      <c r="F688953" s="195"/>
    </row>
    <row r="688954" spans="6:6" x14ac:dyDescent="0.25">
      <c r="F688954" s="195"/>
    </row>
    <row r="688955" spans="6:6" x14ac:dyDescent="0.25">
      <c r="F688955" s="195"/>
    </row>
    <row r="688956" spans="6:6" x14ac:dyDescent="0.25">
      <c r="F688956" s="195"/>
    </row>
    <row r="688957" spans="6:6" x14ac:dyDescent="0.25">
      <c r="F688957" s="195"/>
    </row>
    <row r="688958" spans="6:6" x14ac:dyDescent="0.25">
      <c r="F688958" s="195"/>
    </row>
    <row r="688959" spans="6:6" x14ac:dyDescent="0.25">
      <c r="F688959" s="195"/>
    </row>
    <row r="688960" spans="6:6" x14ac:dyDescent="0.25">
      <c r="F688960" s="195"/>
    </row>
    <row r="688961" spans="6:6" x14ac:dyDescent="0.25">
      <c r="F688961" s="195"/>
    </row>
    <row r="688962" spans="6:6" x14ac:dyDescent="0.25">
      <c r="F688962" s="195"/>
    </row>
    <row r="688963" spans="6:6" x14ac:dyDescent="0.25">
      <c r="F688963" s="195"/>
    </row>
    <row r="688964" spans="6:6" x14ac:dyDescent="0.25">
      <c r="F688964" s="195"/>
    </row>
    <row r="688965" spans="6:6" x14ac:dyDescent="0.25">
      <c r="F688965" s="195"/>
    </row>
    <row r="688966" spans="6:6" x14ac:dyDescent="0.25">
      <c r="F688966" s="195"/>
    </row>
    <row r="688967" spans="6:6" x14ac:dyDescent="0.25">
      <c r="F688967" s="195"/>
    </row>
    <row r="688968" spans="6:6" x14ac:dyDescent="0.25">
      <c r="F688968" s="195"/>
    </row>
    <row r="688969" spans="6:6" x14ac:dyDescent="0.25">
      <c r="F688969" s="195"/>
    </row>
    <row r="688970" spans="6:6" x14ac:dyDescent="0.25">
      <c r="F688970" s="195"/>
    </row>
    <row r="688971" spans="6:6" x14ac:dyDescent="0.25">
      <c r="F688971" s="195"/>
    </row>
    <row r="688972" spans="6:6" x14ac:dyDescent="0.25">
      <c r="F688972" s="195"/>
    </row>
    <row r="688973" spans="6:6" x14ac:dyDescent="0.25">
      <c r="F688973" s="195"/>
    </row>
    <row r="688974" spans="6:6" x14ac:dyDescent="0.25">
      <c r="F688974" s="195"/>
    </row>
    <row r="688975" spans="6:6" x14ac:dyDescent="0.25">
      <c r="F688975" s="195"/>
    </row>
    <row r="688976" spans="6:6" x14ac:dyDescent="0.25">
      <c r="F688976" s="195"/>
    </row>
    <row r="688977" spans="6:6" x14ac:dyDescent="0.25">
      <c r="F688977" s="195"/>
    </row>
    <row r="688978" spans="6:6" x14ac:dyDescent="0.25">
      <c r="F688978" s="195"/>
    </row>
    <row r="688979" spans="6:6" x14ac:dyDescent="0.25">
      <c r="F688979" s="195"/>
    </row>
    <row r="688980" spans="6:6" x14ac:dyDescent="0.25">
      <c r="F688980" s="195"/>
    </row>
    <row r="688981" spans="6:6" x14ac:dyDescent="0.25">
      <c r="F688981" s="195"/>
    </row>
    <row r="688982" spans="6:6" x14ac:dyDescent="0.25">
      <c r="F688982" s="195"/>
    </row>
    <row r="688983" spans="6:6" x14ac:dyDescent="0.25">
      <c r="F688983" s="195"/>
    </row>
    <row r="688984" spans="6:6" x14ac:dyDescent="0.25">
      <c r="F688984" s="195"/>
    </row>
    <row r="688985" spans="6:6" x14ac:dyDescent="0.25">
      <c r="F688985" s="195"/>
    </row>
    <row r="688986" spans="6:6" x14ac:dyDescent="0.25">
      <c r="F688986" s="195"/>
    </row>
    <row r="688987" spans="6:6" x14ac:dyDescent="0.25">
      <c r="F688987" s="195"/>
    </row>
    <row r="688988" spans="6:6" x14ac:dyDescent="0.25">
      <c r="F688988" s="195"/>
    </row>
    <row r="688989" spans="6:6" x14ac:dyDescent="0.25">
      <c r="F688989" s="195"/>
    </row>
    <row r="688990" spans="6:6" x14ac:dyDescent="0.25">
      <c r="F688990" s="195"/>
    </row>
    <row r="688991" spans="6:6" x14ac:dyDescent="0.25">
      <c r="F688991" s="195"/>
    </row>
    <row r="688992" spans="6:6" x14ac:dyDescent="0.25">
      <c r="F688992" s="195"/>
    </row>
    <row r="688993" spans="6:6" x14ac:dyDescent="0.25">
      <c r="F688993" s="195"/>
    </row>
    <row r="688994" spans="6:6" x14ac:dyDescent="0.25">
      <c r="F688994" s="195"/>
    </row>
    <row r="688995" spans="6:6" x14ac:dyDescent="0.25">
      <c r="F688995" s="195"/>
    </row>
    <row r="688996" spans="6:6" x14ac:dyDescent="0.25">
      <c r="F688996" s="195"/>
    </row>
    <row r="688997" spans="6:6" x14ac:dyDescent="0.25">
      <c r="F688997" s="195"/>
    </row>
    <row r="688998" spans="6:6" x14ac:dyDescent="0.25">
      <c r="F688998" s="195"/>
    </row>
    <row r="688999" spans="6:6" x14ac:dyDescent="0.25">
      <c r="F688999" s="195"/>
    </row>
    <row r="689000" spans="6:6" x14ac:dyDescent="0.25">
      <c r="F689000" s="195"/>
    </row>
    <row r="694118" spans="6:6" x14ac:dyDescent="0.25">
      <c r="F694118" s="195"/>
    </row>
    <row r="694119" spans="6:6" x14ac:dyDescent="0.25">
      <c r="F694119" s="195"/>
    </row>
    <row r="694120" spans="6:6" x14ac:dyDescent="0.25">
      <c r="F694120" s="195"/>
    </row>
    <row r="694121" spans="6:6" x14ac:dyDescent="0.25">
      <c r="F694121" s="195"/>
    </row>
    <row r="694122" spans="6:6" x14ac:dyDescent="0.25">
      <c r="F694122" s="195"/>
    </row>
    <row r="694123" spans="6:6" x14ac:dyDescent="0.25">
      <c r="F694123" s="195"/>
    </row>
    <row r="694124" spans="6:6" x14ac:dyDescent="0.25">
      <c r="F694124" s="195"/>
    </row>
    <row r="694125" spans="6:6" x14ac:dyDescent="0.25">
      <c r="F694125" s="195"/>
    </row>
    <row r="694126" spans="6:6" x14ac:dyDescent="0.25">
      <c r="F694126" s="195"/>
    </row>
    <row r="694127" spans="6:6" x14ac:dyDescent="0.25">
      <c r="F694127" s="195"/>
    </row>
    <row r="694128" spans="6:6" x14ac:dyDescent="0.25">
      <c r="F694128" s="195"/>
    </row>
    <row r="694129" spans="6:6" x14ac:dyDescent="0.25">
      <c r="F694129" s="195"/>
    </row>
    <row r="694130" spans="6:6" x14ac:dyDescent="0.25">
      <c r="F694130" s="195"/>
    </row>
    <row r="694131" spans="6:6" x14ac:dyDescent="0.25">
      <c r="F694131" s="195"/>
    </row>
    <row r="694132" spans="6:6" x14ac:dyDescent="0.25">
      <c r="F694132" s="195"/>
    </row>
    <row r="694133" spans="6:6" x14ac:dyDescent="0.25">
      <c r="F694133" s="195"/>
    </row>
    <row r="694134" spans="6:6" x14ac:dyDescent="0.25">
      <c r="F694134" s="195"/>
    </row>
    <row r="694135" spans="6:6" x14ac:dyDescent="0.25">
      <c r="F694135" s="195"/>
    </row>
    <row r="694136" spans="6:6" x14ac:dyDescent="0.25">
      <c r="F694136" s="195"/>
    </row>
    <row r="694137" spans="6:6" x14ac:dyDescent="0.25">
      <c r="F694137" s="195"/>
    </row>
    <row r="694138" spans="6:6" x14ac:dyDescent="0.25">
      <c r="F694138" s="195"/>
    </row>
    <row r="694139" spans="6:6" x14ac:dyDescent="0.25">
      <c r="F694139" s="195"/>
    </row>
    <row r="694140" spans="6:6" x14ac:dyDescent="0.25">
      <c r="F694140" s="195"/>
    </row>
    <row r="694141" spans="6:6" x14ac:dyDescent="0.25">
      <c r="F694141" s="195"/>
    </row>
    <row r="694142" spans="6:6" x14ac:dyDescent="0.25">
      <c r="F694142" s="195"/>
    </row>
    <row r="694143" spans="6:6" x14ac:dyDescent="0.25">
      <c r="F694143" s="195"/>
    </row>
    <row r="694144" spans="6:6" x14ac:dyDescent="0.25">
      <c r="F694144" s="195"/>
    </row>
    <row r="694145" spans="6:6" x14ac:dyDescent="0.25">
      <c r="F694145" s="195"/>
    </row>
    <row r="694146" spans="6:6" x14ac:dyDescent="0.25">
      <c r="F694146" s="195"/>
    </row>
    <row r="694147" spans="6:6" x14ac:dyDescent="0.25">
      <c r="F694147" s="195"/>
    </row>
    <row r="694148" spans="6:6" x14ac:dyDescent="0.25">
      <c r="F694148" s="195"/>
    </row>
    <row r="694149" spans="6:6" x14ac:dyDescent="0.25">
      <c r="F694149" s="195"/>
    </row>
    <row r="694150" spans="6:6" x14ac:dyDescent="0.25">
      <c r="F694150" s="195"/>
    </row>
    <row r="694151" spans="6:6" x14ac:dyDescent="0.25">
      <c r="F694151" s="195"/>
    </row>
    <row r="694152" spans="6:6" x14ac:dyDescent="0.25">
      <c r="F694152" s="195"/>
    </row>
    <row r="694153" spans="6:6" x14ac:dyDescent="0.25">
      <c r="F694153" s="195"/>
    </row>
    <row r="694154" spans="6:6" x14ac:dyDescent="0.25">
      <c r="F694154" s="195"/>
    </row>
    <row r="694155" spans="6:6" x14ac:dyDescent="0.25">
      <c r="F694155" s="195"/>
    </row>
    <row r="694156" spans="6:6" x14ac:dyDescent="0.25">
      <c r="F694156" s="195"/>
    </row>
    <row r="694157" spans="6:6" x14ac:dyDescent="0.25">
      <c r="F694157" s="195"/>
    </row>
    <row r="694158" spans="6:6" x14ac:dyDescent="0.25">
      <c r="F694158" s="195"/>
    </row>
    <row r="694159" spans="6:6" x14ac:dyDescent="0.25">
      <c r="F694159" s="195"/>
    </row>
    <row r="694160" spans="6:6" x14ac:dyDescent="0.25">
      <c r="F694160" s="195"/>
    </row>
    <row r="694161" spans="6:6" x14ac:dyDescent="0.25">
      <c r="F694161" s="195"/>
    </row>
    <row r="694162" spans="6:6" x14ac:dyDescent="0.25">
      <c r="F694162" s="195"/>
    </row>
    <row r="694163" spans="6:6" x14ac:dyDescent="0.25">
      <c r="F694163" s="195"/>
    </row>
    <row r="694164" spans="6:6" x14ac:dyDescent="0.25">
      <c r="F694164" s="195"/>
    </row>
    <row r="694165" spans="6:6" x14ac:dyDescent="0.25">
      <c r="F694165" s="195"/>
    </row>
    <row r="694166" spans="6:6" x14ac:dyDescent="0.25">
      <c r="F694166" s="195"/>
    </row>
    <row r="694167" spans="6:6" x14ac:dyDescent="0.25">
      <c r="F694167" s="195"/>
    </row>
    <row r="694168" spans="6:6" x14ac:dyDescent="0.25">
      <c r="F694168" s="195"/>
    </row>
    <row r="694169" spans="6:6" x14ac:dyDescent="0.25">
      <c r="F694169" s="195"/>
    </row>
    <row r="694170" spans="6:6" x14ac:dyDescent="0.25">
      <c r="F694170" s="195"/>
    </row>
    <row r="694171" spans="6:6" x14ac:dyDescent="0.25">
      <c r="F694171" s="195"/>
    </row>
    <row r="694172" spans="6:6" x14ac:dyDescent="0.25">
      <c r="F694172" s="195"/>
    </row>
    <row r="694173" spans="6:6" x14ac:dyDescent="0.25">
      <c r="F694173" s="195"/>
    </row>
    <row r="694174" spans="6:6" x14ac:dyDescent="0.25">
      <c r="F694174" s="195"/>
    </row>
    <row r="694175" spans="6:6" x14ac:dyDescent="0.25">
      <c r="F694175" s="195"/>
    </row>
    <row r="694176" spans="6:6" x14ac:dyDescent="0.25">
      <c r="F694176" s="195"/>
    </row>
    <row r="694177" spans="6:6" x14ac:dyDescent="0.25">
      <c r="F694177" s="195"/>
    </row>
    <row r="694178" spans="6:6" x14ac:dyDescent="0.25">
      <c r="F694178" s="195"/>
    </row>
    <row r="694179" spans="6:6" x14ac:dyDescent="0.25">
      <c r="F694179" s="195"/>
    </row>
    <row r="694180" spans="6:6" x14ac:dyDescent="0.25">
      <c r="F694180" s="195"/>
    </row>
    <row r="694181" spans="6:6" x14ac:dyDescent="0.25">
      <c r="F694181" s="195"/>
    </row>
    <row r="694182" spans="6:6" x14ac:dyDescent="0.25">
      <c r="F694182" s="195"/>
    </row>
    <row r="694183" spans="6:6" x14ac:dyDescent="0.25">
      <c r="F694183" s="195"/>
    </row>
    <row r="694184" spans="6:6" x14ac:dyDescent="0.25">
      <c r="F694184" s="195"/>
    </row>
    <row r="694185" spans="6:6" x14ac:dyDescent="0.25">
      <c r="F694185" s="195"/>
    </row>
    <row r="694186" spans="6:6" x14ac:dyDescent="0.25">
      <c r="F694186" s="195"/>
    </row>
    <row r="694187" spans="6:6" x14ac:dyDescent="0.25">
      <c r="F694187" s="195"/>
    </row>
    <row r="694188" spans="6:6" x14ac:dyDescent="0.25">
      <c r="F694188" s="195"/>
    </row>
    <row r="694189" spans="6:6" x14ac:dyDescent="0.25">
      <c r="F694189" s="195"/>
    </row>
    <row r="694190" spans="6:6" x14ac:dyDescent="0.25">
      <c r="F694190" s="195"/>
    </row>
    <row r="694191" spans="6:6" x14ac:dyDescent="0.25">
      <c r="F694191" s="195"/>
    </row>
    <row r="694192" spans="6:6" x14ac:dyDescent="0.25">
      <c r="F694192" s="195"/>
    </row>
    <row r="694193" spans="6:6" x14ac:dyDescent="0.25">
      <c r="F694193" s="195"/>
    </row>
    <row r="694194" spans="6:6" x14ac:dyDescent="0.25">
      <c r="F694194" s="195"/>
    </row>
    <row r="694195" spans="6:6" x14ac:dyDescent="0.25">
      <c r="F694195" s="195"/>
    </row>
    <row r="694196" spans="6:6" x14ac:dyDescent="0.25">
      <c r="F694196" s="195"/>
    </row>
    <row r="694197" spans="6:6" x14ac:dyDescent="0.25">
      <c r="F694197" s="195"/>
    </row>
    <row r="694198" spans="6:6" x14ac:dyDescent="0.25">
      <c r="F694198" s="195"/>
    </row>
    <row r="694199" spans="6:6" x14ac:dyDescent="0.25">
      <c r="F694199" s="195"/>
    </row>
    <row r="694200" spans="6:6" x14ac:dyDescent="0.25">
      <c r="F694200" s="195"/>
    </row>
    <row r="694201" spans="6:6" x14ac:dyDescent="0.25">
      <c r="F694201" s="195"/>
    </row>
    <row r="694202" spans="6:6" x14ac:dyDescent="0.25">
      <c r="F694202" s="195"/>
    </row>
    <row r="694203" spans="6:6" x14ac:dyDescent="0.25">
      <c r="F694203" s="195"/>
    </row>
    <row r="694204" spans="6:6" x14ac:dyDescent="0.25">
      <c r="F694204" s="195"/>
    </row>
    <row r="694205" spans="6:6" x14ac:dyDescent="0.25">
      <c r="F694205" s="195"/>
    </row>
    <row r="694206" spans="6:6" x14ac:dyDescent="0.25">
      <c r="F694206" s="195"/>
    </row>
    <row r="694207" spans="6:6" x14ac:dyDescent="0.25">
      <c r="F694207" s="195"/>
    </row>
    <row r="694208" spans="6:6" x14ac:dyDescent="0.25">
      <c r="F694208" s="195"/>
    </row>
    <row r="694209" spans="6:6" x14ac:dyDescent="0.25">
      <c r="F694209" s="195"/>
    </row>
    <row r="694210" spans="6:6" x14ac:dyDescent="0.25">
      <c r="F694210" s="195"/>
    </row>
    <row r="694211" spans="6:6" x14ac:dyDescent="0.25">
      <c r="F694211" s="195"/>
    </row>
    <row r="694212" spans="6:6" x14ac:dyDescent="0.25">
      <c r="F694212" s="195"/>
    </row>
    <row r="694213" spans="6:6" x14ac:dyDescent="0.25">
      <c r="F694213" s="195"/>
    </row>
    <row r="694214" spans="6:6" x14ac:dyDescent="0.25">
      <c r="F694214" s="195"/>
    </row>
    <row r="694215" spans="6:6" x14ac:dyDescent="0.25">
      <c r="F694215" s="195"/>
    </row>
    <row r="694216" spans="6:6" x14ac:dyDescent="0.25">
      <c r="F694216" s="195"/>
    </row>
    <row r="694217" spans="6:6" x14ac:dyDescent="0.25">
      <c r="F694217" s="195"/>
    </row>
    <row r="694218" spans="6:6" x14ac:dyDescent="0.25">
      <c r="F694218" s="195"/>
    </row>
    <row r="694219" spans="6:6" x14ac:dyDescent="0.25">
      <c r="F694219" s="195"/>
    </row>
    <row r="694220" spans="6:6" x14ac:dyDescent="0.25">
      <c r="F694220" s="195"/>
    </row>
    <row r="694221" spans="6:6" x14ac:dyDescent="0.25">
      <c r="F694221" s="195"/>
    </row>
    <row r="694222" spans="6:6" x14ac:dyDescent="0.25">
      <c r="F694222" s="195"/>
    </row>
    <row r="694223" spans="6:6" x14ac:dyDescent="0.25">
      <c r="F694223" s="195"/>
    </row>
    <row r="694224" spans="6:6" x14ac:dyDescent="0.25">
      <c r="F694224" s="195"/>
    </row>
    <row r="694225" spans="6:6" x14ac:dyDescent="0.25">
      <c r="F694225" s="195"/>
    </row>
    <row r="694226" spans="6:6" x14ac:dyDescent="0.25">
      <c r="F694226" s="195"/>
    </row>
    <row r="694227" spans="6:6" x14ac:dyDescent="0.25">
      <c r="F694227" s="195"/>
    </row>
    <row r="694228" spans="6:6" x14ac:dyDescent="0.25">
      <c r="F694228" s="195"/>
    </row>
    <row r="694229" spans="6:6" x14ac:dyDescent="0.25">
      <c r="F694229" s="195"/>
    </row>
    <row r="694230" spans="6:6" x14ac:dyDescent="0.25">
      <c r="F694230" s="195"/>
    </row>
    <row r="694231" spans="6:6" x14ac:dyDescent="0.25">
      <c r="F694231" s="195"/>
    </row>
    <row r="694232" spans="6:6" x14ac:dyDescent="0.25">
      <c r="F694232" s="195"/>
    </row>
    <row r="694233" spans="6:6" x14ac:dyDescent="0.25">
      <c r="F694233" s="195"/>
    </row>
    <row r="694234" spans="6:6" x14ac:dyDescent="0.25">
      <c r="F694234" s="195"/>
    </row>
    <row r="694235" spans="6:6" x14ac:dyDescent="0.25">
      <c r="F694235" s="195"/>
    </row>
    <row r="694236" spans="6:6" x14ac:dyDescent="0.25">
      <c r="F694236" s="195"/>
    </row>
    <row r="694237" spans="6:6" x14ac:dyDescent="0.25">
      <c r="F694237" s="195"/>
    </row>
    <row r="694238" spans="6:6" x14ac:dyDescent="0.25">
      <c r="F694238" s="195"/>
    </row>
    <row r="694239" spans="6:6" x14ac:dyDescent="0.25">
      <c r="F694239" s="195"/>
    </row>
    <row r="694240" spans="6:6" x14ac:dyDescent="0.25">
      <c r="F694240" s="195"/>
    </row>
    <row r="694241" spans="6:6" x14ac:dyDescent="0.25">
      <c r="F694241" s="195"/>
    </row>
    <row r="694242" spans="6:6" x14ac:dyDescent="0.25">
      <c r="F694242" s="195"/>
    </row>
    <row r="694243" spans="6:6" x14ac:dyDescent="0.25">
      <c r="F694243" s="195"/>
    </row>
    <row r="694244" spans="6:6" x14ac:dyDescent="0.25">
      <c r="F694244" s="195"/>
    </row>
    <row r="694245" spans="6:6" x14ac:dyDescent="0.25">
      <c r="F694245" s="195"/>
    </row>
    <row r="694246" spans="6:6" x14ac:dyDescent="0.25">
      <c r="F694246" s="195"/>
    </row>
    <row r="694247" spans="6:6" x14ac:dyDescent="0.25">
      <c r="F694247" s="195"/>
    </row>
    <row r="694248" spans="6:6" x14ac:dyDescent="0.25">
      <c r="F694248" s="195"/>
    </row>
    <row r="694249" spans="6:6" x14ac:dyDescent="0.25">
      <c r="F694249" s="195"/>
    </row>
    <row r="694250" spans="6:6" x14ac:dyDescent="0.25">
      <c r="F694250" s="195"/>
    </row>
    <row r="694251" spans="6:6" x14ac:dyDescent="0.25">
      <c r="F694251" s="195"/>
    </row>
    <row r="694252" spans="6:6" x14ac:dyDescent="0.25">
      <c r="F694252" s="195"/>
    </row>
    <row r="694253" spans="6:6" x14ac:dyDescent="0.25">
      <c r="F694253" s="195"/>
    </row>
    <row r="694254" spans="6:6" x14ac:dyDescent="0.25">
      <c r="F694254" s="195"/>
    </row>
    <row r="694255" spans="6:6" x14ac:dyDescent="0.25">
      <c r="F694255" s="195"/>
    </row>
    <row r="694256" spans="6:6" x14ac:dyDescent="0.25">
      <c r="F694256" s="195"/>
    </row>
    <row r="694257" spans="6:6" x14ac:dyDescent="0.25">
      <c r="F694257" s="195"/>
    </row>
    <row r="694258" spans="6:6" x14ac:dyDescent="0.25">
      <c r="F694258" s="195"/>
    </row>
    <row r="694259" spans="6:6" x14ac:dyDescent="0.25">
      <c r="F694259" s="195"/>
    </row>
    <row r="694260" spans="6:6" x14ac:dyDescent="0.25">
      <c r="F694260" s="195"/>
    </row>
    <row r="694261" spans="6:6" x14ac:dyDescent="0.25">
      <c r="F694261" s="195"/>
    </row>
    <row r="694262" spans="6:6" x14ac:dyDescent="0.25">
      <c r="F694262" s="195"/>
    </row>
    <row r="694263" spans="6:6" x14ac:dyDescent="0.25">
      <c r="F694263" s="195"/>
    </row>
    <row r="694264" spans="6:6" x14ac:dyDescent="0.25">
      <c r="F694264" s="195"/>
    </row>
    <row r="694265" spans="6:6" x14ac:dyDescent="0.25">
      <c r="F694265" s="195"/>
    </row>
    <row r="694266" spans="6:6" x14ac:dyDescent="0.25">
      <c r="F694266" s="195"/>
    </row>
    <row r="694267" spans="6:6" x14ac:dyDescent="0.25">
      <c r="F694267" s="195"/>
    </row>
    <row r="694268" spans="6:6" x14ac:dyDescent="0.25">
      <c r="F694268" s="195"/>
    </row>
    <row r="694269" spans="6:6" x14ac:dyDescent="0.25">
      <c r="F694269" s="195"/>
    </row>
    <row r="694270" spans="6:6" x14ac:dyDescent="0.25">
      <c r="F694270" s="195"/>
    </row>
    <row r="694271" spans="6:6" x14ac:dyDescent="0.25">
      <c r="F694271" s="195"/>
    </row>
    <row r="694272" spans="6:6" x14ac:dyDescent="0.25">
      <c r="F694272" s="195"/>
    </row>
    <row r="694273" spans="6:6" x14ac:dyDescent="0.25">
      <c r="F694273" s="195"/>
    </row>
    <row r="694274" spans="6:6" x14ac:dyDescent="0.25">
      <c r="F694274" s="195"/>
    </row>
    <row r="694275" spans="6:6" x14ac:dyDescent="0.25">
      <c r="F694275" s="195"/>
    </row>
    <row r="694276" spans="6:6" x14ac:dyDescent="0.25">
      <c r="F694276" s="195"/>
    </row>
    <row r="694277" spans="6:6" x14ac:dyDescent="0.25">
      <c r="F694277" s="195"/>
    </row>
    <row r="694278" spans="6:6" x14ac:dyDescent="0.25">
      <c r="F694278" s="195"/>
    </row>
    <row r="694279" spans="6:6" x14ac:dyDescent="0.25">
      <c r="F694279" s="195"/>
    </row>
    <row r="694280" spans="6:6" x14ac:dyDescent="0.25">
      <c r="F694280" s="195"/>
    </row>
    <row r="694281" spans="6:6" x14ac:dyDescent="0.25">
      <c r="F694281" s="195"/>
    </row>
    <row r="694282" spans="6:6" x14ac:dyDescent="0.25">
      <c r="F694282" s="195"/>
    </row>
    <row r="694283" spans="6:6" x14ac:dyDescent="0.25">
      <c r="F694283" s="195"/>
    </row>
    <row r="694284" spans="6:6" x14ac:dyDescent="0.25">
      <c r="F694284" s="195"/>
    </row>
    <row r="694285" spans="6:6" x14ac:dyDescent="0.25">
      <c r="F694285" s="195"/>
    </row>
    <row r="694286" spans="6:6" x14ac:dyDescent="0.25">
      <c r="F694286" s="195"/>
    </row>
    <row r="694287" spans="6:6" x14ac:dyDescent="0.25">
      <c r="F694287" s="195"/>
    </row>
    <row r="694288" spans="6:6" x14ac:dyDescent="0.25">
      <c r="F694288" s="195"/>
    </row>
    <row r="694289" spans="6:6" x14ac:dyDescent="0.25">
      <c r="F694289" s="195"/>
    </row>
    <row r="694290" spans="6:6" x14ac:dyDescent="0.25">
      <c r="F694290" s="195"/>
    </row>
    <row r="694291" spans="6:6" x14ac:dyDescent="0.25">
      <c r="F694291" s="195"/>
    </row>
    <row r="694292" spans="6:6" x14ac:dyDescent="0.25">
      <c r="F694292" s="195"/>
    </row>
    <row r="694293" spans="6:6" x14ac:dyDescent="0.25">
      <c r="F694293" s="195"/>
    </row>
    <row r="694294" spans="6:6" x14ac:dyDescent="0.25">
      <c r="F694294" s="195"/>
    </row>
    <row r="694295" spans="6:6" x14ac:dyDescent="0.25">
      <c r="F694295" s="195"/>
    </row>
    <row r="694296" spans="6:6" x14ac:dyDescent="0.25">
      <c r="F694296" s="195"/>
    </row>
    <row r="694297" spans="6:6" x14ac:dyDescent="0.25">
      <c r="F694297" s="195"/>
    </row>
    <row r="694298" spans="6:6" x14ac:dyDescent="0.25">
      <c r="F694298" s="195"/>
    </row>
    <row r="694299" spans="6:6" x14ac:dyDescent="0.25">
      <c r="F694299" s="195"/>
    </row>
    <row r="694300" spans="6:6" x14ac:dyDescent="0.25">
      <c r="F694300" s="195"/>
    </row>
    <row r="694301" spans="6:6" x14ac:dyDescent="0.25">
      <c r="F694301" s="195"/>
    </row>
    <row r="694302" spans="6:6" x14ac:dyDescent="0.25">
      <c r="F694302" s="195"/>
    </row>
    <row r="694303" spans="6:6" x14ac:dyDescent="0.25">
      <c r="F694303" s="195"/>
    </row>
    <row r="694304" spans="6:6" x14ac:dyDescent="0.25">
      <c r="F694304" s="195"/>
    </row>
    <row r="694305" spans="6:6" x14ac:dyDescent="0.25">
      <c r="F694305" s="195"/>
    </row>
    <row r="694306" spans="6:6" x14ac:dyDescent="0.25">
      <c r="F694306" s="195"/>
    </row>
    <row r="694307" spans="6:6" x14ac:dyDescent="0.25">
      <c r="F694307" s="195"/>
    </row>
    <row r="694308" spans="6:6" x14ac:dyDescent="0.25">
      <c r="F694308" s="195"/>
    </row>
    <row r="694309" spans="6:6" x14ac:dyDescent="0.25">
      <c r="F694309" s="195"/>
    </row>
    <row r="694310" spans="6:6" x14ac:dyDescent="0.25">
      <c r="F694310" s="195"/>
    </row>
    <row r="694311" spans="6:6" x14ac:dyDescent="0.25">
      <c r="F694311" s="195"/>
    </row>
    <row r="694312" spans="6:6" x14ac:dyDescent="0.25">
      <c r="F694312" s="195"/>
    </row>
    <row r="694313" spans="6:6" x14ac:dyDescent="0.25">
      <c r="F694313" s="195"/>
    </row>
    <row r="694314" spans="6:6" x14ac:dyDescent="0.25">
      <c r="F694314" s="195"/>
    </row>
    <row r="694315" spans="6:6" x14ac:dyDescent="0.25">
      <c r="F694315" s="195"/>
    </row>
    <row r="694316" spans="6:6" x14ac:dyDescent="0.25">
      <c r="F694316" s="195"/>
    </row>
    <row r="694317" spans="6:6" x14ac:dyDescent="0.25">
      <c r="F694317" s="195"/>
    </row>
    <row r="694318" spans="6:6" x14ac:dyDescent="0.25">
      <c r="F694318" s="195"/>
    </row>
    <row r="694319" spans="6:6" x14ac:dyDescent="0.25">
      <c r="F694319" s="195"/>
    </row>
    <row r="694320" spans="6:6" x14ac:dyDescent="0.25">
      <c r="F694320" s="195"/>
    </row>
    <row r="694321" spans="6:6" x14ac:dyDescent="0.25">
      <c r="F694321" s="195"/>
    </row>
    <row r="694322" spans="6:6" x14ac:dyDescent="0.25">
      <c r="F694322" s="195"/>
    </row>
    <row r="694323" spans="6:6" x14ac:dyDescent="0.25">
      <c r="F694323" s="195"/>
    </row>
    <row r="694324" spans="6:6" x14ac:dyDescent="0.25">
      <c r="F694324" s="195"/>
    </row>
    <row r="694325" spans="6:6" x14ac:dyDescent="0.25">
      <c r="F694325" s="195"/>
    </row>
    <row r="694326" spans="6:6" x14ac:dyDescent="0.25">
      <c r="F694326" s="195"/>
    </row>
    <row r="694327" spans="6:6" x14ac:dyDescent="0.25">
      <c r="F694327" s="195"/>
    </row>
    <row r="694328" spans="6:6" x14ac:dyDescent="0.25">
      <c r="F694328" s="195"/>
    </row>
    <row r="694329" spans="6:6" x14ac:dyDescent="0.25">
      <c r="F694329" s="195"/>
    </row>
    <row r="694330" spans="6:6" x14ac:dyDescent="0.25">
      <c r="F694330" s="195"/>
    </row>
    <row r="694331" spans="6:6" x14ac:dyDescent="0.25">
      <c r="F694331" s="195"/>
    </row>
    <row r="694332" spans="6:6" x14ac:dyDescent="0.25">
      <c r="F694332" s="195"/>
    </row>
    <row r="694333" spans="6:6" x14ac:dyDescent="0.25">
      <c r="F694333" s="195"/>
    </row>
    <row r="694334" spans="6:6" x14ac:dyDescent="0.25">
      <c r="F694334" s="195"/>
    </row>
    <row r="694335" spans="6:6" x14ac:dyDescent="0.25">
      <c r="F694335" s="195"/>
    </row>
    <row r="694336" spans="6:6" x14ac:dyDescent="0.25">
      <c r="F694336" s="195"/>
    </row>
    <row r="694337" spans="6:6" x14ac:dyDescent="0.25">
      <c r="F694337" s="195"/>
    </row>
    <row r="694338" spans="6:6" x14ac:dyDescent="0.25">
      <c r="F694338" s="195"/>
    </row>
    <row r="694339" spans="6:6" x14ac:dyDescent="0.25">
      <c r="F694339" s="195"/>
    </row>
    <row r="694340" spans="6:6" x14ac:dyDescent="0.25">
      <c r="F694340" s="195"/>
    </row>
    <row r="694341" spans="6:6" x14ac:dyDescent="0.25">
      <c r="F694341" s="195"/>
    </row>
    <row r="694342" spans="6:6" x14ac:dyDescent="0.25">
      <c r="F694342" s="195"/>
    </row>
    <row r="694343" spans="6:6" x14ac:dyDescent="0.25">
      <c r="F694343" s="195"/>
    </row>
    <row r="694344" spans="6:6" x14ac:dyDescent="0.25">
      <c r="F694344" s="195"/>
    </row>
    <row r="694345" spans="6:6" x14ac:dyDescent="0.25">
      <c r="F694345" s="195"/>
    </row>
    <row r="694346" spans="6:6" x14ac:dyDescent="0.25">
      <c r="F694346" s="195"/>
    </row>
    <row r="694347" spans="6:6" x14ac:dyDescent="0.25">
      <c r="F694347" s="195"/>
    </row>
    <row r="694348" spans="6:6" x14ac:dyDescent="0.25">
      <c r="F694348" s="195"/>
    </row>
    <row r="694349" spans="6:6" x14ac:dyDescent="0.25">
      <c r="F694349" s="195"/>
    </row>
    <row r="694350" spans="6:6" x14ac:dyDescent="0.25">
      <c r="F694350" s="195"/>
    </row>
    <row r="694351" spans="6:6" x14ac:dyDescent="0.25">
      <c r="F694351" s="195"/>
    </row>
    <row r="694352" spans="6:6" x14ac:dyDescent="0.25">
      <c r="F694352" s="195"/>
    </row>
    <row r="694353" spans="6:6" x14ac:dyDescent="0.25">
      <c r="F694353" s="195"/>
    </row>
    <row r="694354" spans="6:6" x14ac:dyDescent="0.25">
      <c r="F694354" s="195"/>
    </row>
    <row r="694355" spans="6:6" x14ac:dyDescent="0.25">
      <c r="F694355" s="195"/>
    </row>
    <row r="694356" spans="6:6" x14ac:dyDescent="0.25">
      <c r="F694356" s="195"/>
    </row>
    <row r="694357" spans="6:6" x14ac:dyDescent="0.25">
      <c r="F694357" s="195"/>
    </row>
    <row r="694358" spans="6:6" x14ac:dyDescent="0.25">
      <c r="F694358" s="195"/>
    </row>
    <row r="694359" spans="6:6" x14ac:dyDescent="0.25">
      <c r="F694359" s="195"/>
    </row>
    <row r="694360" spans="6:6" x14ac:dyDescent="0.25">
      <c r="F694360" s="195"/>
    </row>
    <row r="694361" spans="6:6" x14ac:dyDescent="0.25">
      <c r="F694361" s="195"/>
    </row>
    <row r="694362" spans="6:6" x14ac:dyDescent="0.25">
      <c r="F694362" s="195"/>
    </row>
    <row r="694363" spans="6:6" x14ac:dyDescent="0.25">
      <c r="F694363" s="195"/>
    </row>
    <row r="694364" spans="6:6" x14ac:dyDescent="0.25">
      <c r="F694364" s="195"/>
    </row>
    <row r="694365" spans="6:6" x14ac:dyDescent="0.25">
      <c r="F694365" s="195"/>
    </row>
    <row r="694366" spans="6:6" x14ac:dyDescent="0.25">
      <c r="F694366" s="195"/>
    </row>
    <row r="694367" spans="6:6" x14ac:dyDescent="0.25">
      <c r="F694367" s="195"/>
    </row>
    <row r="694368" spans="6:6" x14ac:dyDescent="0.25">
      <c r="F694368" s="195"/>
    </row>
    <row r="694369" spans="6:6" x14ac:dyDescent="0.25">
      <c r="F694369" s="195"/>
    </row>
    <row r="694370" spans="6:6" x14ac:dyDescent="0.25">
      <c r="F694370" s="195"/>
    </row>
    <row r="694371" spans="6:6" x14ac:dyDescent="0.25">
      <c r="F694371" s="195"/>
    </row>
    <row r="694372" spans="6:6" x14ac:dyDescent="0.25">
      <c r="F694372" s="195"/>
    </row>
    <row r="694373" spans="6:6" x14ac:dyDescent="0.25">
      <c r="F694373" s="195"/>
    </row>
    <row r="694374" spans="6:6" x14ac:dyDescent="0.25">
      <c r="F694374" s="195"/>
    </row>
    <row r="694375" spans="6:6" x14ac:dyDescent="0.25">
      <c r="F694375" s="195"/>
    </row>
    <row r="694376" spans="6:6" x14ac:dyDescent="0.25">
      <c r="F694376" s="195"/>
    </row>
    <row r="694377" spans="6:6" x14ac:dyDescent="0.25">
      <c r="F694377" s="195"/>
    </row>
    <row r="694378" spans="6:6" x14ac:dyDescent="0.25">
      <c r="F694378" s="195"/>
    </row>
    <row r="694379" spans="6:6" x14ac:dyDescent="0.25">
      <c r="F694379" s="195"/>
    </row>
    <row r="694380" spans="6:6" x14ac:dyDescent="0.25">
      <c r="F694380" s="195"/>
    </row>
    <row r="694381" spans="6:6" x14ac:dyDescent="0.25">
      <c r="F694381" s="195"/>
    </row>
    <row r="694382" spans="6:6" x14ac:dyDescent="0.25">
      <c r="F694382" s="195"/>
    </row>
    <row r="694383" spans="6:6" x14ac:dyDescent="0.25">
      <c r="F694383" s="195"/>
    </row>
    <row r="694384" spans="6:6" x14ac:dyDescent="0.25">
      <c r="F694384" s="195"/>
    </row>
    <row r="694385" spans="6:6" x14ac:dyDescent="0.25">
      <c r="F694385" s="195"/>
    </row>
    <row r="694386" spans="6:6" x14ac:dyDescent="0.25">
      <c r="F694386" s="195"/>
    </row>
    <row r="694387" spans="6:6" x14ac:dyDescent="0.25">
      <c r="F694387" s="195"/>
    </row>
    <row r="694388" spans="6:6" x14ac:dyDescent="0.25">
      <c r="F694388" s="195"/>
    </row>
    <row r="694389" spans="6:6" x14ac:dyDescent="0.25">
      <c r="F694389" s="195"/>
    </row>
    <row r="694390" spans="6:6" x14ac:dyDescent="0.25">
      <c r="F694390" s="195"/>
    </row>
    <row r="694391" spans="6:6" x14ac:dyDescent="0.25">
      <c r="F694391" s="195"/>
    </row>
    <row r="694392" spans="6:6" x14ac:dyDescent="0.25">
      <c r="F694392" s="195"/>
    </row>
    <row r="694393" spans="6:6" x14ac:dyDescent="0.25">
      <c r="F694393" s="195"/>
    </row>
    <row r="694394" spans="6:6" x14ac:dyDescent="0.25">
      <c r="F694394" s="195"/>
    </row>
    <row r="694395" spans="6:6" x14ac:dyDescent="0.25">
      <c r="F694395" s="195"/>
    </row>
    <row r="694396" spans="6:6" x14ac:dyDescent="0.25">
      <c r="F694396" s="195"/>
    </row>
    <row r="694397" spans="6:6" x14ac:dyDescent="0.25">
      <c r="F694397" s="195"/>
    </row>
    <row r="694398" spans="6:6" x14ac:dyDescent="0.25">
      <c r="F694398" s="195"/>
    </row>
    <row r="694399" spans="6:6" x14ac:dyDescent="0.25">
      <c r="F694399" s="195"/>
    </row>
    <row r="694400" spans="6:6" x14ac:dyDescent="0.25">
      <c r="F694400" s="195"/>
    </row>
    <row r="694401" spans="6:6" x14ac:dyDescent="0.25">
      <c r="F694401" s="195"/>
    </row>
    <row r="694402" spans="6:6" x14ac:dyDescent="0.25">
      <c r="F694402" s="195"/>
    </row>
    <row r="694403" spans="6:6" x14ac:dyDescent="0.25">
      <c r="F694403" s="195"/>
    </row>
    <row r="694404" spans="6:6" x14ac:dyDescent="0.25">
      <c r="F694404" s="195"/>
    </row>
    <row r="694405" spans="6:6" x14ac:dyDescent="0.25">
      <c r="F694405" s="195"/>
    </row>
    <row r="694406" spans="6:6" x14ac:dyDescent="0.25">
      <c r="F694406" s="195"/>
    </row>
    <row r="694407" spans="6:6" x14ac:dyDescent="0.25">
      <c r="F694407" s="195"/>
    </row>
    <row r="694408" spans="6:6" x14ac:dyDescent="0.25">
      <c r="F694408" s="195"/>
    </row>
    <row r="694409" spans="6:6" x14ac:dyDescent="0.25">
      <c r="F694409" s="195"/>
    </row>
    <row r="694410" spans="6:6" x14ac:dyDescent="0.25">
      <c r="F694410" s="195"/>
    </row>
    <row r="694411" spans="6:6" x14ac:dyDescent="0.25">
      <c r="F694411" s="195"/>
    </row>
    <row r="694412" spans="6:6" x14ac:dyDescent="0.25">
      <c r="F694412" s="195"/>
    </row>
    <row r="694413" spans="6:6" x14ac:dyDescent="0.25">
      <c r="F694413" s="195"/>
    </row>
    <row r="694414" spans="6:6" x14ac:dyDescent="0.25">
      <c r="F694414" s="195"/>
    </row>
    <row r="694415" spans="6:6" x14ac:dyDescent="0.25">
      <c r="F694415" s="195"/>
    </row>
    <row r="694416" spans="6:6" x14ac:dyDescent="0.25">
      <c r="F694416" s="195"/>
    </row>
    <row r="694417" spans="6:6" x14ac:dyDescent="0.25">
      <c r="F694417" s="195"/>
    </row>
    <row r="694418" spans="6:6" x14ac:dyDescent="0.25">
      <c r="F694418" s="195"/>
    </row>
    <row r="694419" spans="6:6" x14ac:dyDescent="0.25">
      <c r="F694419" s="195"/>
    </row>
    <row r="694420" spans="6:6" x14ac:dyDescent="0.25">
      <c r="F694420" s="195"/>
    </row>
    <row r="694421" spans="6:6" x14ac:dyDescent="0.25">
      <c r="F694421" s="195"/>
    </row>
    <row r="694422" spans="6:6" x14ac:dyDescent="0.25">
      <c r="F694422" s="195"/>
    </row>
    <row r="694423" spans="6:6" x14ac:dyDescent="0.25">
      <c r="F694423" s="195"/>
    </row>
    <row r="694424" spans="6:6" x14ac:dyDescent="0.25">
      <c r="F694424" s="195"/>
    </row>
    <row r="694425" spans="6:6" x14ac:dyDescent="0.25">
      <c r="F694425" s="195"/>
    </row>
    <row r="694426" spans="6:6" x14ac:dyDescent="0.25">
      <c r="F694426" s="195"/>
    </row>
    <row r="694427" spans="6:6" x14ac:dyDescent="0.25">
      <c r="F694427" s="195"/>
    </row>
    <row r="694428" spans="6:6" x14ac:dyDescent="0.25">
      <c r="F694428" s="195"/>
    </row>
    <row r="694429" spans="6:6" x14ac:dyDescent="0.25">
      <c r="F694429" s="195"/>
    </row>
    <row r="694430" spans="6:6" x14ac:dyDescent="0.25">
      <c r="F694430" s="195"/>
    </row>
    <row r="694431" spans="6:6" x14ac:dyDescent="0.25">
      <c r="F694431" s="195"/>
    </row>
    <row r="694432" spans="6:6" x14ac:dyDescent="0.25">
      <c r="F694432" s="195"/>
    </row>
    <row r="694433" spans="6:6" x14ac:dyDescent="0.25">
      <c r="F694433" s="195"/>
    </row>
    <row r="694434" spans="6:6" x14ac:dyDescent="0.25">
      <c r="F694434" s="195"/>
    </row>
    <row r="694435" spans="6:6" x14ac:dyDescent="0.25">
      <c r="F694435" s="195"/>
    </row>
    <row r="694436" spans="6:6" x14ac:dyDescent="0.25">
      <c r="F694436" s="195"/>
    </row>
    <row r="694437" spans="6:6" x14ac:dyDescent="0.25">
      <c r="F694437" s="195"/>
    </row>
    <row r="694438" spans="6:6" x14ac:dyDescent="0.25">
      <c r="F694438" s="195"/>
    </row>
    <row r="694439" spans="6:6" x14ac:dyDescent="0.25">
      <c r="F694439" s="195"/>
    </row>
    <row r="694440" spans="6:6" x14ac:dyDescent="0.25">
      <c r="F694440" s="195"/>
    </row>
    <row r="694441" spans="6:6" x14ac:dyDescent="0.25">
      <c r="F694441" s="195"/>
    </row>
    <row r="694442" spans="6:6" x14ac:dyDescent="0.25">
      <c r="F694442" s="195"/>
    </row>
    <row r="694443" spans="6:6" x14ac:dyDescent="0.25">
      <c r="F694443" s="195"/>
    </row>
    <row r="694444" spans="6:6" x14ac:dyDescent="0.25">
      <c r="F694444" s="195"/>
    </row>
    <row r="694445" spans="6:6" x14ac:dyDescent="0.25">
      <c r="F694445" s="195"/>
    </row>
    <row r="694446" spans="6:6" x14ac:dyDescent="0.25">
      <c r="F694446" s="195"/>
    </row>
    <row r="694447" spans="6:6" x14ac:dyDescent="0.25">
      <c r="F694447" s="195"/>
    </row>
    <row r="694448" spans="6:6" x14ac:dyDescent="0.25">
      <c r="F694448" s="195"/>
    </row>
    <row r="694449" spans="6:6" x14ac:dyDescent="0.25">
      <c r="F694449" s="195"/>
    </row>
    <row r="694450" spans="6:6" x14ac:dyDescent="0.25">
      <c r="F694450" s="195"/>
    </row>
    <row r="694451" spans="6:6" x14ac:dyDescent="0.25">
      <c r="F694451" s="195"/>
    </row>
    <row r="694452" spans="6:6" x14ac:dyDescent="0.25">
      <c r="F694452" s="195"/>
    </row>
    <row r="694453" spans="6:6" x14ac:dyDescent="0.25">
      <c r="F694453" s="195"/>
    </row>
    <row r="694454" spans="6:6" x14ac:dyDescent="0.25">
      <c r="F694454" s="195"/>
    </row>
    <row r="694455" spans="6:6" x14ac:dyDescent="0.25">
      <c r="F694455" s="195"/>
    </row>
    <row r="694456" spans="6:6" x14ac:dyDescent="0.25">
      <c r="F694456" s="195"/>
    </row>
    <row r="694457" spans="6:6" x14ac:dyDescent="0.25">
      <c r="F694457" s="195"/>
    </row>
    <row r="694458" spans="6:6" x14ac:dyDescent="0.25">
      <c r="F694458" s="195"/>
    </row>
    <row r="694459" spans="6:6" x14ac:dyDescent="0.25">
      <c r="F694459" s="195"/>
    </row>
    <row r="694460" spans="6:6" x14ac:dyDescent="0.25">
      <c r="F694460" s="195"/>
    </row>
    <row r="694461" spans="6:6" x14ac:dyDescent="0.25">
      <c r="F694461" s="195"/>
    </row>
    <row r="694462" spans="6:6" x14ac:dyDescent="0.25">
      <c r="F694462" s="195"/>
    </row>
    <row r="694463" spans="6:6" x14ac:dyDescent="0.25">
      <c r="F694463" s="195"/>
    </row>
    <row r="694464" spans="6:6" x14ac:dyDescent="0.25">
      <c r="F694464" s="195"/>
    </row>
    <row r="694465" spans="6:6" x14ac:dyDescent="0.25">
      <c r="F694465" s="195"/>
    </row>
    <row r="694466" spans="6:6" x14ac:dyDescent="0.25">
      <c r="F694466" s="195"/>
    </row>
    <row r="694467" spans="6:6" x14ac:dyDescent="0.25">
      <c r="F694467" s="195"/>
    </row>
    <row r="694468" spans="6:6" x14ac:dyDescent="0.25">
      <c r="F694468" s="195"/>
    </row>
    <row r="694469" spans="6:6" x14ac:dyDescent="0.25">
      <c r="F694469" s="195"/>
    </row>
    <row r="694470" spans="6:6" x14ac:dyDescent="0.25">
      <c r="F694470" s="195"/>
    </row>
    <row r="694471" spans="6:6" x14ac:dyDescent="0.25">
      <c r="F694471" s="195"/>
    </row>
    <row r="694472" spans="6:6" x14ac:dyDescent="0.25">
      <c r="F694472" s="195"/>
    </row>
    <row r="694473" spans="6:6" x14ac:dyDescent="0.25">
      <c r="F694473" s="195"/>
    </row>
    <row r="694474" spans="6:6" x14ac:dyDescent="0.25">
      <c r="F694474" s="195"/>
    </row>
    <row r="694475" spans="6:6" x14ac:dyDescent="0.25">
      <c r="F694475" s="195"/>
    </row>
    <row r="694476" spans="6:6" x14ac:dyDescent="0.25">
      <c r="F694476" s="195"/>
    </row>
    <row r="694477" spans="6:6" x14ac:dyDescent="0.25">
      <c r="F694477" s="195"/>
    </row>
    <row r="694478" spans="6:6" x14ac:dyDescent="0.25">
      <c r="F694478" s="195"/>
    </row>
    <row r="694479" spans="6:6" x14ac:dyDescent="0.25">
      <c r="F694479" s="195"/>
    </row>
    <row r="694480" spans="6:6" x14ac:dyDescent="0.25">
      <c r="F694480" s="195"/>
    </row>
    <row r="694481" spans="6:6" x14ac:dyDescent="0.25">
      <c r="F694481" s="195"/>
    </row>
    <row r="694482" spans="6:6" x14ac:dyDescent="0.25">
      <c r="F694482" s="195"/>
    </row>
    <row r="694483" spans="6:6" x14ac:dyDescent="0.25">
      <c r="F694483" s="195"/>
    </row>
    <row r="694484" spans="6:6" x14ac:dyDescent="0.25">
      <c r="F694484" s="195"/>
    </row>
    <row r="694485" spans="6:6" x14ac:dyDescent="0.25">
      <c r="F694485" s="195"/>
    </row>
    <row r="694486" spans="6:6" x14ac:dyDescent="0.25">
      <c r="F694486" s="195"/>
    </row>
    <row r="694487" spans="6:6" x14ac:dyDescent="0.25">
      <c r="F694487" s="195"/>
    </row>
    <row r="694488" spans="6:6" x14ac:dyDescent="0.25">
      <c r="F694488" s="195"/>
    </row>
    <row r="694489" spans="6:6" x14ac:dyDescent="0.25">
      <c r="F694489" s="195"/>
    </row>
    <row r="694490" spans="6:6" x14ac:dyDescent="0.25">
      <c r="F694490" s="195"/>
    </row>
    <row r="694491" spans="6:6" x14ac:dyDescent="0.25">
      <c r="F694491" s="195"/>
    </row>
    <row r="694492" spans="6:6" x14ac:dyDescent="0.25">
      <c r="F694492" s="195"/>
    </row>
    <row r="694493" spans="6:6" x14ac:dyDescent="0.25">
      <c r="F694493" s="195"/>
    </row>
    <row r="694494" spans="6:6" x14ac:dyDescent="0.25">
      <c r="F694494" s="195"/>
    </row>
    <row r="694495" spans="6:6" x14ac:dyDescent="0.25">
      <c r="F694495" s="195"/>
    </row>
    <row r="694496" spans="6:6" x14ac:dyDescent="0.25">
      <c r="F694496" s="195"/>
    </row>
    <row r="694497" spans="6:6" x14ac:dyDescent="0.25">
      <c r="F694497" s="195"/>
    </row>
    <row r="694498" spans="6:6" x14ac:dyDescent="0.25">
      <c r="F694498" s="195"/>
    </row>
    <row r="694499" spans="6:6" x14ac:dyDescent="0.25">
      <c r="F694499" s="195"/>
    </row>
    <row r="694500" spans="6:6" x14ac:dyDescent="0.25">
      <c r="F694500" s="195"/>
    </row>
    <row r="694501" spans="6:6" x14ac:dyDescent="0.25">
      <c r="F694501" s="195"/>
    </row>
    <row r="694502" spans="6:6" x14ac:dyDescent="0.25">
      <c r="F694502" s="195"/>
    </row>
    <row r="694503" spans="6:6" x14ac:dyDescent="0.25">
      <c r="F694503" s="195"/>
    </row>
    <row r="694504" spans="6:6" x14ac:dyDescent="0.25">
      <c r="F694504" s="195"/>
    </row>
    <row r="694505" spans="6:6" x14ac:dyDescent="0.25">
      <c r="F694505" s="195"/>
    </row>
    <row r="694506" spans="6:6" x14ac:dyDescent="0.25">
      <c r="F694506" s="195"/>
    </row>
    <row r="694507" spans="6:6" x14ac:dyDescent="0.25">
      <c r="F694507" s="195"/>
    </row>
    <row r="694508" spans="6:6" x14ac:dyDescent="0.25">
      <c r="F694508" s="195"/>
    </row>
    <row r="694509" spans="6:6" x14ac:dyDescent="0.25">
      <c r="F694509" s="195"/>
    </row>
    <row r="694510" spans="6:6" x14ac:dyDescent="0.25">
      <c r="F694510" s="195"/>
    </row>
    <row r="694511" spans="6:6" x14ac:dyDescent="0.25">
      <c r="F694511" s="195"/>
    </row>
    <row r="694512" spans="6:6" x14ac:dyDescent="0.25">
      <c r="F694512" s="195"/>
    </row>
    <row r="699630" spans="6:6" x14ac:dyDescent="0.25">
      <c r="F699630" s="195"/>
    </row>
    <row r="699631" spans="6:6" x14ac:dyDescent="0.25">
      <c r="F699631" s="195"/>
    </row>
    <row r="699632" spans="6:6" x14ac:dyDescent="0.25">
      <c r="F699632" s="195"/>
    </row>
    <row r="699633" spans="6:6" x14ac:dyDescent="0.25">
      <c r="F699633" s="195"/>
    </row>
    <row r="699634" spans="6:6" x14ac:dyDescent="0.25">
      <c r="F699634" s="195"/>
    </row>
    <row r="699635" spans="6:6" x14ac:dyDescent="0.25">
      <c r="F699635" s="195"/>
    </row>
    <row r="699636" spans="6:6" x14ac:dyDescent="0.25">
      <c r="F699636" s="195"/>
    </row>
    <row r="699637" spans="6:6" x14ac:dyDescent="0.25">
      <c r="F699637" s="195"/>
    </row>
    <row r="699638" spans="6:6" x14ac:dyDescent="0.25">
      <c r="F699638" s="195"/>
    </row>
    <row r="699639" spans="6:6" x14ac:dyDescent="0.25">
      <c r="F699639" s="195"/>
    </row>
    <row r="699640" spans="6:6" x14ac:dyDescent="0.25">
      <c r="F699640" s="195"/>
    </row>
    <row r="699641" spans="6:6" x14ac:dyDescent="0.25">
      <c r="F699641" s="195"/>
    </row>
    <row r="699642" spans="6:6" x14ac:dyDescent="0.25">
      <c r="F699642" s="195"/>
    </row>
    <row r="699643" spans="6:6" x14ac:dyDescent="0.25">
      <c r="F699643" s="195"/>
    </row>
    <row r="699644" spans="6:6" x14ac:dyDescent="0.25">
      <c r="F699644" s="195"/>
    </row>
    <row r="699645" spans="6:6" x14ac:dyDescent="0.25">
      <c r="F699645" s="195"/>
    </row>
    <row r="699646" spans="6:6" x14ac:dyDescent="0.25">
      <c r="F699646" s="195"/>
    </row>
    <row r="699647" spans="6:6" x14ac:dyDescent="0.25">
      <c r="F699647" s="195"/>
    </row>
    <row r="699648" spans="6:6" x14ac:dyDescent="0.25">
      <c r="F699648" s="195"/>
    </row>
    <row r="699649" spans="6:6" x14ac:dyDescent="0.25">
      <c r="F699649" s="195"/>
    </row>
    <row r="699650" spans="6:6" x14ac:dyDescent="0.25">
      <c r="F699650" s="195"/>
    </row>
    <row r="699651" spans="6:6" x14ac:dyDescent="0.25">
      <c r="F699651" s="195"/>
    </row>
    <row r="699652" spans="6:6" x14ac:dyDescent="0.25">
      <c r="F699652" s="195"/>
    </row>
    <row r="699653" spans="6:6" x14ac:dyDescent="0.25">
      <c r="F699653" s="195"/>
    </row>
    <row r="699654" spans="6:6" x14ac:dyDescent="0.25">
      <c r="F699654" s="195"/>
    </row>
    <row r="699655" spans="6:6" x14ac:dyDescent="0.25">
      <c r="F699655" s="195"/>
    </row>
    <row r="699656" spans="6:6" x14ac:dyDescent="0.25">
      <c r="F699656" s="195"/>
    </row>
    <row r="699657" spans="6:6" x14ac:dyDescent="0.25">
      <c r="F699657" s="195"/>
    </row>
    <row r="699658" spans="6:6" x14ac:dyDescent="0.25">
      <c r="F699658" s="195"/>
    </row>
    <row r="699659" spans="6:6" x14ac:dyDescent="0.25">
      <c r="F699659" s="195"/>
    </row>
    <row r="699660" spans="6:6" x14ac:dyDescent="0.25">
      <c r="F699660" s="195"/>
    </row>
    <row r="699661" spans="6:6" x14ac:dyDescent="0.25">
      <c r="F699661" s="195"/>
    </row>
    <row r="699662" spans="6:6" x14ac:dyDescent="0.25">
      <c r="F699662" s="195"/>
    </row>
    <row r="699663" spans="6:6" x14ac:dyDescent="0.25">
      <c r="F699663" s="195"/>
    </row>
    <row r="699664" spans="6:6" x14ac:dyDescent="0.25">
      <c r="F699664" s="195"/>
    </row>
    <row r="699665" spans="6:6" x14ac:dyDescent="0.25">
      <c r="F699665" s="195"/>
    </row>
    <row r="699666" spans="6:6" x14ac:dyDescent="0.25">
      <c r="F699666" s="195"/>
    </row>
    <row r="699667" spans="6:6" x14ac:dyDescent="0.25">
      <c r="F699667" s="195"/>
    </row>
    <row r="699668" spans="6:6" x14ac:dyDescent="0.25">
      <c r="F699668" s="195"/>
    </row>
    <row r="699669" spans="6:6" x14ac:dyDescent="0.25">
      <c r="F699669" s="195"/>
    </row>
    <row r="699670" spans="6:6" x14ac:dyDescent="0.25">
      <c r="F699670" s="195"/>
    </row>
    <row r="699671" spans="6:6" x14ac:dyDescent="0.25">
      <c r="F699671" s="195"/>
    </row>
    <row r="699672" spans="6:6" x14ac:dyDescent="0.25">
      <c r="F699672" s="195"/>
    </row>
    <row r="699673" spans="6:6" x14ac:dyDescent="0.25">
      <c r="F699673" s="195"/>
    </row>
    <row r="699674" spans="6:6" x14ac:dyDescent="0.25">
      <c r="F699674" s="195"/>
    </row>
    <row r="699675" spans="6:6" x14ac:dyDescent="0.25">
      <c r="F699675" s="195"/>
    </row>
    <row r="699676" spans="6:6" x14ac:dyDescent="0.25">
      <c r="F699676" s="195"/>
    </row>
    <row r="699677" spans="6:6" x14ac:dyDescent="0.25">
      <c r="F699677" s="195"/>
    </row>
    <row r="699678" spans="6:6" x14ac:dyDescent="0.25">
      <c r="F699678" s="195"/>
    </row>
    <row r="699679" spans="6:6" x14ac:dyDescent="0.25">
      <c r="F699679" s="195"/>
    </row>
    <row r="699680" spans="6:6" x14ac:dyDescent="0.25">
      <c r="F699680" s="195"/>
    </row>
    <row r="699681" spans="6:6" x14ac:dyDescent="0.25">
      <c r="F699681" s="195"/>
    </row>
    <row r="699682" spans="6:6" x14ac:dyDescent="0.25">
      <c r="F699682" s="195"/>
    </row>
    <row r="699683" spans="6:6" x14ac:dyDescent="0.25">
      <c r="F699683" s="195"/>
    </row>
    <row r="699684" spans="6:6" x14ac:dyDescent="0.25">
      <c r="F699684" s="195"/>
    </row>
    <row r="699685" spans="6:6" x14ac:dyDescent="0.25">
      <c r="F699685" s="195"/>
    </row>
    <row r="699686" spans="6:6" x14ac:dyDescent="0.25">
      <c r="F699686" s="195"/>
    </row>
    <row r="699687" spans="6:6" x14ac:dyDescent="0.25">
      <c r="F699687" s="195"/>
    </row>
    <row r="699688" spans="6:6" x14ac:dyDescent="0.25">
      <c r="F699688" s="195"/>
    </row>
    <row r="699689" spans="6:6" x14ac:dyDescent="0.25">
      <c r="F699689" s="195"/>
    </row>
    <row r="699690" spans="6:6" x14ac:dyDescent="0.25">
      <c r="F699690" s="195"/>
    </row>
    <row r="699691" spans="6:6" x14ac:dyDescent="0.25">
      <c r="F699691" s="195"/>
    </row>
    <row r="699692" spans="6:6" x14ac:dyDescent="0.25">
      <c r="F699692" s="195"/>
    </row>
    <row r="699693" spans="6:6" x14ac:dyDescent="0.25">
      <c r="F699693" s="195"/>
    </row>
    <row r="699694" spans="6:6" x14ac:dyDescent="0.25">
      <c r="F699694" s="195"/>
    </row>
    <row r="699695" spans="6:6" x14ac:dyDescent="0.25">
      <c r="F699695" s="195"/>
    </row>
    <row r="699696" spans="6:6" x14ac:dyDescent="0.25">
      <c r="F699696" s="195"/>
    </row>
    <row r="699697" spans="6:6" x14ac:dyDescent="0.25">
      <c r="F699697" s="195"/>
    </row>
    <row r="699698" spans="6:6" x14ac:dyDescent="0.25">
      <c r="F699698" s="195"/>
    </row>
    <row r="699699" spans="6:6" x14ac:dyDescent="0.25">
      <c r="F699699" s="195"/>
    </row>
    <row r="699700" spans="6:6" x14ac:dyDescent="0.25">
      <c r="F699700" s="195"/>
    </row>
    <row r="699701" spans="6:6" x14ac:dyDescent="0.25">
      <c r="F699701" s="195"/>
    </row>
    <row r="699702" spans="6:6" x14ac:dyDescent="0.25">
      <c r="F699702" s="195"/>
    </row>
    <row r="699703" spans="6:6" x14ac:dyDescent="0.25">
      <c r="F699703" s="195"/>
    </row>
    <row r="699704" spans="6:6" x14ac:dyDescent="0.25">
      <c r="F699704" s="195"/>
    </row>
    <row r="699705" spans="6:6" x14ac:dyDescent="0.25">
      <c r="F699705" s="195"/>
    </row>
    <row r="699706" spans="6:6" x14ac:dyDescent="0.25">
      <c r="F699706" s="195"/>
    </row>
    <row r="699707" spans="6:6" x14ac:dyDescent="0.25">
      <c r="F699707" s="195"/>
    </row>
    <row r="699708" spans="6:6" x14ac:dyDescent="0.25">
      <c r="F699708" s="195"/>
    </row>
    <row r="699709" spans="6:6" x14ac:dyDescent="0.25">
      <c r="F699709" s="195"/>
    </row>
    <row r="699710" spans="6:6" x14ac:dyDescent="0.25">
      <c r="F699710" s="195"/>
    </row>
    <row r="699711" spans="6:6" x14ac:dyDescent="0.25">
      <c r="F699711" s="195"/>
    </row>
    <row r="699712" spans="6:6" x14ac:dyDescent="0.25">
      <c r="F699712" s="195"/>
    </row>
    <row r="699713" spans="6:6" x14ac:dyDescent="0.25">
      <c r="F699713" s="195"/>
    </row>
    <row r="699714" spans="6:6" x14ac:dyDescent="0.25">
      <c r="F699714" s="195"/>
    </row>
    <row r="699715" spans="6:6" x14ac:dyDescent="0.25">
      <c r="F699715" s="195"/>
    </row>
    <row r="699716" spans="6:6" x14ac:dyDescent="0.25">
      <c r="F699716" s="195"/>
    </row>
    <row r="699717" spans="6:6" x14ac:dyDescent="0.25">
      <c r="F699717" s="195"/>
    </row>
    <row r="699718" spans="6:6" x14ac:dyDescent="0.25">
      <c r="F699718" s="195"/>
    </row>
    <row r="699719" spans="6:6" x14ac:dyDescent="0.25">
      <c r="F699719" s="195"/>
    </row>
    <row r="699720" spans="6:6" x14ac:dyDescent="0.25">
      <c r="F699720" s="195"/>
    </row>
    <row r="699721" spans="6:6" x14ac:dyDescent="0.25">
      <c r="F699721" s="195"/>
    </row>
    <row r="699722" spans="6:6" x14ac:dyDescent="0.25">
      <c r="F699722" s="195"/>
    </row>
    <row r="699723" spans="6:6" x14ac:dyDescent="0.25">
      <c r="F699723" s="195"/>
    </row>
    <row r="699724" spans="6:6" x14ac:dyDescent="0.25">
      <c r="F699724" s="195"/>
    </row>
    <row r="699725" spans="6:6" x14ac:dyDescent="0.25">
      <c r="F699725" s="195"/>
    </row>
    <row r="699726" spans="6:6" x14ac:dyDescent="0.25">
      <c r="F699726" s="195"/>
    </row>
    <row r="699727" spans="6:6" x14ac:dyDescent="0.25">
      <c r="F699727" s="195"/>
    </row>
    <row r="699728" spans="6:6" x14ac:dyDescent="0.25">
      <c r="F699728" s="195"/>
    </row>
    <row r="699729" spans="6:6" x14ac:dyDescent="0.25">
      <c r="F699729" s="195"/>
    </row>
    <row r="699730" spans="6:6" x14ac:dyDescent="0.25">
      <c r="F699730" s="195"/>
    </row>
    <row r="699731" spans="6:6" x14ac:dyDescent="0.25">
      <c r="F699731" s="195"/>
    </row>
    <row r="699732" spans="6:6" x14ac:dyDescent="0.25">
      <c r="F699732" s="195"/>
    </row>
    <row r="699733" spans="6:6" x14ac:dyDescent="0.25">
      <c r="F699733" s="195"/>
    </row>
    <row r="699734" spans="6:6" x14ac:dyDescent="0.25">
      <c r="F699734" s="195"/>
    </row>
    <row r="699735" spans="6:6" x14ac:dyDescent="0.25">
      <c r="F699735" s="195"/>
    </row>
    <row r="699736" spans="6:6" x14ac:dyDescent="0.25">
      <c r="F699736" s="195"/>
    </row>
    <row r="699737" spans="6:6" x14ac:dyDescent="0.25">
      <c r="F699737" s="195"/>
    </row>
    <row r="699738" spans="6:6" x14ac:dyDescent="0.25">
      <c r="F699738" s="195"/>
    </row>
    <row r="699739" spans="6:6" x14ac:dyDescent="0.25">
      <c r="F699739" s="195"/>
    </row>
    <row r="699740" spans="6:6" x14ac:dyDescent="0.25">
      <c r="F699740" s="195"/>
    </row>
    <row r="699741" spans="6:6" x14ac:dyDescent="0.25">
      <c r="F699741" s="195"/>
    </row>
    <row r="699742" spans="6:6" x14ac:dyDescent="0.25">
      <c r="F699742" s="195"/>
    </row>
    <row r="699743" spans="6:6" x14ac:dyDescent="0.25">
      <c r="F699743" s="195"/>
    </row>
    <row r="699744" spans="6:6" x14ac:dyDescent="0.25">
      <c r="F699744" s="195"/>
    </row>
    <row r="699745" spans="6:6" x14ac:dyDescent="0.25">
      <c r="F699745" s="195"/>
    </row>
    <row r="699746" spans="6:6" x14ac:dyDescent="0.25">
      <c r="F699746" s="195"/>
    </row>
    <row r="699747" spans="6:6" x14ac:dyDescent="0.25">
      <c r="F699747" s="195"/>
    </row>
    <row r="699748" spans="6:6" x14ac:dyDescent="0.25">
      <c r="F699748" s="195"/>
    </row>
    <row r="699749" spans="6:6" x14ac:dyDescent="0.25">
      <c r="F699749" s="195"/>
    </row>
    <row r="699750" spans="6:6" x14ac:dyDescent="0.25">
      <c r="F699750" s="195"/>
    </row>
    <row r="699751" spans="6:6" x14ac:dyDescent="0.25">
      <c r="F699751" s="195"/>
    </row>
    <row r="699752" spans="6:6" x14ac:dyDescent="0.25">
      <c r="F699752" s="195"/>
    </row>
    <row r="699753" spans="6:6" x14ac:dyDescent="0.25">
      <c r="F699753" s="195"/>
    </row>
    <row r="699754" spans="6:6" x14ac:dyDescent="0.25">
      <c r="F699754" s="195"/>
    </row>
    <row r="699755" spans="6:6" x14ac:dyDescent="0.25">
      <c r="F699755" s="195"/>
    </row>
    <row r="699756" spans="6:6" x14ac:dyDescent="0.25">
      <c r="F699756" s="195"/>
    </row>
    <row r="699757" spans="6:6" x14ac:dyDescent="0.25">
      <c r="F699757" s="195"/>
    </row>
    <row r="699758" spans="6:6" x14ac:dyDescent="0.25">
      <c r="F699758" s="195"/>
    </row>
    <row r="699759" spans="6:6" x14ac:dyDescent="0.25">
      <c r="F699759" s="195"/>
    </row>
    <row r="699760" spans="6:6" x14ac:dyDescent="0.25">
      <c r="F699760" s="195"/>
    </row>
    <row r="699761" spans="6:6" x14ac:dyDescent="0.25">
      <c r="F699761" s="195"/>
    </row>
    <row r="699762" spans="6:6" x14ac:dyDescent="0.25">
      <c r="F699762" s="195"/>
    </row>
    <row r="699763" spans="6:6" x14ac:dyDescent="0.25">
      <c r="F699763" s="195"/>
    </row>
    <row r="699764" spans="6:6" x14ac:dyDescent="0.25">
      <c r="F699764" s="195"/>
    </row>
    <row r="699765" spans="6:6" x14ac:dyDescent="0.25">
      <c r="F699765" s="195"/>
    </row>
    <row r="699766" spans="6:6" x14ac:dyDescent="0.25">
      <c r="F699766" s="195"/>
    </row>
    <row r="699767" spans="6:6" x14ac:dyDescent="0.25">
      <c r="F699767" s="195"/>
    </row>
    <row r="699768" spans="6:6" x14ac:dyDescent="0.25">
      <c r="F699768" s="195"/>
    </row>
    <row r="699769" spans="6:6" x14ac:dyDescent="0.25">
      <c r="F699769" s="195"/>
    </row>
    <row r="699770" spans="6:6" x14ac:dyDescent="0.25">
      <c r="F699770" s="195"/>
    </row>
    <row r="699771" spans="6:6" x14ac:dyDescent="0.25">
      <c r="F699771" s="195"/>
    </row>
    <row r="699772" spans="6:6" x14ac:dyDescent="0.25">
      <c r="F699772" s="195"/>
    </row>
    <row r="699773" spans="6:6" x14ac:dyDescent="0.25">
      <c r="F699773" s="195"/>
    </row>
    <row r="699774" spans="6:6" x14ac:dyDescent="0.25">
      <c r="F699774" s="195"/>
    </row>
    <row r="699775" spans="6:6" x14ac:dyDescent="0.25">
      <c r="F699775" s="195"/>
    </row>
    <row r="699776" spans="6:6" x14ac:dyDescent="0.25">
      <c r="F699776" s="195"/>
    </row>
    <row r="699777" spans="6:6" x14ac:dyDescent="0.25">
      <c r="F699777" s="195"/>
    </row>
    <row r="699778" spans="6:6" x14ac:dyDescent="0.25">
      <c r="F699778" s="195"/>
    </row>
    <row r="699779" spans="6:6" x14ac:dyDescent="0.25">
      <c r="F699779" s="195"/>
    </row>
    <row r="699780" spans="6:6" x14ac:dyDescent="0.25">
      <c r="F699780" s="195"/>
    </row>
    <row r="699781" spans="6:6" x14ac:dyDescent="0.25">
      <c r="F699781" s="195"/>
    </row>
    <row r="699782" spans="6:6" x14ac:dyDescent="0.25">
      <c r="F699782" s="195"/>
    </row>
    <row r="699783" spans="6:6" x14ac:dyDescent="0.25">
      <c r="F699783" s="195"/>
    </row>
    <row r="699784" spans="6:6" x14ac:dyDescent="0.25">
      <c r="F699784" s="195"/>
    </row>
    <row r="699785" spans="6:6" x14ac:dyDescent="0.25">
      <c r="F699785" s="195"/>
    </row>
    <row r="699786" spans="6:6" x14ac:dyDescent="0.25">
      <c r="F699786" s="195"/>
    </row>
    <row r="699787" spans="6:6" x14ac:dyDescent="0.25">
      <c r="F699787" s="195"/>
    </row>
    <row r="699788" spans="6:6" x14ac:dyDescent="0.25">
      <c r="F699788" s="195"/>
    </row>
    <row r="699789" spans="6:6" x14ac:dyDescent="0.25">
      <c r="F699789" s="195"/>
    </row>
    <row r="699790" spans="6:6" x14ac:dyDescent="0.25">
      <c r="F699790" s="195"/>
    </row>
    <row r="699791" spans="6:6" x14ac:dyDescent="0.25">
      <c r="F699791" s="195"/>
    </row>
    <row r="699792" spans="6:6" x14ac:dyDescent="0.25">
      <c r="F699792" s="195"/>
    </row>
    <row r="699793" spans="6:6" x14ac:dyDescent="0.25">
      <c r="F699793" s="195"/>
    </row>
    <row r="699794" spans="6:6" x14ac:dyDescent="0.25">
      <c r="F699794" s="195"/>
    </row>
    <row r="699795" spans="6:6" x14ac:dyDescent="0.25">
      <c r="F699795" s="195"/>
    </row>
    <row r="699796" spans="6:6" x14ac:dyDescent="0.25">
      <c r="F699796" s="195"/>
    </row>
    <row r="699797" spans="6:6" x14ac:dyDescent="0.25">
      <c r="F699797" s="195"/>
    </row>
    <row r="699798" spans="6:6" x14ac:dyDescent="0.25">
      <c r="F699798" s="195"/>
    </row>
    <row r="699799" spans="6:6" x14ac:dyDescent="0.25">
      <c r="F699799" s="195"/>
    </row>
    <row r="699800" spans="6:6" x14ac:dyDescent="0.25">
      <c r="F699800" s="195"/>
    </row>
    <row r="699801" spans="6:6" x14ac:dyDescent="0.25">
      <c r="F699801" s="195"/>
    </row>
    <row r="699802" spans="6:6" x14ac:dyDescent="0.25">
      <c r="F699802" s="195"/>
    </row>
    <row r="699803" spans="6:6" x14ac:dyDescent="0.25">
      <c r="F699803" s="195"/>
    </row>
    <row r="699804" spans="6:6" x14ac:dyDescent="0.25">
      <c r="F699804" s="195"/>
    </row>
    <row r="699805" spans="6:6" x14ac:dyDescent="0.25">
      <c r="F699805" s="195"/>
    </row>
    <row r="699806" spans="6:6" x14ac:dyDescent="0.25">
      <c r="F699806" s="195"/>
    </row>
    <row r="699807" spans="6:6" x14ac:dyDescent="0.25">
      <c r="F699807" s="195"/>
    </row>
    <row r="699808" spans="6:6" x14ac:dyDescent="0.25">
      <c r="F699808" s="195"/>
    </row>
    <row r="699809" spans="6:6" x14ac:dyDescent="0.25">
      <c r="F699809" s="195"/>
    </row>
    <row r="699810" spans="6:6" x14ac:dyDescent="0.25">
      <c r="F699810" s="195"/>
    </row>
    <row r="699811" spans="6:6" x14ac:dyDescent="0.25">
      <c r="F699811" s="195"/>
    </row>
    <row r="699812" spans="6:6" x14ac:dyDescent="0.25">
      <c r="F699812" s="195"/>
    </row>
    <row r="699813" spans="6:6" x14ac:dyDescent="0.25">
      <c r="F699813" s="195"/>
    </row>
    <row r="699814" spans="6:6" x14ac:dyDescent="0.25">
      <c r="F699814" s="195"/>
    </row>
    <row r="699815" spans="6:6" x14ac:dyDescent="0.25">
      <c r="F699815" s="195"/>
    </row>
    <row r="699816" spans="6:6" x14ac:dyDescent="0.25">
      <c r="F699816" s="195"/>
    </row>
    <row r="699817" spans="6:6" x14ac:dyDescent="0.25">
      <c r="F699817" s="195"/>
    </row>
    <row r="699818" spans="6:6" x14ac:dyDescent="0.25">
      <c r="F699818" s="195"/>
    </row>
    <row r="699819" spans="6:6" x14ac:dyDescent="0.25">
      <c r="F699819" s="195"/>
    </row>
    <row r="699820" spans="6:6" x14ac:dyDescent="0.25">
      <c r="F699820" s="195"/>
    </row>
    <row r="699821" spans="6:6" x14ac:dyDescent="0.25">
      <c r="F699821" s="195"/>
    </row>
    <row r="699822" spans="6:6" x14ac:dyDescent="0.25">
      <c r="F699822" s="195"/>
    </row>
    <row r="699823" spans="6:6" x14ac:dyDescent="0.25">
      <c r="F699823" s="195"/>
    </row>
    <row r="699824" spans="6:6" x14ac:dyDescent="0.25">
      <c r="F699824" s="195"/>
    </row>
    <row r="699825" spans="6:6" x14ac:dyDescent="0.25">
      <c r="F699825" s="195"/>
    </row>
    <row r="699826" spans="6:6" x14ac:dyDescent="0.25">
      <c r="F699826" s="195"/>
    </row>
    <row r="699827" spans="6:6" x14ac:dyDescent="0.25">
      <c r="F699827" s="195"/>
    </row>
    <row r="699828" spans="6:6" x14ac:dyDescent="0.25">
      <c r="F699828" s="195"/>
    </row>
    <row r="699829" spans="6:6" x14ac:dyDescent="0.25">
      <c r="F699829" s="195"/>
    </row>
    <row r="699830" spans="6:6" x14ac:dyDescent="0.25">
      <c r="F699830" s="195"/>
    </row>
    <row r="699831" spans="6:6" x14ac:dyDescent="0.25">
      <c r="F699831" s="195"/>
    </row>
    <row r="699832" spans="6:6" x14ac:dyDescent="0.25">
      <c r="F699832" s="195"/>
    </row>
    <row r="699833" spans="6:6" x14ac:dyDescent="0.25">
      <c r="F699833" s="195"/>
    </row>
    <row r="699834" spans="6:6" x14ac:dyDescent="0.25">
      <c r="F699834" s="195"/>
    </row>
    <row r="699835" spans="6:6" x14ac:dyDescent="0.25">
      <c r="F699835" s="195"/>
    </row>
    <row r="699836" spans="6:6" x14ac:dyDescent="0.25">
      <c r="F699836" s="195"/>
    </row>
    <row r="699837" spans="6:6" x14ac:dyDescent="0.25">
      <c r="F699837" s="195"/>
    </row>
    <row r="699838" spans="6:6" x14ac:dyDescent="0.25">
      <c r="F699838" s="195"/>
    </row>
    <row r="699839" spans="6:6" x14ac:dyDescent="0.25">
      <c r="F699839" s="195"/>
    </row>
    <row r="699840" spans="6:6" x14ac:dyDescent="0.25">
      <c r="F699840" s="195"/>
    </row>
    <row r="699841" spans="6:6" x14ac:dyDescent="0.25">
      <c r="F699841" s="195"/>
    </row>
    <row r="699842" spans="6:6" x14ac:dyDescent="0.25">
      <c r="F699842" s="195"/>
    </row>
    <row r="699843" spans="6:6" x14ac:dyDescent="0.25">
      <c r="F699843" s="195"/>
    </row>
    <row r="699844" spans="6:6" x14ac:dyDescent="0.25">
      <c r="F699844" s="195"/>
    </row>
    <row r="699845" spans="6:6" x14ac:dyDescent="0.25">
      <c r="F699845" s="195"/>
    </row>
    <row r="699846" spans="6:6" x14ac:dyDescent="0.25">
      <c r="F699846" s="195"/>
    </row>
    <row r="699847" spans="6:6" x14ac:dyDescent="0.25">
      <c r="F699847" s="195"/>
    </row>
    <row r="699848" spans="6:6" x14ac:dyDescent="0.25">
      <c r="F699848" s="195"/>
    </row>
    <row r="699849" spans="6:6" x14ac:dyDescent="0.25">
      <c r="F699849" s="195"/>
    </row>
    <row r="699850" spans="6:6" x14ac:dyDescent="0.25">
      <c r="F699850" s="195"/>
    </row>
    <row r="699851" spans="6:6" x14ac:dyDescent="0.25">
      <c r="F699851" s="195"/>
    </row>
    <row r="699852" spans="6:6" x14ac:dyDescent="0.25">
      <c r="F699852" s="195"/>
    </row>
    <row r="699853" spans="6:6" x14ac:dyDescent="0.25">
      <c r="F699853" s="195"/>
    </row>
    <row r="699854" spans="6:6" x14ac:dyDescent="0.25">
      <c r="F699854" s="195"/>
    </row>
    <row r="699855" spans="6:6" x14ac:dyDescent="0.25">
      <c r="F699855" s="195"/>
    </row>
    <row r="699856" spans="6:6" x14ac:dyDescent="0.25">
      <c r="F699856" s="195"/>
    </row>
    <row r="699857" spans="6:6" x14ac:dyDescent="0.25">
      <c r="F699857" s="195"/>
    </row>
    <row r="699858" spans="6:6" x14ac:dyDescent="0.25">
      <c r="F699858" s="195"/>
    </row>
    <row r="699859" spans="6:6" x14ac:dyDescent="0.25">
      <c r="F699859" s="195"/>
    </row>
    <row r="699860" spans="6:6" x14ac:dyDescent="0.25">
      <c r="F699860" s="195"/>
    </row>
    <row r="699861" spans="6:6" x14ac:dyDescent="0.25">
      <c r="F699861" s="195"/>
    </row>
    <row r="699862" spans="6:6" x14ac:dyDescent="0.25">
      <c r="F699862" s="195"/>
    </row>
    <row r="699863" spans="6:6" x14ac:dyDescent="0.25">
      <c r="F699863" s="195"/>
    </row>
    <row r="699864" spans="6:6" x14ac:dyDescent="0.25">
      <c r="F699864" s="195"/>
    </row>
    <row r="699865" spans="6:6" x14ac:dyDescent="0.25">
      <c r="F699865" s="195"/>
    </row>
    <row r="699866" spans="6:6" x14ac:dyDescent="0.25">
      <c r="F699866" s="195"/>
    </row>
    <row r="699867" spans="6:6" x14ac:dyDescent="0.25">
      <c r="F699867" s="195"/>
    </row>
    <row r="699868" spans="6:6" x14ac:dyDescent="0.25">
      <c r="F699868" s="195"/>
    </row>
    <row r="699869" spans="6:6" x14ac:dyDescent="0.25">
      <c r="F699869" s="195"/>
    </row>
    <row r="699870" spans="6:6" x14ac:dyDescent="0.25">
      <c r="F699870" s="195"/>
    </row>
    <row r="699871" spans="6:6" x14ac:dyDescent="0.25">
      <c r="F699871" s="195"/>
    </row>
    <row r="699872" spans="6:6" x14ac:dyDescent="0.25">
      <c r="F699872" s="195"/>
    </row>
    <row r="699873" spans="6:6" x14ac:dyDescent="0.25">
      <c r="F699873" s="195"/>
    </row>
    <row r="699874" spans="6:6" x14ac:dyDescent="0.25">
      <c r="F699874" s="195"/>
    </row>
    <row r="699875" spans="6:6" x14ac:dyDescent="0.25">
      <c r="F699875" s="195"/>
    </row>
    <row r="699876" spans="6:6" x14ac:dyDescent="0.25">
      <c r="F699876" s="195"/>
    </row>
    <row r="699877" spans="6:6" x14ac:dyDescent="0.25">
      <c r="F699877" s="195"/>
    </row>
    <row r="699878" spans="6:6" x14ac:dyDescent="0.25">
      <c r="F699878" s="195"/>
    </row>
    <row r="699879" spans="6:6" x14ac:dyDescent="0.25">
      <c r="F699879" s="195"/>
    </row>
    <row r="699880" spans="6:6" x14ac:dyDescent="0.25">
      <c r="F699880" s="195"/>
    </row>
    <row r="699881" spans="6:6" x14ac:dyDescent="0.25">
      <c r="F699881" s="195"/>
    </row>
    <row r="699882" spans="6:6" x14ac:dyDescent="0.25">
      <c r="F699882" s="195"/>
    </row>
    <row r="699883" spans="6:6" x14ac:dyDescent="0.25">
      <c r="F699883" s="195"/>
    </row>
    <row r="699884" spans="6:6" x14ac:dyDescent="0.25">
      <c r="F699884" s="195"/>
    </row>
    <row r="699885" spans="6:6" x14ac:dyDescent="0.25">
      <c r="F699885" s="195"/>
    </row>
    <row r="699886" spans="6:6" x14ac:dyDescent="0.25">
      <c r="F699886" s="195"/>
    </row>
    <row r="699887" spans="6:6" x14ac:dyDescent="0.25">
      <c r="F699887" s="195"/>
    </row>
    <row r="699888" spans="6:6" x14ac:dyDescent="0.25">
      <c r="F699888" s="195"/>
    </row>
    <row r="699889" spans="6:6" x14ac:dyDescent="0.25">
      <c r="F699889" s="195"/>
    </row>
    <row r="699890" spans="6:6" x14ac:dyDescent="0.25">
      <c r="F699890" s="195"/>
    </row>
    <row r="699891" spans="6:6" x14ac:dyDescent="0.25">
      <c r="F699891" s="195"/>
    </row>
    <row r="699892" spans="6:6" x14ac:dyDescent="0.25">
      <c r="F699892" s="195"/>
    </row>
    <row r="699893" spans="6:6" x14ac:dyDescent="0.25">
      <c r="F699893" s="195"/>
    </row>
    <row r="699894" spans="6:6" x14ac:dyDescent="0.25">
      <c r="F699894" s="195"/>
    </row>
    <row r="699895" spans="6:6" x14ac:dyDescent="0.25">
      <c r="F699895" s="195"/>
    </row>
    <row r="699896" spans="6:6" x14ac:dyDescent="0.25">
      <c r="F699896" s="195"/>
    </row>
    <row r="699897" spans="6:6" x14ac:dyDescent="0.25">
      <c r="F699897" s="195"/>
    </row>
    <row r="699898" spans="6:6" x14ac:dyDescent="0.25">
      <c r="F699898" s="195"/>
    </row>
    <row r="699899" spans="6:6" x14ac:dyDescent="0.25">
      <c r="F699899" s="195"/>
    </row>
    <row r="699900" spans="6:6" x14ac:dyDescent="0.25">
      <c r="F699900" s="195"/>
    </row>
    <row r="699901" spans="6:6" x14ac:dyDescent="0.25">
      <c r="F699901" s="195"/>
    </row>
    <row r="699902" spans="6:6" x14ac:dyDescent="0.25">
      <c r="F699902" s="195"/>
    </row>
    <row r="699903" spans="6:6" x14ac:dyDescent="0.25">
      <c r="F699903" s="195"/>
    </row>
    <row r="699904" spans="6:6" x14ac:dyDescent="0.25">
      <c r="F699904" s="195"/>
    </row>
    <row r="699905" spans="6:6" x14ac:dyDescent="0.25">
      <c r="F699905" s="195"/>
    </row>
    <row r="699906" spans="6:6" x14ac:dyDescent="0.25">
      <c r="F699906" s="195"/>
    </row>
    <row r="699907" spans="6:6" x14ac:dyDescent="0.25">
      <c r="F699907" s="195"/>
    </row>
    <row r="699908" spans="6:6" x14ac:dyDescent="0.25">
      <c r="F699908" s="195"/>
    </row>
    <row r="699909" spans="6:6" x14ac:dyDescent="0.25">
      <c r="F699909" s="195"/>
    </row>
    <row r="699910" spans="6:6" x14ac:dyDescent="0.25">
      <c r="F699910" s="195"/>
    </row>
    <row r="699911" spans="6:6" x14ac:dyDescent="0.25">
      <c r="F699911" s="195"/>
    </row>
    <row r="699912" spans="6:6" x14ac:dyDescent="0.25">
      <c r="F699912" s="195"/>
    </row>
    <row r="699913" spans="6:6" x14ac:dyDescent="0.25">
      <c r="F699913" s="195"/>
    </row>
    <row r="699914" spans="6:6" x14ac:dyDescent="0.25">
      <c r="F699914" s="195"/>
    </row>
    <row r="699915" spans="6:6" x14ac:dyDescent="0.25">
      <c r="F699915" s="195"/>
    </row>
    <row r="699916" spans="6:6" x14ac:dyDescent="0.25">
      <c r="F699916" s="195"/>
    </row>
    <row r="699917" spans="6:6" x14ac:dyDescent="0.25">
      <c r="F699917" s="195"/>
    </row>
    <row r="699918" spans="6:6" x14ac:dyDescent="0.25">
      <c r="F699918" s="195"/>
    </row>
    <row r="699919" spans="6:6" x14ac:dyDescent="0.25">
      <c r="F699919" s="195"/>
    </row>
    <row r="699920" spans="6:6" x14ac:dyDescent="0.25">
      <c r="F699920" s="195"/>
    </row>
    <row r="699921" spans="6:6" x14ac:dyDescent="0.25">
      <c r="F699921" s="195"/>
    </row>
    <row r="699922" spans="6:6" x14ac:dyDescent="0.25">
      <c r="F699922" s="195"/>
    </row>
    <row r="699923" spans="6:6" x14ac:dyDescent="0.25">
      <c r="F699923" s="195"/>
    </row>
    <row r="699924" spans="6:6" x14ac:dyDescent="0.25">
      <c r="F699924" s="195"/>
    </row>
    <row r="699925" spans="6:6" x14ac:dyDescent="0.25">
      <c r="F699925" s="195"/>
    </row>
    <row r="699926" spans="6:6" x14ac:dyDescent="0.25">
      <c r="F699926" s="195"/>
    </row>
    <row r="699927" spans="6:6" x14ac:dyDescent="0.25">
      <c r="F699927" s="195"/>
    </row>
    <row r="699928" spans="6:6" x14ac:dyDescent="0.25">
      <c r="F699928" s="195"/>
    </row>
    <row r="699929" spans="6:6" x14ac:dyDescent="0.25">
      <c r="F699929" s="195"/>
    </row>
    <row r="699930" spans="6:6" x14ac:dyDescent="0.25">
      <c r="F699930" s="195"/>
    </row>
    <row r="699931" spans="6:6" x14ac:dyDescent="0.25">
      <c r="F699931" s="195"/>
    </row>
    <row r="699932" spans="6:6" x14ac:dyDescent="0.25">
      <c r="F699932" s="195"/>
    </row>
    <row r="699933" spans="6:6" x14ac:dyDescent="0.25">
      <c r="F699933" s="195"/>
    </row>
    <row r="699934" spans="6:6" x14ac:dyDescent="0.25">
      <c r="F699934" s="195"/>
    </row>
    <row r="699935" spans="6:6" x14ac:dyDescent="0.25">
      <c r="F699935" s="195"/>
    </row>
    <row r="699936" spans="6:6" x14ac:dyDescent="0.25">
      <c r="F699936" s="195"/>
    </row>
    <row r="699937" spans="6:6" x14ac:dyDescent="0.25">
      <c r="F699937" s="195"/>
    </row>
    <row r="699938" spans="6:6" x14ac:dyDescent="0.25">
      <c r="F699938" s="195"/>
    </row>
    <row r="699939" spans="6:6" x14ac:dyDescent="0.25">
      <c r="F699939" s="195"/>
    </row>
    <row r="699940" spans="6:6" x14ac:dyDescent="0.25">
      <c r="F699940" s="195"/>
    </row>
    <row r="699941" spans="6:6" x14ac:dyDescent="0.25">
      <c r="F699941" s="195"/>
    </row>
    <row r="699942" spans="6:6" x14ac:dyDescent="0.25">
      <c r="F699942" s="195"/>
    </row>
    <row r="699943" spans="6:6" x14ac:dyDescent="0.25">
      <c r="F699943" s="195"/>
    </row>
    <row r="699944" spans="6:6" x14ac:dyDescent="0.25">
      <c r="F699944" s="195"/>
    </row>
    <row r="699945" spans="6:6" x14ac:dyDescent="0.25">
      <c r="F699945" s="195"/>
    </row>
    <row r="699946" spans="6:6" x14ac:dyDescent="0.25">
      <c r="F699946" s="195"/>
    </row>
    <row r="699947" spans="6:6" x14ac:dyDescent="0.25">
      <c r="F699947" s="195"/>
    </row>
    <row r="699948" spans="6:6" x14ac:dyDescent="0.25">
      <c r="F699948" s="195"/>
    </row>
    <row r="699949" spans="6:6" x14ac:dyDescent="0.25">
      <c r="F699949" s="195"/>
    </row>
    <row r="699950" spans="6:6" x14ac:dyDescent="0.25">
      <c r="F699950" s="195"/>
    </row>
    <row r="699951" spans="6:6" x14ac:dyDescent="0.25">
      <c r="F699951" s="195"/>
    </row>
    <row r="699952" spans="6:6" x14ac:dyDescent="0.25">
      <c r="F699952" s="195"/>
    </row>
    <row r="699953" spans="6:6" x14ac:dyDescent="0.25">
      <c r="F699953" s="195"/>
    </row>
    <row r="699954" spans="6:6" x14ac:dyDescent="0.25">
      <c r="F699954" s="195"/>
    </row>
    <row r="699955" spans="6:6" x14ac:dyDescent="0.25">
      <c r="F699955" s="195"/>
    </row>
    <row r="699956" spans="6:6" x14ac:dyDescent="0.25">
      <c r="F699956" s="195"/>
    </row>
    <row r="699957" spans="6:6" x14ac:dyDescent="0.25">
      <c r="F699957" s="195"/>
    </row>
    <row r="699958" spans="6:6" x14ac:dyDescent="0.25">
      <c r="F699958" s="195"/>
    </row>
    <row r="699959" spans="6:6" x14ac:dyDescent="0.25">
      <c r="F699959" s="195"/>
    </row>
    <row r="699960" spans="6:6" x14ac:dyDescent="0.25">
      <c r="F699960" s="195"/>
    </row>
    <row r="699961" spans="6:6" x14ac:dyDescent="0.25">
      <c r="F699961" s="195"/>
    </row>
    <row r="699962" spans="6:6" x14ac:dyDescent="0.25">
      <c r="F699962" s="195"/>
    </row>
    <row r="699963" spans="6:6" x14ac:dyDescent="0.25">
      <c r="F699963" s="195"/>
    </row>
    <row r="699964" spans="6:6" x14ac:dyDescent="0.25">
      <c r="F699964" s="195"/>
    </row>
    <row r="699965" spans="6:6" x14ac:dyDescent="0.25">
      <c r="F699965" s="195"/>
    </row>
    <row r="699966" spans="6:6" x14ac:dyDescent="0.25">
      <c r="F699966" s="195"/>
    </row>
    <row r="699967" spans="6:6" x14ac:dyDescent="0.25">
      <c r="F699967" s="195"/>
    </row>
    <row r="699968" spans="6:6" x14ac:dyDescent="0.25">
      <c r="F699968" s="195"/>
    </row>
    <row r="699969" spans="6:6" x14ac:dyDescent="0.25">
      <c r="F699969" s="195"/>
    </row>
    <row r="699970" spans="6:6" x14ac:dyDescent="0.25">
      <c r="F699970" s="195"/>
    </row>
    <row r="699971" spans="6:6" x14ac:dyDescent="0.25">
      <c r="F699971" s="195"/>
    </row>
    <row r="699972" spans="6:6" x14ac:dyDescent="0.25">
      <c r="F699972" s="195"/>
    </row>
    <row r="699973" spans="6:6" x14ac:dyDescent="0.25">
      <c r="F699973" s="195"/>
    </row>
    <row r="699974" spans="6:6" x14ac:dyDescent="0.25">
      <c r="F699974" s="195"/>
    </row>
    <row r="699975" spans="6:6" x14ac:dyDescent="0.25">
      <c r="F699975" s="195"/>
    </row>
    <row r="699976" spans="6:6" x14ac:dyDescent="0.25">
      <c r="F699976" s="195"/>
    </row>
    <row r="699977" spans="6:6" x14ac:dyDescent="0.25">
      <c r="F699977" s="195"/>
    </row>
    <row r="699978" spans="6:6" x14ac:dyDescent="0.25">
      <c r="F699978" s="195"/>
    </row>
    <row r="699979" spans="6:6" x14ac:dyDescent="0.25">
      <c r="F699979" s="195"/>
    </row>
    <row r="699980" spans="6:6" x14ac:dyDescent="0.25">
      <c r="F699980" s="195"/>
    </row>
    <row r="699981" spans="6:6" x14ac:dyDescent="0.25">
      <c r="F699981" s="195"/>
    </row>
    <row r="699982" spans="6:6" x14ac:dyDescent="0.25">
      <c r="F699982" s="195"/>
    </row>
    <row r="699983" spans="6:6" x14ac:dyDescent="0.25">
      <c r="F699983" s="195"/>
    </row>
    <row r="699984" spans="6:6" x14ac:dyDescent="0.25">
      <c r="F699984" s="195"/>
    </row>
    <row r="699985" spans="6:6" x14ac:dyDescent="0.25">
      <c r="F699985" s="195"/>
    </row>
    <row r="699986" spans="6:6" x14ac:dyDescent="0.25">
      <c r="F699986" s="195"/>
    </row>
    <row r="699987" spans="6:6" x14ac:dyDescent="0.25">
      <c r="F699987" s="195"/>
    </row>
    <row r="699988" spans="6:6" x14ac:dyDescent="0.25">
      <c r="F699988" s="195"/>
    </row>
    <row r="699989" spans="6:6" x14ac:dyDescent="0.25">
      <c r="F699989" s="195"/>
    </row>
    <row r="699990" spans="6:6" x14ac:dyDescent="0.25">
      <c r="F699990" s="195"/>
    </row>
    <row r="699991" spans="6:6" x14ac:dyDescent="0.25">
      <c r="F699991" s="195"/>
    </row>
    <row r="699992" spans="6:6" x14ac:dyDescent="0.25">
      <c r="F699992" s="195"/>
    </row>
    <row r="699993" spans="6:6" x14ac:dyDescent="0.25">
      <c r="F699993" s="195"/>
    </row>
    <row r="699994" spans="6:6" x14ac:dyDescent="0.25">
      <c r="F699994" s="195"/>
    </row>
    <row r="699995" spans="6:6" x14ac:dyDescent="0.25">
      <c r="F699995" s="195"/>
    </row>
    <row r="699996" spans="6:6" x14ac:dyDescent="0.25">
      <c r="F699996" s="195"/>
    </row>
    <row r="699997" spans="6:6" x14ac:dyDescent="0.25">
      <c r="F699997" s="195"/>
    </row>
    <row r="699998" spans="6:6" x14ac:dyDescent="0.25">
      <c r="F699998" s="195"/>
    </row>
    <row r="699999" spans="6:6" x14ac:dyDescent="0.25">
      <c r="F699999" s="195"/>
    </row>
    <row r="700000" spans="6:6" x14ac:dyDescent="0.25">
      <c r="F700000" s="195"/>
    </row>
    <row r="700001" spans="6:6" x14ac:dyDescent="0.25">
      <c r="F700001" s="195"/>
    </row>
    <row r="700002" spans="6:6" x14ac:dyDescent="0.25">
      <c r="F700002" s="195"/>
    </row>
    <row r="700003" spans="6:6" x14ac:dyDescent="0.25">
      <c r="F700003" s="195"/>
    </row>
    <row r="700004" spans="6:6" x14ac:dyDescent="0.25">
      <c r="F700004" s="195"/>
    </row>
    <row r="700005" spans="6:6" x14ac:dyDescent="0.25">
      <c r="F700005" s="195"/>
    </row>
    <row r="700006" spans="6:6" x14ac:dyDescent="0.25">
      <c r="F700006" s="195"/>
    </row>
    <row r="700007" spans="6:6" x14ac:dyDescent="0.25">
      <c r="F700007" s="195"/>
    </row>
    <row r="700008" spans="6:6" x14ac:dyDescent="0.25">
      <c r="F700008" s="195"/>
    </row>
    <row r="700009" spans="6:6" x14ac:dyDescent="0.25">
      <c r="F700009" s="195"/>
    </row>
    <row r="700010" spans="6:6" x14ac:dyDescent="0.25">
      <c r="F700010" s="195"/>
    </row>
    <row r="700011" spans="6:6" x14ac:dyDescent="0.25">
      <c r="F700011" s="195"/>
    </row>
    <row r="700012" spans="6:6" x14ac:dyDescent="0.25">
      <c r="F700012" s="195"/>
    </row>
    <row r="700013" spans="6:6" x14ac:dyDescent="0.25">
      <c r="F700013" s="195"/>
    </row>
    <row r="700014" spans="6:6" x14ac:dyDescent="0.25">
      <c r="F700014" s="195"/>
    </row>
    <row r="700015" spans="6:6" x14ac:dyDescent="0.25">
      <c r="F700015" s="195"/>
    </row>
    <row r="700016" spans="6:6" x14ac:dyDescent="0.25">
      <c r="F700016" s="195"/>
    </row>
    <row r="700017" spans="6:6" x14ac:dyDescent="0.25">
      <c r="F700017" s="195"/>
    </row>
    <row r="700018" spans="6:6" x14ac:dyDescent="0.25">
      <c r="F700018" s="195"/>
    </row>
    <row r="700019" spans="6:6" x14ac:dyDescent="0.25">
      <c r="F700019" s="195"/>
    </row>
    <row r="700020" spans="6:6" x14ac:dyDescent="0.25">
      <c r="F700020" s="195"/>
    </row>
    <row r="700021" spans="6:6" x14ac:dyDescent="0.25">
      <c r="F700021" s="195"/>
    </row>
    <row r="700022" spans="6:6" x14ac:dyDescent="0.25">
      <c r="F700022" s="195"/>
    </row>
    <row r="700023" spans="6:6" x14ac:dyDescent="0.25">
      <c r="F700023" s="195"/>
    </row>
    <row r="700024" spans="6:6" x14ac:dyDescent="0.25">
      <c r="F700024" s="195"/>
    </row>
    <row r="705142" spans="6:6" x14ac:dyDescent="0.25">
      <c r="F705142" s="195"/>
    </row>
    <row r="705143" spans="6:6" x14ac:dyDescent="0.25">
      <c r="F705143" s="195"/>
    </row>
    <row r="705144" spans="6:6" x14ac:dyDescent="0.25">
      <c r="F705144" s="195"/>
    </row>
    <row r="705145" spans="6:6" x14ac:dyDescent="0.25">
      <c r="F705145" s="195"/>
    </row>
    <row r="705146" spans="6:6" x14ac:dyDescent="0.25">
      <c r="F705146" s="195"/>
    </row>
    <row r="705147" spans="6:6" x14ac:dyDescent="0.25">
      <c r="F705147" s="195"/>
    </row>
    <row r="705148" spans="6:6" x14ac:dyDescent="0.25">
      <c r="F705148" s="195"/>
    </row>
    <row r="705149" spans="6:6" x14ac:dyDescent="0.25">
      <c r="F705149" s="195"/>
    </row>
    <row r="705150" spans="6:6" x14ac:dyDescent="0.25">
      <c r="F705150" s="195"/>
    </row>
    <row r="705151" spans="6:6" x14ac:dyDescent="0.25">
      <c r="F705151" s="195"/>
    </row>
    <row r="705152" spans="6:6" x14ac:dyDescent="0.25">
      <c r="F705152" s="195"/>
    </row>
    <row r="705153" spans="6:6" x14ac:dyDescent="0.25">
      <c r="F705153" s="195"/>
    </row>
    <row r="705154" spans="6:6" x14ac:dyDescent="0.25">
      <c r="F705154" s="195"/>
    </row>
    <row r="705155" spans="6:6" x14ac:dyDescent="0.25">
      <c r="F705155" s="195"/>
    </row>
    <row r="705156" spans="6:6" x14ac:dyDescent="0.25">
      <c r="F705156" s="195"/>
    </row>
    <row r="705157" spans="6:6" x14ac:dyDescent="0.25">
      <c r="F705157" s="195"/>
    </row>
    <row r="705158" spans="6:6" x14ac:dyDescent="0.25">
      <c r="F705158" s="195"/>
    </row>
    <row r="705159" spans="6:6" x14ac:dyDescent="0.25">
      <c r="F705159" s="195"/>
    </row>
    <row r="705160" spans="6:6" x14ac:dyDescent="0.25">
      <c r="F705160" s="195"/>
    </row>
    <row r="705161" spans="6:6" x14ac:dyDescent="0.25">
      <c r="F705161" s="195"/>
    </row>
    <row r="705162" spans="6:6" x14ac:dyDescent="0.25">
      <c r="F705162" s="195"/>
    </row>
    <row r="705163" spans="6:6" x14ac:dyDescent="0.25">
      <c r="F705163" s="195"/>
    </row>
    <row r="705164" spans="6:6" x14ac:dyDescent="0.25">
      <c r="F705164" s="195"/>
    </row>
    <row r="705165" spans="6:6" x14ac:dyDescent="0.25">
      <c r="F705165" s="195"/>
    </row>
    <row r="705166" spans="6:6" x14ac:dyDescent="0.25">
      <c r="F705166" s="195"/>
    </row>
    <row r="705167" spans="6:6" x14ac:dyDescent="0.25">
      <c r="F705167" s="195"/>
    </row>
    <row r="705168" spans="6:6" x14ac:dyDescent="0.25">
      <c r="F705168" s="195"/>
    </row>
    <row r="705169" spans="6:6" x14ac:dyDescent="0.25">
      <c r="F705169" s="195"/>
    </row>
    <row r="705170" spans="6:6" x14ac:dyDescent="0.25">
      <c r="F705170" s="195"/>
    </row>
    <row r="705171" spans="6:6" x14ac:dyDescent="0.25">
      <c r="F705171" s="195"/>
    </row>
    <row r="705172" spans="6:6" x14ac:dyDescent="0.25">
      <c r="F705172" s="195"/>
    </row>
    <row r="705173" spans="6:6" x14ac:dyDescent="0.25">
      <c r="F705173" s="195"/>
    </row>
    <row r="705174" spans="6:6" x14ac:dyDescent="0.25">
      <c r="F705174" s="195"/>
    </row>
    <row r="705175" spans="6:6" x14ac:dyDescent="0.25">
      <c r="F705175" s="195"/>
    </row>
    <row r="705176" spans="6:6" x14ac:dyDescent="0.25">
      <c r="F705176" s="195"/>
    </row>
    <row r="705177" spans="6:6" x14ac:dyDescent="0.25">
      <c r="F705177" s="195"/>
    </row>
    <row r="705178" spans="6:6" x14ac:dyDescent="0.25">
      <c r="F705178" s="195"/>
    </row>
    <row r="705179" spans="6:6" x14ac:dyDescent="0.25">
      <c r="F705179" s="195"/>
    </row>
    <row r="705180" spans="6:6" x14ac:dyDescent="0.25">
      <c r="F705180" s="195"/>
    </row>
    <row r="705181" spans="6:6" x14ac:dyDescent="0.25">
      <c r="F705181" s="195"/>
    </row>
    <row r="705182" spans="6:6" x14ac:dyDescent="0.25">
      <c r="F705182" s="195"/>
    </row>
    <row r="705183" spans="6:6" x14ac:dyDescent="0.25">
      <c r="F705183" s="195"/>
    </row>
    <row r="705184" spans="6:6" x14ac:dyDescent="0.25">
      <c r="F705184" s="195"/>
    </row>
    <row r="705185" spans="6:6" x14ac:dyDescent="0.25">
      <c r="F705185" s="195"/>
    </row>
    <row r="705186" spans="6:6" x14ac:dyDescent="0.25">
      <c r="F705186" s="195"/>
    </row>
    <row r="705187" spans="6:6" x14ac:dyDescent="0.25">
      <c r="F705187" s="195"/>
    </row>
    <row r="705188" spans="6:6" x14ac:dyDescent="0.25">
      <c r="F705188" s="195"/>
    </row>
    <row r="705189" spans="6:6" x14ac:dyDescent="0.25">
      <c r="F705189" s="195"/>
    </row>
    <row r="705190" spans="6:6" x14ac:dyDescent="0.25">
      <c r="F705190" s="195"/>
    </row>
    <row r="705191" spans="6:6" x14ac:dyDescent="0.25">
      <c r="F705191" s="195"/>
    </row>
    <row r="705192" spans="6:6" x14ac:dyDescent="0.25">
      <c r="F705192" s="195"/>
    </row>
    <row r="705193" spans="6:6" x14ac:dyDescent="0.25">
      <c r="F705193" s="195"/>
    </row>
    <row r="705194" spans="6:6" x14ac:dyDescent="0.25">
      <c r="F705194" s="195"/>
    </row>
    <row r="705195" spans="6:6" x14ac:dyDescent="0.25">
      <c r="F705195" s="195"/>
    </row>
    <row r="705196" spans="6:6" x14ac:dyDescent="0.25">
      <c r="F705196" s="195"/>
    </row>
    <row r="705197" spans="6:6" x14ac:dyDescent="0.25">
      <c r="F705197" s="195"/>
    </row>
    <row r="705198" spans="6:6" x14ac:dyDescent="0.25">
      <c r="F705198" s="195"/>
    </row>
    <row r="705199" spans="6:6" x14ac:dyDescent="0.25">
      <c r="F705199" s="195"/>
    </row>
    <row r="705200" spans="6:6" x14ac:dyDescent="0.25">
      <c r="F705200" s="195"/>
    </row>
    <row r="705201" spans="6:6" x14ac:dyDescent="0.25">
      <c r="F705201" s="195"/>
    </row>
    <row r="705202" spans="6:6" x14ac:dyDescent="0.25">
      <c r="F705202" s="195"/>
    </row>
    <row r="705203" spans="6:6" x14ac:dyDescent="0.25">
      <c r="F705203" s="195"/>
    </row>
    <row r="705204" spans="6:6" x14ac:dyDescent="0.25">
      <c r="F705204" s="195"/>
    </row>
    <row r="705205" spans="6:6" x14ac:dyDescent="0.25">
      <c r="F705205" s="195"/>
    </row>
    <row r="705206" spans="6:6" x14ac:dyDescent="0.25">
      <c r="F705206" s="195"/>
    </row>
    <row r="705207" spans="6:6" x14ac:dyDescent="0.25">
      <c r="F705207" s="195"/>
    </row>
    <row r="705208" spans="6:6" x14ac:dyDescent="0.25">
      <c r="F705208" s="195"/>
    </row>
    <row r="705209" spans="6:6" x14ac:dyDescent="0.25">
      <c r="F705209" s="195"/>
    </row>
    <row r="705210" spans="6:6" x14ac:dyDescent="0.25">
      <c r="F705210" s="195"/>
    </row>
    <row r="705211" spans="6:6" x14ac:dyDescent="0.25">
      <c r="F705211" s="195"/>
    </row>
    <row r="705212" spans="6:6" x14ac:dyDescent="0.25">
      <c r="F705212" s="195"/>
    </row>
    <row r="705213" spans="6:6" x14ac:dyDescent="0.25">
      <c r="F705213" s="195"/>
    </row>
    <row r="705214" spans="6:6" x14ac:dyDescent="0.25">
      <c r="F705214" s="195"/>
    </row>
    <row r="705215" spans="6:6" x14ac:dyDescent="0.25">
      <c r="F705215" s="195"/>
    </row>
    <row r="705216" spans="6:6" x14ac:dyDescent="0.25">
      <c r="F705216" s="195"/>
    </row>
    <row r="705217" spans="6:6" x14ac:dyDescent="0.25">
      <c r="F705217" s="195"/>
    </row>
    <row r="705218" spans="6:6" x14ac:dyDescent="0.25">
      <c r="F705218" s="195"/>
    </row>
    <row r="705219" spans="6:6" x14ac:dyDescent="0.25">
      <c r="F705219" s="195"/>
    </row>
    <row r="705220" spans="6:6" x14ac:dyDescent="0.25">
      <c r="F705220" s="195"/>
    </row>
    <row r="705221" spans="6:6" x14ac:dyDescent="0.25">
      <c r="F705221" s="195"/>
    </row>
    <row r="705222" spans="6:6" x14ac:dyDescent="0.25">
      <c r="F705222" s="195"/>
    </row>
    <row r="705223" spans="6:6" x14ac:dyDescent="0.25">
      <c r="F705223" s="195"/>
    </row>
    <row r="705224" spans="6:6" x14ac:dyDescent="0.25">
      <c r="F705224" s="195"/>
    </row>
    <row r="705225" spans="6:6" x14ac:dyDescent="0.25">
      <c r="F705225" s="195"/>
    </row>
    <row r="705226" spans="6:6" x14ac:dyDescent="0.25">
      <c r="F705226" s="195"/>
    </row>
    <row r="705227" spans="6:6" x14ac:dyDescent="0.25">
      <c r="F705227" s="195"/>
    </row>
    <row r="705228" spans="6:6" x14ac:dyDescent="0.25">
      <c r="F705228" s="195"/>
    </row>
    <row r="705229" spans="6:6" x14ac:dyDescent="0.25">
      <c r="F705229" s="195"/>
    </row>
    <row r="705230" spans="6:6" x14ac:dyDescent="0.25">
      <c r="F705230" s="195"/>
    </row>
    <row r="705231" spans="6:6" x14ac:dyDescent="0.25">
      <c r="F705231" s="195"/>
    </row>
    <row r="705232" spans="6:6" x14ac:dyDescent="0.25">
      <c r="F705232" s="195"/>
    </row>
    <row r="705233" spans="6:6" x14ac:dyDescent="0.25">
      <c r="F705233" s="195"/>
    </row>
    <row r="705234" spans="6:6" x14ac:dyDescent="0.25">
      <c r="F705234" s="195"/>
    </row>
    <row r="705235" spans="6:6" x14ac:dyDescent="0.25">
      <c r="F705235" s="195"/>
    </row>
    <row r="705236" spans="6:6" x14ac:dyDescent="0.25">
      <c r="F705236" s="195"/>
    </row>
    <row r="705237" spans="6:6" x14ac:dyDescent="0.25">
      <c r="F705237" s="195"/>
    </row>
    <row r="705238" spans="6:6" x14ac:dyDescent="0.25">
      <c r="F705238" s="195"/>
    </row>
    <row r="705239" spans="6:6" x14ac:dyDescent="0.25">
      <c r="F705239" s="195"/>
    </row>
    <row r="705240" spans="6:6" x14ac:dyDescent="0.25">
      <c r="F705240" s="195"/>
    </row>
    <row r="705241" spans="6:6" x14ac:dyDescent="0.25">
      <c r="F705241" s="195"/>
    </row>
    <row r="705242" spans="6:6" x14ac:dyDescent="0.25">
      <c r="F705242" s="195"/>
    </row>
    <row r="705243" spans="6:6" x14ac:dyDescent="0.25">
      <c r="F705243" s="195"/>
    </row>
    <row r="705244" spans="6:6" x14ac:dyDescent="0.25">
      <c r="F705244" s="195"/>
    </row>
    <row r="705245" spans="6:6" x14ac:dyDescent="0.25">
      <c r="F705245" s="195"/>
    </row>
    <row r="705246" spans="6:6" x14ac:dyDescent="0.25">
      <c r="F705246" s="195"/>
    </row>
    <row r="705247" spans="6:6" x14ac:dyDescent="0.25">
      <c r="F705247" s="195"/>
    </row>
    <row r="705248" spans="6:6" x14ac:dyDescent="0.25">
      <c r="F705248" s="195"/>
    </row>
    <row r="705249" spans="6:6" x14ac:dyDescent="0.25">
      <c r="F705249" s="195"/>
    </row>
    <row r="705250" spans="6:6" x14ac:dyDescent="0.25">
      <c r="F705250" s="195"/>
    </row>
    <row r="705251" spans="6:6" x14ac:dyDescent="0.25">
      <c r="F705251" s="195"/>
    </row>
    <row r="705252" spans="6:6" x14ac:dyDescent="0.25">
      <c r="F705252" s="195"/>
    </row>
    <row r="705253" spans="6:6" x14ac:dyDescent="0.25">
      <c r="F705253" s="195"/>
    </row>
    <row r="705254" spans="6:6" x14ac:dyDescent="0.25">
      <c r="F705254" s="195"/>
    </row>
    <row r="705255" spans="6:6" x14ac:dyDescent="0.25">
      <c r="F705255" s="195"/>
    </row>
    <row r="705256" spans="6:6" x14ac:dyDescent="0.25">
      <c r="F705256" s="195"/>
    </row>
    <row r="705257" spans="6:6" x14ac:dyDescent="0.25">
      <c r="F705257" s="195"/>
    </row>
    <row r="705258" spans="6:6" x14ac:dyDescent="0.25">
      <c r="F705258" s="195"/>
    </row>
    <row r="705259" spans="6:6" x14ac:dyDescent="0.25">
      <c r="F705259" s="195"/>
    </row>
    <row r="705260" spans="6:6" x14ac:dyDescent="0.25">
      <c r="F705260" s="195"/>
    </row>
    <row r="705261" spans="6:6" x14ac:dyDescent="0.25">
      <c r="F705261" s="195"/>
    </row>
    <row r="705262" spans="6:6" x14ac:dyDescent="0.25">
      <c r="F705262" s="195"/>
    </row>
    <row r="705263" spans="6:6" x14ac:dyDescent="0.25">
      <c r="F705263" s="195"/>
    </row>
    <row r="705264" spans="6:6" x14ac:dyDescent="0.25">
      <c r="F705264" s="195"/>
    </row>
    <row r="705265" spans="6:6" x14ac:dyDescent="0.25">
      <c r="F705265" s="195"/>
    </row>
    <row r="705266" spans="6:6" x14ac:dyDescent="0.25">
      <c r="F705266" s="195"/>
    </row>
    <row r="705267" spans="6:6" x14ac:dyDescent="0.25">
      <c r="F705267" s="195"/>
    </row>
    <row r="705268" spans="6:6" x14ac:dyDescent="0.25">
      <c r="F705268" s="195"/>
    </row>
    <row r="705269" spans="6:6" x14ac:dyDescent="0.25">
      <c r="F705269" s="195"/>
    </row>
    <row r="705270" spans="6:6" x14ac:dyDescent="0.25">
      <c r="F705270" s="195"/>
    </row>
    <row r="705271" spans="6:6" x14ac:dyDescent="0.25">
      <c r="F705271" s="195"/>
    </row>
    <row r="705272" spans="6:6" x14ac:dyDescent="0.25">
      <c r="F705272" s="195"/>
    </row>
    <row r="705273" spans="6:6" x14ac:dyDescent="0.25">
      <c r="F705273" s="195"/>
    </row>
    <row r="705274" spans="6:6" x14ac:dyDescent="0.25">
      <c r="F705274" s="195"/>
    </row>
    <row r="705275" spans="6:6" x14ac:dyDescent="0.25">
      <c r="F705275" s="195"/>
    </row>
    <row r="705276" spans="6:6" x14ac:dyDescent="0.25">
      <c r="F705276" s="195"/>
    </row>
    <row r="705277" spans="6:6" x14ac:dyDescent="0.25">
      <c r="F705277" s="195"/>
    </row>
    <row r="705278" spans="6:6" x14ac:dyDescent="0.25">
      <c r="F705278" s="195"/>
    </row>
    <row r="705279" spans="6:6" x14ac:dyDescent="0.25">
      <c r="F705279" s="195"/>
    </row>
    <row r="705280" spans="6:6" x14ac:dyDescent="0.25">
      <c r="F705280" s="195"/>
    </row>
    <row r="705281" spans="6:6" x14ac:dyDescent="0.25">
      <c r="F705281" s="195"/>
    </row>
    <row r="705282" spans="6:6" x14ac:dyDescent="0.25">
      <c r="F705282" s="195"/>
    </row>
    <row r="705283" spans="6:6" x14ac:dyDescent="0.25">
      <c r="F705283" s="195"/>
    </row>
    <row r="705284" spans="6:6" x14ac:dyDescent="0.25">
      <c r="F705284" s="195"/>
    </row>
    <row r="705285" spans="6:6" x14ac:dyDescent="0.25">
      <c r="F705285" s="195"/>
    </row>
    <row r="705286" spans="6:6" x14ac:dyDescent="0.25">
      <c r="F705286" s="195"/>
    </row>
    <row r="705287" spans="6:6" x14ac:dyDescent="0.25">
      <c r="F705287" s="195"/>
    </row>
    <row r="705288" spans="6:6" x14ac:dyDescent="0.25">
      <c r="F705288" s="195"/>
    </row>
    <row r="705289" spans="6:6" x14ac:dyDescent="0.25">
      <c r="F705289" s="195"/>
    </row>
    <row r="705290" spans="6:6" x14ac:dyDescent="0.25">
      <c r="F705290" s="195"/>
    </row>
    <row r="705291" spans="6:6" x14ac:dyDescent="0.25">
      <c r="F705291" s="195"/>
    </row>
    <row r="705292" spans="6:6" x14ac:dyDescent="0.25">
      <c r="F705292" s="195"/>
    </row>
    <row r="705293" spans="6:6" x14ac:dyDescent="0.25">
      <c r="F705293" s="195"/>
    </row>
    <row r="705294" spans="6:6" x14ac:dyDescent="0.25">
      <c r="F705294" s="195"/>
    </row>
    <row r="705295" spans="6:6" x14ac:dyDescent="0.25">
      <c r="F705295" s="195"/>
    </row>
    <row r="705296" spans="6:6" x14ac:dyDescent="0.25">
      <c r="F705296" s="195"/>
    </row>
    <row r="705297" spans="6:6" x14ac:dyDescent="0.25">
      <c r="F705297" s="195"/>
    </row>
    <row r="705298" spans="6:6" x14ac:dyDescent="0.25">
      <c r="F705298" s="195"/>
    </row>
    <row r="705299" spans="6:6" x14ac:dyDescent="0.25">
      <c r="F705299" s="195"/>
    </row>
    <row r="705300" spans="6:6" x14ac:dyDescent="0.25">
      <c r="F705300" s="195"/>
    </row>
    <row r="705301" spans="6:6" x14ac:dyDescent="0.25">
      <c r="F705301" s="195"/>
    </row>
    <row r="705302" spans="6:6" x14ac:dyDescent="0.25">
      <c r="F705302" s="195"/>
    </row>
    <row r="705303" spans="6:6" x14ac:dyDescent="0.25">
      <c r="F705303" s="195"/>
    </row>
    <row r="705304" spans="6:6" x14ac:dyDescent="0.25">
      <c r="F705304" s="195"/>
    </row>
    <row r="705305" spans="6:6" x14ac:dyDescent="0.25">
      <c r="F705305" s="195"/>
    </row>
    <row r="705306" spans="6:6" x14ac:dyDescent="0.25">
      <c r="F705306" s="195"/>
    </row>
    <row r="705307" spans="6:6" x14ac:dyDescent="0.25">
      <c r="F705307" s="195"/>
    </row>
    <row r="705308" spans="6:6" x14ac:dyDescent="0.25">
      <c r="F705308" s="195"/>
    </row>
    <row r="705309" spans="6:6" x14ac:dyDescent="0.25">
      <c r="F705309" s="195"/>
    </row>
    <row r="705310" spans="6:6" x14ac:dyDescent="0.25">
      <c r="F705310" s="195"/>
    </row>
    <row r="705311" spans="6:6" x14ac:dyDescent="0.25">
      <c r="F705311" s="195"/>
    </row>
    <row r="705312" spans="6:6" x14ac:dyDescent="0.25">
      <c r="F705312" s="195"/>
    </row>
    <row r="705313" spans="6:6" x14ac:dyDescent="0.25">
      <c r="F705313" s="195"/>
    </row>
    <row r="705314" spans="6:6" x14ac:dyDescent="0.25">
      <c r="F705314" s="195"/>
    </row>
    <row r="705315" spans="6:6" x14ac:dyDescent="0.25">
      <c r="F705315" s="195"/>
    </row>
    <row r="705316" spans="6:6" x14ac:dyDescent="0.25">
      <c r="F705316" s="195"/>
    </row>
    <row r="705317" spans="6:6" x14ac:dyDescent="0.25">
      <c r="F705317" s="195"/>
    </row>
    <row r="705318" spans="6:6" x14ac:dyDescent="0.25">
      <c r="F705318" s="195"/>
    </row>
    <row r="705319" spans="6:6" x14ac:dyDescent="0.25">
      <c r="F705319" s="195"/>
    </row>
    <row r="705320" spans="6:6" x14ac:dyDescent="0.25">
      <c r="F705320" s="195"/>
    </row>
    <row r="705321" spans="6:6" x14ac:dyDescent="0.25">
      <c r="F705321" s="195"/>
    </row>
    <row r="705322" spans="6:6" x14ac:dyDescent="0.25">
      <c r="F705322" s="195"/>
    </row>
    <row r="705323" spans="6:6" x14ac:dyDescent="0.25">
      <c r="F705323" s="195"/>
    </row>
    <row r="705324" spans="6:6" x14ac:dyDescent="0.25">
      <c r="F705324" s="195"/>
    </row>
    <row r="705325" spans="6:6" x14ac:dyDescent="0.25">
      <c r="F705325" s="195"/>
    </row>
    <row r="705326" spans="6:6" x14ac:dyDescent="0.25">
      <c r="F705326" s="195"/>
    </row>
    <row r="705327" spans="6:6" x14ac:dyDescent="0.25">
      <c r="F705327" s="195"/>
    </row>
    <row r="705328" spans="6:6" x14ac:dyDescent="0.25">
      <c r="F705328" s="195"/>
    </row>
    <row r="705329" spans="6:6" x14ac:dyDescent="0.25">
      <c r="F705329" s="195"/>
    </row>
    <row r="705330" spans="6:6" x14ac:dyDescent="0.25">
      <c r="F705330" s="195"/>
    </row>
    <row r="705331" spans="6:6" x14ac:dyDescent="0.25">
      <c r="F705331" s="195"/>
    </row>
    <row r="705332" spans="6:6" x14ac:dyDescent="0.25">
      <c r="F705332" s="195"/>
    </row>
    <row r="705333" spans="6:6" x14ac:dyDescent="0.25">
      <c r="F705333" s="195"/>
    </row>
    <row r="705334" spans="6:6" x14ac:dyDescent="0.25">
      <c r="F705334" s="195"/>
    </row>
    <row r="705335" spans="6:6" x14ac:dyDescent="0.25">
      <c r="F705335" s="195"/>
    </row>
    <row r="705336" spans="6:6" x14ac:dyDescent="0.25">
      <c r="F705336" s="195"/>
    </row>
    <row r="705337" spans="6:6" x14ac:dyDescent="0.25">
      <c r="F705337" s="195"/>
    </row>
    <row r="705338" spans="6:6" x14ac:dyDescent="0.25">
      <c r="F705338" s="195"/>
    </row>
    <row r="705339" spans="6:6" x14ac:dyDescent="0.25">
      <c r="F705339" s="195"/>
    </row>
    <row r="705340" spans="6:6" x14ac:dyDescent="0.25">
      <c r="F705340" s="195"/>
    </row>
    <row r="705341" spans="6:6" x14ac:dyDescent="0.25">
      <c r="F705341" s="195"/>
    </row>
    <row r="705342" spans="6:6" x14ac:dyDescent="0.25">
      <c r="F705342" s="195"/>
    </row>
    <row r="705343" spans="6:6" x14ac:dyDescent="0.25">
      <c r="F705343" s="195"/>
    </row>
    <row r="705344" spans="6:6" x14ac:dyDescent="0.25">
      <c r="F705344" s="195"/>
    </row>
    <row r="705345" spans="6:6" x14ac:dyDescent="0.25">
      <c r="F705345" s="195"/>
    </row>
    <row r="705346" spans="6:6" x14ac:dyDescent="0.25">
      <c r="F705346" s="195"/>
    </row>
    <row r="705347" spans="6:6" x14ac:dyDescent="0.25">
      <c r="F705347" s="195"/>
    </row>
    <row r="705348" spans="6:6" x14ac:dyDescent="0.25">
      <c r="F705348" s="195"/>
    </row>
    <row r="705349" spans="6:6" x14ac:dyDescent="0.25">
      <c r="F705349" s="195"/>
    </row>
    <row r="705350" spans="6:6" x14ac:dyDescent="0.25">
      <c r="F705350" s="195"/>
    </row>
    <row r="705351" spans="6:6" x14ac:dyDescent="0.25">
      <c r="F705351" s="195"/>
    </row>
    <row r="705352" spans="6:6" x14ac:dyDescent="0.25">
      <c r="F705352" s="195"/>
    </row>
    <row r="705353" spans="6:6" x14ac:dyDescent="0.25">
      <c r="F705353" s="195"/>
    </row>
    <row r="705354" spans="6:6" x14ac:dyDescent="0.25">
      <c r="F705354" s="195"/>
    </row>
    <row r="705355" spans="6:6" x14ac:dyDescent="0.25">
      <c r="F705355" s="195"/>
    </row>
    <row r="705356" spans="6:6" x14ac:dyDescent="0.25">
      <c r="F705356" s="195"/>
    </row>
    <row r="705357" spans="6:6" x14ac:dyDescent="0.25">
      <c r="F705357" s="195"/>
    </row>
    <row r="705358" spans="6:6" x14ac:dyDescent="0.25">
      <c r="F705358" s="195"/>
    </row>
    <row r="705359" spans="6:6" x14ac:dyDescent="0.25">
      <c r="F705359" s="195"/>
    </row>
    <row r="705360" spans="6:6" x14ac:dyDescent="0.25">
      <c r="F705360" s="195"/>
    </row>
    <row r="705361" spans="6:6" x14ac:dyDescent="0.25">
      <c r="F705361" s="195"/>
    </row>
    <row r="705362" spans="6:6" x14ac:dyDescent="0.25">
      <c r="F705362" s="195"/>
    </row>
    <row r="705363" spans="6:6" x14ac:dyDescent="0.25">
      <c r="F705363" s="195"/>
    </row>
    <row r="705364" spans="6:6" x14ac:dyDescent="0.25">
      <c r="F705364" s="195"/>
    </row>
    <row r="705365" spans="6:6" x14ac:dyDescent="0.25">
      <c r="F705365" s="195"/>
    </row>
    <row r="705366" spans="6:6" x14ac:dyDescent="0.25">
      <c r="F705366" s="195"/>
    </row>
    <row r="705367" spans="6:6" x14ac:dyDescent="0.25">
      <c r="F705367" s="195"/>
    </row>
    <row r="705368" spans="6:6" x14ac:dyDescent="0.25">
      <c r="F705368" s="195"/>
    </row>
    <row r="705369" spans="6:6" x14ac:dyDescent="0.25">
      <c r="F705369" s="195"/>
    </row>
    <row r="705370" spans="6:6" x14ac:dyDescent="0.25">
      <c r="F705370" s="195"/>
    </row>
    <row r="705371" spans="6:6" x14ac:dyDescent="0.25">
      <c r="F705371" s="195"/>
    </row>
    <row r="705372" spans="6:6" x14ac:dyDescent="0.25">
      <c r="F705372" s="195"/>
    </row>
    <row r="705373" spans="6:6" x14ac:dyDescent="0.25">
      <c r="F705373" s="195"/>
    </row>
    <row r="705374" spans="6:6" x14ac:dyDescent="0.25">
      <c r="F705374" s="195"/>
    </row>
    <row r="705375" spans="6:6" x14ac:dyDescent="0.25">
      <c r="F705375" s="195"/>
    </row>
    <row r="705376" spans="6:6" x14ac:dyDescent="0.25">
      <c r="F705376" s="195"/>
    </row>
    <row r="705377" spans="6:6" x14ac:dyDescent="0.25">
      <c r="F705377" s="195"/>
    </row>
    <row r="705378" spans="6:6" x14ac:dyDescent="0.25">
      <c r="F705378" s="195"/>
    </row>
    <row r="705379" spans="6:6" x14ac:dyDescent="0.25">
      <c r="F705379" s="195"/>
    </row>
    <row r="705380" spans="6:6" x14ac:dyDescent="0.25">
      <c r="F705380" s="195"/>
    </row>
    <row r="705381" spans="6:6" x14ac:dyDescent="0.25">
      <c r="F705381" s="195"/>
    </row>
    <row r="705382" spans="6:6" x14ac:dyDescent="0.25">
      <c r="F705382" s="195"/>
    </row>
    <row r="705383" spans="6:6" x14ac:dyDescent="0.25">
      <c r="F705383" s="195"/>
    </row>
    <row r="705384" spans="6:6" x14ac:dyDescent="0.25">
      <c r="F705384" s="195"/>
    </row>
    <row r="705385" spans="6:6" x14ac:dyDescent="0.25">
      <c r="F705385" s="195"/>
    </row>
    <row r="705386" spans="6:6" x14ac:dyDescent="0.25">
      <c r="F705386" s="195"/>
    </row>
    <row r="705387" spans="6:6" x14ac:dyDescent="0.25">
      <c r="F705387" s="195"/>
    </row>
    <row r="705388" spans="6:6" x14ac:dyDescent="0.25">
      <c r="F705388" s="195"/>
    </row>
    <row r="705389" spans="6:6" x14ac:dyDescent="0.25">
      <c r="F705389" s="195"/>
    </row>
    <row r="705390" spans="6:6" x14ac:dyDescent="0.25">
      <c r="F705390" s="195"/>
    </row>
    <row r="705391" spans="6:6" x14ac:dyDescent="0.25">
      <c r="F705391" s="195"/>
    </row>
    <row r="705392" spans="6:6" x14ac:dyDescent="0.25">
      <c r="F705392" s="195"/>
    </row>
    <row r="705393" spans="6:6" x14ac:dyDescent="0.25">
      <c r="F705393" s="195"/>
    </row>
    <row r="705394" spans="6:6" x14ac:dyDescent="0.25">
      <c r="F705394" s="195"/>
    </row>
    <row r="705395" spans="6:6" x14ac:dyDescent="0.25">
      <c r="F705395" s="195"/>
    </row>
    <row r="705396" spans="6:6" x14ac:dyDescent="0.25">
      <c r="F705396" s="195"/>
    </row>
    <row r="705397" spans="6:6" x14ac:dyDescent="0.25">
      <c r="F705397" s="195"/>
    </row>
    <row r="705398" spans="6:6" x14ac:dyDescent="0.25">
      <c r="F705398" s="195"/>
    </row>
    <row r="705399" spans="6:6" x14ac:dyDescent="0.25">
      <c r="F705399" s="195"/>
    </row>
    <row r="705400" spans="6:6" x14ac:dyDescent="0.25">
      <c r="F705400" s="195"/>
    </row>
    <row r="705401" spans="6:6" x14ac:dyDescent="0.25">
      <c r="F705401" s="195"/>
    </row>
    <row r="705402" spans="6:6" x14ac:dyDescent="0.25">
      <c r="F705402" s="195"/>
    </row>
    <row r="705403" spans="6:6" x14ac:dyDescent="0.25">
      <c r="F705403" s="195"/>
    </row>
    <row r="705404" spans="6:6" x14ac:dyDescent="0.25">
      <c r="F705404" s="195"/>
    </row>
    <row r="705405" spans="6:6" x14ac:dyDescent="0.25">
      <c r="F705405" s="195"/>
    </row>
    <row r="705406" spans="6:6" x14ac:dyDescent="0.25">
      <c r="F705406" s="195"/>
    </row>
    <row r="705407" spans="6:6" x14ac:dyDescent="0.25">
      <c r="F705407" s="195"/>
    </row>
    <row r="705408" spans="6:6" x14ac:dyDescent="0.25">
      <c r="F705408" s="195"/>
    </row>
    <row r="705409" spans="6:6" x14ac:dyDescent="0.25">
      <c r="F705409" s="195"/>
    </row>
    <row r="705410" spans="6:6" x14ac:dyDescent="0.25">
      <c r="F705410" s="195"/>
    </row>
    <row r="705411" spans="6:6" x14ac:dyDescent="0.25">
      <c r="F705411" s="195"/>
    </row>
    <row r="705412" spans="6:6" x14ac:dyDescent="0.25">
      <c r="F705412" s="195"/>
    </row>
    <row r="705413" spans="6:6" x14ac:dyDescent="0.25">
      <c r="F705413" s="195"/>
    </row>
    <row r="705414" spans="6:6" x14ac:dyDescent="0.25">
      <c r="F705414" s="195"/>
    </row>
    <row r="705415" spans="6:6" x14ac:dyDescent="0.25">
      <c r="F705415" s="195"/>
    </row>
    <row r="705416" spans="6:6" x14ac:dyDescent="0.25">
      <c r="F705416" s="195"/>
    </row>
    <row r="705417" spans="6:6" x14ac:dyDescent="0.25">
      <c r="F705417" s="195"/>
    </row>
    <row r="705418" spans="6:6" x14ac:dyDescent="0.25">
      <c r="F705418" s="195"/>
    </row>
    <row r="705419" spans="6:6" x14ac:dyDescent="0.25">
      <c r="F705419" s="195"/>
    </row>
    <row r="705420" spans="6:6" x14ac:dyDescent="0.25">
      <c r="F705420" s="195"/>
    </row>
    <row r="705421" spans="6:6" x14ac:dyDescent="0.25">
      <c r="F705421" s="195"/>
    </row>
    <row r="705422" spans="6:6" x14ac:dyDescent="0.25">
      <c r="F705422" s="195"/>
    </row>
    <row r="705423" spans="6:6" x14ac:dyDescent="0.25">
      <c r="F705423" s="195"/>
    </row>
    <row r="705424" spans="6:6" x14ac:dyDescent="0.25">
      <c r="F705424" s="195"/>
    </row>
    <row r="705425" spans="6:6" x14ac:dyDescent="0.25">
      <c r="F705425" s="195"/>
    </row>
    <row r="705426" spans="6:6" x14ac:dyDescent="0.25">
      <c r="F705426" s="195"/>
    </row>
    <row r="705427" spans="6:6" x14ac:dyDescent="0.25">
      <c r="F705427" s="195"/>
    </row>
    <row r="705428" spans="6:6" x14ac:dyDescent="0.25">
      <c r="F705428" s="195"/>
    </row>
    <row r="705429" spans="6:6" x14ac:dyDescent="0.25">
      <c r="F705429" s="195"/>
    </row>
    <row r="705430" spans="6:6" x14ac:dyDescent="0.25">
      <c r="F705430" s="195"/>
    </row>
    <row r="705431" spans="6:6" x14ac:dyDescent="0.25">
      <c r="F705431" s="195"/>
    </row>
    <row r="705432" spans="6:6" x14ac:dyDescent="0.25">
      <c r="F705432" s="195"/>
    </row>
    <row r="705433" spans="6:6" x14ac:dyDescent="0.25">
      <c r="F705433" s="195"/>
    </row>
    <row r="705434" spans="6:6" x14ac:dyDescent="0.25">
      <c r="F705434" s="195"/>
    </row>
    <row r="705435" spans="6:6" x14ac:dyDescent="0.25">
      <c r="F705435" s="195"/>
    </row>
    <row r="705436" spans="6:6" x14ac:dyDescent="0.25">
      <c r="F705436" s="195"/>
    </row>
    <row r="705437" spans="6:6" x14ac:dyDescent="0.25">
      <c r="F705437" s="195"/>
    </row>
    <row r="705438" spans="6:6" x14ac:dyDescent="0.25">
      <c r="F705438" s="195"/>
    </row>
    <row r="705439" spans="6:6" x14ac:dyDescent="0.25">
      <c r="F705439" s="195"/>
    </row>
    <row r="705440" spans="6:6" x14ac:dyDescent="0.25">
      <c r="F705440" s="195"/>
    </row>
    <row r="705441" spans="6:6" x14ac:dyDescent="0.25">
      <c r="F705441" s="195"/>
    </row>
    <row r="705442" spans="6:6" x14ac:dyDescent="0.25">
      <c r="F705442" s="195"/>
    </row>
    <row r="705443" spans="6:6" x14ac:dyDescent="0.25">
      <c r="F705443" s="195"/>
    </row>
    <row r="705444" spans="6:6" x14ac:dyDescent="0.25">
      <c r="F705444" s="195"/>
    </row>
    <row r="705445" spans="6:6" x14ac:dyDescent="0.25">
      <c r="F705445" s="195"/>
    </row>
    <row r="705446" spans="6:6" x14ac:dyDescent="0.25">
      <c r="F705446" s="195"/>
    </row>
    <row r="705447" spans="6:6" x14ac:dyDescent="0.25">
      <c r="F705447" s="195"/>
    </row>
    <row r="705448" spans="6:6" x14ac:dyDescent="0.25">
      <c r="F705448" s="195"/>
    </row>
    <row r="705449" spans="6:6" x14ac:dyDescent="0.25">
      <c r="F705449" s="195"/>
    </row>
    <row r="705450" spans="6:6" x14ac:dyDescent="0.25">
      <c r="F705450" s="195"/>
    </row>
    <row r="705451" spans="6:6" x14ac:dyDescent="0.25">
      <c r="F705451" s="195"/>
    </row>
    <row r="705452" spans="6:6" x14ac:dyDescent="0.25">
      <c r="F705452" s="195"/>
    </row>
    <row r="705453" spans="6:6" x14ac:dyDescent="0.25">
      <c r="F705453" s="195"/>
    </row>
    <row r="705454" spans="6:6" x14ac:dyDescent="0.25">
      <c r="F705454" s="195"/>
    </row>
    <row r="705455" spans="6:6" x14ac:dyDescent="0.25">
      <c r="F705455" s="195"/>
    </row>
    <row r="705456" spans="6:6" x14ac:dyDescent="0.25">
      <c r="F705456" s="195"/>
    </row>
    <row r="705457" spans="6:6" x14ac:dyDescent="0.25">
      <c r="F705457" s="195"/>
    </row>
    <row r="705458" spans="6:6" x14ac:dyDescent="0.25">
      <c r="F705458" s="195"/>
    </row>
    <row r="705459" spans="6:6" x14ac:dyDescent="0.25">
      <c r="F705459" s="195"/>
    </row>
    <row r="705460" spans="6:6" x14ac:dyDescent="0.25">
      <c r="F705460" s="195"/>
    </row>
    <row r="705461" spans="6:6" x14ac:dyDescent="0.25">
      <c r="F705461" s="195"/>
    </row>
    <row r="705462" spans="6:6" x14ac:dyDescent="0.25">
      <c r="F705462" s="195"/>
    </row>
    <row r="705463" spans="6:6" x14ac:dyDescent="0.25">
      <c r="F705463" s="195"/>
    </row>
    <row r="705464" spans="6:6" x14ac:dyDescent="0.25">
      <c r="F705464" s="195"/>
    </row>
    <row r="705465" spans="6:6" x14ac:dyDescent="0.25">
      <c r="F705465" s="195"/>
    </row>
    <row r="705466" spans="6:6" x14ac:dyDescent="0.25">
      <c r="F705466" s="195"/>
    </row>
    <row r="705467" spans="6:6" x14ac:dyDescent="0.25">
      <c r="F705467" s="195"/>
    </row>
    <row r="705468" spans="6:6" x14ac:dyDescent="0.25">
      <c r="F705468" s="195"/>
    </row>
    <row r="705469" spans="6:6" x14ac:dyDescent="0.25">
      <c r="F705469" s="195"/>
    </row>
    <row r="705470" spans="6:6" x14ac:dyDescent="0.25">
      <c r="F705470" s="195"/>
    </row>
    <row r="705471" spans="6:6" x14ac:dyDescent="0.25">
      <c r="F705471" s="195"/>
    </row>
    <row r="705472" spans="6:6" x14ac:dyDescent="0.25">
      <c r="F705472" s="195"/>
    </row>
    <row r="705473" spans="6:6" x14ac:dyDescent="0.25">
      <c r="F705473" s="195"/>
    </row>
    <row r="705474" spans="6:6" x14ac:dyDescent="0.25">
      <c r="F705474" s="195"/>
    </row>
    <row r="705475" spans="6:6" x14ac:dyDescent="0.25">
      <c r="F705475" s="195"/>
    </row>
    <row r="705476" spans="6:6" x14ac:dyDescent="0.25">
      <c r="F705476" s="195"/>
    </row>
    <row r="705477" spans="6:6" x14ac:dyDescent="0.25">
      <c r="F705477" s="195"/>
    </row>
    <row r="705478" spans="6:6" x14ac:dyDescent="0.25">
      <c r="F705478" s="195"/>
    </row>
    <row r="705479" spans="6:6" x14ac:dyDescent="0.25">
      <c r="F705479" s="195"/>
    </row>
    <row r="705480" spans="6:6" x14ac:dyDescent="0.25">
      <c r="F705480" s="195"/>
    </row>
    <row r="705481" spans="6:6" x14ac:dyDescent="0.25">
      <c r="F705481" s="195"/>
    </row>
    <row r="705482" spans="6:6" x14ac:dyDescent="0.25">
      <c r="F705482" s="195"/>
    </row>
    <row r="705483" spans="6:6" x14ac:dyDescent="0.25">
      <c r="F705483" s="195"/>
    </row>
    <row r="705484" spans="6:6" x14ac:dyDescent="0.25">
      <c r="F705484" s="195"/>
    </row>
    <row r="705485" spans="6:6" x14ac:dyDescent="0.25">
      <c r="F705485" s="195"/>
    </row>
    <row r="705486" spans="6:6" x14ac:dyDescent="0.25">
      <c r="F705486" s="195"/>
    </row>
    <row r="705487" spans="6:6" x14ac:dyDescent="0.25">
      <c r="F705487" s="195"/>
    </row>
    <row r="705488" spans="6:6" x14ac:dyDescent="0.25">
      <c r="F705488" s="195"/>
    </row>
    <row r="705489" spans="6:6" x14ac:dyDescent="0.25">
      <c r="F705489" s="195"/>
    </row>
    <row r="705490" spans="6:6" x14ac:dyDescent="0.25">
      <c r="F705490" s="195"/>
    </row>
    <row r="705491" spans="6:6" x14ac:dyDescent="0.25">
      <c r="F705491" s="195"/>
    </row>
    <row r="705492" spans="6:6" x14ac:dyDescent="0.25">
      <c r="F705492" s="195"/>
    </row>
    <row r="705493" spans="6:6" x14ac:dyDescent="0.25">
      <c r="F705493" s="195"/>
    </row>
    <row r="705494" spans="6:6" x14ac:dyDescent="0.25">
      <c r="F705494" s="195"/>
    </row>
    <row r="705495" spans="6:6" x14ac:dyDescent="0.25">
      <c r="F705495" s="195"/>
    </row>
    <row r="705496" spans="6:6" x14ac:dyDescent="0.25">
      <c r="F705496" s="195"/>
    </row>
    <row r="705497" spans="6:6" x14ac:dyDescent="0.25">
      <c r="F705497" s="195"/>
    </row>
    <row r="705498" spans="6:6" x14ac:dyDescent="0.25">
      <c r="F705498" s="195"/>
    </row>
    <row r="705499" spans="6:6" x14ac:dyDescent="0.25">
      <c r="F705499" s="195"/>
    </row>
    <row r="705500" spans="6:6" x14ac:dyDescent="0.25">
      <c r="F705500" s="195"/>
    </row>
    <row r="705501" spans="6:6" x14ac:dyDescent="0.25">
      <c r="F705501" s="195"/>
    </row>
    <row r="705502" spans="6:6" x14ac:dyDescent="0.25">
      <c r="F705502" s="195"/>
    </row>
    <row r="705503" spans="6:6" x14ac:dyDescent="0.25">
      <c r="F705503" s="195"/>
    </row>
    <row r="705504" spans="6:6" x14ac:dyDescent="0.25">
      <c r="F705504" s="195"/>
    </row>
    <row r="705505" spans="6:6" x14ac:dyDescent="0.25">
      <c r="F705505" s="195"/>
    </row>
    <row r="705506" spans="6:6" x14ac:dyDescent="0.25">
      <c r="F705506" s="195"/>
    </row>
    <row r="705507" spans="6:6" x14ac:dyDescent="0.25">
      <c r="F705507" s="195"/>
    </row>
    <row r="705508" spans="6:6" x14ac:dyDescent="0.25">
      <c r="F705508" s="195"/>
    </row>
    <row r="705509" spans="6:6" x14ac:dyDescent="0.25">
      <c r="F705509" s="195"/>
    </row>
    <row r="705510" spans="6:6" x14ac:dyDescent="0.25">
      <c r="F705510" s="195"/>
    </row>
    <row r="705511" spans="6:6" x14ac:dyDescent="0.25">
      <c r="F705511" s="195"/>
    </row>
    <row r="705512" spans="6:6" x14ac:dyDescent="0.25">
      <c r="F705512" s="195"/>
    </row>
    <row r="705513" spans="6:6" x14ac:dyDescent="0.25">
      <c r="F705513" s="195"/>
    </row>
    <row r="705514" spans="6:6" x14ac:dyDescent="0.25">
      <c r="F705514" s="195"/>
    </row>
    <row r="705515" spans="6:6" x14ac:dyDescent="0.25">
      <c r="F705515" s="195"/>
    </row>
    <row r="705516" spans="6:6" x14ac:dyDescent="0.25">
      <c r="F705516" s="195"/>
    </row>
    <row r="705517" spans="6:6" x14ac:dyDescent="0.25">
      <c r="F705517" s="195"/>
    </row>
    <row r="705518" spans="6:6" x14ac:dyDescent="0.25">
      <c r="F705518" s="195"/>
    </row>
    <row r="705519" spans="6:6" x14ac:dyDescent="0.25">
      <c r="F705519" s="195"/>
    </row>
    <row r="705520" spans="6:6" x14ac:dyDescent="0.25">
      <c r="F705520" s="195"/>
    </row>
    <row r="705521" spans="6:6" x14ac:dyDescent="0.25">
      <c r="F705521" s="195"/>
    </row>
    <row r="705522" spans="6:6" x14ac:dyDescent="0.25">
      <c r="F705522" s="195"/>
    </row>
    <row r="705523" spans="6:6" x14ac:dyDescent="0.25">
      <c r="F705523" s="195"/>
    </row>
    <row r="705524" spans="6:6" x14ac:dyDescent="0.25">
      <c r="F705524" s="195"/>
    </row>
    <row r="705525" spans="6:6" x14ac:dyDescent="0.25">
      <c r="F705525" s="195"/>
    </row>
    <row r="705526" spans="6:6" x14ac:dyDescent="0.25">
      <c r="F705526" s="195"/>
    </row>
    <row r="705527" spans="6:6" x14ac:dyDescent="0.25">
      <c r="F705527" s="195"/>
    </row>
    <row r="705528" spans="6:6" x14ac:dyDescent="0.25">
      <c r="F705528" s="195"/>
    </row>
    <row r="705529" spans="6:6" x14ac:dyDescent="0.25">
      <c r="F705529" s="195"/>
    </row>
    <row r="705530" spans="6:6" x14ac:dyDescent="0.25">
      <c r="F705530" s="195"/>
    </row>
    <row r="705531" spans="6:6" x14ac:dyDescent="0.25">
      <c r="F705531" s="195"/>
    </row>
    <row r="705532" spans="6:6" x14ac:dyDescent="0.25">
      <c r="F705532" s="195"/>
    </row>
    <row r="705533" spans="6:6" x14ac:dyDescent="0.25">
      <c r="F705533" s="195"/>
    </row>
    <row r="705534" spans="6:6" x14ac:dyDescent="0.25">
      <c r="F705534" s="195"/>
    </row>
    <row r="705535" spans="6:6" x14ac:dyDescent="0.25">
      <c r="F705535" s="195"/>
    </row>
    <row r="705536" spans="6:6" x14ac:dyDescent="0.25">
      <c r="F705536" s="195"/>
    </row>
    <row r="710654" spans="6:6" x14ac:dyDescent="0.25">
      <c r="F710654" s="195"/>
    </row>
    <row r="710655" spans="6:6" x14ac:dyDescent="0.25">
      <c r="F710655" s="195"/>
    </row>
    <row r="710656" spans="6:6" x14ac:dyDescent="0.25">
      <c r="F710656" s="195"/>
    </row>
    <row r="710657" spans="6:6" x14ac:dyDescent="0.25">
      <c r="F710657" s="195"/>
    </row>
    <row r="710658" spans="6:6" x14ac:dyDescent="0.25">
      <c r="F710658" s="195"/>
    </row>
    <row r="710659" spans="6:6" x14ac:dyDescent="0.25">
      <c r="F710659" s="195"/>
    </row>
    <row r="710660" spans="6:6" x14ac:dyDescent="0.25">
      <c r="F710660" s="195"/>
    </row>
    <row r="710661" spans="6:6" x14ac:dyDescent="0.25">
      <c r="F710661" s="195"/>
    </row>
    <row r="710662" spans="6:6" x14ac:dyDescent="0.25">
      <c r="F710662" s="195"/>
    </row>
    <row r="710663" spans="6:6" x14ac:dyDescent="0.25">
      <c r="F710663" s="195"/>
    </row>
    <row r="710664" spans="6:6" x14ac:dyDescent="0.25">
      <c r="F710664" s="195"/>
    </row>
    <row r="710665" spans="6:6" x14ac:dyDescent="0.25">
      <c r="F710665" s="195"/>
    </row>
    <row r="710666" spans="6:6" x14ac:dyDescent="0.25">
      <c r="F710666" s="195"/>
    </row>
    <row r="710667" spans="6:6" x14ac:dyDescent="0.25">
      <c r="F710667" s="195"/>
    </row>
    <row r="710668" spans="6:6" x14ac:dyDescent="0.25">
      <c r="F710668" s="195"/>
    </row>
    <row r="710669" spans="6:6" x14ac:dyDescent="0.25">
      <c r="F710669" s="195"/>
    </row>
    <row r="710670" spans="6:6" x14ac:dyDescent="0.25">
      <c r="F710670" s="195"/>
    </row>
    <row r="710671" spans="6:6" x14ac:dyDescent="0.25">
      <c r="F710671" s="195"/>
    </row>
    <row r="710672" spans="6:6" x14ac:dyDescent="0.25">
      <c r="F710672" s="195"/>
    </row>
    <row r="710673" spans="6:6" x14ac:dyDescent="0.25">
      <c r="F710673" s="195"/>
    </row>
    <row r="710674" spans="6:6" x14ac:dyDescent="0.25">
      <c r="F710674" s="195"/>
    </row>
    <row r="710675" spans="6:6" x14ac:dyDescent="0.25">
      <c r="F710675" s="195"/>
    </row>
    <row r="710676" spans="6:6" x14ac:dyDescent="0.25">
      <c r="F710676" s="195"/>
    </row>
    <row r="710677" spans="6:6" x14ac:dyDescent="0.25">
      <c r="F710677" s="195"/>
    </row>
    <row r="710678" spans="6:6" x14ac:dyDescent="0.25">
      <c r="F710678" s="195"/>
    </row>
    <row r="710679" spans="6:6" x14ac:dyDescent="0.25">
      <c r="F710679" s="195"/>
    </row>
    <row r="710680" spans="6:6" x14ac:dyDescent="0.25">
      <c r="F710680" s="195"/>
    </row>
    <row r="710681" spans="6:6" x14ac:dyDescent="0.25">
      <c r="F710681" s="195"/>
    </row>
    <row r="710682" spans="6:6" x14ac:dyDescent="0.25">
      <c r="F710682" s="195"/>
    </row>
    <row r="710683" spans="6:6" x14ac:dyDescent="0.25">
      <c r="F710683" s="195"/>
    </row>
    <row r="710684" spans="6:6" x14ac:dyDescent="0.25">
      <c r="F710684" s="195"/>
    </row>
    <row r="710685" spans="6:6" x14ac:dyDescent="0.25">
      <c r="F710685" s="195"/>
    </row>
    <row r="710686" spans="6:6" x14ac:dyDescent="0.25">
      <c r="F710686" s="195"/>
    </row>
    <row r="710687" spans="6:6" x14ac:dyDescent="0.25">
      <c r="F710687" s="195"/>
    </row>
    <row r="710688" spans="6:6" x14ac:dyDescent="0.25">
      <c r="F710688" s="195"/>
    </row>
    <row r="710689" spans="6:6" x14ac:dyDescent="0.25">
      <c r="F710689" s="195"/>
    </row>
    <row r="710690" spans="6:6" x14ac:dyDescent="0.25">
      <c r="F710690" s="195"/>
    </row>
    <row r="710691" spans="6:6" x14ac:dyDescent="0.25">
      <c r="F710691" s="195"/>
    </row>
    <row r="710692" spans="6:6" x14ac:dyDescent="0.25">
      <c r="F710692" s="195"/>
    </row>
    <row r="710693" spans="6:6" x14ac:dyDescent="0.25">
      <c r="F710693" s="195"/>
    </row>
    <row r="710694" spans="6:6" x14ac:dyDescent="0.25">
      <c r="F710694" s="195"/>
    </row>
    <row r="710695" spans="6:6" x14ac:dyDescent="0.25">
      <c r="F710695" s="195"/>
    </row>
    <row r="710696" spans="6:6" x14ac:dyDescent="0.25">
      <c r="F710696" s="195"/>
    </row>
    <row r="710697" spans="6:6" x14ac:dyDescent="0.25">
      <c r="F710697" s="195"/>
    </row>
    <row r="710698" spans="6:6" x14ac:dyDescent="0.25">
      <c r="F710698" s="195"/>
    </row>
    <row r="710699" spans="6:6" x14ac:dyDescent="0.25">
      <c r="F710699" s="195"/>
    </row>
    <row r="710700" spans="6:6" x14ac:dyDescent="0.25">
      <c r="F710700" s="195"/>
    </row>
    <row r="710701" spans="6:6" x14ac:dyDescent="0.25">
      <c r="F710701" s="195"/>
    </row>
    <row r="710702" spans="6:6" x14ac:dyDescent="0.25">
      <c r="F710702" s="195"/>
    </row>
    <row r="710703" spans="6:6" x14ac:dyDescent="0.25">
      <c r="F710703" s="195"/>
    </row>
    <row r="710704" spans="6:6" x14ac:dyDescent="0.25">
      <c r="F710704" s="195"/>
    </row>
    <row r="710705" spans="6:6" x14ac:dyDescent="0.25">
      <c r="F710705" s="195"/>
    </row>
    <row r="710706" spans="6:6" x14ac:dyDescent="0.25">
      <c r="F710706" s="195"/>
    </row>
    <row r="710707" spans="6:6" x14ac:dyDescent="0.25">
      <c r="F710707" s="195"/>
    </row>
    <row r="710708" spans="6:6" x14ac:dyDescent="0.25">
      <c r="F710708" s="195"/>
    </row>
    <row r="710709" spans="6:6" x14ac:dyDescent="0.25">
      <c r="F710709" s="195"/>
    </row>
    <row r="710710" spans="6:6" x14ac:dyDescent="0.25">
      <c r="F710710" s="195"/>
    </row>
    <row r="710711" spans="6:6" x14ac:dyDescent="0.25">
      <c r="F710711" s="195"/>
    </row>
    <row r="710712" spans="6:6" x14ac:dyDescent="0.25">
      <c r="F710712" s="195"/>
    </row>
    <row r="710713" spans="6:6" x14ac:dyDescent="0.25">
      <c r="F710713" s="195"/>
    </row>
    <row r="710714" spans="6:6" x14ac:dyDescent="0.25">
      <c r="F710714" s="195"/>
    </row>
    <row r="710715" spans="6:6" x14ac:dyDescent="0.25">
      <c r="F710715" s="195"/>
    </row>
    <row r="710716" spans="6:6" x14ac:dyDescent="0.25">
      <c r="F710716" s="195"/>
    </row>
    <row r="710717" spans="6:6" x14ac:dyDescent="0.25">
      <c r="F710717" s="195"/>
    </row>
    <row r="710718" spans="6:6" x14ac:dyDescent="0.25">
      <c r="F710718" s="195"/>
    </row>
    <row r="710719" spans="6:6" x14ac:dyDescent="0.25">
      <c r="F710719" s="195"/>
    </row>
    <row r="710720" spans="6:6" x14ac:dyDescent="0.25">
      <c r="F710720" s="195"/>
    </row>
    <row r="710721" spans="6:6" x14ac:dyDescent="0.25">
      <c r="F710721" s="195"/>
    </row>
    <row r="710722" spans="6:6" x14ac:dyDescent="0.25">
      <c r="F710722" s="195"/>
    </row>
    <row r="710723" spans="6:6" x14ac:dyDescent="0.25">
      <c r="F710723" s="195"/>
    </row>
    <row r="710724" spans="6:6" x14ac:dyDescent="0.25">
      <c r="F710724" s="195"/>
    </row>
    <row r="710725" spans="6:6" x14ac:dyDescent="0.25">
      <c r="F710725" s="195"/>
    </row>
    <row r="710726" spans="6:6" x14ac:dyDescent="0.25">
      <c r="F710726" s="195"/>
    </row>
    <row r="710727" spans="6:6" x14ac:dyDescent="0.25">
      <c r="F710727" s="195"/>
    </row>
    <row r="710728" spans="6:6" x14ac:dyDescent="0.25">
      <c r="F710728" s="195"/>
    </row>
    <row r="710729" spans="6:6" x14ac:dyDescent="0.25">
      <c r="F710729" s="195"/>
    </row>
    <row r="710730" spans="6:6" x14ac:dyDescent="0.25">
      <c r="F710730" s="195"/>
    </row>
    <row r="710731" spans="6:6" x14ac:dyDescent="0.25">
      <c r="F710731" s="195"/>
    </row>
    <row r="710732" spans="6:6" x14ac:dyDescent="0.25">
      <c r="F710732" s="195"/>
    </row>
    <row r="710733" spans="6:6" x14ac:dyDescent="0.25">
      <c r="F710733" s="195"/>
    </row>
    <row r="710734" spans="6:6" x14ac:dyDescent="0.25">
      <c r="F710734" s="195"/>
    </row>
    <row r="710735" spans="6:6" x14ac:dyDescent="0.25">
      <c r="F710735" s="195"/>
    </row>
    <row r="710736" spans="6:6" x14ac:dyDescent="0.25">
      <c r="F710736" s="195"/>
    </row>
    <row r="710737" spans="6:6" x14ac:dyDescent="0.25">
      <c r="F710737" s="195"/>
    </row>
    <row r="710738" spans="6:6" x14ac:dyDescent="0.25">
      <c r="F710738" s="195"/>
    </row>
    <row r="710739" spans="6:6" x14ac:dyDescent="0.25">
      <c r="F710739" s="195"/>
    </row>
    <row r="710740" spans="6:6" x14ac:dyDescent="0.25">
      <c r="F710740" s="195"/>
    </row>
    <row r="710741" spans="6:6" x14ac:dyDescent="0.25">
      <c r="F710741" s="195"/>
    </row>
    <row r="710742" spans="6:6" x14ac:dyDescent="0.25">
      <c r="F710742" s="195"/>
    </row>
    <row r="710743" spans="6:6" x14ac:dyDescent="0.25">
      <c r="F710743" s="195"/>
    </row>
    <row r="710744" spans="6:6" x14ac:dyDescent="0.25">
      <c r="F710744" s="195"/>
    </row>
    <row r="710745" spans="6:6" x14ac:dyDescent="0.25">
      <c r="F710745" s="195"/>
    </row>
    <row r="710746" spans="6:6" x14ac:dyDescent="0.25">
      <c r="F710746" s="195"/>
    </row>
    <row r="710747" spans="6:6" x14ac:dyDescent="0.25">
      <c r="F710747" s="195"/>
    </row>
    <row r="710748" spans="6:6" x14ac:dyDescent="0.25">
      <c r="F710748" s="195"/>
    </row>
    <row r="710749" spans="6:6" x14ac:dyDescent="0.25">
      <c r="F710749" s="195"/>
    </row>
    <row r="710750" spans="6:6" x14ac:dyDescent="0.25">
      <c r="F710750" s="195"/>
    </row>
    <row r="710751" spans="6:6" x14ac:dyDescent="0.25">
      <c r="F710751" s="195"/>
    </row>
    <row r="710752" spans="6:6" x14ac:dyDescent="0.25">
      <c r="F710752" s="195"/>
    </row>
    <row r="710753" spans="6:6" x14ac:dyDescent="0.25">
      <c r="F710753" s="195"/>
    </row>
    <row r="710754" spans="6:6" x14ac:dyDescent="0.25">
      <c r="F710754" s="195"/>
    </row>
    <row r="710755" spans="6:6" x14ac:dyDescent="0.25">
      <c r="F710755" s="195"/>
    </row>
    <row r="710756" spans="6:6" x14ac:dyDescent="0.25">
      <c r="F710756" s="195"/>
    </row>
    <row r="710757" spans="6:6" x14ac:dyDescent="0.25">
      <c r="F710757" s="195"/>
    </row>
    <row r="710758" spans="6:6" x14ac:dyDescent="0.25">
      <c r="F710758" s="195"/>
    </row>
    <row r="710759" spans="6:6" x14ac:dyDescent="0.25">
      <c r="F710759" s="195"/>
    </row>
    <row r="710760" spans="6:6" x14ac:dyDescent="0.25">
      <c r="F710760" s="195"/>
    </row>
    <row r="710761" spans="6:6" x14ac:dyDescent="0.25">
      <c r="F710761" s="195"/>
    </row>
    <row r="710762" spans="6:6" x14ac:dyDescent="0.25">
      <c r="F710762" s="195"/>
    </row>
    <row r="710763" spans="6:6" x14ac:dyDescent="0.25">
      <c r="F710763" s="195"/>
    </row>
    <row r="710764" spans="6:6" x14ac:dyDescent="0.25">
      <c r="F710764" s="195"/>
    </row>
    <row r="710765" spans="6:6" x14ac:dyDescent="0.25">
      <c r="F710765" s="195"/>
    </row>
    <row r="710766" spans="6:6" x14ac:dyDescent="0.25">
      <c r="F710766" s="195"/>
    </row>
    <row r="710767" spans="6:6" x14ac:dyDescent="0.25">
      <c r="F710767" s="195"/>
    </row>
    <row r="710768" spans="6:6" x14ac:dyDescent="0.25">
      <c r="F710768" s="195"/>
    </row>
    <row r="710769" spans="6:6" x14ac:dyDescent="0.25">
      <c r="F710769" s="195"/>
    </row>
    <row r="710770" spans="6:6" x14ac:dyDescent="0.25">
      <c r="F710770" s="195"/>
    </row>
    <row r="710771" spans="6:6" x14ac:dyDescent="0.25">
      <c r="F710771" s="195"/>
    </row>
    <row r="710772" spans="6:6" x14ac:dyDescent="0.25">
      <c r="F710772" s="195"/>
    </row>
    <row r="710773" spans="6:6" x14ac:dyDescent="0.25">
      <c r="F710773" s="195"/>
    </row>
    <row r="710774" spans="6:6" x14ac:dyDescent="0.25">
      <c r="F710774" s="195"/>
    </row>
    <row r="710775" spans="6:6" x14ac:dyDescent="0.25">
      <c r="F710775" s="195"/>
    </row>
    <row r="710776" spans="6:6" x14ac:dyDescent="0.25">
      <c r="F710776" s="195"/>
    </row>
    <row r="710777" spans="6:6" x14ac:dyDescent="0.25">
      <c r="F710777" s="195"/>
    </row>
    <row r="710778" spans="6:6" x14ac:dyDescent="0.25">
      <c r="F710778" s="195"/>
    </row>
    <row r="710779" spans="6:6" x14ac:dyDescent="0.25">
      <c r="F710779" s="195"/>
    </row>
    <row r="710780" spans="6:6" x14ac:dyDescent="0.25">
      <c r="F710780" s="195"/>
    </row>
    <row r="710781" spans="6:6" x14ac:dyDescent="0.25">
      <c r="F710781" s="195"/>
    </row>
    <row r="710782" spans="6:6" x14ac:dyDescent="0.25">
      <c r="F710782" s="195"/>
    </row>
    <row r="710783" spans="6:6" x14ac:dyDescent="0.25">
      <c r="F710783" s="195"/>
    </row>
    <row r="710784" spans="6:6" x14ac:dyDescent="0.25">
      <c r="F710784" s="195"/>
    </row>
    <row r="710785" spans="6:6" x14ac:dyDescent="0.25">
      <c r="F710785" s="195"/>
    </row>
    <row r="710786" spans="6:6" x14ac:dyDescent="0.25">
      <c r="F710786" s="195"/>
    </row>
    <row r="710787" spans="6:6" x14ac:dyDescent="0.25">
      <c r="F710787" s="195"/>
    </row>
    <row r="710788" spans="6:6" x14ac:dyDescent="0.25">
      <c r="F710788" s="195"/>
    </row>
    <row r="710789" spans="6:6" x14ac:dyDescent="0.25">
      <c r="F710789" s="195"/>
    </row>
    <row r="710790" spans="6:6" x14ac:dyDescent="0.25">
      <c r="F710790" s="195"/>
    </row>
    <row r="710791" spans="6:6" x14ac:dyDescent="0.25">
      <c r="F710791" s="195"/>
    </row>
    <row r="710792" spans="6:6" x14ac:dyDescent="0.25">
      <c r="F710792" s="195"/>
    </row>
    <row r="710793" spans="6:6" x14ac:dyDescent="0.25">
      <c r="F710793" s="195"/>
    </row>
    <row r="710794" spans="6:6" x14ac:dyDescent="0.25">
      <c r="F710794" s="195"/>
    </row>
    <row r="710795" spans="6:6" x14ac:dyDescent="0.25">
      <c r="F710795" s="195"/>
    </row>
    <row r="710796" spans="6:6" x14ac:dyDescent="0.25">
      <c r="F710796" s="195"/>
    </row>
    <row r="710797" spans="6:6" x14ac:dyDescent="0.25">
      <c r="F710797" s="195"/>
    </row>
    <row r="710798" spans="6:6" x14ac:dyDescent="0.25">
      <c r="F710798" s="195"/>
    </row>
    <row r="710799" spans="6:6" x14ac:dyDescent="0.25">
      <c r="F710799" s="195"/>
    </row>
    <row r="710800" spans="6:6" x14ac:dyDescent="0.25">
      <c r="F710800" s="195"/>
    </row>
    <row r="710801" spans="6:6" x14ac:dyDescent="0.25">
      <c r="F710801" s="195"/>
    </row>
    <row r="710802" spans="6:6" x14ac:dyDescent="0.25">
      <c r="F710802" s="195"/>
    </row>
    <row r="710803" spans="6:6" x14ac:dyDescent="0.25">
      <c r="F710803" s="195"/>
    </row>
    <row r="710804" spans="6:6" x14ac:dyDescent="0.25">
      <c r="F710804" s="195"/>
    </row>
    <row r="710805" spans="6:6" x14ac:dyDescent="0.25">
      <c r="F710805" s="195"/>
    </row>
    <row r="710806" spans="6:6" x14ac:dyDescent="0.25">
      <c r="F710806" s="195"/>
    </row>
    <row r="710807" spans="6:6" x14ac:dyDescent="0.25">
      <c r="F710807" s="195"/>
    </row>
    <row r="710808" spans="6:6" x14ac:dyDescent="0.25">
      <c r="F710808" s="195"/>
    </row>
    <row r="710809" spans="6:6" x14ac:dyDescent="0.25">
      <c r="F710809" s="195"/>
    </row>
    <row r="710810" spans="6:6" x14ac:dyDescent="0.25">
      <c r="F710810" s="195"/>
    </row>
    <row r="710811" spans="6:6" x14ac:dyDescent="0.25">
      <c r="F710811" s="195"/>
    </row>
    <row r="710812" spans="6:6" x14ac:dyDescent="0.25">
      <c r="F710812" s="195"/>
    </row>
    <row r="710813" spans="6:6" x14ac:dyDescent="0.25">
      <c r="F710813" s="195"/>
    </row>
    <row r="710814" spans="6:6" x14ac:dyDescent="0.25">
      <c r="F710814" s="195"/>
    </row>
    <row r="710815" spans="6:6" x14ac:dyDescent="0.25">
      <c r="F710815" s="195"/>
    </row>
    <row r="710816" spans="6:6" x14ac:dyDescent="0.25">
      <c r="F710816" s="195"/>
    </row>
    <row r="710817" spans="6:6" x14ac:dyDescent="0.25">
      <c r="F710817" s="195"/>
    </row>
    <row r="710818" spans="6:6" x14ac:dyDescent="0.25">
      <c r="F710818" s="195"/>
    </row>
    <row r="710819" spans="6:6" x14ac:dyDescent="0.25">
      <c r="F710819" s="195"/>
    </row>
    <row r="710820" spans="6:6" x14ac:dyDescent="0.25">
      <c r="F710820" s="195"/>
    </row>
    <row r="710821" spans="6:6" x14ac:dyDescent="0.25">
      <c r="F710821" s="195"/>
    </row>
    <row r="710822" spans="6:6" x14ac:dyDescent="0.25">
      <c r="F710822" s="195"/>
    </row>
    <row r="710823" spans="6:6" x14ac:dyDescent="0.25">
      <c r="F710823" s="195"/>
    </row>
    <row r="710824" spans="6:6" x14ac:dyDescent="0.25">
      <c r="F710824" s="195"/>
    </row>
    <row r="710825" spans="6:6" x14ac:dyDescent="0.25">
      <c r="F710825" s="195"/>
    </row>
    <row r="710826" spans="6:6" x14ac:dyDescent="0.25">
      <c r="F710826" s="195"/>
    </row>
    <row r="710827" spans="6:6" x14ac:dyDescent="0.25">
      <c r="F710827" s="195"/>
    </row>
    <row r="710828" spans="6:6" x14ac:dyDescent="0.25">
      <c r="F710828" s="195"/>
    </row>
    <row r="710829" spans="6:6" x14ac:dyDescent="0.25">
      <c r="F710829" s="195"/>
    </row>
    <row r="710830" spans="6:6" x14ac:dyDescent="0.25">
      <c r="F710830" s="195"/>
    </row>
    <row r="710831" spans="6:6" x14ac:dyDescent="0.25">
      <c r="F710831" s="195"/>
    </row>
    <row r="710832" spans="6:6" x14ac:dyDescent="0.25">
      <c r="F710832" s="195"/>
    </row>
    <row r="710833" spans="6:6" x14ac:dyDescent="0.25">
      <c r="F710833" s="195"/>
    </row>
    <row r="710834" spans="6:6" x14ac:dyDescent="0.25">
      <c r="F710834" s="195"/>
    </row>
    <row r="710835" spans="6:6" x14ac:dyDescent="0.25">
      <c r="F710835" s="195"/>
    </row>
    <row r="710836" spans="6:6" x14ac:dyDescent="0.25">
      <c r="F710836" s="195"/>
    </row>
    <row r="710837" spans="6:6" x14ac:dyDescent="0.25">
      <c r="F710837" s="195"/>
    </row>
    <row r="710838" spans="6:6" x14ac:dyDescent="0.25">
      <c r="F710838" s="195"/>
    </row>
    <row r="710839" spans="6:6" x14ac:dyDescent="0.25">
      <c r="F710839" s="195"/>
    </row>
    <row r="710840" spans="6:6" x14ac:dyDescent="0.25">
      <c r="F710840" s="195"/>
    </row>
    <row r="710841" spans="6:6" x14ac:dyDescent="0.25">
      <c r="F710841" s="195"/>
    </row>
    <row r="710842" spans="6:6" x14ac:dyDescent="0.25">
      <c r="F710842" s="195"/>
    </row>
    <row r="710843" spans="6:6" x14ac:dyDescent="0.25">
      <c r="F710843" s="195"/>
    </row>
    <row r="710844" spans="6:6" x14ac:dyDescent="0.25">
      <c r="F710844" s="195"/>
    </row>
    <row r="710845" spans="6:6" x14ac:dyDescent="0.25">
      <c r="F710845" s="195"/>
    </row>
    <row r="710846" spans="6:6" x14ac:dyDescent="0.25">
      <c r="F710846" s="195"/>
    </row>
    <row r="710847" spans="6:6" x14ac:dyDescent="0.25">
      <c r="F710847" s="195"/>
    </row>
    <row r="710848" spans="6:6" x14ac:dyDescent="0.25">
      <c r="F710848" s="195"/>
    </row>
    <row r="710849" spans="6:6" x14ac:dyDescent="0.25">
      <c r="F710849" s="195"/>
    </row>
    <row r="710850" spans="6:6" x14ac:dyDescent="0.25">
      <c r="F710850" s="195"/>
    </row>
    <row r="710851" spans="6:6" x14ac:dyDescent="0.25">
      <c r="F710851" s="195"/>
    </row>
    <row r="710852" spans="6:6" x14ac:dyDescent="0.25">
      <c r="F710852" s="195"/>
    </row>
    <row r="710853" spans="6:6" x14ac:dyDescent="0.25">
      <c r="F710853" s="195"/>
    </row>
    <row r="710854" spans="6:6" x14ac:dyDescent="0.25">
      <c r="F710854" s="195"/>
    </row>
    <row r="710855" spans="6:6" x14ac:dyDescent="0.25">
      <c r="F710855" s="195"/>
    </row>
    <row r="710856" spans="6:6" x14ac:dyDescent="0.25">
      <c r="F710856" s="195"/>
    </row>
    <row r="710857" spans="6:6" x14ac:dyDescent="0.25">
      <c r="F710857" s="195"/>
    </row>
    <row r="710858" spans="6:6" x14ac:dyDescent="0.25">
      <c r="F710858" s="195"/>
    </row>
    <row r="710859" spans="6:6" x14ac:dyDescent="0.25">
      <c r="F710859" s="195"/>
    </row>
    <row r="710860" spans="6:6" x14ac:dyDescent="0.25">
      <c r="F710860" s="195"/>
    </row>
    <row r="710861" spans="6:6" x14ac:dyDescent="0.25">
      <c r="F710861" s="195"/>
    </row>
    <row r="710862" spans="6:6" x14ac:dyDescent="0.25">
      <c r="F710862" s="195"/>
    </row>
    <row r="710863" spans="6:6" x14ac:dyDescent="0.25">
      <c r="F710863" s="195"/>
    </row>
    <row r="710864" spans="6:6" x14ac:dyDescent="0.25">
      <c r="F710864" s="195"/>
    </row>
    <row r="710865" spans="6:6" x14ac:dyDescent="0.25">
      <c r="F710865" s="195"/>
    </row>
    <row r="710866" spans="6:6" x14ac:dyDescent="0.25">
      <c r="F710866" s="195"/>
    </row>
    <row r="710867" spans="6:6" x14ac:dyDescent="0.25">
      <c r="F710867" s="195"/>
    </row>
    <row r="710868" spans="6:6" x14ac:dyDescent="0.25">
      <c r="F710868" s="195"/>
    </row>
    <row r="710869" spans="6:6" x14ac:dyDescent="0.25">
      <c r="F710869" s="195"/>
    </row>
    <row r="710870" spans="6:6" x14ac:dyDescent="0.25">
      <c r="F710870" s="195"/>
    </row>
    <row r="710871" spans="6:6" x14ac:dyDescent="0.25">
      <c r="F710871" s="195"/>
    </row>
    <row r="710872" spans="6:6" x14ac:dyDescent="0.25">
      <c r="F710872" s="195"/>
    </row>
    <row r="710873" spans="6:6" x14ac:dyDescent="0.25">
      <c r="F710873" s="195"/>
    </row>
    <row r="710874" spans="6:6" x14ac:dyDescent="0.25">
      <c r="F710874" s="195"/>
    </row>
    <row r="710875" spans="6:6" x14ac:dyDescent="0.25">
      <c r="F710875" s="195"/>
    </row>
    <row r="710876" spans="6:6" x14ac:dyDescent="0.25">
      <c r="F710876" s="195"/>
    </row>
    <row r="710877" spans="6:6" x14ac:dyDescent="0.25">
      <c r="F710877" s="195"/>
    </row>
    <row r="710878" spans="6:6" x14ac:dyDescent="0.25">
      <c r="F710878" s="195"/>
    </row>
    <row r="710879" spans="6:6" x14ac:dyDescent="0.25">
      <c r="F710879" s="195"/>
    </row>
    <row r="710880" spans="6:6" x14ac:dyDescent="0.25">
      <c r="F710880" s="195"/>
    </row>
    <row r="710881" spans="6:6" x14ac:dyDescent="0.25">
      <c r="F710881" s="195"/>
    </row>
    <row r="710882" spans="6:6" x14ac:dyDescent="0.25">
      <c r="F710882" s="195"/>
    </row>
    <row r="710883" spans="6:6" x14ac:dyDescent="0.25">
      <c r="F710883" s="195"/>
    </row>
    <row r="710884" spans="6:6" x14ac:dyDescent="0.25">
      <c r="F710884" s="195"/>
    </row>
    <row r="710885" spans="6:6" x14ac:dyDescent="0.25">
      <c r="F710885" s="195"/>
    </row>
    <row r="710886" spans="6:6" x14ac:dyDescent="0.25">
      <c r="F710886" s="195"/>
    </row>
    <row r="710887" spans="6:6" x14ac:dyDescent="0.25">
      <c r="F710887" s="195"/>
    </row>
    <row r="710888" spans="6:6" x14ac:dyDescent="0.25">
      <c r="F710888" s="195"/>
    </row>
    <row r="710889" spans="6:6" x14ac:dyDescent="0.25">
      <c r="F710889" s="195"/>
    </row>
    <row r="710890" spans="6:6" x14ac:dyDescent="0.25">
      <c r="F710890" s="195"/>
    </row>
    <row r="710891" spans="6:6" x14ac:dyDescent="0.25">
      <c r="F710891" s="195"/>
    </row>
    <row r="710892" spans="6:6" x14ac:dyDescent="0.25">
      <c r="F710892" s="195"/>
    </row>
    <row r="710893" spans="6:6" x14ac:dyDescent="0.25">
      <c r="F710893" s="195"/>
    </row>
    <row r="710894" spans="6:6" x14ac:dyDescent="0.25">
      <c r="F710894" s="195"/>
    </row>
    <row r="710895" spans="6:6" x14ac:dyDescent="0.25">
      <c r="F710895" s="195"/>
    </row>
    <row r="710896" spans="6:6" x14ac:dyDescent="0.25">
      <c r="F710896" s="195"/>
    </row>
    <row r="710897" spans="6:6" x14ac:dyDescent="0.25">
      <c r="F710897" s="195"/>
    </row>
    <row r="710898" spans="6:6" x14ac:dyDescent="0.25">
      <c r="F710898" s="195"/>
    </row>
    <row r="710899" spans="6:6" x14ac:dyDescent="0.25">
      <c r="F710899" s="195"/>
    </row>
    <row r="710900" spans="6:6" x14ac:dyDescent="0.25">
      <c r="F710900" s="195"/>
    </row>
    <row r="710901" spans="6:6" x14ac:dyDescent="0.25">
      <c r="F710901" s="195"/>
    </row>
    <row r="710902" spans="6:6" x14ac:dyDescent="0.25">
      <c r="F710902" s="195"/>
    </row>
    <row r="710903" spans="6:6" x14ac:dyDescent="0.25">
      <c r="F710903" s="195"/>
    </row>
    <row r="710904" spans="6:6" x14ac:dyDescent="0.25">
      <c r="F710904" s="195"/>
    </row>
    <row r="710905" spans="6:6" x14ac:dyDescent="0.25">
      <c r="F710905" s="195"/>
    </row>
    <row r="710906" spans="6:6" x14ac:dyDescent="0.25">
      <c r="F710906" s="195"/>
    </row>
    <row r="710907" spans="6:6" x14ac:dyDescent="0.25">
      <c r="F710907" s="195"/>
    </row>
    <row r="710908" spans="6:6" x14ac:dyDescent="0.25">
      <c r="F710908" s="195"/>
    </row>
    <row r="710909" spans="6:6" x14ac:dyDescent="0.25">
      <c r="F710909" s="195"/>
    </row>
    <row r="710910" spans="6:6" x14ac:dyDescent="0.25">
      <c r="F710910" s="195"/>
    </row>
    <row r="710911" spans="6:6" x14ac:dyDescent="0.25">
      <c r="F710911" s="195"/>
    </row>
    <row r="710912" spans="6:6" x14ac:dyDescent="0.25">
      <c r="F710912" s="195"/>
    </row>
    <row r="710913" spans="6:6" x14ac:dyDescent="0.25">
      <c r="F710913" s="195"/>
    </row>
    <row r="710914" spans="6:6" x14ac:dyDescent="0.25">
      <c r="F710914" s="195"/>
    </row>
    <row r="710915" spans="6:6" x14ac:dyDescent="0.25">
      <c r="F710915" s="195"/>
    </row>
    <row r="710916" spans="6:6" x14ac:dyDescent="0.25">
      <c r="F710916" s="195"/>
    </row>
    <row r="710917" spans="6:6" x14ac:dyDescent="0.25">
      <c r="F710917" s="195"/>
    </row>
    <row r="710918" spans="6:6" x14ac:dyDescent="0.25">
      <c r="F710918" s="195"/>
    </row>
    <row r="710919" spans="6:6" x14ac:dyDescent="0.25">
      <c r="F710919" s="195"/>
    </row>
    <row r="710920" spans="6:6" x14ac:dyDescent="0.25">
      <c r="F710920" s="195"/>
    </row>
    <row r="710921" spans="6:6" x14ac:dyDescent="0.25">
      <c r="F710921" s="195"/>
    </row>
    <row r="710922" spans="6:6" x14ac:dyDescent="0.25">
      <c r="F710922" s="195"/>
    </row>
    <row r="710923" spans="6:6" x14ac:dyDescent="0.25">
      <c r="F710923" s="195"/>
    </row>
    <row r="710924" spans="6:6" x14ac:dyDescent="0.25">
      <c r="F710924" s="195"/>
    </row>
    <row r="710925" spans="6:6" x14ac:dyDescent="0.25">
      <c r="F710925" s="195"/>
    </row>
    <row r="710926" spans="6:6" x14ac:dyDescent="0.25">
      <c r="F710926" s="195"/>
    </row>
    <row r="710927" spans="6:6" x14ac:dyDescent="0.25">
      <c r="F710927" s="195"/>
    </row>
    <row r="710928" spans="6:6" x14ac:dyDescent="0.25">
      <c r="F710928" s="195"/>
    </row>
    <row r="710929" spans="6:6" x14ac:dyDescent="0.25">
      <c r="F710929" s="195"/>
    </row>
    <row r="710930" spans="6:6" x14ac:dyDescent="0.25">
      <c r="F710930" s="195"/>
    </row>
    <row r="710931" spans="6:6" x14ac:dyDescent="0.25">
      <c r="F710931" s="195"/>
    </row>
    <row r="710932" spans="6:6" x14ac:dyDescent="0.25">
      <c r="F710932" s="195"/>
    </row>
    <row r="710933" spans="6:6" x14ac:dyDescent="0.25">
      <c r="F710933" s="195"/>
    </row>
    <row r="710934" spans="6:6" x14ac:dyDescent="0.25">
      <c r="F710934" s="195"/>
    </row>
    <row r="710935" spans="6:6" x14ac:dyDescent="0.25">
      <c r="F710935" s="195"/>
    </row>
    <row r="710936" spans="6:6" x14ac:dyDescent="0.25">
      <c r="F710936" s="195"/>
    </row>
    <row r="710937" spans="6:6" x14ac:dyDescent="0.25">
      <c r="F710937" s="195"/>
    </row>
    <row r="710938" spans="6:6" x14ac:dyDescent="0.25">
      <c r="F710938" s="195"/>
    </row>
    <row r="710939" spans="6:6" x14ac:dyDescent="0.25">
      <c r="F710939" s="195"/>
    </row>
    <row r="710940" spans="6:6" x14ac:dyDescent="0.25">
      <c r="F710940" s="195"/>
    </row>
    <row r="710941" spans="6:6" x14ac:dyDescent="0.25">
      <c r="F710941" s="195"/>
    </row>
    <row r="710942" spans="6:6" x14ac:dyDescent="0.25">
      <c r="F710942" s="195"/>
    </row>
    <row r="710943" spans="6:6" x14ac:dyDescent="0.25">
      <c r="F710943" s="195"/>
    </row>
    <row r="710944" spans="6:6" x14ac:dyDescent="0.25">
      <c r="F710944" s="195"/>
    </row>
    <row r="710945" spans="6:6" x14ac:dyDescent="0.25">
      <c r="F710945" s="195"/>
    </row>
    <row r="710946" spans="6:6" x14ac:dyDescent="0.25">
      <c r="F710946" s="195"/>
    </row>
    <row r="710947" spans="6:6" x14ac:dyDescent="0.25">
      <c r="F710947" s="195"/>
    </row>
    <row r="710948" spans="6:6" x14ac:dyDescent="0.25">
      <c r="F710948" s="195"/>
    </row>
    <row r="710949" spans="6:6" x14ac:dyDescent="0.25">
      <c r="F710949" s="195"/>
    </row>
    <row r="710950" spans="6:6" x14ac:dyDescent="0.25">
      <c r="F710950" s="195"/>
    </row>
    <row r="710951" spans="6:6" x14ac:dyDescent="0.25">
      <c r="F710951" s="195"/>
    </row>
    <row r="710952" spans="6:6" x14ac:dyDescent="0.25">
      <c r="F710952" s="195"/>
    </row>
    <row r="710953" spans="6:6" x14ac:dyDescent="0.25">
      <c r="F710953" s="195"/>
    </row>
    <row r="710954" spans="6:6" x14ac:dyDescent="0.25">
      <c r="F710954" s="195"/>
    </row>
    <row r="710955" spans="6:6" x14ac:dyDescent="0.25">
      <c r="F710955" s="195"/>
    </row>
    <row r="710956" spans="6:6" x14ac:dyDescent="0.25">
      <c r="F710956" s="195"/>
    </row>
    <row r="710957" spans="6:6" x14ac:dyDescent="0.25">
      <c r="F710957" s="195"/>
    </row>
    <row r="710958" spans="6:6" x14ac:dyDescent="0.25">
      <c r="F710958" s="195"/>
    </row>
    <row r="710959" spans="6:6" x14ac:dyDescent="0.25">
      <c r="F710959" s="195"/>
    </row>
    <row r="710960" spans="6:6" x14ac:dyDescent="0.25">
      <c r="F710960" s="195"/>
    </row>
    <row r="710961" spans="6:6" x14ac:dyDescent="0.25">
      <c r="F710961" s="195"/>
    </row>
    <row r="710962" spans="6:6" x14ac:dyDescent="0.25">
      <c r="F710962" s="195"/>
    </row>
    <row r="710963" spans="6:6" x14ac:dyDescent="0.25">
      <c r="F710963" s="195"/>
    </row>
    <row r="710964" spans="6:6" x14ac:dyDescent="0.25">
      <c r="F710964" s="195"/>
    </row>
    <row r="710965" spans="6:6" x14ac:dyDescent="0.25">
      <c r="F710965" s="195"/>
    </row>
    <row r="710966" spans="6:6" x14ac:dyDescent="0.25">
      <c r="F710966" s="195"/>
    </row>
    <row r="710967" spans="6:6" x14ac:dyDescent="0.25">
      <c r="F710967" s="195"/>
    </row>
    <row r="710968" spans="6:6" x14ac:dyDescent="0.25">
      <c r="F710968" s="195"/>
    </row>
    <row r="710969" spans="6:6" x14ac:dyDescent="0.25">
      <c r="F710969" s="195"/>
    </row>
    <row r="710970" spans="6:6" x14ac:dyDescent="0.25">
      <c r="F710970" s="195"/>
    </row>
    <row r="710971" spans="6:6" x14ac:dyDescent="0.25">
      <c r="F710971" s="195"/>
    </row>
    <row r="710972" spans="6:6" x14ac:dyDescent="0.25">
      <c r="F710972" s="195"/>
    </row>
    <row r="710973" spans="6:6" x14ac:dyDescent="0.25">
      <c r="F710973" s="195"/>
    </row>
    <row r="710974" spans="6:6" x14ac:dyDescent="0.25">
      <c r="F710974" s="195"/>
    </row>
    <row r="710975" spans="6:6" x14ac:dyDescent="0.25">
      <c r="F710975" s="195"/>
    </row>
    <row r="710976" spans="6:6" x14ac:dyDescent="0.25">
      <c r="F710976" s="195"/>
    </row>
    <row r="710977" spans="6:6" x14ac:dyDescent="0.25">
      <c r="F710977" s="195"/>
    </row>
    <row r="710978" spans="6:6" x14ac:dyDescent="0.25">
      <c r="F710978" s="195"/>
    </row>
    <row r="710979" spans="6:6" x14ac:dyDescent="0.25">
      <c r="F710979" s="195"/>
    </row>
    <row r="710980" spans="6:6" x14ac:dyDescent="0.25">
      <c r="F710980" s="195"/>
    </row>
    <row r="710981" spans="6:6" x14ac:dyDescent="0.25">
      <c r="F710981" s="195"/>
    </row>
    <row r="710982" spans="6:6" x14ac:dyDescent="0.25">
      <c r="F710982" s="195"/>
    </row>
    <row r="710983" spans="6:6" x14ac:dyDescent="0.25">
      <c r="F710983" s="195"/>
    </row>
    <row r="710984" spans="6:6" x14ac:dyDescent="0.25">
      <c r="F710984" s="195"/>
    </row>
    <row r="710985" spans="6:6" x14ac:dyDescent="0.25">
      <c r="F710985" s="195"/>
    </row>
    <row r="710986" spans="6:6" x14ac:dyDescent="0.25">
      <c r="F710986" s="195"/>
    </row>
    <row r="710987" spans="6:6" x14ac:dyDescent="0.25">
      <c r="F710987" s="195"/>
    </row>
    <row r="710988" spans="6:6" x14ac:dyDescent="0.25">
      <c r="F710988" s="195"/>
    </row>
    <row r="710989" spans="6:6" x14ac:dyDescent="0.25">
      <c r="F710989" s="195"/>
    </row>
    <row r="710990" spans="6:6" x14ac:dyDescent="0.25">
      <c r="F710990" s="195"/>
    </row>
    <row r="710991" spans="6:6" x14ac:dyDescent="0.25">
      <c r="F710991" s="195"/>
    </row>
    <row r="710992" spans="6:6" x14ac:dyDescent="0.25">
      <c r="F710992" s="195"/>
    </row>
    <row r="710993" spans="6:6" x14ac:dyDescent="0.25">
      <c r="F710993" s="195"/>
    </row>
    <row r="710994" spans="6:6" x14ac:dyDescent="0.25">
      <c r="F710994" s="195"/>
    </row>
    <row r="710995" spans="6:6" x14ac:dyDescent="0.25">
      <c r="F710995" s="195"/>
    </row>
    <row r="710996" spans="6:6" x14ac:dyDescent="0.25">
      <c r="F710996" s="195"/>
    </row>
    <row r="710997" spans="6:6" x14ac:dyDescent="0.25">
      <c r="F710997" s="195"/>
    </row>
    <row r="710998" spans="6:6" x14ac:dyDescent="0.25">
      <c r="F710998" s="195"/>
    </row>
    <row r="710999" spans="6:6" x14ac:dyDescent="0.25">
      <c r="F710999" s="195"/>
    </row>
    <row r="711000" spans="6:6" x14ac:dyDescent="0.25">
      <c r="F711000" s="195"/>
    </row>
    <row r="711001" spans="6:6" x14ac:dyDescent="0.25">
      <c r="F711001" s="195"/>
    </row>
    <row r="711002" spans="6:6" x14ac:dyDescent="0.25">
      <c r="F711002" s="195"/>
    </row>
    <row r="711003" spans="6:6" x14ac:dyDescent="0.25">
      <c r="F711003" s="195"/>
    </row>
    <row r="711004" spans="6:6" x14ac:dyDescent="0.25">
      <c r="F711004" s="195"/>
    </row>
    <row r="711005" spans="6:6" x14ac:dyDescent="0.25">
      <c r="F711005" s="195"/>
    </row>
    <row r="711006" spans="6:6" x14ac:dyDescent="0.25">
      <c r="F711006" s="195"/>
    </row>
    <row r="711007" spans="6:6" x14ac:dyDescent="0.25">
      <c r="F711007" s="195"/>
    </row>
    <row r="711008" spans="6:6" x14ac:dyDescent="0.25">
      <c r="F711008" s="195"/>
    </row>
    <row r="711009" spans="6:6" x14ac:dyDescent="0.25">
      <c r="F711009" s="195"/>
    </row>
    <row r="711010" spans="6:6" x14ac:dyDescent="0.25">
      <c r="F711010" s="195"/>
    </row>
    <row r="711011" spans="6:6" x14ac:dyDescent="0.25">
      <c r="F711011" s="195"/>
    </row>
    <row r="711012" spans="6:6" x14ac:dyDescent="0.25">
      <c r="F711012" s="195"/>
    </row>
    <row r="711013" spans="6:6" x14ac:dyDescent="0.25">
      <c r="F711013" s="195"/>
    </row>
    <row r="711014" spans="6:6" x14ac:dyDescent="0.25">
      <c r="F711014" s="195"/>
    </row>
    <row r="711015" spans="6:6" x14ac:dyDescent="0.25">
      <c r="F711015" s="195"/>
    </row>
    <row r="711016" spans="6:6" x14ac:dyDescent="0.25">
      <c r="F711016" s="195"/>
    </row>
    <row r="711017" spans="6:6" x14ac:dyDescent="0.25">
      <c r="F711017" s="195"/>
    </row>
    <row r="711018" spans="6:6" x14ac:dyDescent="0.25">
      <c r="F711018" s="195"/>
    </row>
    <row r="711019" spans="6:6" x14ac:dyDescent="0.25">
      <c r="F711019" s="195"/>
    </row>
    <row r="711020" spans="6:6" x14ac:dyDescent="0.25">
      <c r="F711020" s="195"/>
    </row>
    <row r="711021" spans="6:6" x14ac:dyDescent="0.25">
      <c r="F711021" s="195"/>
    </row>
    <row r="711022" spans="6:6" x14ac:dyDescent="0.25">
      <c r="F711022" s="195"/>
    </row>
    <row r="711023" spans="6:6" x14ac:dyDescent="0.25">
      <c r="F711023" s="195"/>
    </row>
    <row r="711024" spans="6:6" x14ac:dyDescent="0.25">
      <c r="F711024" s="195"/>
    </row>
    <row r="711025" spans="6:6" x14ac:dyDescent="0.25">
      <c r="F711025" s="195"/>
    </row>
    <row r="711026" spans="6:6" x14ac:dyDescent="0.25">
      <c r="F711026" s="195"/>
    </row>
    <row r="711027" spans="6:6" x14ac:dyDescent="0.25">
      <c r="F711027" s="195"/>
    </row>
    <row r="711028" spans="6:6" x14ac:dyDescent="0.25">
      <c r="F711028" s="195"/>
    </row>
    <row r="711029" spans="6:6" x14ac:dyDescent="0.25">
      <c r="F711029" s="195"/>
    </row>
    <row r="711030" spans="6:6" x14ac:dyDescent="0.25">
      <c r="F711030" s="195"/>
    </row>
    <row r="711031" spans="6:6" x14ac:dyDescent="0.25">
      <c r="F711031" s="195"/>
    </row>
    <row r="711032" spans="6:6" x14ac:dyDescent="0.25">
      <c r="F711032" s="195"/>
    </row>
    <row r="711033" spans="6:6" x14ac:dyDescent="0.25">
      <c r="F711033" s="195"/>
    </row>
    <row r="711034" spans="6:6" x14ac:dyDescent="0.25">
      <c r="F711034" s="195"/>
    </row>
    <row r="711035" spans="6:6" x14ac:dyDescent="0.25">
      <c r="F711035" s="195"/>
    </row>
    <row r="711036" spans="6:6" x14ac:dyDescent="0.25">
      <c r="F711036" s="195"/>
    </row>
    <row r="711037" spans="6:6" x14ac:dyDescent="0.25">
      <c r="F711037" s="195"/>
    </row>
    <row r="711038" spans="6:6" x14ac:dyDescent="0.25">
      <c r="F711038" s="195"/>
    </row>
    <row r="711039" spans="6:6" x14ac:dyDescent="0.25">
      <c r="F711039" s="195"/>
    </row>
    <row r="711040" spans="6:6" x14ac:dyDescent="0.25">
      <c r="F711040" s="195"/>
    </row>
    <row r="711041" spans="6:6" x14ac:dyDescent="0.25">
      <c r="F711041" s="195"/>
    </row>
    <row r="711042" spans="6:6" x14ac:dyDescent="0.25">
      <c r="F711042" s="195"/>
    </row>
    <row r="711043" spans="6:6" x14ac:dyDescent="0.25">
      <c r="F711043" s="195"/>
    </row>
    <row r="711044" spans="6:6" x14ac:dyDescent="0.25">
      <c r="F711044" s="195"/>
    </row>
    <row r="711045" spans="6:6" x14ac:dyDescent="0.25">
      <c r="F711045" s="195"/>
    </row>
    <row r="711046" spans="6:6" x14ac:dyDescent="0.25">
      <c r="F711046" s="195"/>
    </row>
    <row r="711047" spans="6:6" x14ac:dyDescent="0.25">
      <c r="F711047" s="195"/>
    </row>
    <row r="711048" spans="6:6" x14ac:dyDescent="0.25">
      <c r="F711048" s="195"/>
    </row>
    <row r="716166" spans="6:6" x14ac:dyDescent="0.25">
      <c r="F716166" s="195"/>
    </row>
    <row r="716167" spans="6:6" x14ac:dyDescent="0.25">
      <c r="F716167" s="195"/>
    </row>
    <row r="716168" spans="6:6" x14ac:dyDescent="0.25">
      <c r="F716168" s="195"/>
    </row>
    <row r="716169" spans="6:6" x14ac:dyDescent="0.25">
      <c r="F716169" s="195"/>
    </row>
    <row r="716170" spans="6:6" x14ac:dyDescent="0.25">
      <c r="F716170" s="195"/>
    </row>
    <row r="716171" spans="6:6" x14ac:dyDescent="0.25">
      <c r="F716171" s="195"/>
    </row>
    <row r="716172" spans="6:6" x14ac:dyDescent="0.25">
      <c r="F716172" s="195"/>
    </row>
    <row r="716173" spans="6:6" x14ac:dyDescent="0.25">
      <c r="F716173" s="195"/>
    </row>
    <row r="716174" spans="6:6" x14ac:dyDescent="0.25">
      <c r="F716174" s="195"/>
    </row>
    <row r="716175" spans="6:6" x14ac:dyDescent="0.25">
      <c r="F716175" s="195"/>
    </row>
    <row r="716176" spans="6:6" x14ac:dyDescent="0.25">
      <c r="F716176" s="195"/>
    </row>
    <row r="716177" spans="6:6" x14ac:dyDescent="0.25">
      <c r="F716177" s="195"/>
    </row>
    <row r="716178" spans="6:6" x14ac:dyDescent="0.25">
      <c r="F716178" s="195"/>
    </row>
    <row r="716179" spans="6:6" x14ac:dyDescent="0.25">
      <c r="F716179" s="195"/>
    </row>
    <row r="716180" spans="6:6" x14ac:dyDescent="0.25">
      <c r="F716180" s="195"/>
    </row>
    <row r="716181" spans="6:6" x14ac:dyDescent="0.25">
      <c r="F716181" s="195"/>
    </row>
    <row r="716182" spans="6:6" x14ac:dyDescent="0.25">
      <c r="F716182" s="195"/>
    </row>
    <row r="716183" spans="6:6" x14ac:dyDescent="0.25">
      <c r="F716183" s="195"/>
    </row>
    <row r="716184" spans="6:6" x14ac:dyDescent="0.25">
      <c r="F716184" s="195"/>
    </row>
    <row r="716185" spans="6:6" x14ac:dyDescent="0.25">
      <c r="F716185" s="195"/>
    </row>
    <row r="716186" spans="6:6" x14ac:dyDescent="0.25">
      <c r="F716186" s="195"/>
    </row>
    <row r="716187" spans="6:6" x14ac:dyDescent="0.25">
      <c r="F716187" s="195"/>
    </row>
    <row r="716188" spans="6:6" x14ac:dyDescent="0.25">
      <c r="F716188" s="195"/>
    </row>
    <row r="716189" spans="6:6" x14ac:dyDescent="0.25">
      <c r="F716189" s="195"/>
    </row>
    <row r="716190" spans="6:6" x14ac:dyDescent="0.25">
      <c r="F716190" s="195"/>
    </row>
    <row r="716191" spans="6:6" x14ac:dyDescent="0.25">
      <c r="F716191" s="195"/>
    </row>
    <row r="716192" spans="6:6" x14ac:dyDescent="0.25">
      <c r="F716192" s="195"/>
    </row>
    <row r="716193" spans="6:6" x14ac:dyDescent="0.25">
      <c r="F716193" s="195"/>
    </row>
    <row r="716194" spans="6:6" x14ac:dyDescent="0.25">
      <c r="F716194" s="195"/>
    </row>
    <row r="716195" spans="6:6" x14ac:dyDescent="0.25">
      <c r="F716195" s="195"/>
    </row>
    <row r="716196" spans="6:6" x14ac:dyDescent="0.25">
      <c r="F716196" s="195"/>
    </row>
    <row r="716197" spans="6:6" x14ac:dyDescent="0.25">
      <c r="F716197" s="195"/>
    </row>
    <row r="716198" spans="6:6" x14ac:dyDescent="0.25">
      <c r="F716198" s="195"/>
    </row>
    <row r="716199" spans="6:6" x14ac:dyDescent="0.25">
      <c r="F716199" s="195"/>
    </row>
    <row r="716200" spans="6:6" x14ac:dyDescent="0.25">
      <c r="F716200" s="195"/>
    </row>
    <row r="716201" spans="6:6" x14ac:dyDescent="0.25">
      <c r="F716201" s="195"/>
    </row>
    <row r="716202" spans="6:6" x14ac:dyDescent="0.25">
      <c r="F716202" s="195"/>
    </row>
    <row r="716203" spans="6:6" x14ac:dyDescent="0.25">
      <c r="F716203" s="195"/>
    </row>
    <row r="716204" spans="6:6" x14ac:dyDescent="0.25">
      <c r="F716204" s="195"/>
    </row>
    <row r="716205" spans="6:6" x14ac:dyDescent="0.25">
      <c r="F716205" s="195"/>
    </row>
    <row r="716206" spans="6:6" x14ac:dyDescent="0.25">
      <c r="F716206" s="195"/>
    </row>
    <row r="716207" spans="6:6" x14ac:dyDescent="0.25">
      <c r="F716207" s="195"/>
    </row>
    <row r="716208" spans="6:6" x14ac:dyDescent="0.25">
      <c r="F716208" s="195"/>
    </row>
    <row r="716209" spans="6:6" x14ac:dyDescent="0.25">
      <c r="F716209" s="195"/>
    </row>
    <row r="716210" spans="6:6" x14ac:dyDescent="0.25">
      <c r="F716210" s="195"/>
    </row>
    <row r="716211" spans="6:6" x14ac:dyDescent="0.25">
      <c r="F716211" s="195"/>
    </row>
    <row r="716212" spans="6:6" x14ac:dyDescent="0.25">
      <c r="F716212" s="195"/>
    </row>
    <row r="716213" spans="6:6" x14ac:dyDescent="0.25">
      <c r="F716213" s="195"/>
    </row>
    <row r="716214" spans="6:6" x14ac:dyDescent="0.25">
      <c r="F716214" s="195"/>
    </row>
    <row r="716215" spans="6:6" x14ac:dyDescent="0.25">
      <c r="F716215" s="195"/>
    </row>
    <row r="716216" spans="6:6" x14ac:dyDescent="0.25">
      <c r="F716216" s="195"/>
    </row>
    <row r="716217" spans="6:6" x14ac:dyDescent="0.25">
      <c r="F716217" s="195"/>
    </row>
    <row r="716218" spans="6:6" x14ac:dyDescent="0.25">
      <c r="F716218" s="195"/>
    </row>
    <row r="716219" spans="6:6" x14ac:dyDescent="0.25">
      <c r="F716219" s="195"/>
    </row>
    <row r="716220" spans="6:6" x14ac:dyDescent="0.25">
      <c r="F716220" s="195"/>
    </row>
    <row r="716221" spans="6:6" x14ac:dyDescent="0.25">
      <c r="F716221" s="195"/>
    </row>
    <row r="716222" spans="6:6" x14ac:dyDescent="0.25">
      <c r="F716222" s="195"/>
    </row>
    <row r="716223" spans="6:6" x14ac:dyDescent="0.25">
      <c r="F716223" s="195"/>
    </row>
    <row r="716224" spans="6:6" x14ac:dyDescent="0.25">
      <c r="F716224" s="195"/>
    </row>
    <row r="716225" spans="6:6" x14ac:dyDescent="0.25">
      <c r="F716225" s="195"/>
    </row>
    <row r="716226" spans="6:6" x14ac:dyDescent="0.25">
      <c r="F716226" s="195"/>
    </row>
    <row r="716227" spans="6:6" x14ac:dyDescent="0.25">
      <c r="F716227" s="195"/>
    </row>
    <row r="716228" spans="6:6" x14ac:dyDescent="0.25">
      <c r="F716228" s="195"/>
    </row>
    <row r="716229" spans="6:6" x14ac:dyDescent="0.25">
      <c r="F716229" s="195"/>
    </row>
    <row r="716230" spans="6:6" x14ac:dyDescent="0.25">
      <c r="F716230" s="195"/>
    </row>
    <row r="716231" spans="6:6" x14ac:dyDescent="0.25">
      <c r="F716231" s="195"/>
    </row>
    <row r="716232" spans="6:6" x14ac:dyDescent="0.25">
      <c r="F716232" s="195"/>
    </row>
    <row r="716233" spans="6:6" x14ac:dyDescent="0.25">
      <c r="F716233" s="195"/>
    </row>
    <row r="716234" spans="6:6" x14ac:dyDescent="0.25">
      <c r="F716234" s="195"/>
    </row>
    <row r="716235" spans="6:6" x14ac:dyDescent="0.25">
      <c r="F716235" s="195"/>
    </row>
    <row r="716236" spans="6:6" x14ac:dyDescent="0.25">
      <c r="F716236" s="195"/>
    </row>
    <row r="716237" spans="6:6" x14ac:dyDescent="0.25">
      <c r="F716237" s="195"/>
    </row>
    <row r="716238" spans="6:6" x14ac:dyDescent="0.25">
      <c r="F716238" s="195"/>
    </row>
    <row r="716239" spans="6:6" x14ac:dyDescent="0.25">
      <c r="F716239" s="195"/>
    </row>
    <row r="716240" spans="6:6" x14ac:dyDescent="0.25">
      <c r="F716240" s="195"/>
    </row>
    <row r="716241" spans="6:6" x14ac:dyDescent="0.25">
      <c r="F716241" s="195"/>
    </row>
    <row r="716242" spans="6:6" x14ac:dyDescent="0.25">
      <c r="F716242" s="195"/>
    </row>
    <row r="716243" spans="6:6" x14ac:dyDescent="0.25">
      <c r="F716243" s="195"/>
    </row>
    <row r="716244" spans="6:6" x14ac:dyDescent="0.25">
      <c r="F716244" s="195"/>
    </row>
    <row r="716245" spans="6:6" x14ac:dyDescent="0.25">
      <c r="F716245" s="195"/>
    </row>
    <row r="716246" spans="6:6" x14ac:dyDescent="0.25">
      <c r="F716246" s="195"/>
    </row>
    <row r="716247" spans="6:6" x14ac:dyDescent="0.25">
      <c r="F716247" s="195"/>
    </row>
    <row r="716248" spans="6:6" x14ac:dyDescent="0.25">
      <c r="F716248" s="195"/>
    </row>
    <row r="716249" spans="6:6" x14ac:dyDescent="0.25">
      <c r="F716249" s="195"/>
    </row>
    <row r="716250" spans="6:6" x14ac:dyDescent="0.25">
      <c r="F716250" s="195"/>
    </row>
    <row r="716251" spans="6:6" x14ac:dyDescent="0.25">
      <c r="F716251" s="195"/>
    </row>
    <row r="716252" spans="6:6" x14ac:dyDescent="0.25">
      <c r="F716252" s="195"/>
    </row>
    <row r="716253" spans="6:6" x14ac:dyDescent="0.25">
      <c r="F716253" s="195"/>
    </row>
    <row r="716254" spans="6:6" x14ac:dyDescent="0.25">
      <c r="F716254" s="195"/>
    </row>
    <row r="716255" spans="6:6" x14ac:dyDescent="0.25">
      <c r="F716255" s="195"/>
    </row>
    <row r="716256" spans="6:6" x14ac:dyDescent="0.25">
      <c r="F716256" s="195"/>
    </row>
    <row r="716257" spans="6:6" x14ac:dyDescent="0.25">
      <c r="F716257" s="195"/>
    </row>
    <row r="716258" spans="6:6" x14ac:dyDescent="0.25">
      <c r="F716258" s="195"/>
    </row>
    <row r="716259" spans="6:6" x14ac:dyDescent="0.25">
      <c r="F716259" s="195"/>
    </row>
    <row r="716260" spans="6:6" x14ac:dyDescent="0.25">
      <c r="F716260" s="195"/>
    </row>
    <row r="716261" spans="6:6" x14ac:dyDescent="0.25">
      <c r="F716261" s="195"/>
    </row>
    <row r="716262" spans="6:6" x14ac:dyDescent="0.25">
      <c r="F716262" s="195"/>
    </row>
    <row r="716263" spans="6:6" x14ac:dyDescent="0.25">
      <c r="F716263" s="195"/>
    </row>
    <row r="716264" spans="6:6" x14ac:dyDescent="0.25">
      <c r="F716264" s="195"/>
    </row>
    <row r="716265" spans="6:6" x14ac:dyDescent="0.25">
      <c r="F716265" s="195"/>
    </row>
    <row r="716266" spans="6:6" x14ac:dyDescent="0.25">
      <c r="F716266" s="195"/>
    </row>
    <row r="716267" spans="6:6" x14ac:dyDescent="0.25">
      <c r="F716267" s="195"/>
    </row>
    <row r="716268" spans="6:6" x14ac:dyDescent="0.25">
      <c r="F716268" s="195"/>
    </row>
    <row r="716269" spans="6:6" x14ac:dyDescent="0.25">
      <c r="F716269" s="195"/>
    </row>
    <row r="716270" spans="6:6" x14ac:dyDescent="0.25">
      <c r="F716270" s="195"/>
    </row>
    <row r="716271" spans="6:6" x14ac:dyDescent="0.25">
      <c r="F716271" s="195"/>
    </row>
    <row r="716272" spans="6:6" x14ac:dyDescent="0.25">
      <c r="F716272" s="195"/>
    </row>
    <row r="716273" spans="6:6" x14ac:dyDescent="0.25">
      <c r="F716273" s="195"/>
    </row>
    <row r="716274" spans="6:6" x14ac:dyDescent="0.25">
      <c r="F716274" s="195"/>
    </row>
    <row r="716275" spans="6:6" x14ac:dyDescent="0.25">
      <c r="F716275" s="195"/>
    </row>
    <row r="716276" spans="6:6" x14ac:dyDescent="0.25">
      <c r="F716276" s="195"/>
    </row>
    <row r="716277" spans="6:6" x14ac:dyDescent="0.25">
      <c r="F716277" s="195"/>
    </row>
    <row r="716278" spans="6:6" x14ac:dyDescent="0.25">
      <c r="F716278" s="195"/>
    </row>
    <row r="716279" spans="6:6" x14ac:dyDescent="0.25">
      <c r="F716279" s="195"/>
    </row>
    <row r="716280" spans="6:6" x14ac:dyDescent="0.25">
      <c r="F716280" s="195"/>
    </row>
    <row r="716281" spans="6:6" x14ac:dyDescent="0.25">
      <c r="F716281" s="195"/>
    </row>
    <row r="716282" spans="6:6" x14ac:dyDescent="0.25">
      <c r="F716282" s="195"/>
    </row>
    <row r="716283" spans="6:6" x14ac:dyDescent="0.25">
      <c r="F716283" s="195"/>
    </row>
    <row r="716284" spans="6:6" x14ac:dyDescent="0.25">
      <c r="F716284" s="195"/>
    </row>
    <row r="716285" spans="6:6" x14ac:dyDescent="0.25">
      <c r="F716285" s="195"/>
    </row>
    <row r="716286" spans="6:6" x14ac:dyDescent="0.25">
      <c r="F716286" s="195"/>
    </row>
    <row r="716287" spans="6:6" x14ac:dyDescent="0.25">
      <c r="F716287" s="195"/>
    </row>
    <row r="716288" spans="6:6" x14ac:dyDescent="0.25">
      <c r="F716288" s="195"/>
    </row>
    <row r="716289" spans="6:6" x14ac:dyDescent="0.25">
      <c r="F716289" s="195"/>
    </row>
    <row r="716290" spans="6:6" x14ac:dyDescent="0.25">
      <c r="F716290" s="195"/>
    </row>
    <row r="716291" spans="6:6" x14ac:dyDescent="0.25">
      <c r="F716291" s="195"/>
    </row>
    <row r="716292" spans="6:6" x14ac:dyDescent="0.25">
      <c r="F716292" s="195"/>
    </row>
    <row r="716293" spans="6:6" x14ac:dyDescent="0.25">
      <c r="F716293" s="195"/>
    </row>
    <row r="716294" spans="6:6" x14ac:dyDescent="0.25">
      <c r="F716294" s="195"/>
    </row>
    <row r="716295" spans="6:6" x14ac:dyDescent="0.25">
      <c r="F716295" s="195"/>
    </row>
    <row r="716296" spans="6:6" x14ac:dyDescent="0.25">
      <c r="F716296" s="195"/>
    </row>
    <row r="716297" spans="6:6" x14ac:dyDescent="0.25">
      <c r="F716297" s="195"/>
    </row>
    <row r="716298" spans="6:6" x14ac:dyDescent="0.25">
      <c r="F716298" s="195"/>
    </row>
    <row r="716299" spans="6:6" x14ac:dyDescent="0.25">
      <c r="F716299" s="195"/>
    </row>
    <row r="716300" spans="6:6" x14ac:dyDescent="0.25">
      <c r="F716300" s="195"/>
    </row>
    <row r="716301" spans="6:6" x14ac:dyDescent="0.25">
      <c r="F716301" s="195"/>
    </row>
    <row r="716302" spans="6:6" x14ac:dyDescent="0.25">
      <c r="F716302" s="195"/>
    </row>
    <row r="716303" spans="6:6" x14ac:dyDescent="0.25">
      <c r="F716303" s="195"/>
    </row>
    <row r="716304" spans="6:6" x14ac:dyDescent="0.25">
      <c r="F716304" s="195"/>
    </row>
    <row r="716305" spans="6:6" x14ac:dyDescent="0.25">
      <c r="F716305" s="195"/>
    </row>
    <row r="716306" spans="6:6" x14ac:dyDescent="0.25">
      <c r="F716306" s="195"/>
    </row>
    <row r="716307" spans="6:6" x14ac:dyDescent="0.25">
      <c r="F716307" s="195"/>
    </row>
    <row r="716308" spans="6:6" x14ac:dyDescent="0.25">
      <c r="F716308" s="195"/>
    </row>
    <row r="716309" spans="6:6" x14ac:dyDescent="0.25">
      <c r="F716309" s="195"/>
    </row>
    <row r="716310" spans="6:6" x14ac:dyDescent="0.25">
      <c r="F716310" s="195"/>
    </row>
    <row r="716311" spans="6:6" x14ac:dyDescent="0.25">
      <c r="F716311" s="195"/>
    </row>
    <row r="716312" spans="6:6" x14ac:dyDescent="0.25">
      <c r="F716312" s="195"/>
    </row>
    <row r="716313" spans="6:6" x14ac:dyDescent="0.25">
      <c r="F716313" s="195"/>
    </row>
    <row r="716314" spans="6:6" x14ac:dyDescent="0.25">
      <c r="F716314" s="195"/>
    </row>
    <row r="716315" spans="6:6" x14ac:dyDescent="0.25">
      <c r="F716315" s="195"/>
    </row>
    <row r="716316" spans="6:6" x14ac:dyDescent="0.25">
      <c r="F716316" s="195"/>
    </row>
    <row r="716317" spans="6:6" x14ac:dyDescent="0.25">
      <c r="F716317" s="195"/>
    </row>
    <row r="716318" spans="6:6" x14ac:dyDescent="0.25">
      <c r="F716318" s="195"/>
    </row>
    <row r="716319" spans="6:6" x14ac:dyDescent="0.25">
      <c r="F716319" s="195"/>
    </row>
    <row r="716320" spans="6:6" x14ac:dyDescent="0.25">
      <c r="F716320" s="195"/>
    </row>
    <row r="716321" spans="6:6" x14ac:dyDescent="0.25">
      <c r="F716321" s="195"/>
    </row>
    <row r="716322" spans="6:6" x14ac:dyDescent="0.25">
      <c r="F716322" s="195"/>
    </row>
    <row r="716323" spans="6:6" x14ac:dyDescent="0.25">
      <c r="F716323" s="195"/>
    </row>
    <row r="716324" spans="6:6" x14ac:dyDescent="0.25">
      <c r="F716324" s="195"/>
    </row>
    <row r="716325" spans="6:6" x14ac:dyDescent="0.25">
      <c r="F716325" s="195"/>
    </row>
    <row r="716326" spans="6:6" x14ac:dyDescent="0.25">
      <c r="F716326" s="195"/>
    </row>
    <row r="716327" spans="6:6" x14ac:dyDescent="0.25">
      <c r="F716327" s="195"/>
    </row>
    <row r="716328" spans="6:6" x14ac:dyDescent="0.25">
      <c r="F716328" s="195"/>
    </row>
    <row r="716329" spans="6:6" x14ac:dyDescent="0.25">
      <c r="F716329" s="195"/>
    </row>
    <row r="716330" spans="6:6" x14ac:dyDescent="0.25">
      <c r="F716330" s="195"/>
    </row>
    <row r="716331" spans="6:6" x14ac:dyDescent="0.25">
      <c r="F716331" s="195"/>
    </row>
    <row r="716332" spans="6:6" x14ac:dyDescent="0.25">
      <c r="F716332" s="195"/>
    </row>
    <row r="716333" spans="6:6" x14ac:dyDescent="0.25">
      <c r="F716333" s="195"/>
    </row>
    <row r="716334" spans="6:6" x14ac:dyDescent="0.25">
      <c r="F716334" s="195"/>
    </row>
    <row r="716335" spans="6:6" x14ac:dyDescent="0.25">
      <c r="F716335" s="195"/>
    </row>
    <row r="716336" spans="6:6" x14ac:dyDescent="0.25">
      <c r="F716336" s="195"/>
    </row>
    <row r="716337" spans="6:6" x14ac:dyDescent="0.25">
      <c r="F716337" s="195"/>
    </row>
    <row r="716338" spans="6:6" x14ac:dyDescent="0.25">
      <c r="F716338" s="195"/>
    </row>
    <row r="716339" spans="6:6" x14ac:dyDescent="0.25">
      <c r="F716339" s="195"/>
    </row>
    <row r="716340" spans="6:6" x14ac:dyDescent="0.25">
      <c r="F716340" s="195"/>
    </row>
    <row r="716341" spans="6:6" x14ac:dyDescent="0.25">
      <c r="F716341" s="195"/>
    </row>
    <row r="716342" spans="6:6" x14ac:dyDescent="0.25">
      <c r="F716342" s="195"/>
    </row>
    <row r="716343" spans="6:6" x14ac:dyDescent="0.25">
      <c r="F716343" s="195"/>
    </row>
    <row r="716344" spans="6:6" x14ac:dyDescent="0.25">
      <c r="F716344" s="195"/>
    </row>
    <row r="716345" spans="6:6" x14ac:dyDescent="0.25">
      <c r="F716345" s="195"/>
    </row>
    <row r="716346" spans="6:6" x14ac:dyDescent="0.25">
      <c r="F716346" s="195"/>
    </row>
    <row r="716347" spans="6:6" x14ac:dyDescent="0.25">
      <c r="F716347" s="195"/>
    </row>
    <row r="716348" spans="6:6" x14ac:dyDescent="0.25">
      <c r="F716348" s="195"/>
    </row>
    <row r="716349" spans="6:6" x14ac:dyDescent="0.25">
      <c r="F716349" s="195"/>
    </row>
    <row r="716350" spans="6:6" x14ac:dyDescent="0.25">
      <c r="F716350" s="195"/>
    </row>
    <row r="716351" spans="6:6" x14ac:dyDescent="0.25">
      <c r="F716351" s="195"/>
    </row>
    <row r="716352" spans="6:6" x14ac:dyDescent="0.25">
      <c r="F716352" s="195"/>
    </row>
    <row r="716353" spans="6:6" x14ac:dyDescent="0.25">
      <c r="F716353" s="195"/>
    </row>
    <row r="716354" spans="6:6" x14ac:dyDescent="0.25">
      <c r="F716354" s="195"/>
    </row>
    <row r="716355" spans="6:6" x14ac:dyDescent="0.25">
      <c r="F716355" s="195"/>
    </row>
    <row r="716356" spans="6:6" x14ac:dyDescent="0.25">
      <c r="F716356" s="195"/>
    </row>
    <row r="716357" spans="6:6" x14ac:dyDescent="0.25">
      <c r="F716357" s="195"/>
    </row>
    <row r="716358" spans="6:6" x14ac:dyDescent="0.25">
      <c r="F716358" s="195"/>
    </row>
    <row r="716359" spans="6:6" x14ac:dyDescent="0.25">
      <c r="F716359" s="195"/>
    </row>
    <row r="716360" spans="6:6" x14ac:dyDescent="0.25">
      <c r="F716360" s="195"/>
    </row>
    <row r="716361" spans="6:6" x14ac:dyDescent="0.25">
      <c r="F716361" s="195"/>
    </row>
    <row r="716362" spans="6:6" x14ac:dyDescent="0.25">
      <c r="F716362" s="195"/>
    </row>
    <row r="716363" spans="6:6" x14ac:dyDescent="0.25">
      <c r="F716363" s="195"/>
    </row>
    <row r="716364" spans="6:6" x14ac:dyDescent="0.25">
      <c r="F716364" s="195"/>
    </row>
    <row r="716365" spans="6:6" x14ac:dyDescent="0.25">
      <c r="F716365" s="195"/>
    </row>
    <row r="716366" spans="6:6" x14ac:dyDescent="0.25">
      <c r="F716366" s="195"/>
    </row>
    <row r="716367" spans="6:6" x14ac:dyDescent="0.25">
      <c r="F716367" s="195"/>
    </row>
    <row r="716368" spans="6:6" x14ac:dyDescent="0.25">
      <c r="F716368" s="195"/>
    </row>
    <row r="716369" spans="6:6" x14ac:dyDescent="0.25">
      <c r="F716369" s="195"/>
    </row>
    <row r="716370" spans="6:6" x14ac:dyDescent="0.25">
      <c r="F716370" s="195"/>
    </row>
    <row r="716371" spans="6:6" x14ac:dyDescent="0.25">
      <c r="F716371" s="195"/>
    </row>
    <row r="716372" spans="6:6" x14ac:dyDescent="0.25">
      <c r="F716372" s="195"/>
    </row>
    <row r="716373" spans="6:6" x14ac:dyDescent="0.25">
      <c r="F716373" s="195"/>
    </row>
    <row r="716374" spans="6:6" x14ac:dyDescent="0.25">
      <c r="F716374" s="195"/>
    </row>
    <row r="716375" spans="6:6" x14ac:dyDescent="0.25">
      <c r="F716375" s="195"/>
    </row>
    <row r="716376" spans="6:6" x14ac:dyDescent="0.25">
      <c r="F716376" s="195"/>
    </row>
    <row r="716377" spans="6:6" x14ac:dyDescent="0.25">
      <c r="F716377" s="195"/>
    </row>
    <row r="716378" spans="6:6" x14ac:dyDescent="0.25">
      <c r="F716378" s="195"/>
    </row>
    <row r="716379" spans="6:6" x14ac:dyDescent="0.25">
      <c r="F716379" s="195"/>
    </row>
    <row r="716380" spans="6:6" x14ac:dyDescent="0.25">
      <c r="F716380" s="195"/>
    </row>
    <row r="716381" spans="6:6" x14ac:dyDescent="0.25">
      <c r="F716381" s="195"/>
    </row>
    <row r="716382" spans="6:6" x14ac:dyDescent="0.25">
      <c r="F716382" s="195"/>
    </row>
    <row r="716383" spans="6:6" x14ac:dyDescent="0.25">
      <c r="F716383" s="195"/>
    </row>
    <row r="716384" spans="6:6" x14ac:dyDescent="0.25">
      <c r="F716384" s="195"/>
    </row>
    <row r="716385" spans="6:6" x14ac:dyDescent="0.25">
      <c r="F716385" s="195"/>
    </row>
    <row r="716386" spans="6:6" x14ac:dyDescent="0.25">
      <c r="F716386" s="195"/>
    </row>
    <row r="716387" spans="6:6" x14ac:dyDescent="0.25">
      <c r="F716387" s="195"/>
    </row>
    <row r="716388" spans="6:6" x14ac:dyDescent="0.25">
      <c r="F716388" s="195"/>
    </row>
    <row r="716389" spans="6:6" x14ac:dyDescent="0.25">
      <c r="F716389" s="195"/>
    </row>
    <row r="716390" spans="6:6" x14ac:dyDescent="0.25">
      <c r="F716390" s="195"/>
    </row>
    <row r="716391" spans="6:6" x14ac:dyDescent="0.25">
      <c r="F716391" s="195"/>
    </row>
    <row r="716392" spans="6:6" x14ac:dyDescent="0.25">
      <c r="F716392" s="195"/>
    </row>
    <row r="716393" spans="6:6" x14ac:dyDescent="0.25">
      <c r="F716393" s="195"/>
    </row>
    <row r="716394" spans="6:6" x14ac:dyDescent="0.25">
      <c r="F716394" s="195"/>
    </row>
    <row r="716395" spans="6:6" x14ac:dyDescent="0.25">
      <c r="F716395" s="195"/>
    </row>
    <row r="716396" spans="6:6" x14ac:dyDescent="0.25">
      <c r="F716396" s="195"/>
    </row>
    <row r="716397" spans="6:6" x14ac:dyDescent="0.25">
      <c r="F716397" s="195"/>
    </row>
    <row r="716398" spans="6:6" x14ac:dyDescent="0.25">
      <c r="F716398" s="195"/>
    </row>
    <row r="716399" spans="6:6" x14ac:dyDescent="0.25">
      <c r="F716399" s="195"/>
    </row>
    <row r="716400" spans="6:6" x14ac:dyDescent="0.25">
      <c r="F716400" s="195"/>
    </row>
    <row r="716401" spans="6:6" x14ac:dyDescent="0.25">
      <c r="F716401" s="195"/>
    </row>
    <row r="716402" spans="6:6" x14ac:dyDescent="0.25">
      <c r="F716402" s="195"/>
    </row>
    <row r="716403" spans="6:6" x14ac:dyDescent="0.25">
      <c r="F716403" s="195"/>
    </row>
    <row r="716404" spans="6:6" x14ac:dyDescent="0.25">
      <c r="F716404" s="195"/>
    </row>
    <row r="716405" spans="6:6" x14ac:dyDescent="0.25">
      <c r="F716405" s="195"/>
    </row>
    <row r="716406" spans="6:6" x14ac:dyDescent="0.25">
      <c r="F716406" s="195"/>
    </row>
    <row r="716407" spans="6:6" x14ac:dyDescent="0.25">
      <c r="F716407" s="195"/>
    </row>
    <row r="716408" spans="6:6" x14ac:dyDescent="0.25">
      <c r="F716408" s="195"/>
    </row>
    <row r="716409" spans="6:6" x14ac:dyDescent="0.25">
      <c r="F716409" s="195"/>
    </row>
    <row r="716410" spans="6:6" x14ac:dyDescent="0.25">
      <c r="F716410" s="195"/>
    </row>
    <row r="716411" spans="6:6" x14ac:dyDescent="0.25">
      <c r="F716411" s="195"/>
    </row>
    <row r="716412" spans="6:6" x14ac:dyDescent="0.25">
      <c r="F716412" s="195"/>
    </row>
    <row r="716413" spans="6:6" x14ac:dyDescent="0.25">
      <c r="F716413" s="195"/>
    </row>
    <row r="716414" spans="6:6" x14ac:dyDescent="0.25">
      <c r="F716414" s="195"/>
    </row>
    <row r="716415" spans="6:6" x14ac:dyDescent="0.25">
      <c r="F716415" s="195"/>
    </row>
    <row r="716416" spans="6:6" x14ac:dyDescent="0.25">
      <c r="F716416" s="195"/>
    </row>
    <row r="716417" spans="6:6" x14ac:dyDescent="0.25">
      <c r="F716417" s="195"/>
    </row>
    <row r="716418" spans="6:6" x14ac:dyDescent="0.25">
      <c r="F716418" s="195"/>
    </row>
    <row r="716419" spans="6:6" x14ac:dyDescent="0.25">
      <c r="F716419" s="195"/>
    </row>
    <row r="716420" spans="6:6" x14ac:dyDescent="0.25">
      <c r="F716420" s="195"/>
    </row>
    <row r="716421" spans="6:6" x14ac:dyDescent="0.25">
      <c r="F716421" s="195"/>
    </row>
    <row r="716422" spans="6:6" x14ac:dyDescent="0.25">
      <c r="F716422" s="195"/>
    </row>
    <row r="716423" spans="6:6" x14ac:dyDescent="0.25">
      <c r="F716423" s="195"/>
    </row>
    <row r="716424" spans="6:6" x14ac:dyDescent="0.25">
      <c r="F716424" s="195"/>
    </row>
    <row r="716425" spans="6:6" x14ac:dyDescent="0.25">
      <c r="F716425" s="195"/>
    </row>
    <row r="716426" spans="6:6" x14ac:dyDescent="0.25">
      <c r="F716426" s="195"/>
    </row>
    <row r="716427" spans="6:6" x14ac:dyDescent="0.25">
      <c r="F716427" s="195"/>
    </row>
    <row r="716428" spans="6:6" x14ac:dyDescent="0.25">
      <c r="F716428" s="195"/>
    </row>
    <row r="716429" spans="6:6" x14ac:dyDescent="0.25">
      <c r="F716429" s="195"/>
    </row>
    <row r="716430" spans="6:6" x14ac:dyDescent="0.25">
      <c r="F716430" s="195"/>
    </row>
    <row r="716431" spans="6:6" x14ac:dyDescent="0.25">
      <c r="F716431" s="195"/>
    </row>
    <row r="716432" spans="6:6" x14ac:dyDescent="0.25">
      <c r="F716432" s="195"/>
    </row>
    <row r="716433" spans="6:6" x14ac:dyDescent="0.25">
      <c r="F716433" s="195"/>
    </row>
    <row r="716434" spans="6:6" x14ac:dyDescent="0.25">
      <c r="F716434" s="195"/>
    </row>
    <row r="716435" spans="6:6" x14ac:dyDescent="0.25">
      <c r="F716435" s="195"/>
    </row>
    <row r="716436" spans="6:6" x14ac:dyDescent="0.25">
      <c r="F716436" s="195"/>
    </row>
    <row r="716437" spans="6:6" x14ac:dyDescent="0.25">
      <c r="F716437" s="195"/>
    </row>
    <row r="716438" spans="6:6" x14ac:dyDescent="0.25">
      <c r="F716438" s="195"/>
    </row>
    <row r="716439" spans="6:6" x14ac:dyDescent="0.25">
      <c r="F716439" s="195"/>
    </row>
    <row r="716440" spans="6:6" x14ac:dyDescent="0.25">
      <c r="F716440" s="195"/>
    </row>
    <row r="716441" spans="6:6" x14ac:dyDescent="0.25">
      <c r="F716441" s="195"/>
    </row>
    <row r="716442" spans="6:6" x14ac:dyDescent="0.25">
      <c r="F716442" s="195"/>
    </row>
    <row r="716443" spans="6:6" x14ac:dyDescent="0.25">
      <c r="F716443" s="195"/>
    </row>
    <row r="716444" spans="6:6" x14ac:dyDescent="0.25">
      <c r="F716444" s="195"/>
    </row>
    <row r="716445" spans="6:6" x14ac:dyDescent="0.25">
      <c r="F716445" s="195"/>
    </row>
    <row r="716446" spans="6:6" x14ac:dyDescent="0.25">
      <c r="F716446" s="195"/>
    </row>
    <row r="716447" spans="6:6" x14ac:dyDescent="0.25">
      <c r="F716447" s="195"/>
    </row>
    <row r="716448" spans="6:6" x14ac:dyDescent="0.25">
      <c r="F716448" s="195"/>
    </row>
    <row r="716449" spans="6:6" x14ac:dyDescent="0.25">
      <c r="F716449" s="195"/>
    </row>
    <row r="716450" spans="6:6" x14ac:dyDescent="0.25">
      <c r="F716450" s="195"/>
    </row>
    <row r="716451" spans="6:6" x14ac:dyDescent="0.25">
      <c r="F716451" s="195"/>
    </row>
    <row r="716452" spans="6:6" x14ac:dyDescent="0.25">
      <c r="F716452" s="195"/>
    </row>
    <row r="716453" spans="6:6" x14ac:dyDescent="0.25">
      <c r="F716453" s="195"/>
    </row>
    <row r="716454" spans="6:6" x14ac:dyDescent="0.25">
      <c r="F716454" s="195"/>
    </row>
    <row r="716455" spans="6:6" x14ac:dyDescent="0.25">
      <c r="F716455" s="195"/>
    </row>
    <row r="716456" spans="6:6" x14ac:dyDescent="0.25">
      <c r="F716456" s="195"/>
    </row>
    <row r="716457" spans="6:6" x14ac:dyDescent="0.25">
      <c r="F716457" s="195"/>
    </row>
    <row r="716458" spans="6:6" x14ac:dyDescent="0.25">
      <c r="F716458" s="195"/>
    </row>
    <row r="716459" spans="6:6" x14ac:dyDescent="0.25">
      <c r="F716459" s="195"/>
    </row>
    <row r="716460" spans="6:6" x14ac:dyDescent="0.25">
      <c r="F716460" s="195"/>
    </row>
    <row r="716461" spans="6:6" x14ac:dyDescent="0.25">
      <c r="F716461" s="195"/>
    </row>
    <row r="716462" spans="6:6" x14ac:dyDescent="0.25">
      <c r="F716462" s="195"/>
    </row>
    <row r="716463" spans="6:6" x14ac:dyDescent="0.25">
      <c r="F716463" s="195"/>
    </row>
    <row r="716464" spans="6:6" x14ac:dyDescent="0.25">
      <c r="F716464" s="195"/>
    </row>
    <row r="716465" spans="6:6" x14ac:dyDescent="0.25">
      <c r="F716465" s="195"/>
    </row>
    <row r="716466" spans="6:6" x14ac:dyDescent="0.25">
      <c r="F716466" s="195"/>
    </row>
    <row r="716467" spans="6:6" x14ac:dyDescent="0.25">
      <c r="F716467" s="195"/>
    </row>
    <row r="716468" spans="6:6" x14ac:dyDescent="0.25">
      <c r="F716468" s="195"/>
    </row>
    <row r="716469" spans="6:6" x14ac:dyDescent="0.25">
      <c r="F716469" s="195"/>
    </row>
    <row r="716470" spans="6:6" x14ac:dyDescent="0.25">
      <c r="F716470" s="195"/>
    </row>
    <row r="716471" spans="6:6" x14ac:dyDescent="0.25">
      <c r="F716471" s="195"/>
    </row>
    <row r="716472" spans="6:6" x14ac:dyDescent="0.25">
      <c r="F716472" s="195"/>
    </row>
    <row r="716473" spans="6:6" x14ac:dyDescent="0.25">
      <c r="F716473" s="195"/>
    </row>
    <row r="716474" spans="6:6" x14ac:dyDescent="0.25">
      <c r="F716474" s="195"/>
    </row>
    <row r="716475" spans="6:6" x14ac:dyDescent="0.25">
      <c r="F716475" s="195"/>
    </row>
    <row r="716476" spans="6:6" x14ac:dyDescent="0.25">
      <c r="F716476" s="195"/>
    </row>
    <row r="716477" spans="6:6" x14ac:dyDescent="0.25">
      <c r="F716477" s="195"/>
    </row>
    <row r="716478" spans="6:6" x14ac:dyDescent="0.25">
      <c r="F716478" s="195"/>
    </row>
    <row r="716479" spans="6:6" x14ac:dyDescent="0.25">
      <c r="F716479" s="195"/>
    </row>
    <row r="716480" spans="6:6" x14ac:dyDescent="0.25">
      <c r="F716480" s="195"/>
    </row>
    <row r="716481" spans="6:6" x14ac:dyDescent="0.25">
      <c r="F716481" s="195"/>
    </row>
    <row r="716482" spans="6:6" x14ac:dyDescent="0.25">
      <c r="F716482" s="195"/>
    </row>
    <row r="716483" spans="6:6" x14ac:dyDescent="0.25">
      <c r="F716483" s="195"/>
    </row>
    <row r="716484" spans="6:6" x14ac:dyDescent="0.25">
      <c r="F716484" s="195"/>
    </row>
    <row r="716485" spans="6:6" x14ac:dyDescent="0.25">
      <c r="F716485" s="195"/>
    </row>
    <row r="716486" spans="6:6" x14ac:dyDescent="0.25">
      <c r="F716486" s="195"/>
    </row>
    <row r="716487" spans="6:6" x14ac:dyDescent="0.25">
      <c r="F716487" s="195"/>
    </row>
    <row r="716488" spans="6:6" x14ac:dyDescent="0.25">
      <c r="F716488" s="195"/>
    </row>
    <row r="716489" spans="6:6" x14ac:dyDescent="0.25">
      <c r="F716489" s="195"/>
    </row>
    <row r="716490" spans="6:6" x14ac:dyDescent="0.25">
      <c r="F716490" s="195"/>
    </row>
    <row r="716491" spans="6:6" x14ac:dyDescent="0.25">
      <c r="F716491" s="195"/>
    </row>
    <row r="716492" spans="6:6" x14ac:dyDescent="0.25">
      <c r="F716492" s="195"/>
    </row>
    <row r="716493" spans="6:6" x14ac:dyDescent="0.25">
      <c r="F716493" s="195"/>
    </row>
    <row r="716494" spans="6:6" x14ac:dyDescent="0.25">
      <c r="F716494" s="195"/>
    </row>
    <row r="716495" spans="6:6" x14ac:dyDescent="0.25">
      <c r="F716495" s="195"/>
    </row>
    <row r="716496" spans="6:6" x14ac:dyDescent="0.25">
      <c r="F716496" s="195"/>
    </row>
    <row r="716497" spans="6:6" x14ac:dyDescent="0.25">
      <c r="F716497" s="195"/>
    </row>
    <row r="716498" spans="6:6" x14ac:dyDescent="0.25">
      <c r="F716498" s="195"/>
    </row>
    <row r="716499" spans="6:6" x14ac:dyDescent="0.25">
      <c r="F716499" s="195"/>
    </row>
    <row r="716500" spans="6:6" x14ac:dyDescent="0.25">
      <c r="F716500" s="195"/>
    </row>
    <row r="716501" spans="6:6" x14ac:dyDescent="0.25">
      <c r="F716501" s="195"/>
    </row>
    <row r="716502" spans="6:6" x14ac:dyDescent="0.25">
      <c r="F716502" s="195"/>
    </row>
    <row r="716503" spans="6:6" x14ac:dyDescent="0.25">
      <c r="F716503" s="195"/>
    </row>
    <row r="716504" spans="6:6" x14ac:dyDescent="0.25">
      <c r="F716504" s="195"/>
    </row>
    <row r="716505" spans="6:6" x14ac:dyDescent="0.25">
      <c r="F716505" s="195"/>
    </row>
    <row r="716506" spans="6:6" x14ac:dyDescent="0.25">
      <c r="F716506" s="195"/>
    </row>
    <row r="716507" spans="6:6" x14ac:dyDescent="0.25">
      <c r="F716507" s="195"/>
    </row>
    <row r="716508" spans="6:6" x14ac:dyDescent="0.25">
      <c r="F716508" s="195"/>
    </row>
    <row r="716509" spans="6:6" x14ac:dyDescent="0.25">
      <c r="F716509" s="195"/>
    </row>
    <row r="716510" spans="6:6" x14ac:dyDescent="0.25">
      <c r="F716510" s="195"/>
    </row>
    <row r="716511" spans="6:6" x14ac:dyDescent="0.25">
      <c r="F716511" s="195"/>
    </row>
    <row r="716512" spans="6:6" x14ac:dyDescent="0.25">
      <c r="F716512" s="195"/>
    </row>
    <row r="716513" spans="6:6" x14ac:dyDescent="0.25">
      <c r="F716513" s="195"/>
    </row>
    <row r="716514" spans="6:6" x14ac:dyDescent="0.25">
      <c r="F716514" s="195"/>
    </row>
    <row r="716515" spans="6:6" x14ac:dyDescent="0.25">
      <c r="F716515" s="195"/>
    </row>
    <row r="716516" spans="6:6" x14ac:dyDescent="0.25">
      <c r="F716516" s="195"/>
    </row>
    <row r="716517" spans="6:6" x14ac:dyDescent="0.25">
      <c r="F716517" s="195"/>
    </row>
    <row r="716518" spans="6:6" x14ac:dyDescent="0.25">
      <c r="F716518" s="195"/>
    </row>
    <row r="716519" spans="6:6" x14ac:dyDescent="0.25">
      <c r="F716519" s="195"/>
    </row>
    <row r="716520" spans="6:6" x14ac:dyDescent="0.25">
      <c r="F716520" s="195"/>
    </row>
    <row r="716521" spans="6:6" x14ac:dyDescent="0.25">
      <c r="F716521" s="195"/>
    </row>
    <row r="716522" spans="6:6" x14ac:dyDescent="0.25">
      <c r="F716522" s="195"/>
    </row>
    <row r="716523" spans="6:6" x14ac:dyDescent="0.25">
      <c r="F716523" s="195"/>
    </row>
    <row r="716524" spans="6:6" x14ac:dyDescent="0.25">
      <c r="F716524" s="195"/>
    </row>
    <row r="716525" spans="6:6" x14ac:dyDescent="0.25">
      <c r="F716525" s="195"/>
    </row>
    <row r="716526" spans="6:6" x14ac:dyDescent="0.25">
      <c r="F716526" s="195"/>
    </row>
    <row r="716527" spans="6:6" x14ac:dyDescent="0.25">
      <c r="F716527" s="195"/>
    </row>
    <row r="716528" spans="6:6" x14ac:dyDescent="0.25">
      <c r="F716528" s="195"/>
    </row>
    <row r="716529" spans="6:6" x14ac:dyDescent="0.25">
      <c r="F716529" s="195"/>
    </row>
    <row r="716530" spans="6:6" x14ac:dyDescent="0.25">
      <c r="F716530" s="195"/>
    </row>
    <row r="716531" spans="6:6" x14ac:dyDescent="0.25">
      <c r="F716531" s="195"/>
    </row>
    <row r="716532" spans="6:6" x14ac:dyDescent="0.25">
      <c r="F716532" s="195"/>
    </row>
    <row r="716533" spans="6:6" x14ac:dyDescent="0.25">
      <c r="F716533" s="195"/>
    </row>
    <row r="716534" spans="6:6" x14ac:dyDescent="0.25">
      <c r="F716534" s="195"/>
    </row>
    <row r="716535" spans="6:6" x14ac:dyDescent="0.25">
      <c r="F716535" s="195"/>
    </row>
    <row r="716536" spans="6:6" x14ac:dyDescent="0.25">
      <c r="F716536" s="195"/>
    </row>
    <row r="716537" spans="6:6" x14ac:dyDescent="0.25">
      <c r="F716537" s="195"/>
    </row>
    <row r="716538" spans="6:6" x14ac:dyDescent="0.25">
      <c r="F716538" s="195"/>
    </row>
    <row r="716539" spans="6:6" x14ac:dyDescent="0.25">
      <c r="F716539" s="195"/>
    </row>
    <row r="716540" spans="6:6" x14ac:dyDescent="0.25">
      <c r="F716540" s="195"/>
    </row>
    <row r="716541" spans="6:6" x14ac:dyDescent="0.25">
      <c r="F716541" s="195"/>
    </row>
    <row r="716542" spans="6:6" x14ac:dyDescent="0.25">
      <c r="F716542" s="195"/>
    </row>
    <row r="716543" spans="6:6" x14ac:dyDescent="0.25">
      <c r="F716543" s="195"/>
    </row>
    <row r="716544" spans="6:6" x14ac:dyDescent="0.25">
      <c r="F716544" s="195"/>
    </row>
    <row r="716545" spans="6:6" x14ac:dyDescent="0.25">
      <c r="F716545" s="195"/>
    </row>
    <row r="716546" spans="6:6" x14ac:dyDescent="0.25">
      <c r="F716546" s="195"/>
    </row>
    <row r="716547" spans="6:6" x14ac:dyDescent="0.25">
      <c r="F716547" s="195"/>
    </row>
    <row r="716548" spans="6:6" x14ac:dyDescent="0.25">
      <c r="F716548" s="195"/>
    </row>
    <row r="716549" spans="6:6" x14ac:dyDescent="0.25">
      <c r="F716549" s="195"/>
    </row>
    <row r="716550" spans="6:6" x14ac:dyDescent="0.25">
      <c r="F716550" s="195"/>
    </row>
    <row r="716551" spans="6:6" x14ac:dyDescent="0.25">
      <c r="F716551" s="195"/>
    </row>
    <row r="716552" spans="6:6" x14ac:dyDescent="0.25">
      <c r="F716552" s="195"/>
    </row>
    <row r="716553" spans="6:6" x14ac:dyDescent="0.25">
      <c r="F716553" s="195"/>
    </row>
    <row r="716554" spans="6:6" x14ac:dyDescent="0.25">
      <c r="F716554" s="195"/>
    </row>
    <row r="716555" spans="6:6" x14ac:dyDescent="0.25">
      <c r="F716555" s="195"/>
    </row>
    <row r="716556" spans="6:6" x14ac:dyDescent="0.25">
      <c r="F716556" s="195"/>
    </row>
    <row r="716557" spans="6:6" x14ac:dyDescent="0.25">
      <c r="F716557" s="195"/>
    </row>
    <row r="716558" spans="6:6" x14ac:dyDescent="0.25">
      <c r="F716558" s="195"/>
    </row>
    <row r="716559" spans="6:6" x14ac:dyDescent="0.25">
      <c r="F716559" s="195"/>
    </row>
    <row r="716560" spans="6:6" x14ac:dyDescent="0.25">
      <c r="F716560" s="195"/>
    </row>
    <row r="721678" spans="6:6" x14ac:dyDescent="0.25">
      <c r="F721678" s="195"/>
    </row>
    <row r="721679" spans="6:6" x14ac:dyDescent="0.25">
      <c r="F721679" s="195"/>
    </row>
    <row r="721680" spans="6:6" x14ac:dyDescent="0.25">
      <c r="F721680" s="195"/>
    </row>
    <row r="721681" spans="6:6" x14ac:dyDescent="0.25">
      <c r="F721681" s="195"/>
    </row>
    <row r="721682" spans="6:6" x14ac:dyDescent="0.25">
      <c r="F721682" s="195"/>
    </row>
    <row r="721683" spans="6:6" x14ac:dyDescent="0.25">
      <c r="F721683" s="195"/>
    </row>
    <row r="721684" spans="6:6" x14ac:dyDescent="0.25">
      <c r="F721684" s="195"/>
    </row>
    <row r="721685" spans="6:6" x14ac:dyDescent="0.25">
      <c r="F721685" s="195"/>
    </row>
    <row r="721686" spans="6:6" x14ac:dyDescent="0.25">
      <c r="F721686" s="195"/>
    </row>
    <row r="721687" spans="6:6" x14ac:dyDescent="0.25">
      <c r="F721687" s="195"/>
    </row>
    <row r="721688" spans="6:6" x14ac:dyDescent="0.25">
      <c r="F721688" s="195"/>
    </row>
    <row r="721689" spans="6:6" x14ac:dyDescent="0.25">
      <c r="F721689" s="195"/>
    </row>
    <row r="721690" spans="6:6" x14ac:dyDescent="0.25">
      <c r="F721690" s="195"/>
    </row>
    <row r="721691" spans="6:6" x14ac:dyDescent="0.25">
      <c r="F721691" s="195"/>
    </row>
    <row r="721692" spans="6:6" x14ac:dyDescent="0.25">
      <c r="F721692" s="195"/>
    </row>
    <row r="721693" spans="6:6" x14ac:dyDescent="0.25">
      <c r="F721693" s="195"/>
    </row>
    <row r="721694" spans="6:6" x14ac:dyDescent="0.25">
      <c r="F721694" s="195"/>
    </row>
    <row r="721695" spans="6:6" x14ac:dyDescent="0.25">
      <c r="F721695" s="195"/>
    </row>
    <row r="721696" spans="6:6" x14ac:dyDescent="0.25">
      <c r="F721696" s="195"/>
    </row>
    <row r="721697" spans="6:6" x14ac:dyDescent="0.25">
      <c r="F721697" s="195"/>
    </row>
    <row r="721698" spans="6:6" x14ac:dyDescent="0.25">
      <c r="F721698" s="195"/>
    </row>
    <row r="721699" spans="6:6" x14ac:dyDescent="0.25">
      <c r="F721699" s="195"/>
    </row>
    <row r="721700" spans="6:6" x14ac:dyDescent="0.25">
      <c r="F721700" s="195"/>
    </row>
    <row r="721701" spans="6:6" x14ac:dyDescent="0.25">
      <c r="F721701" s="195"/>
    </row>
    <row r="721702" spans="6:6" x14ac:dyDescent="0.25">
      <c r="F721702" s="195"/>
    </row>
    <row r="721703" spans="6:6" x14ac:dyDescent="0.25">
      <c r="F721703" s="195"/>
    </row>
    <row r="721704" spans="6:6" x14ac:dyDescent="0.25">
      <c r="F721704" s="195"/>
    </row>
    <row r="721705" spans="6:6" x14ac:dyDescent="0.25">
      <c r="F721705" s="195"/>
    </row>
    <row r="721706" spans="6:6" x14ac:dyDescent="0.25">
      <c r="F721706" s="195"/>
    </row>
    <row r="721707" spans="6:6" x14ac:dyDescent="0.25">
      <c r="F721707" s="195"/>
    </row>
    <row r="721708" spans="6:6" x14ac:dyDescent="0.25">
      <c r="F721708" s="195"/>
    </row>
    <row r="721709" spans="6:6" x14ac:dyDescent="0.25">
      <c r="F721709" s="195"/>
    </row>
    <row r="721710" spans="6:6" x14ac:dyDescent="0.25">
      <c r="F721710" s="195"/>
    </row>
    <row r="721711" spans="6:6" x14ac:dyDescent="0.25">
      <c r="F721711" s="195"/>
    </row>
    <row r="721712" spans="6:6" x14ac:dyDescent="0.25">
      <c r="F721712" s="195"/>
    </row>
    <row r="721713" spans="6:6" x14ac:dyDescent="0.25">
      <c r="F721713" s="195"/>
    </row>
    <row r="721714" spans="6:6" x14ac:dyDescent="0.25">
      <c r="F721714" s="195"/>
    </row>
    <row r="721715" spans="6:6" x14ac:dyDescent="0.25">
      <c r="F721715" s="195"/>
    </row>
    <row r="721716" spans="6:6" x14ac:dyDescent="0.25">
      <c r="F721716" s="195"/>
    </row>
    <row r="721717" spans="6:6" x14ac:dyDescent="0.25">
      <c r="F721717" s="195"/>
    </row>
    <row r="721718" spans="6:6" x14ac:dyDescent="0.25">
      <c r="F721718" s="195"/>
    </row>
    <row r="721719" spans="6:6" x14ac:dyDescent="0.25">
      <c r="F721719" s="195"/>
    </row>
    <row r="721720" spans="6:6" x14ac:dyDescent="0.25">
      <c r="F721720" s="195"/>
    </row>
    <row r="721721" spans="6:6" x14ac:dyDescent="0.25">
      <c r="F721721" s="195"/>
    </row>
    <row r="721722" spans="6:6" x14ac:dyDescent="0.25">
      <c r="F721722" s="195"/>
    </row>
    <row r="721723" spans="6:6" x14ac:dyDescent="0.25">
      <c r="F721723" s="195"/>
    </row>
    <row r="721724" spans="6:6" x14ac:dyDescent="0.25">
      <c r="F721724" s="195"/>
    </row>
    <row r="721725" spans="6:6" x14ac:dyDescent="0.25">
      <c r="F721725" s="195"/>
    </row>
    <row r="721726" spans="6:6" x14ac:dyDescent="0.25">
      <c r="F721726" s="195"/>
    </row>
    <row r="721727" spans="6:6" x14ac:dyDescent="0.25">
      <c r="F721727" s="195"/>
    </row>
    <row r="721728" spans="6:6" x14ac:dyDescent="0.25">
      <c r="F721728" s="195"/>
    </row>
    <row r="721729" spans="6:6" x14ac:dyDescent="0.25">
      <c r="F721729" s="195"/>
    </row>
    <row r="721730" spans="6:6" x14ac:dyDescent="0.25">
      <c r="F721730" s="195"/>
    </row>
    <row r="721731" spans="6:6" x14ac:dyDescent="0.25">
      <c r="F721731" s="195"/>
    </row>
    <row r="721732" spans="6:6" x14ac:dyDescent="0.25">
      <c r="F721732" s="195"/>
    </row>
    <row r="721733" spans="6:6" x14ac:dyDescent="0.25">
      <c r="F721733" s="195"/>
    </row>
    <row r="721734" spans="6:6" x14ac:dyDescent="0.25">
      <c r="F721734" s="195"/>
    </row>
    <row r="721735" spans="6:6" x14ac:dyDescent="0.25">
      <c r="F721735" s="195"/>
    </row>
    <row r="721736" spans="6:6" x14ac:dyDescent="0.25">
      <c r="F721736" s="195"/>
    </row>
    <row r="721737" spans="6:6" x14ac:dyDescent="0.25">
      <c r="F721737" s="195"/>
    </row>
    <row r="721738" spans="6:6" x14ac:dyDescent="0.25">
      <c r="F721738" s="195"/>
    </row>
    <row r="721739" spans="6:6" x14ac:dyDescent="0.25">
      <c r="F721739" s="195"/>
    </row>
    <row r="721740" spans="6:6" x14ac:dyDescent="0.25">
      <c r="F721740" s="195"/>
    </row>
    <row r="721741" spans="6:6" x14ac:dyDescent="0.25">
      <c r="F721741" s="195"/>
    </row>
    <row r="721742" spans="6:6" x14ac:dyDescent="0.25">
      <c r="F721742" s="195"/>
    </row>
    <row r="721743" spans="6:6" x14ac:dyDescent="0.25">
      <c r="F721743" s="195"/>
    </row>
    <row r="721744" spans="6:6" x14ac:dyDescent="0.25">
      <c r="F721744" s="195"/>
    </row>
    <row r="721745" spans="6:6" x14ac:dyDescent="0.25">
      <c r="F721745" s="195"/>
    </row>
    <row r="721746" spans="6:6" x14ac:dyDescent="0.25">
      <c r="F721746" s="195"/>
    </row>
    <row r="721747" spans="6:6" x14ac:dyDescent="0.25">
      <c r="F721747" s="195"/>
    </row>
    <row r="721748" spans="6:6" x14ac:dyDescent="0.25">
      <c r="F721748" s="195"/>
    </row>
    <row r="721749" spans="6:6" x14ac:dyDescent="0.25">
      <c r="F721749" s="195"/>
    </row>
    <row r="721750" spans="6:6" x14ac:dyDescent="0.25">
      <c r="F721750" s="195"/>
    </row>
    <row r="721751" spans="6:6" x14ac:dyDescent="0.25">
      <c r="F721751" s="195"/>
    </row>
    <row r="721752" spans="6:6" x14ac:dyDescent="0.25">
      <c r="F721752" s="195"/>
    </row>
    <row r="721753" spans="6:6" x14ac:dyDescent="0.25">
      <c r="F721753" s="195"/>
    </row>
    <row r="721754" spans="6:6" x14ac:dyDescent="0.25">
      <c r="F721754" s="195"/>
    </row>
    <row r="721755" spans="6:6" x14ac:dyDescent="0.25">
      <c r="F721755" s="195"/>
    </row>
    <row r="721756" spans="6:6" x14ac:dyDescent="0.25">
      <c r="F721756" s="195"/>
    </row>
    <row r="721757" spans="6:6" x14ac:dyDescent="0.25">
      <c r="F721757" s="195"/>
    </row>
    <row r="721758" spans="6:6" x14ac:dyDescent="0.25">
      <c r="F721758" s="195"/>
    </row>
    <row r="721759" spans="6:6" x14ac:dyDescent="0.25">
      <c r="F721759" s="195"/>
    </row>
    <row r="721760" spans="6:6" x14ac:dyDescent="0.25">
      <c r="F721760" s="195"/>
    </row>
    <row r="721761" spans="6:6" x14ac:dyDescent="0.25">
      <c r="F721761" s="195"/>
    </row>
    <row r="721762" spans="6:6" x14ac:dyDescent="0.25">
      <c r="F721762" s="195"/>
    </row>
    <row r="721763" spans="6:6" x14ac:dyDescent="0.25">
      <c r="F721763" s="195"/>
    </row>
    <row r="721764" spans="6:6" x14ac:dyDescent="0.25">
      <c r="F721764" s="195"/>
    </row>
    <row r="721765" spans="6:6" x14ac:dyDescent="0.25">
      <c r="F721765" s="195"/>
    </row>
    <row r="721766" spans="6:6" x14ac:dyDescent="0.25">
      <c r="F721766" s="195"/>
    </row>
    <row r="721767" spans="6:6" x14ac:dyDescent="0.25">
      <c r="F721767" s="195"/>
    </row>
    <row r="721768" spans="6:6" x14ac:dyDescent="0.25">
      <c r="F721768" s="195"/>
    </row>
    <row r="721769" spans="6:6" x14ac:dyDescent="0.25">
      <c r="F721769" s="195"/>
    </row>
    <row r="721770" spans="6:6" x14ac:dyDescent="0.25">
      <c r="F721770" s="195"/>
    </row>
    <row r="721771" spans="6:6" x14ac:dyDescent="0.25">
      <c r="F721771" s="195"/>
    </row>
    <row r="721772" spans="6:6" x14ac:dyDescent="0.25">
      <c r="F721772" s="195"/>
    </row>
    <row r="721773" spans="6:6" x14ac:dyDescent="0.25">
      <c r="F721773" s="195"/>
    </row>
    <row r="721774" spans="6:6" x14ac:dyDescent="0.25">
      <c r="F721774" s="195"/>
    </row>
    <row r="721775" spans="6:6" x14ac:dyDescent="0.25">
      <c r="F721775" s="195"/>
    </row>
    <row r="721776" spans="6:6" x14ac:dyDescent="0.25">
      <c r="F721776" s="195"/>
    </row>
    <row r="721777" spans="6:6" x14ac:dyDescent="0.25">
      <c r="F721777" s="195"/>
    </row>
    <row r="721778" spans="6:6" x14ac:dyDescent="0.25">
      <c r="F721778" s="195"/>
    </row>
    <row r="721779" spans="6:6" x14ac:dyDescent="0.25">
      <c r="F721779" s="195"/>
    </row>
    <row r="721780" spans="6:6" x14ac:dyDescent="0.25">
      <c r="F721780" s="195"/>
    </row>
    <row r="721781" spans="6:6" x14ac:dyDescent="0.25">
      <c r="F721781" s="195"/>
    </row>
    <row r="721782" spans="6:6" x14ac:dyDescent="0.25">
      <c r="F721782" s="195"/>
    </row>
    <row r="721783" spans="6:6" x14ac:dyDescent="0.25">
      <c r="F721783" s="195"/>
    </row>
    <row r="721784" spans="6:6" x14ac:dyDescent="0.25">
      <c r="F721784" s="195"/>
    </row>
    <row r="721785" spans="6:6" x14ac:dyDescent="0.25">
      <c r="F721785" s="195"/>
    </row>
    <row r="721786" spans="6:6" x14ac:dyDescent="0.25">
      <c r="F721786" s="195"/>
    </row>
    <row r="721787" spans="6:6" x14ac:dyDescent="0.25">
      <c r="F721787" s="195"/>
    </row>
    <row r="721788" spans="6:6" x14ac:dyDescent="0.25">
      <c r="F721788" s="195"/>
    </row>
    <row r="721789" spans="6:6" x14ac:dyDescent="0.25">
      <c r="F721789" s="195"/>
    </row>
    <row r="721790" spans="6:6" x14ac:dyDescent="0.25">
      <c r="F721790" s="195"/>
    </row>
    <row r="721791" spans="6:6" x14ac:dyDescent="0.25">
      <c r="F721791" s="195"/>
    </row>
    <row r="721792" spans="6:6" x14ac:dyDescent="0.25">
      <c r="F721792" s="195"/>
    </row>
    <row r="721793" spans="6:6" x14ac:dyDescent="0.25">
      <c r="F721793" s="195"/>
    </row>
    <row r="721794" spans="6:6" x14ac:dyDescent="0.25">
      <c r="F721794" s="195"/>
    </row>
    <row r="721795" spans="6:6" x14ac:dyDescent="0.25">
      <c r="F721795" s="195"/>
    </row>
    <row r="721796" spans="6:6" x14ac:dyDescent="0.25">
      <c r="F721796" s="195"/>
    </row>
    <row r="721797" spans="6:6" x14ac:dyDescent="0.25">
      <c r="F721797" s="195"/>
    </row>
    <row r="721798" spans="6:6" x14ac:dyDescent="0.25">
      <c r="F721798" s="195"/>
    </row>
    <row r="721799" spans="6:6" x14ac:dyDescent="0.25">
      <c r="F721799" s="195"/>
    </row>
    <row r="721800" spans="6:6" x14ac:dyDescent="0.25">
      <c r="F721800" s="195"/>
    </row>
    <row r="721801" spans="6:6" x14ac:dyDescent="0.25">
      <c r="F721801" s="195"/>
    </row>
    <row r="721802" spans="6:6" x14ac:dyDescent="0.25">
      <c r="F721802" s="195"/>
    </row>
    <row r="721803" spans="6:6" x14ac:dyDescent="0.25">
      <c r="F721803" s="195"/>
    </row>
    <row r="721804" spans="6:6" x14ac:dyDescent="0.25">
      <c r="F721804" s="195"/>
    </row>
    <row r="721805" spans="6:6" x14ac:dyDescent="0.25">
      <c r="F721805" s="195"/>
    </row>
    <row r="721806" spans="6:6" x14ac:dyDescent="0.25">
      <c r="F721806" s="195"/>
    </row>
    <row r="721807" spans="6:6" x14ac:dyDescent="0.25">
      <c r="F721807" s="195"/>
    </row>
    <row r="721808" spans="6:6" x14ac:dyDescent="0.25">
      <c r="F721808" s="195"/>
    </row>
    <row r="721809" spans="6:6" x14ac:dyDescent="0.25">
      <c r="F721809" s="195"/>
    </row>
    <row r="721810" spans="6:6" x14ac:dyDescent="0.25">
      <c r="F721810" s="195"/>
    </row>
    <row r="721811" spans="6:6" x14ac:dyDescent="0.25">
      <c r="F721811" s="195"/>
    </row>
    <row r="721812" spans="6:6" x14ac:dyDescent="0.25">
      <c r="F721812" s="195"/>
    </row>
    <row r="721813" spans="6:6" x14ac:dyDescent="0.25">
      <c r="F721813" s="195"/>
    </row>
    <row r="721814" spans="6:6" x14ac:dyDescent="0.25">
      <c r="F721814" s="195"/>
    </row>
    <row r="721815" spans="6:6" x14ac:dyDescent="0.25">
      <c r="F721815" s="195"/>
    </row>
    <row r="721816" spans="6:6" x14ac:dyDescent="0.25">
      <c r="F721816" s="195"/>
    </row>
    <row r="721817" spans="6:6" x14ac:dyDescent="0.25">
      <c r="F721817" s="195"/>
    </row>
    <row r="721818" spans="6:6" x14ac:dyDescent="0.25">
      <c r="F721818" s="195"/>
    </row>
    <row r="721819" spans="6:6" x14ac:dyDescent="0.25">
      <c r="F721819" s="195"/>
    </row>
    <row r="721820" spans="6:6" x14ac:dyDescent="0.25">
      <c r="F721820" s="195"/>
    </row>
    <row r="721821" spans="6:6" x14ac:dyDescent="0.25">
      <c r="F721821" s="195"/>
    </row>
    <row r="721822" spans="6:6" x14ac:dyDescent="0.25">
      <c r="F721822" s="195"/>
    </row>
    <row r="721823" spans="6:6" x14ac:dyDescent="0.25">
      <c r="F721823" s="195"/>
    </row>
    <row r="721824" spans="6:6" x14ac:dyDescent="0.25">
      <c r="F721824" s="195"/>
    </row>
    <row r="721825" spans="6:6" x14ac:dyDescent="0.25">
      <c r="F721825" s="195"/>
    </row>
    <row r="721826" spans="6:6" x14ac:dyDescent="0.25">
      <c r="F721826" s="195"/>
    </row>
    <row r="721827" spans="6:6" x14ac:dyDescent="0.25">
      <c r="F721827" s="195"/>
    </row>
    <row r="721828" spans="6:6" x14ac:dyDescent="0.25">
      <c r="F721828" s="195"/>
    </row>
    <row r="721829" spans="6:6" x14ac:dyDescent="0.25">
      <c r="F721829" s="195"/>
    </row>
    <row r="721830" spans="6:6" x14ac:dyDescent="0.25">
      <c r="F721830" s="195"/>
    </row>
    <row r="721831" spans="6:6" x14ac:dyDescent="0.25">
      <c r="F721831" s="195"/>
    </row>
    <row r="721832" spans="6:6" x14ac:dyDescent="0.25">
      <c r="F721832" s="195"/>
    </row>
    <row r="721833" spans="6:6" x14ac:dyDescent="0.25">
      <c r="F721833" s="195"/>
    </row>
    <row r="721834" spans="6:6" x14ac:dyDescent="0.25">
      <c r="F721834" s="195"/>
    </row>
    <row r="721835" spans="6:6" x14ac:dyDescent="0.25">
      <c r="F721835" s="195"/>
    </row>
    <row r="721836" spans="6:6" x14ac:dyDescent="0.25">
      <c r="F721836" s="195"/>
    </row>
    <row r="721837" spans="6:6" x14ac:dyDescent="0.25">
      <c r="F721837" s="195"/>
    </row>
    <row r="721838" spans="6:6" x14ac:dyDescent="0.25">
      <c r="F721838" s="195"/>
    </row>
    <row r="721839" spans="6:6" x14ac:dyDescent="0.25">
      <c r="F721839" s="195"/>
    </row>
    <row r="721840" spans="6:6" x14ac:dyDescent="0.25">
      <c r="F721840" s="195"/>
    </row>
    <row r="721841" spans="6:6" x14ac:dyDescent="0.25">
      <c r="F721841" s="195"/>
    </row>
    <row r="721842" spans="6:6" x14ac:dyDescent="0.25">
      <c r="F721842" s="195"/>
    </row>
    <row r="721843" spans="6:6" x14ac:dyDescent="0.25">
      <c r="F721843" s="195"/>
    </row>
    <row r="721844" spans="6:6" x14ac:dyDescent="0.25">
      <c r="F721844" s="195"/>
    </row>
    <row r="721845" spans="6:6" x14ac:dyDescent="0.25">
      <c r="F721845" s="195"/>
    </row>
    <row r="721846" spans="6:6" x14ac:dyDescent="0.25">
      <c r="F721846" s="195"/>
    </row>
    <row r="721847" spans="6:6" x14ac:dyDescent="0.25">
      <c r="F721847" s="195"/>
    </row>
    <row r="721848" spans="6:6" x14ac:dyDescent="0.25">
      <c r="F721848" s="195"/>
    </row>
    <row r="721849" spans="6:6" x14ac:dyDescent="0.25">
      <c r="F721849" s="195"/>
    </row>
    <row r="721850" spans="6:6" x14ac:dyDescent="0.25">
      <c r="F721850" s="195"/>
    </row>
    <row r="721851" spans="6:6" x14ac:dyDescent="0.25">
      <c r="F721851" s="195"/>
    </row>
    <row r="721852" spans="6:6" x14ac:dyDescent="0.25">
      <c r="F721852" s="195"/>
    </row>
    <row r="721853" spans="6:6" x14ac:dyDescent="0.25">
      <c r="F721853" s="195"/>
    </row>
    <row r="721854" spans="6:6" x14ac:dyDescent="0.25">
      <c r="F721854" s="195"/>
    </row>
    <row r="721855" spans="6:6" x14ac:dyDescent="0.25">
      <c r="F721855" s="195"/>
    </row>
    <row r="721856" spans="6:6" x14ac:dyDescent="0.25">
      <c r="F721856" s="195"/>
    </row>
    <row r="721857" spans="6:6" x14ac:dyDescent="0.25">
      <c r="F721857" s="195"/>
    </row>
    <row r="721858" spans="6:6" x14ac:dyDescent="0.25">
      <c r="F721858" s="195"/>
    </row>
    <row r="721859" spans="6:6" x14ac:dyDescent="0.25">
      <c r="F721859" s="195"/>
    </row>
    <row r="721860" spans="6:6" x14ac:dyDescent="0.25">
      <c r="F721860" s="195"/>
    </row>
    <row r="721861" spans="6:6" x14ac:dyDescent="0.25">
      <c r="F721861" s="195"/>
    </row>
    <row r="721862" spans="6:6" x14ac:dyDescent="0.25">
      <c r="F721862" s="195"/>
    </row>
    <row r="721863" spans="6:6" x14ac:dyDescent="0.25">
      <c r="F721863" s="195"/>
    </row>
    <row r="721864" spans="6:6" x14ac:dyDescent="0.25">
      <c r="F721864" s="195"/>
    </row>
    <row r="721865" spans="6:6" x14ac:dyDescent="0.25">
      <c r="F721865" s="195"/>
    </row>
    <row r="721866" spans="6:6" x14ac:dyDescent="0.25">
      <c r="F721866" s="195"/>
    </row>
    <row r="721867" spans="6:6" x14ac:dyDescent="0.25">
      <c r="F721867" s="195"/>
    </row>
    <row r="721868" spans="6:6" x14ac:dyDescent="0.25">
      <c r="F721868" s="195"/>
    </row>
    <row r="721869" spans="6:6" x14ac:dyDescent="0.25">
      <c r="F721869" s="195"/>
    </row>
    <row r="721870" spans="6:6" x14ac:dyDescent="0.25">
      <c r="F721870" s="195"/>
    </row>
    <row r="721871" spans="6:6" x14ac:dyDescent="0.25">
      <c r="F721871" s="195"/>
    </row>
    <row r="721872" spans="6:6" x14ac:dyDescent="0.25">
      <c r="F721872" s="195"/>
    </row>
    <row r="721873" spans="6:6" x14ac:dyDescent="0.25">
      <c r="F721873" s="195"/>
    </row>
    <row r="721874" spans="6:6" x14ac:dyDescent="0.25">
      <c r="F721874" s="195"/>
    </row>
    <row r="721875" spans="6:6" x14ac:dyDescent="0.25">
      <c r="F721875" s="195"/>
    </row>
    <row r="721876" spans="6:6" x14ac:dyDescent="0.25">
      <c r="F721876" s="195"/>
    </row>
    <row r="721877" spans="6:6" x14ac:dyDescent="0.25">
      <c r="F721877" s="195"/>
    </row>
    <row r="721878" spans="6:6" x14ac:dyDescent="0.25">
      <c r="F721878" s="195"/>
    </row>
    <row r="721879" spans="6:6" x14ac:dyDescent="0.25">
      <c r="F721879" s="195"/>
    </row>
    <row r="721880" spans="6:6" x14ac:dyDescent="0.25">
      <c r="F721880" s="195"/>
    </row>
    <row r="721881" spans="6:6" x14ac:dyDescent="0.25">
      <c r="F721881" s="195"/>
    </row>
    <row r="721882" spans="6:6" x14ac:dyDescent="0.25">
      <c r="F721882" s="195"/>
    </row>
    <row r="721883" spans="6:6" x14ac:dyDescent="0.25">
      <c r="F721883" s="195"/>
    </row>
    <row r="721884" spans="6:6" x14ac:dyDescent="0.25">
      <c r="F721884" s="195"/>
    </row>
    <row r="721885" spans="6:6" x14ac:dyDescent="0.25">
      <c r="F721885" s="195"/>
    </row>
    <row r="721886" spans="6:6" x14ac:dyDescent="0.25">
      <c r="F721886" s="195"/>
    </row>
    <row r="721887" spans="6:6" x14ac:dyDescent="0.25">
      <c r="F721887" s="195"/>
    </row>
    <row r="721888" spans="6:6" x14ac:dyDescent="0.25">
      <c r="F721888" s="195"/>
    </row>
    <row r="721889" spans="6:6" x14ac:dyDescent="0.25">
      <c r="F721889" s="195"/>
    </row>
    <row r="721890" spans="6:6" x14ac:dyDescent="0.25">
      <c r="F721890" s="195"/>
    </row>
    <row r="721891" spans="6:6" x14ac:dyDescent="0.25">
      <c r="F721891" s="195"/>
    </row>
    <row r="721892" spans="6:6" x14ac:dyDescent="0.25">
      <c r="F721892" s="195"/>
    </row>
    <row r="721893" spans="6:6" x14ac:dyDescent="0.25">
      <c r="F721893" s="195"/>
    </row>
    <row r="721894" spans="6:6" x14ac:dyDescent="0.25">
      <c r="F721894" s="195"/>
    </row>
    <row r="721895" spans="6:6" x14ac:dyDescent="0.25">
      <c r="F721895" s="195"/>
    </row>
    <row r="721896" spans="6:6" x14ac:dyDescent="0.25">
      <c r="F721896" s="195"/>
    </row>
    <row r="721897" spans="6:6" x14ac:dyDescent="0.25">
      <c r="F721897" s="195"/>
    </row>
    <row r="721898" spans="6:6" x14ac:dyDescent="0.25">
      <c r="F721898" s="195"/>
    </row>
    <row r="721899" spans="6:6" x14ac:dyDescent="0.25">
      <c r="F721899" s="195"/>
    </row>
    <row r="721900" spans="6:6" x14ac:dyDescent="0.25">
      <c r="F721900" s="195"/>
    </row>
    <row r="721901" spans="6:6" x14ac:dyDescent="0.25">
      <c r="F721901" s="195"/>
    </row>
    <row r="721902" spans="6:6" x14ac:dyDescent="0.25">
      <c r="F721902" s="195"/>
    </row>
    <row r="721903" spans="6:6" x14ac:dyDescent="0.25">
      <c r="F721903" s="195"/>
    </row>
    <row r="721904" spans="6:6" x14ac:dyDescent="0.25">
      <c r="F721904" s="195"/>
    </row>
    <row r="721905" spans="6:6" x14ac:dyDescent="0.25">
      <c r="F721905" s="195"/>
    </row>
    <row r="721906" spans="6:6" x14ac:dyDescent="0.25">
      <c r="F721906" s="195"/>
    </row>
    <row r="721907" spans="6:6" x14ac:dyDescent="0.25">
      <c r="F721907" s="195"/>
    </row>
    <row r="721908" spans="6:6" x14ac:dyDescent="0.25">
      <c r="F721908" s="195"/>
    </row>
    <row r="721909" spans="6:6" x14ac:dyDescent="0.25">
      <c r="F721909" s="195"/>
    </row>
    <row r="721910" spans="6:6" x14ac:dyDescent="0.25">
      <c r="F721910" s="195"/>
    </row>
    <row r="721911" spans="6:6" x14ac:dyDescent="0.25">
      <c r="F721911" s="195"/>
    </row>
    <row r="721912" spans="6:6" x14ac:dyDescent="0.25">
      <c r="F721912" s="195"/>
    </row>
    <row r="721913" spans="6:6" x14ac:dyDescent="0.25">
      <c r="F721913" s="195"/>
    </row>
    <row r="721914" spans="6:6" x14ac:dyDescent="0.25">
      <c r="F721914" s="195"/>
    </row>
    <row r="721915" spans="6:6" x14ac:dyDescent="0.25">
      <c r="F721915" s="195"/>
    </row>
    <row r="721916" spans="6:6" x14ac:dyDescent="0.25">
      <c r="F721916" s="195"/>
    </row>
    <row r="721917" spans="6:6" x14ac:dyDescent="0.25">
      <c r="F721917" s="195"/>
    </row>
    <row r="721918" spans="6:6" x14ac:dyDescent="0.25">
      <c r="F721918" s="195"/>
    </row>
    <row r="721919" spans="6:6" x14ac:dyDescent="0.25">
      <c r="F721919" s="195"/>
    </row>
    <row r="721920" spans="6:6" x14ac:dyDescent="0.25">
      <c r="F721920" s="195"/>
    </row>
    <row r="721921" spans="6:6" x14ac:dyDescent="0.25">
      <c r="F721921" s="195"/>
    </row>
    <row r="721922" spans="6:6" x14ac:dyDescent="0.25">
      <c r="F721922" s="195"/>
    </row>
    <row r="721923" spans="6:6" x14ac:dyDescent="0.25">
      <c r="F721923" s="195"/>
    </row>
    <row r="721924" spans="6:6" x14ac:dyDescent="0.25">
      <c r="F721924" s="195"/>
    </row>
    <row r="721925" spans="6:6" x14ac:dyDescent="0.25">
      <c r="F721925" s="195"/>
    </row>
    <row r="721926" spans="6:6" x14ac:dyDescent="0.25">
      <c r="F721926" s="195"/>
    </row>
    <row r="721927" spans="6:6" x14ac:dyDescent="0.25">
      <c r="F721927" s="195"/>
    </row>
    <row r="721928" spans="6:6" x14ac:dyDescent="0.25">
      <c r="F721928" s="195"/>
    </row>
    <row r="721929" spans="6:6" x14ac:dyDescent="0.25">
      <c r="F721929" s="195"/>
    </row>
    <row r="721930" spans="6:6" x14ac:dyDescent="0.25">
      <c r="F721930" s="195"/>
    </row>
    <row r="721931" spans="6:6" x14ac:dyDescent="0.25">
      <c r="F721931" s="195"/>
    </row>
    <row r="721932" spans="6:6" x14ac:dyDescent="0.25">
      <c r="F721932" s="195"/>
    </row>
    <row r="721933" spans="6:6" x14ac:dyDescent="0.25">
      <c r="F721933" s="195"/>
    </row>
    <row r="721934" spans="6:6" x14ac:dyDescent="0.25">
      <c r="F721934" s="195"/>
    </row>
    <row r="721935" spans="6:6" x14ac:dyDescent="0.25">
      <c r="F721935" s="195"/>
    </row>
    <row r="721936" spans="6:6" x14ac:dyDescent="0.25">
      <c r="F721936" s="195"/>
    </row>
    <row r="721937" spans="6:6" x14ac:dyDescent="0.25">
      <c r="F721937" s="195"/>
    </row>
    <row r="721938" spans="6:6" x14ac:dyDescent="0.25">
      <c r="F721938" s="195"/>
    </row>
    <row r="721939" spans="6:6" x14ac:dyDescent="0.25">
      <c r="F721939" s="195"/>
    </row>
    <row r="721940" spans="6:6" x14ac:dyDescent="0.25">
      <c r="F721940" s="195"/>
    </row>
    <row r="721941" spans="6:6" x14ac:dyDescent="0.25">
      <c r="F721941" s="195"/>
    </row>
    <row r="721942" spans="6:6" x14ac:dyDescent="0.25">
      <c r="F721942" s="195"/>
    </row>
    <row r="721943" spans="6:6" x14ac:dyDescent="0.25">
      <c r="F721943" s="195"/>
    </row>
    <row r="721944" spans="6:6" x14ac:dyDescent="0.25">
      <c r="F721944" s="195"/>
    </row>
    <row r="721945" spans="6:6" x14ac:dyDescent="0.25">
      <c r="F721945" s="195"/>
    </row>
    <row r="721946" spans="6:6" x14ac:dyDescent="0.25">
      <c r="F721946" s="195"/>
    </row>
    <row r="721947" spans="6:6" x14ac:dyDescent="0.25">
      <c r="F721947" s="195"/>
    </row>
    <row r="721948" spans="6:6" x14ac:dyDescent="0.25">
      <c r="F721948" s="195"/>
    </row>
    <row r="721949" spans="6:6" x14ac:dyDescent="0.25">
      <c r="F721949" s="195"/>
    </row>
    <row r="721950" spans="6:6" x14ac:dyDescent="0.25">
      <c r="F721950" s="195"/>
    </row>
    <row r="721951" spans="6:6" x14ac:dyDescent="0.25">
      <c r="F721951" s="195"/>
    </row>
    <row r="721952" spans="6:6" x14ac:dyDescent="0.25">
      <c r="F721952" s="195"/>
    </row>
    <row r="721953" spans="6:6" x14ac:dyDescent="0.25">
      <c r="F721953" s="195"/>
    </row>
    <row r="721954" spans="6:6" x14ac:dyDescent="0.25">
      <c r="F721954" s="195"/>
    </row>
    <row r="721955" spans="6:6" x14ac:dyDescent="0.25">
      <c r="F721955" s="195"/>
    </row>
    <row r="721956" spans="6:6" x14ac:dyDescent="0.25">
      <c r="F721956" s="195"/>
    </row>
    <row r="721957" spans="6:6" x14ac:dyDescent="0.25">
      <c r="F721957" s="195"/>
    </row>
    <row r="721958" spans="6:6" x14ac:dyDescent="0.25">
      <c r="F721958" s="195"/>
    </row>
    <row r="721959" spans="6:6" x14ac:dyDescent="0.25">
      <c r="F721959" s="195"/>
    </row>
    <row r="721960" spans="6:6" x14ac:dyDescent="0.25">
      <c r="F721960" s="195"/>
    </row>
    <row r="721961" spans="6:6" x14ac:dyDescent="0.25">
      <c r="F721961" s="195"/>
    </row>
    <row r="721962" spans="6:6" x14ac:dyDescent="0.25">
      <c r="F721962" s="195"/>
    </row>
    <row r="721963" spans="6:6" x14ac:dyDescent="0.25">
      <c r="F721963" s="195"/>
    </row>
    <row r="721964" spans="6:6" x14ac:dyDescent="0.25">
      <c r="F721964" s="195"/>
    </row>
    <row r="721965" spans="6:6" x14ac:dyDescent="0.25">
      <c r="F721965" s="195"/>
    </row>
    <row r="721966" spans="6:6" x14ac:dyDescent="0.25">
      <c r="F721966" s="195"/>
    </row>
    <row r="721967" spans="6:6" x14ac:dyDescent="0.25">
      <c r="F721967" s="195"/>
    </row>
    <row r="721968" spans="6:6" x14ac:dyDescent="0.25">
      <c r="F721968" s="195"/>
    </row>
    <row r="721969" spans="6:6" x14ac:dyDescent="0.25">
      <c r="F721969" s="195"/>
    </row>
    <row r="721970" spans="6:6" x14ac:dyDescent="0.25">
      <c r="F721970" s="195"/>
    </row>
    <row r="721971" spans="6:6" x14ac:dyDescent="0.25">
      <c r="F721971" s="195"/>
    </row>
    <row r="721972" spans="6:6" x14ac:dyDescent="0.25">
      <c r="F721972" s="195"/>
    </row>
    <row r="721973" spans="6:6" x14ac:dyDescent="0.25">
      <c r="F721973" s="195"/>
    </row>
    <row r="721974" spans="6:6" x14ac:dyDescent="0.25">
      <c r="F721974" s="195"/>
    </row>
    <row r="721975" spans="6:6" x14ac:dyDescent="0.25">
      <c r="F721975" s="195"/>
    </row>
    <row r="721976" spans="6:6" x14ac:dyDescent="0.25">
      <c r="F721976" s="195"/>
    </row>
    <row r="721977" spans="6:6" x14ac:dyDescent="0.25">
      <c r="F721977" s="195"/>
    </row>
    <row r="721978" spans="6:6" x14ac:dyDescent="0.25">
      <c r="F721978" s="195"/>
    </row>
    <row r="721979" spans="6:6" x14ac:dyDescent="0.25">
      <c r="F721979" s="195"/>
    </row>
    <row r="721980" spans="6:6" x14ac:dyDescent="0.25">
      <c r="F721980" s="195"/>
    </row>
    <row r="721981" spans="6:6" x14ac:dyDescent="0.25">
      <c r="F721981" s="195"/>
    </row>
    <row r="721982" spans="6:6" x14ac:dyDescent="0.25">
      <c r="F721982" s="195"/>
    </row>
    <row r="721983" spans="6:6" x14ac:dyDescent="0.25">
      <c r="F721983" s="195"/>
    </row>
    <row r="721984" spans="6:6" x14ac:dyDescent="0.25">
      <c r="F721984" s="195"/>
    </row>
    <row r="721985" spans="6:6" x14ac:dyDescent="0.25">
      <c r="F721985" s="195"/>
    </row>
    <row r="721986" spans="6:6" x14ac:dyDescent="0.25">
      <c r="F721986" s="195"/>
    </row>
    <row r="721987" spans="6:6" x14ac:dyDescent="0.25">
      <c r="F721987" s="195"/>
    </row>
    <row r="721988" spans="6:6" x14ac:dyDescent="0.25">
      <c r="F721988" s="195"/>
    </row>
    <row r="721989" spans="6:6" x14ac:dyDescent="0.25">
      <c r="F721989" s="195"/>
    </row>
    <row r="721990" spans="6:6" x14ac:dyDescent="0.25">
      <c r="F721990" s="195"/>
    </row>
    <row r="721991" spans="6:6" x14ac:dyDescent="0.25">
      <c r="F721991" s="195"/>
    </row>
    <row r="721992" spans="6:6" x14ac:dyDescent="0.25">
      <c r="F721992" s="195"/>
    </row>
    <row r="721993" spans="6:6" x14ac:dyDescent="0.25">
      <c r="F721993" s="195"/>
    </row>
    <row r="721994" spans="6:6" x14ac:dyDescent="0.25">
      <c r="F721994" s="195"/>
    </row>
    <row r="721995" spans="6:6" x14ac:dyDescent="0.25">
      <c r="F721995" s="195"/>
    </row>
    <row r="721996" spans="6:6" x14ac:dyDescent="0.25">
      <c r="F721996" s="195"/>
    </row>
    <row r="721997" spans="6:6" x14ac:dyDescent="0.25">
      <c r="F721997" s="195"/>
    </row>
    <row r="721998" spans="6:6" x14ac:dyDescent="0.25">
      <c r="F721998" s="195"/>
    </row>
    <row r="721999" spans="6:6" x14ac:dyDescent="0.25">
      <c r="F721999" s="195"/>
    </row>
    <row r="722000" spans="6:6" x14ac:dyDescent="0.25">
      <c r="F722000" s="195"/>
    </row>
    <row r="722001" spans="6:6" x14ac:dyDescent="0.25">
      <c r="F722001" s="195"/>
    </row>
    <row r="722002" spans="6:6" x14ac:dyDescent="0.25">
      <c r="F722002" s="195"/>
    </row>
    <row r="722003" spans="6:6" x14ac:dyDescent="0.25">
      <c r="F722003" s="195"/>
    </row>
    <row r="722004" spans="6:6" x14ac:dyDescent="0.25">
      <c r="F722004" s="195"/>
    </row>
    <row r="722005" spans="6:6" x14ac:dyDescent="0.25">
      <c r="F722005" s="195"/>
    </row>
    <row r="722006" spans="6:6" x14ac:dyDescent="0.25">
      <c r="F722006" s="195"/>
    </row>
    <row r="722007" spans="6:6" x14ac:dyDescent="0.25">
      <c r="F722007" s="195"/>
    </row>
    <row r="722008" spans="6:6" x14ac:dyDescent="0.25">
      <c r="F722008" s="195"/>
    </row>
    <row r="722009" spans="6:6" x14ac:dyDescent="0.25">
      <c r="F722009" s="195"/>
    </row>
    <row r="722010" spans="6:6" x14ac:dyDescent="0.25">
      <c r="F722010" s="195"/>
    </row>
    <row r="722011" spans="6:6" x14ac:dyDescent="0.25">
      <c r="F722011" s="195"/>
    </row>
    <row r="722012" spans="6:6" x14ac:dyDescent="0.25">
      <c r="F722012" s="195"/>
    </row>
    <row r="722013" spans="6:6" x14ac:dyDescent="0.25">
      <c r="F722013" s="195"/>
    </row>
    <row r="722014" spans="6:6" x14ac:dyDescent="0.25">
      <c r="F722014" s="195"/>
    </row>
    <row r="722015" spans="6:6" x14ac:dyDescent="0.25">
      <c r="F722015" s="195"/>
    </row>
    <row r="722016" spans="6:6" x14ac:dyDescent="0.25">
      <c r="F722016" s="195"/>
    </row>
    <row r="722017" spans="6:6" x14ac:dyDescent="0.25">
      <c r="F722017" s="195"/>
    </row>
    <row r="722018" spans="6:6" x14ac:dyDescent="0.25">
      <c r="F722018" s="195"/>
    </row>
    <row r="722019" spans="6:6" x14ac:dyDescent="0.25">
      <c r="F722019" s="195"/>
    </row>
    <row r="722020" spans="6:6" x14ac:dyDescent="0.25">
      <c r="F722020" s="195"/>
    </row>
    <row r="722021" spans="6:6" x14ac:dyDescent="0.25">
      <c r="F722021" s="195"/>
    </row>
    <row r="722022" spans="6:6" x14ac:dyDescent="0.25">
      <c r="F722022" s="195"/>
    </row>
    <row r="722023" spans="6:6" x14ac:dyDescent="0.25">
      <c r="F722023" s="195"/>
    </row>
    <row r="722024" spans="6:6" x14ac:dyDescent="0.25">
      <c r="F722024" s="195"/>
    </row>
    <row r="722025" spans="6:6" x14ac:dyDescent="0.25">
      <c r="F722025" s="195"/>
    </row>
    <row r="722026" spans="6:6" x14ac:dyDescent="0.25">
      <c r="F722026" s="195"/>
    </row>
    <row r="722027" spans="6:6" x14ac:dyDescent="0.25">
      <c r="F722027" s="195"/>
    </row>
    <row r="722028" spans="6:6" x14ac:dyDescent="0.25">
      <c r="F722028" s="195"/>
    </row>
    <row r="722029" spans="6:6" x14ac:dyDescent="0.25">
      <c r="F722029" s="195"/>
    </row>
    <row r="722030" spans="6:6" x14ac:dyDescent="0.25">
      <c r="F722030" s="195"/>
    </row>
    <row r="722031" spans="6:6" x14ac:dyDescent="0.25">
      <c r="F722031" s="195"/>
    </row>
    <row r="722032" spans="6:6" x14ac:dyDescent="0.25">
      <c r="F722032" s="195"/>
    </row>
    <row r="722033" spans="6:6" x14ac:dyDescent="0.25">
      <c r="F722033" s="195"/>
    </row>
    <row r="722034" spans="6:6" x14ac:dyDescent="0.25">
      <c r="F722034" s="195"/>
    </row>
    <row r="722035" spans="6:6" x14ac:dyDescent="0.25">
      <c r="F722035" s="195"/>
    </row>
    <row r="722036" spans="6:6" x14ac:dyDescent="0.25">
      <c r="F722036" s="195"/>
    </row>
    <row r="722037" spans="6:6" x14ac:dyDescent="0.25">
      <c r="F722037" s="195"/>
    </row>
    <row r="722038" spans="6:6" x14ac:dyDescent="0.25">
      <c r="F722038" s="195"/>
    </row>
    <row r="722039" spans="6:6" x14ac:dyDescent="0.25">
      <c r="F722039" s="195"/>
    </row>
    <row r="722040" spans="6:6" x14ac:dyDescent="0.25">
      <c r="F722040" s="195"/>
    </row>
    <row r="722041" spans="6:6" x14ac:dyDescent="0.25">
      <c r="F722041" s="195"/>
    </row>
    <row r="722042" spans="6:6" x14ac:dyDescent="0.25">
      <c r="F722042" s="195"/>
    </row>
    <row r="722043" spans="6:6" x14ac:dyDescent="0.25">
      <c r="F722043" s="195"/>
    </row>
    <row r="722044" spans="6:6" x14ac:dyDescent="0.25">
      <c r="F722044" s="195"/>
    </row>
    <row r="722045" spans="6:6" x14ac:dyDescent="0.25">
      <c r="F722045" s="195"/>
    </row>
    <row r="722046" spans="6:6" x14ac:dyDescent="0.25">
      <c r="F722046" s="195"/>
    </row>
    <row r="722047" spans="6:6" x14ac:dyDescent="0.25">
      <c r="F722047" s="195"/>
    </row>
    <row r="722048" spans="6:6" x14ac:dyDescent="0.25">
      <c r="F722048" s="195"/>
    </row>
    <row r="722049" spans="6:6" x14ac:dyDescent="0.25">
      <c r="F722049" s="195"/>
    </row>
    <row r="722050" spans="6:6" x14ac:dyDescent="0.25">
      <c r="F722050" s="195"/>
    </row>
    <row r="722051" spans="6:6" x14ac:dyDescent="0.25">
      <c r="F722051" s="195"/>
    </row>
    <row r="722052" spans="6:6" x14ac:dyDescent="0.25">
      <c r="F722052" s="195"/>
    </row>
    <row r="722053" spans="6:6" x14ac:dyDescent="0.25">
      <c r="F722053" s="195"/>
    </row>
    <row r="722054" spans="6:6" x14ac:dyDescent="0.25">
      <c r="F722054" s="195"/>
    </row>
    <row r="722055" spans="6:6" x14ac:dyDescent="0.25">
      <c r="F722055" s="195"/>
    </row>
    <row r="722056" spans="6:6" x14ac:dyDescent="0.25">
      <c r="F722056" s="195"/>
    </row>
    <row r="722057" spans="6:6" x14ac:dyDescent="0.25">
      <c r="F722057" s="195"/>
    </row>
    <row r="722058" spans="6:6" x14ac:dyDescent="0.25">
      <c r="F722058" s="195"/>
    </row>
    <row r="722059" spans="6:6" x14ac:dyDescent="0.25">
      <c r="F722059" s="195"/>
    </row>
    <row r="722060" spans="6:6" x14ac:dyDescent="0.25">
      <c r="F722060" s="195"/>
    </row>
    <row r="722061" spans="6:6" x14ac:dyDescent="0.25">
      <c r="F722061" s="195"/>
    </row>
    <row r="722062" spans="6:6" x14ac:dyDescent="0.25">
      <c r="F722062" s="195"/>
    </row>
    <row r="722063" spans="6:6" x14ac:dyDescent="0.25">
      <c r="F722063" s="195"/>
    </row>
    <row r="722064" spans="6:6" x14ac:dyDescent="0.25">
      <c r="F722064" s="195"/>
    </row>
    <row r="722065" spans="6:6" x14ac:dyDescent="0.25">
      <c r="F722065" s="195"/>
    </row>
    <row r="722066" spans="6:6" x14ac:dyDescent="0.25">
      <c r="F722066" s="195"/>
    </row>
    <row r="722067" spans="6:6" x14ac:dyDescent="0.25">
      <c r="F722067" s="195"/>
    </row>
    <row r="722068" spans="6:6" x14ac:dyDescent="0.25">
      <c r="F722068" s="195"/>
    </row>
    <row r="722069" spans="6:6" x14ac:dyDescent="0.25">
      <c r="F722069" s="195"/>
    </row>
    <row r="722070" spans="6:6" x14ac:dyDescent="0.25">
      <c r="F722070" s="195"/>
    </row>
    <row r="722071" spans="6:6" x14ac:dyDescent="0.25">
      <c r="F722071" s="195"/>
    </row>
    <row r="722072" spans="6:6" x14ac:dyDescent="0.25">
      <c r="F722072" s="195"/>
    </row>
    <row r="727190" spans="6:6" x14ac:dyDescent="0.25">
      <c r="F727190" s="195"/>
    </row>
    <row r="727191" spans="6:6" x14ac:dyDescent="0.25">
      <c r="F727191" s="195"/>
    </row>
    <row r="727192" spans="6:6" x14ac:dyDescent="0.25">
      <c r="F727192" s="195"/>
    </row>
    <row r="727193" spans="6:6" x14ac:dyDescent="0.25">
      <c r="F727193" s="195"/>
    </row>
    <row r="727194" spans="6:6" x14ac:dyDescent="0.25">
      <c r="F727194" s="195"/>
    </row>
    <row r="727195" spans="6:6" x14ac:dyDescent="0.25">
      <c r="F727195" s="195"/>
    </row>
    <row r="727196" spans="6:6" x14ac:dyDescent="0.25">
      <c r="F727196" s="195"/>
    </row>
    <row r="727197" spans="6:6" x14ac:dyDescent="0.25">
      <c r="F727197" s="195"/>
    </row>
    <row r="727198" spans="6:6" x14ac:dyDescent="0.25">
      <c r="F727198" s="195"/>
    </row>
    <row r="727199" spans="6:6" x14ac:dyDescent="0.25">
      <c r="F727199" s="195"/>
    </row>
    <row r="727200" spans="6:6" x14ac:dyDescent="0.25">
      <c r="F727200" s="195"/>
    </row>
    <row r="727201" spans="6:6" x14ac:dyDescent="0.25">
      <c r="F727201" s="195"/>
    </row>
    <row r="727202" spans="6:6" x14ac:dyDescent="0.25">
      <c r="F727202" s="195"/>
    </row>
    <row r="727203" spans="6:6" x14ac:dyDescent="0.25">
      <c r="F727203" s="195"/>
    </row>
    <row r="727204" spans="6:6" x14ac:dyDescent="0.25">
      <c r="F727204" s="195"/>
    </row>
    <row r="727205" spans="6:6" x14ac:dyDescent="0.25">
      <c r="F727205" s="195"/>
    </row>
    <row r="727206" spans="6:6" x14ac:dyDescent="0.25">
      <c r="F727206" s="195"/>
    </row>
    <row r="727207" spans="6:6" x14ac:dyDescent="0.25">
      <c r="F727207" s="195"/>
    </row>
    <row r="727208" spans="6:6" x14ac:dyDescent="0.25">
      <c r="F727208" s="195"/>
    </row>
    <row r="727209" spans="6:6" x14ac:dyDescent="0.25">
      <c r="F727209" s="195"/>
    </row>
    <row r="727210" spans="6:6" x14ac:dyDescent="0.25">
      <c r="F727210" s="195"/>
    </row>
    <row r="727211" spans="6:6" x14ac:dyDescent="0.25">
      <c r="F727211" s="195"/>
    </row>
    <row r="727212" spans="6:6" x14ac:dyDescent="0.25">
      <c r="F727212" s="195"/>
    </row>
    <row r="727213" spans="6:6" x14ac:dyDescent="0.25">
      <c r="F727213" s="195"/>
    </row>
    <row r="727214" spans="6:6" x14ac:dyDescent="0.25">
      <c r="F727214" s="195"/>
    </row>
    <row r="727215" spans="6:6" x14ac:dyDescent="0.25">
      <c r="F727215" s="195"/>
    </row>
    <row r="727216" spans="6:6" x14ac:dyDescent="0.25">
      <c r="F727216" s="195"/>
    </row>
    <row r="727217" spans="6:6" x14ac:dyDescent="0.25">
      <c r="F727217" s="195"/>
    </row>
    <row r="727218" spans="6:6" x14ac:dyDescent="0.25">
      <c r="F727218" s="195"/>
    </row>
    <row r="727219" spans="6:6" x14ac:dyDescent="0.25">
      <c r="F727219" s="195"/>
    </row>
    <row r="727220" spans="6:6" x14ac:dyDescent="0.25">
      <c r="F727220" s="195"/>
    </row>
    <row r="727221" spans="6:6" x14ac:dyDescent="0.25">
      <c r="F727221" s="195"/>
    </row>
    <row r="727222" spans="6:6" x14ac:dyDescent="0.25">
      <c r="F727222" s="195"/>
    </row>
    <row r="727223" spans="6:6" x14ac:dyDescent="0.25">
      <c r="F727223" s="195"/>
    </row>
    <row r="727224" spans="6:6" x14ac:dyDescent="0.25">
      <c r="F727224" s="195"/>
    </row>
    <row r="727225" spans="6:6" x14ac:dyDescent="0.25">
      <c r="F727225" s="195"/>
    </row>
    <row r="727226" spans="6:6" x14ac:dyDescent="0.25">
      <c r="F727226" s="195"/>
    </row>
    <row r="727227" spans="6:6" x14ac:dyDescent="0.25">
      <c r="F727227" s="195"/>
    </row>
    <row r="727228" spans="6:6" x14ac:dyDescent="0.25">
      <c r="F727228" s="195"/>
    </row>
    <row r="727229" spans="6:6" x14ac:dyDescent="0.25">
      <c r="F727229" s="195"/>
    </row>
    <row r="727230" spans="6:6" x14ac:dyDescent="0.25">
      <c r="F727230" s="195"/>
    </row>
    <row r="727231" spans="6:6" x14ac:dyDescent="0.25">
      <c r="F727231" s="195"/>
    </row>
    <row r="727232" spans="6:6" x14ac:dyDescent="0.25">
      <c r="F727232" s="195"/>
    </row>
    <row r="727233" spans="6:6" x14ac:dyDescent="0.25">
      <c r="F727233" s="195"/>
    </row>
    <row r="727234" spans="6:6" x14ac:dyDescent="0.25">
      <c r="F727234" s="195"/>
    </row>
    <row r="727235" spans="6:6" x14ac:dyDescent="0.25">
      <c r="F727235" s="195"/>
    </row>
    <row r="727236" spans="6:6" x14ac:dyDescent="0.25">
      <c r="F727236" s="195"/>
    </row>
    <row r="727237" spans="6:6" x14ac:dyDescent="0.25">
      <c r="F727237" s="195"/>
    </row>
    <row r="727238" spans="6:6" x14ac:dyDescent="0.25">
      <c r="F727238" s="195"/>
    </row>
    <row r="727239" spans="6:6" x14ac:dyDescent="0.25">
      <c r="F727239" s="195"/>
    </row>
    <row r="727240" spans="6:6" x14ac:dyDescent="0.25">
      <c r="F727240" s="195"/>
    </row>
    <row r="727241" spans="6:6" x14ac:dyDescent="0.25">
      <c r="F727241" s="195"/>
    </row>
    <row r="727242" spans="6:6" x14ac:dyDescent="0.25">
      <c r="F727242" s="195"/>
    </row>
    <row r="727243" spans="6:6" x14ac:dyDescent="0.25">
      <c r="F727243" s="195"/>
    </row>
    <row r="727244" spans="6:6" x14ac:dyDescent="0.25">
      <c r="F727244" s="195"/>
    </row>
    <row r="727245" spans="6:6" x14ac:dyDescent="0.25">
      <c r="F727245" s="195"/>
    </row>
    <row r="727246" spans="6:6" x14ac:dyDescent="0.25">
      <c r="F727246" s="195"/>
    </row>
    <row r="727247" spans="6:6" x14ac:dyDescent="0.25">
      <c r="F727247" s="195"/>
    </row>
    <row r="727248" spans="6:6" x14ac:dyDescent="0.25">
      <c r="F727248" s="195"/>
    </row>
    <row r="727249" spans="6:6" x14ac:dyDescent="0.25">
      <c r="F727249" s="195"/>
    </row>
    <row r="727250" spans="6:6" x14ac:dyDescent="0.25">
      <c r="F727250" s="195"/>
    </row>
    <row r="727251" spans="6:6" x14ac:dyDescent="0.25">
      <c r="F727251" s="195"/>
    </row>
    <row r="727252" spans="6:6" x14ac:dyDescent="0.25">
      <c r="F727252" s="195"/>
    </row>
    <row r="727253" spans="6:6" x14ac:dyDescent="0.25">
      <c r="F727253" s="195"/>
    </row>
    <row r="727254" spans="6:6" x14ac:dyDescent="0.25">
      <c r="F727254" s="195"/>
    </row>
    <row r="727255" spans="6:6" x14ac:dyDescent="0.25">
      <c r="F727255" s="195"/>
    </row>
    <row r="727256" spans="6:6" x14ac:dyDescent="0.25">
      <c r="F727256" s="195"/>
    </row>
    <row r="727257" spans="6:6" x14ac:dyDescent="0.25">
      <c r="F727257" s="195"/>
    </row>
    <row r="727258" spans="6:6" x14ac:dyDescent="0.25">
      <c r="F727258" s="195"/>
    </row>
    <row r="727259" spans="6:6" x14ac:dyDescent="0.25">
      <c r="F727259" s="195"/>
    </row>
    <row r="727260" spans="6:6" x14ac:dyDescent="0.25">
      <c r="F727260" s="195"/>
    </row>
    <row r="727261" spans="6:6" x14ac:dyDescent="0.25">
      <c r="F727261" s="195"/>
    </row>
    <row r="727262" spans="6:6" x14ac:dyDescent="0.25">
      <c r="F727262" s="195"/>
    </row>
    <row r="727263" spans="6:6" x14ac:dyDescent="0.25">
      <c r="F727263" s="195"/>
    </row>
    <row r="727264" spans="6:6" x14ac:dyDescent="0.25">
      <c r="F727264" s="195"/>
    </row>
    <row r="727265" spans="6:6" x14ac:dyDescent="0.25">
      <c r="F727265" s="195"/>
    </row>
    <row r="727266" spans="6:6" x14ac:dyDescent="0.25">
      <c r="F727266" s="195"/>
    </row>
    <row r="727267" spans="6:6" x14ac:dyDescent="0.25">
      <c r="F727267" s="195"/>
    </row>
    <row r="727268" spans="6:6" x14ac:dyDescent="0.25">
      <c r="F727268" s="195"/>
    </row>
    <row r="727269" spans="6:6" x14ac:dyDescent="0.25">
      <c r="F727269" s="195"/>
    </row>
    <row r="727270" spans="6:6" x14ac:dyDescent="0.25">
      <c r="F727270" s="195"/>
    </row>
    <row r="727271" spans="6:6" x14ac:dyDescent="0.25">
      <c r="F727271" s="195"/>
    </row>
    <row r="727272" spans="6:6" x14ac:dyDescent="0.25">
      <c r="F727272" s="195"/>
    </row>
    <row r="727273" spans="6:6" x14ac:dyDescent="0.25">
      <c r="F727273" s="195"/>
    </row>
    <row r="727274" spans="6:6" x14ac:dyDescent="0.25">
      <c r="F727274" s="195"/>
    </row>
    <row r="727275" spans="6:6" x14ac:dyDescent="0.25">
      <c r="F727275" s="195"/>
    </row>
    <row r="727276" spans="6:6" x14ac:dyDescent="0.25">
      <c r="F727276" s="195"/>
    </row>
    <row r="727277" spans="6:6" x14ac:dyDescent="0.25">
      <c r="F727277" s="195"/>
    </row>
    <row r="727278" spans="6:6" x14ac:dyDescent="0.25">
      <c r="F727278" s="195"/>
    </row>
    <row r="727279" spans="6:6" x14ac:dyDescent="0.25">
      <c r="F727279" s="195"/>
    </row>
    <row r="727280" spans="6:6" x14ac:dyDescent="0.25">
      <c r="F727280" s="195"/>
    </row>
    <row r="727281" spans="6:6" x14ac:dyDescent="0.25">
      <c r="F727281" s="195"/>
    </row>
    <row r="727282" spans="6:6" x14ac:dyDescent="0.25">
      <c r="F727282" s="195"/>
    </row>
    <row r="727283" spans="6:6" x14ac:dyDescent="0.25">
      <c r="F727283" s="195"/>
    </row>
    <row r="727284" spans="6:6" x14ac:dyDescent="0.25">
      <c r="F727284" s="195"/>
    </row>
    <row r="727285" spans="6:6" x14ac:dyDescent="0.25">
      <c r="F727285" s="195"/>
    </row>
    <row r="727286" spans="6:6" x14ac:dyDescent="0.25">
      <c r="F727286" s="195"/>
    </row>
    <row r="727287" spans="6:6" x14ac:dyDescent="0.25">
      <c r="F727287" s="195"/>
    </row>
    <row r="727288" spans="6:6" x14ac:dyDescent="0.25">
      <c r="F727288" s="195"/>
    </row>
    <row r="727289" spans="6:6" x14ac:dyDescent="0.25">
      <c r="F727289" s="195"/>
    </row>
    <row r="727290" spans="6:6" x14ac:dyDescent="0.25">
      <c r="F727290" s="195"/>
    </row>
    <row r="727291" spans="6:6" x14ac:dyDescent="0.25">
      <c r="F727291" s="195"/>
    </row>
    <row r="727292" spans="6:6" x14ac:dyDescent="0.25">
      <c r="F727292" s="195"/>
    </row>
    <row r="727293" spans="6:6" x14ac:dyDescent="0.25">
      <c r="F727293" s="195"/>
    </row>
    <row r="727294" spans="6:6" x14ac:dyDescent="0.25">
      <c r="F727294" s="195"/>
    </row>
    <row r="727295" spans="6:6" x14ac:dyDescent="0.25">
      <c r="F727295" s="195"/>
    </row>
    <row r="727296" spans="6:6" x14ac:dyDescent="0.25">
      <c r="F727296" s="195"/>
    </row>
    <row r="727297" spans="6:6" x14ac:dyDescent="0.25">
      <c r="F727297" s="195"/>
    </row>
    <row r="727298" spans="6:6" x14ac:dyDescent="0.25">
      <c r="F727298" s="195"/>
    </row>
    <row r="727299" spans="6:6" x14ac:dyDescent="0.25">
      <c r="F727299" s="195"/>
    </row>
    <row r="727300" spans="6:6" x14ac:dyDescent="0.25">
      <c r="F727300" s="195"/>
    </row>
    <row r="727301" spans="6:6" x14ac:dyDescent="0.25">
      <c r="F727301" s="195"/>
    </row>
    <row r="727302" spans="6:6" x14ac:dyDescent="0.25">
      <c r="F727302" s="195"/>
    </row>
    <row r="727303" spans="6:6" x14ac:dyDescent="0.25">
      <c r="F727303" s="195"/>
    </row>
    <row r="727304" spans="6:6" x14ac:dyDescent="0.25">
      <c r="F727304" s="195"/>
    </row>
    <row r="727305" spans="6:6" x14ac:dyDescent="0.25">
      <c r="F727305" s="195"/>
    </row>
    <row r="727306" spans="6:6" x14ac:dyDescent="0.25">
      <c r="F727306" s="195"/>
    </row>
    <row r="727307" spans="6:6" x14ac:dyDescent="0.25">
      <c r="F727307" s="195"/>
    </row>
    <row r="727308" spans="6:6" x14ac:dyDescent="0.25">
      <c r="F727308" s="195"/>
    </row>
    <row r="727309" spans="6:6" x14ac:dyDescent="0.25">
      <c r="F727309" s="195"/>
    </row>
    <row r="727310" spans="6:6" x14ac:dyDescent="0.25">
      <c r="F727310" s="195"/>
    </row>
    <row r="727311" spans="6:6" x14ac:dyDescent="0.25">
      <c r="F727311" s="195"/>
    </row>
    <row r="727312" spans="6:6" x14ac:dyDescent="0.25">
      <c r="F727312" s="195"/>
    </row>
    <row r="727313" spans="6:6" x14ac:dyDescent="0.25">
      <c r="F727313" s="195"/>
    </row>
    <row r="727314" spans="6:6" x14ac:dyDescent="0.25">
      <c r="F727314" s="195"/>
    </row>
    <row r="727315" spans="6:6" x14ac:dyDescent="0.25">
      <c r="F727315" s="195"/>
    </row>
    <row r="727316" spans="6:6" x14ac:dyDescent="0.25">
      <c r="F727316" s="195"/>
    </row>
    <row r="727317" spans="6:6" x14ac:dyDescent="0.25">
      <c r="F727317" s="195"/>
    </row>
    <row r="727318" spans="6:6" x14ac:dyDescent="0.25">
      <c r="F727318" s="195"/>
    </row>
    <row r="727319" spans="6:6" x14ac:dyDescent="0.25">
      <c r="F727319" s="195"/>
    </row>
    <row r="727320" spans="6:6" x14ac:dyDescent="0.25">
      <c r="F727320" s="195"/>
    </row>
    <row r="727321" spans="6:6" x14ac:dyDescent="0.25">
      <c r="F727321" s="195"/>
    </row>
    <row r="727322" spans="6:6" x14ac:dyDescent="0.25">
      <c r="F727322" s="195"/>
    </row>
    <row r="727323" spans="6:6" x14ac:dyDescent="0.25">
      <c r="F727323" s="195"/>
    </row>
    <row r="727324" spans="6:6" x14ac:dyDescent="0.25">
      <c r="F727324" s="195"/>
    </row>
    <row r="727325" spans="6:6" x14ac:dyDescent="0.25">
      <c r="F727325" s="195"/>
    </row>
    <row r="727326" spans="6:6" x14ac:dyDescent="0.25">
      <c r="F727326" s="195"/>
    </row>
    <row r="727327" spans="6:6" x14ac:dyDescent="0.25">
      <c r="F727327" s="195"/>
    </row>
    <row r="727328" spans="6:6" x14ac:dyDescent="0.25">
      <c r="F727328" s="195"/>
    </row>
    <row r="727329" spans="6:6" x14ac:dyDescent="0.25">
      <c r="F727329" s="195"/>
    </row>
    <row r="727330" spans="6:6" x14ac:dyDescent="0.25">
      <c r="F727330" s="195"/>
    </row>
    <row r="727331" spans="6:6" x14ac:dyDescent="0.25">
      <c r="F727331" s="195"/>
    </row>
    <row r="727332" spans="6:6" x14ac:dyDescent="0.25">
      <c r="F727332" s="195"/>
    </row>
    <row r="727333" spans="6:6" x14ac:dyDescent="0.25">
      <c r="F727333" s="195"/>
    </row>
    <row r="727334" spans="6:6" x14ac:dyDescent="0.25">
      <c r="F727334" s="195"/>
    </row>
    <row r="727335" spans="6:6" x14ac:dyDescent="0.25">
      <c r="F727335" s="195"/>
    </row>
    <row r="727336" spans="6:6" x14ac:dyDescent="0.25">
      <c r="F727336" s="195"/>
    </row>
    <row r="727337" spans="6:6" x14ac:dyDescent="0.25">
      <c r="F727337" s="195"/>
    </row>
    <row r="727338" spans="6:6" x14ac:dyDescent="0.25">
      <c r="F727338" s="195"/>
    </row>
    <row r="727339" spans="6:6" x14ac:dyDescent="0.25">
      <c r="F727339" s="195"/>
    </row>
    <row r="727340" spans="6:6" x14ac:dyDescent="0.25">
      <c r="F727340" s="195"/>
    </row>
    <row r="727341" spans="6:6" x14ac:dyDescent="0.25">
      <c r="F727341" s="195"/>
    </row>
    <row r="727342" spans="6:6" x14ac:dyDescent="0.25">
      <c r="F727342" s="195"/>
    </row>
    <row r="727343" spans="6:6" x14ac:dyDescent="0.25">
      <c r="F727343" s="195"/>
    </row>
    <row r="727344" spans="6:6" x14ac:dyDescent="0.25">
      <c r="F727344" s="195"/>
    </row>
    <row r="727345" spans="6:6" x14ac:dyDescent="0.25">
      <c r="F727345" s="195"/>
    </row>
    <row r="727346" spans="6:6" x14ac:dyDescent="0.25">
      <c r="F727346" s="195"/>
    </row>
    <row r="727347" spans="6:6" x14ac:dyDescent="0.25">
      <c r="F727347" s="195"/>
    </row>
    <row r="727348" spans="6:6" x14ac:dyDescent="0.25">
      <c r="F727348" s="195"/>
    </row>
    <row r="727349" spans="6:6" x14ac:dyDescent="0.25">
      <c r="F727349" s="195"/>
    </row>
    <row r="727350" spans="6:6" x14ac:dyDescent="0.25">
      <c r="F727350" s="195"/>
    </row>
    <row r="727351" spans="6:6" x14ac:dyDescent="0.25">
      <c r="F727351" s="195"/>
    </row>
    <row r="727352" spans="6:6" x14ac:dyDescent="0.25">
      <c r="F727352" s="195"/>
    </row>
    <row r="727353" spans="6:6" x14ac:dyDescent="0.25">
      <c r="F727353" s="195"/>
    </row>
    <row r="727354" spans="6:6" x14ac:dyDescent="0.25">
      <c r="F727354" s="195"/>
    </row>
    <row r="727355" spans="6:6" x14ac:dyDescent="0.25">
      <c r="F727355" s="195"/>
    </row>
    <row r="727356" spans="6:6" x14ac:dyDescent="0.25">
      <c r="F727356" s="195"/>
    </row>
    <row r="727357" spans="6:6" x14ac:dyDescent="0.25">
      <c r="F727357" s="195"/>
    </row>
    <row r="727358" spans="6:6" x14ac:dyDescent="0.25">
      <c r="F727358" s="195"/>
    </row>
    <row r="727359" spans="6:6" x14ac:dyDescent="0.25">
      <c r="F727359" s="195"/>
    </row>
    <row r="727360" spans="6:6" x14ac:dyDescent="0.25">
      <c r="F727360" s="195"/>
    </row>
    <row r="727361" spans="6:6" x14ac:dyDescent="0.25">
      <c r="F727361" s="195"/>
    </row>
    <row r="727362" spans="6:6" x14ac:dyDescent="0.25">
      <c r="F727362" s="195"/>
    </row>
    <row r="727363" spans="6:6" x14ac:dyDescent="0.25">
      <c r="F727363" s="195"/>
    </row>
    <row r="727364" spans="6:6" x14ac:dyDescent="0.25">
      <c r="F727364" s="195"/>
    </row>
    <row r="727365" spans="6:6" x14ac:dyDescent="0.25">
      <c r="F727365" s="195"/>
    </row>
    <row r="727366" spans="6:6" x14ac:dyDescent="0.25">
      <c r="F727366" s="195"/>
    </row>
    <row r="727367" spans="6:6" x14ac:dyDescent="0.25">
      <c r="F727367" s="195"/>
    </row>
    <row r="727368" spans="6:6" x14ac:dyDescent="0.25">
      <c r="F727368" s="195"/>
    </row>
    <row r="727369" spans="6:6" x14ac:dyDescent="0.25">
      <c r="F727369" s="195"/>
    </row>
    <row r="727370" spans="6:6" x14ac:dyDescent="0.25">
      <c r="F727370" s="195"/>
    </row>
    <row r="727371" spans="6:6" x14ac:dyDescent="0.25">
      <c r="F727371" s="195"/>
    </row>
    <row r="727372" spans="6:6" x14ac:dyDescent="0.25">
      <c r="F727372" s="195"/>
    </row>
    <row r="727373" spans="6:6" x14ac:dyDescent="0.25">
      <c r="F727373" s="195"/>
    </row>
    <row r="727374" spans="6:6" x14ac:dyDescent="0.25">
      <c r="F727374" s="195"/>
    </row>
    <row r="727375" spans="6:6" x14ac:dyDescent="0.25">
      <c r="F727375" s="195"/>
    </row>
    <row r="727376" spans="6:6" x14ac:dyDescent="0.25">
      <c r="F727376" s="195"/>
    </row>
    <row r="727377" spans="6:6" x14ac:dyDescent="0.25">
      <c r="F727377" s="195"/>
    </row>
    <row r="727378" spans="6:6" x14ac:dyDescent="0.25">
      <c r="F727378" s="195"/>
    </row>
    <row r="727379" spans="6:6" x14ac:dyDescent="0.25">
      <c r="F727379" s="195"/>
    </row>
    <row r="727380" spans="6:6" x14ac:dyDescent="0.25">
      <c r="F727380" s="195"/>
    </row>
    <row r="727381" spans="6:6" x14ac:dyDescent="0.25">
      <c r="F727381" s="195"/>
    </row>
    <row r="727382" spans="6:6" x14ac:dyDescent="0.25">
      <c r="F727382" s="195"/>
    </row>
    <row r="727383" spans="6:6" x14ac:dyDescent="0.25">
      <c r="F727383" s="195"/>
    </row>
    <row r="727384" spans="6:6" x14ac:dyDescent="0.25">
      <c r="F727384" s="195"/>
    </row>
    <row r="727385" spans="6:6" x14ac:dyDescent="0.25">
      <c r="F727385" s="195"/>
    </row>
    <row r="727386" spans="6:6" x14ac:dyDescent="0.25">
      <c r="F727386" s="195"/>
    </row>
    <row r="727387" spans="6:6" x14ac:dyDescent="0.25">
      <c r="F727387" s="195"/>
    </row>
    <row r="727388" spans="6:6" x14ac:dyDescent="0.25">
      <c r="F727388" s="195"/>
    </row>
    <row r="727389" spans="6:6" x14ac:dyDescent="0.25">
      <c r="F727389" s="195"/>
    </row>
    <row r="727390" spans="6:6" x14ac:dyDescent="0.25">
      <c r="F727390" s="195"/>
    </row>
    <row r="727391" spans="6:6" x14ac:dyDescent="0.25">
      <c r="F727391" s="195"/>
    </row>
    <row r="727392" spans="6:6" x14ac:dyDescent="0.25">
      <c r="F727392" s="195"/>
    </row>
    <row r="727393" spans="6:6" x14ac:dyDescent="0.25">
      <c r="F727393" s="195"/>
    </row>
    <row r="727394" spans="6:6" x14ac:dyDescent="0.25">
      <c r="F727394" s="195"/>
    </row>
    <row r="727395" spans="6:6" x14ac:dyDescent="0.25">
      <c r="F727395" s="195"/>
    </row>
    <row r="727396" spans="6:6" x14ac:dyDescent="0.25">
      <c r="F727396" s="195"/>
    </row>
    <row r="727397" spans="6:6" x14ac:dyDescent="0.25">
      <c r="F727397" s="195"/>
    </row>
    <row r="727398" spans="6:6" x14ac:dyDescent="0.25">
      <c r="F727398" s="195"/>
    </row>
    <row r="727399" spans="6:6" x14ac:dyDescent="0.25">
      <c r="F727399" s="195"/>
    </row>
    <row r="727400" spans="6:6" x14ac:dyDescent="0.25">
      <c r="F727400" s="195"/>
    </row>
    <row r="727401" spans="6:6" x14ac:dyDescent="0.25">
      <c r="F727401" s="195"/>
    </row>
    <row r="727402" spans="6:6" x14ac:dyDescent="0.25">
      <c r="F727402" s="195"/>
    </row>
    <row r="727403" spans="6:6" x14ac:dyDescent="0.25">
      <c r="F727403" s="195"/>
    </row>
    <row r="727404" spans="6:6" x14ac:dyDescent="0.25">
      <c r="F727404" s="195"/>
    </row>
    <row r="727405" spans="6:6" x14ac:dyDescent="0.25">
      <c r="F727405" s="195"/>
    </row>
    <row r="727406" spans="6:6" x14ac:dyDescent="0.25">
      <c r="F727406" s="195"/>
    </row>
    <row r="727407" spans="6:6" x14ac:dyDescent="0.25">
      <c r="F727407" s="195"/>
    </row>
    <row r="727408" spans="6:6" x14ac:dyDescent="0.25">
      <c r="F727408" s="195"/>
    </row>
    <row r="727409" spans="6:6" x14ac:dyDescent="0.25">
      <c r="F727409" s="195"/>
    </row>
    <row r="727410" spans="6:6" x14ac:dyDescent="0.25">
      <c r="F727410" s="195"/>
    </row>
    <row r="727411" spans="6:6" x14ac:dyDescent="0.25">
      <c r="F727411" s="195"/>
    </row>
    <row r="727412" spans="6:6" x14ac:dyDescent="0.25">
      <c r="F727412" s="195"/>
    </row>
    <row r="727413" spans="6:6" x14ac:dyDescent="0.25">
      <c r="F727413" s="195"/>
    </row>
    <row r="727414" spans="6:6" x14ac:dyDescent="0.25">
      <c r="F727414" s="195"/>
    </row>
    <row r="727415" spans="6:6" x14ac:dyDescent="0.25">
      <c r="F727415" s="195"/>
    </row>
    <row r="727416" spans="6:6" x14ac:dyDescent="0.25">
      <c r="F727416" s="195"/>
    </row>
    <row r="727417" spans="6:6" x14ac:dyDescent="0.25">
      <c r="F727417" s="195"/>
    </row>
    <row r="727418" spans="6:6" x14ac:dyDescent="0.25">
      <c r="F727418" s="195"/>
    </row>
    <row r="727419" spans="6:6" x14ac:dyDescent="0.25">
      <c r="F727419" s="195"/>
    </row>
    <row r="727420" spans="6:6" x14ac:dyDescent="0.25">
      <c r="F727420" s="195"/>
    </row>
    <row r="727421" spans="6:6" x14ac:dyDescent="0.25">
      <c r="F727421" s="195"/>
    </row>
    <row r="727422" spans="6:6" x14ac:dyDescent="0.25">
      <c r="F727422" s="195"/>
    </row>
    <row r="727423" spans="6:6" x14ac:dyDescent="0.25">
      <c r="F727423" s="195"/>
    </row>
    <row r="727424" spans="6:6" x14ac:dyDescent="0.25">
      <c r="F727424" s="195"/>
    </row>
    <row r="727425" spans="6:6" x14ac:dyDescent="0.25">
      <c r="F727425" s="195"/>
    </row>
    <row r="727426" spans="6:6" x14ac:dyDescent="0.25">
      <c r="F727426" s="195"/>
    </row>
    <row r="727427" spans="6:6" x14ac:dyDescent="0.25">
      <c r="F727427" s="195"/>
    </row>
    <row r="727428" spans="6:6" x14ac:dyDescent="0.25">
      <c r="F727428" s="195"/>
    </row>
    <row r="727429" spans="6:6" x14ac:dyDescent="0.25">
      <c r="F727429" s="195"/>
    </row>
    <row r="727430" spans="6:6" x14ac:dyDescent="0.25">
      <c r="F727430" s="195"/>
    </row>
    <row r="727431" spans="6:6" x14ac:dyDescent="0.25">
      <c r="F727431" s="195"/>
    </row>
    <row r="727432" spans="6:6" x14ac:dyDescent="0.25">
      <c r="F727432" s="195"/>
    </row>
    <row r="727433" spans="6:6" x14ac:dyDescent="0.25">
      <c r="F727433" s="195"/>
    </row>
    <row r="727434" spans="6:6" x14ac:dyDescent="0.25">
      <c r="F727434" s="195"/>
    </row>
    <row r="727435" spans="6:6" x14ac:dyDescent="0.25">
      <c r="F727435" s="195"/>
    </row>
    <row r="727436" spans="6:6" x14ac:dyDescent="0.25">
      <c r="F727436" s="195"/>
    </row>
    <row r="727437" spans="6:6" x14ac:dyDescent="0.25">
      <c r="F727437" s="195"/>
    </row>
    <row r="727438" spans="6:6" x14ac:dyDescent="0.25">
      <c r="F727438" s="195"/>
    </row>
    <row r="727439" spans="6:6" x14ac:dyDescent="0.25">
      <c r="F727439" s="195"/>
    </row>
    <row r="727440" spans="6:6" x14ac:dyDescent="0.25">
      <c r="F727440" s="195"/>
    </row>
    <row r="727441" spans="6:6" x14ac:dyDescent="0.25">
      <c r="F727441" s="195"/>
    </row>
    <row r="727442" spans="6:6" x14ac:dyDescent="0.25">
      <c r="F727442" s="195"/>
    </row>
    <row r="727443" spans="6:6" x14ac:dyDescent="0.25">
      <c r="F727443" s="195"/>
    </row>
    <row r="727444" spans="6:6" x14ac:dyDescent="0.25">
      <c r="F727444" s="195"/>
    </row>
    <row r="727445" spans="6:6" x14ac:dyDescent="0.25">
      <c r="F727445" s="195"/>
    </row>
    <row r="727446" spans="6:6" x14ac:dyDescent="0.25">
      <c r="F727446" s="195"/>
    </row>
    <row r="727447" spans="6:6" x14ac:dyDescent="0.25">
      <c r="F727447" s="195"/>
    </row>
    <row r="727448" spans="6:6" x14ac:dyDescent="0.25">
      <c r="F727448" s="195"/>
    </row>
    <row r="727449" spans="6:6" x14ac:dyDescent="0.25">
      <c r="F727449" s="195"/>
    </row>
    <row r="727450" spans="6:6" x14ac:dyDescent="0.25">
      <c r="F727450" s="195"/>
    </row>
    <row r="727451" spans="6:6" x14ac:dyDescent="0.25">
      <c r="F727451" s="195"/>
    </row>
    <row r="727452" spans="6:6" x14ac:dyDescent="0.25">
      <c r="F727452" s="195"/>
    </row>
    <row r="727453" spans="6:6" x14ac:dyDescent="0.25">
      <c r="F727453" s="195"/>
    </row>
    <row r="727454" spans="6:6" x14ac:dyDescent="0.25">
      <c r="F727454" s="195"/>
    </row>
    <row r="727455" spans="6:6" x14ac:dyDescent="0.25">
      <c r="F727455" s="195"/>
    </row>
    <row r="727456" spans="6:6" x14ac:dyDescent="0.25">
      <c r="F727456" s="195"/>
    </row>
    <row r="727457" spans="6:6" x14ac:dyDescent="0.25">
      <c r="F727457" s="195"/>
    </row>
    <row r="727458" spans="6:6" x14ac:dyDescent="0.25">
      <c r="F727458" s="195"/>
    </row>
    <row r="727459" spans="6:6" x14ac:dyDescent="0.25">
      <c r="F727459" s="195"/>
    </row>
    <row r="727460" spans="6:6" x14ac:dyDescent="0.25">
      <c r="F727460" s="195"/>
    </row>
    <row r="727461" spans="6:6" x14ac:dyDescent="0.25">
      <c r="F727461" s="195"/>
    </row>
    <row r="727462" spans="6:6" x14ac:dyDescent="0.25">
      <c r="F727462" s="195"/>
    </row>
    <row r="727463" spans="6:6" x14ac:dyDescent="0.25">
      <c r="F727463" s="195"/>
    </row>
    <row r="727464" spans="6:6" x14ac:dyDescent="0.25">
      <c r="F727464" s="195"/>
    </row>
    <row r="727465" spans="6:6" x14ac:dyDescent="0.25">
      <c r="F727465" s="195"/>
    </row>
    <row r="727466" spans="6:6" x14ac:dyDescent="0.25">
      <c r="F727466" s="195"/>
    </row>
    <row r="727467" spans="6:6" x14ac:dyDescent="0.25">
      <c r="F727467" s="195"/>
    </row>
    <row r="727468" spans="6:6" x14ac:dyDescent="0.25">
      <c r="F727468" s="195"/>
    </row>
    <row r="727469" spans="6:6" x14ac:dyDescent="0.25">
      <c r="F727469" s="195"/>
    </row>
    <row r="727470" spans="6:6" x14ac:dyDescent="0.25">
      <c r="F727470" s="195"/>
    </row>
    <row r="727471" spans="6:6" x14ac:dyDescent="0.25">
      <c r="F727471" s="195"/>
    </row>
    <row r="727472" spans="6:6" x14ac:dyDescent="0.25">
      <c r="F727472" s="195"/>
    </row>
    <row r="727473" spans="6:6" x14ac:dyDescent="0.25">
      <c r="F727473" s="195"/>
    </row>
    <row r="727474" spans="6:6" x14ac:dyDescent="0.25">
      <c r="F727474" s="195"/>
    </row>
    <row r="727475" spans="6:6" x14ac:dyDescent="0.25">
      <c r="F727475" s="195"/>
    </row>
    <row r="727476" spans="6:6" x14ac:dyDescent="0.25">
      <c r="F727476" s="195"/>
    </row>
    <row r="727477" spans="6:6" x14ac:dyDescent="0.25">
      <c r="F727477" s="195"/>
    </row>
    <row r="727478" spans="6:6" x14ac:dyDescent="0.25">
      <c r="F727478" s="195"/>
    </row>
    <row r="727479" spans="6:6" x14ac:dyDescent="0.25">
      <c r="F727479" s="195"/>
    </row>
    <row r="727480" spans="6:6" x14ac:dyDescent="0.25">
      <c r="F727480" s="195"/>
    </row>
    <row r="727481" spans="6:6" x14ac:dyDescent="0.25">
      <c r="F727481" s="195"/>
    </row>
    <row r="727482" spans="6:6" x14ac:dyDescent="0.25">
      <c r="F727482" s="195"/>
    </row>
    <row r="727483" spans="6:6" x14ac:dyDescent="0.25">
      <c r="F727483" s="195"/>
    </row>
    <row r="727484" spans="6:6" x14ac:dyDescent="0.25">
      <c r="F727484" s="195"/>
    </row>
    <row r="727485" spans="6:6" x14ac:dyDescent="0.25">
      <c r="F727485" s="195"/>
    </row>
    <row r="727486" spans="6:6" x14ac:dyDescent="0.25">
      <c r="F727486" s="195"/>
    </row>
    <row r="727487" spans="6:6" x14ac:dyDescent="0.25">
      <c r="F727487" s="195"/>
    </row>
    <row r="727488" spans="6:6" x14ac:dyDescent="0.25">
      <c r="F727488" s="195"/>
    </row>
    <row r="727489" spans="6:6" x14ac:dyDescent="0.25">
      <c r="F727489" s="195"/>
    </row>
    <row r="727490" spans="6:6" x14ac:dyDescent="0.25">
      <c r="F727490" s="195"/>
    </row>
    <row r="727491" spans="6:6" x14ac:dyDescent="0.25">
      <c r="F727491" s="195"/>
    </row>
    <row r="727492" spans="6:6" x14ac:dyDescent="0.25">
      <c r="F727492" s="195"/>
    </row>
    <row r="727493" spans="6:6" x14ac:dyDescent="0.25">
      <c r="F727493" s="195"/>
    </row>
    <row r="727494" spans="6:6" x14ac:dyDescent="0.25">
      <c r="F727494" s="195"/>
    </row>
    <row r="727495" spans="6:6" x14ac:dyDescent="0.25">
      <c r="F727495" s="195"/>
    </row>
    <row r="727496" spans="6:6" x14ac:dyDescent="0.25">
      <c r="F727496" s="195"/>
    </row>
    <row r="727497" spans="6:6" x14ac:dyDescent="0.25">
      <c r="F727497" s="195"/>
    </row>
    <row r="727498" spans="6:6" x14ac:dyDescent="0.25">
      <c r="F727498" s="195"/>
    </row>
    <row r="727499" spans="6:6" x14ac:dyDescent="0.25">
      <c r="F727499" s="195"/>
    </row>
    <row r="727500" spans="6:6" x14ac:dyDescent="0.25">
      <c r="F727500" s="195"/>
    </row>
    <row r="727501" spans="6:6" x14ac:dyDescent="0.25">
      <c r="F727501" s="195"/>
    </row>
    <row r="727502" spans="6:6" x14ac:dyDescent="0.25">
      <c r="F727502" s="195"/>
    </row>
    <row r="727503" spans="6:6" x14ac:dyDescent="0.25">
      <c r="F727503" s="195"/>
    </row>
    <row r="727504" spans="6:6" x14ac:dyDescent="0.25">
      <c r="F727504" s="195"/>
    </row>
    <row r="727505" spans="6:6" x14ac:dyDescent="0.25">
      <c r="F727505" s="195"/>
    </row>
    <row r="727506" spans="6:6" x14ac:dyDescent="0.25">
      <c r="F727506" s="195"/>
    </row>
    <row r="727507" spans="6:6" x14ac:dyDescent="0.25">
      <c r="F727507" s="195"/>
    </row>
    <row r="727508" spans="6:6" x14ac:dyDescent="0.25">
      <c r="F727508" s="195"/>
    </row>
    <row r="727509" spans="6:6" x14ac:dyDescent="0.25">
      <c r="F727509" s="195"/>
    </row>
    <row r="727510" spans="6:6" x14ac:dyDescent="0.25">
      <c r="F727510" s="195"/>
    </row>
    <row r="727511" spans="6:6" x14ac:dyDescent="0.25">
      <c r="F727511" s="195"/>
    </row>
    <row r="727512" spans="6:6" x14ac:dyDescent="0.25">
      <c r="F727512" s="195"/>
    </row>
    <row r="727513" spans="6:6" x14ac:dyDescent="0.25">
      <c r="F727513" s="195"/>
    </row>
    <row r="727514" spans="6:6" x14ac:dyDescent="0.25">
      <c r="F727514" s="195"/>
    </row>
    <row r="727515" spans="6:6" x14ac:dyDescent="0.25">
      <c r="F727515" s="195"/>
    </row>
    <row r="727516" spans="6:6" x14ac:dyDescent="0.25">
      <c r="F727516" s="195"/>
    </row>
    <row r="727517" spans="6:6" x14ac:dyDescent="0.25">
      <c r="F727517" s="195"/>
    </row>
    <row r="727518" spans="6:6" x14ac:dyDescent="0.25">
      <c r="F727518" s="195"/>
    </row>
    <row r="727519" spans="6:6" x14ac:dyDescent="0.25">
      <c r="F727519" s="195"/>
    </row>
    <row r="727520" spans="6:6" x14ac:dyDescent="0.25">
      <c r="F727520" s="195"/>
    </row>
    <row r="727521" spans="6:6" x14ac:dyDescent="0.25">
      <c r="F727521" s="195"/>
    </row>
    <row r="727522" spans="6:6" x14ac:dyDescent="0.25">
      <c r="F727522" s="195"/>
    </row>
    <row r="727523" spans="6:6" x14ac:dyDescent="0.25">
      <c r="F727523" s="195"/>
    </row>
    <row r="727524" spans="6:6" x14ac:dyDescent="0.25">
      <c r="F727524" s="195"/>
    </row>
    <row r="727525" spans="6:6" x14ac:dyDescent="0.25">
      <c r="F727525" s="195"/>
    </row>
    <row r="727526" spans="6:6" x14ac:dyDescent="0.25">
      <c r="F727526" s="195"/>
    </row>
    <row r="727527" spans="6:6" x14ac:dyDescent="0.25">
      <c r="F727527" s="195"/>
    </row>
    <row r="727528" spans="6:6" x14ac:dyDescent="0.25">
      <c r="F727528" s="195"/>
    </row>
    <row r="727529" spans="6:6" x14ac:dyDescent="0.25">
      <c r="F727529" s="195"/>
    </row>
    <row r="727530" spans="6:6" x14ac:dyDescent="0.25">
      <c r="F727530" s="195"/>
    </row>
    <row r="727531" spans="6:6" x14ac:dyDescent="0.25">
      <c r="F727531" s="195"/>
    </row>
    <row r="727532" spans="6:6" x14ac:dyDescent="0.25">
      <c r="F727532" s="195"/>
    </row>
    <row r="727533" spans="6:6" x14ac:dyDescent="0.25">
      <c r="F727533" s="195"/>
    </row>
    <row r="727534" spans="6:6" x14ac:dyDescent="0.25">
      <c r="F727534" s="195"/>
    </row>
    <row r="727535" spans="6:6" x14ac:dyDescent="0.25">
      <c r="F727535" s="195"/>
    </row>
    <row r="727536" spans="6:6" x14ac:dyDescent="0.25">
      <c r="F727536" s="195"/>
    </row>
    <row r="727537" spans="6:6" x14ac:dyDescent="0.25">
      <c r="F727537" s="195"/>
    </row>
    <row r="727538" spans="6:6" x14ac:dyDescent="0.25">
      <c r="F727538" s="195"/>
    </row>
    <row r="727539" spans="6:6" x14ac:dyDescent="0.25">
      <c r="F727539" s="195"/>
    </row>
    <row r="727540" spans="6:6" x14ac:dyDescent="0.25">
      <c r="F727540" s="195"/>
    </row>
    <row r="727541" spans="6:6" x14ac:dyDescent="0.25">
      <c r="F727541" s="195"/>
    </row>
    <row r="727542" spans="6:6" x14ac:dyDescent="0.25">
      <c r="F727542" s="195"/>
    </row>
    <row r="727543" spans="6:6" x14ac:dyDescent="0.25">
      <c r="F727543" s="195"/>
    </row>
    <row r="727544" spans="6:6" x14ac:dyDescent="0.25">
      <c r="F727544" s="195"/>
    </row>
    <row r="727545" spans="6:6" x14ac:dyDescent="0.25">
      <c r="F727545" s="195"/>
    </row>
    <row r="727546" spans="6:6" x14ac:dyDescent="0.25">
      <c r="F727546" s="195"/>
    </row>
    <row r="727547" spans="6:6" x14ac:dyDescent="0.25">
      <c r="F727547" s="195"/>
    </row>
    <row r="727548" spans="6:6" x14ac:dyDescent="0.25">
      <c r="F727548" s="195"/>
    </row>
    <row r="727549" spans="6:6" x14ac:dyDescent="0.25">
      <c r="F727549" s="195"/>
    </row>
    <row r="727550" spans="6:6" x14ac:dyDescent="0.25">
      <c r="F727550" s="195"/>
    </row>
    <row r="727551" spans="6:6" x14ac:dyDescent="0.25">
      <c r="F727551" s="195"/>
    </row>
    <row r="727552" spans="6:6" x14ac:dyDescent="0.25">
      <c r="F727552" s="195"/>
    </row>
    <row r="727553" spans="6:6" x14ac:dyDescent="0.25">
      <c r="F727553" s="195"/>
    </row>
    <row r="727554" spans="6:6" x14ac:dyDescent="0.25">
      <c r="F727554" s="195"/>
    </row>
    <row r="727555" spans="6:6" x14ac:dyDescent="0.25">
      <c r="F727555" s="195"/>
    </row>
    <row r="727556" spans="6:6" x14ac:dyDescent="0.25">
      <c r="F727556" s="195"/>
    </row>
    <row r="727557" spans="6:6" x14ac:dyDescent="0.25">
      <c r="F727557" s="195"/>
    </row>
    <row r="727558" spans="6:6" x14ac:dyDescent="0.25">
      <c r="F727558" s="195"/>
    </row>
    <row r="727559" spans="6:6" x14ac:dyDescent="0.25">
      <c r="F727559" s="195"/>
    </row>
    <row r="727560" spans="6:6" x14ac:dyDescent="0.25">
      <c r="F727560" s="195"/>
    </row>
    <row r="727561" spans="6:6" x14ac:dyDescent="0.25">
      <c r="F727561" s="195"/>
    </row>
    <row r="727562" spans="6:6" x14ac:dyDescent="0.25">
      <c r="F727562" s="195"/>
    </row>
    <row r="727563" spans="6:6" x14ac:dyDescent="0.25">
      <c r="F727563" s="195"/>
    </row>
    <row r="727564" spans="6:6" x14ac:dyDescent="0.25">
      <c r="F727564" s="195"/>
    </row>
    <row r="727565" spans="6:6" x14ac:dyDescent="0.25">
      <c r="F727565" s="195"/>
    </row>
    <row r="727566" spans="6:6" x14ac:dyDescent="0.25">
      <c r="F727566" s="195"/>
    </row>
    <row r="727567" spans="6:6" x14ac:dyDescent="0.25">
      <c r="F727567" s="195"/>
    </row>
    <row r="727568" spans="6:6" x14ac:dyDescent="0.25">
      <c r="F727568" s="195"/>
    </row>
    <row r="727569" spans="6:6" x14ac:dyDescent="0.25">
      <c r="F727569" s="195"/>
    </row>
    <row r="727570" spans="6:6" x14ac:dyDescent="0.25">
      <c r="F727570" s="195"/>
    </row>
    <row r="727571" spans="6:6" x14ac:dyDescent="0.25">
      <c r="F727571" s="195"/>
    </row>
    <row r="727572" spans="6:6" x14ac:dyDescent="0.25">
      <c r="F727572" s="195"/>
    </row>
    <row r="727573" spans="6:6" x14ac:dyDescent="0.25">
      <c r="F727573" s="195"/>
    </row>
    <row r="727574" spans="6:6" x14ac:dyDescent="0.25">
      <c r="F727574" s="195"/>
    </row>
    <row r="727575" spans="6:6" x14ac:dyDescent="0.25">
      <c r="F727575" s="195"/>
    </row>
    <row r="727576" spans="6:6" x14ac:dyDescent="0.25">
      <c r="F727576" s="195"/>
    </row>
    <row r="727577" spans="6:6" x14ac:dyDescent="0.25">
      <c r="F727577" s="195"/>
    </row>
    <row r="727578" spans="6:6" x14ac:dyDescent="0.25">
      <c r="F727578" s="195"/>
    </row>
    <row r="727579" spans="6:6" x14ac:dyDescent="0.25">
      <c r="F727579" s="195"/>
    </row>
    <row r="727580" spans="6:6" x14ac:dyDescent="0.25">
      <c r="F727580" s="195"/>
    </row>
    <row r="727581" spans="6:6" x14ac:dyDescent="0.25">
      <c r="F727581" s="195"/>
    </row>
    <row r="727582" spans="6:6" x14ac:dyDescent="0.25">
      <c r="F727582" s="195"/>
    </row>
    <row r="727583" spans="6:6" x14ac:dyDescent="0.25">
      <c r="F727583" s="195"/>
    </row>
    <row r="727584" spans="6:6" x14ac:dyDescent="0.25">
      <c r="F727584" s="195"/>
    </row>
    <row r="732702" spans="6:6" x14ac:dyDescent="0.25">
      <c r="F732702" s="195"/>
    </row>
    <row r="732703" spans="6:6" x14ac:dyDescent="0.25">
      <c r="F732703" s="195"/>
    </row>
    <row r="732704" spans="6:6" x14ac:dyDescent="0.25">
      <c r="F732704" s="195"/>
    </row>
    <row r="732705" spans="6:6" x14ac:dyDescent="0.25">
      <c r="F732705" s="195"/>
    </row>
    <row r="732706" spans="6:6" x14ac:dyDescent="0.25">
      <c r="F732706" s="195"/>
    </row>
    <row r="732707" spans="6:6" x14ac:dyDescent="0.25">
      <c r="F732707" s="195"/>
    </row>
    <row r="732708" spans="6:6" x14ac:dyDescent="0.25">
      <c r="F732708" s="195"/>
    </row>
    <row r="732709" spans="6:6" x14ac:dyDescent="0.25">
      <c r="F732709" s="195"/>
    </row>
    <row r="732710" spans="6:6" x14ac:dyDescent="0.25">
      <c r="F732710" s="195"/>
    </row>
    <row r="732711" spans="6:6" x14ac:dyDescent="0.25">
      <c r="F732711" s="195"/>
    </row>
    <row r="732712" spans="6:6" x14ac:dyDescent="0.25">
      <c r="F732712" s="195"/>
    </row>
    <row r="732713" spans="6:6" x14ac:dyDescent="0.25">
      <c r="F732713" s="195"/>
    </row>
    <row r="732714" spans="6:6" x14ac:dyDescent="0.25">
      <c r="F732714" s="195"/>
    </row>
    <row r="732715" spans="6:6" x14ac:dyDescent="0.25">
      <c r="F732715" s="195"/>
    </row>
    <row r="732716" spans="6:6" x14ac:dyDescent="0.25">
      <c r="F732716" s="195"/>
    </row>
    <row r="732717" spans="6:6" x14ac:dyDescent="0.25">
      <c r="F732717" s="195"/>
    </row>
    <row r="732718" spans="6:6" x14ac:dyDescent="0.25">
      <c r="F732718" s="195"/>
    </row>
    <row r="732719" spans="6:6" x14ac:dyDescent="0.25">
      <c r="F732719" s="195"/>
    </row>
    <row r="732720" spans="6:6" x14ac:dyDescent="0.25">
      <c r="F732720" s="195"/>
    </row>
    <row r="732721" spans="6:6" x14ac:dyDescent="0.25">
      <c r="F732721" s="195"/>
    </row>
    <row r="732722" spans="6:6" x14ac:dyDescent="0.25">
      <c r="F732722" s="195"/>
    </row>
    <row r="732723" spans="6:6" x14ac:dyDescent="0.25">
      <c r="F732723" s="195"/>
    </row>
    <row r="732724" spans="6:6" x14ac:dyDescent="0.25">
      <c r="F732724" s="195"/>
    </row>
    <row r="732725" spans="6:6" x14ac:dyDescent="0.25">
      <c r="F732725" s="195"/>
    </row>
    <row r="732726" spans="6:6" x14ac:dyDescent="0.25">
      <c r="F732726" s="195"/>
    </row>
    <row r="732727" spans="6:6" x14ac:dyDescent="0.25">
      <c r="F732727" s="195"/>
    </row>
    <row r="732728" spans="6:6" x14ac:dyDescent="0.25">
      <c r="F732728" s="195"/>
    </row>
    <row r="732729" spans="6:6" x14ac:dyDescent="0.25">
      <c r="F732729" s="195"/>
    </row>
    <row r="732730" spans="6:6" x14ac:dyDescent="0.25">
      <c r="F732730" s="195"/>
    </row>
    <row r="732731" spans="6:6" x14ac:dyDescent="0.25">
      <c r="F732731" s="195"/>
    </row>
    <row r="732732" spans="6:6" x14ac:dyDescent="0.25">
      <c r="F732732" s="195"/>
    </row>
    <row r="732733" spans="6:6" x14ac:dyDescent="0.25">
      <c r="F732733" s="195"/>
    </row>
    <row r="732734" spans="6:6" x14ac:dyDescent="0.25">
      <c r="F732734" s="195"/>
    </row>
    <row r="732735" spans="6:6" x14ac:dyDescent="0.25">
      <c r="F732735" s="195"/>
    </row>
    <row r="732736" spans="6:6" x14ac:dyDescent="0.25">
      <c r="F732736" s="195"/>
    </row>
    <row r="732737" spans="6:6" x14ac:dyDescent="0.25">
      <c r="F732737" s="195"/>
    </row>
    <row r="732738" spans="6:6" x14ac:dyDescent="0.25">
      <c r="F732738" s="195"/>
    </row>
    <row r="732739" spans="6:6" x14ac:dyDescent="0.25">
      <c r="F732739" s="195"/>
    </row>
    <row r="732740" spans="6:6" x14ac:dyDescent="0.25">
      <c r="F732740" s="195"/>
    </row>
    <row r="732741" spans="6:6" x14ac:dyDescent="0.25">
      <c r="F732741" s="195"/>
    </row>
    <row r="732742" spans="6:6" x14ac:dyDescent="0.25">
      <c r="F732742" s="195"/>
    </row>
    <row r="732743" spans="6:6" x14ac:dyDescent="0.25">
      <c r="F732743" s="195"/>
    </row>
    <row r="732744" spans="6:6" x14ac:dyDescent="0.25">
      <c r="F732744" s="195"/>
    </row>
    <row r="732745" spans="6:6" x14ac:dyDescent="0.25">
      <c r="F732745" s="195"/>
    </row>
    <row r="732746" spans="6:6" x14ac:dyDescent="0.25">
      <c r="F732746" s="195"/>
    </row>
    <row r="732747" spans="6:6" x14ac:dyDescent="0.25">
      <c r="F732747" s="195"/>
    </row>
    <row r="732748" spans="6:6" x14ac:dyDescent="0.25">
      <c r="F732748" s="195"/>
    </row>
    <row r="732749" spans="6:6" x14ac:dyDescent="0.25">
      <c r="F732749" s="195"/>
    </row>
    <row r="732750" spans="6:6" x14ac:dyDescent="0.25">
      <c r="F732750" s="195"/>
    </row>
    <row r="732751" spans="6:6" x14ac:dyDescent="0.25">
      <c r="F732751" s="195"/>
    </row>
    <row r="732752" spans="6:6" x14ac:dyDescent="0.25">
      <c r="F732752" s="195"/>
    </row>
    <row r="732753" spans="6:6" x14ac:dyDescent="0.25">
      <c r="F732753" s="195"/>
    </row>
    <row r="732754" spans="6:6" x14ac:dyDescent="0.25">
      <c r="F732754" s="195"/>
    </row>
    <row r="732755" spans="6:6" x14ac:dyDescent="0.25">
      <c r="F732755" s="195"/>
    </row>
    <row r="732756" spans="6:6" x14ac:dyDescent="0.25">
      <c r="F732756" s="195"/>
    </row>
    <row r="732757" spans="6:6" x14ac:dyDescent="0.25">
      <c r="F732757" s="195"/>
    </row>
    <row r="732758" spans="6:6" x14ac:dyDescent="0.25">
      <c r="F732758" s="195"/>
    </row>
    <row r="732759" spans="6:6" x14ac:dyDescent="0.25">
      <c r="F732759" s="195"/>
    </row>
    <row r="732760" spans="6:6" x14ac:dyDescent="0.25">
      <c r="F732760" s="195"/>
    </row>
    <row r="732761" spans="6:6" x14ac:dyDescent="0.25">
      <c r="F732761" s="195"/>
    </row>
    <row r="732762" spans="6:6" x14ac:dyDescent="0.25">
      <c r="F732762" s="195"/>
    </row>
    <row r="732763" spans="6:6" x14ac:dyDescent="0.25">
      <c r="F732763" s="195"/>
    </row>
    <row r="732764" spans="6:6" x14ac:dyDescent="0.25">
      <c r="F732764" s="195"/>
    </row>
    <row r="732765" spans="6:6" x14ac:dyDescent="0.25">
      <c r="F732765" s="195"/>
    </row>
    <row r="732766" spans="6:6" x14ac:dyDescent="0.25">
      <c r="F732766" s="195"/>
    </row>
    <row r="732767" spans="6:6" x14ac:dyDescent="0.25">
      <c r="F732767" s="195"/>
    </row>
    <row r="732768" spans="6:6" x14ac:dyDescent="0.25">
      <c r="F732768" s="195"/>
    </row>
    <row r="732769" spans="6:6" x14ac:dyDescent="0.25">
      <c r="F732769" s="195"/>
    </row>
    <row r="732770" spans="6:6" x14ac:dyDescent="0.25">
      <c r="F732770" s="195"/>
    </row>
    <row r="732771" spans="6:6" x14ac:dyDescent="0.25">
      <c r="F732771" s="195"/>
    </row>
    <row r="732772" spans="6:6" x14ac:dyDescent="0.25">
      <c r="F732772" s="195"/>
    </row>
    <row r="732773" spans="6:6" x14ac:dyDescent="0.25">
      <c r="F732773" s="195"/>
    </row>
    <row r="732774" spans="6:6" x14ac:dyDescent="0.25">
      <c r="F732774" s="195"/>
    </row>
    <row r="732775" spans="6:6" x14ac:dyDescent="0.25">
      <c r="F732775" s="195"/>
    </row>
    <row r="732776" spans="6:6" x14ac:dyDescent="0.25">
      <c r="F732776" s="195"/>
    </row>
    <row r="732777" spans="6:6" x14ac:dyDescent="0.25">
      <c r="F732777" s="195"/>
    </row>
    <row r="732778" spans="6:6" x14ac:dyDescent="0.25">
      <c r="F732778" s="195"/>
    </row>
    <row r="732779" spans="6:6" x14ac:dyDescent="0.25">
      <c r="F732779" s="195"/>
    </row>
    <row r="732780" spans="6:6" x14ac:dyDescent="0.25">
      <c r="F732780" s="195"/>
    </row>
    <row r="732781" spans="6:6" x14ac:dyDescent="0.25">
      <c r="F732781" s="195"/>
    </row>
    <row r="732782" spans="6:6" x14ac:dyDescent="0.25">
      <c r="F732782" s="195"/>
    </row>
    <row r="732783" spans="6:6" x14ac:dyDescent="0.25">
      <c r="F732783" s="195"/>
    </row>
    <row r="732784" spans="6:6" x14ac:dyDescent="0.25">
      <c r="F732784" s="195"/>
    </row>
    <row r="732785" spans="6:6" x14ac:dyDescent="0.25">
      <c r="F732785" s="195"/>
    </row>
    <row r="732786" spans="6:6" x14ac:dyDescent="0.25">
      <c r="F732786" s="195"/>
    </row>
    <row r="732787" spans="6:6" x14ac:dyDescent="0.25">
      <c r="F732787" s="195"/>
    </row>
    <row r="732788" spans="6:6" x14ac:dyDescent="0.25">
      <c r="F732788" s="195"/>
    </row>
    <row r="732789" spans="6:6" x14ac:dyDescent="0.25">
      <c r="F732789" s="195"/>
    </row>
    <row r="732790" spans="6:6" x14ac:dyDescent="0.25">
      <c r="F732790" s="195"/>
    </row>
    <row r="732791" spans="6:6" x14ac:dyDescent="0.25">
      <c r="F732791" s="195"/>
    </row>
    <row r="732792" spans="6:6" x14ac:dyDescent="0.25">
      <c r="F732792" s="195"/>
    </row>
    <row r="732793" spans="6:6" x14ac:dyDescent="0.25">
      <c r="F732793" s="195"/>
    </row>
    <row r="732794" spans="6:6" x14ac:dyDescent="0.25">
      <c r="F732794" s="195"/>
    </row>
    <row r="732795" spans="6:6" x14ac:dyDescent="0.25">
      <c r="F732795" s="195"/>
    </row>
    <row r="732796" spans="6:6" x14ac:dyDescent="0.25">
      <c r="F732796" s="195"/>
    </row>
    <row r="732797" spans="6:6" x14ac:dyDescent="0.25">
      <c r="F732797" s="195"/>
    </row>
    <row r="732798" spans="6:6" x14ac:dyDescent="0.25">
      <c r="F732798" s="195"/>
    </row>
    <row r="732799" spans="6:6" x14ac:dyDescent="0.25">
      <c r="F732799" s="195"/>
    </row>
    <row r="732800" spans="6:6" x14ac:dyDescent="0.25">
      <c r="F732800" s="195"/>
    </row>
    <row r="732801" spans="6:6" x14ac:dyDescent="0.25">
      <c r="F732801" s="195"/>
    </row>
    <row r="732802" spans="6:6" x14ac:dyDescent="0.25">
      <c r="F732802" s="195"/>
    </row>
    <row r="732803" spans="6:6" x14ac:dyDescent="0.25">
      <c r="F732803" s="195"/>
    </row>
    <row r="732804" spans="6:6" x14ac:dyDescent="0.25">
      <c r="F732804" s="195"/>
    </row>
    <row r="732805" spans="6:6" x14ac:dyDescent="0.25">
      <c r="F732805" s="195"/>
    </row>
    <row r="732806" spans="6:6" x14ac:dyDescent="0.25">
      <c r="F732806" s="195"/>
    </row>
    <row r="732807" spans="6:6" x14ac:dyDescent="0.25">
      <c r="F732807" s="195"/>
    </row>
    <row r="732808" spans="6:6" x14ac:dyDescent="0.25">
      <c r="F732808" s="195"/>
    </row>
    <row r="732809" spans="6:6" x14ac:dyDescent="0.25">
      <c r="F732809" s="195"/>
    </row>
    <row r="732810" spans="6:6" x14ac:dyDescent="0.25">
      <c r="F732810" s="195"/>
    </row>
    <row r="732811" spans="6:6" x14ac:dyDescent="0.25">
      <c r="F732811" s="195"/>
    </row>
    <row r="732812" spans="6:6" x14ac:dyDescent="0.25">
      <c r="F732812" s="195"/>
    </row>
    <row r="732813" spans="6:6" x14ac:dyDescent="0.25">
      <c r="F732813" s="195"/>
    </row>
    <row r="732814" spans="6:6" x14ac:dyDescent="0.25">
      <c r="F732814" s="195"/>
    </row>
    <row r="732815" spans="6:6" x14ac:dyDescent="0.25">
      <c r="F732815" s="195"/>
    </row>
    <row r="732816" spans="6:6" x14ac:dyDescent="0.25">
      <c r="F732816" s="195"/>
    </row>
    <row r="732817" spans="6:6" x14ac:dyDescent="0.25">
      <c r="F732817" s="195"/>
    </row>
    <row r="732818" spans="6:6" x14ac:dyDescent="0.25">
      <c r="F732818" s="195"/>
    </row>
    <row r="732819" spans="6:6" x14ac:dyDescent="0.25">
      <c r="F732819" s="195"/>
    </row>
    <row r="732820" spans="6:6" x14ac:dyDescent="0.25">
      <c r="F732820" s="195"/>
    </row>
    <row r="732821" spans="6:6" x14ac:dyDescent="0.25">
      <c r="F732821" s="195"/>
    </row>
    <row r="732822" spans="6:6" x14ac:dyDescent="0.25">
      <c r="F732822" s="195"/>
    </row>
    <row r="732823" spans="6:6" x14ac:dyDescent="0.25">
      <c r="F732823" s="195"/>
    </row>
    <row r="732824" spans="6:6" x14ac:dyDescent="0.25">
      <c r="F732824" s="195"/>
    </row>
    <row r="732825" spans="6:6" x14ac:dyDescent="0.25">
      <c r="F732825" s="195"/>
    </row>
    <row r="732826" spans="6:6" x14ac:dyDescent="0.25">
      <c r="F732826" s="195"/>
    </row>
    <row r="732827" spans="6:6" x14ac:dyDescent="0.25">
      <c r="F732827" s="195"/>
    </row>
    <row r="732828" spans="6:6" x14ac:dyDescent="0.25">
      <c r="F732828" s="195"/>
    </row>
    <row r="732829" spans="6:6" x14ac:dyDescent="0.25">
      <c r="F732829" s="195"/>
    </row>
    <row r="732830" spans="6:6" x14ac:dyDescent="0.25">
      <c r="F732830" s="195"/>
    </row>
    <row r="732831" spans="6:6" x14ac:dyDescent="0.25">
      <c r="F732831" s="195"/>
    </row>
    <row r="732832" spans="6:6" x14ac:dyDescent="0.25">
      <c r="F732832" s="195"/>
    </row>
    <row r="732833" spans="6:6" x14ac:dyDescent="0.25">
      <c r="F732833" s="195"/>
    </row>
    <row r="732834" spans="6:6" x14ac:dyDescent="0.25">
      <c r="F732834" s="195"/>
    </row>
    <row r="732835" spans="6:6" x14ac:dyDescent="0.25">
      <c r="F732835" s="195"/>
    </row>
    <row r="732836" spans="6:6" x14ac:dyDescent="0.25">
      <c r="F732836" s="195"/>
    </row>
    <row r="732837" spans="6:6" x14ac:dyDescent="0.25">
      <c r="F732837" s="195"/>
    </row>
    <row r="732838" spans="6:6" x14ac:dyDescent="0.25">
      <c r="F732838" s="195"/>
    </row>
    <row r="732839" spans="6:6" x14ac:dyDescent="0.25">
      <c r="F732839" s="195"/>
    </row>
    <row r="732840" spans="6:6" x14ac:dyDescent="0.25">
      <c r="F732840" s="195"/>
    </row>
    <row r="732841" spans="6:6" x14ac:dyDescent="0.25">
      <c r="F732841" s="195"/>
    </row>
    <row r="732842" spans="6:6" x14ac:dyDescent="0.25">
      <c r="F732842" s="195"/>
    </row>
    <row r="732843" spans="6:6" x14ac:dyDescent="0.25">
      <c r="F732843" s="195"/>
    </row>
    <row r="732844" spans="6:6" x14ac:dyDescent="0.25">
      <c r="F732844" s="195"/>
    </row>
    <row r="732845" spans="6:6" x14ac:dyDescent="0.25">
      <c r="F732845" s="195"/>
    </row>
    <row r="732846" spans="6:6" x14ac:dyDescent="0.25">
      <c r="F732846" s="195"/>
    </row>
    <row r="732847" spans="6:6" x14ac:dyDescent="0.25">
      <c r="F732847" s="195"/>
    </row>
    <row r="732848" spans="6:6" x14ac:dyDescent="0.25">
      <c r="F732848" s="195"/>
    </row>
    <row r="732849" spans="6:6" x14ac:dyDescent="0.25">
      <c r="F732849" s="195"/>
    </row>
    <row r="732850" spans="6:6" x14ac:dyDescent="0.25">
      <c r="F732850" s="195"/>
    </row>
    <row r="732851" spans="6:6" x14ac:dyDescent="0.25">
      <c r="F732851" s="195"/>
    </row>
    <row r="732852" spans="6:6" x14ac:dyDescent="0.25">
      <c r="F732852" s="195"/>
    </row>
    <row r="732853" spans="6:6" x14ac:dyDescent="0.25">
      <c r="F732853" s="195"/>
    </row>
    <row r="732854" spans="6:6" x14ac:dyDescent="0.25">
      <c r="F732854" s="195"/>
    </row>
    <row r="732855" spans="6:6" x14ac:dyDescent="0.25">
      <c r="F732855" s="195"/>
    </row>
    <row r="732856" spans="6:6" x14ac:dyDescent="0.25">
      <c r="F732856" s="195"/>
    </row>
    <row r="732857" spans="6:6" x14ac:dyDescent="0.25">
      <c r="F732857" s="195"/>
    </row>
    <row r="732858" spans="6:6" x14ac:dyDescent="0.25">
      <c r="F732858" s="195"/>
    </row>
    <row r="732859" spans="6:6" x14ac:dyDescent="0.25">
      <c r="F732859" s="195"/>
    </row>
    <row r="732860" spans="6:6" x14ac:dyDescent="0.25">
      <c r="F732860" s="195"/>
    </row>
    <row r="732861" spans="6:6" x14ac:dyDescent="0.25">
      <c r="F732861" s="195"/>
    </row>
    <row r="732862" spans="6:6" x14ac:dyDescent="0.25">
      <c r="F732862" s="195"/>
    </row>
    <row r="732863" spans="6:6" x14ac:dyDescent="0.25">
      <c r="F732863" s="195"/>
    </row>
    <row r="732864" spans="6:6" x14ac:dyDescent="0.25">
      <c r="F732864" s="195"/>
    </row>
    <row r="732865" spans="6:6" x14ac:dyDescent="0.25">
      <c r="F732865" s="195"/>
    </row>
    <row r="732866" spans="6:6" x14ac:dyDescent="0.25">
      <c r="F732866" s="195"/>
    </row>
    <row r="732867" spans="6:6" x14ac:dyDescent="0.25">
      <c r="F732867" s="195"/>
    </row>
    <row r="732868" spans="6:6" x14ac:dyDescent="0.25">
      <c r="F732868" s="195"/>
    </row>
    <row r="732869" spans="6:6" x14ac:dyDescent="0.25">
      <c r="F732869" s="195"/>
    </row>
    <row r="732870" spans="6:6" x14ac:dyDescent="0.25">
      <c r="F732870" s="195"/>
    </row>
    <row r="732871" spans="6:6" x14ac:dyDescent="0.25">
      <c r="F732871" s="195"/>
    </row>
    <row r="732872" spans="6:6" x14ac:dyDescent="0.25">
      <c r="F732872" s="195"/>
    </row>
    <row r="732873" spans="6:6" x14ac:dyDescent="0.25">
      <c r="F732873" s="195"/>
    </row>
    <row r="732874" spans="6:6" x14ac:dyDescent="0.25">
      <c r="F732874" s="195"/>
    </row>
    <row r="732875" spans="6:6" x14ac:dyDescent="0.25">
      <c r="F732875" s="195"/>
    </row>
    <row r="732876" spans="6:6" x14ac:dyDescent="0.25">
      <c r="F732876" s="195"/>
    </row>
    <row r="732877" spans="6:6" x14ac:dyDescent="0.25">
      <c r="F732877" s="195"/>
    </row>
    <row r="732878" spans="6:6" x14ac:dyDescent="0.25">
      <c r="F732878" s="195"/>
    </row>
    <row r="732879" spans="6:6" x14ac:dyDescent="0.25">
      <c r="F732879" s="195"/>
    </row>
    <row r="732880" spans="6:6" x14ac:dyDescent="0.25">
      <c r="F732880" s="195"/>
    </row>
    <row r="732881" spans="6:6" x14ac:dyDescent="0.25">
      <c r="F732881" s="195"/>
    </row>
    <row r="732882" spans="6:6" x14ac:dyDescent="0.25">
      <c r="F732882" s="195"/>
    </row>
    <row r="732883" spans="6:6" x14ac:dyDescent="0.25">
      <c r="F732883" s="195"/>
    </row>
    <row r="732884" spans="6:6" x14ac:dyDescent="0.25">
      <c r="F732884" s="195"/>
    </row>
    <row r="732885" spans="6:6" x14ac:dyDescent="0.25">
      <c r="F732885" s="195"/>
    </row>
    <row r="732886" spans="6:6" x14ac:dyDescent="0.25">
      <c r="F732886" s="195"/>
    </row>
    <row r="732887" spans="6:6" x14ac:dyDescent="0.25">
      <c r="F732887" s="195"/>
    </row>
    <row r="732888" spans="6:6" x14ac:dyDescent="0.25">
      <c r="F732888" s="195"/>
    </row>
    <row r="732889" spans="6:6" x14ac:dyDescent="0.25">
      <c r="F732889" s="195"/>
    </row>
    <row r="732890" spans="6:6" x14ac:dyDescent="0.25">
      <c r="F732890" s="195"/>
    </row>
    <row r="732891" spans="6:6" x14ac:dyDescent="0.25">
      <c r="F732891" s="195"/>
    </row>
    <row r="732892" spans="6:6" x14ac:dyDescent="0.25">
      <c r="F732892" s="195"/>
    </row>
    <row r="732893" spans="6:6" x14ac:dyDescent="0.25">
      <c r="F732893" s="195"/>
    </row>
    <row r="732894" spans="6:6" x14ac:dyDescent="0.25">
      <c r="F732894" s="195"/>
    </row>
    <row r="732895" spans="6:6" x14ac:dyDescent="0.25">
      <c r="F732895" s="195"/>
    </row>
    <row r="732896" spans="6:6" x14ac:dyDescent="0.25">
      <c r="F732896" s="195"/>
    </row>
    <row r="732897" spans="6:6" x14ac:dyDescent="0.25">
      <c r="F732897" s="195"/>
    </row>
    <row r="732898" spans="6:6" x14ac:dyDescent="0.25">
      <c r="F732898" s="195"/>
    </row>
    <row r="732899" spans="6:6" x14ac:dyDescent="0.25">
      <c r="F732899" s="195"/>
    </row>
    <row r="732900" spans="6:6" x14ac:dyDescent="0.25">
      <c r="F732900" s="195"/>
    </row>
    <row r="732901" spans="6:6" x14ac:dyDescent="0.25">
      <c r="F732901" s="195"/>
    </row>
    <row r="732902" spans="6:6" x14ac:dyDescent="0.25">
      <c r="F732902" s="195"/>
    </row>
    <row r="732903" spans="6:6" x14ac:dyDescent="0.25">
      <c r="F732903" s="195"/>
    </row>
    <row r="732904" spans="6:6" x14ac:dyDescent="0.25">
      <c r="F732904" s="195"/>
    </row>
    <row r="732905" spans="6:6" x14ac:dyDescent="0.25">
      <c r="F732905" s="195"/>
    </row>
    <row r="732906" spans="6:6" x14ac:dyDescent="0.25">
      <c r="F732906" s="195"/>
    </row>
    <row r="732907" spans="6:6" x14ac:dyDescent="0.25">
      <c r="F732907" s="195"/>
    </row>
    <row r="732908" spans="6:6" x14ac:dyDescent="0.25">
      <c r="F732908" s="195"/>
    </row>
    <row r="732909" spans="6:6" x14ac:dyDescent="0.25">
      <c r="F732909" s="195"/>
    </row>
    <row r="732910" spans="6:6" x14ac:dyDescent="0.25">
      <c r="F732910" s="195"/>
    </row>
    <row r="732911" spans="6:6" x14ac:dyDescent="0.25">
      <c r="F732911" s="195"/>
    </row>
    <row r="732912" spans="6:6" x14ac:dyDescent="0.25">
      <c r="F732912" s="195"/>
    </row>
    <row r="732913" spans="6:6" x14ac:dyDescent="0.25">
      <c r="F732913" s="195"/>
    </row>
    <row r="732914" spans="6:6" x14ac:dyDescent="0.25">
      <c r="F732914" s="195"/>
    </row>
    <row r="732915" spans="6:6" x14ac:dyDescent="0.25">
      <c r="F732915" s="195"/>
    </row>
    <row r="732916" spans="6:6" x14ac:dyDescent="0.25">
      <c r="F732916" s="195"/>
    </row>
    <row r="732917" spans="6:6" x14ac:dyDescent="0.25">
      <c r="F732917" s="195"/>
    </row>
    <row r="732918" spans="6:6" x14ac:dyDescent="0.25">
      <c r="F732918" s="195"/>
    </row>
    <row r="732919" spans="6:6" x14ac:dyDescent="0.25">
      <c r="F732919" s="195"/>
    </row>
    <row r="732920" spans="6:6" x14ac:dyDescent="0.25">
      <c r="F732920" s="195"/>
    </row>
    <row r="732921" spans="6:6" x14ac:dyDescent="0.25">
      <c r="F732921" s="195"/>
    </row>
    <row r="732922" spans="6:6" x14ac:dyDescent="0.25">
      <c r="F732922" s="195"/>
    </row>
    <row r="732923" spans="6:6" x14ac:dyDescent="0.25">
      <c r="F732923" s="195"/>
    </row>
    <row r="732924" spans="6:6" x14ac:dyDescent="0.25">
      <c r="F732924" s="195"/>
    </row>
    <row r="732925" spans="6:6" x14ac:dyDescent="0.25">
      <c r="F732925" s="195"/>
    </row>
    <row r="732926" spans="6:6" x14ac:dyDescent="0.25">
      <c r="F732926" s="195"/>
    </row>
    <row r="732927" spans="6:6" x14ac:dyDescent="0.25">
      <c r="F732927" s="195"/>
    </row>
    <row r="732928" spans="6:6" x14ac:dyDescent="0.25">
      <c r="F732928" s="195"/>
    </row>
    <row r="732929" spans="6:6" x14ac:dyDescent="0.25">
      <c r="F732929" s="195"/>
    </row>
    <row r="732930" spans="6:6" x14ac:dyDescent="0.25">
      <c r="F732930" s="195"/>
    </row>
    <row r="732931" spans="6:6" x14ac:dyDescent="0.25">
      <c r="F732931" s="195"/>
    </row>
    <row r="732932" spans="6:6" x14ac:dyDescent="0.25">
      <c r="F732932" s="195"/>
    </row>
    <row r="732933" spans="6:6" x14ac:dyDescent="0.25">
      <c r="F732933" s="195"/>
    </row>
    <row r="732934" spans="6:6" x14ac:dyDescent="0.25">
      <c r="F732934" s="195"/>
    </row>
    <row r="732935" spans="6:6" x14ac:dyDescent="0.25">
      <c r="F732935" s="195"/>
    </row>
    <row r="732936" spans="6:6" x14ac:dyDescent="0.25">
      <c r="F732936" s="195"/>
    </row>
    <row r="732937" spans="6:6" x14ac:dyDescent="0.25">
      <c r="F732937" s="195"/>
    </row>
    <row r="732938" spans="6:6" x14ac:dyDescent="0.25">
      <c r="F732938" s="195"/>
    </row>
    <row r="732939" spans="6:6" x14ac:dyDescent="0.25">
      <c r="F732939" s="195"/>
    </row>
    <row r="732940" spans="6:6" x14ac:dyDescent="0.25">
      <c r="F732940" s="195"/>
    </row>
    <row r="732941" spans="6:6" x14ac:dyDescent="0.25">
      <c r="F732941" s="195"/>
    </row>
    <row r="732942" spans="6:6" x14ac:dyDescent="0.25">
      <c r="F732942" s="195"/>
    </row>
    <row r="732943" spans="6:6" x14ac:dyDescent="0.25">
      <c r="F732943" s="195"/>
    </row>
    <row r="732944" spans="6:6" x14ac:dyDescent="0.25">
      <c r="F732944" s="195"/>
    </row>
    <row r="732945" spans="6:6" x14ac:dyDescent="0.25">
      <c r="F732945" s="195"/>
    </row>
    <row r="732946" spans="6:6" x14ac:dyDescent="0.25">
      <c r="F732946" s="195"/>
    </row>
    <row r="732947" spans="6:6" x14ac:dyDescent="0.25">
      <c r="F732947" s="195"/>
    </row>
    <row r="732948" spans="6:6" x14ac:dyDescent="0.25">
      <c r="F732948" s="195"/>
    </row>
    <row r="732949" spans="6:6" x14ac:dyDescent="0.25">
      <c r="F732949" s="195"/>
    </row>
    <row r="732950" spans="6:6" x14ac:dyDescent="0.25">
      <c r="F732950" s="195"/>
    </row>
    <row r="732951" spans="6:6" x14ac:dyDescent="0.25">
      <c r="F732951" s="195"/>
    </row>
    <row r="732952" spans="6:6" x14ac:dyDescent="0.25">
      <c r="F732952" s="195"/>
    </row>
    <row r="732953" spans="6:6" x14ac:dyDescent="0.25">
      <c r="F732953" s="195"/>
    </row>
    <row r="732954" spans="6:6" x14ac:dyDescent="0.25">
      <c r="F732954" s="195"/>
    </row>
    <row r="732955" spans="6:6" x14ac:dyDescent="0.25">
      <c r="F732955" s="195"/>
    </row>
    <row r="732956" spans="6:6" x14ac:dyDescent="0.25">
      <c r="F732956" s="195"/>
    </row>
    <row r="732957" spans="6:6" x14ac:dyDescent="0.25">
      <c r="F732957" s="195"/>
    </row>
    <row r="732958" spans="6:6" x14ac:dyDescent="0.25">
      <c r="F732958" s="195"/>
    </row>
    <row r="732959" spans="6:6" x14ac:dyDescent="0.25">
      <c r="F732959" s="195"/>
    </row>
    <row r="732960" spans="6:6" x14ac:dyDescent="0.25">
      <c r="F732960" s="195"/>
    </row>
    <row r="732961" spans="6:6" x14ac:dyDescent="0.25">
      <c r="F732961" s="195"/>
    </row>
    <row r="732962" spans="6:6" x14ac:dyDescent="0.25">
      <c r="F732962" s="195"/>
    </row>
    <row r="732963" spans="6:6" x14ac:dyDescent="0.25">
      <c r="F732963" s="195"/>
    </row>
    <row r="732964" spans="6:6" x14ac:dyDescent="0.25">
      <c r="F732964" s="195"/>
    </row>
    <row r="732965" spans="6:6" x14ac:dyDescent="0.25">
      <c r="F732965" s="195"/>
    </row>
    <row r="732966" spans="6:6" x14ac:dyDescent="0.25">
      <c r="F732966" s="195"/>
    </row>
    <row r="732967" spans="6:6" x14ac:dyDescent="0.25">
      <c r="F732967" s="195"/>
    </row>
    <row r="732968" spans="6:6" x14ac:dyDescent="0.25">
      <c r="F732968" s="195"/>
    </row>
    <row r="732969" spans="6:6" x14ac:dyDescent="0.25">
      <c r="F732969" s="195"/>
    </row>
    <row r="732970" spans="6:6" x14ac:dyDescent="0.25">
      <c r="F732970" s="195"/>
    </row>
    <row r="732971" spans="6:6" x14ac:dyDescent="0.25">
      <c r="F732971" s="195"/>
    </row>
    <row r="732972" spans="6:6" x14ac:dyDescent="0.25">
      <c r="F732972" s="195"/>
    </row>
    <row r="732973" spans="6:6" x14ac:dyDescent="0.25">
      <c r="F732973" s="195"/>
    </row>
    <row r="732974" spans="6:6" x14ac:dyDescent="0.25">
      <c r="F732974" s="195"/>
    </row>
    <row r="732975" spans="6:6" x14ac:dyDescent="0.25">
      <c r="F732975" s="195"/>
    </row>
    <row r="732976" spans="6:6" x14ac:dyDescent="0.25">
      <c r="F732976" s="195"/>
    </row>
    <row r="732977" spans="6:6" x14ac:dyDescent="0.25">
      <c r="F732977" s="195"/>
    </row>
    <row r="732978" spans="6:6" x14ac:dyDescent="0.25">
      <c r="F732978" s="195"/>
    </row>
    <row r="732979" spans="6:6" x14ac:dyDescent="0.25">
      <c r="F732979" s="195"/>
    </row>
    <row r="732980" spans="6:6" x14ac:dyDescent="0.25">
      <c r="F732980" s="195"/>
    </row>
    <row r="732981" spans="6:6" x14ac:dyDescent="0.25">
      <c r="F732981" s="195"/>
    </row>
    <row r="732982" spans="6:6" x14ac:dyDescent="0.25">
      <c r="F732982" s="195"/>
    </row>
    <row r="732983" spans="6:6" x14ac:dyDescent="0.25">
      <c r="F732983" s="195"/>
    </row>
    <row r="732984" spans="6:6" x14ac:dyDescent="0.25">
      <c r="F732984" s="195"/>
    </row>
    <row r="732985" spans="6:6" x14ac:dyDescent="0.25">
      <c r="F732985" s="195"/>
    </row>
    <row r="732986" spans="6:6" x14ac:dyDescent="0.25">
      <c r="F732986" s="195"/>
    </row>
    <row r="732987" spans="6:6" x14ac:dyDescent="0.25">
      <c r="F732987" s="195"/>
    </row>
    <row r="732988" spans="6:6" x14ac:dyDescent="0.25">
      <c r="F732988" s="195"/>
    </row>
    <row r="732989" spans="6:6" x14ac:dyDescent="0.25">
      <c r="F732989" s="195"/>
    </row>
    <row r="732990" spans="6:6" x14ac:dyDescent="0.25">
      <c r="F732990" s="195"/>
    </row>
    <row r="732991" spans="6:6" x14ac:dyDescent="0.25">
      <c r="F732991" s="195"/>
    </row>
    <row r="732992" spans="6:6" x14ac:dyDescent="0.25">
      <c r="F732992" s="195"/>
    </row>
    <row r="732993" spans="6:6" x14ac:dyDescent="0.25">
      <c r="F732993" s="195"/>
    </row>
    <row r="732994" spans="6:6" x14ac:dyDescent="0.25">
      <c r="F732994" s="195"/>
    </row>
    <row r="732995" spans="6:6" x14ac:dyDescent="0.25">
      <c r="F732995" s="195"/>
    </row>
    <row r="732996" spans="6:6" x14ac:dyDescent="0.25">
      <c r="F732996" s="195"/>
    </row>
    <row r="732997" spans="6:6" x14ac:dyDescent="0.25">
      <c r="F732997" s="195"/>
    </row>
    <row r="732998" spans="6:6" x14ac:dyDescent="0.25">
      <c r="F732998" s="195"/>
    </row>
    <row r="732999" spans="6:6" x14ac:dyDescent="0.25">
      <c r="F732999" s="195"/>
    </row>
    <row r="733000" spans="6:6" x14ac:dyDescent="0.25">
      <c r="F733000" s="195"/>
    </row>
    <row r="733001" spans="6:6" x14ac:dyDescent="0.25">
      <c r="F733001" s="195"/>
    </row>
    <row r="733002" spans="6:6" x14ac:dyDescent="0.25">
      <c r="F733002" s="195"/>
    </row>
    <row r="733003" spans="6:6" x14ac:dyDescent="0.25">
      <c r="F733003" s="195"/>
    </row>
    <row r="733004" spans="6:6" x14ac:dyDescent="0.25">
      <c r="F733004" s="195"/>
    </row>
    <row r="733005" spans="6:6" x14ac:dyDescent="0.25">
      <c r="F733005" s="195"/>
    </row>
    <row r="733006" spans="6:6" x14ac:dyDescent="0.25">
      <c r="F733006" s="195"/>
    </row>
    <row r="733007" spans="6:6" x14ac:dyDescent="0.25">
      <c r="F733007" s="195"/>
    </row>
    <row r="733008" spans="6:6" x14ac:dyDescent="0.25">
      <c r="F733008" s="195"/>
    </row>
    <row r="733009" spans="6:6" x14ac:dyDescent="0.25">
      <c r="F733009" s="195"/>
    </row>
    <row r="733010" spans="6:6" x14ac:dyDescent="0.25">
      <c r="F733010" s="195"/>
    </row>
    <row r="733011" spans="6:6" x14ac:dyDescent="0.25">
      <c r="F733011" s="195"/>
    </row>
    <row r="733012" spans="6:6" x14ac:dyDescent="0.25">
      <c r="F733012" s="195"/>
    </row>
    <row r="733013" spans="6:6" x14ac:dyDescent="0.25">
      <c r="F733013" s="195"/>
    </row>
    <row r="733014" spans="6:6" x14ac:dyDescent="0.25">
      <c r="F733014" s="195"/>
    </row>
    <row r="733015" spans="6:6" x14ac:dyDescent="0.25">
      <c r="F733015" s="195"/>
    </row>
    <row r="733016" spans="6:6" x14ac:dyDescent="0.25">
      <c r="F733016" s="195"/>
    </row>
    <row r="733017" spans="6:6" x14ac:dyDescent="0.25">
      <c r="F733017" s="195"/>
    </row>
    <row r="733018" spans="6:6" x14ac:dyDescent="0.25">
      <c r="F733018" s="195"/>
    </row>
    <row r="733019" spans="6:6" x14ac:dyDescent="0.25">
      <c r="F733019" s="195"/>
    </row>
    <row r="733020" spans="6:6" x14ac:dyDescent="0.25">
      <c r="F733020" s="195"/>
    </row>
    <row r="733021" spans="6:6" x14ac:dyDescent="0.25">
      <c r="F733021" s="195"/>
    </row>
    <row r="733022" spans="6:6" x14ac:dyDescent="0.25">
      <c r="F733022" s="195"/>
    </row>
    <row r="733023" spans="6:6" x14ac:dyDescent="0.25">
      <c r="F733023" s="195"/>
    </row>
    <row r="733024" spans="6:6" x14ac:dyDescent="0.25">
      <c r="F733024" s="195"/>
    </row>
    <row r="733025" spans="6:6" x14ac:dyDescent="0.25">
      <c r="F733025" s="195"/>
    </row>
    <row r="733026" spans="6:6" x14ac:dyDescent="0.25">
      <c r="F733026" s="195"/>
    </row>
    <row r="733027" spans="6:6" x14ac:dyDescent="0.25">
      <c r="F733027" s="195"/>
    </row>
    <row r="733028" spans="6:6" x14ac:dyDescent="0.25">
      <c r="F733028" s="195"/>
    </row>
    <row r="733029" spans="6:6" x14ac:dyDescent="0.25">
      <c r="F733029" s="195"/>
    </row>
    <row r="733030" spans="6:6" x14ac:dyDescent="0.25">
      <c r="F733030" s="195"/>
    </row>
    <row r="733031" spans="6:6" x14ac:dyDescent="0.25">
      <c r="F733031" s="195"/>
    </row>
    <row r="733032" spans="6:6" x14ac:dyDescent="0.25">
      <c r="F733032" s="195"/>
    </row>
    <row r="733033" spans="6:6" x14ac:dyDescent="0.25">
      <c r="F733033" s="195"/>
    </row>
    <row r="733034" spans="6:6" x14ac:dyDescent="0.25">
      <c r="F733034" s="195"/>
    </row>
    <row r="733035" spans="6:6" x14ac:dyDescent="0.25">
      <c r="F733035" s="195"/>
    </row>
    <row r="733036" spans="6:6" x14ac:dyDescent="0.25">
      <c r="F733036" s="195"/>
    </row>
    <row r="733037" spans="6:6" x14ac:dyDescent="0.25">
      <c r="F733037" s="195"/>
    </row>
    <row r="733038" spans="6:6" x14ac:dyDescent="0.25">
      <c r="F733038" s="195"/>
    </row>
    <row r="733039" spans="6:6" x14ac:dyDescent="0.25">
      <c r="F733039" s="195"/>
    </row>
    <row r="733040" spans="6:6" x14ac:dyDescent="0.25">
      <c r="F733040" s="195"/>
    </row>
    <row r="733041" spans="6:6" x14ac:dyDescent="0.25">
      <c r="F733041" s="195"/>
    </row>
    <row r="733042" spans="6:6" x14ac:dyDescent="0.25">
      <c r="F733042" s="195"/>
    </row>
    <row r="733043" spans="6:6" x14ac:dyDescent="0.25">
      <c r="F733043" s="195"/>
    </row>
    <row r="733044" spans="6:6" x14ac:dyDescent="0.25">
      <c r="F733044" s="195"/>
    </row>
    <row r="733045" spans="6:6" x14ac:dyDescent="0.25">
      <c r="F733045" s="195"/>
    </row>
    <row r="733046" spans="6:6" x14ac:dyDescent="0.25">
      <c r="F733046" s="195"/>
    </row>
    <row r="733047" spans="6:6" x14ac:dyDescent="0.25">
      <c r="F733047" s="195"/>
    </row>
    <row r="733048" spans="6:6" x14ac:dyDescent="0.25">
      <c r="F733048" s="195"/>
    </row>
    <row r="733049" spans="6:6" x14ac:dyDescent="0.25">
      <c r="F733049" s="195"/>
    </row>
    <row r="733050" spans="6:6" x14ac:dyDescent="0.25">
      <c r="F733050" s="195"/>
    </row>
    <row r="733051" spans="6:6" x14ac:dyDescent="0.25">
      <c r="F733051" s="195"/>
    </row>
    <row r="733052" spans="6:6" x14ac:dyDescent="0.25">
      <c r="F733052" s="195"/>
    </row>
    <row r="733053" spans="6:6" x14ac:dyDescent="0.25">
      <c r="F733053" s="195"/>
    </row>
    <row r="733054" spans="6:6" x14ac:dyDescent="0.25">
      <c r="F733054" s="195"/>
    </row>
    <row r="733055" spans="6:6" x14ac:dyDescent="0.25">
      <c r="F733055" s="195"/>
    </row>
    <row r="733056" spans="6:6" x14ac:dyDescent="0.25">
      <c r="F733056" s="195"/>
    </row>
    <row r="733057" spans="6:6" x14ac:dyDescent="0.25">
      <c r="F733057" s="195"/>
    </row>
    <row r="733058" spans="6:6" x14ac:dyDescent="0.25">
      <c r="F733058" s="195"/>
    </row>
    <row r="733059" spans="6:6" x14ac:dyDescent="0.25">
      <c r="F733059" s="195"/>
    </row>
    <row r="733060" spans="6:6" x14ac:dyDescent="0.25">
      <c r="F733060" s="195"/>
    </row>
    <row r="733061" spans="6:6" x14ac:dyDescent="0.25">
      <c r="F733061" s="195"/>
    </row>
    <row r="733062" spans="6:6" x14ac:dyDescent="0.25">
      <c r="F733062" s="195"/>
    </row>
    <row r="733063" spans="6:6" x14ac:dyDescent="0.25">
      <c r="F733063" s="195"/>
    </row>
    <row r="733064" spans="6:6" x14ac:dyDescent="0.25">
      <c r="F733064" s="195"/>
    </row>
    <row r="733065" spans="6:6" x14ac:dyDescent="0.25">
      <c r="F733065" s="195"/>
    </row>
    <row r="733066" spans="6:6" x14ac:dyDescent="0.25">
      <c r="F733066" s="195"/>
    </row>
    <row r="733067" spans="6:6" x14ac:dyDescent="0.25">
      <c r="F733067" s="195"/>
    </row>
    <row r="733068" spans="6:6" x14ac:dyDescent="0.25">
      <c r="F733068" s="195"/>
    </row>
    <row r="733069" spans="6:6" x14ac:dyDescent="0.25">
      <c r="F733069" s="195"/>
    </row>
    <row r="733070" spans="6:6" x14ac:dyDescent="0.25">
      <c r="F733070" s="195"/>
    </row>
    <row r="733071" spans="6:6" x14ac:dyDescent="0.25">
      <c r="F733071" s="195"/>
    </row>
    <row r="733072" spans="6:6" x14ac:dyDescent="0.25">
      <c r="F733072" s="195"/>
    </row>
    <row r="733073" spans="6:6" x14ac:dyDescent="0.25">
      <c r="F733073" s="195"/>
    </row>
    <row r="733074" spans="6:6" x14ac:dyDescent="0.25">
      <c r="F733074" s="195"/>
    </row>
    <row r="733075" spans="6:6" x14ac:dyDescent="0.25">
      <c r="F733075" s="195"/>
    </row>
    <row r="733076" spans="6:6" x14ac:dyDescent="0.25">
      <c r="F733076" s="195"/>
    </row>
    <row r="733077" spans="6:6" x14ac:dyDescent="0.25">
      <c r="F733077" s="195"/>
    </row>
    <row r="733078" spans="6:6" x14ac:dyDescent="0.25">
      <c r="F733078" s="195"/>
    </row>
    <row r="733079" spans="6:6" x14ac:dyDescent="0.25">
      <c r="F733079" s="195"/>
    </row>
    <row r="733080" spans="6:6" x14ac:dyDescent="0.25">
      <c r="F733080" s="195"/>
    </row>
    <row r="733081" spans="6:6" x14ac:dyDescent="0.25">
      <c r="F733081" s="195"/>
    </row>
    <row r="733082" spans="6:6" x14ac:dyDescent="0.25">
      <c r="F733082" s="195"/>
    </row>
    <row r="733083" spans="6:6" x14ac:dyDescent="0.25">
      <c r="F733083" s="195"/>
    </row>
    <row r="733084" spans="6:6" x14ac:dyDescent="0.25">
      <c r="F733084" s="195"/>
    </row>
    <row r="733085" spans="6:6" x14ac:dyDescent="0.25">
      <c r="F733085" s="195"/>
    </row>
    <row r="733086" spans="6:6" x14ac:dyDescent="0.25">
      <c r="F733086" s="195"/>
    </row>
    <row r="733087" spans="6:6" x14ac:dyDescent="0.25">
      <c r="F733087" s="195"/>
    </row>
    <row r="733088" spans="6:6" x14ac:dyDescent="0.25">
      <c r="F733088" s="195"/>
    </row>
    <row r="733089" spans="6:6" x14ac:dyDescent="0.25">
      <c r="F733089" s="195"/>
    </row>
    <row r="733090" spans="6:6" x14ac:dyDescent="0.25">
      <c r="F733090" s="195"/>
    </row>
    <row r="733091" spans="6:6" x14ac:dyDescent="0.25">
      <c r="F733091" s="195"/>
    </row>
    <row r="733092" spans="6:6" x14ac:dyDescent="0.25">
      <c r="F733092" s="195"/>
    </row>
    <row r="733093" spans="6:6" x14ac:dyDescent="0.25">
      <c r="F733093" s="195"/>
    </row>
    <row r="733094" spans="6:6" x14ac:dyDescent="0.25">
      <c r="F733094" s="195"/>
    </row>
    <row r="733095" spans="6:6" x14ac:dyDescent="0.25">
      <c r="F733095" s="195"/>
    </row>
    <row r="733096" spans="6:6" x14ac:dyDescent="0.25">
      <c r="F733096" s="195"/>
    </row>
    <row r="738214" spans="6:6" x14ac:dyDescent="0.25">
      <c r="F738214" s="195"/>
    </row>
    <row r="738215" spans="6:6" x14ac:dyDescent="0.25">
      <c r="F738215" s="195"/>
    </row>
    <row r="738216" spans="6:6" x14ac:dyDescent="0.25">
      <c r="F738216" s="195"/>
    </row>
    <row r="738217" spans="6:6" x14ac:dyDescent="0.25">
      <c r="F738217" s="195"/>
    </row>
    <row r="738218" spans="6:6" x14ac:dyDescent="0.25">
      <c r="F738218" s="195"/>
    </row>
    <row r="738219" spans="6:6" x14ac:dyDescent="0.25">
      <c r="F738219" s="195"/>
    </row>
    <row r="738220" spans="6:6" x14ac:dyDescent="0.25">
      <c r="F738220" s="195"/>
    </row>
    <row r="738221" spans="6:6" x14ac:dyDescent="0.25">
      <c r="F738221" s="195"/>
    </row>
    <row r="738222" spans="6:6" x14ac:dyDescent="0.25">
      <c r="F738222" s="195"/>
    </row>
    <row r="738223" spans="6:6" x14ac:dyDescent="0.25">
      <c r="F738223" s="195"/>
    </row>
    <row r="738224" spans="6:6" x14ac:dyDescent="0.25">
      <c r="F738224" s="195"/>
    </row>
    <row r="738225" spans="6:6" x14ac:dyDescent="0.25">
      <c r="F738225" s="195"/>
    </row>
    <row r="738226" spans="6:6" x14ac:dyDescent="0.25">
      <c r="F738226" s="195"/>
    </row>
    <row r="738227" spans="6:6" x14ac:dyDescent="0.25">
      <c r="F738227" s="195"/>
    </row>
    <row r="738228" spans="6:6" x14ac:dyDescent="0.25">
      <c r="F738228" s="195"/>
    </row>
    <row r="738229" spans="6:6" x14ac:dyDescent="0.25">
      <c r="F738229" s="195"/>
    </row>
    <row r="738230" spans="6:6" x14ac:dyDescent="0.25">
      <c r="F738230" s="195"/>
    </row>
    <row r="738231" spans="6:6" x14ac:dyDescent="0.25">
      <c r="F738231" s="195"/>
    </row>
    <row r="738232" spans="6:6" x14ac:dyDescent="0.25">
      <c r="F738232" s="195"/>
    </row>
    <row r="738233" spans="6:6" x14ac:dyDescent="0.25">
      <c r="F738233" s="195"/>
    </row>
    <row r="738234" spans="6:6" x14ac:dyDescent="0.25">
      <c r="F738234" s="195"/>
    </row>
    <row r="738235" spans="6:6" x14ac:dyDescent="0.25">
      <c r="F738235" s="195"/>
    </row>
    <row r="738236" spans="6:6" x14ac:dyDescent="0.25">
      <c r="F738236" s="195"/>
    </row>
    <row r="738237" spans="6:6" x14ac:dyDescent="0.25">
      <c r="F738237" s="195"/>
    </row>
    <row r="738238" spans="6:6" x14ac:dyDescent="0.25">
      <c r="F738238" s="195"/>
    </row>
    <row r="738239" spans="6:6" x14ac:dyDescent="0.25">
      <c r="F738239" s="195"/>
    </row>
    <row r="738240" spans="6:6" x14ac:dyDescent="0.25">
      <c r="F738240" s="195"/>
    </row>
    <row r="738241" spans="6:6" x14ac:dyDescent="0.25">
      <c r="F738241" s="195"/>
    </row>
    <row r="738242" spans="6:6" x14ac:dyDescent="0.25">
      <c r="F738242" s="195"/>
    </row>
    <row r="738243" spans="6:6" x14ac:dyDescent="0.25">
      <c r="F738243" s="195"/>
    </row>
    <row r="738244" spans="6:6" x14ac:dyDescent="0.25">
      <c r="F738244" s="195"/>
    </row>
    <row r="738245" spans="6:6" x14ac:dyDescent="0.25">
      <c r="F738245" s="195"/>
    </row>
    <row r="738246" spans="6:6" x14ac:dyDescent="0.25">
      <c r="F738246" s="195"/>
    </row>
    <row r="738247" spans="6:6" x14ac:dyDescent="0.25">
      <c r="F738247" s="195"/>
    </row>
    <row r="738248" spans="6:6" x14ac:dyDescent="0.25">
      <c r="F738248" s="195"/>
    </row>
    <row r="738249" spans="6:6" x14ac:dyDescent="0.25">
      <c r="F738249" s="195"/>
    </row>
    <row r="738250" spans="6:6" x14ac:dyDescent="0.25">
      <c r="F738250" s="195"/>
    </row>
    <row r="738251" spans="6:6" x14ac:dyDescent="0.25">
      <c r="F738251" s="195"/>
    </row>
    <row r="738252" spans="6:6" x14ac:dyDescent="0.25">
      <c r="F738252" s="195"/>
    </row>
    <row r="738253" spans="6:6" x14ac:dyDescent="0.25">
      <c r="F738253" s="195"/>
    </row>
    <row r="738254" spans="6:6" x14ac:dyDescent="0.25">
      <c r="F738254" s="195"/>
    </row>
    <row r="738255" spans="6:6" x14ac:dyDescent="0.25">
      <c r="F738255" s="195"/>
    </row>
    <row r="738256" spans="6:6" x14ac:dyDescent="0.25">
      <c r="F738256" s="195"/>
    </row>
    <row r="738257" spans="6:6" x14ac:dyDescent="0.25">
      <c r="F738257" s="195"/>
    </row>
    <row r="738258" spans="6:6" x14ac:dyDescent="0.25">
      <c r="F738258" s="195"/>
    </row>
    <row r="738259" spans="6:6" x14ac:dyDescent="0.25">
      <c r="F738259" s="195"/>
    </row>
    <row r="738260" spans="6:6" x14ac:dyDescent="0.25">
      <c r="F738260" s="195"/>
    </row>
    <row r="738261" spans="6:6" x14ac:dyDescent="0.25">
      <c r="F738261" s="195"/>
    </row>
    <row r="738262" spans="6:6" x14ac:dyDescent="0.25">
      <c r="F738262" s="195"/>
    </row>
    <row r="738263" spans="6:6" x14ac:dyDescent="0.25">
      <c r="F738263" s="195"/>
    </row>
    <row r="738264" spans="6:6" x14ac:dyDescent="0.25">
      <c r="F738264" s="195"/>
    </row>
    <row r="738265" spans="6:6" x14ac:dyDescent="0.25">
      <c r="F738265" s="195"/>
    </row>
    <row r="738266" spans="6:6" x14ac:dyDescent="0.25">
      <c r="F738266" s="195"/>
    </row>
    <row r="738267" spans="6:6" x14ac:dyDescent="0.25">
      <c r="F738267" s="195"/>
    </row>
    <row r="738268" spans="6:6" x14ac:dyDescent="0.25">
      <c r="F738268" s="195"/>
    </row>
    <row r="738269" spans="6:6" x14ac:dyDescent="0.25">
      <c r="F738269" s="195"/>
    </row>
    <row r="738270" spans="6:6" x14ac:dyDescent="0.25">
      <c r="F738270" s="195"/>
    </row>
    <row r="738271" spans="6:6" x14ac:dyDescent="0.25">
      <c r="F738271" s="195"/>
    </row>
    <row r="738272" spans="6:6" x14ac:dyDescent="0.25">
      <c r="F738272" s="195"/>
    </row>
    <row r="738273" spans="6:6" x14ac:dyDescent="0.25">
      <c r="F738273" s="195"/>
    </row>
    <row r="738274" spans="6:6" x14ac:dyDescent="0.25">
      <c r="F738274" s="195"/>
    </row>
    <row r="738275" spans="6:6" x14ac:dyDescent="0.25">
      <c r="F738275" s="195"/>
    </row>
    <row r="738276" spans="6:6" x14ac:dyDescent="0.25">
      <c r="F738276" s="195"/>
    </row>
    <row r="738277" spans="6:6" x14ac:dyDescent="0.25">
      <c r="F738277" s="195"/>
    </row>
    <row r="738278" spans="6:6" x14ac:dyDescent="0.25">
      <c r="F738278" s="195"/>
    </row>
    <row r="738279" spans="6:6" x14ac:dyDescent="0.25">
      <c r="F738279" s="195"/>
    </row>
    <row r="738280" spans="6:6" x14ac:dyDescent="0.25">
      <c r="F738280" s="195"/>
    </row>
    <row r="738281" spans="6:6" x14ac:dyDescent="0.25">
      <c r="F738281" s="195"/>
    </row>
    <row r="738282" spans="6:6" x14ac:dyDescent="0.25">
      <c r="F738282" s="195"/>
    </row>
    <row r="738283" spans="6:6" x14ac:dyDescent="0.25">
      <c r="F738283" s="195"/>
    </row>
    <row r="738284" spans="6:6" x14ac:dyDescent="0.25">
      <c r="F738284" s="195"/>
    </row>
    <row r="738285" spans="6:6" x14ac:dyDescent="0.25">
      <c r="F738285" s="195"/>
    </row>
    <row r="738286" spans="6:6" x14ac:dyDescent="0.25">
      <c r="F738286" s="195"/>
    </row>
    <row r="738287" spans="6:6" x14ac:dyDescent="0.25">
      <c r="F738287" s="195"/>
    </row>
    <row r="738288" spans="6:6" x14ac:dyDescent="0.25">
      <c r="F738288" s="195"/>
    </row>
    <row r="738289" spans="6:6" x14ac:dyDescent="0.25">
      <c r="F738289" s="195"/>
    </row>
    <row r="738290" spans="6:6" x14ac:dyDescent="0.25">
      <c r="F738290" s="195"/>
    </row>
    <row r="738291" spans="6:6" x14ac:dyDescent="0.25">
      <c r="F738291" s="195"/>
    </row>
    <row r="738292" spans="6:6" x14ac:dyDescent="0.25">
      <c r="F738292" s="195"/>
    </row>
    <row r="738293" spans="6:6" x14ac:dyDescent="0.25">
      <c r="F738293" s="195"/>
    </row>
    <row r="738294" spans="6:6" x14ac:dyDescent="0.25">
      <c r="F738294" s="195"/>
    </row>
    <row r="738295" spans="6:6" x14ac:dyDescent="0.25">
      <c r="F738295" s="195"/>
    </row>
    <row r="738296" spans="6:6" x14ac:dyDescent="0.25">
      <c r="F738296" s="195"/>
    </row>
    <row r="738297" spans="6:6" x14ac:dyDescent="0.25">
      <c r="F738297" s="195"/>
    </row>
    <row r="738298" spans="6:6" x14ac:dyDescent="0.25">
      <c r="F738298" s="195"/>
    </row>
    <row r="738299" spans="6:6" x14ac:dyDescent="0.25">
      <c r="F738299" s="195"/>
    </row>
    <row r="738300" spans="6:6" x14ac:dyDescent="0.25">
      <c r="F738300" s="195"/>
    </row>
    <row r="738301" spans="6:6" x14ac:dyDescent="0.25">
      <c r="F738301" s="195"/>
    </row>
    <row r="738302" spans="6:6" x14ac:dyDescent="0.25">
      <c r="F738302" s="195"/>
    </row>
    <row r="738303" spans="6:6" x14ac:dyDescent="0.25">
      <c r="F738303" s="195"/>
    </row>
    <row r="738304" spans="6:6" x14ac:dyDescent="0.25">
      <c r="F738304" s="195"/>
    </row>
    <row r="738305" spans="6:6" x14ac:dyDescent="0.25">
      <c r="F738305" s="195"/>
    </row>
    <row r="738306" spans="6:6" x14ac:dyDescent="0.25">
      <c r="F738306" s="195"/>
    </row>
    <row r="738307" spans="6:6" x14ac:dyDescent="0.25">
      <c r="F738307" s="195"/>
    </row>
    <row r="738308" spans="6:6" x14ac:dyDescent="0.25">
      <c r="F738308" s="195"/>
    </row>
    <row r="738309" spans="6:6" x14ac:dyDescent="0.25">
      <c r="F738309" s="195"/>
    </row>
    <row r="738310" spans="6:6" x14ac:dyDescent="0.25">
      <c r="F738310" s="195"/>
    </row>
    <row r="738311" spans="6:6" x14ac:dyDescent="0.25">
      <c r="F738311" s="195"/>
    </row>
    <row r="738312" spans="6:6" x14ac:dyDescent="0.25">
      <c r="F738312" s="195"/>
    </row>
    <row r="738313" spans="6:6" x14ac:dyDescent="0.25">
      <c r="F738313" s="195"/>
    </row>
    <row r="738314" spans="6:6" x14ac:dyDescent="0.25">
      <c r="F738314" s="195"/>
    </row>
    <row r="738315" spans="6:6" x14ac:dyDescent="0.25">
      <c r="F738315" s="195"/>
    </row>
    <row r="738316" spans="6:6" x14ac:dyDescent="0.25">
      <c r="F738316" s="195"/>
    </row>
    <row r="738317" spans="6:6" x14ac:dyDescent="0.25">
      <c r="F738317" s="195"/>
    </row>
    <row r="738318" spans="6:6" x14ac:dyDescent="0.25">
      <c r="F738318" s="195"/>
    </row>
    <row r="738319" spans="6:6" x14ac:dyDescent="0.25">
      <c r="F738319" s="195"/>
    </row>
    <row r="738320" spans="6:6" x14ac:dyDescent="0.25">
      <c r="F738320" s="195"/>
    </row>
    <row r="738321" spans="6:6" x14ac:dyDescent="0.25">
      <c r="F738321" s="195"/>
    </row>
    <row r="738322" spans="6:6" x14ac:dyDescent="0.25">
      <c r="F738322" s="195"/>
    </row>
    <row r="738323" spans="6:6" x14ac:dyDescent="0.25">
      <c r="F738323" s="195"/>
    </row>
    <row r="738324" spans="6:6" x14ac:dyDescent="0.25">
      <c r="F738324" s="195"/>
    </row>
    <row r="738325" spans="6:6" x14ac:dyDescent="0.25">
      <c r="F738325" s="195"/>
    </row>
    <row r="738326" spans="6:6" x14ac:dyDescent="0.25">
      <c r="F738326" s="195"/>
    </row>
    <row r="738327" spans="6:6" x14ac:dyDescent="0.25">
      <c r="F738327" s="195"/>
    </row>
    <row r="738328" spans="6:6" x14ac:dyDescent="0.25">
      <c r="F738328" s="195"/>
    </row>
    <row r="738329" spans="6:6" x14ac:dyDescent="0.25">
      <c r="F738329" s="195"/>
    </row>
    <row r="738330" spans="6:6" x14ac:dyDescent="0.25">
      <c r="F738330" s="195"/>
    </row>
    <row r="738331" spans="6:6" x14ac:dyDescent="0.25">
      <c r="F738331" s="195"/>
    </row>
    <row r="738332" spans="6:6" x14ac:dyDescent="0.25">
      <c r="F738332" s="195"/>
    </row>
    <row r="738333" spans="6:6" x14ac:dyDescent="0.25">
      <c r="F738333" s="195"/>
    </row>
    <row r="738334" spans="6:6" x14ac:dyDescent="0.25">
      <c r="F738334" s="195"/>
    </row>
    <row r="738335" spans="6:6" x14ac:dyDescent="0.25">
      <c r="F738335" s="195"/>
    </row>
    <row r="738336" spans="6:6" x14ac:dyDescent="0.25">
      <c r="F738336" s="195"/>
    </row>
    <row r="738337" spans="6:6" x14ac:dyDescent="0.25">
      <c r="F738337" s="195"/>
    </row>
    <row r="738338" spans="6:6" x14ac:dyDescent="0.25">
      <c r="F738338" s="195"/>
    </row>
    <row r="738339" spans="6:6" x14ac:dyDescent="0.25">
      <c r="F738339" s="195"/>
    </row>
    <row r="738340" spans="6:6" x14ac:dyDescent="0.25">
      <c r="F738340" s="195"/>
    </row>
    <row r="738341" spans="6:6" x14ac:dyDescent="0.25">
      <c r="F738341" s="195"/>
    </row>
    <row r="738342" spans="6:6" x14ac:dyDescent="0.25">
      <c r="F738342" s="195"/>
    </row>
    <row r="738343" spans="6:6" x14ac:dyDescent="0.25">
      <c r="F738343" s="195"/>
    </row>
    <row r="738344" spans="6:6" x14ac:dyDescent="0.25">
      <c r="F738344" s="195"/>
    </row>
    <row r="738345" spans="6:6" x14ac:dyDescent="0.25">
      <c r="F738345" s="195"/>
    </row>
    <row r="738346" spans="6:6" x14ac:dyDescent="0.25">
      <c r="F738346" s="195"/>
    </row>
    <row r="738347" spans="6:6" x14ac:dyDescent="0.25">
      <c r="F738347" s="195"/>
    </row>
    <row r="738348" spans="6:6" x14ac:dyDescent="0.25">
      <c r="F738348" s="195"/>
    </row>
    <row r="738349" spans="6:6" x14ac:dyDescent="0.25">
      <c r="F738349" s="195"/>
    </row>
    <row r="738350" spans="6:6" x14ac:dyDescent="0.25">
      <c r="F738350" s="195"/>
    </row>
    <row r="738351" spans="6:6" x14ac:dyDescent="0.25">
      <c r="F738351" s="195"/>
    </row>
    <row r="738352" spans="6:6" x14ac:dyDescent="0.25">
      <c r="F738352" s="195"/>
    </row>
    <row r="738353" spans="6:6" x14ac:dyDescent="0.25">
      <c r="F738353" s="195"/>
    </row>
    <row r="738354" spans="6:6" x14ac:dyDescent="0.25">
      <c r="F738354" s="195"/>
    </row>
    <row r="738355" spans="6:6" x14ac:dyDescent="0.25">
      <c r="F738355" s="195"/>
    </row>
    <row r="738356" spans="6:6" x14ac:dyDescent="0.25">
      <c r="F738356" s="195"/>
    </row>
    <row r="738357" spans="6:6" x14ac:dyDescent="0.25">
      <c r="F738357" s="195"/>
    </row>
    <row r="738358" spans="6:6" x14ac:dyDescent="0.25">
      <c r="F738358" s="195"/>
    </row>
    <row r="738359" spans="6:6" x14ac:dyDescent="0.25">
      <c r="F738359" s="195"/>
    </row>
    <row r="738360" spans="6:6" x14ac:dyDescent="0.25">
      <c r="F738360" s="195"/>
    </row>
    <row r="738361" spans="6:6" x14ac:dyDescent="0.25">
      <c r="F738361" s="195"/>
    </row>
    <row r="738362" spans="6:6" x14ac:dyDescent="0.25">
      <c r="F738362" s="195"/>
    </row>
    <row r="738363" spans="6:6" x14ac:dyDescent="0.25">
      <c r="F738363" s="195"/>
    </row>
    <row r="738364" spans="6:6" x14ac:dyDescent="0.25">
      <c r="F738364" s="195"/>
    </row>
    <row r="738365" spans="6:6" x14ac:dyDescent="0.25">
      <c r="F738365" s="195"/>
    </row>
    <row r="738366" spans="6:6" x14ac:dyDescent="0.25">
      <c r="F738366" s="195"/>
    </row>
    <row r="738367" spans="6:6" x14ac:dyDescent="0.25">
      <c r="F738367" s="195"/>
    </row>
    <row r="738368" spans="6:6" x14ac:dyDescent="0.25">
      <c r="F738368" s="195"/>
    </row>
    <row r="738369" spans="6:6" x14ac:dyDescent="0.25">
      <c r="F738369" s="195"/>
    </row>
    <row r="738370" spans="6:6" x14ac:dyDescent="0.25">
      <c r="F738370" s="195"/>
    </row>
    <row r="738371" spans="6:6" x14ac:dyDescent="0.25">
      <c r="F738371" s="195"/>
    </row>
    <row r="738372" spans="6:6" x14ac:dyDescent="0.25">
      <c r="F738372" s="195"/>
    </row>
    <row r="738373" spans="6:6" x14ac:dyDescent="0.25">
      <c r="F738373" s="195"/>
    </row>
    <row r="738374" spans="6:6" x14ac:dyDescent="0.25">
      <c r="F738374" s="195"/>
    </row>
    <row r="738375" spans="6:6" x14ac:dyDescent="0.25">
      <c r="F738375" s="195"/>
    </row>
    <row r="738376" spans="6:6" x14ac:dyDescent="0.25">
      <c r="F738376" s="195"/>
    </row>
    <row r="738377" spans="6:6" x14ac:dyDescent="0.25">
      <c r="F738377" s="195"/>
    </row>
    <row r="738378" spans="6:6" x14ac:dyDescent="0.25">
      <c r="F738378" s="195"/>
    </row>
    <row r="738379" spans="6:6" x14ac:dyDescent="0.25">
      <c r="F738379" s="195"/>
    </row>
    <row r="738380" spans="6:6" x14ac:dyDescent="0.25">
      <c r="F738380" s="195"/>
    </row>
    <row r="738381" spans="6:6" x14ac:dyDescent="0.25">
      <c r="F738381" s="195"/>
    </row>
    <row r="738382" spans="6:6" x14ac:dyDescent="0.25">
      <c r="F738382" s="195"/>
    </row>
    <row r="738383" spans="6:6" x14ac:dyDescent="0.25">
      <c r="F738383" s="195"/>
    </row>
    <row r="738384" spans="6:6" x14ac:dyDescent="0.25">
      <c r="F738384" s="195"/>
    </row>
    <row r="738385" spans="6:6" x14ac:dyDescent="0.25">
      <c r="F738385" s="195"/>
    </row>
    <row r="738386" spans="6:6" x14ac:dyDescent="0.25">
      <c r="F738386" s="195"/>
    </row>
    <row r="738387" spans="6:6" x14ac:dyDescent="0.25">
      <c r="F738387" s="195"/>
    </row>
    <row r="738388" spans="6:6" x14ac:dyDescent="0.25">
      <c r="F738388" s="195"/>
    </row>
    <row r="738389" spans="6:6" x14ac:dyDescent="0.25">
      <c r="F738389" s="195"/>
    </row>
    <row r="738390" spans="6:6" x14ac:dyDescent="0.25">
      <c r="F738390" s="195"/>
    </row>
    <row r="738391" spans="6:6" x14ac:dyDescent="0.25">
      <c r="F738391" s="195"/>
    </row>
    <row r="738392" spans="6:6" x14ac:dyDescent="0.25">
      <c r="F738392" s="195"/>
    </row>
    <row r="738393" spans="6:6" x14ac:dyDescent="0.25">
      <c r="F738393" s="195"/>
    </row>
    <row r="738394" spans="6:6" x14ac:dyDescent="0.25">
      <c r="F738394" s="195"/>
    </row>
    <row r="738395" spans="6:6" x14ac:dyDescent="0.25">
      <c r="F738395" s="195"/>
    </row>
    <row r="738396" spans="6:6" x14ac:dyDescent="0.25">
      <c r="F738396" s="195"/>
    </row>
    <row r="738397" spans="6:6" x14ac:dyDescent="0.25">
      <c r="F738397" s="195"/>
    </row>
    <row r="738398" spans="6:6" x14ac:dyDescent="0.25">
      <c r="F738398" s="195"/>
    </row>
    <row r="738399" spans="6:6" x14ac:dyDescent="0.25">
      <c r="F738399" s="195"/>
    </row>
    <row r="738400" spans="6:6" x14ac:dyDescent="0.25">
      <c r="F738400" s="195"/>
    </row>
    <row r="738401" spans="6:6" x14ac:dyDescent="0.25">
      <c r="F738401" s="195"/>
    </row>
    <row r="738402" spans="6:6" x14ac:dyDescent="0.25">
      <c r="F738402" s="195"/>
    </row>
    <row r="738403" spans="6:6" x14ac:dyDescent="0.25">
      <c r="F738403" s="195"/>
    </row>
    <row r="738404" spans="6:6" x14ac:dyDescent="0.25">
      <c r="F738404" s="195"/>
    </row>
    <row r="738405" spans="6:6" x14ac:dyDescent="0.25">
      <c r="F738405" s="195"/>
    </row>
    <row r="738406" spans="6:6" x14ac:dyDescent="0.25">
      <c r="F738406" s="195"/>
    </row>
    <row r="738407" spans="6:6" x14ac:dyDescent="0.25">
      <c r="F738407" s="195"/>
    </row>
    <row r="738408" spans="6:6" x14ac:dyDescent="0.25">
      <c r="F738408" s="195"/>
    </row>
    <row r="738409" spans="6:6" x14ac:dyDescent="0.25">
      <c r="F738409" s="195"/>
    </row>
    <row r="738410" spans="6:6" x14ac:dyDescent="0.25">
      <c r="F738410" s="195"/>
    </row>
    <row r="738411" spans="6:6" x14ac:dyDescent="0.25">
      <c r="F738411" s="195"/>
    </row>
    <row r="738412" spans="6:6" x14ac:dyDescent="0.25">
      <c r="F738412" s="195"/>
    </row>
    <row r="738413" spans="6:6" x14ac:dyDescent="0.25">
      <c r="F738413" s="195"/>
    </row>
    <row r="738414" spans="6:6" x14ac:dyDescent="0.25">
      <c r="F738414" s="195"/>
    </row>
    <row r="738415" spans="6:6" x14ac:dyDescent="0.25">
      <c r="F738415" s="195"/>
    </row>
    <row r="738416" spans="6:6" x14ac:dyDescent="0.25">
      <c r="F738416" s="195"/>
    </row>
    <row r="738417" spans="6:6" x14ac:dyDescent="0.25">
      <c r="F738417" s="195"/>
    </row>
    <row r="738418" spans="6:6" x14ac:dyDescent="0.25">
      <c r="F738418" s="195"/>
    </row>
    <row r="738419" spans="6:6" x14ac:dyDescent="0.25">
      <c r="F738419" s="195"/>
    </row>
    <row r="738420" spans="6:6" x14ac:dyDescent="0.25">
      <c r="F738420" s="195"/>
    </row>
    <row r="738421" spans="6:6" x14ac:dyDescent="0.25">
      <c r="F738421" s="195"/>
    </row>
    <row r="738422" spans="6:6" x14ac:dyDescent="0.25">
      <c r="F738422" s="195"/>
    </row>
    <row r="738423" spans="6:6" x14ac:dyDescent="0.25">
      <c r="F738423" s="195"/>
    </row>
    <row r="738424" spans="6:6" x14ac:dyDescent="0.25">
      <c r="F738424" s="195"/>
    </row>
    <row r="738425" spans="6:6" x14ac:dyDescent="0.25">
      <c r="F738425" s="195"/>
    </row>
    <row r="738426" spans="6:6" x14ac:dyDescent="0.25">
      <c r="F738426" s="195"/>
    </row>
    <row r="738427" spans="6:6" x14ac:dyDescent="0.25">
      <c r="F738427" s="195"/>
    </row>
    <row r="738428" spans="6:6" x14ac:dyDescent="0.25">
      <c r="F738428" s="195"/>
    </row>
    <row r="738429" spans="6:6" x14ac:dyDescent="0.25">
      <c r="F738429" s="195"/>
    </row>
    <row r="738430" spans="6:6" x14ac:dyDescent="0.25">
      <c r="F738430" s="195"/>
    </row>
    <row r="738431" spans="6:6" x14ac:dyDescent="0.25">
      <c r="F738431" s="195"/>
    </row>
    <row r="738432" spans="6:6" x14ac:dyDescent="0.25">
      <c r="F738432" s="195"/>
    </row>
    <row r="738433" spans="6:6" x14ac:dyDescent="0.25">
      <c r="F738433" s="195"/>
    </row>
    <row r="738434" spans="6:6" x14ac:dyDescent="0.25">
      <c r="F738434" s="195"/>
    </row>
    <row r="738435" spans="6:6" x14ac:dyDescent="0.25">
      <c r="F738435" s="195"/>
    </row>
    <row r="738436" spans="6:6" x14ac:dyDescent="0.25">
      <c r="F738436" s="195"/>
    </row>
    <row r="738437" spans="6:6" x14ac:dyDescent="0.25">
      <c r="F738437" s="195"/>
    </row>
    <row r="738438" spans="6:6" x14ac:dyDescent="0.25">
      <c r="F738438" s="195"/>
    </row>
    <row r="738439" spans="6:6" x14ac:dyDescent="0.25">
      <c r="F738439" s="195"/>
    </row>
    <row r="738440" spans="6:6" x14ac:dyDescent="0.25">
      <c r="F738440" s="195"/>
    </row>
    <row r="738441" spans="6:6" x14ac:dyDescent="0.25">
      <c r="F738441" s="195"/>
    </row>
    <row r="738442" spans="6:6" x14ac:dyDescent="0.25">
      <c r="F738442" s="195"/>
    </row>
    <row r="738443" spans="6:6" x14ac:dyDescent="0.25">
      <c r="F738443" s="195"/>
    </row>
    <row r="738444" spans="6:6" x14ac:dyDescent="0.25">
      <c r="F738444" s="195"/>
    </row>
    <row r="738445" spans="6:6" x14ac:dyDescent="0.25">
      <c r="F738445" s="195"/>
    </row>
    <row r="738446" spans="6:6" x14ac:dyDescent="0.25">
      <c r="F738446" s="195"/>
    </row>
    <row r="738447" spans="6:6" x14ac:dyDescent="0.25">
      <c r="F738447" s="195"/>
    </row>
    <row r="738448" spans="6:6" x14ac:dyDescent="0.25">
      <c r="F738448" s="195"/>
    </row>
    <row r="738449" spans="6:6" x14ac:dyDescent="0.25">
      <c r="F738449" s="195"/>
    </row>
    <row r="738450" spans="6:6" x14ac:dyDescent="0.25">
      <c r="F738450" s="195"/>
    </row>
    <row r="738451" spans="6:6" x14ac:dyDescent="0.25">
      <c r="F738451" s="195"/>
    </row>
    <row r="738452" spans="6:6" x14ac:dyDescent="0.25">
      <c r="F738452" s="195"/>
    </row>
    <row r="738453" spans="6:6" x14ac:dyDescent="0.25">
      <c r="F738453" s="195"/>
    </row>
    <row r="738454" spans="6:6" x14ac:dyDescent="0.25">
      <c r="F738454" s="195"/>
    </row>
    <row r="738455" spans="6:6" x14ac:dyDescent="0.25">
      <c r="F738455" s="195"/>
    </row>
    <row r="738456" spans="6:6" x14ac:dyDescent="0.25">
      <c r="F738456" s="195"/>
    </row>
    <row r="738457" spans="6:6" x14ac:dyDescent="0.25">
      <c r="F738457" s="195"/>
    </row>
    <row r="738458" spans="6:6" x14ac:dyDescent="0.25">
      <c r="F738458" s="195"/>
    </row>
    <row r="738459" spans="6:6" x14ac:dyDescent="0.25">
      <c r="F738459" s="195"/>
    </row>
    <row r="738460" spans="6:6" x14ac:dyDescent="0.25">
      <c r="F738460" s="195"/>
    </row>
    <row r="738461" spans="6:6" x14ac:dyDescent="0.25">
      <c r="F738461" s="195"/>
    </row>
    <row r="738462" spans="6:6" x14ac:dyDescent="0.25">
      <c r="F738462" s="195"/>
    </row>
    <row r="738463" spans="6:6" x14ac:dyDescent="0.25">
      <c r="F738463" s="195"/>
    </row>
    <row r="738464" spans="6:6" x14ac:dyDescent="0.25">
      <c r="F738464" s="195"/>
    </row>
    <row r="738465" spans="6:6" x14ac:dyDescent="0.25">
      <c r="F738465" s="195"/>
    </row>
    <row r="738466" spans="6:6" x14ac:dyDescent="0.25">
      <c r="F738466" s="195"/>
    </row>
    <row r="738467" spans="6:6" x14ac:dyDescent="0.25">
      <c r="F738467" s="195"/>
    </row>
    <row r="738468" spans="6:6" x14ac:dyDescent="0.25">
      <c r="F738468" s="195"/>
    </row>
    <row r="738469" spans="6:6" x14ac:dyDescent="0.25">
      <c r="F738469" s="195"/>
    </row>
    <row r="738470" spans="6:6" x14ac:dyDescent="0.25">
      <c r="F738470" s="195"/>
    </row>
    <row r="738471" spans="6:6" x14ac:dyDescent="0.25">
      <c r="F738471" s="195"/>
    </row>
    <row r="738472" spans="6:6" x14ac:dyDescent="0.25">
      <c r="F738472" s="195"/>
    </row>
    <row r="738473" spans="6:6" x14ac:dyDescent="0.25">
      <c r="F738473" s="195"/>
    </row>
    <row r="738474" spans="6:6" x14ac:dyDescent="0.25">
      <c r="F738474" s="195"/>
    </row>
    <row r="738475" spans="6:6" x14ac:dyDescent="0.25">
      <c r="F738475" s="195"/>
    </row>
    <row r="738476" spans="6:6" x14ac:dyDescent="0.25">
      <c r="F738476" s="195"/>
    </row>
    <row r="738477" spans="6:6" x14ac:dyDescent="0.25">
      <c r="F738477" s="195"/>
    </row>
    <row r="738478" spans="6:6" x14ac:dyDescent="0.25">
      <c r="F738478" s="195"/>
    </row>
    <row r="738479" spans="6:6" x14ac:dyDescent="0.25">
      <c r="F738479" s="195"/>
    </row>
    <row r="738480" spans="6:6" x14ac:dyDescent="0.25">
      <c r="F738480" s="195"/>
    </row>
    <row r="738481" spans="6:6" x14ac:dyDescent="0.25">
      <c r="F738481" s="195"/>
    </row>
    <row r="738482" spans="6:6" x14ac:dyDescent="0.25">
      <c r="F738482" s="195"/>
    </row>
    <row r="738483" spans="6:6" x14ac:dyDescent="0.25">
      <c r="F738483" s="195"/>
    </row>
    <row r="738484" spans="6:6" x14ac:dyDescent="0.25">
      <c r="F738484" s="195"/>
    </row>
    <row r="738485" spans="6:6" x14ac:dyDescent="0.25">
      <c r="F738485" s="195"/>
    </row>
    <row r="738486" spans="6:6" x14ac:dyDescent="0.25">
      <c r="F738486" s="195"/>
    </row>
    <row r="738487" spans="6:6" x14ac:dyDescent="0.25">
      <c r="F738487" s="195"/>
    </row>
    <row r="738488" spans="6:6" x14ac:dyDescent="0.25">
      <c r="F738488" s="195"/>
    </row>
    <row r="738489" spans="6:6" x14ac:dyDescent="0.25">
      <c r="F738489" s="195"/>
    </row>
    <row r="738490" spans="6:6" x14ac:dyDescent="0.25">
      <c r="F738490" s="195"/>
    </row>
    <row r="738491" spans="6:6" x14ac:dyDescent="0.25">
      <c r="F738491" s="195"/>
    </row>
    <row r="738492" spans="6:6" x14ac:dyDescent="0.25">
      <c r="F738492" s="195"/>
    </row>
    <row r="738493" spans="6:6" x14ac:dyDescent="0.25">
      <c r="F738493" s="195"/>
    </row>
    <row r="738494" spans="6:6" x14ac:dyDescent="0.25">
      <c r="F738494" s="195"/>
    </row>
    <row r="738495" spans="6:6" x14ac:dyDescent="0.25">
      <c r="F738495" s="195"/>
    </row>
    <row r="738496" spans="6:6" x14ac:dyDescent="0.25">
      <c r="F738496" s="195"/>
    </row>
    <row r="738497" spans="6:6" x14ac:dyDescent="0.25">
      <c r="F738497" s="195"/>
    </row>
    <row r="738498" spans="6:6" x14ac:dyDescent="0.25">
      <c r="F738498" s="195"/>
    </row>
    <row r="738499" spans="6:6" x14ac:dyDescent="0.25">
      <c r="F738499" s="195"/>
    </row>
    <row r="738500" spans="6:6" x14ac:dyDescent="0.25">
      <c r="F738500" s="195"/>
    </row>
    <row r="738501" spans="6:6" x14ac:dyDescent="0.25">
      <c r="F738501" s="195"/>
    </row>
    <row r="738502" spans="6:6" x14ac:dyDescent="0.25">
      <c r="F738502" s="195"/>
    </row>
    <row r="738503" spans="6:6" x14ac:dyDescent="0.25">
      <c r="F738503" s="195"/>
    </row>
    <row r="738504" spans="6:6" x14ac:dyDescent="0.25">
      <c r="F738504" s="195"/>
    </row>
    <row r="738505" spans="6:6" x14ac:dyDescent="0.25">
      <c r="F738505" s="195"/>
    </row>
    <row r="738506" spans="6:6" x14ac:dyDescent="0.25">
      <c r="F738506" s="195"/>
    </row>
    <row r="738507" spans="6:6" x14ac:dyDescent="0.25">
      <c r="F738507" s="195"/>
    </row>
    <row r="738508" spans="6:6" x14ac:dyDescent="0.25">
      <c r="F738508" s="195"/>
    </row>
    <row r="738509" spans="6:6" x14ac:dyDescent="0.25">
      <c r="F738509" s="195"/>
    </row>
    <row r="738510" spans="6:6" x14ac:dyDescent="0.25">
      <c r="F738510" s="195"/>
    </row>
    <row r="738511" spans="6:6" x14ac:dyDescent="0.25">
      <c r="F738511" s="195"/>
    </row>
    <row r="738512" spans="6:6" x14ac:dyDescent="0.25">
      <c r="F738512" s="195"/>
    </row>
    <row r="738513" spans="6:6" x14ac:dyDescent="0.25">
      <c r="F738513" s="195"/>
    </row>
    <row r="738514" spans="6:6" x14ac:dyDescent="0.25">
      <c r="F738514" s="195"/>
    </row>
    <row r="738515" spans="6:6" x14ac:dyDescent="0.25">
      <c r="F738515" s="195"/>
    </row>
    <row r="738516" spans="6:6" x14ac:dyDescent="0.25">
      <c r="F738516" s="195"/>
    </row>
    <row r="738517" spans="6:6" x14ac:dyDescent="0.25">
      <c r="F738517" s="195"/>
    </row>
    <row r="738518" spans="6:6" x14ac:dyDescent="0.25">
      <c r="F738518" s="195"/>
    </row>
    <row r="738519" spans="6:6" x14ac:dyDescent="0.25">
      <c r="F738519" s="195"/>
    </row>
    <row r="738520" spans="6:6" x14ac:dyDescent="0.25">
      <c r="F738520" s="195"/>
    </row>
    <row r="738521" spans="6:6" x14ac:dyDescent="0.25">
      <c r="F738521" s="195"/>
    </row>
    <row r="738522" spans="6:6" x14ac:dyDescent="0.25">
      <c r="F738522" s="195"/>
    </row>
    <row r="738523" spans="6:6" x14ac:dyDescent="0.25">
      <c r="F738523" s="195"/>
    </row>
    <row r="738524" spans="6:6" x14ac:dyDescent="0.25">
      <c r="F738524" s="195"/>
    </row>
    <row r="738525" spans="6:6" x14ac:dyDescent="0.25">
      <c r="F738525" s="195"/>
    </row>
    <row r="738526" spans="6:6" x14ac:dyDescent="0.25">
      <c r="F738526" s="195"/>
    </row>
    <row r="738527" spans="6:6" x14ac:dyDescent="0.25">
      <c r="F738527" s="195"/>
    </row>
    <row r="738528" spans="6:6" x14ac:dyDescent="0.25">
      <c r="F738528" s="195"/>
    </row>
    <row r="738529" spans="6:6" x14ac:dyDescent="0.25">
      <c r="F738529" s="195"/>
    </row>
    <row r="738530" spans="6:6" x14ac:dyDescent="0.25">
      <c r="F738530" s="195"/>
    </row>
    <row r="738531" spans="6:6" x14ac:dyDescent="0.25">
      <c r="F738531" s="195"/>
    </row>
    <row r="738532" spans="6:6" x14ac:dyDescent="0.25">
      <c r="F738532" s="195"/>
    </row>
    <row r="738533" spans="6:6" x14ac:dyDescent="0.25">
      <c r="F738533" s="195"/>
    </row>
    <row r="738534" spans="6:6" x14ac:dyDescent="0.25">
      <c r="F738534" s="195"/>
    </row>
    <row r="738535" spans="6:6" x14ac:dyDescent="0.25">
      <c r="F738535" s="195"/>
    </row>
    <row r="738536" spans="6:6" x14ac:dyDescent="0.25">
      <c r="F738536" s="195"/>
    </row>
    <row r="738537" spans="6:6" x14ac:dyDescent="0.25">
      <c r="F738537" s="195"/>
    </row>
    <row r="738538" spans="6:6" x14ac:dyDescent="0.25">
      <c r="F738538" s="195"/>
    </row>
    <row r="738539" spans="6:6" x14ac:dyDescent="0.25">
      <c r="F738539" s="195"/>
    </row>
    <row r="738540" spans="6:6" x14ac:dyDescent="0.25">
      <c r="F738540" s="195"/>
    </row>
    <row r="738541" spans="6:6" x14ac:dyDescent="0.25">
      <c r="F738541" s="195"/>
    </row>
    <row r="738542" spans="6:6" x14ac:dyDescent="0.25">
      <c r="F738542" s="195"/>
    </row>
    <row r="738543" spans="6:6" x14ac:dyDescent="0.25">
      <c r="F738543" s="195"/>
    </row>
    <row r="738544" spans="6:6" x14ac:dyDescent="0.25">
      <c r="F738544" s="195"/>
    </row>
    <row r="738545" spans="6:6" x14ac:dyDescent="0.25">
      <c r="F738545" s="195"/>
    </row>
    <row r="738546" spans="6:6" x14ac:dyDescent="0.25">
      <c r="F738546" s="195"/>
    </row>
    <row r="738547" spans="6:6" x14ac:dyDescent="0.25">
      <c r="F738547" s="195"/>
    </row>
    <row r="738548" spans="6:6" x14ac:dyDescent="0.25">
      <c r="F738548" s="195"/>
    </row>
    <row r="738549" spans="6:6" x14ac:dyDescent="0.25">
      <c r="F738549" s="195"/>
    </row>
    <row r="738550" spans="6:6" x14ac:dyDescent="0.25">
      <c r="F738550" s="195"/>
    </row>
    <row r="738551" spans="6:6" x14ac:dyDescent="0.25">
      <c r="F738551" s="195"/>
    </row>
    <row r="738552" spans="6:6" x14ac:dyDescent="0.25">
      <c r="F738552" s="195"/>
    </row>
    <row r="738553" spans="6:6" x14ac:dyDescent="0.25">
      <c r="F738553" s="195"/>
    </row>
    <row r="738554" spans="6:6" x14ac:dyDescent="0.25">
      <c r="F738554" s="195"/>
    </row>
    <row r="738555" spans="6:6" x14ac:dyDescent="0.25">
      <c r="F738555" s="195"/>
    </row>
    <row r="738556" spans="6:6" x14ac:dyDescent="0.25">
      <c r="F738556" s="195"/>
    </row>
    <row r="738557" spans="6:6" x14ac:dyDescent="0.25">
      <c r="F738557" s="195"/>
    </row>
    <row r="738558" spans="6:6" x14ac:dyDescent="0.25">
      <c r="F738558" s="195"/>
    </row>
    <row r="738559" spans="6:6" x14ac:dyDescent="0.25">
      <c r="F738559" s="195"/>
    </row>
    <row r="738560" spans="6:6" x14ac:dyDescent="0.25">
      <c r="F738560" s="195"/>
    </row>
    <row r="738561" spans="6:6" x14ac:dyDescent="0.25">
      <c r="F738561" s="195"/>
    </row>
    <row r="738562" spans="6:6" x14ac:dyDescent="0.25">
      <c r="F738562" s="195"/>
    </row>
    <row r="738563" spans="6:6" x14ac:dyDescent="0.25">
      <c r="F738563" s="195"/>
    </row>
    <row r="738564" spans="6:6" x14ac:dyDescent="0.25">
      <c r="F738564" s="195"/>
    </row>
    <row r="738565" spans="6:6" x14ac:dyDescent="0.25">
      <c r="F738565" s="195"/>
    </row>
    <row r="738566" spans="6:6" x14ac:dyDescent="0.25">
      <c r="F738566" s="195"/>
    </row>
    <row r="738567" spans="6:6" x14ac:dyDescent="0.25">
      <c r="F738567" s="195"/>
    </row>
    <row r="738568" spans="6:6" x14ac:dyDescent="0.25">
      <c r="F738568" s="195"/>
    </row>
    <row r="738569" spans="6:6" x14ac:dyDescent="0.25">
      <c r="F738569" s="195"/>
    </row>
    <row r="738570" spans="6:6" x14ac:dyDescent="0.25">
      <c r="F738570" s="195"/>
    </row>
    <row r="738571" spans="6:6" x14ac:dyDescent="0.25">
      <c r="F738571" s="195"/>
    </row>
    <row r="738572" spans="6:6" x14ac:dyDescent="0.25">
      <c r="F738572" s="195"/>
    </row>
    <row r="738573" spans="6:6" x14ac:dyDescent="0.25">
      <c r="F738573" s="195"/>
    </row>
    <row r="738574" spans="6:6" x14ac:dyDescent="0.25">
      <c r="F738574" s="195"/>
    </row>
    <row r="738575" spans="6:6" x14ac:dyDescent="0.25">
      <c r="F738575" s="195"/>
    </row>
    <row r="738576" spans="6:6" x14ac:dyDescent="0.25">
      <c r="F738576" s="195"/>
    </row>
    <row r="738577" spans="6:6" x14ac:dyDescent="0.25">
      <c r="F738577" s="195"/>
    </row>
    <row r="738578" spans="6:6" x14ac:dyDescent="0.25">
      <c r="F738578" s="195"/>
    </row>
    <row r="738579" spans="6:6" x14ac:dyDescent="0.25">
      <c r="F738579" s="195"/>
    </row>
    <row r="738580" spans="6:6" x14ac:dyDescent="0.25">
      <c r="F738580" s="195"/>
    </row>
    <row r="738581" spans="6:6" x14ac:dyDescent="0.25">
      <c r="F738581" s="195"/>
    </row>
    <row r="738582" spans="6:6" x14ac:dyDescent="0.25">
      <c r="F738582" s="195"/>
    </row>
    <row r="738583" spans="6:6" x14ac:dyDescent="0.25">
      <c r="F738583" s="195"/>
    </row>
    <row r="738584" spans="6:6" x14ac:dyDescent="0.25">
      <c r="F738584" s="195"/>
    </row>
    <row r="738585" spans="6:6" x14ac:dyDescent="0.25">
      <c r="F738585" s="195"/>
    </row>
    <row r="738586" spans="6:6" x14ac:dyDescent="0.25">
      <c r="F738586" s="195"/>
    </row>
    <row r="738587" spans="6:6" x14ac:dyDescent="0.25">
      <c r="F738587" s="195"/>
    </row>
    <row r="738588" spans="6:6" x14ac:dyDescent="0.25">
      <c r="F738588" s="195"/>
    </row>
    <row r="738589" spans="6:6" x14ac:dyDescent="0.25">
      <c r="F738589" s="195"/>
    </row>
    <row r="738590" spans="6:6" x14ac:dyDescent="0.25">
      <c r="F738590" s="195"/>
    </row>
    <row r="738591" spans="6:6" x14ac:dyDescent="0.25">
      <c r="F738591" s="195"/>
    </row>
    <row r="738592" spans="6:6" x14ac:dyDescent="0.25">
      <c r="F738592" s="195"/>
    </row>
    <row r="738593" spans="6:6" x14ac:dyDescent="0.25">
      <c r="F738593" s="195"/>
    </row>
    <row r="738594" spans="6:6" x14ac:dyDescent="0.25">
      <c r="F738594" s="195"/>
    </row>
    <row r="738595" spans="6:6" x14ac:dyDescent="0.25">
      <c r="F738595" s="195"/>
    </row>
    <row r="738596" spans="6:6" x14ac:dyDescent="0.25">
      <c r="F738596" s="195"/>
    </row>
    <row r="738597" spans="6:6" x14ac:dyDescent="0.25">
      <c r="F738597" s="195"/>
    </row>
    <row r="738598" spans="6:6" x14ac:dyDescent="0.25">
      <c r="F738598" s="195"/>
    </row>
    <row r="738599" spans="6:6" x14ac:dyDescent="0.25">
      <c r="F738599" s="195"/>
    </row>
    <row r="738600" spans="6:6" x14ac:dyDescent="0.25">
      <c r="F738600" s="195"/>
    </row>
    <row r="738601" spans="6:6" x14ac:dyDescent="0.25">
      <c r="F738601" s="195"/>
    </row>
    <row r="738602" spans="6:6" x14ac:dyDescent="0.25">
      <c r="F738602" s="195"/>
    </row>
    <row r="738603" spans="6:6" x14ac:dyDescent="0.25">
      <c r="F738603" s="195"/>
    </row>
    <row r="738604" spans="6:6" x14ac:dyDescent="0.25">
      <c r="F738604" s="195"/>
    </row>
    <row r="738605" spans="6:6" x14ac:dyDescent="0.25">
      <c r="F738605" s="195"/>
    </row>
    <row r="738606" spans="6:6" x14ac:dyDescent="0.25">
      <c r="F738606" s="195"/>
    </row>
    <row r="738607" spans="6:6" x14ac:dyDescent="0.25">
      <c r="F738607" s="195"/>
    </row>
    <row r="738608" spans="6:6" x14ac:dyDescent="0.25">
      <c r="F738608" s="195"/>
    </row>
    <row r="743726" spans="6:6" x14ac:dyDescent="0.25">
      <c r="F743726" s="195"/>
    </row>
    <row r="743727" spans="6:6" x14ac:dyDescent="0.25">
      <c r="F743727" s="195"/>
    </row>
    <row r="743728" spans="6:6" x14ac:dyDescent="0.25">
      <c r="F743728" s="195"/>
    </row>
    <row r="743729" spans="6:6" x14ac:dyDescent="0.25">
      <c r="F743729" s="195"/>
    </row>
    <row r="743730" spans="6:6" x14ac:dyDescent="0.25">
      <c r="F743730" s="195"/>
    </row>
    <row r="743731" spans="6:6" x14ac:dyDescent="0.25">
      <c r="F743731" s="195"/>
    </row>
    <row r="743732" spans="6:6" x14ac:dyDescent="0.25">
      <c r="F743732" s="195"/>
    </row>
    <row r="743733" spans="6:6" x14ac:dyDescent="0.25">
      <c r="F743733" s="195"/>
    </row>
    <row r="743734" spans="6:6" x14ac:dyDescent="0.25">
      <c r="F743734" s="195"/>
    </row>
    <row r="743735" spans="6:6" x14ac:dyDescent="0.25">
      <c r="F743735" s="195"/>
    </row>
    <row r="743736" spans="6:6" x14ac:dyDescent="0.25">
      <c r="F743736" s="195"/>
    </row>
    <row r="743737" spans="6:6" x14ac:dyDescent="0.25">
      <c r="F743737" s="195"/>
    </row>
    <row r="743738" spans="6:6" x14ac:dyDescent="0.25">
      <c r="F743738" s="195"/>
    </row>
    <row r="743739" spans="6:6" x14ac:dyDescent="0.25">
      <c r="F743739" s="195"/>
    </row>
    <row r="743740" spans="6:6" x14ac:dyDescent="0.25">
      <c r="F743740" s="195"/>
    </row>
    <row r="743741" spans="6:6" x14ac:dyDescent="0.25">
      <c r="F743741" s="195"/>
    </row>
    <row r="743742" spans="6:6" x14ac:dyDescent="0.25">
      <c r="F743742" s="195"/>
    </row>
    <row r="743743" spans="6:6" x14ac:dyDescent="0.25">
      <c r="F743743" s="195"/>
    </row>
    <row r="743744" spans="6:6" x14ac:dyDescent="0.25">
      <c r="F743744" s="195"/>
    </row>
    <row r="743745" spans="6:6" x14ac:dyDescent="0.25">
      <c r="F743745" s="195"/>
    </row>
    <row r="743746" spans="6:6" x14ac:dyDescent="0.25">
      <c r="F743746" s="195"/>
    </row>
    <row r="743747" spans="6:6" x14ac:dyDescent="0.25">
      <c r="F743747" s="195"/>
    </row>
    <row r="743748" spans="6:6" x14ac:dyDescent="0.25">
      <c r="F743748" s="195"/>
    </row>
    <row r="743749" spans="6:6" x14ac:dyDescent="0.25">
      <c r="F743749" s="195"/>
    </row>
    <row r="743750" spans="6:6" x14ac:dyDescent="0.25">
      <c r="F743750" s="195"/>
    </row>
    <row r="743751" spans="6:6" x14ac:dyDescent="0.25">
      <c r="F743751" s="195"/>
    </row>
    <row r="743752" spans="6:6" x14ac:dyDescent="0.25">
      <c r="F743752" s="195"/>
    </row>
    <row r="743753" spans="6:6" x14ac:dyDescent="0.25">
      <c r="F743753" s="195"/>
    </row>
    <row r="743754" spans="6:6" x14ac:dyDescent="0.25">
      <c r="F743754" s="195"/>
    </row>
    <row r="743755" spans="6:6" x14ac:dyDescent="0.25">
      <c r="F743755" s="195"/>
    </row>
    <row r="743756" spans="6:6" x14ac:dyDescent="0.25">
      <c r="F743756" s="195"/>
    </row>
    <row r="743757" spans="6:6" x14ac:dyDescent="0.25">
      <c r="F743757" s="195"/>
    </row>
    <row r="743758" spans="6:6" x14ac:dyDescent="0.25">
      <c r="F743758" s="195"/>
    </row>
    <row r="743759" spans="6:6" x14ac:dyDescent="0.25">
      <c r="F743759" s="195"/>
    </row>
    <row r="743760" spans="6:6" x14ac:dyDescent="0.25">
      <c r="F743760" s="195"/>
    </row>
    <row r="743761" spans="6:6" x14ac:dyDescent="0.25">
      <c r="F743761" s="195"/>
    </row>
    <row r="743762" spans="6:6" x14ac:dyDescent="0.25">
      <c r="F743762" s="195"/>
    </row>
    <row r="743763" spans="6:6" x14ac:dyDescent="0.25">
      <c r="F743763" s="195"/>
    </row>
    <row r="743764" spans="6:6" x14ac:dyDescent="0.25">
      <c r="F743764" s="195"/>
    </row>
    <row r="743765" spans="6:6" x14ac:dyDescent="0.25">
      <c r="F743765" s="195"/>
    </row>
    <row r="743766" spans="6:6" x14ac:dyDescent="0.25">
      <c r="F743766" s="195"/>
    </row>
    <row r="743767" spans="6:6" x14ac:dyDescent="0.25">
      <c r="F743767" s="195"/>
    </row>
    <row r="743768" spans="6:6" x14ac:dyDescent="0.25">
      <c r="F743768" s="195"/>
    </row>
    <row r="743769" spans="6:6" x14ac:dyDescent="0.25">
      <c r="F743769" s="195"/>
    </row>
    <row r="743770" spans="6:6" x14ac:dyDescent="0.25">
      <c r="F743770" s="195"/>
    </row>
    <row r="743771" spans="6:6" x14ac:dyDescent="0.25">
      <c r="F743771" s="195"/>
    </row>
    <row r="743772" spans="6:6" x14ac:dyDescent="0.25">
      <c r="F743772" s="195"/>
    </row>
    <row r="743773" spans="6:6" x14ac:dyDescent="0.25">
      <c r="F743773" s="195"/>
    </row>
    <row r="743774" spans="6:6" x14ac:dyDescent="0.25">
      <c r="F743774" s="195"/>
    </row>
    <row r="743775" spans="6:6" x14ac:dyDescent="0.25">
      <c r="F743775" s="195"/>
    </row>
    <row r="743776" spans="6:6" x14ac:dyDescent="0.25">
      <c r="F743776" s="195"/>
    </row>
    <row r="743777" spans="6:6" x14ac:dyDescent="0.25">
      <c r="F743777" s="195"/>
    </row>
    <row r="743778" spans="6:6" x14ac:dyDescent="0.25">
      <c r="F743778" s="195"/>
    </row>
    <row r="743779" spans="6:6" x14ac:dyDescent="0.25">
      <c r="F743779" s="195"/>
    </row>
    <row r="743780" spans="6:6" x14ac:dyDescent="0.25">
      <c r="F743780" s="195"/>
    </row>
    <row r="743781" spans="6:6" x14ac:dyDescent="0.25">
      <c r="F743781" s="195"/>
    </row>
    <row r="743782" spans="6:6" x14ac:dyDescent="0.25">
      <c r="F743782" s="195"/>
    </row>
    <row r="743783" spans="6:6" x14ac:dyDescent="0.25">
      <c r="F743783" s="195"/>
    </row>
    <row r="743784" spans="6:6" x14ac:dyDescent="0.25">
      <c r="F743784" s="195"/>
    </row>
    <row r="743785" spans="6:6" x14ac:dyDescent="0.25">
      <c r="F743785" s="195"/>
    </row>
    <row r="743786" spans="6:6" x14ac:dyDescent="0.25">
      <c r="F743786" s="195"/>
    </row>
    <row r="743787" spans="6:6" x14ac:dyDescent="0.25">
      <c r="F743787" s="195"/>
    </row>
    <row r="743788" spans="6:6" x14ac:dyDescent="0.25">
      <c r="F743788" s="195"/>
    </row>
    <row r="743789" spans="6:6" x14ac:dyDescent="0.25">
      <c r="F743789" s="195"/>
    </row>
    <row r="743790" spans="6:6" x14ac:dyDescent="0.25">
      <c r="F743790" s="195"/>
    </row>
    <row r="743791" spans="6:6" x14ac:dyDescent="0.25">
      <c r="F743791" s="195"/>
    </row>
    <row r="743792" spans="6:6" x14ac:dyDescent="0.25">
      <c r="F743792" s="195"/>
    </row>
    <row r="743793" spans="6:6" x14ac:dyDescent="0.25">
      <c r="F743793" s="195"/>
    </row>
    <row r="743794" spans="6:6" x14ac:dyDescent="0.25">
      <c r="F743794" s="195"/>
    </row>
    <row r="743795" spans="6:6" x14ac:dyDescent="0.25">
      <c r="F743795" s="195"/>
    </row>
    <row r="743796" spans="6:6" x14ac:dyDescent="0.25">
      <c r="F743796" s="195"/>
    </row>
    <row r="743797" spans="6:6" x14ac:dyDescent="0.25">
      <c r="F743797" s="195"/>
    </row>
    <row r="743798" spans="6:6" x14ac:dyDescent="0.25">
      <c r="F743798" s="195"/>
    </row>
    <row r="743799" spans="6:6" x14ac:dyDescent="0.25">
      <c r="F743799" s="195"/>
    </row>
    <row r="743800" spans="6:6" x14ac:dyDescent="0.25">
      <c r="F743800" s="195"/>
    </row>
    <row r="743801" spans="6:6" x14ac:dyDescent="0.25">
      <c r="F743801" s="195"/>
    </row>
    <row r="743802" spans="6:6" x14ac:dyDescent="0.25">
      <c r="F743802" s="195"/>
    </row>
    <row r="743803" spans="6:6" x14ac:dyDescent="0.25">
      <c r="F743803" s="195"/>
    </row>
    <row r="743804" spans="6:6" x14ac:dyDescent="0.25">
      <c r="F743804" s="195"/>
    </row>
    <row r="743805" spans="6:6" x14ac:dyDescent="0.25">
      <c r="F743805" s="195"/>
    </row>
    <row r="743806" spans="6:6" x14ac:dyDescent="0.25">
      <c r="F743806" s="195"/>
    </row>
    <row r="743807" spans="6:6" x14ac:dyDescent="0.25">
      <c r="F743807" s="195"/>
    </row>
    <row r="743808" spans="6:6" x14ac:dyDescent="0.25">
      <c r="F743808" s="195"/>
    </row>
    <row r="743809" spans="6:6" x14ac:dyDescent="0.25">
      <c r="F743809" s="195"/>
    </row>
    <row r="743810" spans="6:6" x14ac:dyDescent="0.25">
      <c r="F743810" s="195"/>
    </row>
    <row r="743811" spans="6:6" x14ac:dyDescent="0.25">
      <c r="F743811" s="195"/>
    </row>
    <row r="743812" spans="6:6" x14ac:dyDescent="0.25">
      <c r="F743812" s="195"/>
    </row>
    <row r="743813" spans="6:6" x14ac:dyDescent="0.25">
      <c r="F743813" s="195"/>
    </row>
    <row r="743814" spans="6:6" x14ac:dyDescent="0.25">
      <c r="F743814" s="195"/>
    </row>
    <row r="743815" spans="6:6" x14ac:dyDescent="0.25">
      <c r="F743815" s="195"/>
    </row>
    <row r="743816" spans="6:6" x14ac:dyDescent="0.25">
      <c r="F743816" s="195"/>
    </row>
    <row r="743817" spans="6:6" x14ac:dyDescent="0.25">
      <c r="F743817" s="195"/>
    </row>
    <row r="743818" spans="6:6" x14ac:dyDescent="0.25">
      <c r="F743818" s="195"/>
    </row>
    <row r="743819" spans="6:6" x14ac:dyDescent="0.25">
      <c r="F743819" s="195"/>
    </row>
    <row r="743820" spans="6:6" x14ac:dyDescent="0.25">
      <c r="F743820" s="195"/>
    </row>
    <row r="743821" spans="6:6" x14ac:dyDescent="0.25">
      <c r="F743821" s="195"/>
    </row>
    <row r="743822" spans="6:6" x14ac:dyDescent="0.25">
      <c r="F743822" s="195"/>
    </row>
    <row r="743823" spans="6:6" x14ac:dyDescent="0.25">
      <c r="F743823" s="195"/>
    </row>
    <row r="743824" spans="6:6" x14ac:dyDescent="0.25">
      <c r="F743824" s="195"/>
    </row>
    <row r="743825" spans="6:6" x14ac:dyDescent="0.25">
      <c r="F743825" s="195"/>
    </row>
    <row r="743826" spans="6:6" x14ac:dyDescent="0.25">
      <c r="F743826" s="195"/>
    </row>
    <row r="743827" spans="6:6" x14ac:dyDescent="0.25">
      <c r="F743827" s="195"/>
    </row>
    <row r="743828" spans="6:6" x14ac:dyDescent="0.25">
      <c r="F743828" s="195"/>
    </row>
    <row r="743829" spans="6:6" x14ac:dyDescent="0.25">
      <c r="F743829" s="195"/>
    </row>
    <row r="743830" spans="6:6" x14ac:dyDescent="0.25">
      <c r="F743830" s="195"/>
    </row>
    <row r="743831" spans="6:6" x14ac:dyDescent="0.25">
      <c r="F743831" s="195"/>
    </row>
    <row r="743832" spans="6:6" x14ac:dyDescent="0.25">
      <c r="F743832" s="195"/>
    </row>
    <row r="743833" spans="6:6" x14ac:dyDescent="0.25">
      <c r="F743833" s="195"/>
    </row>
    <row r="743834" spans="6:6" x14ac:dyDescent="0.25">
      <c r="F743834" s="195"/>
    </row>
    <row r="743835" spans="6:6" x14ac:dyDescent="0.25">
      <c r="F743835" s="195"/>
    </row>
    <row r="743836" spans="6:6" x14ac:dyDescent="0.25">
      <c r="F743836" s="195"/>
    </row>
    <row r="743837" spans="6:6" x14ac:dyDescent="0.25">
      <c r="F743837" s="195"/>
    </row>
    <row r="743838" spans="6:6" x14ac:dyDescent="0.25">
      <c r="F743838" s="195"/>
    </row>
    <row r="743839" spans="6:6" x14ac:dyDescent="0.25">
      <c r="F743839" s="195"/>
    </row>
    <row r="743840" spans="6:6" x14ac:dyDescent="0.25">
      <c r="F743840" s="195"/>
    </row>
    <row r="743841" spans="6:6" x14ac:dyDescent="0.25">
      <c r="F743841" s="195"/>
    </row>
    <row r="743842" spans="6:6" x14ac:dyDescent="0.25">
      <c r="F743842" s="195"/>
    </row>
    <row r="743843" spans="6:6" x14ac:dyDescent="0.25">
      <c r="F743843" s="195"/>
    </row>
    <row r="743844" spans="6:6" x14ac:dyDescent="0.25">
      <c r="F743844" s="195"/>
    </row>
    <row r="743845" spans="6:6" x14ac:dyDescent="0.25">
      <c r="F743845" s="195"/>
    </row>
    <row r="743846" spans="6:6" x14ac:dyDescent="0.25">
      <c r="F743846" s="195"/>
    </row>
    <row r="743847" spans="6:6" x14ac:dyDescent="0.25">
      <c r="F743847" s="195"/>
    </row>
    <row r="743848" spans="6:6" x14ac:dyDescent="0.25">
      <c r="F743848" s="195"/>
    </row>
    <row r="743849" spans="6:6" x14ac:dyDescent="0.25">
      <c r="F743849" s="195"/>
    </row>
    <row r="743850" spans="6:6" x14ac:dyDescent="0.25">
      <c r="F743850" s="195"/>
    </row>
    <row r="743851" spans="6:6" x14ac:dyDescent="0.25">
      <c r="F743851" s="195"/>
    </row>
    <row r="743852" spans="6:6" x14ac:dyDescent="0.25">
      <c r="F743852" s="195"/>
    </row>
    <row r="743853" spans="6:6" x14ac:dyDescent="0.25">
      <c r="F743853" s="195"/>
    </row>
    <row r="743854" spans="6:6" x14ac:dyDescent="0.25">
      <c r="F743854" s="195"/>
    </row>
    <row r="743855" spans="6:6" x14ac:dyDescent="0.25">
      <c r="F743855" s="195"/>
    </row>
    <row r="743856" spans="6:6" x14ac:dyDescent="0.25">
      <c r="F743856" s="195"/>
    </row>
    <row r="743857" spans="6:6" x14ac:dyDescent="0.25">
      <c r="F743857" s="195"/>
    </row>
    <row r="743858" spans="6:6" x14ac:dyDescent="0.25">
      <c r="F743858" s="195"/>
    </row>
    <row r="743859" spans="6:6" x14ac:dyDescent="0.25">
      <c r="F743859" s="195"/>
    </row>
    <row r="743860" spans="6:6" x14ac:dyDescent="0.25">
      <c r="F743860" s="195"/>
    </row>
    <row r="743861" spans="6:6" x14ac:dyDescent="0.25">
      <c r="F743861" s="195"/>
    </row>
    <row r="743862" spans="6:6" x14ac:dyDescent="0.25">
      <c r="F743862" s="195"/>
    </row>
    <row r="743863" spans="6:6" x14ac:dyDescent="0.25">
      <c r="F743863" s="195"/>
    </row>
    <row r="743864" spans="6:6" x14ac:dyDescent="0.25">
      <c r="F743864" s="195"/>
    </row>
    <row r="743865" spans="6:6" x14ac:dyDescent="0.25">
      <c r="F743865" s="195"/>
    </row>
    <row r="743866" spans="6:6" x14ac:dyDescent="0.25">
      <c r="F743866" s="195"/>
    </row>
    <row r="743867" spans="6:6" x14ac:dyDescent="0.25">
      <c r="F743867" s="195"/>
    </row>
    <row r="743868" spans="6:6" x14ac:dyDescent="0.25">
      <c r="F743868" s="195"/>
    </row>
    <row r="743869" spans="6:6" x14ac:dyDescent="0.25">
      <c r="F743869" s="195"/>
    </row>
    <row r="743870" spans="6:6" x14ac:dyDescent="0.25">
      <c r="F743870" s="195"/>
    </row>
    <row r="743871" spans="6:6" x14ac:dyDescent="0.25">
      <c r="F743871" s="195"/>
    </row>
    <row r="743872" spans="6:6" x14ac:dyDescent="0.25">
      <c r="F743872" s="195"/>
    </row>
    <row r="743873" spans="6:6" x14ac:dyDescent="0.25">
      <c r="F743873" s="195"/>
    </row>
    <row r="743874" spans="6:6" x14ac:dyDescent="0.25">
      <c r="F743874" s="195"/>
    </row>
    <row r="743875" spans="6:6" x14ac:dyDescent="0.25">
      <c r="F743875" s="195"/>
    </row>
    <row r="743876" spans="6:6" x14ac:dyDescent="0.25">
      <c r="F743876" s="195"/>
    </row>
    <row r="743877" spans="6:6" x14ac:dyDescent="0.25">
      <c r="F743877" s="195"/>
    </row>
    <row r="743878" spans="6:6" x14ac:dyDescent="0.25">
      <c r="F743878" s="195"/>
    </row>
    <row r="743879" spans="6:6" x14ac:dyDescent="0.25">
      <c r="F743879" s="195"/>
    </row>
    <row r="743880" spans="6:6" x14ac:dyDescent="0.25">
      <c r="F743880" s="195"/>
    </row>
    <row r="743881" spans="6:6" x14ac:dyDescent="0.25">
      <c r="F743881" s="195"/>
    </row>
    <row r="743882" spans="6:6" x14ac:dyDescent="0.25">
      <c r="F743882" s="195"/>
    </row>
    <row r="743883" spans="6:6" x14ac:dyDescent="0.25">
      <c r="F743883" s="195"/>
    </row>
    <row r="743884" spans="6:6" x14ac:dyDescent="0.25">
      <c r="F743884" s="195"/>
    </row>
    <row r="743885" spans="6:6" x14ac:dyDescent="0.25">
      <c r="F743885" s="195"/>
    </row>
    <row r="743886" spans="6:6" x14ac:dyDescent="0.25">
      <c r="F743886" s="195"/>
    </row>
    <row r="743887" spans="6:6" x14ac:dyDescent="0.25">
      <c r="F743887" s="195"/>
    </row>
    <row r="743888" spans="6:6" x14ac:dyDescent="0.25">
      <c r="F743888" s="195"/>
    </row>
    <row r="743889" spans="6:6" x14ac:dyDescent="0.25">
      <c r="F743889" s="195"/>
    </row>
    <row r="743890" spans="6:6" x14ac:dyDescent="0.25">
      <c r="F743890" s="195"/>
    </row>
    <row r="743891" spans="6:6" x14ac:dyDescent="0.25">
      <c r="F743891" s="195"/>
    </row>
    <row r="743892" spans="6:6" x14ac:dyDescent="0.25">
      <c r="F743892" s="195"/>
    </row>
    <row r="743893" spans="6:6" x14ac:dyDescent="0.25">
      <c r="F743893" s="195"/>
    </row>
    <row r="743894" spans="6:6" x14ac:dyDescent="0.25">
      <c r="F743894" s="195"/>
    </row>
    <row r="743895" spans="6:6" x14ac:dyDescent="0.25">
      <c r="F743895" s="195"/>
    </row>
    <row r="743896" spans="6:6" x14ac:dyDescent="0.25">
      <c r="F743896" s="195"/>
    </row>
    <row r="743897" spans="6:6" x14ac:dyDescent="0.25">
      <c r="F743897" s="195"/>
    </row>
    <row r="743898" spans="6:6" x14ac:dyDescent="0.25">
      <c r="F743898" s="195"/>
    </row>
    <row r="743899" spans="6:6" x14ac:dyDescent="0.25">
      <c r="F743899" s="195"/>
    </row>
    <row r="743900" spans="6:6" x14ac:dyDescent="0.25">
      <c r="F743900" s="195"/>
    </row>
    <row r="743901" spans="6:6" x14ac:dyDescent="0.25">
      <c r="F743901" s="195"/>
    </row>
    <row r="743902" spans="6:6" x14ac:dyDescent="0.25">
      <c r="F743902" s="195"/>
    </row>
    <row r="743903" spans="6:6" x14ac:dyDescent="0.25">
      <c r="F743903" s="195"/>
    </row>
    <row r="743904" spans="6:6" x14ac:dyDescent="0.25">
      <c r="F743904" s="195"/>
    </row>
    <row r="743905" spans="6:6" x14ac:dyDescent="0.25">
      <c r="F743905" s="195"/>
    </row>
    <row r="743906" spans="6:6" x14ac:dyDescent="0.25">
      <c r="F743906" s="195"/>
    </row>
    <row r="743907" spans="6:6" x14ac:dyDescent="0.25">
      <c r="F743907" s="195"/>
    </row>
    <row r="743908" spans="6:6" x14ac:dyDescent="0.25">
      <c r="F743908" s="195"/>
    </row>
    <row r="743909" spans="6:6" x14ac:dyDescent="0.25">
      <c r="F743909" s="195"/>
    </row>
    <row r="743910" spans="6:6" x14ac:dyDescent="0.25">
      <c r="F743910" s="195"/>
    </row>
    <row r="743911" spans="6:6" x14ac:dyDescent="0.25">
      <c r="F743911" s="195"/>
    </row>
    <row r="743912" spans="6:6" x14ac:dyDescent="0.25">
      <c r="F743912" s="195"/>
    </row>
    <row r="743913" spans="6:6" x14ac:dyDescent="0.25">
      <c r="F743913" s="195"/>
    </row>
    <row r="743914" spans="6:6" x14ac:dyDescent="0.25">
      <c r="F743914" s="195"/>
    </row>
    <row r="743915" spans="6:6" x14ac:dyDescent="0.25">
      <c r="F743915" s="195"/>
    </row>
    <row r="743916" spans="6:6" x14ac:dyDescent="0.25">
      <c r="F743916" s="195"/>
    </row>
    <row r="743917" spans="6:6" x14ac:dyDescent="0.25">
      <c r="F743917" s="195"/>
    </row>
    <row r="743918" spans="6:6" x14ac:dyDescent="0.25">
      <c r="F743918" s="195"/>
    </row>
    <row r="743919" spans="6:6" x14ac:dyDescent="0.25">
      <c r="F743919" s="195"/>
    </row>
    <row r="743920" spans="6:6" x14ac:dyDescent="0.25">
      <c r="F743920" s="195"/>
    </row>
    <row r="743921" spans="6:6" x14ac:dyDescent="0.25">
      <c r="F743921" s="195"/>
    </row>
    <row r="743922" spans="6:6" x14ac:dyDescent="0.25">
      <c r="F743922" s="195"/>
    </row>
    <row r="743923" spans="6:6" x14ac:dyDescent="0.25">
      <c r="F743923" s="195"/>
    </row>
    <row r="743924" spans="6:6" x14ac:dyDescent="0.25">
      <c r="F743924" s="195"/>
    </row>
    <row r="743925" spans="6:6" x14ac:dyDescent="0.25">
      <c r="F743925" s="195"/>
    </row>
    <row r="743926" spans="6:6" x14ac:dyDescent="0.25">
      <c r="F743926" s="195"/>
    </row>
    <row r="743927" spans="6:6" x14ac:dyDescent="0.25">
      <c r="F743927" s="195"/>
    </row>
    <row r="743928" spans="6:6" x14ac:dyDescent="0.25">
      <c r="F743928" s="195"/>
    </row>
    <row r="743929" spans="6:6" x14ac:dyDescent="0.25">
      <c r="F743929" s="195"/>
    </row>
    <row r="743930" spans="6:6" x14ac:dyDescent="0.25">
      <c r="F743930" s="195"/>
    </row>
    <row r="743931" spans="6:6" x14ac:dyDescent="0.25">
      <c r="F743931" s="195"/>
    </row>
    <row r="743932" spans="6:6" x14ac:dyDescent="0.25">
      <c r="F743932" s="195"/>
    </row>
    <row r="743933" spans="6:6" x14ac:dyDescent="0.25">
      <c r="F743933" s="195"/>
    </row>
    <row r="743934" spans="6:6" x14ac:dyDescent="0.25">
      <c r="F743934" s="195"/>
    </row>
    <row r="743935" spans="6:6" x14ac:dyDescent="0.25">
      <c r="F743935" s="195"/>
    </row>
    <row r="743936" spans="6:6" x14ac:dyDescent="0.25">
      <c r="F743936" s="195"/>
    </row>
    <row r="743937" spans="6:6" x14ac:dyDescent="0.25">
      <c r="F743937" s="195"/>
    </row>
    <row r="743938" spans="6:6" x14ac:dyDescent="0.25">
      <c r="F743938" s="195"/>
    </row>
    <row r="743939" spans="6:6" x14ac:dyDescent="0.25">
      <c r="F743939" s="195"/>
    </row>
    <row r="743940" spans="6:6" x14ac:dyDescent="0.25">
      <c r="F743940" s="195"/>
    </row>
    <row r="743941" spans="6:6" x14ac:dyDescent="0.25">
      <c r="F743941" s="195"/>
    </row>
    <row r="743942" spans="6:6" x14ac:dyDescent="0.25">
      <c r="F743942" s="195"/>
    </row>
    <row r="743943" spans="6:6" x14ac:dyDescent="0.25">
      <c r="F743943" s="195"/>
    </row>
    <row r="743944" spans="6:6" x14ac:dyDescent="0.25">
      <c r="F743944" s="195"/>
    </row>
    <row r="743945" spans="6:6" x14ac:dyDescent="0.25">
      <c r="F743945" s="195"/>
    </row>
    <row r="743946" spans="6:6" x14ac:dyDescent="0.25">
      <c r="F743946" s="195"/>
    </row>
    <row r="743947" spans="6:6" x14ac:dyDescent="0.25">
      <c r="F743947" s="195"/>
    </row>
    <row r="743948" spans="6:6" x14ac:dyDescent="0.25">
      <c r="F743948" s="195"/>
    </row>
    <row r="743949" spans="6:6" x14ac:dyDescent="0.25">
      <c r="F743949" s="195"/>
    </row>
    <row r="743950" spans="6:6" x14ac:dyDescent="0.25">
      <c r="F743950" s="195"/>
    </row>
    <row r="743951" spans="6:6" x14ac:dyDescent="0.25">
      <c r="F743951" s="195"/>
    </row>
    <row r="743952" spans="6:6" x14ac:dyDescent="0.25">
      <c r="F743952" s="195"/>
    </row>
    <row r="743953" spans="6:6" x14ac:dyDescent="0.25">
      <c r="F743953" s="195"/>
    </row>
    <row r="743954" spans="6:6" x14ac:dyDescent="0.25">
      <c r="F743954" s="195"/>
    </row>
    <row r="743955" spans="6:6" x14ac:dyDescent="0.25">
      <c r="F743955" s="195"/>
    </row>
    <row r="743956" spans="6:6" x14ac:dyDescent="0.25">
      <c r="F743956" s="195"/>
    </row>
    <row r="743957" spans="6:6" x14ac:dyDescent="0.25">
      <c r="F743957" s="195"/>
    </row>
    <row r="743958" spans="6:6" x14ac:dyDescent="0.25">
      <c r="F743958" s="195"/>
    </row>
    <row r="743959" spans="6:6" x14ac:dyDescent="0.25">
      <c r="F743959" s="195"/>
    </row>
    <row r="743960" spans="6:6" x14ac:dyDescent="0.25">
      <c r="F743960" s="195"/>
    </row>
    <row r="743961" spans="6:6" x14ac:dyDescent="0.25">
      <c r="F743961" s="195"/>
    </row>
    <row r="743962" spans="6:6" x14ac:dyDescent="0.25">
      <c r="F743962" s="195"/>
    </row>
    <row r="743963" spans="6:6" x14ac:dyDescent="0.25">
      <c r="F743963" s="195"/>
    </row>
    <row r="743964" spans="6:6" x14ac:dyDescent="0.25">
      <c r="F743964" s="195"/>
    </row>
    <row r="743965" spans="6:6" x14ac:dyDescent="0.25">
      <c r="F743965" s="195"/>
    </row>
    <row r="743966" spans="6:6" x14ac:dyDescent="0.25">
      <c r="F743966" s="195"/>
    </row>
    <row r="743967" spans="6:6" x14ac:dyDescent="0.25">
      <c r="F743967" s="195"/>
    </row>
    <row r="743968" spans="6:6" x14ac:dyDescent="0.25">
      <c r="F743968" s="195"/>
    </row>
    <row r="743969" spans="6:6" x14ac:dyDescent="0.25">
      <c r="F743969" s="195"/>
    </row>
    <row r="743970" spans="6:6" x14ac:dyDescent="0.25">
      <c r="F743970" s="195"/>
    </row>
    <row r="743971" spans="6:6" x14ac:dyDescent="0.25">
      <c r="F743971" s="195"/>
    </row>
    <row r="743972" spans="6:6" x14ac:dyDescent="0.25">
      <c r="F743972" s="195"/>
    </row>
    <row r="743973" spans="6:6" x14ac:dyDescent="0.25">
      <c r="F743973" s="195"/>
    </row>
    <row r="743974" spans="6:6" x14ac:dyDescent="0.25">
      <c r="F743974" s="195"/>
    </row>
    <row r="743975" spans="6:6" x14ac:dyDescent="0.25">
      <c r="F743975" s="195"/>
    </row>
    <row r="743976" spans="6:6" x14ac:dyDescent="0.25">
      <c r="F743976" s="195"/>
    </row>
    <row r="743977" spans="6:6" x14ac:dyDescent="0.25">
      <c r="F743977" s="195"/>
    </row>
    <row r="743978" spans="6:6" x14ac:dyDescent="0.25">
      <c r="F743978" s="195"/>
    </row>
    <row r="743979" spans="6:6" x14ac:dyDescent="0.25">
      <c r="F743979" s="195"/>
    </row>
    <row r="743980" spans="6:6" x14ac:dyDescent="0.25">
      <c r="F743980" s="195"/>
    </row>
    <row r="743981" spans="6:6" x14ac:dyDescent="0.25">
      <c r="F743981" s="195"/>
    </row>
    <row r="743982" spans="6:6" x14ac:dyDescent="0.25">
      <c r="F743982" s="195"/>
    </row>
    <row r="743983" spans="6:6" x14ac:dyDescent="0.25">
      <c r="F743983" s="195"/>
    </row>
    <row r="743984" spans="6:6" x14ac:dyDescent="0.25">
      <c r="F743984" s="195"/>
    </row>
    <row r="743985" spans="6:6" x14ac:dyDescent="0.25">
      <c r="F743985" s="195"/>
    </row>
    <row r="743986" spans="6:6" x14ac:dyDescent="0.25">
      <c r="F743986" s="195"/>
    </row>
    <row r="743987" spans="6:6" x14ac:dyDescent="0.25">
      <c r="F743987" s="195"/>
    </row>
    <row r="743988" spans="6:6" x14ac:dyDescent="0.25">
      <c r="F743988" s="195"/>
    </row>
    <row r="743989" spans="6:6" x14ac:dyDescent="0.25">
      <c r="F743989" s="195"/>
    </row>
    <row r="743990" spans="6:6" x14ac:dyDescent="0.25">
      <c r="F743990" s="195"/>
    </row>
    <row r="743991" spans="6:6" x14ac:dyDescent="0.25">
      <c r="F743991" s="195"/>
    </row>
    <row r="743992" spans="6:6" x14ac:dyDescent="0.25">
      <c r="F743992" s="195"/>
    </row>
    <row r="743993" spans="6:6" x14ac:dyDescent="0.25">
      <c r="F743993" s="195"/>
    </row>
    <row r="743994" spans="6:6" x14ac:dyDescent="0.25">
      <c r="F743994" s="195"/>
    </row>
    <row r="743995" spans="6:6" x14ac:dyDescent="0.25">
      <c r="F743995" s="195"/>
    </row>
    <row r="743996" spans="6:6" x14ac:dyDescent="0.25">
      <c r="F743996" s="195"/>
    </row>
    <row r="743997" spans="6:6" x14ac:dyDescent="0.25">
      <c r="F743997" s="195"/>
    </row>
    <row r="743998" spans="6:6" x14ac:dyDescent="0.25">
      <c r="F743998" s="195"/>
    </row>
    <row r="743999" spans="6:6" x14ac:dyDescent="0.25">
      <c r="F743999" s="195"/>
    </row>
    <row r="744000" spans="6:6" x14ac:dyDescent="0.25">
      <c r="F744000" s="195"/>
    </row>
    <row r="744001" spans="6:6" x14ac:dyDescent="0.25">
      <c r="F744001" s="195"/>
    </row>
    <row r="744002" spans="6:6" x14ac:dyDescent="0.25">
      <c r="F744002" s="195"/>
    </row>
    <row r="744003" spans="6:6" x14ac:dyDescent="0.25">
      <c r="F744003" s="195"/>
    </row>
    <row r="744004" spans="6:6" x14ac:dyDescent="0.25">
      <c r="F744004" s="195"/>
    </row>
    <row r="744005" spans="6:6" x14ac:dyDescent="0.25">
      <c r="F744005" s="195"/>
    </row>
    <row r="744006" spans="6:6" x14ac:dyDescent="0.25">
      <c r="F744006" s="195"/>
    </row>
    <row r="744007" spans="6:6" x14ac:dyDescent="0.25">
      <c r="F744007" s="195"/>
    </row>
    <row r="744008" spans="6:6" x14ac:dyDescent="0.25">
      <c r="F744008" s="195"/>
    </row>
    <row r="744009" spans="6:6" x14ac:dyDescent="0.25">
      <c r="F744009" s="195"/>
    </row>
    <row r="744010" spans="6:6" x14ac:dyDescent="0.25">
      <c r="F744010" s="195"/>
    </row>
    <row r="744011" spans="6:6" x14ac:dyDescent="0.25">
      <c r="F744011" s="195"/>
    </row>
    <row r="744012" spans="6:6" x14ac:dyDescent="0.25">
      <c r="F744012" s="195"/>
    </row>
    <row r="744013" spans="6:6" x14ac:dyDescent="0.25">
      <c r="F744013" s="195"/>
    </row>
    <row r="744014" spans="6:6" x14ac:dyDescent="0.25">
      <c r="F744014" s="195"/>
    </row>
    <row r="744015" spans="6:6" x14ac:dyDescent="0.25">
      <c r="F744015" s="195"/>
    </row>
    <row r="744016" spans="6:6" x14ac:dyDescent="0.25">
      <c r="F744016" s="195"/>
    </row>
    <row r="744017" spans="6:6" x14ac:dyDescent="0.25">
      <c r="F744017" s="195"/>
    </row>
    <row r="744018" spans="6:6" x14ac:dyDescent="0.25">
      <c r="F744018" s="195"/>
    </row>
    <row r="744019" spans="6:6" x14ac:dyDescent="0.25">
      <c r="F744019" s="195"/>
    </row>
    <row r="744020" spans="6:6" x14ac:dyDescent="0.25">
      <c r="F744020" s="195"/>
    </row>
    <row r="744021" spans="6:6" x14ac:dyDescent="0.25">
      <c r="F744021" s="195"/>
    </row>
    <row r="744022" spans="6:6" x14ac:dyDescent="0.25">
      <c r="F744022" s="195"/>
    </row>
    <row r="744023" spans="6:6" x14ac:dyDescent="0.25">
      <c r="F744023" s="195"/>
    </row>
    <row r="744024" spans="6:6" x14ac:dyDescent="0.25">
      <c r="F744024" s="195"/>
    </row>
    <row r="744025" spans="6:6" x14ac:dyDescent="0.25">
      <c r="F744025" s="195"/>
    </row>
    <row r="744026" spans="6:6" x14ac:dyDescent="0.25">
      <c r="F744026" s="195"/>
    </row>
    <row r="744027" spans="6:6" x14ac:dyDescent="0.25">
      <c r="F744027" s="195"/>
    </row>
    <row r="744028" spans="6:6" x14ac:dyDescent="0.25">
      <c r="F744028" s="195"/>
    </row>
    <row r="744029" spans="6:6" x14ac:dyDescent="0.25">
      <c r="F744029" s="195"/>
    </row>
    <row r="744030" spans="6:6" x14ac:dyDescent="0.25">
      <c r="F744030" s="195"/>
    </row>
    <row r="744031" spans="6:6" x14ac:dyDescent="0.25">
      <c r="F744031" s="195"/>
    </row>
    <row r="744032" spans="6:6" x14ac:dyDescent="0.25">
      <c r="F744032" s="195"/>
    </row>
    <row r="744033" spans="6:6" x14ac:dyDescent="0.25">
      <c r="F744033" s="195"/>
    </row>
    <row r="744034" spans="6:6" x14ac:dyDescent="0.25">
      <c r="F744034" s="195"/>
    </row>
    <row r="744035" spans="6:6" x14ac:dyDescent="0.25">
      <c r="F744035" s="195"/>
    </row>
    <row r="744036" spans="6:6" x14ac:dyDescent="0.25">
      <c r="F744036" s="195"/>
    </row>
    <row r="744037" spans="6:6" x14ac:dyDescent="0.25">
      <c r="F744037" s="195"/>
    </row>
    <row r="744038" spans="6:6" x14ac:dyDescent="0.25">
      <c r="F744038" s="195"/>
    </row>
    <row r="744039" spans="6:6" x14ac:dyDescent="0.25">
      <c r="F744039" s="195"/>
    </row>
    <row r="744040" spans="6:6" x14ac:dyDescent="0.25">
      <c r="F744040" s="195"/>
    </row>
    <row r="744041" spans="6:6" x14ac:dyDescent="0.25">
      <c r="F744041" s="195"/>
    </row>
    <row r="744042" spans="6:6" x14ac:dyDescent="0.25">
      <c r="F744042" s="195"/>
    </row>
    <row r="744043" spans="6:6" x14ac:dyDescent="0.25">
      <c r="F744043" s="195"/>
    </row>
    <row r="744044" spans="6:6" x14ac:dyDescent="0.25">
      <c r="F744044" s="195"/>
    </row>
    <row r="744045" spans="6:6" x14ac:dyDescent="0.25">
      <c r="F744045" s="195"/>
    </row>
    <row r="744046" spans="6:6" x14ac:dyDescent="0.25">
      <c r="F744046" s="195"/>
    </row>
    <row r="744047" spans="6:6" x14ac:dyDescent="0.25">
      <c r="F744047" s="195"/>
    </row>
    <row r="744048" spans="6:6" x14ac:dyDescent="0.25">
      <c r="F744048" s="195"/>
    </row>
    <row r="744049" spans="6:6" x14ac:dyDescent="0.25">
      <c r="F744049" s="195"/>
    </row>
    <row r="744050" spans="6:6" x14ac:dyDescent="0.25">
      <c r="F744050" s="195"/>
    </row>
    <row r="744051" spans="6:6" x14ac:dyDescent="0.25">
      <c r="F744051" s="195"/>
    </row>
    <row r="744052" spans="6:6" x14ac:dyDescent="0.25">
      <c r="F744052" s="195"/>
    </row>
    <row r="744053" spans="6:6" x14ac:dyDescent="0.25">
      <c r="F744053" s="195"/>
    </row>
    <row r="744054" spans="6:6" x14ac:dyDescent="0.25">
      <c r="F744054" s="195"/>
    </row>
    <row r="744055" spans="6:6" x14ac:dyDescent="0.25">
      <c r="F744055" s="195"/>
    </row>
    <row r="744056" spans="6:6" x14ac:dyDescent="0.25">
      <c r="F744056" s="195"/>
    </row>
    <row r="744057" spans="6:6" x14ac:dyDescent="0.25">
      <c r="F744057" s="195"/>
    </row>
    <row r="744058" spans="6:6" x14ac:dyDescent="0.25">
      <c r="F744058" s="195"/>
    </row>
    <row r="744059" spans="6:6" x14ac:dyDescent="0.25">
      <c r="F744059" s="195"/>
    </row>
    <row r="744060" spans="6:6" x14ac:dyDescent="0.25">
      <c r="F744060" s="195"/>
    </row>
    <row r="744061" spans="6:6" x14ac:dyDescent="0.25">
      <c r="F744061" s="195"/>
    </row>
    <row r="744062" spans="6:6" x14ac:dyDescent="0.25">
      <c r="F744062" s="195"/>
    </row>
    <row r="744063" spans="6:6" x14ac:dyDescent="0.25">
      <c r="F744063" s="195"/>
    </row>
    <row r="744064" spans="6:6" x14ac:dyDescent="0.25">
      <c r="F744064" s="195"/>
    </row>
    <row r="744065" spans="6:6" x14ac:dyDescent="0.25">
      <c r="F744065" s="195"/>
    </row>
    <row r="744066" spans="6:6" x14ac:dyDescent="0.25">
      <c r="F744066" s="195"/>
    </row>
    <row r="744067" spans="6:6" x14ac:dyDescent="0.25">
      <c r="F744067" s="195"/>
    </row>
    <row r="744068" spans="6:6" x14ac:dyDescent="0.25">
      <c r="F744068" s="195"/>
    </row>
    <row r="744069" spans="6:6" x14ac:dyDescent="0.25">
      <c r="F744069" s="195"/>
    </row>
    <row r="744070" spans="6:6" x14ac:dyDescent="0.25">
      <c r="F744070" s="195"/>
    </row>
    <row r="744071" spans="6:6" x14ac:dyDescent="0.25">
      <c r="F744071" s="195"/>
    </row>
    <row r="744072" spans="6:6" x14ac:dyDescent="0.25">
      <c r="F744072" s="195"/>
    </row>
    <row r="744073" spans="6:6" x14ac:dyDescent="0.25">
      <c r="F744073" s="195"/>
    </row>
    <row r="744074" spans="6:6" x14ac:dyDescent="0.25">
      <c r="F744074" s="195"/>
    </row>
    <row r="744075" spans="6:6" x14ac:dyDescent="0.25">
      <c r="F744075" s="195"/>
    </row>
    <row r="744076" spans="6:6" x14ac:dyDescent="0.25">
      <c r="F744076" s="195"/>
    </row>
    <row r="744077" spans="6:6" x14ac:dyDescent="0.25">
      <c r="F744077" s="195"/>
    </row>
    <row r="744078" spans="6:6" x14ac:dyDescent="0.25">
      <c r="F744078" s="195"/>
    </row>
    <row r="744079" spans="6:6" x14ac:dyDescent="0.25">
      <c r="F744079" s="195"/>
    </row>
    <row r="744080" spans="6:6" x14ac:dyDescent="0.25">
      <c r="F744080" s="195"/>
    </row>
    <row r="744081" spans="6:6" x14ac:dyDescent="0.25">
      <c r="F744081" s="195"/>
    </row>
    <row r="744082" spans="6:6" x14ac:dyDescent="0.25">
      <c r="F744082" s="195"/>
    </row>
    <row r="744083" spans="6:6" x14ac:dyDescent="0.25">
      <c r="F744083" s="195"/>
    </row>
    <row r="744084" spans="6:6" x14ac:dyDescent="0.25">
      <c r="F744084" s="195"/>
    </row>
    <row r="744085" spans="6:6" x14ac:dyDescent="0.25">
      <c r="F744085" s="195"/>
    </row>
    <row r="744086" spans="6:6" x14ac:dyDescent="0.25">
      <c r="F744086" s="195"/>
    </row>
    <row r="744087" spans="6:6" x14ac:dyDescent="0.25">
      <c r="F744087" s="195"/>
    </row>
    <row r="744088" spans="6:6" x14ac:dyDescent="0.25">
      <c r="F744088" s="195"/>
    </row>
    <row r="744089" spans="6:6" x14ac:dyDescent="0.25">
      <c r="F744089" s="195"/>
    </row>
    <row r="744090" spans="6:6" x14ac:dyDescent="0.25">
      <c r="F744090" s="195"/>
    </row>
    <row r="744091" spans="6:6" x14ac:dyDescent="0.25">
      <c r="F744091" s="195"/>
    </row>
    <row r="744092" spans="6:6" x14ac:dyDescent="0.25">
      <c r="F744092" s="195"/>
    </row>
    <row r="744093" spans="6:6" x14ac:dyDescent="0.25">
      <c r="F744093" s="195"/>
    </row>
    <row r="744094" spans="6:6" x14ac:dyDescent="0.25">
      <c r="F744094" s="195"/>
    </row>
    <row r="744095" spans="6:6" x14ac:dyDescent="0.25">
      <c r="F744095" s="195"/>
    </row>
    <row r="744096" spans="6:6" x14ac:dyDescent="0.25">
      <c r="F744096" s="195"/>
    </row>
    <row r="744097" spans="6:6" x14ac:dyDescent="0.25">
      <c r="F744097" s="195"/>
    </row>
    <row r="744098" spans="6:6" x14ac:dyDescent="0.25">
      <c r="F744098" s="195"/>
    </row>
    <row r="744099" spans="6:6" x14ac:dyDescent="0.25">
      <c r="F744099" s="195"/>
    </row>
    <row r="744100" spans="6:6" x14ac:dyDescent="0.25">
      <c r="F744100" s="195"/>
    </row>
    <row r="744101" spans="6:6" x14ac:dyDescent="0.25">
      <c r="F744101" s="195"/>
    </row>
    <row r="744102" spans="6:6" x14ac:dyDescent="0.25">
      <c r="F744102" s="195"/>
    </row>
    <row r="744103" spans="6:6" x14ac:dyDescent="0.25">
      <c r="F744103" s="195"/>
    </row>
    <row r="744104" spans="6:6" x14ac:dyDescent="0.25">
      <c r="F744104" s="195"/>
    </row>
    <row r="744105" spans="6:6" x14ac:dyDescent="0.25">
      <c r="F744105" s="195"/>
    </row>
    <row r="744106" spans="6:6" x14ac:dyDescent="0.25">
      <c r="F744106" s="195"/>
    </row>
    <row r="744107" spans="6:6" x14ac:dyDescent="0.25">
      <c r="F744107" s="195"/>
    </row>
    <row r="744108" spans="6:6" x14ac:dyDescent="0.25">
      <c r="F744108" s="195"/>
    </row>
    <row r="744109" spans="6:6" x14ac:dyDescent="0.25">
      <c r="F744109" s="195"/>
    </row>
    <row r="744110" spans="6:6" x14ac:dyDescent="0.25">
      <c r="F744110" s="195"/>
    </row>
    <row r="744111" spans="6:6" x14ac:dyDescent="0.25">
      <c r="F744111" s="195"/>
    </row>
    <row r="744112" spans="6:6" x14ac:dyDescent="0.25">
      <c r="F744112" s="195"/>
    </row>
    <row r="744113" spans="6:6" x14ac:dyDescent="0.25">
      <c r="F744113" s="195"/>
    </row>
    <row r="744114" spans="6:6" x14ac:dyDescent="0.25">
      <c r="F744114" s="195"/>
    </row>
    <row r="744115" spans="6:6" x14ac:dyDescent="0.25">
      <c r="F744115" s="195"/>
    </row>
    <row r="744116" spans="6:6" x14ac:dyDescent="0.25">
      <c r="F744116" s="195"/>
    </row>
    <row r="744117" spans="6:6" x14ac:dyDescent="0.25">
      <c r="F744117" s="195"/>
    </row>
    <row r="744118" spans="6:6" x14ac:dyDescent="0.25">
      <c r="F744118" s="195"/>
    </row>
    <row r="744119" spans="6:6" x14ac:dyDescent="0.25">
      <c r="F744119" s="195"/>
    </row>
    <row r="744120" spans="6:6" x14ac:dyDescent="0.25">
      <c r="F744120" s="195"/>
    </row>
    <row r="749238" spans="6:6" x14ac:dyDescent="0.25">
      <c r="F749238" s="195"/>
    </row>
    <row r="749239" spans="6:6" x14ac:dyDescent="0.25">
      <c r="F749239" s="195"/>
    </row>
    <row r="749240" spans="6:6" x14ac:dyDescent="0.25">
      <c r="F749240" s="195"/>
    </row>
    <row r="749241" spans="6:6" x14ac:dyDescent="0.25">
      <c r="F749241" s="195"/>
    </row>
    <row r="749242" spans="6:6" x14ac:dyDescent="0.25">
      <c r="F749242" s="195"/>
    </row>
    <row r="749243" spans="6:6" x14ac:dyDescent="0.25">
      <c r="F749243" s="195"/>
    </row>
    <row r="749244" spans="6:6" x14ac:dyDescent="0.25">
      <c r="F749244" s="195"/>
    </row>
    <row r="749245" spans="6:6" x14ac:dyDescent="0.25">
      <c r="F749245" s="195"/>
    </row>
    <row r="749246" spans="6:6" x14ac:dyDescent="0.25">
      <c r="F749246" s="195"/>
    </row>
    <row r="749247" spans="6:6" x14ac:dyDescent="0.25">
      <c r="F749247" s="195"/>
    </row>
    <row r="749248" spans="6:6" x14ac:dyDescent="0.25">
      <c r="F749248" s="195"/>
    </row>
    <row r="749249" spans="6:6" x14ac:dyDescent="0.25">
      <c r="F749249" s="195"/>
    </row>
    <row r="749250" spans="6:6" x14ac:dyDescent="0.25">
      <c r="F749250" s="195"/>
    </row>
    <row r="749251" spans="6:6" x14ac:dyDescent="0.25">
      <c r="F749251" s="195"/>
    </row>
    <row r="749252" spans="6:6" x14ac:dyDescent="0.25">
      <c r="F749252" s="195"/>
    </row>
    <row r="749253" spans="6:6" x14ac:dyDescent="0.25">
      <c r="F749253" s="195"/>
    </row>
    <row r="749254" spans="6:6" x14ac:dyDescent="0.25">
      <c r="F749254" s="195"/>
    </row>
    <row r="749255" spans="6:6" x14ac:dyDescent="0.25">
      <c r="F749255" s="195"/>
    </row>
    <row r="749256" spans="6:6" x14ac:dyDescent="0.25">
      <c r="F749256" s="195"/>
    </row>
    <row r="749257" spans="6:6" x14ac:dyDescent="0.25">
      <c r="F749257" s="195"/>
    </row>
    <row r="749258" spans="6:6" x14ac:dyDescent="0.25">
      <c r="F749258" s="195"/>
    </row>
    <row r="749259" spans="6:6" x14ac:dyDescent="0.25">
      <c r="F749259" s="195"/>
    </row>
    <row r="749260" spans="6:6" x14ac:dyDescent="0.25">
      <c r="F749260" s="195"/>
    </row>
    <row r="749261" spans="6:6" x14ac:dyDescent="0.25">
      <c r="F749261" s="195"/>
    </row>
    <row r="749262" spans="6:6" x14ac:dyDescent="0.25">
      <c r="F749262" s="195"/>
    </row>
    <row r="749263" spans="6:6" x14ac:dyDescent="0.25">
      <c r="F749263" s="195"/>
    </row>
    <row r="749264" spans="6:6" x14ac:dyDescent="0.25">
      <c r="F749264" s="195"/>
    </row>
    <row r="749265" spans="6:6" x14ac:dyDescent="0.25">
      <c r="F749265" s="195"/>
    </row>
    <row r="749266" spans="6:6" x14ac:dyDescent="0.25">
      <c r="F749266" s="195"/>
    </row>
    <row r="749267" spans="6:6" x14ac:dyDescent="0.25">
      <c r="F749267" s="195"/>
    </row>
    <row r="749268" spans="6:6" x14ac:dyDescent="0.25">
      <c r="F749268" s="195"/>
    </row>
    <row r="749269" spans="6:6" x14ac:dyDescent="0.25">
      <c r="F749269" s="195"/>
    </row>
    <row r="749270" spans="6:6" x14ac:dyDescent="0.25">
      <c r="F749270" s="195"/>
    </row>
    <row r="749271" spans="6:6" x14ac:dyDescent="0.25">
      <c r="F749271" s="195"/>
    </row>
    <row r="749272" spans="6:6" x14ac:dyDescent="0.25">
      <c r="F749272" s="195"/>
    </row>
    <row r="749273" spans="6:6" x14ac:dyDescent="0.25">
      <c r="F749273" s="195"/>
    </row>
    <row r="749274" spans="6:6" x14ac:dyDescent="0.25">
      <c r="F749274" s="195"/>
    </row>
    <row r="749275" spans="6:6" x14ac:dyDescent="0.25">
      <c r="F749275" s="195"/>
    </row>
    <row r="749276" spans="6:6" x14ac:dyDescent="0.25">
      <c r="F749276" s="195"/>
    </row>
    <row r="749277" spans="6:6" x14ac:dyDescent="0.25">
      <c r="F749277" s="195"/>
    </row>
    <row r="749278" spans="6:6" x14ac:dyDescent="0.25">
      <c r="F749278" s="195"/>
    </row>
    <row r="749279" spans="6:6" x14ac:dyDescent="0.25">
      <c r="F749279" s="195"/>
    </row>
    <row r="749280" spans="6:6" x14ac:dyDescent="0.25">
      <c r="F749280" s="195"/>
    </row>
    <row r="749281" spans="6:6" x14ac:dyDescent="0.25">
      <c r="F749281" s="195"/>
    </row>
    <row r="749282" spans="6:6" x14ac:dyDescent="0.25">
      <c r="F749282" s="195"/>
    </row>
    <row r="749283" spans="6:6" x14ac:dyDescent="0.25">
      <c r="F749283" s="195"/>
    </row>
    <row r="749284" spans="6:6" x14ac:dyDescent="0.25">
      <c r="F749284" s="195"/>
    </row>
    <row r="749285" spans="6:6" x14ac:dyDescent="0.25">
      <c r="F749285" s="195"/>
    </row>
    <row r="749286" spans="6:6" x14ac:dyDescent="0.25">
      <c r="F749286" s="195"/>
    </row>
    <row r="749287" spans="6:6" x14ac:dyDescent="0.25">
      <c r="F749287" s="195"/>
    </row>
    <row r="749288" spans="6:6" x14ac:dyDescent="0.25">
      <c r="F749288" s="195"/>
    </row>
    <row r="749289" spans="6:6" x14ac:dyDescent="0.25">
      <c r="F749289" s="195"/>
    </row>
    <row r="749290" spans="6:6" x14ac:dyDescent="0.25">
      <c r="F749290" s="195"/>
    </row>
    <row r="749291" spans="6:6" x14ac:dyDescent="0.25">
      <c r="F749291" s="195"/>
    </row>
    <row r="749292" spans="6:6" x14ac:dyDescent="0.25">
      <c r="F749292" s="195"/>
    </row>
    <row r="749293" spans="6:6" x14ac:dyDescent="0.25">
      <c r="F749293" s="195"/>
    </row>
    <row r="749294" spans="6:6" x14ac:dyDescent="0.25">
      <c r="F749294" s="195"/>
    </row>
    <row r="749295" spans="6:6" x14ac:dyDescent="0.25">
      <c r="F749295" s="195"/>
    </row>
    <row r="749296" spans="6:6" x14ac:dyDescent="0.25">
      <c r="F749296" s="195"/>
    </row>
    <row r="749297" spans="6:6" x14ac:dyDescent="0.25">
      <c r="F749297" s="195"/>
    </row>
    <row r="749298" spans="6:6" x14ac:dyDescent="0.25">
      <c r="F749298" s="195"/>
    </row>
    <row r="749299" spans="6:6" x14ac:dyDescent="0.25">
      <c r="F749299" s="195"/>
    </row>
    <row r="749300" spans="6:6" x14ac:dyDescent="0.25">
      <c r="F749300" s="195"/>
    </row>
    <row r="749301" spans="6:6" x14ac:dyDescent="0.25">
      <c r="F749301" s="195"/>
    </row>
    <row r="749302" spans="6:6" x14ac:dyDescent="0.25">
      <c r="F749302" s="195"/>
    </row>
    <row r="749303" spans="6:6" x14ac:dyDescent="0.25">
      <c r="F749303" s="195"/>
    </row>
    <row r="749304" spans="6:6" x14ac:dyDescent="0.25">
      <c r="F749304" s="195"/>
    </row>
    <row r="749305" spans="6:6" x14ac:dyDescent="0.25">
      <c r="F749305" s="195"/>
    </row>
    <row r="749306" spans="6:6" x14ac:dyDescent="0.25">
      <c r="F749306" s="195"/>
    </row>
    <row r="749307" spans="6:6" x14ac:dyDescent="0.25">
      <c r="F749307" s="195"/>
    </row>
    <row r="749308" spans="6:6" x14ac:dyDescent="0.25">
      <c r="F749308" s="195"/>
    </row>
    <row r="749309" spans="6:6" x14ac:dyDescent="0.25">
      <c r="F749309" s="195"/>
    </row>
    <row r="749310" spans="6:6" x14ac:dyDescent="0.25">
      <c r="F749310" s="195"/>
    </row>
    <row r="749311" spans="6:6" x14ac:dyDescent="0.25">
      <c r="F749311" s="195"/>
    </row>
    <row r="749312" spans="6:6" x14ac:dyDescent="0.25">
      <c r="F749312" s="195"/>
    </row>
    <row r="749313" spans="6:6" x14ac:dyDescent="0.25">
      <c r="F749313" s="195"/>
    </row>
    <row r="749314" spans="6:6" x14ac:dyDescent="0.25">
      <c r="F749314" s="195"/>
    </row>
    <row r="749315" spans="6:6" x14ac:dyDescent="0.25">
      <c r="F749315" s="195"/>
    </row>
    <row r="749316" spans="6:6" x14ac:dyDescent="0.25">
      <c r="F749316" s="195"/>
    </row>
    <row r="749317" spans="6:6" x14ac:dyDescent="0.25">
      <c r="F749317" s="195"/>
    </row>
    <row r="749318" spans="6:6" x14ac:dyDescent="0.25">
      <c r="F749318" s="195"/>
    </row>
    <row r="749319" spans="6:6" x14ac:dyDescent="0.25">
      <c r="F749319" s="195"/>
    </row>
    <row r="749320" spans="6:6" x14ac:dyDescent="0.25">
      <c r="F749320" s="195"/>
    </row>
    <row r="749321" spans="6:6" x14ac:dyDescent="0.25">
      <c r="F749321" s="195"/>
    </row>
    <row r="749322" spans="6:6" x14ac:dyDescent="0.25">
      <c r="F749322" s="195"/>
    </row>
    <row r="749323" spans="6:6" x14ac:dyDescent="0.25">
      <c r="F749323" s="195"/>
    </row>
    <row r="749324" spans="6:6" x14ac:dyDescent="0.25">
      <c r="F749324" s="195"/>
    </row>
    <row r="749325" spans="6:6" x14ac:dyDescent="0.25">
      <c r="F749325" s="195"/>
    </row>
    <row r="749326" spans="6:6" x14ac:dyDescent="0.25">
      <c r="F749326" s="195"/>
    </row>
    <row r="749327" spans="6:6" x14ac:dyDescent="0.25">
      <c r="F749327" s="195"/>
    </row>
    <row r="749328" spans="6:6" x14ac:dyDescent="0.25">
      <c r="F749328" s="195"/>
    </row>
    <row r="749329" spans="6:6" x14ac:dyDescent="0.25">
      <c r="F749329" s="195"/>
    </row>
    <row r="749330" spans="6:6" x14ac:dyDescent="0.25">
      <c r="F749330" s="195"/>
    </row>
    <row r="749331" spans="6:6" x14ac:dyDescent="0.25">
      <c r="F749331" s="195"/>
    </row>
    <row r="749332" spans="6:6" x14ac:dyDescent="0.25">
      <c r="F749332" s="195"/>
    </row>
    <row r="749333" spans="6:6" x14ac:dyDescent="0.25">
      <c r="F749333" s="195"/>
    </row>
    <row r="749334" spans="6:6" x14ac:dyDescent="0.25">
      <c r="F749334" s="195"/>
    </row>
    <row r="749335" spans="6:6" x14ac:dyDescent="0.25">
      <c r="F749335" s="195"/>
    </row>
    <row r="749336" spans="6:6" x14ac:dyDescent="0.25">
      <c r="F749336" s="195"/>
    </row>
    <row r="749337" spans="6:6" x14ac:dyDescent="0.25">
      <c r="F749337" s="195"/>
    </row>
    <row r="749338" spans="6:6" x14ac:dyDescent="0.25">
      <c r="F749338" s="195"/>
    </row>
    <row r="749339" spans="6:6" x14ac:dyDescent="0.25">
      <c r="F749339" s="195"/>
    </row>
    <row r="749340" spans="6:6" x14ac:dyDescent="0.25">
      <c r="F749340" s="195"/>
    </row>
    <row r="749341" spans="6:6" x14ac:dyDescent="0.25">
      <c r="F749341" s="195"/>
    </row>
    <row r="749342" spans="6:6" x14ac:dyDescent="0.25">
      <c r="F749342" s="195"/>
    </row>
    <row r="749343" spans="6:6" x14ac:dyDescent="0.25">
      <c r="F749343" s="195"/>
    </row>
    <row r="749344" spans="6:6" x14ac:dyDescent="0.25">
      <c r="F749344" s="195"/>
    </row>
    <row r="749345" spans="6:6" x14ac:dyDescent="0.25">
      <c r="F749345" s="195"/>
    </row>
    <row r="749346" spans="6:6" x14ac:dyDescent="0.25">
      <c r="F749346" s="195"/>
    </row>
    <row r="749347" spans="6:6" x14ac:dyDescent="0.25">
      <c r="F749347" s="195"/>
    </row>
    <row r="749348" spans="6:6" x14ac:dyDescent="0.25">
      <c r="F749348" s="195"/>
    </row>
    <row r="749349" spans="6:6" x14ac:dyDescent="0.25">
      <c r="F749349" s="195"/>
    </row>
    <row r="749350" spans="6:6" x14ac:dyDescent="0.25">
      <c r="F749350" s="195"/>
    </row>
    <row r="749351" spans="6:6" x14ac:dyDescent="0.25">
      <c r="F749351" s="195"/>
    </row>
    <row r="749352" spans="6:6" x14ac:dyDescent="0.25">
      <c r="F749352" s="195"/>
    </row>
    <row r="749353" spans="6:6" x14ac:dyDescent="0.25">
      <c r="F749353" s="195"/>
    </row>
    <row r="749354" spans="6:6" x14ac:dyDescent="0.25">
      <c r="F749354" s="195"/>
    </row>
    <row r="749355" spans="6:6" x14ac:dyDescent="0.25">
      <c r="F749355" s="195"/>
    </row>
    <row r="749356" spans="6:6" x14ac:dyDescent="0.25">
      <c r="F749356" s="195"/>
    </row>
    <row r="749357" spans="6:6" x14ac:dyDescent="0.25">
      <c r="F749357" s="195"/>
    </row>
    <row r="749358" spans="6:6" x14ac:dyDescent="0.25">
      <c r="F749358" s="195"/>
    </row>
    <row r="749359" spans="6:6" x14ac:dyDescent="0.25">
      <c r="F749359" s="195"/>
    </row>
    <row r="749360" spans="6:6" x14ac:dyDescent="0.25">
      <c r="F749360" s="195"/>
    </row>
    <row r="749361" spans="6:6" x14ac:dyDescent="0.25">
      <c r="F749361" s="195"/>
    </row>
    <row r="749362" spans="6:6" x14ac:dyDescent="0.25">
      <c r="F749362" s="195"/>
    </row>
    <row r="749363" spans="6:6" x14ac:dyDescent="0.25">
      <c r="F749363" s="195"/>
    </row>
    <row r="749364" spans="6:6" x14ac:dyDescent="0.25">
      <c r="F749364" s="195"/>
    </row>
    <row r="749365" spans="6:6" x14ac:dyDescent="0.25">
      <c r="F749365" s="195"/>
    </row>
    <row r="749366" spans="6:6" x14ac:dyDescent="0.25">
      <c r="F749366" s="195"/>
    </row>
    <row r="749367" spans="6:6" x14ac:dyDescent="0.25">
      <c r="F749367" s="195"/>
    </row>
    <row r="749368" spans="6:6" x14ac:dyDescent="0.25">
      <c r="F749368" s="195"/>
    </row>
    <row r="749369" spans="6:6" x14ac:dyDescent="0.25">
      <c r="F749369" s="195"/>
    </row>
    <row r="749370" spans="6:6" x14ac:dyDescent="0.25">
      <c r="F749370" s="195"/>
    </row>
    <row r="749371" spans="6:6" x14ac:dyDescent="0.25">
      <c r="F749371" s="195"/>
    </row>
    <row r="749372" spans="6:6" x14ac:dyDescent="0.25">
      <c r="F749372" s="195"/>
    </row>
    <row r="749373" spans="6:6" x14ac:dyDescent="0.25">
      <c r="F749373" s="195"/>
    </row>
    <row r="749374" spans="6:6" x14ac:dyDescent="0.25">
      <c r="F749374" s="195"/>
    </row>
    <row r="749375" spans="6:6" x14ac:dyDescent="0.25">
      <c r="F749375" s="195"/>
    </row>
    <row r="749376" spans="6:6" x14ac:dyDescent="0.25">
      <c r="F749376" s="195"/>
    </row>
    <row r="749377" spans="6:6" x14ac:dyDescent="0.25">
      <c r="F749377" s="195"/>
    </row>
    <row r="749378" spans="6:6" x14ac:dyDescent="0.25">
      <c r="F749378" s="195"/>
    </row>
    <row r="749379" spans="6:6" x14ac:dyDescent="0.25">
      <c r="F749379" s="195"/>
    </row>
    <row r="749380" spans="6:6" x14ac:dyDescent="0.25">
      <c r="F749380" s="195"/>
    </row>
    <row r="749381" spans="6:6" x14ac:dyDescent="0.25">
      <c r="F749381" s="195"/>
    </row>
    <row r="749382" spans="6:6" x14ac:dyDescent="0.25">
      <c r="F749382" s="195"/>
    </row>
    <row r="749383" spans="6:6" x14ac:dyDescent="0.25">
      <c r="F749383" s="195"/>
    </row>
    <row r="749384" spans="6:6" x14ac:dyDescent="0.25">
      <c r="F749384" s="195"/>
    </row>
    <row r="749385" spans="6:6" x14ac:dyDescent="0.25">
      <c r="F749385" s="195"/>
    </row>
    <row r="749386" spans="6:6" x14ac:dyDescent="0.25">
      <c r="F749386" s="195"/>
    </row>
    <row r="749387" spans="6:6" x14ac:dyDescent="0.25">
      <c r="F749387" s="195"/>
    </row>
    <row r="749388" spans="6:6" x14ac:dyDescent="0.25">
      <c r="F749388" s="195"/>
    </row>
    <row r="749389" spans="6:6" x14ac:dyDescent="0.25">
      <c r="F749389" s="195"/>
    </row>
    <row r="749390" spans="6:6" x14ac:dyDescent="0.25">
      <c r="F749390" s="195"/>
    </row>
    <row r="749391" spans="6:6" x14ac:dyDescent="0.25">
      <c r="F749391" s="195"/>
    </row>
    <row r="749392" spans="6:6" x14ac:dyDescent="0.25">
      <c r="F749392" s="195"/>
    </row>
    <row r="749393" spans="6:6" x14ac:dyDescent="0.25">
      <c r="F749393" s="195"/>
    </row>
    <row r="749394" spans="6:6" x14ac:dyDescent="0.25">
      <c r="F749394" s="195"/>
    </row>
    <row r="749395" spans="6:6" x14ac:dyDescent="0.25">
      <c r="F749395" s="195"/>
    </row>
    <row r="749396" spans="6:6" x14ac:dyDescent="0.25">
      <c r="F749396" s="195"/>
    </row>
    <row r="749397" spans="6:6" x14ac:dyDescent="0.25">
      <c r="F749397" s="195"/>
    </row>
    <row r="749398" spans="6:6" x14ac:dyDescent="0.25">
      <c r="F749398" s="195"/>
    </row>
    <row r="749399" spans="6:6" x14ac:dyDescent="0.25">
      <c r="F749399" s="195"/>
    </row>
    <row r="749400" spans="6:6" x14ac:dyDescent="0.25">
      <c r="F749400" s="195"/>
    </row>
    <row r="749401" spans="6:6" x14ac:dyDescent="0.25">
      <c r="F749401" s="195"/>
    </row>
    <row r="749402" spans="6:6" x14ac:dyDescent="0.25">
      <c r="F749402" s="195"/>
    </row>
    <row r="749403" spans="6:6" x14ac:dyDescent="0.25">
      <c r="F749403" s="195"/>
    </row>
    <row r="749404" spans="6:6" x14ac:dyDescent="0.25">
      <c r="F749404" s="195"/>
    </row>
    <row r="749405" spans="6:6" x14ac:dyDescent="0.25">
      <c r="F749405" s="195"/>
    </row>
    <row r="749406" spans="6:6" x14ac:dyDescent="0.25">
      <c r="F749406" s="195"/>
    </row>
    <row r="749407" spans="6:6" x14ac:dyDescent="0.25">
      <c r="F749407" s="195"/>
    </row>
    <row r="749408" spans="6:6" x14ac:dyDescent="0.25">
      <c r="F749408" s="195"/>
    </row>
    <row r="749409" spans="6:6" x14ac:dyDescent="0.25">
      <c r="F749409" s="195"/>
    </row>
    <row r="749410" spans="6:6" x14ac:dyDescent="0.25">
      <c r="F749410" s="195"/>
    </row>
    <row r="749411" spans="6:6" x14ac:dyDescent="0.25">
      <c r="F749411" s="195"/>
    </row>
    <row r="749412" spans="6:6" x14ac:dyDescent="0.25">
      <c r="F749412" s="195"/>
    </row>
    <row r="749413" spans="6:6" x14ac:dyDescent="0.25">
      <c r="F749413" s="195"/>
    </row>
    <row r="749414" spans="6:6" x14ac:dyDescent="0.25">
      <c r="F749414" s="195"/>
    </row>
    <row r="749415" spans="6:6" x14ac:dyDescent="0.25">
      <c r="F749415" s="195"/>
    </row>
    <row r="749416" spans="6:6" x14ac:dyDescent="0.25">
      <c r="F749416" s="195"/>
    </row>
    <row r="749417" spans="6:6" x14ac:dyDescent="0.25">
      <c r="F749417" s="195"/>
    </row>
    <row r="749418" spans="6:6" x14ac:dyDescent="0.25">
      <c r="F749418" s="195"/>
    </row>
    <row r="749419" spans="6:6" x14ac:dyDescent="0.25">
      <c r="F749419" s="195"/>
    </row>
    <row r="749420" spans="6:6" x14ac:dyDescent="0.25">
      <c r="F749420" s="195"/>
    </row>
    <row r="749421" spans="6:6" x14ac:dyDescent="0.25">
      <c r="F749421" s="195"/>
    </row>
    <row r="749422" spans="6:6" x14ac:dyDescent="0.25">
      <c r="F749422" s="195"/>
    </row>
    <row r="749423" spans="6:6" x14ac:dyDescent="0.25">
      <c r="F749423" s="195"/>
    </row>
    <row r="749424" spans="6:6" x14ac:dyDescent="0.25">
      <c r="F749424" s="195"/>
    </row>
    <row r="749425" spans="6:6" x14ac:dyDescent="0.25">
      <c r="F749425" s="195"/>
    </row>
    <row r="749426" spans="6:6" x14ac:dyDescent="0.25">
      <c r="F749426" s="195"/>
    </row>
    <row r="749427" spans="6:6" x14ac:dyDescent="0.25">
      <c r="F749427" s="195"/>
    </row>
    <row r="749428" spans="6:6" x14ac:dyDescent="0.25">
      <c r="F749428" s="195"/>
    </row>
    <row r="749429" spans="6:6" x14ac:dyDescent="0.25">
      <c r="F749429" s="195"/>
    </row>
    <row r="749430" spans="6:6" x14ac:dyDescent="0.25">
      <c r="F749430" s="195"/>
    </row>
    <row r="749431" spans="6:6" x14ac:dyDescent="0.25">
      <c r="F749431" s="195"/>
    </row>
    <row r="749432" spans="6:6" x14ac:dyDescent="0.25">
      <c r="F749432" s="195"/>
    </row>
    <row r="749433" spans="6:6" x14ac:dyDescent="0.25">
      <c r="F749433" s="195"/>
    </row>
    <row r="749434" spans="6:6" x14ac:dyDescent="0.25">
      <c r="F749434" s="195"/>
    </row>
    <row r="749435" spans="6:6" x14ac:dyDescent="0.25">
      <c r="F749435" s="195"/>
    </row>
    <row r="749436" spans="6:6" x14ac:dyDescent="0.25">
      <c r="F749436" s="195"/>
    </row>
    <row r="749437" spans="6:6" x14ac:dyDescent="0.25">
      <c r="F749437" s="195"/>
    </row>
    <row r="749438" spans="6:6" x14ac:dyDescent="0.25">
      <c r="F749438" s="195"/>
    </row>
    <row r="749439" spans="6:6" x14ac:dyDescent="0.25">
      <c r="F749439" s="195"/>
    </row>
    <row r="749440" spans="6:6" x14ac:dyDescent="0.25">
      <c r="F749440" s="195"/>
    </row>
    <row r="749441" spans="6:6" x14ac:dyDescent="0.25">
      <c r="F749441" s="195"/>
    </row>
    <row r="749442" spans="6:6" x14ac:dyDescent="0.25">
      <c r="F749442" s="195"/>
    </row>
    <row r="749443" spans="6:6" x14ac:dyDescent="0.25">
      <c r="F749443" s="195"/>
    </row>
    <row r="749444" spans="6:6" x14ac:dyDescent="0.25">
      <c r="F749444" s="195"/>
    </row>
    <row r="749445" spans="6:6" x14ac:dyDescent="0.25">
      <c r="F749445" s="195"/>
    </row>
    <row r="749446" spans="6:6" x14ac:dyDescent="0.25">
      <c r="F749446" s="195"/>
    </row>
    <row r="749447" spans="6:6" x14ac:dyDescent="0.25">
      <c r="F749447" s="195"/>
    </row>
    <row r="749448" spans="6:6" x14ac:dyDescent="0.25">
      <c r="F749448" s="195"/>
    </row>
    <row r="749449" spans="6:6" x14ac:dyDescent="0.25">
      <c r="F749449" s="195"/>
    </row>
    <row r="749450" spans="6:6" x14ac:dyDescent="0.25">
      <c r="F749450" s="195"/>
    </row>
    <row r="749451" spans="6:6" x14ac:dyDescent="0.25">
      <c r="F749451" s="195"/>
    </row>
    <row r="749452" spans="6:6" x14ac:dyDescent="0.25">
      <c r="F749452" s="195"/>
    </row>
    <row r="749453" spans="6:6" x14ac:dyDescent="0.25">
      <c r="F749453" s="195"/>
    </row>
    <row r="749454" spans="6:6" x14ac:dyDescent="0.25">
      <c r="F749454" s="195"/>
    </row>
    <row r="749455" spans="6:6" x14ac:dyDescent="0.25">
      <c r="F749455" s="195"/>
    </row>
    <row r="749456" spans="6:6" x14ac:dyDescent="0.25">
      <c r="F749456" s="195"/>
    </row>
    <row r="749457" spans="6:6" x14ac:dyDescent="0.25">
      <c r="F749457" s="195"/>
    </row>
    <row r="749458" spans="6:6" x14ac:dyDescent="0.25">
      <c r="F749458" s="195"/>
    </row>
    <row r="749459" spans="6:6" x14ac:dyDescent="0.25">
      <c r="F749459" s="195"/>
    </row>
    <row r="749460" spans="6:6" x14ac:dyDescent="0.25">
      <c r="F749460" s="195"/>
    </row>
    <row r="749461" spans="6:6" x14ac:dyDescent="0.25">
      <c r="F749461" s="195"/>
    </row>
    <row r="749462" spans="6:6" x14ac:dyDescent="0.25">
      <c r="F749462" s="195"/>
    </row>
    <row r="749463" spans="6:6" x14ac:dyDescent="0.25">
      <c r="F749463" s="195"/>
    </row>
    <row r="749464" spans="6:6" x14ac:dyDescent="0.25">
      <c r="F749464" s="195"/>
    </row>
    <row r="749465" spans="6:6" x14ac:dyDescent="0.25">
      <c r="F749465" s="195"/>
    </row>
    <row r="749466" spans="6:6" x14ac:dyDescent="0.25">
      <c r="F749466" s="195"/>
    </row>
    <row r="749467" spans="6:6" x14ac:dyDescent="0.25">
      <c r="F749467" s="195"/>
    </row>
    <row r="749468" spans="6:6" x14ac:dyDescent="0.25">
      <c r="F749468" s="195"/>
    </row>
    <row r="749469" spans="6:6" x14ac:dyDescent="0.25">
      <c r="F749469" s="195"/>
    </row>
    <row r="749470" spans="6:6" x14ac:dyDescent="0.25">
      <c r="F749470" s="195"/>
    </row>
    <row r="749471" spans="6:6" x14ac:dyDescent="0.25">
      <c r="F749471" s="195"/>
    </row>
    <row r="749472" spans="6:6" x14ac:dyDescent="0.25">
      <c r="F749472" s="195"/>
    </row>
    <row r="749473" spans="6:6" x14ac:dyDescent="0.25">
      <c r="F749473" s="195"/>
    </row>
    <row r="749474" spans="6:6" x14ac:dyDescent="0.25">
      <c r="F749474" s="195"/>
    </row>
    <row r="749475" spans="6:6" x14ac:dyDescent="0.25">
      <c r="F749475" s="195"/>
    </row>
    <row r="749476" spans="6:6" x14ac:dyDescent="0.25">
      <c r="F749476" s="195"/>
    </row>
    <row r="749477" spans="6:6" x14ac:dyDescent="0.25">
      <c r="F749477" s="195"/>
    </row>
    <row r="749478" spans="6:6" x14ac:dyDescent="0.25">
      <c r="F749478" s="195"/>
    </row>
    <row r="749479" spans="6:6" x14ac:dyDescent="0.25">
      <c r="F749479" s="195"/>
    </row>
    <row r="749480" spans="6:6" x14ac:dyDescent="0.25">
      <c r="F749480" s="195"/>
    </row>
    <row r="749481" spans="6:6" x14ac:dyDescent="0.25">
      <c r="F749481" s="195"/>
    </row>
    <row r="749482" spans="6:6" x14ac:dyDescent="0.25">
      <c r="F749482" s="195"/>
    </row>
    <row r="749483" spans="6:6" x14ac:dyDescent="0.25">
      <c r="F749483" s="195"/>
    </row>
    <row r="749484" spans="6:6" x14ac:dyDescent="0.25">
      <c r="F749484" s="195"/>
    </row>
    <row r="749485" spans="6:6" x14ac:dyDescent="0.25">
      <c r="F749485" s="195"/>
    </row>
    <row r="749486" spans="6:6" x14ac:dyDescent="0.25">
      <c r="F749486" s="195"/>
    </row>
    <row r="749487" spans="6:6" x14ac:dyDescent="0.25">
      <c r="F749487" s="195"/>
    </row>
    <row r="749488" spans="6:6" x14ac:dyDescent="0.25">
      <c r="F749488" s="195"/>
    </row>
    <row r="749489" spans="6:6" x14ac:dyDescent="0.25">
      <c r="F749489" s="195"/>
    </row>
    <row r="749490" spans="6:6" x14ac:dyDescent="0.25">
      <c r="F749490" s="195"/>
    </row>
    <row r="749491" spans="6:6" x14ac:dyDescent="0.25">
      <c r="F749491" s="195"/>
    </row>
    <row r="749492" spans="6:6" x14ac:dyDescent="0.25">
      <c r="F749492" s="195"/>
    </row>
    <row r="749493" spans="6:6" x14ac:dyDescent="0.25">
      <c r="F749493" s="195"/>
    </row>
    <row r="749494" spans="6:6" x14ac:dyDescent="0.25">
      <c r="F749494" s="195"/>
    </row>
    <row r="749495" spans="6:6" x14ac:dyDescent="0.25">
      <c r="F749495" s="195"/>
    </row>
    <row r="749496" spans="6:6" x14ac:dyDescent="0.25">
      <c r="F749496" s="195"/>
    </row>
    <row r="749497" spans="6:6" x14ac:dyDescent="0.25">
      <c r="F749497" s="195"/>
    </row>
    <row r="749498" spans="6:6" x14ac:dyDescent="0.25">
      <c r="F749498" s="195"/>
    </row>
    <row r="749499" spans="6:6" x14ac:dyDescent="0.25">
      <c r="F749499" s="195"/>
    </row>
    <row r="749500" spans="6:6" x14ac:dyDescent="0.25">
      <c r="F749500" s="195"/>
    </row>
    <row r="749501" spans="6:6" x14ac:dyDescent="0.25">
      <c r="F749501" s="195"/>
    </row>
    <row r="749502" spans="6:6" x14ac:dyDescent="0.25">
      <c r="F749502" s="195"/>
    </row>
    <row r="749503" spans="6:6" x14ac:dyDescent="0.25">
      <c r="F749503" s="195"/>
    </row>
    <row r="749504" spans="6:6" x14ac:dyDescent="0.25">
      <c r="F749504" s="195"/>
    </row>
    <row r="749505" spans="6:6" x14ac:dyDescent="0.25">
      <c r="F749505" s="195"/>
    </row>
    <row r="749506" spans="6:6" x14ac:dyDescent="0.25">
      <c r="F749506" s="195"/>
    </row>
    <row r="749507" spans="6:6" x14ac:dyDescent="0.25">
      <c r="F749507" s="195"/>
    </row>
    <row r="749508" spans="6:6" x14ac:dyDescent="0.25">
      <c r="F749508" s="195"/>
    </row>
    <row r="749509" spans="6:6" x14ac:dyDescent="0.25">
      <c r="F749509" s="195"/>
    </row>
    <row r="749510" spans="6:6" x14ac:dyDescent="0.25">
      <c r="F749510" s="195"/>
    </row>
    <row r="749511" spans="6:6" x14ac:dyDescent="0.25">
      <c r="F749511" s="195"/>
    </row>
    <row r="749512" spans="6:6" x14ac:dyDescent="0.25">
      <c r="F749512" s="195"/>
    </row>
    <row r="749513" spans="6:6" x14ac:dyDescent="0.25">
      <c r="F749513" s="195"/>
    </row>
    <row r="749514" spans="6:6" x14ac:dyDescent="0.25">
      <c r="F749514" s="195"/>
    </row>
    <row r="749515" spans="6:6" x14ac:dyDescent="0.25">
      <c r="F749515" s="195"/>
    </row>
    <row r="749516" spans="6:6" x14ac:dyDescent="0.25">
      <c r="F749516" s="195"/>
    </row>
    <row r="749517" spans="6:6" x14ac:dyDescent="0.25">
      <c r="F749517" s="195"/>
    </row>
    <row r="749518" spans="6:6" x14ac:dyDescent="0.25">
      <c r="F749518" s="195"/>
    </row>
    <row r="749519" spans="6:6" x14ac:dyDescent="0.25">
      <c r="F749519" s="195"/>
    </row>
    <row r="749520" spans="6:6" x14ac:dyDescent="0.25">
      <c r="F749520" s="195"/>
    </row>
    <row r="749521" spans="6:6" x14ac:dyDescent="0.25">
      <c r="F749521" s="195"/>
    </row>
    <row r="749522" spans="6:6" x14ac:dyDescent="0.25">
      <c r="F749522" s="195"/>
    </row>
    <row r="749523" spans="6:6" x14ac:dyDescent="0.25">
      <c r="F749523" s="195"/>
    </row>
    <row r="749524" spans="6:6" x14ac:dyDescent="0.25">
      <c r="F749524" s="195"/>
    </row>
    <row r="749525" spans="6:6" x14ac:dyDescent="0.25">
      <c r="F749525" s="195"/>
    </row>
    <row r="749526" spans="6:6" x14ac:dyDescent="0.25">
      <c r="F749526" s="195"/>
    </row>
    <row r="749527" spans="6:6" x14ac:dyDescent="0.25">
      <c r="F749527" s="195"/>
    </row>
    <row r="749528" spans="6:6" x14ac:dyDescent="0.25">
      <c r="F749528" s="195"/>
    </row>
    <row r="749529" spans="6:6" x14ac:dyDescent="0.25">
      <c r="F749529" s="195"/>
    </row>
    <row r="749530" spans="6:6" x14ac:dyDescent="0.25">
      <c r="F749530" s="195"/>
    </row>
    <row r="749531" spans="6:6" x14ac:dyDescent="0.25">
      <c r="F749531" s="195"/>
    </row>
    <row r="749532" spans="6:6" x14ac:dyDescent="0.25">
      <c r="F749532" s="195"/>
    </row>
    <row r="749533" spans="6:6" x14ac:dyDescent="0.25">
      <c r="F749533" s="195"/>
    </row>
    <row r="749534" spans="6:6" x14ac:dyDescent="0.25">
      <c r="F749534" s="195"/>
    </row>
    <row r="749535" spans="6:6" x14ac:dyDescent="0.25">
      <c r="F749535" s="195"/>
    </row>
    <row r="749536" spans="6:6" x14ac:dyDescent="0.25">
      <c r="F749536" s="195"/>
    </row>
    <row r="749537" spans="6:6" x14ac:dyDescent="0.25">
      <c r="F749537" s="195"/>
    </row>
    <row r="749538" spans="6:6" x14ac:dyDescent="0.25">
      <c r="F749538" s="195"/>
    </row>
    <row r="749539" spans="6:6" x14ac:dyDescent="0.25">
      <c r="F749539" s="195"/>
    </row>
    <row r="749540" spans="6:6" x14ac:dyDescent="0.25">
      <c r="F749540" s="195"/>
    </row>
    <row r="749541" spans="6:6" x14ac:dyDescent="0.25">
      <c r="F749541" s="195"/>
    </row>
    <row r="749542" spans="6:6" x14ac:dyDescent="0.25">
      <c r="F749542" s="195"/>
    </row>
    <row r="749543" spans="6:6" x14ac:dyDescent="0.25">
      <c r="F749543" s="195"/>
    </row>
    <row r="749544" spans="6:6" x14ac:dyDescent="0.25">
      <c r="F749544" s="195"/>
    </row>
    <row r="749545" spans="6:6" x14ac:dyDescent="0.25">
      <c r="F749545" s="195"/>
    </row>
    <row r="749546" spans="6:6" x14ac:dyDescent="0.25">
      <c r="F749546" s="195"/>
    </row>
    <row r="749547" spans="6:6" x14ac:dyDescent="0.25">
      <c r="F749547" s="195"/>
    </row>
    <row r="749548" spans="6:6" x14ac:dyDescent="0.25">
      <c r="F749548" s="195"/>
    </row>
    <row r="749549" spans="6:6" x14ac:dyDescent="0.25">
      <c r="F749549" s="195"/>
    </row>
    <row r="749550" spans="6:6" x14ac:dyDescent="0.25">
      <c r="F749550" s="195"/>
    </row>
    <row r="749551" spans="6:6" x14ac:dyDescent="0.25">
      <c r="F749551" s="195"/>
    </row>
    <row r="749552" spans="6:6" x14ac:dyDescent="0.25">
      <c r="F749552" s="195"/>
    </row>
    <row r="749553" spans="6:6" x14ac:dyDescent="0.25">
      <c r="F749553" s="195"/>
    </row>
    <row r="749554" spans="6:6" x14ac:dyDescent="0.25">
      <c r="F749554" s="195"/>
    </row>
    <row r="749555" spans="6:6" x14ac:dyDescent="0.25">
      <c r="F749555" s="195"/>
    </row>
    <row r="749556" spans="6:6" x14ac:dyDescent="0.25">
      <c r="F749556" s="195"/>
    </row>
    <row r="749557" spans="6:6" x14ac:dyDescent="0.25">
      <c r="F749557" s="195"/>
    </row>
    <row r="749558" spans="6:6" x14ac:dyDescent="0.25">
      <c r="F749558" s="195"/>
    </row>
    <row r="749559" spans="6:6" x14ac:dyDescent="0.25">
      <c r="F749559" s="195"/>
    </row>
    <row r="749560" spans="6:6" x14ac:dyDescent="0.25">
      <c r="F749560" s="195"/>
    </row>
    <row r="749561" spans="6:6" x14ac:dyDescent="0.25">
      <c r="F749561" s="195"/>
    </row>
    <row r="749562" spans="6:6" x14ac:dyDescent="0.25">
      <c r="F749562" s="195"/>
    </row>
    <row r="749563" spans="6:6" x14ac:dyDescent="0.25">
      <c r="F749563" s="195"/>
    </row>
    <row r="749564" spans="6:6" x14ac:dyDescent="0.25">
      <c r="F749564" s="195"/>
    </row>
    <row r="749565" spans="6:6" x14ac:dyDescent="0.25">
      <c r="F749565" s="195"/>
    </row>
    <row r="749566" spans="6:6" x14ac:dyDescent="0.25">
      <c r="F749566" s="195"/>
    </row>
    <row r="749567" spans="6:6" x14ac:dyDescent="0.25">
      <c r="F749567" s="195"/>
    </row>
    <row r="749568" spans="6:6" x14ac:dyDescent="0.25">
      <c r="F749568" s="195"/>
    </row>
    <row r="749569" spans="6:6" x14ac:dyDescent="0.25">
      <c r="F749569" s="195"/>
    </row>
    <row r="749570" spans="6:6" x14ac:dyDescent="0.25">
      <c r="F749570" s="195"/>
    </row>
    <row r="749571" spans="6:6" x14ac:dyDescent="0.25">
      <c r="F749571" s="195"/>
    </row>
    <row r="749572" spans="6:6" x14ac:dyDescent="0.25">
      <c r="F749572" s="195"/>
    </row>
    <row r="749573" spans="6:6" x14ac:dyDescent="0.25">
      <c r="F749573" s="195"/>
    </row>
    <row r="749574" spans="6:6" x14ac:dyDescent="0.25">
      <c r="F749574" s="195"/>
    </row>
    <row r="749575" spans="6:6" x14ac:dyDescent="0.25">
      <c r="F749575" s="195"/>
    </row>
    <row r="749576" spans="6:6" x14ac:dyDescent="0.25">
      <c r="F749576" s="195"/>
    </row>
    <row r="749577" spans="6:6" x14ac:dyDescent="0.25">
      <c r="F749577" s="195"/>
    </row>
    <row r="749578" spans="6:6" x14ac:dyDescent="0.25">
      <c r="F749578" s="195"/>
    </row>
    <row r="749579" spans="6:6" x14ac:dyDescent="0.25">
      <c r="F749579" s="195"/>
    </row>
    <row r="749580" spans="6:6" x14ac:dyDescent="0.25">
      <c r="F749580" s="195"/>
    </row>
    <row r="749581" spans="6:6" x14ac:dyDescent="0.25">
      <c r="F749581" s="195"/>
    </row>
    <row r="749582" spans="6:6" x14ac:dyDescent="0.25">
      <c r="F749582" s="195"/>
    </row>
    <row r="749583" spans="6:6" x14ac:dyDescent="0.25">
      <c r="F749583" s="195"/>
    </row>
    <row r="749584" spans="6:6" x14ac:dyDescent="0.25">
      <c r="F749584" s="195"/>
    </row>
    <row r="749585" spans="6:6" x14ac:dyDescent="0.25">
      <c r="F749585" s="195"/>
    </row>
    <row r="749586" spans="6:6" x14ac:dyDescent="0.25">
      <c r="F749586" s="195"/>
    </row>
    <row r="749587" spans="6:6" x14ac:dyDescent="0.25">
      <c r="F749587" s="195"/>
    </row>
    <row r="749588" spans="6:6" x14ac:dyDescent="0.25">
      <c r="F749588" s="195"/>
    </row>
    <row r="749589" spans="6:6" x14ac:dyDescent="0.25">
      <c r="F749589" s="195"/>
    </row>
    <row r="749590" spans="6:6" x14ac:dyDescent="0.25">
      <c r="F749590" s="195"/>
    </row>
    <row r="749591" spans="6:6" x14ac:dyDescent="0.25">
      <c r="F749591" s="195"/>
    </row>
    <row r="749592" spans="6:6" x14ac:dyDescent="0.25">
      <c r="F749592" s="195"/>
    </row>
    <row r="749593" spans="6:6" x14ac:dyDescent="0.25">
      <c r="F749593" s="195"/>
    </row>
    <row r="749594" spans="6:6" x14ac:dyDescent="0.25">
      <c r="F749594" s="195"/>
    </row>
    <row r="749595" spans="6:6" x14ac:dyDescent="0.25">
      <c r="F749595" s="195"/>
    </row>
    <row r="749596" spans="6:6" x14ac:dyDescent="0.25">
      <c r="F749596" s="195"/>
    </row>
    <row r="749597" spans="6:6" x14ac:dyDescent="0.25">
      <c r="F749597" s="195"/>
    </row>
    <row r="749598" spans="6:6" x14ac:dyDescent="0.25">
      <c r="F749598" s="195"/>
    </row>
    <row r="749599" spans="6:6" x14ac:dyDescent="0.25">
      <c r="F749599" s="195"/>
    </row>
    <row r="749600" spans="6:6" x14ac:dyDescent="0.25">
      <c r="F749600" s="195"/>
    </row>
    <row r="749601" spans="6:6" x14ac:dyDescent="0.25">
      <c r="F749601" s="195"/>
    </row>
    <row r="749602" spans="6:6" x14ac:dyDescent="0.25">
      <c r="F749602" s="195"/>
    </row>
    <row r="749603" spans="6:6" x14ac:dyDescent="0.25">
      <c r="F749603" s="195"/>
    </row>
    <row r="749604" spans="6:6" x14ac:dyDescent="0.25">
      <c r="F749604" s="195"/>
    </row>
    <row r="749605" spans="6:6" x14ac:dyDescent="0.25">
      <c r="F749605" s="195"/>
    </row>
    <row r="749606" spans="6:6" x14ac:dyDescent="0.25">
      <c r="F749606" s="195"/>
    </row>
    <row r="749607" spans="6:6" x14ac:dyDescent="0.25">
      <c r="F749607" s="195"/>
    </row>
    <row r="749608" spans="6:6" x14ac:dyDescent="0.25">
      <c r="F749608" s="195"/>
    </row>
    <row r="749609" spans="6:6" x14ac:dyDescent="0.25">
      <c r="F749609" s="195"/>
    </row>
    <row r="749610" spans="6:6" x14ac:dyDescent="0.25">
      <c r="F749610" s="195"/>
    </row>
    <row r="749611" spans="6:6" x14ac:dyDescent="0.25">
      <c r="F749611" s="195"/>
    </row>
    <row r="749612" spans="6:6" x14ac:dyDescent="0.25">
      <c r="F749612" s="195"/>
    </row>
    <row r="749613" spans="6:6" x14ac:dyDescent="0.25">
      <c r="F749613" s="195"/>
    </row>
    <row r="749614" spans="6:6" x14ac:dyDescent="0.25">
      <c r="F749614" s="195"/>
    </row>
    <row r="749615" spans="6:6" x14ac:dyDescent="0.25">
      <c r="F749615" s="195"/>
    </row>
    <row r="749616" spans="6:6" x14ac:dyDescent="0.25">
      <c r="F749616" s="195"/>
    </row>
    <row r="749617" spans="6:6" x14ac:dyDescent="0.25">
      <c r="F749617" s="195"/>
    </row>
    <row r="749618" spans="6:6" x14ac:dyDescent="0.25">
      <c r="F749618" s="195"/>
    </row>
    <row r="749619" spans="6:6" x14ac:dyDescent="0.25">
      <c r="F749619" s="195"/>
    </row>
    <row r="749620" spans="6:6" x14ac:dyDescent="0.25">
      <c r="F749620" s="195"/>
    </row>
    <row r="749621" spans="6:6" x14ac:dyDescent="0.25">
      <c r="F749621" s="195"/>
    </row>
    <row r="749622" spans="6:6" x14ac:dyDescent="0.25">
      <c r="F749622" s="195"/>
    </row>
    <row r="749623" spans="6:6" x14ac:dyDescent="0.25">
      <c r="F749623" s="195"/>
    </row>
    <row r="749624" spans="6:6" x14ac:dyDescent="0.25">
      <c r="F749624" s="195"/>
    </row>
    <row r="749625" spans="6:6" x14ac:dyDescent="0.25">
      <c r="F749625" s="195"/>
    </row>
    <row r="749626" spans="6:6" x14ac:dyDescent="0.25">
      <c r="F749626" s="195"/>
    </row>
    <row r="749627" spans="6:6" x14ac:dyDescent="0.25">
      <c r="F749627" s="195"/>
    </row>
    <row r="749628" spans="6:6" x14ac:dyDescent="0.25">
      <c r="F749628" s="195"/>
    </row>
    <row r="749629" spans="6:6" x14ac:dyDescent="0.25">
      <c r="F749629" s="195"/>
    </row>
    <row r="749630" spans="6:6" x14ac:dyDescent="0.25">
      <c r="F749630" s="195"/>
    </row>
    <row r="749631" spans="6:6" x14ac:dyDescent="0.25">
      <c r="F749631" s="195"/>
    </row>
    <row r="749632" spans="6:6" x14ac:dyDescent="0.25">
      <c r="F749632" s="195"/>
    </row>
    <row r="754750" spans="6:6" x14ac:dyDescent="0.25">
      <c r="F754750" s="195"/>
    </row>
    <row r="754751" spans="6:6" x14ac:dyDescent="0.25">
      <c r="F754751" s="195"/>
    </row>
    <row r="754752" spans="6:6" x14ac:dyDescent="0.25">
      <c r="F754752" s="195"/>
    </row>
    <row r="754753" spans="6:6" x14ac:dyDescent="0.25">
      <c r="F754753" s="195"/>
    </row>
    <row r="754754" spans="6:6" x14ac:dyDescent="0.25">
      <c r="F754754" s="195"/>
    </row>
    <row r="754755" spans="6:6" x14ac:dyDescent="0.25">
      <c r="F754755" s="195"/>
    </row>
    <row r="754756" spans="6:6" x14ac:dyDescent="0.25">
      <c r="F754756" s="195"/>
    </row>
    <row r="754757" spans="6:6" x14ac:dyDescent="0.25">
      <c r="F754757" s="195"/>
    </row>
    <row r="754758" spans="6:6" x14ac:dyDescent="0.25">
      <c r="F754758" s="195"/>
    </row>
    <row r="754759" spans="6:6" x14ac:dyDescent="0.25">
      <c r="F754759" s="195"/>
    </row>
    <row r="754760" spans="6:6" x14ac:dyDescent="0.25">
      <c r="F754760" s="195"/>
    </row>
    <row r="754761" spans="6:6" x14ac:dyDescent="0.25">
      <c r="F754761" s="195"/>
    </row>
    <row r="754762" spans="6:6" x14ac:dyDescent="0.25">
      <c r="F754762" s="195"/>
    </row>
    <row r="754763" spans="6:6" x14ac:dyDescent="0.25">
      <c r="F754763" s="195"/>
    </row>
    <row r="754764" spans="6:6" x14ac:dyDescent="0.25">
      <c r="F754764" s="195"/>
    </row>
    <row r="754765" spans="6:6" x14ac:dyDescent="0.25">
      <c r="F754765" s="195"/>
    </row>
    <row r="754766" spans="6:6" x14ac:dyDescent="0.25">
      <c r="F754766" s="195"/>
    </row>
    <row r="754767" spans="6:6" x14ac:dyDescent="0.25">
      <c r="F754767" s="195"/>
    </row>
    <row r="754768" spans="6:6" x14ac:dyDescent="0.25">
      <c r="F754768" s="195"/>
    </row>
    <row r="754769" spans="6:6" x14ac:dyDescent="0.25">
      <c r="F754769" s="195"/>
    </row>
    <row r="754770" spans="6:6" x14ac:dyDescent="0.25">
      <c r="F754770" s="195"/>
    </row>
    <row r="754771" spans="6:6" x14ac:dyDescent="0.25">
      <c r="F754771" s="195"/>
    </row>
    <row r="754772" spans="6:6" x14ac:dyDescent="0.25">
      <c r="F754772" s="195"/>
    </row>
    <row r="754773" spans="6:6" x14ac:dyDescent="0.25">
      <c r="F754773" s="195"/>
    </row>
    <row r="754774" spans="6:6" x14ac:dyDescent="0.25">
      <c r="F754774" s="195"/>
    </row>
    <row r="754775" spans="6:6" x14ac:dyDescent="0.25">
      <c r="F754775" s="195"/>
    </row>
    <row r="754776" spans="6:6" x14ac:dyDescent="0.25">
      <c r="F754776" s="195"/>
    </row>
    <row r="754777" spans="6:6" x14ac:dyDescent="0.25">
      <c r="F754777" s="195"/>
    </row>
    <row r="754778" spans="6:6" x14ac:dyDescent="0.25">
      <c r="F754778" s="195"/>
    </row>
    <row r="754779" spans="6:6" x14ac:dyDescent="0.25">
      <c r="F754779" s="195"/>
    </row>
    <row r="754780" spans="6:6" x14ac:dyDescent="0.25">
      <c r="F754780" s="195"/>
    </row>
    <row r="754781" spans="6:6" x14ac:dyDescent="0.25">
      <c r="F754781" s="195"/>
    </row>
    <row r="754782" spans="6:6" x14ac:dyDescent="0.25">
      <c r="F754782" s="195"/>
    </row>
    <row r="754783" spans="6:6" x14ac:dyDescent="0.25">
      <c r="F754783" s="195"/>
    </row>
    <row r="754784" spans="6:6" x14ac:dyDescent="0.25">
      <c r="F754784" s="195"/>
    </row>
    <row r="754785" spans="6:6" x14ac:dyDescent="0.25">
      <c r="F754785" s="195"/>
    </row>
    <row r="754786" spans="6:6" x14ac:dyDescent="0.25">
      <c r="F754786" s="195"/>
    </row>
    <row r="754787" spans="6:6" x14ac:dyDescent="0.25">
      <c r="F754787" s="195"/>
    </row>
    <row r="754788" spans="6:6" x14ac:dyDescent="0.25">
      <c r="F754788" s="195"/>
    </row>
    <row r="754789" spans="6:6" x14ac:dyDescent="0.25">
      <c r="F754789" s="195"/>
    </row>
    <row r="754790" spans="6:6" x14ac:dyDescent="0.25">
      <c r="F754790" s="195"/>
    </row>
    <row r="754791" spans="6:6" x14ac:dyDescent="0.25">
      <c r="F754791" s="195"/>
    </row>
    <row r="754792" spans="6:6" x14ac:dyDescent="0.25">
      <c r="F754792" s="195"/>
    </row>
    <row r="754793" spans="6:6" x14ac:dyDescent="0.25">
      <c r="F754793" s="195"/>
    </row>
    <row r="754794" spans="6:6" x14ac:dyDescent="0.25">
      <c r="F754794" s="195"/>
    </row>
    <row r="754795" spans="6:6" x14ac:dyDescent="0.25">
      <c r="F754795" s="195"/>
    </row>
    <row r="754796" spans="6:6" x14ac:dyDescent="0.25">
      <c r="F754796" s="195"/>
    </row>
    <row r="754797" spans="6:6" x14ac:dyDescent="0.25">
      <c r="F754797" s="195"/>
    </row>
    <row r="754798" spans="6:6" x14ac:dyDescent="0.25">
      <c r="F754798" s="195"/>
    </row>
    <row r="754799" spans="6:6" x14ac:dyDescent="0.25">
      <c r="F754799" s="195"/>
    </row>
    <row r="754800" spans="6:6" x14ac:dyDescent="0.25">
      <c r="F754800" s="195"/>
    </row>
    <row r="754801" spans="6:6" x14ac:dyDescent="0.25">
      <c r="F754801" s="195"/>
    </row>
    <row r="754802" spans="6:6" x14ac:dyDescent="0.25">
      <c r="F754802" s="195"/>
    </row>
    <row r="754803" spans="6:6" x14ac:dyDescent="0.25">
      <c r="F754803" s="195"/>
    </row>
    <row r="754804" spans="6:6" x14ac:dyDescent="0.25">
      <c r="F754804" s="195"/>
    </row>
    <row r="754805" spans="6:6" x14ac:dyDescent="0.25">
      <c r="F754805" s="195"/>
    </row>
    <row r="754806" spans="6:6" x14ac:dyDescent="0.25">
      <c r="F754806" s="195"/>
    </row>
    <row r="754807" spans="6:6" x14ac:dyDescent="0.25">
      <c r="F754807" s="195"/>
    </row>
    <row r="754808" spans="6:6" x14ac:dyDescent="0.25">
      <c r="F754808" s="195"/>
    </row>
    <row r="754809" spans="6:6" x14ac:dyDescent="0.25">
      <c r="F754809" s="195"/>
    </row>
    <row r="754810" spans="6:6" x14ac:dyDescent="0.25">
      <c r="F754810" s="195"/>
    </row>
    <row r="754811" spans="6:6" x14ac:dyDescent="0.25">
      <c r="F754811" s="195"/>
    </row>
    <row r="754812" spans="6:6" x14ac:dyDescent="0.25">
      <c r="F754812" s="195"/>
    </row>
    <row r="754813" spans="6:6" x14ac:dyDescent="0.25">
      <c r="F754813" s="195"/>
    </row>
    <row r="754814" spans="6:6" x14ac:dyDescent="0.25">
      <c r="F754814" s="195"/>
    </row>
    <row r="754815" spans="6:6" x14ac:dyDescent="0.25">
      <c r="F754815" s="195"/>
    </row>
    <row r="754816" spans="6:6" x14ac:dyDescent="0.25">
      <c r="F754816" s="195"/>
    </row>
    <row r="754817" spans="6:6" x14ac:dyDescent="0.25">
      <c r="F754817" s="195"/>
    </row>
    <row r="754818" spans="6:6" x14ac:dyDescent="0.25">
      <c r="F754818" s="195"/>
    </row>
    <row r="754819" spans="6:6" x14ac:dyDescent="0.25">
      <c r="F754819" s="195"/>
    </row>
    <row r="754820" spans="6:6" x14ac:dyDescent="0.25">
      <c r="F754820" s="195"/>
    </row>
    <row r="754821" spans="6:6" x14ac:dyDescent="0.25">
      <c r="F754821" s="195"/>
    </row>
    <row r="754822" spans="6:6" x14ac:dyDescent="0.25">
      <c r="F754822" s="195"/>
    </row>
    <row r="754823" spans="6:6" x14ac:dyDescent="0.25">
      <c r="F754823" s="195"/>
    </row>
    <row r="754824" spans="6:6" x14ac:dyDescent="0.25">
      <c r="F754824" s="195"/>
    </row>
    <row r="754825" spans="6:6" x14ac:dyDescent="0.25">
      <c r="F754825" s="195"/>
    </row>
    <row r="754826" spans="6:6" x14ac:dyDescent="0.25">
      <c r="F754826" s="195"/>
    </row>
    <row r="754827" spans="6:6" x14ac:dyDescent="0.25">
      <c r="F754827" s="195"/>
    </row>
    <row r="754828" spans="6:6" x14ac:dyDescent="0.25">
      <c r="F754828" s="195"/>
    </row>
    <row r="754829" spans="6:6" x14ac:dyDescent="0.25">
      <c r="F754829" s="195"/>
    </row>
    <row r="754830" spans="6:6" x14ac:dyDescent="0.25">
      <c r="F754830" s="195"/>
    </row>
    <row r="754831" spans="6:6" x14ac:dyDescent="0.25">
      <c r="F754831" s="195"/>
    </row>
    <row r="754832" spans="6:6" x14ac:dyDescent="0.25">
      <c r="F754832" s="195"/>
    </row>
    <row r="754833" spans="6:6" x14ac:dyDescent="0.25">
      <c r="F754833" s="195"/>
    </row>
    <row r="754834" spans="6:6" x14ac:dyDescent="0.25">
      <c r="F754834" s="195"/>
    </row>
    <row r="754835" spans="6:6" x14ac:dyDescent="0.25">
      <c r="F754835" s="195"/>
    </row>
    <row r="754836" spans="6:6" x14ac:dyDescent="0.25">
      <c r="F754836" s="195"/>
    </row>
    <row r="754837" spans="6:6" x14ac:dyDescent="0.25">
      <c r="F754837" s="195"/>
    </row>
    <row r="754838" spans="6:6" x14ac:dyDescent="0.25">
      <c r="F754838" s="195"/>
    </row>
    <row r="754839" spans="6:6" x14ac:dyDescent="0.25">
      <c r="F754839" s="195"/>
    </row>
    <row r="754840" spans="6:6" x14ac:dyDescent="0.25">
      <c r="F754840" s="195"/>
    </row>
    <row r="754841" spans="6:6" x14ac:dyDescent="0.25">
      <c r="F754841" s="195"/>
    </row>
    <row r="754842" spans="6:6" x14ac:dyDescent="0.25">
      <c r="F754842" s="195"/>
    </row>
    <row r="754843" spans="6:6" x14ac:dyDescent="0.25">
      <c r="F754843" s="195"/>
    </row>
    <row r="754844" spans="6:6" x14ac:dyDescent="0.25">
      <c r="F754844" s="195"/>
    </row>
    <row r="754845" spans="6:6" x14ac:dyDescent="0.25">
      <c r="F754845" s="195"/>
    </row>
    <row r="754846" spans="6:6" x14ac:dyDescent="0.25">
      <c r="F754846" s="195"/>
    </row>
    <row r="754847" spans="6:6" x14ac:dyDescent="0.25">
      <c r="F754847" s="195"/>
    </row>
    <row r="754848" spans="6:6" x14ac:dyDescent="0.25">
      <c r="F754848" s="195"/>
    </row>
    <row r="754849" spans="6:6" x14ac:dyDescent="0.25">
      <c r="F754849" s="195"/>
    </row>
    <row r="754850" spans="6:6" x14ac:dyDescent="0.25">
      <c r="F754850" s="195"/>
    </row>
    <row r="754851" spans="6:6" x14ac:dyDescent="0.25">
      <c r="F754851" s="195"/>
    </row>
    <row r="754852" spans="6:6" x14ac:dyDescent="0.25">
      <c r="F754852" s="195"/>
    </row>
    <row r="754853" spans="6:6" x14ac:dyDescent="0.25">
      <c r="F754853" s="195"/>
    </row>
    <row r="754854" spans="6:6" x14ac:dyDescent="0.25">
      <c r="F754854" s="195"/>
    </row>
    <row r="754855" spans="6:6" x14ac:dyDescent="0.25">
      <c r="F754855" s="195"/>
    </row>
    <row r="754856" spans="6:6" x14ac:dyDescent="0.25">
      <c r="F754856" s="195"/>
    </row>
    <row r="754857" spans="6:6" x14ac:dyDescent="0.25">
      <c r="F754857" s="195"/>
    </row>
    <row r="754858" spans="6:6" x14ac:dyDescent="0.25">
      <c r="F754858" s="195"/>
    </row>
    <row r="754859" spans="6:6" x14ac:dyDescent="0.25">
      <c r="F754859" s="195"/>
    </row>
    <row r="754860" spans="6:6" x14ac:dyDescent="0.25">
      <c r="F754860" s="195"/>
    </row>
    <row r="754861" spans="6:6" x14ac:dyDescent="0.25">
      <c r="F754861" s="195"/>
    </row>
    <row r="754862" spans="6:6" x14ac:dyDescent="0.25">
      <c r="F754862" s="195"/>
    </row>
    <row r="754863" spans="6:6" x14ac:dyDescent="0.25">
      <c r="F754863" s="195"/>
    </row>
    <row r="754864" spans="6:6" x14ac:dyDescent="0.25">
      <c r="F754864" s="195"/>
    </row>
    <row r="754865" spans="6:6" x14ac:dyDescent="0.25">
      <c r="F754865" s="195"/>
    </row>
    <row r="754866" spans="6:6" x14ac:dyDescent="0.25">
      <c r="F754866" s="195"/>
    </row>
    <row r="754867" spans="6:6" x14ac:dyDescent="0.25">
      <c r="F754867" s="195"/>
    </row>
    <row r="754868" spans="6:6" x14ac:dyDescent="0.25">
      <c r="F754868" s="195"/>
    </row>
    <row r="754869" spans="6:6" x14ac:dyDescent="0.25">
      <c r="F754869" s="195"/>
    </row>
    <row r="754870" spans="6:6" x14ac:dyDescent="0.25">
      <c r="F754870" s="195"/>
    </row>
    <row r="754871" spans="6:6" x14ac:dyDescent="0.25">
      <c r="F754871" s="195"/>
    </row>
    <row r="754872" spans="6:6" x14ac:dyDescent="0.25">
      <c r="F754872" s="195"/>
    </row>
    <row r="754873" spans="6:6" x14ac:dyDescent="0.25">
      <c r="F754873" s="195"/>
    </row>
    <row r="754874" spans="6:6" x14ac:dyDescent="0.25">
      <c r="F754874" s="195"/>
    </row>
    <row r="754875" spans="6:6" x14ac:dyDescent="0.25">
      <c r="F754875" s="195"/>
    </row>
    <row r="754876" spans="6:6" x14ac:dyDescent="0.25">
      <c r="F754876" s="195"/>
    </row>
    <row r="754877" spans="6:6" x14ac:dyDescent="0.25">
      <c r="F754877" s="195"/>
    </row>
    <row r="754878" spans="6:6" x14ac:dyDescent="0.25">
      <c r="F754878" s="195"/>
    </row>
    <row r="754879" spans="6:6" x14ac:dyDescent="0.25">
      <c r="F754879" s="195"/>
    </row>
    <row r="754880" spans="6:6" x14ac:dyDescent="0.25">
      <c r="F754880" s="195"/>
    </row>
    <row r="754881" spans="6:6" x14ac:dyDescent="0.25">
      <c r="F754881" s="195"/>
    </row>
    <row r="754882" spans="6:6" x14ac:dyDescent="0.25">
      <c r="F754882" s="195"/>
    </row>
    <row r="754883" spans="6:6" x14ac:dyDescent="0.25">
      <c r="F754883" s="195"/>
    </row>
    <row r="754884" spans="6:6" x14ac:dyDescent="0.25">
      <c r="F754884" s="195"/>
    </row>
    <row r="754885" spans="6:6" x14ac:dyDescent="0.25">
      <c r="F754885" s="195"/>
    </row>
    <row r="754886" spans="6:6" x14ac:dyDescent="0.25">
      <c r="F754886" s="195"/>
    </row>
    <row r="754887" spans="6:6" x14ac:dyDescent="0.25">
      <c r="F754887" s="195"/>
    </row>
    <row r="754888" spans="6:6" x14ac:dyDescent="0.25">
      <c r="F754888" s="195"/>
    </row>
    <row r="754889" spans="6:6" x14ac:dyDescent="0.25">
      <c r="F754889" s="195"/>
    </row>
    <row r="754890" spans="6:6" x14ac:dyDescent="0.25">
      <c r="F754890" s="195"/>
    </row>
    <row r="754891" spans="6:6" x14ac:dyDescent="0.25">
      <c r="F754891" s="195"/>
    </row>
    <row r="754892" spans="6:6" x14ac:dyDescent="0.25">
      <c r="F754892" s="195"/>
    </row>
    <row r="754893" spans="6:6" x14ac:dyDescent="0.25">
      <c r="F754893" s="195"/>
    </row>
    <row r="754894" spans="6:6" x14ac:dyDescent="0.25">
      <c r="F754894" s="195"/>
    </row>
    <row r="754895" spans="6:6" x14ac:dyDescent="0.25">
      <c r="F754895" s="195"/>
    </row>
    <row r="754896" spans="6:6" x14ac:dyDescent="0.25">
      <c r="F754896" s="195"/>
    </row>
    <row r="754897" spans="6:6" x14ac:dyDescent="0.25">
      <c r="F754897" s="195"/>
    </row>
    <row r="754898" spans="6:6" x14ac:dyDescent="0.25">
      <c r="F754898" s="195"/>
    </row>
    <row r="754899" spans="6:6" x14ac:dyDescent="0.25">
      <c r="F754899" s="195"/>
    </row>
    <row r="754900" spans="6:6" x14ac:dyDescent="0.25">
      <c r="F754900" s="195"/>
    </row>
    <row r="754901" spans="6:6" x14ac:dyDescent="0.25">
      <c r="F754901" s="195"/>
    </row>
    <row r="754902" spans="6:6" x14ac:dyDescent="0.25">
      <c r="F754902" s="195"/>
    </row>
    <row r="754903" spans="6:6" x14ac:dyDescent="0.25">
      <c r="F754903" s="195"/>
    </row>
    <row r="754904" spans="6:6" x14ac:dyDescent="0.25">
      <c r="F754904" s="195"/>
    </row>
    <row r="754905" spans="6:6" x14ac:dyDescent="0.25">
      <c r="F754905" s="195"/>
    </row>
    <row r="754906" spans="6:6" x14ac:dyDescent="0.25">
      <c r="F754906" s="195"/>
    </row>
    <row r="754907" spans="6:6" x14ac:dyDescent="0.25">
      <c r="F754907" s="195"/>
    </row>
    <row r="754908" spans="6:6" x14ac:dyDescent="0.25">
      <c r="F754908" s="195"/>
    </row>
    <row r="754909" spans="6:6" x14ac:dyDescent="0.25">
      <c r="F754909" s="195"/>
    </row>
    <row r="754910" spans="6:6" x14ac:dyDescent="0.25">
      <c r="F754910" s="195"/>
    </row>
    <row r="754911" spans="6:6" x14ac:dyDescent="0.25">
      <c r="F754911" s="195"/>
    </row>
    <row r="754912" spans="6:6" x14ac:dyDescent="0.25">
      <c r="F754912" s="195"/>
    </row>
    <row r="754913" spans="6:6" x14ac:dyDescent="0.25">
      <c r="F754913" s="195"/>
    </row>
    <row r="754914" spans="6:6" x14ac:dyDescent="0.25">
      <c r="F754914" s="195"/>
    </row>
    <row r="754915" spans="6:6" x14ac:dyDescent="0.25">
      <c r="F754915" s="195"/>
    </row>
    <row r="754916" spans="6:6" x14ac:dyDescent="0.25">
      <c r="F754916" s="195"/>
    </row>
    <row r="754917" spans="6:6" x14ac:dyDescent="0.25">
      <c r="F754917" s="195"/>
    </row>
    <row r="754918" spans="6:6" x14ac:dyDescent="0.25">
      <c r="F754918" s="195"/>
    </row>
    <row r="754919" spans="6:6" x14ac:dyDescent="0.25">
      <c r="F754919" s="195"/>
    </row>
    <row r="754920" spans="6:6" x14ac:dyDescent="0.25">
      <c r="F754920" s="195"/>
    </row>
    <row r="754921" spans="6:6" x14ac:dyDescent="0.25">
      <c r="F754921" s="195"/>
    </row>
    <row r="754922" spans="6:6" x14ac:dyDescent="0.25">
      <c r="F754922" s="195"/>
    </row>
    <row r="754923" spans="6:6" x14ac:dyDescent="0.25">
      <c r="F754923" s="195"/>
    </row>
    <row r="754924" spans="6:6" x14ac:dyDescent="0.25">
      <c r="F754924" s="195"/>
    </row>
    <row r="754925" spans="6:6" x14ac:dyDescent="0.25">
      <c r="F754925" s="195"/>
    </row>
    <row r="754926" spans="6:6" x14ac:dyDescent="0.25">
      <c r="F754926" s="195"/>
    </row>
    <row r="754927" spans="6:6" x14ac:dyDescent="0.25">
      <c r="F754927" s="195"/>
    </row>
    <row r="754928" spans="6:6" x14ac:dyDescent="0.25">
      <c r="F754928" s="195"/>
    </row>
    <row r="754929" spans="6:6" x14ac:dyDescent="0.25">
      <c r="F754929" s="195"/>
    </row>
    <row r="754930" spans="6:6" x14ac:dyDescent="0.25">
      <c r="F754930" s="195"/>
    </row>
    <row r="754931" spans="6:6" x14ac:dyDescent="0.25">
      <c r="F754931" s="195"/>
    </row>
    <row r="754932" spans="6:6" x14ac:dyDescent="0.25">
      <c r="F754932" s="195"/>
    </row>
    <row r="754933" spans="6:6" x14ac:dyDescent="0.25">
      <c r="F754933" s="195"/>
    </row>
    <row r="754934" spans="6:6" x14ac:dyDescent="0.25">
      <c r="F754934" s="195"/>
    </row>
    <row r="754935" spans="6:6" x14ac:dyDescent="0.25">
      <c r="F754935" s="195"/>
    </row>
    <row r="754936" spans="6:6" x14ac:dyDescent="0.25">
      <c r="F754936" s="195"/>
    </row>
    <row r="754937" spans="6:6" x14ac:dyDescent="0.25">
      <c r="F754937" s="195"/>
    </row>
    <row r="754938" spans="6:6" x14ac:dyDescent="0.25">
      <c r="F754938" s="195"/>
    </row>
    <row r="754939" spans="6:6" x14ac:dyDescent="0.25">
      <c r="F754939" s="195"/>
    </row>
    <row r="754940" spans="6:6" x14ac:dyDescent="0.25">
      <c r="F754940" s="195"/>
    </row>
    <row r="754941" spans="6:6" x14ac:dyDescent="0.25">
      <c r="F754941" s="195"/>
    </row>
    <row r="754942" spans="6:6" x14ac:dyDescent="0.25">
      <c r="F754942" s="195"/>
    </row>
    <row r="754943" spans="6:6" x14ac:dyDescent="0.25">
      <c r="F754943" s="195"/>
    </row>
    <row r="754944" spans="6:6" x14ac:dyDescent="0.25">
      <c r="F754944" s="195"/>
    </row>
    <row r="754945" spans="6:6" x14ac:dyDescent="0.25">
      <c r="F754945" s="195"/>
    </row>
    <row r="754946" spans="6:6" x14ac:dyDescent="0.25">
      <c r="F754946" s="195"/>
    </row>
    <row r="754947" spans="6:6" x14ac:dyDescent="0.25">
      <c r="F754947" s="195"/>
    </row>
    <row r="754948" spans="6:6" x14ac:dyDescent="0.25">
      <c r="F754948" s="195"/>
    </row>
    <row r="754949" spans="6:6" x14ac:dyDescent="0.25">
      <c r="F754949" s="195"/>
    </row>
    <row r="754950" spans="6:6" x14ac:dyDescent="0.25">
      <c r="F754950" s="195"/>
    </row>
    <row r="754951" spans="6:6" x14ac:dyDescent="0.25">
      <c r="F754951" s="195"/>
    </row>
    <row r="754952" spans="6:6" x14ac:dyDescent="0.25">
      <c r="F754952" s="195"/>
    </row>
    <row r="754953" spans="6:6" x14ac:dyDescent="0.25">
      <c r="F754953" s="195"/>
    </row>
    <row r="754954" spans="6:6" x14ac:dyDescent="0.25">
      <c r="F754954" s="195"/>
    </row>
    <row r="754955" spans="6:6" x14ac:dyDescent="0.25">
      <c r="F754955" s="195"/>
    </row>
    <row r="754956" spans="6:6" x14ac:dyDescent="0.25">
      <c r="F754956" s="195"/>
    </row>
    <row r="754957" spans="6:6" x14ac:dyDescent="0.25">
      <c r="F754957" s="195"/>
    </row>
    <row r="754958" spans="6:6" x14ac:dyDescent="0.25">
      <c r="F754958" s="195"/>
    </row>
    <row r="754959" spans="6:6" x14ac:dyDescent="0.25">
      <c r="F754959" s="195"/>
    </row>
    <row r="754960" spans="6:6" x14ac:dyDescent="0.25">
      <c r="F754960" s="195"/>
    </row>
    <row r="754961" spans="6:6" x14ac:dyDescent="0.25">
      <c r="F754961" s="195"/>
    </row>
    <row r="754962" spans="6:6" x14ac:dyDescent="0.25">
      <c r="F754962" s="195"/>
    </row>
    <row r="754963" spans="6:6" x14ac:dyDescent="0.25">
      <c r="F754963" s="195"/>
    </row>
    <row r="754964" spans="6:6" x14ac:dyDescent="0.25">
      <c r="F754964" s="195"/>
    </row>
    <row r="754965" spans="6:6" x14ac:dyDescent="0.25">
      <c r="F754965" s="195"/>
    </row>
    <row r="754966" spans="6:6" x14ac:dyDescent="0.25">
      <c r="F754966" s="195"/>
    </row>
    <row r="754967" spans="6:6" x14ac:dyDescent="0.25">
      <c r="F754967" s="195"/>
    </row>
    <row r="754968" spans="6:6" x14ac:dyDescent="0.25">
      <c r="F754968" s="195"/>
    </row>
    <row r="754969" spans="6:6" x14ac:dyDescent="0.25">
      <c r="F754969" s="195"/>
    </row>
    <row r="754970" spans="6:6" x14ac:dyDescent="0.25">
      <c r="F754970" s="195"/>
    </row>
    <row r="754971" spans="6:6" x14ac:dyDescent="0.25">
      <c r="F754971" s="195"/>
    </row>
    <row r="754972" spans="6:6" x14ac:dyDescent="0.25">
      <c r="F754972" s="195"/>
    </row>
    <row r="754973" spans="6:6" x14ac:dyDescent="0.25">
      <c r="F754973" s="195"/>
    </row>
    <row r="754974" spans="6:6" x14ac:dyDescent="0.25">
      <c r="F754974" s="195"/>
    </row>
    <row r="754975" spans="6:6" x14ac:dyDescent="0.25">
      <c r="F754975" s="195"/>
    </row>
    <row r="754976" spans="6:6" x14ac:dyDescent="0.25">
      <c r="F754976" s="195"/>
    </row>
    <row r="754977" spans="6:6" x14ac:dyDescent="0.25">
      <c r="F754977" s="195"/>
    </row>
    <row r="754978" spans="6:6" x14ac:dyDescent="0.25">
      <c r="F754978" s="195"/>
    </row>
    <row r="754979" spans="6:6" x14ac:dyDescent="0.25">
      <c r="F754979" s="195"/>
    </row>
    <row r="754980" spans="6:6" x14ac:dyDescent="0.25">
      <c r="F754980" s="195"/>
    </row>
    <row r="754981" spans="6:6" x14ac:dyDescent="0.25">
      <c r="F754981" s="195"/>
    </row>
    <row r="754982" spans="6:6" x14ac:dyDescent="0.25">
      <c r="F754982" s="195"/>
    </row>
    <row r="754983" spans="6:6" x14ac:dyDescent="0.25">
      <c r="F754983" s="195"/>
    </row>
    <row r="754984" spans="6:6" x14ac:dyDescent="0.25">
      <c r="F754984" s="195"/>
    </row>
    <row r="754985" spans="6:6" x14ac:dyDescent="0.25">
      <c r="F754985" s="195"/>
    </row>
    <row r="754986" spans="6:6" x14ac:dyDescent="0.25">
      <c r="F754986" s="195"/>
    </row>
    <row r="754987" spans="6:6" x14ac:dyDescent="0.25">
      <c r="F754987" s="195"/>
    </row>
    <row r="754988" spans="6:6" x14ac:dyDescent="0.25">
      <c r="F754988" s="195"/>
    </row>
    <row r="754989" spans="6:6" x14ac:dyDescent="0.25">
      <c r="F754989" s="195"/>
    </row>
    <row r="754990" spans="6:6" x14ac:dyDescent="0.25">
      <c r="F754990" s="195"/>
    </row>
    <row r="754991" spans="6:6" x14ac:dyDescent="0.25">
      <c r="F754991" s="195"/>
    </row>
    <row r="754992" spans="6:6" x14ac:dyDescent="0.25">
      <c r="F754992" s="195"/>
    </row>
    <row r="754993" spans="6:6" x14ac:dyDescent="0.25">
      <c r="F754993" s="195"/>
    </row>
    <row r="754994" spans="6:6" x14ac:dyDescent="0.25">
      <c r="F754994" s="195"/>
    </row>
    <row r="754995" spans="6:6" x14ac:dyDescent="0.25">
      <c r="F754995" s="195"/>
    </row>
    <row r="754996" spans="6:6" x14ac:dyDescent="0.25">
      <c r="F754996" s="195"/>
    </row>
    <row r="754997" spans="6:6" x14ac:dyDescent="0.25">
      <c r="F754997" s="195"/>
    </row>
    <row r="754998" spans="6:6" x14ac:dyDescent="0.25">
      <c r="F754998" s="195"/>
    </row>
    <row r="754999" spans="6:6" x14ac:dyDescent="0.25">
      <c r="F754999" s="195"/>
    </row>
    <row r="755000" spans="6:6" x14ac:dyDescent="0.25">
      <c r="F755000" s="195"/>
    </row>
    <row r="755001" spans="6:6" x14ac:dyDescent="0.25">
      <c r="F755001" s="195"/>
    </row>
    <row r="755002" spans="6:6" x14ac:dyDescent="0.25">
      <c r="F755002" s="195"/>
    </row>
    <row r="755003" spans="6:6" x14ac:dyDescent="0.25">
      <c r="F755003" s="195"/>
    </row>
    <row r="755004" spans="6:6" x14ac:dyDescent="0.25">
      <c r="F755004" s="195"/>
    </row>
    <row r="755005" spans="6:6" x14ac:dyDescent="0.25">
      <c r="F755005" s="195"/>
    </row>
    <row r="755006" spans="6:6" x14ac:dyDescent="0.25">
      <c r="F755006" s="195"/>
    </row>
    <row r="755007" spans="6:6" x14ac:dyDescent="0.25">
      <c r="F755007" s="195"/>
    </row>
    <row r="755008" spans="6:6" x14ac:dyDescent="0.25">
      <c r="F755008" s="195"/>
    </row>
    <row r="755009" spans="6:6" x14ac:dyDescent="0.25">
      <c r="F755009" s="195"/>
    </row>
    <row r="755010" spans="6:6" x14ac:dyDescent="0.25">
      <c r="F755010" s="195"/>
    </row>
    <row r="755011" spans="6:6" x14ac:dyDescent="0.25">
      <c r="F755011" s="195"/>
    </row>
    <row r="755012" spans="6:6" x14ac:dyDescent="0.25">
      <c r="F755012" s="195"/>
    </row>
    <row r="755013" spans="6:6" x14ac:dyDescent="0.25">
      <c r="F755013" s="195"/>
    </row>
    <row r="755014" spans="6:6" x14ac:dyDescent="0.25">
      <c r="F755014" s="195"/>
    </row>
    <row r="755015" spans="6:6" x14ac:dyDescent="0.25">
      <c r="F755015" s="195"/>
    </row>
    <row r="755016" spans="6:6" x14ac:dyDescent="0.25">
      <c r="F755016" s="195"/>
    </row>
    <row r="755017" spans="6:6" x14ac:dyDescent="0.25">
      <c r="F755017" s="195"/>
    </row>
    <row r="755018" spans="6:6" x14ac:dyDescent="0.25">
      <c r="F755018" s="195"/>
    </row>
    <row r="755019" spans="6:6" x14ac:dyDescent="0.25">
      <c r="F755019" s="195"/>
    </row>
    <row r="755020" spans="6:6" x14ac:dyDescent="0.25">
      <c r="F755020" s="195"/>
    </row>
    <row r="755021" spans="6:6" x14ac:dyDescent="0.25">
      <c r="F755021" s="195"/>
    </row>
    <row r="755022" spans="6:6" x14ac:dyDescent="0.25">
      <c r="F755022" s="195"/>
    </row>
    <row r="755023" spans="6:6" x14ac:dyDescent="0.25">
      <c r="F755023" s="195"/>
    </row>
    <row r="755024" spans="6:6" x14ac:dyDescent="0.25">
      <c r="F755024" s="195"/>
    </row>
    <row r="755025" spans="6:6" x14ac:dyDescent="0.25">
      <c r="F755025" s="195"/>
    </row>
    <row r="755026" spans="6:6" x14ac:dyDescent="0.25">
      <c r="F755026" s="195"/>
    </row>
    <row r="755027" spans="6:6" x14ac:dyDescent="0.25">
      <c r="F755027" s="195"/>
    </row>
    <row r="755028" spans="6:6" x14ac:dyDescent="0.25">
      <c r="F755028" s="195"/>
    </row>
    <row r="755029" spans="6:6" x14ac:dyDescent="0.25">
      <c r="F755029" s="195"/>
    </row>
    <row r="755030" spans="6:6" x14ac:dyDescent="0.25">
      <c r="F755030" s="195"/>
    </row>
    <row r="755031" spans="6:6" x14ac:dyDescent="0.25">
      <c r="F755031" s="195"/>
    </row>
    <row r="755032" spans="6:6" x14ac:dyDescent="0.25">
      <c r="F755032" s="195"/>
    </row>
    <row r="755033" spans="6:6" x14ac:dyDescent="0.25">
      <c r="F755033" s="195"/>
    </row>
    <row r="755034" spans="6:6" x14ac:dyDescent="0.25">
      <c r="F755034" s="195"/>
    </row>
    <row r="755035" spans="6:6" x14ac:dyDescent="0.25">
      <c r="F755035" s="195"/>
    </row>
    <row r="755036" spans="6:6" x14ac:dyDescent="0.25">
      <c r="F755036" s="195"/>
    </row>
    <row r="755037" spans="6:6" x14ac:dyDescent="0.25">
      <c r="F755037" s="195"/>
    </row>
    <row r="755038" spans="6:6" x14ac:dyDescent="0.25">
      <c r="F755038" s="195"/>
    </row>
    <row r="755039" spans="6:6" x14ac:dyDescent="0.25">
      <c r="F755039" s="195"/>
    </row>
    <row r="755040" spans="6:6" x14ac:dyDescent="0.25">
      <c r="F755040" s="195"/>
    </row>
    <row r="755041" spans="6:6" x14ac:dyDescent="0.25">
      <c r="F755041" s="195"/>
    </row>
    <row r="755042" spans="6:6" x14ac:dyDescent="0.25">
      <c r="F755042" s="195"/>
    </row>
    <row r="755043" spans="6:6" x14ac:dyDescent="0.25">
      <c r="F755043" s="195"/>
    </row>
    <row r="755044" spans="6:6" x14ac:dyDescent="0.25">
      <c r="F755044" s="195"/>
    </row>
    <row r="755045" spans="6:6" x14ac:dyDescent="0.25">
      <c r="F755045" s="195"/>
    </row>
    <row r="755046" spans="6:6" x14ac:dyDescent="0.25">
      <c r="F755046" s="195"/>
    </row>
    <row r="755047" spans="6:6" x14ac:dyDescent="0.25">
      <c r="F755047" s="195"/>
    </row>
    <row r="755048" spans="6:6" x14ac:dyDescent="0.25">
      <c r="F755048" s="195"/>
    </row>
    <row r="755049" spans="6:6" x14ac:dyDescent="0.25">
      <c r="F755049" s="195"/>
    </row>
    <row r="755050" spans="6:6" x14ac:dyDescent="0.25">
      <c r="F755050" s="195"/>
    </row>
    <row r="755051" spans="6:6" x14ac:dyDescent="0.25">
      <c r="F755051" s="195"/>
    </row>
    <row r="755052" spans="6:6" x14ac:dyDescent="0.25">
      <c r="F755052" s="195"/>
    </row>
    <row r="755053" spans="6:6" x14ac:dyDescent="0.25">
      <c r="F755053" s="195"/>
    </row>
    <row r="755054" spans="6:6" x14ac:dyDescent="0.25">
      <c r="F755054" s="195"/>
    </row>
    <row r="755055" spans="6:6" x14ac:dyDescent="0.25">
      <c r="F755055" s="195"/>
    </row>
    <row r="755056" spans="6:6" x14ac:dyDescent="0.25">
      <c r="F755056" s="195"/>
    </row>
    <row r="755057" spans="6:6" x14ac:dyDescent="0.25">
      <c r="F755057" s="195"/>
    </row>
    <row r="755058" spans="6:6" x14ac:dyDescent="0.25">
      <c r="F755058" s="195"/>
    </row>
    <row r="755059" spans="6:6" x14ac:dyDescent="0.25">
      <c r="F755059" s="195"/>
    </row>
    <row r="755060" spans="6:6" x14ac:dyDescent="0.25">
      <c r="F755060" s="195"/>
    </row>
    <row r="755061" spans="6:6" x14ac:dyDescent="0.25">
      <c r="F755061" s="195"/>
    </row>
    <row r="755062" spans="6:6" x14ac:dyDescent="0.25">
      <c r="F755062" s="195"/>
    </row>
    <row r="755063" spans="6:6" x14ac:dyDescent="0.25">
      <c r="F755063" s="195"/>
    </row>
    <row r="755064" spans="6:6" x14ac:dyDescent="0.25">
      <c r="F755064" s="195"/>
    </row>
    <row r="755065" spans="6:6" x14ac:dyDescent="0.25">
      <c r="F755065" s="195"/>
    </row>
    <row r="755066" spans="6:6" x14ac:dyDescent="0.25">
      <c r="F755066" s="195"/>
    </row>
    <row r="755067" spans="6:6" x14ac:dyDescent="0.25">
      <c r="F755067" s="195"/>
    </row>
    <row r="755068" spans="6:6" x14ac:dyDescent="0.25">
      <c r="F755068" s="195"/>
    </row>
    <row r="755069" spans="6:6" x14ac:dyDescent="0.25">
      <c r="F755069" s="195"/>
    </row>
    <row r="755070" spans="6:6" x14ac:dyDescent="0.25">
      <c r="F755070" s="195"/>
    </row>
    <row r="755071" spans="6:6" x14ac:dyDescent="0.25">
      <c r="F755071" s="195"/>
    </row>
    <row r="755072" spans="6:6" x14ac:dyDescent="0.25">
      <c r="F755072" s="195"/>
    </row>
    <row r="755073" spans="6:6" x14ac:dyDescent="0.25">
      <c r="F755073" s="195"/>
    </row>
    <row r="755074" spans="6:6" x14ac:dyDescent="0.25">
      <c r="F755074" s="195"/>
    </row>
    <row r="755075" spans="6:6" x14ac:dyDescent="0.25">
      <c r="F755075" s="195"/>
    </row>
    <row r="755076" spans="6:6" x14ac:dyDescent="0.25">
      <c r="F755076" s="195"/>
    </row>
    <row r="755077" spans="6:6" x14ac:dyDescent="0.25">
      <c r="F755077" s="195"/>
    </row>
    <row r="755078" spans="6:6" x14ac:dyDescent="0.25">
      <c r="F755078" s="195"/>
    </row>
    <row r="755079" spans="6:6" x14ac:dyDescent="0.25">
      <c r="F755079" s="195"/>
    </row>
    <row r="755080" spans="6:6" x14ac:dyDescent="0.25">
      <c r="F755080" s="195"/>
    </row>
    <row r="755081" spans="6:6" x14ac:dyDescent="0.25">
      <c r="F755081" s="195"/>
    </row>
    <row r="755082" spans="6:6" x14ac:dyDescent="0.25">
      <c r="F755082" s="195"/>
    </row>
    <row r="755083" spans="6:6" x14ac:dyDescent="0.25">
      <c r="F755083" s="195"/>
    </row>
    <row r="755084" spans="6:6" x14ac:dyDescent="0.25">
      <c r="F755084" s="195"/>
    </row>
    <row r="755085" spans="6:6" x14ac:dyDescent="0.25">
      <c r="F755085" s="195"/>
    </row>
    <row r="755086" spans="6:6" x14ac:dyDescent="0.25">
      <c r="F755086" s="195"/>
    </row>
    <row r="755087" spans="6:6" x14ac:dyDescent="0.25">
      <c r="F755087" s="195"/>
    </row>
    <row r="755088" spans="6:6" x14ac:dyDescent="0.25">
      <c r="F755088" s="195"/>
    </row>
    <row r="755089" spans="6:6" x14ac:dyDescent="0.25">
      <c r="F755089" s="195"/>
    </row>
    <row r="755090" spans="6:6" x14ac:dyDescent="0.25">
      <c r="F755090" s="195"/>
    </row>
    <row r="755091" spans="6:6" x14ac:dyDescent="0.25">
      <c r="F755091" s="195"/>
    </row>
    <row r="755092" spans="6:6" x14ac:dyDescent="0.25">
      <c r="F755092" s="195"/>
    </row>
    <row r="755093" spans="6:6" x14ac:dyDescent="0.25">
      <c r="F755093" s="195"/>
    </row>
    <row r="755094" spans="6:6" x14ac:dyDescent="0.25">
      <c r="F755094" s="195"/>
    </row>
    <row r="755095" spans="6:6" x14ac:dyDescent="0.25">
      <c r="F755095" s="195"/>
    </row>
    <row r="755096" spans="6:6" x14ac:dyDescent="0.25">
      <c r="F755096" s="195"/>
    </row>
    <row r="755097" spans="6:6" x14ac:dyDescent="0.25">
      <c r="F755097" s="195"/>
    </row>
    <row r="755098" spans="6:6" x14ac:dyDescent="0.25">
      <c r="F755098" s="195"/>
    </row>
    <row r="755099" spans="6:6" x14ac:dyDescent="0.25">
      <c r="F755099" s="195"/>
    </row>
    <row r="755100" spans="6:6" x14ac:dyDescent="0.25">
      <c r="F755100" s="195"/>
    </row>
    <row r="755101" spans="6:6" x14ac:dyDescent="0.25">
      <c r="F755101" s="195"/>
    </row>
    <row r="755102" spans="6:6" x14ac:dyDescent="0.25">
      <c r="F755102" s="195"/>
    </row>
    <row r="755103" spans="6:6" x14ac:dyDescent="0.25">
      <c r="F755103" s="195"/>
    </row>
    <row r="755104" spans="6:6" x14ac:dyDescent="0.25">
      <c r="F755104" s="195"/>
    </row>
    <row r="755105" spans="6:6" x14ac:dyDescent="0.25">
      <c r="F755105" s="195"/>
    </row>
    <row r="755106" spans="6:6" x14ac:dyDescent="0.25">
      <c r="F755106" s="195"/>
    </row>
    <row r="755107" spans="6:6" x14ac:dyDescent="0.25">
      <c r="F755107" s="195"/>
    </row>
    <row r="755108" spans="6:6" x14ac:dyDescent="0.25">
      <c r="F755108" s="195"/>
    </row>
    <row r="755109" spans="6:6" x14ac:dyDescent="0.25">
      <c r="F755109" s="195"/>
    </row>
    <row r="755110" spans="6:6" x14ac:dyDescent="0.25">
      <c r="F755110" s="195"/>
    </row>
    <row r="755111" spans="6:6" x14ac:dyDescent="0.25">
      <c r="F755111" s="195"/>
    </row>
    <row r="755112" spans="6:6" x14ac:dyDescent="0.25">
      <c r="F755112" s="195"/>
    </row>
    <row r="755113" spans="6:6" x14ac:dyDescent="0.25">
      <c r="F755113" s="195"/>
    </row>
    <row r="755114" spans="6:6" x14ac:dyDescent="0.25">
      <c r="F755114" s="195"/>
    </row>
    <row r="755115" spans="6:6" x14ac:dyDescent="0.25">
      <c r="F755115" s="195"/>
    </row>
    <row r="755116" spans="6:6" x14ac:dyDescent="0.25">
      <c r="F755116" s="195"/>
    </row>
    <row r="755117" spans="6:6" x14ac:dyDescent="0.25">
      <c r="F755117" s="195"/>
    </row>
    <row r="755118" spans="6:6" x14ac:dyDescent="0.25">
      <c r="F755118" s="195"/>
    </row>
    <row r="755119" spans="6:6" x14ac:dyDescent="0.25">
      <c r="F755119" s="195"/>
    </row>
    <row r="755120" spans="6:6" x14ac:dyDescent="0.25">
      <c r="F755120" s="195"/>
    </row>
    <row r="755121" spans="6:6" x14ac:dyDescent="0.25">
      <c r="F755121" s="195"/>
    </row>
    <row r="755122" spans="6:6" x14ac:dyDescent="0.25">
      <c r="F755122" s="195"/>
    </row>
    <row r="755123" spans="6:6" x14ac:dyDescent="0.25">
      <c r="F755123" s="195"/>
    </row>
    <row r="755124" spans="6:6" x14ac:dyDescent="0.25">
      <c r="F755124" s="195"/>
    </row>
    <row r="755125" spans="6:6" x14ac:dyDescent="0.25">
      <c r="F755125" s="195"/>
    </row>
    <row r="755126" spans="6:6" x14ac:dyDescent="0.25">
      <c r="F755126" s="195"/>
    </row>
    <row r="755127" spans="6:6" x14ac:dyDescent="0.25">
      <c r="F755127" s="195"/>
    </row>
    <row r="755128" spans="6:6" x14ac:dyDescent="0.25">
      <c r="F755128" s="195"/>
    </row>
    <row r="755129" spans="6:6" x14ac:dyDescent="0.25">
      <c r="F755129" s="195"/>
    </row>
    <row r="755130" spans="6:6" x14ac:dyDescent="0.25">
      <c r="F755130" s="195"/>
    </row>
    <row r="755131" spans="6:6" x14ac:dyDescent="0.25">
      <c r="F755131" s="195"/>
    </row>
    <row r="755132" spans="6:6" x14ac:dyDescent="0.25">
      <c r="F755132" s="195"/>
    </row>
    <row r="755133" spans="6:6" x14ac:dyDescent="0.25">
      <c r="F755133" s="195"/>
    </row>
    <row r="755134" spans="6:6" x14ac:dyDescent="0.25">
      <c r="F755134" s="195"/>
    </row>
    <row r="755135" spans="6:6" x14ac:dyDescent="0.25">
      <c r="F755135" s="195"/>
    </row>
    <row r="755136" spans="6:6" x14ac:dyDescent="0.25">
      <c r="F755136" s="195"/>
    </row>
    <row r="755137" spans="6:6" x14ac:dyDescent="0.25">
      <c r="F755137" s="195"/>
    </row>
    <row r="755138" spans="6:6" x14ac:dyDescent="0.25">
      <c r="F755138" s="195"/>
    </row>
    <row r="755139" spans="6:6" x14ac:dyDescent="0.25">
      <c r="F755139" s="195"/>
    </row>
    <row r="755140" spans="6:6" x14ac:dyDescent="0.25">
      <c r="F755140" s="195"/>
    </row>
    <row r="755141" spans="6:6" x14ac:dyDescent="0.25">
      <c r="F755141" s="195"/>
    </row>
    <row r="755142" spans="6:6" x14ac:dyDescent="0.25">
      <c r="F755142" s="195"/>
    </row>
    <row r="755143" spans="6:6" x14ac:dyDescent="0.25">
      <c r="F755143" s="195"/>
    </row>
    <row r="755144" spans="6:6" x14ac:dyDescent="0.25">
      <c r="F755144" s="195"/>
    </row>
    <row r="760262" spans="6:6" x14ac:dyDescent="0.25">
      <c r="F760262" s="195"/>
    </row>
    <row r="760263" spans="6:6" x14ac:dyDescent="0.25">
      <c r="F760263" s="195"/>
    </row>
    <row r="760264" spans="6:6" x14ac:dyDescent="0.25">
      <c r="F760264" s="195"/>
    </row>
    <row r="760265" spans="6:6" x14ac:dyDescent="0.25">
      <c r="F760265" s="195"/>
    </row>
    <row r="760266" spans="6:6" x14ac:dyDescent="0.25">
      <c r="F760266" s="195"/>
    </row>
    <row r="760267" spans="6:6" x14ac:dyDescent="0.25">
      <c r="F760267" s="195"/>
    </row>
    <row r="760268" spans="6:6" x14ac:dyDescent="0.25">
      <c r="F760268" s="195"/>
    </row>
    <row r="760269" spans="6:6" x14ac:dyDescent="0.25">
      <c r="F760269" s="195"/>
    </row>
    <row r="760270" spans="6:6" x14ac:dyDescent="0.25">
      <c r="F760270" s="195"/>
    </row>
    <row r="760271" spans="6:6" x14ac:dyDescent="0.25">
      <c r="F760271" s="195"/>
    </row>
    <row r="760272" spans="6:6" x14ac:dyDescent="0.25">
      <c r="F760272" s="195"/>
    </row>
    <row r="760273" spans="6:6" x14ac:dyDescent="0.25">
      <c r="F760273" s="195"/>
    </row>
    <row r="760274" spans="6:6" x14ac:dyDescent="0.25">
      <c r="F760274" s="195"/>
    </row>
    <row r="760275" spans="6:6" x14ac:dyDescent="0.25">
      <c r="F760275" s="195"/>
    </row>
    <row r="760276" spans="6:6" x14ac:dyDescent="0.25">
      <c r="F760276" s="195"/>
    </row>
    <row r="760277" spans="6:6" x14ac:dyDescent="0.25">
      <c r="F760277" s="195"/>
    </row>
    <row r="760278" spans="6:6" x14ac:dyDescent="0.25">
      <c r="F760278" s="195"/>
    </row>
    <row r="760279" spans="6:6" x14ac:dyDescent="0.25">
      <c r="F760279" s="195"/>
    </row>
    <row r="760280" spans="6:6" x14ac:dyDescent="0.25">
      <c r="F760280" s="195"/>
    </row>
    <row r="760281" spans="6:6" x14ac:dyDescent="0.25">
      <c r="F760281" s="195"/>
    </row>
    <row r="760282" spans="6:6" x14ac:dyDescent="0.25">
      <c r="F760282" s="195"/>
    </row>
    <row r="760283" spans="6:6" x14ac:dyDescent="0.25">
      <c r="F760283" s="195"/>
    </row>
    <row r="760284" spans="6:6" x14ac:dyDescent="0.25">
      <c r="F760284" s="195"/>
    </row>
    <row r="760285" spans="6:6" x14ac:dyDescent="0.25">
      <c r="F760285" s="195"/>
    </row>
    <row r="760286" spans="6:6" x14ac:dyDescent="0.25">
      <c r="F760286" s="195"/>
    </row>
    <row r="760287" spans="6:6" x14ac:dyDescent="0.25">
      <c r="F760287" s="195"/>
    </row>
    <row r="760288" spans="6:6" x14ac:dyDescent="0.25">
      <c r="F760288" s="195"/>
    </row>
    <row r="760289" spans="6:6" x14ac:dyDescent="0.25">
      <c r="F760289" s="195"/>
    </row>
    <row r="760290" spans="6:6" x14ac:dyDescent="0.25">
      <c r="F760290" s="195"/>
    </row>
    <row r="760291" spans="6:6" x14ac:dyDescent="0.25">
      <c r="F760291" s="195"/>
    </row>
    <row r="760292" spans="6:6" x14ac:dyDescent="0.25">
      <c r="F760292" s="195"/>
    </row>
    <row r="760293" spans="6:6" x14ac:dyDescent="0.25">
      <c r="F760293" s="195"/>
    </row>
    <row r="760294" spans="6:6" x14ac:dyDescent="0.25">
      <c r="F760294" s="195"/>
    </row>
    <row r="760295" spans="6:6" x14ac:dyDescent="0.25">
      <c r="F760295" s="195"/>
    </row>
    <row r="760296" spans="6:6" x14ac:dyDescent="0.25">
      <c r="F760296" s="195"/>
    </row>
    <row r="760297" spans="6:6" x14ac:dyDescent="0.25">
      <c r="F760297" s="195"/>
    </row>
    <row r="760298" spans="6:6" x14ac:dyDescent="0.25">
      <c r="F760298" s="195"/>
    </row>
    <row r="760299" spans="6:6" x14ac:dyDescent="0.25">
      <c r="F760299" s="195"/>
    </row>
    <row r="760300" spans="6:6" x14ac:dyDescent="0.25">
      <c r="F760300" s="195"/>
    </row>
    <row r="760301" spans="6:6" x14ac:dyDescent="0.25">
      <c r="F760301" s="195"/>
    </row>
    <row r="760302" spans="6:6" x14ac:dyDescent="0.25">
      <c r="F760302" s="195"/>
    </row>
    <row r="760303" spans="6:6" x14ac:dyDescent="0.25">
      <c r="F760303" s="195"/>
    </row>
    <row r="760304" spans="6:6" x14ac:dyDescent="0.25">
      <c r="F760304" s="195"/>
    </row>
    <row r="760305" spans="6:6" x14ac:dyDescent="0.25">
      <c r="F760305" s="195"/>
    </row>
    <row r="760306" spans="6:6" x14ac:dyDescent="0.25">
      <c r="F760306" s="195"/>
    </row>
    <row r="760307" spans="6:6" x14ac:dyDescent="0.25">
      <c r="F760307" s="195"/>
    </row>
    <row r="760308" spans="6:6" x14ac:dyDescent="0.25">
      <c r="F760308" s="195"/>
    </row>
    <row r="760309" spans="6:6" x14ac:dyDescent="0.25">
      <c r="F760309" s="195"/>
    </row>
    <row r="760310" spans="6:6" x14ac:dyDescent="0.25">
      <c r="F760310" s="195"/>
    </row>
    <row r="760311" spans="6:6" x14ac:dyDescent="0.25">
      <c r="F760311" s="195"/>
    </row>
    <row r="760312" spans="6:6" x14ac:dyDescent="0.25">
      <c r="F760312" s="195"/>
    </row>
    <row r="760313" spans="6:6" x14ac:dyDescent="0.25">
      <c r="F760313" s="195"/>
    </row>
    <row r="760314" spans="6:6" x14ac:dyDescent="0.25">
      <c r="F760314" s="195"/>
    </row>
    <row r="760315" spans="6:6" x14ac:dyDescent="0.25">
      <c r="F760315" s="195"/>
    </row>
    <row r="760316" spans="6:6" x14ac:dyDescent="0.25">
      <c r="F760316" s="195"/>
    </row>
    <row r="760317" spans="6:6" x14ac:dyDescent="0.25">
      <c r="F760317" s="195"/>
    </row>
    <row r="760318" spans="6:6" x14ac:dyDescent="0.25">
      <c r="F760318" s="195"/>
    </row>
    <row r="760319" spans="6:6" x14ac:dyDescent="0.25">
      <c r="F760319" s="195"/>
    </row>
    <row r="760320" spans="6:6" x14ac:dyDescent="0.25">
      <c r="F760320" s="195"/>
    </row>
    <row r="760321" spans="6:6" x14ac:dyDescent="0.25">
      <c r="F760321" s="195"/>
    </row>
    <row r="760322" spans="6:6" x14ac:dyDescent="0.25">
      <c r="F760322" s="195"/>
    </row>
    <row r="760323" spans="6:6" x14ac:dyDescent="0.25">
      <c r="F760323" s="195"/>
    </row>
    <row r="760324" spans="6:6" x14ac:dyDescent="0.25">
      <c r="F760324" s="195"/>
    </row>
    <row r="760325" spans="6:6" x14ac:dyDescent="0.25">
      <c r="F760325" s="195"/>
    </row>
    <row r="760326" spans="6:6" x14ac:dyDescent="0.25">
      <c r="F760326" s="195"/>
    </row>
    <row r="760327" spans="6:6" x14ac:dyDescent="0.25">
      <c r="F760327" s="195"/>
    </row>
    <row r="760328" spans="6:6" x14ac:dyDescent="0.25">
      <c r="F760328" s="195"/>
    </row>
    <row r="760329" spans="6:6" x14ac:dyDescent="0.25">
      <c r="F760329" s="195"/>
    </row>
    <row r="760330" spans="6:6" x14ac:dyDescent="0.25">
      <c r="F760330" s="195"/>
    </row>
    <row r="760331" spans="6:6" x14ac:dyDescent="0.25">
      <c r="F760331" s="195"/>
    </row>
    <row r="760332" spans="6:6" x14ac:dyDescent="0.25">
      <c r="F760332" s="195"/>
    </row>
    <row r="760333" spans="6:6" x14ac:dyDescent="0.25">
      <c r="F760333" s="195"/>
    </row>
    <row r="760334" spans="6:6" x14ac:dyDescent="0.25">
      <c r="F760334" s="195"/>
    </row>
    <row r="760335" spans="6:6" x14ac:dyDescent="0.25">
      <c r="F760335" s="195"/>
    </row>
    <row r="760336" spans="6:6" x14ac:dyDescent="0.25">
      <c r="F760336" s="195"/>
    </row>
    <row r="760337" spans="6:6" x14ac:dyDescent="0.25">
      <c r="F760337" s="195"/>
    </row>
    <row r="760338" spans="6:6" x14ac:dyDescent="0.25">
      <c r="F760338" s="195"/>
    </row>
    <row r="760339" spans="6:6" x14ac:dyDescent="0.25">
      <c r="F760339" s="195"/>
    </row>
    <row r="760340" spans="6:6" x14ac:dyDescent="0.25">
      <c r="F760340" s="195"/>
    </row>
    <row r="760341" spans="6:6" x14ac:dyDescent="0.25">
      <c r="F760341" s="195"/>
    </row>
    <row r="760342" spans="6:6" x14ac:dyDescent="0.25">
      <c r="F760342" s="195"/>
    </row>
    <row r="760343" spans="6:6" x14ac:dyDescent="0.25">
      <c r="F760343" s="195"/>
    </row>
    <row r="760344" spans="6:6" x14ac:dyDescent="0.25">
      <c r="F760344" s="195"/>
    </row>
    <row r="760345" spans="6:6" x14ac:dyDescent="0.25">
      <c r="F760345" s="195"/>
    </row>
    <row r="760346" spans="6:6" x14ac:dyDescent="0.25">
      <c r="F760346" s="195"/>
    </row>
    <row r="760347" spans="6:6" x14ac:dyDescent="0.25">
      <c r="F760347" s="195"/>
    </row>
    <row r="760348" spans="6:6" x14ac:dyDescent="0.25">
      <c r="F760348" s="195"/>
    </row>
    <row r="760349" spans="6:6" x14ac:dyDescent="0.25">
      <c r="F760349" s="195"/>
    </row>
    <row r="760350" spans="6:6" x14ac:dyDescent="0.25">
      <c r="F760350" s="195"/>
    </row>
    <row r="760351" spans="6:6" x14ac:dyDescent="0.25">
      <c r="F760351" s="195"/>
    </row>
    <row r="760352" spans="6:6" x14ac:dyDescent="0.25">
      <c r="F760352" s="195"/>
    </row>
    <row r="760353" spans="6:6" x14ac:dyDescent="0.25">
      <c r="F760353" s="195"/>
    </row>
    <row r="760354" spans="6:6" x14ac:dyDescent="0.25">
      <c r="F760354" s="195"/>
    </row>
    <row r="760355" spans="6:6" x14ac:dyDescent="0.25">
      <c r="F760355" s="195"/>
    </row>
    <row r="760356" spans="6:6" x14ac:dyDescent="0.25">
      <c r="F760356" s="195"/>
    </row>
    <row r="760357" spans="6:6" x14ac:dyDescent="0.25">
      <c r="F760357" s="195"/>
    </row>
    <row r="760358" spans="6:6" x14ac:dyDescent="0.25">
      <c r="F760358" s="195"/>
    </row>
    <row r="760359" spans="6:6" x14ac:dyDescent="0.25">
      <c r="F760359" s="195"/>
    </row>
    <row r="760360" spans="6:6" x14ac:dyDescent="0.25">
      <c r="F760360" s="195"/>
    </row>
    <row r="760361" spans="6:6" x14ac:dyDescent="0.25">
      <c r="F760361" s="195"/>
    </row>
    <row r="760362" spans="6:6" x14ac:dyDescent="0.25">
      <c r="F760362" s="195"/>
    </row>
    <row r="760363" spans="6:6" x14ac:dyDescent="0.25">
      <c r="F760363" s="195"/>
    </row>
    <row r="760364" spans="6:6" x14ac:dyDescent="0.25">
      <c r="F760364" s="195"/>
    </row>
    <row r="760365" spans="6:6" x14ac:dyDescent="0.25">
      <c r="F760365" s="195"/>
    </row>
    <row r="760366" spans="6:6" x14ac:dyDescent="0.25">
      <c r="F760366" s="195"/>
    </row>
    <row r="760367" spans="6:6" x14ac:dyDescent="0.25">
      <c r="F760367" s="195"/>
    </row>
    <row r="760368" spans="6:6" x14ac:dyDescent="0.25">
      <c r="F760368" s="195"/>
    </row>
    <row r="760369" spans="6:6" x14ac:dyDescent="0.25">
      <c r="F760369" s="195"/>
    </row>
    <row r="760370" spans="6:6" x14ac:dyDescent="0.25">
      <c r="F760370" s="195"/>
    </row>
    <row r="760371" spans="6:6" x14ac:dyDescent="0.25">
      <c r="F760371" s="195"/>
    </row>
    <row r="760372" spans="6:6" x14ac:dyDescent="0.25">
      <c r="F760372" s="195"/>
    </row>
    <row r="760373" spans="6:6" x14ac:dyDescent="0.25">
      <c r="F760373" s="195"/>
    </row>
    <row r="760374" spans="6:6" x14ac:dyDescent="0.25">
      <c r="F760374" s="195"/>
    </row>
    <row r="760375" spans="6:6" x14ac:dyDescent="0.25">
      <c r="F760375" s="195"/>
    </row>
    <row r="760376" spans="6:6" x14ac:dyDescent="0.25">
      <c r="F760376" s="195"/>
    </row>
    <row r="760377" spans="6:6" x14ac:dyDescent="0.25">
      <c r="F760377" s="195"/>
    </row>
    <row r="760378" spans="6:6" x14ac:dyDescent="0.25">
      <c r="F760378" s="195"/>
    </row>
    <row r="760379" spans="6:6" x14ac:dyDescent="0.25">
      <c r="F760379" s="195"/>
    </row>
    <row r="760380" spans="6:6" x14ac:dyDescent="0.25">
      <c r="F760380" s="195"/>
    </row>
    <row r="760381" spans="6:6" x14ac:dyDescent="0.25">
      <c r="F760381" s="195"/>
    </row>
    <row r="760382" spans="6:6" x14ac:dyDescent="0.25">
      <c r="F760382" s="195"/>
    </row>
    <row r="760383" spans="6:6" x14ac:dyDescent="0.25">
      <c r="F760383" s="195"/>
    </row>
    <row r="760384" spans="6:6" x14ac:dyDescent="0.25">
      <c r="F760384" s="195"/>
    </row>
    <row r="760385" spans="6:6" x14ac:dyDescent="0.25">
      <c r="F760385" s="195"/>
    </row>
    <row r="760386" spans="6:6" x14ac:dyDescent="0.25">
      <c r="F760386" s="195"/>
    </row>
    <row r="760387" spans="6:6" x14ac:dyDescent="0.25">
      <c r="F760387" s="195"/>
    </row>
    <row r="760388" spans="6:6" x14ac:dyDescent="0.25">
      <c r="F760388" s="195"/>
    </row>
    <row r="760389" spans="6:6" x14ac:dyDescent="0.25">
      <c r="F760389" s="195"/>
    </row>
    <row r="760390" spans="6:6" x14ac:dyDescent="0.25">
      <c r="F760390" s="195"/>
    </row>
    <row r="760391" spans="6:6" x14ac:dyDescent="0.25">
      <c r="F760391" s="195"/>
    </row>
    <row r="760392" spans="6:6" x14ac:dyDescent="0.25">
      <c r="F760392" s="195"/>
    </row>
    <row r="760393" spans="6:6" x14ac:dyDescent="0.25">
      <c r="F760393" s="195"/>
    </row>
    <row r="760394" spans="6:6" x14ac:dyDescent="0.25">
      <c r="F760394" s="195"/>
    </row>
    <row r="760395" spans="6:6" x14ac:dyDescent="0.25">
      <c r="F760395" s="195"/>
    </row>
    <row r="760396" spans="6:6" x14ac:dyDescent="0.25">
      <c r="F760396" s="195"/>
    </row>
    <row r="760397" spans="6:6" x14ac:dyDescent="0.25">
      <c r="F760397" s="195"/>
    </row>
    <row r="760398" spans="6:6" x14ac:dyDescent="0.25">
      <c r="F760398" s="195"/>
    </row>
    <row r="760399" spans="6:6" x14ac:dyDescent="0.25">
      <c r="F760399" s="195"/>
    </row>
    <row r="760400" spans="6:6" x14ac:dyDescent="0.25">
      <c r="F760400" s="195"/>
    </row>
    <row r="760401" spans="6:6" x14ac:dyDescent="0.25">
      <c r="F760401" s="195"/>
    </row>
    <row r="760402" spans="6:6" x14ac:dyDescent="0.25">
      <c r="F760402" s="195"/>
    </row>
    <row r="760403" spans="6:6" x14ac:dyDescent="0.25">
      <c r="F760403" s="195"/>
    </row>
    <row r="760404" spans="6:6" x14ac:dyDescent="0.25">
      <c r="F760404" s="195"/>
    </row>
    <row r="760405" spans="6:6" x14ac:dyDescent="0.25">
      <c r="F760405" s="195"/>
    </row>
    <row r="760406" spans="6:6" x14ac:dyDescent="0.25">
      <c r="F760406" s="195"/>
    </row>
    <row r="760407" spans="6:6" x14ac:dyDescent="0.25">
      <c r="F760407" s="195"/>
    </row>
    <row r="760408" spans="6:6" x14ac:dyDescent="0.25">
      <c r="F760408" s="195"/>
    </row>
    <row r="760409" spans="6:6" x14ac:dyDescent="0.25">
      <c r="F760409" s="195"/>
    </row>
    <row r="760410" spans="6:6" x14ac:dyDescent="0.25">
      <c r="F760410" s="195"/>
    </row>
    <row r="760411" spans="6:6" x14ac:dyDescent="0.25">
      <c r="F760411" s="195"/>
    </row>
    <row r="760412" spans="6:6" x14ac:dyDescent="0.25">
      <c r="F760412" s="195"/>
    </row>
    <row r="760413" spans="6:6" x14ac:dyDescent="0.25">
      <c r="F760413" s="195"/>
    </row>
    <row r="760414" spans="6:6" x14ac:dyDescent="0.25">
      <c r="F760414" s="195"/>
    </row>
    <row r="760415" spans="6:6" x14ac:dyDescent="0.25">
      <c r="F760415" s="195"/>
    </row>
    <row r="760416" spans="6:6" x14ac:dyDescent="0.25">
      <c r="F760416" s="195"/>
    </row>
    <row r="760417" spans="6:6" x14ac:dyDescent="0.25">
      <c r="F760417" s="195"/>
    </row>
    <row r="760418" spans="6:6" x14ac:dyDescent="0.25">
      <c r="F760418" s="195"/>
    </row>
    <row r="760419" spans="6:6" x14ac:dyDescent="0.25">
      <c r="F760419" s="195"/>
    </row>
    <row r="760420" spans="6:6" x14ac:dyDescent="0.25">
      <c r="F760420" s="195"/>
    </row>
    <row r="760421" spans="6:6" x14ac:dyDescent="0.25">
      <c r="F760421" s="195"/>
    </row>
    <row r="760422" spans="6:6" x14ac:dyDescent="0.25">
      <c r="F760422" s="195"/>
    </row>
    <row r="760423" spans="6:6" x14ac:dyDescent="0.25">
      <c r="F760423" s="195"/>
    </row>
    <row r="760424" spans="6:6" x14ac:dyDescent="0.25">
      <c r="F760424" s="195"/>
    </row>
    <row r="760425" spans="6:6" x14ac:dyDescent="0.25">
      <c r="F760425" s="195"/>
    </row>
    <row r="760426" spans="6:6" x14ac:dyDescent="0.25">
      <c r="F760426" s="195"/>
    </row>
    <row r="760427" spans="6:6" x14ac:dyDescent="0.25">
      <c r="F760427" s="195"/>
    </row>
    <row r="760428" spans="6:6" x14ac:dyDescent="0.25">
      <c r="F760428" s="195"/>
    </row>
    <row r="760429" spans="6:6" x14ac:dyDescent="0.25">
      <c r="F760429" s="195"/>
    </row>
    <row r="760430" spans="6:6" x14ac:dyDescent="0.25">
      <c r="F760430" s="195"/>
    </row>
    <row r="760431" spans="6:6" x14ac:dyDescent="0.25">
      <c r="F760431" s="195"/>
    </row>
    <row r="760432" spans="6:6" x14ac:dyDescent="0.25">
      <c r="F760432" s="195"/>
    </row>
    <row r="760433" spans="6:6" x14ac:dyDescent="0.25">
      <c r="F760433" s="195"/>
    </row>
    <row r="760434" spans="6:6" x14ac:dyDescent="0.25">
      <c r="F760434" s="195"/>
    </row>
    <row r="760435" spans="6:6" x14ac:dyDescent="0.25">
      <c r="F760435" s="195"/>
    </row>
    <row r="760436" spans="6:6" x14ac:dyDescent="0.25">
      <c r="F760436" s="195"/>
    </row>
    <row r="760437" spans="6:6" x14ac:dyDescent="0.25">
      <c r="F760437" s="195"/>
    </row>
    <row r="760438" spans="6:6" x14ac:dyDescent="0.25">
      <c r="F760438" s="195"/>
    </row>
    <row r="760439" spans="6:6" x14ac:dyDescent="0.25">
      <c r="F760439" s="195"/>
    </row>
    <row r="760440" spans="6:6" x14ac:dyDescent="0.25">
      <c r="F760440" s="195"/>
    </row>
    <row r="760441" spans="6:6" x14ac:dyDescent="0.25">
      <c r="F760441" s="195"/>
    </row>
    <row r="760442" spans="6:6" x14ac:dyDescent="0.25">
      <c r="F760442" s="195"/>
    </row>
    <row r="760443" spans="6:6" x14ac:dyDescent="0.25">
      <c r="F760443" s="195"/>
    </row>
    <row r="760444" spans="6:6" x14ac:dyDescent="0.25">
      <c r="F760444" s="195"/>
    </row>
    <row r="760445" spans="6:6" x14ac:dyDescent="0.25">
      <c r="F760445" s="195"/>
    </row>
    <row r="760446" spans="6:6" x14ac:dyDescent="0.25">
      <c r="F760446" s="195"/>
    </row>
    <row r="760447" spans="6:6" x14ac:dyDescent="0.25">
      <c r="F760447" s="195"/>
    </row>
    <row r="760448" spans="6:6" x14ac:dyDescent="0.25">
      <c r="F760448" s="195"/>
    </row>
    <row r="760449" spans="6:6" x14ac:dyDescent="0.25">
      <c r="F760449" s="195"/>
    </row>
    <row r="760450" spans="6:6" x14ac:dyDescent="0.25">
      <c r="F760450" s="195"/>
    </row>
    <row r="760451" spans="6:6" x14ac:dyDescent="0.25">
      <c r="F760451" s="195"/>
    </row>
    <row r="760452" spans="6:6" x14ac:dyDescent="0.25">
      <c r="F760452" s="195"/>
    </row>
    <row r="760453" spans="6:6" x14ac:dyDescent="0.25">
      <c r="F760453" s="195"/>
    </row>
    <row r="760454" spans="6:6" x14ac:dyDescent="0.25">
      <c r="F760454" s="195"/>
    </row>
    <row r="760455" spans="6:6" x14ac:dyDescent="0.25">
      <c r="F760455" s="195"/>
    </row>
    <row r="760456" spans="6:6" x14ac:dyDescent="0.25">
      <c r="F760456" s="195"/>
    </row>
    <row r="760457" spans="6:6" x14ac:dyDescent="0.25">
      <c r="F760457" s="195"/>
    </row>
    <row r="760458" spans="6:6" x14ac:dyDescent="0.25">
      <c r="F760458" s="195"/>
    </row>
    <row r="760459" spans="6:6" x14ac:dyDescent="0.25">
      <c r="F760459" s="195"/>
    </row>
    <row r="760460" spans="6:6" x14ac:dyDescent="0.25">
      <c r="F760460" s="195"/>
    </row>
    <row r="760461" spans="6:6" x14ac:dyDescent="0.25">
      <c r="F760461" s="195"/>
    </row>
    <row r="760462" spans="6:6" x14ac:dyDescent="0.25">
      <c r="F760462" s="195"/>
    </row>
    <row r="760463" spans="6:6" x14ac:dyDescent="0.25">
      <c r="F760463" s="195"/>
    </row>
    <row r="760464" spans="6:6" x14ac:dyDescent="0.25">
      <c r="F760464" s="195"/>
    </row>
    <row r="760465" spans="6:6" x14ac:dyDescent="0.25">
      <c r="F760465" s="195"/>
    </row>
    <row r="760466" spans="6:6" x14ac:dyDescent="0.25">
      <c r="F760466" s="195"/>
    </row>
    <row r="760467" spans="6:6" x14ac:dyDescent="0.25">
      <c r="F760467" s="195"/>
    </row>
    <row r="760468" spans="6:6" x14ac:dyDescent="0.25">
      <c r="F760468" s="195"/>
    </row>
    <row r="760469" spans="6:6" x14ac:dyDescent="0.25">
      <c r="F760469" s="195"/>
    </row>
    <row r="760470" spans="6:6" x14ac:dyDescent="0.25">
      <c r="F760470" s="195"/>
    </row>
    <row r="760471" spans="6:6" x14ac:dyDescent="0.25">
      <c r="F760471" s="195"/>
    </row>
    <row r="760472" spans="6:6" x14ac:dyDescent="0.25">
      <c r="F760472" s="195"/>
    </row>
    <row r="760473" spans="6:6" x14ac:dyDescent="0.25">
      <c r="F760473" s="195"/>
    </row>
    <row r="760474" spans="6:6" x14ac:dyDescent="0.25">
      <c r="F760474" s="195"/>
    </row>
    <row r="760475" spans="6:6" x14ac:dyDescent="0.25">
      <c r="F760475" s="195"/>
    </row>
    <row r="760476" spans="6:6" x14ac:dyDescent="0.25">
      <c r="F760476" s="195"/>
    </row>
    <row r="760477" spans="6:6" x14ac:dyDescent="0.25">
      <c r="F760477" s="195"/>
    </row>
    <row r="760478" spans="6:6" x14ac:dyDescent="0.25">
      <c r="F760478" s="195"/>
    </row>
    <row r="760479" spans="6:6" x14ac:dyDescent="0.25">
      <c r="F760479" s="195"/>
    </row>
    <row r="760480" spans="6:6" x14ac:dyDescent="0.25">
      <c r="F760480" s="195"/>
    </row>
    <row r="760481" spans="6:6" x14ac:dyDescent="0.25">
      <c r="F760481" s="195"/>
    </row>
    <row r="760482" spans="6:6" x14ac:dyDescent="0.25">
      <c r="F760482" s="195"/>
    </row>
    <row r="760483" spans="6:6" x14ac:dyDescent="0.25">
      <c r="F760483" s="195"/>
    </row>
    <row r="760484" spans="6:6" x14ac:dyDescent="0.25">
      <c r="F760484" s="195"/>
    </row>
    <row r="760485" spans="6:6" x14ac:dyDescent="0.25">
      <c r="F760485" s="195"/>
    </row>
    <row r="760486" spans="6:6" x14ac:dyDescent="0.25">
      <c r="F760486" s="195"/>
    </row>
    <row r="760487" spans="6:6" x14ac:dyDescent="0.25">
      <c r="F760487" s="195"/>
    </row>
    <row r="760488" spans="6:6" x14ac:dyDescent="0.25">
      <c r="F760488" s="195"/>
    </row>
    <row r="760489" spans="6:6" x14ac:dyDescent="0.25">
      <c r="F760489" s="195"/>
    </row>
    <row r="760490" spans="6:6" x14ac:dyDescent="0.25">
      <c r="F760490" s="195"/>
    </row>
    <row r="760491" spans="6:6" x14ac:dyDescent="0.25">
      <c r="F760491" s="195"/>
    </row>
    <row r="760492" spans="6:6" x14ac:dyDescent="0.25">
      <c r="F760492" s="195"/>
    </row>
    <row r="760493" spans="6:6" x14ac:dyDescent="0.25">
      <c r="F760493" s="195"/>
    </row>
    <row r="760494" spans="6:6" x14ac:dyDescent="0.25">
      <c r="F760494" s="195"/>
    </row>
    <row r="760495" spans="6:6" x14ac:dyDescent="0.25">
      <c r="F760495" s="195"/>
    </row>
    <row r="760496" spans="6:6" x14ac:dyDescent="0.25">
      <c r="F760496" s="195"/>
    </row>
    <row r="760497" spans="6:6" x14ac:dyDescent="0.25">
      <c r="F760497" s="195"/>
    </row>
    <row r="760498" spans="6:6" x14ac:dyDescent="0.25">
      <c r="F760498" s="195"/>
    </row>
    <row r="760499" spans="6:6" x14ac:dyDescent="0.25">
      <c r="F760499" s="195"/>
    </row>
    <row r="760500" spans="6:6" x14ac:dyDescent="0.25">
      <c r="F760500" s="195"/>
    </row>
    <row r="760501" spans="6:6" x14ac:dyDescent="0.25">
      <c r="F760501" s="195"/>
    </row>
    <row r="760502" spans="6:6" x14ac:dyDescent="0.25">
      <c r="F760502" s="195"/>
    </row>
    <row r="760503" spans="6:6" x14ac:dyDescent="0.25">
      <c r="F760503" s="195"/>
    </row>
    <row r="760504" spans="6:6" x14ac:dyDescent="0.25">
      <c r="F760504" s="195"/>
    </row>
    <row r="760505" spans="6:6" x14ac:dyDescent="0.25">
      <c r="F760505" s="195"/>
    </row>
    <row r="760506" spans="6:6" x14ac:dyDescent="0.25">
      <c r="F760506" s="195"/>
    </row>
    <row r="760507" spans="6:6" x14ac:dyDescent="0.25">
      <c r="F760507" s="195"/>
    </row>
    <row r="760508" spans="6:6" x14ac:dyDescent="0.25">
      <c r="F760508" s="195"/>
    </row>
    <row r="760509" spans="6:6" x14ac:dyDescent="0.25">
      <c r="F760509" s="195"/>
    </row>
    <row r="760510" spans="6:6" x14ac:dyDescent="0.25">
      <c r="F760510" s="195"/>
    </row>
    <row r="760511" spans="6:6" x14ac:dyDescent="0.25">
      <c r="F760511" s="195"/>
    </row>
    <row r="760512" spans="6:6" x14ac:dyDescent="0.25">
      <c r="F760512" s="195"/>
    </row>
    <row r="760513" spans="6:6" x14ac:dyDescent="0.25">
      <c r="F760513" s="195"/>
    </row>
    <row r="760514" spans="6:6" x14ac:dyDescent="0.25">
      <c r="F760514" s="195"/>
    </row>
    <row r="760515" spans="6:6" x14ac:dyDescent="0.25">
      <c r="F760515" s="195"/>
    </row>
    <row r="760516" spans="6:6" x14ac:dyDescent="0.25">
      <c r="F760516" s="195"/>
    </row>
    <row r="760517" spans="6:6" x14ac:dyDescent="0.25">
      <c r="F760517" s="195"/>
    </row>
    <row r="760518" spans="6:6" x14ac:dyDescent="0.25">
      <c r="F760518" s="195"/>
    </row>
    <row r="760519" spans="6:6" x14ac:dyDescent="0.25">
      <c r="F760519" s="195"/>
    </row>
    <row r="760520" spans="6:6" x14ac:dyDescent="0.25">
      <c r="F760520" s="195"/>
    </row>
    <row r="760521" spans="6:6" x14ac:dyDescent="0.25">
      <c r="F760521" s="195"/>
    </row>
    <row r="760522" spans="6:6" x14ac:dyDescent="0.25">
      <c r="F760522" s="195"/>
    </row>
    <row r="760523" spans="6:6" x14ac:dyDescent="0.25">
      <c r="F760523" s="195"/>
    </row>
    <row r="760524" spans="6:6" x14ac:dyDescent="0.25">
      <c r="F760524" s="195"/>
    </row>
    <row r="760525" spans="6:6" x14ac:dyDescent="0.25">
      <c r="F760525" s="195"/>
    </row>
    <row r="760526" spans="6:6" x14ac:dyDescent="0.25">
      <c r="F760526" s="195"/>
    </row>
    <row r="760527" spans="6:6" x14ac:dyDescent="0.25">
      <c r="F760527" s="195"/>
    </row>
    <row r="760528" spans="6:6" x14ac:dyDescent="0.25">
      <c r="F760528" s="195"/>
    </row>
    <row r="760529" spans="6:6" x14ac:dyDescent="0.25">
      <c r="F760529" s="195"/>
    </row>
    <row r="760530" spans="6:6" x14ac:dyDescent="0.25">
      <c r="F760530" s="195"/>
    </row>
    <row r="760531" spans="6:6" x14ac:dyDescent="0.25">
      <c r="F760531" s="195"/>
    </row>
    <row r="760532" spans="6:6" x14ac:dyDescent="0.25">
      <c r="F760532" s="195"/>
    </row>
    <row r="760533" spans="6:6" x14ac:dyDescent="0.25">
      <c r="F760533" s="195"/>
    </row>
    <row r="760534" spans="6:6" x14ac:dyDescent="0.25">
      <c r="F760534" s="195"/>
    </row>
    <row r="760535" spans="6:6" x14ac:dyDescent="0.25">
      <c r="F760535" s="195"/>
    </row>
    <row r="760536" spans="6:6" x14ac:dyDescent="0.25">
      <c r="F760536" s="195"/>
    </row>
    <row r="760537" spans="6:6" x14ac:dyDescent="0.25">
      <c r="F760537" s="195"/>
    </row>
    <row r="760538" spans="6:6" x14ac:dyDescent="0.25">
      <c r="F760538" s="195"/>
    </row>
    <row r="760539" spans="6:6" x14ac:dyDescent="0.25">
      <c r="F760539" s="195"/>
    </row>
    <row r="760540" spans="6:6" x14ac:dyDescent="0.25">
      <c r="F760540" s="195"/>
    </row>
    <row r="760541" spans="6:6" x14ac:dyDescent="0.25">
      <c r="F760541" s="195"/>
    </row>
    <row r="760542" spans="6:6" x14ac:dyDescent="0.25">
      <c r="F760542" s="195"/>
    </row>
    <row r="760543" spans="6:6" x14ac:dyDescent="0.25">
      <c r="F760543" s="195"/>
    </row>
    <row r="760544" spans="6:6" x14ac:dyDescent="0.25">
      <c r="F760544" s="195"/>
    </row>
    <row r="760545" spans="6:6" x14ac:dyDescent="0.25">
      <c r="F760545" s="195"/>
    </row>
    <row r="760546" spans="6:6" x14ac:dyDescent="0.25">
      <c r="F760546" s="195"/>
    </row>
    <row r="760547" spans="6:6" x14ac:dyDescent="0.25">
      <c r="F760547" s="195"/>
    </row>
    <row r="760548" spans="6:6" x14ac:dyDescent="0.25">
      <c r="F760548" s="195"/>
    </row>
    <row r="760549" spans="6:6" x14ac:dyDescent="0.25">
      <c r="F760549" s="195"/>
    </row>
    <row r="760550" spans="6:6" x14ac:dyDescent="0.25">
      <c r="F760550" s="195"/>
    </row>
    <row r="760551" spans="6:6" x14ac:dyDescent="0.25">
      <c r="F760551" s="195"/>
    </row>
    <row r="760552" spans="6:6" x14ac:dyDescent="0.25">
      <c r="F760552" s="195"/>
    </row>
    <row r="760553" spans="6:6" x14ac:dyDescent="0.25">
      <c r="F760553" s="195"/>
    </row>
    <row r="760554" spans="6:6" x14ac:dyDescent="0.25">
      <c r="F760554" s="195"/>
    </row>
    <row r="760555" spans="6:6" x14ac:dyDescent="0.25">
      <c r="F760555" s="195"/>
    </row>
    <row r="760556" spans="6:6" x14ac:dyDescent="0.25">
      <c r="F760556" s="195"/>
    </row>
    <row r="760557" spans="6:6" x14ac:dyDescent="0.25">
      <c r="F760557" s="195"/>
    </row>
    <row r="760558" spans="6:6" x14ac:dyDescent="0.25">
      <c r="F760558" s="195"/>
    </row>
    <row r="760559" spans="6:6" x14ac:dyDescent="0.25">
      <c r="F760559" s="195"/>
    </row>
    <row r="760560" spans="6:6" x14ac:dyDescent="0.25">
      <c r="F760560" s="195"/>
    </row>
    <row r="760561" spans="6:6" x14ac:dyDescent="0.25">
      <c r="F760561" s="195"/>
    </row>
    <row r="760562" spans="6:6" x14ac:dyDescent="0.25">
      <c r="F760562" s="195"/>
    </row>
    <row r="760563" spans="6:6" x14ac:dyDescent="0.25">
      <c r="F760563" s="195"/>
    </row>
    <row r="760564" spans="6:6" x14ac:dyDescent="0.25">
      <c r="F760564" s="195"/>
    </row>
    <row r="760565" spans="6:6" x14ac:dyDescent="0.25">
      <c r="F760565" s="195"/>
    </row>
    <row r="760566" spans="6:6" x14ac:dyDescent="0.25">
      <c r="F760566" s="195"/>
    </row>
    <row r="760567" spans="6:6" x14ac:dyDescent="0.25">
      <c r="F760567" s="195"/>
    </row>
    <row r="760568" spans="6:6" x14ac:dyDescent="0.25">
      <c r="F760568" s="195"/>
    </row>
    <row r="760569" spans="6:6" x14ac:dyDescent="0.25">
      <c r="F760569" s="195"/>
    </row>
    <row r="760570" spans="6:6" x14ac:dyDescent="0.25">
      <c r="F760570" s="195"/>
    </row>
    <row r="760571" spans="6:6" x14ac:dyDescent="0.25">
      <c r="F760571" s="195"/>
    </row>
    <row r="760572" spans="6:6" x14ac:dyDescent="0.25">
      <c r="F760572" s="195"/>
    </row>
    <row r="760573" spans="6:6" x14ac:dyDescent="0.25">
      <c r="F760573" s="195"/>
    </row>
    <row r="760574" spans="6:6" x14ac:dyDescent="0.25">
      <c r="F760574" s="195"/>
    </row>
    <row r="760575" spans="6:6" x14ac:dyDescent="0.25">
      <c r="F760575" s="195"/>
    </row>
    <row r="760576" spans="6:6" x14ac:dyDescent="0.25">
      <c r="F760576" s="195"/>
    </row>
    <row r="760577" spans="6:6" x14ac:dyDescent="0.25">
      <c r="F760577" s="195"/>
    </row>
    <row r="760578" spans="6:6" x14ac:dyDescent="0.25">
      <c r="F760578" s="195"/>
    </row>
    <row r="760579" spans="6:6" x14ac:dyDescent="0.25">
      <c r="F760579" s="195"/>
    </row>
    <row r="760580" spans="6:6" x14ac:dyDescent="0.25">
      <c r="F760580" s="195"/>
    </row>
    <row r="760581" spans="6:6" x14ac:dyDescent="0.25">
      <c r="F760581" s="195"/>
    </row>
    <row r="760582" spans="6:6" x14ac:dyDescent="0.25">
      <c r="F760582" s="195"/>
    </row>
    <row r="760583" spans="6:6" x14ac:dyDescent="0.25">
      <c r="F760583" s="195"/>
    </row>
    <row r="760584" spans="6:6" x14ac:dyDescent="0.25">
      <c r="F760584" s="195"/>
    </row>
    <row r="760585" spans="6:6" x14ac:dyDescent="0.25">
      <c r="F760585" s="195"/>
    </row>
    <row r="760586" spans="6:6" x14ac:dyDescent="0.25">
      <c r="F760586" s="195"/>
    </row>
    <row r="760587" spans="6:6" x14ac:dyDescent="0.25">
      <c r="F760587" s="195"/>
    </row>
    <row r="760588" spans="6:6" x14ac:dyDescent="0.25">
      <c r="F760588" s="195"/>
    </row>
    <row r="760589" spans="6:6" x14ac:dyDescent="0.25">
      <c r="F760589" s="195"/>
    </row>
    <row r="760590" spans="6:6" x14ac:dyDescent="0.25">
      <c r="F760590" s="195"/>
    </row>
    <row r="760591" spans="6:6" x14ac:dyDescent="0.25">
      <c r="F760591" s="195"/>
    </row>
    <row r="760592" spans="6:6" x14ac:dyDescent="0.25">
      <c r="F760592" s="195"/>
    </row>
    <row r="760593" spans="6:6" x14ac:dyDescent="0.25">
      <c r="F760593" s="195"/>
    </row>
    <row r="760594" spans="6:6" x14ac:dyDescent="0.25">
      <c r="F760594" s="195"/>
    </row>
    <row r="760595" spans="6:6" x14ac:dyDescent="0.25">
      <c r="F760595" s="195"/>
    </row>
    <row r="760596" spans="6:6" x14ac:dyDescent="0.25">
      <c r="F760596" s="195"/>
    </row>
    <row r="760597" spans="6:6" x14ac:dyDescent="0.25">
      <c r="F760597" s="195"/>
    </row>
    <row r="760598" spans="6:6" x14ac:dyDescent="0.25">
      <c r="F760598" s="195"/>
    </row>
    <row r="760599" spans="6:6" x14ac:dyDescent="0.25">
      <c r="F760599" s="195"/>
    </row>
    <row r="760600" spans="6:6" x14ac:dyDescent="0.25">
      <c r="F760600" s="195"/>
    </row>
    <row r="760601" spans="6:6" x14ac:dyDescent="0.25">
      <c r="F760601" s="195"/>
    </row>
    <row r="760602" spans="6:6" x14ac:dyDescent="0.25">
      <c r="F760602" s="195"/>
    </row>
    <row r="760603" spans="6:6" x14ac:dyDescent="0.25">
      <c r="F760603" s="195"/>
    </row>
    <row r="760604" spans="6:6" x14ac:dyDescent="0.25">
      <c r="F760604" s="195"/>
    </row>
    <row r="760605" spans="6:6" x14ac:dyDescent="0.25">
      <c r="F760605" s="195"/>
    </row>
    <row r="760606" spans="6:6" x14ac:dyDescent="0.25">
      <c r="F760606" s="195"/>
    </row>
    <row r="760607" spans="6:6" x14ac:dyDescent="0.25">
      <c r="F760607" s="195"/>
    </row>
    <row r="760608" spans="6:6" x14ac:dyDescent="0.25">
      <c r="F760608" s="195"/>
    </row>
    <row r="760609" spans="6:6" x14ac:dyDescent="0.25">
      <c r="F760609" s="195"/>
    </row>
    <row r="760610" spans="6:6" x14ac:dyDescent="0.25">
      <c r="F760610" s="195"/>
    </row>
    <row r="760611" spans="6:6" x14ac:dyDescent="0.25">
      <c r="F760611" s="195"/>
    </row>
    <row r="760612" spans="6:6" x14ac:dyDescent="0.25">
      <c r="F760612" s="195"/>
    </row>
    <row r="760613" spans="6:6" x14ac:dyDescent="0.25">
      <c r="F760613" s="195"/>
    </row>
    <row r="760614" spans="6:6" x14ac:dyDescent="0.25">
      <c r="F760614" s="195"/>
    </row>
    <row r="760615" spans="6:6" x14ac:dyDescent="0.25">
      <c r="F760615" s="195"/>
    </row>
    <row r="760616" spans="6:6" x14ac:dyDescent="0.25">
      <c r="F760616" s="195"/>
    </row>
    <row r="760617" spans="6:6" x14ac:dyDescent="0.25">
      <c r="F760617" s="195"/>
    </row>
    <row r="760618" spans="6:6" x14ac:dyDescent="0.25">
      <c r="F760618" s="195"/>
    </row>
    <row r="760619" spans="6:6" x14ac:dyDescent="0.25">
      <c r="F760619" s="195"/>
    </row>
    <row r="760620" spans="6:6" x14ac:dyDescent="0.25">
      <c r="F760620" s="195"/>
    </row>
    <row r="760621" spans="6:6" x14ac:dyDescent="0.25">
      <c r="F760621" s="195"/>
    </row>
    <row r="760622" spans="6:6" x14ac:dyDescent="0.25">
      <c r="F760622" s="195"/>
    </row>
    <row r="760623" spans="6:6" x14ac:dyDescent="0.25">
      <c r="F760623" s="195"/>
    </row>
    <row r="760624" spans="6:6" x14ac:dyDescent="0.25">
      <c r="F760624" s="195"/>
    </row>
    <row r="760625" spans="6:6" x14ac:dyDescent="0.25">
      <c r="F760625" s="195"/>
    </row>
    <row r="760626" spans="6:6" x14ac:dyDescent="0.25">
      <c r="F760626" s="195"/>
    </row>
    <row r="760627" spans="6:6" x14ac:dyDescent="0.25">
      <c r="F760627" s="195"/>
    </row>
    <row r="760628" spans="6:6" x14ac:dyDescent="0.25">
      <c r="F760628" s="195"/>
    </row>
    <row r="760629" spans="6:6" x14ac:dyDescent="0.25">
      <c r="F760629" s="195"/>
    </row>
    <row r="760630" spans="6:6" x14ac:dyDescent="0.25">
      <c r="F760630" s="195"/>
    </row>
    <row r="760631" spans="6:6" x14ac:dyDescent="0.25">
      <c r="F760631" s="195"/>
    </row>
    <row r="760632" spans="6:6" x14ac:dyDescent="0.25">
      <c r="F760632" s="195"/>
    </row>
    <row r="760633" spans="6:6" x14ac:dyDescent="0.25">
      <c r="F760633" s="195"/>
    </row>
    <row r="760634" spans="6:6" x14ac:dyDescent="0.25">
      <c r="F760634" s="195"/>
    </row>
    <row r="760635" spans="6:6" x14ac:dyDescent="0.25">
      <c r="F760635" s="195"/>
    </row>
    <row r="760636" spans="6:6" x14ac:dyDescent="0.25">
      <c r="F760636" s="195"/>
    </row>
    <row r="760637" spans="6:6" x14ac:dyDescent="0.25">
      <c r="F760637" s="195"/>
    </row>
    <row r="760638" spans="6:6" x14ac:dyDescent="0.25">
      <c r="F760638" s="195"/>
    </row>
    <row r="760639" spans="6:6" x14ac:dyDescent="0.25">
      <c r="F760639" s="195"/>
    </row>
    <row r="760640" spans="6:6" x14ac:dyDescent="0.25">
      <c r="F760640" s="195"/>
    </row>
    <row r="760641" spans="6:6" x14ac:dyDescent="0.25">
      <c r="F760641" s="195"/>
    </row>
    <row r="760642" spans="6:6" x14ac:dyDescent="0.25">
      <c r="F760642" s="195"/>
    </row>
    <row r="760643" spans="6:6" x14ac:dyDescent="0.25">
      <c r="F760643" s="195"/>
    </row>
    <row r="760644" spans="6:6" x14ac:dyDescent="0.25">
      <c r="F760644" s="195"/>
    </row>
    <row r="760645" spans="6:6" x14ac:dyDescent="0.25">
      <c r="F760645" s="195"/>
    </row>
    <row r="760646" spans="6:6" x14ac:dyDescent="0.25">
      <c r="F760646" s="195"/>
    </row>
    <row r="760647" spans="6:6" x14ac:dyDescent="0.25">
      <c r="F760647" s="195"/>
    </row>
    <row r="760648" spans="6:6" x14ac:dyDescent="0.25">
      <c r="F760648" s="195"/>
    </row>
    <row r="760649" spans="6:6" x14ac:dyDescent="0.25">
      <c r="F760649" s="195"/>
    </row>
    <row r="760650" spans="6:6" x14ac:dyDescent="0.25">
      <c r="F760650" s="195"/>
    </row>
    <row r="760651" spans="6:6" x14ac:dyDescent="0.25">
      <c r="F760651" s="195"/>
    </row>
    <row r="760652" spans="6:6" x14ac:dyDescent="0.25">
      <c r="F760652" s="195"/>
    </row>
    <row r="760653" spans="6:6" x14ac:dyDescent="0.25">
      <c r="F760653" s="195"/>
    </row>
    <row r="760654" spans="6:6" x14ac:dyDescent="0.25">
      <c r="F760654" s="195"/>
    </row>
    <row r="760655" spans="6:6" x14ac:dyDescent="0.25">
      <c r="F760655" s="195"/>
    </row>
    <row r="760656" spans="6:6" x14ac:dyDescent="0.25">
      <c r="F760656" s="195"/>
    </row>
    <row r="765774" spans="6:6" x14ac:dyDescent="0.25">
      <c r="F765774" s="195"/>
    </row>
    <row r="765775" spans="6:6" x14ac:dyDescent="0.25">
      <c r="F765775" s="195"/>
    </row>
    <row r="765776" spans="6:6" x14ac:dyDescent="0.25">
      <c r="F765776" s="195"/>
    </row>
    <row r="765777" spans="6:6" x14ac:dyDescent="0.25">
      <c r="F765777" s="195"/>
    </row>
    <row r="765778" spans="6:6" x14ac:dyDescent="0.25">
      <c r="F765778" s="195"/>
    </row>
    <row r="765779" spans="6:6" x14ac:dyDescent="0.25">
      <c r="F765779" s="195"/>
    </row>
    <row r="765780" spans="6:6" x14ac:dyDescent="0.25">
      <c r="F765780" s="195"/>
    </row>
    <row r="765781" spans="6:6" x14ac:dyDescent="0.25">
      <c r="F765781" s="195"/>
    </row>
    <row r="765782" spans="6:6" x14ac:dyDescent="0.25">
      <c r="F765782" s="195"/>
    </row>
    <row r="765783" spans="6:6" x14ac:dyDescent="0.25">
      <c r="F765783" s="195"/>
    </row>
    <row r="765784" spans="6:6" x14ac:dyDescent="0.25">
      <c r="F765784" s="195"/>
    </row>
    <row r="765785" spans="6:6" x14ac:dyDescent="0.25">
      <c r="F765785" s="195"/>
    </row>
    <row r="765786" spans="6:6" x14ac:dyDescent="0.25">
      <c r="F765786" s="195"/>
    </row>
    <row r="765787" spans="6:6" x14ac:dyDescent="0.25">
      <c r="F765787" s="195"/>
    </row>
    <row r="765788" spans="6:6" x14ac:dyDescent="0.25">
      <c r="F765788" s="195"/>
    </row>
    <row r="765789" spans="6:6" x14ac:dyDescent="0.25">
      <c r="F765789" s="195"/>
    </row>
    <row r="765790" spans="6:6" x14ac:dyDescent="0.25">
      <c r="F765790" s="195"/>
    </row>
    <row r="765791" spans="6:6" x14ac:dyDescent="0.25">
      <c r="F765791" s="195"/>
    </row>
    <row r="765792" spans="6:6" x14ac:dyDescent="0.25">
      <c r="F765792" s="195"/>
    </row>
    <row r="765793" spans="6:6" x14ac:dyDescent="0.25">
      <c r="F765793" s="195"/>
    </row>
    <row r="765794" spans="6:6" x14ac:dyDescent="0.25">
      <c r="F765794" s="195"/>
    </row>
    <row r="765795" spans="6:6" x14ac:dyDescent="0.25">
      <c r="F765795" s="195"/>
    </row>
    <row r="765796" spans="6:6" x14ac:dyDescent="0.25">
      <c r="F765796" s="195"/>
    </row>
    <row r="765797" spans="6:6" x14ac:dyDescent="0.25">
      <c r="F765797" s="195"/>
    </row>
    <row r="765798" spans="6:6" x14ac:dyDescent="0.25">
      <c r="F765798" s="195"/>
    </row>
    <row r="765799" spans="6:6" x14ac:dyDescent="0.25">
      <c r="F765799" s="195"/>
    </row>
    <row r="765800" spans="6:6" x14ac:dyDescent="0.25">
      <c r="F765800" s="195"/>
    </row>
    <row r="765801" spans="6:6" x14ac:dyDescent="0.25">
      <c r="F765801" s="195"/>
    </row>
    <row r="765802" spans="6:6" x14ac:dyDescent="0.25">
      <c r="F765802" s="195"/>
    </row>
    <row r="765803" spans="6:6" x14ac:dyDescent="0.25">
      <c r="F765803" s="195"/>
    </row>
    <row r="765804" spans="6:6" x14ac:dyDescent="0.25">
      <c r="F765804" s="195"/>
    </row>
    <row r="765805" spans="6:6" x14ac:dyDescent="0.25">
      <c r="F765805" s="195"/>
    </row>
    <row r="765806" spans="6:6" x14ac:dyDescent="0.25">
      <c r="F765806" s="195"/>
    </row>
    <row r="765807" spans="6:6" x14ac:dyDescent="0.25">
      <c r="F765807" s="195"/>
    </row>
    <row r="765808" spans="6:6" x14ac:dyDescent="0.25">
      <c r="F765808" s="195"/>
    </row>
    <row r="765809" spans="6:6" x14ac:dyDescent="0.25">
      <c r="F765809" s="195"/>
    </row>
    <row r="765810" spans="6:6" x14ac:dyDescent="0.25">
      <c r="F765810" s="195"/>
    </row>
    <row r="765811" spans="6:6" x14ac:dyDescent="0.25">
      <c r="F765811" s="195"/>
    </row>
    <row r="765812" spans="6:6" x14ac:dyDescent="0.25">
      <c r="F765812" s="195"/>
    </row>
    <row r="765813" spans="6:6" x14ac:dyDescent="0.25">
      <c r="F765813" s="195"/>
    </row>
    <row r="765814" spans="6:6" x14ac:dyDescent="0.25">
      <c r="F765814" s="195"/>
    </row>
    <row r="765815" spans="6:6" x14ac:dyDescent="0.25">
      <c r="F765815" s="195"/>
    </row>
    <row r="765816" spans="6:6" x14ac:dyDescent="0.25">
      <c r="F765816" s="195"/>
    </row>
    <row r="765817" spans="6:6" x14ac:dyDescent="0.25">
      <c r="F765817" s="195"/>
    </row>
    <row r="765818" spans="6:6" x14ac:dyDescent="0.25">
      <c r="F765818" s="195"/>
    </row>
    <row r="765819" spans="6:6" x14ac:dyDescent="0.25">
      <c r="F765819" s="195"/>
    </row>
    <row r="765820" spans="6:6" x14ac:dyDescent="0.25">
      <c r="F765820" s="195"/>
    </row>
    <row r="765821" spans="6:6" x14ac:dyDescent="0.25">
      <c r="F765821" s="195"/>
    </row>
    <row r="765822" spans="6:6" x14ac:dyDescent="0.25">
      <c r="F765822" s="195"/>
    </row>
    <row r="765823" spans="6:6" x14ac:dyDescent="0.25">
      <c r="F765823" s="195"/>
    </row>
    <row r="765824" spans="6:6" x14ac:dyDescent="0.25">
      <c r="F765824" s="195"/>
    </row>
    <row r="765825" spans="6:6" x14ac:dyDescent="0.25">
      <c r="F765825" s="195"/>
    </row>
    <row r="765826" spans="6:6" x14ac:dyDescent="0.25">
      <c r="F765826" s="195"/>
    </row>
    <row r="765827" spans="6:6" x14ac:dyDescent="0.25">
      <c r="F765827" s="195"/>
    </row>
    <row r="765828" spans="6:6" x14ac:dyDescent="0.25">
      <c r="F765828" s="195"/>
    </row>
    <row r="765829" spans="6:6" x14ac:dyDescent="0.25">
      <c r="F765829" s="195"/>
    </row>
    <row r="765830" spans="6:6" x14ac:dyDescent="0.25">
      <c r="F765830" s="195"/>
    </row>
    <row r="765831" spans="6:6" x14ac:dyDescent="0.25">
      <c r="F765831" s="195"/>
    </row>
    <row r="765832" spans="6:6" x14ac:dyDescent="0.25">
      <c r="F765832" s="195"/>
    </row>
    <row r="765833" spans="6:6" x14ac:dyDescent="0.25">
      <c r="F765833" s="195"/>
    </row>
    <row r="765834" spans="6:6" x14ac:dyDescent="0.25">
      <c r="F765834" s="195"/>
    </row>
    <row r="765835" spans="6:6" x14ac:dyDescent="0.25">
      <c r="F765835" s="195"/>
    </row>
    <row r="765836" spans="6:6" x14ac:dyDescent="0.25">
      <c r="F765836" s="195"/>
    </row>
    <row r="765837" spans="6:6" x14ac:dyDescent="0.25">
      <c r="F765837" s="195"/>
    </row>
    <row r="765838" spans="6:6" x14ac:dyDescent="0.25">
      <c r="F765838" s="195"/>
    </row>
    <row r="765839" spans="6:6" x14ac:dyDescent="0.25">
      <c r="F765839" s="195"/>
    </row>
    <row r="765840" spans="6:6" x14ac:dyDescent="0.25">
      <c r="F765840" s="195"/>
    </row>
    <row r="765841" spans="6:6" x14ac:dyDescent="0.25">
      <c r="F765841" s="195"/>
    </row>
    <row r="765842" spans="6:6" x14ac:dyDescent="0.25">
      <c r="F765842" s="195"/>
    </row>
    <row r="765843" spans="6:6" x14ac:dyDescent="0.25">
      <c r="F765843" s="195"/>
    </row>
    <row r="765844" spans="6:6" x14ac:dyDescent="0.25">
      <c r="F765844" s="195"/>
    </row>
    <row r="765845" spans="6:6" x14ac:dyDescent="0.25">
      <c r="F765845" s="195"/>
    </row>
    <row r="765846" spans="6:6" x14ac:dyDescent="0.25">
      <c r="F765846" s="195"/>
    </row>
    <row r="765847" spans="6:6" x14ac:dyDescent="0.25">
      <c r="F765847" s="195"/>
    </row>
    <row r="765848" spans="6:6" x14ac:dyDescent="0.25">
      <c r="F765848" s="195"/>
    </row>
    <row r="765849" spans="6:6" x14ac:dyDescent="0.25">
      <c r="F765849" s="195"/>
    </row>
    <row r="765850" spans="6:6" x14ac:dyDescent="0.25">
      <c r="F765850" s="195"/>
    </row>
    <row r="765851" spans="6:6" x14ac:dyDescent="0.25">
      <c r="F765851" s="195"/>
    </row>
    <row r="765852" spans="6:6" x14ac:dyDescent="0.25">
      <c r="F765852" s="195"/>
    </row>
    <row r="765853" spans="6:6" x14ac:dyDescent="0.25">
      <c r="F765853" s="195"/>
    </row>
    <row r="765854" spans="6:6" x14ac:dyDescent="0.25">
      <c r="F765854" s="195"/>
    </row>
    <row r="765855" spans="6:6" x14ac:dyDescent="0.25">
      <c r="F765855" s="195"/>
    </row>
    <row r="765856" spans="6:6" x14ac:dyDescent="0.25">
      <c r="F765856" s="195"/>
    </row>
    <row r="765857" spans="6:6" x14ac:dyDescent="0.25">
      <c r="F765857" s="195"/>
    </row>
    <row r="765858" spans="6:6" x14ac:dyDescent="0.25">
      <c r="F765858" s="195"/>
    </row>
    <row r="765859" spans="6:6" x14ac:dyDescent="0.25">
      <c r="F765859" s="195"/>
    </row>
    <row r="765860" spans="6:6" x14ac:dyDescent="0.25">
      <c r="F765860" s="195"/>
    </row>
    <row r="765861" spans="6:6" x14ac:dyDescent="0.25">
      <c r="F765861" s="195"/>
    </row>
    <row r="765862" spans="6:6" x14ac:dyDescent="0.25">
      <c r="F765862" s="195"/>
    </row>
    <row r="765863" spans="6:6" x14ac:dyDescent="0.25">
      <c r="F765863" s="195"/>
    </row>
    <row r="765864" spans="6:6" x14ac:dyDescent="0.25">
      <c r="F765864" s="195"/>
    </row>
    <row r="765865" spans="6:6" x14ac:dyDescent="0.25">
      <c r="F765865" s="195"/>
    </row>
    <row r="765866" spans="6:6" x14ac:dyDescent="0.25">
      <c r="F765866" s="195"/>
    </row>
    <row r="765867" spans="6:6" x14ac:dyDescent="0.25">
      <c r="F765867" s="195"/>
    </row>
    <row r="765868" spans="6:6" x14ac:dyDescent="0.25">
      <c r="F765868" s="195"/>
    </row>
    <row r="765869" spans="6:6" x14ac:dyDescent="0.25">
      <c r="F765869" s="195"/>
    </row>
    <row r="765870" spans="6:6" x14ac:dyDescent="0.25">
      <c r="F765870" s="195"/>
    </row>
    <row r="765871" spans="6:6" x14ac:dyDescent="0.25">
      <c r="F765871" s="195"/>
    </row>
    <row r="765872" spans="6:6" x14ac:dyDescent="0.25">
      <c r="F765872" s="195"/>
    </row>
    <row r="765873" spans="6:6" x14ac:dyDescent="0.25">
      <c r="F765873" s="195"/>
    </row>
    <row r="765874" spans="6:6" x14ac:dyDescent="0.25">
      <c r="F765874" s="195"/>
    </row>
    <row r="765875" spans="6:6" x14ac:dyDescent="0.25">
      <c r="F765875" s="195"/>
    </row>
    <row r="765876" spans="6:6" x14ac:dyDescent="0.25">
      <c r="F765876" s="195"/>
    </row>
    <row r="765877" spans="6:6" x14ac:dyDescent="0.25">
      <c r="F765877" s="195"/>
    </row>
    <row r="765878" spans="6:6" x14ac:dyDescent="0.25">
      <c r="F765878" s="195"/>
    </row>
    <row r="765879" spans="6:6" x14ac:dyDescent="0.25">
      <c r="F765879" s="195"/>
    </row>
    <row r="765880" spans="6:6" x14ac:dyDescent="0.25">
      <c r="F765880" s="195"/>
    </row>
    <row r="765881" spans="6:6" x14ac:dyDescent="0.25">
      <c r="F765881" s="195"/>
    </row>
    <row r="765882" spans="6:6" x14ac:dyDescent="0.25">
      <c r="F765882" s="195"/>
    </row>
    <row r="765883" spans="6:6" x14ac:dyDescent="0.25">
      <c r="F765883" s="195"/>
    </row>
    <row r="765884" spans="6:6" x14ac:dyDescent="0.25">
      <c r="F765884" s="195"/>
    </row>
    <row r="765885" spans="6:6" x14ac:dyDescent="0.25">
      <c r="F765885" s="195"/>
    </row>
    <row r="765886" spans="6:6" x14ac:dyDescent="0.25">
      <c r="F765886" s="195"/>
    </row>
    <row r="765887" spans="6:6" x14ac:dyDescent="0.25">
      <c r="F765887" s="195"/>
    </row>
    <row r="765888" spans="6:6" x14ac:dyDescent="0.25">
      <c r="F765888" s="195"/>
    </row>
    <row r="765889" spans="6:6" x14ac:dyDescent="0.25">
      <c r="F765889" s="195"/>
    </row>
    <row r="765890" spans="6:6" x14ac:dyDescent="0.25">
      <c r="F765890" s="195"/>
    </row>
    <row r="765891" spans="6:6" x14ac:dyDescent="0.25">
      <c r="F765891" s="195"/>
    </row>
    <row r="765892" spans="6:6" x14ac:dyDescent="0.25">
      <c r="F765892" s="195"/>
    </row>
    <row r="765893" spans="6:6" x14ac:dyDescent="0.25">
      <c r="F765893" s="195"/>
    </row>
    <row r="765894" spans="6:6" x14ac:dyDescent="0.25">
      <c r="F765894" s="195"/>
    </row>
    <row r="765895" spans="6:6" x14ac:dyDescent="0.25">
      <c r="F765895" s="195"/>
    </row>
    <row r="765896" spans="6:6" x14ac:dyDescent="0.25">
      <c r="F765896" s="195"/>
    </row>
    <row r="765897" spans="6:6" x14ac:dyDescent="0.25">
      <c r="F765897" s="195"/>
    </row>
    <row r="765898" spans="6:6" x14ac:dyDescent="0.25">
      <c r="F765898" s="195"/>
    </row>
    <row r="765899" spans="6:6" x14ac:dyDescent="0.25">
      <c r="F765899" s="195"/>
    </row>
    <row r="765900" spans="6:6" x14ac:dyDescent="0.25">
      <c r="F765900" s="195"/>
    </row>
    <row r="765901" spans="6:6" x14ac:dyDescent="0.25">
      <c r="F765901" s="195"/>
    </row>
    <row r="765902" spans="6:6" x14ac:dyDescent="0.25">
      <c r="F765902" s="195"/>
    </row>
    <row r="765903" spans="6:6" x14ac:dyDescent="0.25">
      <c r="F765903" s="195"/>
    </row>
    <row r="765904" spans="6:6" x14ac:dyDescent="0.25">
      <c r="F765904" s="195"/>
    </row>
    <row r="765905" spans="6:6" x14ac:dyDescent="0.25">
      <c r="F765905" s="195"/>
    </row>
    <row r="765906" spans="6:6" x14ac:dyDescent="0.25">
      <c r="F765906" s="195"/>
    </row>
    <row r="765907" spans="6:6" x14ac:dyDescent="0.25">
      <c r="F765907" s="195"/>
    </row>
    <row r="765908" spans="6:6" x14ac:dyDescent="0.25">
      <c r="F765908" s="195"/>
    </row>
    <row r="765909" spans="6:6" x14ac:dyDescent="0.25">
      <c r="F765909" s="195"/>
    </row>
    <row r="765910" spans="6:6" x14ac:dyDescent="0.25">
      <c r="F765910" s="195"/>
    </row>
    <row r="765911" spans="6:6" x14ac:dyDescent="0.25">
      <c r="F765911" s="195"/>
    </row>
    <row r="765912" spans="6:6" x14ac:dyDescent="0.25">
      <c r="F765912" s="195"/>
    </row>
    <row r="765913" spans="6:6" x14ac:dyDescent="0.25">
      <c r="F765913" s="195"/>
    </row>
    <row r="765914" spans="6:6" x14ac:dyDescent="0.25">
      <c r="F765914" s="195"/>
    </row>
    <row r="765915" spans="6:6" x14ac:dyDescent="0.25">
      <c r="F765915" s="195"/>
    </row>
    <row r="765916" spans="6:6" x14ac:dyDescent="0.25">
      <c r="F765916" s="195"/>
    </row>
    <row r="765917" spans="6:6" x14ac:dyDescent="0.25">
      <c r="F765917" s="195"/>
    </row>
    <row r="765918" spans="6:6" x14ac:dyDescent="0.25">
      <c r="F765918" s="195"/>
    </row>
    <row r="765919" spans="6:6" x14ac:dyDescent="0.25">
      <c r="F765919" s="195"/>
    </row>
    <row r="765920" spans="6:6" x14ac:dyDescent="0.25">
      <c r="F765920" s="195"/>
    </row>
    <row r="765921" spans="6:6" x14ac:dyDescent="0.25">
      <c r="F765921" s="195"/>
    </row>
    <row r="765922" spans="6:6" x14ac:dyDescent="0.25">
      <c r="F765922" s="195"/>
    </row>
    <row r="765923" spans="6:6" x14ac:dyDescent="0.25">
      <c r="F765923" s="195"/>
    </row>
    <row r="765924" spans="6:6" x14ac:dyDescent="0.25">
      <c r="F765924" s="195"/>
    </row>
    <row r="765925" spans="6:6" x14ac:dyDescent="0.25">
      <c r="F765925" s="195"/>
    </row>
    <row r="765926" spans="6:6" x14ac:dyDescent="0.25">
      <c r="F765926" s="195"/>
    </row>
    <row r="765927" spans="6:6" x14ac:dyDescent="0.25">
      <c r="F765927" s="195"/>
    </row>
    <row r="765928" spans="6:6" x14ac:dyDescent="0.25">
      <c r="F765928" s="195"/>
    </row>
    <row r="765929" spans="6:6" x14ac:dyDescent="0.25">
      <c r="F765929" s="195"/>
    </row>
    <row r="765930" spans="6:6" x14ac:dyDescent="0.25">
      <c r="F765930" s="195"/>
    </row>
    <row r="765931" spans="6:6" x14ac:dyDescent="0.25">
      <c r="F765931" s="195"/>
    </row>
    <row r="765932" spans="6:6" x14ac:dyDescent="0.25">
      <c r="F765932" s="195"/>
    </row>
    <row r="765933" spans="6:6" x14ac:dyDescent="0.25">
      <c r="F765933" s="195"/>
    </row>
    <row r="765934" spans="6:6" x14ac:dyDescent="0.25">
      <c r="F765934" s="195"/>
    </row>
    <row r="765935" spans="6:6" x14ac:dyDescent="0.25">
      <c r="F765935" s="195"/>
    </row>
    <row r="765936" spans="6:6" x14ac:dyDescent="0.25">
      <c r="F765936" s="195"/>
    </row>
    <row r="765937" spans="6:6" x14ac:dyDescent="0.25">
      <c r="F765937" s="195"/>
    </row>
    <row r="765938" spans="6:6" x14ac:dyDescent="0.25">
      <c r="F765938" s="195"/>
    </row>
    <row r="765939" spans="6:6" x14ac:dyDescent="0.25">
      <c r="F765939" s="195"/>
    </row>
    <row r="765940" spans="6:6" x14ac:dyDescent="0.25">
      <c r="F765940" s="195"/>
    </row>
    <row r="765941" spans="6:6" x14ac:dyDescent="0.25">
      <c r="F765941" s="195"/>
    </row>
    <row r="765942" spans="6:6" x14ac:dyDescent="0.25">
      <c r="F765942" s="195"/>
    </row>
    <row r="765943" spans="6:6" x14ac:dyDescent="0.25">
      <c r="F765943" s="195"/>
    </row>
    <row r="765944" spans="6:6" x14ac:dyDescent="0.25">
      <c r="F765944" s="195"/>
    </row>
    <row r="765945" spans="6:6" x14ac:dyDescent="0.25">
      <c r="F765945" s="195"/>
    </row>
    <row r="765946" spans="6:6" x14ac:dyDescent="0.25">
      <c r="F765946" s="195"/>
    </row>
    <row r="765947" spans="6:6" x14ac:dyDescent="0.25">
      <c r="F765947" s="195"/>
    </row>
    <row r="765948" spans="6:6" x14ac:dyDescent="0.25">
      <c r="F765948" s="195"/>
    </row>
    <row r="765949" spans="6:6" x14ac:dyDescent="0.25">
      <c r="F765949" s="195"/>
    </row>
    <row r="765950" spans="6:6" x14ac:dyDescent="0.25">
      <c r="F765950" s="195"/>
    </row>
    <row r="765951" spans="6:6" x14ac:dyDescent="0.25">
      <c r="F765951" s="195"/>
    </row>
    <row r="765952" spans="6:6" x14ac:dyDescent="0.25">
      <c r="F765952" s="195"/>
    </row>
    <row r="765953" spans="6:6" x14ac:dyDescent="0.25">
      <c r="F765953" s="195"/>
    </row>
    <row r="765954" spans="6:6" x14ac:dyDescent="0.25">
      <c r="F765954" s="195"/>
    </row>
    <row r="765955" spans="6:6" x14ac:dyDescent="0.25">
      <c r="F765955" s="195"/>
    </row>
    <row r="765956" spans="6:6" x14ac:dyDescent="0.25">
      <c r="F765956" s="195"/>
    </row>
    <row r="765957" spans="6:6" x14ac:dyDescent="0.25">
      <c r="F765957" s="195"/>
    </row>
    <row r="765958" spans="6:6" x14ac:dyDescent="0.25">
      <c r="F765958" s="195"/>
    </row>
    <row r="765959" spans="6:6" x14ac:dyDescent="0.25">
      <c r="F765959" s="195"/>
    </row>
    <row r="765960" spans="6:6" x14ac:dyDescent="0.25">
      <c r="F765960" s="195"/>
    </row>
    <row r="765961" spans="6:6" x14ac:dyDescent="0.25">
      <c r="F765961" s="195"/>
    </row>
    <row r="765962" spans="6:6" x14ac:dyDescent="0.25">
      <c r="F765962" s="195"/>
    </row>
    <row r="765963" spans="6:6" x14ac:dyDescent="0.25">
      <c r="F765963" s="195"/>
    </row>
    <row r="765964" spans="6:6" x14ac:dyDescent="0.25">
      <c r="F765964" s="195"/>
    </row>
    <row r="765965" spans="6:6" x14ac:dyDescent="0.25">
      <c r="F765965" s="195"/>
    </row>
    <row r="765966" spans="6:6" x14ac:dyDescent="0.25">
      <c r="F765966" s="195"/>
    </row>
    <row r="765967" spans="6:6" x14ac:dyDescent="0.25">
      <c r="F765967" s="195"/>
    </row>
    <row r="765968" spans="6:6" x14ac:dyDescent="0.25">
      <c r="F765968" s="195"/>
    </row>
    <row r="765969" spans="6:6" x14ac:dyDescent="0.25">
      <c r="F765969" s="195"/>
    </row>
    <row r="765970" spans="6:6" x14ac:dyDescent="0.25">
      <c r="F765970" s="195"/>
    </row>
    <row r="765971" spans="6:6" x14ac:dyDescent="0.25">
      <c r="F765971" s="195"/>
    </row>
    <row r="765972" spans="6:6" x14ac:dyDescent="0.25">
      <c r="F765972" s="195"/>
    </row>
    <row r="765973" spans="6:6" x14ac:dyDescent="0.25">
      <c r="F765973" s="195"/>
    </row>
    <row r="765974" spans="6:6" x14ac:dyDescent="0.25">
      <c r="F765974" s="195"/>
    </row>
    <row r="765975" spans="6:6" x14ac:dyDescent="0.25">
      <c r="F765975" s="195"/>
    </row>
    <row r="765976" spans="6:6" x14ac:dyDescent="0.25">
      <c r="F765976" s="195"/>
    </row>
    <row r="765977" spans="6:6" x14ac:dyDescent="0.25">
      <c r="F765977" s="195"/>
    </row>
    <row r="765978" spans="6:6" x14ac:dyDescent="0.25">
      <c r="F765978" s="195"/>
    </row>
    <row r="765979" spans="6:6" x14ac:dyDescent="0.25">
      <c r="F765979" s="195"/>
    </row>
    <row r="765980" spans="6:6" x14ac:dyDescent="0.25">
      <c r="F765980" s="195"/>
    </row>
    <row r="765981" spans="6:6" x14ac:dyDescent="0.25">
      <c r="F765981" s="195"/>
    </row>
    <row r="765982" spans="6:6" x14ac:dyDescent="0.25">
      <c r="F765982" s="195"/>
    </row>
    <row r="765983" spans="6:6" x14ac:dyDescent="0.25">
      <c r="F765983" s="195"/>
    </row>
    <row r="765984" spans="6:6" x14ac:dyDescent="0.25">
      <c r="F765984" s="195"/>
    </row>
    <row r="765985" spans="6:6" x14ac:dyDescent="0.25">
      <c r="F765985" s="195"/>
    </row>
    <row r="765986" spans="6:6" x14ac:dyDescent="0.25">
      <c r="F765986" s="195"/>
    </row>
    <row r="765987" spans="6:6" x14ac:dyDescent="0.25">
      <c r="F765987" s="195"/>
    </row>
    <row r="765988" spans="6:6" x14ac:dyDescent="0.25">
      <c r="F765988" s="195"/>
    </row>
    <row r="765989" spans="6:6" x14ac:dyDescent="0.25">
      <c r="F765989" s="195"/>
    </row>
    <row r="765990" spans="6:6" x14ac:dyDescent="0.25">
      <c r="F765990" s="195"/>
    </row>
    <row r="765991" spans="6:6" x14ac:dyDescent="0.25">
      <c r="F765991" s="195"/>
    </row>
    <row r="765992" spans="6:6" x14ac:dyDescent="0.25">
      <c r="F765992" s="195"/>
    </row>
    <row r="765993" spans="6:6" x14ac:dyDescent="0.25">
      <c r="F765993" s="195"/>
    </row>
    <row r="765994" spans="6:6" x14ac:dyDescent="0.25">
      <c r="F765994" s="195"/>
    </row>
    <row r="765995" spans="6:6" x14ac:dyDescent="0.25">
      <c r="F765995" s="195"/>
    </row>
    <row r="765996" spans="6:6" x14ac:dyDescent="0.25">
      <c r="F765996" s="195"/>
    </row>
    <row r="765997" spans="6:6" x14ac:dyDescent="0.25">
      <c r="F765997" s="195"/>
    </row>
    <row r="765998" spans="6:6" x14ac:dyDescent="0.25">
      <c r="F765998" s="195"/>
    </row>
    <row r="765999" spans="6:6" x14ac:dyDescent="0.25">
      <c r="F765999" s="195"/>
    </row>
    <row r="766000" spans="6:6" x14ac:dyDescent="0.25">
      <c r="F766000" s="195"/>
    </row>
    <row r="766001" spans="6:6" x14ac:dyDescent="0.25">
      <c r="F766001" s="195"/>
    </row>
    <row r="766002" spans="6:6" x14ac:dyDescent="0.25">
      <c r="F766002" s="195"/>
    </row>
    <row r="766003" spans="6:6" x14ac:dyDescent="0.25">
      <c r="F766003" s="195"/>
    </row>
    <row r="766004" spans="6:6" x14ac:dyDescent="0.25">
      <c r="F766004" s="195"/>
    </row>
    <row r="766005" spans="6:6" x14ac:dyDescent="0.25">
      <c r="F766005" s="195"/>
    </row>
    <row r="766006" spans="6:6" x14ac:dyDescent="0.25">
      <c r="F766006" s="195"/>
    </row>
    <row r="766007" spans="6:6" x14ac:dyDescent="0.25">
      <c r="F766007" s="195"/>
    </row>
    <row r="766008" spans="6:6" x14ac:dyDescent="0.25">
      <c r="F766008" s="195"/>
    </row>
    <row r="766009" spans="6:6" x14ac:dyDescent="0.25">
      <c r="F766009" s="195"/>
    </row>
    <row r="766010" spans="6:6" x14ac:dyDescent="0.25">
      <c r="F766010" s="195"/>
    </row>
    <row r="766011" spans="6:6" x14ac:dyDescent="0.25">
      <c r="F766011" s="195"/>
    </row>
    <row r="766012" spans="6:6" x14ac:dyDescent="0.25">
      <c r="F766012" s="195"/>
    </row>
    <row r="766013" spans="6:6" x14ac:dyDescent="0.25">
      <c r="F766013" s="195"/>
    </row>
    <row r="766014" spans="6:6" x14ac:dyDescent="0.25">
      <c r="F766014" s="195"/>
    </row>
    <row r="766015" spans="6:6" x14ac:dyDescent="0.25">
      <c r="F766015" s="195"/>
    </row>
    <row r="766016" spans="6:6" x14ac:dyDescent="0.25">
      <c r="F766016" s="195"/>
    </row>
    <row r="766017" spans="6:6" x14ac:dyDescent="0.25">
      <c r="F766017" s="195"/>
    </row>
    <row r="766018" spans="6:6" x14ac:dyDescent="0.25">
      <c r="F766018" s="195"/>
    </row>
    <row r="766019" spans="6:6" x14ac:dyDescent="0.25">
      <c r="F766019" s="195"/>
    </row>
    <row r="766020" spans="6:6" x14ac:dyDescent="0.25">
      <c r="F766020" s="195"/>
    </row>
    <row r="766021" spans="6:6" x14ac:dyDescent="0.25">
      <c r="F766021" s="195"/>
    </row>
    <row r="766022" spans="6:6" x14ac:dyDescent="0.25">
      <c r="F766022" s="195"/>
    </row>
    <row r="766023" spans="6:6" x14ac:dyDescent="0.25">
      <c r="F766023" s="195"/>
    </row>
    <row r="766024" spans="6:6" x14ac:dyDescent="0.25">
      <c r="F766024" s="195"/>
    </row>
    <row r="766025" spans="6:6" x14ac:dyDescent="0.25">
      <c r="F766025" s="195"/>
    </row>
    <row r="766026" spans="6:6" x14ac:dyDescent="0.25">
      <c r="F766026" s="195"/>
    </row>
    <row r="766027" spans="6:6" x14ac:dyDescent="0.25">
      <c r="F766027" s="195"/>
    </row>
    <row r="766028" spans="6:6" x14ac:dyDescent="0.25">
      <c r="F766028" s="195"/>
    </row>
    <row r="766029" spans="6:6" x14ac:dyDescent="0.25">
      <c r="F766029" s="195"/>
    </row>
    <row r="766030" spans="6:6" x14ac:dyDescent="0.25">
      <c r="F766030" s="195"/>
    </row>
    <row r="766031" spans="6:6" x14ac:dyDescent="0.25">
      <c r="F766031" s="195"/>
    </row>
    <row r="766032" spans="6:6" x14ac:dyDescent="0.25">
      <c r="F766032" s="195"/>
    </row>
    <row r="766033" spans="6:6" x14ac:dyDescent="0.25">
      <c r="F766033" s="195"/>
    </row>
    <row r="766034" spans="6:6" x14ac:dyDescent="0.25">
      <c r="F766034" s="195"/>
    </row>
    <row r="766035" spans="6:6" x14ac:dyDescent="0.25">
      <c r="F766035" s="195"/>
    </row>
    <row r="766036" spans="6:6" x14ac:dyDescent="0.25">
      <c r="F766036" s="195"/>
    </row>
    <row r="766037" spans="6:6" x14ac:dyDescent="0.25">
      <c r="F766037" s="195"/>
    </row>
    <row r="766038" spans="6:6" x14ac:dyDescent="0.25">
      <c r="F766038" s="195"/>
    </row>
    <row r="766039" spans="6:6" x14ac:dyDescent="0.25">
      <c r="F766039" s="195"/>
    </row>
    <row r="766040" spans="6:6" x14ac:dyDescent="0.25">
      <c r="F766040" s="195"/>
    </row>
    <row r="766041" spans="6:6" x14ac:dyDescent="0.25">
      <c r="F766041" s="195"/>
    </row>
    <row r="766042" spans="6:6" x14ac:dyDescent="0.25">
      <c r="F766042" s="195"/>
    </row>
    <row r="766043" spans="6:6" x14ac:dyDescent="0.25">
      <c r="F766043" s="195"/>
    </row>
    <row r="766044" spans="6:6" x14ac:dyDescent="0.25">
      <c r="F766044" s="195"/>
    </row>
    <row r="766045" spans="6:6" x14ac:dyDescent="0.25">
      <c r="F766045" s="195"/>
    </row>
    <row r="766046" spans="6:6" x14ac:dyDescent="0.25">
      <c r="F766046" s="195"/>
    </row>
    <row r="766047" spans="6:6" x14ac:dyDescent="0.25">
      <c r="F766047" s="195"/>
    </row>
    <row r="766048" spans="6:6" x14ac:dyDescent="0.25">
      <c r="F766048" s="195"/>
    </row>
    <row r="766049" spans="6:6" x14ac:dyDescent="0.25">
      <c r="F766049" s="195"/>
    </row>
    <row r="766050" spans="6:6" x14ac:dyDescent="0.25">
      <c r="F766050" s="195"/>
    </row>
    <row r="766051" spans="6:6" x14ac:dyDescent="0.25">
      <c r="F766051" s="195"/>
    </row>
    <row r="766052" spans="6:6" x14ac:dyDescent="0.25">
      <c r="F766052" s="195"/>
    </row>
    <row r="766053" spans="6:6" x14ac:dyDescent="0.25">
      <c r="F766053" s="195"/>
    </row>
    <row r="766054" spans="6:6" x14ac:dyDescent="0.25">
      <c r="F766054" s="195"/>
    </row>
    <row r="766055" spans="6:6" x14ac:dyDescent="0.25">
      <c r="F766055" s="195"/>
    </row>
    <row r="766056" spans="6:6" x14ac:dyDescent="0.25">
      <c r="F766056" s="195"/>
    </row>
    <row r="766057" spans="6:6" x14ac:dyDescent="0.25">
      <c r="F766057" s="195"/>
    </row>
    <row r="766058" spans="6:6" x14ac:dyDescent="0.25">
      <c r="F766058" s="195"/>
    </row>
    <row r="766059" spans="6:6" x14ac:dyDescent="0.25">
      <c r="F766059" s="195"/>
    </row>
    <row r="766060" spans="6:6" x14ac:dyDescent="0.25">
      <c r="F766060" s="195"/>
    </row>
    <row r="766061" spans="6:6" x14ac:dyDescent="0.25">
      <c r="F766061" s="195"/>
    </row>
    <row r="766062" spans="6:6" x14ac:dyDescent="0.25">
      <c r="F766062" s="195"/>
    </row>
    <row r="766063" spans="6:6" x14ac:dyDescent="0.25">
      <c r="F766063" s="195"/>
    </row>
    <row r="766064" spans="6:6" x14ac:dyDescent="0.25">
      <c r="F766064" s="195"/>
    </row>
    <row r="766065" spans="6:6" x14ac:dyDescent="0.25">
      <c r="F766065" s="195"/>
    </row>
    <row r="766066" spans="6:6" x14ac:dyDescent="0.25">
      <c r="F766066" s="195"/>
    </row>
    <row r="766067" spans="6:6" x14ac:dyDescent="0.25">
      <c r="F766067" s="195"/>
    </row>
    <row r="766068" spans="6:6" x14ac:dyDescent="0.25">
      <c r="F766068" s="195"/>
    </row>
    <row r="766069" spans="6:6" x14ac:dyDescent="0.25">
      <c r="F766069" s="195"/>
    </row>
    <row r="766070" spans="6:6" x14ac:dyDescent="0.25">
      <c r="F766070" s="195"/>
    </row>
    <row r="766071" spans="6:6" x14ac:dyDescent="0.25">
      <c r="F766071" s="195"/>
    </row>
    <row r="766072" spans="6:6" x14ac:dyDescent="0.25">
      <c r="F766072" s="195"/>
    </row>
    <row r="766073" spans="6:6" x14ac:dyDescent="0.25">
      <c r="F766073" s="195"/>
    </row>
    <row r="766074" spans="6:6" x14ac:dyDescent="0.25">
      <c r="F766074" s="195"/>
    </row>
    <row r="766075" spans="6:6" x14ac:dyDescent="0.25">
      <c r="F766075" s="195"/>
    </row>
    <row r="766076" spans="6:6" x14ac:dyDescent="0.25">
      <c r="F766076" s="195"/>
    </row>
    <row r="766077" spans="6:6" x14ac:dyDescent="0.25">
      <c r="F766077" s="195"/>
    </row>
    <row r="766078" spans="6:6" x14ac:dyDescent="0.25">
      <c r="F766078" s="195"/>
    </row>
    <row r="766079" spans="6:6" x14ac:dyDescent="0.25">
      <c r="F766079" s="195"/>
    </row>
    <row r="766080" spans="6:6" x14ac:dyDescent="0.25">
      <c r="F766080" s="195"/>
    </row>
    <row r="766081" spans="6:6" x14ac:dyDescent="0.25">
      <c r="F766081" s="195"/>
    </row>
    <row r="766082" spans="6:6" x14ac:dyDescent="0.25">
      <c r="F766082" s="195"/>
    </row>
    <row r="766083" spans="6:6" x14ac:dyDescent="0.25">
      <c r="F766083" s="195"/>
    </row>
    <row r="766084" spans="6:6" x14ac:dyDescent="0.25">
      <c r="F766084" s="195"/>
    </row>
    <row r="766085" spans="6:6" x14ac:dyDescent="0.25">
      <c r="F766085" s="195"/>
    </row>
    <row r="766086" spans="6:6" x14ac:dyDescent="0.25">
      <c r="F766086" s="195"/>
    </row>
    <row r="766087" spans="6:6" x14ac:dyDescent="0.25">
      <c r="F766087" s="195"/>
    </row>
    <row r="766088" spans="6:6" x14ac:dyDescent="0.25">
      <c r="F766088" s="195"/>
    </row>
    <row r="766089" spans="6:6" x14ac:dyDescent="0.25">
      <c r="F766089" s="195"/>
    </row>
    <row r="766090" spans="6:6" x14ac:dyDescent="0.25">
      <c r="F766090" s="195"/>
    </row>
    <row r="766091" spans="6:6" x14ac:dyDescent="0.25">
      <c r="F766091" s="195"/>
    </row>
    <row r="766092" spans="6:6" x14ac:dyDescent="0.25">
      <c r="F766092" s="195"/>
    </row>
    <row r="766093" spans="6:6" x14ac:dyDescent="0.25">
      <c r="F766093" s="195"/>
    </row>
    <row r="766094" spans="6:6" x14ac:dyDescent="0.25">
      <c r="F766094" s="195"/>
    </row>
    <row r="766095" spans="6:6" x14ac:dyDescent="0.25">
      <c r="F766095" s="195"/>
    </row>
    <row r="766096" spans="6:6" x14ac:dyDescent="0.25">
      <c r="F766096" s="195"/>
    </row>
    <row r="766097" spans="6:6" x14ac:dyDescent="0.25">
      <c r="F766097" s="195"/>
    </row>
    <row r="766098" spans="6:6" x14ac:dyDescent="0.25">
      <c r="F766098" s="195"/>
    </row>
    <row r="766099" spans="6:6" x14ac:dyDescent="0.25">
      <c r="F766099" s="195"/>
    </row>
    <row r="766100" spans="6:6" x14ac:dyDescent="0.25">
      <c r="F766100" s="195"/>
    </row>
    <row r="766101" spans="6:6" x14ac:dyDescent="0.25">
      <c r="F766101" s="195"/>
    </row>
    <row r="766102" spans="6:6" x14ac:dyDescent="0.25">
      <c r="F766102" s="195"/>
    </row>
    <row r="766103" spans="6:6" x14ac:dyDescent="0.25">
      <c r="F766103" s="195"/>
    </row>
    <row r="766104" spans="6:6" x14ac:dyDescent="0.25">
      <c r="F766104" s="195"/>
    </row>
    <row r="766105" spans="6:6" x14ac:dyDescent="0.25">
      <c r="F766105" s="195"/>
    </row>
    <row r="766106" spans="6:6" x14ac:dyDescent="0.25">
      <c r="F766106" s="195"/>
    </row>
    <row r="766107" spans="6:6" x14ac:dyDescent="0.25">
      <c r="F766107" s="195"/>
    </row>
    <row r="766108" spans="6:6" x14ac:dyDescent="0.25">
      <c r="F766108" s="195"/>
    </row>
    <row r="766109" spans="6:6" x14ac:dyDescent="0.25">
      <c r="F766109" s="195"/>
    </row>
    <row r="766110" spans="6:6" x14ac:dyDescent="0.25">
      <c r="F766110" s="195"/>
    </row>
    <row r="766111" spans="6:6" x14ac:dyDescent="0.25">
      <c r="F766111" s="195"/>
    </row>
    <row r="766112" spans="6:6" x14ac:dyDescent="0.25">
      <c r="F766112" s="195"/>
    </row>
    <row r="766113" spans="6:6" x14ac:dyDescent="0.25">
      <c r="F766113" s="195"/>
    </row>
    <row r="766114" spans="6:6" x14ac:dyDescent="0.25">
      <c r="F766114" s="195"/>
    </row>
    <row r="766115" spans="6:6" x14ac:dyDescent="0.25">
      <c r="F766115" s="195"/>
    </row>
    <row r="766116" spans="6:6" x14ac:dyDescent="0.25">
      <c r="F766116" s="195"/>
    </row>
    <row r="766117" spans="6:6" x14ac:dyDescent="0.25">
      <c r="F766117" s="195"/>
    </row>
    <row r="766118" spans="6:6" x14ac:dyDescent="0.25">
      <c r="F766118" s="195"/>
    </row>
    <row r="766119" spans="6:6" x14ac:dyDescent="0.25">
      <c r="F766119" s="195"/>
    </row>
    <row r="766120" spans="6:6" x14ac:dyDescent="0.25">
      <c r="F766120" s="195"/>
    </row>
    <row r="766121" spans="6:6" x14ac:dyDescent="0.25">
      <c r="F766121" s="195"/>
    </row>
    <row r="766122" spans="6:6" x14ac:dyDescent="0.25">
      <c r="F766122" s="195"/>
    </row>
    <row r="766123" spans="6:6" x14ac:dyDescent="0.25">
      <c r="F766123" s="195"/>
    </row>
    <row r="766124" spans="6:6" x14ac:dyDescent="0.25">
      <c r="F766124" s="195"/>
    </row>
    <row r="766125" spans="6:6" x14ac:dyDescent="0.25">
      <c r="F766125" s="195"/>
    </row>
    <row r="766126" spans="6:6" x14ac:dyDescent="0.25">
      <c r="F766126" s="195"/>
    </row>
    <row r="766127" spans="6:6" x14ac:dyDescent="0.25">
      <c r="F766127" s="195"/>
    </row>
    <row r="766128" spans="6:6" x14ac:dyDescent="0.25">
      <c r="F766128" s="195"/>
    </row>
    <row r="766129" spans="6:6" x14ac:dyDescent="0.25">
      <c r="F766129" s="195"/>
    </row>
    <row r="766130" spans="6:6" x14ac:dyDescent="0.25">
      <c r="F766130" s="195"/>
    </row>
    <row r="766131" spans="6:6" x14ac:dyDescent="0.25">
      <c r="F766131" s="195"/>
    </row>
    <row r="766132" spans="6:6" x14ac:dyDescent="0.25">
      <c r="F766132" s="195"/>
    </row>
    <row r="766133" spans="6:6" x14ac:dyDescent="0.25">
      <c r="F766133" s="195"/>
    </row>
    <row r="766134" spans="6:6" x14ac:dyDescent="0.25">
      <c r="F766134" s="195"/>
    </row>
    <row r="766135" spans="6:6" x14ac:dyDescent="0.25">
      <c r="F766135" s="195"/>
    </row>
    <row r="766136" spans="6:6" x14ac:dyDescent="0.25">
      <c r="F766136" s="195"/>
    </row>
    <row r="766137" spans="6:6" x14ac:dyDescent="0.25">
      <c r="F766137" s="195"/>
    </row>
    <row r="766138" spans="6:6" x14ac:dyDescent="0.25">
      <c r="F766138" s="195"/>
    </row>
    <row r="766139" spans="6:6" x14ac:dyDescent="0.25">
      <c r="F766139" s="195"/>
    </row>
    <row r="766140" spans="6:6" x14ac:dyDescent="0.25">
      <c r="F766140" s="195"/>
    </row>
    <row r="766141" spans="6:6" x14ac:dyDescent="0.25">
      <c r="F766141" s="195"/>
    </row>
    <row r="766142" spans="6:6" x14ac:dyDescent="0.25">
      <c r="F766142" s="195"/>
    </row>
    <row r="766143" spans="6:6" x14ac:dyDescent="0.25">
      <c r="F766143" s="195"/>
    </row>
    <row r="766144" spans="6:6" x14ac:dyDescent="0.25">
      <c r="F766144" s="195"/>
    </row>
    <row r="766145" spans="6:6" x14ac:dyDescent="0.25">
      <c r="F766145" s="195"/>
    </row>
    <row r="766146" spans="6:6" x14ac:dyDescent="0.25">
      <c r="F766146" s="195"/>
    </row>
    <row r="766147" spans="6:6" x14ac:dyDescent="0.25">
      <c r="F766147" s="195"/>
    </row>
    <row r="766148" spans="6:6" x14ac:dyDescent="0.25">
      <c r="F766148" s="195"/>
    </row>
    <row r="766149" spans="6:6" x14ac:dyDescent="0.25">
      <c r="F766149" s="195"/>
    </row>
    <row r="766150" spans="6:6" x14ac:dyDescent="0.25">
      <c r="F766150" s="195"/>
    </row>
    <row r="766151" spans="6:6" x14ac:dyDescent="0.25">
      <c r="F766151" s="195"/>
    </row>
    <row r="766152" spans="6:6" x14ac:dyDescent="0.25">
      <c r="F766152" s="195"/>
    </row>
    <row r="766153" spans="6:6" x14ac:dyDescent="0.25">
      <c r="F766153" s="195"/>
    </row>
    <row r="766154" spans="6:6" x14ac:dyDescent="0.25">
      <c r="F766154" s="195"/>
    </row>
    <row r="766155" spans="6:6" x14ac:dyDescent="0.25">
      <c r="F766155" s="195"/>
    </row>
    <row r="766156" spans="6:6" x14ac:dyDescent="0.25">
      <c r="F766156" s="195"/>
    </row>
    <row r="766157" spans="6:6" x14ac:dyDescent="0.25">
      <c r="F766157" s="195"/>
    </row>
    <row r="766158" spans="6:6" x14ac:dyDescent="0.25">
      <c r="F766158" s="195"/>
    </row>
    <row r="766159" spans="6:6" x14ac:dyDescent="0.25">
      <c r="F766159" s="195"/>
    </row>
    <row r="766160" spans="6:6" x14ac:dyDescent="0.25">
      <c r="F766160" s="195"/>
    </row>
    <row r="766161" spans="6:6" x14ac:dyDescent="0.25">
      <c r="F766161" s="195"/>
    </row>
    <row r="766162" spans="6:6" x14ac:dyDescent="0.25">
      <c r="F766162" s="195"/>
    </row>
    <row r="766163" spans="6:6" x14ac:dyDescent="0.25">
      <c r="F766163" s="195"/>
    </row>
    <row r="766164" spans="6:6" x14ac:dyDescent="0.25">
      <c r="F766164" s="195"/>
    </row>
    <row r="766165" spans="6:6" x14ac:dyDescent="0.25">
      <c r="F766165" s="195"/>
    </row>
    <row r="766166" spans="6:6" x14ac:dyDescent="0.25">
      <c r="F766166" s="195"/>
    </row>
    <row r="766167" spans="6:6" x14ac:dyDescent="0.25">
      <c r="F766167" s="195"/>
    </row>
    <row r="766168" spans="6:6" x14ac:dyDescent="0.25">
      <c r="F766168" s="195"/>
    </row>
    <row r="771286" spans="6:6" x14ac:dyDescent="0.25">
      <c r="F771286" s="195"/>
    </row>
    <row r="771287" spans="6:6" x14ac:dyDescent="0.25">
      <c r="F771287" s="195"/>
    </row>
    <row r="771288" spans="6:6" x14ac:dyDescent="0.25">
      <c r="F771288" s="195"/>
    </row>
    <row r="771289" spans="6:6" x14ac:dyDescent="0.25">
      <c r="F771289" s="195"/>
    </row>
    <row r="771290" spans="6:6" x14ac:dyDescent="0.25">
      <c r="F771290" s="195"/>
    </row>
    <row r="771291" spans="6:6" x14ac:dyDescent="0.25">
      <c r="F771291" s="195"/>
    </row>
    <row r="771292" spans="6:6" x14ac:dyDescent="0.25">
      <c r="F771292" s="195"/>
    </row>
    <row r="771293" spans="6:6" x14ac:dyDescent="0.25">
      <c r="F771293" s="195"/>
    </row>
    <row r="771294" spans="6:6" x14ac:dyDescent="0.25">
      <c r="F771294" s="195"/>
    </row>
    <row r="771295" spans="6:6" x14ac:dyDescent="0.25">
      <c r="F771295" s="195"/>
    </row>
    <row r="771296" spans="6:6" x14ac:dyDescent="0.25">
      <c r="F771296" s="195"/>
    </row>
    <row r="771297" spans="6:6" x14ac:dyDescent="0.25">
      <c r="F771297" s="195"/>
    </row>
    <row r="771298" spans="6:6" x14ac:dyDescent="0.25">
      <c r="F771298" s="195"/>
    </row>
    <row r="771299" spans="6:6" x14ac:dyDescent="0.25">
      <c r="F771299" s="195"/>
    </row>
    <row r="771300" spans="6:6" x14ac:dyDescent="0.25">
      <c r="F771300" s="195"/>
    </row>
    <row r="771301" spans="6:6" x14ac:dyDescent="0.25">
      <c r="F771301" s="195"/>
    </row>
    <row r="771302" spans="6:6" x14ac:dyDescent="0.25">
      <c r="F771302" s="195"/>
    </row>
    <row r="771303" spans="6:6" x14ac:dyDescent="0.25">
      <c r="F771303" s="195"/>
    </row>
    <row r="771304" spans="6:6" x14ac:dyDescent="0.25">
      <c r="F771304" s="195"/>
    </row>
    <row r="771305" spans="6:6" x14ac:dyDescent="0.25">
      <c r="F771305" s="195"/>
    </row>
    <row r="771306" spans="6:6" x14ac:dyDescent="0.25">
      <c r="F771306" s="195"/>
    </row>
    <row r="771307" spans="6:6" x14ac:dyDescent="0.25">
      <c r="F771307" s="195"/>
    </row>
    <row r="771308" spans="6:6" x14ac:dyDescent="0.25">
      <c r="F771308" s="195"/>
    </row>
    <row r="771309" spans="6:6" x14ac:dyDescent="0.25">
      <c r="F771309" s="195"/>
    </row>
    <row r="771310" spans="6:6" x14ac:dyDescent="0.25">
      <c r="F771310" s="195"/>
    </row>
    <row r="771311" spans="6:6" x14ac:dyDescent="0.25">
      <c r="F771311" s="195"/>
    </row>
    <row r="771312" spans="6:6" x14ac:dyDescent="0.25">
      <c r="F771312" s="195"/>
    </row>
    <row r="771313" spans="6:6" x14ac:dyDescent="0.25">
      <c r="F771313" s="195"/>
    </row>
    <row r="771314" spans="6:6" x14ac:dyDescent="0.25">
      <c r="F771314" s="195"/>
    </row>
    <row r="771315" spans="6:6" x14ac:dyDescent="0.25">
      <c r="F771315" s="195"/>
    </row>
    <row r="771316" spans="6:6" x14ac:dyDescent="0.25">
      <c r="F771316" s="195"/>
    </row>
    <row r="771317" spans="6:6" x14ac:dyDescent="0.25">
      <c r="F771317" s="195"/>
    </row>
    <row r="771318" spans="6:6" x14ac:dyDescent="0.25">
      <c r="F771318" s="195"/>
    </row>
    <row r="771319" spans="6:6" x14ac:dyDescent="0.25">
      <c r="F771319" s="195"/>
    </row>
    <row r="771320" spans="6:6" x14ac:dyDescent="0.25">
      <c r="F771320" s="195"/>
    </row>
    <row r="771321" spans="6:6" x14ac:dyDescent="0.25">
      <c r="F771321" s="195"/>
    </row>
    <row r="771322" spans="6:6" x14ac:dyDescent="0.25">
      <c r="F771322" s="195"/>
    </row>
    <row r="771323" spans="6:6" x14ac:dyDescent="0.25">
      <c r="F771323" s="195"/>
    </row>
    <row r="771324" spans="6:6" x14ac:dyDescent="0.25">
      <c r="F771324" s="195"/>
    </row>
    <row r="771325" spans="6:6" x14ac:dyDescent="0.25">
      <c r="F771325" s="195"/>
    </row>
    <row r="771326" spans="6:6" x14ac:dyDescent="0.25">
      <c r="F771326" s="195"/>
    </row>
    <row r="771327" spans="6:6" x14ac:dyDescent="0.25">
      <c r="F771327" s="195"/>
    </row>
    <row r="771328" spans="6:6" x14ac:dyDescent="0.25">
      <c r="F771328" s="195"/>
    </row>
    <row r="771329" spans="6:6" x14ac:dyDescent="0.25">
      <c r="F771329" s="195"/>
    </row>
    <row r="771330" spans="6:6" x14ac:dyDescent="0.25">
      <c r="F771330" s="195"/>
    </row>
    <row r="771331" spans="6:6" x14ac:dyDescent="0.25">
      <c r="F771331" s="195"/>
    </row>
    <row r="771332" spans="6:6" x14ac:dyDescent="0.25">
      <c r="F771332" s="195"/>
    </row>
    <row r="771333" spans="6:6" x14ac:dyDescent="0.25">
      <c r="F771333" s="195"/>
    </row>
    <row r="771334" spans="6:6" x14ac:dyDescent="0.25">
      <c r="F771334" s="195"/>
    </row>
    <row r="771335" spans="6:6" x14ac:dyDescent="0.25">
      <c r="F771335" s="195"/>
    </row>
    <row r="771336" spans="6:6" x14ac:dyDescent="0.25">
      <c r="F771336" s="195"/>
    </row>
    <row r="771337" spans="6:6" x14ac:dyDescent="0.25">
      <c r="F771337" s="195"/>
    </row>
    <row r="771338" spans="6:6" x14ac:dyDescent="0.25">
      <c r="F771338" s="195"/>
    </row>
    <row r="771339" spans="6:6" x14ac:dyDescent="0.25">
      <c r="F771339" s="195"/>
    </row>
    <row r="771340" spans="6:6" x14ac:dyDescent="0.25">
      <c r="F771340" s="195"/>
    </row>
    <row r="771341" spans="6:6" x14ac:dyDescent="0.25">
      <c r="F771341" s="195"/>
    </row>
    <row r="771342" spans="6:6" x14ac:dyDescent="0.25">
      <c r="F771342" s="195"/>
    </row>
    <row r="771343" spans="6:6" x14ac:dyDescent="0.25">
      <c r="F771343" s="195"/>
    </row>
    <row r="771344" spans="6:6" x14ac:dyDescent="0.25">
      <c r="F771344" s="195"/>
    </row>
    <row r="771345" spans="6:6" x14ac:dyDescent="0.25">
      <c r="F771345" s="195"/>
    </row>
    <row r="771346" spans="6:6" x14ac:dyDescent="0.25">
      <c r="F771346" s="195"/>
    </row>
    <row r="771347" spans="6:6" x14ac:dyDescent="0.25">
      <c r="F771347" s="195"/>
    </row>
    <row r="771348" spans="6:6" x14ac:dyDescent="0.25">
      <c r="F771348" s="195"/>
    </row>
    <row r="771349" spans="6:6" x14ac:dyDescent="0.25">
      <c r="F771349" s="195"/>
    </row>
    <row r="771350" spans="6:6" x14ac:dyDescent="0.25">
      <c r="F771350" s="195"/>
    </row>
    <row r="771351" spans="6:6" x14ac:dyDescent="0.25">
      <c r="F771351" s="195"/>
    </row>
    <row r="771352" spans="6:6" x14ac:dyDescent="0.25">
      <c r="F771352" s="195"/>
    </row>
    <row r="771353" spans="6:6" x14ac:dyDescent="0.25">
      <c r="F771353" s="195"/>
    </row>
    <row r="771354" spans="6:6" x14ac:dyDescent="0.25">
      <c r="F771354" s="195"/>
    </row>
    <row r="771355" spans="6:6" x14ac:dyDescent="0.25">
      <c r="F771355" s="195"/>
    </row>
    <row r="771356" spans="6:6" x14ac:dyDescent="0.25">
      <c r="F771356" s="195"/>
    </row>
    <row r="771357" spans="6:6" x14ac:dyDescent="0.25">
      <c r="F771357" s="195"/>
    </row>
    <row r="771358" spans="6:6" x14ac:dyDescent="0.25">
      <c r="F771358" s="195"/>
    </row>
    <row r="771359" spans="6:6" x14ac:dyDescent="0.25">
      <c r="F771359" s="195"/>
    </row>
    <row r="771360" spans="6:6" x14ac:dyDescent="0.25">
      <c r="F771360" s="195"/>
    </row>
    <row r="771361" spans="6:6" x14ac:dyDescent="0.25">
      <c r="F771361" s="195"/>
    </row>
    <row r="771362" spans="6:6" x14ac:dyDescent="0.25">
      <c r="F771362" s="195"/>
    </row>
    <row r="771363" spans="6:6" x14ac:dyDescent="0.25">
      <c r="F771363" s="195"/>
    </row>
    <row r="771364" spans="6:6" x14ac:dyDescent="0.25">
      <c r="F771364" s="195"/>
    </row>
    <row r="771365" spans="6:6" x14ac:dyDescent="0.25">
      <c r="F771365" s="195"/>
    </row>
    <row r="771366" spans="6:6" x14ac:dyDescent="0.25">
      <c r="F771366" s="195"/>
    </row>
    <row r="771367" spans="6:6" x14ac:dyDescent="0.25">
      <c r="F771367" s="195"/>
    </row>
    <row r="771368" spans="6:6" x14ac:dyDescent="0.25">
      <c r="F771368" s="195"/>
    </row>
    <row r="771369" spans="6:6" x14ac:dyDescent="0.25">
      <c r="F771369" s="195"/>
    </row>
    <row r="771370" spans="6:6" x14ac:dyDescent="0.25">
      <c r="F771370" s="195"/>
    </row>
    <row r="771371" spans="6:6" x14ac:dyDescent="0.25">
      <c r="F771371" s="195"/>
    </row>
    <row r="771372" spans="6:6" x14ac:dyDescent="0.25">
      <c r="F771372" s="195"/>
    </row>
    <row r="771373" spans="6:6" x14ac:dyDescent="0.25">
      <c r="F771373" s="195"/>
    </row>
    <row r="771374" spans="6:6" x14ac:dyDescent="0.25">
      <c r="F771374" s="195"/>
    </row>
    <row r="771375" spans="6:6" x14ac:dyDescent="0.25">
      <c r="F771375" s="195"/>
    </row>
    <row r="771376" spans="6:6" x14ac:dyDescent="0.25">
      <c r="F771376" s="195"/>
    </row>
    <row r="771377" spans="6:6" x14ac:dyDescent="0.25">
      <c r="F771377" s="195"/>
    </row>
    <row r="771378" spans="6:6" x14ac:dyDescent="0.25">
      <c r="F771378" s="195"/>
    </row>
    <row r="771379" spans="6:6" x14ac:dyDescent="0.25">
      <c r="F771379" s="195"/>
    </row>
    <row r="771380" spans="6:6" x14ac:dyDescent="0.25">
      <c r="F771380" s="195"/>
    </row>
    <row r="771381" spans="6:6" x14ac:dyDescent="0.25">
      <c r="F771381" s="195"/>
    </row>
    <row r="771382" spans="6:6" x14ac:dyDescent="0.25">
      <c r="F771382" s="195"/>
    </row>
    <row r="771383" spans="6:6" x14ac:dyDescent="0.25">
      <c r="F771383" s="195"/>
    </row>
    <row r="771384" spans="6:6" x14ac:dyDescent="0.25">
      <c r="F771384" s="195"/>
    </row>
    <row r="771385" spans="6:6" x14ac:dyDescent="0.25">
      <c r="F771385" s="195"/>
    </row>
    <row r="771386" spans="6:6" x14ac:dyDescent="0.25">
      <c r="F771386" s="195"/>
    </row>
    <row r="771387" spans="6:6" x14ac:dyDescent="0.25">
      <c r="F771387" s="195"/>
    </row>
    <row r="771388" spans="6:6" x14ac:dyDescent="0.25">
      <c r="F771388" s="195"/>
    </row>
    <row r="771389" spans="6:6" x14ac:dyDescent="0.25">
      <c r="F771389" s="195"/>
    </row>
    <row r="771390" spans="6:6" x14ac:dyDescent="0.25">
      <c r="F771390" s="195"/>
    </row>
    <row r="771391" spans="6:6" x14ac:dyDescent="0.25">
      <c r="F771391" s="195"/>
    </row>
    <row r="771392" spans="6:6" x14ac:dyDescent="0.25">
      <c r="F771392" s="195"/>
    </row>
    <row r="771393" spans="6:6" x14ac:dyDescent="0.25">
      <c r="F771393" s="195"/>
    </row>
    <row r="771394" spans="6:6" x14ac:dyDescent="0.25">
      <c r="F771394" s="195"/>
    </row>
    <row r="771395" spans="6:6" x14ac:dyDescent="0.25">
      <c r="F771395" s="195"/>
    </row>
    <row r="771396" spans="6:6" x14ac:dyDescent="0.25">
      <c r="F771396" s="195"/>
    </row>
    <row r="771397" spans="6:6" x14ac:dyDescent="0.25">
      <c r="F771397" s="195"/>
    </row>
    <row r="771398" spans="6:6" x14ac:dyDescent="0.25">
      <c r="F771398" s="195"/>
    </row>
    <row r="771399" spans="6:6" x14ac:dyDescent="0.25">
      <c r="F771399" s="195"/>
    </row>
    <row r="771400" spans="6:6" x14ac:dyDescent="0.25">
      <c r="F771400" s="195"/>
    </row>
    <row r="771401" spans="6:6" x14ac:dyDescent="0.25">
      <c r="F771401" s="195"/>
    </row>
    <row r="771402" spans="6:6" x14ac:dyDescent="0.25">
      <c r="F771402" s="195"/>
    </row>
    <row r="771403" spans="6:6" x14ac:dyDescent="0.25">
      <c r="F771403" s="195"/>
    </row>
    <row r="771404" spans="6:6" x14ac:dyDescent="0.25">
      <c r="F771404" s="195"/>
    </row>
    <row r="771405" spans="6:6" x14ac:dyDescent="0.25">
      <c r="F771405" s="195"/>
    </row>
    <row r="771406" spans="6:6" x14ac:dyDescent="0.25">
      <c r="F771406" s="195"/>
    </row>
    <row r="771407" spans="6:6" x14ac:dyDescent="0.25">
      <c r="F771407" s="195"/>
    </row>
    <row r="771408" spans="6:6" x14ac:dyDescent="0.25">
      <c r="F771408" s="195"/>
    </row>
    <row r="771409" spans="6:6" x14ac:dyDescent="0.25">
      <c r="F771409" s="195"/>
    </row>
    <row r="771410" spans="6:6" x14ac:dyDescent="0.25">
      <c r="F771410" s="195"/>
    </row>
    <row r="771411" spans="6:6" x14ac:dyDescent="0.25">
      <c r="F771411" s="195"/>
    </row>
    <row r="771412" spans="6:6" x14ac:dyDescent="0.25">
      <c r="F771412" s="195"/>
    </row>
    <row r="771413" spans="6:6" x14ac:dyDescent="0.25">
      <c r="F771413" s="195"/>
    </row>
    <row r="771414" spans="6:6" x14ac:dyDescent="0.25">
      <c r="F771414" s="195"/>
    </row>
    <row r="771415" spans="6:6" x14ac:dyDescent="0.25">
      <c r="F771415" s="195"/>
    </row>
    <row r="771416" spans="6:6" x14ac:dyDescent="0.25">
      <c r="F771416" s="195"/>
    </row>
    <row r="771417" spans="6:6" x14ac:dyDescent="0.25">
      <c r="F771417" s="195"/>
    </row>
    <row r="771418" spans="6:6" x14ac:dyDescent="0.25">
      <c r="F771418" s="195"/>
    </row>
    <row r="771419" spans="6:6" x14ac:dyDescent="0.25">
      <c r="F771419" s="195"/>
    </row>
    <row r="771420" spans="6:6" x14ac:dyDescent="0.25">
      <c r="F771420" s="195"/>
    </row>
    <row r="771421" spans="6:6" x14ac:dyDescent="0.25">
      <c r="F771421" s="195"/>
    </row>
    <row r="771422" spans="6:6" x14ac:dyDescent="0.25">
      <c r="F771422" s="195"/>
    </row>
    <row r="771423" spans="6:6" x14ac:dyDescent="0.25">
      <c r="F771423" s="195"/>
    </row>
    <row r="771424" spans="6:6" x14ac:dyDescent="0.25">
      <c r="F771424" s="195"/>
    </row>
    <row r="771425" spans="6:6" x14ac:dyDescent="0.25">
      <c r="F771425" s="195"/>
    </row>
    <row r="771426" spans="6:6" x14ac:dyDescent="0.25">
      <c r="F771426" s="195"/>
    </row>
    <row r="771427" spans="6:6" x14ac:dyDescent="0.25">
      <c r="F771427" s="195"/>
    </row>
    <row r="771428" spans="6:6" x14ac:dyDescent="0.25">
      <c r="F771428" s="195"/>
    </row>
    <row r="771429" spans="6:6" x14ac:dyDescent="0.25">
      <c r="F771429" s="195"/>
    </row>
    <row r="771430" spans="6:6" x14ac:dyDescent="0.25">
      <c r="F771430" s="195"/>
    </row>
    <row r="771431" spans="6:6" x14ac:dyDescent="0.25">
      <c r="F771431" s="195"/>
    </row>
    <row r="771432" spans="6:6" x14ac:dyDescent="0.25">
      <c r="F771432" s="195"/>
    </row>
    <row r="771433" spans="6:6" x14ac:dyDescent="0.25">
      <c r="F771433" s="195"/>
    </row>
    <row r="771434" spans="6:6" x14ac:dyDescent="0.25">
      <c r="F771434" s="195"/>
    </row>
    <row r="771435" spans="6:6" x14ac:dyDescent="0.25">
      <c r="F771435" s="195"/>
    </row>
    <row r="771436" spans="6:6" x14ac:dyDescent="0.25">
      <c r="F771436" s="195"/>
    </row>
    <row r="771437" spans="6:6" x14ac:dyDescent="0.25">
      <c r="F771437" s="195"/>
    </row>
    <row r="771438" spans="6:6" x14ac:dyDescent="0.25">
      <c r="F771438" s="195"/>
    </row>
    <row r="771439" spans="6:6" x14ac:dyDescent="0.25">
      <c r="F771439" s="195"/>
    </row>
    <row r="771440" spans="6:6" x14ac:dyDescent="0.25">
      <c r="F771440" s="195"/>
    </row>
    <row r="771441" spans="6:6" x14ac:dyDescent="0.25">
      <c r="F771441" s="195"/>
    </row>
    <row r="771442" spans="6:6" x14ac:dyDescent="0.25">
      <c r="F771442" s="195"/>
    </row>
    <row r="771443" spans="6:6" x14ac:dyDescent="0.25">
      <c r="F771443" s="195"/>
    </row>
    <row r="771444" spans="6:6" x14ac:dyDescent="0.25">
      <c r="F771444" s="195"/>
    </row>
    <row r="771445" spans="6:6" x14ac:dyDescent="0.25">
      <c r="F771445" s="195"/>
    </row>
    <row r="771446" spans="6:6" x14ac:dyDescent="0.25">
      <c r="F771446" s="195"/>
    </row>
    <row r="771447" spans="6:6" x14ac:dyDescent="0.25">
      <c r="F771447" s="195"/>
    </row>
    <row r="771448" spans="6:6" x14ac:dyDescent="0.25">
      <c r="F771448" s="195"/>
    </row>
    <row r="771449" spans="6:6" x14ac:dyDescent="0.25">
      <c r="F771449" s="195"/>
    </row>
    <row r="771450" spans="6:6" x14ac:dyDescent="0.25">
      <c r="F771450" s="195"/>
    </row>
    <row r="771451" spans="6:6" x14ac:dyDescent="0.25">
      <c r="F771451" s="195"/>
    </row>
    <row r="771452" spans="6:6" x14ac:dyDescent="0.25">
      <c r="F771452" s="195"/>
    </row>
    <row r="771453" spans="6:6" x14ac:dyDescent="0.25">
      <c r="F771453" s="195"/>
    </row>
    <row r="771454" spans="6:6" x14ac:dyDescent="0.25">
      <c r="F771454" s="195"/>
    </row>
    <row r="771455" spans="6:6" x14ac:dyDescent="0.25">
      <c r="F771455" s="195"/>
    </row>
    <row r="771456" spans="6:6" x14ac:dyDescent="0.25">
      <c r="F771456" s="195"/>
    </row>
    <row r="771457" spans="6:6" x14ac:dyDescent="0.25">
      <c r="F771457" s="195"/>
    </row>
    <row r="771458" spans="6:6" x14ac:dyDescent="0.25">
      <c r="F771458" s="195"/>
    </row>
    <row r="771459" spans="6:6" x14ac:dyDescent="0.25">
      <c r="F771459" s="195"/>
    </row>
    <row r="771460" spans="6:6" x14ac:dyDescent="0.25">
      <c r="F771460" s="195"/>
    </row>
    <row r="771461" spans="6:6" x14ac:dyDescent="0.25">
      <c r="F771461" s="195"/>
    </row>
    <row r="771462" spans="6:6" x14ac:dyDescent="0.25">
      <c r="F771462" s="195"/>
    </row>
    <row r="771463" spans="6:6" x14ac:dyDescent="0.25">
      <c r="F771463" s="195"/>
    </row>
    <row r="771464" spans="6:6" x14ac:dyDescent="0.25">
      <c r="F771464" s="195"/>
    </row>
    <row r="771465" spans="6:6" x14ac:dyDescent="0.25">
      <c r="F771465" s="195"/>
    </row>
    <row r="771466" spans="6:6" x14ac:dyDescent="0.25">
      <c r="F771466" s="195"/>
    </row>
    <row r="771467" spans="6:6" x14ac:dyDescent="0.25">
      <c r="F771467" s="195"/>
    </row>
    <row r="771468" spans="6:6" x14ac:dyDescent="0.25">
      <c r="F771468" s="195"/>
    </row>
    <row r="771469" spans="6:6" x14ac:dyDescent="0.25">
      <c r="F771469" s="195"/>
    </row>
    <row r="771470" spans="6:6" x14ac:dyDescent="0.25">
      <c r="F771470" s="195"/>
    </row>
    <row r="771471" spans="6:6" x14ac:dyDescent="0.25">
      <c r="F771471" s="195"/>
    </row>
    <row r="771472" spans="6:6" x14ac:dyDescent="0.25">
      <c r="F771472" s="195"/>
    </row>
    <row r="771473" spans="6:6" x14ac:dyDescent="0.25">
      <c r="F771473" s="195"/>
    </row>
    <row r="771474" spans="6:6" x14ac:dyDescent="0.25">
      <c r="F771474" s="195"/>
    </row>
    <row r="771475" spans="6:6" x14ac:dyDescent="0.25">
      <c r="F771475" s="195"/>
    </row>
    <row r="771476" spans="6:6" x14ac:dyDescent="0.25">
      <c r="F771476" s="195"/>
    </row>
    <row r="771477" spans="6:6" x14ac:dyDescent="0.25">
      <c r="F771477" s="195"/>
    </row>
    <row r="771478" spans="6:6" x14ac:dyDescent="0.25">
      <c r="F771478" s="195"/>
    </row>
    <row r="771479" spans="6:6" x14ac:dyDescent="0.25">
      <c r="F771479" s="195"/>
    </row>
    <row r="771480" spans="6:6" x14ac:dyDescent="0.25">
      <c r="F771480" s="195"/>
    </row>
    <row r="771481" spans="6:6" x14ac:dyDescent="0.25">
      <c r="F771481" s="195"/>
    </row>
    <row r="771482" spans="6:6" x14ac:dyDescent="0.25">
      <c r="F771482" s="195"/>
    </row>
    <row r="771483" spans="6:6" x14ac:dyDescent="0.25">
      <c r="F771483" s="195"/>
    </row>
    <row r="771484" spans="6:6" x14ac:dyDescent="0.25">
      <c r="F771484" s="195"/>
    </row>
    <row r="771485" spans="6:6" x14ac:dyDescent="0.25">
      <c r="F771485" s="195"/>
    </row>
    <row r="771486" spans="6:6" x14ac:dyDescent="0.25">
      <c r="F771486" s="195"/>
    </row>
    <row r="771487" spans="6:6" x14ac:dyDescent="0.25">
      <c r="F771487" s="195"/>
    </row>
    <row r="771488" spans="6:6" x14ac:dyDescent="0.25">
      <c r="F771488" s="195"/>
    </row>
    <row r="771489" spans="6:6" x14ac:dyDescent="0.25">
      <c r="F771489" s="195"/>
    </row>
    <row r="771490" spans="6:6" x14ac:dyDescent="0.25">
      <c r="F771490" s="195"/>
    </row>
    <row r="771491" spans="6:6" x14ac:dyDescent="0.25">
      <c r="F771491" s="195"/>
    </row>
    <row r="771492" spans="6:6" x14ac:dyDescent="0.25">
      <c r="F771492" s="195"/>
    </row>
    <row r="771493" spans="6:6" x14ac:dyDescent="0.25">
      <c r="F771493" s="195"/>
    </row>
    <row r="771494" spans="6:6" x14ac:dyDescent="0.25">
      <c r="F771494" s="195"/>
    </row>
    <row r="771495" spans="6:6" x14ac:dyDescent="0.25">
      <c r="F771495" s="195"/>
    </row>
    <row r="771496" spans="6:6" x14ac:dyDescent="0.25">
      <c r="F771496" s="195"/>
    </row>
    <row r="771497" spans="6:6" x14ac:dyDescent="0.25">
      <c r="F771497" s="195"/>
    </row>
    <row r="771498" spans="6:6" x14ac:dyDescent="0.25">
      <c r="F771498" s="195"/>
    </row>
    <row r="771499" spans="6:6" x14ac:dyDescent="0.25">
      <c r="F771499" s="195"/>
    </row>
    <row r="771500" spans="6:6" x14ac:dyDescent="0.25">
      <c r="F771500" s="195"/>
    </row>
    <row r="771501" spans="6:6" x14ac:dyDescent="0.25">
      <c r="F771501" s="195"/>
    </row>
    <row r="771502" spans="6:6" x14ac:dyDescent="0.25">
      <c r="F771502" s="195"/>
    </row>
    <row r="771503" spans="6:6" x14ac:dyDescent="0.25">
      <c r="F771503" s="195"/>
    </row>
    <row r="771504" spans="6:6" x14ac:dyDescent="0.25">
      <c r="F771504" s="195"/>
    </row>
    <row r="771505" spans="6:6" x14ac:dyDescent="0.25">
      <c r="F771505" s="195"/>
    </row>
    <row r="771506" spans="6:6" x14ac:dyDescent="0.25">
      <c r="F771506" s="195"/>
    </row>
    <row r="771507" spans="6:6" x14ac:dyDescent="0.25">
      <c r="F771507" s="195"/>
    </row>
    <row r="771508" spans="6:6" x14ac:dyDescent="0.25">
      <c r="F771508" s="195"/>
    </row>
    <row r="771509" spans="6:6" x14ac:dyDescent="0.25">
      <c r="F771509" s="195"/>
    </row>
    <row r="771510" spans="6:6" x14ac:dyDescent="0.25">
      <c r="F771510" s="195"/>
    </row>
    <row r="771511" spans="6:6" x14ac:dyDescent="0.25">
      <c r="F771511" s="195"/>
    </row>
    <row r="771512" spans="6:6" x14ac:dyDescent="0.25">
      <c r="F771512" s="195"/>
    </row>
    <row r="771513" spans="6:6" x14ac:dyDescent="0.25">
      <c r="F771513" s="195"/>
    </row>
    <row r="771514" spans="6:6" x14ac:dyDescent="0.25">
      <c r="F771514" s="195"/>
    </row>
    <row r="771515" spans="6:6" x14ac:dyDescent="0.25">
      <c r="F771515" s="195"/>
    </row>
    <row r="771516" spans="6:6" x14ac:dyDescent="0.25">
      <c r="F771516" s="195"/>
    </row>
    <row r="771517" spans="6:6" x14ac:dyDescent="0.25">
      <c r="F771517" s="195"/>
    </row>
    <row r="771518" spans="6:6" x14ac:dyDescent="0.25">
      <c r="F771518" s="195"/>
    </row>
    <row r="771519" spans="6:6" x14ac:dyDescent="0.25">
      <c r="F771519" s="195"/>
    </row>
    <row r="771520" spans="6:6" x14ac:dyDescent="0.25">
      <c r="F771520" s="195"/>
    </row>
    <row r="771521" spans="6:6" x14ac:dyDescent="0.25">
      <c r="F771521" s="195"/>
    </row>
    <row r="771522" spans="6:6" x14ac:dyDescent="0.25">
      <c r="F771522" s="195"/>
    </row>
    <row r="771523" spans="6:6" x14ac:dyDescent="0.25">
      <c r="F771523" s="195"/>
    </row>
    <row r="771524" spans="6:6" x14ac:dyDescent="0.25">
      <c r="F771524" s="195"/>
    </row>
    <row r="771525" spans="6:6" x14ac:dyDescent="0.25">
      <c r="F771525" s="195"/>
    </row>
    <row r="771526" spans="6:6" x14ac:dyDescent="0.25">
      <c r="F771526" s="195"/>
    </row>
    <row r="771527" spans="6:6" x14ac:dyDescent="0.25">
      <c r="F771527" s="195"/>
    </row>
    <row r="771528" spans="6:6" x14ac:dyDescent="0.25">
      <c r="F771528" s="195"/>
    </row>
    <row r="771529" spans="6:6" x14ac:dyDescent="0.25">
      <c r="F771529" s="195"/>
    </row>
    <row r="771530" spans="6:6" x14ac:dyDescent="0.25">
      <c r="F771530" s="195"/>
    </row>
    <row r="771531" spans="6:6" x14ac:dyDescent="0.25">
      <c r="F771531" s="195"/>
    </row>
    <row r="771532" spans="6:6" x14ac:dyDescent="0.25">
      <c r="F771532" s="195"/>
    </row>
    <row r="771533" spans="6:6" x14ac:dyDescent="0.25">
      <c r="F771533" s="195"/>
    </row>
    <row r="771534" spans="6:6" x14ac:dyDescent="0.25">
      <c r="F771534" s="195"/>
    </row>
    <row r="771535" spans="6:6" x14ac:dyDescent="0.25">
      <c r="F771535" s="195"/>
    </row>
    <row r="771536" spans="6:6" x14ac:dyDescent="0.25">
      <c r="F771536" s="195"/>
    </row>
    <row r="771537" spans="6:6" x14ac:dyDescent="0.25">
      <c r="F771537" s="195"/>
    </row>
    <row r="771538" spans="6:6" x14ac:dyDescent="0.25">
      <c r="F771538" s="195"/>
    </row>
    <row r="771539" spans="6:6" x14ac:dyDescent="0.25">
      <c r="F771539" s="195"/>
    </row>
    <row r="771540" spans="6:6" x14ac:dyDescent="0.25">
      <c r="F771540" s="195"/>
    </row>
    <row r="771541" spans="6:6" x14ac:dyDescent="0.25">
      <c r="F771541" s="195"/>
    </row>
    <row r="771542" spans="6:6" x14ac:dyDescent="0.25">
      <c r="F771542" s="195"/>
    </row>
    <row r="771543" spans="6:6" x14ac:dyDescent="0.25">
      <c r="F771543" s="195"/>
    </row>
    <row r="771544" spans="6:6" x14ac:dyDescent="0.25">
      <c r="F771544" s="195"/>
    </row>
    <row r="771545" spans="6:6" x14ac:dyDescent="0.25">
      <c r="F771545" s="195"/>
    </row>
    <row r="771546" spans="6:6" x14ac:dyDescent="0.25">
      <c r="F771546" s="195"/>
    </row>
    <row r="771547" spans="6:6" x14ac:dyDescent="0.25">
      <c r="F771547" s="195"/>
    </row>
    <row r="771548" spans="6:6" x14ac:dyDescent="0.25">
      <c r="F771548" s="195"/>
    </row>
    <row r="771549" spans="6:6" x14ac:dyDescent="0.25">
      <c r="F771549" s="195"/>
    </row>
    <row r="771550" spans="6:6" x14ac:dyDescent="0.25">
      <c r="F771550" s="195"/>
    </row>
    <row r="771551" spans="6:6" x14ac:dyDescent="0.25">
      <c r="F771551" s="195"/>
    </row>
    <row r="771552" spans="6:6" x14ac:dyDescent="0.25">
      <c r="F771552" s="195"/>
    </row>
    <row r="771553" spans="6:6" x14ac:dyDescent="0.25">
      <c r="F771553" s="195"/>
    </row>
    <row r="771554" spans="6:6" x14ac:dyDescent="0.25">
      <c r="F771554" s="195"/>
    </row>
    <row r="771555" spans="6:6" x14ac:dyDescent="0.25">
      <c r="F771555" s="195"/>
    </row>
    <row r="771556" spans="6:6" x14ac:dyDescent="0.25">
      <c r="F771556" s="195"/>
    </row>
    <row r="771557" spans="6:6" x14ac:dyDescent="0.25">
      <c r="F771557" s="195"/>
    </row>
    <row r="771558" spans="6:6" x14ac:dyDescent="0.25">
      <c r="F771558" s="195"/>
    </row>
    <row r="771559" spans="6:6" x14ac:dyDescent="0.25">
      <c r="F771559" s="195"/>
    </row>
    <row r="771560" spans="6:6" x14ac:dyDescent="0.25">
      <c r="F771560" s="195"/>
    </row>
    <row r="771561" spans="6:6" x14ac:dyDescent="0.25">
      <c r="F771561" s="195"/>
    </row>
    <row r="771562" spans="6:6" x14ac:dyDescent="0.25">
      <c r="F771562" s="195"/>
    </row>
    <row r="771563" spans="6:6" x14ac:dyDescent="0.25">
      <c r="F771563" s="195"/>
    </row>
    <row r="771564" spans="6:6" x14ac:dyDescent="0.25">
      <c r="F771564" s="195"/>
    </row>
    <row r="771565" spans="6:6" x14ac:dyDescent="0.25">
      <c r="F771565" s="195"/>
    </row>
    <row r="771566" spans="6:6" x14ac:dyDescent="0.25">
      <c r="F771566" s="195"/>
    </row>
    <row r="771567" spans="6:6" x14ac:dyDescent="0.25">
      <c r="F771567" s="195"/>
    </row>
    <row r="771568" spans="6:6" x14ac:dyDescent="0.25">
      <c r="F771568" s="195"/>
    </row>
    <row r="771569" spans="6:6" x14ac:dyDescent="0.25">
      <c r="F771569" s="195"/>
    </row>
    <row r="771570" spans="6:6" x14ac:dyDescent="0.25">
      <c r="F771570" s="195"/>
    </row>
    <row r="771571" spans="6:6" x14ac:dyDescent="0.25">
      <c r="F771571" s="195"/>
    </row>
    <row r="771572" spans="6:6" x14ac:dyDescent="0.25">
      <c r="F771572" s="195"/>
    </row>
    <row r="771573" spans="6:6" x14ac:dyDescent="0.25">
      <c r="F771573" s="195"/>
    </row>
    <row r="771574" spans="6:6" x14ac:dyDescent="0.25">
      <c r="F771574" s="195"/>
    </row>
    <row r="771575" spans="6:6" x14ac:dyDescent="0.25">
      <c r="F771575" s="195"/>
    </row>
    <row r="771576" spans="6:6" x14ac:dyDescent="0.25">
      <c r="F771576" s="195"/>
    </row>
    <row r="771577" spans="6:6" x14ac:dyDescent="0.25">
      <c r="F771577" s="195"/>
    </row>
    <row r="771578" spans="6:6" x14ac:dyDescent="0.25">
      <c r="F771578" s="195"/>
    </row>
    <row r="771579" spans="6:6" x14ac:dyDescent="0.25">
      <c r="F771579" s="195"/>
    </row>
    <row r="771580" spans="6:6" x14ac:dyDescent="0.25">
      <c r="F771580" s="195"/>
    </row>
    <row r="771581" spans="6:6" x14ac:dyDescent="0.25">
      <c r="F771581" s="195"/>
    </row>
    <row r="771582" spans="6:6" x14ac:dyDescent="0.25">
      <c r="F771582" s="195"/>
    </row>
    <row r="771583" spans="6:6" x14ac:dyDescent="0.25">
      <c r="F771583" s="195"/>
    </row>
    <row r="771584" spans="6:6" x14ac:dyDescent="0.25">
      <c r="F771584" s="195"/>
    </row>
    <row r="771585" spans="6:6" x14ac:dyDescent="0.25">
      <c r="F771585" s="195"/>
    </row>
    <row r="771586" spans="6:6" x14ac:dyDescent="0.25">
      <c r="F771586" s="195"/>
    </row>
    <row r="771587" spans="6:6" x14ac:dyDescent="0.25">
      <c r="F771587" s="195"/>
    </row>
    <row r="771588" spans="6:6" x14ac:dyDescent="0.25">
      <c r="F771588" s="195"/>
    </row>
    <row r="771589" spans="6:6" x14ac:dyDescent="0.25">
      <c r="F771589" s="195"/>
    </row>
    <row r="771590" spans="6:6" x14ac:dyDescent="0.25">
      <c r="F771590" s="195"/>
    </row>
    <row r="771591" spans="6:6" x14ac:dyDescent="0.25">
      <c r="F771591" s="195"/>
    </row>
    <row r="771592" spans="6:6" x14ac:dyDescent="0.25">
      <c r="F771592" s="195"/>
    </row>
    <row r="771593" spans="6:6" x14ac:dyDescent="0.25">
      <c r="F771593" s="195"/>
    </row>
    <row r="771594" spans="6:6" x14ac:dyDescent="0.25">
      <c r="F771594" s="195"/>
    </row>
    <row r="771595" spans="6:6" x14ac:dyDescent="0.25">
      <c r="F771595" s="195"/>
    </row>
    <row r="771596" spans="6:6" x14ac:dyDescent="0.25">
      <c r="F771596" s="195"/>
    </row>
    <row r="771597" spans="6:6" x14ac:dyDescent="0.25">
      <c r="F771597" s="195"/>
    </row>
    <row r="771598" spans="6:6" x14ac:dyDescent="0.25">
      <c r="F771598" s="195"/>
    </row>
    <row r="771599" spans="6:6" x14ac:dyDescent="0.25">
      <c r="F771599" s="195"/>
    </row>
    <row r="771600" spans="6:6" x14ac:dyDescent="0.25">
      <c r="F771600" s="195"/>
    </row>
    <row r="771601" spans="6:6" x14ac:dyDescent="0.25">
      <c r="F771601" s="195"/>
    </row>
    <row r="771602" spans="6:6" x14ac:dyDescent="0.25">
      <c r="F771602" s="195"/>
    </row>
    <row r="771603" spans="6:6" x14ac:dyDescent="0.25">
      <c r="F771603" s="195"/>
    </row>
    <row r="771604" spans="6:6" x14ac:dyDescent="0.25">
      <c r="F771604" s="195"/>
    </row>
    <row r="771605" spans="6:6" x14ac:dyDescent="0.25">
      <c r="F771605" s="195"/>
    </row>
    <row r="771606" spans="6:6" x14ac:dyDescent="0.25">
      <c r="F771606" s="195"/>
    </row>
    <row r="771607" spans="6:6" x14ac:dyDescent="0.25">
      <c r="F771607" s="195"/>
    </row>
    <row r="771608" spans="6:6" x14ac:dyDescent="0.25">
      <c r="F771608" s="195"/>
    </row>
    <row r="771609" spans="6:6" x14ac:dyDescent="0.25">
      <c r="F771609" s="195"/>
    </row>
    <row r="771610" spans="6:6" x14ac:dyDescent="0.25">
      <c r="F771610" s="195"/>
    </row>
    <row r="771611" spans="6:6" x14ac:dyDescent="0.25">
      <c r="F771611" s="195"/>
    </row>
    <row r="771612" spans="6:6" x14ac:dyDescent="0.25">
      <c r="F771612" s="195"/>
    </row>
    <row r="771613" spans="6:6" x14ac:dyDescent="0.25">
      <c r="F771613" s="195"/>
    </row>
    <row r="771614" spans="6:6" x14ac:dyDescent="0.25">
      <c r="F771614" s="195"/>
    </row>
    <row r="771615" spans="6:6" x14ac:dyDescent="0.25">
      <c r="F771615" s="195"/>
    </row>
    <row r="771616" spans="6:6" x14ac:dyDescent="0.25">
      <c r="F771616" s="195"/>
    </row>
    <row r="771617" spans="6:6" x14ac:dyDescent="0.25">
      <c r="F771617" s="195"/>
    </row>
    <row r="771618" spans="6:6" x14ac:dyDescent="0.25">
      <c r="F771618" s="195"/>
    </row>
    <row r="771619" spans="6:6" x14ac:dyDescent="0.25">
      <c r="F771619" s="195"/>
    </row>
    <row r="771620" spans="6:6" x14ac:dyDescent="0.25">
      <c r="F771620" s="195"/>
    </row>
    <row r="771621" spans="6:6" x14ac:dyDescent="0.25">
      <c r="F771621" s="195"/>
    </row>
    <row r="771622" spans="6:6" x14ac:dyDescent="0.25">
      <c r="F771622" s="195"/>
    </row>
    <row r="771623" spans="6:6" x14ac:dyDescent="0.25">
      <c r="F771623" s="195"/>
    </row>
    <row r="771624" spans="6:6" x14ac:dyDescent="0.25">
      <c r="F771624" s="195"/>
    </row>
    <row r="771625" spans="6:6" x14ac:dyDescent="0.25">
      <c r="F771625" s="195"/>
    </row>
    <row r="771626" spans="6:6" x14ac:dyDescent="0.25">
      <c r="F771626" s="195"/>
    </row>
    <row r="771627" spans="6:6" x14ac:dyDescent="0.25">
      <c r="F771627" s="195"/>
    </row>
    <row r="771628" spans="6:6" x14ac:dyDescent="0.25">
      <c r="F771628" s="195"/>
    </row>
    <row r="771629" spans="6:6" x14ac:dyDescent="0.25">
      <c r="F771629" s="195"/>
    </row>
    <row r="771630" spans="6:6" x14ac:dyDescent="0.25">
      <c r="F771630" s="195"/>
    </row>
    <row r="771631" spans="6:6" x14ac:dyDescent="0.25">
      <c r="F771631" s="195"/>
    </row>
    <row r="771632" spans="6:6" x14ac:dyDescent="0.25">
      <c r="F771632" s="195"/>
    </row>
    <row r="771633" spans="6:6" x14ac:dyDescent="0.25">
      <c r="F771633" s="195"/>
    </row>
    <row r="771634" spans="6:6" x14ac:dyDescent="0.25">
      <c r="F771634" s="195"/>
    </row>
    <row r="771635" spans="6:6" x14ac:dyDescent="0.25">
      <c r="F771635" s="195"/>
    </row>
    <row r="771636" spans="6:6" x14ac:dyDescent="0.25">
      <c r="F771636" s="195"/>
    </row>
    <row r="771637" spans="6:6" x14ac:dyDescent="0.25">
      <c r="F771637" s="195"/>
    </row>
    <row r="771638" spans="6:6" x14ac:dyDescent="0.25">
      <c r="F771638" s="195"/>
    </row>
    <row r="771639" spans="6:6" x14ac:dyDescent="0.25">
      <c r="F771639" s="195"/>
    </row>
    <row r="771640" spans="6:6" x14ac:dyDescent="0.25">
      <c r="F771640" s="195"/>
    </row>
    <row r="771641" spans="6:6" x14ac:dyDescent="0.25">
      <c r="F771641" s="195"/>
    </row>
    <row r="771642" spans="6:6" x14ac:dyDescent="0.25">
      <c r="F771642" s="195"/>
    </row>
    <row r="771643" spans="6:6" x14ac:dyDescent="0.25">
      <c r="F771643" s="195"/>
    </row>
    <row r="771644" spans="6:6" x14ac:dyDescent="0.25">
      <c r="F771644" s="195"/>
    </row>
    <row r="771645" spans="6:6" x14ac:dyDescent="0.25">
      <c r="F771645" s="195"/>
    </row>
    <row r="771646" spans="6:6" x14ac:dyDescent="0.25">
      <c r="F771646" s="195"/>
    </row>
    <row r="771647" spans="6:6" x14ac:dyDescent="0.25">
      <c r="F771647" s="195"/>
    </row>
    <row r="771648" spans="6:6" x14ac:dyDescent="0.25">
      <c r="F771648" s="195"/>
    </row>
    <row r="771649" spans="6:6" x14ac:dyDescent="0.25">
      <c r="F771649" s="195"/>
    </row>
    <row r="771650" spans="6:6" x14ac:dyDescent="0.25">
      <c r="F771650" s="195"/>
    </row>
    <row r="771651" spans="6:6" x14ac:dyDescent="0.25">
      <c r="F771651" s="195"/>
    </row>
    <row r="771652" spans="6:6" x14ac:dyDescent="0.25">
      <c r="F771652" s="195"/>
    </row>
    <row r="771653" spans="6:6" x14ac:dyDescent="0.25">
      <c r="F771653" s="195"/>
    </row>
    <row r="771654" spans="6:6" x14ac:dyDescent="0.25">
      <c r="F771654" s="195"/>
    </row>
    <row r="771655" spans="6:6" x14ac:dyDescent="0.25">
      <c r="F771655" s="195"/>
    </row>
    <row r="771656" spans="6:6" x14ac:dyDescent="0.25">
      <c r="F771656" s="195"/>
    </row>
    <row r="771657" spans="6:6" x14ac:dyDescent="0.25">
      <c r="F771657" s="195"/>
    </row>
    <row r="771658" spans="6:6" x14ac:dyDescent="0.25">
      <c r="F771658" s="195"/>
    </row>
    <row r="771659" spans="6:6" x14ac:dyDescent="0.25">
      <c r="F771659" s="195"/>
    </row>
    <row r="771660" spans="6:6" x14ac:dyDescent="0.25">
      <c r="F771660" s="195"/>
    </row>
    <row r="771661" spans="6:6" x14ac:dyDescent="0.25">
      <c r="F771661" s="195"/>
    </row>
    <row r="771662" spans="6:6" x14ac:dyDescent="0.25">
      <c r="F771662" s="195"/>
    </row>
    <row r="771663" spans="6:6" x14ac:dyDescent="0.25">
      <c r="F771663" s="195"/>
    </row>
    <row r="771664" spans="6:6" x14ac:dyDescent="0.25">
      <c r="F771664" s="195"/>
    </row>
    <row r="771665" spans="6:6" x14ac:dyDescent="0.25">
      <c r="F771665" s="195"/>
    </row>
    <row r="771666" spans="6:6" x14ac:dyDescent="0.25">
      <c r="F771666" s="195"/>
    </row>
    <row r="771667" spans="6:6" x14ac:dyDescent="0.25">
      <c r="F771667" s="195"/>
    </row>
    <row r="771668" spans="6:6" x14ac:dyDescent="0.25">
      <c r="F771668" s="195"/>
    </row>
    <row r="771669" spans="6:6" x14ac:dyDescent="0.25">
      <c r="F771669" s="195"/>
    </row>
    <row r="771670" spans="6:6" x14ac:dyDescent="0.25">
      <c r="F771670" s="195"/>
    </row>
    <row r="771671" spans="6:6" x14ac:dyDescent="0.25">
      <c r="F771671" s="195"/>
    </row>
    <row r="771672" spans="6:6" x14ac:dyDescent="0.25">
      <c r="F771672" s="195"/>
    </row>
    <row r="771673" spans="6:6" x14ac:dyDescent="0.25">
      <c r="F771673" s="195"/>
    </row>
    <row r="771674" spans="6:6" x14ac:dyDescent="0.25">
      <c r="F771674" s="195"/>
    </row>
    <row r="771675" spans="6:6" x14ac:dyDescent="0.25">
      <c r="F771675" s="195"/>
    </row>
    <row r="771676" spans="6:6" x14ac:dyDescent="0.25">
      <c r="F771676" s="195"/>
    </row>
    <row r="771677" spans="6:6" x14ac:dyDescent="0.25">
      <c r="F771677" s="195"/>
    </row>
    <row r="771678" spans="6:6" x14ac:dyDescent="0.25">
      <c r="F771678" s="195"/>
    </row>
    <row r="771679" spans="6:6" x14ac:dyDescent="0.25">
      <c r="F771679" s="195"/>
    </row>
    <row r="771680" spans="6:6" x14ac:dyDescent="0.25">
      <c r="F771680" s="195"/>
    </row>
    <row r="776798" spans="6:6" x14ac:dyDescent="0.25">
      <c r="F776798" s="195"/>
    </row>
    <row r="776799" spans="6:6" x14ac:dyDescent="0.25">
      <c r="F776799" s="195"/>
    </row>
    <row r="776800" spans="6:6" x14ac:dyDescent="0.25">
      <c r="F776800" s="195"/>
    </row>
    <row r="776801" spans="6:6" x14ac:dyDescent="0.25">
      <c r="F776801" s="195"/>
    </row>
    <row r="776802" spans="6:6" x14ac:dyDescent="0.25">
      <c r="F776802" s="195"/>
    </row>
    <row r="776803" spans="6:6" x14ac:dyDescent="0.25">
      <c r="F776803" s="195"/>
    </row>
    <row r="776804" spans="6:6" x14ac:dyDescent="0.25">
      <c r="F776804" s="195"/>
    </row>
    <row r="776805" spans="6:6" x14ac:dyDescent="0.25">
      <c r="F776805" s="195"/>
    </row>
    <row r="776806" spans="6:6" x14ac:dyDescent="0.25">
      <c r="F776806" s="195"/>
    </row>
    <row r="776807" spans="6:6" x14ac:dyDescent="0.25">
      <c r="F776807" s="195"/>
    </row>
    <row r="776808" spans="6:6" x14ac:dyDescent="0.25">
      <c r="F776808" s="195"/>
    </row>
    <row r="776809" spans="6:6" x14ac:dyDescent="0.25">
      <c r="F776809" s="195"/>
    </row>
    <row r="776810" spans="6:6" x14ac:dyDescent="0.25">
      <c r="F776810" s="195"/>
    </row>
    <row r="776811" spans="6:6" x14ac:dyDescent="0.25">
      <c r="F776811" s="195"/>
    </row>
    <row r="776812" spans="6:6" x14ac:dyDescent="0.25">
      <c r="F776812" s="195"/>
    </row>
    <row r="776813" spans="6:6" x14ac:dyDescent="0.25">
      <c r="F776813" s="195"/>
    </row>
    <row r="776814" spans="6:6" x14ac:dyDescent="0.25">
      <c r="F776814" s="195"/>
    </row>
    <row r="776815" spans="6:6" x14ac:dyDescent="0.25">
      <c r="F776815" s="195"/>
    </row>
    <row r="776816" spans="6:6" x14ac:dyDescent="0.25">
      <c r="F776816" s="195"/>
    </row>
    <row r="776817" spans="6:6" x14ac:dyDescent="0.25">
      <c r="F776817" s="195"/>
    </row>
    <row r="776818" spans="6:6" x14ac:dyDescent="0.25">
      <c r="F776818" s="195"/>
    </row>
    <row r="776819" spans="6:6" x14ac:dyDescent="0.25">
      <c r="F776819" s="195"/>
    </row>
    <row r="776820" spans="6:6" x14ac:dyDescent="0.25">
      <c r="F776820" s="195"/>
    </row>
    <row r="776821" spans="6:6" x14ac:dyDescent="0.25">
      <c r="F776821" s="195"/>
    </row>
    <row r="776822" spans="6:6" x14ac:dyDescent="0.25">
      <c r="F776822" s="195"/>
    </row>
    <row r="776823" spans="6:6" x14ac:dyDescent="0.25">
      <c r="F776823" s="195"/>
    </row>
    <row r="776824" spans="6:6" x14ac:dyDescent="0.25">
      <c r="F776824" s="195"/>
    </row>
    <row r="776825" spans="6:6" x14ac:dyDescent="0.25">
      <c r="F776825" s="195"/>
    </row>
    <row r="776826" spans="6:6" x14ac:dyDescent="0.25">
      <c r="F776826" s="195"/>
    </row>
    <row r="776827" spans="6:6" x14ac:dyDescent="0.25">
      <c r="F776827" s="195"/>
    </row>
    <row r="776828" spans="6:6" x14ac:dyDescent="0.25">
      <c r="F776828" s="195"/>
    </row>
    <row r="776829" spans="6:6" x14ac:dyDescent="0.25">
      <c r="F776829" s="195"/>
    </row>
    <row r="776830" spans="6:6" x14ac:dyDescent="0.25">
      <c r="F776830" s="195"/>
    </row>
    <row r="776831" spans="6:6" x14ac:dyDescent="0.25">
      <c r="F776831" s="195"/>
    </row>
    <row r="776832" spans="6:6" x14ac:dyDescent="0.25">
      <c r="F776832" s="195"/>
    </row>
    <row r="776833" spans="6:6" x14ac:dyDescent="0.25">
      <c r="F776833" s="195"/>
    </row>
    <row r="776834" spans="6:6" x14ac:dyDescent="0.25">
      <c r="F776834" s="195"/>
    </row>
    <row r="776835" spans="6:6" x14ac:dyDescent="0.25">
      <c r="F776835" s="195"/>
    </row>
    <row r="776836" spans="6:6" x14ac:dyDescent="0.25">
      <c r="F776836" s="195"/>
    </row>
    <row r="776837" spans="6:6" x14ac:dyDescent="0.25">
      <c r="F776837" s="195"/>
    </row>
    <row r="776838" spans="6:6" x14ac:dyDescent="0.25">
      <c r="F776838" s="195"/>
    </row>
    <row r="776839" spans="6:6" x14ac:dyDescent="0.25">
      <c r="F776839" s="195"/>
    </row>
    <row r="776840" spans="6:6" x14ac:dyDescent="0.25">
      <c r="F776840" s="195"/>
    </row>
    <row r="776841" spans="6:6" x14ac:dyDescent="0.25">
      <c r="F776841" s="195"/>
    </row>
    <row r="776842" spans="6:6" x14ac:dyDescent="0.25">
      <c r="F776842" s="195"/>
    </row>
    <row r="776843" spans="6:6" x14ac:dyDescent="0.25">
      <c r="F776843" s="195"/>
    </row>
    <row r="776844" spans="6:6" x14ac:dyDescent="0.25">
      <c r="F776844" s="195"/>
    </row>
    <row r="776845" spans="6:6" x14ac:dyDescent="0.25">
      <c r="F776845" s="195"/>
    </row>
    <row r="776846" spans="6:6" x14ac:dyDescent="0.25">
      <c r="F776846" s="195"/>
    </row>
    <row r="776847" spans="6:6" x14ac:dyDescent="0.25">
      <c r="F776847" s="195"/>
    </row>
    <row r="776848" spans="6:6" x14ac:dyDescent="0.25">
      <c r="F776848" s="195"/>
    </row>
    <row r="776849" spans="6:6" x14ac:dyDescent="0.25">
      <c r="F776849" s="195"/>
    </row>
    <row r="776850" spans="6:6" x14ac:dyDescent="0.25">
      <c r="F776850" s="195"/>
    </row>
    <row r="776851" spans="6:6" x14ac:dyDescent="0.25">
      <c r="F776851" s="195"/>
    </row>
    <row r="776852" spans="6:6" x14ac:dyDescent="0.25">
      <c r="F776852" s="195"/>
    </row>
    <row r="776853" spans="6:6" x14ac:dyDescent="0.25">
      <c r="F776853" s="195"/>
    </row>
    <row r="776854" spans="6:6" x14ac:dyDescent="0.25">
      <c r="F776854" s="195"/>
    </row>
    <row r="776855" spans="6:6" x14ac:dyDescent="0.25">
      <c r="F776855" s="195"/>
    </row>
    <row r="776856" spans="6:6" x14ac:dyDescent="0.25">
      <c r="F776856" s="195"/>
    </row>
    <row r="776857" spans="6:6" x14ac:dyDescent="0.25">
      <c r="F776857" s="195"/>
    </row>
    <row r="776858" spans="6:6" x14ac:dyDescent="0.25">
      <c r="F776858" s="195"/>
    </row>
    <row r="776859" spans="6:6" x14ac:dyDescent="0.25">
      <c r="F776859" s="195"/>
    </row>
    <row r="776860" spans="6:6" x14ac:dyDescent="0.25">
      <c r="F776860" s="195"/>
    </row>
    <row r="776861" spans="6:6" x14ac:dyDescent="0.25">
      <c r="F776861" s="195"/>
    </row>
    <row r="776862" spans="6:6" x14ac:dyDescent="0.25">
      <c r="F776862" s="195"/>
    </row>
    <row r="776863" spans="6:6" x14ac:dyDescent="0.25">
      <c r="F776863" s="195"/>
    </row>
    <row r="776864" spans="6:6" x14ac:dyDescent="0.25">
      <c r="F776864" s="195"/>
    </row>
    <row r="776865" spans="6:6" x14ac:dyDescent="0.25">
      <c r="F776865" s="195"/>
    </row>
    <row r="776866" spans="6:6" x14ac:dyDescent="0.25">
      <c r="F776866" s="195"/>
    </row>
    <row r="776867" spans="6:6" x14ac:dyDescent="0.25">
      <c r="F776867" s="195"/>
    </row>
    <row r="776868" spans="6:6" x14ac:dyDescent="0.25">
      <c r="F776868" s="195"/>
    </row>
    <row r="776869" spans="6:6" x14ac:dyDescent="0.25">
      <c r="F776869" s="195"/>
    </row>
    <row r="776870" spans="6:6" x14ac:dyDescent="0.25">
      <c r="F776870" s="195"/>
    </row>
    <row r="776871" spans="6:6" x14ac:dyDescent="0.25">
      <c r="F776871" s="195"/>
    </row>
    <row r="776872" spans="6:6" x14ac:dyDescent="0.25">
      <c r="F776872" s="195"/>
    </row>
    <row r="776873" spans="6:6" x14ac:dyDescent="0.25">
      <c r="F776873" s="195"/>
    </row>
    <row r="776874" spans="6:6" x14ac:dyDescent="0.25">
      <c r="F776874" s="195"/>
    </row>
    <row r="776875" spans="6:6" x14ac:dyDescent="0.25">
      <c r="F776875" s="195"/>
    </row>
    <row r="776876" spans="6:6" x14ac:dyDescent="0.25">
      <c r="F776876" s="195"/>
    </row>
    <row r="776877" spans="6:6" x14ac:dyDescent="0.25">
      <c r="F776877" s="195"/>
    </row>
    <row r="776878" spans="6:6" x14ac:dyDescent="0.25">
      <c r="F776878" s="195"/>
    </row>
    <row r="776879" spans="6:6" x14ac:dyDescent="0.25">
      <c r="F776879" s="195"/>
    </row>
    <row r="776880" spans="6:6" x14ac:dyDescent="0.25">
      <c r="F776880" s="195"/>
    </row>
    <row r="776881" spans="6:6" x14ac:dyDescent="0.25">
      <c r="F776881" s="195"/>
    </row>
    <row r="776882" spans="6:6" x14ac:dyDescent="0.25">
      <c r="F776882" s="195"/>
    </row>
    <row r="776883" spans="6:6" x14ac:dyDescent="0.25">
      <c r="F776883" s="195"/>
    </row>
    <row r="776884" spans="6:6" x14ac:dyDescent="0.25">
      <c r="F776884" s="195"/>
    </row>
    <row r="776885" spans="6:6" x14ac:dyDescent="0.25">
      <c r="F776885" s="195"/>
    </row>
    <row r="776886" spans="6:6" x14ac:dyDescent="0.25">
      <c r="F776886" s="195"/>
    </row>
    <row r="776887" spans="6:6" x14ac:dyDescent="0.25">
      <c r="F776887" s="195"/>
    </row>
    <row r="776888" spans="6:6" x14ac:dyDescent="0.25">
      <c r="F776888" s="195"/>
    </row>
    <row r="776889" spans="6:6" x14ac:dyDescent="0.25">
      <c r="F776889" s="195"/>
    </row>
    <row r="776890" spans="6:6" x14ac:dyDescent="0.25">
      <c r="F776890" s="195"/>
    </row>
    <row r="776891" spans="6:6" x14ac:dyDescent="0.25">
      <c r="F776891" s="195"/>
    </row>
    <row r="776892" spans="6:6" x14ac:dyDescent="0.25">
      <c r="F776892" s="195"/>
    </row>
    <row r="776893" spans="6:6" x14ac:dyDescent="0.25">
      <c r="F776893" s="195"/>
    </row>
    <row r="776894" spans="6:6" x14ac:dyDescent="0.25">
      <c r="F776894" s="195"/>
    </row>
    <row r="776895" spans="6:6" x14ac:dyDescent="0.25">
      <c r="F776895" s="195"/>
    </row>
    <row r="776896" spans="6:6" x14ac:dyDescent="0.25">
      <c r="F776896" s="195"/>
    </row>
    <row r="776897" spans="6:6" x14ac:dyDescent="0.25">
      <c r="F776897" s="195"/>
    </row>
    <row r="776898" spans="6:6" x14ac:dyDescent="0.25">
      <c r="F776898" s="195"/>
    </row>
    <row r="776899" spans="6:6" x14ac:dyDescent="0.25">
      <c r="F776899" s="195"/>
    </row>
    <row r="776900" spans="6:6" x14ac:dyDescent="0.25">
      <c r="F776900" s="195"/>
    </row>
    <row r="776901" spans="6:6" x14ac:dyDescent="0.25">
      <c r="F776901" s="195"/>
    </row>
    <row r="776902" spans="6:6" x14ac:dyDescent="0.25">
      <c r="F776902" s="195"/>
    </row>
    <row r="776903" spans="6:6" x14ac:dyDescent="0.25">
      <c r="F776903" s="195"/>
    </row>
    <row r="776904" spans="6:6" x14ac:dyDescent="0.25">
      <c r="F776904" s="195"/>
    </row>
    <row r="776905" spans="6:6" x14ac:dyDescent="0.25">
      <c r="F776905" s="195"/>
    </row>
    <row r="776906" spans="6:6" x14ac:dyDescent="0.25">
      <c r="F776906" s="195"/>
    </row>
    <row r="776907" spans="6:6" x14ac:dyDescent="0.25">
      <c r="F776907" s="195"/>
    </row>
    <row r="776908" spans="6:6" x14ac:dyDescent="0.25">
      <c r="F776908" s="195"/>
    </row>
    <row r="776909" spans="6:6" x14ac:dyDescent="0.25">
      <c r="F776909" s="195"/>
    </row>
    <row r="776910" spans="6:6" x14ac:dyDescent="0.25">
      <c r="F776910" s="195"/>
    </row>
    <row r="776911" spans="6:6" x14ac:dyDescent="0.25">
      <c r="F776911" s="195"/>
    </row>
    <row r="776912" spans="6:6" x14ac:dyDescent="0.25">
      <c r="F776912" s="195"/>
    </row>
    <row r="776913" spans="6:6" x14ac:dyDescent="0.25">
      <c r="F776913" s="195"/>
    </row>
    <row r="776914" spans="6:6" x14ac:dyDescent="0.25">
      <c r="F776914" s="195"/>
    </row>
    <row r="776915" spans="6:6" x14ac:dyDescent="0.25">
      <c r="F776915" s="195"/>
    </row>
    <row r="776916" spans="6:6" x14ac:dyDescent="0.25">
      <c r="F776916" s="195"/>
    </row>
    <row r="776917" spans="6:6" x14ac:dyDescent="0.25">
      <c r="F776917" s="195"/>
    </row>
    <row r="776918" spans="6:6" x14ac:dyDescent="0.25">
      <c r="F776918" s="195"/>
    </row>
    <row r="776919" spans="6:6" x14ac:dyDescent="0.25">
      <c r="F776919" s="195"/>
    </row>
    <row r="776920" spans="6:6" x14ac:dyDescent="0.25">
      <c r="F776920" s="195"/>
    </row>
    <row r="776921" spans="6:6" x14ac:dyDescent="0.25">
      <c r="F776921" s="195"/>
    </row>
    <row r="776922" spans="6:6" x14ac:dyDescent="0.25">
      <c r="F776922" s="195"/>
    </row>
    <row r="776923" spans="6:6" x14ac:dyDescent="0.25">
      <c r="F776923" s="195"/>
    </row>
    <row r="776924" spans="6:6" x14ac:dyDescent="0.25">
      <c r="F776924" s="195"/>
    </row>
    <row r="776925" spans="6:6" x14ac:dyDescent="0.25">
      <c r="F776925" s="195"/>
    </row>
    <row r="776926" spans="6:6" x14ac:dyDescent="0.25">
      <c r="F776926" s="195"/>
    </row>
    <row r="776927" spans="6:6" x14ac:dyDescent="0.25">
      <c r="F776927" s="195"/>
    </row>
    <row r="776928" spans="6:6" x14ac:dyDescent="0.25">
      <c r="F776928" s="195"/>
    </row>
    <row r="776929" spans="6:6" x14ac:dyDescent="0.25">
      <c r="F776929" s="195"/>
    </row>
    <row r="776930" spans="6:6" x14ac:dyDescent="0.25">
      <c r="F776930" s="195"/>
    </row>
    <row r="776931" spans="6:6" x14ac:dyDescent="0.25">
      <c r="F776931" s="195"/>
    </row>
    <row r="776932" spans="6:6" x14ac:dyDescent="0.25">
      <c r="F776932" s="195"/>
    </row>
    <row r="776933" spans="6:6" x14ac:dyDescent="0.25">
      <c r="F776933" s="195"/>
    </row>
    <row r="776934" spans="6:6" x14ac:dyDescent="0.25">
      <c r="F776934" s="195"/>
    </row>
    <row r="776935" spans="6:6" x14ac:dyDescent="0.25">
      <c r="F776935" s="195"/>
    </row>
    <row r="776936" spans="6:6" x14ac:dyDescent="0.25">
      <c r="F776936" s="195"/>
    </row>
    <row r="776937" spans="6:6" x14ac:dyDescent="0.25">
      <c r="F776937" s="195"/>
    </row>
    <row r="776938" spans="6:6" x14ac:dyDescent="0.25">
      <c r="F776938" s="195"/>
    </row>
    <row r="776939" spans="6:6" x14ac:dyDescent="0.25">
      <c r="F776939" s="195"/>
    </row>
    <row r="776940" spans="6:6" x14ac:dyDescent="0.25">
      <c r="F776940" s="195"/>
    </row>
    <row r="776941" spans="6:6" x14ac:dyDescent="0.25">
      <c r="F776941" s="195"/>
    </row>
    <row r="776942" spans="6:6" x14ac:dyDescent="0.25">
      <c r="F776942" s="195"/>
    </row>
    <row r="776943" spans="6:6" x14ac:dyDescent="0.25">
      <c r="F776943" s="195"/>
    </row>
    <row r="776944" spans="6:6" x14ac:dyDescent="0.25">
      <c r="F776944" s="195"/>
    </row>
    <row r="776945" spans="6:6" x14ac:dyDescent="0.25">
      <c r="F776945" s="195"/>
    </row>
    <row r="776946" spans="6:6" x14ac:dyDescent="0.25">
      <c r="F776946" s="195"/>
    </row>
    <row r="776947" spans="6:6" x14ac:dyDescent="0.25">
      <c r="F776947" s="195"/>
    </row>
    <row r="776948" spans="6:6" x14ac:dyDescent="0.25">
      <c r="F776948" s="195"/>
    </row>
    <row r="776949" spans="6:6" x14ac:dyDescent="0.25">
      <c r="F776949" s="195"/>
    </row>
    <row r="776950" spans="6:6" x14ac:dyDescent="0.25">
      <c r="F776950" s="195"/>
    </row>
    <row r="776951" spans="6:6" x14ac:dyDescent="0.25">
      <c r="F776951" s="195"/>
    </row>
    <row r="776952" spans="6:6" x14ac:dyDescent="0.25">
      <c r="F776952" s="195"/>
    </row>
    <row r="776953" spans="6:6" x14ac:dyDescent="0.25">
      <c r="F776953" s="195"/>
    </row>
    <row r="776954" spans="6:6" x14ac:dyDescent="0.25">
      <c r="F776954" s="195"/>
    </row>
    <row r="776955" spans="6:6" x14ac:dyDescent="0.25">
      <c r="F776955" s="195"/>
    </row>
    <row r="776956" spans="6:6" x14ac:dyDescent="0.25">
      <c r="F776956" s="195"/>
    </row>
    <row r="776957" spans="6:6" x14ac:dyDescent="0.25">
      <c r="F776957" s="195"/>
    </row>
    <row r="776958" spans="6:6" x14ac:dyDescent="0.25">
      <c r="F776958" s="195"/>
    </row>
    <row r="776959" spans="6:6" x14ac:dyDescent="0.25">
      <c r="F776959" s="195"/>
    </row>
    <row r="776960" spans="6:6" x14ac:dyDescent="0.25">
      <c r="F776960" s="195"/>
    </row>
    <row r="776961" spans="6:6" x14ac:dyDescent="0.25">
      <c r="F776961" s="195"/>
    </row>
    <row r="776962" spans="6:6" x14ac:dyDescent="0.25">
      <c r="F776962" s="195"/>
    </row>
    <row r="776963" spans="6:6" x14ac:dyDescent="0.25">
      <c r="F776963" s="195"/>
    </row>
    <row r="776964" spans="6:6" x14ac:dyDescent="0.25">
      <c r="F776964" s="195"/>
    </row>
    <row r="776965" spans="6:6" x14ac:dyDescent="0.25">
      <c r="F776965" s="195"/>
    </row>
    <row r="776966" spans="6:6" x14ac:dyDescent="0.25">
      <c r="F776966" s="195"/>
    </row>
    <row r="776967" spans="6:6" x14ac:dyDescent="0.25">
      <c r="F776967" s="195"/>
    </row>
    <row r="776968" spans="6:6" x14ac:dyDescent="0.25">
      <c r="F776968" s="195"/>
    </row>
    <row r="776969" spans="6:6" x14ac:dyDescent="0.25">
      <c r="F776969" s="195"/>
    </row>
    <row r="776970" spans="6:6" x14ac:dyDescent="0.25">
      <c r="F776970" s="195"/>
    </row>
    <row r="776971" spans="6:6" x14ac:dyDescent="0.25">
      <c r="F776971" s="195"/>
    </row>
    <row r="776972" spans="6:6" x14ac:dyDescent="0.25">
      <c r="F776972" s="195"/>
    </row>
    <row r="776973" spans="6:6" x14ac:dyDescent="0.25">
      <c r="F776973" s="195"/>
    </row>
    <row r="776974" spans="6:6" x14ac:dyDescent="0.25">
      <c r="F776974" s="195"/>
    </row>
    <row r="776975" spans="6:6" x14ac:dyDescent="0.25">
      <c r="F776975" s="195"/>
    </row>
    <row r="776976" spans="6:6" x14ac:dyDescent="0.25">
      <c r="F776976" s="195"/>
    </row>
    <row r="776977" spans="6:6" x14ac:dyDescent="0.25">
      <c r="F776977" s="195"/>
    </row>
    <row r="776978" spans="6:6" x14ac:dyDescent="0.25">
      <c r="F776978" s="195"/>
    </row>
    <row r="776979" spans="6:6" x14ac:dyDescent="0.25">
      <c r="F776979" s="195"/>
    </row>
    <row r="776980" spans="6:6" x14ac:dyDescent="0.25">
      <c r="F776980" s="195"/>
    </row>
    <row r="776981" spans="6:6" x14ac:dyDescent="0.25">
      <c r="F776981" s="195"/>
    </row>
    <row r="776982" spans="6:6" x14ac:dyDescent="0.25">
      <c r="F776982" s="195"/>
    </row>
    <row r="776983" spans="6:6" x14ac:dyDescent="0.25">
      <c r="F776983" s="195"/>
    </row>
    <row r="776984" spans="6:6" x14ac:dyDescent="0.25">
      <c r="F776984" s="195"/>
    </row>
    <row r="776985" spans="6:6" x14ac:dyDescent="0.25">
      <c r="F776985" s="195"/>
    </row>
    <row r="776986" spans="6:6" x14ac:dyDescent="0.25">
      <c r="F776986" s="195"/>
    </row>
    <row r="776987" spans="6:6" x14ac:dyDescent="0.25">
      <c r="F776987" s="195"/>
    </row>
    <row r="776988" spans="6:6" x14ac:dyDescent="0.25">
      <c r="F776988" s="195"/>
    </row>
    <row r="776989" spans="6:6" x14ac:dyDescent="0.25">
      <c r="F776989" s="195"/>
    </row>
    <row r="776990" spans="6:6" x14ac:dyDescent="0.25">
      <c r="F776990" s="195"/>
    </row>
    <row r="776991" spans="6:6" x14ac:dyDescent="0.25">
      <c r="F776991" s="195"/>
    </row>
    <row r="776992" spans="6:6" x14ac:dyDescent="0.25">
      <c r="F776992" s="195"/>
    </row>
    <row r="776993" spans="6:6" x14ac:dyDescent="0.25">
      <c r="F776993" s="195"/>
    </row>
    <row r="776994" spans="6:6" x14ac:dyDescent="0.25">
      <c r="F776994" s="195"/>
    </row>
    <row r="776995" spans="6:6" x14ac:dyDescent="0.25">
      <c r="F776995" s="195"/>
    </row>
    <row r="776996" spans="6:6" x14ac:dyDescent="0.25">
      <c r="F776996" s="195"/>
    </row>
    <row r="776997" spans="6:6" x14ac:dyDescent="0.25">
      <c r="F776997" s="195"/>
    </row>
    <row r="776998" spans="6:6" x14ac:dyDescent="0.25">
      <c r="F776998" s="195"/>
    </row>
    <row r="776999" spans="6:6" x14ac:dyDescent="0.25">
      <c r="F776999" s="195"/>
    </row>
    <row r="777000" spans="6:6" x14ac:dyDescent="0.25">
      <c r="F777000" s="195"/>
    </row>
    <row r="777001" spans="6:6" x14ac:dyDescent="0.25">
      <c r="F777001" s="195"/>
    </row>
    <row r="777002" spans="6:6" x14ac:dyDescent="0.25">
      <c r="F777002" s="195"/>
    </row>
    <row r="777003" spans="6:6" x14ac:dyDescent="0.25">
      <c r="F777003" s="195"/>
    </row>
    <row r="777004" spans="6:6" x14ac:dyDescent="0.25">
      <c r="F777004" s="195"/>
    </row>
    <row r="777005" spans="6:6" x14ac:dyDescent="0.25">
      <c r="F777005" s="195"/>
    </row>
    <row r="777006" spans="6:6" x14ac:dyDescent="0.25">
      <c r="F777006" s="195"/>
    </row>
    <row r="777007" spans="6:6" x14ac:dyDescent="0.25">
      <c r="F777007" s="195"/>
    </row>
    <row r="777008" spans="6:6" x14ac:dyDescent="0.25">
      <c r="F777008" s="195"/>
    </row>
    <row r="777009" spans="6:6" x14ac:dyDescent="0.25">
      <c r="F777009" s="195"/>
    </row>
    <row r="777010" spans="6:6" x14ac:dyDescent="0.25">
      <c r="F777010" s="195"/>
    </row>
    <row r="777011" spans="6:6" x14ac:dyDescent="0.25">
      <c r="F777011" s="195"/>
    </row>
    <row r="777012" spans="6:6" x14ac:dyDescent="0.25">
      <c r="F777012" s="195"/>
    </row>
    <row r="777013" spans="6:6" x14ac:dyDescent="0.25">
      <c r="F777013" s="195"/>
    </row>
    <row r="777014" spans="6:6" x14ac:dyDescent="0.25">
      <c r="F777014" s="195"/>
    </row>
    <row r="777015" spans="6:6" x14ac:dyDescent="0.25">
      <c r="F777015" s="195"/>
    </row>
    <row r="777016" spans="6:6" x14ac:dyDescent="0.25">
      <c r="F777016" s="195"/>
    </row>
    <row r="777017" spans="6:6" x14ac:dyDescent="0.25">
      <c r="F777017" s="195"/>
    </row>
    <row r="777018" spans="6:6" x14ac:dyDescent="0.25">
      <c r="F777018" s="195"/>
    </row>
    <row r="777019" spans="6:6" x14ac:dyDescent="0.25">
      <c r="F777019" s="195"/>
    </row>
    <row r="777020" spans="6:6" x14ac:dyDescent="0.25">
      <c r="F777020" s="195"/>
    </row>
    <row r="777021" spans="6:6" x14ac:dyDescent="0.25">
      <c r="F777021" s="195"/>
    </row>
    <row r="777022" spans="6:6" x14ac:dyDescent="0.25">
      <c r="F777022" s="195"/>
    </row>
    <row r="777023" spans="6:6" x14ac:dyDescent="0.25">
      <c r="F777023" s="195"/>
    </row>
    <row r="777024" spans="6:6" x14ac:dyDescent="0.25">
      <c r="F777024" s="195"/>
    </row>
    <row r="777025" spans="6:6" x14ac:dyDescent="0.25">
      <c r="F777025" s="195"/>
    </row>
    <row r="777026" spans="6:6" x14ac:dyDescent="0.25">
      <c r="F777026" s="195"/>
    </row>
    <row r="777027" spans="6:6" x14ac:dyDescent="0.25">
      <c r="F777027" s="195"/>
    </row>
    <row r="777028" spans="6:6" x14ac:dyDescent="0.25">
      <c r="F777028" s="195"/>
    </row>
    <row r="777029" spans="6:6" x14ac:dyDescent="0.25">
      <c r="F777029" s="195"/>
    </row>
    <row r="777030" spans="6:6" x14ac:dyDescent="0.25">
      <c r="F777030" s="195"/>
    </row>
    <row r="777031" spans="6:6" x14ac:dyDescent="0.25">
      <c r="F777031" s="195"/>
    </row>
    <row r="777032" spans="6:6" x14ac:dyDescent="0.25">
      <c r="F777032" s="195"/>
    </row>
    <row r="777033" spans="6:6" x14ac:dyDescent="0.25">
      <c r="F777033" s="195"/>
    </row>
    <row r="777034" spans="6:6" x14ac:dyDescent="0.25">
      <c r="F777034" s="195"/>
    </row>
    <row r="777035" spans="6:6" x14ac:dyDescent="0.25">
      <c r="F777035" s="195"/>
    </row>
    <row r="777036" spans="6:6" x14ac:dyDescent="0.25">
      <c r="F777036" s="195"/>
    </row>
    <row r="777037" spans="6:6" x14ac:dyDescent="0.25">
      <c r="F777037" s="195"/>
    </row>
    <row r="777038" spans="6:6" x14ac:dyDescent="0.25">
      <c r="F777038" s="195"/>
    </row>
    <row r="777039" spans="6:6" x14ac:dyDescent="0.25">
      <c r="F777039" s="195"/>
    </row>
    <row r="777040" spans="6:6" x14ac:dyDescent="0.25">
      <c r="F777040" s="195"/>
    </row>
    <row r="777041" spans="6:6" x14ac:dyDescent="0.25">
      <c r="F777041" s="195"/>
    </row>
    <row r="777042" spans="6:6" x14ac:dyDescent="0.25">
      <c r="F777042" s="195"/>
    </row>
    <row r="777043" spans="6:6" x14ac:dyDescent="0.25">
      <c r="F777043" s="195"/>
    </row>
    <row r="777044" spans="6:6" x14ac:dyDescent="0.25">
      <c r="F777044" s="195"/>
    </row>
    <row r="777045" spans="6:6" x14ac:dyDescent="0.25">
      <c r="F777045" s="195"/>
    </row>
    <row r="777046" spans="6:6" x14ac:dyDescent="0.25">
      <c r="F777046" s="195"/>
    </row>
    <row r="777047" spans="6:6" x14ac:dyDescent="0.25">
      <c r="F777047" s="195"/>
    </row>
    <row r="777048" spans="6:6" x14ac:dyDescent="0.25">
      <c r="F777048" s="195"/>
    </row>
    <row r="777049" spans="6:6" x14ac:dyDescent="0.25">
      <c r="F777049" s="195"/>
    </row>
    <row r="777050" spans="6:6" x14ac:dyDescent="0.25">
      <c r="F777050" s="195"/>
    </row>
    <row r="777051" spans="6:6" x14ac:dyDescent="0.25">
      <c r="F777051" s="195"/>
    </row>
    <row r="777052" spans="6:6" x14ac:dyDescent="0.25">
      <c r="F777052" s="195"/>
    </row>
    <row r="777053" spans="6:6" x14ac:dyDescent="0.25">
      <c r="F777053" s="195"/>
    </row>
    <row r="777054" spans="6:6" x14ac:dyDescent="0.25">
      <c r="F777054" s="195"/>
    </row>
    <row r="777055" spans="6:6" x14ac:dyDescent="0.25">
      <c r="F777055" s="195"/>
    </row>
    <row r="777056" spans="6:6" x14ac:dyDescent="0.25">
      <c r="F777056" s="195"/>
    </row>
    <row r="777057" spans="6:6" x14ac:dyDescent="0.25">
      <c r="F777057" s="195"/>
    </row>
    <row r="777058" spans="6:6" x14ac:dyDescent="0.25">
      <c r="F777058" s="195"/>
    </row>
    <row r="777059" spans="6:6" x14ac:dyDescent="0.25">
      <c r="F777059" s="195"/>
    </row>
    <row r="777060" spans="6:6" x14ac:dyDescent="0.25">
      <c r="F777060" s="195"/>
    </row>
    <row r="777061" spans="6:6" x14ac:dyDescent="0.25">
      <c r="F777061" s="195"/>
    </row>
    <row r="777062" spans="6:6" x14ac:dyDescent="0.25">
      <c r="F777062" s="195"/>
    </row>
    <row r="777063" spans="6:6" x14ac:dyDescent="0.25">
      <c r="F777063" s="195"/>
    </row>
    <row r="777064" spans="6:6" x14ac:dyDescent="0.25">
      <c r="F777064" s="195"/>
    </row>
    <row r="777065" spans="6:6" x14ac:dyDescent="0.25">
      <c r="F777065" s="195"/>
    </row>
    <row r="777066" spans="6:6" x14ac:dyDescent="0.25">
      <c r="F777066" s="195"/>
    </row>
    <row r="777067" spans="6:6" x14ac:dyDescent="0.25">
      <c r="F777067" s="195"/>
    </row>
    <row r="777068" spans="6:6" x14ac:dyDescent="0.25">
      <c r="F777068" s="195"/>
    </row>
    <row r="777069" spans="6:6" x14ac:dyDescent="0.25">
      <c r="F777069" s="195"/>
    </row>
    <row r="777070" spans="6:6" x14ac:dyDescent="0.25">
      <c r="F777070" s="195"/>
    </row>
    <row r="777071" spans="6:6" x14ac:dyDescent="0.25">
      <c r="F777071" s="195"/>
    </row>
    <row r="777072" spans="6:6" x14ac:dyDescent="0.25">
      <c r="F777072" s="195"/>
    </row>
    <row r="777073" spans="6:6" x14ac:dyDescent="0.25">
      <c r="F777073" s="195"/>
    </row>
    <row r="777074" spans="6:6" x14ac:dyDescent="0.25">
      <c r="F777074" s="195"/>
    </row>
    <row r="777075" spans="6:6" x14ac:dyDescent="0.25">
      <c r="F777075" s="195"/>
    </row>
    <row r="777076" spans="6:6" x14ac:dyDescent="0.25">
      <c r="F777076" s="195"/>
    </row>
    <row r="777077" spans="6:6" x14ac:dyDescent="0.25">
      <c r="F777077" s="195"/>
    </row>
    <row r="777078" spans="6:6" x14ac:dyDescent="0.25">
      <c r="F777078" s="195"/>
    </row>
    <row r="777079" spans="6:6" x14ac:dyDescent="0.25">
      <c r="F777079" s="195"/>
    </row>
    <row r="777080" spans="6:6" x14ac:dyDescent="0.25">
      <c r="F777080" s="195"/>
    </row>
    <row r="777081" spans="6:6" x14ac:dyDescent="0.25">
      <c r="F777081" s="195"/>
    </row>
    <row r="777082" spans="6:6" x14ac:dyDescent="0.25">
      <c r="F777082" s="195"/>
    </row>
    <row r="777083" spans="6:6" x14ac:dyDescent="0.25">
      <c r="F777083" s="195"/>
    </row>
    <row r="777084" spans="6:6" x14ac:dyDescent="0.25">
      <c r="F777084" s="195"/>
    </row>
    <row r="777085" spans="6:6" x14ac:dyDescent="0.25">
      <c r="F777085" s="195"/>
    </row>
    <row r="777086" spans="6:6" x14ac:dyDescent="0.25">
      <c r="F777086" s="195"/>
    </row>
    <row r="777087" spans="6:6" x14ac:dyDescent="0.25">
      <c r="F777087" s="195"/>
    </row>
    <row r="777088" spans="6:6" x14ac:dyDescent="0.25">
      <c r="F777088" s="195"/>
    </row>
    <row r="777089" spans="6:6" x14ac:dyDescent="0.25">
      <c r="F777089" s="195"/>
    </row>
    <row r="777090" spans="6:6" x14ac:dyDescent="0.25">
      <c r="F777090" s="195"/>
    </row>
    <row r="777091" spans="6:6" x14ac:dyDescent="0.25">
      <c r="F777091" s="195"/>
    </row>
    <row r="777092" spans="6:6" x14ac:dyDescent="0.25">
      <c r="F777092" s="195"/>
    </row>
    <row r="777093" spans="6:6" x14ac:dyDescent="0.25">
      <c r="F777093" s="195"/>
    </row>
    <row r="777094" spans="6:6" x14ac:dyDescent="0.25">
      <c r="F777094" s="195"/>
    </row>
    <row r="777095" spans="6:6" x14ac:dyDescent="0.25">
      <c r="F777095" s="195"/>
    </row>
    <row r="777096" spans="6:6" x14ac:dyDescent="0.25">
      <c r="F777096" s="195"/>
    </row>
    <row r="777097" spans="6:6" x14ac:dyDescent="0.25">
      <c r="F777097" s="195"/>
    </row>
    <row r="777098" spans="6:6" x14ac:dyDescent="0.25">
      <c r="F777098" s="195"/>
    </row>
    <row r="777099" spans="6:6" x14ac:dyDescent="0.25">
      <c r="F777099" s="195"/>
    </row>
    <row r="777100" spans="6:6" x14ac:dyDescent="0.25">
      <c r="F777100" s="195"/>
    </row>
    <row r="777101" spans="6:6" x14ac:dyDescent="0.25">
      <c r="F777101" s="195"/>
    </row>
    <row r="777102" spans="6:6" x14ac:dyDescent="0.25">
      <c r="F777102" s="195"/>
    </row>
    <row r="777103" spans="6:6" x14ac:dyDescent="0.25">
      <c r="F777103" s="195"/>
    </row>
    <row r="777104" spans="6:6" x14ac:dyDescent="0.25">
      <c r="F777104" s="195"/>
    </row>
    <row r="777105" spans="6:6" x14ac:dyDescent="0.25">
      <c r="F777105" s="195"/>
    </row>
    <row r="777106" spans="6:6" x14ac:dyDescent="0.25">
      <c r="F777106" s="195"/>
    </row>
    <row r="777107" spans="6:6" x14ac:dyDescent="0.25">
      <c r="F777107" s="195"/>
    </row>
    <row r="777108" spans="6:6" x14ac:dyDescent="0.25">
      <c r="F777108" s="195"/>
    </row>
    <row r="777109" spans="6:6" x14ac:dyDescent="0.25">
      <c r="F777109" s="195"/>
    </row>
    <row r="777110" spans="6:6" x14ac:dyDescent="0.25">
      <c r="F777110" s="195"/>
    </row>
    <row r="777111" spans="6:6" x14ac:dyDescent="0.25">
      <c r="F777111" s="195"/>
    </row>
    <row r="777112" spans="6:6" x14ac:dyDescent="0.25">
      <c r="F777112" s="195"/>
    </row>
    <row r="777113" spans="6:6" x14ac:dyDescent="0.25">
      <c r="F777113" s="195"/>
    </row>
    <row r="777114" spans="6:6" x14ac:dyDescent="0.25">
      <c r="F777114" s="195"/>
    </row>
    <row r="777115" spans="6:6" x14ac:dyDescent="0.25">
      <c r="F777115" s="195"/>
    </row>
    <row r="777116" spans="6:6" x14ac:dyDescent="0.25">
      <c r="F777116" s="195"/>
    </row>
    <row r="777117" spans="6:6" x14ac:dyDescent="0.25">
      <c r="F777117" s="195"/>
    </row>
    <row r="777118" spans="6:6" x14ac:dyDescent="0.25">
      <c r="F777118" s="195"/>
    </row>
    <row r="777119" spans="6:6" x14ac:dyDescent="0.25">
      <c r="F777119" s="195"/>
    </row>
    <row r="777120" spans="6:6" x14ac:dyDescent="0.25">
      <c r="F777120" s="195"/>
    </row>
    <row r="777121" spans="6:6" x14ac:dyDescent="0.25">
      <c r="F777121" s="195"/>
    </row>
    <row r="777122" spans="6:6" x14ac:dyDescent="0.25">
      <c r="F777122" s="195"/>
    </row>
    <row r="777123" spans="6:6" x14ac:dyDescent="0.25">
      <c r="F777123" s="195"/>
    </row>
    <row r="777124" spans="6:6" x14ac:dyDescent="0.25">
      <c r="F777124" s="195"/>
    </row>
    <row r="777125" spans="6:6" x14ac:dyDescent="0.25">
      <c r="F777125" s="195"/>
    </row>
    <row r="777126" spans="6:6" x14ac:dyDescent="0.25">
      <c r="F777126" s="195"/>
    </row>
    <row r="777127" spans="6:6" x14ac:dyDescent="0.25">
      <c r="F777127" s="195"/>
    </row>
    <row r="777128" spans="6:6" x14ac:dyDescent="0.25">
      <c r="F777128" s="195"/>
    </row>
    <row r="777129" spans="6:6" x14ac:dyDescent="0.25">
      <c r="F777129" s="195"/>
    </row>
    <row r="777130" spans="6:6" x14ac:dyDescent="0.25">
      <c r="F777130" s="195"/>
    </row>
    <row r="777131" spans="6:6" x14ac:dyDescent="0.25">
      <c r="F777131" s="195"/>
    </row>
    <row r="777132" spans="6:6" x14ac:dyDescent="0.25">
      <c r="F777132" s="195"/>
    </row>
    <row r="777133" spans="6:6" x14ac:dyDescent="0.25">
      <c r="F777133" s="195"/>
    </row>
    <row r="777134" spans="6:6" x14ac:dyDescent="0.25">
      <c r="F777134" s="195"/>
    </row>
    <row r="777135" spans="6:6" x14ac:dyDescent="0.25">
      <c r="F777135" s="195"/>
    </row>
    <row r="777136" spans="6:6" x14ac:dyDescent="0.25">
      <c r="F777136" s="195"/>
    </row>
    <row r="777137" spans="6:6" x14ac:dyDescent="0.25">
      <c r="F777137" s="195"/>
    </row>
    <row r="777138" spans="6:6" x14ac:dyDescent="0.25">
      <c r="F777138" s="195"/>
    </row>
    <row r="777139" spans="6:6" x14ac:dyDescent="0.25">
      <c r="F777139" s="195"/>
    </row>
    <row r="777140" spans="6:6" x14ac:dyDescent="0.25">
      <c r="F777140" s="195"/>
    </row>
    <row r="777141" spans="6:6" x14ac:dyDescent="0.25">
      <c r="F777141" s="195"/>
    </row>
    <row r="777142" spans="6:6" x14ac:dyDescent="0.25">
      <c r="F777142" s="195"/>
    </row>
    <row r="777143" spans="6:6" x14ac:dyDescent="0.25">
      <c r="F777143" s="195"/>
    </row>
    <row r="777144" spans="6:6" x14ac:dyDescent="0.25">
      <c r="F777144" s="195"/>
    </row>
    <row r="777145" spans="6:6" x14ac:dyDescent="0.25">
      <c r="F777145" s="195"/>
    </row>
    <row r="777146" spans="6:6" x14ac:dyDescent="0.25">
      <c r="F777146" s="195"/>
    </row>
    <row r="777147" spans="6:6" x14ac:dyDescent="0.25">
      <c r="F777147" s="195"/>
    </row>
    <row r="777148" spans="6:6" x14ac:dyDescent="0.25">
      <c r="F777148" s="195"/>
    </row>
    <row r="777149" spans="6:6" x14ac:dyDescent="0.25">
      <c r="F777149" s="195"/>
    </row>
    <row r="777150" spans="6:6" x14ac:dyDescent="0.25">
      <c r="F777150" s="195"/>
    </row>
    <row r="777151" spans="6:6" x14ac:dyDescent="0.25">
      <c r="F777151" s="195"/>
    </row>
    <row r="777152" spans="6:6" x14ac:dyDescent="0.25">
      <c r="F777152" s="195"/>
    </row>
    <row r="777153" spans="6:6" x14ac:dyDescent="0.25">
      <c r="F777153" s="195"/>
    </row>
    <row r="777154" spans="6:6" x14ac:dyDescent="0.25">
      <c r="F777154" s="195"/>
    </row>
    <row r="777155" spans="6:6" x14ac:dyDescent="0.25">
      <c r="F777155" s="195"/>
    </row>
    <row r="777156" spans="6:6" x14ac:dyDescent="0.25">
      <c r="F777156" s="195"/>
    </row>
    <row r="777157" spans="6:6" x14ac:dyDescent="0.25">
      <c r="F777157" s="195"/>
    </row>
    <row r="777158" spans="6:6" x14ac:dyDescent="0.25">
      <c r="F777158" s="195"/>
    </row>
    <row r="777159" spans="6:6" x14ac:dyDescent="0.25">
      <c r="F777159" s="195"/>
    </row>
    <row r="777160" spans="6:6" x14ac:dyDescent="0.25">
      <c r="F777160" s="195"/>
    </row>
    <row r="777161" spans="6:6" x14ac:dyDescent="0.25">
      <c r="F777161" s="195"/>
    </row>
    <row r="777162" spans="6:6" x14ac:dyDescent="0.25">
      <c r="F777162" s="195"/>
    </row>
    <row r="777163" spans="6:6" x14ac:dyDescent="0.25">
      <c r="F777163" s="195"/>
    </row>
    <row r="777164" spans="6:6" x14ac:dyDescent="0.25">
      <c r="F777164" s="195"/>
    </row>
    <row r="777165" spans="6:6" x14ac:dyDescent="0.25">
      <c r="F777165" s="195"/>
    </row>
    <row r="777166" spans="6:6" x14ac:dyDescent="0.25">
      <c r="F777166" s="195"/>
    </row>
    <row r="777167" spans="6:6" x14ac:dyDescent="0.25">
      <c r="F777167" s="195"/>
    </row>
    <row r="777168" spans="6:6" x14ac:dyDescent="0.25">
      <c r="F777168" s="195"/>
    </row>
    <row r="777169" spans="6:6" x14ac:dyDescent="0.25">
      <c r="F777169" s="195"/>
    </row>
    <row r="777170" spans="6:6" x14ac:dyDescent="0.25">
      <c r="F777170" s="195"/>
    </row>
    <row r="777171" spans="6:6" x14ac:dyDescent="0.25">
      <c r="F777171" s="195"/>
    </row>
    <row r="777172" spans="6:6" x14ac:dyDescent="0.25">
      <c r="F777172" s="195"/>
    </row>
    <row r="777173" spans="6:6" x14ac:dyDescent="0.25">
      <c r="F777173" s="195"/>
    </row>
    <row r="777174" spans="6:6" x14ac:dyDescent="0.25">
      <c r="F777174" s="195"/>
    </row>
    <row r="777175" spans="6:6" x14ac:dyDescent="0.25">
      <c r="F777175" s="195"/>
    </row>
    <row r="777176" spans="6:6" x14ac:dyDescent="0.25">
      <c r="F777176" s="195"/>
    </row>
    <row r="777177" spans="6:6" x14ac:dyDescent="0.25">
      <c r="F777177" s="195"/>
    </row>
    <row r="777178" spans="6:6" x14ac:dyDescent="0.25">
      <c r="F777178" s="195"/>
    </row>
    <row r="777179" spans="6:6" x14ac:dyDescent="0.25">
      <c r="F777179" s="195"/>
    </row>
    <row r="777180" spans="6:6" x14ac:dyDescent="0.25">
      <c r="F777180" s="195"/>
    </row>
    <row r="777181" spans="6:6" x14ac:dyDescent="0.25">
      <c r="F777181" s="195"/>
    </row>
    <row r="777182" spans="6:6" x14ac:dyDescent="0.25">
      <c r="F777182" s="195"/>
    </row>
    <row r="777183" spans="6:6" x14ac:dyDescent="0.25">
      <c r="F777183" s="195"/>
    </row>
    <row r="777184" spans="6:6" x14ac:dyDescent="0.25">
      <c r="F777184" s="195"/>
    </row>
    <row r="777185" spans="6:6" x14ac:dyDescent="0.25">
      <c r="F777185" s="195"/>
    </row>
    <row r="777186" spans="6:6" x14ac:dyDescent="0.25">
      <c r="F777186" s="195"/>
    </row>
    <row r="777187" spans="6:6" x14ac:dyDescent="0.25">
      <c r="F777187" s="195"/>
    </row>
    <row r="777188" spans="6:6" x14ac:dyDescent="0.25">
      <c r="F777188" s="195"/>
    </row>
    <row r="777189" spans="6:6" x14ac:dyDescent="0.25">
      <c r="F777189" s="195"/>
    </row>
    <row r="777190" spans="6:6" x14ac:dyDescent="0.25">
      <c r="F777190" s="195"/>
    </row>
    <row r="777191" spans="6:6" x14ac:dyDescent="0.25">
      <c r="F777191" s="195"/>
    </row>
    <row r="777192" spans="6:6" x14ac:dyDescent="0.25">
      <c r="F777192" s="195"/>
    </row>
    <row r="782310" spans="6:6" x14ac:dyDescent="0.25">
      <c r="F782310" s="195"/>
    </row>
    <row r="782311" spans="6:6" x14ac:dyDescent="0.25">
      <c r="F782311" s="195"/>
    </row>
    <row r="782312" spans="6:6" x14ac:dyDescent="0.25">
      <c r="F782312" s="195"/>
    </row>
    <row r="782313" spans="6:6" x14ac:dyDescent="0.25">
      <c r="F782313" s="195"/>
    </row>
    <row r="782314" spans="6:6" x14ac:dyDescent="0.25">
      <c r="F782314" s="195"/>
    </row>
    <row r="782315" spans="6:6" x14ac:dyDescent="0.25">
      <c r="F782315" s="195"/>
    </row>
    <row r="782316" spans="6:6" x14ac:dyDescent="0.25">
      <c r="F782316" s="195"/>
    </row>
    <row r="782317" spans="6:6" x14ac:dyDescent="0.25">
      <c r="F782317" s="195"/>
    </row>
    <row r="782318" spans="6:6" x14ac:dyDescent="0.25">
      <c r="F782318" s="195"/>
    </row>
    <row r="782319" spans="6:6" x14ac:dyDescent="0.25">
      <c r="F782319" s="195"/>
    </row>
    <row r="782320" spans="6:6" x14ac:dyDescent="0.25">
      <c r="F782320" s="195"/>
    </row>
    <row r="782321" spans="6:6" x14ac:dyDescent="0.25">
      <c r="F782321" s="195"/>
    </row>
    <row r="782322" spans="6:6" x14ac:dyDescent="0.25">
      <c r="F782322" s="195"/>
    </row>
    <row r="782323" spans="6:6" x14ac:dyDescent="0.25">
      <c r="F782323" s="195"/>
    </row>
    <row r="782324" spans="6:6" x14ac:dyDescent="0.25">
      <c r="F782324" s="195"/>
    </row>
    <row r="782325" spans="6:6" x14ac:dyDescent="0.25">
      <c r="F782325" s="195"/>
    </row>
    <row r="782326" spans="6:6" x14ac:dyDescent="0.25">
      <c r="F782326" s="195"/>
    </row>
    <row r="782327" spans="6:6" x14ac:dyDescent="0.25">
      <c r="F782327" s="195"/>
    </row>
    <row r="782328" spans="6:6" x14ac:dyDescent="0.25">
      <c r="F782328" s="195"/>
    </row>
    <row r="782329" spans="6:6" x14ac:dyDescent="0.25">
      <c r="F782329" s="195"/>
    </row>
    <row r="782330" spans="6:6" x14ac:dyDescent="0.25">
      <c r="F782330" s="195"/>
    </row>
    <row r="782331" spans="6:6" x14ac:dyDescent="0.25">
      <c r="F782331" s="195"/>
    </row>
    <row r="782332" spans="6:6" x14ac:dyDescent="0.25">
      <c r="F782332" s="195"/>
    </row>
    <row r="782333" spans="6:6" x14ac:dyDescent="0.25">
      <c r="F782333" s="195"/>
    </row>
    <row r="782334" spans="6:6" x14ac:dyDescent="0.25">
      <c r="F782334" s="195"/>
    </row>
    <row r="782335" spans="6:6" x14ac:dyDescent="0.25">
      <c r="F782335" s="195"/>
    </row>
    <row r="782336" spans="6:6" x14ac:dyDescent="0.25">
      <c r="F782336" s="195"/>
    </row>
    <row r="782337" spans="6:6" x14ac:dyDescent="0.25">
      <c r="F782337" s="195"/>
    </row>
    <row r="782338" spans="6:6" x14ac:dyDescent="0.25">
      <c r="F782338" s="195"/>
    </row>
    <row r="782339" spans="6:6" x14ac:dyDescent="0.25">
      <c r="F782339" s="195"/>
    </row>
    <row r="782340" spans="6:6" x14ac:dyDescent="0.25">
      <c r="F782340" s="195"/>
    </row>
    <row r="782341" spans="6:6" x14ac:dyDescent="0.25">
      <c r="F782341" s="195"/>
    </row>
    <row r="782342" spans="6:6" x14ac:dyDescent="0.25">
      <c r="F782342" s="195"/>
    </row>
    <row r="782343" spans="6:6" x14ac:dyDescent="0.25">
      <c r="F782343" s="195"/>
    </row>
    <row r="782344" spans="6:6" x14ac:dyDescent="0.25">
      <c r="F782344" s="195"/>
    </row>
    <row r="782345" spans="6:6" x14ac:dyDescent="0.25">
      <c r="F782345" s="195"/>
    </row>
    <row r="782346" spans="6:6" x14ac:dyDescent="0.25">
      <c r="F782346" s="195"/>
    </row>
    <row r="782347" spans="6:6" x14ac:dyDescent="0.25">
      <c r="F782347" s="195"/>
    </row>
    <row r="782348" spans="6:6" x14ac:dyDescent="0.25">
      <c r="F782348" s="195"/>
    </row>
    <row r="782349" spans="6:6" x14ac:dyDescent="0.25">
      <c r="F782349" s="195"/>
    </row>
    <row r="782350" spans="6:6" x14ac:dyDescent="0.25">
      <c r="F782350" s="195"/>
    </row>
    <row r="782351" spans="6:6" x14ac:dyDescent="0.25">
      <c r="F782351" s="195"/>
    </row>
    <row r="782352" spans="6:6" x14ac:dyDescent="0.25">
      <c r="F782352" s="195"/>
    </row>
    <row r="782353" spans="6:6" x14ac:dyDescent="0.25">
      <c r="F782353" s="195"/>
    </row>
    <row r="782354" spans="6:6" x14ac:dyDescent="0.25">
      <c r="F782354" s="195"/>
    </row>
    <row r="782355" spans="6:6" x14ac:dyDescent="0.25">
      <c r="F782355" s="195"/>
    </row>
    <row r="782356" spans="6:6" x14ac:dyDescent="0.25">
      <c r="F782356" s="195"/>
    </row>
    <row r="782357" spans="6:6" x14ac:dyDescent="0.25">
      <c r="F782357" s="195"/>
    </row>
    <row r="782358" spans="6:6" x14ac:dyDescent="0.25">
      <c r="F782358" s="195"/>
    </row>
    <row r="782359" spans="6:6" x14ac:dyDescent="0.25">
      <c r="F782359" s="195"/>
    </row>
    <row r="782360" spans="6:6" x14ac:dyDescent="0.25">
      <c r="F782360" s="195"/>
    </row>
    <row r="782361" spans="6:6" x14ac:dyDescent="0.25">
      <c r="F782361" s="195"/>
    </row>
    <row r="782362" spans="6:6" x14ac:dyDescent="0.25">
      <c r="F782362" s="195"/>
    </row>
    <row r="782363" spans="6:6" x14ac:dyDescent="0.25">
      <c r="F782363" s="195"/>
    </row>
    <row r="782364" spans="6:6" x14ac:dyDescent="0.25">
      <c r="F782364" s="195"/>
    </row>
    <row r="782365" spans="6:6" x14ac:dyDescent="0.25">
      <c r="F782365" s="195"/>
    </row>
    <row r="782366" spans="6:6" x14ac:dyDescent="0.25">
      <c r="F782366" s="195"/>
    </row>
    <row r="782367" spans="6:6" x14ac:dyDescent="0.25">
      <c r="F782367" s="195"/>
    </row>
    <row r="782368" spans="6:6" x14ac:dyDescent="0.25">
      <c r="F782368" s="195"/>
    </row>
    <row r="782369" spans="6:6" x14ac:dyDescent="0.25">
      <c r="F782369" s="195"/>
    </row>
    <row r="782370" spans="6:6" x14ac:dyDescent="0.25">
      <c r="F782370" s="195"/>
    </row>
    <row r="782371" spans="6:6" x14ac:dyDescent="0.25">
      <c r="F782371" s="195"/>
    </row>
    <row r="782372" spans="6:6" x14ac:dyDescent="0.25">
      <c r="F782372" s="195"/>
    </row>
    <row r="782373" spans="6:6" x14ac:dyDescent="0.25">
      <c r="F782373" s="195"/>
    </row>
    <row r="782374" spans="6:6" x14ac:dyDescent="0.25">
      <c r="F782374" s="195"/>
    </row>
    <row r="782375" spans="6:6" x14ac:dyDescent="0.25">
      <c r="F782375" s="195"/>
    </row>
    <row r="782376" spans="6:6" x14ac:dyDescent="0.25">
      <c r="F782376" s="195"/>
    </row>
    <row r="782377" spans="6:6" x14ac:dyDescent="0.25">
      <c r="F782377" s="195"/>
    </row>
    <row r="782378" spans="6:6" x14ac:dyDescent="0.25">
      <c r="F782378" s="195"/>
    </row>
    <row r="782379" spans="6:6" x14ac:dyDescent="0.25">
      <c r="F782379" s="195"/>
    </row>
    <row r="782380" spans="6:6" x14ac:dyDescent="0.25">
      <c r="F782380" s="195"/>
    </row>
    <row r="782381" spans="6:6" x14ac:dyDescent="0.25">
      <c r="F782381" s="195"/>
    </row>
    <row r="782382" spans="6:6" x14ac:dyDescent="0.25">
      <c r="F782382" s="195"/>
    </row>
    <row r="782383" spans="6:6" x14ac:dyDescent="0.25">
      <c r="F782383" s="195"/>
    </row>
    <row r="782384" spans="6:6" x14ac:dyDescent="0.25">
      <c r="F782384" s="195"/>
    </row>
    <row r="782385" spans="6:6" x14ac:dyDescent="0.25">
      <c r="F782385" s="195"/>
    </row>
    <row r="782386" spans="6:6" x14ac:dyDescent="0.25">
      <c r="F782386" s="195"/>
    </row>
    <row r="782387" spans="6:6" x14ac:dyDescent="0.25">
      <c r="F782387" s="195"/>
    </row>
    <row r="782388" spans="6:6" x14ac:dyDescent="0.25">
      <c r="F782388" s="195"/>
    </row>
    <row r="782389" spans="6:6" x14ac:dyDescent="0.25">
      <c r="F782389" s="195"/>
    </row>
    <row r="782390" spans="6:6" x14ac:dyDescent="0.25">
      <c r="F782390" s="195"/>
    </row>
    <row r="782391" spans="6:6" x14ac:dyDescent="0.25">
      <c r="F782391" s="195"/>
    </row>
    <row r="782392" spans="6:6" x14ac:dyDescent="0.25">
      <c r="F782392" s="195"/>
    </row>
    <row r="782393" spans="6:6" x14ac:dyDescent="0.25">
      <c r="F782393" s="195"/>
    </row>
    <row r="782394" spans="6:6" x14ac:dyDescent="0.25">
      <c r="F782394" s="195"/>
    </row>
    <row r="782395" spans="6:6" x14ac:dyDescent="0.25">
      <c r="F782395" s="195"/>
    </row>
    <row r="782396" spans="6:6" x14ac:dyDescent="0.25">
      <c r="F782396" s="195"/>
    </row>
    <row r="782397" spans="6:6" x14ac:dyDescent="0.25">
      <c r="F782397" s="195"/>
    </row>
    <row r="782398" spans="6:6" x14ac:dyDescent="0.25">
      <c r="F782398" s="195"/>
    </row>
    <row r="782399" spans="6:6" x14ac:dyDescent="0.25">
      <c r="F782399" s="195"/>
    </row>
    <row r="782400" spans="6:6" x14ac:dyDescent="0.25">
      <c r="F782400" s="195"/>
    </row>
    <row r="782401" spans="6:6" x14ac:dyDescent="0.25">
      <c r="F782401" s="195"/>
    </row>
    <row r="782402" spans="6:6" x14ac:dyDescent="0.25">
      <c r="F782402" s="195"/>
    </row>
    <row r="782403" spans="6:6" x14ac:dyDescent="0.25">
      <c r="F782403" s="195"/>
    </row>
    <row r="782404" spans="6:6" x14ac:dyDescent="0.25">
      <c r="F782404" s="195"/>
    </row>
    <row r="782405" spans="6:6" x14ac:dyDescent="0.25">
      <c r="F782405" s="195"/>
    </row>
    <row r="782406" spans="6:6" x14ac:dyDescent="0.25">
      <c r="F782406" s="195"/>
    </row>
    <row r="782407" spans="6:6" x14ac:dyDescent="0.25">
      <c r="F782407" s="195"/>
    </row>
    <row r="782408" spans="6:6" x14ac:dyDescent="0.25">
      <c r="F782408" s="195"/>
    </row>
    <row r="782409" spans="6:6" x14ac:dyDescent="0.25">
      <c r="F782409" s="195"/>
    </row>
    <row r="782410" spans="6:6" x14ac:dyDescent="0.25">
      <c r="F782410" s="195"/>
    </row>
    <row r="782411" spans="6:6" x14ac:dyDescent="0.25">
      <c r="F782411" s="195"/>
    </row>
    <row r="782412" spans="6:6" x14ac:dyDescent="0.25">
      <c r="F782412" s="195"/>
    </row>
    <row r="782413" spans="6:6" x14ac:dyDescent="0.25">
      <c r="F782413" s="195"/>
    </row>
    <row r="782414" spans="6:6" x14ac:dyDescent="0.25">
      <c r="F782414" s="195"/>
    </row>
    <row r="782415" spans="6:6" x14ac:dyDescent="0.25">
      <c r="F782415" s="195"/>
    </row>
    <row r="782416" spans="6:6" x14ac:dyDescent="0.25">
      <c r="F782416" s="195"/>
    </row>
    <row r="782417" spans="6:6" x14ac:dyDescent="0.25">
      <c r="F782417" s="195"/>
    </row>
    <row r="782418" spans="6:6" x14ac:dyDescent="0.25">
      <c r="F782418" s="195"/>
    </row>
    <row r="782419" spans="6:6" x14ac:dyDescent="0.25">
      <c r="F782419" s="195"/>
    </row>
    <row r="782420" spans="6:6" x14ac:dyDescent="0.25">
      <c r="F782420" s="195"/>
    </row>
    <row r="782421" spans="6:6" x14ac:dyDescent="0.25">
      <c r="F782421" s="195"/>
    </row>
    <row r="782422" spans="6:6" x14ac:dyDescent="0.25">
      <c r="F782422" s="195"/>
    </row>
    <row r="782423" spans="6:6" x14ac:dyDescent="0.25">
      <c r="F782423" s="195"/>
    </row>
    <row r="782424" spans="6:6" x14ac:dyDescent="0.25">
      <c r="F782424" s="195"/>
    </row>
    <row r="782425" spans="6:6" x14ac:dyDescent="0.25">
      <c r="F782425" s="195"/>
    </row>
    <row r="782426" spans="6:6" x14ac:dyDescent="0.25">
      <c r="F782426" s="195"/>
    </row>
    <row r="782427" spans="6:6" x14ac:dyDescent="0.25">
      <c r="F782427" s="195"/>
    </row>
    <row r="782428" spans="6:6" x14ac:dyDescent="0.25">
      <c r="F782428" s="195"/>
    </row>
    <row r="782429" spans="6:6" x14ac:dyDescent="0.25">
      <c r="F782429" s="195"/>
    </row>
    <row r="782430" spans="6:6" x14ac:dyDescent="0.25">
      <c r="F782430" s="195"/>
    </row>
    <row r="782431" spans="6:6" x14ac:dyDescent="0.25">
      <c r="F782431" s="195"/>
    </row>
    <row r="782432" spans="6:6" x14ac:dyDescent="0.25">
      <c r="F782432" s="195"/>
    </row>
    <row r="782433" spans="6:6" x14ac:dyDescent="0.25">
      <c r="F782433" s="195"/>
    </row>
    <row r="782434" spans="6:6" x14ac:dyDescent="0.25">
      <c r="F782434" s="195"/>
    </row>
    <row r="782435" spans="6:6" x14ac:dyDescent="0.25">
      <c r="F782435" s="195"/>
    </row>
    <row r="782436" spans="6:6" x14ac:dyDescent="0.25">
      <c r="F782436" s="195"/>
    </row>
    <row r="782437" spans="6:6" x14ac:dyDescent="0.25">
      <c r="F782437" s="195"/>
    </row>
    <row r="782438" spans="6:6" x14ac:dyDescent="0.25">
      <c r="F782438" s="195"/>
    </row>
    <row r="782439" spans="6:6" x14ac:dyDescent="0.25">
      <c r="F782439" s="195"/>
    </row>
    <row r="782440" spans="6:6" x14ac:dyDescent="0.25">
      <c r="F782440" s="195"/>
    </row>
    <row r="782441" spans="6:6" x14ac:dyDescent="0.25">
      <c r="F782441" s="195"/>
    </row>
    <row r="782442" spans="6:6" x14ac:dyDescent="0.25">
      <c r="F782442" s="195"/>
    </row>
    <row r="782443" spans="6:6" x14ac:dyDescent="0.25">
      <c r="F782443" s="195"/>
    </row>
    <row r="782444" spans="6:6" x14ac:dyDescent="0.25">
      <c r="F782444" s="195"/>
    </row>
    <row r="782445" spans="6:6" x14ac:dyDescent="0.25">
      <c r="F782445" s="195"/>
    </row>
    <row r="782446" spans="6:6" x14ac:dyDescent="0.25">
      <c r="F782446" s="195"/>
    </row>
    <row r="782447" spans="6:6" x14ac:dyDescent="0.25">
      <c r="F782447" s="195"/>
    </row>
    <row r="782448" spans="6:6" x14ac:dyDescent="0.25">
      <c r="F782448" s="195"/>
    </row>
    <row r="782449" spans="6:6" x14ac:dyDescent="0.25">
      <c r="F782449" s="195"/>
    </row>
    <row r="782450" spans="6:6" x14ac:dyDescent="0.25">
      <c r="F782450" s="195"/>
    </row>
    <row r="782451" spans="6:6" x14ac:dyDescent="0.25">
      <c r="F782451" s="195"/>
    </row>
    <row r="782452" spans="6:6" x14ac:dyDescent="0.25">
      <c r="F782452" s="195"/>
    </row>
    <row r="782453" spans="6:6" x14ac:dyDescent="0.25">
      <c r="F782453" s="195"/>
    </row>
    <row r="782454" spans="6:6" x14ac:dyDescent="0.25">
      <c r="F782454" s="195"/>
    </row>
    <row r="782455" spans="6:6" x14ac:dyDescent="0.25">
      <c r="F782455" s="195"/>
    </row>
    <row r="782456" spans="6:6" x14ac:dyDescent="0.25">
      <c r="F782456" s="195"/>
    </row>
    <row r="782457" spans="6:6" x14ac:dyDescent="0.25">
      <c r="F782457" s="195"/>
    </row>
    <row r="782458" spans="6:6" x14ac:dyDescent="0.25">
      <c r="F782458" s="195"/>
    </row>
    <row r="782459" spans="6:6" x14ac:dyDescent="0.25">
      <c r="F782459" s="195"/>
    </row>
    <row r="782460" spans="6:6" x14ac:dyDescent="0.25">
      <c r="F782460" s="195"/>
    </row>
    <row r="782461" spans="6:6" x14ac:dyDescent="0.25">
      <c r="F782461" s="195"/>
    </row>
    <row r="782462" spans="6:6" x14ac:dyDescent="0.25">
      <c r="F782462" s="195"/>
    </row>
    <row r="782463" spans="6:6" x14ac:dyDescent="0.25">
      <c r="F782463" s="195"/>
    </row>
    <row r="782464" spans="6:6" x14ac:dyDescent="0.25">
      <c r="F782464" s="195"/>
    </row>
    <row r="782465" spans="6:6" x14ac:dyDescent="0.25">
      <c r="F782465" s="195"/>
    </row>
    <row r="782466" spans="6:6" x14ac:dyDescent="0.25">
      <c r="F782466" s="195"/>
    </row>
    <row r="782467" spans="6:6" x14ac:dyDescent="0.25">
      <c r="F782467" s="195"/>
    </row>
    <row r="782468" spans="6:6" x14ac:dyDescent="0.25">
      <c r="F782468" s="195"/>
    </row>
    <row r="782469" spans="6:6" x14ac:dyDescent="0.25">
      <c r="F782469" s="195"/>
    </row>
    <row r="782470" spans="6:6" x14ac:dyDescent="0.25">
      <c r="F782470" s="195"/>
    </row>
    <row r="782471" spans="6:6" x14ac:dyDescent="0.25">
      <c r="F782471" s="195"/>
    </row>
    <row r="782472" spans="6:6" x14ac:dyDescent="0.25">
      <c r="F782472" s="195"/>
    </row>
    <row r="782473" spans="6:6" x14ac:dyDescent="0.25">
      <c r="F782473" s="195"/>
    </row>
    <row r="782474" spans="6:6" x14ac:dyDescent="0.25">
      <c r="F782474" s="195"/>
    </row>
    <row r="782475" spans="6:6" x14ac:dyDescent="0.25">
      <c r="F782475" s="195"/>
    </row>
    <row r="782476" spans="6:6" x14ac:dyDescent="0.25">
      <c r="F782476" s="195"/>
    </row>
    <row r="782477" spans="6:6" x14ac:dyDescent="0.25">
      <c r="F782477" s="195"/>
    </row>
    <row r="782478" spans="6:6" x14ac:dyDescent="0.25">
      <c r="F782478" s="195"/>
    </row>
    <row r="782479" spans="6:6" x14ac:dyDescent="0.25">
      <c r="F782479" s="195"/>
    </row>
    <row r="782480" spans="6:6" x14ac:dyDescent="0.25">
      <c r="F782480" s="195"/>
    </row>
    <row r="782481" spans="6:6" x14ac:dyDescent="0.25">
      <c r="F782481" s="195"/>
    </row>
    <row r="782482" spans="6:6" x14ac:dyDescent="0.25">
      <c r="F782482" s="195"/>
    </row>
    <row r="782483" spans="6:6" x14ac:dyDescent="0.25">
      <c r="F782483" s="195"/>
    </row>
    <row r="782484" spans="6:6" x14ac:dyDescent="0.25">
      <c r="F782484" s="195"/>
    </row>
    <row r="782485" spans="6:6" x14ac:dyDescent="0.25">
      <c r="F782485" s="195"/>
    </row>
    <row r="782486" spans="6:6" x14ac:dyDescent="0.25">
      <c r="F782486" s="195"/>
    </row>
    <row r="782487" spans="6:6" x14ac:dyDescent="0.25">
      <c r="F782487" s="195"/>
    </row>
    <row r="782488" spans="6:6" x14ac:dyDescent="0.25">
      <c r="F782488" s="195"/>
    </row>
    <row r="782489" spans="6:6" x14ac:dyDescent="0.25">
      <c r="F782489" s="195"/>
    </row>
    <row r="782490" spans="6:6" x14ac:dyDescent="0.25">
      <c r="F782490" s="195"/>
    </row>
    <row r="782491" spans="6:6" x14ac:dyDescent="0.25">
      <c r="F782491" s="195"/>
    </row>
    <row r="782492" spans="6:6" x14ac:dyDescent="0.25">
      <c r="F782492" s="195"/>
    </row>
    <row r="782493" spans="6:6" x14ac:dyDescent="0.25">
      <c r="F782493" s="195"/>
    </row>
    <row r="782494" spans="6:6" x14ac:dyDescent="0.25">
      <c r="F782494" s="195"/>
    </row>
    <row r="782495" spans="6:6" x14ac:dyDescent="0.25">
      <c r="F782495" s="195"/>
    </row>
    <row r="782496" spans="6:6" x14ac:dyDescent="0.25">
      <c r="F782496" s="195"/>
    </row>
    <row r="782497" spans="6:6" x14ac:dyDescent="0.25">
      <c r="F782497" s="195"/>
    </row>
    <row r="782498" spans="6:6" x14ac:dyDescent="0.25">
      <c r="F782498" s="195"/>
    </row>
    <row r="782499" spans="6:6" x14ac:dyDescent="0.25">
      <c r="F782499" s="195"/>
    </row>
    <row r="782500" spans="6:6" x14ac:dyDescent="0.25">
      <c r="F782500" s="195"/>
    </row>
    <row r="782501" spans="6:6" x14ac:dyDescent="0.25">
      <c r="F782501" s="195"/>
    </row>
    <row r="782502" spans="6:6" x14ac:dyDescent="0.25">
      <c r="F782502" s="195"/>
    </row>
    <row r="782503" spans="6:6" x14ac:dyDescent="0.25">
      <c r="F782503" s="195"/>
    </row>
    <row r="782504" spans="6:6" x14ac:dyDescent="0.25">
      <c r="F782504" s="195"/>
    </row>
    <row r="782505" spans="6:6" x14ac:dyDescent="0.25">
      <c r="F782505" s="195"/>
    </row>
    <row r="782506" spans="6:6" x14ac:dyDescent="0.25">
      <c r="F782506" s="195"/>
    </row>
    <row r="782507" spans="6:6" x14ac:dyDescent="0.25">
      <c r="F782507" s="195"/>
    </row>
    <row r="782508" spans="6:6" x14ac:dyDescent="0.25">
      <c r="F782508" s="195"/>
    </row>
    <row r="782509" spans="6:6" x14ac:dyDescent="0.25">
      <c r="F782509" s="195"/>
    </row>
    <row r="782510" spans="6:6" x14ac:dyDescent="0.25">
      <c r="F782510" s="195"/>
    </row>
    <row r="782511" spans="6:6" x14ac:dyDescent="0.25">
      <c r="F782511" s="195"/>
    </row>
    <row r="782512" spans="6:6" x14ac:dyDescent="0.25">
      <c r="F782512" s="195"/>
    </row>
    <row r="782513" spans="6:6" x14ac:dyDescent="0.25">
      <c r="F782513" s="195"/>
    </row>
    <row r="782514" spans="6:6" x14ac:dyDescent="0.25">
      <c r="F782514" s="195"/>
    </row>
    <row r="782515" spans="6:6" x14ac:dyDescent="0.25">
      <c r="F782515" s="195"/>
    </row>
    <row r="782516" spans="6:6" x14ac:dyDescent="0.25">
      <c r="F782516" s="195"/>
    </row>
    <row r="782517" spans="6:6" x14ac:dyDescent="0.25">
      <c r="F782517" s="195"/>
    </row>
    <row r="782518" spans="6:6" x14ac:dyDescent="0.25">
      <c r="F782518" s="195"/>
    </row>
    <row r="782519" spans="6:6" x14ac:dyDescent="0.25">
      <c r="F782519" s="195"/>
    </row>
    <row r="782520" spans="6:6" x14ac:dyDescent="0.25">
      <c r="F782520" s="195"/>
    </row>
    <row r="782521" spans="6:6" x14ac:dyDescent="0.25">
      <c r="F782521" s="195"/>
    </row>
    <row r="782522" spans="6:6" x14ac:dyDescent="0.25">
      <c r="F782522" s="195"/>
    </row>
    <row r="782523" spans="6:6" x14ac:dyDescent="0.25">
      <c r="F782523" s="195"/>
    </row>
    <row r="782524" spans="6:6" x14ac:dyDescent="0.25">
      <c r="F782524" s="195"/>
    </row>
    <row r="782525" spans="6:6" x14ac:dyDescent="0.25">
      <c r="F782525" s="195"/>
    </row>
    <row r="782526" spans="6:6" x14ac:dyDescent="0.25">
      <c r="F782526" s="195"/>
    </row>
    <row r="782527" spans="6:6" x14ac:dyDescent="0.25">
      <c r="F782527" s="195"/>
    </row>
    <row r="782528" spans="6:6" x14ac:dyDescent="0.25">
      <c r="F782528" s="195"/>
    </row>
    <row r="782529" spans="6:6" x14ac:dyDescent="0.25">
      <c r="F782529" s="195"/>
    </row>
    <row r="782530" spans="6:6" x14ac:dyDescent="0.25">
      <c r="F782530" s="195"/>
    </row>
    <row r="782531" spans="6:6" x14ac:dyDescent="0.25">
      <c r="F782531" s="195"/>
    </row>
    <row r="782532" spans="6:6" x14ac:dyDescent="0.25">
      <c r="F782532" s="195"/>
    </row>
    <row r="782533" spans="6:6" x14ac:dyDescent="0.25">
      <c r="F782533" s="195"/>
    </row>
    <row r="782534" spans="6:6" x14ac:dyDescent="0.25">
      <c r="F782534" s="195"/>
    </row>
    <row r="782535" spans="6:6" x14ac:dyDescent="0.25">
      <c r="F782535" s="195"/>
    </row>
    <row r="782536" spans="6:6" x14ac:dyDescent="0.25">
      <c r="F782536" s="195"/>
    </row>
    <row r="782537" spans="6:6" x14ac:dyDescent="0.25">
      <c r="F782537" s="195"/>
    </row>
    <row r="782538" spans="6:6" x14ac:dyDescent="0.25">
      <c r="F782538" s="195"/>
    </row>
    <row r="782539" spans="6:6" x14ac:dyDescent="0.25">
      <c r="F782539" s="195"/>
    </row>
    <row r="782540" spans="6:6" x14ac:dyDescent="0.25">
      <c r="F782540" s="195"/>
    </row>
    <row r="782541" spans="6:6" x14ac:dyDescent="0.25">
      <c r="F782541" s="195"/>
    </row>
    <row r="782542" spans="6:6" x14ac:dyDescent="0.25">
      <c r="F782542" s="195"/>
    </row>
    <row r="782543" spans="6:6" x14ac:dyDescent="0.25">
      <c r="F782543" s="195"/>
    </row>
    <row r="782544" spans="6:6" x14ac:dyDescent="0.25">
      <c r="F782544" s="195"/>
    </row>
    <row r="782545" spans="6:6" x14ac:dyDescent="0.25">
      <c r="F782545" s="195"/>
    </row>
    <row r="782546" spans="6:6" x14ac:dyDescent="0.25">
      <c r="F782546" s="195"/>
    </row>
    <row r="782547" spans="6:6" x14ac:dyDescent="0.25">
      <c r="F782547" s="195"/>
    </row>
    <row r="782548" spans="6:6" x14ac:dyDescent="0.25">
      <c r="F782548" s="195"/>
    </row>
    <row r="782549" spans="6:6" x14ac:dyDescent="0.25">
      <c r="F782549" s="195"/>
    </row>
    <row r="782550" spans="6:6" x14ac:dyDescent="0.25">
      <c r="F782550" s="195"/>
    </row>
    <row r="782551" spans="6:6" x14ac:dyDescent="0.25">
      <c r="F782551" s="195"/>
    </row>
    <row r="782552" spans="6:6" x14ac:dyDescent="0.25">
      <c r="F782552" s="195"/>
    </row>
    <row r="782553" spans="6:6" x14ac:dyDescent="0.25">
      <c r="F782553" s="195"/>
    </row>
    <row r="782554" spans="6:6" x14ac:dyDescent="0.25">
      <c r="F782554" s="195"/>
    </row>
    <row r="782555" spans="6:6" x14ac:dyDescent="0.25">
      <c r="F782555" s="195"/>
    </row>
    <row r="782556" spans="6:6" x14ac:dyDescent="0.25">
      <c r="F782556" s="195"/>
    </row>
    <row r="782557" spans="6:6" x14ac:dyDescent="0.25">
      <c r="F782557" s="195"/>
    </row>
    <row r="782558" spans="6:6" x14ac:dyDescent="0.25">
      <c r="F782558" s="195"/>
    </row>
    <row r="782559" spans="6:6" x14ac:dyDescent="0.25">
      <c r="F782559" s="195"/>
    </row>
    <row r="782560" spans="6:6" x14ac:dyDescent="0.25">
      <c r="F782560" s="195"/>
    </row>
    <row r="782561" spans="6:6" x14ac:dyDescent="0.25">
      <c r="F782561" s="195"/>
    </row>
    <row r="782562" spans="6:6" x14ac:dyDescent="0.25">
      <c r="F782562" s="195"/>
    </row>
    <row r="782563" spans="6:6" x14ac:dyDescent="0.25">
      <c r="F782563" s="195"/>
    </row>
    <row r="782564" spans="6:6" x14ac:dyDescent="0.25">
      <c r="F782564" s="195"/>
    </row>
    <row r="782565" spans="6:6" x14ac:dyDescent="0.25">
      <c r="F782565" s="195"/>
    </row>
    <row r="782566" spans="6:6" x14ac:dyDescent="0.25">
      <c r="F782566" s="195"/>
    </row>
    <row r="782567" spans="6:6" x14ac:dyDescent="0.25">
      <c r="F782567" s="195"/>
    </row>
    <row r="782568" spans="6:6" x14ac:dyDescent="0.25">
      <c r="F782568" s="195"/>
    </row>
    <row r="782569" spans="6:6" x14ac:dyDescent="0.25">
      <c r="F782569" s="195"/>
    </row>
    <row r="782570" spans="6:6" x14ac:dyDescent="0.25">
      <c r="F782570" s="195"/>
    </row>
    <row r="782571" spans="6:6" x14ac:dyDescent="0.25">
      <c r="F782571" s="195"/>
    </row>
    <row r="782572" spans="6:6" x14ac:dyDescent="0.25">
      <c r="F782572" s="195"/>
    </row>
    <row r="782573" spans="6:6" x14ac:dyDescent="0.25">
      <c r="F782573" s="195"/>
    </row>
    <row r="782574" spans="6:6" x14ac:dyDescent="0.25">
      <c r="F782574" s="195"/>
    </row>
    <row r="782575" spans="6:6" x14ac:dyDescent="0.25">
      <c r="F782575" s="195"/>
    </row>
    <row r="782576" spans="6:6" x14ac:dyDescent="0.25">
      <c r="F782576" s="195"/>
    </row>
    <row r="782577" spans="6:6" x14ac:dyDescent="0.25">
      <c r="F782577" s="195"/>
    </row>
    <row r="782578" spans="6:6" x14ac:dyDescent="0.25">
      <c r="F782578" s="195"/>
    </row>
    <row r="782579" spans="6:6" x14ac:dyDescent="0.25">
      <c r="F782579" s="195"/>
    </row>
    <row r="782580" spans="6:6" x14ac:dyDescent="0.25">
      <c r="F782580" s="195"/>
    </row>
    <row r="782581" spans="6:6" x14ac:dyDescent="0.25">
      <c r="F782581" s="195"/>
    </row>
    <row r="782582" spans="6:6" x14ac:dyDescent="0.25">
      <c r="F782582" s="195"/>
    </row>
    <row r="782583" spans="6:6" x14ac:dyDescent="0.25">
      <c r="F782583" s="195"/>
    </row>
    <row r="782584" spans="6:6" x14ac:dyDescent="0.25">
      <c r="F782584" s="195"/>
    </row>
    <row r="782585" spans="6:6" x14ac:dyDescent="0.25">
      <c r="F782585" s="195"/>
    </row>
    <row r="782586" spans="6:6" x14ac:dyDescent="0.25">
      <c r="F782586" s="195"/>
    </row>
    <row r="782587" spans="6:6" x14ac:dyDescent="0.25">
      <c r="F782587" s="195"/>
    </row>
    <row r="782588" spans="6:6" x14ac:dyDescent="0.25">
      <c r="F782588" s="195"/>
    </row>
    <row r="782589" spans="6:6" x14ac:dyDescent="0.25">
      <c r="F782589" s="195"/>
    </row>
    <row r="782590" spans="6:6" x14ac:dyDescent="0.25">
      <c r="F782590" s="195"/>
    </row>
    <row r="782591" spans="6:6" x14ac:dyDescent="0.25">
      <c r="F782591" s="195"/>
    </row>
    <row r="782592" spans="6:6" x14ac:dyDescent="0.25">
      <c r="F782592" s="195"/>
    </row>
    <row r="782593" spans="6:6" x14ac:dyDescent="0.25">
      <c r="F782593" s="195"/>
    </row>
    <row r="782594" spans="6:6" x14ac:dyDescent="0.25">
      <c r="F782594" s="195"/>
    </row>
    <row r="782595" spans="6:6" x14ac:dyDescent="0.25">
      <c r="F782595" s="195"/>
    </row>
    <row r="782596" spans="6:6" x14ac:dyDescent="0.25">
      <c r="F782596" s="195"/>
    </row>
    <row r="782597" spans="6:6" x14ac:dyDescent="0.25">
      <c r="F782597" s="195"/>
    </row>
    <row r="782598" spans="6:6" x14ac:dyDescent="0.25">
      <c r="F782598" s="195"/>
    </row>
    <row r="782599" spans="6:6" x14ac:dyDescent="0.25">
      <c r="F782599" s="195"/>
    </row>
    <row r="782600" spans="6:6" x14ac:dyDescent="0.25">
      <c r="F782600" s="195"/>
    </row>
    <row r="782601" spans="6:6" x14ac:dyDescent="0.25">
      <c r="F782601" s="195"/>
    </row>
    <row r="782602" spans="6:6" x14ac:dyDescent="0.25">
      <c r="F782602" s="195"/>
    </row>
    <row r="782603" spans="6:6" x14ac:dyDescent="0.25">
      <c r="F782603" s="195"/>
    </row>
    <row r="782604" spans="6:6" x14ac:dyDescent="0.25">
      <c r="F782604" s="195"/>
    </row>
    <row r="782605" spans="6:6" x14ac:dyDescent="0.25">
      <c r="F782605" s="195"/>
    </row>
    <row r="782606" spans="6:6" x14ac:dyDescent="0.25">
      <c r="F782606" s="195"/>
    </row>
    <row r="782607" spans="6:6" x14ac:dyDescent="0.25">
      <c r="F782607" s="195"/>
    </row>
    <row r="782608" spans="6:6" x14ac:dyDescent="0.25">
      <c r="F782608" s="195"/>
    </row>
    <row r="782609" spans="6:6" x14ac:dyDescent="0.25">
      <c r="F782609" s="195"/>
    </row>
    <row r="782610" spans="6:6" x14ac:dyDescent="0.25">
      <c r="F782610" s="195"/>
    </row>
    <row r="782611" spans="6:6" x14ac:dyDescent="0.25">
      <c r="F782611" s="195"/>
    </row>
    <row r="782612" spans="6:6" x14ac:dyDescent="0.25">
      <c r="F782612" s="195"/>
    </row>
    <row r="782613" spans="6:6" x14ac:dyDescent="0.25">
      <c r="F782613" s="195"/>
    </row>
    <row r="782614" spans="6:6" x14ac:dyDescent="0.25">
      <c r="F782614" s="195"/>
    </row>
    <row r="782615" spans="6:6" x14ac:dyDescent="0.25">
      <c r="F782615" s="195"/>
    </row>
    <row r="782616" spans="6:6" x14ac:dyDescent="0.25">
      <c r="F782616" s="195"/>
    </row>
    <row r="782617" spans="6:6" x14ac:dyDescent="0.25">
      <c r="F782617" s="195"/>
    </row>
    <row r="782618" spans="6:6" x14ac:dyDescent="0.25">
      <c r="F782618" s="195"/>
    </row>
    <row r="782619" spans="6:6" x14ac:dyDescent="0.25">
      <c r="F782619" s="195"/>
    </row>
    <row r="782620" spans="6:6" x14ac:dyDescent="0.25">
      <c r="F782620" s="195"/>
    </row>
    <row r="782621" spans="6:6" x14ac:dyDescent="0.25">
      <c r="F782621" s="195"/>
    </row>
    <row r="782622" spans="6:6" x14ac:dyDescent="0.25">
      <c r="F782622" s="195"/>
    </row>
    <row r="782623" spans="6:6" x14ac:dyDescent="0.25">
      <c r="F782623" s="195"/>
    </row>
    <row r="782624" spans="6:6" x14ac:dyDescent="0.25">
      <c r="F782624" s="195"/>
    </row>
    <row r="782625" spans="6:6" x14ac:dyDescent="0.25">
      <c r="F782625" s="195"/>
    </row>
    <row r="782626" spans="6:6" x14ac:dyDescent="0.25">
      <c r="F782626" s="195"/>
    </row>
    <row r="782627" spans="6:6" x14ac:dyDescent="0.25">
      <c r="F782627" s="195"/>
    </row>
    <row r="782628" spans="6:6" x14ac:dyDescent="0.25">
      <c r="F782628" s="195"/>
    </row>
    <row r="782629" spans="6:6" x14ac:dyDescent="0.25">
      <c r="F782629" s="195"/>
    </row>
    <row r="782630" spans="6:6" x14ac:dyDescent="0.25">
      <c r="F782630" s="195"/>
    </row>
    <row r="782631" spans="6:6" x14ac:dyDescent="0.25">
      <c r="F782631" s="195"/>
    </row>
    <row r="782632" spans="6:6" x14ac:dyDescent="0.25">
      <c r="F782632" s="195"/>
    </row>
    <row r="782633" spans="6:6" x14ac:dyDescent="0.25">
      <c r="F782633" s="195"/>
    </row>
    <row r="782634" spans="6:6" x14ac:dyDescent="0.25">
      <c r="F782634" s="195"/>
    </row>
    <row r="782635" spans="6:6" x14ac:dyDescent="0.25">
      <c r="F782635" s="195"/>
    </row>
    <row r="782636" spans="6:6" x14ac:dyDescent="0.25">
      <c r="F782636" s="195"/>
    </row>
    <row r="782637" spans="6:6" x14ac:dyDescent="0.25">
      <c r="F782637" s="195"/>
    </row>
    <row r="782638" spans="6:6" x14ac:dyDescent="0.25">
      <c r="F782638" s="195"/>
    </row>
    <row r="782639" spans="6:6" x14ac:dyDescent="0.25">
      <c r="F782639" s="195"/>
    </row>
    <row r="782640" spans="6:6" x14ac:dyDescent="0.25">
      <c r="F782640" s="195"/>
    </row>
    <row r="782641" spans="6:6" x14ac:dyDescent="0.25">
      <c r="F782641" s="195"/>
    </row>
    <row r="782642" spans="6:6" x14ac:dyDescent="0.25">
      <c r="F782642" s="195"/>
    </row>
    <row r="782643" spans="6:6" x14ac:dyDescent="0.25">
      <c r="F782643" s="195"/>
    </row>
    <row r="782644" spans="6:6" x14ac:dyDescent="0.25">
      <c r="F782644" s="195"/>
    </row>
    <row r="782645" spans="6:6" x14ac:dyDescent="0.25">
      <c r="F782645" s="195"/>
    </row>
    <row r="782646" spans="6:6" x14ac:dyDescent="0.25">
      <c r="F782646" s="195"/>
    </row>
    <row r="782647" spans="6:6" x14ac:dyDescent="0.25">
      <c r="F782647" s="195"/>
    </row>
    <row r="782648" spans="6:6" x14ac:dyDescent="0.25">
      <c r="F782648" s="195"/>
    </row>
    <row r="782649" spans="6:6" x14ac:dyDescent="0.25">
      <c r="F782649" s="195"/>
    </row>
    <row r="782650" spans="6:6" x14ac:dyDescent="0.25">
      <c r="F782650" s="195"/>
    </row>
    <row r="782651" spans="6:6" x14ac:dyDescent="0.25">
      <c r="F782651" s="195"/>
    </row>
    <row r="782652" spans="6:6" x14ac:dyDescent="0.25">
      <c r="F782652" s="195"/>
    </row>
    <row r="782653" spans="6:6" x14ac:dyDescent="0.25">
      <c r="F782653" s="195"/>
    </row>
    <row r="782654" spans="6:6" x14ac:dyDescent="0.25">
      <c r="F782654" s="195"/>
    </row>
    <row r="782655" spans="6:6" x14ac:dyDescent="0.25">
      <c r="F782655" s="195"/>
    </row>
    <row r="782656" spans="6:6" x14ac:dyDescent="0.25">
      <c r="F782656" s="195"/>
    </row>
    <row r="782657" spans="6:6" x14ac:dyDescent="0.25">
      <c r="F782657" s="195"/>
    </row>
    <row r="782658" spans="6:6" x14ac:dyDescent="0.25">
      <c r="F782658" s="195"/>
    </row>
    <row r="782659" spans="6:6" x14ac:dyDescent="0.25">
      <c r="F782659" s="195"/>
    </row>
    <row r="782660" spans="6:6" x14ac:dyDescent="0.25">
      <c r="F782660" s="195"/>
    </row>
    <row r="782661" spans="6:6" x14ac:dyDescent="0.25">
      <c r="F782661" s="195"/>
    </row>
    <row r="782662" spans="6:6" x14ac:dyDescent="0.25">
      <c r="F782662" s="195"/>
    </row>
    <row r="782663" spans="6:6" x14ac:dyDescent="0.25">
      <c r="F782663" s="195"/>
    </row>
    <row r="782664" spans="6:6" x14ac:dyDescent="0.25">
      <c r="F782664" s="195"/>
    </row>
    <row r="782665" spans="6:6" x14ac:dyDescent="0.25">
      <c r="F782665" s="195"/>
    </row>
    <row r="782666" spans="6:6" x14ac:dyDescent="0.25">
      <c r="F782666" s="195"/>
    </row>
    <row r="782667" spans="6:6" x14ac:dyDescent="0.25">
      <c r="F782667" s="195"/>
    </row>
    <row r="782668" spans="6:6" x14ac:dyDescent="0.25">
      <c r="F782668" s="195"/>
    </row>
    <row r="782669" spans="6:6" x14ac:dyDescent="0.25">
      <c r="F782669" s="195"/>
    </row>
    <row r="782670" spans="6:6" x14ac:dyDescent="0.25">
      <c r="F782670" s="195"/>
    </row>
    <row r="782671" spans="6:6" x14ac:dyDescent="0.25">
      <c r="F782671" s="195"/>
    </row>
    <row r="782672" spans="6:6" x14ac:dyDescent="0.25">
      <c r="F782672" s="195"/>
    </row>
    <row r="782673" spans="6:6" x14ac:dyDescent="0.25">
      <c r="F782673" s="195"/>
    </row>
    <row r="782674" spans="6:6" x14ac:dyDescent="0.25">
      <c r="F782674" s="195"/>
    </row>
    <row r="782675" spans="6:6" x14ac:dyDescent="0.25">
      <c r="F782675" s="195"/>
    </row>
    <row r="782676" spans="6:6" x14ac:dyDescent="0.25">
      <c r="F782676" s="195"/>
    </row>
    <row r="782677" spans="6:6" x14ac:dyDescent="0.25">
      <c r="F782677" s="195"/>
    </row>
    <row r="782678" spans="6:6" x14ac:dyDescent="0.25">
      <c r="F782678" s="195"/>
    </row>
    <row r="782679" spans="6:6" x14ac:dyDescent="0.25">
      <c r="F782679" s="195"/>
    </row>
    <row r="782680" spans="6:6" x14ac:dyDescent="0.25">
      <c r="F782680" s="195"/>
    </row>
    <row r="782681" spans="6:6" x14ac:dyDescent="0.25">
      <c r="F782681" s="195"/>
    </row>
    <row r="782682" spans="6:6" x14ac:dyDescent="0.25">
      <c r="F782682" s="195"/>
    </row>
    <row r="782683" spans="6:6" x14ac:dyDescent="0.25">
      <c r="F782683" s="195"/>
    </row>
    <row r="782684" spans="6:6" x14ac:dyDescent="0.25">
      <c r="F782684" s="195"/>
    </row>
    <row r="782685" spans="6:6" x14ac:dyDescent="0.25">
      <c r="F782685" s="195"/>
    </row>
    <row r="782686" spans="6:6" x14ac:dyDescent="0.25">
      <c r="F782686" s="195"/>
    </row>
    <row r="782687" spans="6:6" x14ac:dyDescent="0.25">
      <c r="F782687" s="195"/>
    </row>
    <row r="782688" spans="6:6" x14ac:dyDescent="0.25">
      <c r="F782688" s="195"/>
    </row>
    <row r="782689" spans="6:6" x14ac:dyDescent="0.25">
      <c r="F782689" s="195"/>
    </row>
    <row r="782690" spans="6:6" x14ac:dyDescent="0.25">
      <c r="F782690" s="195"/>
    </row>
    <row r="782691" spans="6:6" x14ac:dyDescent="0.25">
      <c r="F782691" s="195"/>
    </row>
    <row r="782692" spans="6:6" x14ac:dyDescent="0.25">
      <c r="F782692" s="195"/>
    </row>
    <row r="782693" spans="6:6" x14ac:dyDescent="0.25">
      <c r="F782693" s="195"/>
    </row>
    <row r="782694" spans="6:6" x14ac:dyDescent="0.25">
      <c r="F782694" s="195"/>
    </row>
    <row r="782695" spans="6:6" x14ac:dyDescent="0.25">
      <c r="F782695" s="195"/>
    </row>
    <row r="782696" spans="6:6" x14ac:dyDescent="0.25">
      <c r="F782696" s="195"/>
    </row>
    <row r="782697" spans="6:6" x14ac:dyDescent="0.25">
      <c r="F782697" s="195"/>
    </row>
    <row r="782698" spans="6:6" x14ac:dyDescent="0.25">
      <c r="F782698" s="195"/>
    </row>
    <row r="782699" spans="6:6" x14ac:dyDescent="0.25">
      <c r="F782699" s="195"/>
    </row>
    <row r="782700" spans="6:6" x14ac:dyDescent="0.25">
      <c r="F782700" s="195"/>
    </row>
    <row r="782701" spans="6:6" x14ac:dyDescent="0.25">
      <c r="F782701" s="195"/>
    </row>
    <row r="782702" spans="6:6" x14ac:dyDescent="0.25">
      <c r="F782702" s="195"/>
    </row>
    <row r="782703" spans="6:6" x14ac:dyDescent="0.25">
      <c r="F782703" s="195"/>
    </row>
    <row r="782704" spans="6:6" x14ac:dyDescent="0.25">
      <c r="F782704" s="195"/>
    </row>
    <row r="787822" spans="6:6" x14ac:dyDescent="0.25">
      <c r="F787822" s="195"/>
    </row>
    <row r="787823" spans="6:6" x14ac:dyDescent="0.25">
      <c r="F787823" s="195"/>
    </row>
    <row r="787824" spans="6:6" x14ac:dyDescent="0.25">
      <c r="F787824" s="195"/>
    </row>
    <row r="787825" spans="6:6" x14ac:dyDescent="0.25">
      <c r="F787825" s="195"/>
    </row>
    <row r="787826" spans="6:6" x14ac:dyDescent="0.25">
      <c r="F787826" s="195"/>
    </row>
    <row r="787827" spans="6:6" x14ac:dyDescent="0.25">
      <c r="F787827" s="195"/>
    </row>
    <row r="787828" spans="6:6" x14ac:dyDescent="0.25">
      <c r="F787828" s="195"/>
    </row>
    <row r="787829" spans="6:6" x14ac:dyDescent="0.25">
      <c r="F787829" s="195"/>
    </row>
    <row r="787830" spans="6:6" x14ac:dyDescent="0.25">
      <c r="F787830" s="195"/>
    </row>
    <row r="787831" spans="6:6" x14ac:dyDescent="0.25">
      <c r="F787831" s="195"/>
    </row>
    <row r="787832" spans="6:6" x14ac:dyDescent="0.25">
      <c r="F787832" s="195"/>
    </row>
    <row r="787833" spans="6:6" x14ac:dyDescent="0.25">
      <c r="F787833" s="195"/>
    </row>
    <row r="787834" spans="6:6" x14ac:dyDescent="0.25">
      <c r="F787834" s="195"/>
    </row>
    <row r="787835" spans="6:6" x14ac:dyDescent="0.25">
      <c r="F787835" s="195"/>
    </row>
    <row r="787836" spans="6:6" x14ac:dyDescent="0.25">
      <c r="F787836" s="195"/>
    </row>
    <row r="787837" spans="6:6" x14ac:dyDescent="0.25">
      <c r="F787837" s="195"/>
    </row>
    <row r="787838" spans="6:6" x14ac:dyDescent="0.25">
      <c r="F787838" s="195"/>
    </row>
    <row r="787839" spans="6:6" x14ac:dyDescent="0.25">
      <c r="F787839" s="195"/>
    </row>
    <row r="787840" spans="6:6" x14ac:dyDescent="0.25">
      <c r="F787840" s="195"/>
    </row>
    <row r="787841" spans="6:6" x14ac:dyDescent="0.25">
      <c r="F787841" s="195"/>
    </row>
    <row r="787842" spans="6:6" x14ac:dyDescent="0.25">
      <c r="F787842" s="195"/>
    </row>
    <row r="787843" spans="6:6" x14ac:dyDescent="0.25">
      <c r="F787843" s="195"/>
    </row>
    <row r="787844" spans="6:6" x14ac:dyDescent="0.25">
      <c r="F787844" s="195"/>
    </row>
    <row r="787845" spans="6:6" x14ac:dyDescent="0.25">
      <c r="F787845" s="195"/>
    </row>
    <row r="787846" spans="6:6" x14ac:dyDescent="0.25">
      <c r="F787846" s="195"/>
    </row>
    <row r="787847" spans="6:6" x14ac:dyDescent="0.25">
      <c r="F787847" s="195"/>
    </row>
    <row r="787848" spans="6:6" x14ac:dyDescent="0.25">
      <c r="F787848" s="195"/>
    </row>
    <row r="787849" spans="6:6" x14ac:dyDescent="0.25">
      <c r="F787849" s="195"/>
    </row>
    <row r="787850" spans="6:6" x14ac:dyDescent="0.25">
      <c r="F787850" s="195"/>
    </row>
    <row r="787851" spans="6:6" x14ac:dyDescent="0.25">
      <c r="F787851" s="195"/>
    </row>
    <row r="787852" spans="6:6" x14ac:dyDescent="0.25">
      <c r="F787852" s="195"/>
    </row>
    <row r="787853" spans="6:6" x14ac:dyDescent="0.25">
      <c r="F787853" s="195"/>
    </row>
    <row r="787854" spans="6:6" x14ac:dyDescent="0.25">
      <c r="F787854" s="195"/>
    </row>
    <row r="787855" spans="6:6" x14ac:dyDescent="0.25">
      <c r="F787855" s="195"/>
    </row>
    <row r="787856" spans="6:6" x14ac:dyDescent="0.25">
      <c r="F787856" s="195"/>
    </row>
    <row r="787857" spans="6:6" x14ac:dyDescent="0.25">
      <c r="F787857" s="195"/>
    </row>
    <row r="787858" spans="6:6" x14ac:dyDescent="0.25">
      <c r="F787858" s="195"/>
    </row>
    <row r="787859" spans="6:6" x14ac:dyDescent="0.25">
      <c r="F787859" s="195"/>
    </row>
    <row r="787860" spans="6:6" x14ac:dyDescent="0.25">
      <c r="F787860" s="195"/>
    </row>
    <row r="787861" spans="6:6" x14ac:dyDescent="0.25">
      <c r="F787861" s="195"/>
    </row>
    <row r="787862" spans="6:6" x14ac:dyDescent="0.25">
      <c r="F787862" s="195"/>
    </row>
    <row r="787863" spans="6:6" x14ac:dyDescent="0.25">
      <c r="F787863" s="195"/>
    </row>
    <row r="787864" spans="6:6" x14ac:dyDescent="0.25">
      <c r="F787864" s="195"/>
    </row>
    <row r="787865" spans="6:6" x14ac:dyDescent="0.25">
      <c r="F787865" s="195"/>
    </row>
    <row r="787866" spans="6:6" x14ac:dyDescent="0.25">
      <c r="F787866" s="195"/>
    </row>
    <row r="787867" spans="6:6" x14ac:dyDescent="0.25">
      <c r="F787867" s="195"/>
    </row>
    <row r="787868" spans="6:6" x14ac:dyDescent="0.25">
      <c r="F787868" s="195"/>
    </row>
    <row r="787869" spans="6:6" x14ac:dyDescent="0.25">
      <c r="F787869" s="195"/>
    </row>
    <row r="787870" spans="6:6" x14ac:dyDescent="0.25">
      <c r="F787870" s="195"/>
    </row>
    <row r="787871" spans="6:6" x14ac:dyDescent="0.25">
      <c r="F787871" s="195"/>
    </row>
    <row r="787872" spans="6:6" x14ac:dyDescent="0.25">
      <c r="F787872" s="195"/>
    </row>
    <row r="787873" spans="6:6" x14ac:dyDescent="0.25">
      <c r="F787873" s="195"/>
    </row>
    <row r="787874" spans="6:6" x14ac:dyDescent="0.25">
      <c r="F787874" s="195"/>
    </row>
    <row r="787875" spans="6:6" x14ac:dyDescent="0.25">
      <c r="F787875" s="195"/>
    </row>
    <row r="787876" spans="6:6" x14ac:dyDescent="0.25">
      <c r="F787876" s="195"/>
    </row>
    <row r="787877" spans="6:6" x14ac:dyDescent="0.25">
      <c r="F787877" s="195"/>
    </row>
    <row r="787878" spans="6:6" x14ac:dyDescent="0.25">
      <c r="F787878" s="195"/>
    </row>
    <row r="787879" spans="6:6" x14ac:dyDescent="0.25">
      <c r="F787879" s="195"/>
    </row>
    <row r="787880" spans="6:6" x14ac:dyDescent="0.25">
      <c r="F787880" s="195"/>
    </row>
    <row r="787881" spans="6:6" x14ac:dyDescent="0.25">
      <c r="F787881" s="195"/>
    </row>
    <row r="787882" spans="6:6" x14ac:dyDescent="0.25">
      <c r="F787882" s="195"/>
    </row>
    <row r="787883" spans="6:6" x14ac:dyDescent="0.25">
      <c r="F787883" s="195"/>
    </row>
    <row r="787884" spans="6:6" x14ac:dyDescent="0.25">
      <c r="F787884" s="195"/>
    </row>
    <row r="787885" spans="6:6" x14ac:dyDescent="0.25">
      <c r="F787885" s="195"/>
    </row>
    <row r="787886" spans="6:6" x14ac:dyDescent="0.25">
      <c r="F787886" s="195"/>
    </row>
    <row r="787887" spans="6:6" x14ac:dyDescent="0.25">
      <c r="F787887" s="195"/>
    </row>
    <row r="787888" spans="6:6" x14ac:dyDescent="0.25">
      <c r="F787888" s="195"/>
    </row>
    <row r="787889" spans="6:6" x14ac:dyDescent="0.25">
      <c r="F787889" s="195"/>
    </row>
    <row r="787890" spans="6:6" x14ac:dyDescent="0.25">
      <c r="F787890" s="195"/>
    </row>
    <row r="787891" spans="6:6" x14ac:dyDescent="0.25">
      <c r="F787891" s="195"/>
    </row>
    <row r="787892" spans="6:6" x14ac:dyDescent="0.25">
      <c r="F787892" s="195"/>
    </row>
    <row r="787893" spans="6:6" x14ac:dyDescent="0.25">
      <c r="F787893" s="195"/>
    </row>
    <row r="787894" spans="6:6" x14ac:dyDescent="0.25">
      <c r="F787894" s="195"/>
    </row>
    <row r="787895" spans="6:6" x14ac:dyDescent="0.25">
      <c r="F787895" s="195"/>
    </row>
    <row r="787896" spans="6:6" x14ac:dyDescent="0.25">
      <c r="F787896" s="195"/>
    </row>
    <row r="787897" spans="6:6" x14ac:dyDescent="0.25">
      <c r="F787897" s="195"/>
    </row>
    <row r="787898" spans="6:6" x14ac:dyDescent="0.25">
      <c r="F787898" s="195"/>
    </row>
    <row r="787899" spans="6:6" x14ac:dyDescent="0.25">
      <c r="F787899" s="195"/>
    </row>
    <row r="787900" spans="6:6" x14ac:dyDescent="0.25">
      <c r="F787900" s="195"/>
    </row>
    <row r="787901" spans="6:6" x14ac:dyDescent="0.25">
      <c r="F787901" s="195"/>
    </row>
    <row r="787902" spans="6:6" x14ac:dyDescent="0.25">
      <c r="F787902" s="195"/>
    </row>
    <row r="787903" spans="6:6" x14ac:dyDescent="0.25">
      <c r="F787903" s="195"/>
    </row>
    <row r="787904" spans="6:6" x14ac:dyDescent="0.25">
      <c r="F787904" s="195"/>
    </row>
    <row r="787905" spans="6:6" x14ac:dyDescent="0.25">
      <c r="F787905" s="195"/>
    </row>
    <row r="787906" spans="6:6" x14ac:dyDescent="0.25">
      <c r="F787906" s="195"/>
    </row>
    <row r="787907" spans="6:6" x14ac:dyDescent="0.25">
      <c r="F787907" s="195"/>
    </row>
    <row r="787908" spans="6:6" x14ac:dyDescent="0.25">
      <c r="F787908" s="195"/>
    </row>
    <row r="787909" spans="6:6" x14ac:dyDescent="0.25">
      <c r="F787909" s="195"/>
    </row>
    <row r="787910" spans="6:6" x14ac:dyDescent="0.25">
      <c r="F787910" s="195"/>
    </row>
    <row r="787911" spans="6:6" x14ac:dyDescent="0.25">
      <c r="F787911" s="195"/>
    </row>
    <row r="787912" spans="6:6" x14ac:dyDescent="0.25">
      <c r="F787912" s="195"/>
    </row>
    <row r="787913" spans="6:6" x14ac:dyDescent="0.25">
      <c r="F787913" s="195"/>
    </row>
    <row r="787914" spans="6:6" x14ac:dyDescent="0.25">
      <c r="F787914" s="195"/>
    </row>
    <row r="787915" spans="6:6" x14ac:dyDescent="0.25">
      <c r="F787915" s="195"/>
    </row>
    <row r="787916" spans="6:6" x14ac:dyDescent="0.25">
      <c r="F787916" s="195"/>
    </row>
    <row r="787917" spans="6:6" x14ac:dyDescent="0.25">
      <c r="F787917" s="195"/>
    </row>
    <row r="787918" spans="6:6" x14ac:dyDescent="0.25">
      <c r="F787918" s="195"/>
    </row>
    <row r="787919" spans="6:6" x14ac:dyDescent="0.25">
      <c r="F787919" s="195"/>
    </row>
    <row r="787920" spans="6:6" x14ac:dyDescent="0.25">
      <c r="F787920" s="195"/>
    </row>
    <row r="787921" spans="6:6" x14ac:dyDescent="0.25">
      <c r="F787921" s="195"/>
    </row>
    <row r="787922" spans="6:6" x14ac:dyDescent="0.25">
      <c r="F787922" s="195"/>
    </row>
    <row r="787923" spans="6:6" x14ac:dyDescent="0.25">
      <c r="F787923" s="195"/>
    </row>
    <row r="787924" spans="6:6" x14ac:dyDescent="0.25">
      <c r="F787924" s="195"/>
    </row>
    <row r="787925" spans="6:6" x14ac:dyDescent="0.25">
      <c r="F787925" s="195"/>
    </row>
    <row r="787926" spans="6:6" x14ac:dyDescent="0.25">
      <c r="F787926" s="195"/>
    </row>
    <row r="787927" spans="6:6" x14ac:dyDescent="0.25">
      <c r="F787927" s="195"/>
    </row>
    <row r="787928" spans="6:6" x14ac:dyDescent="0.25">
      <c r="F787928" s="195"/>
    </row>
    <row r="787929" spans="6:6" x14ac:dyDescent="0.25">
      <c r="F787929" s="195"/>
    </row>
    <row r="787930" spans="6:6" x14ac:dyDescent="0.25">
      <c r="F787930" s="195"/>
    </row>
    <row r="787931" spans="6:6" x14ac:dyDescent="0.25">
      <c r="F787931" s="195"/>
    </row>
    <row r="787932" spans="6:6" x14ac:dyDescent="0.25">
      <c r="F787932" s="195"/>
    </row>
    <row r="787933" spans="6:6" x14ac:dyDescent="0.25">
      <c r="F787933" s="195"/>
    </row>
    <row r="787934" spans="6:6" x14ac:dyDescent="0.25">
      <c r="F787934" s="195"/>
    </row>
    <row r="787935" spans="6:6" x14ac:dyDescent="0.25">
      <c r="F787935" s="195"/>
    </row>
    <row r="787936" spans="6:6" x14ac:dyDescent="0.25">
      <c r="F787936" s="195"/>
    </row>
    <row r="787937" spans="6:6" x14ac:dyDescent="0.25">
      <c r="F787937" s="195"/>
    </row>
    <row r="787938" spans="6:6" x14ac:dyDescent="0.25">
      <c r="F787938" s="195"/>
    </row>
    <row r="787939" spans="6:6" x14ac:dyDescent="0.25">
      <c r="F787939" s="195"/>
    </row>
    <row r="787940" spans="6:6" x14ac:dyDescent="0.25">
      <c r="F787940" s="195"/>
    </row>
    <row r="787941" spans="6:6" x14ac:dyDescent="0.25">
      <c r="F787941" s="195"/>
    </row>
    <row r="787942" spans="6:6" x14ac:dyDescent="0.25">
      <c r="F787942" s="195"/>
    </row>
    <row r="787943" spans="6:6" x14ac:dyDescent="0.25">
      <c r="F787943" s="195"/>
    </row>
    <row r="787944" spans="6:6" x14ac:dyDescent="0.25">
      <c r="F787944" s="195"/>
    </row>
    <row r="787945" spans="6:6" x14ac:dyDescent="0.25">
      <c r="F787945" s="195"/>
    </row>
    <row r="787946" spans="6:6" x14ac:dyDescent="0.25">
      <c r="F787946" s="195"/>
    </row>
    <row r="787947" spans="6:6" x14ac:dyDescent="0.25">
      <c r="F787947" s="195"/>
    </row>
    <row r="787948" spans="6:6" x14ac:dyDescent="0.25">
      <c r="F787948" s="195"/>
    </row>
    <row r="787949" spans="6:6" x14ac:dyDescent="0.25">
      <c r="F787949" s="195"/>
    </row>
    <row r="787950" spans="6:6" x14ac:dyDescent="0.25">
      <c r="F787950" s="195"/>
    </row>
    <row r="787951" spans="6:6" x14ac:dyDescent="0.25">
      <c r="F787951" s="195"/>
    </row>
    <row r="787952" spans="6:6" x14ac:dyDescent="0.25">
      <c r="F787952" s="195"/>
    </row>
    <row r="787953" spans="6:6" x14ac:dyDescent="0.25">
      <c r="F787953" s="195"/>
    </row>
    <row r="787954" spans="6:6" x14ac:dyDescent="0.25">
      <c r="F787954" s="195"/>
    </row>
    <row r="787955" spans="6:6" x14ac:dyDescent="0.25">
      <c r="F787955" s="195"/>
    </row>
    <row r="787956" spans="6:6" x14ac:dyDescent="0.25">
      <c r="F787956" s="195"/>
    </row>
    <row r="787957" spans="6:6" x14ac:dyDescent="0.25">
      <c r="F787957" s="195"/>
    </row>
    <row r="787958" spans="6:6" x14ac:dyDescent="0.25">
      <c r="F787958" s="195"/>
    </row>
    <row r="787959" spans="6:6" x14ac:dyDescent="0.25">
      <c r="F787959" s="195"/>
    </row>
    <row r="787960" spans="6:6" x14ac:dyDescent="0.25">
      <c r="F787960" s="195"/>
    </row>
    <row r="787961" spans="6:6" x14ac:dyDescent="0.25">
      <c r="F787961" s="195"/>
    </row>
    <row r="787962" spans="6:6" x14ac:dyDescent="0.25">
      <c r="F787962" s="195"/>
    </row>
    <row r="787963" spans="6:6" x14ac:dyDescent="0.25">
      <c r="F787963" s="195"/>
    </row>
    <row r="787964" spans="6:6" x14ac:dyDescent="0.25">
      <c r="F787964" s="195"/>
    </row>
    <row r="787965" spans="6:6" x14ac:dyDescent="0.25">
      <c r="F787965" s="195"/>
    </row>
    <row r="787966" spans="6:6" x14ac:dyDescent="0.25">
      <c r="F787966" s="195"/>
    </row>
    <row r="787967" spans="6:6" x14ac:dyDescent="0.25">
      <c r="F787967" s="195"/>
    </row>
    <row r="787968" spans="6:6" x14ac:dyDescent="0.25">
      <c r="F787968" s="195"/>
    </row>
    <row r="787969" spans="6:6" x14ac:dyDescent="0.25">
      <c r="F787969" s="195"/>
    </row>
    <row r="787970" spans="6:6" x14ac:dyDescent="0.25">
      <c r="F787970" s="195"/>
    </row>
    <row r="787971" spans="6:6" x14ac:dyDescent="0.25">
      <c r="F787971" s="195"/>
    </row>
    <row r="787972" spans="6:6" x14ac:dyDescent="0.25">
      <c r="F787972" s="195"/>
    </row>
    <row r="787973" spans="6:6" x14ac:dyDescent="0.25">
      <c r="F787973" s="195"/>
    </row>
    <row r="787974" spans="6:6" x14ac:dyDescent="0.25">
      <c r="F787974" s="195"/>
    </row>
    <row r="787975" spans="6:6" x14ac:dyDescent="0.25">
      <c r="F787975" s="195"/>
    </row>
    <row r="787976" spans="6:6" x14ac:dyDescent="0.25">
      <c r="F787976" s="195"/>
    </row>
    <row r="787977" spans="6:6" x14ac:dyDescent="0.25">
      <c r="F787977" s="195"/>
    </row>
    <row r="787978" spans="6:6" x14ac:dyDescent="0.25">
      <c r="F787978" s="195"/>
    </row>
    <row r="787979" spans="6:6" x14ac:dyDescent="0.25">
      <c r="F787979" s="195"/>
    </row>
    <row r="787980" spans="6:6" x14ac:dyDescent="0.25">
      <c r="F787980" s="195"/>
    </row>
    <row r="787981" spans="6:6" x14ac:dyDescent="0.25">
      <c r="F787981" s="195"/>
    </row>
    <row r="787982" spans="6:6" x14ac:dyDescent="0.25">
      <c r="F787982" s="195"/>
    </row>
    <row r="787983" spans="6:6" x14ac:dyDescent="0.25">
      <c r="F787983" s="195"/>
    </row>
    <row r="787984" spans="6:6" x14ac:dyDescent="0.25">
      <c r="F787984" s="195"/>
    </row>
    <row r="787985" spans="6:6" x14ac:dyDescent="0.25">
      <c r="F787985" s="195"/>
    </row>
    <row r="787986" spans="6:6" x14ac:dyDescent="0.25">
      <c r="F787986" s="195"/>
    </row>
    <row r="787987" spans="6:6" x14ac:dyDescent="0.25">
      <c r="F787987" s="195"/>
    </row>
    <row r="787988" spans="6:6" x14ac:dyDescent="0.25">
      <c r="F787988" s="195"/>
    </row>
    <row r="787989" spans="6:6" x14ac:dyDescent="0.25">
      <c r="F787989" s="195"/>
    </row>
    <row r="787990" spans="6:6" x14ac:dyDescent="0.25">
      <c r="F787990" s="195"/>
    </row>
    <row r="787991" spans="6:6" x14ac:dyDescent="0.25">
      <c r="F787991" s="195"/>
    </row>
    <row r="787992" spans="6:6" x14ac:dyDescent="0.25">
      <c r="F787992" s="195"/>
    </row>
    <row r="787993" spans="6:6" x14ac:dyDescent="0.25">
      <c r="F787993" s="195"/>
    </row>
    <row r="787994" spans="6:6" x14ac:dyDescent="0.25">
      <c r="F787994" s="195"/>
    </row>
    <row r="787995" spans="6:6" x14ac:dyDescent="0.25">
      <c r="F787995" s="195"/>
    </row>
    <row r="787996" spans="6:6" x14ac:dyDescent="0.25">
      <c r="F787996" s="195"/>
    </row>
    <row r="787997" spans="6:6" x14ac:dyDescent="0.25">
      <c r="F787997" s="195"/>
    </row>
    <row r="787998" spans="6:6" x14ac:dyDescent="0.25">
      <c r="F787998" s="195"/>
    </row>
    <row r="787999" spans="6:6" x14ac:dyDescent="0.25">
      <c r="F787999" s="195"/>
    </row>
    <row r="788000" spans="6:6" x14ac:dyDescent="0.25">
      <c r="F788000" s="195"/>
    </row>
    <row r="788001" spans="6:6" x14ac:dyDescent="0.25">
      <c r="F788001" s="195"/>
    </row>
    <row r="788002" spans="6:6" x14ac:dyDescent="0.25">
      <c r="F788002" s="195"/>
    </row>
    <row r="788003" spans="6:6" x14ac:dyDescent="0.25">
      <c r="F788003" s="195"/>
    </row>
    <row r="788004" spans="6:6" x14ac:dyDescent="0.25">
      <c r="F788004" s="195"/>
    </row>
    <row r="788005" spans="6:6" x14ac:dyDescent="0.25">
      <c r="F788005" s="195"/>
    </row>
    <row r="788006" spans="6:6" x14ac:dyDescent="0.25">
      <c r="F788006" s="195"/>
    </row>
    <row r="788007" spans="6:6" x14ac:dyDescent="0.25">
      <c r="F788007" s="195"/>
    </row>
    <row r="788008" spans="6:6" x14ac:dyDescent="0.25">
      <c r="F788008" s="195"/>
    </row>
    <row r="788009" spans="6:6" x14ac:dyDescent="0.25">
      <c r="F788009" s="195"/>
    </row>
    <row r="788010" spans="6:6" x14ac:dyDescent="0.25">
      <c r="F788010" s="195"/>
    </row>
    <row r="788011" spans="6:6" x14ac:dyDescent="0.25">
      <c r="F788011" s="195"/>
    </row>
    <row r="788012" spans="6:6" x14ac:dyDescent="0.25">
      <c r="F788012" s="195"/>
    </row>
    <row r="788013" spans="6:6" x14ac:dyDescent="0.25">
      <c r="F788013" s="195"/>
    </row>
    <row r="788014" spans="6:6" x14ac:dyDescent="0.25">
      <c r="F788014" s="195"/>
    </row>
    <row r="788015" spans="6:6" x14ac:dyDescent="0.25">
      <c r="F788015" s="195"/>
    </row>
    <row r="788016" spans="6:6" x14ac:dyDescent="0.25">
      <c r="F788016" s="195"/>
    </row>
    <row r="788017" spans="6:6" x14ac:dyDescent="0.25">
      <c r="F788017" s="195"/>
    </row>
    <row r="788018" spans="6:6" x14ac:dyDescent="0.25">
      <c r="F788018" s="195"/>
    </row>
    <row r="788019" spans="6:6" x14ac:dyDescent="0.25">
      <c r="F788019" s="195"/>
    </row>
    <row r="788020" spans="6:6" x14ac:dyDescent="0.25">
      <c r="F788020" s="195"/>
    </row>
    <row r="788021" spans="6:6" x14ac:dyDescent="0.25">
      <c r="F788021" s="195"/>
    </row>
    <row r="788022" spans="6:6" x14ac:dyDescent="0.25">
      <c r="F788022" s="195"/>
    </row>
    <row r="788023" spans="6:6" x14ac:dyDescent="0.25">
      <c r="F788023" s="195"/>
    </row>
    <row r="788024" spans="6:6" x14ac:dyDescent="0.25">
      <c r="F788024" s="195"/>
    </row>
    <row r="788025" spans="6:6" x14ac:dyDescent="0.25">
      <c r="F788025" s="195"/>
    </row>
    <row r="788026" spans="6:6" x14ac:dyDescent="0.25">
      <c r="F788026" s="195"/>
    </row>
    <row r="788027" spans="6:6" x14ac:dyDescent="0.25">
      <c r="F788027" s="195"/>
    </row>
    <row r="788028" spans="6:6" x14ac:dyDescent="0.25">
      <c r="F788028" s="195"/>
    </row>
    <row r="788029" spans="6:6" x14ac:dyDescent="0.25">
      <c r="F788029" s="195"/>
    </row>
    <row r="788030" spans="6:6" x14ac:dyDescent="0.25">
      <c r="F788030" s="195"/>
    </row>
    <row r="788031" spans="6:6" x14ac:dyDescent="0.25">
      <c r="F788031" s="195"/>
    </row>
    <row r="788032" spans="6:6" x14ac:dyDescent="0.25">
      <c r="F788032" s="195"/>
    </row>
    <row r="788033" spans="6:6" x14ac:dyDescent="0.25">
      <c r="F788033" s="195"/>
    </row>
    <row r="788034" spans="6:6" x14ac:dyDescent="0.25">
      <c r="F788034" s="195"/>
    </row>
    <row r="788035" spans="6:6" x14ac:dyDescent="0.25">
      <c r="F788035" s="195"/>
    </row>
    <row r="788036" spans="6:6" x14ac:dyDescent="0.25">
      <c r="F788036" s="195"/>
    </row>
    <row r="788037" spans="6:6" x14ac:dyDescent="0.25">
      <c r="F788037" s="195"/>
    </row>
    <row r="788038" spans="6:6" x14ac:dyDescent="0.25">
      <c r="F788038" s="195"/>
    </row>
    <row r="788039" spans="6:6" x14ac:dyDescent="0.25">
      <c r="F788039" s="195"/>
    </row>
    <row r="788040" spans="6:6" x14ac:dyDescent="0.25">
      <c r="F788040" s="195"/>
    </row>
    <row r="788041" spans="6:6" x14ac:dyDescent="0.25">
      <c r="F788041" s="195"/>
    </row>
    <row r="788042" spans="6:6" x14ac:dyDescent="0.25">
      <c r="F788042" s="195"/>
    </row>
    <row r="788043" spans="6:6" x14ac:dyDescent="0.25">
      <c r="F788043" s="195"/>
    </row>
    <row r="788044" spans="6:6" x14ac:dyDescent="0.25">
      <c r="F788044" s="195"/>
    </row>
    <row r="788045" spans="6:6" x14ac:dyDescent="0.25">
      <c r="F788045" s="195"/>
    </row>
    <row r="788046" spans="6:6" x14ac:dyDescent="0.25">
      <c r="F788046" s="195"/>
    </row>
    <row r="788047" spans="6:6" x14ac:dyDescent="0.25">
      <c r="F788047" s="195"/>
    </row>
    <row r="788048" spans="6:6" x14ac:dyDescent="0.25">
      <c r="F788048" s="195"/>
    </row>
    <row r="788049" spans="6:6" x14ac:dyDescent="0.25">
      <c r="F788049" s="195"/>
    </row>
    <row r="788050" spans="6:6" x14ac:dyDescent="0.25">
      <c r="F788050" s="195"/>
    </row>
    <row r="788051" spans="6:6" x14ac:dyDescent="0.25">
      <c r="F788051" s="195"/>
    </row>
    <row r="788052" spans="6:6" x14ac:dyDescent="0.25">
      <c r="F788052" s="195"/>
    </row>
    <row r="788053" spans="6:6" x14ac:dyDescent="0.25">
      <c r="F788053" s="195"/>
    </row>
    <row r="788054" spans="6:6" x14ac:dyDescent="0.25">
      <c r="F788054" s="195"/>
    </row>
    <row r="788055" spans="6:6" x14ac:dyDescent="0.25">
      <c r="F788055" s="195"/>
    </row>
    <row r="788056" spans="6:6" x14ac:dyDescent="0.25">
      <c r="F788056" s="195"/>
    </row>
    <row r="788057" spans="6:6" x14ac:dyDescent="0.25">
      <c r="F788057" s="195"/>
    </row>
    <row r="788058" spans="6:6" x14ac:dyDescent="0.25">
      <c r="F788058" s="195"/>
    </row>
    <row r="788059" spans="6:6" x14ac:dyDescent="0.25">
      <c r="F788059" s="195"/>
    </row>
    <row r="788060" spans="6:6" x14ac:dyDescent="0.25">
      <c r="F788060" s="195"/>
    </row>
    <row r="788061" spans="6:6" x14ac:dyDescent="0.25">
      <c r="F788061" s="195"/>
    </row>
    <row r="788062" spans="6:6" x14ac:dyDescent="0.25">
      <c r="F788062" s="195"/>
    </row>
    <row r="788063" spans="6:6" x14ac:dyDescent="0.25">
      <c r="F788063" s="195"/>
    </row>
    <row r="788064" spans="6:6" x14ac:dyDescent="0.25">
      <c r="F788064" s="195"/>
    </row>
    <row r="788065" spans="6:6" x14ac:dyDescent="0.25">
      <c r="F788065" s="195"/>
    </row>
    <row r="788066" spans="6:6" x14ac:dyDescent="0.25">
      <c r="F788066" s="195"/>
    </row>
    <row r="788067" spans="6:6" x14ac:dyDescent="0.25">
      <c r="F788067" s="195"/>
    </row>
    <row r="788068" spans="6:6" x14ac:dyDescent="0.25">
      <c r="F788068" s="195"/>
    </row>
    <row r="788069" spans="6:6" x14ac:dyDescent="0.25">
      <c r="F788069" s="195"/>
    </row>
    <row r="788070" spans="6:6" x14ac:dyDescent="0.25">
      <c r="F788070" s="195"/>
    </row>
    <row r="788071" spans="6:6" x14ac:dyDescent="0.25">
      <c r="F788071" s="195"/>
    </row>
    <row r="788072" spans="6:6" x14ac:dyDescent="0.25">
      <c r="F788072" s="195"/>
    </row>
    <row r="788073" spans="6:6" x14ac:dyDescent="0.25">
      <c r="F788073" s="195"/>
    </row>
    <row r="788074" spans="6:6" x14ac:dyDescent="0.25">
      <c r="F788074" s="195"/>
    </row>
    <row r="788075" spans="6:6" x14ac:dyDescent="0.25">
      <c r="F788075" s="195"/>
    </row>
    <row r="788076" spans="6:6" x14ac:dyDescent="0.25">
      <c r="F788076" s="195"/>
    </row>
    <row r="788077" spans="6:6" x14ac:dyDescent="0.25">
      <c r="F788077" s="195"/>
    </row>
    <row r="788078" spans="6:6" x14ac:dyDescent="0.25">
      <c r="F788078" s="195"/>
    </row>
    <row r="788079" spans="6:6" x14ac:dyDescent="0.25">
      <c r="F788079" s="195"/>
    </row>
    <row r="788080" spans="6:6" x14ac:dyDescent="0.25">
      <c r="F788080" s="195"/>
    </row>
    <row r="788081" spans="6:6" x14ac:dyDescent="0.25">
      <c r="F788081" s="195"/>
    </row>
    <row r="788082" spans="6:6" x14ac:dyDescent="0.25">
      <c r="F788082" s="195"/>
    </row>
    <row r="788083" spans="6:6" x14ac:dyDescent="0.25">
      <c r="F788083" s="195"/>
    </row>
    <row r="788084" spans="6:6" x14ac:dyDescent="0.25">
      <c r="F788084" s="195"/>
    </row>
    <row r="788085" spans="6:6" x14ac:dyDescent="0.25">
      <c r="F788085" s="195"/>
    </row>
    <row r="788086" spans="6:6" x14ac:dyDescent="0.25">
      <c r="F788086" s="195"/>
    </row>
    <row r="788087" spans="6:6" x14ac:dyDescent="0.25">
      <c r="F788087" s="195"/>
    </row>
    <row r="788088" spans="6:6" x14ac:dyDescent="0.25">
      <c r="F788088" s="195"/>
    </row>
    <row r="788089" spans="6:6" x14ac:dyDescent="0.25">
      <c r="F788089" s="195"/>
    </row>
    <row r="788090" spans="6:6" x14ac:dyDescent="0.25">
      <c r="F788090" s="195"/>
    </row>
    <row r="788091" spans="6:6" x14ac:dyDescent="0.25">
      <c r="F788091" s="195"/>
    </row>
    <row r="788092" spans="6:6" x14ac:dyDescent="0.25">
      <c r="F788092" s="195"/>
    </row>
    <row r="788093" spans="6:6" x14ac:dyDescent="0.25">
      <c r="F788093" s="195"/>
    </row>
    <row r="788094" spans="6:6" x14ac:dyDescent="0.25">
      <c r="F788094" s="195"/>
    </row>
    <row r="788095" spans="6:6" x14ac:dyDescent="0.25">
      <c r="F788095" s="195"/>
    </row>
    <row r="788096" spans="6:6" x14ac:dyDescent="0.25">
      <c r="F788096" s="195"/>
    </row>
    <row r="788097" spans="6:6" x14ac:dyDescent="0.25">
      <c r="F788097" s="195"/>
    </row>
    <row r="788098" spans="6:6" x14ac:dyDescent="0.25">
      <c r="F788098" s="195"/>
    </row>
    <row r="788099" spans="6:6" x14ac:dyDescent="0.25">
      <c r="F788099" s="195"/>
    </row>
    <row r="788100" spans="6:6" x14ac:dyDescent="0.25">
      <c r="F788100" s="195"/>
    </row>
    <row r="788101" spans="6:6" x14ac:dyDescent="0.25">
      <c r="F788101" s="195"/>
    </row>
    <row r="788102" spans="6:6" x14ac:dyDescent="0.25">
      <c r="F788102" s="195"/>
    </row>
    <row r="788103" spans="6:6" x14ac:dyDescent="0.25">
      <c r="F788103" s="195"/>
    </row>
    <row r="788104" spans="6:6" x14ac:dyDescent="0.25">
      <c r="F788104" s="195"/>
    </row>
    <row r="788105" spans="6:6" x14ac:dyDescent="0.25">
      <c r="F788105" s="195"/>
    </row>
    <row r="788106" spans="6:6" x14ac:dyDescent="0.25">
      <c r="F788106" s="195"/>
    </row>
    <row r="788107" spans="6:6" x14ac:dyDescent="0.25">
      <c r="F788107" s="195"/>
    </row>
    <row r="788108" spans="6:6" x14ac:dyDescent="0.25">
      <c r="F788108" s="195"/>
    </row>
    <row r="788109" spans="6:6" x14ac:dyDescent="0.25">
      <c r="F788109" s="195"/>
    </row>
    <row r="788110" spans="6:6" x14ac:dyDescent="0.25">
      <c r="F788110" s="195"/>
    </row>
    <row r="788111" spans="6:6" x14ac:dyDescent="0.25">
      <c r="F788111" s="195"/>
    </row>
    <row r="788112" spans="6:6" x14ac:dyDescent="0.25">
      <c r="F788112" s="195"/>
    </row>
    <row r="788113" spans="6:6" x14ac:dyDescent="0.25">
      <c r="F788113" s="195"/>
    </row>
    <row r="788114" spans="6:6" x14ac:dyDescent="0.25">
      <c r="F788114" s="195"/>
    </row>
    <row r="788115" spans="6:6" x14ac:dyDescent="0.25">
      <c r="F788115" s="195"/>
    </row>
    <row r="788116" spans="6:6" x14ac:dyDescent="0.25">
      <c r="F788116" s="195"/>
    </row>
    <row r="788117" spans="6:6" x14ac:dyDescent="0.25">
      <c r="F788117" s="195"/>
    </row>
    <row r="788118" spans="6:6" x14ac:dyDescent="0.25">
      <c r="F788118" s="195"/>
    </row>
    <row r="788119" spans="6:6" x14ac:dyDescent="0.25">
      <c r="F788119" s="195"/>
    </row>
    <row r="788120" spans="6:6" x14ac:dyDescent="0.25">
      <c r="F788120" s="195"/>
    </row>
    <row r="788121" spans="6:6" x14ac:dyDescent="0.25">
      <c r="F788121" s="195"/>
    </row>
    <row r="788122" spans="6:6" x14ac:dyDescent="0.25">
      <c r="F788122" s="195"/>
    </row>
    <row r="788123" spans="6:6" x14ac:dyDescent="0.25">
      <c r="F788123" s="195"/>
    </row>
    <row r="788124" spans="6:6" x14ac:dyDescent="0.25">
      <c r="F788124" s="195"/>
    </row>
    <row r="788125" spans="6:6" x14ac:dyDescent="0.25">
      <c r="F788125" s="195"/>
    </row>
    <row r="788126" spans="6:6" x14ac:dyDescent="0.25">
      <c r="F788126" s="195"/>
    </row>
    <row r="788127" spans="6:6" x14ac:dyDescent="0.25">
      <c r="F788127" s="195"/>
    </row>
    <row r="788128" spans="6:6" x14ac:dyDescent="0.25">
      <c r="F788128" s="195"/>
    </row>
    <row r="788129" spans="6:6" x14ac:dyDescent="0.25">
      <c r="F788129" s="195"/>
    </row>
    <row r="788130" spans="6:6" x14ac:dyDescent="0.25">
      <c r="F788130" s="195"/>
    </row>
    <row r="788131" spans="6:6" x14ac:dyDescent="0.25">
      <c r="F788131" s="195"/>
    </row>
    <row r="788132" spans="6:6" x14ac:dyDescent="0.25">
      <c r="F788132" s="195"/>
    </row>
    <row r="788133" spans="6:6" x14ac:dyDescent="0.25">
      <c r="F788133" s="195"/>
    </row>
    <row r="788134" spans="6:6" x14ac:dyDescent="0.25">
      <c r="F788134" s="195"/>
    </row>
    <row r="788135" spans="6:6" x14ac:dyDescent="0.25">
      <c r="F788135" s="195"/>
    </row>
    <row r="788136" spans="6:6" x14ac:dyDescent="0.25">
      <c r="F788136" s="195"/>
    </row>
    <row r="788137" spans="6:6" x14ac:dyDescent="0.25">
      <c r="F788137" s="195"/>
    </row>
    <row r="788138" spans="6:6" x14ac:dyDescent="0.25">
      <c r="F788138" s="195"/>
    </row>
    <row r="788139" spans="6:6" x14ac:dyDescent="0.25">
      <c r="F788139" s="195"/>
    </row>
    <row r="788140" spans="6:6" x14ac:dyDescent="0.25">
      <c r="F788140" s="195"/>
    </row>
    <row r="788141" spans="6:6" x14ac:dyDescent="0.25">
      <c r="F788141" s="195"/>
    </row>
    <row r="788142" spans="6:6" x14ac:dyDescent="0.25">
      <c r="F788142" s="195"/>
    </row>
    <row r="788143" spans="6:6" x14ac:dyDescent="0.25">
      <c r="F788143" s="195"/>
    </row>
    <row r="788144" spans="6:6" x14ac:dyDescent="0.25">
      <c r="F788144" s="195"/>
    </row>
    <row r="788145" spans="6:6" x14ac:dyDescent="0.25">
      <c r="F788145" s="195"/>
    </row>
    <row r="788146" spans="6:6" x14ac:dyDescent="0.25">
      <c r="F788146" s="195"/>
    </row>
    <row r="788147" spans="6:6" x14ac:dyDescent="0.25">
      <c r="F788147" s="195"/>
    </row>
    <row r="788148" spans="6:6" x14ac:dyDescent="0.25">
      <c r="F788148" s="195"/>
    </row>
    <row r="788149" spans="6:6" x14ac:dyDescent="0.25">
      <c r="F788149" s="195"/>
    </row>
    <row r="788150" spans="6:6" x14ac:dyDescent="0.25">
      <c r="F788150" s="195"/>
    </row>
    <row r="788151" spans="6:6" x14ac:dyDescent="0.25">
      <c r="F788151" s="195"/>
    </row>
    <row r="788152" spans="6:6" x14ac:dyDescent="0.25">
      <c r="F788152" s="195"/>
    </row>
    <row r="788153" spans="6:6" x14ac:dyDescent="0.25">
      <c r="F788153" s="195"/>
    </row>
    <row r="788154" spans="6:6" x14ac:dyDescent="0.25">
      <c r="F788154" s="195"/>
    </row>
    <row r="788155" spans="6:6" x14ac:dyDescent="0.25">
      <c r="F788155" s="195"/>
    </row>
    <row r="788156" spans="6:6" x14ac:dyDescent="0.25">
      <c r="F788156" s="195"/>
    </row>
    <row r="788157" spans="6:6" x14ac:dyDescent="0.25">
      <c r="F788157" s="195"/>
    </row>
    <row r="788158" spans="6:6" x14ac:dyDescent="0.25">
      <c r="F788158" s="195"/>
    </row>
    <row r="788159" spans="6:6" x14ac:dyDescent="0.25">
      <c r="F788159" s="195"/>
    </row>
    <row r="788160" spans="6:6" x14ac:dyDescent="0.25">
      <c r="F788160" s="195"/>
    </row>
    <row r="788161" spans="6:6" x14ac:dyDescent="0.25">
      <c r="F788161" s="195"/>
    </row>
    <row r="788162" spans="6:6" x14ac:dyDescent="0.25">
      <c r="F788162" s="195"/>
    </row>
    <row r="788163" spans="6:6" x14ac:dyDescent="0.25">
      <c r="F788163" s="195"/>
    </row>
    <row r="788164" spans="6:6" x14ac:dyDescent="0.25">
      <c r="F788164" s="195"/>
    </row>
    <row r="788165" spans="6:6" x14ac:dyDescent="0.25">
      <c r="F788165" s="195"/>
    </row>
    <row r="788166" spans="6:6" x14ac:dyDescent="0.25">
      <c r="F788166" s="195"/>
    </row>
    <row r="788167" spans="6:6" x14ac:dyDescent="0.25">
      <c r="F788167" s="195"/>
    </row>
    <row r="788168" spans="6:6" x14ac:dyDescent="0.25">
      <c r="F788168" s="195"/>
    </row>
    <row r="788169" spans="6:6" x14ac:dyDescent="0.25">
      <c r="F788169" s="195"/>
    </row>
    <row r="788170" spans="6:6" x14ac:dyDescent="0.25">
      <c r="F788170" s="195"/>
    </row>
    <row r="788171" spans="6:6" x14ac:dyDescent="0.25">
      <c r="F788171" s="195"/>
    </row>
    <row r="788172" spans="6:6" x14ac:dyDescent="0.25">
      <c r="F788172" s="195"/>
    </row>
    <row r="788173" spans="6:6" x14ac:dyDescent="0.25">
      <c r="F788173" s="195"/>
    </row>
    <row r="788174" spans="6:6" x14ac:dyDescent="0.25">
      <c r="F788174" s="195"/>
    </row>
    <row r="788175" spans="6:6" x14ac:dyDescent="0.25">
      <c r="F788175" s="195"/>
    </row>
    <row r="788176" spans="6:6" x14ac:dyDescent="0.25">
      <c r="F788176" s="195"/>
    </row>
    <row r="788177" spans="6:6" x14ac:dyDescent="0.25">
      <c r="F788177" s="195"/>
    </row>
    <row r="788178" spans="6:6" x14ac:dyDescent="0.25">
      <c r="F788178" s="195"/>
    </row>
    <row r="788179" spans="6:6" x14ac:dyDescent="0.25">
      <c r="F788179" s="195"/>
    </row>
    <row r="788180" spans="6:6" x14ac:dyDescent="0.25">
      <c r="F788180" s="195"/>
    </row>
    <row r="788181" spans="6:6" x14ac:dyDescent="0.25">
      <c r="F788181" s="195"/>
    </row>
    <row r="788182" spans="6:6" x14ac:dyDescent="0.25">
      <c r="F788182" s="195"/>
    </row>
    <row r="788183" spans="6:6" x14ac:dyDescent="0.25">
      <c r="F788183" s="195"/>
    </row>
    <row r="788184" spans="6:6" x14ac:dyDescent="0.25">
      <c r="F788184" s="195"/>
    </row>
    <row r="788185" spans="6:6" x14ac:dyDescent="0.25">
      <c r="F788185" s="195"/>
    </row>
    <row r="788186" spans="6:6" x14ac:dyDescent="0.25">
      <c r="F788186" s="195"/>
    </row>
    <row r="788187" spans="6:6" x14ac:dyDescent="0.25">
      <c r="F788187" s="195"/>
    </row>
    <row r="788188" spans="6:6" x14ac:dyDescent="0.25">
      <c r="F788188" s="195"/>
    </row>
    <row r="788189" spans="6:6" x14ac:dyDescent="0.25">
      <c r="F788189" s="195"/>
    </row>
    <row r="788190" spans="6:6" x14ac:dyDescent="0.25">
      <c r="F788190" s="195"/>
    </row>
    <row r="788191" spans="6:6" x14ac:dyDescent="0.25">
      <c r="F788191" s="195"/>
    </row>
    <row r="788192" spans="6:6" x14ac:dyDescent="0.25">
      <c r="F788192" s="195"/>
    </row>
    <row r="788193" spans="6:6" x14ac:dyDescent="0.25">
      <c r="F788193" s="195"/>
    </row>
    <row r="788194" spans="6:6" x14ac:dyDescent="0.25">
      <c r="F788194" s="195"/>
    </row>
    <row r="788195" spans="6:6" x14ac:dyDescent="0.25">
      <c r="F788195" s="195"/>
    </row>
    <row r="788196" spans="6:6" x14ac:dyDescent="0.25">
      <c r="F788196" s="195"/>
    </row>
    <row r="788197" spans="6:6" x14ac:dyDescent="0.25">
      <c r="F788197" s="195"/>
    </row>
    <row r="788198" spans="6:6" x14ac:dyDescent="0.25">
      <c r="F788198" s="195"/>
    </row>
    <row r="788199" spans="6:6" x14ac:dyDescent="0.25">
      <c r="F788199" s="195"/>
    </row>
    <row r="788200" spans="6:6" x14ac:dyDescent="0.25">
      <c r="F788200" s="195"/>
    </row>
    <row r="788201" spans="6:6" x14ac:dyDescent="0.25">
      <c r="F788201" s="195"/>
    </row>
    <row r="788202" spans="6:6" x14ac:dyDescent="0.25">
      <c r="F788202" s="195"/>
    </row>
    <row r="788203" spans="6:6" x14ac:dyDescent="0.25">
      <c r="F788203" s="195"/>
    </row>
    <row r="788204" spans="6:6" x14ac:dyDescent="0.25">
      <c r="F788204" s="195"/>
    </row>
    <row r="788205" spans="6:6" x14ac:dyDescent="0.25">
      <c r="F788205" s="195"/>
    </row>
    <row r="788206" spans="6:6" x14ac:dyDescent="0.25">
      <c r="F788206" s="195"/>
    </row>
    <row r="788207" spans="6:6" x14ac:dyDescent="0.25">
      <c r="F788207" s="195"/>
    </row>
    <row r="788208" spans="6:6" x14ac:dyDescent="0.25">
      <c r="F788208" s="195"/>
    </row>
    <row r="788209" spans="6:6" x14ac:dyDescent="0.25">
      <c r="F788209" s="195"/>
    </row>
    <row r="788210" spans="6:6" x14ac:dyDescent="0.25">
      <c r="F788210" s="195"/>
    </row>
    <row r="788211" spans="6:6" x14ac:dyDescent="0.25">
      <c r="F788211" s="195"/>
    </row>
    <row r="788212" spans="6:6" x14ac:dyDescent="0.25">
      <c r="F788212" s="195"/>
    </row>
    <row r="788213" spans="6:6" x14ac:dyDescent="0.25">
      <c r="F788213" s="195"/>
    </row>
    <row r="788214" spans="6:6" x14ac:dyDescent="0.25">
      <c r="F788214" s="195"/>
    </row>
    <row r="788215" spans="6:6" x14ac:dyDescent="0.25">
      <c r="F788215" s="195"/>
    </row>
    <row r="788216" spans="6:6" x14ac:dyDescent="0.25">
      <c r="F788216" s="195"/>
    </row>
    <row r="793334" spans="6:6" x14ac:dyDescent="0.25">
      <c r="F793334" s="195"/>
    </row>
    <row r="793335" spans="6:6" x14ac:dyDescent="0.25">
      <c r="F793335" s="195"/>
    </row>
    <row r="793336" spans="6:6" x14ac:dyDescent="0.25">
      <c r="F793336" s="195"/>
    </row>
    <row r="793337" spans="6:6" x14ac:dyDescent="0.25">
      <c r="F793337" s="195"/>
    </row>
    <row r="793338" spans="6:6" x14ac:dyDescent="0.25">
      <c r="F793338" s="195"/>
    </row>
    <row r="793339" spans="6:6" x14ac:dyDescent="0.25">
      <c r="F793339" s="195"/>
    </row>
    <row r="793340" spans="6:6" x14ac:dyDescent="0.25">
      <c r="F793340" s="195"/>
    </row>
    <row r="793341" spans="6:6" x14ac:dyDescent="0.25">
      <c r="F793341" s="195"/>
    </row>
    <row r="793342" spans="6:6" x14ac:dyDescent="0.25">
      <c r="F793342" s="195"/>
    </row>
    <row r="793343" spans="6:6" x14ac:dyDescent="0.25">
      <c r="F793343" s="195"/>
    </row>
    <row r="793344" spans="6:6" x14ac:dyDescent="0.25">
      <c r="F793344" s="195"/>
    </row>
    <row r="793345" spans="6:6" x14ac:dyDescent="0.25">
      <c r="F793345" s="195"/>
    </row>
    <row r="793346" spans="6:6" x14ac:dyDescent="0.25">
      <c r="F793346" s="195"/>
    </row>
    <row r="793347" spans="6:6" x14ac:dyDescent="0.25">
      <c r="F793347" s="195"/>
    </row>
    <row r="793348" spans="6:6" x14ac:dyDescent="0.25">
      <c r="F793348" s="195"/>
    </row>
    <row r="793349" spans="6:6" x14ac:dyDescent="0.25">
      <c r="F793349" s="195"/>
    </row>
    <row r="793350" spans="6:6" x14ac:dyDescent="0.25">
      <c r="F793350" s="195"/>
    </row>
    <row r="793351" spans="6:6" x14ac:dyDescent="0.25">
      <c r="F793351" s="195"/>
    </row>
    <row r="793352" spans="6:6" x14ac:dyDescent="0.25">
      <c r="F793352" s="195"/>
    </row>
    <row r="793353" spans="6:6" x14ac:dyDescent="0.25">
      <c r="F793353" s="195"/>
    </row>
    <row r="793354" spans="6:6" x14ac:dyDescent="0.25">
      <c r="F793354" s="195"/>
    </row>
    <row r="793355" spans="6:6" x14ac:dyDescent="0.25">
      <c r="F793355" s="195"/>
    </row>
    <row r="793356" spans="6:6" x14ac:dyDescent="0.25">
      <c r="F793356" s="195"/>
    </row>
    <row r="793357" spans="6:6" x14ac:dyDescent="0.25">
      <c r="F793357" s="195"/>
    </row>
    <row r="793358" spans="6:6" x14ac:dyDescent="0.25">
      <c r="F793358" s="195"/>
    </row>
    <row r="793359" spans="6:6" x14ac:dyDescent="0.25">
      <c r="F793359" s="195"/>
    </row>
    <row r="793360" spans="6:6" x14ac:dyDescent="0.25">
      <c r="F793360" s="195"/>
    </row>
    <row r="793361" spans="6:6" x14ac:dyDescent="0.25">
      <c r="F793361" s="195"/>
    </row>
    <row r="793362" spans="6:6" x14ac:dyDescent="0.25">
      <c r="F793362" s="195"/>
    </row>
    <row r="793363" spans="6:6" x14ac:dyDescent="0.25">
      <c r="F793363" s="195"/>
    </row>
    <row r="793364" spans="6:6" x14ac:dyDescent="0.25">
      <c r="F793364" s="195"/>
    </row>
    <row r="793365" spans="6:6" x14ac:dyDescent="0.25">
      <c r="F793365" s="195"/>
    </row>
    <row r="793366" spans="6:6" x14ac:dyDescent="0.25">
      <c r="F793366" s="195"/>
    </row>
    <row r="793367" spans="6:6" x14ac:dyDescent="0.25">
      <c r="F793367" s="195"/>
    </row>
    <row r="793368" spans="6:6" x14ac:dyDescent="0.25">
      <c r="F793368" s="195"/>
    </row>
    <row r="793369" spans="6:6" x14ac:dyDescent="0.25">
      <c r="F793369" s="195"/>
    </row>
    <row r="793370" spans="6:6" x14ac:dyDescent="0.25">
      <c r="F793370" s="195"/>
    </row>
    <row r="793371" spans="6:6" x14ac:dyDescent="0.25">
      <c r="F793371" s="195"/>
    </row>
    <row r="793372" spans="6:6" x14ac:dyDescent="0.25">
      <c r="F793372" s="195"/>
    </row>
    <row r="793373" spans="6:6" x14ac:dyDescent="0.25">
      <c r="F793373" s="195"/>
    </row>
    <row r="793374" spans="6:6" x14ac:dyDescent="0.25">
      <c r="F793374" s="195"/>
    </row>
    <row r="793375" spans="6:6" x14ac:dyDescent="0.25">
      <c r="F793375" s="195"/>
    </row>
    <row r="793376" spans="6:6" x14ac:dyDescent="0.25">
      <c r="F793376" s="195"/>
    </row>
    <row r="793377" spans="6:6" x14ac:dyDescent="0.25">
      <c r="F793377" s="195"/>
    </row>
    <row r="793378" spans="6:6" x14ac:dyDescent="0.25">
      <c r="F793378" s="195"/>
    </row>
    <row r="793379" spans="6:6" x14ac:dyDescent="0.25">
      <c r="F793379" s="195"/>
    </row>
    <row r="793380" spans="6:6" x14ac:dyDescent="0.25">
      <c r="F793380" s="195"/>
    </row>
    <row r="793381" spans="6:6" x14ac:dyDescent="0.25">
      <c r="F793381" s="195"/>
    </row>
    <row r="793382" spans="6:6" x14ac:dyDescent="0.25">
      <c r="F793382" s="195"/>
    </row>
    <row r="793383" spans="6:6" x14ac:dyDescent="0.25">
      <c r="F793383" s="195"/>
    </row>
    <row r="793384" spans="6:6" x14ac:dyDescent="0.25">
      <c r="F793384" s="195"/>
    </row>
    <row r="793385" spans="6:6" x14ac:dyDescent="0.25">
      <c r="F793385" s="195"/>
    </row>
    <row r="793386" spans="6:6" x14ac:dyDescent="0.25">
      <c r="F793386" s="195"/>
    </row>
    <row r="793387" spans="6:6" x14ac:dyDescent="0.25">
      <c r="F793387" s="195"/>
    </row>
    <row r="793388" spans="6:6" x14ac:dyDescent="0.25">
      <c r="F793388" s="195"/>
    </row>
    <row r="793389" spans="6:6" x14ac:dyDescent="0.25">
      <c r="F793389" s="195"/>
    </row>
    <row r="793390" spans="6:6" x14ac:dyDescent="0.25">
      <c r="F793390" s="195"/>
    </row>
    <row r="793391" spans="6:6" x14ac:dyDescent="0.25">
      <c r="F793391" s="195"/>
    </row>
    <row r="793392" spans="6:6" x14ac:dyDescent="0.25">
      <c r="F793392" s="195"/>
    </row>
    <row r="793393" spans="6:6" x14ac:dyDescent="0.25">
      <c r="F793393" s="195"/>
    </row>
    <row r="793394" spans="6:6" x14ac:dyDescent="0.25">
      <c r="F793394" s="195"/>
    </row>
    <row r="793395" spans="6:6" x14ac:dyDescent="0.25">
      <c r="F793395" s="195"/>
    </row>
    <row r="793396" spans="6:6" x14ac:dyDescent="0.25">
      <c r="F793396" s="195"/>
    </row>
    <row r="793397" spans="6:6" x14ac:dyDescent="0.25">
      <c r="F793397" s="195"/>
    </row>
    <row r="793398" spans="6:6" x14ac:dyDescent="0.25">
      <c r="F793398" s="195"/>
    </row>
    <row r="793399" spans="6:6" x14ac:dyDescent="0.25">
      <c r="F793399" s="195"/>
    </row>
    <row r="793400" spans="6:6" x14ac:dyDescent="0.25">
      <c r="F793400" s="195"/>
    </row>
    <row r="793401" spans="6:6" x14ac:dyDescent="0.25">
      <c r="F793401" s="195"/>
    </row>
    <row r="793402" spans="6:6" x14ac:dyDescent="0.25">
      <c r="F793402" s="195"/>
    </row>
    <row r="793403" spans="6:6" x14ac:dyDescent="0.25">
      <c r="F793403" s="195"/>
    </row>
    <row r="793404" spans="6:6" x14ac:dyDescent="0.25">
      <c r="F793404" s="195"/>
    </row>
    <row r="793405" spans="6:6" x14ac:dyDescent="0.25">
      <c r="F793405" s="195"/>
    </row>
    <row r="793406" spans="6:6" x14ac:dyDescent="0.25">
      <c r="F793406" s="195"/>
    </row>
    <row r="793407" spans="6:6" x14ac:dyDescent="0.25">
      <c r="F793407" s="195"/>
    </row>
    <row r="793408" spans="6:6" x14ac:dyDescent="0.25">
      <c r="F793408" s="195"/>
    </row>
    <row r="793409" spans="6:6" x14ac:dyDescent="0.25">
      <c r="F793409" s="195"/>
    </row>
    <row r="793410" spans="6:6" x14ac:dyDescent="0.25">
      <c r="F793410" s="195"/>
    </row>
    <row r="793411" spans="6:6" x14ac:dyDescent="0.25">
      <c r="F793411" s="195"/>
    </row>
    <row r="793412" spans="6:6" x14ac:dyDescent="0.25">
      <c r="F793412" s="195"/>
    </row>
    <row r="793413" spans="6:6" x14ac:dyDescent="0.25">
      <c r="F793413" s="195"/>
    </row>
    <row r="793414" spans="6:6" x14ac:dyDescent="0.25">
      <c r="F793414" s="195"/>
    </row>
    <row r="793415" spans="6:6" x14ac:dyDescent="0.25">
      <c r="F793415" s="195"/>
    </row>
    <row r="793416" spans="6:6" x14ac:dyDescent="0.25">
      <c r="F793416" s="195"/>
    </row>
    <row r="793417" spans="6:6" x14ac:dyDescent="0.25">
      <c r="F793417" s="195"/>
    </row>
    <row r="793418" spans="6:6" x14ac:dyDescent="0.25">
      <c r="F793418" s="195"/>
    </row>
    <row r="793419" spans="6:6" x14ac:dyDescent="0.25">
      <c r="F793419" s="195"/>
    </row>
    <row r="793420" spans="6:6" x14ac:dyDescent="0.25">
      <c r="F793420" s="195"/>
    </row>
    <row r="793421" spans="6:6" x14ac:dyDescent="0.25">
      <c r="F793421" s="195"/>
    </row>
    <row r="793422" spans="6:6" x14ac:dyDescent="0.25">
      <c r="F793422" s="195"/>
    </row>
    <row r="793423" spans="6:6" x14ac:dyDescent="0.25">
      <c r="F793423" s="195"/>
    </row>
    <row r="793424" spans="6:6" x14ac:dyDescent="0.25">
      <c r="F793424" s="195"/>
    </row>
    <row r="793425" spans="6:6" x14ac:dyDescent="0.25">
      <c r="F793425" s="195"/>
    </row>
    <row r="793426" spans="6:6" x14ac:dyDescent="0.25">
      <c r="F793426" s="195"/>
    </row>
    <row r="793427" spans="6:6" x14ac:dyDescent="0.25">
      <c r="F793427" s="195"/>
    </row>
    <row r="793428" spans="6:6" x14ac:dyDescent="0.25">
      <c r="F793428" s="195"/>
    </row>
    <row r="793429" spans="6:6" x14ac:dyDescent="0.25">
      <c r="F793429" s="195"/>
    </row>
    <row r="793430" spans="6:6" x14ac:dyDescent="0.25">
      <c r="F793430" s="195"/>
    </row>
    <row r="793431" spans="6:6" x14ac:dyDescent="0.25">
      <c r="F793431" s="195"/>
    </row>
    <row r="793432" spans="6:6" x14ac:dyDescent="0.25">
      <c r="F793432" s="195"/>
    </row>
    <row r="793433" spans="6:6" x14ac:dyDescent="0.25">
      <c r="F793433" s="195"/>
    </row>
    <row r="793434" spans="6:6" x14ac:dyDescent="0.25">
      <c r="F793434" s="195"/>
    </row>
    <row r="793435" spans="6:6" x14ac:dyDescent="0.25">
      <c r="F793435" s="195"/>
    </row>
    <row r="793436" spans="6:6" x14ac:dyDescent="0.25">
      <c r="F793436" s="195"/>
    </row>
    <row r="793437" spans="6:6" x14ac:dyDescent="0.25">
      <c r="F793437" s="195"/>
    </row>
    <row r="793438" spans="6:6" x14ac:dyDescent="0.25">
      <c r="F793438" s="195"/>
    </row>
    <row r="793439" spans="6:6" x14ac:dyDescent="0.25">
      <c r="F793439" s="195"/>
    </row>
    <row r="793440" spans="6:6" x14ac:dyDescent="0.25">
      <c r="F793440" s="195"/>
    </row>
    <row r="793441" spans="6:6" x14ac:dyDescent="0.25">
      <c r="F793441" s="195"/>
    </row>
    <row r="793442" spans="6:6" x14ac:dyDescent="0.25">
      <c r="F793442" s="195"/>
    </row>
    <row r="793443" spans="6:6" x14ac:dyDescent="0.25">
      <c r="F793443" s="195"/>
    </row>
    <row r="793444" spans="6:6" x14ac:dyDescent="0.25">
      <c r="F793444" s="195"/>
    </row>
    <row r="793445" spans="6:6" x14ac:dyDescent="0.25">
      <c r="F793445" s="195"/>
    </row>
    <row r="793446" spans="6:6" x14ac:dyDescent="0.25">
      <c r="F793446" s="195"/>
    </row>
    <row r="793447" spans="6:6" x14ac:dyDescent="0.25">
      <c r="F793447" s="195"/>
    </row>
    <row r="793448" spans="6:6" x14ac:dyDescent="0.25">
      <c r="F793448" s="195"/>
    </row>
    <row r="793449" spans="6:6" x14ac:dyDescent="0.25">
      <c r="F793449" s="195"/>
    </row>
    <row r="793450" spans="6:6" x14ac:dyDescent="0.25">
      <c r="F793450" s="195"/>
    </row>
    <row r="793451" spans="6:6" x14ac:dyDescent="0.25">
      <c r="F793451" s="195"/>
    </row>
    <row r="793452" spans="6:6" x14ac:dyDescent="0.25">
      <c r="F793452" s="195"/>
    </row>
    <row r="793453" spans="6:6" x14ac:dyDescent="0.25">
      <c r="F793453" s="195"/>
    </row>
    <row r="793454" spans="6:6" x14ac:dyDescent="0.25">
      <c r="F793454" s="195"/>
    </row>
    <row r="793455" spans="6:6" x14ac:dyDescent="0.25">
      <c r="F793455" s="195"/>
    </row>
    <row r="793456" spans="6:6" x14ac:dyDescent="0.25">
      <c r="F793456" s="195"/>
    </row>
    <row r="793457" spans="6:6" x14ac:dyDescent="0.25">
      <c r="F793457" s="195"/>
    </row>
    <row r="793458" spans="6:6" x14ac:dyDescent="0.25">
      <c r="F793458" s="195"/>
    </row>
    <row r="793459" spans="6:6" x14ac:dyDescent="0.25">
      <c r="F793459" s="195"/>
    </row>
    <row r="793460" spans="6:6" x14ac:dyDescent="0.25">
      <c r="F793460" s="195"/>
    </row>
    <row r="793461" spans="6:6" x14ac:dyDescent="0.25">
      <c r="F793461" s="195"/>
    </row>
    <row r="793462" spans="6:6" x14ac:dyDescent="0.25">
      <c r="F793462" s="195"/>
    </row>
    <row r="793463" spans="6:6" x14ac:dyDescent="0.25">
      <c r="F793463" s="195"/>
    </row>
    <row r="793464" spans="6:6" x14ac:dyDescent="0.25">
      <c r="F793464" s="195"/>
    </row>
    <row r="793465" spans="6:6" x14ac:dyDescent="0.25">
      <c r="F793465" s="195"/>
    </row>
    <row r="793466" spans="6:6" x14ac:dyDescent="0.25">
      <c r="F793466" s="195"/>
    </row>
    <row r="793467" spans="6:6" x14ac:dyDescent="0.25">
      <c r="F793467" s="195"/>
    </row>
    <row r="793468" spans="6:6" x14ac:dyDescent="0.25">
      <c r="F793468" s="195"/>
    </row>
    <row r="793469" spans="6:6" x14ac:dyDescent="0.25">
      <c r="F793469" s="195"/>
    </row>
    <row r="793470" spans="6:6" x14ac:dyDescent="0.25">
      <c r="F793470" s="195"/>
    </row>
    <row r="793471" spans="6:6" x14ac:dyDescent="0.25">
      <c r="F793471" s="195"/>
    </row>
    <row r="793472" spans="6:6" x14ac:dyDescent="0.25">
      <c r="F793472" s="195"/>
    </row>
    <row r="793473" spans="6:6" x14ac:dyDescent="0.25">
      <c r="F793473" s="195"/>
    </row>
    <row r="793474" spans="6:6" x14ac:dyDescent="0.25">
      <c r="F793474" s="195"/>
    </row>
    <row r="793475" spans="6:6" x14ac:dyDescent="0.25">
      <c r="F793475" s="195"/>
    </row>
    <row r="793476" spans="6:6" x14ac:dyDescent="0.25">
      <c r="F793476" s="195"/>
    </row>
    <row r="793477" spans="6:6" x14ac:dyDescent="0.25">
      <c r="F793477" s="195"/>
    </row>
    <row r="793478" spans="6:6" x14ac:dyDescent="0.25">
      <c r="F793478" s="195"/>
    </row>
    <row r="793479" spans="6:6" x14ac:dyDescent="0.25">
      <c r="F793479" s="195"/>
    </row>
    <row r="793480" spans="6:6" x14ac:dyDescent="0.25">
      <c r="F793480" s="195"/>
    </row>
    <row r="793481" spans="6:6" x14ac:dyDescent="0.25">
      <c r="F793481" s="195"/>
    </row>
    <row r="793482" spans="6:6" x14ac:dyDescent="0.25">
      <c r="F793482" s="195"/>
    </row>
    <row r="793483" spans="6:6" x14ac:dyDescent="0.25">
      <c r="F793483" s="195"/>
    </row>
    <row r="793484" spans="6:6" x14ac:dyDescent="0.25">
      <c r="F793484" s="195"/>
    </row>
    <row r="793485" spans="6:6" x14ac:dyDescent="0.25">
      <c r="F793485" s="195"/>
    </row>
    <row r="793486" spans="6:6" x14ac:dyDescent="0.25">
      <c r="F793486" s="195"/>
    </row>
    <row r="793487" spans="6:6" x14ac:dyDescent="0.25">
      <c r="F793487" s="195"/>
    </row>
    <row r="793488" spans="6:6" x14ac:dyDescent="0.25">
      <c r="F793488" s="195"/>
    </row>
    <row r="793489" spans="6:6" x14ac:dyDescent="0.25">
      <c r="F793489" s="195"/>
    </row>
    <row r="793490" spans="6:6" x14ac:dyDescent="0.25">
      <c r="F793490" s="195"/>
    </row>
    <row r="793491" spans="6:6" x14ac:dyDescent="0.25">
      <c r="F793491" s="195"/>
    </row>
    <row r="793492" spans="6:6" x14ac:dyDescent="0.25">
      <c r="F793492" s="195"/>
    </row>
    <row r="793493" spans="6:6" x14ac:dyDescent="0.25">
      <c r="F793493" s="195"/>
    </row>
    <row r="793494" spans="6:6" x14ac:dyDescent="0.25">
      <c r="F793494" s="195"/>
    </row>
    <row r="793495" spans="6:6" x14ac:dyDescent="0.25">
      <c r="F793495" s="195"/>
    </row>
    <row r="793496" spans="6:6" x14ac:dyDescent="0.25">
      <c r="F793496" s="195"/>
    </row>
    <row r="793497" spans="6:6" x14ac:dyDescent="0.25">
      <c r="F793497" s="195"/>
    </row>
    <row r="793498" spans="6:6" x14ac:dyDescent="0.25">
      <c r="F793498" s="195"/>
    </row>
    <row r="793499" spans="6:6" x14ac:dyDescent="0.25">
      <c r="F793499" s="195"/>
    </row>
    <row r="793500" spans="6:6" x14ac:dyDescent="0.25">
      <c r="F793500" s="195"/>
    </row>
    <row r="793501" spans="6:6" x14ac:dyDescent="0.25">
      <c r="F793501" s="195"/>
    </row>
    <row r="793502" spans="6:6" x14ac:dyDescent="0.25">
      <c r="F793502" s="195"/>
    </row>
    <row r="793503" spans="6:6" x14ac:dyDescent="0.25">
      <c r="F793503" s="195"/>
    </row>
    <row r="793504" spans="6:6" x14ac:dyDescent="0.25">
      <c r="F793504" s="195"/>
    </row>
    <row r="793505" spans="6:6" x14ac:dyDescent="0.25">
      <c r="F793505" s="195"/>
    </row>
    <row r="793506" spans="6:6" x14ac:dyDescent="0.25">
      <c r="F793506" s="195"/>
    </row>
    <row r="793507" spans="6:6" x14ac:dyDescent="0.25">
      <c r="F793507" s="195"/>
    </row>
    <row r="793508" spans="6:6" x14ac:dyDescent="0.25">
      <c r="F793508" s="195"/>
    </row>
    <row r="793509" spans="6:6" x14ac:dyDescent="0.25">
      <c r="F793509" s="195"/>
    </row>
    <row r="793510" spans="6:6" x14ac:dyDescent="0.25">
      <c r="F793510" s="195"/>
    </row>
    <row r="793511" spans="6:6" x14ac:dyDescent="0.25">
      <c r="F793511" s="195"/>
    </row>
    <row r="793512" spans="6:6" x14ac:dyDescent="0.25">
      <c r="F793512" s="195"/>
    </row>
    <row r="793513" spans="6:6" x14ac:dyDescent="0.25">
      <c r="F793513" s="195"/>
    </row>
    <row r="793514" spans="6:6" x14ac:dyDescent="0.25">
      <c r="F793514" s="195"/>
    </row>
    <row r="793515" spans="6:6" x14ac:dyDescent="0.25">
      <c r="F793515" s="195"/>
    </row>
    <row r="793516" spans="6:6" x14ac:dyDescent="0.25">
      <c r="F793516" s="195"/>
    </row>
    <row r="793517" spans="6:6" x14ac:dyDescent="0.25">
      <c r="F793517" s="195"/>
    </row>
    <row r="793518" spans="6:6" x14ac:dyDescent="0.25">
      <c r="F793518" s="195"/>
    </row>
    <row r="793519" spans="6:6" x14ac:dyDescent="0.25">
      <c r="F793519" s="195"/>
    </row>
    <row r="793520" spans="6:6" x14ac:dyDescent="0.25">
      <c r="F793520" s="195"/>
    </row>
    <row r="793521" spans="6:6" x14ac:dyDescent="0.25">
      <c r="F793521" s="195"/>
    </row>
    <row r="793522" spans="6:6" x14ac:dyDescent="0.25">
      <c r="F793522" s="195"/>
    </row>
    <row r="793523" spans="6:6" x14ac:dyDescent="0.25">
      <c r="F793523" s="195"/>
    </row>
    <row r="793524" spans="6:6" x14ac:dyDescent="0.25">
      <c r="F793524" s="195"/>
    </row>
    <row r="793525" spans="6:6" x14ac:dyDescent="0.25">
      <c r="F793525" s="195"/>
    </row>
    <row r="793526" spans="6:6" x14ac:dyDescent="0.25">
      <c r="F793526" s="195"/>
    </row>
    <row r="793527" spans="6:6" x14ac:dyDescent="0.25">
      <c r="F793527" s="195"/>
    </row>
    <row r="793528" spans="6:6" x14ac:dyDescent="0.25">
      <c r="F793528" s="195"/>
    </row>
    <row r="793529" spans="6:6" x14ac:dyDescent="0.25">
      <c r="F793529" s="195"/>
    </row>
    <row r="793530" spans="6:6" x14ac:dyDescent="0.25">
      <c r="F793530" s="195"/>
    </row>
    <row r="793531" spans="6:6" x14ac:dyDescent="0.25">
      <c r="F793531" s="195"/>
    </row>
    <row r="793532" spans="6:6" x14ac:dyDescent="0.25">
      <c r="F793532" s="195"/>
    </row>
    <row r="793533" spans="6:6" x14ac:dyDescent="0.25">
      <c r="F793533" s="195"/>
    </row>
    <row r="793534" spans="6:6" x14ac:dyDescent="0.25">
      <c r="F793534" s="195"/>
    </row>
    <row r="793535" spans="6:6" x14ac:dyDescent="0.25">
      <c r="F793535" s="195"/>
    </row>
    <row r="793536" spans="6:6" x14ac:dyDescent="0.25">
      <c r="F793536" s="195"/>
    </row>
    <row r="793537" spans="6:6" x14ac:dyDescent="0.25">
      <c r="F793537" s="195"/>
    </row>
    <row r="793538" spans="6:6" x14ac:dyDescent="0.25">
      <c r="F793538" s="195"/>
    </row>
    <row r="793539" spans="6:6" x14ac:dyDescent="0.25">
      <c r="F793539" s="195"/>
    </row>
    <row r="793540" spans="6:6" x14ac:dyDescent="0.25">
      <c r="F793540" s="195"/>
    </row>
    <row r="793541" spans="6:6" x14ac:dyDescent="0.25">
      <c r="F793541" s="195"/>
    </row>
    <row r="793542" spans="6:6" x14ac:dyDescent="0.25">
      <c r="F793542" s="195"/>
    </row>
    <row r="793543" spans="6:6" x14ac:dyDescent="0.25">
      <c r="F793543" s="195"/>
    </row>
    <row r="793544" spans="6:6" x14ac:dyDescent="0.25">
      <c r="F793544" s="195"/>
    </row>
    <row r="793545" spans="6:6" x14ac:dyDescent="0.25">
      <c r="F793545" s="195"/>
    </row>
    <row r="793546" spans="6:6" x14ac:dyDescent="0.25">
      <c r="F793546" s="195"/>
    </row>
    <row r="793547" spans="6:6" x14ac:dyDescent="0.25">
      <c r="F793547" s="195"/>
    </row>
    <row r="793548" spans="6:6" x14ac:dyDescent="0.25">
      <c r="F793548" s="195"/>
    </row>
    <row r="793549" spans="6:6" x14ac:dyDescent="0.25">
      <c r="F793549" s="195"/>
    </row>
    <row r="793550" spans="6:6" x14ac:dyDescent="0.25">
      <c r="F793550" s="195"/>
    </row>
    <row r="793551" spans="6:6" x14ac:dyDescent="0.25">
      <c r="F793551" s="195"/>
    </row>
    <row r="793552" spans="6:6" x14ac:dyDescent="0.25">
      <c r="F793552" s="195"/>
    </row>
    <row r="793553" spans="6:6" x14ac:dyDescent="0.25">
      <c r="F793553" s="195"/>
    </row>
    <row r="793554" spans="6:6" x14ac:dyDescent="0.25">
      <c r="F793554" s="195"/>
    </row>
    <row r="793555" spans="6:6" x14ac:dyDescent="0.25">
      <c r="F793555" s="195"/>
    </row>
    <row r="793556" spans="6:6" x14ac:dyDescent="0.25">
      <c r="F793556" s="195"/>
    </row>
    <row r="793557" spans="6:6" x14ac:dyDescent="0.25">
      <c r="F793557" s="195"/>
    </row>
    <row r="793558" spans="6:6" x14ac:dyDescent="0.25">
      <c r="F793558" s="195"/>
    </row>
    <row r="793559" spans="6:6" x14ac:dyDescent="0.25">
      <c r="F793559" s="195"/>
    </row>
    <row r="793560" spans="6:6" x14ac:dyDescent="0.25">
      <c r="F793560" s="195"/>
    </row>
    <row r="793561" spans="6:6" x14ac:dyDescent="0.25">
      <c r="F793561" s="195"/>
    </row>
    <row r="793562" spans="6:6" x14ac:dyDescent="0.25">
      <c r="F793562" s="195"/>
    </row>
    <row r="793563" spans="6:6" x14ac:dyDescent="0.25">
      <c r="F793563" s="195"/>
    </row>
    <row r="793564" spans="6:6" x14ac:dyDescent="0.25">
      <c r="F793564" s="195"/>
    </row>
    <row r="793565" spans="6:6" x14ac:dyDescent="0.25">
      <c r="F793565" s="195"/>
    </row>
    <row r="793566" spans="6:6" x14ac:dyDescent="0.25">
      <c r="F793566" s="195"/>
    </row>
    <row r="793567" spans="6:6" x14ac:dyDescent="0.25">
      <c r="F793567" s="195"/>
    </row>
    <row r="793568" spans="6:6" x14ac:dyDescent="0.25">
      <c r="F793568" s="195"/>
    </row>
    <row r="793569" spans="6:6" x14ac:dyDescent="0.25">
      <c r="F793569" s="195"/>
    </row>
    <row r="793570" spans="6:6" x14ac:dyDescent="0.25">
      <c r="F793570" s="195"/>
    </row>
    <row r="793571" spans="6:6" x14ac:dyDescent="0.25">
      <c r="F793571" s="195"/>
    </row>
    <row r="793572" spans="6:6" x14ac:dyDescent="0.25">
      <c r="F793572" s="195"/>
    </row>
    <row r="793573" spans="6:6" x14ac:dyDescent="0.25">
      <c r="F793573" s="195"/>
    </row>
    <row r="793574" spans="6:6" x14ac:dyDescent="0.25">
      <c r="F793574" s="195"/>
    </row>
    <row r="793575" spans="6:6" x14ac:dyDescent="0.25">
      <c r="F793575" s="195"/>
    </row>
    <row r="793576" spans="6:6" x14ac:dyDescent="0.25">
      <c r="F793576" s="195"/>
    </row>
    <row r="793577" spans="6:6" x14ac:dyDescent="0.25">
      <c r="F793577" s="195"/>
    </row>
    <row r="793578" spans="6:6" x14ac:dyDescent="0.25">
      <c r="F793578" s="195"/>
    </row>
    <row r="793579" spans="6:6" x14ac:dyDescent="0.25">
      <c r="F793579" s="195"/>
    </row>
    <row r="793580" spans="6:6" x14ac:dyDescent="0.25">
      <c r="F793580" s="195"/>
    </row>
    <row r="793581" spans="6:6" x14ac:dyDescent="0.25">
      <c r="F793581" s="195"/>
    </row>
    <row r="793582" spans="6:6" x14ac:dyDescent="0.25">
      <c r="F793582" s="195"/>
    </row>
    <row r="793583" spans="6:6" x14ac:dyDescent="0.25">
      <c r="F793583" s="195"/>
    </row>
    <row r="793584" spans="6:6" x14ac:dyDescent="0.25">
      <c r="F793584" s="195"/>
    </row>
    <row r="793585" spans="6:6" x14ac:dyDescent="0.25">
      <c r="F793585" s="195"/>
    </row>
    <row r="793586" spans="6:6" x14ac:dyDescent="0.25">
      <c r="F793586" s="195"/>
    </row>
    <row r="793587" spans="6:6" x14ac:dyDescent="0.25">
      <c r="F793587" s="195"/>
    </row>
    <row r="793588" spans="6:6" x14ac:dyDescent="0.25">
      <c r="F793588" s="195"/>
    </row>
    <row r="793589" spans="6:6" x14ac:dyDescent="0.25">
      <c r="F793589" s="195"/>
    </row>
    <row r="793590" spans="6:6" x14ac:dyDescent="0.25">
      <c r="F793590" s="195"/>
    </row>
    <row r="793591" spans="6:6" x14ac:dyDescent="0.25">
      <c r="F793591" s="195"/>
    </row>
    <row r="793592" spans="6:6" x14ac:dyDescent="0.25">
      <c r="F793592" s="195"/>
    </row>
    <row r="793593" spans="6:6" x14ac:dyDescent="0.25">
      <c r="F793593" s="195"/>
    </row>
    <row r="793594" spans="6:6" x14ac:dyDescent="0.25">
      <c r="F793594" s="195"/>
    </row>
    <row r="793595" spans="6:6" x14ac:dyDescent="0.25">
      <c r="F793595" s="195"/>
    </row>
    <row r="793596" spans="6:6" x14ac:dyDescent="0.25">
      <c r="F793596" s="195"/>
    </row>
    <row r="793597" spans="6:6" x14ac:dyDescent="0.25">
      <c r="F793597" s="195"/>
    </row>
    <row r="793598" spans="6:6" x14ac:dyDescent="0.25">
      <c r="F793598" s="195"/>
    </row>
    <row r="793599" spans="6:6" x14ac:dyDescent="0.25">
      <c r="F793599" s="195"/>
    </row>
    <row r="793600" spans="6:6" x14ac:dyDescent="0.25">
      <c r="F793600" s="195"/>
    </row>
    <row r="793601" spans="6:6" x14ac:dyDescent="0.25">
      <c r="F793601" s="195"/>
    </row>
    <row r="793602" spans="6:6" x14ac:dyDescent="0.25">
      <c r="F793602" s="195"/>
    </row>
    <row r="793603" spans="6:6" x14ac:dyDescent="0.25">
      <c r="F793603" s="195"/>
    </row>
    <row r="793604" spans="6:6" x14ac:dyDescent="0.25">
      <c r="F793604" s="195"/>
    </row>
    <row r="793605" spans="6:6" x14ac:dyDescent="0.25">
      <c r="F793605" s="195"/>
    </row>
    <row r="793606" spans="6:6" x14ac:dyDescent="0.25">
      <c r="F793606" s="195"/>
    </row>
    <row r="793607" spans="6:6" x14ac:dyDescent="0.25">
      <c r="F793607" s="195"/>
    </row>
    <row r="793608" spans="6:6" x14ac:dyDescent="0.25">
      <c r="F793608" s="195"/>
    </row>
    <row r="793609" spans="6:6" x14ac:dyDescent="0.25">
      <c r="F793609" s="195"/>
    </row>
    <row r="793610" spans="6:6" x14ac:dyDescent="0.25">
      <c r="F793610" s="195"/>
    </row>
    <row r="793611" spans="6:6" x14ac:dyDescent="0.25">
      <c r="F793611" s="195"/>
    </row>
    <row r="793612" spans="6:6" x14ac:dyDescent="0.25">
      <c r="F793612" s="195"/>
    </row>
    <row r="793613" spans="6:6" x14ac:dyDescent="0.25">
      <c r="F793613" s="195"/>
    </row>
    <row r="793614" spans="6:6" x14ac:dyDescent="0.25">
      <c r="F793614" s="195"/>
    </row>
    <row r="793615" spans="6:6" x14ac:dyDescent="0.25">
      <c r="F793615" s="195"/>
    </row>
    <row r="793616" spans="6:6" x14ac:dyDescent="0.25">
      <c r="F793616" s="195"/>
    </row>
    <row r="793617" spans="6:6" x14ac:dyDescent="0.25">
      <c r="F793617" s="195"/>
    </row>
    <row r="793618" spans="6:6" x14ac:dyDescent="0.25">
      <c r="F793618" s="195"/>
    </row>
    <row r="793619" spans="6:6" x14ac:dyDescent="0.25">
      <c r="F793619" s="195"/>
    </row>
    <row r="793620" spans="6:6" x14ac:dyDescent="0.25">
      <c r="F793620" s="195"/>
    </row>
    <row r="793621" spans="6:6" x14ac:dyDescent="0.25">
      <c r="F793621" s="195"/>
    </row>
    <row r="793622" spans="6:6" x14ac:dyDescent="0.25">
      <c r="F793622" s="195"/>
    </row>
    <row r="793623" spans="6:6" x14ac:dyDescent="0.25">
      <c r="F793623" s="195"/>
    </row>
    <row r="793624" spans="6:6" x14ac:dyDescent="0.25">
      <c r="F793624" s="195"/>
    </row>
    <row r="793625" spans="6:6" x14ac:dyDescent="0.25">
      <c r="F793625" s="195"/>
    </row>
    <row r="793626" spans="6:6" x14ac:dyDescent="0.25">
      <c r="F793626" s="195"/>
    </row>
    <row r="793627" spans="6:6" x14ac:dyDescent="0.25">
      <c r="F793627" s="195"/>
    </row>
    <row r="793628" spans="6:6" x14ac:dyDescent="0.25">
      <c r="F793628" s="195"/>
    </row>
    <row r="793629" spans="6:6" x14ac:dyDescent="0.25">
      <c r="F793629" s="195"/>
    </row>
    <row r="793630" spans="6:6" x14ac:dyDescent="0.25">
      <c r="F793630" s="195"/>
    </row>
    <row r="793631" spans="6:6" x14ac:dyDescent="0.25">
      <c r="F793631" s="195"/>
    </row>
    <row r="793632" spans="6:6" x14ac:dyDescent="0.25">
      <c r="F793632" s="195"/>
    </row>
    <row r="793633" spans="6:6" x14ac:dyDescent="0.25">
      <c r="F793633" s="195"/>
    </row>
    <row r="793634" spans="6:6" x14ac:dyDescent="0.25">
      <c r="F793634" s="195"/>
    </row>
    <row r="793635" spans="6:6" x14ac:dyDescent="0.25">
      <c r="F793635" s="195"/>
    </row>
    <row r="793636" spans="6:6" x14ac:dyDescent="0.25">
      <c r="F793636" s="195"/>
    </row>
    <row r="793637" spans="6:6" x14ac:dyDescent="0.25">
      <c r="F793637" s="195"/>
    </row>
    <row r="793638" spans="6:6" x14ac:dyDescent="0.25">
      <c r="F793638" s="195"/>
    </row>
    <row r="793639" spans="6:6" x14ac:dyDescent="0.25">
      <c r="F793639" s="195"/>
    </row>
    <row r="793640" spans="6:6" x14ac:dyDescent="0.25">
      <c r="F793640" s="195"/>
    </row>
    <row r="793641" spans="6:6" x14ac:dyDescent="0.25">
      <c r="F793641" s="195"/>
    </row>
    <row r="793642" spans="6:6" x14ac:dyDescent="0.25">
      <c r="F793642" s="195"/>
    </row>
    <row r="793643" spans="6:6" x14ac:dyDescent="0.25">
      <c r="F793643" s="195"/>
    </row>
    <row r="793644" spans="6:6" x14ac:dyDescent="0.25">
      <c r="F793644" s="195"/>
    </row>
    <row r="793645" spans="6:6" x14ac:dyDescent="0.25">
      <c r="F793645" s="195"/>
    </row>
    <row r="793646" spans="6:6" x14ac:dyDescent="0.25">
      <c r="F793646" s="195"/>
    </row>
    <row r="793647" spans="6:6" x14ac:dyDescent="0.25">
      <c r="F793647" s="195"/>
    </row>
    <row r="793648" spans="6:6" x14ac:dyDescent="0.25">
      <c r="F793648" s="195"/>
    </row>
    <row r="793649" spans="6:6" x14ac:dyDescent="0.25">
      <c r="F793649" s="195"/>
    </row>
    <row r="793650" spans="6:6" x14ac:dyDescent="0.25">
      <c r="F793650" s="195"/>
    </row>
    <row r="793651" spans="6:6" x14ac:dyDescent="0.25">
      <c r="F793651" s="195"/>
    </row>
    <row r="793652" spans="6:6" x14ac:dyDescent="0.25">
      <c r="F793652" s="195"/>
    </row>
    <row r="793653" spans="6:6" x14ac:dyDescent="0.25">
      <c r="F793653" s="195"/>
    </row>
    <row r="793654" spans="6:6" x14ac:dyDescent="0.25">
      <c r="F793654" s="195"/>
    </row>
    <row r="793655" spans="6:6" x14ac:dyDescent="0.25">
      <c r="F793655" s="195"/>
    </row>
    <row r="793656" spans="6:6" x14ac:dyDescent="0.25">
      <c r="F793656" s="195"/>
    </row>
    <row r="793657" spans="6:6" x14ac:dyDescent="0.25">
      <c r="F793657" s="195"/>
    </row>
    <row r="793658" spans="6:6" x14ac:dyDescent="0.25">
      <c r="F793658" s="195"/>
    </row>
    <row r="793659" spans="6:6" x14ac:dyDescent="0.25">
      <c r="F793659" s="195"/>
    </row>
    <row r="793660" spans="6:6" x14ac:dyDescent="0.25">
      <c r="F793660" s="195"/>
    </row>
    <row r="793661" spans="6:6" x14ac:dyDescent="0.25">
      <c r="F793661" s="195"/>
    </row>
    <row r="793662" spans="6:6" x14ac:dyDescent="0.25">
      <c r="F793662" s="195"/>
    </row>
    <row r="793663" spans="6:6" x14ac:dyDescent="0.25">
      <c r="F793663" s="195"/>
    </row>
    <row r="793664" spans="6:6" x14ac:dyDescent="0.25">
      <c r="F793664" s="195"/>
    </row>
    <row r="793665" spans="6:6" x14ac:dyDescent="0.25">
      <c r="F793665" s="195"/>
    </row>
    <row r="793666" spans="6:6" x14ac:dyDescent="0.25">
      <c r="F793666" s="195"/>
    </row>
    <row r="793667" spans="6:6" x14ac:dyDescent="0.25">
      <c r="F793667" s="195"/>
    </row>
    <row r="793668" spans="6:6" x14ac:dyDescent="0.25">
      <c r="F793668" s="195"/>
    </row>
    <row r="793669" spans="6:6" x14ac:dyDescent="0.25">
      <c r="F793669" s="195"/>
    </row>
    <row r="793670" spans="6:6" x14ac:dyDescent="0.25">
      <c r="F793670" s="195"/>
    </row>
    <row r="793671" spans="6:6" x14ac:dyDescent="0.25">
      <c r="F793671" s="195"/>
    </row>
    <row r="793672" spans="6:6" x14ac:dyDescent="0.25">
      <c r="F793672" s="195"/>
    </row>
    <row r="793673" spans="6:6" x14ac:dyDescent="0.25">
      <c r="F793673" s="195"/>
    </row>
    <row r="793674" spans="6:6" x14ac:dyDescent="0.25">
      <c r="F793674" s="195"/>
    </row>
    <row r="793675" spans="6:6" x14ac:dyDescent="0.25">
      <c r="F793675" s="195"/>
    </row>
    <row r="793676" spans="6:6" x14ac:dyDescent="0.25">
      <c r="F793676" s="195"/>
    </row>
    <row r="793677" spans="6:6" x14ac:dyDescent="0.25">
      <c r="F793677" s="195"/>
    </row>
    <row r="793678" spans="6:6" x14ac:dyDescent="0.25">
      <c r="F793678" s="195"/>
    </row>
    <row r="793679" spans="6:6" x14ac:dyDescent="0.25">
      <c r="F793679" s="195"/>
    </row>
    <row r="793680" spans="6:6" x14ac:dyDescent="0.25">
      <c r="F793680" s="195"/>
    </row>
    <row r="793681" spans="6:6" x14ac:dyDescent="0.25">
      <c r="F793681" s="195"/>
    </row>
    <row r="793682" spans="6:6" x14ac:dyDescent="0.25">
      <c r="F793682" s="195"/>
    </row>
    <row r="793683" spans="6:6" x14ac:dyDescent="0.25">
      <c r="F793683" s="195"/>
    </row>
    <row r="793684" spans="6:6" x14ac:dyDescent="0.25">
      <c r="F793684" s="195"/>
    </row>
    <row r="793685" spans="6:6" x14ac:dyDescent="0.25">
      <c r="F793685" s="195"/>
    </row>
    <row r="793686" spans="6:6" x14ac:dyDescent="0.25">
      <c r="F793686" s="195"/>
    </row>
    <row r="793687" spans="6:6" x14ac:dyDescent="0.25">
      <c r="F793687" s="195"/>
    </row>
    <row r="793688" spans="6:6" x14ac:dyDescent="0.25">
      <c r="F793688" s="195"/>
    </row>
    <row r="793689" spans="6:6" x14ac:dyDescent="0.25">
      <c r="F793689" s="195"/>
    </row>
    <row r="793690" spans="6:6" x14ac:dyDescent="0.25">
      <c r="F793690" s="195"/>
    </row>
    <row r="793691" spans="6:6" x14ac:dyDescent="0.25">
      <c r="F793691" s="195"/>
    </row>
    <row r="793692" spans="6:6" x14ac:dyDescent="0.25">
      <c r="F793692" s="195"/>
    </row>
    <row r="793693" spans="6:6" x14ac:dyDescent="0.25">
      <c r="F793693" s="195"/>
    </row>
    <row r="793694" spans="6:6" x14ac:dyDescent="0.25">
      <c r="F793694" s="195"/>
    </row>
    <row r="793695" spans="6:6" x14ac:dyDescent="0.25">
      <c r="F793695" s="195"/>
    </row>
    <row r="793696" spans="6:6" x14ac:dyDescent="0.25">
      <c r="F793696" s="195"/>
    </row>
    <row r="793697" spans="6:6" x14ac:dyDescent="0.25">
      <c r="F793697" s="195"/>
    </row>
    <row r="793698" spans="6:6" x14ac:dyDescent="0.25">
      <c r="F793698" s="195"/>
    </row>
    <row r="793699" spans="6:6" x14ac:dyDescent="0.25">
      <c r="F793699" s="195"/>
    </row>
    <row r="793700" spans="6:6" x14ac:dyDescent="0.25">
      <c r="F793700" s="195"/>
    </row>
    <row r="793701" spans="6:6" x14ac:dyDescent="0.25">
      <c r="F793701" s="195"/>
    </row>
    <row r="793702" spans="6:6" x14ac:dyDescent="0.25">
      <c r="F793702" s="195"/>
    </row>
    <row r="793703" spans="6:6" x14ac:dyDescent="0.25">
      <c r="F793703" s="195"/>
    </row>
    <row r="793704" spans="6:6" x14ac:dyDescent="0.25">
      <c r="F793704" s="195"/>
    </row>
    <row r="793705" spans="6:6" x14ac:dyDescent="0.25">
      <c r="F793705" s="195"/>
    </row>
    <row r="793706" spans="6:6" x14ac:dyDescent="0.25">
      <c r="F793706" s="195"/>
    </row>
    <row r="793707" spans="6:6" x14ac:dyDescent="0.25">
      <c r="F793707" s="195"/>
    </row>
    <row r="793708" spans="6:6" x14ac:dyDescent="0.25">
      <c r="F793708" s="195"/>
    </row>
    <row r="793709" spans="6:6" x14ac:dyDescent="0.25">
      <c r="F793709" s="195"/>
    </row>
    <row r="793710" spans="6:6" x14ac:dyDescent="0.25">
      <c r="F793710" s="195"/>
    </row>
    <row r="793711" spans="6:6" x14ac:dyDescent="0.25">
      <c r="F793711" s="195"/>
    </row>
    <row r="793712" spans="6:6" x14ac:dyDescent="0.25">
      <c r="F793712" s="195"/>
    </row>
    <row r="793713" spans="6:6" x14ac:dyDescent="0.25">
      <c r="F793713" s="195"/>
    </row>
    <row r="793714" spans="6:6" x14ac:dyDescent="0.25">
      <c r="F793714" s="195"/>
    </row>
    <row r="793715" spans="6:6" x14ac:dyDescent="0.25">
      <c r="F793715" s="195"/>
    </row>
    <row r="793716" spans="6:6" x14ac:dyDescent="0.25">
      <c r="F793716" s="195"/>
    </row>
    <row r="793717" spans="6:6" x14ac:dyDescent="0.25">
      <c r="F793717" s="195"/>
    </row>
    <row r="793718" spans="6:6" x14ac:dyDescent="0.25">
      <c r="F793718" s="195"/>
    </row>
    <row r="793719" spans="6:6" x14ac:dyDescent="0.25">
      <c r="F793719" s="195"/>
    </row>
    <row r="793720" spans="6:6" x14ac:dyDescent="0.25">
      <c r="F793720" s="195"/>
    </row>
    <row r="793721" spans="6:6" x14ac:dyDescent="0.25">
      <c r="F793721" s="195"/>
    </row>
    <row r="793722" spans="6:6" x14ac:dyDescent="0.25">
      <c r="F793722" s="195"/>
    </row>
    <row r="793723" spans="6:6" x14ac:dyDescent="0.25">
      <c r="F793723" s="195"/>
    </row>
    <row r="793724" spans="6:6" x14ac:dyDescent="0.25">
      <c r="F793724" s="195"/>
    </row>
    <row r="793725" spans="6:6" x14ac:dyDescent="0.25">
      <c r="F793725" s="195"/>
    </row>
    <row r="793726" spans="6:6" x14ac:dyDescent="0.25">
      <c r="F793726" s="195"/>
    </row>
    <row r="793727" spans="6:6" x14ac:dyDescent="0.25">
      <c r="F793727" s="195"/>
    </row>
    <row r="793728" spans="6:6" x14ac:dyDescent="0.25">
      <c r="F793728" s="195"/>
    </row>
    <row r="798846" spans="6:6" x14ac:dyDescent="0.25">
      <c r="F798846" s="195"/>
    </row>
    <row r="798847" spans="6:6" x14ac:dyDescent="0.25">
      <c r="F798847" s="195"/>
    </row>
    <row r="798848" spans="6:6" x14ac:dyDescent="0.25">
      <c r="F798848" s="195"/>
    </row>
    <row r="798849" spans="6:6" x14ac:dyDescent="0.25">
      <c r="F798849" s="195"/>
    </row>
    <row r="798850" spans="6:6" x14ac:dyDescent="0.25">
      <c r="F798850" s="195"/>
    </row>
    <row r="798851" spans="6:6" x14ac:dyDescent="0.25">
      <c r="F798851" s="195"/>
    </row>
    <row r="798852" spans="6:6" x14ac:dyDescent="0.25">
      <c r="F798852" s="195"/>
    </row>
    <row r="798853" spans="6:6" x14ac:dyDescent="0.25">
      <c r="F798853" s="195"/>
    </row>
    <row r="798854" spans="6:6" x14ac:dyDescent="0.25">
      <c r="F798854" s="195"/>
    </row>
    <row r="798855" spans="6:6" x14ac:dyDescent="0.25">
      <c r="F798855" s="195"/>
    </row>
    <row r="798856" spans="6:6" x14ac:dyDescent="0.25">
      <c r="F798856" s="195"/>
    </row>
    <row r="798857" spans="6:6" x14ac:dyDescent="0.25">
      <c r="F798857" s="195"/>
    </row>
    <row r="798858" spans="6:6" x14ac:dyDescent="0.25">
      <c r="F798858" s="195"/>
    </row>
    <row r="798859" spans="6:6" x14ac:dyDescent="0.25">
      <c r="F798859" s="195"/>
    </row>
    <row r="798860" spans="6:6" x14ac:dyDescent="0.25">
      <c r="F798860" s="195"/>
    </row>
    <row r="798861" spans="6:6" x14ac:dyDescent="0.25">
      <c r="F798861" s="195"/>
    </row>
    <row r="798862" spans="6:6" x14ac:dyDescent="0.25">
      <c r="F798862" s="195"/>
    </row>
    <row r="798863" spans="6:6" x14ac:dyDescent="0.25">
      <c r="F798863" s="195"/>
    </row>
    <row r="798864" spans="6:6" x14ac:dyDescent="0.25">
      <c r="F798864" s="195"/>
    </row>
    <row r="798865" spans="6:6" x14ac:dyDescent="0.25">
      <c r="F798865" s="195"/>
    </row>
    <row r="798866" spans="6:6" x14ac:dyDescent="0.25">
      <c r="F798866" s="195"/>
    </row>
    <row r="798867" spans="6:6" x14ac:dyDescent="0.25">
      <c r="F798867" s="195"/>
    </row>
    <row r="798868" spans="6:6" x14ac:dyDescent="0.25">
      <c r="F798868" s="195"/>
    </row>
    <row r="798869" spans="6:6" x14ac:dyDescent="0.25">
      <c r="F798869" s="195"/>
    </row>
    <row r="798870" spans="6:6" x14ac:dyDescent="0.25">
      <c r="F798870" s="195"/>
    </row>
    <row r="798871" spans="6:6" x14ac:dyDescent="0.25">
      <c r="F798871" s="195"/>
    </row>
    <row r="798872" spans="6:6" x14ac:dyDescent="0.25">
      <c r="F798872" s="195"/>
    </row>
    <row r="798873" spans="6:6" x14ac:dyDescent="0.25">
      <c r="F798873" s="195"/>
    </row>
    <row r="798874" spans="6:6" x14ac:dyDescent="0.25">
      <c r="F798874" s="195"/>
    </row>
    <row r="798875" spans="6:6" x14ac:dyDescent="0.25">
      <c r="F798875" s="195"/>
    </row>
    <row r="798876" spans="6:6" x14ac:dyDescent="0.25">
      <c r="F798876" s="195"/>
    </row>
    <row r="798877" spans="6:6" x14ac:dyDescent="0.25">
      <c r="F798877" s="195"/>
    </row>
    <row r="798878" spans="6:6" x14ac:dyDescent="0.25">
      <c r="F798878" s="195"/>
    </row>
    <row r="798879" spans="6:6" x14ac:dyDescent="0.25">
      <c r="F798879" s="195"/>
    </row>
    <row r="798880" spans="6:6" x14ac:dyDescent="0.25">
      <c r="F798880" s="195"/>
    </row>
    <row r="798881" spans="6:6" x14ac:dyDescent="0.25">
      <c r="F798881" s="195"/>
    </row>
    <row r="798882" spans="6:6" x14ac:dyDescent="0.25">
      <c r="F798882" s="195"/>
    </row>
    <row r="798883" spans="6:6" x14ac:dyDescent="0.25">
      <c r="F798883" s="195"/>
    </row>
    <row r="798884" spans="6:6" x14ac:dyDescent="0.25">
      <c r="F798884" s="195"/>
    </row>
    <row r="798885" spans="6:6" x14ac:dyDescent="0.25">
      <c r="F798885" s="195"/>
    </row>
    <row r="798886" spans="6:6" x14ac:dyDescent="0.25">
      <c r="F798886" s="195"/>
    </row>
    <row r="798887" spans="6:6" x14ac:dyDescent="0.25">
      <c r="F798887" s="195"/>
    </row>
    <row r="798888" spans="6:6" x14ac:dyDescent="0.25">
      <c r="F798888" s="195"/>
    </row>
    <row r="798889" spans="6:6" x14ac:dyDescent="0.25">
      <c r="F798889" s="195"/>
    </row>
    <row r="798890" spans="6:6" x14ac:dyDescent="0.25">
      <c r="F798890" s="195"/>
    </row>
    <row r="798891" spans="6:6" x14ac:dyDescent="0.25">
      <c r="F798891" s="195"/>
    </row>
    <row r="798892" spans="6:6" x14ac:dyDescent="0.25">
      <c r="F798892" s="195"/>
    </row>
    <row r="798893" spans="6:6" x14ac:dyDescent="0.25">
      <c r="F798893" s="195"/>
    </row>
    <row r="798894" spans="6:6" x14ac:dyDescent="0.25">
      <c r="F798894" s="195"/>
    </row>
    <row r="798895" spans="6:6" x14ac:dyDescent="0.25">
      <c r="F798895" s="195"/>
    </row>
    <row r="798896" spans="6:6" x14ac:dyDescent="0.25">
      <c r="F798896" s="195"/>
    </row>
    <row r="798897" spans="6:6" x14ac:dyDescent="0.25">
      <c r="F798897" s="195"/>
    </row>
    <row r="798898" spans="6:6" x14ac:dyDescent="0.25">
      <c r="F798898" s="195"/>
    </row>
    <row r="798899" spans="6:6" x14ac:dyDescent="0.25">
      <c r="F798899" s="195"/>
    </row>
    <row r="798900" spans="6:6" x14ac:dyDescent="0.25">
      <c r="F798900" s="195"/>
    </row>
    <row r="798901" spans="6:6" x14ac:dyDescent="0.25">
      <c r="F798901" s="195"/>
    </row>
    <row r="798902" spans="6:6" x14ac:dyDescent="0.25">
      <c r="F798902" s="195"/>
    </row>
    <row r="798903" spans="6:6" x14ac:dyDescent="0.25">
      <c r="F798903" s="195"/>
    </row>
    <row r="798904" spans="6:6" x14ac:dyDescent="0.25">
      <c r="F798904" s="195"/>
    </row>
    <row r="798905" spans="6:6" x14ac:dyDescent="0.25">
      <c r="F798905" s="195"/>
    </row>
    <row r="798906" spans="6:6" x14ac:dyDescent="0.25">
      <c r="F798906" s="195"/>
    </row>
    <row r="798907" spans="6:6" x14ac:dyDescent="0.25">
      <c r="F798907" s="195"/>
    </row>
    <row r="798908" spans="6:6" x14ac:dyDescent="0.25">
      <c r="F798908" s="195"/>
    </row>
    <row r="798909" spans="6:6" x14ac:dyDescent="0.25">
      <c r="F798909" s="195"/>
    </row>
    <row r="798910" spans="6:6" x14ac:dyDescent="0.25">
      <c r="F798910" s="195"/>
    </row>
    <row r="798911" spans="6:6" x14ac:dyDescent="0.25">
      <c r="F798911" s="195"/>
    </row>
    <row r="798912" spans="6:6" x14ac:dyDescent="0.25">
      <c r="F798912" s="195"/>
    </row>
    <row r="798913" spans="6:6" x14ac:dyDescent="0.25">
      <c r="F798913" s="195"/>
    </row>
    <row r="798914" spans="6:6" x14ac:dyDescent="0.25">
      <c r="F798914" s="195"/>
    </row>
    <row r="798915" spans="6:6" x14ac:dyDescent="0.25">
      <c r="F798915" s="195"/>
    </row>
    <row r="798916" spans="6:6" x14ac:dyDescent="0.25">
      <c r="F798916" s="195"/>
    </row>
    <row r="798917" spans="6:6" x14ac:dyDescent="0.25">
      <c r="F798917" s="195"/>
    </row>
    <row r="798918" spans="6:6" x14ac:dyDescent="0.25">
      <c r="F798918" s="195"/>
    </row>
    <row r="798919" spans="6:6" x14ac:dyDescent="0.25">
      <c r="F798919" s="195"/>
    </row>
    <row r="798920" spans="6:6" x14ac:dyDescent="0.25">
      <c r="F798920" s="195"/>
    </row>
    <row r="798921" spans="6:6" x14ac:dyDescent="0.25">
      <c r="F798921" s="195"/>
    </row>
    <row r="798922" spans="6:6" x14ac:dyDescent="0.25">
      <c r="F798922" s="195"/>
    </row>
    <row r="798923" spans="6:6" x14ac:dyDescent="0.25">
      <c r="F798923" s="195"/>
    </row>
    <row r="798924" spans="6:6" x14ac:dyDescent="0.25">
      <c r="F798924" s="195"/>
    </row>
    <row r="798925" spans="6:6" x14ac:dyDescent="0.25">
      <c r="F798925" s="195"/>
    </row>
    <row r="798926" spans="6:6" x14ac:dyDescent="0.25">
      <c r="F798926" s="195"/>
    </row>
    <row r="798927" spans="6:6" x14ac:dyDescent="0.25">
      <c r="F798927" s="195"/>
    </row>
    <row r="798928" spans="6:6" x14ac:dyDescent="0.25">
      <c r="F798928" s="195"/>
    </row>
    <row r="798929" spans="6:6" x14ac:dyDescent="0.25">
      <c r="F798929" s="195"/>
    </row>
    <row r="798930" spans="6:6" x14ac:dyDescent="0.25">
      <c r="F798930" s="195"/>
    </row>
    <row r="798931" spans="6:6" x14ac:dyDescent="0.25">
      <c r="F798931" s="195"/>
    </row>
    <row r="798932" spans="6:6" x14ac:dyDescent="0.25">
      <c r="F798932" s="195"/>
    </row>
    <row r="798933" spans="6:6" x14ac:dyDescent="0.25">
      <c r="F798933" s="195"/>
    </row>
    <row r="798934" spans="6:6" x14ac:dyDescent="0.25">
      <c r="F798934" s="195"/>
    </row>
    <row r="798935" spans="6:6" x14ac:dyDescent="0.25">
      <c r="F798935" s="195"/>
    </row>
    <row r="798936" spans="6:6" x14ac:dyDescent="0.25">
      <c r="F798936" s="195"/>
    </row>
    <row r="798937" spans="6:6" x14ac:dyDescent="0.25">
      <c r="F798937" s="195"/>
    </row>
    <row r="798938" spans="6:6" x14ac:dyDescent="0.25">
      <c r="F798938" s="195"/>
    </row>
    <row r="798939" spans="6:6" x14ac:dyDescent="0.25">
      <c r="F798939" s="195"/>
    </row>
    <row r="798940" spans="6:6" x14ac:dyDescent="0.25">
      <c r="F798940" s="195"/>
    </row>
    <row r="798941" spans="6:6" x14ac:dyDescent="0.25">
      <c r="F798941" s="195"/>
    </row>
    <row r="798942" spans="6:6" x14ac:dyDescent="0.25">
      <c r="F798942" s="195"/>
    </row>
    <row r="798943" spans="6:6" x14ac:dyDescent="0.25">
      <c r="F798943" s="195"/>
    </row>
    <row r="798944" spans="6:6" x14ac:dyDescent="0.25">
      <c r="F798944" s="195"/>
    </row>
    <row r="798945" spans="6:6" x14ac:dyDescent="0.25">
      <c r="F798945" s="195"/>
    </row>
    <row r="798946" spans="6:6" x14ac:dyDescent="0.25">
      <c r="F798946" s="195"/>
    </row>
    <row r="798947" spans="6:6" x14ac:dyDescent="0.25">
      <c r="F798947" s="195"/>
    </row>
    <row r="798948" spans="6:6" x14ac:dyDescent="0.25">
      <c r="F798948" s="195"/>
    </row>
    <row r="798949" spans="6:6" x14ac:dyDescent="0.25">
      <c r="F798949" s="195"/>
    </row>
    <row r="798950" spans="6:6" x14ac:dyDescent="0.25">
      <c r="F798950" s="195"/>
    </row>
    <row r="798951" spans="6:6" x14ac:dyDescent="0.25">
      <c r="F798951" s="195"/>
    </row>
    <row r="798952" spans="6:6" x14ac:dyDescent="0.25">
      <c r="F798952" s="195"/>
    </row>
    <row r="798953" spans="6:6" x14ac:dyDescent="0.25">
      <c r="F798953" s="195"/>
    </row>
    <row r="798954" spans="6:6" x14ac:dyDescent="0.25">
      <c r="F798954" s="195"/>
    </row>
    <row r="798955" spans="6:6" x14ac:dyDescent="0.25">
      <c r="F798955" s="195"/>
    </row>
    <row r="798956" spans="6:6" x14ac:dyDescent="0.25">
      <c r="F798956" s="195"/>
    </row>
    <row r="798957" spans="6:6" x14ac:dyDescent="0.25">
      <c r="F798957" s="195"/>
    </row>
    <row r="798958" spans="6:6" x14ac:dyDescent="0.25">
      <c r="F798958" s="195"/>
    </row>
    <row r="798959" spans="6:6" x14ac:dyDescent="0.25">
      <c r="F798959" s="195"/>
    </row>
    <row r="798960" spans="6:6" x14ac:dyDescent="0.25">
      <c r="F798960" s="195"/>
    </row>
    <row r="798961" spans="6:6" x14ac:dyDescent="0.25">
      <c r="F798961" s="195"/>
    </row>
    <row r="798962" spans="6:6" x14ac:dyDescent="0.25">
      <c r="F798962" s="195"/>
    </row>
    <row r="798963" spans="6:6" x14ac:dyDescent="0.25">
      <c r="F798963" s="195"/>
    </row>
    <row r="798964" spans="6:6" x14ac:dyDescent="0.25">
      <c r="F798964" s="195"/>
    </row>
    <row r="798965" spans="6:6" x14ac:dyDescent="0.25">
      <c r="F798965" s="195"/>
    </row>
    <row r="798966" spans="6:6" x14ac:dyDescent="0.25">
      <c r="F798966" s="195"/>
    </row>
    <row r="798967" spans="6:6" x14ac:dyDescent="0.25">
      <c r="F798967" s="195"/>
    </row>
    <row r="798968" spans="6:6" x14ac:dyDescent="0.25">
      <c r="F798968" s="195"/>
    </row>
    <row r="798969" spans="6:6" x14ac:dyDescent="0.25">
      <c r="F798969" s="195"/>
    </row>
    <row r="798970" spans="6:6" x14ac:dyDescent="0.25">
      <c r="F798970" s="195"/>
    </row>
    <row r="798971" spans="6:6" x14ac:dyDescent="0.25">
      <c r="F798971" s="195"/>
    </row>
    <row r="798972" spans="6:6" x14ac:dyDescent="0.25">
      <c r="F798972" s="195"/>
    </row>
    <row r="798973" spans="6:6" x14ac:dyDescent="0.25">
      <c r="F798973" s="195"/>
    </row>
    <row r="798974" spans="6:6" x14ac:dyDescent="0.25">
      <c r="F798974" s="195"/>
    </row>
    <row r="798975" spans="6:6" x14ac:dyDescent="0.25">
      <c r="F798975" s="195"/>
    </row>
    <row r="798976" spans="6:6" x14ac:dyDescent="0.25">
      <c r="F798976" s="195"/>
    </row>
    <row r="798977" spans="6:6" x14ac:dyDescent="0.25">
      <c r="F798977" s="195"/>
    </row>
    <row r="798978" spans="6:6" x14ac:dyDescent="0.25">
      <c r="F798978" s="195"/>
    </row>
    <row r="798979" spans="6:6" x14ac:dyDescent="0.25">
      <c r="F798979" s="195"/>
    </row>
    <row r="798980" spans="6:6" x14ac:dyDescent="0.25">
      <c r="F798980" s="195"/>
    </row>
    <row r="798981" spans="6:6" x14ac:dyDescent="0.25">
      <c r="F798981" s="195"/>
    </row>
    <row r="798982" spans="6:6" x14ac:dyDescent="0.25">
      <c r="F798982" s="195"/>
    </row>
    <row r="798983" spans="6:6" x14ac:dyDescent="0.25">
      <c r="F798983" s="195"/>
    </row>
    <row r="798984" spans="6:6" x14ac:dyDescent="0.25">
      <c r="F798984" s="195"/>
    </row>
    <row r="798985" spans="6:6" x14ac:dyDescent="0.25">
      <c r="F798985" s="195"/>
    </row>
    <row r="798986" spans="6:6" x14ac:dyDescent="0.25">
      <c r="F798986" s="195"/>
    </row>
    <row r="798987" spans="6:6" x14ac:dyDescent="0.25">
      <c r="F798987" s="195"/>
    </row>
    <row r="798988" spans="6:6" x14ac:dyDescent="0.25">
      <c r="F798988" s="195"/>
    </row>
    <row r="798989" spans="6:6" x14ac:dyDescent="0.25">
      <c r="F798989" s="195"/>
    </row>
    <row r="798990" spans="6:6" x14ac:dyDescent="0.25">
      <c r="F798990" s="195"/>
    </row>
    <row r="798991" spans="6:6" x14ac:dyDescent="0.25">
      <c r="F798991" s="195"/>
    </row>
    <row r="798992" spans="6:6" x14ac:dyDescent="0.25">
      <c r="F798992" s="195"/>
    </row>
    <row r="798993" spans="6:6" x14ac:dyDescent="0.25">
      <c r="F798993" s="195"/>
    </row>
    <row r="798994" spans="6:6" x14ac:dyDescent="0.25">
      <c r="F798994" s="195"/>
    </row>
    <row r="798995" spans="6:6" x14ac:dyDescent="0.25">
      <c r="F798995" s="195"/>
    </row>
    <row r="798996" spans="6:6" x14ac:dyDescent="0.25">
      <c r="F798996" s="195"/>
    </row>
    <row r="798997" spans="6:6" x14ac:dyDescent="0.25">
      <c r="F798997" s="195"/>
    </row>
    <row r="798998" spans="6:6" x14ac:dyDescent="0.25">
      <c r="F798998" s="195"/>
    </row>
    <row r="798999" spans="6:6" x14ac:dyDescent="0.25">
      <c r="F798999" s="195"/>
    </row>
    <row r="799000" spans="6:6" x14ac:dyDescent="0.25">
      <c r="F799000" s="195"/>
    </row>
    <row r="799001" spans="6:6" x14ac:dyDescent="0.25">
      <c r="F799001" s="195"/>
    </row>
    <row r="799002" spans="6:6" x14ac:dyDescent="0.25">
      <c r="F799002" s="195"/>
    </row>
    <row r="799003" spans="6:6" x14ac:dyDescent="0.25">
      <c r="F799003" s="195"/>
    </row>
    <row r="799004" spans="6:6" x14ac:dyDescent="0.25">
      <c r="F799004" s="195"/>
    </row>
    <row r="799005" spans="6:6" x14ac:dyDescent="0.25">
      <c r="F799005" s="195"/>
    </row>
    <row r="799006" spans="6:6" x14ac:dyDescent="0.25">
      <c r="F799006" s="195"/>
    </row>
    <row r="799007" spans="6:6" x14ac:dyDescent="0.25">
      <c r="F799007" s="195"/>
    </row>
    <row r="799008" spans="6:6" x14ac:dyDescent="0.25">
      <c r="F799008" s="195"/>
    </row>
    <row r="799009" spans="6:6" x14ac:dyDescent="0.25">
      <c r="F799009" s="195"/>
    </row>
    <row r="799010" spans="6:6" x14ac:dyDescent="0.25">
      <c r="F799010" s="195"/>
    </row>
    <row r="799011" spans="6:6" x14ac:dyDescent="0.25">
      <c r="F799011" s="195"/>
    </row>
    <row r="799012" spans="6:6" x14ac:dyDescent="0.25">
      <c r="F799012" s="195"/>
    </row>
    <row r="799013" spans="6:6" x14ac:dyDescent="0.25">
      <c r="F799013" s="195"/>
    </row>
    <row r="799014" spans="6:6" x14ac:dyDescent="0.25">
      <c r="F799014" s="195"/>
    </row>
    <row r="799015" spans="6:6" x14ac:dyDescent="0.25">
      <c r="F799015" s="195"/>
    </row>
    <row r="799016" spans="6:6" x14ac:dyDescent="0.25">
      <c r="F799016" s="195"/>
    </row>
    <row r="799017" spans="6:6" x14ac:dyDescent="0.25">
      <c r="F799017" s="195"/>
    </row>
    <row r="799018" spans="6:6" x14ac:dyDescent="0.25">
      <c r="F799018" s="195"/>
    </row>
    <row r="799019" spans="6:6" x14ac:dyDescent="0.25">
      <c r="F799019" s="195"/>
    </row>
    <row r="799020" spans="6:6" x14ac:dyDescent="0.25">
      <c r="F799020" s="195"/>
    </row>
    <row r="799021" spans="6:6" x14ac:dyDescent="0.25">
      <c r="F799021" s="195"/>
    </row>
    <row r="799022" spans="6:6" x14ac:dyDescent="0.25">
      <c r="F799022" s="195"/>
    </row>
    <row r="799023" spans="6:6" x14ac:dyDescent="0.25">
      <c r="F799023" s="195"/>
    </row>
    <row r="799024" spans="6:6" x14ac:dyDescent="0.25">
      <c r="F799024" s="195"/>
    </row>
    <row r="799025" spans="6:6" x14ac:dyDescent="0.25">
      <c r="F799025" s="195"/>
    </row>
    <row r="799026" spans="6:6" x14ac:dyDescent="0.25">
      <c r="F799026" s="195"/>
    </row>
    <row r="799027" spans="6:6" x14ac:dyDescent="0.25">
      <c r="F799027" s="195"/>
    </row>
    <row r="799028" spans="6:6" x14ac:dyDescent="0.25">
      <c r="F799028" s="195"/>
    </row>
    <row r="799029" spans="6:6" x14ac:dyDescent="0.25">
      <c r="F799029" s="195"/>
    </row>
    <row r="799030" spans="6:6" x14ac:dyDescent="0.25">
      <c r="F799030" s="195"/>
    </row>
    <row r="799031" spans="6:6" x14ac:dyDescent="0.25">
      <c r="F799031" s="195"/>
    </row>
    <row r="799032" spans="6:6" x14ac:dyDescent="0.25">
      <c r="F799032" s="195"/>
    </row>
    <row r="799033" spans="6:6" x14ac:dyDescent="0.25">
      <c r="F799033" s="195"/>
    </row>
    <row r="799034" spans="6:6" x14ac:dyDescent="0.25">
      <c r="F799034" s="195"/>
    </row>
    <row r="799035" spans="6:6" x14ac:dyDescent="0.25">
      <c r="F799035" s="195"/>
    </row>
    <row r="799036" spans="6:6" x14ac:dyDescent="0.25">
      <c r="F799036" s="195"/>
    </row>
    <row r="799037" spans="6:6" x14ac:dyDescent="0.25">
      <c r="F799037" s="195"/>
    </row>
    <row r="799038" spans="6:6" x14ac:dyDescent="0.25">
      <c r="F799038" s="195"/>
    </row>
    <row r="799039" spans="6:6" x14ac:dyDescent="0.25">
      <c r="F799039" s="195"/>
    </row>
    <row r="799040" spans="6:6" x14ac:dyDescent="0.25">
      <c r="F799040" s="195"/>
    </row>
    <row r="799041" spans="6:6" x14ac:dyDescent="0.25">
      <c r="F799041" s="195"/>
    </row>
    <row r="799042" spans="6:6" x14ac:dyDescent="0.25">
      <c r="F799042" s="195"/>
    </row>
    <row r="799043" spans="6:6" x14ac:dyDescent="0.25">
      <c r="F799043" s="195"/>
    </row>
    <row r="799044" spans="6:6" x14ac:dyDescent="0.25">
      <c r="F799044" s="195"/>
    </row>
    <row r="799045" spans="6:6" x14ac:dyDescent="0.25">
      <c r="F799045" s="195"/>
    </row>
    <row r="799046" spans="6:6" x14ac:dyDescent="0.25">
      <c r="F799046" s="195"/>
    </row>
    <row r="799047" spans="6:6" x14ac:dyDescent="0.25">
      <c r="F799047" s="195"/>
    </row>
    <row r="799048" spans="6:6" x14ac:dyDescent="0.25">
      <c r="F799048" s="195"/>
    </row>
    <row r="799049" spans="6:6" x14ac:dyDescent="0.25">
      <c r="F799049" s="195"/>
    </row>
    <row r="799050" spans="6:6" x14ac:dyDescent="0.25">
      <c r="F799050" s="195"/>
    </row>
    <row r="799051" spans="6:6" x14ac:dyDescent="0.25">
      <c r="F799051" s="195"/>
    </row>
    <row r="799052" spans="6:6" x14ac:dyDescent="0.25">
      <c r="F799052" s="195"/>
    </row>
    <row r="799053" spans="6:6" x14ac:dyDescent="0.25">
      <c r="F799053" s="195"/>
    </row>
    <row r="799054" spans="6:6" x14ac:dyDescent="0.25">
      <c r="F799054" s="195"/>
    </row>
    <row r="799055" spans="6:6" x14ac:dyDescent="0.25">
      <c r="F799055" s="195"/>
    </row>
    <row r="799056" spans="6:6" x14ac:dyDescent="0.25">
      <c r="F799056" s="195"/>
    </row>
    <row r="799057" spans="6:6" x14ac:dyDescent="0.25">
      <c r="F799057" s="195"/>
    </row>
    <row r="799058" spans="6:6" x14ac:dyDescent="0.25">
      <c r="F799058" s="195"/>
    </row>
    <row r="799059" spans="6:6" x14ac:dyDescent="0.25">
      <c r="F799059" s="195"/>
    </row>
    <row r="799060" spans="6:6" x14ac:dyDescent="0.25">
      <c r="F799060" s="195"/>
    </row>
    <row r="799061" spans="6:6" x14ac:dyDescent="0.25">
      <c r="F799061" s="195"/>
    </row>
    <row r="799062" spans="6:6" x14ac:dyDescent="0.25">
      <c r="F799062" s="195"/>
    </row>
    <row r="799063" spans="6:6" x14ac:dyDescent="0.25">
      <c r="F799063" s="195"/>
    </row>
    <row r="799064" spans="6:6" x14ac:dyDescent="0.25">
      <c r="F799064" s="195"/>
    </row>
    <row r="799065" spans="6:6" x14ac:dyDescent="0.25">
      <c r="F799065" s="195"/>
    </row>
    <row r="799066" spans="6:6" x14ac:dyDescent="0.25">
      <c r="F799066" s="195"/>
    </row>
    <row r="799067" spans="6:6" x14ac:dyDescent="0.25">
      <c r="F799067" s="195"/>
    </row>
    <row r="799068" spans="6:6" x14ac:dyDescent="0.25">
      <c r="F799068" s="195"/>
    </row>
    <row r="799069" spans="6:6" x14ac:dyDescent="0.25">
      <c r="F799069" s="195"/>
    </row>
    <row r="799070" spans="6:6" x14ac:dyDescent="0.25">
      <c r="F799070" s="195"/>
    </row>
    <row r="799071" spans="6:6" x14ac:dyDescent="0.25">
      <c r="F799071" s="195"/>
    </row>
    <row r="799072" spans="6:6" x14ac:dyDescent="0.25">
      <c r="F799072" s="195"/>
    </row>
    <row r="799073" spans="6:6" x14ac:dyDescent="0.25">
      <c r="F799073" s="195"/>
    </row>
    <row r="799074" spans="6:6" x14ac:dyDescent="0.25">
      <c r="F799074" s="195"/>
    </row>
    <row r="799075" spans="6:6" x14ac:dyDescent="0.25">
      <c r="F799075" s="195"/>
    </row>
    <row r="799076" spans="6:6" x14ac:dyDescent="0.25">
      <c r="F799076" s="195"/>
    </row>
    <row r="799077" spans="6:6" x14ac:dyDescent="0.25">
      <c r="F799077" s="195"/>
    </row>
    <row r="799078" spans="6:6" x14ac:dyDescent="0.25">
      <c r="F799078" s="195"/>
    </row>
    <row r="799079" spans="6:6" x14ac:dyDescent="0.25">
      <c r="F799079" s="195"/>
    </row>
    <row r="799080" spans="6:6" x14ac:dyDescent="0.25">
      <c r="F799080" s="195"/>
    </row>
    <row r="799081" spans="6:6" x14ac:dyDescent="0.25">
      <c r="F799081" s="195"/>
    </row>
    <row r="799082" spans="6:6" x14ac:dyDescent="0.25">
      <c r="F799082" s="195"/>
    </row>
    <row r="799083" spans="6:6" x14ac:dyDescent="0.25">
      <c r="F799083" s="195"/>
    </row>
    <row r="799084" spans="6:6" x14ac:dyDescent="0.25">
      <c r="F799084" s="195"/>
    </row>
    <row r="799085" spans="6:6" x14ac:dyDescent="0.25">
      <c r="F799085" s="195"/>
    </row>
    <row r="799086" spans="6:6" x14ac:dyDescent="0.25">
      <c r="F799086" s="195"/>
    </row>
    <row r="799087" spans="6:6" x14ac:dyDescent="0.25">
      <c r="F799087" s="195"/>
    </row>
    <row r="799088" spans="6:6" x14ac:dyDescent="0.25">
      <c r="F799088" s="195"/>
    </row>
    <row r="799089" spans="6:6" x14ac:dyDescent="0.25">
      <c r="F799089" s="195"/>
    </row>
    <row r="799090" spans="6:6" x14ac:dyDescent="0.25">
      <c r="F799090" s="195"/>
    </row>
    <row r="799091" spans="6:6" x14ac:dyDescent="0.25">
      <c r="F799091" s="195"/>
    </row>
    <row r="799092" spans="6:6" x14ac:dyDescent="0.25">
      <c r="F799092" s="195"/>
    </row>
    <row r="799093" spans="6:6" x14ac:dyDescent="0.25">
      <c r="F799093" s="195"/>
    </row>
    <row r="799094" spans="6:6" x14ac:dyDescent="0.25">
      <c r="F799094" s="195"/>
    </row>
    <row r="799095" spans="6:6" x14ac:dyDescent="0.25">
      <c r="F799095" s="195"/>
    </row>
    <row r="799096" spans="6:6" x14ac:dyDescent="0.25">
      <c r="F799096" s="195"/>
    </row>
    <row r="799097" spans="6:6" x14ac:dyDescent="0.25">
      <c r="F799097" s="195"/>
    </row>
    <row r="799098" spans="6:6" x14ac:dyDescent="0.25">
      <c r="F799098" s="195"/>
    </row>
    <row r="799099" spans="6:6" x14ac:dyDescent="0.25">
      <c r="F799099" s="195"/>
    </row>
    <row r="799100" spans="6:6" x14ac:dyDescent="0.25">
      <c r="F799100" s="195"/>
    </row>
    <row r="799101" spans="6:6" x14ac:dyDescent="0.25">
      <c r="F799101" s="195"/>
    </row>
    <row r="799102" spans="6:6" x14ac:dyDescent="0.25">
      <c r="F799102" s="195"/>
    </row>
    <row r="799103" spans="6:6" x14ac:dyDescent="0.25">
      <c r="F799103" s="195"/>
    </row>
    <row r="799104" spans="6:6" x14ac:dyDescent="0.25">
      <c r="F799104" s="195"/>
    </row>
    <row r="799105" spans="6:6" x14ac:dyDescent="0.25">
      <c r="F799105" s="195"/>
    </row>
    <row r="799106" spans="6:6" x14ac:dyDescent="0.25">
      <c r="F799106" s="195"/>
    </row>
    <row r="799107" spans="6:6" x14ac:dyDescent="0.25">
      <c r="F799107" s="195"/>
    </row>
    <row r="799108" spans="6:6" x14ac:dyDescent="0.25">
      <c r="F799108" s="195"/>
    </row>
    <row r="799109" spans="6:6" x14ac:dyDescent="0.25">
      <c r="F799109" s="195"/>
    </row>
    <row r="799110" spans="6:6" x14ac:dyDescent="0.25">
      <c r="F799110" s="195"/>
    </row>
    <row r="799111" spans="6:6" x14ac:dyDescent="0.25">
      <c r="F799111" s="195"/>
    </row>
    <row r="799112" spans="6:6" x14ac:dyDescent="0.25">
      <c r="F799112" s="195"/>
    </row>
    <row r="799113" spans="6:6" x14ac:dyDescent="0.25">
      <c r="F799113" s="195"/>
    </row>
    <row r="799114" spans="6:6" x14ac:dyDescent="0.25">
      <c r="F799114" s="195"/>
    </row>
    <row r="799115" spans="6:6" x14ac:dyDescent="0.25">
      <c r="F799115" s="195"/>
    </row>
    <row r="799116" spans="6:6" x14ac:dyDescent="0.25">
      <c r="F799116" s="195"/>
    </row>
    <row r="799117" spans="6:6" x14ac:dyDescent="0.25">
      <c r="F799117" s="195"/>
    </row>
    <row r="799118" spans="6:6" x14ac:dyDescent="0.25">
      <c r="F799118" s="195"/>
    </row>
    <row r="799119" spans="6:6" x14ac:dyDescent="0.25">
      <c r="F799119" s="195"/>
    </row>
    <row r="799120" spans="6:6" x14ac:dyDescent="0.25">
      <c r="F799120" s="195"/>
    </row>
    <row r="799121" spans="6:6" x14ac:dyDescent="0.25">
      <c r="F799121" s="195"/>
    </row>
    <row r="799122" spans="6:6" x14ac:dyDescent="0.25">
      <c r="F799122" s="195"/>
    </row>
    <row r="799123" spans="6:6" x14ac:dyDescent="0.25">
      <c r="F799123" s="195"/>
    </row>
    <row r="799124" spans="6:6" x14ac:dyDescent="0.25">
      <c r="F799124" s="195"/>
    </row>
    <row r="799125" spans="6:6" x14ac:dyDescent="0.25">
      <c r="F799125" s="195"/>
    </row>
    <row r="799126" spans="6:6" x14ac:dyDescent="0.25">
      <c r="F799126" s="195"/>
    </row>
    <row r="799127" spans="6:6" x14ac:dyDescent="0.25">
      <c r="F799127" s="195"/>
    </row>
    <row r="799128" spans="6:6" x14ac:dyDescent="0.25">
      <c r="F799128" s="195"/>
    </row>
    <row r="799129" spans="6:6" x14ac:dyDescent="0.25">
      <c r="F799129" s="195"/>
    </row>
    <row r="799130" spans="6:6" x14ac:dyDescent="0.25">
      <c r="F799130" s="195"/>
    </row>
    <row r="799131" spans="6:6" x14ac:dyDescent="0.25">
      <c r="F799131" s="195"/>
    </row>
    <row r="799132" spans="6:6" x14ac:dyDescent="0.25">
      <c r="F799132" s="195"/>
    </row>
    <row r="799133" spans="6:6" x14ac:dyDescent="0.25">
      <c r="F799133" s="195"/>
    </row>
    <row r="799134" spans="6:6" x14ac:dyDescent="0.25">
      <c r="F799134" s="195"/>
    </row>
    <row r="799135" spans="6:6" x14ac:dyDescent="0.25">
      <c r="F799135" s="195"/>
    </row>
    <row r="799136" spans="6:6" x14ac:dyDescent="0.25">
      <c r="F799136" s="195"/>
    </row>
    <row r="799137" spans="6:6" x14ac:dyDescent="0.25">
      <c r="F799137" s="195"/>
    </row>
    <row r="799138" spans="6:6" x14ac:dyDescent="0.25">
      <c r="F799138" s="195"/>
    </row>
    <row r="799139" spans="6:6" x14ac:dyDescent="0.25">
      <c r="F799139" s="195"/>
    </row>
    <row r="799140" spans="6:6" x14ac:dyDescent="0.25">
      <c r="F799140" s="195"/>
    </row>
    <row r="799141" spans="6:6" x14ac:dyDescent="0.25">
      <c r="F799141" s="195"/>
    </row>
    <row r="799142" spans="6:6" x14ac:dyDescent="0.25">
      <c r="F799142" s="195"/>
    </row>
    <row r="799143" spans="6:6" x14ac:dyDescent="0.25">
      <c r="F799143" s="195"/>
    </row>
    <row r="799144" spans="6:6" x14ac:dyDescent="0.25">
      <c r="F799144" s="195"/>
    </row>
    <row r="799145" spans="6:6" x14ac:dyDescent="0.25">
      <c r="F799145" s="195"/>
    </row>
    <row r="799146" spans="6:6" x14ac:dyDescent="0.25">
      <c r="F799146" s="195"/>
    </row>
    <row r="799147" spans="6:6" x14ac:dyDescent="0.25">
      <c r="F799147" s="195"/>
    </row>
    <row r="799148" spans="6:6" x14ac:dyDescent="0.25">
      <c r="F799148" s="195"/>
    </row>
    <row r="799149" spans="6:6" x14ac:dyDescent="0.25">
      <c r="F799149" s="195"/>
    </row>
    <row r="799150" spans="6:6" x14ac:dyDescent="0.25">
      <c r="F799150" s="195"/>
    </row>
    <row r="799151" spans="6:6" x14ac:dyDescent="0.25">
      <c r="F799151" s="195"/>
    </row>
    <row r="799152" spans="6:6" x14ac:dyDescent="0.25">
      <c r="F799152" s="195"/>
    </row>
    <row r="799153" spans="6:6" x14ac:dyDescent="0.25">
      <c r="F799153" s="195"/>
    </row>
    <row r="799154" spans="6:6" x14ac:dyDescent="0.25">
      <c r="F799154" s="195"/>
    </row>
    <row r="799155" spans="6:6" x14ac:dyDescent="0.25">
      <c r="F799155" s="195"/>
    </row>
    <row r="799156" spans="6:6" x14ac:dyDescent="0.25">
      <c r="F799156" s="195"/>
    </row>
    <row r="799157" spans="6:6" x14ac:dyDescent="0.25">
      <c r="F799157" s="195"/>
    </row>
    <row r="799158" spans="6:6" x14ac:dyDescent="0.25">
      <c r="F799158" s="195"/>
    </row>
    <row r="799159" spans="6:6" x14ac:dyDescent="0.25">
      <c r="F799159" s="195"/>
    </row>
    <row r="799160" spans="6:6" x14ac:dyDescent="0.25">
      <c r="F799160" s="195"/>
    </row>
    <row r="799161" spans="6:6" x14ac:dyDescent="0.25">
      <c r="F799161" s="195"/>
    </row>
    <row r="799162" spans="6:6" x14ac:dyDescent="0.25">
      <c r="F799162" s="195"/>
    </row>
    <row r="799163" spans="6:6" x14ac:dyDescent="0.25">
      <c r="F799163" s="195"/>
    </row>
    <row r="799164" spans="6:6" x14ac:dyDescent="0.25">
      <c r="F799164" s="195"/>
    </row>
    <row r="799165" spans="6:6" x14ac:dyDescent="0.25">
      <c r="F799165" s="195"/>
    </row>
    <row r="799166" spans="6:6" x14ac:dyDescent="0.25">
      <c r="F799166" s="195"/>
    </row>
    <row r="799167" spans="6:6" x14ac:dyDescent="0.25">
      <c r="F799167" s="195"/>
    </row>
    <row r="799168" spans="6:6" x14ac:dyDescent="0.25">
      <c r="F799168" s="195"/>
    </row>
    <row r="799169" spans="6:6" x14ac:dyDescent="0.25">
      <c r="F799169" s="195"/>
    </row>
    <row r="799170" spans="6:6" x14ac:dyDescent="0.25">
      <c r="F799170" s="195"/>
    </row>
    <row r="799171" spans="6:6" x14ac:dyDescent="0.25">
      <c r="F799171" s="195"/>
    </row>
    <row r="799172" spans="6:6" x14ac:dyDescent="0.25">
      <c r="F799172" s="195"/>
    </row>
    <row r="799173" spans="6:6" x14ac:dyDescent="0.25">
      <c r="F799173" s="195"/>
    </row>
    <row r="799174" spans="6:6" x14ac:dyDescent="0.25">
      <c r="F799174" s="195"/>
    </row>
    <row r="799175" spans="6:6" x14ac:dyDescent="0.25">
      <c r="F799175" s="195"/>
    </row>
    <row r="799176" spans="6:6" x14ac:dyDescent="0.25">
      <c r="F799176" s="195"/>
    </row>
    <row r="799177" spans="6:6" x14ac:dyDescent="0.25">
      <c r="F799177" s="195"/>
    </row>
    <row r="799178" spans="6:6" x14ac:dyDescent="0.25">
      <c r="F799178" s="195"/>
    </row>
    <row r="799179" spans="6:6" x14ac:dyDescent="0.25">
      <c r="F799179" s="195"/>
    </row>
    <row r="799180" spans="6:6" x14ac:dyDescent="0.25">
      <c r="F799180" s="195"/>
    </row>
    <row r="799181" spans="6:6" x14ac:dyDescent="0.25">
      <c r="F799181" s="195"/>
    </row>
    <row r="799182" spans="6:6" x14ac:dyDescent="0.25">
      <c r="F799182" s="195"/>
    </row>
    <row r="799183" spans="6:6" x14ac:dyDescent="0.25">
      <c r="F799183" s="195"/>
    </row>
    <row r="799184" spans="6:6" x14ac:dyDescent="0.25">
      <c r="F799184" s="195"/>
    </row>
    <row r="799185" spans="6:6" x14ac:dyDescent="0.25">
      <c r="F799185" s="195"/>
    </row>
    <row r="799186" spans="6:6" x14ac:dyDescent="0.25">
      <c r="F799186" s="195"/>
    </row>
    <row r="799187" spans="6:6" x14ac:dyDescent="0.25">
      <c r="F799187" s="195"/>
    </row>
    <row r="799188" spans="6:6" x14ac:dyDescent="0.25">
      <c r="F799188" s="195"/>
    </row>
    <row r="799189" spans="6:6" x14ac:dyDescent="0.25">
      <c r="F799189" s="195"/>
    </row>
    <row r="799190" spans="6:6" x14ac:dyDescent="0.25">
      <c r="F799190" s="195"/>
    </row>
    <row r="799191" spans="6:6" x14ac:dyDescent="0.25">
      <c r="F799191" s="195"/>
    </row>
    <row r="799192" spans="6:6" x14ac:dyDescent="0.25">
      <c r="F799192" s="195"/>
    </row>
    <row r="799193" spans="6:6" x14ac:dyDescent="0.25">
      <c r="F799193" s="195"/>
    </row>
    <row r="799194" spans="6:6" x14ac:dyDescent="0.25">
      <c r="F799194" s="195"/>
    </row>
    <row r="799195" spans="6:6" x14ac:dyDescent="0.25">
      <c r="F799195" s="195"/>
    </row>
    <row r="799196" spans="6:6" x14ac:dyDescent="0.25">
      <c r="F799196" s="195"/>
    </row>
    <row r="799197" spans="6:6" x14ac:dyDescent="0.25">
      <c r="F799197" s="195"/>
    </row>
    <row r="799198" spans="6:6" x14ac:dyDescent="0.25">
      <c r="F799198" s="195"/>
    </row>
    <row r="799199" spans="6:6" x14ac:dyDescent="0.25">
      <c r="F799199" s="195"/>
    </row>
    <row r="799200" spans="6:6" x14ac:dyDescent="0.25">
      <c r="F799200" s="195"/>
    </row>
    <row r="799201" spans="6:6" x14ac:dyDescent="0.25">
      <c r="F799201" s="195"/>
    </row>
    <row r="799202" spans="6:6" x14ac:dyDescent="0.25">
      <c r="F799202" s="195"/>
    </row>
    <row r="799203" spans="6:6" x14ac:dyDescent="0.25">
      <c r="F799203" s="195"/>
    </row>
    <row r="799204" spans="6:6" x14ac:dyDescent="0.25">
      <c r="F799204" s="195"/>
    </row>
    <row r="799205" spans="6:6" x14ac:dyDescent="0.25">
      <c r="F799205" s="195"/>
    </row>
    <row r="799206" spans="6:6" x14ac:dyDescent="0.25">
      <c r="F799206" s="195"/>
    </row>
    <row r="799207" spans="6:6" x14ac:dyDescent="0.25">
      <c r="F799207" s="195"/>
    </row>
    <row r="799208" spans="6:6" x14ac:dyDescent="0.25">
      <c r="F799208" s="195"/>
    </row>
    <row r="799209" spans="6:6" x14ac:dyDescent="0.25">
      <c r="F799209" s="195"/>
    </row>
    <row r="799210" spans="6:6" x14ac:dyDescent="0.25">
      <c r="F799210" s="195"/>
    </row>
    <row r="799211" spans="6:6" x14ac:dyDescent="0.25">
      <c r="F799211" s="195"/>
    </row>
    <row r="799212" spans="6:6" x14ac:dyDescent="0.25">
      <c r="F799212" s="195"/>
    </row>
    <row r="799213" spans="6:6" x14ac:dyDescent="0.25">
      <c r="F799213" s="195"/>
    </row>
    <row r="799214" spans="6:6" x14ac:dyDescent="0.25">
      <c r="F799214" s="195"/>
    </row>
    <row r="799215" spans="6:6" x14ac:dyDescent="0.25">
      <c r="F799215" s="195"/>
    </row>
    <row r="799216" spans="6:6" x14ac:dyDescent="0.25">
      <c r="F799216" s="195"/>
    </row>
    <row r="799217" spans="6:6" x14ac:dyDescent="0.25">
      <c r="F799217" s="195"/>
    </row>
    <row r="799218" spans="6:6" x14ac:dyDescent="0.25">
      <c r="F799218" s="195"/>
    </row>
    <row r="799219" spans="6:6" x14ac:dyDescent="0.25">
      <c r="F799219" s="195"/>
    </row>
    <row r="799220" spans="6:6" x14ac:dyDescent="0.25">
      <c r="F799220" s="195"/>
    </row>
    <row r="799221" spans="6:6" x14ac:dyDescent="0.25">
      <c r="F799221" s="195"/>
    </row>
    <row r="799222" spans="6:6" x14ac:dyDescent="0.25">
      <c r="F799222" s="195"/>
    </row>
    <row r="799223" spans="6:6" x14ac:dyDescent="0.25">
      <c r="F799223" s="195"/>
    </row>
    <row r="799224" spans="6:6" x14ac:dyDescent="0.25">
      <c r="F799224" s="195"/>
    </row>
    <row r="799225" spans="6:6" x14ac:dyDescent="0.25">
      <c r="F799225" s="195"/>
    </row>
    <row r="799226" spans="6:6" x14ac:dyDescent="0.25">
      <c r="F799226" s="195"/>
    </row>
    <row r="799227" spans="6:6" x14ac:dyDescent="0.25">
      <c r="F799227" s="195"/>
    </row>
    <row r="799228" spans="6:6" x14ac:dyDescent="0.25">
      <c r="F799228" s="195"/>
    </row>
    <row r="799229" spans="6:6" x14ac:dyDescent="0.25">
      <c r="F799229" s="195"/>
    </row>
    <row r="799230" spans="6:6" x14ac:dyDescent="0.25">
      <c r="F799230" s="195"/>
    </row>
    <row r="799231" spans="6:6" x14ac:dyDescent="0.25">
      <c r="F799231" s="195"/>
    </row>
    <row r="799232" spans="6:6" x14ac:dyDescent="0.25">
      <c r="F799232" s="195"/>
    </row>
    <row r="799233" spans="6:6" x14ac:dyDescent="0.25">
      <c r="F799233" s="195"/>
    </row>
    <row r="799234" spans="6:6" x14ac:dyDescent="0.25">
      <c r="F799234" s="195"/>
    </row>
    <row r="799235" spans="6:6" x14ac:dyDescent="0.25">
      <c r="F799235" s="195"/>
    </row>
    <row r="799236" spans="6:6" x14ac:dyDescent="0.25">
      <c r="F799236" s="195"/>
    </row>
    <row r="799237" spans="6:6" x14ac:dyDescent="0.25">
      <c r="F799237" s="195"/>
    </row>
    <row r="799238" spans="6:6" x14ac:dyDescent="0.25">
      <c r="F799238" s="195"/>
    </row>
    <row r="799239" spans="6:6" x14ac:dyDescent="0.25">
      <c r="F799239" s="195"/>
    </row>
    <row r="799240" spans="6:6" x14ac:dyDescent="0.25">
      <c r="F799240" s="195"/>
    </row>
    <row r="804358" spans="6:6" x14ac:dyDescent="0.25">
      <c r="F804358" s="195"/>
    </row>
    <row r="804359" spans="6:6" x14ac:dyDescent="0.25">
      <c r="F804359" s="195"/>
    </row>
    <row r="804360" spans="6:6" x14ac:dyDescent="0.25">
      <c r="F804360" s="195"/>
    </row>
    <row r="804361" spans="6:6" x14ac:dyDescent="0.25">
      <c r="F804361" s="195"/>
    </row>
    <row r="804362" spans="6:6" x14ac:dyDescent="0.25">
      <c r="F804362" s="195"/>
    </row>
    <row r="804363" spans="6:6" x14ac:dyDescent="0.25">
      <c r="F804363" s="195"/>
    </row>
    <row r="804364" spans="6:6" x14ac:dyDescent="0.25">
      <c r="F804364" s="195"/>
    </row>
    <row r="804365" spans="6:6" x14ac:dyDescent="0.25">
      <c r="F804365" s="195"/>
    </row>
    <row r="804366" spans="6:6" x14ac:dyDescent="0.25">
      <c r="F804366" s="195"/>
    </row>
    <row r="804367" spans="6:6" x14ac:dyDescent="0.25">
      <c r="F804367" s="195"/>
    </row>
    <row r="804368" spans="6:6" x14ac:dyDescent="0.25">
      <c r="F804368" s="195"/>
    </row>
    <row r="804369" spans="6:6" x14ac:dyDescent="0.25">
      <c r="F804369" s="195"/>
    </row>
    <row r="804370" spans="6:6" x14ac:dyDescent="0.25">
      <c r="F804370" s="195"/>
    </row>
    <row r="804371" spans="6:6" x14ac:dyDescent="0.25">
      <c r="F804371" s="195"/>
    </row>
    <row r="804372" spans="6:6" x14ac:dyDescent="0.25">
      <c r="F804372" s="195"/>
    </row>
    <row r="804373" spans="6:6" x14ac:dyDescent="0.25">
      <c r="F804373" s="195"/>
    </row>
    <row r="804374" spans="6:6" x14ac:dyDescent="0.25">
      <c r="F804374" s="195"/>
    </row>
    <row r="804375" spans="6:6" x14ac:dyDescent="0.25">
      <c r="F804375" s="195"/>
    </row>
    <row r="804376" spans="6:6" x14ac:dyDescent="0.25">
      <c r="F804376" s="195"/>
    </row>
    <row r="804377" spans="6:6" x14ac:dyDescent="0.25">
      <c r="F804377" s="195"/>
    </row>
    <row r="804378" spans="6:6" x14ac:dyDescent="0.25">
      <c r="F804378" s="195"/>
    </row>
    <row r="804379" spans="6:6" x14ac:dyDescent="0.25">
      <c r="F804379" s="195"/>
    </row>
    <row r="804380" spans="6:6" x14ac:dyDescent="0.25">
      <c r="F804380" s="195"/>
    </row>
    <row r="804381" spans="6:6" x14ac:dyDescent="0.25">
      <c r="F804381" s="195"/>
    </row>
    <row r="804382" spans="6:6" x14ac:dyDescent="0.25">
      <c r="F804382" s="195"/>
    </row>
    <row r="804383" spans="6:6" x14ac:dyDescent="0.25">
      <c r="F804383" s="195"/>
    </row>
    <row r="804384" spans="6:6" x14ac:dyDescent="0.25">
      <c r="F804384" s="195"/>
    </row>
    <row r="804385" spans="6:6" x14ac:dyDescent="0.25">
      <c r="F804385" s="195"/>
    </row>
    <row r="804386" spans="6:6" x14ac:dyDescent="0.25">
      <c r="F804386" s="195"/>
    </row>
    <row r="804387" spans="6:6" x14ac:dyDescent="0.25">
      <c r="F804387" s="195"/>
    </row>
    <row r="804388" spans="6:6" x14ac:dyDescent="0.25">
      <c r="F804388" s="195"/>
    </row>
    <row r="804389" spans="6:6" x14ac:dyDescent="0.25">
      <c r="F804389" s="195"/>
    </row>
    <row r="804390" spans="6:6" x14ac:dyDescent="0.25">
      <c r="F804390" s="195"/>
    </row>
    <row r="804391" spans="6:6" x14ac:dyDescent="0.25">
      <c r="F804391" s="195"/>
    </row>
    <row r="804392" spans="6:6" x14ac:dyDescent="0.25">
      <c r="F804392" s="195"/>
    </row>
    <row r="804393" spans="6:6" x14ac:dyDescent="0.25">
      <c r="F804393" s="195"/>
    </row>
    <row r="804394" spans="6:6" x14ac:dyDescent="0.25">
      <c r="F804394" s="195"/>
    </row>
    <row r="804395" spans="6:6" x14ac:dyDescent="0.25">
      <c r="F804395" s="195"/>
    </row>
    <row r="804396" spans="6:6" x14ac:dyDescent="0.25">
      <c r="F804396" s="195"/>
    </row>
    <row r="804397" spans="6:6" x14ac:dyDescent="0.25">
      <c r="F804397" s="195"/>
    </row>
    <row r="804398" spans="6:6" x14ac:dyDescent="0.25">
      <c r="F804398" s="195"/>
    </row>
    <row r="804399" spans="6:6" x14ac:dyDescent="0.25">
      <c r="F804399" s="195"/>
    </row>
    <row r="804400" spans="6:6" x14ac:dyDescent="0.25">
      <c r="F804400" s="195"/>
    </row>
    <row r="804401" spans="6:6" x14ac:dyDescent="0.25">
      <c r="F804401" s="195"/>
    </row>
    <row r="804402" spans="6:6" x14ac:dyDescent="0.25">
      <c r="F804402" s="195"/>
    </row>
    <row r="804403" spans="6:6" x14ac:dyDescent="0.25">
      <c r="F804403" s="195"/>
    </row>
    <row r="804404" spans="6:6" x14ac:dyDescent="0.25">
      <c r="F804404" s="195"/>
    </row>
    <row r="804405" spans="6:6" x14ac:dyDescent="0.25">
      <c r="F804405" s="195"/>
    </row>
    <row r="804406" spans="6:6" x14ac:dyDescent="0.25">
      <c r="F804406" s="195"/>
    </row>
    <row r="804407" spans="6:6" x14ac:dyDescent="0.25">
      <c r="F804407" s="195"/>
    </row>
    <row r="804408" spans="6:6" x14ac:dyDescent="0.25">
      <c r="F804408" s="195"/>
    </row>
    <row r="804409" spans="6:6" x14ac:dyDescent="0.25">
      <c r="F804409" s="195"/>
    </row>
    <row r="804410" spans="6:6" x14ac:dyDescent="0.25">
      <c r="F804410" s="195"/>
    </row>
    <row r="804411" spans="6:6" x14ac:dyDescent="0.25">
      <c r="F804411" s="195"/>
    </row>
    <row r="804412" spans="6:6" x14ac:dyDescent="0.25">
      <c r="F804412" s="195"/>
    </row>
    <row r="804413" spans="6:6" x14ac:dyDescent="0.25">
      <c r="F804413" s="195"/>
    </row>
    <row r="804414" spans="6:6" x14ac:dyDescent="0.25">
      <c r="F804414" s="195"/>
    </row>
    <row r="804415" spans="6:6" x14ac:dyDescent="0.25">
      <c r="F804415" s="195"/>
    </row>
    <row r="804416" spans="6:6" x14ac:dyDescent="0.25">
      <c r="F804416" s="195"/>
    </row>
    <row r="804417" spans="6:6" x14ac:dyDescent="0.25">
      <c r="F804417" s="195"/>
    </row>
    <row r="804418" spans="6:6" x14ac:dyDescent="0.25">
      <c r="F804418" s="195"/>
    </row>
    <row r="804419" spans="6:6" x14ac:dyDescent="0.25">
      <c r="F804419" s="195"/>
    </row>
    <row r="804420" spans="6:6" x14ac:dyDescent="0.25">
      <c r="F804420" s="195"/>
    </row>
    <row r="804421" spans="6:6" x14ac:dyDescent="0.25">
      <c r="F804421" s="195"/>
    </row>
    <row r="804422" spans="6:6" x14ac:dyDescent="0.25">
      <c r="F804422" s="195"/>
    </row>
    <row r="804423" spans="6:6" x14ac:dyDescent="0.25">
      <c r="F804423" s="195"/>
    </row>
    <row r="804424" spans="6:6" x14ac:dyDescent="0.25">
      <c r="F804424" s="195"/>
    </row>
    <row r="804425" spans="6:6" x14ac:dyDescent="0.25">
      <c r="F804425" s="195"/>
    </row>
    <row r="804426" spans="6:6" x14ac:dyDescent="0.25">
      <c r="F804426" s="195"/>
    </row>
    <row r="804427" spans="6:6" x14ac:dyDescent="0.25">
      <c r="F804427" s="195"/>
    </row>
    <row r="804428" spans="6:6" x14ac:dyDescent="0.25">
      <c r="F804428" s="195"/>
    </row>
    <row r="804429" spans="6:6" x14ac:dyDescent="0.25">
      <c r="F804429" s="195"/>
    </row>
    <row r="804430" spans="6:6" x14ac:dyDescent="0.25">
      <c r="F804430" s="195"/>
    </row>
    <row r="804431" spans="6:6" x14ac:dyDescent="0.25">
      <c r="F804431" s="195"/>
    </row>
    <row r="804432" spans="6:6" x14ac:dyDescent="0.25">
      <c r="F804432" s="195"/>
    </row>
    <row r="804433" spans="6:6" x14ac:dyDescent="0.25">
      <c r="F804433" s="195"/>
    </row>
    <row r="804434" spans="6:6" x14ac:dyDescent="0.25">
      <c r="F804434" s="195"/>
    </row>
    <row r="804435" spans="6:6" x14ac:dyDescent="0.25">
      <c r="F804435" s="195"/>
    </row>
    <row r="804436" spans="6:6" x14ac:dyDescent="0.25">
      <c r="F804436" s="195"/>
    </row>
    <row r="804437" spans="6:6" x14ac:dyDescent="0.25">
      <c r="F804437" s="195"/>
    </row>
    <row r="804438" spans="6:6" x14ac:dyDescent="0.25">
      <c r="F804438" s="195"/>
    </row>
    <row r="804439" spans="6:6" x14ac:dyDescent="0.25">
      <c r="F804439" s="195"/>
    </row>
    <row r="804440" spans="6:6" x14ac:dyDescent="0.25">
      <c r="F804440" s="195"/>
    </row>
    <row r="804441" spans="6:6" x14ac:dyDescent="0.25">
      <c r="F804441" s="195"/>
    </row>
    <row r="804442" spans="6:6" x14ac:dyDescent="0.25">
      <c r="F804442" s="195"/>
    </row>
    <row r="804443" spans="6:6" x14ac:dyDescent="0.25">
      <c r="F804443" s="195"/>
    </row>
    <row r="804444" spans="6:6" x14ac:dyDescent="0.25">
      <c r="F804444" s="195"/>
    </row>
    <row r="804445" spans="6:6" x14ac:dyDescent="0.25">
      <c r="F804445" s="195"/>
    </row>
    <row r="804446" spans="6:6" x14ac:dyDescent="0.25">
      <c r="F804446" s="195"/>
    </row>
    <row r="804447" spans="6:6" x14ac:dyDescent="0.25">
      <c r="F804447" s="195"/>
    </row>
    <row r="804448" spans="6:6" x14ac:dyDescent="0.25">
      <c r="F804448" s="195"/>
    </row>
    <row r="804449" spans="6:6" x14ac:dyDescent="0.25">
      <c r="F804449" s="195"/>
    </row>
    <row r="804450" spans="6:6" x14ac:dyDescent="0.25">
      <c r="F804450" s="195"/>
    </row>
    <row r="804451" spans="6:6" x14ac:dyDescent="0.25">
      <c r="F804451" s="195"/>
    </row>
    <row r="804452" spans="6:6" x14ac:dyDescent="0.25">
      <c r="F804452" s="195"/>
    </row>
    <row r="804453" spans="6:6" x14ac:dyDescent="0.25">
      <c r="F804453" s="195"/>
    </row>
    <row r="804454" spans="6:6" x14ac:dyDescent="0.25">
      <c r="F804454" s="195"/>
    </row>
    <row r="804455" spans="6:6" x14ac:dyDescent="0.25">
      <c r="F804455" s="195"/>
    </row>
    <row r="804456" spans="6:6" x14ac:dyDescent="0.25">
      <c r="F804456" s="195"/>
    </row>
    <row r="804457" spans="6:6" x14ac:dyDescent="0.25">
      <c r="F804457" s="195"/>
    </row>
    <row r="804458" spans="6:6" x14ac:dyDescent="0.25">
      <c r="F804458" s="195"/>
    </row>
    <row r="804459" spans="6:6" x14ac:dyDescent="0.25">
      <c r="F804459" s="195"/>
    </row>
    <row r="804460" spans="6:6" x14ac:dyDescent="0.25">
      <c r="F804460" s="195"/>
    </row>
    <row r="804461" spans="6:6" x14ac:dyDescent="0.25">
      <c r="F804461" s="195"/>
    </row>
    <row r="804462" spans="6:6" x14ac:dyDescent="0.25">
      <c r="F804462" s="195"/>
    </row>
    <row r="804463" spans="6:6" x14ac:dyDescent="0.25">
      <c r="F804463" s="195"/>
    </row>
    <row r="804464" spans="6:6" x14ac:dyDescent="0.25">
      <c r="F804464" s="195"/>
    </row>
    <row r="804465" spans="6:6" x14ac:dyDescent="0.25">
      <c r="F804465" s="195"/>
    </row>
    <row r="804466" spans="6:6" x14ac:dyDescent="0.25">
      <c r="F804466" s="195"/>
    </row>
    <row r="804467" spans="6:6" x14ac:dyDescent="0.25">
      <c r="F804467" s="195"/>
    </row>
    <row r="804468" spans="6:6" x14ac:dyDescent="0.25">
      <c r="F804468" s="195"/>
    </row>
    <row r="804469" spans="6:6" x14ac:dyDescent="0.25">
      <c r="F804469" s="195"/>
    </row>
    <row r="804470" spans="6:6" x14ac:dyDescent="0.25">
      <c r="F804470" s="195"/>
    </row>
    <row r="804471" spans="6:6" x14ac:dyDescent="0.25">
      <c r="F804471" s="195"/>
    </row>
    <row r="804472" spans="6:6" x14ac:dyDescent="0.25">
      <c r="F804472" s="195"/>
    </row>
    <row r="804473" spans="6:6" x14ac:dyDescent="0.25">
      <c r="F804473" s="195"/>
    </row>
    <row r="804474" spans="6:6" x14ac:dyDescent="0.25">
      <c r="F804474" s="195"/>
    </row>
    <row r="804475" spans="6:6" x14ac:dyDescent="0.25">
      <c r="F804475" s="195"/>
    </row>
    <row r="804476" spans="6:6" x14ac:dyDescent="0.25">
      <c r="F804476" s="195"/>
    </row>
    <row r="804477" spans="6:6" x14ac:dyDescent="0.25">
      <c r="F804477" s="195"/>
    </row>
    <row r="804478" spans="6:6" x14ac:dyDescent="0.25">
      <c r="F804478" s="195"/>
    </row>
    <row r="804479" spans="6:6" x14ac:dyDescent="0.25">
      <c r="F804479" s="195"/>
    </row>
    <row r="804480" spans="6:6" x14ac:dyDescent="0.25">
      <c r="F804480" s="195"/>
    </row>
    <row r="804481" spans="6:6" x14ac:dyDescent="0.25">
      <c r="F804481" s="195"/>
    </row>
    <row r="804482" spans="6:6" x14ac:dyDescent="0.25">
      <c r="F804482" s="195"/>
    </row>
    <row r="804483" spans="6:6" x14ac:dyDescent="0.25">
      <c r="F804483" s="195"/>
    </row>
    <row r="804484" spans="6:6" x14ac:dyDescent="0.25">
      <c r="F804484" s="195"/>
    </row>
    <row r="804485" spans="6:6" x14ac:dyDescent="0.25">
      <c r="F804485" s="195"/>
    </row>
    <row r="804486" spans="6:6" x14ac:dyDescent="0.25">
      <c r="F804486" s="195"/>
    </row>
    <row r="804487" spans="6:6" x14ac:dyDescent="0.25">
      <c r="F804487" s="195"/>
    </row>
    <row r="804488" spans="6:6" x14ac:dyDescent="0.25">
      <c r="F804488" s="195"/>
    </row>
    <row r="804489" spans="6:6" x14ac:dyDescent="0.25">
      <c r="F804489" s="195"/>
    </row>
    <row r="804490" spans="6:6" x14ac:dyDescent="0.25">
      <c r="F804490" s="195"/>
    </row>
    <row r="804491" spans="6:6" x14ac:dyDescent="0.25">
      <c r="F804491" s="195"/>
    </row>
    <row r="804492" spans="6:6" x14ac:dyDescent="0.25">
      <c r="F804492" s="195"/>
    </row>
    <row r="804493" spans="6:6" x14ac:dyDescent="0.25">
      <c r="F804493" s="195"/>
    </row>
    <row r="804494" spans="6:6" x14ac:dyDescent="0.25">
      <c r="F804494" s="195"/>
    </row>
    <row r="804495" spans="6:6" x14ac:dyDescent="0.25">
      <c r="F804495" s="195"/>
    </row>
    <row r="804496" spans="6:6" x14ac:dyDescent="0.25">
      <c r="F804496" s="195"/>
    </row>
    <row r="804497" spans="6:6" x14ac:dyDescent="0.25">
      <c r="F804497" s="195"/>
    </row>
    <row r="804498" spans="6:6" x14ac:dyDescent="0.25">
      <c r="F804498" s="195"/>
    </row>
    <row r="804499" spans="6:6" x14ac:dyDescent="0.25">
      <c r="F804499" s="195"/>
    </row>
    <row r="804500" spans="6:6" x14ac:dyDescent="0.25">
      <c r="F804500" s="195"/>
    </row>
    <row r="804501" spans="6:6" x14ac:dyDescent="0.25">
      <c r="F804501" s="195"/>
    </row>
    <row r="804502" spans="6:6" x14ac:dyDescent="0.25">
      <c r="F804502" s="195"/>
    </row>
    <row r="804503" spans="6:6" x14ac:dyDescent="0.25">
      <c r="F804503" s="195"/>
    </row>
    <row r="804504" spans="6:6" x14ac:dyDescent="0.25">
      <c r="F804504" s="195"/>
    </row>
    <row r="804505" spans="6:6" x14ac:dyDescent="0.25">
      <c r="F804505" s="195"/>
    </row>
    <row r="804506" spans="6:6" x14ac:dyDescent="0.25">
      <c r="F804506" s="195"/>
    </row>
    <row r="804507" spans="6:6" x14ac:dyDescent="0.25">
      <c r="F804507" s="195"/>
    </row>
    <row r="804508" spans="6:6" x14ac:dyDescent="0.25">
      <c r="F804508" s="195"/>
    </row>
    <row r="804509" spans="6:6" x14ac:dyDescent="0.25">
      <c r="F804509" s="195"/>
    </row>
    <row r="804510" spans="6:6" x14ac:dyDescent="0.25">
      <c r="F804510" s="195"/>
    </row>
    <row r="804511" spans="6:6" x14ac:dyDescent="0.25">
      <c r="F804511" s="195"/>
    </row>
    <row r="804512" spans="6:6" x14ac:dyDescent="0.25">
      <c r="F804512" s="195"/>
    </row>
    <row r="804513" spans="6:6" x14ac:dyDescent="0.25">
      <c r="F804513" s="195"/>
    </row>
    <row r="804514" spans="6:6" x14ac:dyDescent="0.25">
      <c r="F804514" s="195"/>
    </row>
    <row r="804515" spans="6:6" x14ac:dyDescent="0.25">
      <c r="F804515" s="195"/>
    </row>
    <row r="804516" spans="6:6" x14ac:dyDescent="0.25">
      <c r="F804516" s="195"/>
    </row>
    <row r="804517" spans="6:6" x14ac:dyDescent="0.25">
      <c r="F804517" s="195"/>
    </row>
    <row r="804518" spans="6:6" x14ac:dyDescent="0.25">
      <c r="F804518" s="195"/>
    </row>
    <row r="804519" spans="6:6" x14ac:dyDescent="0.25">
      <c r="F804519" s="195"/>
    </row>
    <row r="804520" spans="6:6" x14ac:dyDescent="0.25">
      <c r="F804520" s="195"/>
    </row>
    <row r="804521" spans="6:6" x14ac:dyDescent="0.25">
      <c r="F804521" s="195"/>
    </row>
    <row r="804522" spans="6:6" x14ac:dyDescent="0.25">
      <c r="F804522" s="195"/>
    </row>
    <row r="804523" spans="6:6" x14ac:dyDescent="0.25">
      <c r="F804523" s="195"/>
    </row>
    <row r="804524" spans="6:6" x14ac:dyDescent="0.25">
      <c r="F804524" s="195"/>
    </row>
    <row r="804525" spans="6:6" x14ac:dyDescent="0.25">
      <c r="F804525" s="195"/>
    </row>
    <row r="804526" spans="6:6" x14ac:dyDescent="0.25">
      <c r="F804526" s="195"/>
    </row>
    <row r="804527" spans="6:6" x14ac:dyDescent="0.25">
      <c r="F804527" s="195"/>
    </row>
    <row r="804528" spans="6:6" x14ac:dyDescent="0.25">
      <c r="F804528" s="195"/>
    </row>
    <row r="804529" spans="6:6" x14ac:dyDescent="0.25">
      <c r="F804529" s="195"/>
    </row>
    <row r="804530" spans="6:6" x14ac:dyDescent="0.25">
      <c r="F804530" s="195"/>
    </row>
    <row r="804531" spans="6:6" x14ac:dyDescent="0.25">
      <c r="F804531" s="195"/>
    </row>
    <row r="804532" spans="6:6" x14ac:dyDescent="0.25">
      <c r="F804532" s="195"/>
    </row>
    <row r="804533" spans="6:6" x14ac:dyDescent="0.25">
      <c r="F804533" s="195"/>
    </row>
    <row r="804534" spans="6:6" x14ac:dyDescent="0.25">
      <c r="F804534" s="195"/>
    </row>
    <row r="804535" spans="6:6" x14ac:dyDescent="0.25">
      <c r="F804535" s="195"/>
    </row>
    <row r="804536" spans="6:6" x14ac:dyDescent="0.25">
      <c r="F804536" s="195"/>
    </row>
    <row r="804537" spans="6:6" x14ac:dyDescent="0.25">
      <c r="F804537" s="195"/>
    </row>
    <row r="804538" spans="6:6" x14ac:dyDescent="0.25">
      <c r="F804538" s="195"/>
    </row>
    <row r="804539" spans="6:6" x14ac:dyDescent="0.25">
      <c r="F804539" s="195"/>
    </row>
    <row r="804540" spans="6:6" x14ac:dyDescent="0.25">
      <c r="F804540" s="195"/>
    </row>
    <row r="804541" spans="6:6" x14ac:dyDescent="0.25">
      <c r="F804541" s="195"/>
    </row>
    <row r="804542" spans="6:6" x14ac:dyDescent="0.25">
      <c r="F804542" s="195"/>
    </row>
    <row r="804543" spans="6:6" x14ac:dyDescent="0.25">
      <c r="F804543" s="195"/>
    </row>
    <row r="804544" spans="6:6" x14ac:dyDescent="0.25">
      <c r="F804544" s="195"/>
    </row>
    <row r="804545" spans="6:6" x14ac:dyDescent="0.25">
      <c r="F804545" s="195"/>
    </row>
    <row r="804546" spans="6:6" x14ac:dyDescent="0.25">
      <c r="F804546" s="195"/>
    </row>
    <row r="804547" spans="6:6" x14ac:dyDescent="0.25">
      <c r="F804547" s="195"/>
    </row>
    <row r="804548" spans="6:6" x14ac:dyDescent="0.25">
      <c r="F804548" s="195"/>
    </row>
    <row r="804549" spans="6:6" x14ac:dyDescent="0.25">
      <c r="F804549" s="195"/>
    </row>
    <row r="804550" spans="6:6" x14ac:dyDescent="0.25">
      <c r="F804550" s="195"/>
    </row>
    <row r="804551" spans="6:6" x14ac:dyDescent="0.25">
      <c r="F804551" s="195"/>
    </row>
    <row r="804552" spans="6:6" x14ac:dyDescent="0.25">
      <c r="F804552" s="195"/>
    </row>
    <row r="804553" spans="6:6" x14ac:dyDescent="0.25">
      <c r="F804553" s="195"/>
    </row>
    <row r="804554" spans="6:6" x14ac:dyDescent="0.25">
      <c r="F804554" s="195"/>
    </row>
    <row r="804555" spans="6:6" x14ac:dyDescent="0.25">
      <c r="F804555" s="195"/>
    </row>
    <row r="804556" spans="6:6" x14ac:dyDescent="0.25">
      <c r="F804556" s="195"/>
    </row>
    <row r="804557" spans="6:6" x14ac:dyDescent="0.25">
      <c r="F804557" s="195"/>
    </row>
    <row r="804558" spans="6:6" x14ac:dyDescent="0.25">
      <c r="F804558" s="195"/>
    </row>
    <row r="804559" spans="6:6" x14ac:dyDescent="0.25">
      <c r="F804559" s="195"/>
    </row>
    <row r="804560" spans="6:6" x14ac:dyDescent="0.25">
      <c r="F804560" s="195"/>
    </row>
    <row r="804561" spans="6:6" x14ac:dyDescent="0.25">
      <c r="F804561" s="195"/>
    </row>
    <row r="804562" spans="6:6" x14ac:dyDescent="0.25">
      <c r="F804562" s="195"/>
    </row>
    <row r="804563" spans="6:6" x14ac:dyDescent="0.25">
      <c r="F804563" s="195"/>
    </row>
    <row r="804564" spans="6:6" x14ac:dyDescent="0.25">
      <c r="F804564" s="195"/>
    </row>
    <row r="804565" spans="6:6" x14ac:dyDescent="0.25">
      <c r="F804565" s="195"/>
    </row>
    <row r="804566" spans="6:6" x14ac:dyDescent="0.25">
      <c r="F804566" s="195"/>
    </row>
    <row r="804567" spans="6:6" x14ac:dyDescent="0.25">
      <c r="F804567" s="195"/>
    </row>
    <row r="804568" spans="6:6" x14ac:dyDescent="0.25">
      <c r="F804568" s="195"/>
    </row>
    <row r="804569" spans="6:6" x14ac:dyDescent="0.25">
      <c r="F804569" s="195"/>
    </row>
    <row r="804570" spans="6:6" x14ac:dyDescent="0.25">
      <c r="F804570" s="195"/>
    </row>
    <row r="804571" spans="6:6" x14ac:dyDescent="0.25">
      <c r="F804571" s="195"/>
    </row>
    <row r="804572" spans="6:6" x14ac:dyDescent="0.25">
      <c r="F804572" s="195"/>
    </row>
    <row r="804573" spans="6:6" x14ac:dyDescent="0.25">
      <c r="F804573" s="195"/>
    </row>
    <row r="804574" spans="6:6" x14ac:dyDescent="0.25">
      <c r="F804574" s="195"/>
    </row>
    <row r="804575" spans="6:6" x14ac:dyDescent="0.25">
      <c r="F804575" s="195"/>
    </row>
    <row r="804576" spans="6:6" x14ac:dyDescent="0.25">
      <c r="F804576" s="195"/>
    </row>
    <row r="804577" spans="6:6" x14ac:dyDescent="0.25">
      <c r="F804577" s="195"/>
    </row>
    <row r="804578" spans="6:6" x14ac:dyDescent="0.25">
      <c r="F804578" s="195"/>
    </row>
    <row r="804579" spans="6:6" x14ac:dyDescent="0.25">
      <c r="F804579" s="195"/>
    </row>
    <row r="804580" spans="6:6" x14ac:dyDescent="0.25">
      <c r="F804580" s="195"/>
    </row>
    <row r="804581" spans="6:6" x14ac:dyDescent="0.25">
      <c r="F804581" s="195"/>
    </row>
    <row r="804582" spans="6:6" x14ac:dyDescent="0.25">
      <c r="F804582" s="195"/>
    </row>
    <row r="804583" spans="6:6" x14ac:dyDescent="0.25">
      <c r="F804583" s="195"/>
    </row>
    <row r="804584" spans="6:6" x14ac:dyDescent="0.25">
      <c r="F804584" s="195"/>
    </row>
    <row r="804585" spans="6:6" x14ac:dyDescent="0.25">
      <c r="F804585" s="195"/>
    </row>
    <row r="804586" spans="6:6" x14ac:dyDescent="0.25">
      <c r="F804586" s="195"/>
    </row>
    <row r="804587" spans="6:6" x14ac:dyDescent="0.25">
      <c r="F804587" s="195"/>
    </row>
    <row r="804588" spans="6:6" x14ac:dyDescent="0.25">
      <c r="F804588" s="195"/>
    </row>
    <row r="804589" spans="6:6" x14ac:dyDescent="0.25">
      <c r="F804589" s="195"/>
    </row>
    <row r="804590" spans="6:6" x14ac:dyDescent="0.25">
      <c r="F804590" s="195"/>
    </row>
    <row r="804591" spans="6:6" x14ac:dyDescent="0.25">
      <c r="F804591" s="195"/>
    </row>
    <row r="804592" spans="6:6" x14ac:dyDescent="0.25">
      <c r="F804592" s="195"/>
    </row>
    <row r="804593" spans="6:6" x14ac:dyDescent="0.25">
      <c r="F804593" s="195"/>
    </row>
    <row r="804594" spans="6:6" x14ac:dyDescent="0.25">
      <c r="F804594" s="195"/>
    </row>
    <row r="804595" spans="6:6" x14ac:dyDescent="0.25">
      <c r="F804595" s="195"/>
    </row>
    <row r="804596" spans="6:6" x14ac:dyDescent="0.25">
      <c r="F804596" s="195"/>
    </row>
    <row r="804597" spans="6:6" x14ac:dyDescent="0.25">
      <c r="F804597" s="195"/>
    </row>
    <row r="804598" spans="6:6" x14ac:dyDescent="0.25">
      <c r="F804598" s="195"/>
    </row>
    <row r="804599" spans="6:6" x14ac:dyDescent="0.25">
      <c r="F804599" s="195"/>
    </row>
    <row r="804600" spans="6:6" x14ac:dyDescent="0.25">
      <c r="F804600" s="195"/>
    </row>
    <row r="804601" spans="6:6" x14ac:dyDescent="0.25">
      <c r="F804601" s="195"/>
    </row>
    <row r="804602" spans="6:6" x14ac:dyDescent="0.25">
      <c r="F804602" s="195"/>
    </row>
    <row r="804603" spans="6:6" x14ac:dyDescent="0.25">
      <c r="F804603" s="195"/>
    </row>
    <row r="804604" spans="6:6" x14ac:dyDescent="0.25">
      <c r="F804604" s="195"/>
    </row>
    <row r="804605" spans="6:6" x14ac:dyDescent="0.25">
      <c r="F804605" s="195"/>
    </row>
    <row r="804606" spans="6:6" x14ac:dyDescent="0.25">
      <c r="F804606" s="195"/>
    </row>
    <row r="804607" spans="6:6" x14ac:dyDescent="0.25">
      <c r="F804607" s="195"/>
    </row>
    <row r="804608" spans="6:6" x14ac:dyDescent="0.25">
      <c r="F804608" s="195"/>
    </row>
    <row r="804609" spans="6:6" x14ac:dyDescent="0.25">
      <c r="F804609" s="195"/>
    </row>
    <row r="804610" spans="6:6" x14ac:dyDescent="0.25">
      <c r="F804610" s="195"/>
    </row>
    <row r="804611" spans="6:6" x14ac:dyDescent="0.25">
      <c r="F804611" s="195"/>
    </row>
    <row r="804612" spans="6:6" x14ac:dyDescent="0.25">
      <c r="F804612" s="195"/>
    </row>
    <row r="804613" spans="6:6" x14ac:dyDescent="0.25">
      <c r="F804613" s="195"/>
    </row>
    <row r="804614" spans="6:6" x14ac:dyDescent="0.25">
      <c r="F804614" s="195"/>
    </row>
    <row r="804615" spans="6:6" x14ac:dyDescent="0.25">
      <c r="F804615" s="195"/>
    </row>
    <row r="804616" spans="6:6" x14ac:dyDescent="0.25">
      <c r="F804616" s="195"/>
    </row>
    <row r="804617" spans="6:6" x14ac:dyDescent="0.25">
      <c r="F804617" s="195"/>
    </row>
    <row r="804618" spans="6:6" x14ac:dyDescent="0.25">
      <c r="F804618" s="195"/>
    </row>
    <row r="804619" spans="6:6" x14ac:dyDescent="0.25">
      <c r="F804619" s="195"/>
    </row>
    <row r="804620" spans="6:6" x14ac:dyDescent="0.25">
      <c r="F804620" s="195"/>
    </row>
    <row r="804621" spans="6:6" x14ac:dyDescent="0.25">
      <c r="F804621" s="195"/>
    </row>
    <row r="804622" spans="6:6" x14ac:dyDescent="0.25">
      <c r="F804622" s="195"/>
    </row>
    <row r="804623" spans="6:6" x14ac:dyDescent="0.25">
      <c r="F804623" s="195"/>
    </row>
    <row r="804624" spans="6:6" x14ac:dyDescent="0.25">
      <c r="F804624" s="195"/>
    </row>
    <row r="804625" spans="6:6" x14ac:dyDescent="0.25">
      <c r="F804625" s="195"/>
    </row>
    <row r="804626" spans="6:6" x14ac:dyDescent="0.25">
      <c r="F804626" s="195"/>
    </row>
    <row r="804627" spans="6:6" x14ac:dyDescent="0.25">
      <c r="F804627" s="195"/>
    </row>
    <row r="804628" spans="6:6" x14ac:dyDescent="0.25">
      <c r="F804628" s="195"/>
    </row>
    <row r="804629" spans="6:6" x14ac:dyDescent="0.25">
      <c r="F804629" s="195"/>
    </row>
    <row r="804630" spans="6:6" x14ac:dyDescent="0.25">
      <c r="F804630" s="195"/>
    </row>
    <row r="804631" spans="6:6" x14ac:dyDescent="0.25">
      <c r="F804631" s="195"/>
    </row>
    <row r="804632" spans="6:6" x14ac:dyDescent="0.25">
      <c r="F804632" s="195"/>
    </row>
    <row r="804633" spans="6:6" x14ac:dyDescent="0.25">
      <c r="F804633" s="195"/>
    </row>
    <row r="804634" spans="6:6" x14ac:dyDescent="0.25">
      <c r="F804634" s="195"/>
    </row>
    <row r="804635" spans="6:6" x14ac:dyDescent="0.25">
      <c r="F804635" s="195"/>
    </row>
    <row r="804636" spans="6:6" x14ac:dyDescent="0.25">
      <c r="F804636" s="195"/>
    </row>
    <row r="804637" spans="6:6" x14ac:dyDescent="0.25">
      <c r="F804637" s="195"/>
    </row>
    <row r="804638" spans="6:6" x14ac:dyDescent="0.25">
      <c r="F804638" s="195"/>
    </row>
    <row r="804639" spans="6:6" x14ac:dyDescent="0.25">
      <c r="F804639" s="195"/>
    </row>
    <row r="804640" spans="6:6" x14ac:dyDescent="0.25">
      <c r="F804640" s="195"/>
    </row>
    <row r="804641" spans="6:6" x14ac:dyDescent="0.25">
      <c r="F804641" s="195"/>
    </row>
    <row r="804642" spans="6:6" x14ac:dyDescent="0.25">
      <c r="F804642" s="195"/>
    </row>
    <row r="804643" spans="6:6" x14ac:dyDescent="0.25">
      <c r="F804643" s="195"/>
    </row>
    <row r="804644" spans="6:6" x14ac:dyDescent="0.25">
      <c r="F804644" s="195"/>
    </row>
    <row r="804645" spans="6:6" x14ac:dyDescent="0.25">
      <c r="F804645" s="195"/>
    </row>
    <row r="804646" spans="6:6" x14ac:dyDescent="0.25">
      <c r="F804646" s="195"/>
    </row>
    <row r="804647" spans="6:6" x14ac:dyDescent="0.25">
      <c r="F804647" s="195"/>
    </row>
    <row r="804648" spans="6:6" x14ac:dyDescent="0.25">
      <c r="F804648" s="195"/>
    </row>
    <row r="804649" spans="6:6" x14ac:dyDescent="0.25">
      <c r="F804649" s="195"/>
    </row>
    <row r="804650" spans="6:6" x14ac:dyDescent="0.25">
      <c r="F804650" s="195"/>
    </row>
    <row r="804651" spans="6:6" x14ac:dyDescent="0.25">
      <c r="F804651" s="195"/>
    </row>
    <row r="804652" spans="6:6" x14ac:dyDescent="0.25">
      <c r="F804652" s="195"/>
    </row>
    <row r="804653" spans="6:6" x14ac:dyDescent="0.25">
      <c r="F804653" s="195"/>
    </row>
    <row r="804654" spans="6:6" x14ac:dyDescent="0.25">
      <c r="F804654" s="195"/>
    </row>
    <row r="804655" spans="6:6" x14ac:dyDescent="0.25">
      <c r="F804655" s="195"/>
    </row>
    <row r="804656" spans="6:6" x14ac:dyDescent="0.25">
      <c r="F804656" s="195"/>
    </row>
    <row r="804657" spans="6:6" x14ac:dyDescent="0.25">
      <c r="F804657" s="195"/>
    </row>
    <row r="804658" spans="6:6" x14ac:dyDescent="0.25">
      <c r="F804658" s="195"/>
    </row>
    <row r="804659" spans="6:6" x14ac:dyDescent="0.25">
      <c r="F804659" s="195"/>
    </row>
    <row r="804660" spans="6:6" x14ac:dyDescent="0.25">
      <c r="F804660" s="195"/>
    </row>
    <row r="804661" spans="6:6" x14ac:dyDescent="0.25">
      <c r="F804661" s="195"/>
    </row>
    <row r="804662" spans="6:6" x14ac:dyDescent="0.25">
      <c r="F804662" s="195"/>
    </row>
    <row r="804663" spans="6:6" x14ac:dyDescent="0.25">
      <c r="F804663" s="195"/>
    </row>
    <row r="804664" spans="6:6" x14ac:dyDescent="0.25">
      <c r="F804664" s="195"/>
    </row>
    <row r="804665" spans="6:6" x14ac:dyDescent="0.25">
      <c r="F804665" s="195"/>
    </row>
    <row r="804666" spans="6:6" x14ac:dyDescent="0.25">
      <c r="F804666" s="195"/>
    </row>
    <row r="804667" spans="6:6" x14ac:dyDescent="0.25">
      <c r="F804667" s="195"/>
    </row>
    <row r="804668" spans="6:6" x14ac:dyDescent="0.25">
      <c r="F804668" s="195"/>
    </row>
    <row r="804669" spans="6:6" x14ac:dyDescent="0.25">
      <c r="F804669" s="195"/>
    </row>
    <row r="804670" spans="6:6" x14ac:dyDescent="0.25">
      <c r="F804670" s="195"/>
    </row>
    <row r="804671" spans="6:6" x14ac:dyDescent="0.25">
      <c r="F804671" s="195"/>
    </row>
    <row r="804672" spans="6:6" x14ac:dyDescent="0.25">
      <c r="F804672" s="195"/>
    </row>
    <row r="804673" spans="6:6" x14ac:dyDescent="0.25">
      <c r="F804673" s="195"/>
    </row>
    <row r="804674" spans="6:6" x14ac:dyDescent="0.25">
      <c r="F804674" s="195"/>
    </row>
    <row r="804675" spans="6:6" x14ac:dyDescent="0.25">
      <c r="F804675" s="195"/>
    </row>
    <row r="804676" spans="6:6" x14ac:dyDescent="0.25">
      <c r="F804676" s="195"/>
    </row>
    <row r="804677" spans="6:6" x14ac:dyDescent="0.25">
      <c r="F804677" s="195"/>
    </row>
    <row r="804678" spans="6:6" x14ac:dyDescent="0.25">
      <c r="F804678" s="195"/>
    </row>
    <row r="804679" spans="6:6" x14ac:dyDescent="0.25">
      <c r="F804679" s="195"/>
    </row>
    <row r="804680" spans="6:6" x14ac:dyDescent="0.25">
      <c r="F804680" s="195"/>
    </row>
    <row r="804681" spans="6:6" x14ac:dyDescent="0.25">
      <c r="F804681" s="195"/>
    </row>
    <row r="804682" spans="6:6" x14ac:dyDescent="0.25">
      <c r="F804682" s="195"/>
    </row>
    <row r="804683" spans="6:6" x14ac:dyDescent="0.25">
      <c r="F804683" s="195"/>
    </row>
    <row r="804684" spans="6:6" x14ac:dyDescent="0.25">
      <c r="F804684" s="195"/>
    </row>
    <row r="804685" spans="6:6" x14ac:dyDescent="0.25">
      <c r="F804685" s="195"/>
    </row>
    <row r="804686" spans="6:6" x14ac:dyDescent="0.25">
      <c r="F804686" s="195"/>
    </row>
    <row r="804687" spans="6:6" x14ac:dyDescent="0.25">
      <c r="F804687" s="195"/>
    </row>
    <row r="804688" spans="6:6" x14ac:dyDescent="0.25">
      <c r="F804688" s="195"/>
    </row>
    <row r="804689" spans="6:6" x14ac:dyDescent="0.25">
      <c r="F804689" s="195"/>
    </row>
    <row r="804690" spans="6:6" x14ac:dyDescent="0.25">
      <c r="F804690" s="195"/>
    </row>
    <row r="804691" spans="6:6" x14ac:dyDescent="0.25">
      <c r="F804691" s="195"/>
    </row>
    <row r="804692" spans="6:6" x14ac:dyDescent="0.25">
      <c r="F804692" s="195"/>
    </row>
    <row r="804693" spans="6:6" x14ac:dyDescent="0.25">
      <c r="F804693" s="195"/>
    </row>
    <row r="804694" spans="6:6" x14ac:dyDescent="0.25">
      <c r="F804694" s="195"/>
    </row>
    <row r="804695" spans="6:6" x14ac:dyDescent="0.25">
      <c r="F804695" s="195"/>
    </row>
    <row r="804696" spans="6:6" x14ac:dyDescent="0.25">
      <c r="F804696" s="195"/>
    </row>
    <row r="804697" spans="6:6" x14ac:dyDescent="0.25">
      <c r="F804697" s="195"/>
    </row>
    <row r="804698" spans="6:6" x14ac:dyDescent="0.25">
      <c r="F804698" s="195"/>
    </row>
    <row r="804699" spans="6:6" x14ac:dyDescent="0.25">
      <c r="F804699" s="195"/>
    </row>
    <row r="804700" spans="6:6" x14ac:dyDescent="0.25">
      <c r="F804700" s="195"/>
    </row>
    <row r="804701" spans="6:6" x14ac:dyDescent="0.25">
      <c r="F804701" s="195"/>
    </row>
    <row r="804702" spans="6:6" x14ac:dyDescent="0.25">
      <c r="F804702" s="195"/>
    </row>
    <row r="804703" spans="6:6" x14ac:dyDescent="0.25">
      <c r="F804703" s="195"/>
    </row>
    <row r="804704" spans="6:6" x14ac:dyDescent="0.25">
      <c r="F804704" s="195"/>
    </row>
    <row r="804705" spans="6:6" x14ac:dyDescent="0.25">
      <c r="F804705" s="195"/>
    </row>
    <row r="804706" spans="6:6" x14ac:dyDescent="0.25">
      <c r="F804706" s="195"/>
    </row>
    <row r="804707" spans="6:6" x14ac:dyDescent="0.25">
      <c r="F804707" s="195"/>
    </row>
    <row r="804708" spans="6:6" x14ac:dyDescent="0.25">
      <c r="F804708" s="195"/>
    </row>
    <row r="804709" spans="6:6" x14ac:dyDescent="0.25">
      <c r="F804709" s="195"/>
    </row>
    <row r="804710" spans="6:6" x14ac:dyDescent="0.25">
      <c r="F804710" s="195"/>
    </row>
    <row r="804711" spans="6:6" x14ac:dyDescent="0.25">
      <c r="F804711" s="195"/>
    </row>
    <row r="804712" spans="6:6" x14ac:dyDescent="0.25">
      <c r="F804712" s="195"/>
    </row>
    <row r="804713" spans="6:6" x14ac:dyDescent="0.25">
      <c r="F804713" s="195"/>
    </row>
    <row r="804714" spans="6:6" x14ac:dyDescent="0.25">
      <c r="F804714" s="195"/>
    </row>
    <row r="804715" spans="6:6" x14ac:dyDescent="0.25">
      <c r="F804715" s="195"/>
    </row>
    <row r="804716" spans="6:6" x14ac:dyDescent="0.25">
      <c r="F804716" s="195"/>
    </row>
    <row r="804717" spans="6:6" x14ac:dyDescent="0.25">
      <c r="F804717" s="195"/>
    </row>
    <row r="804718" spans="6:6" x14ac:dyDescent="0.25">
      <c r="F804718" s="195"/>
    </row>
    <row r="804719" spans="6:6" x14ac:dyDescent="0.25">
      <c r="F804719" s="195"/>
    </row>
    <row r="804720" spans="6:6" x14ac:dyDescent="0.25">
      <c r="F804720" s="195"/>
    </row>
    <row r="804721" spans="6:6" x14ac:dyDescent="0.25">
      <c r="F804721" s="195"/>
    </row>
    <row r="804722" spans="6:6" x14ac:dyDescent="0.25">
      <c r="F804722" s="195"/>
    </row>
    <row r="804723" spans="6:6" x14ac:dyDescent="0.25">
      <c r="F804723" s="195"/>
    </row>
    <row r="804724" spans="6:6" x14ac:dyDescent="0.25">
      <c r="F804724" s="195"/>
    </row>
    <row r="804725" spans="6:6" x14ac:dyDescent="0.25">
      <c r="F804725" s="195"/>
    </row>
    <row r="804726" spans="6:6" x14ac:dyDescent="0.25">
      <c r="F804726" s="195"/>
    </row>
    <row r="804727" spans="6:6" x14ac:dyDescent="0.25">
      <c r="F804727" s="195"/>
    </row>
    <row r="804728" spans="6:6" x14ac:dyDescent="0.25">
      <c r="F804728" s="195"/>
    </row>
    <row r="804729" spans="6:6" x14ac:dyDescent="0.25">
      <c r="F804729" s="195"/>
    </row>
    <row r="804730" spans="6:6" x14ac:dyDescent="0.25">
      <c r="F804730" s="195"/>
    </row>
    <row r="804731" spans="6:6" x14ac:dyDescent="0.25">
      <c r="F804731" s="195"/>
    </row>
    <row r="804732" spans="6:6" x14ac:dyDescent="0.25">
      <c r="F804732" s="195"/>
    </row>
    <row r="804733" spans="6:6" x14ac:dyDescent="0.25">
      <c r="F804733" s="195"/>
    </row>
    <row r="804734" spans="6:6" x14ac:dyDescent="0.25">
      <c r="F804734" s="195"/>
    </row>
    <row r="804735" spans="6:6" x14ac:dyDescent="0.25">
      <c r="F804735" s="195"/>
    </row>
    <row r="804736" spans="6:6" x14ac:dyDescent="0.25">
      <c r="F804736" s="195"/>
    </row>
    <row r="804737" spans="6:6" x14ac:dyDescent="0.25">
      <c r="F804737" s="195"/>
    </row>
    <row r="804738" spans="6:6" x14ac:dyDescent="0.25">
      <c r="F804738" s="195"/>
    </row>
    <row r="804739" spans="6:6" x14ac:dyDescent="0.25">
      <c r="F804739" s="195"/>
    </row>
    <row r="804740" spans="6:6" x14ac:dyDescent="0.25">
      <c r="F804740" s="195"/>
    </row>
    <row r="804741" spans="6:6" x14ac:dyDescent="0.25">
      <c r="F804741" s="195"/>
    </row>
    <row r="804742" spans="6:6" x14ac:dyDescent="0.25">
      <c r="F804742" s="195"/>
    </row>
    <row r="804743" spans="6:6" x14ac:dyDescent="0.25">
      <c r="F804743" s="195"/>
    </row>
    <row r="804744" spans="6:6" x14ac:dyDescent="0.25">
      <c r="F804744" s="195"/>
    </row>
    <row r="804745" spans="6:6" x14ac:dyDescent="0.25">
      <c r="F804745" s="195"/>
    </row>
    <row r="804746" spans="6:6" x14ac:dyDescent="0.25">
      <c r="F804746" s="195"/>
    </row>
    <row r="804747" spans="6:6" x14ac:dyDescent="0.25">
      <c r="F804747" s="195"/>
    </row>
    <row r="804748" spans="6:6" x14ac:dyDescent="0.25">
      <c r="F804748" s="195"/>
    </row>
    <row r="804749" spans="6:6" x14ac:dyDescent="0.25">
      <c r="F804749" s="195"/>
    </row>
    <row r="804750" spans="6:6" x14ac:dyDescent="0.25">
      <c r="F804750" s="195"/>
    </row>
    <row r="804751" spans="6:6" x14ac:dyDescent="0.25">
      <c r="F804751" s="195"/>
    </row>
    <row r="804752" spans="6:6" x14ac:dyDescent="0.25">
      <c r="F804752" s="195"/>
    </row>
    <row r="809870" spans="6:6" x14ac:dyDescent="0.25">
      <c r="F809870" s="195"/>
    </row>
    <row r="809871" spans="6:6" x14ac:dyDescent="0.25">
      <c r="F809871" s="195"/>
    </row>
    <row r="809872" spans="6:6" x14ac:dyDescent="0.25">
      <c r="F809872" s="195"/>
    </row>
    <row r="809873" spans="6:6" x14ac:dyDescent="0.25">
      <c r="F809873" s="195"/>
    </row>
    <row r="809874" spans="6:6" x14ac:dyDescent="0.25">
      <c r="F809874" s="195"/>
    </row>
    <row r="809875" spans="6:6" x14ac:dyDescent="0.25">
      <c r="F809875" s="195"/>
    </row>
    <row r="809876" spans="6:6" x14ac:dyDescent="0.25">
      <c r="F809876" s="195"/>
    </row>
    <row r="809877" spans="6:6" x14ac:dyDescent="0.25">
      <c r="F809877" s="195"/>
    </row>
    <row r="809878" spans="6:6" x14ac:dyDescent="0.25">
      <c r="F809878" s="195"/>
    </row>
    <row r="809879" spans="6:6" x14ac:dyDescent="0.25">
      <c r="F809879" s="195"/>
    </row>
    <row r="809880" spans="6:6" x14ac:dyDescent="0.25">
      <c r="F809880" s="195"/>
    </row>
    <row r="809881" spans="6:6" x14ac:dyDescent="0.25">
      <c r="F809881" s="195"/>
    </row>
    <row r="809882" spans="6:6" x14ac:dyDescent="0.25">
      <c r="F809882" s="195"/>
    </row>
    <row r="809883" spans="6:6" x14ac:dyDescent="0.25">
      <c r="F809883" s="195"/>
    </row>
    <row r="809884" spans="6:6" x14ac:dyDescent="0.25">
      <c r="F809884" s="195"/>
    </row>
    <row r="809885" spans="6:6" x14ac:dyDescent="0.25">
      <c r="F809885" s="195"/>
    </row>
    <row r="809886" spans="6:6" x14ac:dyDescent="0.25">
      <c r="F809886" s="195"/>
    </row>
    <row r="809887" spans="6:6" x14ac:dyDescent="0.25">
      <c r="F809887" s="195"/>
    </row>
    <row r="809888" spans="6:6" x14ac:dyDescent="0.25">
      <c r="F809888" s="195"/>
    </row>
    <row r="809889" spans="6:6" x14ac:dyDescent="0.25">
      <c r="F809889" s="195"/>
    </row>
    <row r="809890" spans="6:6" x14ac:dyDescent="0.25">
      <c r="F809890" s="195"/>
    </row>
    <row r="809891" spans="6:6" x14ac:dyDescent="0.25">
      <c r="F809891" s="195"/>
    </row>
    <row r="809892" spans="6:6" x14ac:dyDescent="0.25">
      <c r="F809892" s="195"/>
    </row>
    <row r="809893" spans="6:6" x14ac:dyDescent="0.25">
      <c r="F809893" s="195"/>
    </row>
    <row r="809894" spans="6:6" x14ac:dyDescent="0.25">
      <c r="F809894" s="195"/>
    </row>
    <row r="809895" spans="6:6" x14ac:dyDescent="0.25">
      <c r="F809895" s="195"/>
    </row>
    <row r="809896" spans="6:6" x14ac:dyDescent="0.25">
      <c r="F809896" s="195"/>
    </row>
    <row r="809897" spans="6:6" x14ac:dyDescent="0.25">
      <c r="F809897" s="195"/>
    </row>
    <row r="809898" spans="6:6" x14ac:dyDescent="0.25">
      <c r="F809898" s="195"/>
    </row>
    <row r="809899" spans="6:6" x14ac:dyDescent="0.25">
      <c r="F809899" s="195"/>
    </row>
    <row r="809900" spans="6:6" x14ac:dyDescent="0.25">
      <c r="F809900" s="195"/>
    </row>
    <row r="809901" spans="6:6" x14ac:dyDescent="0.25">
      <c r="F809901" s="195"/>
    </row>
    <row r="809902" spans="6:6" x14ac:dyDescent="0.25">
      <c r="F809902" s="195"/>
    </row>
    <row r="809903" spans="6:6" x14ac:dyDescent="0.25">
      <c r="F809903" s="195"/>
    </row>
    <row r="809904" spans="6:6" x14ac:dyDescent="0.25">
      <c r="F809904" s="195"/>
    </row>
    <row r="809905" spans="6:6" x14ac:dyDescent="0.25">
      <c r="F809905" s="195"/>
    </row>
    <row r="809906" spans="6:6" x14ac:dyDescent="0.25">
      <c r="F809906" s="195"/>
    </row>
    <row r="809907" spans="6:6" x14ac:dyDescent="0.25">
      <c r="F809907" s="195"/>
    </row>
    <row r="809908" spans="6:6" x14ac:dyDescent="0.25">
      <c r="F809908" s="195"/>
    </row>
    <row r="809909" spans="6:6" x14ac:dyDescent="0.25">
      <c r="F809909" s="195"/>
    </row>
    <row r="809910" spans="6:6" x14ac:dyDescent="0.25">
      <c r="F809910" s="195"/>
    </row>
    <row r="809911" spans="6:6" x14ac:dyDescent="0.25">
      <c r="F809911" s="195"/>
    </row>
    <row r="809912" spans="6:6" x14ac:dyDescent="0.25">
      <c r="F809912" s="195"/>
    </row>
    <row r="809913" spans="6:6" x14ac:dyDescent="0.25">
      <c r="F809913" s="195"/>
    </row>
    <row r="809914" spans="6:6" x14ac:dyDescent="0.25">
      <c r="F809914" s="195"/>
    </row>
    <row r="809915" spans="6:6" x14ac:dyDescent="0.25">
      <c r="F809915" s="195"/>
    </row>
    <row r="809916" spans="6:6" x14ac:dyDescent="0.25">
      <c r="F809916" s="195"/>
    </row>
    <row r="809917" spans="6:6" x14ac:dyDescent="0.25">
      <c r="F809917" s="195"/>
    </row>
    <row r="809918" spans="6:6" x14ac:dyDescent="0.25">
      <c r="F809918" s="195"/>
    </row>
    <row r="809919" spans="6:6" x14ac:dyDescent="0.25">
      <c r="F809919" s="195"/>
    </row>
    <row r="809920" spans="6:6" x14ac:dyDescent="0.25">
      <c r="F809920" s="195"/>
    </row>
    <row r="809921" spans="6:6" x14ac:dyDescent="0.25">
      <c r="F809921" s="195"/>
    </row>
    <row r="809922" spans="6:6" x14ac:dyDescent="0.25">
      <c r="F809922" s="195"/>
    </row>
    <row r="809923" spans="6:6" x14ac:dyDescent="0.25">
      <c r="F809923" s="195"/>
    </row>
    <row r="809924" spans="6:6" x14ac:dyDescent="0.25">
      <c r="F809924" s="195"/>
    </row>
    <row r="809925" spans="6:6" x14ac:dyDescent="0.25">
      <c r="F809925" s="195"/>
    </row>
    <row r="809926" spans="6:6" x14ac:dyDescent="0.25">
      <c r="F809926" s="195"/>
    </row>
    <row r="809927" spans="6:6" x14ac:dyDescent="0.25">
      <c r="F809927" s="195"/>
    </row>
    <row r="809928" spans="6:6" x14ac:dyDescent="0.25">
      <c r="F809928" s="195"/>
    </row>
    <row r="809929" spans="6:6" x14ac:dyDescent="0.25">
      <c r="F809929" s="195"/>
    </row>
    <row r="809930" spans="6:6" x14ac:dyDescent="0.25">
      <c r="F809930" s="195"/>
    </row>
    <row r="809931" spans="6:6" x14ac:dyDescent="0.25">
      <c r="F809931" s="195"/>
    </row>
    <row r="809932" spans="6:6" x14ac:dyDescent="0.25">
      <c r="F809932" s="195"/>
    </row>
    <row r="809933" spans="6:6" x14ac:dyDescent="0.25">
      <c r="F809933" s="195"/>
    </row>
    <row r="809934" spans="6:6" x14ac:dyDescent="0.25">
      <c r="F809934" s="195"/>
    </row>
    <row r="809935" spans="6:6" x14ac:dyDescent="0.25">
      <c r="F809935" s="195"/>
    </row>
    <row r="809936" spans="6:6" x14ac:dyDescent="0.25">
      <c r="F809936" s="195"/>
    </row>
    <row r="809937" spans="6:6" x14ac:dyDescent="0.25">
      <c r="F809937" s="195"/>
    </row>
    <row r="809938" spans="6:6" x14ac:dyDescent="0.25">
      <c r="F809938" s="195"/>
    </row>
    <row r="809939" spans="6:6" x14ac:dyDescent="0.25">
      <c r="F809939" s="195"/>
    </row>
    <row r="809940" spans="6:6" x14ac:dyDescent="0.25">
      <c r="F809940" s="195"/>
    </row>
    <row r="809941" spans="6:6" x14ac:dyDescent="0.25">
      <c r="F809941" s="195"/>
    </row>
    <row r="809942" spans="6:6" x14ac:dyDescent="0.25">
      <c r="F809942" s="195"/>
    </row>
    <row r="809943" spans="6:6" x14ac:dyDescent="0.25">
      <c r="F809943" s="195"/>
    </row>
    <row r="809944" spans="6:6" x14ac:dyDescent="0.25">
      <c r="F809944" s="195"/>
    </row>
    <row r="809945" spans="6:6" x14ac:dyDescent="0.25">
      <c r="F809945" s="195"/>
    </row>
    <row r="809946" spans="6:6" x14ac:dyDescent="0.25">
      <c r="F809946" s="195"/>
    </row>
    <row r="809947" spans="6:6" x14ac:dyDescent="0.25">
      <c r="F809947" s="195"/>
    </row>
    <row r="809948" spans="6:6" x14ac:dyDescent="0.25">
      <c r="F809948" s="195"/>
    </row>
    <row r="809949" spans="6:6" x14ac:dyDescent="0.25">
      <c r="F809949" s="195"/>
    </row>
    <row r="809950" spans="6:6" x14ac:dyDescent="0.25">
      <c r="F809950" s="195"/>
    </row>
    <row r="809951" spans="6:6" x14ac:dyDescent="0.25">
      <c r="F809951" s="195"/>
    </row>
    <row r="809952" spans="6:6" x14ac:dyDescent="0.25">
      <c r="F809952" s="195"/>
    </row>
    <row r="809953" spans="6:6" x14ac:dyDescent="0.25">
      <c r="F809953" s="195"/>
    </row>
    <row r="809954" spans="6:6" x14ac:dyDescent="0.25">
      <c r="F809954" s="195"/>
    </row>
    <row r="809955" spans="6:6" x14ac:dyDescent="0.25">
      <c r="F809955" s="195"/>
    </row>
    <row r="809956" spans="6:6" x14ac:dyDescent="0.25">
      <c r="F809956" s="195"/>
    </row>
    <row r="809957" spans="6:6" x14ac:dyDescent="0.25">
      <c r="F809957" s="195"/>
    </row>
    <row r="809958" spans="6:6" x14ac:dyDescent="0.25">
      <c r="F809958" s="195"/>
    </row>
    <row r="809959" spans="6:6" x14ac:dyDescent="0.25">
      <c r="F809959" s="195"/>
    </row>
    <row r="809960" spans="6:6" x14ac:dyDescent="0.25">
      <c r="F809960" s="195"/>
    </row>
    <row r="809961" spans="6:6" x14ac:dyDescent="0.25">
      <c r="F809961" s="195"/>
    </row>
    <row r="809962" spans="6:6" x14ac:dyDescent="0.25">
      <c r="F809962" s="195"/>
    </row>
    <row r="809963" spans="6:6" x14ac:dyDescent="0.25">
      <c r="F809963" s="195"/>
    </row>
    <row r="809964" spans="6:6" x14ac:dyDescent="0.25">
      <c r="F809964" s="195"/>
    </row>
    <row r="809965" spans="6:6" x14ac:dyDescent="0.25">
      <c r="F809965" s="195"/>
    </row>
    <row r="809966" spans="6:6" x14ac:dyDescent="0.25">
      <c r="F809966" s="195"/>
    </row>
    <row r="809967" spans="6:6" x14ac:dyDescent="0.25">
      <c r="F809967" s="195"/>
    </row>
    <row r="809968" spans="6:6" x14ac:dyDescent="0.25">
      <c r="F809968" s="195"/>
    </row>
    <row r="809969" spans="6:6" x14ac:dyDescent="0.25">
      <c r="F809969" s="195"/>
    </row>
    <row r="809970" spans="6:6" x14ac:dyDescent="0.25">
      <c r="F809970" s="195"/>
    </row>
    <row r="809971" spans="6:6" x14ac:dyDescent="0.25">
      <c r="F809971" s="195"/>
    </row>
    <row r="809972" spans="6:6" x14ac:dyDescent="0.25">
      <c r="F809972" s="195"/>
    </row>
    <row r="809973" spans="6:6" x14ac:dyDescent="0.25">
      <c r="F809973" s="195"/>
    </row>
    <row r="809974" spans="6:6" x14ac:dyDescent="0.25">
      <c r="F809974" s="195"/>
    </row>
    <row r="809975" spans="6:6" x14ac:dyDescent="0.25">
      <c r="F809975" s="195"/>
    </row>
    <row r="809976" spans="6:6" x14ac:dyDescent="0.25">
      <c r="F809976" s="195"/>
    </row>
    <row r="809977" spans="6:6" x14ac:dyDescent="0.25">
      <c r="F809977" s="195"/>
    </row>
    <row r="809978" spans="6:6" x14ac:dyDescent="0.25">
      <c r="F809978" s="195"/>
    </row>
    <row r="809979" spans="6:6" x14ac:dyDescent="0.25">
      <c r="F809979" s="195"/>
    </row>
    <row r="809980" spans="6:6" x14ac:dyDescent="0.25">
      <c r="F809980" s="195"/>
    </row>
    <row r="809981" spans="6:6" x14ac:dyDescent="0.25">
      <c r="F809981" s="195"/>
    </row>
    <row r="809982" spans="6:6" x14ac:dyDescent="0.25">
      <c r="F809982" s="195"/>
    </row>
    <row r="809983" spans="6:6" x14ac:dyDescent="0.25">
      <c r="F809983" s="195"/>
    </row>
    <row r="809984" spans="6:6" x14ac:dyDescent="0.25">
      <c r="F809984" s="195"/>
    </row>
    <row r="809985" spans="6:6" x14ac:dyDescent="0.25">
      <c r="F809985" s="195"/>
    </row>
    <row r="809986" spans="6:6" x14ac:dyDescent="0.25">
      <c r="F809986" s="195"/>
    </row>
    <row r="809987" spans="6:6" x14ac:dyDescent="0.25">
      <c r="F809987" s="195"/>
    </row>
    <row r="809988" spans="6:6" x14ac:dyDescent="0.25">
      <c r="F809988" s="195"/>
    </row>
    <row r="809989" spans="6:6" x14ac:dyDescent="0.25">
      <c r="F809989" s="195"/>
    </row>
    <row r="809990" spans="6:6" x14ac:dyDescent="0.25">
      <c r="F809990" s="195"/>
    </row>
    <row r="809991" spans="6:6" x14ac:dyDescent="0.25">
      <c r="F809991" s="195"/>
    </row>
    <row r="809992" spans="6:6" x14ac:dyDescent="0.25">
      <c r="F809992" s="195"/>
    </row>
    <row r="809993" spans="6:6" x14ac:dyDescent="0.25">
      <c r="F809993" s="195"/>
    </row>
    <row r="809994" spans="6:6" x14ac:dyDescent="0.25">
      <c r="F809994" s="195"/>
    </row>
    <row r="809995" spans="6:6" x14ac:dyDescent="0.25">
      <c r="F809995" s="195"/>
    </row>
    <row r="809996" spans="6:6" x14ac:dyDescent="0.25">
      <c r="F809996" s="195"/>
    </row>
    <row r="809997" spans="6:6" x14ac:dyDescent="0.25">
      <c r="F809997" s="195"/>
    </row>
    <row r="809998" spans="6:6" x14ac:dyDescent="0.25">
      <c r="F809998" s="195"/>
    </row>
    <row r="809999" spans="6:6" x14ac:dyDescent="0.25">
      <c r="F809999" s="195"/>
    </row>
    <row r="810000" spans="6:6" x14ac:dyDescent="0.25">
      <c r="F810000" s="195"/>
    </row>
    <row r="810001" spans="6:6" x14ac:dyDescent="0.25">
      <c r="F810001" s="195"/>
    </row>
    <row r="810002" spans="6:6" x14ac:dyDescent="0.25">
      <c r="F810002" s="195"/>
    </row>
    <row r="810003" spans="6:6" x14ac:dyDescent="0.25">
      <c r="F810003" s="195"/>
    </row>
    <row r="810004" spans="6:6" x14ac:dyDescent="0.25">
      <c r="F810004" s="195"/>
    </row>
    <row r="810005" spans="6:6" x14ac:dyDescent="0.25">
      <c r="F810005" s="195"/>
    </row>
    <row r="810006" spans="6:6" x14ac:dyDescent="0.25">
      <c r="F810006" s="195"/>
    </row>
    <row r="810007" spans="6:6" x14ac:dyDescent="0.25">
      <c r="F810007" s="195"/>
    </row>
    <row r="810008" spans="6:6" x14ac:dyDescent="0.25">
      <c r="F810008" s="195"/>
    </row>
    <row r="810009" spans="6:6" x14ac:dyDescent="0.25">
      <c r="F810009" s="195"/>
    </row>
    <row r="810010" spans="6:6" x14ac:dyDescent="0.25">
      <c r="F810010" s="195"/>
    </row>
    <row r="810011" spans="6:6" x14ac:dyDescent="0.25">
      <c r="F810011" s="195"/>
    </row>
    <row r="810012" spans="6:6" x14ac:dyDescent="0.25">
      <c r="F810012" s="195"/>
    </row>
    <row r="810013" spans="6:6" x14ac:dyDescent="0.25">
      <c r="F810013" s="195"/>
    </row>
    <row r="810014" spans="6:6" x14ac:dyDescent="0.25">
      <c r="F810014" s="195"/>
    </row>
    <row r="810015" spans="6:6" x14ac:dyDescent="0.25">
      <c r="F810015" s="195"/>
    </row>
    <row r="810016" spans="6:6" x14ac:dyDescent="0.25">
      <c r="F810016" s="195"/>
    </row>
    <row r="810017" spans="6:6" x14ac:dyDescent="0.25">
      <c r="F810017" s="195"/>
    </row>
    <row r="810018" spans="6:6" x14ac:dyDescent="0.25">
      <c r="F810018" s="195"/>
    </row>
    <row r="810019" spans="6:6" x14ac:dyDescent="0.25">
      <c r="F810019" s="195"/>
    </row>
    <row r="810020" spans="6:6" x14ac:dyDescent="0.25">
      <c r="F810020" s="195"/>
    </row>
    <row r="810021" spans="6:6" x14ac:dyDescent="0.25">
      <c r="F810021" s="195"/>
    </row>
    <row r="810022" spans="6:6" x14ac:dyDescent="0.25">
      <c r="F810022" s="195"/>
    </row>
    <row r="810023" spans="6:6" x14ac:dyDescent="0.25">
      <c r="F810023" s="195"/>
    </row>
    <row r="810024" spans="6:6" x14ac:dyDescent="0.25">
      <c r="F810024" s="195"/>
    </row>
    <row r="810025" spans="6:6" x14ac:dyDescent="0.25">
      <c r="F810025" s="195"/>
    </row>
    <row r="810026" spans="6:6" x14ac:dyDescent="0.25">
      <c r="F810026" s="195"/>
    </row>
    <row r="810027" spans="6:6" x14ac:dyDescent="0.25">
      <c r="F810027" s="195"/>
    </row>
    <row r="810028" spans="6:6" x14ac:dyDescent="0.25">
      <c r="F810028" s="195"/>
    </row>
    <row r="810029" spans="6:6" x14ac:dyDescent="0.25">
      <c r="F810029" s="195"/>
    </row>
    <row r="810030" spans="6:6" x14ac:dyDescent="0.25">
      <c r="F810030" s="195"/>
    </row>
    <row r="810031" spans="6:6" x14ac:dyDescent="0.25">
      <c r="F810031" s="195"/>
    </row>
    <row r="810032" spans="6:6" x14ac:dyDescent="0.25">
      <c r="F810032" s="195"/>
    </row>
    <row r="810033" spans="6:6" x14ac:dyDescent="0.25">
      <c r="F810033" s="195"/>
    </row>
    <row r="810034" spans="6:6" x14ac:dyDescent="0.25">
      <c r="F810034" s="195"/>
    </row>
    <row r="810035" spans="6:6" x14ac:dyDescent="0.25">
      <c r="F810035" s="195"/>
    </row>
    <row r="810036" spans="6:6" x14ac:dyDescent="0.25">
      <c r="F810036" s="195"/>
    </row>
    <row r="810037" spans="6:6" x14ac:dyDescent="0.25">
      <c r="F810037" s="195"/>
    </row>
    <row r="810038" spans="6:6" x14ac:dyDescent="0.25">
      <c r="F810038" s="195"/>
    </row>
    <row r="810039" spans="6:6" x14ac:dyDescent="0.25">
      <c r="F810039" s="195"/>
    </row>
    <row r="810040" spans="6:6" x14ac:dyDescent="0.25">
      <c r="F810040" s="195"/>
    </row>
    <row r="810041" spans="6:6" x14ac:dyDescent="0.25">
      <c r="F810041" s="195"/>
    </row>
    <row r="810042" spans="6:6" x14ac:dyDescent="0.25">
      <c r="F810042" s="195"/>
    </row>
    <row r="810043" spans="6:6" x14ac:dyDescent="0.25">
      <c r="F810043" s="195"/>
    </row>
    <row r="810044" spans="6:6" x14ac:dyDescent="0.25">
      <c r="F810044" s="195"/>
    </row>
    <row r="810045" spans="6:6" x14ac:dyDescent="0.25">
      <c r="F810045" s="195"/>
    </row>
    <row r="810046" spans="6:6" x14ac:dyDescent="0.25">
      <c r="F810046" s="195"/>
    </row>
    <row r="810047" spans="6:6" x14ac:dyDescent="0.25">
      <c r="F810047" s="195"/>
    </row>
    <row r="810048" spans="6:6" x14ac:dyDescent="0.25">
      <c r="F810048" s="195"/>
    </row>
    <row r="810049" spans="6:6" x14ac:dyDescent="0.25">
      <c r="F810049" s="195"/>
    </row>
    <row r="810050" spans="6:6" x14ac:dyDescent="0.25">
      <c r="F810050" s="195"/>
    </row>
    <row r="810051" spans="6:6" x14ac:dyDescent="0.25">
      <c r="F810051" s="195"/>
    </row>
    <row r="810052" spans="6:6" x14ac:dyDescent="0.25">
      <c r="F810052" s="195"/>
    </row>
    <row r="810053" spans="6:6" x14ac:dyDescent="0.25">
      <c r="F810053" s="195"/>
    </row>
    <row r="810054" spans="6:6" x14ac:dyDescent="0.25">
      <c r="F810054" s="195"/>
    </row>
    <row r="810055" spans="6:6" x14ac:dyDescent="0.25">
      <c r="F810055" s="195"/>
    </row>
    <row r="810056" spans="6:6" x14ac:dyDescent="0.25">
      <c r="F810056" s="195"/>
    </row>
    <row r="810057" spans="6:6" x14ac:dyDescent="0.25">
      <c r="F810057" s="195"/>
    </row>
    <row r="810058" spans="6:6" x14ac:dyDescent="0.25">
      <c r="F810058" s="195"/>
    </row>
    <row r="810059" spans="6:6" x14ac:dyDescent="0.25">
      <c r="F810059" s="195"/>
    </row>
    <row r="810060" spans="6:6" x14ac:dyDescent="0.25">
      <c r="F810060" s="195"/>
    </row>
    <row r="810061" spans="6:6" x14ac:dyDescent="0.25">
      <c r="F810061" s="195"/>
    </row>
    <row r="810062" spans="6:6" x14ac:dyDescent="0.25">
      <c r="F810062" s="195"/>
    </row>
    <row r="810063" spans="6:6" x14ac:dyDescent="0.25">
      <c r="F810063" s="195"/>
    </row>
    <row r="810064" spans="6:6" x14ac:dyDescent="0.25">
      <c r="F810064" s="195"/>
    </row>
    <row r="810065" spans="6:6" x14ac:dyDescent="0.25">
      <c r="F810065" s="195"/>
    </row>
    <row r="810066" spans="6:6" x14ac:dyDescent="0.25">
      <c r="F810066" s="195"/>
    </row>
    <row r="810067" spans="6:6" x14ac:dyDescent="0.25">
      <c r="F810067" s="195"/>
    </row>
    <row r="810068" spans="6:6" x14ac:dyDescent="0.25">
      <c r="F810068" s="195"/>
    </row>
    <row r="810069" spans="6:6" x14ac:dyDescent="0.25">
      <c r="F810069" s="195"/>
    </row>
    <row r="810070" spans="6:6" x14ac:dyDescent="0.25">
      <c r="F810070" s="195"/>
    </row>
    <row r="810071" spans="6:6" x14ac:dyDescent="0.25">
      <c r="F810071" s="195"/>
    </row>
    <row r="810072" spans="6:6" x14ac:dyDescent="0.25">
      <c r="F810072" s="195"/>
    </row>
    <row r="810073" spans="6:6" x14ac:dyDescent="0.25">
      <c r="F810073" s="195"/>
    </row>
    <row r="810074" spans="6:6" x14ac:dyDescent="0.25">
      <c r="F810074" s="195"/>
    </row>
    <row r="810075" spans="6:6" x14ac:dyDescent="0.25">
      <c r="F810075" s="195"/>
    </row>
    <row r="810076" spans="6:6" x14ac:dyDescent="0.25">
      <c r="F810076" s="195"/>
    </row>
    <row r="810077" spans="6:6" x14ac:dyDescent="0.25">
      <c r="F810077" s="195"/>
    </row>
    <row r="810078" spans="6:6" x14ac:dyDescent="0.25">
      <c r="F810078" s="195"/>
    </row>
    <row r="810079" spans="6:6" x14ac:dyDescent="0.25">
      <c r="F810079" s="195"/>
    </row>
    <row r="810080" spans="6:6" x14ac:dyDescent="0.25">
      <c r="F810080" s="195"/>
    </row>
    <row r="810081" spans="6:6" x14ac:dyDescent="0.25">
      <c r="F810081" s="195"/>
    </row>
    <row r="810082" spans="6:6" x14ac:dyDescent="0.25">
      <c r="F810082" s="195"/>
    </row>
    <row r="810083" spans="6:6" x14ac:dyDescent="0.25">
      <c r="F810083" s="195"/>
    </row>
    <row r="810084" spans="6:6" x14ac:dyDescent="0.25">
      <c r="F810084" s="195"/>
    </row>
    <row r="810085" spans="6:6" x14ac:dyDescent="0.25">
      <c r="F810085" s="195"/>
    </row>
    <row r="810086" spans="6:6" x14ac:dyDescent="0.25">
      <c r="F810086" s="195"/>
    </row>
    <row r="810087" spans="6:6" x14ac:dyDescent="0.25">
      <c r="F810087" s="195"/>
    </row>
    <row r="810088" spans="6:6" x14ac:dyDescent="0.25">
      <c r="F810088" s="195"/>
    </row>
    <row r="810089" spans="6:6" x14ac:dyDescent="0.25">
      <c r="F810089" s="195"/>
    </row>
    <row r="810090" spans="6:6" x14ac:dyDescent="0.25">
      <c r="F810090" s="195"/>
    </row>
    <row r="810091" spans="6:6" x14ac:dyDescent="0.25">
      <c r="F810091" s="195"/>
    </row>
    <row r="810092" spans="6:6" x14ac:dyDescent="0.25">
      <c r="F810092" s="195"/>
    </row>
    <row r="810093" spans="6:6" x14ac:dyDescent="0.25">
      <c r="F810093" s="195"/>
    </row>
    <row r="810094" spans="6:6" x14ac:dyDescent="0.25">
      <c r="F810094" s="195"/>
    </row>
    <row r="810095" spans="6:6" x14ac:dyDescent="0.25">
      <c r="F810095" s="195"/>
    </row>
    <row r="810096" spans="6:6" x14ac:dyDescent="0.25">
      <c r="F810096" s="195"/>
    </row>
    <row r="810097" spans="6:6" x14ac:dyDescent="0.25">
      <c r="F810097" s="195"/>
    </row>
    <row r="810098" spans="6:6" x14ac:dyDescent="0.25">
      <c r="F810098" s="195"/>
    </row>
    <row r="810099" spans="6:6" x14ac:dyDescent="0.25">
      <c r="F810099" s="195"/>
    </row>
    <row r="810100" spans="6:6" x14ac:dyDescent="0.25">
      <c r="F810100" s="195"/>
    </row>
    <row r="810101" spans="6:6" x14ac:dyDescent="0.25">
      <c r="F810101" s="195"/>
    </row>
    <row r="810102" spans="6:6" x14ac:dyDescent="0.25">
      <c r="F810102" s="195"/>
    </row>
    <row r="810103" spans="6:6" x14ac:dyDescent="0.25">
      <c r="F810103" s="195"/>
    </row>
    <row r="810104" spans="6:6" x14ac:dyDescent="0.25">
      <c r="F810104" s="195"/>
    </row>
    <row r="810105" spans="6:6" x14ac:dyDescent="0.25">
      <c r="F810105" s="195"/>
    </row>
    <row r="810106" spans="6:6" x14ac:dyDescent="0.25">
      <c r="F810106" s="195"/>
    </row>
    <row r="810107" spans="6:6" x14ac:dyDescent="0.25">
      <c r="F810107" s="195"/>
    </row>
    <row r="810108" spans="6:6" x14ac:dyDescent="0.25">
      <c r="F810108" s="195"/>
    </row>
    <row r="810109" spans="6:6" x14ac:dyDescent="0.25">
      <c r="F810109" s="195"/>
    </row>
    <row r="810110" spans="6:6" x14ac:dyDescent="0.25">
      <c r="F810110" s="195"/>
    </row>
    <row r="810111" spans="6:6" x14ac:dyDescent="0.25">
      <c r="F810111" s="195"/>
    </row>
    <row r="810112" spans="6:6" x14ac:dyDescent="0.25">
      <c r="F810112" s="195"/>
    </row>
    <row r="810113" spans="6:6" x14ac:dyDescent="0.25">
      <c r="F810113" s="195"/>
    </row>
    <row r="810114" spans="6:6" x14ac:dyDescent="0.25">
      <c r="F810114" s="195"/>
    </row>
    <row r="810115" spans="6:6" x14ac:dyDescent="0.25">
      <c r="F810115" s="195"/>
    </row>
    <row r="810116" spans="6:6" x14ac:dyDescent="0.25">
      <c r="F810116" s="195"/>
    </row>
    <row r="810117" spans="6:6" x14ac:dyDescent="0.25">
      <c r="F810117" s="195"/>
    </row>
    <row r="810118" spans="6:6" x14ac:dyDescent="0.25">
      <c r="F810118" s="195"/>
    </row>
    <row r="810119" spans="6:6" x14ac:dyDescent="0.25">
      <c r="F810119" s="195"/>
    </row>
    <row r="810120" spans="6:6" x14ac:dyDescent="0.25">
      <c r="F810120" s="195"/>
    </row>
    <row r="810121" spans="6:6" x14ac:dyDescent="0.25">
      <c r="F810121" s="195"/>
    </row>
    <row r="810122" spans="6:6" x14ac:dyDescent="0.25">
      <c r="F810122" s="195"/>
    </row>
    <row r="810123" spans="6:6" x14ac:dyDescent="0.25">
      <c r="F810123" s="195"/>
    </row>
    <row r="810124" spans="6:6" x14ac:dyDescent="0.25">
      <c r="F810124" s="195"/>
    </row>
    <row r="810125" spans="6:6" x14ac:dyDescent="0.25">
      <c r="F810125" s="195"/>
    </row>
    <row r="810126" spans="6:6" x14ac:dyDescent="0.25">
      <c r="F810126" s="195"/>
    </row>
    <row r="810127" spans="6:6" x14ac:dyDescent="0.25">
      <c r="F810127" s="195"/>
    </row>
    <row r="810128" spans="6:6" x14ac:dyDescent="0.25">
      <c r="F810128" s="195"/>
    </row>
    <row r="810129" spans="6:6" x14ac:dyDescent="0.25">
      <c r="F810129" s="195"/>
    </row>
    <row r="810130" spans="6:6" x14ac:dyDescent="0.25">
      <c r="F810130" s="195"/>
    </row>
    <row r="810131" spans="6:6" x14ac:dyDescent="0.25">
      <c r="F810131" s="195"/>
    </row>
    <row r="810132" spans="6:6" x14ac:dyDescent="0.25">
      <c r="F810132" s="195"/>
    </row>
    <row r="810133" spans="6:6" x14ac:dyDescent="0.25">
      <c r="F810133" s="195"/>
    </row>
    <row r="810134" spans="6:6" x14ac:dyDescent="0.25">
      <c r="F810134" s="195"/>
    </row>
    <row r="810135" spans="6:6" x14ac:dyDescent="0.25">
      <c r="F810135" s="195"/>
    </row>
    <row r="810136" spans="6:6" x14ac:dyDescent="0.25">
      <c r="F810136" s="195"/>
    </row>
    <row r="810137" spans="6:6" x14ac:dyDescent="0.25">
      <c r="F810137" s="195"/>
    </row>
    <row r="810138" spans="6:6" x14ac:dyDescent="0.25">
      <c r="F810138" s="195"/>
    </row>
    <row r="810139" spans="6:6" x14ac:dyDescent="0.25">
      <c r="F810139" s="195"/>
    </row>
    <row r="810140" spans="6:6" x14ac:dyDescent="0.25">
      <c r="F810140" s="195"/>
    </row>
    <row r="810141" spans="6:6" x14ac:dyDescent="0.25">
      <c r="F810141" s="195"/>
    </row>
    <row r="810142" spans="6:6" x14ac:dyDescent="0.25">
      <c r="F810142" s="195"/>
    </row>
    <row r="810143" spans="6:6" x14ac:dyDescent="0.25">
      <c r="F810143" s="195"/>
    </row>
    <row r="810144" spans="6:6" x14ac:dyDescent="0.25">
      <c r="F810144" s="195"/>
    </row>
    <row r="810145" spans="6:6" x14ac:dyDescent="0.25">
      <c r="F810145" s="195"/>
    </row>
    <row r="810146" spans="6:6" x14ac:dyDescent="0.25">
      <c r="F810146" s="195"/>
    </row>
    <row r="810147" spans="6:6" x14ac:dyDescent="0.25">
      <c r="F810147" s="195"/>
    </row>
    <row r="810148" spans="6:6" x14ac:dyDescent="0.25">
      <c r="F810148" s="195"/>
    </row>
    <row r="810149" spans="6:6" x14ac:dyDescent="0.25">
      <c r="F810149" s="195"/>
    </row>
    <row r="810150" spans="6:6" x14ac:dyDescent="0.25">
      <c r="F810150" s="195"/>
    </row>
    <row r="810151" spans="6:6" x14ac:dyDescent="0.25">
      <c r="F810151" s="195"/>
    </row>
    <row r="810152" spans="6:6" x14ac:dyDescent="0.25">
      <c r="F810152" s="195"/>
    </row>
    <row r="810153" spans="6:6" x14ac:dyDescent="0.25">
      <c r="F810153" s="195"/>
    </row>
    <row r="810154" spans="6:6" x14ac:dyDescent="0.25">
      <c r="F810154" s="195"/>
    </row>
    <row r="810155" spans="6:6" x14ac:dyDescent="0.25">
      <c r="F810155" s="195"/>
    </row>
    <row r="810156" spans="6:6" x14ac:dyDescent="0.25">
      <c r="F810156" s="195"/>
    </row>
    <row r="810157" spans="6:6" x14ac:dyDescent="0.25">
      <c r="F810157" s="195"/>
    </row>
    <row r="810158" spans="6:6" x14ac:dyDescent="0.25">
      <c r="F810158" s="195"/>
    </row>
    <row r="810159" spans="6:6" x14ac:dyDescent="0.25">
      <c r="F810159" s="195"/>
    </row>
    <row r="810160" spans="6:6" x14ac:dyDescent="0.25">
      <c r="F810160" s="195"/>
    </row>
    <row r="810161" spans="6:6" x14ac:dyDescent="0.25">
      <c r="F810161" s="195"/>
    </row>
    <row r="810162" spans="6:6" x14ac:dyDescent="0.25">
      <c r="F810162" s="195"/>
    </row>
    <row r="810163" spans="6:6" x14ac:dyDescent="0.25">
      <c r="F810163" s="195"/>
    </row>
    <row r="810164" spans="6:6" x14ac:dyDescent="0.25">
      <c r="F810164" s="195"/>
    </row>
    <row r="810165" spans="6:6" x14ac:dyDescent="0.25">
      <c r="F810165" s="195"/>
    </row>
    <row r="810166" spans="6:6" x14ac:dyDescent="0.25">
      <c r="F810166" s="195"/>
    </row>
    <row r="810167" spans="6:6" x14ac:dyDescent="0.25">
      <c r="F810167" s="195"/>
    </row>
    <row r="810168" spans="6:6" x14ac:dyDescent="0.25">
      <c r="F810168" s="195"/>
    </row>
    <row r="810169" spans="6:6" x14ac:dyDescent="0.25">
      <c r="F810169" s="195"/>
    </row>
    <row r="810170" spans="6:6" x14ac:dyDescent="0.25">
      <c r="F810170" s="195"/>
    </row>
    <row r="810171" spans="6:6" x14ac:dyDescent="0.25">
      <c r="F810171" s="195"/>
    </row>
    <row r="810172" spans="6:6" x14ac:dyDescent="0.25">
      <c r="F810172" s="195"/>
    </row>
    <row r="810173" spans="6:6" x14ac:dyDescent="0.25">
      <c r="F810173" s="195"/>
    </row>
    <row r="810174" spans="6:6" x14ac:dyDescent="0.25">
      <c r="F810174" s="195"/>
    </row>
    <row r="810175" spans="6:6" x14ac:dyDescent="0.25">
      <c r="F810175" s="195"/>
    </row>
    <row r="810176" spans="6:6" x14ac:dyDescent="0.25">
      <c r="F810176" s="195"/>
    </row>
    <row r="810177" spans="6:6" x14ac:dyDescent="0.25">
      <c r="F810177" s="195"/>
    </row>
    <row r="810178" spans="6:6" x14ac:dyDescent="0.25">
      <c r="F810178" s="195"/>
    </row>
    <row r="810179" spans="6:6" x14ac:dyDescent="0.25">
      <c r="F810179" s="195"/>
    </row>
    <row r="810180" spans="6:6" x14ac:dyDescent="0.25">
      <c r="F810180" s="195"/>
    </row>
    <row r="810181" spans="6:6" x14ac:dyDescent="0.25">
      <c r="F810181" s="195"/>
    </row>
    <row r="810182" spans="6:6" x14ac:dyDescent="0.25">
      <c r="F810182" s="195"/>
    </row>
    <row r="810183" spans="6:6" x14ac:dyDescent="0.25">
      <c r="F810183" s="195"/>
    </row>
    <row r="810184" spans="6:6" x14ac:dyDescent="0.25">
      <c r="F810184" s="195"/>
    </row>
    <row r="810185" spans="6:6" x14ac:dyDescent="0.25">
      <c r="F810185" s="195"/>
    </row>
    <row r="810186" spans="6:6" x14ac:dyDescent="0.25">
      <c r="F810186" s="195"/>
    </row>
    <row r="810187" spans="6:6" x14ac:dyDescent="0.25">
      <c r="F810187" s="195"/>
    </row>
    <row r="810188" spans="6:6" x14ac:dyDescent="0.25">
      <c r="F810188" s="195"/>
    </row>
    <row r="810189" spans="6:6" x14ac:dyDescent="0.25">
      <c r="F810189" s="195"/>
    </row>
    <row r="810190" spans="6:6" x14ac:dyDescent="0.25">
      <c r="F810190" s="195"/>
    </row>
    <row r="810191" spans="6:6" x14ac:dyDescent="0.25">
      <c r="F810191" s="195"/>
    </row>
    <row r="810192" spans="6:6" x14ac:dyDescent="0.25">
      <c r="F810192" s="195"/>
    </row>
    <row r="810193" spans="6:6" x14ac:dyDescent="0.25">
      <c r="F810193" s="195"/>
    </row>
    <row r="810194" spans="6:6" x14ac:dyDescent="0.25">
      <c r="F810194" s="195"/>
    </row>
    <row r="810195" spans="6:6" x14ac:dyDescent="0.25">
      <c r="F810195" s="195"/>
    </row>
    <row r="810196" spans="6:6" x14ac:dyDescent="0.25">
      <c r="F810196" s="195"/>
    </row>
    <row r="810197" spans="6:6" x14ac:dyDescent="0.25">
      <c r="F810197" s="195"/>
    </row>
    <row r="810198" spans="6:6" x14ac:dyDescent="0.25">
      <c r="F810198" s="195"/>
    </row>
    <row r="810199" spans="6:6" x14ac:dyDescent="0.25">
      <c r="F810199" s="195"/>
    </row>
    <row r="810200" spans="6:6" x14ac:dyDescent="0.25">
      <c r="F810200" s="195"/>
    </row>
    <row r="810201" spans="6:6" x14ac:dyDescent="0.25">
      <c r="F810201" s="195"/>
    </row>
    <row r="810202" spans="6:6" x14ac:dyDescent="0.25">
      <c r="F810202" s="195"/>
    </row>
    <row r="810203" spans="6:6" x14ac:dyDescent="0.25">
      <c r="F810203" s="195"/>
    </row>
    <row r="810204" spans="6:6" x14ac:dyDescent="0.25">
      <c r="F810204" s="195"/>
    </row>
    <row r="810205" spans="6:6" x14ac:dyDescent="0.25">
      <c r="F810205" s="195"/>
    </row>
    <row r="810206" spans="6:6" x14ac:dyDescent="0.25">
      <c r="F810206" s="195"/>
    </row>
    <row r="810207" spans="6:6" x14ac:dyDescent="0.25">
      <c r="F810207" s="195"/>
    </row>
    <row r="810208" spans="6:6" x14ac:dyDescent="0.25">
      <c r="F810208" s="195"/>
    </row>
    <row r="810209" spans="6:6" x14ac:dyDescent="0.25">
      <c r="F810209" s="195"/>
    </row>
    <row r="810210" spans="6:6" x14ac:dyDescent="0.25">
      <c r="F810210" s="195"/>
    </row>
    <row r="810211" spans="6:6" x14ac:dyDescent="0.25">
      <c r="F810211" s="195"/>
    </row>
    <row r="810212" spans="6:6" x14ac:dyDescent="0.25">
      <c r="F810212" s="195"/>
    </row>
    <row r="810213" spans="6:6" x14ac:dyDescent="0.25">
      <c r="F810213" s="195"/>
    </row>
    <row r="810214" spans="6:6" x14ac:dyDescent="0.25">
      <c r="F810214" s="195"/>
    </row>
    <row r="810215" spans="6:6" x14ac:dyDescent="0.25">
      <c r="F810215" s="195"/>
    </row>
    <row r="810216" spans="6:6" x14ac:dyDescent="0.25">
      <c r="F810216" s="195"/>
    </row>
    <row r="810217" spans="6:6" x14ac:dyDescent="0.25">
      <c r="F810217" s="195"/>
    </row>
    <row r="810218" spans="6:6" x14ac:dyDescent="0.25">
      <c r="F810218" s="195"/>
    </row>
    <row r="810219" spans="6:6" x14ac:dyDescent="0.25">
      <c r="F810219" s="195"/>
    </row>
    <row r="810220" spans="6:6" x14ac:dyDescent="0.25">
      <c r="F810220" s="195"/>
    </row>
    <row r="810221" spans="6:6" x14ac:dyDescent="0.25">
      <c r="F810221" s="195"/>
    </row>
    <row r="810222" spans="6:6" x14ac:dyDescent="0.25">
      <c r="F810222" s="195"/>
    </row>
    <row r="810223" spans="6:6" x14ac:dyDescent="0.25">
      <c r="F810223" s="195"/>
    </row>
    <row r="810224" spans="6:6" x14ac:dyDescent="0.25">
      <c r="F810224" s="195"/>
    </row>
    <row r="810225" spans="6:6" x14ac:dyDescent="0.25">
      <c r="F810225" s="195"/>
    </row>
    <row r="810226" spans="6:6" x14ac:dyDescent="0.25">
      <c r="F810226" s="195"/>
    </row>
    <row r="810227" spans="6:6" x14ac:dyDescent="0.25">
      <c r="F810227" s="195"/>
    </row>
    <row r="810228" spans="6:6" x14ac:dyDescent="0.25">
      <c r="F810228" s="195"/>
    </row>
    <row r="810229" spans="6:6" x14ac:dyDescent="0.25">
      <c r="F810229" s="195"/>
    </row>
    <row r="810230" spans="6:6" x14ac:dyDescent="0.25">
      <c r="F810230" s="195"/>
    </row>
    <row r="810231" spans="6:6" x14ac:dyDescent="0.25">
      <c r="F810231" s="195"/>
    </row>
    <row r="810232" spans="6:6" x14ac:dyDescent="0.25">
      <c r="F810232" s="195"/>
    </row>
    <row r="810233" spans="6:6" x14ac:dyDescent="0.25">
      <c r="F810233" s="195"/>
    </row>
    <row r="810234" spans="6:6" x14ac:dyDescent="0.25">
      <c r="F810234" s="195"/>
    </row>
    <row r="810235" spans="6:6" x14ac:dyDescent="0.25">
      <c r="F810235" s="195"/>
    </row>
    <row r="810236" spans="6:6" x14ac:dyDescent="0.25">
      <c r="F810236" s="195"/>
    </row>
    <row r="810237" spans="6:6" x14ac:dyDescent="0.25">
      <c r="F810237" s="195"/>
    </row>
    <row r="810238" spans="6:6" x14ac:dyDescent="0.25">
      <c r="F810238" s="195"/>
    </row>
    <row r="810239" spans="6:6" x14ac:dyDescent="0.25">
      <c r="F810239" s="195"/>
    </row>
    <row r="810240" spans="6:6" x14ac:dyDescent="0.25">
      <c r="F810240" s="195"/>
    </row>
    <row r="810241" spans="6:6" x14ac:dyDescent="0.25">
      <c r="F810241" s="195"/>
    </row>
    <row r="810242" spans="6:6" x14ac:dyDescent="0.25">
      <c r="F810242" s="195"/>
    </row>
    <row r="810243" spans="6:6" x14ac:dyDescent="0.25">
      <c r="F810243" s="195"/>
    </row>
    <row r="810244" spans="6:6" x14ac:dyDescent="0.25">
      <c r="F810244" s="195"/>
    </row>
    <row r="810245" spans="6:6" x14ac:dyDescent="0.25">
      <c r="F810245" s="195"/>
    </row>
    <row r="810246" spans="6:6" x14ac:dyDescent="0.25">
      <c r="F810246" s="195"/>
    </row>
    <row r="810247" spans="6:6" x14ac:dyDescent="0.25">
      <c r="F810247" s="195"/>
    </row>
    <row r="810248" spans="6:6" x14ac:dyDescent="0.25">
      <c r="F810248" s="195"/>
    </row>
    <row r="810249" spans="6:6" x14ac:dyDescent="0.25">
      <c r="F810249" s="195"/>
    </row>
    <row r="810250" spans="6:6" x14ac:dyDescent="0.25">
      <c r="F810250" s="195"/>
    </row>
    <row r="810251" spans="6:6" x14ac:dyDescent="0.25">
      <c r="F810251" s="195"/>
    </row>
    <row r="810252" spans="6:6" x14ac:dyDescent="0.25">
      <c r="F810252" s="195"/>
    </row>
    <row r="810253" spans="6:6" x14ac:dyDescent="0.25">
      <c r="F810253" s="195"/>
    </row>
    <row r="810254" spans="6:6" x14ac:dyDescent="0.25">
      <c r="F810254" s="195"/>
    </row>
    <row r="810255" spans="6:6" x14ac:dyDescent="0.25">
      <c r="F810255" s="195"/>
    </row>
    <row r="810256" spans="6:6" x14ac:dyDescent="0.25">
      <c r="F810256" s="195"/>
    </row>
    <row r="810257" spans="6:6" x14ac:dyDescent="0.25">
      <c r="F810257" s="195"/>
    </row>
    <row r="810258" spans="6:6" x14ac:dyDescent="0.25">
      <c r="F810258" s="195"/>
    </row>
    <row r="810259" spans="6:6" x14ac:dyDescent="0.25">
      <c r="F810259" s="195"/>
    </row>
    <row r="810260" spans="6:6" x14ac:dyDescent="0.25">
      <c r="F810260" s="195"/>
    </row>
    <row r="810261" spans="6:6" x14ac:dyDescent="0.25">
      <c r="F810261" s="195"/>
    </row>
    <row r="810262" spans="6:6" x14ac:dyDescent="0.25">
      <c r="F810262" s="195"/>
    </row>
    <row r="810263" spans="6:6" x14ac:dyDescent="0.25">
      <c r="F810263" s="195"/>
    </row>
    <row r="810264" spans="6:6" x14ac:dyDescent="0.25">
      <c r="F810264" s="195"/>
    </row>
    <row r="815382" spans="6:6" x14ac:dyDescent="0.25">
      <c r="F815382" s="195"/>
    </row>
    <row r="815383" spans="6:6" x14ac:dyDescent="0.25">
      <c r="F815383" s="195"/>
    </row>
    <row r="815384" spans="6:6" x14ac:dyDescent="0.25">
      <c r="F815384" s="195"/>
    </row>
    <row r="815385" spans="6:6" x14ac:dyDescent="0.25">
      <c r="F815385" s="195"/>
    </row>
    <row r="815386" spans="6:6" x14ac:dyDescent="0.25">
      <c r="F815386" s="195"/>
    </row>
    <row r="815387" spans="6:6" x14ac:dyDescent="0.25">
      <c r="F815387" s="195"/>
    </row>
    <row r="815388" spans="6:6" x14ac:dyDescent="0.25">
      <c r="F815388" s="195"/>
    </row>
    <row r="815389" spans="6:6" x14ac:dyDescent="0.25">
      <c r="F815389" s="195"/>
    </row>
    <row r="815390" spans="6:6" x14ac:dyDescent="0.25">
      <c r="F815390" s="195"/>
    </row>
    <row r="815391" spans="6:6" x14ac:dyDescent="0.25">
      <c r="F815391" s="195"/>
    </row>
    <row r="815392" spans="6:6" x14ac:dyDescent="0.25">
      <c r="F815392" s="195"/>
    </row>
    <row r="815393" spans="6:6" x14ac:dyDescent="0.25">
      <c r="F815393" s="195"/>
    </row>
    <row r="815394" spans="6:6" x14ac:dyDescent="0.25">
      <c r="F815394" s="195"/>
    </row>
    <row r="815395" spans="6:6" x14ac:dyDescent="0.25">
      <c r="F815395" s="195"/>
    </row>
    <row r="815396" spans="6:6" x14ac:dyDescent="0.25">
      <c r="F815396" s="195"/>
    </row>
    <row r="815397" spans="6:6" x14ac:dyDescent="0.25">
      <c r="F815397" s="195"/>
    </row>
    <row r="815398" spans="6:6" x14ac:dyDescent="0.25">
      <c r="F815398" s="195"/>
    </row>
    <row r="815399" spans="6:6" x14ac:dyDescent="0.25">
      <c r="F815399" s="195"/>
    </row>
    <row r="815400" spans="6:6" x14ac:dyDescent="0.25">
      <c r="F815400" s="195"/>
    </row>
    <row r="815401" spans="6:6" x14ac:dyDescent="0.25">
      <c r="F815401" s="195"/>
    </row>
    <row r="815402" spans="6:6" x14ac:dyDescent="0.25">
      <c r="F815402" s="195"/>
    </row>
    <row r="815403" spans="6:6" x14ac:dyDescent="0.25">
      <c r="F815403" s="195"/>
    </row>
    <row r="815404" spans="6:6" x14ac:dyDescent="0.25">
      <c r="F815404" s="195"/>
    </row>
    <row r="815405" spans="6:6" x14ac:dyDescent="0.25">
      <c r="F815405" s="195"/>
    </row>
    <row r="815406" spans="6:6" x14ac:dyDescent="0.25">
      <c r="F815406" s="195"/>
    </row>
    <row r="815407" spans="6:6" x14ac:dyDescent="0.25">
      <c r="F815407" s="195"/>
    </row>
    <row r="815408" spans="6:6" x14ac:dyDescent="0.25">
      <c r="F815408" s="195"/>
    </row>
    <row r="815409" spans="6:6" x14ac:dyDescent="0.25">
      <c r="F815409" s="195"/>
    </row>
    <row r="815410" spans="6:6" x14ac:dyDescent="0.25">
      <c r="F815410" s="195"/>
    </row>
    <row r="815411" spans="6:6" x14ac:dyDescent="0.25">
      <c r="F815411" s="195"/>
    </row>
    <row r="815412" spans="6:6" x14ac:dyDescent="0.25">
      <c r="F815412" s="195"/>
    </row>
    <row r="815413" spans="6:6" x14ac:dyDescent="0.25">
      <c r="F815413" s="195"/>
    </row>
    <row r="815414" spans="6:6" x14ac:dyDescent="0.25">
      <c r="F815414" s="195"/>
    </row>
    <row r="815415" spans="6:6" x14ac:dyDescent="0.25">
      <c r="F815415" s="195"/>
    </row>
    <row r="815416" spans="6:6" x14ac:dyDescent="0.25">
      <c r="F815416" s="195"/>
    </row>
    <row r="815417" spans="6:6" x14ac:dyDescent="0.25">
      <c r="F815417" s="195"/>
    </row>
    <row r="815418" spans="6:6" x14ac:dyDescent="0.25">
      <c r="F815418" s="195"/>
    </row>
    <row r="815419" spans="6:6" x14ac:dyDescent="0.25">
      <c r="F815419" s="195"/>
    </row>
    <row r="815420" spans="6:6" x14ac:dyDescent="0.25">
      <c r="F815420" s="195"/>
    </row>
    <row r="815421" spans="6:6" x14ac:dyDescent="0.25">
      <c r="F815421" s="195"/>
    </row>
    <row r="815422" spans="6:6" x14ac:dyDescent="0.25">
      <c r="F815422" s="195"/>
    </row>
    <row r="815423" spans="6:6" x14ac:dyDescent="0.25">
      <c r="F815423" s="195"/>
    </row>
    <row r="815424" spans="6:6" x14ac:dyDescent="0.25">
      <c r="F815424" s="195"/>
    </row>
    <row r="815425" spans="6:6" x14ac:dyDescent="0.25">
      <c r="F815425" s="195"/>
    </row>
    <row r="815426" spans="6:6" x14ac:dyDescent="0.25">
      <c r="F815426" s="195"/>
    </row>
    <row r="815427" spans="6:6" x14ac:dyDescent="0.25">
      <c r="F815427" s="195"/>
    </row>
    <row r="815428" spans="6:6" x14ac:dyDescent="0.25">
      <c r="F815428" s="195"/>
    </row>
    <row r="815429" spans="6:6" x14ac:dyDescent="0.25">
      <c r="F815429" s="195"/>
    </row>
    <row r="815430" spans="6:6" x14ac:dyDescent="0.25">
      <c r="F815430" s="195"/>
    </row>
    <row r="815431" spans="6:6" x14ac:dyDescent="0.25">
      <c r="F815431" s="195"/>
    </row>
    <row r="815432" spans="6:6" x14ac:dyDescent="0.25">
      <c r="F815432" s="195"/>
    </row>
    <row r="815433" spans="6:6" x14ac:dyDescent="0.25">
      <c r="F815433" s="195"/>
    </row>
    <row r="815434" spans="6:6" x14ac:dyDescent="0.25">
      <c r="F815434" s="195"/>
    </row>
    <row r="815435" spans="6:6" x14ac:dyDescent="0.25">
      <c r="F815435" s="195"/>
    </row>
    <row r="815436" spans="6:6" x14ac:dyDescent="0.25">
      <c r="F815436" s="195"/>
    </row>
    <row r="815437" spans="6:6" x14ac:dyDescent="0.25">
      <c r="F815437" s="195"/>
    </row>
    <row r="815438" spans="6:6" x14ac:dyDescent="0.25">
      <c r="F815438" s="195"/>
    </row>
    <row r="815439" spans="6:6" x14ac:dyDescent="0.25">
      <c r="F815439" s="195"/>
    </row>
    <row r="815440" spans="6:6" x14ac:dyDescent="0.25">
      <c r="F815440" s="195"/>
    </row>
    <row r="815441" spans="6:6" x14ac:dyDescent="0.25">
      <c r="F815441" s="195"/>
    </row>
    <row r="815442" spans="6:6" x14ac:dyDescent="0.25">
      <c r="F815442" s="195"/>
    </row>
    <row r="815443" spans="6:6" x14ac:dyDescent="0.25">
      <c r="F815443" s="195"/>
    </row>
    <row r="815444" spans="6:6" x14ac:dyDescent="0.25">
      <c r="F815444" s="195"/>
    </row>
    <row r="815445" spans="6:6" x14ac:dyDescent="0.25">
      <c r="F815445" s="195"/>
    </row>
    <row r="815446" spans="6:6" x14ac:dyDescent="0.25">
      <c r="F815446" s="195"/>
    </row>
    <row r="815447" spans="6:6" x14ac:dyDescent="0.25">
      <c r="F815447" s="195"/>
    </row>
    <row r="815448" spans="6:6" x14ac:dyDescent="0.25">
      <c r="F815448" s="195"/>
    </row>
    <row r="815449" spans="6:6" x14ac:dyDescent="0.25">
      <c r="F815449" s="195"/>
    </row>
    <row r="815450" spans="6:6" x14ac:dyDescent="0.25">
      <c r="F815450" s="195"/>
    </row>
    <row r="815451" spans="6:6" x14ac:dyDescent="0.25">
      <c r="F815451" s="195"/>
    </row>
    <row r="815452" spans="6:6" x14ac:dyDescent="0.25">
      <c r="F815452" s="195"/>
    </row>
    <row r="815453" spans="6:6" x14ac:dyDescent="0.25">
      <c r="F815453" s="195"/>
    </row>
    <row r="815454" spans="6:6" x14ac:dyDescent="0.25">
      <c r="F815454" s="195"/>
    </row>
    <row r="815455" spans="6:6" x14ac:dyDescent="0.25">
      <c r="F815455" s="195"/>
    </row>
    <row r="815456" spans="6:6" x14ac:dyDescent="0.25">
      <c r="F815456" s="195"/>
    </row>
    <row r="815457" spans="6:6" x14ac:dyDescent="0.25">
      <c r="F815457" s="195"/>
    </row>
    <row r="815458" spans="6:6" x14ac:dyDescent="0.25">
      <c r="F815458" s="195"/>
    </row>
    <row r="815459" spans="6:6" x14ac:dyDescent="0.25">
      <c r="F815459" s="195"/>
    </row>
    <row r="815460" spans="6:6" x14ac:dyDescent="0.25">
      <c r="F815460" s="195"/>
    </row>
    <row r="815461" spans="6:6" x14ac:dyDescent="0.25">
      <c r="F815461" s="195"/>
    </row>
    <row r="815462" spans="6:6" x14ac:dyDescent="0.25">
      <c r="F815462" s="195"/>
    </row>
    <row r="815463" spans="6:6" x14ac:dyDescent="0.25">
      <c r="F815463" s="195"/>
    </row>
    <row r="815464" spans="6:6" x14ac:dyDescent="0.25">
      <c r="F815464" s="195"/>
    </row>
    <row r="815465" spans="6:6" x14ac:dyDescent="0.25">
      <c r="F815465" s="195"/>
    </row>
    <row r="815466" spans="6:6" x14ac:dyDescent="0.25">
      <c r="F815466" s="195"/>
    </row>
    <row r="815467" spans="6:6" x14ac:dyDescent="0.25">
      <c r="F815467" s="195"/>
    </row>
    <row r="815468" spans="6:6" x14ac:dyDescent="0.25">
      <c r="F815468" s="195"/>
    </row>
    <row r="815469" spans="6:6" x14ac:dyDescent="0.25">
      <c r="F815469" s="195"/>
    </row>
    <row r="815470" spans="6:6" x14ac:dyDescent="0.25">
      <c r="F815470" s="195"/>
    </row>
    <row r="815471" spans="6:6" x14ac:dyDescent="0.25">
      <c r="F815471" s="195"/>
    </row>
    <row r="815472" spans="6:6" x14ac:dyDescent="0.25">
      <c r="F815472" s="195"/>
    </row>
    <row r="815473" spans="6:6" x14ac:dyDescent="0.25">
      <c r="F815473" s="195"/>
    </row>
    <row r="815474" spans="6:6" x14ac:dyDescent="0.25">
      <c r="F815474" s="195"/>
    </row>
    <row r="815475" spans="6:6" x14ac:dyDescent="0.25">
      <c r="F815475" s="195"/>
    </row>
    <row r="815476" spans="6:6" x14ac:dyDescent="0.25">
      <c r="F815476" s="195"/>
    </row>
    <row r="815477" spans="6:6" x14ac:dyDescent="0.25">
      <c r="F815477" s="195"/>
    </row>
    <row r="815478" spans="6:6" x14ac:dyDescent="0.25">
      <c r="F815478" s="195"/>
    </row>
    <row r="815479" spans="6:6" x14ac:dyDescent="0.25">
      <c r="F815479" s="195"/>
    </row>
    <row r="815480" spans="6:6" x14ac:dyDescent="0.25">
      <c r="F815480" s="195"/>
    </row>
    <row r="815481" spans="6:6" x14ac:dyDescent="0.25">
      <c r="F815481" s="195"/>
    </row>
    <row r="815482" spans="6:6" x14ac:dyDescent="0.25">
      <c r="F815482" s="195"/>
    </row>
    <row r="815483" spans="6:6" x14ac:dyDescent="0.25">
      <c r="F815483" s="195"/>
    </row>
    <row r="815484" spans="6:6" x14ac:dyDescent="0.25">
      <c r="F815484" s="195"/>
    </row>
    <row r="815485" spans="6:6" x14ac:dyDescent="0.25">
      <c r="F815485" s="195"/>
    </row>
    <row r="815486" spans="6:6" x14ac:dyDescent="0.25">
      <c r="F815486" s="195"/>
    </row>
    <row r="815487" spans="6:6" x14ac:dyDescent="0.25">
      <c r="F815487" s="195"/>
    </row>
    <row r="815488" spans="6:6" x14ac:dyDescent="0.25">
      <c r="F815488" s="195"/>
    </row>
    <row r="815489" spans="6:6" x14ac:dyDescent="0.25">
      <c r="F815489" s="195"/>
    </row>
    <row r="815490" spans="6:6" x14ac:dyDescent="0.25">
      <c r="F815490" s="195"/>
    </row>
    <row r="815491" spans="6:6" x14ac:dyDescent="0.25">
      <c r="F815491" s="195"/>
    </row>
    <row r="815492" spans="6:6" x14ac:dyDescent="0.25">
      <c r="F815492" s="195"/>
    </row>
    <row r="815493" spans="6:6" x14ac:dyDescent="0.25">
      <c r="F815493" s="195"/>
    </row>
    <row r="815494" spans="6:6" x14ac:dyDescent="0.25">
      <c r="F815494" s="195"/>
    </row>
    <row r="815495" spans="6:6" x14ac:dyDescent="0.25">
      <c r="F815495" s="195"/>
    </row>
    <row r="815496" spans="6:6" x14ac:dyDescent="0.25">
      <c r="F815496" s="195"/>
    </row>
    <row r="815497" spans="6:6" x14ac:dyDescent="0.25">
      <c r="F815497" s="195"/>
    </row>
    <row r="815498" spans="6:6" x14ac:dyDescent="0.25">
      <c r="F815498" s="195"/>
    </row>
    <row r="815499" spans="6:6" x14ac:dyDescent="0.25">
      <c r="F815499" s="195"/>
    </row>
    <row r="815500" spans="6:6" x14ac:dyDescent="0.25">
      <c r="F815500" s="195"/>
    </row>
    <row r="815501" spans="6:6" x14ac:dyDescent="0.25">
      <c r="F815501" s="195"/>
    </row>
    <row r="815502" spans="6:6" x14ac:dyDescent="0.25">
      <c r="F815502" s="195"/>
    </row>
    <row r="815503" spans="6:6" x14ac:dyDescent="0.25">
      <c r="F815503" s="195"/>
    </row>
    <row r="815504" spans="6:6" x14ac:dyDescent="0.25">
      <c r="F815504" s="195"/>
    </row>
    <row r="815505" spans="6:6" x14ac:dyDescent="0.25">
      <c r="F815505" s="195"/>
    </row>
    <row r="815506" spans="6:6" x14ac:dyDescent="0.25">
      <c r="F815506" s="195"/>
    </row>
    <row r="815507" spans="6:6" x14ac:dyDescent="0.25">
      <c r="F815507" s="195"/>
    </row>
    <row r="815508" spans="6:6" x14ac:dyDescent="0.25">
      <c r="F815508" s="195"/>
    </row>
    <row r="815509" spans="6:6" x14ac:dyDescent="0.25">
      <c r="F815509" s="195"/>
    </row>
    <row r="815510" spans="6:6" x14ac:dyDescent="0.25">
      <c r="F815510" s="195"/>
    </row>
    <row r="815511" spans="6:6" x14ac:dyDescent="0.25">
      <c r="F815511" s="195"/>
    </row>
    <row r="815512" spans="6:6" x14ac:dyDescent="0.25">
      <c r="F815512" s="195"/>
    </row>
    <row r="815513" spans="6:6" x14ac:dyDescent="0.25">
      <c r="F815513" s="195"/>
    </row>
    <row r="815514" spans="6:6" x14ac:dyDescent="0.25">
      <c r="F815514" s="195"/>
    </row>
    <row r="815515" spans="6:6" x14ac:dyDescent="0.25">
      <c r="F815515" s="195"/>
    </row>
    <row r="815516" spans="6:6" x14ac:dyDescent="0.25">
      <c r="F815516" s="195"/>
    </row>
    <row r="815517" spans="6:6" x14ac:dyDescent="0.25">
      <c r="F815517" s="195"/>
    </row>
    <row r="815518" spans="6:6" x14ac:dyDescent="0.25">
      <c r="F815518" s="195"/>
    </row>
    <row r="815519" spans="6:6" x14ac:dyDescent="0.25">
      <c r="F815519" s="195"/>
    </row>
    <row r="815520" spans="6:6" x14ac:dyDescent="0.25">
      <c r="F815520" s="195"/>
    </row>
    <row r="815521" spans="6:6" x14ac:dyDescent="0.25">
      <c r="F815521" s="195"/>
    </row>
    <row r="815522" spans="6:6" x14ac:dyDescent="0.25">
      <c r="F815522" s="195"/>
    </row>
    <row r="815523" spans="6:6" x14ac:dyDescent="0.25">
      <c r="F815523" s="195"/>
    </row>
    <row r="815524" spans="6:6" x14ac:dyDescent="0.25">
      <c r="F815524" s="195"/>
    </row>
    <row r="815525" spans="6:6" x14ac:dyDescent="0.25">
      <c r="F815525" s="195"/>
    </row>
    <row r="815526" spans="6:6" x14ac:dyDescent="0.25">
      <c r="F815526" s="195"/>
    </row>
    <row r="815527" spans="6:6" x14ac:dyDescent="0.25">
      <c r="F815527" s="195"/>
    </row>
    <row r="815528" spans="6:6" x14ac:dyDescent="0.25">
      <c r="F815528" s="195"/>
    </row>
    <row r="815529" spans="6:6" x14ac:dyDescent="0.25">
      <c r="F815529" s="195"/>
    </row>
    <row r="815530" spans="6:6" x14ac:dyDescent="0.25">
      <c r="F815530" s="195"/>
    </row>
    <row r="815531" spans="6:6" x14ac:dyDescent="0.25">
      <c r="F815531" s="195"/>
    </row>
    <row r="815532" spans="6:6" x14ac:dyDescent="0.25">
      <c r="F815532" s="195"/>
    </row>
    <row r="815533" spans="6:6" x14ac:dyDescent="0.25">
      <c r="F815533" s="195"/>
    </row>
    <row r="815534" spans="6:6" x14ac:dyDescent="0.25">
      <c r="F815534" s="195"/>
    </row>
    <row r="815535" spans="6:6" x14ac:dyDescent="0.25">
      <c r="F815535" s="195"/>
    </row>
    <row r="815536" spans="6:6" x14ac:dyDescent="0.25">
      <c r="F815536" s="195"/>
    </row>
    <row r="815537" spans="6:6" x14ac:dyDescent="0.25">
      <c r="F815537" s="195"/>
    </row>
    <row r="815538" spans="6:6" x14ac:dyDescent="0.25">
      <c r="F815538" s="195"/>
    </row>
    <row r="815539" spans="6:6" x14ac:dyDescent="0.25">
      <c r="F815539" s="195"/>
    </row>
    <row r="815540" spans="6:6" x14ac:dyDescent="0.25">
      <c r="F815540" s="195"/>
    </row>
    <row r="815541" spans="6:6" x14ac:dyDescent="0.25">
      <c r="F815541" s="195"/>
    </row>
    <row r="815542" spans="6:6" x14ac:dyDescent="0.25">
      <c r="F815542" s="195"/>
    </row>
    <row r="815543" spans="6:6" x14ac:dyDescent="0.25">
      <c r="F815543" s="195"/>
    </row>
    <row r="815544" spans="6:6" x14ac:dyDescent="0.25">
      <c r="F815544" s="195"/>
    </row>
    <row r="815545" spans="6:6" x14ac:dyDescent="0.25">
      <c r="F815545" s="195"/>
    </row>
    <row r="815546" spans="6:6" x14ac:dyDescent="0.25">
      <c r="F815546" s="195"/>
    </row>
    <row r="815547" spans="6:6" x14ac:dyDescent="0.25">
      <c r="F815547" s="195"/>
    </row>
    <row r="815548" spans="6:6" x14ac:dyDescent="0.25">
      <c r="F815548" s="195"/>
    </row>
    <row r="815549" spans="6:6" x14ac:dyDescent="0.25">
      <c r="F815549" s="195"/>
    </row>
    <row r="815550" spans="6:6" x14ac:dyDescent="0.25">
      <c r="F815550" s="195"/>
    </row>
    <row r="815551" spans="6:6" x14ac:dyDescent="0.25">
      <c r="F815551" s="195"/>
    </row>
    <row r="815552" spans="6:6" x14ac:dyDescent="0.25">
      <c r="F815552" s="195"/>
    </row>
    <row r="815553" spans="6:6" x14ac:dyDescent="0.25">
      <c r="F815553" s="195"/>
    </row>
    <row r="815554" spans="6:6" x14ac:dyDescent="0.25">
      <c r="F815554" s="195"/>
    </row>
    <row r="815555" spans="6:6" x14ac:dyDescent="0.25">
      <c r="F815555" s="195"/>
    </row>
    <row r="815556" spans="6:6" x14ac:dyDescent="0.25">
      <c r="F815556" s="195"/>
    </row>
    <row r="815557" spans="6:6" x14ac:dyDescent="0.25">
      <c r="F815557" s="195"/>
    </row>
    <row r="815558" spans="6:6" x14ac:dyDescent="0.25">
      <c r="F815558" s="195"/>
    </row>
    <row r="815559" spans="6:6" x14ac:dyDescent="0.25">
      <c r="F815559" s="195"/>
    </row>
    <row r="815560" spans="6:6" x14ac:dyDescent="0.25">
      <c r="F815560" s="195"/>
    </row>
    <row r="815561" spans="6:6" x14ac:dyDescent="0.25">
      <c r="F815561" s="195"/>
    </row>
    <row r="815562" spans="6:6" x14ac:dyDescent="0.25">
      <c r="F815562" s="195"/>
    </row>
    <row r="815563" spans="6:6" x14ac:dyDescent="0.25">
      <c r="F815563" s="195"/>
    </row>
    <row r="815564" spans="6:6" x14ac:dyDescent="0.25">
      <c r="F815564" s="195"/>
    </row>
    <row r="815565" spans="6:6" x14ac:dyDescent="0.25">
      <c r="F815565" s="195"/>
    </row>
    <row r="815566" spans="6:6" x14ac:dyDescent="0.25">
      <c r="F815566" s="195"/>
    </row>
    <row r="815567" spans="6:6" x14ac:dyDescent="0.25">
      <c r="F815567" s="195"/>
    </row>
    <row r="815568" spans="6:6" x14ac:dyDescent="0.25">
      <c r="F815568" s="195"/>
    </row>
    <row r="815569" spans="6:6" x14ac:dyDescent="0.25">
      <c r="F815569" s="195"/>
    </row>
    <row r="815570" spans="6:6" x14ac:dyDescent="0.25">
      <c r="F815570" s="195"/>
    </row>
    <row r="815571" spans="6:6" x14ac:dyDescent="0.25">
      <c r="F815571" s="195"/>
    </row>
    <row r="815572" spans="6:6" x14ac:dyDescent="0.25">
      <c r="F815572" s="195"/>
    </row>
    <row r="815573" spans="6:6" x14ac:dyDescent="0.25">
      <c r="F815573" s="195"/>
    </row>
    <row r="815574" spans="6:6" x14ac:dyDescent="0.25">
      <c r="F815574" s="195"/>
    </row>
    <row r="815575" spans="6:6" x14ac:dyDescent="0.25">
      <c r="F815575" s="195"/>
    </row>
    <row r="815576" spans="6:6" x14ac:dyDescent="0.25">
      <c r="F815576" s="195"/>
    </row>
    <row r="815577" spans="6:6" x14ac:dyDescent="0.25">
      <c r="F815577" s="195"/>
    </row>
    <row r="815578" spans="6:6" x14ac:dyDescent="0.25">
      <c r="F815578" s="195"/>
    </row>
    <row r="815579" spans="6:6" x14ac:dyDescent="0.25">
      <c r="F815579" s="195"/>
    </row>
    <row r="815580" spans="6:6" x14ac:dyDescent="0.25">
      <c r="F815580" s="195"/>
    </row>
    <row r="815581" spans="6:6" x14ac:dyDescent="0.25">
      <c r="F815581" s="195"/>
    </row>
    <row r="815582" spans="6:6" x14ac:dyDescent="0.25">
      <c r="F815582" s="195"/>
    </row>
    <row r="815583" spans="6:6" x14ac:dyDescent="0.25">
      <c r="F815583" s="195"/>
    </row>
    <row r="815584" spans="6:6" x14ac:dyDescent="0.25">
      <c r="F815584" s="195"/>
    </row>
    <row r="815585" spans="6:6" x14ac:dyDescent="0.25">
      <c r="F815585" s="195"/>
    </row>
    <row r="815586" spans="6:6" x14ac:dyDescent="0.25">
      <c r="F815586" s="195"/>
    </row>
    <row r="815587" spans="6:6" x14ac:dyDescent="0.25">
      <c r="F815587" s="195"/>
    </row>
    <row r="815588" spans="6:6" x14ac:dyDescent="0.25">
      <c r="F815588" s="195"/>
    </row>
    <row r="815589" spans="6:6" x14ac:dyDescent="0.25">
      <c r="F815589" s="195"/>
    </row>
    <row r="815590" spans="6:6" x14ac:dyDescent="0.25">
      <c r="F815590" s="195"/>
    </row>
    <row r="815591" spans="6:6" x14ac:dyDescent="0.25">
      <c r="F815591" s="195"/>
    </row>
    <row r="815592" spans="6:6" x14ac:dyDescent="0.25">
      <c r="F815592" s="195"/>
    </row>
    <row r="815593" spans="6:6" x14ac:dyDescent="0.25">
      <c r="F815593" s="195"/>
    </row>
    <row r="815594" spans="6:6" x14ac:dyDescent="0.25">
      <c r="F815594" s="195"/>
    </row>
    <row r="815595" spans="6:6" x14ac:dyDescent="0.25">
      <c r="F815595" s="195"/>
    </row>
    <row r="815596" spans="6:6" x14ac:dyDescent="0.25">
      <c r="F815596" s="195"/>
    </row>
    <row r="815597" spans="6:6" x14ac:dyDescent="0.25">
      <c r="F815597" s="195"/>
    </row>
    <row r="815598" spans="6:6" x14ac:dyDescent="0.25">
      <c r="F815598" s="195"/>
    </row>
    <row r="815599" spans="6:6" x14ac:dyDescent="0.25">
      <c r="F815599" s="195"/>
    </row>
    <row r="815600" spans="6:6" x14ac:dyDescent="0.25">
      <c r="F815600" s="195"/>
    </row>
    <row r="815601" spans="6:6" x14ac:dyDescent="0.25">
      <c r="F815601" s="195"/>
    </row>
    <row r="815602" spans="6:6" x14ac:dyDescent="0.25">
      <c r="F815602" s="195"/>
    </row>
    <row r="815603" spans="6:6" x14ac:dyDescent="0.25">
      <c r="F815603" s="195"/>
    </row>
    <row r="815604" spans="6:6" x14ac:dyDescent="0.25">
      <c r="F815604" s="195"/>
    </row>
    <row r="815605" spans="6:6" x14ac:dyDescent="0.25">
      <c r="F815605" s="195"/>
    </row>
    <row r="815606" spans="6:6" x14ac:dyDescent="0.25">
      <c r="F815606" s="195"/>
    </row>
    <row r="815607" spans="6:6" x14ac:dyDescent="0.25">
      <c r="F815607" s="195"/>
    </row>
    <row r="815608" spans="6:6" x14ac:dyDescent="0.25">
      <c r="F815608" s="195"/>
    </row>
    <row r="815609" spans="6:6" x14ac:dyDescent="0.25">
      <c r="F815609" s="195"/>
    </row>
    <row r="815610" spans="6:6" x14ac:dyDescent="0.25">
      <c r="F815610" s="195"/>
    </row>
    <row r="815611" spans="6:6" x14ac:dyDescent="0.25">
      <c r="F815611" s="195"/>
    </row>
    <row r="815612" spans="6:6" x14ac:dyDescent="0.25">
      <c r="F815612" s="195"/>
    </row>
    <row r="815613" spans="6:6" x14ac:dyDescent="0.25">
      <c r="F815613" s="195"/>
    </row>
    <row r="815614" spans="6:6" x14ac:dyDescent="0.25">
      <c r="F815614" s="195"/>
    </row>
    <row r="815615" spans="6:6" x14ac:dyDescent="0.25">
      <c r="F815615" s="195"/>
    </row>
    <row r="815616" spans="6:6" x14ac:dyDescent="0.25">
      <c r="F815616" s="195"/>
    </row>
    <row r="815617" spans="6:6" x14ac:dyDescent="0.25">
      <c r="F815617" s="195"/>
    </row>
    <row r="815618" spans="6:6" x14ac:dyDescent="0.25">
      <c r="F815618" s="195"/>
    </row>
    <row r="815619" spans="6:6" x14ac:dyDescent="0.25">
      <c r="F815619" s="195"/>
    </row>
    <row r="815620" spans="6:6" x14ac:dyDescent="0.25">
      <c r="F815620" s="195"/>
    </row>
    <row r="815621" spans="6:6" x14ac:dyDescent="0.25">
      <c r="F815621" s="195"/>
    </row>
    <row r="815622" spans="6:6" x14ac:dyDescent="0.25">
      <c r="F815622" s="195"/>
    </row>
    <row r="815623" spans="6:6" x14ac:dyDescent="0.25">
      <c r="F815623" s="195"/>
    </row>
    <row r="815624" spans="6:6" x14ac:dyDescent="0.25">
      <c r="F815624" s="195"/>
    </row>
    <row r="815625" spans="6:6" x14ac:dyDescent="0.25">
      <c r="F815625" s="195"/>
    </row>
    <row r="815626" spans="6:6" x14ac:dyDescent="0.25">
      <c r="F815626" s="195"/>
    </row>
    <row r="815627" spans="6:6" x14ac:dyDescent="0.25">
      <c r="F815627" s="195"/>
    </row>
    <row r="815628" spans="6:6" x14ac:dyDescent="0.25">
      <c r="F815628" s="195"/>
    </row>
    <row r="815629" spans="6:6" x14ac:dyDescent="0.25">
      <c r="F815629" s="195"/>
    </row>
    <row r="815630" spans="6:6" x14ac:dyDescent="0.25">
      <c r="F815630" s="195"/>
    </row>
    <row r="815631" spans="6:6" x14ac:dyDescent="0.25">
      <c r="F815631" s="195"/>
    </row>
    <row r="815632" spans="6:6" x14ac:dyDescent="0.25">
      <c r="F815632" s="195"/>
    </row>
    <row r="815633" spans="6:6" x14ac:dyDescent="0.25">
      <c r="F815633" s="195"/>
    </row>
    <row r="815634" spans="6:6" x14ac:dyDescent="0.25">
      <c r="F815634" s="195"/>
    </row>
    <row r="815635" spans="6:6" x14ac:dyDescent="0.25">
      <c r="F815635" s="195"/>
    </row>
    <row r="815636" spans="6:6" x14ac:dyDescent="0.25">
      <c r="F815636" s="195"/>
    </row>
    <row r="815637" spans="6:6" x14ac:dyDescent="0.25">
      <c r="F815637" s="195"/>
    </row>
    <row r="815638" spans="6:6" x14ac:dyDescent="0.25">
      <c r="F815638" s="195"/>
    </row>
    <row r="815639" spans="6:6" x14ac:dyDescent="0.25">
      <c r="F815639" s="195"/>
    </row>
    <row r="815640" spans="6:6" x14ac:dyDescent="0.25">
      <c r="F815640" s="195"/>
    </row>
    <row r="815641" spans="6:6" x14ac:dyDescent="0.25">
      <c r="F815641" s="195"/>
    </row>
    <row r="815642" spans="6:6" x14ac:dyDescent="0.25">
      <c r="F815642" s="195"/>
    </row>
    <row r="815643" spans="6:6" x14ac:dyDescent="0.25">
      <c r="F815643" s="195"/>
    </row>
    <row r="815644" spans="6:6" x14ac:dyDescent="0.25">
      <c r="F815644" s="195"/>
    </row>
    <row r="815645" spans="6:6" x14ac:dyDescent="0.25">
      <c r="F815645" s="195"/>
    </row>
    <row r="815646" spans="6:6" x14ac:dyDescent="0.25">
      <c r="F815646" s="195"/>
    </row>
    <row r="815647" spans="6:6" x14ac:dyDescent="0.25">
      <c r="F815647" s="195"/>
    </row>
    <row r="815648" spans="6:6" x14ac:dyDescent="0.25">
      <c r="F815648" s="195"/>
    </row>
    <row r="815649" spans="6:6" x14ac:dyDescent="0.25">
      <c r="F815649" s="195"/>
    </row>
    <row r="815650" spans="6:6" x14ac:dyDescent="0.25">
      <c r="F815650" s="195"/>
    </row>
    <row r="815651" spans="6:6" x14ac:dyDescent="0.25">
      <c r="F815651" s="195"/>
    </row>
    <row r="815652" spans="6:6" x14ac:dyDescent="0.25">
      <c r="F815652" s="195"/>
    </row>
    <row r="815653" spans="6:6" x14ac:dyDescent="0.25">
      <c r="F815653" s="195"/>
    </row>
    <row r="815654" spans="6:6" x14ac:dyDescent="0.25">
      <c r="F815654" s="195"/>
    </row>
    <row r="815655" spans="6:6" x14ac:dyDescent="0.25">
      <c r="F815655" s="195"/>
    </row>
    <row r="815656" spans="6:6" x14ac:dyDescent="0.25">
      <c r="F815656" s="195"/>
    </row>
    <row r="815657" spans="6:6" x14ac:dyDescent="0.25">
      <c r="F815657" s="195"/>
    </row>
    <row r="815658" spans="6:6" x14ac:dyDescent="0.25">
      <c r="F815658" s="195"/>
    </row>
    <row r="815659" spans="6:6" x14ac:dyDescent="0.25">
      <c r="F815659" s="195"/>
    </row>
    <row r="815660" spans="6:6" x14ac:dyDescent="0.25">
      <c r="F815660" s="195"/>
    </row>
    <row r="815661" spans="6:6" x14ac:dyDescent="0.25">
      <c r="F815661" s="195"/>
    </row>
    <row r="815662" spans="6:6" x14ac:dyDescent="0.25">
      <c r="F815662" s="195"/>
    </row>
    <row r="815663" spans="6:6" x14ac:dyDescent="0.25">
      <c r="F815663" s="195"/>
    </row>
    <row r="815664" spans="6:6" x14ac:dyDescent="0.25">
      <c r="F815664" s="195"/>
    </row>
    <row r="815665" spans="6:6" x14ac:dyDescent="0.25">
      <c r="F815665" s="195"/>
    </row>
    <row r="815666" spans="6:6" x14ac:dyDescent="0.25">
      <c r="F815666" s="195"/>
    </row>
    <row r="815667" spans="6:6" x14ac:dyDescent="0.25">
      <c r="F815667" s="195"/>
    </row>
    <row r="815668" spans="6:6" x14ac:dyDescent="0.25">
      <c r="F815668" s="195"/>
    </row>
    <row r="815669" spans="6:6" x14ac:dyDescent="0.25">
      <c r="F815669" s="195"/>
    </row>
    <row r="815670" spans="6:6" x14ac:dyDescent="0.25">
      <c r="F815670" s="195"/>
    </row>
    <row r="815671" spans="6:6" x14ac:dyDescent="0.25">
      <c r="F815671" s="195"/>
    </row>
    <row r="815672" spans="6:6" x14ac:dyDescent="0.25">
      <c r="F815672" s="195"/>
    </row>
    <row r="815673" spans="6:6" x14ac:dyDescent="0.25">
      <c r="F815673" s="195"/>
    </row>
    <row r="815674" spans="6:6" x14ac:dyDescent="0.25">
      <c r="F815674" s="195"/>
    </row>
    <row r="815675" spans="6:6" x14ac:dyDescent="0.25">
      <c r="F815675" s="195"/>
    </row>
    <row r="815676" spans="6:6" x14ac:dyDescent="0.25">
      <c r="F815676" s="195"/>
    </row>
    <row r="815677" spans="6:6" x14ac:dyDescent="0.25">
      <c r="F815677" s="195"/>
    </row>
    <row r="815678" spans="6:6" x14ac:dyDescent="0.25">
      <c r="F815678" s="195"/>
    </row>
    <row r="815679" spans="6:6" x14ac:dyDescent="0.25">
      <c r="F815679" s="195"/>
    </row>
    <row r="815680" spans="6:6" x14ac:dyDescent="0.25">
      <c r="F815680" s="195"/>
    </row>
    <row r="815681" spans="6:6" x14ac:dyDescent="0.25">
      <c r="F815681" s="195"/>
    </row>
    <row r="815682" spans="6:6" x14ac:dyDescent="0.25">
      <c r="F815682" s="195"/>
    </row>
    <row r="815683" spans="6:6" x14ac:dyDescent="0.25">
      <c r="F815683" s="195"/>
    </row>
    <row r="815684" spans="6:6" x14ac:dyDescent="0.25">
      <c r="F815684" s="195"/>
    </row>
    <row r="815685" spans="6:6" x14ac:dyDescent="0.25">
      <c r="F815685" s="195"/>
    </row>
    <row r="815686" spans="6:6" x14ac:dyDescent="0.25">
      <c r="F815686" s="195"/>
    </row>
    <row r="815687" spans="6:6" x14ac:dyDescent="0.25">
      <c r="F815687" s="195"/>
    </row>
    <row r="815688" spans="6:6" x14ac:dyDescent="0.25">
      <c r="F815688" s="195"/>
    </row>
    <row r="815689" spans="6:6" x14ac:dyDescent="0.25">
      <c r="F815689" s="195"/>
    </row>
    <row r="815690" spans="6:6" x14ac:dyDescent="0.25">
      <c r="F815690" s="195"/>
    </row>
    <row r="815691" spans="6:6" x14ac:dyDescent="0.25">
      <c r="F815691" s="195"/>
    </row>
    <row r="815692" spans="6:6" x14ac:dyDescent="0.25">
      <c r="F815692" s="195"/>
    </row>
    <row r="815693" spans="6:6" x14ac:dyDescent="0.25">
      <c r="F815693" s="195"/>
    </row>
    <row r="815694" spans="6:6" x14ac:dyDescent="0.25">
      <c r="F815694" s="195"/>
    </row>
    <row r="815695" spans="6:6" x14ac:dyDescent="0.25">
      <c r="F815695" s="195"/>
    </row>
    <row r="815696" spans="6:6" x14ac:dyDescent="0.25">
      <c r="F815696" s="195"/>
    </row>
    <row r="815697" spans="6:6" x14ac:dyDescent="0.25">
      <c r="F815697" s="195"/>
    </row>
    <row r="815698" spans="6:6" x14ac:dyDescent="0.25">
      <c r="F815698" s="195"/>
    </row>
    <row r="815699" spans="6:6" x14ac:dyDescent="0.25">
      <c r="F815699" s="195"/>
    </row>
    <row r="815700" spans="6:6" x14ac:dyDescent="0.25">
      <c r="F815700" s="195"/>
    </row>
    <row r="815701" spans="6:6" x14ac:dyDescent="0.25">
      <c r="F815701" s="195"/>
    </row>
    <row r="815702" spans="6:6" x14ac:dyDescent="0.25">
      <c r="F815702" s="195"/>
    </row>
    <row r="815703" spans="6:6" x14ac:dyDescent="0.25">
      <c r="F815703" s="195"/>
    </row>
    <row r="815704" spans="6:6" x14ac:dyDescent="0.25">
      <c r="F815704" s="195"/>
    </row>
    <row r="815705" spans="6:6" x14ac:dyDescent="0.25">
      <c r="F815705" s="195"/>
    </row>
    <row r="815706" spans="6:6" x14ac:dyDescent="0.25">
      <c r="F815706" s="195"/>
    </row>
    <row r="815707" spans="6:6" x14ac:dyDescent="0.25">
      <c r="F815707" s="195"/>
    </row>
    <row r="815708" spans="6:6" x14ac:dyDescent="0.25">
      <c r="F815708" s="195"/>
    </row>
    <row r="815709" spans="6:6" x14ac:dyDescent="0.25">
      <c r="F815709" s="195"/>
    </row>
    <row r="815710" spans="6:6" x14ac:dyDescent="0.25">
      <c r="F815710" s="195"/>
    </row>
    <row r="815711" spans="6:6" x14ac:dyDescent="0.25">
      <c r="F815711" s="195"/>
    </row>
    <row r="815712" spans="6:6" x14ac:dyDescent="0.25">
      <c r="F815712" s="195"/>
    </row>
    <row r="815713" spans="6:6" x14ac:dyDescent="0.25">
      <c r="F815713" s="195"/>
    </row>
    <row r="815714" spans="6:6" x14ac:dyDescent="0.25">
      <c r="F815714" s="195"/>
    </row>
    <row r="815715" spans="6:6" x14ac:dyDescent="0.25">
      <c r="F815715" s="195"/>
    </row>
    <row r="815716" spans="6:6" x14ac:dyDescent="0.25">
      <c r="F815716" s="195"/>
    </row>
    <row r="815717" spans="6:6" x14ac:dyDescent="0.25">
      <c r="F815717" s="195"/>
    </row>
    <row r="815718" spans="6:6" x14ac:dyDescent="0.25">
      <c r="F815718" s="195"/>
    </row>
    <row r="815719" spans="6:6" x14ac:dyDescent="0.25">
      <c r="F815719" s="195"/>
    </row>
    <row r="815720" spans="6:6" x14ac:dyDescent="0.25">
      <c r="F815720" s="195"/>
    </row>
    <row r="815721" spans="6:6" x14ac:dyDescent="0.25">
      <c r="F815721" s="195"/>
    </row>
    <row r="815722" spans="6:6" x14ac:dyDescent="0.25">
      <c r="F815722" s="195"/>
    </row>
    <row r="815723" spans="6:6" x14ac:dyDescent="0.25">
      <c r="F815723" s="195"/>
    </row>
    <row r="815724" spans="6:6" x14ac:dyDescent="0.25">
      <c r="F815724" s="195"/>
    </row>
    <row r="815725" spans="6:6" x14ac:dyDescent="0.25">
      <c r="F815725" s="195"/>
    </row>
    <row r="815726" spans="6:6" x14ac:dyDescent="0.25">
      <c r="F815726" s="195"/>
    </row>
    <row r="815727" spans="6:6" x14ac:dyDescent="0.25">
      <c r="F815727" s="195"/>
    </row>
    <row r="815728" spans="6:6" x14ac:dyDescent="0.25">
      <c r="F815728" s="195"/>
    </row>
    <row r="815729" spans="6:6" x14ac:dyDescent="0.25">
      <c r="F815729" s="195"/>
    </row>
    <row r="815730" spans="6:6" x14ac:dyDescent="0.25">
      <c r="F815730" s="195"/>
    </row>
    <row r="815731" spans="6:6" x14ac:dyDescent="0.25">
      <c r="F815731" s="195"/>
    </row>
    <row r="815732" spans="6:6" x14ac:dyDescent="0.25">
      <c r="F815732" s="195"/>
    </row>
    <row r="815733" spans="6:6" x14ac:dyDescent="0.25">
      <c r="F815733" s="195"/>
    </row>
    <row r="815734" spans="6:6" x14ac:dyDescent="0.25">
      <c r="F815734" s="195"/>
    </row>
    <row r="815735" spans="6:6" x14ac:dyDescent="0.25">
      <c r="F815735" s="195"/>
    </row>
    <row r="815736" spans="6:6" x14ac:dyDescent="0.25">
      <c r="F815736" s="195"/>
    </row>
    <row r="815737" spans="6:6" x14ac:dyDescent="0.25">
      <c r="F815737" s="195"/>
    </row>
    <row r="815738" spans="6:6" x14ac:dyDescent="0.25">
      <c r="F815738" s="195"/>
    </row>
    <row r="815739" spans="6:6" x14ac:dyDescent="0.25">
      <c r="F815739" s="195"/>
    </row>
    <row r="815740" spans="6:6" x14ac:dyDescent="0.25">
      <c r="F815740" s="195"/>
    </row>
    <row r="815741" spans="6:6" x14ac:dyDescent="0.25">
      <c r="F815741" s="195"/>
    </row>
    <row r="815742" spans="6:6" x14ac:dyDescent="0.25">
      <c r="F815742" s="195"/>
    </row>
    <row r="815743" spans="6:6" x14ac:dyDescent="0.25">
      <c r="F815743" s="195"/>
    </row>
    <row r="815744" spans="6:6" x14ac:dyDescent="0.25">
      <c r="F815744" s="195"/>
    </row>
    <row r="815745" spans="6:6" x14ac:dyDescent="0.25">
      <c r="F815745" s="195"/>
    </row>
    <row r="815746" spans="6:6" x14ac:dyDescent="0.25">
      <c r="F815746" s="195"/>
    </row>
    <row r="815747" spans="6:6" x14ac:dyDescent="0.25">
      <c r="F815747" s="195"/>
    </row>
    <row r="815748" spans="6:6" x14ac:dyDescent="0.25">
      <c r="F815748" s="195"/>
    </row>
    <row r="815749" spans="6:6" x14ac:dyDescent="0.25">
      <c r="F815749" s="195"/>
    </row>
    <row r="815750" spans="6:6" x14ac:dyDescent="0.25">
      <c r="F815750" s="195"/>
    </row>
    <row r="815751" spans="6:6" x14ac:dyDescent="0.25">
      <c r="F815751" s="195"/>
    </row>
    <row r="815752" spans="6:6" x14ac:dyDescent="0.25">
      <c r="F815752" s="195"/>
    </row>
    <row r="815753" spans="6:6" x14ac:dyDescent="0.25">
      <c r="F815753" s="195"/>
    </row>
    <row r="815754" spans="6:6" x14ac:dyDescent="0.25">
      <c r="F815754" s="195"/>
    </row>
    <row r="815755" spans="6:6" x14ac:dyDescent="0.25">
      <c r="F815755" s="195"/>
    </row>
    <row r="815756" spans="6:6" x14ac:dyDescent="0.25">
      <c r="F815756" s="195"/>
    </row>
    <row r="815757" spans="6:6" x14ac:dyDescent="0.25">
      <c r="F815757" s="195"/>
    </row>
    <row r="815758" spans="6:6" x14ac:dyDescent="0.25">
      <c r="F815758" s="195"/>
    </row>
    <row r="815759" spans="6:6" x14ac:dyDescent="0.25">
      <c r="F815759" s="195"/>
    </row>
    <row r="815760" spans="6:6" x14ac:dyDescent="0.25">
      <c r="F815760" s="195"/>
    </row>
    <row r="815761" spans="6:6" x14ac:dyDescent="0.25">
      <c r="F815761" s="195"/>
    </row>
    <row r="815762" spans="6:6" x14ac:dyDescent="0.25">
      <c r="F815762" s="195"/>
    </row>
    <row r="815763" spans="6:6" x14ac:dyDescent="0.25">
      <c r="F815763" s="195"/>
    </row>
    <row r="815764" spans="6:6" x14ac:dyDescent="0.25">
      <c r="F815764" s="195"/>
    </row>
    <row r="815765" spans="6:6" x14ac:dyDescent="0.25">
      <c r="F815765" s="195"/>
    </row>
    <row r="815766" spans="6:6" x14ac:dyDescent="0.25">
      <c r="F815766" s="195"/>
    </row>
    <row r="815767" spans="6:6" x14ac:dyDescent="0.25">
      <c r="F815767" s="195"/>
    </row>
    <row r="815768" spans="6:6" x14ac:dyDescent="0.25">
      <c r="F815768" s="195"/>
    </row>
    <row r="815769" spans="6:6" x14ac:dyDescent="0.25">
      <c r="F815769" s="195"/>
    </row>
    <row r="815770" spans="6:6" x14ac:dyDescent="0.25">
      <c r="F815770" s="195"/>
    </row>
    <row r="815771" spans="6:6" x14ac:dyDescent="0.25">
      <c r="F815771" s="195"/>
    </row>
    <row r="815772" spans="6:6" x14ac:dyDescent="0.25">
      <c r="F815772" s="195"/>
    </row>
    <row r="815773" spans="6:6" x14ac:dyDescent="0.25">
      <c r="F815773" s="195"/>
    </row>
    <row r="815774" spans="6:6" x14ac:dyDescent="0.25">
      <c r="F815774" s="195"/>
    </row>
    <row r="815775" spans="6:6" x14ac:dyDescent="0.25">
      <c r="F815775" s="195"/>
    </row>
    <row r="815776" spans="6:6" x14ac:dyDescent="0.25">
      <c r="F815776" s="195"/>
    </row>
    <row r="820894" spans="6:6" x14ac:dyDescent="0.25">
      <c r="F820894" s="195"/>
    </row>
    <row r="820895" spans="6:6" x14ac:dyDescent="0.25">
      <c r="F820895" s="195"/>
    </row>
    <row r="820896" spans="6:6" x14ac:dyDescent="0.25">
      <c r="F820896" s="195"/>
    </row>
    <row r="820897" spans="6:6" x14ac:dyDescent="0.25">
      <c r="F820897" s="195"/>
    </row>
    <row r="820898" spans="6:6" x14ac:dyDescent="0.25">
      <c r="F820898" s="195"/>
    </row>
    <row r="820899" spans="6:6" x14ac:dyDescent="0.25">
      <c r="F820899" s="195"/>
    </row>
    <row r="820900" spans="6:6" x14ac:dyDescent="0.25">
      <c r="F820900" s="195"/>
    </row>
    <row r="820901" spans="6:6" x14ac:dyDescent="0.25">
      <c r="F820901" s="195"/>
    </row>
    <row r="820902" spans="6:6" x14ac:dyDescent="0.25">
      <c r="F820902" s="195"/>
    </row>
    <row r="820903" spans="6:6" x14ac:dyDescent="0.25">
      <c r="F820903" s="195"/>
    </row>
    <row r="820904" spans="6:6" x14ac:dyDescent="0.25">
      <c r="F820904" s="195"/>
    </row>
    <row r="820905" spans="6:6" x14ac:dyDescent="0.25">
      <c r="F820905" s="195"/>
    </row>
    <row r="820906" spans="6:6" x14ac:dyDescent="0.25">
      <c r="F820906" s="195"/>
    </row>
    <row r="820907" spans="6:6" x14ac:dyDescent="0.25">
      <c r="F820907" s="195"/>
    </row>
    <row r="820908" spans="6:6" x14ac:dyDescent="0.25">
      <c r="F820908" s="195"/>
    </row>
    <row r="820909" spans="6:6" x14ac:dyDescent="0.25">
      <c r="F820909" s="195"/>
    </row>
    <row r="820910" spans="6:6" x14ac:dyDescent="0.25">
      <c r="F820910" s="195"/>
    </row>
    <row r="820911" spans="6:6" x14ac:dyDescent="0.25">
      <c r="F820911" s="195"/>
    </row>
    <row r="820912" spans="6:6" x14ac:dyDescent="0.25">
      <c r="F820912" s="195"/>
    </row>
    <row r="820913" spans="6:6" x14ac:dyDescent="0.25">
      <c r="F820913" s="195"/>
    </row>
    <row r="820914" spans="6:6" x14ac:dyDescent="0.25">
      <c r="F820914" s="195"/>
    </row>
    <row r="820915" spans="6:6" x14ac:dyDescent="0.25">
      <c r="F820915" s="195"/>
    </row>
    <row r="820916" spans="6:6" x14ac:dyDescent="0.25">
      <c r="F820916" s="195"/>
    </row>
    <row r="820917" spans="6:6" x14ac:dyDescent="0.25">
      <c r="F820917" s="195"/>
    </row>
    <row r="820918" spans="6:6" x14ac:dyDescent="0.25">
      <c r="F820918" s="195"/>
    </row>
    <row r="820919" spans="6:6" x14ac:dyDescent="0.25">
      <c r="F820919" s="195"/>
    </row>
    <row r="820920" spans="6:6" x14ac:dyDescent="0.25">
      <c r="F820920" s="195"/>
    </row>
    <row r="820921" spans="6:6" x14ac:dyDescent="0.25">
      <c r="F820921" s="195"/>
    </row>
    <row r="820922" spans="6:6" x14ac:dyDescent="0.25">
      <c r="F820922" s="195"/>
    </row>
    <row r="820923" spans="6:6" x14ac:dyDescent="0.25">
      <c r="F820923" s="195"/>
    </row>
    <row r="820924" spans="6:6" x14ac:dyDescent="0.25">
      <c r="F820924" s="195"/>
    </row>
    <row r="820925" spans="6:6" x14ac:dyDescent="0.25">
      <c r="F820925" s="195"/>
    </row>
    <row r="820926" spans="6:6" x14ac:dyDescent="0.25">
      <c r="F820926" s="195"/>
    </row>
    <row r="820927" spans="6:6" x14ac:dyDescent="0.25">
      <c r="F820927" s="195"/>
    </row>
    <row r="820928" spans="6:6" x14ac:dyDescent="0.25">
      <c r="F820928" s="195"/>
    </row>
    <row r="820929" spans="6:6" x14ac:dyDescent="0.25">
      <c r="F820929" s="195"/>
    </row>
    <row r="820930" spans="6:6" x14ac:dyDescent="0.25">
      <c r="F820930" s="195"/>
    </row>
    <row r="820931" spans="6:6" x14ac:dyDescent="0.25">
      <c r="F820931" s="195"/>
    </row>
    <row r="820932" spans="6:6" x14ac:dyDescent="0.25">
      <c r="F820932" s="195"/>
    </row>
    <row r="820933" spans="6:6" x14ac:dyDescent="0.25">
      <c r="F820933" s="195"/>
    </row>
    <row r="820934" spans="6:6" x14ac:dyDescent="0.25">
      <c r="F820934" s="195"/>
    </row>
    <row r="820935" spans="6:6" x14ac:dyDescent="0.25">
      <c r="F820935" s="195"/>
    </row>
    <row r="820936" spans="6:6" x14ac:dyDescent="0.25">
      <c r="F820936" s="195"/>
    </row>
    <row r="820937" spans="6:6" x14ac:dyDescent="0.25">
      <c r="F820937" s="195"/>
    </row>
    <row r="820938" spans="6:6" x14ac:dyDescent="0.25">
      <c r="F820938" s="195"/>
    </row>
    <row r="820939" spans="6:6" x14ac:dyDescent="0.25">
      <c r="F820939" s="195"/>
    </row>
    <row r="820940" spans="6:6" x14ac:dyDescent="0.25">
      <c r="F820940" s="195"/>
    </row>
    <row r="820941" spans="6:6" x14ac:dyDescent="0.25">
      <c r="F820941" s="195"/>
    </row>
    <row r="820942" spans="6:6" x14ac:dyDescent="0.25">
      <c r="F820942" s="195"/>
    </row>
    <row r="820943" spans="6:6" x14ac:dyDescent="0.25">
      <c r="F820943" s="195"/>
    </row>
    <row r="820944" spans="6:6" x14ac:dyDescent="0.25">
      <c r="F820944" s="195"/>
    </row>
    <row r="820945" spans="6:6" x14ac:dyDescent="0.25">
      <c r="F820945" s="195"/>
    </row>
    <row r="820946" spans="6:6" x14ac:dyDescent="0.25">
      <c r="F820946" s="195"/>
    </row>
    <row r="820947" spans="6:6" x14ac:dyDescent="0.25">
      <c r="F820947" s="195"/>
    </row>
    <row r="820948" spans="6:6" x14ac:dyDescent="0.25">
      <c r="F820948" s="195"/>
    </row>
    <row r="820949" spans="6:6" x14ac:dyDescent="0.25">
      <c r="F820949" s="195"/>
    </row>
    <row r="820950" spans="6:6" x14ac:dyDescent="0.25">
      <c r="F820950" s="195"/>
    </row>
    <row r="820951" spans="6:6" x14ac:dyDescent="0.25">
      <c r="F820951" s="195"/>
    </row>
    <row r="820952" spans="6:6" x14ac:dyDescent="0.25">
      <c r="F820952" s="195"/>
    </row>
    <row r="820953" spans="6:6" x14ac:dyDescent="0.25">
      <c r="F820953" s="195"/>
    </row>
    <row r="820954" spans="6:6" x14ac:dyDescent="0.25">
      <c r="F820954" s="195"/>
    </row>
    <row r="820955" spans="6:6" x14ac:dyDescent="0.25">
      <c r="F820955" s="195"/>
    </row>
    <row r="820956" spans="6:6" x14ac:dyDescent="0.25">
      <c r="F820956" s="195"/>
    </row>
    <row r="820957" spans="6:6" x14ac:dyDescent="0.25">
      <c r="F820957" s="195"/>
    </row>
    <row r="820958" spans="6:6" x14ac:dyDescent="0.25">
      <c r="F820958" s="195"/>
    </row>
    <row r="820959" spans="6:6" x14ac:dyDescent="0.25">
      <c r="F820959" s="195"/>
    </row>
    <row r="820960" spans="6:6" x14ac:dyDescent="0.25">
      <c r="F820960" s="195"/>
    </row>
    <row r="820961" spans="6:6" x14ac:dyDescent="0.25">
      <c r="F820961" s="195"/>
    </row>
    <row r="820962" spans="6:6" x14ac:dyDescent="0.25">
      <c r="F820962" s="195"/>
    </row>
    <row r="820963" spans="6:6" x14ac:dyDescent="0.25">
      <c r="F820963" s="195"/>
    </row>
    <row r="820964" spans="6:6" x14ac:dyDescent="0.25">
      <c r="F820964" s="195"/>
    </row>
    <row r="820965" spans="6:6" x14ac:dyDescent="0.25">
      <c r="F820965" s="195"/>
    </row>
    <row r="820966" spans="6:6" x14ac:dyDescent="0.25">
      <c r="F820966" s="195"/>
    </row>
    <row r="820967" spans="6:6" x14ac:dyDescent="0.25">
      <c r="F820967" s="195"/>
    </row>
    <row r="820968" spans="6:6" x14ac:dyDescent="0.25">
      <c r="F820968" s="195"/>
    </row>
    <row r="820969" spans="6:6" x14ac:dyDescent="0.25">
      <c r="F820969" s="195"/>
    </row>
    <row r="820970" spans="6:6" x14ac:dyDescent="0.25">
      <c r="F820970" s="195"/>
    </row>
    <row r="820971" spans="6:6" x14ac:dyDescent="0.25">
      <c r="F820971" s="195"/>
    </row>
    <row r="820972" spans="6:6" x14ac:dyDescent="0.25">
      <c r="F820972" s="195"/>
    </row>
    <row r="820973" spans="6:6" x14ac:dyDescent="0.25">
      <c r="F820973" s="195"/>
    </row>
    <row r="820974" spans="6:6" x14ac:dyDescent="0.25">
      <c r="F820974" s="195"/>
    </row>
    <row r="820975" spans="6:6" x14ac:dyDescent="0.25">
      <c r="F820975" s="195"/>
    </row>
    <row r="820976" spans="6:6" x14ac:dyDescent="0.25">
      <c r="F820976" s="195"/>
    </row>
    <row r="820977" spans="6:6" x14ac:dyDescent="0.25">
      <c r="F820977" s="195"/>
    </row>
    <row r="820978" spans="6:6" x14ac:dyDescent="0.25">
      <c r="F820978" s="195"/>
    </row>
    <row r="820979" spans="6:6" x14ac:dyDescent="0.25">
      <c r="F820979" s="195"/>
    </row>
    <row r="820980" spans="6:6" x14ac:dyDescent="0.25">
      <c r="F820980" s="195"/>
    </row>
    <row r="820981" spans="6:6" x14ac:dyDescent="0.25">
      <c r="F820981" s="195"/>
    </row>
    <row r="820982" spans="6:6" x14ac:dyDescent="0.25">
      <c r="F820982" s="195"/>
    </row>
    <row r="820983" spans="6:6" x14ac:dyDescent="0.25">
      <c r="F820983" s="195"/>
    </row>
    <row r="820984" spans="6:6" x14ac:dyDescent="0.25">
      <c r="F820984" s="195"/>
    </row>
    <row r="820985" spans="6:6" x14ac:dyDescent="0.25">
      <c r="F820985" s="195"/>
    </row>
    <row r="820986" spans="6:6" x14ac:dyDescent="0.25">
      <c r="F820986" s="195"/>
    </row>
    <row r="820987" spans="6:6" x14ac:dyDescent="0.25">
      <c r="F820987" s="195"/>
    </row>
    <row r="820988" spans="6:6" x14ac:dyDescent="0.25">
      <c r="F820988" s="195"/>
    </row>
    <row r="820989" spans="6:6" x14ac:dyDescent="0.25">
      <c r="F820989" s="195"/>
    </row>
    <row r="820990" spans="6:6" x14ac:dyDescent="0.25">
      <c r="F820990" s="195"/>
    </row>
    <row r="820991" spans="6:6" x14ac:dyDescent="0.25">
      <c r="F820991" s="195"/>
    </row>
    <row r="820992" spans="6:6" x14ac:dyDescent="0.25">
      <c r="F820992" s="195"/>
    </row>
    <row r="820993" spans="6:6" x14ac:dyDescent="0.25">
      <c r="F820993" s="195"/>
    </row>
    <row r="820994" spans="6:6" x14ac:dyDescent="0.25">
      <c r="F820994" s="195"/>
    </row>
    <row r="820995" spans="6:6" x14ac:dyDescent="0.25">
      <c r="F820995" s="195"/>
    </row>
    <row r="820996" spans="6:6" x14ac:dyDescent="0.25">
      <c r="F820996" s="195"/>
    </row>
    <row r="820997" spans="6:6" x14ac:dyDescent="0.25">
      <c r="F820997" s="195"/>
    </row>
    <row r="820998" spans="6:6" x14ac:dyDescent="0.25">
      <c r="F820998" s="195"/>
    </row>
    <row r="820999" spans="6:6" x14ac:dyDescent="0.25">
      <c r="F820999" s="195"/>
    </row>
    <row r="821000" spans="6:6" x14ac:dyDescent="0.25">
      <c r="F821000" s="195"/>
    </row>
    <row r="821001" spans="6:6" x14ac:dyDescent="0.25">
      <c r="F821001" s="195"/>
    </row>
    <row r="821002" spans="6:6" x14ac:dyDescent="0.25">
      <c r="F821002" s="195"/>
    </row>
    <row r="821003" spans="6:6" x14ac:dyDescent="0.25">
      <c r="F821003" s="195"/>
    </row>
    <row r="821004" spans="6:6" x14ac:dyDescent="0.25">
      <c r="F821004" s="195"/>
    </row>
    <row r="821005" spans="6:6" x14ac:dyDescent="0.25">
      <c r="F821005" s="195"/>
    </row>
    <row r="821006" spans="6:6" x14ac:dyDescent="0.25">
      <c r="F821006" s="195"/>
    </row>
    <row r="821007" spans="6:6" x14ac:dyDescent="0.25">
      <c r="F821007" s="195"/>
    </row>
    <row r="821008" spans="6:6" x14ac:dyDescent="0.25">
      <c r="F821008" s="195"/>
    </row>
    <row r="821009" spans="6:6" x14ac:dyDescent="0.25">
      <c r="F821009" s="195"/>
    </row>
    <row r="821010" spans="6:6" x14ac:dyDescent="0.25">
      <c r="F821010" s="195"/>
    </row>
    <row r="821011" spans="6:6" x14ac:dyDescent="0.25">
      <c r="F821011" s="195"/>
    </row>
    <row r="821012" spans="6:6" x14ac:dyDescent="0.25">
      <c r="F821012" s="195"/>
    </row>
    <row r="821013" spans="6:6" x14ac:dyDescent="0.25">
      <c r="F821013" s="195"/>
    </row>
    <row r="821014" spans="6:6" x14ac:dyDescent="0.25">
      <c r="F821014" s="195"/>
    </row>
    <row r="821015" spans="6:6" x14ac:dyDescent="0.25">
      <c r="F821015" s="195"/>
    </row>
    <row r="821016" spans="6:6" x14ac:dyDescent="0.25">
      <c r="F821016" s="195"/>
    </row>
    <row r="821017" spans="6:6" x14ac:dyDescent="0.25">
      <c r="F821017" s="195"/>
    </row>
    <row r="821018" spans="6:6" x14ac:dyDescent="0.25">
      <c r="F821018" s="195"/>
    </row>
    <row r="821019" spans="6:6" x14ac:dyDescent="0.25">
      <c r="F821019" s="195"/>
    </row>
    <row r="821020" spans="6:6" x14ac:dyDescent="0.25">
      <c r="F821020" s="195"/>
    </row>
    <row r="821021" spans="6:6" x14ac:dyDescent="0.25">
      <c r="F821021" s="195"/>
    </row>
    <row r="821022" spans="6:6" x14ac:dyDescent="0.25">
      <c r="F821022" s="195"/>
    </row>
    <row r="821023" spans="6:6" x14ac:dyDescent="0.25">
      <c r="F821023" s="195"/>
    </row>
    <row r="821024" spans="6:6" x14ac:dyDescent="0.25">
      <c r="F821024" s="195"/>
    </row>
    <row r="821025" spans="6:6" x14ac:dyDescent="0.25">
      <c r="F821025" s="195"/>
    </row>
    <row r="821026" spans="6:6" x14ac:dyDescent="0.25">
      <c r="F821026" s="195"/>
    </row>
    <row r="821027" spans="6:6" x14ac:dyDescent="0.25">
      <c r="F821027" s="195"/>
    </row>
    <row r="821028" spans="6:6" x14ac:dyDescent="0.25">
      <c r="F821028" s="195"/>
    </row>
    <row r="821029" spans="6:6" x14ac:dyDescent="0.25">
      <c r="F821029" s="195"/>
    </row>
    <row r="821030" spans="6:6" x14ac:dyDescent="0.25">
      <c r="F821030" s="195"/>
    </row>
    <row r="821031" spans="6:6" x14ac:dyDescent="0.25">
      <c r="F821031" s="195"/>
    </row>
    <row r="821032" spans="6:6" x14ac:dyDescent="0.25">
      <c r="F821032" s="195"/>
    </row>
    <row r="821033" spans="6:6" x14ac:dyDescent="0.25">
      <c r="F821033" s="195"/>
    </row>
    <row r="821034" spans="6:6" x14ac:dyDescent="0.25">
      <c r="F821034" s="195"/>
    </row>
    <row r="821035" spans="6:6" x14ac:dyDescent="0.25">
      <c r="F821035" s="195"/>
    </row>
    <row r="821036" spans="6:6" x14ac:dyDescent="0.25">
      <c r="F821036" s="195"/>
    </row>
    <row r="821037" spans="6:6" x14ac:dyDescent="0.25">
      <c r="F821037" s="195"/>
    </row>
    <row r="821038" spans="6:6" x14ac:dyDescent="0.25">
      <c r="F821038" s="195"/>
    </row>
    <row r="821039" spans="6:6" x14ac:dyDescent="0.25">
      <c r="F821039" s="195"/>
    </row>
    <row r="821040" spans="6:6" x14ac:dyDescent="0.25">
      <c r="F821040" s="195"/>
    </row>
    <row r="821041" spans="6:6" x14ac:dyDescent="0.25">
      <c r="F821041" s="195"/>
    </row>
    <row r="821042" spans="6:6" x14ac:dyDescent="0.25">
      <c r="F821042" s="195"/>
    </row>
    <row r="821043" spans="6:6" x14ac:dyDescent="0.25">
      <c r="F821043" s="195"/>
    </row>
    <row r="821044" spans="6:6" x14ac:dyDescent="0.25">
      <c r="F821044" s="195"/>
    </row>
    <row r="821045" spans="6:6" x14ac:dyDescent="0.25">
      <c r="F821045" s="195"/>
    </row>
    <row r="821046" spans="6:6" x14ac:dyDescent="0.25">
      <c r="F821046" s="195"/>
    </row>
    <row r="821047" spans="6:6" x14ac:dyDescent="0.25">
      <c r="F821047" s="195"/>
    </row>
    <row r="821048" spans="6:6" x14ac:dyDescent="0.25">
      <c r="F821048" s="195"/>
    </row>
    <row r="821049" spans="6:6" x14ac:dyDescent="0.25">
      <c r="F821049" s="195"/>
    </row>
    <row r="821050" spans="6:6" x14ac:dyDescent="0.25">
      <c r="F821050" s="195"/>
    </row>
    <row r="821051" spans="6:6" x14ac:dyDescent="0.25">
      <c r="F821051" s="195"/>
    </row>
    <row r="821052" spans="6:6" x14ac:dyDescent="0.25">
      <c r="F821052" s="195"/>
    </row>
    <row r="821053" spans="6:6" x14ac:dyDescent="0.25">
      <c r="F821053" s="195"/>
    </row>
    <row r="821054" spans="6:6" x14ac:dyDescent="0.25">
      <c r="F821054" s="195"/>
    </row>
    <row r="821055" spans="6:6" x14ac:dyDescent="0.25">
      <c r="F821055" s="195"/>
    </row>
    <row r="821056" spans="6:6" x14ac:dyDescent="0.25">
      <c r="F821056" s="195"/>
    </row>
    <row r="821057" spans="6:6" x14ac:dyDescent="0.25">
      <c r="F821057" s="195"/>
    </row>
    <row r="821058" spans="6:6" x14ac:dyDescent="0.25">
      <c r="F821058" s="195"/>
    </row>
    <row r="821059" spans="6:6" x14ac:dyDescent="0.25">
      <c r="F821059" s="195"/>
    </row>
    <row r="821060" spans="6:6" x14ac:dyDescent="0.25">
      <c r="F821060" s="195"/>
    </row>
    <row r="821061" spans="6:6" x14ac:dyDescent="0.25">
      <c r="F821061" s="195"/>
    </row>
    <row r="821062" spans="6:6" x14ac:dyDescent="0.25">
      <c r="F821062" s="195"/>
    </row>
    <row r="821063" spans="6:6" x14ac:dyDescent="0.25">
      <c r="F821063" s="195"/>
    </row>
    <row r="821064" spans="6:6" x14ac:dyDescent="0.25">
      <c r="F821064" s="195"/>
    </row>
    <row r="821065" spans="6:6" x14ac:dyDescent="0.25">
      <c r="F821065" s="195"/>
    </row>
    <row r="821066" spans="6:6" x14ac:dyDescent="0.25">
      <c r="F821066" s="195"/>
    </row>
    <row r="821067" spans="6:6" x14ac:dyDescent="0.25">
      <c r="F821067" s="195"/>
    </row>
    <row r="821068" spans="6:6" x14ac:dyDescent="0.25">
      <c r="F821068" s="195"/>
    </row>
    <row r="821069" spans="6:6" x14ac:dyDescent="0.25">
      <c r="F821069" s="195"/>
    </row>
    <row r="821070" spans="6:6" x14ac:dyDescent="0.25">
      <c r="F821070" s="195"/>
    </row>
    <row r="821071" spans="6:6" x14ac:dyDescent="0.25">
      <c r="F821071" s="195"/>
    </row>
    <row r="821072" spans="6:6" x14ac:dyDescent="0.25">
      <c r="F821072" s="195"/>
    </row>
    <row r="821073" spans="6:6" x14ac:dyDescent="0.25">
      <c r="F821073" s="195"/>
    </row>
    <row r="821074" spans="6:6" x14ac:dyDescent="0.25">
      <c r="F821074" s="195"/>
    </row>
    <row r="821075" spans="6:6" x14ac:dyDescent="0.25">
      <c r="F821075" s="195"/>
    </row>
    <row r="821076" spans="6:6" x14ac:dyDescent="0.25">
      <c r="F821076" s="195"/>
    </row>
    <row r="821077" spans="6:6" x14ac:dyDescent="0.25">
      <c r="F821077" s="195"/>
    </row>
    <row r="821078" spans="6:6" x14ac:dyDescent="0.25">
      <c r="F821078" s="195"/>
    </row>
    <row r="821079" spans="6:6" x14ac:dyDescent="0.25">
      <c r="F821079" s="195"/>
    </row>
    <row r="821080" spans="6:6" x14ac:dyDescent="0.25">
      <c r="F821080" s="195"/>
    </row>
    <row r="821081" spans="6:6" x14ac:dyDescent="0.25">
      <c r="F821081" s="195"/>
    </row>
    <row r="821082" spans="6:6" x14ac:dyDescent="0.25">
      <c r="F821082" s="195"/>
    </row>
    <row r="821083" spans="6:6" x14ac:dyDescent="0.25">
      <c r="F821083" s="195"/>
    </row>
    <row r="821084" spans="6:6" x14ac:dyDescent="0.25">
      <c r="F821084" s="195"/>
    </row>
    <row r="821085" spans="6:6" x14ac:dyDescent="0.25">
      <c r="F821085" s="195"/>
    </row>
    <row r="821086" spans="6:6" x14ac:dyDescent="0.25">
      <c r="F821086" s="195"/>
    </row>
    <row r="821087" spans="6:6" x14ac:dyDescent="0.25">
      <c r="F821087" s="195"/>
    </row>
    <row r="821088" spans="6:6" x14ac:dyDescent="0.25">
      <c r="F821088" s="195"/>
    </row>
    <row r="821089" spans="6:6" x14ac:dyDescent="0.25">
      <c r="F821089" s="195"/>
    </row>
    <row r="821090" spans="6:6" x14ac:dyDescent="0.25">
      <c r="F821090" s="195"/>
    </row>
    <row r="821091" spans="6:6" x14ac:dyDescent="0.25">
      <c r="F821091" s="195"/>
    </row>
    <row r="821092" spans="6:6" x14ac:dyDescent="0.25">
      <c r="F821092" s="195"/>
    </row>
    <row r="821093" spans="6:6" x14ac:dyDescent="0.25">
      <c r="F821093" s="195"/>
    </row>
    <row r="821094" spans="6:6" x14ac:dyDescent="0.25">
      <c r="F821094" s="195"/>
    </row>
    <row r="821095" spans="6:6" x14ac:dyDescent="0.25">
      <c r="F821095" s="195"/>
    </row>
    <row r="821096" spans="6:6" x14ac:dyDescent="0.25">
      <c r="F821096" s="195"/>
    </row>
    <row r="821097" spans="6:6" x14ac:dyDescent="0.25">
      <c r="F821097" s="195"/>
    </row>
    <row r="821098" spans="6:6" x14ac:dyDescent="0.25">
      <c r="F821098" s="195"/>
    </row>
    <row r="821099" spans="6:6" x14ac:dyDescent="0.25">
      <c r="F821099" s="195"/>
    </row>
    <row r="821100" spans="6:6" x14ac:dyDescent="0.25">
      <c r="F821100" s="195"/>
    </row>
    <row r="821101" spans="6:6" x14ac:dyDescent="0.25">
      <c r="F821101" s="195"/>
    </row>
    <row r="821102" spans="6:6" x14ac:dyDescent="0.25">
      <c r="F821102" s="195"/>
    </row>
    <row r="821103" spans="6:6" x14ac:dyDescent="0.25">
      <c r="F821103" s="195"/>
    </row>
    <row r="821104" spans="6:6" x14ac:dyDescent="0.25">
      <c r="F821104" s="195"/>
    </row>
    <row r="821105" spans="6:6" x14ac:dyDescent="0.25">
      <c r="F821105" s="195"/>
    </row>
    <row r="821106" spans="6:6" x14ac:dyDescent="0.25">
      <c r="F821106" s="195"/>
    </row>
    <row r="821107" spans="6:6" x14ac:dyDescent="0.25">
      <c r="F821107" s="195"/>
    </row>
    <row r="821108" spans="6:6" x14ac:dyDescent="0.25">
      <c r="F821108" s="195"/>
    </row>
    <row r="821109" spans="6:6" x14ac:dyDescent="0.25">
      <c r="F821109" s="195"/>
    </row>
    <row r="821110" spans="6:6" x14ac:dyDescent="0.25">
      <c r="F821110" s="195"/>
    </row>
    <row r="821111" spans="6:6" x14ac:dyDescent="0.25">
      <c r="F821111" s="195"/>
    </row>
    <row r="821112" spans="6:6" x14ac:dyDescent="0.25">
      <c r="F821112" s="195"/>
    </row>
    <row r="821113" spans="6:6" x14ac:dyDescent="0.25">
      <c r="F821113" s="195"/>
    </row>
    <row r="821114" spans="6:6" x14ac:dyDescent="0.25">
      <c r="F821114" s="195"/>
    </row>
    <row r="821115" spans="6:6" x14ac:dyDescent="0.25">
      <c r="F821115" s="195"/>
    </row>
    <row r="821116" spans="6:6" x14ac:dyDescent="0.25">
      <c r="F821116" s="195"/>
    </row>
    <row r="821117" spans="6:6" x14ac:dyDescent="0.25">
      <c r="F821117" s="195"/>
    </row>
    <row r="821118" spans="6:6" x14ac:dyDescent="0.25">
      <c r="F821118" s="195"/>
    </row>
    <row r="821119" spans="6:6" x14ac:dyDescent="0.25">
      <c r="F821119" s="195"/>
    </row>
    <row r="821120" spans="6:6" x14ac:dyDescent="0.25">
      <c r="F821120" s="195"/>
    </row>
    <row r="821121" spans="6:6" x14ac:dyDescent="0.25">
      <c r="F821121" s="195"/>
    </row>
    <row r="821122" spans="6:6" x14ac:dyDescent="0.25">
      <c r="F821122" s="195"/>
    </row>
    <row r="821123" spans="6:6" x14ac:dyDescent="0.25">
      <c r="F821123" s="195"/>
    </row>
    <row r="821124" spans="6:6" x14ac:dyDescent="0.25">
      <c r="F821124" s="195"/>
    </row>
    <row r="821125" spans="6:6" x14ac:dyDescent="0.25">
      <c r="F821125" s="195"/>
    </row>
    <row r="821126" spans="6:6" x14ac:dyDescent="0.25">
      <c r="F821126" s="195"/>
    </row>
    <row r="821127" spans="6:6" x14ac:dyDescent="0.25">
      <c r="F821127" s="195"/>
    </row>
    <row r="821128" spans="6:6" x14ac:dyDescent="0.25">
      <c r="F821128" s="195"/>
    </row>
    <row r="821129" spans="6:6" x14ac:dyDescent="0.25">
      <c r="F821129" s="195"/>
    </row>
    <row r="821130" spans="6:6" x14ac:dyDescent="0.25">
      <c r="F821130" s="195"/>
    </row>
    <row r="821131" spans="6:6" x14ac:dyDescent="0.25">
      <c r="F821131" s="195"/>
    </row>
    <row r="821132" spans="6:6" x14ac:dyDescent="0.25">
      <c r="F821132" s="195"/>
    </row>
    <row r="821133" spans="6:6" x14ac:dyDescent="0.25">
      <c r="F821133" s="195"/>
    </row>
    <row r="821134" spans="6:6" x14ac:dyDescent="0.25">
      <c r="F821134" s="195"/>
    </row>
    <row r="821135" spans="6:6" x14ac:dyDescent="0.25">
      <c r="F821135" s="195"/>
    </row>
    <row r="821136" spans="6:6" x14ac:dyDescent="0.25">
      <c r="F821136" s="195"/>
    </row>
    <row r="821137" spans="6:6" x14ac:dyDescent="0.25">
      <c r="F821137" s="195"/>
    </row>
    <row r="821138" spans="6:6" x14ac:dyDescent="0.25">
      <c r="F821138" s="195"/>
    </row>
    <row r="821139" spans="6:6" x14ac:dyDescent="0.25">
      <c r="F821139" s="195"/>
    </row>
    <row r="821140" spans="6:6" x14ac:dyDescent="0.25">
      <c r="F821140" s="195"/>
    </row>
    <row r="821141" spans="6:6" x14ac:dyDescent="0.25">
      <c r="F821141" s="195"/>
    </row>
    <row r="821142" spans="6:6" x14ac:dyDescent="0.25">
      <c r="F821142" s="195"/>
    </row>
    <row r="821143" spans="6:6" x14ac:dyDescent="0.25">
      <c r="F821143" s="195"/>
    </row>
    <row r="821144" spans="6:6" x14ac:dyDescent="0.25">
      <c r="F821144" s="195"/>
    </row>
    <row r="821145" spans="6:6" x14ac:dyDescent="0.25">
      <c r="F821145" s="195"/>
    </row>
    <row r="821146" spans="6:6" x14ac:dyDescent="0.25">
      <c r="F821146" s="195"/>
    </row>
    <row r="821147" spans="6:6" x14ac:dyDescent="0.25">
      <c r="F821147" s="195"/>
    </row>
    <row r="821148" spans="6:6" x14ac:dyDescent="0.25">
      <c r="F821148" s="195"/>
    </row>
    <row r="821149" spans="6:6" x14ac:dyDescent="0.25">
      <c r="F821149" s="195"/>
    </row>
    <row r="821150" spans="6:6" x14ac:dyDescent="0.25">
      <c r="F821150" s="195"/>
    </row>
    <row r="821151" spans="6:6" x14ac:dyDescent="0.25">
      <c r="F821151" s="195"/>
    </row>
    <row r="821152" spans="6:6" x14ac:dyDescent="0.25">
      <c r="F821152" s="195"/>
    </row>
    <row r="821153" spans="6:6" x14ac:dyDescent="0.25">
      <c r="F821153" s="195"/>
    </row>
    <row r="821154" spans="6:6" x14ac:dyDescent="0.25">
      <c r="F821154" s="195"/>
    </row>
    <row r="821155" spans="6:6" x14ac:dyDescent="0.25">
      <c r="F821155" s="195"/>
    </row>
    <row r="821156" spans="6:6" x14ac:dyDescent="0.25">
      <c r="F821156" s="195"/>
    </row>
    <row r="821157" spans="6:6" x14ac:dyDescent="0.25">
      <c r="F821157" s="195"/>
    </row>
    <row r="821158" spans="6:6" x14ac:dyDescent="0.25">
      <c r="F821158" s="195"/>
    </row>
    <row r="821159" spans="6:6" x14ac:dyDescent="0.25">
      <c r="F821159" s="195"/>
    </row>
    <row r="821160" spans="6:6" x14ac:dyDescent="0.25">
      <c r="F821160" s="195"/>
    </row>
    <row r="821161" spans="6:6" x14ac:dyDescent="0.25">
      <c r="F821161" s="195"/>
    </row>
    <row r="821162" spans="6:6" x14ac:dyDescent="0.25">
      <c r="F821162" s="195"/>
    </row>
    <row r="821163" spans="6:6" x14ac:dyDescent="0.25">
      <c r="F821163" s="195"/>
    </row>
    <row r="821164" spans="6:6" x14ac:dyDescent="0.25">
      <c r="F821164" s="195"/>
    </row>
    <row r="821165" spans="6:6" x14ac:dyDescent="0.25">
      <c r="F821165" s="195"/>
    </row>
    <row r="821166" spans="6:6" x14ac:dyDescent="0.25">
      <c r="F821166" s="195"/>
    </row>
    <row r="821167" spans="6:6" x14ac:dyDescent="0.25">
      <c r="F821167" s="195"/>
    </row>
    <row r="821168" spans="6:6" x14ac:dyDescent="0.25">
      <c r="F821168" s="195"/>
    </row>
    <row r="821169" spans="6:6" x14ac:dyDescent="0.25">
      <c r="F821169" s="195"/>
    </row>
    <row r="821170" spans="6:6" x14ac:dyDescent="0.25">
      <c r="F821170" s="195"/>
    </row>
    <row r="821171" spans="6:6" x14ac:dyDescent="0.25">
      <c r="F821171" s="195"/>
    </row>
    <row r="821172" spans="6:6" x14ac:dyDescent="0.25">
      <c r="F821172" s="195"/>
    </row>
    <row r="821173" spans="6:6" x14ac:dyDescent="0.25">
      <c r="F821173" s="195"/>
    </row>
    <row r="821174" spans="6:6" x14ac:dyDescent="0.25">
      <c r="F821174" s="195"/>
    </row>
    <row r="821175" spans="6:6" x14ac:dyDescent="0.25">
      <c r="F821175" s="195"/>
    </row>
    <row r="821176" spans="6:6" x14ac:dyDescent="0.25">
      <c r="F821176" s="195"/>
    </row>
    <row r="821177" spans="6:6" x14ac:dyDescent="0.25">
      <c r="F821177" s="195"/>
    </row>
    <row r="821178" spans="6:6" x14ac:dyDescent="0.25">
      <c r="F821178" s="195"/>
    </row>
    <row r="821179" spans="6:6" x14ac:dyDescent="0.25">
      <c r="F821179" s="195"/>
    </row>
    <row r="821180" spans="6:6" x14ac:dyDescent="0.25">
      <c r="F821180" s="195"/>
    </row>
    <row r="821181" spans="6:6" x14ac:dyDescent="0.25">
      <c r="F821181" s="195"/>
    </row>
    <row r="821182" spans="6:6" x14ac:dyDescent="0.25">
      <c r="F821182" s="195"/>
    </row>
    <row r="821183" spans="6:6" x14ac:dyDescent="0.25">
      <c r="F821183" s="195"/>
    </row>
    <row r="821184" spans="6:6" x14ac:dyDescent="0.25">
      <c r="F821184" s="195"/>
    </row>
    <row r="821185" spans="6:6" x14ac:dyDescent="0.25">
      <c r="F821185" s="195"/>
    </row>
    <row r="821186" spans="6:6" x14ac:dyDescent="0.25">
      <c r="F821186" s="195"/>
    </row>
    <row r="821187" spans="6:6" x14ac:dyDescent="0.25">
      <c r="F821187" s="195"/>
    </row>
    <row r="821188" spans="6:6" x14ac:dyDescent="0.25">
      <c r="F821188" s="195"/>
    </row>
    <row r="821189" spans="6:6" x14ac:dyDescent="0.25">
      <c r="F821189" s="195"/>
    </row>
    <row r="821190" spans="6:6" x14ac:dyDescent="0.25">
      <c r="F821190" s="195"/>
    </row>
    <row r="821191" spans="6:6" x14ac:dyDescent="0.25">
      <c r="F821191" s="195"/>
    </row>
    <row r="821192" spans="6:6" x14ac:dyDescent="0.25">
      <c r="F821192" s="195"/>
    </row>
    <row r="821193" spans="6:6" x14ac:dyDescent="0.25">
      <c r="F821193" s="195"/>
    </row>
    <row r="821194" spans="6:6" x14ac:dyDescent="0.25">
      <c r="F821194" s="195"/>
    </row>
    <row r="821195" spans="6:6" x14ac:dyDescent="0.25">
      <c r="F821195" s="195"/>
    </row>
    <row r="821196" spans="6:6" x14ac:dyDescent="0.25">
      <c r="F821196" s="195"/>
    </row>
    <row r="821197" spans="6:6" x14ac:dyDescent="0.25">
      <c r="F821197" s="195"/>
    </row>
    <row r="821198" spans="6:6" x14ac:dyDescent="0.25">
      <c r="F821198" s="195"/>
    </row>
    <row r="821199" spans="6:6" x14ac:dyDescent="0.25">
      <c r="F821199" s="195"/>
    </row>
    <row r="821200" spans="6:6" x14ac:dyDescent="0.25">
      <c r="F821200" s="195"/>
    </row>
    <row r="821201" spans="6:6" x14ac:dyDescent="0.25">
      <c r="F821201" s="195"/>
    </row>
    <row r="821202" spans="6:6" x14ac:dyDescent="0.25">
      <c r="F821202" s="195"/>
    </row>
    <row r="821203" spans="6:6" x14ac:dyDescent="0.25">
      <c r="F821203" s="195"/>
    </row>
    <row r="821204" spans="6:6" x14ac:dyDescent="0.25">
      <c r="F821204" s="195"/>
    </row>
    <row r="821205" spans="6:6" x14ac:dyDescent="0.25">
      <c r="F821205" s="195"/>
    </row>
    <row r="821206" spans="6:6" x14ac:dyDescent="0.25">
      <c r="F821206" s="195"/>
    </row>
    <row r="821207" spans="6:6" x14ac:dyDescent="0.25">
      <c r="F821207" s="195"/>
    </row>
    <row r="821208" spans="6:6" x14ac:dyDescent="0.25">
      <c r="F821208" s="195"/>
    </row>
    <row r="821209" spans="6:6" x14ac:dyDescent="0.25">
      <c r="F821209" s="195"/>
    </row>
    <row r="821210" spans="6:6" x14ac:dyDescent="0.25">
      <c r="F821210" s="195"/>
    </row>
    <row r="821211" spans="6:6" x14ac:dyDescent="0.25">
      <c r="F821211" s="195"/>
    </row>
    <row r="821212" spans="6:6" x14ac:dyDescent="0.25">
      <c r="F821212" s="195"/>
    </row>
    <row r="821213" spans="6:6" x14ac:dyDescent="0.25">
      <c r="F821213" s="195"/>
    </row>
    <row r="821214" spans="6:6" x14ac:dyDescent="0.25">
      <c r="F821214" s="195"/>
    </row>
    <row r="821215" spans="6:6" x14ac:dyDescent="0.25">
      <c r="F821215" s="195"/>
    </row>
    <row r="821216" spans="6:6" x14ac:dyDescent="0.25">
      <c r="F821216" s="195"/>
    </row>
    <row r="821217" spans="6:6" x14ac:dyDescent="0.25">
      <c r="F821217" s="195"/>
    </row>
    <row r="821218" spans="6:6" x14ac:dyDescent="0.25">
      <c r="F821218" s="195"/>
    </row>
    <row r="821219" spans="6:6" x14ac:dyDescent="0.25">
      <c r="F821219" s="195"/>
    </row>
    <row r="821220" spans="6:6" x14ac:dyDescent="0.25">
      <c r="F821220" s="195"/>
    </row>
    <row r="821221" spans="6:6" x14ac:dyDescent="0.25">
      <c r="F821221" s="195"/>
    </row>
    <row r="821222" spans="6:6" x14ac:dyDescent="0.25">
      <c r="F821222" s="195"/>
    </row>
    <row r="821223" spans="6:6" x14ac:dyDescent="0.25">
      <c r="F821223" s="195"/>
    </row>
    <row r="821224" spans="6:6" x14ac:dyDescent="0.25">
      <c r="F821224" s="195"/>
    </row>
    <row r="821225" spans="6:6" x14ac:dyDescent="0.25">
      <c r="F821225" s="195"/>
    </row>
    <row r="821226" spans="6:6" x14ac:dyDescent="0.25">
      <c r="F821226" s="195"/>
    </row>
    <row r="821227" spans="6:6" x14ac:dyDescent="0.25">
      <c r="F821227" s="195"/>
    </row>
    <row r="821228" spans="6:6" x14ac:dyDescent="0.25">
      <c r="F821228" s="195"/>
    </row>
    <row r="821229" spans="6:6" x14ac:dyDescent="0.25">
      <c r="F821229" s="195"/>
    </row>
    <row r="821230" spans="6:6" x14ac:dyDescent="0.25">
      <c r="F821230" s="195"/>
    </row>
    <row r="821231" spans="6:6" x14ac:dyDescent="0.25">
      <c r="F821231" s="195"/>
    </row>
    <row r="821232" spans="6:6" x14ac:dyDescent="0.25">
      <c r="F821232" s="195"/>
    </row>
    <row r="821233" spans="6:6" x14ac:dyDescent="0.25">
      <c r="F821233" s="195"/>
    </row>
    <row r="821234" spans="6:6" x14ac:dyDescent="0.25">
      <c r="F821234" s="195"/>
    </row>
    <row r="821235" spans="6:6" x14ac:dyDescent="0.25">
      <c r="F821235" s="195"/>
    </row>
    <row r="821236" spans="6:6" x14ac:dyDescent="0.25">
      <c r="F821236" s="195"/>
    </row>
    <row r="821237" spans="6:6" x14ac:dyDescent="0.25">
      <c r="F821237" s="195"/>
    </row>
    <row r="821238" spans="6:6" x14ac:dyDescent="0.25">
      <c r="F821238" s="195"/>
    </row>
    <row r="821239" spans="6:6" x14ac:dyDescent="0.25">
      <c r="F821239" s="195"/>
    </row>
    <row r="821240" spans="6:6" x14ac:dyDescent="0.25">
      <c r="F821240" s="195"/>
    </row>
    <row r="821241" spans="6:6" x14ac:dyDescent="0.25">
      <c r="F821241" s="195"/>
    </row>
    <row r="821242" spans="6:6" x14ac:dyDescent="0.25">
      <c r="F821242" s="195"/>
    </row>
    <row r="821243" spans="6:6" x14ac:dyDescent="0.25">
      <c r="F821243" s="195"/>
    </row>
    <row r="821244" spans="6:6" x14ac:dyDescent="0.25">
      <c r="F821244" s="195"/>
    </row>
    <row r="821245" spans="6:6" x14ac:dyDescent="0.25">
      <c r="F821245" s="195"/>
    </row>
    <row r="821246" spans="6:6" x14ac:dyDescent="0.25">
      <c r="F821246" s="195"/>
    </row>
    <row r="821247" spans="6:6" x14ac:dyDescent="0.25">
      <c r="F821247" s="195"/>
    </row>
    <row r="821248" spans="6:6" x14ac:dyDescent="0.25">
      <c r="F821248" s="195"/>
    </row>
    <row r="821249" spans="6:6" x14ac:dyDescent="0.25">
      <c r="F821249" s="195"/>
    </row>
    <row r="821250" spans="6:6" x14ac:dyDescent="0.25">
      <c r="F821250" s="195"/>
    </row>
    <row r="821251" spans="6:6" x14ac:dyDescent="0.25">
      <c r="F821251" s="195"/>
    </row>
    <row r="821252" spans="6:6" x14ac:dyDescent="0.25">
      <c r="F821252" s="195"/>
    </row>
    <row r="821253" spans="6:6" x14ac:dyDescent="0.25">
      <c r="F821253" s="195"/>
    </row>
    <row r="821254" spans="6:6" x14ac:dyDescent="0.25">
      <c r="F821254" s="195"/>
    </row>
    <row r="821255" spans="6:6" x14ac:dyDescent="0.25">
      <c r="F821255" s="195"/>
    </row>
    <row r="821256" spans="6:6" x14ac:dyDescent="0.25">
      <c r="F821256" s="195"/>
    </row>
    <row r="821257" spans="6:6" x14ac:dyDescent="0.25">
      <c r="F821257" s="195"/>
    </row>
    <row r="821258" spans="6:6" x14ac:dyDescent="0.25">
      <c r="F821258" s="195"/>
    </row>
    <row r="821259" spans="6:6" x14ac:dyDescent="0.25">
      <c r="F821259" s="195"/>
    </row>
    <row r="821260" spans="6:6" x14ac:dyDescent="0.25">
      <c r="F821260" s="195"/>
    </row>
    <row r="821261" spans="6:6" x14ac:dyDescent="0.25">
      <c r="F821261" s="195"/>
    </row>
    <row r="821262" spans="6:6" x14ac:dyDescent="0.25">
      <c r="F821262" s="195"/>
    </row>
    <row r="821263" spans="6:6" x14ac:dyDescent="0.25">
      <c r="F821263" s="195"/>
    </row>
    <row r="821264" spans="6:6" x14ac:dyDescent="0.25">
      <c r="F821264" s="195"/>
    </row>
    <row r="821265" spans="6:6" x14ac:dyDescent="0.25">
      <c r="F821265" s="195"/>
    </row>
    <row r="821266" spans="6:6" x14ac:dyDescent="0.25">
      <c r="F821266" s="195"/>
    </row>
    <row r="821267" spans="6:6" x14ac:dyDescent="0.25">
      <c r="F821267" s="195"/>
    </row>
    <row r="821268" spans="6:6" x14ac:dyDescent="0.25">
      <c r="F821268" s="195"/>
    </row>
    <row r="821269" spans="6:6" x14ac:dyDescent="0.25">
      <c r="F821269" s="195"/>
    </row>
    <row r="821270" spans="6:6" x14ac:dyDescent="0.25">
      <c r="F821270" s="195"/>
    </row>
    <row r="821271" spans="6:6" x14ac:dyDescent="0.25">
      <c r="F821271" s="195"/>
    </row>
    <row r="821272" spans="6:6" x14ac:dyDescent="0.25">
      <c r="F821272" s="195"/>
    </row>
    <row r="821273" spans="6:6" x14ac:dyDescent="0.25">
      <c r="F821273" s="195"/>
    </row>
    <row r="821274" spans="6:6" x14ac:dyDescent="0.25">
      <c r="F821274" s="195"/>
    </row>
    <row r="821275" spans="6:6" x14ac:dyDescent="0.25">
      <c r="F821275" s="195"/>
    </row>
    <row r="821276" spans="6:6" x14ac:dyDescent="0.25">
      <c r="F821276" s="195"/>
    </row>
    <row r="821277" spans="6:6" x14ac:dyDescent="0.25">
      <c r="F821277" s="195"/>
    </row>
    <row r="821278" spans="6:6" x14ac:dyDescent="0.25">
      <c r="F821278" s="195"/>
    </row>
    <row r="821279" spans="6:6" x14ac:dyDescent="0.25">
      <c r="F821279" s="195"/>
    </row>
    <row r="821280" spans="6:6" x14ac:dyDescent="0.25">
      <c r="F821280" s="195"/>
    </row>
    <row r="821281" spans="6:6" x14ac:dyDescent="0.25">
      <c r="F821281" s="195"/>
    </row>
    <row r="821282" spans="6:6" x14ac:dyDescent="0.25">
      <c r="F821282" s="195"/>
    </row>
    <row r="821283" spans="6:6" x14ac:dyDescent="0.25">
      <c r="F821283" s="195"/>
    </row>
    <row r="821284" spans="6:6" x14ac:dyDescent="0.25">
      <c r="F821284" s="195"/>
    </row>
    <row r="821285" spans="6:6" x14ac:dyDescent="0.25">
      <c r="F821285" s="195"/>
    </row>
    <row r="821286" spans="6:6" x14ac:dyDescent="0.25">
      <c r="F821286" s="195"/>
    </row>
    <row r="821287" spans="6:6" x14ac:dyDescent="0.25">
      <c r="F821287" s="195"/>
    </row>
    <row r="821288" spans="6:6" x14ac:dyDescent="0.25">
      <c r="F821288" s="195"/>
    </row>
    <row r="826406" spans="6:6" x14ac:dyDescent="0.25">
      <c r="F826406" s="195"/>
    </row>
    <row r="826407" spans="6:6" x14ac:dyDescent="0.25">
      <c r="F826407" s="195"/>
    </row>
    <row r="826408" spans="6:6" x14ac:dyDescent="0.25">
      <c r="F826408" s="195"/>
    </row>
    <row r="826409" spans="6:6" x14ac:dyDescent="0.25">
      <c r="F826409" s="195"/>
    </row>
    <row r="826410" spans="6:6" x14ac:dyDescent="0.25">
      <c r="F826410" s="195"/>
    </row>
    <row r="826411" spans="6:6" x14ac:dyDescent="0.25">
      <c r="F826411" s="195"/>
    </row>
    <row r="826412" spans="6:6" x14ac:dyDescent="0.25">
      <c r="F826412" s="195"/>
    </row>
    <row r="826413" spans="6:6" x14ac:dyDescent="0.25">
      <c r="F826413" s="195"/>
    </row>
    <row r="826414" spans="6:6" x14ac:dyDescent="0.25">
      <c r="F826414" s="195"/>
    </row>
    <row r="826415" spans="6:6" x14ac:dyDescent="0.25">
      <c r="F826415" s="195"/>
    </row>
    <row r="826416" spans="6:6" x14ac:dyDescent="0.25">
      <c r="F826416" s="195"/>
    </row>
    <row r="826417" spans="6:6" x14ac:dyDescent="0.25">
      <c r="F826417" s="195"/>
    </row>
    <row r="826418" spans="6:6" x14ac:dyDescent="0.25">
      <c r="F826418" s="195"/>
    </row>
    <row r="826419" spans="6:6" x14ac:dyDescent="0.25">
      <c r="F826419" s="195"/>
    </row>
    <row r="826420" spans="6:6" x14ac:dyDescent="0.25">
      <c r="F826420" s="195"/>
    </row>
    <row r="826421" spans="6:6" x14ac:dyDescent="0.25">
      <c r="F826421" s="195"/>
    </row>
    <row r="826422" spans="6:6" x14ac:dyDescent="0.25">
      <c r="F826422" s="195"/>
    </row>
    <row r="826423" spans="6:6" x14ac:dyDescent="0.25">
      <c r="F826423" s="195"/>
    </row>
    <row r="826424" spans="6:6" x14ac:dyDescent="0.25">
      <c r="F826424" s="195"/>
    </row>
    <row r="826425" spans="6:6" x14ac:dyDescent="0.25">
      <c r="F826425" s="195"/>
    </row>
    <row r="826426" spans="6:6" x14ac:dyDescent="0.25">
      <c r="F826426" s="195"/>
    </row>
    <row r="826427" spans="6:6" x14ac:dyDescent="0.25">
      <c r="F826427" s="195"/>
    </row>
    <row r="826428" spans="6:6" x14ac:dyDescent="0.25">
      <c r="F826428" s="195"/>
    </row>
    <row r="826429" spans="6:6" x14ac:dyDescent="0.25">
      <c r="F826429" s="195"/>
    </row>
    <row r="826430" spans="6:6" x14ac:dyDescent="0.25">
      <c r="F826430" s="195"/>
    </row>
    <row r="826431" spans="6:6" x14ac:dyDescent="0.25">
      <c r="F826431" s="195"/>
    </row>
    <row r="826432" spans="6:6" x14ac:dyDescent="0.25">
      <c r="F826432" s="195"/>
    </row>
    <row r="826433" spans="6:6" x14ac:dyDescent="0.25">
      <c r="F826433" s="195"/>
    </row>
    <row r="826434" spans="6:6" x14ac:dyDescent="0.25">
      <c r="F826434" s="195"/>
    </row>
    <row r="826435" spans="6:6" x14ac:dyDescent="0.25">
      <c r="F826435" s="195"/>
    </row>
    <row r="826436" spans="6:6" x14ac:dyDescent="0.25">
      <c r="F826436" s="195"/>
    </row>
    <row r="826437" spans="6:6" x14ac:dyDescent="0.25">
      <c r="F826437" s="195"/>
    </row>
    <row r="826438" spans="6:6" x14ac:dyDescent="0.25">
      <c r="F826438" s="195"/>
    </row>
    <row r="826439" spans="6:6" x14ac:dyDescent="0.25">
      <c r="F826439" s="195"/>
    </row>
    <row r="826440" spans="6:6" x14ac:dyDescent="0.25">
      <c r="F826440" s="195"/>
    </row>
    <row r="826441" spans="6:6" x14ac:dyDescent="0.25">
      <c r="F826441" s="195"/>
    </row>
    <row r="826442" spans="6:6" x14ac:dyDescent="0.25">
      <c r="F826442" s="195"/>
    </row>
    <row r="826443" spans="6:6" x14ac:dyDescent="0.25">
      <c r="F826443" s="195"/>
    </row>
    <row r="826444" spans="6:6" x14ac:dyDescent="0.25">
      <c r="F826444" s="195"/>
    </row>
    <row r="826445" spans="6:6" x14ac:dyDescent="0.25">
      <c r="F826445" s="195"/>
    </row>
    <row r="826446" spans="6:6" x14ac:dyDescent="0.25">
      <c r="F826446" s="195"/>
    </row>
    <row r="826447" spans="6:6" x14ac:dyDescent="0.25">
      <c r="F826447" s="195"/>
    </row>
    <row r="826448" spans="6:6" x14ac:dyDescent="0.25">
      <c r="F826448" s="195"/>
    </row>
    <row r="826449" spans="6:6" x14ac:dyDescent="0.25">
      <c r="F826449" s="195"/>
    </row>
    <row r="826450" spans="6:6" x14ac:dyDescent="0.25">
      <c r="F826450" s="195"/>
    </row>
    <row r="826451" spans="6:6" x14ac:dyDescent="0.25">
      <c r="F826451" s="195"/>
    </row>
    <row r="826452" spans="6:6" x14ac:dyDescent="0.25">
      <c r="F826452" s="195"/>
    </row>
    <row r="826453" spans="6:6" x14ac:dyDescent="0.25">
      <c r="F826453" s="195"/>
    </row>
    <row r="826454" spans="6:6" x14ac:dyDescent="0.25">
      <c r="F826454" s="195"/>
    </row>
    <row r="826455" spans="6:6" x14ac:dyDescent="0.25">
      <c r="F826455" s="195"/>
    </row>
    <row r="826456" spans="6:6" x14ac:dyDescent="0.25">
      <c r="F826456" s="195"/>
    </row>
    <row r="826457" spans="6:6" x14ac:dyDescent="0.25">
      <c r="F826457" s="195"/>
    </row>
    <row r="826458" spans="6:6" x14ac:dyDescent="0.25">
      <c r="F826458" s="195"/>
    </row>
    <row r="826459" spans="6:6" x14ac:dyDescent="0.25">
      <c r="F826459" s="195"/>
    </row>
    <row r="826460" spans="6:6" x14ac:dyDescent="0.25">
      <c r="F826460" s="195"/>
    </row>
    <row r="826461" spans="6:6" x14ac:dyDescent="0.25">
      <c r="F826461" s="195"/>
    </row>
    <row r="826462" spans="6:6" x14ac:dyDescent="0.25">
      <c r="F826462" s="195"/>
    </row>
    <row r="826463" spans="6:6" x14ac:dyDescent="0.25">
      <c r="F826463" s="195"/>
    </row>
    <row r="826464" spans="6:6" x14ac:dyDescent="0.25">
      <c r="F826464" s="195"/>
    </row>
    <row r="826465" spans="6:6" x14ac:dyDescent="0.25">
      <c r="F826465" s="195"/>
    </row>
    <row r="826466" spans="6:6" x14ac:dyDescent="0.25">
      <c r="F826466" s="195"/>
    </row>
    <row r="826467" spans="6:6" x14ac:dyDescent="0.25">
      <c r="F826467" s="195"/>
    </row>
    <row r="826468" spans="6:6" x14ac:dyDescent="0.25">
      <c r="F826468" s="195"/>
    </row>
    <row r="826469" spans="6:6" x14ac:dyDescent="0.25">
      <c r="F826469" s="195"/>
    </row>
    <row r="826470" spans="6:6" x14ac:dyDescent="0.25">
      <c r="F826470" s="195"/>
    </row>
    <row r="826471" spans="6:6" x14ac:dyDescent="0.25">
      <c r="F826471" s="195"/>
    </row>
    <row r="826472" spans="6:6" x14ac:dyDescent="0.25">
      <c r="F826472" s="195"/>
    </row>
    <row r="826473" spans="6:6" x14ac:dyDescent="0.25">
      <c r="F826473" s="195"/>
    </row>
    <row r="826474" spans="6:6" x14ac:dyDescent="0.25">
      <c r="F826474" s="195"/>
    </row>
    <row r="826475" spans="6:6" x14ac:dyDescent="0.25">
      <c r="F826475" s="195"/>
    </row>
    <row r="826476" spans="6:6" x14ac:dyDescent="0.25">
      <c r="F826476" s="195"/>
    </row>
    <row r="826477" spans="6:6" x14ac:dyDescent="0.25">
      <c r="F826477" s="195"/>
    </row>
    <row r="826478" spans="6:6" x14ac:dyDescent="0.25">
      <c r="F826478" s="195"/>
    </row>
    <row r="826479" spans="6:6" x14ac:dyDescent="0.25">
      <c r="F826479" s="195"/>
    </row>
    <row r="826480" spans="6:6" x14ac:dyDescent="0.25">
      <c r="F826480" s="195"/>
    </row>
    <row r="826481" spans="6:6" x14ac:dyDescent="0.25">
      <c r="F826481" s="195"/>
    </row>
    <row r="826482" spans="6:6" x14ac:dyDescent="0.25">
      <c r="F826482" s="195"/>
    </row>
    <row r="826483" spans="6:6" x14ac:dyDescent="0.25">
      <c r="F826483" s="195"/>
    </row>
    <row r="826484" spans="6:6" x14ac:dyDescent="0.25">
      <c r="F826484" s="195"/>
    </row>
    <row r="826485" spans="6:6" x14ac:dyDescent="0.25">
      <c r="F826485" s="195"/>
    </row>
    <row r="826486" spans="6:6" x14ac:dyDescent="0.25">
      <c r="F826486" s="195"/>
    </row>
    <row r="826487" spans="6:6" x14ac:dyDescent="0.25">
      <c r="F826487" s="195"/>
    </row>
    <row r="826488" spans="6:6" x14ac:dyDescent="0.25">
      <c r="F826488" s="195"/>
    </row>
    <row r="826489" spans="6:6" x14ac:dyDescent="0.25">
      <c r="F826489" s="195"/>
    </row>
    <row r="826490" spans="6:6" x14ac:dyDescent="0.25">
      <c r="F826490" s="195"/>
    </row>
    <row r="826491" spans="6:6" x14ac:dyDescent="0.25">
      <c r="F826491" s="195"/>
    </row>
    <row r="826492" spans="6:6" x14ac:dyDescent="0.25">
      <c r="F826492" s="195"/>
    </row>
    <row r="826493" spans="6:6" x14ac:dyDescent="0.25">
      <c r="F826493" s="195"/>
    </row>
    <row r="826494" spans="6:6" x14ac:dyDescent="0.25">
      <c r="F826494" s="195"/>
    </row>
    <row r="826495" spans="6:6" x14ac:dyDescent="0.25">
      <c r="F826495" s="195"/>
    </row>
    <row r="826496" spans="6:6" x14ac:dyDescent="0.25">
      <c r="F826496" s="195"/>
    </row>
    <row r="826497" spans="6:6" x14ac:dyDescent="0.25">
      <c r="F826497" s="195"/>
    </row>
    <row r="826498" spans="6:6" x14ac:dyDescent="0.25">
      <c r="F826498" s="195"/>
    </row>
    <row r="826499" spans="6:6" x14ac:dyDescent="0.25">
      <c r="F826499" s="195"/>
    </row>
    <row r="826500" spans="6:6" x14ac:dyDescent="0.25">
      <c r="F826500" s="195"/>
    </row>
    <row r="826501" spans="6:6" x14ac:dyDescent="0.25">
      <c r="F826501" s="195"/>
    </row>
    <row r="826502" spans="6:6" x14ac:dyDescent="0.25">
      <c r="F826502" s="195"/>
    </row>
    <row r="826503" spans="6:6" x14ac:dyDescent="0.25">
      <c r="F826503" s="195"/>
    </row>
    <row r="826504" spans="6:6" x14ac:dyDescent="0.25">
      <c r="F826504" s="195"/>
    </row>
    <row r="826505" spans="6:6" x14ac:dyDescent="0.25">
      <c r="F826505" s="195"/>
    </row>
    <row r="826506" spans="6:6" x14ac:dyDescent="0.25">
      <c r="F826506" s="195"/>
    </row>
    <row r="826507" spans="6:6" x14ac:dyDescent="0.25">
      <c r="F826507" s="195"/>
    </row>
    <row r="826508" spans="6:6" x14ac:dyDescent="0.25">
      <c r="F826508" s="195"/>
    </row>
    <row r="826509" spans="6:6" x14ac:dyDescent="0.25">
      <c r="F826509" s="195"/>
    </row>
    <row r="826510" spans="6:6" x14ac:dyDescent="0.25">
      <c r="F826510" s="195"/>
    </row>
    <row r="826511" spans="6:6" x14ac:dyDescent="0.25">
      <c r="F826511" s="195"/>
    </row>
    <row r="826512" spans="6:6" x14ac:dyDescent="0.25">
      <c r="F826512" s="195"/>
    </row>
    <row r="826513" spans="6:6" x14ac:dyDescent="0.25">
      <c r="F826513" s="195"/>
    </row>
    <row r="826514" spans="6:6" x14ac:dyDescent="0.25">
      <c r="F826514" s="195"/>
    </row>
    <row r="826515" spans="6:6" x14ac:dyDescent="0.25">
      <c r="F826515" s="195"/>
    </row>
    <row r="826516" spans="6:6" x14ac:dyDescent="0.25">
      <c r="F826516" s="195"/>
    </row>
    <row r="826517" spans="6:6" x14ac:dyDescent="0.25">
      <c r="F826517" s="195"/>
    </row>
    <row r="826518" spans="6:6" x14ac:dyDescent="0.25">
      <c r="F826518" s="195"/>
    </row>
    <row r="826519" spans="6:6" x14ac:dyDescent="0.25">
      <c r="F826519" s="195"/>
    </row>
    <row r="826520" spans="6:6" x14ac:dyDescent="0.25">
      <c r="F826520" s="195"/>
    </row>
    <row r="826521" spans="6:6" x14ac:dyDescent="0.25">
      <c r="F826521" s="195"/>
    </row>
    <row r="826522" spans="6:6" x14ac:dyDescent="0.25">
      <c r="F826522" s="195"/>
    </row>
    <row r="826523" spans="6:6" x14ac:dyDescent="0.25">
      <c r="F826523" s="195"/>
    </row>
    <row r="826524" spans="6:6" x14ac:dyDescent="0.25">
      <c r="F826524" s="195"/>
    </row>
    <row r="826525" spans="6:6" x14ac:dyDescent="0.25">
      <c r="F826525" s="195"/>
    </row>
    <row r="826526" spans="6:6" x14ac:dyDescent="0.25">
      <c r="F826526" s="195"/>
    </row>
    <row r="826527" spans="6:6" x14ac:dyDescent="0.25">
      <c r="F826527" s="195"/>
    </row>
    <row r="826528" spans="6:6" x14ac:dyDescent="0.25">
      <c r="F826528" s="195"/>
    </row>
    <row r="826529" spans="6:6" x14ac:dyDescent="0.25">
      <c r="F826529" s="195"/>
    </row>
    <row r="826530" spans="6:6" x14ac:dyDescent="0.25">
      <c r="F826530" s="195"/>
    </row>
    <row r="826531" spans="6:6" x14ac:dyDescent="0.25">
      <c r="F826531" s="195"/>
    </row>
    <row r="826532" spans="6:6" x14ac:dyDescent="0.25">
      <c r="F826532" s="195"/>
    </row>
    <row r="826533" spans="6:6" x14ac:dyDescent="0.25">
      <c r="F826533" s="195"/>
    </row>
    <row r="826534" spans="6:6" x14ac:dyDescent="0.25">
      <c r="F826534" s="195"/>
    </row>
    <row r="826535" spans="6:6" x14ac:dyDescent="0.25">
      <c r="F826535" s="195"/>
    </row>
    <row r="826536" spans="6:6" x14ac:dyDescent="0.25">
      <c r="F826536" s="195"/>
    </row>
    <row r="826537" spans="6:6" x14ac:dyDescent="0.25">
      <c r="F826537" s="195"/>
    </row>
    <row r="826538" spans="6:6" x14ac:dyDescent="0.25">
      <c r="F826538" s="195"/>
    </row>
    <row r="826539" spans="6:6" x14ac:dyDescent="0.25">
      <c r="F826539" s="195"/>
    </row>
    <row r="826540" spans="6:6" x14ac:dyDescent="0.25">
      <c r="F826540" s="195"/>
    </row>
    <row r="826541" spans="6:6" x14ac:dyDescent="0.25">
      <c r="F826541" s="195"/>
    </row>
    <row r="826542" spans="6:6" x14ac:dyDescent="0.25">
      <c r="F826542" s="195"/>
    </row>
    <row r="826543" spans="6:6" x14ac:dyDescent="0.25">
      <c r="F826543" s="195"/>
    </row>
    <row r="826544" spans="6:6" x14ac:dyDescent="0.25">
      <c r="F826544" s="195"/>
    </row>
    <row r="826545" spans="6:6" x14ac:dyDescent="0.25">
      <c r="F826545" s="195"/>
    </row>
    <row r="826546" spans="6:6" x14ac:dyDescent="0.25">
      <c r="F826546" s="195"/>
    </row>
    <row r="826547" spans="6:6" x14ac:dyDescent="0.25">
      <c r="F826547" s="195"/>
    </row>
    <row r="826548" spans="6:6" x14ac:dyDescent="0.25">
      <c r="F826548" s="195"/>
    </row>
    <row r="826549" spans="6:6" x14ac:dyDescent="0.25">
      <c r="F826549" s="195"/>
    </row>
    <row r="826550" spans="6:6" x14ac:dyDescent="0.25">
      <c r="F826550" s="195"/>
    </row>
    <row r="826551" spans="6:6" x14ac:dyDescent="0.25">
      <c r="F826551" s="195"/>
    </row>
    <row r="826552" spans="6:6" x14ac:dyDescent="0.25">
      <c r="F826552" s="195"/>
    </row>
    <row r="826553" spans="6:6" x14ac:dyDescent="0.25">
      <c r="F826553" s="195"/>
    </row>
    <row r="826554" spans="6:6" x14ac:dyDescent="0.25">
      <c r="F826554" s="195"/>
    </row>
    <row r="826555" spans="6:6" x14ac:dyDescent="0.25">
      <c r="F826555" s="195"/>
    </row>
    <row r="826556" spans="6:6" x14ac:dyDescent="0.25">
      <c r="F826556" s="195"/>
    </row>
    <row r="826557" spans="6:6" x14ac:dyDescent="0.25">
      <c r="F826557" s="195"/>
    </row>
    <row r="826558" spans="6:6" x14ac:dyDescent="0.25">
      <c r="F826558" s="195"/>
    </row>
    <row r="826559" spans="6:6" x14ac:dyDescent="0.25">
      <c r="F826559" s="195"/>
    </row>
    <row r="826560" spans="6:6" x14ac:dyDescent="0.25">
      <c r="F826560" s="195"/>
    </row>
    <row r="826561" spans="6:6" x14ac:dyDescent="0.25">
      <c r="F826561" s="195"/>
    </row>
    <row r="826562" spans="6:6" x14ac:dyDescent="0.25">
      <c r="F826562" s="195"/>
    </row>
    <row r="826563" spans="6:6" x14ac:dyDescent="0.25">
      <c r="F826563" s="195"/>
    </row>
    <row r="826564" spans="6:6" x14ac:dyDescent="0.25">
      <c r="F826564" s="195"/>
    </row>
    <row r="826565" spans="6:6" x14ac:dyDescent="0.25">
      <c r="F826565" s="195"/>
    </row>
    <row r="826566" spans="6:6" x14ac:dyDescent="0.25">
      <c r="F826566" s="195"/>
    </row>
    <row r="826567" spans="6:6" x14ac:dyDescent="0.25">
      <c r="F826567" s="195"/>
    </row>
    <row r="826568" spans="6:6" x14ac:dyDescent="0.25">
      <c r="F826568" s="195"/>
    </row>
    <row r="826569" spans="6:6" x14ac:dyDescent="0.25">
      <c r="F826569" s="195"/>
    </row>
    <row r="826570" spans="6:6" x14ac:dyDescent="0.25">
      <c r="F826570" s="195"/>
    </row>
    <row r="826571" spans="6:6" x14ac:dyDescent="0.25">
      <c r="F826571" s="195"/>
    </row>
    <row r="826572" spans="6:6" x14ac:dyDescent="0.25">
      <c r="F826572" s="195"/>
    </row>
    <row r="826573" spans="6:6" x14ac:dyDescent="0.25">
      <c r="F826573" s="195"/>
    </row>
    <row r="826574" spans="6:6" x14ac:dyDescent="0.25">
      <c r="F826574" s="195"/>
    </row>
    <row r="826575" spans="6:6" x14ac:dyDescent="0.25">
      <c r="F826575" s="195"/>
    </row>
    <row r="826576" spans="6:6" x14ac:dyDescent="0.25">
      <c r="F826576" s="195"/>
    </row>
    <row r="826577" spans="6:6" x14ac:dyDescent="0.25">
      <c r="F826577" s="195"/>
    </row>
    <row r="826578" spans="6:6" x14ac:dyDescent="0.25">
      <c r="F826578" s="195"/>
    </row>
    <row r="826579" spans="6:6" x14ac:dyDescent="0.25">
      <c r="F826579" s="195"/>
    </row>
    <row r="826580" spans="6:6" x14ac:dyDescent="0.25">
      <c r="F826580" s="195"/>
    </row>
    <row r="826581" spans="6:6" x14ac:dyDescent="0.25">
      <c r="F826581" s="195"/>
    </row>
    <row r="826582" spans="6:6" x14ac:dyDescent="0.25">
      <c r="F826582" s="195"/>
    </row>
    <row r="826583" spans="6:6" x14ac:dyDescent="0.25">
      <c r="F826583" s="195"/>
    </row>
    <row r="826584" spans="6:6" x14ac:dyDescent="0.25">
      <c r="F826584" s="195"/>
    </row>
    <row r="826585" spans="6:6" x14ac:dyDescent="0.25">
      <c r="F826585" s="195"/>
    </row>
    <row r="826586" spans="6:6" x14ac:dyDescent="0.25">
      <c r="F826586" s="195"/>
    </row>
    <row r="826587" spans="6:6" x14ac:dyDescent="0.25">
      <c r="F826587" s="195"/>
    </row>
    <row r="826588" spans="6:6" x14ac:dyDescent="0.25">
      <c r="F826588" s="195"/>
    </row>
    <row r="826589" spans="6:6" x14ac:dyDescent="0.25">
      <c r="F826589" s="195"/>
    </row>
    <row r="826590" spans="6:6" x14ac:dyDescent="0.25">
      <c r="F826590" s="195"/>
    </row>
    <row r="826591" spans="6:6" x14ac:dyDescent="0.25">
      <c r="F826591" s="195"/>
    </row>
    <row r="826592" spans="6:6" x14ac:dyDescent="0.25">
      <c r="F826592" s="195"/>
    </row>
    <row r="826593" spans="6:6" x14ac:dyDescent="0.25">
      <c r="F826593" s="195"/>
    </row>
    <row r="826594" spans="6:6" x14ac:dyDescent="0.25">
      <c r="F826594" s="195"/>
    </row>
    <row r="826595" spans="6:6" x14ac:dyDescent="0.25">
      <c r="F826595" s="195"/>
    </row>
    <row r="826596" spans="6:6" x14ac:dyDescent="0.25">
      <c r="F826596" s="195"/>
    </row>
    <row r="826597" spans="6:6" x14ac:dyDescent="0.25">
      <c r="F826597" s="195"/>
    </row>
    <row r="826598" spans="6:6" x14ac:dyDescent="0.25">
      <c r="F826598" s="195"/>
    </row>
    <row r="826599" spans="6:6" x14ac:dyDescent="0.25">
      <c r="F826599" s="195"/>
    </row>
    <row r="826600" spans="6:6" x14ac:dyDescent="0.25">
      <c r="F826600" s="195"/>
    </row>
    <row r="826601" spans="6:6" x14ac:dyDescent="0.25">
      <c r="F826601" s="195"/>
    </row>
    <row r="826602" spans="6:6" x14ac:dyDescent="0.25">
      <c r="F826602" s="195"/>
    </row>
    <row r="826603" spans="6:6" x14ac:dyDescent="0.25">
      <c r="F826603" s="195"/>
    </row>
    <row r="826604" spans="6:6" x14ac:dyDescent="0.25">
      <c r="F826604" s="195"/>
    </row>
    <row r="826605" spans="6:6" x14ac:dyDescent="0.25">
      <c r="F826605" s="195"/>
    </row>
    <row r="826606" spans="6:6" x14ac:dyDescent="0.25">
      <c r="F826606" s="195"/>
    </row>
    <row r="826607" spans="6:6" x14ac:dyDescent="0.25">
      <c r="F826607" s="195"/>
    </row>
    <row r="826608" spans="6:6" x14ac:dyDescent="0.25">
      <c r="F826608" s="195"/>
    </row>
    <row r="826609" spans="6:6" x14ac:dyDescent="0.25">
      <c r="F826609" s="195"/>
    </row>
    <row r="826610" spans="6:6" x14ac:dyDescent="0.25">
      <c r="F826610" s="195"/>
    </row>
    <row r="826611" spans="6:6" x14ac:dyDescent="0.25">
      <c r="F826611" s="195"/>
    </row>
    <row r="826612" spans="6:6" x14ac:dyDescent="0.25">
      <c r="F826612" s="195"/>
    </row>
    <row r="826613" spans="6:6" x14ac:dyDescent="0.25">
      <c r="F826613" s="195"/>
    </row>
    <row r="826614" spans="6:6" x14ac:dyDescent="0.25">
      <c r="F826614" s="195"/>
    </row>
    <row r="826615" spans="6:6" x14ac:dyDescent="0.25">
      <c r="F826615" s="195"/>
    </row>
    <row r="826616" spans="6:6" x14ac:dyDescent="0.25">
      <c r="F826616" s="195"/>
    </row>
    <row r="826617" spans="6:6" x14ac:dyDescent="0.25">
      <c r="F826617" s="195"/>
    </row>
    <row r="826618" spans="6:6" x14ac:dyDescent="0.25">
      <c r="F826618" s="195"/>
    </row>
    <row r="826619" spans="6:6" x14ac:dyDescent="0.25">
      <c r="F826619" s="195"/>
    </row>
    <row r="826620" spans="6:6" x14ac:dyDescent="0.25">
      <c r="F826620" s="195"/>
    </row>
    <row r="826621" spans="6:6" x14ac:dyDescent="0.25">
      <c r="F826621" s="195"/>
    </row>
    <row r="826622" spans="6:6" x14ac:dyDescent="0.25">
      <c r="F826622" s="195"/>
    </row>
    <row r="826623" spans="6:6" x14ac:dyDescent="0.25">
      <c r="F826623" s="195"/>
    </row>
    <row r="826624" spans="6:6" x14ac:dyDescent="0.25">
      <c r="F826624" s="195"/>
    </row>
    <row r="826625" spans="6:6" x14ac:dyDescent="0.25">
      <c r="F826625" s="195"/>
    </row>
    <row r="826626" spans="6:6" x14ac:dyDescent="0.25">
      <c r="F826626" s="195"/>
    </row>
    <row r="826627" spans="6:6" x14ac:dyDescent="0.25">
      <c r="F826627" s="195"/>
    </row>
    <row r="826628" spans="6:6" x14ac:dyDescent="0.25">
      <c r="F826628" s="195"/>
    </row>
    <row r="826629" spans="6:6" x14ac:dyDescent="0.25">
      <c r="F826629" s="195"/>
    </row>
    <row r="826630" spans="6:6" x14ac:dyDescent="0.25">
      <c r="F826630" s="195"/>
    </row>
    <row r="826631" spans="6:6" x14ac:dyDescent="0.25">
      <c r="F826631" s="195"/>
    </row>
    <row r="826632" spans="6:6" x14ac:dyDescent="0.25">
      <c r="F826632" s="195"/>
    </row>
    <row r="826633" spans="6:6" x14ac:dyDescent="0.25">
      <c r="F826633" s="195"/>
    </row>
    <row r="826634" spans="6:6" x14ac:dyDescent="0.25">
      <c r="F826634" s="195"/>
    </row>
    <row r="826635" spans="6:6" x14ac:dyDescent="0.25">
      <c r="F826635" s="195"/>
    </row>
    <row r="826636" spans="6:6" x14ac:dyDescent="0.25">
      <c r="F826636" s="195"/>
    </row>
    <row r="826637" spans="6:6" x14ac:dyDescent="0.25">
      <c r="F826637" s="195"/>
    </row>
    <row r="826638" spans="6:6" x14ac:dyDescent="0.25">
      <c r="F826638" s="195"/>
    </row>
    <row r="826639" spans="6:6" x14ac:dyDescent="0.25">
      <c r="F826639" s="195"/>
    </row>
    <row r="826640" spans="6:6" x14ac:dyDescent="0.25">
      <c r="F826640" s="195"/>
    </row>
    <row r="826641" spans="6:6" x14ac:dyDescent="0.25">
      <c r="F826641" s="195"/>
    </row>
    <row r="826642" spans="6:6" x14ac:dyDescent="0.25">
      <c r="F826642" s="195"/>
    </row>
    <row r="826643" spans="6:6" x14ac:dyDescent="0.25">
      <c r="F826643" s="195"/>
    </row>
    <row r="826644" spans="6:6" x14ac:dyDescent="0.25">
      <c r="F826644" s="195"/>
    </row>
    <row r="826645" spans="6:6" x14ac:dyDescent="0.25">
      <c r="F826645" s="195"/>
    </row>
    <row r="826646" spans="6:6" x14ac:dyDescent="0.25">
      <c r="F826646" s="195"/>
    </row>
    <row r="826647" spans="6:6" x14ac:dyDescent="0.25">
      <c r="F826647" s="195"/>
    </row>
    <row r="826648" spans="6:6" x14ac:dyDescent="0.25">
      <c r="F826648" s="195"/>
    </row>
    <row r="826649" spans="6:6" x14ac:dyDescent="0.25">
      <c r="F826649" s="195"/>
    </row>
    <row r="826650" spans="6:6" x14ac:dyDescent="0.25">
      <c r="F826650" s="195"/>
    </row>
    <row r="826651" spans="6:6" x14ac:dyDescent="0.25">
      <c r="F826651" s="195"/>
    </row>
    <row r="826652" spans="6:6" x14ac:dyDescent="0.25">
      <c r="F826652" s="195"/>
    </row>
    <row r="826653" spans="6:6" x14ac:dyDescent="0.25">
      <c r="F826653" s="195"/>
    </row>
    <row r="826654" spans="6:6" x14ac:dyDescent="0.25">
      <c r="F826654" s="195"/>
    </row>
    <row r="826655" spans="6:6" x14ac:dyDescent="0.25">
      <c r="F826655" s="195"/>
    </row>
    <row r="826656" spans="6:6" x14ac:dyDescent="0.25">
      <c r="F826656" s="195"/>
    </row>
    <row r="826657" spans="6:6" x14ac:dyDescent="0.25">
      <c r="F826657" s="195"/>
    </row>
    <row r="826658" spans="6:6" x14ac:dyDescent="0.25">
      <c r="F826658" s="195"/>
    </row>
    <row r="826659" spans="6:6" x14ac:dyDescent="0.25">
      <c r="F826659" s="195"/>
    </row>
    <row r="826660" spans="6:6" x14ac:dyDescent="0.25">
      <c r="F826660" s="195"/>
    </row>
    <row r="826661" spans="6:6" x14ac:dyDescent="0.25">
      <c r="F826661" s="195"/>
    </row>
    <row r="826662" spans="6:6" x14ac:dyDescent="0.25">
      <c r="F826662" s="195"/>
    </row>
    <row r="826663" spans="6:6" x14ac:dyDescent="0.25">
      <c r="F826663" s="195"/>
    </row>
    <row r="826664" spans="6:6" x14ac:dyDescent="0.25">
      <c r="F826664" s="195"/>
    </row>
    <row r="826665" spans="6:6" x14ac:dyDescent="0.25">
      <c r="F826665" s="195"/>
    </row>
    <row r="826666" spans="6:6" x14ac:dyDescent="0.25">
      <c r="F826666" s="195"/>
    </row>
    <row r="826667" spans="6:6" x14ac:dyDescent="0.25">
      <c r="F826667" s="195"/>
    </row>
    <row r="826668" spans="6:6" x14ac:dyDescent="0.25">
      <c r="F826668" s="195"/>
    </row>
    <row r="826669" spans="6:6" x14ac:dyDescent="0.25">
      <c r="F826669" s="195"/>
    </row>
    <row r="826670" spans="6:6" x14ac:dyDescent="0.25">
      <c r="F826670" s="195"/>
    </row>
    <row r="826671" spans="6:6" x14ac:dyDescent="0.25">
      <c r="F826671" s="195"/>
    </row>
    <row r="826672" spans="6:6" x14ac:dyDescent="0.25">
      <c r="F826672" s="195"/>
    </row>
    <row r="826673" spans="6:6" x14ac:dyDescent="0.25">
      <c r="F826673" s="195"/>
    </row>
    <row r="826674" spans="6:6" x14ac:dyDescent="0.25">
      <c r="F826674" s="195"/>
    </row>
    <row r="826675" spans="6:6" x14ac:dyDescent="0.25">
      <c r="F826675" s="195"/>
    </row>
    <row r="826676" spans="6:6" x14ac:dyDescent="0.25">
      <c r="F826676" s="195"/>
    </row>
    <row r="826677" spans="6:6" x14ac:dyDescent="0.25">
      <c r="F826677" s="195"/>
    </row>
    <row r="826678" spans="6:6" x14ac:dyDescent="0.25">
      <c r="F826678" s="195"/>
    </row>
    <row r="826679" spans="6:6" x14ac:dyDescent="0.25">
      <c r="F826679" s="195"/>
    </row>
    <row r="826680" spans="6:6" x14ac:dyDescent="0.25">
      <c r="F826680" s="195"/>
    </row>
    <row r="826681" spans="6:6" x14ac:dyDescent="0.25">
      <c r="F826681" s="195"/>
    </row>
    <row r="826682" spans="6:6" x14ac:dyDescent="0.25">
      <c r="F826682" s="195"/>
    </row>
    <row r="826683" spans="6:6" x14ac:dyDescent="0.25">
      <c r="F826683" s="195"/>
    </row>
    <row r="826684" spans="6:6" x14ac:dyDescent="0.25">
      <c r="F826684" s="195"/>
    </row>
    <row r="826685" spans="6:6" x14ac:dyDescent="0.25">
      <c r="F826685" s="195"/>
    </row>
    <row r="826686" spans="6:6" x14ac:dyDescent="0.25">
      <c r="F826686" s="195"/>
    </row>
    <row r="826687" spans="6:6" x14ac:dyDescent="0.25">
      <c r="F826687" s="195"/>
    </row>
    <row r="826688" spans="6:6" x14ac:dyDescent="0.25">
      <c r="F826688" s="195"/>
    </row>
    <row r="826689" spans="6:6" x14ac:dyDescent="0.25">
      <c r="F826689" s="195"/>
    </row>
    <row r="826690" spans="6:6" x14ac:dyDescent="0.25">
      <c r="F826690" s="195"/>
    </row>
    <row r="826691" spans="6:6" x14ac:dyDescent="0.25">
      <c r="F826691" s="195"/>
    </row>
    <row r="826692" spans="6:6" x14ac:dyDescent="0.25">
      <c r="F826692" s="195"/>
    </row>
    <row r="826693" spans="6:6" x14ac:dyDescent="0.25">
      <c r="F826693" s="195"/>
    </row>
    <row r="826694" spans="6:6" x14ac:dyDescent="0.25">
      <c r="F826694" s="195"/>
    </row>
    <row r="826695" spans="6:6" x14ac:dyDescent="0.25">
      <c r="F826695" s="195"/>
    </row>
    <row r="826696" spans="6:6" x14ac:dyDescent="0.25">
      <c r="F826696" s="195"/>
    </row>
    <row r="826697" spans="6:6" x14ac:dyDescent="0.25">
      <c r="F826697" s="195"/>
    </row>
    <row r="826698" spans="6:6" x14ac:dyDescent="0.25">
      <c r="F826698" s="195"/>
    </row>
    <row r="826699" spans="6:6" x14ac:dyDescent="0.25">
      <c r="F826699" s="195"/>
    </row>
    <row r="826700" spans="6:6" x14ac:dyDescent="0.25">
      <c r="F826700" s="195"/>
    </row>
    <row r="826701" spans="6:6" x14ac:dyDescent="0.25">
      <c r="F826701" s="195"/>
    </row>
    <row r="826702" spans="6:6" x14ac:dyDescent="0.25">
      <c r="F826702" s="195"/>
    </row>
    <row r="826703" spans="6:6" x14ac:dyDescent="0.25">
      <c r="F826703" s="195"/>
    </row>
    <row r="826704" spans="6:6" x14ac:dyDescent="0.25">
      <c r="F826704" s="195"/>
    </row>
    <row r="826705" spans="6:6" x14ac:dyDescent="0.25">
      <c r="F826705" s="195"/>
    </row>
    <row r="826706" spans="6:6" x14ac:dyDescent="0.25">
      <c r="F826706" s="195"/>
    </row>
    <row r="826707" spans="6:6" x14ac:dyDescent="0.25">
      <c r="F826707" s="195"/>
    </row>
    <row r="826708" spans="6:6" x14ac:dyDescent="0.25">
      <c r="F826708" s="195"/>
    </row>
    <row r="826709" spans="6:6" x14ac:dyDescent="0.25">
      <c r="F826709" s="195"/>
    </row>
    <row r="826710" spans="6:6" x14ac:dyDescent="0.25">
      <c r="F826710" s="195"/>
    </row>
    <row r="826711" spans="6:6" x14ac:dyDescent="0.25">
      <c r="F826711" s="195"/>
    </row>
    <row r="826712" spans="6:6" x14ac:dyDescent="0.25">
      <c r="F826712" s="195"/>
    </row>
    <row r="826713" spans="6:6" x14ac:dyDescent="0.25">
      <c r="F826713" s="195"/>
    </row>
    <row r="826714" spans="6:6" x14ac:dyDescent="0.25">
      <c r="F826714" s="195"/>
    </row>
    <row r="826715" spans="6:6" x14ac:dyDescent="0.25">
      <c r="F826715" s="195"/>
    </row>
    <row r="826716" spans="6:6" x14ac:dyDescent="0.25">
      <c r="F826716" s="195"/>
    </row>
    <row r="826717" spans="6:6" x14ac:dyDescent="0.25">
      <c r="F826717" s="195"/>
    </row>
    <row r="826718" spans="6:6" x14ac:dyDescent="0.25">
      <c r="F826718" s="195"/>
    </row>
    <row r="826719" spans="6:6" x14ac:dyDescent="0.25">
      <c r="F826719" s="195"/>
    </row>
    <row r="826720" spans="6:6" x14ac:dyDescent="0.25">
      <c r="F826720" s="195"/>
    </row>
    <row r="826721" spans="6:6" x14ac:dyDescent="0.25">
      <c r="F826721" s="195"/>
    </row>
    <row r="826722" spans="6:6" x14ac:dyDescent="0.25">
      <c r="F826722" s="195"/>
    </row>
    <row r="826723" spans="6:6" x14ac:dyDescent="0.25">
      <c r="F826723" s="195"/>
    </row>
    <row r="826724" spans="6:6" x14ac:dyDescent="0.25">
      <c r="F826724" s="195"/>
    </row>
    <row r="826725" spans="6:6" x14ac:dyDescent="0.25">
      <c r="F826725" s="195"/>
    </row>
    <row r="826726" spans="6:6" x14ac:dyDescent="0.25">
      <c r="F826726" s="195"/>
    </row>
    <row r="826727" spans="6:6" x14ac:dyDescent="0.25">
      <c r="F826727" s="195"/>
    </row>
    <row r="826728" spans="6:6" x14ac:dyDescent="0.25">
      <c r="F826728" s="195"/>
    </row>
    <row r="826729" spans="6:6" x14ac:dyDescent="0.25">
      <c r="F826729" s="195"/>
    </row>
    <row r="826730" spans="6:6" x14ac:dyDescent="0.25">
      <c r="F826730" s="195"/>
    </row>
    <row r="826731" spans="6:6" x14ac:dyDescent="0.25">
      <c r="F826731" s="195"/>
    </row>
    <row r="826732" spans="6:6" x14ac:dyDescent="0.25">
      <c r="F826732" s="195"/>
    </row>
    <row r="826733" spans="6:6" x14ac:dyDescent="0.25">
      <c r="F826733" s="195"/>
    </row>
    <row r="826734" spans="6:6" x14ac:dyDescent="0.25">
      <c r="F826734" s="195"/>
    </row>
    <row r="826735" spans="6:6" x14ac:dyDescent="0.25">
      <c r="F826735" s="195"/>
    </row>
    <row r="826736" spans="6:6" x14ac:dyDescent="0.25">
      <c r="F826736" s="195"/>
    </row>
    <row r="826737" spans="6:6" x14ac:dyDescent="0.25">
      <c r="F826737" s="195"/>
    </row>
    <row r="826738" spans="6:6" x14ac:dyDescent="0.25">
      <c r="F826738" s="195"/>
    </row>
    <row r="826739" spans="6:6" x14ac:dyDescent="0.25">
      <c r="F826739" s="195"/>
    </row>
    <row r="826740" spans="6:6" x14ac:dyDescent="0.25">
      <c r="F826740" s="195"/>
    </row>
    <row r="826741" spans="6:6" x14ac:dyDescent="0.25">
      <c r="F826741" s="195"/>
    </row>
    <row r="826742" spans="6:6" x14ac:dyDescent="0.25">
      <c r="F826742" s="195"/>
    </row>
    <row r="826743" spans="6:6" x14ac:dyDescent="0.25">
      <c r="F826743" s="195"/>
    </row>
    <row r="826744" spans="6:6" x14ac:dyDescent="0.25">
      <c r="F826744" s="195"/>
    </row>
    <row r="826745" spans="6:6" x14ac:dyDescent="0.25">
      <c r="F826745" s="195"/>
    </row>
    <row r="826746" spans="6:6" x14ac:dyDescent="0.25">
      <c r="F826746" s="195"/>
    </row>
    <row r="826747" spans="6:6" x14ac:dyDescent="0.25">
      <c r="F826747" s="195"/>
    </row>
    <row r="826748" spans="6:6" x14ac:dyDescent="0.25">
      <c r="F826748" s="195"/>
    </row>
    <row r="826749" spans="6:6" x14ac:dyDescent="0.25">
      <c r="F826749" s="195"/>
    </row>
    <row r="826750" spans="6:6" x14ac:dyDescent="0.25">
      <c r="F826750" s="195"/>
    </row>
    <row r="826751" spans="6:6" x14ac:dyDescent="0.25">
      <c r="F826751" s="195"/>
    </row>
    <row r="826752" spans="6:6" x14ac:dyDescent="0.25">
      <c r="F826752" s="195"/>
    </row>
    <row r="826753" spans="6:6" x14ac:dyDescent="0.25">
      <c r="F826753" s="195"/>
    </row>
    <row r="826754" spans="6:6" x14ac:dyDescent="0.25">
      <c r="F826754" s="195"/>
    </row>
    <row r="826755" spans="6:6" x14ac:dyDescent="0.25">
      <c r="F826755" s="195"/>
    </row>
    <row r="826756" spans="6:6" x14ac:dyDescent="0.25">
      <c r="F826756" s="195"/>
    </row>
    <row r="826757" spans="6:6" x14ac:dyDescent="0.25">
      <c r="F826757" s="195"/>
    </row>
    <row r="826758" spans="6:6" x14ac:dyDescent="0.25">
      <c r="F826758" s="195"/>
    </row>
    <row r="826759" spans="6:6" x14ac:dyDescent="0.25">
      <c r="F826759" s="195"/>
    </row>
    <row r="826760" spans="6:6" x14ac:dyDescent="0.25">
      <c r="F826760" s="195"/>
    </row>
    <row r="826761" spans="6:6" x14ac:dyDescent="0.25">
      <c r="F826761" s="195"/>
    </row>
    <row r="826762" spans="6:6" x14ac:dyDescent="0.25">
      <c r="F826762" s="195"/>
    </row>
    <row r="826763" spans="6:6" x14ac:dyDescent="0.25">
      <c r="F826763" s="195"/>
    </row>
    <row r="826764" spans="6:6" x14ac:dyDescent="0.25">
      <c r="F826764" s="195"/>
    </row>
    <row r="826765" spans="6:6" x14ac:dyDescent="0.25">
      <c r="F826765" s="195"/>
    </row>
    <row r="826766" spans="6:6" x14ac:dyDescent="0.25">
      <c r="F826766" s="195"/>
    </row>
    <row r="826767" spans="6:6" x14ac:dyDescent="0.25">
      <c r="F826767" s="195"/>
    </row>
    <row r="826768" spans="6:6" x14ac:dyDescent="0.25">
      <c r="F826768" s="195"/>
    </row>
    <row r="826769" spans="6:6" x14ac:dyDescent="0.25">
      <c r="F826769" s="195"/>
    </row>
    <row r="826770" spans="6:6" x14ac:dyDescent="0.25">
      <c r="F826770" s="195"/>
    </row>
    <row r="826771" spans="6:6" x14ac:dyDescent="0.25">
      <c r="F826771" s="195"/>
    </row>
    <row r="826772" spans="6:6" x14ac:dyDescent="0.25">
      <c r="F826772" s="195"/>
    </row>
    <row r="826773" spans="6:6" x14ac:dyDescent="0.25">
      <c r="F826773" s="195"/>
    </row>
    <row r="826774" spans="6:6" x14ac:dyDescent="0.25">
      <c r="F826774" s="195"/>
    </row>
    <row r="826775" spans="6:6" x14ac:dyDescent="0.25">
      <c r="F826775" s="195"/>
    </row>
    <row r="826776" spans="6:6" x14ac:dyDescent="0.25">
      <c r="F826776" s="195"/>
    </row>
    <row r="826777" spans="6:6" x14ac:dyDescent="0.25">
      <c r="F826777" s="195"/>
    </row>
    <row r="826778" spans="6:6" x14ac:dyDescent="0.25">
      <c r="F826778" s="195"/>
    </row>
    <row r="826779" spans="6:6" x14ac:dyDescent="0.25">
      <c r="F826779" s="195"/>
    </row>
    <row r="826780" spans="6:6" x14ac:dyDescent="0.25">
      <c r="F826780" s="195"/>
    </row>
    <row r="826781" spans="6:6" x14ac:dyDescent="0.25">
      <c r="F826781" s="195"/>
    </row>
    <row r="826782" spans="6:6" x14ac:dyDescent="0.25">
      <c r="F826782" s="195"/>
    </row>
    <row r="826783" spans="6:6" x14ac:dyDescent="0.25">
      <c r="F826783" s="195"/>
    </row>
    <row r="826784" spans="6:6" x14ac:dyDescent="0.25">
      <c r="F826784" s="195"/>
    </row>
    <row r="826785" spans="6:6" x14ac:dyDescent="0.25">
      <c r="F826785" s="195"/>
    </row>
    <row r="826786" spans="6:6" x14ac:dyDescent="0.25">
      <c r="F826786" s="195"/>
    </row>
    <row r="826787" spans="6:6" x14ac:dyDescent="0.25">
      <c r="F826787" s="195"/>
    </row>
    <row r="826788" spans="6:6" x14ac:dyDescent="0.25">
      <c r="F826788" s="195"/>
    </row>
    <row r="826789" spans="6:6" x14ac:dyDescent="0.25">
      <c r="F826789" s="195"/>
    </row>
    <row r="826790" spans="6:6" x14ac:dyDescent="0.25">
      <c r="F826790" s="195"/>
    </row>
    <row r="826791" spans="6:6" x14ac:dyDescent="0.25">
      <c r="F826791" s="195"/>
    </row>
    <row r="826792" spans="6:6" x14ac:dyDescent="0.25">
      <c r="F826792" s="195"/>
    </row>
    <row r="826793" spans="6:6" x14ac:dyDescent="0.25">
      <c r="F826793" s="195"/>
    </row>
    <row r="826794" spans="6:6" x14ac:dyDescent="0.25">
      <c r="F826794" s="195"/>
    </row>
    <row r="826795" spans="6:6" x14ac:dyDescent="0.25">
      <c r="F826795" s="195"/>
    </row>
    <row r="826796" spans="6:6" x14ac:dyDescent="0.25">
      <c r="F826796" s="195"/>
    </row>
    <row r="826797" spans="6:6" x14ac:dyDescent="0.25">
      <c r="F826797" s="195"/>
    </row>
    <row r="826798" spans="6:6" x14ac:dyDescent="0.25">
      <c r="F826798" s="195"/>
    </row>
    <row r="826799" spans="6:6" x14ac:dyDescent="0.25">
      <c r="F826799" s="195"/>
    </row>
    <row r="826800" spans="6:6" x14ac:dyDescent="0.25">
      <c r="F826800" s="195"/>
    </row>
    <row r="831918" spans="6:6" x14ac:dyDescent="0.25">
      <c r="F831918" s="195"/>
    </row>
    <row r="831919" spans="6:6" x14ac:dyDescent="0.25">
      <c r="F831919" s="195"/>
    </row>
    <row r="831920" spans="6:6" x14ac:dyDescent="0.25">
      <c r="F831920" s="195"/>
    </row>
    <row r="831921" spans="6:6" x14ac:dyDescent="0.25">
      <c r="F831921" s="195"/>
    </row>
    <row r="831922" spans="6:6" x14ac:dyDescent="0.25">
      <c r="F831922" s="195"/>
    </row>
    <row r="831923" spans="6:6" x14ac:dyDescent="0.25">
      <c r="F831923" s="195"/>
    </row>
    <row r="831924" spans="6:6" x14ac:dyDescent="0.25">
      <c r="F831924" s="195"/>
    </row>
    <row r="831925" spans="6:6" x14ac:dyDescent="0.25">
      <c r="F831925" s="195"/>
    </row>
    <row r="831926" spans="6:6" x14ac:dyDescent="0.25">
      <c r="F831926" s="195"/>
    </row>
    <row r="831927" spans="6:6" x14ac:dyDescent="0.25">
      <c r="F831927" s="195"/>
    </row>
    <row r="831928" spans="6:6" x14ac:dyDescent="0.25">
      <c r="F831928" s="195"/>
    </row>
    <row r="831929" spans="6:6" x14ac:dyDescent="0.25">
      <c r="F831929" s="195"/>
    </row>
    <row r="831930" spans="6:6" x14ac:dyDescent="0.25">
      <c r="F831930" s="195"/>
    </row>
    <row r="831931" spans="6:6" x14ac:dyDescent="0.25">
      <c r="F831931" s="195"/>
    </row>
    <row r="831932" spans="6:6" x14ac:dyDescent="0.25">
      <c r="F831932" s="195"/>
    </row>
    <row r="831933" spans="6:6" x14ac:dyDescent="0.25">
      <c r="F831933" s="195"/>
    </row>
    <row r="831934" spans="6:6" x14ac:dyDescent="0.25">
      <c r="F831934" s="195"/>
    </row>
    <row r="831935" spans="6:6" x14ac:dyDescent="0.25">
      <c r="F831935" s="195"/>
    </row>
    <row r="831936" spans="6:6" x14ac:dyDescent="0.25">
      <c r="F831936" s="195"/>
    </row>
    <row r="831937" spans="6:6" x14ac:dyDescent="0.25">
      <c r="F831937" s="195"/>
    </row>
    <row r="831938" spans="6:6" x14ac:dyDescent="0.25">
      <c r="F831938" s="195"/>
    </row>
    <row r="831939" spans="6:6" x14ac:dyDescent="0.25">
      <c r="F831939" s="195"/>
    </row>
    <row r="831940" spans="6:6" x14ac:dyDescent="0.25">
      <c r="F831940" s="195"/>
    </row>
    <row r="831941" spans="6:6" x14ac:dyDescent="0.25">
      <c r="F831941" s="195"/>
    </row>
    <row r="831942" spans="6:6" x14ac:dyDescent="0.25">
      <c r="F831942" s="195"/>
    </row>
    <row r="831943" spans="6:6" x14ac:dyDescent="0.25">
      <c r="F831943" s="195"/>
    </row>
    <row r="831944" spans="6:6" x14ac:dyDescent="0.25">
      <c r="F831944" s="195"/>
    </row>
    <row r="831945" spans="6:6" x14ac:dyDescent="0.25">
      <c r="F831945" s="195"/>
    </row>
    <row r="831946" spans="6:6" x14ac:dyDescent="0.25">
      <c r="F831946" s="195"/>
    </row>
    <row r="831947" spans="6:6" x14ac:dyDescent="0.25">
      <c r="F831947" s="195"/>
    </row>
    <row r="831948" spans="6:6" x14ac:dyDescent="0.25">
      <c r="F831948" s="195"/>
    </row>
    <row r="831949" spans="6:6" x14ac:dyDescent="0.25">
      <c r="F831949" s="195"/>
    </row>
    <row r="831950" spans="6:6" x14ac:dyDescent="0.25">
      <c r="F831950" s="195"/>
    </row>
    <row r="831951" spans="6:6" x14ac:dyDescent="0.25">
      <c r="F831951" s="195"/>
    </row>
    <row r="831952" spans="6:6" x14ac:dyDescent="0.25">
      <c r="F831952" s="195"/>
    </row>
    <row r="831953" spans="6:6" x14ac:dyDescent="0.25">
      <c r="F831953" s="195"/>
    </row>
    <row r="831954" spans="6:6" x14ac:dyDescent="0.25">
      <c r="F831954" s="195"/>
    </row>
    <row r="831955" spans="6:6" x14ac:dyDescent="0.25">
      <c r="F831955" s="195"/>
    </row>
    <row r="831956" spans="6:6" x14ac:dyDescent="0.25">
      <c r="F831956" s="195"/>
    </row>
    <row r="831957" spans="6:6" x14ac:dyDescent="0.25">
      <c r="F831957" s="195"/>
    </row>
    <row r="831958" spans="6:6" x14ac:dyDescent="0.25">
      <c r="F831958" s="195"/>
    </row>
    <row r="831959" spans="6:6" x14ac:dyDescent="0.25">
      <c r="F831959" s="195"/>
    </row>
    <row r="831960" spans="6:6" x14ac:dyDescent="0.25">
      <c r="F831960" s="195"/>
    </row>
    <row r="831961" spans="6:6" x14ac:dyDescent="0.25">
      <c r="F831961" s="195"/>
    </row>
    <row r="831962" spans="6:6" x14ac:dyDescent="0.25">
      <c r="F831962" s="195"/>
    </row>
    <row r="831963" spans="6:6" x14ac:dyDescent="0.25">
      <c r="F831963" s="195"/>
    </row>
    <row r="831964" spans="6:6" x14ac:dyDescent="0.25">
      <c r="F831964" s="195"/>
    </row>
    <row r="831965" spans="6:6" x14ac:dyDescent="0.25">
      <c r="F831965" s="195"/>
    </row>
    <row r="831966" spans="6:6" x14ac:dyDescent="0.25">
      <c r="F831966" s="195"/>
    </row>
    <row r="831967" spans="6:6" x14ac:dyDescent="0.25">
      <c r="F831967" s="195"/>
    </row>
    <row r="831968" spans="6:6" x14ac:dyDescent="0.25">
      <c r="F831968" s="195"/>
    </row>
    <row r="831969" spans="6:6" x14ac:dyDescent="0.25">
      <c r="F831969" s="195"/>
    </row>
    <row r="831970" spans="6:6" x14ac:dyDescent="0.25">
      <c r="F831970" s="195"/>
    </row>
    <row r="831971" spans="6:6" x14ac:dyDescent="0.25">
      <c r="F831971" s="195"/>
    </row>
    <row r="831972" spans="6:6" x14ac:dyDescent="0.25">
      <c r="F831972" s="195"/>
    </row>
    <row r="831973" spans="6:6" x14ac:dyDescent="0.25">
      <c r="F831973" s="195"/>
    </row>
    <row r="831974" spans="6:6" x14ac:dyDescent="0.25">
      <c r="F831974" s="195"/>
    </row>
    <row r="831975" spans="6:6" x14ac:dyDescent="0.25">
      <c r="F831975" s="195"/>
    </row>
    <row r="831976" spans="6:6" x14ac:dyDescent="0.25">
      <c r="F831976" s="195"/>
    </row>
    <row r="831977" spans="6:6" x14ac:dyDescent="0.25">
      <c r="F831977" s="195"/>
    </row>
    <row r="831978" spans="6:6" x14ac:dyDescent="0.25">
      <c r="F831978" s="195"/>
    </row>
    <row r="831979" spans="6:6" x14ac:dyDescent="0.25">
      <c r="F831979" s="195"/>
    </row>
    <row r="831980" spans="6:6" x14ac:dyDescent="0.25">
      <c r="F831980" s="195"/>
    </row>
    <row r="831981" spans="6:6" x14ac:dyDescent="0.25">
      <c r="F831981" s="195"/>
    </row>
    <row r="831982" spans="6:6" x14ac:dyDescent="0.25">
      <c r="F831982" s="195"/>
    </row>
    <row r="831983" spans="6:6" x14ac:dyDescent="0.25">
      <c r="F831983" s="195"/>
    </row>
    <row r="831984" spans="6:6" x14ac:dyDescent="0.25">
      <c r="F831984" s="195"/>
    </row>
    <row r="831985" spans="6:6" x14ac:dyDescent="0.25">
      <c r="F831985" s="195"/>
    </row>
    <row r="831986" spans="6:6" x14ac:dyDescent="0.25">
      <c r="F831986" s="195"/>
    </row>
    <row r="831987" spans="6:6" x14ac:dyDescent="0.25">
      <c r="F831987" s="195"/>
    </row>
    <row r="831988" spans="6:6" x14ac:dyDescent="0.25">
      <c r="F831988" s="195"/>
    </row>
    <row r="831989" spans="6:6" x14ac:dyDescent="0.25">
      <c r="F831989" s="195"/>
    </row>
    <row r="831990" spans="6:6" x14ac:dyDescent="0.25">
      <c r="F831990" s="195"/>
    </row>
    <row r="831991" spans="6:6" x14ac:dyDescent="0.25">
      <c r="F831991" s="195"/>
    </row>
    <row r="831992" spans="6:6" x14ac:dyDescent="0.25">
      <c r="F831992" s="195"/>
    </row>
    <row r="831993" spans="6:6" x14ac:dyDescent="0.25">
      <c r="F831993" s="195"/>
    </row>
    <row r="831994" spans="6:6" x14ac:dyDescent="0.25">
      <c r="F831994" s="195"/>
    </row>
    <row r="831995" spans="6:6" x14ac:dyDescent="0.25">
      <c r="F831995" s="195"/>
    </row>
    <row r="831996" spans="6:6" x14ac:dyDescent="0.25">
      <c r="F831996" s="195"/>
    </row>
    <row r="831997" spans="6:6" x14ac:dyDescent="0.25">
      <c r="F831997" s="195"/>
    </row>
    <row r="831998" spans="6:6" x14ac:dyDescent="0.25">
      <c r="F831998" s="195"/>
    </row>
    <row r="831999" spans="6:6" x14ac:dyDescent="0.25">
      <c r="F831999" s="195"/>
    </row>
    <row r="832000" spans="6:6" x14ac:dyDescent="0.25">
      <c r="F832000" s="195"/>
    </row>
    <row r="832001" spans="6:6" x14ac:dyDescent="0.25">
      <c r="F832001" s="195"/>
    </row>
    <row r="832002" spans="6:6" x14ac:dyDescent="0.25">
      <c r="F832002" s="195"/>
    </row>
    <row r="832003" spans="6:6" x14ac:dyDescent="0.25">
      <c r="F832003" s="195"/>
    </row>
    <row r="832004" spans="6:6" x14ac:dyDescent="0.25">
      <c r="F832004" s="195"/>
    </row>
    <row r="832005" spans="6:6" x14ac:dyDescent="0.25">
      <c r="F832005" s="195"/>
    </row>
    <row r="832006" spans="6:6" x14ac:dyDescent="0.25">
      <c r="F832006" s="195"/>
    </row>
    <row r="832007" spans="6:6" x14ac:dyDescent="0.25">
      <c r="F832007" s="195"/>
    </row>
    <row r="832008" spans="6:6" x14ac:dyDescent="0.25">
      <c r="F832008" s="195"/>
    </row>
    <row r="832009" spans="6:6" x14ac:dyDescent="0.25">
      <c r="F832009" s="195"/>
    </row>
    <row r="832010" spans="6:6" x14ac:dyDescent="0.25">
      <c r="F832010" s="195"/>
    </row>
    <row r="832011" spans="6:6" x14ac:dyDescent="0.25">
      <c r="F832011" s="195"/>
    </row>
    <row r="832012" spans="6:6" x14ac:dyDescent="0.25">
      <c r="F832012" s="195"/>
    </row>
    <row r="832013" spans="6:6" x14ac:dyDescent="0.25">
      <c r="F832013" s="195"/>
    </row>
    <row r="832014" spans="6:6" x14ac:dyDescent="0.25">
      <c r="F832014" s="195"/>
    </row>
    <row r="832015" spans="6:6" x14ac:dyDescent="0.25">
      <c r="F832015" s="195"/>
    </row>
    <row r="832016" spans="6:6" x14ac:dyDescent="0.25">
      <c r="F832016" s="195"/>
    </row>
    <row r="832017" spans="6:6" x14ac:dyDescent="0.25">
      <c r="F832017" s="195"/>
    </row>
    <row r="832018" spans="6:6" x14ac:dyDescent="0.25">
      <c r="F832018" s="195"/>
    </row>
    <row r="832019" spans="6:6" x14ac:dyDescent="0.25">
      <c r="F832019" s="195"/>
    </row>
    <row r="832020" spans="6:6" x14ac:dyDescent="0.25">
      <c r="F832020" s="195"/>
    </row>
    <row r="832021" spans="6:6" x14ac:dyDescent="0.25">
      <c r="F832021" s="195"/>
    </row>
    <row r="832022" spans="6:6" x14ac:dyDescent="0.25">
      <c r="F832022" s="195"/>
    </row>
    <row r="832023" spans="6:6" x14ac:dyDescent="0.25">
      <c r="F832023" s="195"/>
    </row>
    <row r="832024" spans="6:6" x14ac:dyDescent="0.25">
      <c r="F832024" s="195"/>
    </row>
    <row r="832025" spans="6:6" x14ac:dyDescent="0.25">
      <c r="F832025" s="195"/>
    </row>
    <row r="832026" spans="6:6" x14ac:dyDescent="0.25">
      <c r="F832026" s="195"/>
    </row>
    <row r="832027" spans="6:6" x14ac:dyDescent="0.25">
      <c r="F832027" s="195"/>
    </row>
    <row r="832028" spans="6:6" x14ac:dyDescent="0.25">
      <c r="F832028" s="195"/>
    </row>
    <row r="832029" spans="6:6" x14ac:dyDescent="0.25">
      <c r="F832029" s="195"/>
    </row>
    <row r="832030" spans="6:6" x14ac:dyDescent="0.25">
      <c r="F832030" s="195"/>
    </row>
    <row r="832031" spans="6:6" x14ac:dyDescent="0.25">
      <c r="F832031" s="195"/>
    </row>
    <row r="832032" spans="6:6" x14ac:dyDescent="0.25">
      <c r="F832032" s="195"/>
    </row>
    <row r="832033" spans="6:6" x14ac:dyDescent="0.25">
      <c r="F832033" s="195"/>
    </row>
    <row r="832034" spans="6:6" x14ac:dyDescent="0.25">
      <c r="F832034" s="195"/>
    </row>
    <row r="832035" spans="6:6" x14ac:dyDescent="0.25">
      <c r="F832035" s="195"/>
    </row>
    <row r="832036" spans="6:6" x14ac:dyDescent="0.25">
      <c r="F832036" s="195"/>
    </row>
    <row r="832037" spans="6:6" x14ac:dyDescent="0.25">
      <c r="F832037" s="195"/>
    </row>
    <row r="832038" spans="6:6" x14ac:dyDescent="0.25">
      <c r="F832038" s="195"/>
    </row>
    <row r="832039" spans="6:6" x14ac:dyDescent="0.25">
      <c r="F832039" s="195"/>
    </row>
    <row r="832040" spans="6:6" x14ac:dyDescent="0.25">
      <c r="F832040" s="195"/>
    </row>
    <row r="832041" spans="6:6" x14ac:dyDescent="0.25">
      <c r="F832041" s="195"/>
    </row>
    <row r="832042" spans="6:6" x14ac:dyDescent="0.25">
      <c r="F832042" s="195"/>
    </row>
    <row r="832043" spans="6:6" x14ac:dyDescent="0.25">
      <c r="F832043" s="195"/>
    </row>
    <row r="832044" spans="6:6" x14ac:dyDescent="0.25">
      <c r="F832044" s="195"/>
    </row>
    <row r="832045" spans="6:6" x14ac:dyDescent="0.25">
      <c r="F832045" s="195"/>
    </row>
    <row r="832046" spans="6:6" x14ac:dyDescent="0.25">
      <c r="F832046" s="195"/>
    </row>
    <row r="832047" spans="6:6" x14ac:dyDescent="0.25">
      <c r="F832047" s="195"/>
    </row>
    <row r="832048" spans="6:6" x14ac:dyDescent="0.25">
      <c r="F832048" s="195"/>
    </row>
    <row r="832049" spans="6:6" x14ac:dyDescent="0.25">
      <c r="F832049" s="195"/>
    </row>
    <row r="832050" spans="6:6" x14ac:dyDescent="0.25">
      <c r="F832050" s="195"/>
    </row>
    <row r="832051" spans="6:6" x14ac:dyDescent="0.25">
      <c r="F832051" s="195"/>
    </row>
    <row r="832052" spans="6:6" x14ac:dyDescent="0.25">
      <c r="F832052" s="195"/>
    </row>
    <row r="832053" spans="6:6" x14ac:dyDescent="0.25">
      <c r="F832053" s="195"/>
    </row>
    <row r="832054" spans="6:6" x14ac:dyDescent="0.25">
      <c r="F832054" s="195"/>
    </row>
    <row r="832055" spans="6:6" x14ac:dyDescent="0.25">
      <c r="F832055" s="195"/>
    </row>
    <row r="832056" spans="6:6" x14ac:dyDescent="0.25">
      <c r="F832056" s="195"/>
    </row>
    <row r="832057" spans="6:6" x14ac:dyDescent="0.25">
      <c r="F832057" s="195"/>
    </row>
    <row r="832058" spans="6:6" x14ac:dyDescent="0.25">
      <c r="F832058" s="195"/>
    </row>
    <row r="832059" spans="6:6" x14ac:dyDescent="0.25">
      <c r="F832059" s="195"/>
    </row>
    <row r="832060" spans="6:6" x14ac:dyDescent="0.25">
      <c r="F832060" s="195"/>
    </row>
    <row r="832061" spans="6:6" x14ac:dyDescent="0.25">
      <c r="F832061" s="195"/>
    </row>
    <row r="832062" spans="6:6" x14ac:dyDescent="0.25">
      <c r="F832062" s="195"/>
    </row>
    <row r="832063" spans="6:6" x14ac:dyDescent="0.25">
      <c r="F832063" s="195"/>
    </row>
    <row r="832064" spans="6:6" x14ac:dyDescent="0.25">
      <c r="F832064" s="195"/>
    </row>
    <row r="832065" spans="6:6" x14ac:dyDescent="0.25">
      <c r="F832065" s="195"/>
    </row>
    <row r="832066" spans="6:6" x14ac:dyDescent="0.25">
      <c r="F832066" s="195"/>
    </row>
    <row r="832067" spans="6:6" x14ac:dyDescent="0.25">
      <c r="F832067" s="195"/>
    </row>
    <row r="832068" spans="6:6" x14ac:dyDescent="0.25">
      <c r="F832068" s="195"/>
    </row>
    <row r="832069" spans="6:6" x14ac:dyDescent="0.25">
      <c r="F832069" s="195"/>
    </row>
    <row r="832070" spans="6:6" x14ac:dyDescent="0.25">
      <c r="F832070" s="195"/>
    </row>
    <row r="832071" spans="6:6" x14ac:dyDescent="0.25">
      <c r="F832071" s="195"/>
    </row>
    <row r="832072" spans="6:6" x14ac:dyDescent="0.25">
      <c r="F832072" s="195"/>
    </row>
    <row r="832073" spans="6:6" x14ac:dyDescent="0.25">
      <c r="F832073" s="195"/>
    </row>
    <row r="832074" spans="6:6" x14ac:dyDescent="0.25">
      <c r="F832074" s="195"/>
    </row>
    <row r="832075" spans="6:6" x14ac:dyDescent="0.25">
      <c r="F832075" s="195"/>
    </row>
    <row r="832076" spans="6:6" x14ac:dyDescent="0.25">
      <c r="F832076" s="195"/>
    </row>
    <row r="832077" spans="6:6" x14ac:dyDescent="0.25">
      <c r="F832077" s="195"/>
    </row>
    <row r="832078" spans="6:6" x14ac:dyDescent="0.25">
      <c r="F832078" s="195"/>
    </row>
    <row r="832079" spans="6:6" x14ac:dyDescent="0.25">
      <c r="F832079" s="195"/>
    </row>
    <row r="832080" spans="6:6" x14ac:dyDescent="0.25">
      <c r="F832080" s="195"/>
    </row>
    <row r="832081" spans="6:6" x14ac:dyDescent="0.25">
      <c r="F832081" s="195"/>
    </row>
    <row r="832082" spans="6:6" x14ac:dyDescent="0.25">
      <c r="F832082" s="195"/>
    </row>
    <row r="832083" spans="6:6" x14ac:dyDescent="0.25">
      <c r="F832083" s="195"/>
    </row>
    <row r="832084" spans="6:6" x14ac:dyDescent="0.25">
      <c r="F832084" s="195"/>
    </row>
    <row r="832085" spans="6:6" x14ac:dyDescent="0.25">
      <c r="F832085" s="195"/>
    </row>
    <row r="832086" spans="6:6" x14ac:dyDescent="0.25">
      <c r="F832086" s="195"/>
    </row>
    <row r="832087" spans="6:6" x14ac:dyDescent="0.25">
      <c r="F832087" s="195"/>
    </row>
    <row r="832088" spans="6:6" x14ac:dyDescent="0.25">
      <c r="F832088" s="195"/>
    </row>
    <row r="832089" spans="6:6" x14ac:dyDescent="0.25">
      <c r="F832089" s="195"/>
    </row>
    <row r="832090" spans="6:6" x14ac:dyDescent="0.25">
      <c r="F832090" s="195"/>
    </row>
    <row r="832091" spans="6:6" x14ac:dyDescent="0.25">
      <c r="F832091" s="195"/>
    </row>
    <row r="832092" spans="6:6" x14ac:dyDescent="0.25">
      <c r="F832092" s="195"/>
    </row>
    <row r="832093" spans="6:6" x14ac:dyDescent="0.25">
      <c r="F832093" s="195"/>
    </row>
    <row r="832094" spans="6:6" x14ac:dyDescent="0.25">
      <c r="F832094" s="195"/>
    </row>
    <row r="832095" spans="6:6" x14ac:dyDescent="0.25">
      <c r="F832095" s="195"/>
    </row>
    <row r="832096" spans="6:6" x14ac:dyDescent="0.25">
      <c r="F832096" s="195"/>
    </row>
    <row r="832097" spans="6:6" x14ac:dyDescent="0.25">
      <c r="F832097" s="195"/>
    </row>
    <row r="832098" spans="6:6" x14ac:dyDescent="0.25">
      <c r="F832098" s="195"/>
    </row>
    <row r="832099" spans="6:6" x14ac:dyDescent="0.25">
      <c r="F832099" s="195"/>
    </row>
    <row r="832100" spans="6:6" x14ac:dyDescent="0.25">
      <c r="F832100" s="195"/>
    </row>
    <row r="832101" spans="6:6" x14ac:dyDescent="0.25">
      <c r="F832101" s="195"/>
    </row>
    <row r="832102" spans="6:6" x14ac:dyDescent="0.25">
      <c r="F832102" s="195"/>
    </row>
    <row r="832103" spans="6:6" x14ac:dyDescent="0.25">
      <c r="F832103" s="195"/>
    </row>
    <row r="832104" spans="6:6" x14ac:dyDescent="0.25">
      <c r="F832104" s="195"/>
    </row>
    <row r="832105" spans="6:6" x14ac:dyDescent="0.25">
      <c r="F832105" s="195"/>
    </row>
    <row r="832106" spans="6:6" x14ac:dyDescent="0.25">
      <c r="F832106" s="195"/>
    </row>
    <row r="832107" spans="6:6" x14ac:dyDescent="0.25">
      <c r="F832107" s="195"/>
    </row>
    <row r="832108" spans="6:6" x14ac:dyDescent="0.25">
      <c r="F832108" s="195"/>
    </row>
    <row r="832109" spans="6:6" x14ac:dyDescent="0.25">
      <c r="F832109" s="195"/>
    </row>
    <row r="832110" spans="6:6" x14ac:dyDescent="0.25">
      <c r="F832110" s="195"/>
    </row>
    <row r="832111" spans="6:6" x14ac:dyDescent="0.25">
      <c r="F832111" s="195"/>
    </row>
    <row r="832112" spans="6:6" x14ac:dyDescent="0.25">
      <c r="F832112" s="195"/>
    </row>
    <row r="832113" spans="6:6" x14ac:dyDescent="0.25">
      <c r="F832113" s="195"/>
    </row>
    <row r="832114" spans="6:6" x14ac:dyDescent="0.25">
      <c r="F832114" s="195"/>
    </row>
    <row r="832115" spans="6:6" x14ac:dyDescent="0.25">
      <c r="F832115" s="195"/>
    </row>
    <row r="832116" spans="6:6" x14ac:dyDescent="0.25">
      <c r="F832116" s="195"/>
    </row>
    <row r="832117" spans="6:6" x14ac:dyDescent="0.25">
      <c r="F832117" s="195"/>
    </row>
    <row r="832118" spans="6:6" x14ac:dyDescent="0.25">
      <c r="F832118" s="195"/>
    </row>
    <row r="832119" spans="6:6" x14ac:dyDescent="0.25">
      <c r="F832119" s="195"/>
    </row>
    <row r="832120" spans="6:6" x14ac:dyDescent="0.25">
      <c r="F832120" s="195"/>
    </row>
    <row r="832121" spans="6:6" x14ac:dyDescent="0.25">
      <c r="F832121" s="195"/>
    </row>
    <row r="832122" spans="6:6" x14ac:dyDescent="0.25">
      <c r="F832122" s="195"/>
    </row>
    <row r="832123" spans="6:6" x14ac:dyDescent="0.25">
      <c r="F832123" s="195"/>
    </row>
    <row r="832124" spans="6:6" x14ac:dyDescent="0.25">
      <c r="F832124" s="195"/>
    </row>
    <row r="832125" spans="6:6" x14ac:dyDescent="0.25">
      <c r="F832125" s="195"/>
    </row>
    <row r="832126" spans="6:6" x14ac:dyDescent="0.25">
      <c r="F832126" s="195"/>
    </row>
    <row r="832127" spans="6:6" x14ac:dyDescent="0.25">
      <c r="F832127" s="195"/>
    </row>
    <row r="832128" spans="6:6" x14ac:dyDescent="0.25">
      <c r="F832128" s="195"/>
    </row>
    <row r="832129" spans="6:6" x14ac:dyDescent="0.25">
      <c r="F832129" s="195"/>
    </row>
    <row r="832130" spans="6:6" x14ac:dyDescent="0.25">
      <c r="F832130" s="195"/>
    </row>
    <row r="832131" spans="6:6" x14ac:dyDescent="0.25">
      <c r="F832131" s="195"/>
    </row>
    <row r="832132" spans="6:6" x14ac:dyDescent="0.25">
      <c r="F832132" s="195"/>
    </row>
    <row r="832133" spans="6:6" x14ac:dyDescent="0.25">
      <c r="F832133" s="195"/>
    </row>
    <row r="832134" spans="6:6" x14ac:dyDescent="0.25">
      <c r="F832134" s="195"/>
    </row>
    <row r="832135" spans="6:6" x14ac:dyDescent="0.25">
      <c r="F832135" s="195"/>
    </row>
    <row r="832136" spans="6:6" x14ac:dyDescent="0.25">
      <c r="F832136" s="195"/>
    </row>
    <row r="832137" spans="6:6" x14ac:dyDescent="0.25">
      <c r="F832137" s="195"/>
    </row>
    <row r="832138" spans="6:6" x14ac:dyDescent="0.25">
      <c r="F832138" s="195"/>
    </row>
    <row r="832139" spans="6:6" x14ac:dyDescent="0.25">
      <c r="F832139" s="195"/>
    </row>
    <row r="832140" spans="6:6" x14ac:dyDescent="0.25">
      <c r="F832140" s="195"/>
    </row>
    <row r="832141" spans="6:6" x14ac:dyDescent="0.25">
      <c r="F832141" s="195"/>
    </row>
    <row r="832142" spans="6:6" x14ac:dyDescent="0.25">
      <c r="F832142" s="195"/>
    </row>
    <row r="832143" spans="6:6" x14ac:dyDescent="0.25">
      <c r="F832143" s="195"/>
    </row>
    <row r="832144" spans="6:6" x14ac:dyDescent="0.25">
      <c r="F832144" s="195"/>
    </row>
    <row r="832145" spans="6:6" x14ac:dyDescent="0.25">
      <c r="F832145" s="195"/>
    </row>
    <row r="832146" spans="6:6" x14ac:dyDescent="0.25">
      <c r="F832146" s="195"/>
    </row>
    <row r="832147" spans="6:6" x14ac:dyDescent="0.25">
      <c r="F832147" s="195"/>
    </row>
    <row r="832148" spans="6:6" x14ac:dyDescent="0.25">
      <c r="F832148" s="195"/>
    </row>
    <row r="832149" spans="6:6" x14ac:dyDescent="0.25">
      <c r="F832149" s="195"/>
    </row>
    <row r="832150" spans="6:6" x14ac:dyDescent="0.25">
      <c r="F832150" s="195"/>
    </row>
    <row r="832151" spans="6:6" x14ac:dyDescent="0.25">
      <c r="F832151" s="195"/>
    </row>
    <row r="832152" spans="6:6" x14ac:dyDescent="0.25">
      <c r="F832152" s="195"/>
    </row>
    <row r="832153" spans="6:6" x14ac:dyDescent="0.25">
      <c r="F832153" s="195"/>
    </row>
    <row r="832154" spans="6:6" x14ac:dyDescent="0.25">
      <c r="F832154" s="195"/>
    </row>
    <row r="832155" spans="6:6" x14ac:dyDescent="0.25">
      <c r="F832155" s="195"/>
    </row>
    <row r="832156" spans="6:6" x14ac:dyDescent="0.25">
      <c r="F832156" s="195"/>
    </row>
    <row r="832157" spans="6:6" x14ac:dyDescent="0.25">
      <c r="F832157" s="195"/>
    </row>
    <row r="832158" spans="6:6" x14ac:dyDescent="0.25">
      <c r="F832158" s="195"/>
    </row>
    <row r="832159" spans="6:6" x14ac:dyDescent="0.25">
      <c r="F832159" s="195"/>
    </row>
    <row r="832160" spans="6:6" x14ac:dyDescent="0.25">
      <c r="F832160" s="195"/>
    </row>
    <row r="832161" spans="6:6" x14ac:dyDescent="0.25">
      <c r="F832161" s="195"/>
    </row>
    <row r="832162" spans="6:6" x14ac:dyDescent="0.25">
      <c r="F832162" s="195"/>
    </row>
    <row r="832163" spans="6:6" x14ac:dyDescent="0.25">
      <c r="F832163" s="195"/>
    </row>
    <row r="832164" spans="6:6" x14ac:dyDescent="0.25">
      <c r="F832164" s="195"/>
    </row>
    <row r="832165" spans="6:6" x14ac:dyDescent="0.25">
      <c r="F832165" s="195"/>
    </row>
    <row r="832166" spans="6:6" x14ac:dyDescent="0.25">
      <c r="F832166" s="195"/>
    </row>
    <row r="832167" spans="6:6" x14ac:dyDescent="0.25">
      <c r="F832167" s="195"/>
    </row>
    <row r="832168" spans="6:6" x14ac:dyDescent="0.25">
      <c r="F832168" s="195"/>
    </row>
    <row r="832169" spans="6:6" x14ac:dyDescent="0.25">
      <c r="F832169" s="195"/>
    </row>
    <row r="832170" spans="6:6" x14ac:dyDescent="0.25">
      <c r="F832170" s="195"/>
    </row>
    <row r="832171" spans="6:6" x14ac:dyDescent="0.25">
      <c r="F832171" s="195"/>
    </row>
    <row r="832172" spans="6:6" x14ac:dyDescent="0.25">
      <c r="F832172" s="195"/>
    </row>
    <row r="832173" spans="6:6" x14ac:dyDescent="0.25">
      <c r="F832173" s="195"/>
    </row>
    <row r="832174" spans="6:6" x14ac:dyDescent="0.25">
      <c r="F832174" s="195"/>
    </row>
    <row r="832175" spans="6:6" x14ac:dyDescent="0.25">
      <c r="F832175" s="195"/>
    </row>
    <row r="832176" spans="6:6" x14ac:dyDescent="0.25">
      <c r="F832176" s="195"/>
    </row>
    <row r="832177" spans="6:6" x14ac:dyDescent="0.25">
      <c r="F832177" s="195"/>
    </row>
    <row r="832178" spans="6:6" x14ac:dyDescent="0.25">
      <c r="F832178" s="195"/>
    </row>
    <row r="832179" spans="6:6" x14ac:dyDescent="0.25">
      <c r="F832179" s="195"/>
    </row>
    <row r="832180" spans="6:6" x14ac:dyDescent="0.25">
      <c r="F832180" s="195"/>
    </row>
    <row r="832181" spans="6:6" x14ac:dyDescent="0.25">
      <c r="F832181" s="195"/>
    </row>
    <row r="832182" spans="6:6" x14ac:dyDescent="0.25">
      <c r="F832182" s="195"/>
    </row>
    <row r="832183" spans="6:6" x14ac:dyDescent="0.25">
      <c r="F832183" s="195"/>
    </row>
    <row r="832184" spans="6:6" x14ac:dyDescent="0.25">
      <c r="F832184" s="195"/>
    </row>
    <row r="832185" spans="6:6" x14ac:dyDescent="0.25">
      <c r="F832185" s="195"/>
    </row>
    <row r="832186" spans="6:6" x14ac:dyDescent="0.25">
      <c r="F832186" s="195"/>
    </row>
    <row r="832187" spans="6:6" x14ac:dyDescent="0.25">
      <c r="F832187" s="195"/>
    </row>
    <row r="832188" spans="6:6" x14ac:dyDescent="0.25">
      <c r="F832188" s="195"/>
    </row>
    <row r="832189" spans="6:6" x14ac:dyDescent="0.25">
      <c r="F832189" s="195"/>
    </row>
    <row r="832190" spans="6:6" x14ac:dyDescent="0.25">
      <c r="F832190" s="195"/>
    </row>
    <row r="832191" spans="6:6" x14ac:dyDescent="0.25">
      <c r="F832191" s="195"/>
    </row>
    <row r="832192" spans="6:6" x14ac:dyDescent="0.25">
      <c r="F832192" s="195"/>
    </row>
    <row r="832193" spans="6:6" x14ac:dyDescent="0.25">
      <c r="F832193" s="195"/>
    </row>
    <row r="832194" spans="6:6" x14ac:dyDescent="0.25">
      <c r="F832194" s="195"/>
    </row>
    <row r="832195" spans="6:6" x14ac:dyDescent="0.25">
      <c r="F832195" s="195"/>
    </row>
    <row r="832196" spans="6:6" x14ac:dyDescent="0.25">
      <c r="F832196" s="195"/>
    </row>
    <row r="832197" spans="6:6" x14ac:dyDescent="0.25">
      <c r="F832197" s="195"/>
    </row>
    <row r="832198" spans="6:6" x14ac:dyDescent="0.25">
      <c r="F832198" s="195"/>
    </row>
    <row r="832199" spans="6:6" x14ac:dyDescent="0.25">
      <c r="F832199" s="195"/>
    </row>
    <row r="832200" spans="6:6" x14ac:dyDescent="0.25">
      <c r="F832200" s="195"/>
    </row>
    <row r="832201" spans="6:6" x14ac:dyDescent="0.25">
      <c r="F832201" s="195"/>
    </row>
    <row r="832202" spans="6:6" x14ac:dyDescent="0.25">
      <c r="F832202" s="195"/>
    </row>
    <row r="832203" spans="6:6" x14ac:dyDescent="0.25">
      <c r="F832203" s="195"/>
    </row>
    <row r="832204" spans="6:6" x14ac:dyDescent="0.25">
      <c r="F832204" s="195"/>
    </row>
    <row r="832205" spans="6:6" x14ac:dyDescent="0.25">
      <c r="F832205" s="195"/>
    </row>
    <row r="832206" spans="6:6" x14ac:dyDescent="0.25">
      <c r="F832206" s="195"/>
    </row>
    <row r="832207" spans="6:6" x14ac:dyDescent="0.25">
      <c r="F832207" s="195"/>
    </row>
    <row r="832208" spans="6:6" x14ac:dyDescent="0.25">
      <c r="F832208" s="195"/>
    </row>
    <row r="832209" spans="6:6" x14ac:dyDescent="0.25">
      <c r="F832209" s="195"/>
    </row>
    <row r="832210" spans="6:6" x14ac:dyDescent="0.25">
      <c r="F832210" s="195"/>
    </row>
    <row r="832211" spans="6:6" x14ac:dyDescent="0.25">
      <c r="F832211" s="195"/>
    </row>
    <row r="832212" spans="6:6" x14ac:dyDescent="0.25">
      <c r="F832212" s="195"/>
    </row>
    <row r="832213" spans="6:6" x14ac:dyDescent="0.25">
      <c r="F832213" s="195"/>
    </row>
    <row r="832214" spans="6:6" x14ac:dyDescent="0.25">
      <c r="F832214" s="195"/>
    </row>
    <row r="832215" spans="6:6" x14ac:dyDescent="0.25">
      <c r="F832215" s="195"/>
    </row>
    <row r="832216" spans="6:6" x14ac:dyDescent="0.25">
      <c r="F832216" s="195"/>
    </row>
    <row r="832217" spans="6:6" x14ac:dyDescent="0.25">
      <c r="F832217" s="195"/>
    </row>
    <row r="832218" spans="6:6" x14ac:dyDescent="0.25">
      <c r="F832218" s="195"/>
    </row>
    <row r="832219" spans="6:6" x14ac:dyDescent="0.25">
      <c r="F832219" s="195"/>
    </row>
    <row r="832220" spans="6:6" x14ac:dyDescent="0.25">
      <c r="F832220" s="195"/>
    </row>
    <row r="832221" spans="6:6" x14ac:dyDescent="0.25">
      <c r="F832221" s="195"/>
    </row>
    <row r="832222" spans="6:6" x14ac:dyDescent="0.25">
      <c r="F832222" s="195"/>
    </row>
    <row r="832223" spans="6:6" x14ac:dyDescent="0.25">
      <c r="F832223" s="195"/>
    </row>
    <row r="832224" spans="6:6" x14ac:dyDescent="0.25">
      <c r="F832224" s="195"/>
    </row>
    <row r="832225" spans="6:6" x14ac:dyDescent="0.25">
      <c r="F832225" s="195"/>
    </row>
    <row r="832226" spans="6:6" x14ac:dyDescent="0.25">
      <c r="F832226" s="195"/>
    </row>
    <row r="832227" spans="6:6" x14ac:dyDescent="0.25">
      <c r="F832227" s="195"/>
    </row>
    <row r="832228" spans="6:6" x14ac:dyDescent="0.25">
      <c r="F832228" s="195"/>
    </row>
    <row r="832229" spans="6:6" x14ac:dyDescent="0.25">
      <c r="F832229" s="195"/>
    </row>
    <row r="832230" spans="6:6" x14ac:dyDescent="0.25">
      <c r="F832230" s="195"/>
    </row>
    <row r="832231" spans="6:6" x14ac:dyDescent="0.25">
      <c r="F832231" s="195"/>
    </row>
    <row r="832232" spans="6:6" x14ac:dyDescent="0.25">
      <c r="F832232" s="195"/>
    </row>
    <row r="832233" spans="6:6" x14ac:dyDescent="0.25">
      <c r="F832233" s="195"/>
    </row>
    <row r="832234" spans="6:6" x14ac:dyDescent="0.25">
      <c r="F832234" s="195"/>
    </row>
    <row r="832235" spans="6:6" x14ac:dyDescent="0.25">
      <c r="F832235" s="195"/>
    </row>
    <row r="832236" spans="6:6" x14ac:dyDescent="0.25">
      <c r="F832236" s="195"/>
    </row>
    <row r="832237" spans="6:6" x14ac:dyDescent="0.25">
      <c r="F832237" s="195"/>
    </row>
    <row r="832238" spans="6:6" x14ac:dyDescent="0.25">
      <c r="F832238" s="195"/>
    </row>
    <row r="832239" spans="6:6" x14ac:dyDescent="0.25">
      <c r="F832239" s="195"/>
    </row>
    <row r="832240" spans="6:6" x14ac:dyDescent="0.25">
      <c r="F832240" s="195"/>
    </row>
    <row r="832241" spans="6:6" x14ac:dyDescent="0.25">
      <c r="F832241" s="195"/>
    </row>
    <row r="832242" spans="6:6" x14ac:dyDescent="0.25">
      <c r="F832242" s="195"/>
    </row>
    <row r="832243" spans="6:6" x14ac:dyDescent="0.25">
      <c r="F832243" s="195"/>
    </row>
    <row r="832244" spans="6:6" x14ac:dyDescent="0.25">
      <c r="F832244" s="195"/>
    </row>
    <row r="832245" spans="6:6" x14ac:dyDescent="0.25">
      <c r="F832245" s="195"/>
    </row>
    <row r="832246" spans="6:6" x14ac:dyDescent="0.25">
      <c r="F832246" s="195"/>
    </row>
    <row r="832247" spans="6:6" x14ac:dyDescent="0.25">
      <c r="F832247" s="195"/>
    </row>
    <row r="832248" spans="6:6" x14ac:dyDescent="0.25">
      <c r="F832248" s="195"/>
    </row>
    <row r="832249" spans="6:6" x14ac:dyDescent="0.25">
      <c r="F832249" s="195"/>
    </row>
    <row r="832250" spans="6:6" x14ac:dyDescent="0.25">
      <c r="F832250" s="195"/>
    </row>
    <row r="832251" spans="6:6" x14ac:dyDescent="0.25">
      <c r="F832251" s="195"/>
    </row>
    <row r="832252" spans="6:6" x14ac:dyDescent="0.25">
      <c r="F832252" s="195"/>
    </row>
    <row r="832253" spans="6:6" x14ac:dyDescent="0.25">
      <c r="F832253" s="195"/>
    </row>
    <row r="832254" spans="6:6" x14ac:dyDescent="0.25">
      <c r="F832254" s="195"/>
    </row>
    <row r="832255" spans="6:6" x14ac:dyDescent="0.25">
      <c r="F832255" s="195"/>
    </row>
    <row r="832256" spans="6:6" x14ac:dyDescent="0.25">
      <c r="F832256" s="195"/>
    </row>
    <row r="832257" spans="6:6" x14ac:dyDescent="0.25">
      <c r="F832257" s="195"/>
    </row>
    <row r="832258" spans="6:6" x14ac:dyDescent="0.25">
      <c r="F832258" s="195"/>
    </row>
    <row r="832259" spans="6:6" x14ac:dyDescent="0.25">
      <c r="F832259" s="195"/>
    </row>
    <row r="832260" spans="6:6" x14ac:dyDescent="0.25">
      <c r="F832260" s="195"/>
    </row>
    <row r="832261" spans="6:6" x14ac:dyDescent="0.25">
      <c r="F832261" s="195"/>
    </row>
    <row r="832262" spans="6:6" x14ac:dyDescent="0.25">
      <c r="F832262" s="195"/>
    </row>
    <row r="832263" spans="6:6" x14ac:dyDescent="0.25">
      <c r="F832263" s="195"/>
    </row>
    <row r="832264" spans="6:6" x14ac:dyDescent="0.25">
      <c r="F832264" s="195"/>
    </row>
    <row r="832265" spans="6:6" x14ac:dyDescent="0.25">
      <c r="F832265" s="195"/>
    </row>
    <row r="832266" spans="6:6" x14ac:dyDescent="0.25">
      <c r="F832266" s="195"/>
    </row>
    <row r="832267" spans="6:6" x14ac:dyDescent="0.25">
      <c r="F832267" s="195"/>
    </row>
    <row r="832268" spans="6:6" x14ac:dyDescent="0.25">
      <c r="F832268" s="195"/>
    </row>
    <row r="832269" spans="6:6" x14ac:dyDescent="0.25">
      <c r="F832269" s="195"/>
    </row>
    <row r="832270" spans="6:6" x14ac:dyDescent="0.25">
      <c r="F832270" s="195"/>
    </row>
    <row r="832271" spans="6:6" x14ac:dyDescent="0.25">
      <c r="F832271" s="195"/>
    </row>
    <row r="832272" spans="6:6" x14ac:dyDescent="0.25">
      <c r="F832272" s="195"/>
    </row>
    <row r="832273" spans="6:6" x14ac:dyDescent="0.25">
      <c r="F832273" s="195"/>
    </row>
    <row r="832274" spans="6:6" x14ac:dyDescent="0.25">
      <c r="F832274" s="195"/>
    </row>
    <row r="832275" spans="6:6" x14ac:dyDescent="0.25">
      <c r="F832275" s="195"/>
    </row>
    <row r="832276" spans="6:6" x14ac:dyDescent="0.25">
      <c r="F832276" s="195"/>
    </row>
    <row r="832277" spans="6:6" x14ac:dyDescent="0.25">
      <c r="F832277" s="195"/>
    </row>
    <row r="832278" spans="6:6" x14ac:dyDescent="0.25">
      <c r="F832278" s="195"/>
    </row>
    <row r="832279" spans="6:6" x14ac:dyDescent="0.25">
      <c r="F832279" s="195"/>
    </row>
    <row r="832280" spans="6:6" x14ac:dyDescent="0.25">
      <c r="F832280" s="195"/>
    </row>
    <row r="832281" spans="6:6" x14ac:dyDescent="0.25">
      <c r="F832281" s="195"/>
    </row>
    <row r="832282" spans="6:6" x14ac:dyDescent="0.25">
      <c r="F832282" s="195"/>
    </row>
    <row r="832283" spans="6:6" x14ac:dyDescent="0.25">
      <c r="F832283" s="195"/>
    </row>
    <row r="832284" spans="6:6" x14ac:dyDescent="0.25">
      <c r="F832284" s="195"/>
    </row>
    <row r="832285" spans="6:6" x14ac:dyDescent="0.25">
      <c r="F832285" s="195"/>
    </row>
    <row r="832286" spans="6:6" x14ac:dyDescent="0.25">
      <c r="F832286" s="195"/>
    </row>
    <row r="832287" spans="6:6" x14ac:dyDescent="0.25">
      <c r="F832287" s="195"/>
    </row>
    <row r="832288" spans="6:6" x14ac:dyDescent="0.25">
      <c r="F832288" s="195"/>
    </row>
    <row r="832289" spans="6:6" x14ac:dyDescent="0.25">
      <c r="F832289" s="195"/>
    </row>
    <row r="832290" spans="6:6" x14ac:dyDescent="0.25">
      <c r="F832290" s="195"/>
    </row>
    <row r="832291" spans="6:6" x14ac:dyDescent="0.25">
      <c r="F832291" s="195"/>
    </row>
    <row r="832292" spans="6:6" x14ac:dyDescent="0.25">
      <c r="F832292" s="195"/>
    </row>
    <row r="832293" spans="6:6" x14ac:dyDescent="0.25">
      <c r="F832293" s="195"/>
    </row>
    <row r="832294" spans="6:6" x14ac:dyDescent="0.25">
      <c r="F832294" s="195"/>
    </row>
    <row r="832295" spans="6:6" x14ac:dyDescent="0.25">
      <c r="F832295" s="195"/>
    </row>
    <row r="832296" spans="6:6" x14ac:dyDescent="0.25">
      <c r="F832296" s="195"/>
    </row>
    <row r="832297" spans="6:6" x14ac:dyDescent="0.25">
      <c r="F832297" s="195"/>
    </row>
    <row r="832298" spans="6:6" x14ac:dyDescent="0.25">
      <c r="F832298" s="195"/>
    </row>
    <row r="832299" spans="6:6" x14ac:dyDescent="0.25">
      <c r="F832299" s="195"/>
    </row>
    <row r="832300" spans="6:6" x14ac:dyDescent="0.25">
      <c r="F832300" s="195"/>
    </row>
    <row r="832301" spans="6:6" x14ac:dyDescent="0.25">
      <c r="F832301" s="195"/>
    </row>
    <row r="832302" spans="6:6" x14ac:dyDescent="0.25">
      <c r="F832302" s="195"/>
    </row>
    <row r="832303" spans="6:6" x14ac:dyDescent="0.25">
      <c r="F832303" s="195"/>
    </row>
    <row r="832304" spans="6:6" x14ac:dyDescent="0.25">
      <c r="F832304" s="195"/>
    </row>
    <row r="832305" spans="6:6" x14ac:dyDescent="0.25">
      <c r="F832305" s="195"/>
    </row>
    <row r="832306" spans="6:6" x14ac:dyDescent="0.25">
      <c r="F832306" s="195"/>
    </row>
    <row r="832307" spans="6:6" x14ac:dyDescent="0.25">
      <c r="F832307" s="195"/>
    </row>
    <row r="832308" spans="6:6" x14ac:dyDescent="0.25">
      <c r="F832308" s="195"/>
    </row>
    <row r="832309" spans="6:6" x14ac:dyDescent="0.25">
      <c r="F832309" s="195"/>
    </row>
    <row r="832310" spans="6:6" x14ac:dyDescent="0.25">
      <c r="F832310" s="195"/>
    </row>
    <row r="832311" spans="6:6" x14ac:dyDescent="0.25">
      <c r="F832311" s="195"/>
    </row>
    <row r="832312" spans="6:6" x14ac:dyDescent="0.25">
      <c r="F832312" s="195"/>
    </row>
    <row r="837430" spans="6:6" x14ac:dyDescent="0.25">
      <c r="F837430" s="195"/>
    </row>
    <row r="837431" spans="6:6" x14ac:dyDescent="0.25">
      <c r="F837431" s="195"/>
    </row>
    <row r="837432" spans="6:6" x14ac:dyDescent="0.25">
      <c r="F837432" s="195"/>
    </row>
    <row r="837433" spans="6:6" x14ac:dyDescent="0.25">
      <c r="F837433" s="195"/>
    </row>
    <row r="837434" spans="6:6" x14ac:dyDescent="0.25">
      <c r="F837434" s="195"/>
    </row>
    <row r="837435" spans="6:6" x14ac:dyDescent="0.25">
      <c r="F837435" s="195"/>
    </row>
    <row r="837436" spans="6:6" x14ac:dyDescent="0.25">
      <c r="F837436" s="195"/>
    </row>
    <row r="837437" spans="6:6" x14ac:dyDescent="0.25">
      <c r="F837437" s="195"/>
    </row>
    <row r="837438" spans="6:6" x14ac:dyDescent="0.25">
      <c r="F837438" s="195"/>
    </row>
    <row r="837439" spans="6:6" x14ac:dyDescent="0.25">
      <c r="F837439" s="195"/>
    </row>
    <row r="837440" spans="6:6" x14ac:dyDescent="0.25">
      <c r="F837440" s="195"/>
    </row>
    <row r="837441" spans="6:6" x14ac:dyDescent="0.25">
      <c r="F837441" s="195"/>
    </row>
    <row r="837442" spans="6:6" x14ac:dyDescent="0.25">
      <c r="F837442" s="195"/>
    </row>
    <row r="837443" spans="6:6" x14ac:dyDescent="0.25">
      <c r="F837443" s="195"/>
    </row>
    <row r="837444" spans="6:6" x14ac:dyDescent="0.25">
      <c r="F837444" s="195"/>
    </row>
    <row r="837445" spans="6:6" x14ac:dyDescent="0.25">
      <c r="F837445" s="195"/>
    </row>
    <row r="837446" spans="6:6" x14ac:dyDescent="0.25">
      <c r="F837446" s="195"/>
    </row>
    <row r="837447" spans="6:6" x14ac:dyDescent="0.25">
      <c r="F837447" s="195"/>
    </row>
    <row r="837448" spans="6:6" x14ac:dyDescent="0.25">
      <c r="F837448" s="195"/>
    </row>
    <row r="837449" spans="6:6" x14ac:dyDescent="0.25">
      <c r="F837449" s="195"/>
    </row>
    <row r="837450" spans="6:6" x14ac:dyDescent="0.25">
      <c r="F837450" s="195"/>
    </row>
    <row r="837451" spans="6:6" x14ac:dyDescent="0.25">
      <c r="F837451" s="195"/>
    </row>
    <row r="837452" spans="6:6" x14ac:dyDescent="0.25">
      <c r="F837452" s="195"/>
    </row>
    <row r="837453" spans="6:6" x14ac:dyDescent="0.25">
      <c r="F837453" s="195"/>
    </row>
    <row r="837454" spans="6:6" x14ac:dyDescent="0.25">
      <c r="F837454" s="195"/>
    </row>
    <row r="837455" spans="6:6" x14ac:dyDescent="0.25">
      <c r="F837455" s="195"/>
    </row>
    <row r="837456" spans="6:6" x14ac:dyDescent="0.25">
      <c r="F837456" s="195"/>
    </row>
    <row r="837457" spans="6:6" x14ac:dyDescent="0.25">
      <c r="F837457" s="195"/>
    </row>
    <row r="837458" spans="6:6" x14ac:dyDescent="0.25">
      <c r="F837458" s="195"/>
    </row>
    <row r="837459" spans="6:6" x14ac:dyDescent="0.25">
      <c r="F837459" s="195"/>
    </row>
    <row r="837460" spans="6:6" x14ac:dyDescent="0.25">
      <c r="F837460" s="195"/>
    </row>
    <row r="837461" spans="6:6" x14ac:dyDescent="0.25">
      <c r="F837461" s="195"/>
    </row>
    <row r="837462" spans="6:6" x14ac:dyDescent="0.25">
      <c r="F837462" s="195"/>
    </row>
    <row r="837463" spans="6:6" x14ac:dyDescent="0.25">
      <c r="F837463" s="195"/>
    </row>
    <row r="837464" spans="6:6" x14ac:dyDescent="0.25">
      <c r="F837464" s="195"/>
    </row>
    <row r="837465" spans="6:6" x14ac:dyDescent="0.25">
      <c r="F837465" s="195"/>
    </row>
    <row r="837466" spans="6:6" x14ac:dyDescent="0.25">
      <c r="F837466" s="195"/>
    </row>
    <row r="837467" spans="6:6" x14ac:dyDescent="0.25">
      <c r="F837467" s="195"/>
    </row>
    <row r="837468" spans="6:6" x14ac:dyDescent="0.25">
      <c r="F837468" s="195"/>
    </row>
    <row r="837469" spans="6:6" x14ac:dyDescent="0.25">
      <c r="F837469" s="195"/>
    </row>
    <row r="837470" spans="6:6" x14ac:dyDescent="0.25">
      <c r="F837470" s="195"/>
    </row>
    <row r="837471" spans="6:6" x14ac:dyDescent="0.25">
      <c r="F837471" s="195"/>
    </row>
    <row r="837472" spans="6:6" x14ac:dyDescent="0.25">
      <c r="F837472" s="195"/>
    </row>
    <row r="837473" spans="6:6" x14ac:dyDescent="0.25">
      <c r="F837473" s="195"/>
    </row>
    <row r="837474" spans="6:6" x14ac:dyDescent="0.25">
      <c r="F837474" s="195"/>
    </row>
    <row r="837475" spans="6:6" x14ac:dyDescent="0.25">
      <c r="F837475" s="195"/>
    </row>
    <row r="837476" spans="6:6" x14ac:dyDescent="0.25">
      <c r="F837476" s="195"/>
    </row>
    <row r="837477" spans="6:6" x14ac:dyDescent="0.25">
      <c r="F837477" s="195"/>
    </row>
    <row r="837478" spans="6:6" x14ac:dyDescent="0.25">
      <c r="F837478" s="195"/>
    </row>
    <row r="837479" spans="6:6" x14ac:dyDescent="0.25">
      <c r="F837479" s="195"/>
    </row>
    <row r="837480" spans="6:6" x14ac:dyDescent="0.25">
      <c r="F837480" s="195"/>
    </row>
    <row r="837481" spans="6:6" x14ac:dyDescent="0.25">
      <c r="F837481" s="195"/>
    </row>
    <row r="837482" spans="6:6" x14ac:dyDescent="0.25">
      <c r="F837482" s="195"/>
    </row>
    <row r="837483" spans="6:6" x14ac:dyDescent="0.25">
      <c r="F837483" s="195"/>
    </row>
    <row r="837484" spans="6:6" x14ac:dyDescent="0.25">
      <c r="F837484" s="195"/>
    </row>
    <row r="837485" spans="6:6" x14ac:dyDescent="0.25">
      <c r="F837485" s="195"/>
    </row>
    <row r="837486" spans="6:6" x14ac:dyDescent="0.25">
      <c r="F837486" s="195"/>
    </row>
    <row r="837487" spans="6:6" x14ac:dyDescent="0.25">
      <c r="F837487" s="195"/>
    </row>
    <row r="837488" spans="6:6" x14ac:dyDescent="0.25">
      <c r="F837488" s="195"/>
    </row>
    <row r="837489" spans="6:6" x14ac:dyDescent="0.25">
      <c r="F837489" s="195"/>
    </row>
    <row r="837490" spans="6:6" x14ac:dyDescent="0.25">
      <c r="F837490" s="195"/>
    </row>
    <row r="837491" spans="6:6" x14ac:dyDescent="0.25">
      <c r="F837491" s="195"/>
    </row>
    <row r="837492" spans="6:6" x14ac:dyDescent="0.25">
      <c r="F837492" s="195"/>
    </row>
    <row r="837493" spans="6:6" x14ac:dyDescent="0.25">
      <c r="F837493" s="195"/>
    </row>
    <row r="837494" spans="6:6" x14ac:dyDescent="0.25">
      <c r="F837494" s="195"/>
    </row>
    <row r="837495" spans="6:6" x14ac:dyDescent="0.25">
      <c r="F837495" s="195"/>
    </row>
    <row r="837496" spans="6:6" x14ac:dyDescent="0.25">
      <c r="F837496" s="195"/>
    </row>
    <row r="837497" spans="6:6" x14ac:dyDescent="0.25">
      <c r="F837497" s="195"/>
    </row>
    <row r="837498" spans="6:6" x14ac:dyDescent="0.25">
      <c r="F837498" s="195"/>
    </row>
    <row r="837499" spans="6:6" x14ac:dyDescent="0.25">
      <c r="F837499" s="195"/>
    </row>
    <row r="837500" spans="6:6" x14ac:dyDescent="0.25">
      <c r="F837500" s="195"/>
    </row>
    <row r="837501" spans="6:6" x14ac:dyDescent="0.25">
      <c r="F837501" s="195"/>
    </row>
    <row r="837502" spans="6:6" x14ac:dyDescent="0.25">
      <c r="F837502" s="195"/>
    </row>
    <row r="837503" spans="6:6" x14ac:dyDescent="0.25">
      <c r="F837503" s="195"/>
    </row>
    <row r="837504" spans="6:6" x14ac:dyDescent="0.25">
      <c r="F837504" s="195"/>
    </row>
    <row r="837505" spans="6:6" x14ac:dyDescent="0.25">
      <c r="F837505" s="195"/>
    </row>
    <row r="837506" spans="6:6" x14ac:dyDescent="0.25">
      <c r="F837506" s="195"/>
    </row>
    <row r="837507" spans="6:6" x14ac:dyDescent="0.25">
      <c r="F837507" s="195"/>
    </row>
    <row r="837508" spans="6:6" x14ac:dyDescent="0.25">
      <c r="F837508" s="195"/>
    </row>
    <row r="837509" spans="6:6" x14ac:dyDescent="0.25">
      <c r="F837509" s="195"/>
    </row>
    <row r="837510" spans="6:6" x14ac:dyDescent="0.25">
      <c r="F837510" s="195"/>
    </row>
    <row r="837511" spans="6:6" x14ac:dyDescent="0.25">
      <c r="F837511" s="195"/>
    </row>
    <row r="837512" spans="6:6" x14ac:dyDescent="0.25">
      <c r="F837512" s="195"/>
    </row>
    <row r="837513" spans="6:6" x14ac:dyDescent="0.25">
      <c r="F837513" s="195"/>
    </row>
    <row r="837514" spans="6:6" x14ac:dyDescent="0.25">
      <c r="F837514" s="195"/>
    </row>
    <row r="837515" spans="6:6" x14ac:dyDescent="0.25">
      <c r="F837515" s="195"/>
    </row>
    <row r="837516" spans="6:6" x14ac:dyDescent="0.25">
      <c r="F837516" s="195"/>
    </row>
    <row r="837517" spans="6:6" x14ac:dyDescent="0.25">
      <c r="F837517" s="195"/>
    </row>
    <row r="837518" spans="6:6" x14ac:dyDescent="0.25">
      <c r="F837518" s="195"/>
    </row>
    <row r="837519" spans="6:6" x14ac:dyDescent="0.25">
      <c r="F837519" s="195"/>
    </row>
    <row r="837520" spans="6:6" x14ac:dyDescent="0.25">
      <c r="F837520" s="195"/>
    </row>
    <row r="837521" spans="6:6" x14ac:dyDescent="0.25">
      <c r="F837521" s="195"/>
    </row>
    <row r="837522" spans="6:6" x14ac:dyDescent="0.25">
      <c r="F837522" s="195"/>
    </row>
    <row r="837523" spans="6:6" x14ac:dyDescent="0.25">
      <c r="F837523" s="195"/>
    </row>
    <row r="837524" spans="6:6" x14ac:dyDescent="0.25">
      <c r="F837524" s="195"/>
    </row>
    <row r="837525" spans="6:6" x14ac:dyDescent="0.25">
      <c r="F837525" s="195"/>
    </row>
    <row r="837526" spans="6:6" x14ac:dyDescent="0.25">
      <c r="F837526" s="195"/>
    </row>
    <row r="837527" spans="6:6" x14ac:dyDescent="0.25">
      <c r="F837527" s="195"/>
    </row>
    <row r="837528" spans="6:6" x14ac:dyDescent="0.25">
      <c r="F837528" s="195"/>
    </row>
    <row r="837529" spans="6:6" x14ac:dyDescent="0.25">
      <c r="F837529" s="195"/>
    </row>
    <row r="837530" spans="6:6" x14ac:dyDescent="0.25">
      <c r="F837530" s="195"/>
    </row>
    <row r="837531" spans="6:6" x14ac:dyDescent="0.25">
      <c r="F837531" s="195"/>
    </row>
    <row r="837532" spans="6:6" x14ac:dyDescent="0.25">
      <c r="F837532" s="195"/>
    </row>
    <row r="837533" spans="6:6" x14ac:dyDescent="0.25">
      <c r="F837533" s="195"/>
    </row>
    <row r="837534" spans="6:6" x14ac:dyDescent="0.25">
      <c r="F837534" s="195"/>
    </row>
    <row r="837535" spans="6:6" x14ac:dyDescent="0.25">
      <c r="F837535" s="195"/>
    </row>
    <row r="837536" spans="6:6" x14ac:dyDescent="0.25">
      <c r="F837536" s="195"/>
    </row>
    <row r="837537" spans="6:6" x14ac:dyDescent="0.25">
      <c r="F837537" s="195"/>
    </row>
    <row r="837538" spans="6:6" x14ac:dyDescent="0.25">
      <c r="F837538" s="195"/>
    </row>
    <row r="837539" spans="6:6" x14ac:dyDescent="0.25">
      <c r="F837539" s="195"/>
    </row>
    <row r="837540" spans="6:6" x14ac:dyDescent="0.25">
      <c r="F837540" s="195"/>
    </row>
    <row r="837541" spans="6:6" x14ac:dyDescent="0.25">
      <c r="F837541" s="195"/>
    </row>
    <row r="837542" spans="6:6" x14ac:dyDescent="0.25">
      <c r="F837542" s="195"/>
    </row>
    <row r="837543" spans="6:6" x14ac:dyDescent="0.25">
      <c r="F837543" s="195"/>
    </row>
    <row r="837544" spans="6:6" x14ac:dyDescent="0.25">
      <c r="F837544" s="195"/>
    </row>
    <row r="837545" spans="6:6" x14ac:dyDescent="0.25">
      <c r="F837545" s="195"/>
    </row>
    <row r="837546" spans="6:6" x14ac:dyDescent="0.25">
      <c r="F837546" s="195"/>
    </row>
    <row r="837547" spans="6:6" x14ac:dyDescent="0.25">
      <c r="F837547" s="195"/>
    </row>
    <row r="837548" spans="6:6" x14ac:dyDescent="0.25">
      <c r="F837548" s="195"/>
    </row>
    <row r="837549" spans="6:6" x14ac:dyDescent="0.25">
      <c r="F837549" s="195"/>
    </row>
    <row r="837550" spans="6:6" x14ac:dyDescent="0.25">
      <c r="F837550" s="195"/>
    </row>
    <row r="837551" spans="6:6" x14ac:dyDescent="0.25">
      <c r="F837551" s="195"/>
    </row>
    <row r="837552" spans="6:6" x14ac:dyDescent="0.25">
      <c r="F837552" s="195"/>
    </row>
    <row r="837553" spans="6:6" x14ac:dyDescent="0.25">
      <c r="F837553" s="195"/>
    </row>
    <row r="837554" spans="6:6" x14ac:dyDescent="0.25">
      <c r="F837554" s="195"/>
    </row>
    <row r="837555" spans="6:6" x14ac:dyDescent="0.25">
      <c r="F837555" s="195"/>
    </row>
    <row r="837556" spans="6:6" x14ac:dyDescent="0.25">
      <c r="F837556" s="195"/>
    </row>
    <row r="837557" spans="6:6" x14ac:dyDescent="0.25">
      <c r="F837557" s="195"/>
    </row>
    <row r="837558" spans="6:6" x14ac:dyDescent="0.25">
      <c r="F837558" s="195"/>
    </row>
    <row r="837559" spans="6:6" x14ac:dyDescent="0.25">
      <c r="F837559" s="195"/>
    </row>
    <row r="837560" spans="6:6" x14ac:dyDescent="0.25">
      <c r="F837560" s="195"/>
    </row>
    <row r="837561" spans="6:6" x14ac:dyDescent="0.25">
      <c r="F837561" s="195"/>
    </row>
    <row r="837562" spans="6:6" x14ac:dyDescent="0.25">
      <c r="F837562" s="195"/>
    </row>
    <row r="837563" spans="6:6" x14ac:dyDescent="0.25">
      <c r="F837563" s="195"/>
    </row>
    <row r="837564" spans="6:6" x14ac:dyDescent="0.25">
      <c r="F837564" s="195"/>
    </row>
    <row r="837565" spans="6:6" x14ac:dyDescent="0.25">
      <c r="F837565" s="195"/>
    </row>
    <row r="837566" spans="6:6" x14ac:dyDescent="0.25">
      <c r="F837566" s="195"/>
    </row>
    <row r="837567" spans="6:6" x14ac:dyDescent="0.25">
      <c r="F837567" s="195"/>
    </row>
    <row r="837568" spans="6:6" x14ac:dyDescent="0.25">
      <c r="F837568" s="195"/>
    </row>
    <row r="837569" spans="6:6" x14ac:dyDescent="0.25">
      <c r="F837569" s="195"/>
    </row>
    <row r="837570" spans="6:6" x14ac:dyDescent="0.25">
      <c r="F837570" s="195"/>
    </row>
    <row r="837571" spans="6:6" x14ac:dyDescent="0.25">
      <c r="F837571" s="195"/>
    </row>
    <row r="837572" spans="6:6" x14ac:dyDescent="0.25">
      <c r="F837572" s="195"/>
    </row>
    <row r="837573" spans="6:6" x14ac:dyDescent="0.25">
      <c r="F837573" s="195"/>
    </row>
    <row r="837574" spans="6:6" x14ac:dyDescent="0.25">
      <c r="F837574" s="195"/>
    </row>
    <row r="837575" spans="6:6" x14ac:dyDescent="0.25">
      <c r="F837575" s="195"/>
    </row>
    <row r="837576" spans="6:6" x14ac:dyDescent="0.25">
      <c r="F837576" s="195"/>
    </row>
    <row r="837577" spans="6:6" x14ac:dyDescent="0.25">
      <c r="F837577" s="195"/>
    </row>
    <row r="837578" spans="6:6" x14ac:dyDescent="0.25">
      <c r="F837578" s="195"/>
    </row>
    <row r="837579" spans="6:6" x14ac:dyDescent="0.25">
      <c r="F837579" s="195"/>
    </row>
    <row r="837580" spans="6:6" x14ac:dyDescent="0.25">
      <c r="F837580" s="195"/>
    </row>
    <row r="837581" spans="6:6" x14ac:dyDescent="0.25">
      <c r="F837581" s="195"/>
    </row>
    <row r="837582" spans="6:6" x14ac:dyDescent="0.25">
      <c r="F837582" s="195"/>
    </row>
    <row r="837583" spans="6:6" x14ac:dyDescent="0.25">
      <c r="F837583" s="195"/>
    </row>
    <row r="837584" spans="6:6" x14ac:dyDescent="0.25">
      <c r="F837584" s="195"/>
    </row>
    <row r="837585" spans="6:6" x14ac:dyDescent="0.25">
      <c r="F837585" s="195"/>
    </row>
    <row r="837586" spans="6:6" x14ac:dyDescent="0.25">
      <c r="F837586" s="195"/>
    </row>
    <row r="837587" spans="6:6" x14ac:dyDescent="0.25">
      <c r="F837587" s="195"/>
    </row>
    <row r="837588" spans="6:6" x14ac:dyDescent="0.25">
      <c r="F837588" s="195"/>
    </row>
    <row r="837589" spans="6:6" x14ac:dyDescent="0.25">
      <c r="F837589" s="195"/>
    </row>
    <row r="837590" spans="6:6" x14ac:dyDescent="0.25">
      <c r="F837590" s="195"/>
    </row>
    <row r="837591" spans="6:6" x14ac:dyDescent="0.25">
      <c r="F837591" s="195"/>
    </row>
    <row r="837592" spans="6:6" x14ac:dyDescent="0.25">
      <c r="F837592" s="195"/>
    </row>
    <row r="837593" spans="6:6" x14ac:dyDescent="0.25">
      <c r="F837593" s="195"/>
    </row>
    <row r="837594" spans="6:6" x14ac:dyDescent="0.25">
      <c r="F837594" s="195"/>
    </row>
    <row r="837595" spans="6:6" x14ac:dyDescent="0.25">
      <c r="F837595" s="195"/>
    </row>
    <row r="837596" spans="6:6" x14ac:dyDescent="0.25">
      <c r="F837596" s="195"/>
    </row>
    <row r="837597" spans="6:6" x14ac:dyDescent="0.25">
      <c r="F837597" s="195"/>
    </row>
    <row r="837598" spans="6:6" x14ac:dyDescent="0.25">
      <c r="F837598" s="195"/>
    </row>
    <row r="837599" spans="6:6" x14ac:dyDescent="0.25">
      <c r="F837599" s="195"/>
    </row>
    <row r="837600" spans="6:6" x14ac:dyDescent="0.25">
      <c r="F837600" s="195"/>
    </row>
    <row r="837601" spans="6:6" x14ac:dyDescent="0.25">
      <c r="F837601" s="195"/>
    </row>
    <row r="837602" spans="6:6" x14ac:dyDescent="0.25">
      <c r="F837602" s="195"/>
    </row>
    <row r="837603" spans="6:6" x14ac:dyDescent="0.25">
      <c r="F837603" s="195"/>
    </row>
    <row r="837604" spans="6:6" x14ac:dyDescent="0.25">
      <c r="F837604" s="195"/>
    </row>
    <row r="837605" spans="6:6" x14ac:dyDescent="0.25">
      <c r="F837605" s="195"/>
    </row>
    <row r="837606" spans="6:6" x14ac:dyDescent="0.25">
      <c r="F837606" s="195"/>
    </row>
    <row r="837607" spans="6:6" x14ac:dyDescent="0.25">
      <c r="F837607" s="195"/>
    </row>
    <row r="837608" spans="6:6" x14ac:dyDescent="0.25">
      <c r="F837608" s="195"/>
    </row>
    <row r="837609" spans="6:6" x14ac:dyDescent="0.25">
      <c r="F837609" s="195"/>
    </row>
    <row r="837610" spans="6:6" x14ac:dyDescent="0.25">
      <c r="F837610" s="195"/>
    </row>
    <row r="837611" spans="6:6" x14ac:dyDescent="0.25">
      <c r="F837611" s="195"/>
    </row>
    <row r="837612" spans="6:6" x14ac:dyDescent="0.25">
      <c r="F837612" s="195"/>
    </row>
    <row r="837613" spans="6:6" x14ac:dyDescent="0.25">
      <c r="F837613" s="195"/>
    </row>
    <row r="837614" spans="6:6" x14ac:dyDescent="0.25">
      <c r="F837614" s="195"/>
    </row>
    <row r="837615" spans="6:6" x14ac:dyDescent="0.25">
      <c r="F837615" s="195"/>
    </row>
    <row r="837616" spans="6:6" x14ac:dyDescent="0.25">
      <c r="F837616" s="195"/>
    </row>
    <row r="837617" spans="6:6" x14ac:dyDescent="0.25">
      <c r="F837617" s="195"/>
    </row>
    <row r="837618" spans="6:6" x14ac:dyDescent="0.25">
      <c r="F837618" s="195"/>
    </row>
    <row r="837619" spans="6:6" x14ac:dyDescent="0.25">
      <c r="F837619" s="195"/>
    </row>
    <row r="837620" spans="6:6" x14ac:dyDescent="0.25">
      <c r="F837620" s="195"/>
    </row>
    <row r="837621" spans="6:6" x14ac:dyDescent="0.25">
      <c r="F837621" s="195"/>
    </row>
    <row r="837622" spans="6:6" x14ac:dyDescent="0.25">
      <c r="F837622" s="195"/>
    </row>
    <row r="837623" spans="6:6" x14ac:dyDescent="0.25">
      <c r="F837623" s="195"/>
    </row>
    <row r="837624" spans="6:6" x14ac:dyDescent="0.25">
      <c r="F837624" s="195"/>
    </row>
    <row r="837625" spans="6:6" x14ac:dyDescent="0.25">
      <c r="F837625" s="195"/>
    </row>
    <row r="837626" spans="6:6" x14ac:dyDescent="0.25">
      <c r="F837626" s="195"/>
    </row>
    <row r="837627" spans="6:6" x14ac:dyDescent="0.25">
      <c r="F837627" s="195"/>
    </row>
    <row r="837628" spans="6:6" x14ac:dyDescent="0.25">
      <c r="F837628" s="195"/>
    </row>
    <row r="837629" spans="6:6" x14ac:dyDescent="0.25">
      <c r="F837629" s="195"/>
    </row>
    <row r="837630" spans="6:6" x14ac:dyDescent="0.25">
      <c r="F837630" s="195"/>
    </row>
    <row r="837631" spans="6:6" x14ac:dyDescent="0.25">
      <c r="F837631" s="195"/>
    </row>
    <row r="837632" spans="6:6" x14ac:dyDescent="0.25">
      <c r="F837632" s="195"/>
    </row>
    <row r="837633" spans="6:6" x14ac:dyDescent="0.25">
      <c r="F837633" s="195"/>
    </row>
    <row r="837634" spans="6:6" x14ac:dyDescent="0.25">
      <c r="F837634" s="195"/>
    </row>
    <row r="837635" spans="6:6" x14ac:dyDescent="0.25">
      <c r="F837635" s="195"/>
    </row>
    <row r="837636" spans="6:6" x14ac:dyDescent="0.25">
      <c r="F837636" s="195"/>
    </row>
    <row r="837637" spans="6:6" x14ac:dyDescent="0.25">
      <c r="F837637" s="195"/>
    </row>
    <row r="837638" spans="6:6" x14ac:dyDescent="0.25">
      <c r="F837638" s="195"/>
    </row>
    <row r="837639" spans="6:6" x14ac:dyDescent="0.25">
      <c r="F837639" s="195"/>
    </row>
    <row r="837640" spans="6:6" x14ac:dyDescent="0.25">
      <c r="F837640" s="195"/>
    </row>
    <row r="837641" spans="6:6" x14ac:dyDescent="0.25">
      <c r="F837641" s="195"/>
    </row>
    <row r="837642" spans="6:6" x14ac:dyDescent="0.25">
      <c r="F837642" s="195"/>
    </row>
    <row r="837643" spans="6:6" x14ac:dyDescent="0.25">
      <c r="F837643" s="195"/>
    </row>
    <row r="837644" spans="6:6" x14ac:dyDescent="0.25">
      <c r="F837644" s="195"/>
    </row>
    <row r="837645" spans="6:6" x14ac:dyDescent="0.25">
      <c r="F837645" s="195"/>
    </row>
    <row r="837646" spans="6:6" x14ac:dyDescent="0.25">
      <c r="F837646" s="195"/>
    </row>
    <row r="837647" spans="6:6" x14ac:dyDescent="0.25">
      <c r="F837647" s="195"/>
    </row>
    <row r="837648" spans="6:6" x14ac:dyDescent="0.25">
      <c r="F837648" s="195"/>
    </row>
    <row r="837649" spans="6:6" x14ac:dyDescent="0.25">
      <c r="F837649" s="195"/>
    </row>
    <row r="837650" spans="6:6" x14ac:dyDescent="0.25">
      <c r="F837650" s="195"/>
    </row>
    <row r="837651" spans="6:6" x14ac:dyDescent="0.25">
      <c r="F837651" s="195"/>
    </row>
    <row r="837652" spans="6:6" x14ac:dyDescent="0.25">
      <c r="F837652" s="195"/>
    </row>
    <row r="837653" spans="6:6" x14ac:dyDescent="0.25">
      <c r="F837653" s="195"/>
    </row>
    <row r="837654" spans="6:6" x14ac:dyDescent="0.25">
      <c r="F837654" s="195"/>
    </row>
    <row r="837655" spans="6:6" x14ac:dyDescent="0.25">
      <c r="F837655" s="195"/>
    </row>
    <row r="837656" spans="6:6" x14ac:dyDescent="0.25">
      <c r="F837656" s="195"/>
    </row>
    <row r="837657" spans="6:6" x14ac:dyDescent="0.25">
      <c r="F837657" s="195"/>
    </row>
    <row r="837658" spans="6:6" x14ac:dyDescent="0.25">
      <c r="F837658" s="195"/>
    </row>
    <row r="837659" spans="6:6" x14ac:dyDescent="0.25">
      <c r="F837659" s="195"/>
    </row>
    <row r="837660" spans="6:6" x14ac:dyDescent="0.25">
      <c r="F837660" s="195"/>
    </row>
    <row r="837661" spans="6:6" x14ac:dyDescent="0.25">
      <c r="F837661" s="195"/>
    </row>
    <row r="837662" spans="6:6" x14ac:dyDescent="0.25">
      <c r="F837662" s="195"/>
    </row>
    <row r="837663" spans="6:6" x14ac:dyDescent="0.25">
      <c r="F837663" s="195"/>
    </row>
    <row r="837664" spans="6:6" x14ac:dyDescent="0.25">
      <c r="F837664" s="195"/>
    </row>
    <row r="837665" spans="6:6" x14ac:dyDescent="0.25">
      <c r="F837665" s="195"/>
    </row>
    <row r="837666" spans="6:6" x14ac:dyDescent="0.25">
      <c r="F837666" s="195"/>
    </row>
    <row r="837667" spans="6:6" x14ac:dyDescent="0.25">
      <c r="F837667" s="195"/>
    </row>
    <row r="837668" spans="6:6" x14ac:dyDescent="0.25">
      <c r="F837668" s="195"/>
    </row>
    <row r="837669" spans="6:6" x14ac:dyDescent="0.25">
      <c r="F837669" s="195"/>
    </row>
    <row r="837670" spans="6:6" x14ac:dyDescent="0.25">
      <c r="F837670" s="195"/>
    </row>
    <row r="837671" spans="6:6" x14ac:dyDescent="0.25">
      <c r="F837671" s="195"/>
    </row>
    <row r="837672" spans="6:6" x14ac:dyDescent="0.25">
      <c r="F837672" s="195"/>
    </row>
    <row r="837673" spans="6:6" x14ac:dyDescent="0.25">
      <c r="F837673" s="195"/>
    </row>
    <row r="837674" spans="6:6" x14ac:dyDescent="0.25">
      <c r="F837674" s="195"/>
    </row>
    <row r="837675" spans="6:6" x14ac:dyDescent="0.25">
      <c r="F837675" s="195"/>
    </row>
    <row r="837676" spans="6:6" x14ac:dyDescent="0.25">
      <c r="F837676" s="195"/>
    </row>
    <row r="837677" spans="6:6" x14ac:dyDescent="0.25">
      <c r="F837677" s="195"/>
    </row>
    <row r="837678" spans="6:6" x14ac:dyDescent="0.25">
      <c r="F837678" s="195"/>
    </row>
    <row r="837679" spans="6:6" x14ac:dyDescent="0.25">
      <c r="F837679" s="195"/>
    </row>
    <row r="837680" spans="6:6" x14ac:dyDescent="0.25">
      <c r="F837680" s="195"/>
    </row>
    <row r="837681" spans="6:6" x14ac:dyDescent="0.25">
      <c r="F837681" s="195"/>
    </row>
    <row r="837682" spans="6:6" x14ac:dyDescent="0.25">
      <c r="F837682" s="195"/>
    </row>
    <row r="837683" spans="6:6" x14ac:dyDescent="0.25">
      <c r="F837683" s="195"/>
    </row>
    <row r="837684" spans="6:6" x14ac:dyDescent="0.25">
      <c r="F837684" s="195"/>
    </row>
    <row r="837685" spans="6:6" x14ac:dyDescent="0.25">
      <c r="F837685" s="195"/>
    </row>
    <row r="837686" spans="6:6" x14ac:dyDescent="0.25">
      <c r="F837686" s="195"/>
    </row>
    <row r="837687" spans="6:6" x14ac:dyDescent="0.25">
      <c r="F837687" s="195"/>
    </row>
    <row r="837688" spans="6:6" x14ac:dyDescent="0.25">
      <c r="F837688" s="195"/>
    </row>
    <row r="837689" spans="6:6" x14ac:dyDescent="0.25">
      <c r="F837689" s="195"/>
    </row>
    <row r="837690" spans="6:6" x14ac:dyDescent="0.25">
      <c r="F837690" s="195"/>
    </row>
    <row r="837691" spans="6:6" x14ac:dyDescent="0.25">
      <c r="F837691" s="195"/>
    </row>
    <row r="837692" spans="6:6" x14ac:dyDescent="0.25">
      <c r="F837692" s="195"/>
    </row>
    <row r="837693" spans="6:6" x14ac:dyDescent="0.25">
      <c r="F837693" s="195"/>
    </row>
    <row r="837694" spans="6:6" x14ac:dyDescent="0.25">
      <c r="F837694" s="195"/>
    </row>
    <row r="837695" spans="6:6" x14ac:dyDescent="0.25">
      <c r="F837695" s="195"/>
    </row>
    <row r="837696" spans="6:6" x14ac:dyDescent="0.25">
      <c r="F837696" s="195"/>
    </row>
    <row r="837697" spans="6:6" x14ac:dyDescent="0.25">
      <c r="F837697" s="195"/>
    </row>
    <row r="837698" spans="6:6" x14ac:dyDescent="0.25">
      <c r="F837698" s="195"/>
    </row>
    <row r="837699" spans="6:6" x14ac:dyDescent="0.25">
      <c r="F837699" s="195"/>
    </row>
    <row r="837700" spans="6:6" x14ac:dyDescent="0.25">
      <c r="F837700" s="195"/>
    </row>
    <row r="837701" spans="6:6" x14ac:dyDescent="0.25">
      <c r="F837701" s="195"/>
    </row>
    <row r="837702" spans="6:6" x14ac:dyDescent="0.25">
      <c r="F837702" s="195"/>
    </row>
    <row r="837703" spans="6:6" x14ac:dyDescent="0.25">
      <c r="F837703" s="195"/>
    </row>
    <row r="837704" spans="6:6" x14ac:dyDescent="0.25">
      <c r="F837704" s="195"/>
    </row>
    <row r="837705" spans="6:6" x14ac:dyDescent="0.25">
      <c r="F837705" s="195"/>
    </row>
    <row r="837706" spans="6:6" x14ac:dyDescent="0.25">
      <c r="F837706" s="195"/>
    </row>
    <row r="837707" spans="6:6" x14ac:dyDescent="0.25">
      <c r="F837707" s="195"/>
    </row>
    <row r="837708" spans="6:6" x14ac:dyDescent="0.25">
      <c r="F837708" s="195"/>
    </row>
    <row r="837709" spans="6:6" x14ac:dyDescent="0.25">
      <c r="F837709" s="195"/>
    </row>
    <row r="837710" spans="6:6" x14ac:dyDescent="0.25">
      <c r="F837710" s="195"/>
    </row>
    <row r="837711" spans="6:6" x14ac:dyDescent="0.25">
      <c r="F837711" s="195"/>
    </row>
    <row r="837712" spans="6:6" x14ac:dyDescent="0.25">
      <c r="F837712" s="195"/>
    </row>
    <row r="837713" spans="6:6" x14ac:dyDescent="0.25">
      <c r="F837713" s="195"/>
    </row>
    <row r="837714" spans="6:6" x14ac:dyDescent="0.25">
      <c r="F837714" s="195"/>
    </row>
    <row r="837715" spans="6:6" x14ac:dyDescent="0.25">
      <c r="F837715" s="195"/>
    </row>
    <row r="837716" spans="6:6" x14ac:dyDescent="0.25">
      <c r="F837716" s="195"/>
    </row>
    <row r="837717" spans="6:6" x14ac:dyDescent="0.25">
      <c r="F837717" s="195"/>
    </row>
    <row r="837718" spans="6:6" x14ac:dyDescent="0.25">
      <c r="F837718" s="195"/>
    </row>
    <row r="837719" spans="6:6" x14ac:dyDescent="0.25">
      <c r="F837719" s="195"/>
    </row>
    <row r="837720" spans="6:6" x14ac:dyDescent="0.25">
      <c r="F837720" s="195"/>
    </row>
    <row r="837721" spans="6:6" x14ac:dyDescent="0.25">
      <c r="F837721" s="195"/>
    </row>
    <row r="837722" spans="6:6" x14ac:dyDescent="0.25">
      <c r="F837722" s="195"/>
    </row>
    <row r="837723" spans="6:6" x14ac:dyDescent="0.25">
      <c r="F837723" s="195"/>
    </row>
    <row r="837724" spans="6:6" x14ac:dyDescent="0.25">
      <c r="F837724" s="195"/>
    </row>
    <row r="837725" spans="6:6" x14ac:dyDescent="0.25">
      <c r="F837725" s="195"/>
    </row>
    <row r="837726" spans="6:6" x14ac:dyDescent="0.25">
      <c r="F837726" s="195"/>
    </row>
    <row r="837727" spans="6:6" x14ac:dyDescent="0.25">
      <c r="F837727" s="195"/>
    </row>
    <row r="837728" spans="6:6" x14ac:dyDescent="0.25">
      <c r="F837728" s="195"/>
    </row>
    <row r="837729" spans="6:6" x14ac:dyDescent="0.25">
      <c r="F837729" s="195"/>
    </row>
    <row r="837730" spans="6:6" x14ac:dyDescent="0.25">
      <c r="F837730" s="195"/>
    </row>
    <row r="837731" spans="6:6" x14ac:dyDescent="0.25">
      <c r="F837731" s="195"/>
    </row>
    <row r="837732" spans="6:6" x14ac:dyDescent="0.25">
      <c r="F837732" s="195"/>
    </row>
    <row r="837733" spans="6:6" x14ac:dyDescent="0.25">
      <c r="F837733" s="195"/>
    </row>
    <row r="837734" spans="6:6" x14ac:dyDescent="0.25">
      <c r="F837734" s="195"/>
    </row>
    <row r="837735" spans="6:6" x14ac:dyDescent="0.25">
      <c r="F837735" s="195"/>
    </row>
    <row r="837736" spans="6:6" x14ac:dyDescent="0.25">
      <c r="F837736" s="195"/>
    </row>
    <row r="837737" spans="6:6" x14ac:dyDescent="0.25">
      <c r="F837737" s="195"/>
    </row>
    <row r="837738" spans="6:6" x14ac:dyDescent="0.25">
      <c r="F837738" s="195"/>
    </row>
    <row r="837739" spans="6:6" x14ac:dyDescent="0.25">
      <c r="F837739" s="195"/>
    </row>
    <row r="837740" spans="6:6" x14ac:dyDescent="0.25">
      <c r="F837740" s="195"/>
    </row>
    <row r="837741" spans="6:6" x14ac:dyDescent="0.25">
      <c r="F837741" s="195"/>
    </row>
    <row r="837742" spans="6:6" x14ac:dyDescent="0.25">
      <c r="F837742" s="195"/>
    </row>
    <row r="837743" spans="6:6" x14ac:dyDescent="0.25">
      <c r="F837743" s="195"/>
    </row>
    <row r="837744" spans="6:6" x14ac:dyDescent="0.25">
      <c r="F837744" s="195"/>
    </row>
    <row r="837745" spans="6:6" x14ac:dyDescent="0.25">
      <c r="F837745" s="195"/>
    </row>
    <row r="837746" spans="6:6" x14ac:dyDescent="0.25">
      <c r="F837746" s="195"/>
    </row>
    <row r="837747" spans="6:6" x14ac:dyDescent="0.25">
      <c r="F837747" s="195"/>
    </row>
    <row r="837748" spans="6:6" x14ac:dyDescent="0.25">
      <c r="F837748" s="195"/>
    </row>
    <row r="837749" spans="6:6" x14ac:dyDescent="0.25">
      <c r="F837749" s="195"/>
    </row>
    <row r="837750" spans="6:6" x14ac:dyDescent="0.25">
      <c r="F837750" s="195"/>
    </row>
    <row r="837751" spans="6:6" x14ac:dyDescent="0.25">
      <c r="F837751" s="195"/>
    </row>
    <row r="837752" spans="6:6" x14ac:dyDescent="0.25">
      <c r="F837752" s="195"/>
    </row>
    <row r="837753" spans="6:6" x14ac:dyDescent="0.25">
      <c r="F837753" s="195"/>
    </row>
    <row r="837754" spans="6:6" x14ac:dyDescent="0.25">
      <c r="F837754" s="195"/>
    </row>
    <row r="837755" spans="6:6" x14ac:dyDescent="0.25">
      <c r="F837755" s="195"/>
    </row>
    <row r="837756" spans="6:6" x14ac:dyDescent="0.25">
      <c r="F837756" s="195"/>
    </row>
    <row r="837757" spans="6:6" x14ac:dyDescent="0.25">
      <c r="F837757" s="195"/>
    </row>
    <row r="837758" spans="6:6" x14ac:dyDescent="0.25">
      <c r="F837758" s="195"/>
    </row>
    <row r="837759" spans="6:6" x14ac:dyDescent="0.25">
      <c r="F837759" s="195"/>
    </row>
    <row r="837760" spans="6:6" x14ac:dyDescent="0.25">
      <c r="F837760" s="195"/>
    </row>
    <row r="837761" spans="6:6" x14ac:dyDescent="0.25">
      <c r="F837761" s="195"/>
    </row>
    <row r="837762" spans="6:6" x14ac:dyDescent="0.25">
      <c r="F837762" s="195"/>
    </row>
    <row r="837763" spans="6:6" x14ac:dyDescent="0.25">
      <c r="F837763" s="195"/>
    </row>
    <row r="837764" spans="6:6" x14ac:dyDescent="0.25">
      <c r="F837764" s="195"/>
    </row>
    <row r="837765" spans="6:6" x14ac:dyDescent="0.25">
      <c r="F837765" s="195"/>
    </row>
    <row r="837766" spans="6:6" x14ac:dyDescent="0.25">
      <c r="F837766" s="195"/>
    </row>
    <row r="837767" spans="6:6" x14ac:dyDescent="0.25">
      <c r="F837767" s="195"/>
    </row>
    <row r="837768" spans="6:6" x14ac:dyDescent="0.25">
      <c r="F837768" s="195"/>
    </row>
    <row r="837769" spans="6:6" x14ac:dyDescent="0.25">
      <c r="F837769" s="195"/>
    </row>
    <row r="837770" spans="6:6" x14ac:dyDescent="0.25">
      <c r="F837770" s="195"/>
    </row>
    <row r="837771" spans="6:6" x14ac:dyDescent="0.25">
      <c r="F837771" s="195"/>
    </row>
    <row r="837772" spans="6:6" x14ac:dyDescent="0.25">
      <c r="F837772" s="195"/>
    </row>
    <row r="837773" spans="6:6" x14ac:dyDescent="0.25">
      <c r="F837773" s="195"/>
    </row>
    <row r="837774" spans="6:6" x14ac:dyDescent="0.25">
      <c r="F837774" s="195"/>
    </row>
    <row r="837775" spans="6:6" x14ac:dyDescent="0.25">
      <c r="F837775" s="195"/>
    </row>
    <row r="837776" spans="6:6" x14ac:dyDescent="0.25">
      <c r="F837776" s="195"/>
    </row>
    <row r="837777" spans="6:6" x14ac:dyDescent="0.25">
      <c r="F837777" s="195"/>
    </row>
    <row r="837778" spans="6:6" x14ac:dyDescent="0.25">
      <c r="F837778" s="195"/>
    </row>
    <row r="837779" spans="6:6" x14ac:dyDescent="0.25">
      <c r="F837779" s="195"/>
    </row>
    <row r="837780" spans="6:6" x14ac:dyDescent="0.25">
      <c r="F837780" s="195"/>
    </row>
    <row r="837781" spans="6:6" x14ac:dyDescent="0.25">
      <c r="F837781" s="195"/>
    </row>
    <row r="837782" spans="6:6" x14ac:dyDescent="0.25">
      <c r="F837782" s="195"/>
    </row>
    <row r="837783" spans="6:6" x14ac:dyDescent="0.25">
      <c r="F837783" s="195"/>
    </row>
    <row r="837784" spans="6:6" x14ac:dyDescent="0.25">
      <c r="F837784" s="195"/>
    </row>
    <row r="837785" spans="6:6" x14ac:dyDescent="0.25">
      <c r="F837785" s="195"/>
    </row>
    <row r="837786" spans="6:6" x14ac:dyDescent="0.25">
      <c r="F837786" s="195"/>
    </row>
    <row r="837787" spans="6:6" x14ac:dyDescent="0.25">
      <c r="F837787" s="195"/>
    </row>
    <row r="837788" spans="6:6" x14ac:dyDescent="0.25">
      <c r="F837788" s="195"/>
    </row>
    <row r="837789" spans="6:6" x14ac:dyDescent="0.25">
      <c r="F837789" s="195"/>
    </row>
    <row r="837790" spans="6:6" x14ac:dyDescent="0.25">
      <c r="F837790" s="195"/>
    </row>
    <row r="837791" spans="6:6" x14ac:dyDescent="0.25">
      <c r="F837791" s="195"/>
    </row>
    <row r="837792" spans="6:6" x14ac:dyDescent="0.25">
      <c r="F837792" s="195"/>
    </row>
    <row r="837793" spans="6:6" x14ac:dyDescent="0.25">
      <c r="F837793" s="195"/>
    </row>
    <row r="837794" spans="6:6" x14ac:dyDescent="0.25">
      <c r="F837794" s="195"/>
    </row>
    <row r="837795" spans="6:6" x14ac:dyDescent="0.25">
      <c r="F837795" s="195"/>
    </row>
    <row r="837796" spans="6:6" x14ac:dyDescent="0.25">
      <c r="F837796" s="195"/>
    </row>
    <row r="837797" spans="6:6" x14ac:dyDescent="0.25">
      <c r="F837797" s="195"/>
    </row>
    <row r="837798" spans="6:6" x14ac:dyDescent="0.25">
      <c r="F837798" s="195"/>
    </row>
    <row r="837799" spans="6:6" x14ac:dyDescent="0.25">
      <c r="F837799" s="195"/>
    </row>
    <row r="837800" spans="6:6" x14ac:dyDescent="0.25">
      <c r="F837800" s="195"/>
    </row>
    <row r="837801" spans="6:6" x14ac:dyDescent="0.25">
      <c r="F837801" s="195"/>
    </row>
    <row r="837802" spans="6:6" x14ac:dyDescent="0.25">
      <c r="F837802" s="195"/>
    </row>
    <row r="837803" spans="6:6" x14ac:dyDescent="0.25">
      <c r="F837803" s="195"/>
    </row>
    <row r="837804" spans="6:6" x14ac:dyDescent="0.25">
      <c r="F837804" s="195"/>
    </row>
    <row r="837805" spans="6:6" x14ac:dyDescent="0.25">
      <c r="F837805" s="195"/>
    </row>
    <row r="837806" spans="6:6" x14ac:dyDescent="0.25">
      <c r="F837806" s="195"/>
    </row>
    <row r="837807" spans="6:6" x14ac:dyDescent="0.25">
      <c r="F837807" s="195"/>
    </row>
    <row r="837808" spans="6:6" x14ac:dyDescent="0.25">
      <c r="F837808" s="195"/>
    </row>
    <row r="837809" spans="6:6" x14ac:dyDescent="0.25">
      <c r="F837809" s="195"/>
    </row>
    <row r="837810" spans="6:6" x14ac:dyDescent="0.25">
      <c r="F837810" s="195"/>
    </row>
    <row r="837811" spans="6:6" x14ac:dyDescent="0.25">
      <c r="F837811" s="195"/>
    </row>
    <row r="837812" spans="6:6" x14ac:dyDescent="0.25">
      <c r="F837812" s="195"/>
    </row>
    <row r="837813" spans="6:6" x14ac:dyDescent="0.25">
      <c r="F837813" s="195"/>
    </row>
    <row r="837814" spans="6:6" x14ac:dyDescent="0.25">
      <c r="F837814" s="195"/>
    </row>
    <row r="837815" spans="6:6" x14ac:dyDescent="0.25">
      <c r="F837815" s="195"/>
    </row>
    <row r="837816" spans="6:6" x14ac:dyDescent="0.25">
      <c r="F837816" s="195"/>
    </row>
    <row r="837817" spans="6:6" x14ac:dyDescent="0.25">
      <c r="F837817" s="195"/>
    </row>
    <row r="837818" spans="6:6" x14ac:dyDescent="0.25">
      <c r="F837818" s="195"/>
    </row>
    <row r="837819" spans="6:6" x14ac:dyDescent="0.25">
      <c r="F837819" s="195"/>
    </row>
    <row r="837820" spans="6:6" x14ac:dyDescent="0.25">
      <c r="F837820" s="195"/>
    </row>
    <row r="837821" spans="6:6" x14ac:dyDescent="0.25">
      <c r="F837821" s="195"/>
    </row>
    <row r="837822" spans="6:6" x14ac:dyDescent="0.25">
      <c r="F837822" s="195"/>
    </row>
    <row r="837823" spans="6:6" x14ac:dyDescent="0.25">
      <c r="F837823" s="195"/>
    </row>
    <row r="837824" spans="6:6" x14ac:dyDescent="0.25">
      <c r="F837824" s="195"/>
    </row>
    <row r="842942" spans="6:6" x14ac:dyDescent="0.25">
      <c r="F842942" s="195"/>
    </row>
    <row r="842943" spans="6:6" x14ac:dyDescent="0.25">
      <c r="F842943" s="195"/>
    </row>
    <row r="842944" spans="6:6" x14ac:dyDescent="0.25">
      <c r="F842944" s="195"/>
    </row>
    <row r="842945" spans="6:6" x14ac:dyDescent="0.25">
      <c r="F842945" s="195"/>
    </row>
    <row r="842946" spans="6:6" x14ac:dyDescent="0.25">
      <c r="F842946" s="195"/>
    </row>
    <row r="842947" spans="6:6" x14ac:dyDescent="0.25">
      <c r="F842947" s="195"/>
    </row>
    <row r="842948" spans="6:6" x14ac:dyDescent="0.25">
      <c r="F842948" s="195"/>
    </row>
    <row r="842949" spans="6:6" x14ac:dyDescent="0.25">
      <c r="F842949" s="195"/>
    </row>
    <row r="842950" spans="6:6" x14ac:dyDescent="0.25">
      <c r="F842950" s="195"/>
    </row>
    <row r="842951" spans="6:6" x14ac:dyDescent="0.25">
      <c r="F842951" s="195"/>
    </row>
    <row r="842952" spans="6:6" x14ac:dyDescent="0.25">
      <c r="F842952" s="195"/>
    </row>
    <row r="842953" spans="6:6" x14ac:dyDescent="0.25">
      <c r="F842953" s="195"/>
    </row>
    <row r="842954" spans="6:6" x14ac:dyDescent="0.25">
      <c r="F842954" s="195"/>
    </row>
    <row r="842955" spans="6:6" x14ac:dyDescent="0.25">
      <c r="F842955" s="195"/>
    </row>
    <row r="842956" spans="6:6" x14ac:dyDescent="0.25">
      <c r="F842956" s="195"/>
    </row>
    <row r="842957" spans="6:6" x14ac:dyDescent="0.25">
      <c r="F842957" s="195"/>
    </row>
    <row r="842958" spans="6:6" x14ac:dyDescent="0.25">
      <c r="F842958" s="195"/>
    </row>
    <row r="842959" spans="6:6" x14ac:dyDescent="0.25">
      <c r="F842959" s="195"/>
    </row>
    <row r="842960" spans="6:6" x14ac:dyDescent="0.25">
      <c r="F842960" s="195"/>
    </row>
    <row r="842961" spans="6:6" x14ac:dyDescent="0.25">
      <c r="F842961" s="195"/>
    </row>
    <row r="842962" spans="6:6" x14ac:dyDescent="0.25">
      <c r="F842962" s="195"/>
    </row>
    <row r="842963" spans="6:6" x14ac:dyDescent="0.25">
      <c r="F842963" s="195"/>
    </row>
    <row r="842964" spans="6:6" x14ac:dyDescent="0.25">
      <c r="F842964" s="195"/>
    </row>
    <row r="842965" spans="6:6" x14ac:dyDescent="0.25">
      <c r="F842965" s="195"/>
    </row>
    <row r="842966" spans="6:6" x14ac:dyDescent="0.25">
      <c r="F842966" s="195"/>
    </row>
    <row r="842967" spans="6:6" x14ac:dyDescent="0.25">
      <c r="F842967" s="195"/>
    </row>
    <row r="842968" spans="6:6" x14ac:dyDescent="0.25">
      <c r="F842968" s="195"/>
    </row>
    <row r="842969" spans="6:6" x14ac:dyDescent="0.25">
      <c r="F842969" s="195"/>
    </row>
    <row r="842970" spans="6:6" x14ac:dyDescent="0.25">
      <c r="F842970" s="195"/>
    </row>
    <row r="842971" spans="6:6" x14ac:dyDescent="0.25">
      <c r="F842971" s="195"/>
    </row>
    <row r="842972" spans="6:6" x14ac:dyDescent="0.25">
      <c r="F842972" s="195"/>
    </row>
    <row r="842973" spans="6:6" x14ac:dyDescent="0.25">
      <c r="F842973" s="195"/>
    </row>
    <row r="842974" spans="6:6" x14ac:dyDescent="0.25">
      <c r="F842974" s="195"/>
    </row>
    <row r="842975" spans="6:6" x14ac:dyDescent="0.25">
      <c r="F842975" s="195"/>
    </row>
    <row r="842976" spans="6:6" x14ac:dyDescent="0.25">
      <c r="F842976" s="195"/>
    </row>
    <row r="842977" spans="6:6" x14ac:dyDescent="0.25">
      <c r="F842977" s="195"/>
    </row>
    <row r="842978" spans="6:6" x14ac:dyDescent="0.25">
      <c r="F842978" s="195"/>
    </row>
    <row r="842979" spans="6:6" x14ac:dyDescent="0.25">
      <c r="F842979" s="195"/>
    </row>
    <row r="842980" spans="6:6" x14ac:dyDescent="0.25">
      <c r="F842980" s="195"/>
    </row>
    <row r="842981" spans="6:6" x14ac:dyDescent="0.25">
      <c r="F842981" s="195"/>
    </row>
    <row r="842982" spans="6:6" x14ac:dyDescent="0.25">
      <c r="F842982" s="195"/>
    </row>
    <row r="842983" spans="6:6" x14ac:dyDescent="0.25">
      <c r="F842983" s="195"/>
    </row>
    <row r="842984" spans="6:6" x14ac:dyDescent="0.25">
      <c r="F842984" s="195"/>
    </row>
    <row r="842985" spans="6:6" x14ac:dyDescent="0.25">
      <c r="F842985" s="195"/>
    </row>
    <row r="842986" spans="6:6" x14ac:dyDescent="0.25">
      <c r="F842986" s="195"/>
    </row>
    <row r="842987" spans="6:6" x14ac:dyDescent="0.25">
      <c r="F842987" s="195"/>
    </row>
    <row r="842988" spans="6:6" x14ac:dyDescent="0.25">
      <c r="F842988" s="195"/>
    </row>
    <row r="842989" spans="6:6" x14ac:dyDescent="0.25">
      <c r="F842989" s="195"/>
    </row>
    <row r="842990" spans="6:6" x14ac:dyDescent="0.25">
      <c r="F842990" s="195"/>
    </row>
    <row r="842991" spans="6:6" x14ac:dyDescent="0.25">
      <c r="F842991" s="195"/>
    </row>
    <row r="842992" spans="6:6" x14ac:dyDescent="0.25">
      <c r="F842992" s="195"/>
    </row>
    <row r="842993" spans="6:6" x14ac:dyDescent="0.25">
      <c r="F842993" s="195"/>
    </row>
    <row r="842994" spans="6:6" x14ac:dyDescent="0.25">
      <c r="F842994" s="195"/>
    </row>
    <row r="842995" spans="6:6" x14ac:dyDescent="0.25">
      <c r="F842995" s="195"/>
    </row>
    <row r="842996" spans="6:6" x14ac:dyDescent="0.25">
      <c r="F842996" s="195"/>
    </row>
    <row r="842997" spans="6:6" x14ac:dyDescent="0.25">
      <c r="F842997" s="195"/>
    </row>
    <row r="842998" spans="6:6" x14ac:dyDescent="0.25">
      <c r="F842998" s="195"/>
    </row>
    <row r="842999" spans="6:6" x14ac:dyDescent="0.25">
      <c r="F842999" s="195"/>
    </row>
    <row r="843000" spans="6:6" x14ac:dyDescent="0.25">
      <c r="F843000" s="195"/>
    </row>
    <row r="843001" spans="6:6" x14ac:dyDescent="0.25">
      <c r="F843001" s="195"/>
    </row>
    <row r="843002" spans="6:6" x14ac:dyDescent="0.25">
      <c r="F843002" s="195"/>
    </row>
    <row r="843003" spans="6:6" x14ac:dyDescent="0.25">
      <c r="F843003" s="195"/>
    </row>
    <row r="843004" spans="6:6" x14ac:dyDescent="0.25">
      <c r="F843004" s="195"/>
    </row>
    <row r="843005" spans="6:6" x14ac:dyDescent="0.25">
      <c r="F843005" s="195"/>
    </row>
    <row r="843006" spans="6:6" x14ac:dyDescent="0.25">
      <c r="F843006" s="195"/>
    </row>
    <row r="843007" spans="6:6" x14ac:dyDescent="0.25">
      <c r="F843007" s="195"/>
    </row>
    <row r="843008" spans="6:6" x14ac:dyDescent="0.25">
      <c r="F843008" s="195"/>
    </row>
    <row r="843009" spans="6:6" x14ac:dyDescent="0.25">
      <c r="F843009" s="195"/>
    </row>
    <row r="843010" spans="6:6" x14ac:dyDescent="0.25">
      <c r="F843010" s="195"/>
    </row>
    <row r="843011" spans="6:6" x14ac:dyDescent="0.25">
      <c r="F843011" s="195"/>
    </row>
    <row r="843012" spans="6:6" x14ac:dyDescent="0.25">
      <c r="F843012" s="195"/>
    </row>
    <row r="843013" spans="6:6" x14ac:dyDescent="0.25">
      <c r="F843013" s="195"/>
    </row>
    <row r="843014" spans="6:6" x14ac:dyDescent="0.25">
      <c r="F843014" s="195"/>
    </row>
    <row r="843015" spans="6:6" x14ac:dyDescent="0.25">
      <c r="F843015" s="195"/>
    </row>
    <row r="843016" spans="6:6" x14ac:dyDescent="0.25">
      <c r="F843016" s="195"/>
    </row>
    <row r="843017" spans="6:6" x14ac:dyDescent="0.25">
      <c r="F843017" s="195"/>
    </row>
    <row r="843018" spans="6:6" x14ac:dyDescent="0.25">
      <c r="F843018" s="195"/>
    </row>
    <row r="843019" spans="6:6" x14ac:dyDescent="0.25">
      <c r="F843019" s="195"/>
    </row>
    <row r="843020" spans="6:6" x14ac:dyDescent="0.25">
      <c r="F843020" s="195"/>
    </row>
    <row r="843021" spans="6:6" x14ac:dyDescent="0.25">
      <c r="F843021" s="195"/>
    </row>
    <row r="843022" spans="6:6" x14ac:dyDescent="0.25">
      <c r="F843022" s="195"/>
    </row>
    <row r="843023" spans="6:6" x14ac:dyDescent="0.25">
      <c r="F843023" s="195"/>
    </row>
    <row r="843024" spans="6:6" x14ac:dyDescent="0.25">
      <c r="F843024" s="195"/>
    </row>
    <row r="843025" spans="6:6" x14ac:dyDescent="0.25">
      <c r="F843025" s="195"/>
    </row>
    <row r="843026" spans="6:6" x14ac:dyDescent="0.25">
      <c r="F843026" s="195"/>
    </row>
    <row r="843027" spans="6:6" x14ac:dyDescent="0.25">
      <c r="F843027" s="195"/>
    </row>
    <row r="843028" spans="6:6" x14ac:dyDescent="0.25">
      <c r="F843028" s="195"/>
    </row>
    <row r="843029" spans="6:6" x14ac:dyDescent="0.25">
      <c r="F843029" s="195"/>
    </row>
    <row r="843030" spans="6:6" x14ac:dyDescent="0.25">
      <c r="F843030" s="195"/>
    </row>
    <row r="843031" spans="6:6" x14ac:dyDescent="0.25">
      <c r="F843031" s="195"/>
    </row>
    <row r="843032" spans="6:6" x14ac:dyDescent="0.25">
      <c r="F843032" s="195"/>
    </row>
    <row r="843033" spans="6:6" x14ac:dyDescent="0.25">
      <c r="F843033" s="195"/>
    </row>
    <row r="843034" spans="6:6" x14ac:dyDescent="0.25">
      <c r="F843034" s="195"/>
    </row>
    <row r="843035" spans="6:6" x14ac:dyDescent="0.25">
      <c r="F843035" s="195"/>
    </row>
    <row r="843036" spans="6:6" x14ac:dyDescent="0.25">
      <c r="F843036" s="195"/>
    </row>
    <row r="843037" spans="6:6" x14ac:dyDescent="0.25">
      <c r="F843037" s="195"/>
    </row>
    <row r="843038" spans="6:6" x14ac:dyDescent="0.25">
      <c r="F843038" s="195"/>
    </row>
    <row r="843039" spans="6:6" x14ac:dyDescent="0.25">
      <c r="F843039" s="195"/>
    </row>
    <row r="843040" spans="6:6" x14ac:dyDescent="0.25">
      <c r="F843040" s="195"/>
    </row>
    <row r="843041" spans="6:6" x14ac:dyDescent="0.25">
      <c r="F843041" s="195"/>
    </row>
    <row r="843042" spans="6:6" x14ac:dyDescent="0.25">
      <c r="F843042" s="195"/>
    </row>
    <row r="843043" spans="6:6" x14ac:dyDescent="0.25">
      <c r="F843043" s="195"/>
    </row>
    <row r="843044" spans="6:6" x14ac:dyDescent="0.25">
      <c r="F843044" s="195"/>
    </row>
    <row r="843045" spans="6:6" x14ac:dyDescent="0.25">
      <c r="F843045" s="195"/>
    </row>
    <row r="843046" spans="6:6" x14ac:dyDescent="0.25">
      <c r="F843046" s="195"/>
    </row>
    <row r="843047" spans="6:6" x14ac:dyDescent="0.25">
      <c r="F843047" s="195"/>
    </row>
    <row r="843048" spans="6:6" x14ac:dyDescent="0.25">
      <c r="F843048" s="195"/>
    </row>
    <row r="843049" spans="6:6" x14ac:dyDescent="0.25">
      <c r="F843049" s="195"/>
    </row>
    <row r="843050" spans="6:6" x14ac:dyDescent="0.25">
      <c r="F843050" s="195"/>
    </row>
    <row r="843051" spans="6:6" x14ac:dyDescent="0.25">
      <c r="F843051" s="195"/>
    </row>
    <row r="843052" spans="6:6" x14ac:dyDescent="0.25">
      <c r="F843052" s="195"/>
    </row>
    <row r="843053" spans="6:6" x14ac:dyDescent="0.25">
      <c r="F843053" s="195"/>
    </row>
    <row r="843054" spans="6:6" x14ac:dyDescent="0.25">
      <c r="F843054" s="195"/>
    </row>
    <row r="843055" spans="6:6" x14ac:dyDescent="0.25">
      <c r="F843055" s="195"/>
    </row>
    <row r="843056" spans="6:6" x14ac:dyDescent="0.25">
      <c r="F843056" s="195"/>
    </row>
    <row r="843057" spans="6:6" x14ac:dyDescent="0.25">
      <c r="F843057" s="195"/>
    </row>
    <row r="843058" spans="6:6" x14ac:dyDescent="0.25">
      <c r="F843058" s="195"/>
    </row>
    <row r="843059" spans="6:6" x14ac:dyDescent="0.25">
      <c r="F843059" s="195"/>
    </row>
    <row r="843060" spans="6:6" x14ac:dyDescent="0.25">
      <c r="F843060" s="195"/>
    </row>
    <row r="843061" spans="6:6" x14ac:dyDescent="0.25">
      <c r="F843061" s="195"/>
    </row>
    <row r="843062" spans="6:6" x14ac:dyDescent="0.25">
      <c r="F843062" s="195"/>
    </row>
    <row r="843063" spans="6:6" x14ac:dyDescent="0.25">
      <c r="F843063" s="195"/>
    </row>
    <row r="843064" spans="6:6" x14ac:dyDescent="0.25">
      <c r="F843064" s="195"/>
    </row>
    <row r="843065" spans="6:6" x14ac:dyDescent="0.25">
      <c r="F843065" s="195"/>
    </row>
    <row r="843066" spans="6:6" x14ac:dyDescent="0.25">
      <c r="F843066" s="195"/>
    </row>
    <row r="843067" spans="6:6" x14ac:dyDescent="0.25">
      <c r="F843067" s="195"/>
    </row>
    <row r="843068" spans="6:6" x14ac:dyDescent="0.25">
      <c r="F843068" s="195"/>
    </row>
    <row r="843069" spans="6:6" x14ac:dyDescent="0.25">
      <c r="F843069" s="195"/>
    </row>
    <row r="843070" spans="6:6" x14ac:dyDescent="0.25">
      <c r="F843070" s="195"/>
    </row>
    <row r="843071" spans="6:6" x14ac:dyDescent="0.25">
      <c r="F843071" s="195"/>
    </row>
    <row r="843072" spans="6:6" x14ac:dyDescent="0.25">
      <c r="F843072" s="195"/>
    </row>
    <row r="843073" spans="6:6" x14ac:dyDescent="0.25">
      <c r="F843073" s="195"/>
    </row>
    <row r="843074" spans="6:6" x14ac:dyDescent="0.25">
      <c r="F843074" s="195"/>
    </row>
    <row r="843075" spans="6:6" x14ac:dyDescent="0.25">
      <c r="F843075" s="195"/>
    </row>
    <row r="843076" spans="6:6" x14ac:dyDescent="0.25">
      <c r="F843076" s="195"/>
    </row>
    <row r="843077" spans="6:6" x14ac:dyDescent="0.25">
      <c r="F843077" s="195"/>
    </row>
    <row r="843078" spans="6:6" x14ac:dyDescent="0.25">
      <c r="F843078" s="195"/>
    </row>
    <row r="843079" spans="6:6" x14ac:dyDescent="0.25">
      <c r="F843079" s="195"/>
    </row>
    <row r="843080" spans="6:6" x14ac:dyDescent="0.25">
      <c r="F843080" s="195"/>
    </row>
    <row r="843081" spans="6:6" x14ac:dyDescent="0.25">
      <c r="F843081" s="195"/>
    </row>
    <row r="843082" spans="6:6" x14ac:dyDescent="0.25">
      <c r="F843082" s="195"/>
    </row>
    <row r="843083" spans="6:6" x14ac:dyDescent="0.25">
      <c r="F843083" s="195"/>
    </row>
    <row r="843084" spans="6:6" x14ac:dyDescent="0.25">
      <c r="F843084" s="195"/>
    </row>
    <row r="843085" spans="6:6" x14ac:dyDescent="0.25">
      <c r="F843085" s="195"/>
    </row>
    <row r="843086" spans="6:6" x14ac:dyDescent="0.25">
      <c r="F843086" s="195"/>
    </row>
    <row r="843087" spans="6:6" x14ac:dyDescent="0.25">
      <c r="F843087" s="195"/>
    </row>
    <row r="843088" spans="6:6" x14ac:dyDescent="0.25">
      <c r="F843088" s="195"/>
    </row>
    <row r="843089" spans="6:6" x14ac:dyDescent="0.25">
      <c r="F843089" s="195"/>
    </row>
    <row r="843090" spans="6:6" x14ac:dyDescent="0.25">
      <c r="F843090" s="195"/>
    </row>
    <row r="843091" spans="6:6" x14ac:dyDescent="0.25">
      <c r="F843091" s="195"/>
    </row>
    <row r="843092" spans="6:6" x14ac:dyDescent="0.25">
      <c r="F843092" s="195"/>
    </row>
    <row r="843093" spans="6:6" x14ac:dyDescent="0.25">
      <c r="F843093" s="195"/>
    </row>
    <row r="843094" spans="6:6" x14ac:dyDescent="0.25">
      <c r="F843094" s="195"/>
    </row>
    <row r="843095" spans="6:6" x14ac:dyDescent="0.25">
      <c r="F843095" s="195"/>
    </row>
    <row r="843096" spans="6:6" x14ac:dyDescent="0.25">
      <c r="F843096" s="195"/>
    </row>
    <row r="843097" spans="6:6" x14ac:dyDescent="0.25">
      <c r="F843097" s="195"/>
    </row>
    <row r="843098" spans="6:6" x14ac:dyDescent="0.25">
      <c r="F843098" s="195"/>
    </row>
    <row r="843099" spans="6:6" x14ac:dyDescent="0.25">
      <c r="F843099" s="195"/>
    </row>
    <row r="843100" spans="6:6" x14ac:dyDescent="0.25">
      <c r="F843100" s="195"/>
    </row>
    <row r="843101" spans="6:6" x14ac:dyDescent="0.25">
      <c r="F843101" s="195"/>
    </row>
    <row r="843102" spans="6:6" x14ac:dyDescent="0.25">
      <c r="F843102" s="195"/>
    </row>
    <row r="843103" spans="6:6" x14ac:dyDescent="0.25">
      <c r="F843103" s="195"/>
    </row>
    <row r="843104" spans="6:6" x14ac:dyDescent="0.25">
      <c r="F843104" s="195"/>
    </row>
    <row r="843105" spans="6:6" x14ac:dyDescent="0.25">
      <c r="F843105" s="195"/>
    </row>
    <row r="843106" spans="6:6" x14ac:dyDescent="0.25">
      <c r="F843106" s="195"/>
    </row>
    <row r="843107" spans="6:6" x14ac:dyDescent="0.25">
      <c r="F843107" s="195"/>
    </row>
    <row r="843108" spans="6:6" x14ac:dyDescent="0.25">
      <c r="F843108" s="195"/>
    </row>
    <row r="843109" spans="6:6" x14ac:dyDescent="0.25">
      <c r="F843109" s="195"/>
    </row>
    <row r="843110" spans="6:6" x14ac:dyDescent="0.25">
      <c r="F843110" s="195"/>
    </row>
    <row r="843111" spans="6:6" x14ac:dyDescent="0.25">
      <c r="F843111" s="195"/>
    </row>
    <row r="843112" spans="6:6" x14ac:dyDescent="0.25">
      <c r="F843112" s="195"/>
    </row>
    <row r="843113" spans="6:6" x14ac:dyDescent="0.25">
      <c r="F843113" s="195"/>
    </row>
    <row r="843114" spans="6:6" x14ac:dyDescent="0.25">
      <c r="F843114" s="195"/>
    </row>
    <row r="843115" spans="6:6" x14ac:dyDescent="0.25">
      <c r="F843115" s="195"/>
    </row>
    <row r="843116" spans="6:6" x14ac:dyDescent="0.25">
      <c r="F843116" s="195"/>
    </row>
    <row r="843117" spans="6:6" x14ac:dyDescent="0.25">
      <c r="F843117" s="195"/>
    </row>
    <row r="843118" spans="6:6" x14ac:dyDescent="0.25">
      <c r="F843118" s="195"/>
    </row>
    <row r="843119" spans="6:6" x14ac:dyDescent="0.25">
      <c r="F843119" s="195"/>
    </row>
    <row r="843120" spans="6:6" x14ac:dyDescent="0.25">
      <c r="F843120" s="195"/>
    </row>
    <row r="843121" spans="6:6" x14ac:dyDescent="0.25">
      <c r="F843121" s="195"/>
    </row>
    <row r="843122" spans="6:6" x14ac:dyDescent="0.25">
      <c r="F843122" s="195"/>
    </row>
    <row r="843123" spans="6:6" x14ac:dyDescent="0.25">
      <c r="F843123" s="195"/>
    </row>
    <row r="843124" spans="6:6" x14ac:dyDescent="0.25">
      <c r="F843124" s="195"/>
    </row>
    <row r="843125" spans="6:6" x14ac:dyDescent="0.25">
      <c r="F843125" s="195"/>
    </row>
    <row r="843126" spans="6:6" x14ac:dyDescent="0.25">
      <c r="F843126" s="195"/>
    </row>
    <row r="843127" spans="6:6" x14ac:dyDescent="0.25">
      <c r="F843127" s="195"/>
    </row>
    <row r="843128" spans="6:6" x14ac:dyDescent="0.25">
      <c r="F843128" s="195"/>
    </row>
    <row r="843129" spans="6:6" x14ac:dyDescent="0.25">
      <c r="F843129" s="195"/>
    </row>
    <row r="843130" spans="6:6" x14ac:dyDescent="0.25">
      <c r="F843130" s="195"/>
    </row>
    <row r="843131" spans="6:6" x14ac:dyDescent="0.25">
      <c r="F843131" s="195"/>
    </row>
    <row r="843132" spans="6:6" x14ac:dyDescent="0.25">
      <c r="F843132" s="195"/>
    </row>
    <row r="843133" spans="6:6" x14ac:dyDescent="0.25">
      <c r="F843133" s="195"/>
    </row>
    <row r="843134" spans="6:6" x14ac:dyDescent="0.25">
      <c r="F843134" s="195"/>
    </row>
    <row r="843135" spans="6:6" x14ac:dyDescent="0.25">
      <c r="F843135" s="195"/>
    </row>
    <row r="843136" spans="6:6" x14ac:dyDescent="0.25">
      <c r="F843136" s="195"/>
    </row>
    <row r="843137" spans="6:6" x14ac:dyDescent="0.25">
      <c r="F843137" s="195"/>
    </row>
    <row r="843138" spans="6:6" x14ac:dyDescent="0.25">
      <c r="F843138" s="195"/>
    </row>
    <row r="843139" spans="6:6" x14ac:dyDescent="0.25">
      <c r="F843139" s="195"/>
    </row>
    <row r="843140" spans="6:6" x14ac:dyDescent="0.25">
      <c r="F843140" s="195"/>
    </row>
    <row r="843141" spans="6:6" x14ac:dyDescent="0.25">
      <c r="F843141" s="195"/>
    </row>
    <row r="843142" spans="6:6" x14ac:dyDescent="0.25">
      <c r="F843142" s="195"/>
    </row>
    <row r="843143" spans="6:6" x14ac:dyDescent="0.25">
      <c r="F843143" s="195"/>
    </row>
    <row r="843144" spans="6:6" x14ac:dyDescent="0.25">
      <c r="F843144" s="195"/>
    </row>
    <row r="843145" spans="6:6" x14ac:dyDescent="0.25">
      <c r="F843145" s="195"/>
    </row>
    <row r="843146" spans="6:6" x14ac:dyDescent="0.25">
      <c r="F843146" s="195"/>
    </row>
    <row r="843147" spans="6:6" x14ac:dyDescent="0.25">
      <c r="F843147" s="195"/>
    </row>
    <row r="843148" spans="6:6" x14ac:dyDescent="0.25">
      <c r="F843148" s="195"/>
    </row>
    <row r="843149" spans="6:6" x14ac:dyDescent="0.25">
      <c r="F843149" s="195"/>
    </row>
    <row r="843150" spans="6:6" x14ac:dyDescent="0.25">
      <c r="F843150" s="195"/>
    </row>
    <row r="843151" spans="6:6" x14ac:dyDescent="0.25">
      <c r="F843151" s="195"/>
    </row>
    <row r="843152" spans="6:6" x14ac:dyDescent="0.25">
      <c r="F843152" s="195"/>
    </row>
    <row r="843153" spans="6:6" x14ac:dyDescent="0.25">
      <c r="F843153" s="195"/>
    </row>
    <row r="843154" spans="6:6" x14ac:dyDescent="0.25">
      <c r="F843154" s="195"/>
    </row>
    <row r="843155" spans="6:6" x14ac:dyDescent="0.25">
      <c r="F843155" s="195"/>
    </row>
    <row r="843156" spans="6:6" x14ac:dyDescent="0.25">
      <c r="F843156" s="195"/>
    </row>
    <row r="843157" spans="6:6" x14ac:dyDescent="0.25">
      <c r="F843157" s="195"/>
    </row>
    <row r="843158" spans="6:6" x14ac:dyDescent="0.25">
      <c r="F843158" s="195"/>
    </row>
    <row r="843159" spans="6:6" x14ac:dyDescent="0.25">
      <c r="F843159" s="195"/>
    </row>
    <row r="843160" spans="6:6" x14ac:dyDescent="0.25">
      <c r="F843160" s="195"/>
    </row>
    <row r="843161" spans="6:6" x14ac:dyDescent="0.25">
      <c r="F843161" s="195"/>
    </row>
    <row r="843162" spans="6:6" x14ac:dyDescent="0.25">
      <c r="F843162" s="195"/>
    </row>
    <row r="843163" spans="6:6" x14ac:dyDescent="0.25">
      <c r="F843163" s="195"/>
    </row>
    <row r="843164" spans="6:6" x14ac:dyDescent="0.25">
      <c r="F843164" s="195"/>
    </row>
    <row r="843165" spans="6:6" x14ac:dyDescent="0.25">
      <c r="F843165" s="195"/>
    </row>
    <row r="843166" spans="6:6" x14ac:dyDescent="0.25">
      <c r="F843166" s="195"/>
    </row>
    <row r="843167" spans="6:6" x14ac:dyDescent="0.25">
      <c r="F843167" s="195"/>
    </row>
    <row r="843168" spans="6:6" x14ac:dyDescent="0.25">
      <c r="F843168" s="195"/>
    </row>
    <row r="843169" spans="6:6" x14ac:dyDescent="0.25">
      <c r="F843169" s="195"/>
    </row>
    <row r="843170" spans="6:6" x14ac:dyDescent="0.25">
      <c r="F843170" s="195"/>
    </row>
    <row r="843171" spans="6:6" x14ac:dyDescent="0.25">
      <c r="F843171" s="195"/>
    </row>
    <row r="843172" spans="6:6" x14ac:dyDescent="0.25">
      <c r="F843172" s="195"/>
    </row>
    <row r="843173" spans="6:6" x14ac:dyDescent="0.25">
      <c r="F843173" s="195"/>
    </row>
    <row r="843174" spans="6:6" x14ac:dyDescent="0.25">
      <c r="F843174" s="195"/>
    </row>
    <row r="843175" spans="6:6" x14ac:dyDescent="0.25">
      <c r="F843175" s="195"/>
    </row>
    <row r="843176" spans="6:6" x14ac:dyDescent="0.25">
      <c r="F843176" s="195"/>
    </row>
    <row r="843177" spans="6:6" x14ac:dyDescent="0.25">
      <c r="F843177" s="195"/>
    </row>
    <row r="843178" spans="6:6" x14ac:dyDescent="0.25">
      <c r="F843178" s="195"/>
    </row>
    <row r="843179" spans="6:6" x14ac:dyDescent="0.25">
      <c r="F843179" s="195"/>
    </row>
    <row r="843180" spans="6:6" x14ac:dyDescent="0.25">
      <c r="F843180" s="195"/>
    </row>
    <row r="843181" spans="6:6" x14ac:dyDescent="0.25">
      <c r="F843181" s="195"/>
    </row>
    <row r="843182" spans="6:6" x14ac:dyDescent="0.25">
      <c r="F843182" s="195"/>
    </row>
    <row r="843183" spans="6:6" x14ac:dyDescent="0.25">
      <c r="F843183" s="195"/>
    </row>
    <row r="843184" spans="6:6" x14ac:dyDescent="0.25">
      <c r="F843184" s="195"/>
    </row>
    <row r="843185" spans="6:6" x14ac:dyDescent="0.25">
      <c r="F843185" s="195"/>
    </row>
    <row r="843186" spans="6:6" x14ac:dyDescent="0.25">
      <c r="F843186" s="195"/>
    </row>
    <row r="843187" spans="6:6" x14ac:dyDescent="0.25">
      <c r="F843187" s="195"/>
    </row>
    <row r="843188" spans="6:6" x14ac:dyDescent="0.25">
      <c r="F843188" s="195"/>
    </row>
    <row r="843189" spans="6:6" x14ac:dyDescent="0.25">
      <c r="F843189" s="195"/>
    </row>
    <row r="843190" spans="6:6" x14ac:dyDescent="0.25">
      <c r="F843190" s="195"/>
    </row>
    <row r="843191" spans="6:6" x14ac:dyDescent="0.25">
      <c r="F843191" s="195"/>
    </row>
    <row r="843192" spans="6:6" x14ac:dyDescent="0.25">
      <c r="F843192" s="195"/>
    </row>
    <row r="843193" spans="6:6" x14ac:dyDescent="0.25">
      <c r="F843193" s="195"/>
    </row>
    <row r="843194" spans="6:6" x14ac:dyDescent="0.25">
      <c r="F843194" s="195"/>
    </row>
    <row r="843195" spans="6:6" x14ac:dyDescent="0.25">
      <c r="F843195" s="195"/>
    </row>
    <row r="843196" spans="6:6" x14ac:dyDescent="0.25">
      <c r="F843196" s="195"/>
    </row>
    <row r="843197" spans="6:6" x14ac:dyDescent="0.25">
      <c r="F843197" s="195"/>
    </row>
    <row r="843198" spans="6:6" x14ac:dyDescent="0.25">
      <c r="F843198" s="195"/>
    </row>
    <row r="843199" spans="6:6" x14ac:dyDescent="0.25">
      <c r="F843199" s="195"/>
    </row>
    <row r="843200" spans="6:6" x14ac:dyDescent="0.25">
      <c r="F843200" s="195"/>
    </row>
    <row r="843201" spans="6:6" x14ac:dyDescent="0.25">
      <c r="F843201" s="195"/>
    </row>
    <row r="843202" spans="6:6" x14ac:dyDescent="0.25">
      <c r="F843202" s="195"/>
    </row>
    <row r="843203" spans="6:6" x14ac:dyDescent="0.25">
      <c r="F843203" s="195"/>
    </row>
    <row r="843204" spans="6:6" x14ac:dyDescent="0.25">
      <c r="F843204" s="195"/>
    </row>
    <row r="843205" spans="6:6" x14ac:dyDescent="0.25">
      <c r="F843205" s="195"/>
    </row>
    <row r="843206" spans="6:6" x14ac:dyDescent="0.25">
      <c r="F843206" s="195"/>
    </row>
    <row r="843207" spans="6:6" x14ac:dyDescent="0.25">
      <c r="F843207" s="195"/>
    </row>
    <row r="843208" spans="6:6" x14ac:dyDescent="0.25">
      <c r="F843208" s="195"/>
    </row>
    <row r="843209" spans="6:6" x14ac:dyDescent="0.25">
      <c r="F843209" s="195"/>
    </row>
    <row r="843210" spans="6:6" x14ac:dyDescent="0.25">
      <c r="F843210" s="195"/>
    </row>
    <row r="843211" spans="6:6" x14ac:dyDescent="0.25">
      <c r="F843211" s="195"/>
    </row>
    <row r="843212" spans="6:6" x14ac:dyDescent="0.25">
      <c r="F843212" s="195"/>
    </row>
    <row r="843213" spans="6:6" x14ac:dyDescent="0.25">
      <c r="F843213" s="195"/>
    </row>
    <row r="843214" spans="6:6" x14ac:dyDescent="0.25">
      <c r="F843214" s="195"/>
    </row>
    <row r="843215" spans="6:6" x14ac:dyDescent="0.25">
      <c r="F843215" s="195"/>
    </row>
    <row r="843216" spans="6:6" x14ac:dyDescent="0.25">
      <c r="F843216" s="195"/>
    </row>
    <row r="843217" spans="6:6" x14ac:dyDescent="0.25">
      <c r="F843217" s="195"/>
    </row>
    <row r="843218" spans="6:6" x14ac:dyDescent="0.25">
      <c r="F843218" s="195"/>
    </row>
    <row r="843219" spans="6:6" x14ac:dyDescent="0.25">
      <c r="F843219" s="195"/>
    </row>
    <row r="843220" spans="6:6" x14ac:dyDescent="0.25">
      <c r="F843220" s="195"/>
    </row>
    <row r="843221" spans="6:6" x14ac:dyDescent="0.25">
      <c r="F843221" s="195"/>
    </row>
    <row r="843222" spans="6:6" x14ac:dyDescent="0.25">
      <c r="F843222" s="195"/>
    </row>
    <row r="843223" spans="6:6" x14ac:dyDescent="0.25">
      <c r="F843223" s="195"/>
    </row>
    <row r="843224" spans="6:6" x14ac:dyDescent="0.25">
      <c r="F843224" s="195"/>
    </row>
    <row r="843225" spans="6:6" x14ac:dyDescent="0.25">
      <c r="F843225" s="195"/>
    </row>
    <row r="843226" spans="6:6" x14ac:dyDescent="0.25">
      <c r="F843226" s="195"/>
    </row>
    <row r="843227" spans="6:6" x14ac:dyDescent="0.25">
      <c r="F843227" s="195"/>
    </row>
    <row r="843228" spans="6:6" x14ac:dyDescent="0.25">
      <c r="F843228" s="195"/>
    </row>
    <row r="843229" spans="6:6" x14ac:dyDescent="0.25">
      <c r="F843229" s="195"/>
    </row>
    <row r="843230" spans="6:6" x14ac:dyDescent="0.25">
      <c r="F843230" s="195"/>
    </row>
    <row r="843231" spans="6:6" x14ac:dyDescent="0.25">
      <c r="F843231" s="195"/>
    </row>
    <row r="843232" spans="6:6" x14ac:dyDescent="0.25">
      <c r="F843232" s="195"/>
    </row>
    <row r="843233" spans="6:6" x14ac:dyDescent="0.25">
      <c r="F843233" s="195"/>
    </row>
    <row r="843234" spans="6:6" x14ac:dyDescent="0.25">
      <c r="F843234" s="195"/>
    </row>
    <row r="843235" spans="6:6" x14ac:dyDescent="0.25">
      <c r="F843235" s="195"/>
    </row>
    <row r="843236" spans="6:6" x14ac:dyDescent="0.25">
      <c r="F843236" s="195"/>
    </row>
    <row r="843237" spans="6:6" x14ac:dyDescent="0.25">
      <c r="F843237" s="195"/>
    </row>
    <row r="843238" spans="6:6" x14ac:dyDescent="0.25">
      <c r="F843238" s="195"/>
    </row>
    <row r="843239" spans="6:6" x14ac:dyDescent="0.25">
      <c r="F843239" s="195"/>
    </row>
    <row r="843240" spans="6:6" x14ac:dyDescent="0.25">
      <c r="F843240" s="195"/>
    </row>
    <row r="843241" spans="6:6" x14ac:dyDescent="0.25">
      <c r="F843241" s="195"/>
    </row>
    <row r="843242" spans="6:6" x14ac:dyDescent="0.25">
      <c r="F843242" s="195"/>
    </row>
    <row r="843243" spans="6:6" x14ac:dyDescent="0.25">
      <c r="F843243" s="195"/>
    </row>
    <row r="843244" spans="6:6" x14ac:dyDescent="0.25">
      <c r="F843244" s="195"/>
    </row>
    <row r="843245" spans="6:6" x14ac:dyDescent="0.25">
      <c r="F843245" s="195"/>
    </row>
    <row r="843246" spans="6:6" x14ac:dyDescent="0.25">
      <c r="F843246" s="195"/>
    </row>
    <row r="843247" spans="6:6" x14ac:dyDescent="0.25">
      <c r="F843247" s="195"/>
    </row>
    <row r="843248" spans="6:6" x14ac:dyDescent="0.25">
      <c r="F843248" s="195"/>
    </row>
    <row r="843249" spans="6:6" x14ac:dyDescent="0.25">
      <c r="F843249" s="195"/>
    </row>
    <row r="843250" spans="6:6" x14ac:dyDescent="0.25">
      <c r="F843250" s="195"/>
    </row>
    <row r="843251" spans="6:6" x14ac:dyDescent="0.25">
      <c r="F843251" s="195"/>
    </row>
    <row r="843252" spans="6:6" x14ac:dyDescent="0.25">
      <c r="F843252" s="195"/>
    </row>
    <row r="843253" spans="6:6" x14ac:dyDescent="0.25">
      <c r="F843253" s="195"/>
    </row>
    <row r="843254" spans="6:6" x14ac:dyDescent="0.25">
      <c r="F843254" s="195"/>
    </row>
    <row r="843255" spans="6:6" x14ac:dyDescent="0.25">
      <c r="F843255" s="195"/>
    </row>
    <row r="843256" spans="6:6" x14ac:dyDescent="0.25">
      <c r="F843256" s="195"/>
    </row>
    <row r="843257" spans="6:6" x14ac:dyDescent="0.25">
      <c r="F843257" s="195"/>
    </row>
    <row r="843258" spans="6:6" x14ac:dyDescent="0.25">
      <c r="F843258" s="195"/>
    </row>
    <row r="843259" spans="6:6" x14ac:dyDescent="0.25">
      <c r="F843259" s="195"/>
    </row>
    <row r="843260" spans="6:6" x14ac:dyDescent="0.25">
      <c r="F843260" s="195"/>
    </row>
    <row r="843261" spans="6:6" x14ac:dyDescent="0.25">
      <c r="F843261" s="195"/>
    </row>
    <row r="843262" spans="6:6" x14ac:dyDescent="0.25">
      <c r="F843262" s="195"/>
    </row>
    <row r="843263" spans="6:6" x14ac:dyDescent="0.25">
      <c r="F843263" s="195"/>
    </row>
    <row r="843264" spans="6:6" x14ac:dyDescent="0.25">
      <c r="F843264" s="195"/>
    </row>
    <row r="843265" spans="6:6" x14ac:dyDescent="0.25">
      <c r="F843265" s="195"/>
    </row>
    <row r="843266" spans="6:6" x14ac:dyDescent="0.25">
      <c r="F843266" s="195"/>
    </row>
    <row r="843267" spans="6:6" x14ac:dyDescent="0.25">
      <c r="F843267" s="195"/>
    </row>
    <row r="843268" spans="6:6" x14ac:dyDescent="0.25">
      <c r="F843268" s="195"/>
    </row>
    <row r="843269" spans="6:6" x14ac:dyDescent="0.25">
      <c r="F843269" s="195"/>
    </row>
    <row r="843270" spans="6:6" x14ac:dyDescent="0.25">
      <c r="F843270" s="195"/>
    </row>
    <row r="843271" spans="6:6" x14ac:dyDescent="0.25">
      <c r="F843271" s="195"/>
    </row>
    <row r="843272" spans="6:6" x14ac:dyDescent="0.25">
      <c r="F843272" s="195"/>
    </row>
    <row r="843273" spans="6:6" x14ac:dyDescent="0.25">
      <c r="F843273" s="195"/>
    </row>
    <row r="843274" spans="6:6" x14ac:dyDescent="0.25">
      <c r="F843274" s="195"/>
    </row>
    <row r="843275" spans="6:6" x14ac:dyDescent="0.25">
      <c r="F843275" s="195"/>
    </row>
    <row r="843276" spans="6:6" x14ac:dyDescent="0.25">
      <c r="F843276" s="195"/>
    </row>
    <row r="843277" spans="6:6" x14ac:dyDescent="0.25">
      <c r="F843277" s="195"/>
    </row>
    <row r="843278" spans="6:6" x14ac:dyDescent="0.25">
      <c r="F843278" s="195"/>
    </row>
    <row r="843279" spans="6:6" x14ac:dyDescent="0.25">
      <c r="F843279" s="195"/>
    </row>
    <row r="843280" spans="6:6" x14ac:dyDescent="0.25">
      <c r="F843280" s="195"/>
    </row>
    <row r="843281" spans="6:6" x14ac:dyDescent="0.25">
      <c r="F843281" s="195"/>
    </row>
    <row r="843282" spans="6:6" x14ac:dyDescent="0.25">
      <c r="F843282" s="195"/>
    </row>
    <row r="843283" spans="6:6" x14ac:dyDescent="0.25">
      <c r="F843283" s="195"/>
    </row>
    <row r="843284" spans="6:6" x14ac:dyDescent="0.25">
      <c r="F843284" s="195"/>
    </row>
    <row r="843285" spans="6:6" x14ac:dyDescent="0.25">
      <c r="F843285" s="195"/>
    </row>
    <row r="843286" spans="6:6" x14ac:dyDescent="0.25">
      <c r="F843286" s="195"/>
    </row>
    <row r="843287" spans="6:6" x14ac:dyDescent="0.25">
      <c r="F843287" s="195"/>
    </row>
    <row r="843288" spans="6:6" x14ac:dyDescent="0.25">
      <c r="F843288" s="195"/>
    </row>
    <row r="843289" spans="6:6" x14ac:dyDescent="0.25">
      <c r="F843289" s="195"/>
    </row>
    <row r="843290" spans="6:6" x14ac:dyDescent="0.25">
      <c r="F843290" s="195"/>
    </row>
    <row r="843291" spans="6:6" x14ac:dyDescent="0.25">
      <c r="F843291" s="195"/>
    </row>
    <row r="843292" spans="6:6" x14ac:dyDescent="0.25">
      <c r="F843292" s="195"/>
    </row>
    <row r="843293" spans="6:6" x14ac:dyDescent="0.25">
      <c r="F843293" s="195"/>
    </row>
    <row r="843294" spans="6:6" x14ac:dyDescent="0.25">
      <c r="F843294" s="195"/>
    </row>
    <row r="843295" spans="6:6" x14ac:dyDescent="0.25">
      <c r="F843295" s="195"/>
    </row>
    <row r="843296" spans="6:6" x14ac:dyDescent="0.25">
      <c r="F843296" s="195"/>
    </row>
    <row r="843297" spans="6:6" x14ac:dyDescent="0.25">
      <c r="F843297" s="195"/>
    </row>
    <row r="843298" spans="6:6" x14ac:dyDescent="0.25">
      <c r="F843298" s="195"/>
    </row>
    <row r="843299" spans="6:6" x14ac:dyDescent="0.25">
      <c r="F843299" s="195"/>
    </row>
    <row r="843300" spans="6:6" x14ac:dyDescent="0.25">
      <c r="F843300" s="195"/>
    </row>
    <row r="843301" spans="6:6" x14ac:dyDescent="0.25">
      <c r="F843301" s="195"/>
    </row>
    <row r="843302" spans="6:6" x14ac:dyDescent="0.25">
      <c r="F843302" s="195"/>
    </row>
    <row r="843303" spans="6:6" x14ac:dyDescent="0.25">
      <c r="F843303" s="195"/>
    </row>
    <row r="843304" spans="6:6" x14ac:dyDescent="0.25">
      <c r="F843304" s="195"/>
    </row>
    <row r="843305" spans="6:6" x14ac:dyDescent="0.25">
      <c r="F843305" s="195"/>
    </row>
    <row r="843306" spans="6:6" x14ac:dyDescent="0.25">
      <c r="F843306" s="195"/>
    </row>
    <row r="843307" spans="6:6" x14ac:dyDescent="0.25">
      <c r="F843307" s="195"/>
    </row>
    <row r="843308" spans="6:6" x14ac:dyDescent="0.25">
      <c r="F843308" s="195"/>
    </row>
    <row r="843309" spans="6:6" x14ac:dyDescent="0.25">
      <c r="F843309" s="195"/>
    </row>
    <row r="843310" spans="6:6" x14ac:dyDescent="0.25">
      <c r="F843310" s="195"/>
    </row>
    <row r="843311" spans="6:6" x14ac:dyDescent="0.25">
      <c r="F843311" s="195"/>
    </row>
    <row r="843312" spans="6:6" x14ac:dyDescent="0.25">
      <c r="F843312" s="195"/>
    </row>
    <row r="843313" spans="6:6" x14ac:dyDescent="0.25">
      <c r="F843313" s="195"/>
    </row>
    <row r="843314" spans="6:6" x14ac:dyDescent="0.25">
      <c r="F843314" s="195"/>
    </row>
    <row r="843315" spans="6:6" x14ac:dyDescent="0.25">
      <c r="F843315" s="195"/>
    </row>
    <row r="843316" spans="6:6" x14ac:dyDescent="0.25">
      <c r="F843316" s="195"/>
    </row>
    <row r="843317" spans="6:6" x14ac:dyDescent="0.25">
      <c r="F843317" s="195"/>
    </row>
    <row r="843318" spans="6:6" x14ac:dyDescent="0.25">
      <c r="F843318" s="195"/>
    </row>
    <row r="843319" spans="6:6" x14ac:dyDescent="0.25">
      <c r="F843319" s="195"/>
    </row>
    <row r="843320" spans="6:6" x14ac:dyDescent="0.25">
      <c r="F843320" s="195"/>
    </row>
    <row r="843321" spans="6:6" x14ac:dyDescent="0.25">
      <c r="F843321" s="195"/>
    </row>
    <row r="843322" spans="6:6" x14ac:dyDescent="0.25">
      <c r="F843322" s="195"/>
    </row>
    <row r="843323" spans="6:6" x14ac:dyDescent="0.25">
      <c r="F843323" s="195"/>
    </row>
    <row r="843324" spans="6:6" x14ac:dyDescent="0.25">
      <c r="F843324" s="195"/>
    </row>
    <row r="843325" spans="6:6" x14ac:dyDescent="0.25">
      <c r="F843325" s="195"/>
    </row>
    <row r="843326" spans="6:6" x14ac:dyDescent="0.25">
      <c r="F843326" s="195"/>
    </row>
    <row r="843327" spans="6:6" x14ac:dyDescent="0.25">
      <c r="F843327" s="195"/>
    </row>
    <row r="843328" spans="6:6" x14ac:dyDescent="0.25">
      <c r="F843328" s="195"/>
    </row>
    <row r="843329" spans="6:6" x14ac:dyDescent="0.25">
      <c r="F843329" s="195"/>
    </row>
    <row r="843330" spans="6:6" x14ac:dyDescent="0.25">
      <c r="F843330" s="195"/>
    </row>
    <row r="843331" spans="6:6" x14ac:dyDescent="0.25">
      <c r="F843331" s="195"/>
    </row>
    <row r="843332" spans="6:6" x14ac:dyDescent="0.25">
      <c r="F843332" s="195"/>
    </row>
    <row r="843333" spans="6:6" x14ac:dyDescent="0.25">
      <c r="F843333" s="195"/>
    </row>
    <row r="843334" spans="6:6" x14ac:dyDescent="0.25">
      <c r="F843334" s="195"/>
    </row>
    <row r="843335" spans="6:6" x14ac:dyDescent="0.25">
      <c r="F843335" s="195"/>
    </row>
    <row r="843336" spans="6:6" x14ac:dyDescent="0.25">
      <c r="F843336" s="195"/>
    </row>
    <row r="848454" spans="6:6" x14ac:dyDescent="0.25">
      <c r="F848454" s="195"/>
    </row>
    <row r="848455" spans="6:6" x14ac:dyDescent="0.25">
      <c r="F848455" s="195"/>
    </row>
    <row r="848456" spans="6:6" x14ac:dyDescent="0.25">
      <c r="F848456" s="195"/>
    </row>
    <row r="848457" spans="6:6" x14ac:dyDescent="0.25">
      <c r="F848457" s="195"/>
    </row>
    <row r="848458" spans="6:6" x14ac:dyDescent="0.25">
      <c r="F848458" s="195"/>
    </row>
    <row r="848459" spans="6:6" x14ac:dyDescent="0.25">
      <c r="F848459" s="195"/>
    </row>
    <row r="848460" spans="6:6" x14ac:dyDescent="0.25">
      <c r="F848460" s="195"/>
    </row>
    <row r="848461" spans="6:6" x14ac:dyDescent="0.25">
      <c r="F848461" s="195"/>
    </row>
    <row r="848462" spans="6:6" x14ac:dyDescent="0.25">
      <c r="F848462" s="195"/>
    </row>
    <row r="848463" spans="6:6" x14ac:dyDescent="0.25">
      <c r="F848463" s="195"/>
    </row>
    <row r="848464" spans="6:6" x14ac:dyDescent="0.25">
      <c r="F848464" s="195"/>
    </row>
    <row r="848465" spans="6:6" x14ac:dyDescent="0.25">
      <c r="F848465" s="195"/>
    </row>
    <row r="848466" spans="6:6" x14ac:dyDescent="0.25">
      <c r="F848466" s="195"/>
    </row>
    <row r="848467" spans="6:6" x14ac:dyDescent="0.25">
      <c r="F848467" s="195"/>
    </row>
    <row r="848468" spans="6:6" x14ac:dyDescent="0.25">
      <c r="F848468" s="195"/>
    </row>
    <row r="848469" spans="6:6" x14ac:dyDescent="0.25">
      <c r="F848469" s="195"/>
    </row>
    <row r="848470" spans="6:6" x14ac:dyDescent="0.25">
      <c r="F848470" s="195"/>
    </row>
    <row r="848471" spans="6:6" x14ac:dyDescent="0.25">
      <c r="F848471" s="195"/>
    </row>
    <row r="848472" spans="6:6" x14ac:dyDescent="0.25">
      <c r="F848472" s="195"/>
    </row>
    <row r="848473" spans="6:6" x14ac:dyDescent="0.25">
      <c r="F848473" s="195"/>
    </row>
    <row r="848474" spans="6:6" x14ac:dyDescent="0.25">
      <c r="F848474" s="195"/>
    </row>
    <row r="848475" spans="6:6" x14ac:dyDescent="0.25">
      <c r="F848475" s="195"/>
    </row>
    <row r="848476" spans="6:6" x14ac:dyDescent="0.25">
      <c r="F848476" s="195"/>
    </row>
    <row r="848477" spans="6:6" x14ac:dyDescent="0.25">
      <c r="F848477" s="195"/>
    </row>
    <row r="848478" spans="6:6" x14ac:dyDescent="0.25">
      <c r="F848478" s="195"/>
    </row>
    <row r="848479" spans="6:6" x14ac:dyDescent="0.25">
      <c r="F848479" s="195"/>
    </row>
    <row r="848480" spans="6:6" x14ac:dyDescent="0.25">
      <c r="F848480" s="195"/>
    </row>
    <row r="848481" spans="6:6" x14ac:dyDescent="0.25">
      <c r="F848481" s="195"/>
    </row>
    <row r="848482" spans="6:6" x14ac:dyDescent="0.25">
      <c r="F848482" s="195"/>
    </row>
    <row r="848483" spans="6:6" x14ac:dyDescent="0.25">
      <c r="F848483" s="195"/>
    </row>
    <row r="848484" spans="6:6" x14ac:dyDescent="0.25">
      <c r="F848484" s="195"/>
    </row>
    <row r="848485" spans="6:6" x14ac:dyDescent="0.25">
      <c r="F848485" s="195"/>
    </row>
    <row r="848486" spans="6:6" x14ac:dyDescent="0.25">
      <c r="F848486" s="195"/>
    </row>
    <row r="848487" spans="6:6" x14ac:dyDescent="0.25">
      <c r="F848487" s="195"/>
    </row>
    <row r="848488" spans="6:6" x14ac:dyDescent="0.25">
      <c r="F848488" s="195"/>
    </row>
    <row r="848489" spans="6:6" x14ac:dyDescent="0.25">
      <c r="F848489" s="195"/>
    </row>
    <row r="848490" spans="6:6" x14ac:dyDescent="0.25">
      <c r="F848490" s="195"/>
    </row>
    <row r="848491" spans="6:6" x14ac:dyDescent="0.25">
      <c r="F848491" s="195"/>
    </row>
    <row r="848492" spans="6:6" x14ac:dyDescent="0.25">
      <c r="F848492" s="195"/>
    </row>
    <row r="848493" spans="6:6" x14ac:dyDescent="0.25">
      <c r="F848493" s="195"/>
    </row>
    <row r="848494" spans="6:6" x14ac:dyDescent="0.25">
      <c r="F848494" s="195"/>
    </row>
    <row r="848495" spans="6:6" x14ac:dyDescent="0.25">
      <c r="F848495" s="195"/>
    </row>
    <row r="848496" spans="6:6" x14ac:dyDescent="0.25">
      <c r="F848496" s="195"/>
    </row>
    <row r="848497" spans="6:6" x14ac:dyDescent="0.25">
      <c r="F848497" s="195"/>
    </row>
    <row r="848498" spans="6:6" x14ac:dyDescent="0.25">
      <c r="F848498" s="195"/>
    </row>
    <row r="848499" spans="6:6" x14ac:dyDescent="0.25">
      <c r="F848499" s="195"/>
    </row>
    <row r="848500" spans="6:6" x14ac:dyDescent="0.25">
      <c r="F848500" s="195"/>
    </row>
    <row r="848501" spans="6:6" x14ac:dyDescent="0.25">
      <c r="F848501" s="195"/>
    </row>
    <row r="848502" spans="6:6" x14ac:dyDescent="0.25">
      <c r="F848502" s="195"/>
    </row>
    <row r="848503" spans="6:6" x14ac:dyDescent="0.25">
      <c r="F848503" s="195"/>
    </row>
    <row r="848504" spans="6:6" x14ac:dyDescent="0.25">
      <c r="F848504" s="195"/>
    </row>
    <row r="848505" spans="6:6" x14ac:dyDescent="0.25">
      <c r="F848505" s="195"/>
    </row>
    <row r="848506" spans="6:6" x14ac:dyDescent="0.25">
      <c r="F848506" s="195"/>
    </row>
    <row r="848507" spans="6:6" x14ac:dyDescent="0.25">
      <c r="F848507" s="195"/>
    </row>
    <row r="848508" spans="6:6" x14ac:dyDescent="0.25">
      <c r="F848508" s="195"/>
    </row>
    <row r="848509" spans="6:6" x14ac:dyDescent="0.25">
      <c r="F848509" s="195"/>
    </row>
    <row r="848510" spans="6:6" x14ac:dyDescent="0.25">
      <c r="F848510" s="195"/>
    </row>
    <row r="848511" spans="6:6" x14ac:dyDescent="0.25">
      <c r="F848511" s="195"/>
    </row>
    <row r="848512" spans="6:6" x14ac:dyDescent="0.25">
      <c r="F848512" s="195"/>
    </row>
    <row r="848513" spans="6:6" x14ac:dyDescent="0.25">
      <c r="F848513" s="195"/>
    </row>
    <row r="848514" spans="6:6" x14ac:dyDescent="0.25">
      <c r="F848514" s="195"/>
    </row>
    <row r="848515" spans="6:6" x14ac:dyDescent="0.25">
      <c r="F848515" s="195"/>
    </row>
    <row r="848516" spans="6:6" x14ac:dyDescent="0.25">
      <c r="F848516" s="195"/>
    </row>
    <row r="848517" spans="6:6" x14ac:dyDescent="0.25">
      <c r="F848517" s="195"/>
    </row>
    <row r="848518" spans="6:6" x14ac:dyDescent="0.25">
      <c r="F848518" s="195"/>
    </row>
    <row r="848519" spans="6:6" x14ac:dyDescent="0.25">
      <c r="F848519" s="195"/>
    </row>
    <row r="848520" spans="6:6" x14ac:dyDescent="0.25">
      <c r="F848520" s="195"/>
    </row>
    <row r="848521" spans="6:6" x14ac:dyDescent="0.25">
      <c r="F848521" s="195"/>
    </row>
    <row r="848522" spans="6:6" x14ac:dyDescent="0.25">
      <c r="F848522" s="195"/>
    </row>
    <row r="848523" spans="6:6" x14ac:dyDescent="0.25">
      <c r="F848523" s="195"/>
    </row>
    <row r="848524" spans="6:6" x14ac:dyDescent="0.25">
      <c r="F848524" s="195"/>
    </row>
    <row r="848525" spans="6:6" x14ac:dyDescent="0.25">
      <c r="F848525" s="195"/>
    </row>
    <row r="848526" spans="6:6" x14ac:dyDescent="0.25">
      <c r="F848526" s="195"/>
    </row>
    <row r="848527" spans="6:6" x14ac:dyDescent="0.25">
      <c r="F848527" s="195"/>
    </row>
    <row r="848528" spans="6:6" x14ac:dyDescent="0.25">
      <c r="F848528" s="195"/>
    </row>
    <row r="848529" spans="6:6" x14ac:dyDescent="0.25">
      <c r="F848529" s="195"/>
    </row>
    <row r="848530" spans="6:6" x14ac:dyDescent="0.25">
      <c r="F848530" s="195"/>
    </row>
    <row r="848531" spans="6:6" x14ac:dyDescent="0.25">
      <c r="F848531" s="195"/>
    </row>
    <row r="848532" spans="6:6" x14ac:dyDescent="0.25">
      <c r="F848532" s="195"/>
    </row>
    <row r="848533" spans="6:6" x14ac:dyDescent="0.25">
      <c r="F848533" s="195"/>
    </row>
    <row r="848534" spans="6:6" x14ac:dyDescent="0.25">
      <c r="F848534" s="195"/>
    </row>
    <row r="848535" spans="6:6" x14ac:dyDescent="0.25">
      <c r="F848535" s="195"/>
    </row>
    <row r="848536" spans="6:6" x14ac:dyDescent="0.25">
      <c r="F848536" s="195"/>
    </row>
    <row r="848537" spans="6:6" x14ac:dyDescent="0.25">
      <c r="F848537" s="195"/>
    </row>
    <row r="848538" spans="6:6" x14ac:dyDescent="0.25">
      <c r="F848538" s="195"/>
    </row>
    <row r="848539" spans="6:6" x14ac:dyDescent="0.25">
      <c r="F848539" s="195"/>
    </row>
    <row r="848540" spans="6:6" x14ac:dyDescent="0.25">
      <c r="F848540" s="195"/>
    </row>
    <row r="848541" spans="6:6" x14ac:dyDescent="0.25">
      <c r="F848541" s="195"/>
    </row>
    <row r="848542" spans="6:6" x14ac:dyDescent="0.25">
      <c r="F848542" s="195"/>
    </row>
    <row r="848543" spans="6:6" x14ac:dyDescent="0.25">
      <c r="F848543" s="195"/>
    </row>
    <row r="848544" spans="6:6" x14ac:dyDescent="0.25">
      <c r="F848544" s="195"/>
    </row>
    <row r="848545" spans="6:6" x14ac:dyDescent="0.25">
      <c r="F848545" s="195"/>
    </row>
    <row r="848546" spans="6:6" x14ac:dyDescent="0.25">
      <c r="F848546" s="195"/>
    </row>
    <row r="848547" spans="6:6" x14ac:dyDescent="0.25">
      <c r="F848547" s="195"/>
    </row>
    <row r="848548" spans="6:6" x14ac:dyDescent="0.25">
      <c r="F848548" s="195"/>
    </row>
    <row r="848549" spans="6:6" x14ac:dyDescent="0.25">
      <c r="F848549" s="195"/>
    </row>
    <row r="848550" spans="6:6" x14ac:dyDescent="0.25">
      <c r="F848550" s="195"/>
    </row>
    <row r="848551" spans="6:6" x14ac:dyDescent="0.25">
      <c r="F848551" s="195"/>
    </row>
    <row r="848552" spans="6:6" x14ac:dyDescent="0.25">
      <c r="F848552" s="195"/>
    </row>
    <row r="848553" spans="6:6" x14ac:dyDescent="0.25">
      <c r="F848553" s="195"/>
    </row>
    <row r="848554" spans="6:6" x14ac:dyDescent="0.25">
      <c r="F848554" s="195"/>
    </row>
    <row r="848555" spans="6:6" x14ac:dyDescent="0.25">
      <c r="F848555" s="195"/>
    </row>
    <row r="848556" spans="6:6" x14ac:dyDescent="0.25">
      <c r="F848556" s="195"/>
    </row>
    <row r="848557" spans="6:6" x14ac:dyDescent="0.25">
      <c r="F848557" s="195"/>
    </row>
    <row r="848558" spans="6:6" x14ac:dyDescent="0.25">
      <c r="F848558" s="195"/>
    </row>
    <row r="848559" spans="6:6" x14ac:dyDescent="0.25">
      <c r="F848559" s="195"/>
    </row>
    <row r="848560" spans="6:6" x14ac:dyDescent="0.25">
      <c r="F848560" s="195"/>
    </row>
    <row r="848561" spans="6:6" x14ac:dyDescent="0.25">
      <c r="F848561" s="195"/>
    </row>
    <row r="848562" spans="6:6" x14ac:dyDescent="0.25">
      <c r="F848562" s="195"/>
    </row>
    <row r="848563" spans="6:6" x14ac:dyDescent="0.25">
      <c r="F848563" s="195"/>
    </row>
    <row r="848564" spans="6:6" x14ac:dyDescent="0.25">
      <c r="F848564" s="195"/>
    </row>
    <row r="848565" spans="6:6" x14ac:dyDescent="0.25">
      <c r="F848565" s="195"/>
    </row>
    <row r="848566" spans="6:6" x14ac:dyDescent="0.25">
      <c r="F848566" s="195"/>
    </row>
    <row r="848567" spans="6:6" x14ac:dyDescent="0.25">
      <c r="F848567" s="195"/>
    </row>
    <row r="848568" spans="6:6" x14ac:dyDescent="0.25">
      <c r="F848568" s="195"/>
    </row>
    <row r="848569" spans="6:6" x14ac:dyDescent="0.25">
      <c r="F848569" s="195"/>
    </row>
    <row r="848570" spans="6:6" x14ac:dyDescent="0.25">
      <c r="F848570" s="195"/>
    </row>
    <row r="848571" spans="6:6" x14ac:dyDescent="0.25">
      <c r="F848571" s="195"/>
    </row>
    <row r="848572" spans="6:6" x14ac:dyDescent="0.25">
      <c r="F848572" s="195"/>
    </row>
    <row r="848573" spans="6:6" x14ac:dyDescent="0.25">
      <c r="F848573" s="195"/>
    </row>
    <row r="848574" spans="6:6" x14ac:dyDescent="0.25">
      <c r="F848574" s="195"/>
    </row>
    <row r="848575" spans="6:6" x14ac:dyDescent="0.25">
      <c r="F848575" s="195"/>
    </row>
    <row r="848576" spans="6:6" x14ac:dyDescent="0.25">
      <c r="F848576" s="195"/>
    </row>
    <row r="848577" spans="6:6" x14ac:dyDescent="0.25">
      <c r="F848577" s="195"/>
    </row>
    <row r="848578" spans="6:6" x14ac:dyDescent="0.25">
      <c r="F848578" s="195"/>
    </row>
    <row r="848579" spans="6:6" x14ac:dyDescent="0.25">
      <c r="F848579" s="195"/>
    </row>
    <row r="848580" spans="6:6" x14ac:dyDescent="0.25">
      <c r="F848580" s="195"/>
    </row>
    <row r="848581" spans="6:6" x14ac:dyDescent="0.25">
      <c r="F848581" s="195"/>
    </row>
    <row r="848582" spans="6:6" x14ac:dyDescent="0.25">
      <c r="F848582" s="195"/>
    </row>
    <row r="848583" spans="6:6" x14ac:dyDescent="0.25">
      <c r="F848583" s="195"/>
    </row>
    <row r="848584" spans="6:6" x14ac:dyDescent="0.25">
      <c r="F848584" s="195"/>
    </row>
    <row r="848585" spans="6:6" x14ac:dyDescent="0.25">
      <c r="F848585" s="195"/>
    </row>
    <row r="848586" spans="6:6" x14ac:dyDescent="0.25">
      <c r="F848586" s="195"/>
    </row>
    <row r="848587" spans="6:6" x14ac:dyDescent="0.25">
      <c r="F848587" s="195"/>
    </row>
    <row r="848588" spans="6:6" x14ac:dyDescent="0.25">
      <c r="F848588" s="195"/>
    </row>
    <row r="848589" spans="6:6" x14ac:dyDescent="0.25">
      <c r="F848589" s="195"/>
    </row>
    <row r="848590" spans="6:6" x14ac:dyDescent="0.25">
      <c r="F848590" s="195"/>
    </row>
    <row r="848591" spans="6:6" x14ac:dyDescent="0.25">
      <c r="F848591" s="195"/>
    </row>
    <row r="848592" spans="6:6" x14ac:dyDescent="0.25">
      <c r="F848592" s="195"/>
    </row>
    <row r="848593" spans="6:6" x14ac:dyDescent="0.25">
      <c r="F848593" s="195"/>
    </row>
    <row r="848594" spans="6:6" x14ac:dyDescent="0.25">
      <c r="F848594" s="195"/>
    </row>
    <row r="848595" spans="6:6" x14ac:dyDescent="0.25">
      <c r="F848595" s="195"/>
    </row>
    <row r="848596" spans="6:6" x14ac:dyDescent="0.25">
      <c r="F848596" s="195"/>
    </row>
    <row r="848597" spans="6:6" x14ac:dyDescent="0.25">
      <c r="F848597" s="195"/>
    </row>
    <row r="848598" spans="6:6" x14ac:dyDescent="0.25">
      <c r="F848598" s="195"/>
    </row>
    <row r="848599" spans="6:6" x14ac:dyDescent="0.25">
      <c r="F848599" s="195"/>
    </row>
    <row r="848600" spans="6:6" x14ac:dyDescent="0.25">
      <c r="F848600" s="195"/>
    </row>
    <row r="848601" spans="6:6" x14ac:dyDescent="0.25">
      <c r="F848601" s="195"/>
    </row>
    <row r="848602" spans="6:6" x14ac:dyDescent="0.25">
      <c r="F848602" s="195"/>
    </row>
    <row r="848603" spans="6:6" x14ac:dyDescent="0.25">
      <c r="F848603" s="195"/>
    </row>
    <row r="848604" spans="6:6" x14ac:dyDescent="0.25">
      <c r="F848604" s="195"/>
    </row>
    <row r="848605" spans="6:6" x14ac:dyDescent="0.25">
      <c r="F848605" s="195"/>
    </row>
    <row r="848606" spans="6:6" x14ac:dyDescent="0.25">
      <c r="F848606" s="195"/>
    </row>
    <row r="848607" spans="6:6" x14ac:dyDescent="0.25">
      <c r="F848607" s="195"/>
    </row>
    <row r="848608" spans="6:6" x14ac:dyDescent="0.25">
      <c r="F848608" s="195"/>
    </row>
    <row r="848609" spans="6:6" x14ac:dyDescent="0.25">
      <c r="F848609" s="195"/>
    </row>
    <row r="848610" spans="6:6" x14ac:dyDescent="0.25">
      <c r="F848610" s="195"/>
    </row>
    <row r="848611" spans="6:6" x14ac:dyDescent="0.25">
      <c r="F848611" s="195"/>
    </row>
    <row r="848612" spans="6:6" x14ac:dyDescent="0.25">
      <c r="F848612" s="195"/>
    </row>
    <row r="848613" spans="6:6" x14ac:dyDescent="0.25">
      <c r="F848613" s="195"/>
    </row>
    <row r="848614" spans="6:6" x14ac:dyDescent="0.25">
      <c r="F848614" s="195"/>
    </row>
    <row r="848615" spans="6:6" x14ac:dyDescent="0.25">
      <c r="F848615" s="195"/>
    </row>
    <row r="848616" spans="6:6" x14ac:dyDescent="0.25">
      <c r="F848616" s="195"/>
    </row>
    <row r="848617" spans="6:6" x14ac:dyDescent="0.25">
      <c r="F848617" s="195"/>
    </row>
    <row r="848618" spans="6:6" x14ac:dyDescent="0.25">
      <c r="F848618" s="195"/>
    </row>
    <row r="848619" spans="6:6" x14ac:dyDescent="0.25">
      <c r="F848619" s="195"/>
    </row>
    <row r="848620" spans="6:6" x14ac:dyDescent="0.25">
      <c r="F848620" s="195"/>
    </row>
    <row r="848621" spans="6:6" x14ac:dyDescent="0.25">
      <c r="F848621" s="195"/>
    </row>
    <row r="848622" spans="6:6" x14ac:dyDescent="0.25">
      <c r="F848622" s="195"/>
    </row>
    <row r="848623" spans="6:6" x14ac:dyDescent="0.25">
      <c r="F848623" s="195"/>
    </row>
    <row r="848624" spans="6:6" x14ac:dyDescent="0.25">
      <c r="F848624" s="195"/>
    </row>
    <row r="848625" spans="6:6" x14ac:dyDescent="0.25">
      <c r="F848625" s="195"/>
    </row>
    <row r="848626" spans="6:6" x14ac:dyDescent="0.25">
      <c r="F848626" s="195"/>
    </row>
    <row r="848627" spans="6:6" x14ac:dyDescent="0.25">
      <c r="F848627" s="195"/>
    </row>
    <row r="848628" spans="6:6" x14ac:dyDescent="0.25">
      <c r="F848628" s="195"/>
    </row>
    <row r="848629" spans="6:6" x14ac:dyDescent="0.25">
      <c r="F848629" s="195"/>
    </row>
    <row r="848630" spans="6:6" x14ac:dyDescent="0.25">
      <c r="F848630" s="195"/>
    </row>
    <row r="848631" spans="6:6" x14ac:dyDescent="0.25">
      <c r="F848631" s="195"/>
    </row>
    <row r="848632" spans="6:6" x14ac:dyDescent="0.25">
      <c r="F848632" s="195"/>
    </row>
    <row r="848633" spans="6:6" x14ac:dyDescent="0.25">
      <c r="F848633" s="195"/>
    </row>
    <row r="848634" spans="6:6" x14ac:dyDescent="0.25">
      <c r="F848634" s="195"/>
    </row>
    <row r="848635" spans="6:6" x14ac:dyDescent="0.25">
      <c r="F848635" s="195"/>
    </row>
    <row r="848636" spans="6:6" x14ac:dyDescent="0.25">
      <c r="F848636" s="195"/>
    </row>
    <row r="848637" spans="6:6" x14ac:dyDescent="0.25">
      <c r="F848637" s="195"/>
    </row>
    <row r="848638" spans="6:6" x14ac:dyDescent="0.25">
      <c r="F848638" s="195"/>
    </row>
    <row r="848639" spans="6:6" x14ac:dyDescent="0.25">
      <c r="F848639" s="195"/>
    </row>
    <row r="848640" spans="6:6" x14ac:dyDescent="0.25">
      <c r="F848640" s="195"/>
    </row>
    <row r="848641" spans="6:6" x14ac:dyDescent="0.25">
      <c r="F848641" s="195"/>
    </row>
    <row r="848642" spans="6:6" x14ac:dyDescent="0.25">
      <c r="F848642" s="195"/>
    </row>
    <row r="848643" spans="6:6" x14ac:dyDescent="0.25">
      <c r="F848643" s="195"/>
    </row>
    <row r="848644" spans="6:6" x14ac:dyDescent="0.25">
      <c r="F848644" s="195"/>
    </row>
    <row r="848645" spans="6:6" x14ac:dyDescent="0.25">
      <c r="F848645" s="195"/>
    </row>
    <row r="848646" spans="6:6" x14ac:dyDescent="0.25">
      <c r="F848646" s="195"/>
    </row>
    <row r="848647" spans="6:6" x14ac:dyDescent="0.25">
      <c r="F848647" s="195"/>
    </row>
    <row r="848648" spans="6:6" x14ac:dyDescent="0.25">
      <c r="F848648" s="195"/>
    </row>
    <row r="848649" spans="6:6" x14ac:dyDescent="0.25">
      <c r="F848649" s="195"/>
    </row>
    <row r="848650" spans="6:6" x14ac:dyDescent="0.25">
      <c r="F848650" s="195"/>
    </row>
    <row r="848651" spans="6:6" x14ac:dyDescent="0.25">
      <c r="F848651" s="195"/>
    </row>
    <row r="848652" spans="6:6" x14ac:dyDescent="0.25">
      <c r="F848652" s="195"/>
    </row>
    <row r="848653" spans="6:6" x14ac:dyDescent="0.25">
      <c r="F848653" s="195"/>
    </row>
    <row r="848654" spans="6:6" x14ac:dyDescent="0.25">
      <c r="F848654" s="195"/>
    </row>
    <row r="848655" spans="6:6" x14ac:dyDescent="0.25">
      <c r="F848655" s="195"/>
    </row>
    <row r="848656" spans="6:6" x14ac:dyDescent="0.25">
      <c r="F848656" s="195"/>
    </row>
    <row r="848657" spans="6:6" x14ac:dyDescent="0.25">
      <c r="F848657" s="195"/>
    </row>
    <row r="848658" spans="6:6" x14ac:dyDescent="0.25">
      <c r="F848658" s="195"/>
    </row>
    <row r="848659" spans="6:6" x14ac:dyDescent="0.25">
      <c r="F848659" s="195"/>
    </row>
    <row r="848660" spans="6:6" x14ac:dyDescent="0.25">
      <c r="F848660" s="195"/>
    </row>
    <row r="848661" spans="6:6" x14ac:dyDescent="0.25">
      <c r="F848661" s="195"/>
    </row>
    <row r="848662" spans="6:6" x14ac:dyDescent="0.25">
      <c r="F848662" s="195"/>
    </row>
    <row r="848663" spans="6:6" x14ac:dyDescent="0.25">
      <c r="F848663" s="195"/>
    </row>
    <row r="848664" spans="6:6" x14ac:dyDescent="0.25">
      <c r="F848664" s="195"/>
    </row>
    <row r="848665" spans="6:6" x14ac:dyDescent="0.25">
      <c r="F848665" s="195"/>
    </row>
    <row r="848666" spans="6:6" x14ac:dyDescent="0.25">
      <c r="F848666" s="195"/>
    </row>
    <row r="848667" spans="6:6" x14ac:dyDescent="0.25">
      <c r="F848667" s="195"/>
    </row>
    <row r="848668" spans="6:6" x14ac:dyDescent="0.25">
      <c r="F848668" s="195"/>
    </row>
    <row r="848669" spans="6:6" x14ac:dyDescent="0.25">
      <c r="F848669" s="195"/>
    </row>
    <row r="848670" spans="6:6" x14ac:dyDescent="0.25">
      <c r="F848670" s="195"/>
    </row>
    <row r="848671" spans="6:6" x14ac:dyDescent="0.25">
      <c r="F848671" s="195"/>
    </row>
    <row r="848672" spans="6:6" x14ac:dyDescent="0.25">
      <c r="F848672" s="195"/>
    </row>
    <row r="848673" spans="6:6" x14ac:dyDescent="0.25">
      <c r="F848673" s="195"/>
    </row>
    <row r="848674" spans="6:6" x14ac:dyDescent="0.25">
      <c r="F848674" s="195"/>
    </row>
    <row r="848675" spans="6:6" x14ac:dyDescent="0.25">
      <c r="F848675" s="195"/>
    </row>
    <row r="848676" spans="6:6" x14ac:dyDescent="0.25">
      <c r="F848676" s="195"/>
    </row>
    <row r="848677" spans="6:6" x14ac:dyDescent="0.25">
      <c r="F848677" s="195"/>
    </row>
    <row r="848678" spans="6:6" x14ac:dyDescent="0.25">
      <c r="F848678" s="195"/>
    </row>
    <row r="848679" spans="6:6" x14ac:dyDescent="0.25">
      <c r="F848679" s="195"/>
    </row>
    <row r="848680" spans="6:6" x14ac:dyDescent="0.25">
      <c r="F848680" s="195"/>
    </row>
    <row r="848681" spans="6:6" x14ac:dyDescent="0.25">
      <c r="F848681" s="195"/>
    </row>
    <row r="848682" spans="6:6" x14ac:dyDescent="0.25">
      <c r="F848682" s="195"/>
    </row>
    <row r="848683" spans="6:6" x14ac:dyDescent="0.25">
      <c r="F848683" s="195"/>
    </row>
    <row r="848684" spans="6:6" x14ac:dyDescent="0.25">
      <c r="F848684" s="195"/>
    </row>
    <row r="848685" spans="6:6" x14ac:dyDescent="0.25">
      <c r="F848685" s="195"/>
    </row>
    <row r="848686" spans="6:6" x14ac:dyDescent="0.25">
      <c r="F848686" s="195"/>
    </row>
    <row r="848687" spans="6:6" x14ac:dyDescent="0.25">
      <c r="F848687" s="195"/>
    </row>
    <row r="848688" spans="6:6" x14ac:dyDescent="0.25">
      <c r="F848688" s="195"/>
    </row>
    <row r="848689" spans="6:6" x14ac:dyDescent="0.25">
      <c r="F848689" s="195"/>
    </row>
    <row r="848690" spans="6:6" x14ac:dyDescent="0.25">
      <c r="F848690" s="195"/>
    </row>
    <row r="848691" spans="6:6" x14ac:dyDescent="0.25">
      <c r="F848691" s="195"/>
    </row>
    <row r="848692" spans="6:6" x14ac:dyDescent="0.25">
      <c r="F848692" s="195"/>
    </row>
    <row r="848693" spans="6:6" x14ac:dyDescent="0.25">
      <c r="F848693" s="195"/>
    </row>
    <row r="848694" spans="6:6" x14ac:dyDescent="0.25">
      <c r="F848694" s="195"/>
    </row>
    <row r="848695" spans="6:6" x14ac:dyDescent="0.25">
      <c r="F848695" s="195"/>
    </row>
    <row r="848696" spans="6:6" x14ac:dyDescent="0.25">
      <c r="F848696" s="195"/>
    </row>
    <row r="848697" spans="6:6" x14ac:dyDescent="0.25">
      <c r="F848697" s="195"/>
    </row>
    <row r="848698" spans="6:6" x14ac:dyDescent="0.25">
      <c r="F848698" s="195"/>
    </row>
    <row r="848699" spans="6:6" x14ac:dyDescent="0.25">
      <c r="F848699" s="195"/>
    </row>
    <row r="848700" spans="6:6" x14ac:dyDescent="0.25">
      <c r="F848700" s="195"/>
    </row>
    <row r="848701" spans="6:6" x14ac:dyDescent="0.25">
      <c r="F848701" s="195"/>
    </row>
    <row r="848702" spans="6:6" x14ac:dyDescent="0.25">
      <c r="F848702" s="195"/>
    </row>
    <row r="848703" spans="6:6" x14ac:dyDescent="0.25">
      <c r="F848703" s="195"/>
    </row>
    <row r="848704" spans="6:6" x14ac:dyDescent="0.25">
      <c r="F848704" s="195"/>
    </row>
    <row r="848705" spans="6:6" x14ac:dyDescent="0.25">
      <c r="F848705" s="195"/>
    </row>
    <row r="848706" spans="6:6" x14ac:dyDescent="0.25">
      <c r="F848706" s="195"/>
    </row>
    <row r="848707" spans="6:6" x14ac:dyDescent="0.25">
      <c r="F848707" s="195"/>
    </row>
    <row r="848708" spans="6:6" x14ac:dyDescent="0.25">
      <c r="F848708" s="195"/>
    </row>
    <row r="848709" spans="6:6" x14ac:dyDescent="0.25">
      <c r="F848709" s="195"/>
    </row>
    <row r="848710" spans="6:6" x14ac:dyDescent="0.25">
      <c r="F848710" s="195"/>
    </row>
    <row r="848711" spans="6:6" x14ac:dyDescent="0.25">
      <c r="F848711" s="195"/>
    </row>
    <row r="848712" spans="6:6" x14ac:dyDescent="0.25">
      <c r="F848712" s="195"/>
    </row>
    <row r="848713" spans="6:6" x14ac:dyDescent="0.25">
      <c r="F848713" s="195"/>
    </row>
    <row r="848714" spans="6:6" x14ac:dyDescent="0.25">
      <c r="F848714" s="195"/>
    </row>
    <row r="848715" spans="6:6" x14ac:dyDescent="0.25">
      <c r="F848715" s="195"/>
    </row>
    <row r="848716" spans="6:6" x14ac:dyDescent="0.25">
      <c r="F848716" s="195"/>
    </row>
    <row r="848717" spans="6:6" x14ac:dyDescent="0.25">
      <c r="F848717" s="195"/>
    </row>
    <row r="848718" spans="6:6" x14ac:dyDescent="0.25">
      <c r="F848718" s="195"/>
    </row>
    <row r="848719" spans="6:6" x14ac:dyDescent="0.25">
      <c r="F848719" s="195"/>
    </row>
    <row r="848720" spans="6:6" x14ac:dyDescent="0.25">
      <c r="F848720" s="195"/>
    </row>
    <row r="848721" spans="6:6" x14ac:dyDescent="0.25">
      <c r="F848721" s="195"/>
    </row>
    <row r="848722" spans="6:6" x14ac:dyDescent="0.25">
      <c r="F848722" s="195"/>
    </row>
    <row r="848723" spans="6:6" x14ac:dyDescent="0.25">
      <c r="F848723" s="195"/>
    </row>
    <row r="848724" spans="6:6" x14ac:dyDescent="0.25">
      <c r="F848724" s="195"/>
    </row>
    <row r="848725" spans="6:6" x14ac:dyDescent="0.25">
      <c r="F848725" s="195"/>
    </row>
    <row r="848726" spans="6:6" x14ac:dyDescent="0.25">
      <c r="F848726" s="195"/>
    </row>
    <row r="848727" spans="6:6" x14ac:dyDescent="0.25">
      <c r="F848727" s="195"/>
    </row>
    <row r="848728" spans="6:6" x14ac:dyDescent="0.25">
      <c r="F848728" s="195"/>
    </row>
    <row r="848729" spans="6:6" x14ac:dyDescent="0.25">
      <c r="F848729" s="195"/>
    </row>
    <row r="848730" spans="6:6" x14ac:dyDescent="0.25">
      <c r="F848730" s="195"/>
    </row>
    <row r="848731" spans="6:6" x14ac:dyDescent="0.25">
      <c r="F848731" s="195"/>
    </row>
    <row r="848732" spans="6:6" x14ac:dyDescent="0.25">
      <c r="F848732" s="195"/>
    </row>
    <row r="848733" spans="6:6" x14ac:dyDescent="0.25">
      <c r="F848733" s="195"/>
    </row>
    <row r="848734" spans="6:6" x14ac:dyDescent="0.25">
      <c r="F848734" s="195"/>
    </row>
    <row r="848735" spans="6:6" x14ac:dyDescent="0.25">
      <c r="F848735" s="195"/>
    </row>
    <row r="848736" spans="6:6" x14ac:dyDescent="0.25">
      <c r="F848736" s="195"/>
    </row>
    <row r="848737" spans="6:6" x14ac:dyDescent="0.25">
      <c r="F848737" s="195"/>
    </row>
    <row r="848738" spans="6:6" x14ac:dyDescent="0.25">
      <c r="F848738" s="195"/>
    </row>
    <row r="848739" spans="6:6" x14ac:dyDescent="0.25">
      <c r="F848739" s="195"/>
    </row>
    <row r="848740" spans="6:6" x14ac:dyDescent="0.25">
      <c r="F848740" s="195"/>
    </row>
    <row r="848741" spans="6:6" x14ac:dyDescent="0.25">
      <c r="F848741" s="195"/>
    </row>
    <row r="848742" spans="6:6" x14ac:dyDescent="0.25">
      <c r="F848742" s="195"/>
    </row>
    <row r="848743" spans="6:6" x14ac:dyDescent="0.25">
      <c r="F848743" s="195"/>
    </row>
    <row r="848744" spans="6:6" x14ac:dyDescent="0.25">
      <c r="F848744" s="195"/>
    </row>
    <row r="848745" spans="6:6" x14ac:dyDescent="0.25">
      <c r="F848745" s="195"/>
    </row>
    <row r="848746" spans="6:6" x14ac:dyDescent="0.25">
      <c r="F848746" s="195"/>
    </row>
    <row r="848747" spans="6:6" x14ac:dyDescent="0.25">
      <c r="F848747" s="195"/>
    </row>
    <row r="848748" spans="6:6" x14ac:dyDescent="0.25">
      <c r="F848748" s="195"/>
    </row>
    <row r="848749" spans="6:6" x14ac:dyDescent="0.25">
      <c r="F848749" s="195"/>
    </row>
    <row r="848750" spans="6:6" x14ac:dyDescent="0.25">
      <c r="F848750" s="195"/>
    </row>
    <row r="848751" spans="6:6" x14ac:dyDescent="0.25">
      <c r="F848751" s="195"/>
    </row>
    <row r="848752" spans="6:6" x14ac:dyDescent="0.25">
      <c r="F848752" s="195"/>
    </row>
    <row r="848753" spans="6:6" x14ac:dyDescent="0.25">
      <c r="F848753" s="195"/>
    </row>
    <row r="848754" spans="6:6" x14ac:dyDescent="0.25">
      <c r="F848754" s="195"/>
    </row>
    <row r="848755" spans="6:6" x14ac:dyDescent="0.25">
      <c r="F848755" s="195"/>
    </row>
    <row r="848756" spans="6:6" x14ac:dyDescent="0.25">
      <c r="F848756" s="195"/>
    </row>
    <row r="848757" spans="6:6" x14ac:dyDescent="0.25">
      <c r="F848757" s="195"/>
    </row>
    <row r="848758" spans="6:6" x14ac:dyDescent="0.25">
      <c r="F848758" s="195"/>
    </row>
    <row r="848759" spans="6:6" x14ac:dyDescent="0.25">
      <c r="F848759" s="195"/>
    </row>
    <row r="848760" spans="6:6" x14ac:dyDescent="0.25">
      <c r="F848760" s="195"/>
    </row>
    <row r="848761" spans="6:6" x14ac:dyDescent="0.25">
      <c r="F848761" s="195"/>
    </row>
    <row r="848762" spans="6:6" x14ac:dyDescent="0.25">
      <c r="F848762" s="195"/>
    </row>
    <row r="848763" spans="6:6" x14ac:dyDescent="0.25">
      <c r="F848763" s="195"/>
    </row>
    <row r="848764" spans="6:6" x14ac:dyDescent="0.25">
      <c r="F848764" s="195"/>
    </row>
    <row r="848765" spans="6:6" x14ac:dyDescent="0.25">
      <c r="F848765" s="195"/>
    </row>
    <row r="848766" spans="6:6" x14ac:dyDescent="0.25">
      <c r="F848766" s="195"/>
    </row>
    <row r="848767" spans="6:6" x14ac:dyDescent="0.25">
      <c r="F848767" s="195"/>
    </row>
    <row r="848768" spans="6:6" x14ac:dyDescent="0.25">
      <c r="F848768" s="195"/>
    </row>
    <row r="848769" spans="6:6" x14ac:dyDescent="0.25">
      <c r="F848769" s="195"/>
    </row>
    <row r="848770" spans="6:6" x14ac:dyDescent="0.25">
      <c r="F848770" s="195"/>
    </row>
    <row r="848771" spans="6:6" x14ac:dyDescent="0.25">
      <c r="F848771" s="195"/>
    </row>
    <row r="848772" spans="6:6" x14ac:dyDescent="0.25">
      <c r="F848772" s="195"/>
    </row>
    <row r="848773" spans="6:6" x14ac:dyDescent="0.25">
      <c r="F848773" s="195"/>
    </row>
    <row r="848774" spans="6:6" x14ac:dyDescent="0.25">
      <c r="F848774" s="195"/>
    </row>
    <row r="848775" spans="6:6" x14ac:dyDescent="0.25">
      <c r="F848775" s="195"/>
    </row>
    <row r="848776" spans="6:6" x14ac:dyDescent="0.25">
      <c r="F848776" s="195"/>
    </row>
    <row r="848777" spans="6:6" x14ac:dyDescent="0.25">
      <c r="F848777" s="195"/>
    </row>
    <row r="848778" spans="6:6" x14ac:dyDescent="0.25">
      <c r="F848778" s="195"/>
    </row>
    <row r="848779" spans="6:6" x14ac:dyDescent="0.25">
      <c r="F848779" s="195"/>
    </row>
    <row r="848780" spans="6:6" x14ac:dyDescent="0.25">
      <c r="F848780" s="195"/>
    </row>
    <row r="848781" spans="6:6" x14ac:dyDescent="0.25">
      <c r="F848781" s="195"/>
    </row>
    <row r="848782" spans="6:6" x14ac:dyDescent="0.25">
      <c r="F848782" s="195"/>
    </row>
    <row r="848783" spans="6:6" x14ac:dyDescent="0.25">
      <c r="F848783" s="195"/>
    </row>
    <row r="848784" spans="6:6" x14ac:dyDescent="0.25">
      <c r="F848784" s="195"/>
    </row>
    <row r="848785" spans="6:6" x14ac:dyDescent="0.25">
      <c r="F848785" s="195"/>
    </row>
    <row r="848786" spans="6:6" x14ac:dyDescent="0.25">
      <c r="F848786" s="195"/>
    </row>
    <row r="848787" spans="6:6" x14ac:dyDescent="0.25">
      <c r="F848787" s="195"/>
    </row>
    <row r="848788" spans="6:6" x14ac:dyDescent="0.25">
      <c r="F848788" s="195"/>
    </row>
    <row r="848789" spans="6:6" x14ac:dyDescent="0.25">
      <c r="F848789" s="195"/>
    </row>
    <row r="848790" spans="6:6" x14ac:dyDescent="0.25">
      <c r="F848790" s="195"/>
    </row>
    <row r="848791" spans="6:6" x14ac:dyDescent="0.25">
      <c r="F848791" s="195"/>
    </row>
    <row r="848792" spans="6:6" x14ac:dyDescent="0.25">
      <c r="F848792" s="195"/>
    </row>
    <row r="848793" spans="6:6" x14ac:dyDescent="0.25">
      <c r="F848793" s="195"/>
    </row>
    <row r="848794" spans="6:6" x14ac:dyDescent="0.25">
      <c r="F848794" s="195"/>
    </row>
    <row r="848795" spans="6:6" x14ac:dyDescent="0.25">
      <c r="F848795" s="195"/>
    </row>
    <row r="848796" spans="6:6" x14ac:dyDescent="0.25">
      <c r="F848796" s="195"/>
    </row>
    <row r="848797" spans="6:6" x14ac:dyDescent="0.25">
      <c r="F848797" s="195"/>
    </row>
    <row r="848798" spans="6:6" x14ac:dyDescent="0.25">
      <c r="F848798" s="195"/>
    </row>
    <row r="848799" spans="6:6" x14ac:dyDescent="0.25">
      <c r="F848799" s="195"/>
    </row>
    <row r="848800" spans="6:6" x14ac:dyDescent="0.25">
      <c r="F848800" s="195"/>
    </row>
    <row r="848801" spans="6:6" x14ac:dyDescent="0.25">
      <c r="F848801" s="195"/>
    </row>
    <row r="848802" spans="6:6" x14ac:dyDescent="0.25">
      <c r="F848802" s="195"/>
    </row>
    <row r="848803" spans="6:6" x14ac:dyDescent="0.25">
      <c r="F848803" s="195"/>
    </row>
    <row r="848804" spans="6:6" x14ac:dyDescent="0.25">
      <c r="F848804" s="195"/>
    </row>
    <row r="848805" spans="6:6" x14ac:dyDescent="0.25">
      <c r="F848805" s="195"/>
    </row>
    <row r="848806" spans="6:6" x14ac:dyDescent="0.25">
      <c r="F848806" s="195"/>
    </row>
    <row r="848807" spans="6:6" x14ac:dyDescent="0.25">
      <c r="F848807" s="195"/>
    </row>
    <row r="848808" spans="6:6" x14ac:dyDescent="0.25">
      <c r="F848808" s="195"/>
    </row>
    <row r="848809" spans="6:6" x14ac:dyDescent="0.25">
      <c r="F848809" s="195"/>
    </row>
    <row r="848810" spans="6:6" x14ac:dyDescent="0.25">
      <c r="F848810" s="195"/>
    </row>
    <row r="848811" spans="6:6" x14ac:dyDescent="0.25">
      <c r="F848811" s="195"/>
    </row>
    <row r="848812" spans="6:6" x14ac:dyDescent="0.25">
      <c r="F848812" s="195"/>
    </row>
    <row r="848813" spans="6:6" x14ac:dyDescent="0.25">
      <c r="F848813" s="195"/>
    </row>
    <row r="848814" spans="6:6" x14ac:dyDescent="0.25">
      <c r="F848814" s="195"/>
    </row>
    <row r="848815" spans="6:6" x14ac:dyDescent="0.25">
      <c r="F848815" s="195"/>
    </row>
    <row r="848816" spans="6:6" x14ac:dyDescent="0.25">
      <c r="F848816" s="195"/>
    </row>
    <row r="848817" spans="6:6" x14ac:dyDescent="0.25">
      <c r="F848817" s="195"/>
    </row>
    <row r="848818" spans="6:6" x14ac:dyDescent="0.25">
      <c r="F848818" s="195"/>
    </row>
    <row r="848819" spans="6:6" x14ac:dyDescent="0.25">
      <c r="F848819" s="195"/>
    </row>
    <row r="848820" spans="6:6" x14ac:dyDescent="0.25">
      <c r="F848820" s="195"/>
    </row>
    <row r="848821" spans="6:6" x14ac:dyDescent="0.25">
      <c r="F848821" s="195"/>
    </row>
    <row r="848822" spans="6:6" x14ac:dyDescent="0.25">
      <c r="F848822" s="195"/>
    </row>
    <row r="848823" spans="6:6" x14ac:dyDescent="0.25">
      <c r="F848823" s="195"/>
    </row>
    <row r="848824" spans="6:6" x14ac:dyDescent="0.25">
      <c r="F848824" s="195"/>
    </row>
    <row r="848825" spans="6:6" x14ac:dyDescent="0.25">
      <c r="F848825" s="195"/>
    </row>
    <row r="848826" spans="6:6" x14ac:dyDescent="0.25">
      <c r="F848826" s="195"/>
    </row>
    <row r="848827" spans="6:6" x14ac:dyDescent="0.25">
      <c r="F848827" s="195"/>
    </row>
    <row r="848828" spans="6:6" x14ac:dyDescent="0.25">
      <c r="F848828" s="195"/>
    </row>
    <row r="848829" spans="6:6" x14ac:dyDescent="0.25">
      <c r="F848829" s="195"/>
    </row>
    <row r="848830" spans="6:6" x14ac:dyDescent="0.25">
      <c r="F848830" s="195"/>
    </row>
    <row r="848831" spans="6:6" x14ac:dyDescent="0.25">
      <c r="F848831" s="195"/>
    </row>
    <row r="848832" spans="6:6" x14ac:dyDescent="0.25">
      <c r="F848832" s="195"/>
    </row>
    <row r="848833" spans="6:6" x14ac:dyDescent="0.25">
      <c r="F848833" s="195"/>
    </row>
    <row r="848834" spans="6:6" x14ac:dyDescent="0.25">
      <c r="F848834" s="195"/>
    </row>
    <row r="848835" spans="6:6" x14ac:dyDescent="0.25">
      <c r="F848835" s="195"/>
    </row>
    <row r="848836" spans="6:6" x14ac:dyDescent="0.25">
      <c r="F848836" s="195"/>
    </row>
    <row r="848837" spans="6:6" x14ac:dyDescent="0.25">
      <c r="F848837" s="195"/>
    </row>
    <row r="848838" spans="6:6" x14ac:dyDescent="0.25">
      <c r="F848838" s="195"/>
    </row>
    <row r="848839" spans="6:6" x14ac:dyDescent="0.25">
      <c r="F848839" s="195"/>
    </row>
    <row r="848840" spans="6:6" x14ac:dyDescent="0.25">
      <c r="F848840" s="195"/>
    </row>
    <row r="848841" spans="6:6" x14ac:dyDescent="0.25">
      <c r="F848841" s="195"/>
    </row>
    <row r="848842" spans="6:6" x14ac:dyDescent="0.25">
      <c r="F848842" s="195"/>
    </row>
    <row r="848843" spans="6:6" x14ac:dyDescent="0.25">
      <c r="F848843" s="195"/>
    </row>
    <row r="848844" spans="6:6" x14ac:dyDescent="0.25">
      <c r="F848844" s="195"/>
    </row>
    <row r="848845" spans="6:6" x14ac:dyDescent="0.25">
      <c r="F848845" s="195"/>
    </row>
    <row r="848846" spans="6:6" x14ac:dyDescent="0.25">
      <c r="F848846" s="195"/>
    </row>
    <row r="848847" spans="6:6" x14ac:dyDescent="0.25">
      <c r="F848847" s="195"/>
    </row>
    <row r="848848" spans="6:6" x14ac:dyDescent="0.25">
      <c r="F848848" s="195"/>
    </row>
    <row r="853966" spans="6:6" x14ac:dyDescent="0.25">
      <c r="F853966" s="195"/>
    </row>
    <row r="853967" spans="6:6" x14ac:dyDescent="0.25">
      <c r="F853967" s="195"/>
    </row>
    <row r="853968" spans="6:6" x14ac:dyDescent="0.25">
      <c r="F853968" s="195"/>
    </row>
    <row r="853969" spans="6:6" x14ac:dyDescent="0.25">
      <c r="F853969" s="195"/>
    </row>
    <row r="853970" spans="6:6" x14ac:dyDescent="0.25">
      <c r="F853970" s="195"/>
    </row>
    <row r="853971" spans="6:6" x14ac:dyDescent="0.25">
      <c r="F853971" s="195"/>
    </row>
    <row r="853972" spans="6:6" x14ac:dyDescent="0.25">
      <c r="F853972" s="195"/>
    </row>
    <row r="853973" spans="6:6" x14ac:dyDescent="0.25">
      <c r="F853973" s="195"/>
    </row>
    <row r="853974" spans="6:6" x14ac:dyDescent="0.25">
      <c r="F853974" s="195"/>
    </row>
    <row r="853975" spans="6:6" x14ac:dyDescent="0.25">
      <c r="F853975" s="195"/>
    </row>
    <row r="853976" spans="6:6" x14ac:dyDescent="0.25">
      <c r="F853976" s="195"/>
    </row>
    <row r="853977" spans="6:6" x14ac:dyDescent="0.25">
      <c r="F853977" s="195"/>
    </row>
    <row r="853978" spans="6:6" x14ac:dyDescent="0.25">
      <c r="F853978" s="195"/>
    </row>
    <row r="853979" spans="6:6" x14ac:dyDescent="0.25">
      <c r="F853979" s="195"/>
    </row>
    <row r="853980" spans="6:6" x14ac:dyDescent="0.25">
      <c r="F853980" s="195"/>
    </row>
    <row r="853981" spans="6:6" x14ac:dyDescent="0.25">
      <c r="F853981" s="195"/>
    </row>
    <row r="853982" spans="6:6" x14ac:dyDescent="0.25">
      <c r="F853982" s="195"/>
    </row>
    <row r="853983" spans="6:6" x14ac:dyDescent="0.25">
      <c r="F853983" s="195"/>
    </row>
    <row r="853984" spans="6:6" x14ac:dyDescent="0.25">
      <c r="F853984" s="195"/>
    </row>
    <row r="853985" spans="6:6" x14ac:dyDescent="0.25">
      <c r="F853985" s="195"/>
    </row>
    <row r="853986" spans="6:6" x14ac:dyDescent="0.25">
      <c r="F853986" s="195"/>
    </row>
    <row r="853987" spans="6:6" x14ac:dyDescent="0.25">
      <c r="F853987" s="195"/>
    </row>
    <row r="853988" spans="6:6" x14ac:dyDescent="0.25">
      <c r="F853988" s="195"/>
    </row>
    <row r="853989" spans="6:6" x14ac:dyDescent="0.25">
      <c r="F853989" s="195"/>
    </row>
    <row r="853990" spans="6:6" x14ac:dyDescent="0.25">
      <c r="F853990" s="195"/>
    </row>
    <row r="853991" spans="6:6" x14ac:dyDescent="0.25">
      <c r="F853991" s="195"/>
    </row>
    <row r="853992" spans="6:6" x14ac:dyDescent="0.25">
      <c r="F853992" s="195"/>
    </row>
    <row r="853993" spans="6:6" x14ac:dyDescent="0.25">
      <c r="F853993" s="195"/>
    </row>
    <row r="853994" spans="6:6" x14ac:dyDescent="0.25">
      <c r="F853994" s="195"/>
    </row>
    <row r="853995" spans="6:6" x14ac:dyDescent="0.25">
      <c r="F853995" s="195"/>
    </row>
    <row r="853996" spans="6:6" x14ac:dyDescent="0.25">
      <c r="F853996" s="195"/>
    </row>
    <row r="853997" spans="6:6" x14ac:dyDescent="0.25">
      <c r="F853997" s="195"/>
    </row>
    <row r="853998" spans="6:6" x14ac:dyDescent="0.25">
      <c r="F853998" s="195"/>
    </row>
    <row r="853999" spans="6:6" x14ac:dyDescent="0.25">
      <c r="F853999" s="195"/>
    </row>
    <row r="854000" spans="6:6" x14ac:dyDescent="0.25">
      <c r="F854000" s="195"/>
    </row>
    <row r="854001" spans="6:6" x14ac:dyDescent="0.25">
      <c r="F854001" s="195"/>
    </row>
    <row r="854002" spans="6:6" x14ac:dyDescent="0.25">
      <c r="F854002" s="195"/>
    </row>
    <row r="854003" spans="6:6" x14ac:dyDescent="0.25">
      <c r="F854003" s="195"/>
    </row>
    <row r="854004" spans="6:6" x14ac:dyDescent="0.25">
      <c r="F854004" s="195"/>
    </row>
    <row r="854005" spans="6:6" x14ac:dyDescent="0.25">
      <c r="F854005" s="195"/>
    </row>
    <row r="854006" spans="6:6" x14ac:dyDescent="0.25">
      <c r="F854006" s="195"/>
    </row>
    <row r="854007" spans="6:6" x14ac:dyDescent="0.25">
      <c r="F854007" s="195"/>
    </row>
    <row r="854008" spans="6:6" x14ac:dyDescent="0.25">
      <c r="F854008" s="195"/>
    </row>
    <row r="854009" spans="6:6" x14ac:dyDescent="0.25">
      <c r="F854009" s="195"/>
    </row>
    <row r="854010" spans="6:6" x14ac:dyDescent="0.25">
      <c r="F854010" s="195"/>
    </row>
    <row r="854011" spans="6:6" x14ac:dyDescent="0.25">
      <c r="F854011" s="195"/>
    </row>
    <row r="854012" spans="6:6" x14ac:dyDescent="0.25">
      <c r="F854012" s="195"/>
    </row>
    <row r="854013" spans="6:6" x14ac:dyDescent="0.25">
      <c r="F854013" s="195"/>
    </row>
    <row r="854014" spans="6:6" x14ac:dyDescent="0.25">
      <c r="F854014" s="195"/>
    </row>
    <row r="854015" spans="6:6" x14ac:dyDescent="0.25">
      <c r="F854015" s="195"/>
    </row>
    <row r="854016" spans="6:6" x14ac:dyDescent="0.25">
      <c r="F854016" s="195"/>
    </row>
    <row r="854017" spans="6:6" x14ac:dyDescent="0.25">
      <c r="F854017" s="195"/>
    </row>
    <row r="854018" spans="6:6" x14ac:dyDescent="0.25">
      <c r="F854018" s="195"/>
    </row>
    <row r="854019" spans="6:6" x14ac:dyDescent="0.25">
      <c r="F854019" s="195"/>
    </row>
    <row r="854020" spans="6:6" x14ac:dyDescent="0.25">
      <c r="F854020" s="195"/>
    </row>
    <row r="854021" spans="6:6" x14ac:dyDescent="0.25">
      <c r="F854021" s="195"/>
    </row>
    <row r="854022" spans="6:6" x14ac:dyDescent="0.25">
      <c r="F854022" s="195"/>
    </row>
    <row r="854023" spans="6:6" x14ac:dyDescent="0.25">
      <c r="F854023" s="195"/>
    </row>
    <row r="854024" spans="6:6" x14ac:dyDescent="0.25">
      <c r="F854024" s="195"/>
    </row>
    <row r="854025" spans="6:6" x14ac:dyDescent="0.25">
      <c r="F854025" s="195"/>
    </row>
    <row r="854026" spans="6:6" x14ac:dyDescent="0.25">
      <c r="F854026" s="195"/>
    </row>
    <row r="854027" spans="6:6" x14ac:dyDescent="0.25">
      <c r="F854027" s="195"/>
    </row>
    <row r="854028" spans="6:6" x14ac:dyDescent="0.25">
      <c r="F854028" s="195"/>
    </row>
    <row r="854029" spans="6:6" x14ac:dyDescent="0.25">
      <c r="F854029" s="195"/>
    </row>
    <row r="854030" spans="6:6" x14ac:dyDescent="0.25">
      <c r="F854030" s="195"/>
    </row>
    <row r="854031" spans="6:6" x14ac:dyDescent="0.25">
      <c r="F854031" s="195"/>
    </row>
    <row r="854032" spans="6:6" x14ac:dyDescent="0.25">
      <c r="F854032" s="195"/>
    </row>
    <row r="854033" spans="6:6" x14ac:dyDescent="0.25">
      <c r="F854033" s="195"/>
    </row>
    <row r="854034" spans="6:6" x14ac:dyDescent="0.25">
      <c r="F854034" s="195"/>
    </row>
    <row r="854035" spans="6:6" x14ac:dyDescent="0.25">
      <c r="F854035" s="195"/>
    </row>
    <row r="854036" spans="6:6" x14ac:dyDescent="0.25">
      <c r="F854036" s="195"/>
    </row>
    <row r="854037" spans="6:6" x14ac:dyDescent="0.25">
      <c r="F854037" s="195"/>
    </row>
    <row r="854038" spans="6:6" x14ac:dyDescent="0.25">
      <c r="F854038" s="195"/>
    </row>
    <row r="854039" spans="6:6" x14ac:dyDescent="0.25">
      <c r="F854039" s="195"/>
    </row>
    <row r="854040" spans="6:6" x14ac:dyDescent="0.25">
      <c r="F854040" s="195"/>
    </row>
    <row r="854041" spans="6:6" x14ac:dyDescent="0.25">
      <c r="F854041" s="195"/>
    </row>
    <row r="854042" spans="6:6" x14ac:dyDescent="0.25">
      <c r="F854042" s="195"/>
    </row>
    <row r="854043" spans="6:6" x14ac:dyDescent="0.25">
      <c r="F854043" s="195"/>
    </row>
    <row r="854044" spans="6:6" x14ac:dyDescent="0.25">
      <c r="F854044" s="195"/>
    </row>
    <row r="854045" spans="6:6" x14ac:dyDescent="0.25">
      <c r="F854045" s="195"/>
    </row>
    <row r="854046" spans="6:6" x14ac:dyDescent="0.25">
      <c r="F854046" s="195"/>
    </row>
    <row r="854047" spans="6:6" x14ac:dyDescent="0.25">
      <c r="F854047" s="195"/>
    </row>
    <row r="854048" spans="6:6" x14ac:dyDescent="0.25">
      <c r="F854048" s="195"/>
    </row>
    <row r="854049" spans="6:6" x14ac:dyDescent="0.25">
      <c r="F854049" s="195"/>
    </row>
    <row r="854050" spans="6:6" x14ac:dyDescent="0.25">
      <c r="F854050" s="195"/>
    </row>
    <row r="854051" spans="6:6" x14ac:dyDescent="0.25">
      <c r="F854051" s="195"/>
    </row>
    <row r="854052" spans="6:6" x14ac:dyDescent="0.25">
      <c r="F854052" s="195"/>
    </row>
    <row r="854053" spans="6:6" x14ac:dyDescent="0.25">
      <c r="F854053" s="195"/>
    </row>
    <row r="854054" spans="6:6" x14ac:dyDescent="0.25">
      <c r="F854054" s="195"/>
    </row>
    <row r="854055" spans="6:6" x14ac:dyDescent="0.25">
      <c r="F854055" s="195"/>
    </row>
    <row r="854056" spans="6:6" x14ac:dyDescent="0.25">
      <c r="F854056" s="195"/>
    </row>
    <row r="854057" spans="6:6" x14ac:dyDescent="0.25">
      <c r="F854057" s="195"/>
    </row>
    <row r="854058" spans="6:6" x14ac:dyDescent="0.25">
      <c r="F854058" s="195"/>
    </row>
    <row r="854059" spans="6:6" x14ac:dyDescent="0.25">
      <c r="F854059" s="195"/>
    </row>
    <row r="854060" spans="6:6" x14ac:dyDescent="0.25">
      <c r="F854060" s="195"/>
    </row>
    <row r="854061" spans="6:6" x14ac:dyDescent="0.25">
      <c r="F854061" s="195"/>
    </row>
    <row r="854062" spans="6:6" x14ac:dyDescent="0.25">
      <c r="F854062" s="195"/>
    </row>
    <row r="854063" spans="6:6" x14ac:dyDescent="0.25">
      <c r="F854063" s="195"/>
    </row>
    <row r="854064" spans="6:6" x14ac:dyDescent="0.25">
      <c r="F854064" s="195"/>
    </row>
    <row r="854065" spans="6:6" x14ac:dyDescent="0.25">
      <c r="F854065" s="195"/>
    </row>
    <row r="854066" spans="6:6" x14ac:dyDescent="0.25">
      <c r="F854066" s="195"/>
    </row>
    <row r="854067" spans="6:6" x14ac:dyDescent="0.25">
      <c r="F854067" s="195"/>
    </row>
    <row r="854068" spans="6:6" x14ac:dyDescent="0.25">
      <c r="F854068" s="195"/>
    </row>
    <row r="854069" spans="6:6" x14ac:dyDescent="0.25">
      <c r="F854069" s="195"/>
    </row>
    <row r="854070" spans="6:6" x14ac:dyDescent="0.25">
      <c r="F854070" s="195"/>
    </row>
    <row r="854071" spans="6:6" x14ac:dyDescent="0.25">
      <c r="F854071" s="195"/>
    </row>
    <row r="854072" spans="6:6" x14ac:dyDescent="0.25">
      <c r="F854072" s="195"/>
    </row>
    <row r="854073" spans="6:6" x14ac:dyDescent="0.25">
      <c r="F854073" s="195"/>
    </row>
    <row r="854074" spans="6:6" x14ac:dyDescent="0.25">
      <c r="F854074" s="195"/>
    </row>
    <row r="854075" spans="6:6" x14ac:dyDescent="0.25">
      <c r="F854075" s="195"/>
    </row>
    <row r="854076" spans="6:6" x14ac:dyDescent="0.25">
      <c r="F854076" s="195"/>
    </row>
    <row r="854077" spans="6:6" x14ac:dyDescent="0.25">
      <c r="F854077" s="195"/>
    </row>
    <row r="854078" spans="6:6" x14ac:dyDescent="0.25">
      <c r="F854078" s="195"/>
    </row>
    <row r="854079" spans="6:6" x14ac:dyDescent="0.25">
      <c r="F854079" s="195"/>
    </row>
    <row r="854080" spans="6:6" x14ac:dyDescent="0.25">
      <c r="F854080" s="195"/>
    </row>
    <row r="854081" spans="6:6" x14ac:dyDescent="0.25">
      <c r="F854081" s="195"/>
    </row>
    <row r="854082" spans="6:6" x14ac:dyDescent="0.25">
      <c r="F854082" s="195"/>
    </row>
    <row r="854083" spans="6:6" x14ac:dyDescent="0.25">
      <c r="F854083" s="195"/>
    </row>
    <row r="854084" spans="6:6" x14ac:dyDescent="0.25">
      <c r="F854084" s="195"/>
    </row>
    <row r="854085" spans="6:6" x14ac:dyDescent="0.25">
      <c r="F854085" s="195"/>
    </row>
    <row r="854086" spans="6:6" x14ac:dyDescent="0.25">
      <c r="F854086" s="195"/>
    </row>
    <row r="854087" spans="6:6" x14ac:dyDescent="0.25">
      <c r="F854087" s="195"/>
    </row>
    <row r="854088" spans="6:6" x14ac:dyDescent="0.25">
      <c r="F854088" s="195"/>
    </row>
    <row r="854089" spans="6:6" x14ac:dyDescent="0.25">
      <c r="F854089" s="195"/>
    </row>
    <row r="854090" spans="6:6" x14ac:dyDescent="0.25">
      <c r="F854090" s="195"/>
    </row>
    <row r="854091" spans="6:6" x14ac:dyDescent="0.25">
      <c r="F854091" s="195"/>
    </row>
    <row r="854092" spans="6:6" x14ac:dyDescent="0.25">
      <c r="F854092" s="195"/>
    </row>
    <row r="854093" spans="6:6" x14ac:dyDescent="0.25">
      <c r="F854093" s="195"/>
    </row>
    <row r="854094" spans="6:6" x14ac:dyDescent="0.25">
      <c r="F854094" s="195"/>
    </row>
    <row r="854095" spans="6:6" x14ac:dyDescent="0.25">
      <c r="F854095" s="195"/>
    </row>
    <row r="854096" spans="6:6" x14ac:dyDescent="0.25">
      <c r="F854096" s="195"/>
    </row>
    <row r="854097" spans="6:6" x14ac:dyDescent="0.25">
      <c r="F854097" s="195"/>
    </row>
    <row r="854098" spans="6:6" x14ac:dyDescent="0.25">
      <c r="F854098" s="195"/>
    </row>
    <row r="854099" spans="6:6" x14ac:dyDescent="0.25">
      <c r="F854099" s="195"/>
    </row>
    <row r="854100" spans="6:6" x14ac:dyDescent="0.25">
      <c r="F854100" s="195"/>
    </row>
    <row r="854101" spans="6:6" x14ac:dyDescent="0.25">
      <c r="F854101" s="195"/>
    </row>
    <row r="854102" spans="6:6" x14ac:dyDescent="0.25">
      <c r="F854102" s="195"/>
    </row>
    <row r="854103" spans="6:6" x14ac:dyDescent="0.25">
      <c r="F854103" s="195"/>
    </row>
    <row r="854104" spans="6:6" x14ac:dyDescent="0.25">
      <c r="F854104" s="195"/>
    </row>
    <row r="854105" spans="6:6" x14ac:dyDescent="0.25">
      <c r="F854105" s="195"/>
    </row>
    <row r="854106" spans="6:6" x14ac:dyDescent="0.25">
      <c r="F854106" s="195"/>
    </row>
    <row r="854107" spans="6:6" x14ac:dyDescent="0.25">
      <c r="F854107" s="195"/>
    </row>
    <row r="854108" spans="6:6" x14ac:dyDescent="0.25">
      <c r="F854108" s="195"/>
    </row>
    <row r="854109" spans="6:6" x14ac:dyDescent="0.25">
      <c r="F854109" s="195"/>
    </row>
    <row r="854110" spans="6:6" x14ac:dyDescent="0.25">
      <c r="F854110" s="195"/>
    </row>
    <row r="854111" spans="6:6" x14ac:dyDescent="0.25">
      <c r="F854111" s="195"/>
    </row>
    <row r="854112" spans="6:6" x14ac:dyDescent="0.25">
      <c r="F854112" s="195"/>
    </row>
    <row r="854113" spans="6:6" x14ac:dyDescent="0.25">
      <c r="F854113" s="195"/>
    </row>
    <row r="854114" spans="6:6" x14ac:dyDescent="0.25">
      <c r="F854114" s="195"/>
    </row>
    <row r="854115" spans="6:6" x14ac:dyDescent="0.25">
      <c r="F854115" s="195"/>
    </row>
    <row r="854116" spans="6:6" x14ac:dyDescent="0.25">
      <c r="F854116" s="195"/>
    </row>
    <row r="854117" spans="6:6" x14ac:dyDescent="0.25">
      <c r="F854117" s="195"/>
    </row>
    <row r="854118" spans="6:6" x14ac:dyDescent="0.25">
      <c r="F854118" s="195"/>
    </row>
    <row r="854119" spans="6:6" x14ac:dyDescent="0.25">
      <c r="F854119" s="195"/>
    </row>
    <row r="854120" spans="6:6" x14ac:dyDescent="0.25">
      <c r="F854120" s="195"/>
    </row>
    <row r="854121" spans="6:6" x14ac:dyDescent="0.25">
      <c r="F854121" s="195"/>
    </row>
    <row r="854122" spans="6:6" x14ac:dyDescent="0.25">
      <c r="F854122" s="195"/>
    </row>
    <row r="854123" spans="6:6" x14ac:dyDescent="0.25">
      <c r="F854123" s="195"/>
    </row>
    <row r="854124" spans="6:6" x14ac:dyDescent="0.25">
      <c r="F854124" s="195"/>
    </row>
    <row r="854125" spans="6:6" x14ac:dyDescent="0.25">
      <c r="F854125" s="195"/>
    </row>
    <row r="854126" spans="6:6" x14ac:dyDescent="0.25">
      <c r="F854126" s="195"/>
    </row>
    <row r="854127" spans="6:6" x14ac:dyDescent="0.25">
      <c r="F854127" s="195"/>
    </row>
    <row r="854128" spans="6:6" x14ac:dyDescent="0.25">
      <c r="F854128" s="195"/>
    </row>
    <row r="854129" spans="6:6" x14ac:dyDescent="0.25">
      <c r="F854129" s="195"/>
    </row>
    <row r="854130" spans="6:6" x14ac:dyDescent="0.25">
      <c r="F854130" s="195"/>
    </row>
    <row r="854131" spans="6:6" x14ac:dyDescent="0.25">
      <c r="F854131" s="195"/>
    </row>
    <row r="854132" spans="6:6" x14ac:dyDescent="0.25">
      <c r="F854132" s="195"/>
    </row>
    <row r="854133" spans="6:6" x14ac:dyDescent="0.25">
      <c r="F854133" s="195"/>
    </row>
    <row r="854134" spans="6:6" x14ac:dyDescent="0.25">
      <c r="F854134" s="195"/>
    </row>
    <row r="854135" spans="6:6" x14ac:dyDescent="0.25">
      <c r="F854135" s="195"/>
    </row>
    <row r="854136" spans="6:6" x14ac:dyDescent="0.25">
      <c r="F854136" s="195"/>
    </row>
    <row r="854137" spans="6:6" x14ac:dyDescent="0.25">
      <c r="F854137" s="195"/>
    </row>
    <row r="854138" spans="6:6" x14ac:dyDescent="0.25">
      <c r="F854138" s="195"/>
    </row>
    <row r="854139" spans="6:6" x14ac:dyDescent="0.25">
      <c r="F854139" s="195"/>
    </row>
    <row r="854140" spans="6:6" x14ac:dyDescent="0.25">
      <c r="F854140" s="195"/>
    </row>
    <row r="854141" spans="6:6" x14ac:dyDescent="0.25">
      <c r="F854141" s="195"/>
    </row>
    <row r="854142" spans="6:6" x14ac:dyDescent="0.25">
      <c r="F854142" s="195"/>
    </row>
    <row r="854143" spans="6:6" x14ac:dyDescent="0.25">
      <c r="F854143" s="195"/>
    </row>
    <row r="854144" spans="6:6" x14ac:dyDescent="0.25">
      <c r="F854144" s="195"/>
    </row>
    <row r="854145" spans="6:6" x14ac:dyDescent="0.25">
      <c r="F854145" s="195"/>
    </row>
    <row r="854146" spans="6:6" x14ac:dyDescent="0.25">
      <c r="F854146" s="195"/>
    </row>
    <row r="854147" spans="6:6" x14ac:dyDescent="0.25">
      <c r="F854147" s="195"/>
    </row>
    <row r="854148" spans="6:6" x14ac:dyDescent="0.25">
      <c r="F854148" s="195"/>
    </row>
    <row r="854149" spans="6:6" x14ac:dyDescent="0.25">
      <c r="F854149" s="195"/>
    </row>
    <row r="854150" spans="6:6" x14ac:dyDescent="0.25">
      <c r="F854150" s="195"/>
    </row>
    <row r="854151" spans="6:6" x14ac:dyDescent="0.25">
      <c r="F854151" s="195"/>
    </row>
    <row r="854152" spans="6:6" x14ac:dyDescent="0.25">
      <c r="F854152" s="195"/>
    </row>
    <row r="854153" spans="6:6" x14ac:dyDescent="0.25">
      <c r="F854153" s="195"/>
    </row>
    <row r="854154" spans="6:6" x14ac:dyDescent="0.25">
      <c r="F854154" s="195"/>
    </row>
    <row r="854155" spans="6:6" x14ac:dyDescent="0.25">
      <c r="F854155" s="195"/>
    </row>
    <row r="854156" spans="6:6" x14ac:dyDescent="0.25">
      <c r="F854156" s="195"/>
    </row>
    <row r="854157" spans="6:6" x14ac:dyDescent="0.25">
      <c r="F854157" s="195"/>
    </row>
    <row r="854158" spans="6:6" x14ac:dyDescent="0.25">
      <c r="F854158" s="195"/>
    </row>
    <row r="854159" spans="6:6" x14ac:dyDescent="0.25">
      <c r="F854159" s="195"/>
    </row>
    <row r="854160" spans="6:6" x14ac:dyDescent="0.25">
      <c r="F854160" s="195"/>
    </row>
    <row r="854161" spans="6:6" x14ac:dyDescent="0.25">
      <c r="F854161" s="195"/>
    </row>
    <row r="854162" spans="6:6" x14ac:dyDescent="0.25">
      <c r="F854162" s="195"/>
    </row>
    <row r="854163" spans="6:6" x14ac:dyDescent="0.25">
      <c r="F854163" s="195"/>
    </row>
    <row r="854164" spans="6:6" x14ac:dyDescent="0.25">
      <c r="F854164" s="195"/>
    </row>
    <row r="854165" spans="6:6" x14ac:dyDescent="0.25">
      <c r="F854165" s="195"/>
    </row>
    <row r="854166" spans="6:6" x14ac:dyDescent="0.25">
      <c r="F854166" s="195"/>
    </row>
    <row r="854167" spans="6:6" x14ac:dyDescent="0.25">
      <c r="F854167" s="195"/>
    </row>
    <row r="854168" spans="6:6" x14ac:dyDescent="0.25">
      <c r="F854168" s="195"/>
    </row>
    <row r="854169" spans="6:6" x14ac:dyDescent="0.25">
      <c r="F854169" s="195"/>
    </row>
    <row r="854170" spans="6:6" x14ac:dyDescent="0.25">
      <c r="F854170" s="195"/>
    </row>
    <row r="854171" spans="6:6" x14ac:dyDescent="0.25">
      <c r="F854171" s="195"/>
    </row>
    <row r="854172" spans="6:6" x14ac:dyDescent="0.25">
      <c r="F854172" s="195"/>
    </row>
    <row r="854173" spans="6:6" x14ac:dyDescent="0.25">
      <c r="F854173" s="195"/>
    </row>
    <row r="854174" spans="6:6" x14ac:dyDescent="0.25">
      <c r="F854174" s="195"/>
    </row>
    <row r="854175" spans="6:6" x14ac:dyDescent="0.25">
      <c r="F854175" s="195"/>
    </row>
    <row r="854176" spans="6:6" x14ac:dyDescent="0.25">
      <c r="F854176" s="195"/>
    </row>
    <row r="854177" spans="6:6" x14ac:dyDescent="0.25">
      <c r="F854177" s="195"/>
    </row>
    <row r="854178" spans="6:6" x14ac:dyDescent="0.25">
      <c r="F854178" s="195"/>
    </row>
    <row r="854179" spans="6:6" x14ac:dyDescent="0.25">
      <c r="F854179" s="195"/>
    </row>
    <row r="854180" spans="6:6" x14ac:dyDescent="0.25">
      <c r="F854180" s="195"/>
    </row>
    <row r="854181" spans="6:6" x14ac:dyDescent="0.25">
      <c r="F854181" s="195"/>
    </row>
    <row r="854182" spans="6:6" x14ac:dyDescent="0.25">
      <c r="F854182" s="195"/>
    </row>
    <row r="854183" spans="6:6" x14ac:dyDescent="0.25">
      <c r="F854183" s="195"/>
    </row>
    <row r="854184" spans="6:6" x14ac:dyDescent="0.25">
      <c r="F854184" s="195"/>
    </row>
    <row r="854185" spans="6:6" x14ac:dyDescent="0.25">
      <c r="F854185" s="195"/>
    </row>
    <row r="854186" spans="6:6" x14ac:dyDescent="0.25">
      <c r="F854186" s="195"/>
    </row>
    <row r="854187" spans="6:6" x14ac:dyDescent="0.25">
      <c r="F854187" s="195"/>
    </row>
    <row r="854188" spans="6:6" x14ac:dyDescent="0.25">
      <c r="F854188" s="195"/>
    </row>
    <row r="854189" spans="6:6" x14ac:dyDescent="0.25">
      <c r="F854189" s="195"/>
    </row>
    <row r="854190" spans="6:6" x14ac:dyDescent="0.25">
      <c r="F854190" s="195"/>
    </row>
    <row r="854191" spans="6:6" x14ac:dyDescent="0.25">
      <c r="F854191" s="195"/>
    </row>
    <row r="854192" spans="6:6" x14ac:dyDescent="0.25">
      <c r="F854192" s="195"/>
    </row>
    <row r="854193" spans="6:6" x14ac:dyDescent="0.25">
      <c r="F854193" s="195"/>
    </row>
    <row r="854194" spans="6:6" x14ac:dyDescent="0.25">
      <c r="F854194" s="195"/>
    </row>
    <row r="854195" spans="6:6" x14ac:dyDescent="0.25">
      <c r="F854195" s="195"/>
    </row>
    <row r="854196" spans="6:6" x14ac:dyDescent="0.25">
      <c r="F854196" s="195"/>
    </row>
    <row r="854197" spans="6:6" x14ac:dyDescent="0.25">
      <c r="F854197" s="195"/>
    </row>
    <row r="854198" spans="6:6" x14ac:dyDescent="0.25">
      <c r="F854198" s="195"/>
    </row>
    <row r="854199" spans="6:6" x14ac:dyDescent="0.25">
      <c r="F854199" s="195"/>
    </row>
    <row r="854200" spans="6:6" x14ac:dyDescent="0.25">
      <c r="F854200" s="195"/>
    </row>
    <row r="854201" spans="6:6" x14ac:dyDescent="0.25">
      <c r="F854201" s="195"/>
    </row>
    <row r="854202" spans="6:6" x14ac:dyDescent="0.25">
      <c r="F854202" s="195"/>
    </row>
    <row r="854203" spans="6:6" x14ac:dyDescent="0.25">
      <c r="F854203" s="195"/>
    </row>
    <row r="854204" spans="6:6" x14ac:dyDescent="0.25">
      <c r="F854204" s="195"/>
    </row>
    <row r="854205" spans="6:6" x14ac:dyDescent="0.25">
      <c r="F854205" s="195"/>
    </row>
    <row r="854206" spans="6:6" x14ac:dyDescent="0.25">
      <c r="F854206" s="195"/>
    </row>
    <row r="854207" spans="6:6" x14ac:dyDescent="0.25">
      <c r="F854207" s="195"/>
    </row>
    <row r="854208" spans="6:6" x14ac:dyDescent="0.25">
      <c r="F854208" s="195"/>
    </row>
    <row r="854209" spans="6:6" x14ac:dyDescent="0.25">
      <c r="F854209" s="195"/>
    </row>
    <row r="854210" spans="6:6" x14ac:dyDescent="0.25">
      <c r="F854210" s="195"/>
    </row>
    <row r="854211" spans="6:6" x14ac:dyDescent="0.25">
      <c r="F854211" s="195"/>
    </row>
    <row r="854212" spans="6:6" x14ac:dyDescent="0.25">
      <c r="F854212" s="195"/>
    </row>
    <row r="854213" spans="6:6" x14ac:dyDescent="0.25">
      <c r="F854213" s="195"/>
    </row>
    <row r="854214" spans="6:6" x14ac:dyDescent="0.25">
      <c r="F854214" s="195"/>
    </row>
    <row r="854215" spans="6:6" x14ac:dyDescent="0.25">
      <c r="F854215" s="195"/>
    </row>
    <row r="854216" spans="6:6" x14ac:dyDescent="0.25">
      <c r="F854216" s="195"/>
    </row>
    <row r="854217" spans="6:6" x14ac:dyDescent="0.25">
      <c r="F854217" s="195"/>
    </row>
    <row r="854218" spans="6:6" x14ac:dyDescent="0.25">
      <c r="F854218" s="195"/>
    </row>
    <row r="854219" spans="6:6" x14ac:dyDescent="0.25">
      <c r="F854219" s="195"/>
    </row>
    <row r="854220" spans="6:6" x14ac:dyDescent="0.25">
      <c r="F854220" s="195"/>
    </row>
    <row r="854221" spans="6:6" x14ac:dyDescent="0.25">
      <c r="F854221" s="195"/>
    </row>
    <row r="854222" spans="6:6" x14ac:dyDescent="0.25">
      <c r="F854222" s="195"/>
    </row>
    <row r="854223" spans="6:6" x14ac:dyDescent="0.25">
      <c r="F854223" s="195"/>
    </row>
    <row r="854224" spans="6:6" x14ac:dyDescent="0.25">
      <c r="F854224" s="195"/>
    </row>
    <row r="854225" spans="6:6" x14ac:dyDescent="0.25">
      <c r="F854225" s="195"/>
    </row>
    <row r="854226" spans="6:6" x14ac:dyDescent="0.25">
      <c r="F854226" s="195"/>
    </row>
    <row r="854227" spans="6:6" x14ac:dyDescent="0.25">
      <c r="F854227" s="195"/>
    </row>
    <row r="854228" spans="6:6" x14ac:dyDescent="0.25">
      <c r="F854228" s="195"/>
    </row>
    <row r="854229" spans="6:6" x14ac:dyDescent="0.25">
      <c r="F854229" s="195"/>
    </row>
    <row r="854230" spans="6:6" x14ac:dyDescent="0.25">
      <c r="F854230" s="195"/>
    </row>
    <row r="854231" spans="6:6" x14ac:dyDescent="0.25">
      <c r="F854231" s="195"/>
    </row>
    <row r="854232" spans="6:6" x14ac:dyDescent="0.25">
      <c r="F854232" s="195"/>
    </row>
    <row r="854233" spans="6:6" x14ac:dyDescent="0.25">
      <c r="F854233" s="195"/>
    </row>
    <row r="854234" spans="6:6" x14ac:dyDescent="0.25">
      <c r="F854234" s="195"/>
    </row>
    <row r="854235" spans="6:6" x14ac:dyDescent="0.25">
      <c r="F854235" s="195"/>
    </row>
    <row r="854236" spans="6:6" x14ac:dyDescent="0.25">
      <c r="F854236" s="195"/>
    </row>
    <row r="854237" spans="6:6" x14ac:dyDescent="0.25">
      <c r="F854237" s="195"/>
    </row>
    <row r="854238" spans="6:6" x14ac:dyDescent="0.25">
      <c r="F854238" s="195"/>
    </row>
    <row r="854239" spans="6:6" x14ac:dyDescent="0.25">
      <c r="F854239" s="195"/>
    </row>
    <row r="854240" spans="6:6" x14ac:dyDescent="0.25">
      <c r="F854240" s="195"/>
    </row>
    <row r="854241" spans="6:6" x14ac:dyDescent="0.25">
      <c r="F854241" s="195"/>
    </row>
    <row r="854242" spans="6:6" x14ac:dyDescent="0.25">
      <c r="F854242" s="195"/>
    </row>
    <row r="854243" spans="6:6" x14ac:dyDescent="0.25">
      <c r="F854243" s="195"/>
    </row>
    <row r="854244" spans="6:6" x14ac:dyDescent="0.25">
      <c r="F854244" s="195"/>
    </row>
    <row r="854245" spans="6:6" x14ac:dyDescent="0.25">
      <c r="F854245" s="195"/>
    </row>
    <row r="854246" spans="6:6" x14ac:dyDescent="0.25">
      <c r="F854246" s="195"/>
    </row>
    <row r="854247" spans="6:6" x14ac:dyDescent="0.25">
      <c r="F854247" s="195"/>
    </row>
    <row r="854248" spans="6:6" x14ac:dyDescent="0.25">
      <c r="F854248" s="195"/>
    </row>
    <row r="854249" spans="6:6" x14ac:dyDescent="0.25">
      <c r="F854249" s="195"/>
    </row>
    <row r="854250" spans="6:6" x14ac:dyDescent="0.25">
      <c r="F854250" s="195"/>
    </row>
    <row r="854251" spans="6:6" x14ac:dyDescent="0.25">
      <c r="F854251" s="195"/>
    </row>
    <row r="854252" spans="6:6" x14ac:dyDescent="0.25">
      <c r="F854252" s="195"/>
    </row>
    <row r="854253" spans="6:6" x14ac:dyDescent="0.25">
      <c r="F854253" s="195"/>
    </row>
    <row r="854254" spans="6:6" x14ac:dyDescent="0.25">
      <c r="F854254" s="195"/>
    </row>
    <row r="854255" spans="6:6" x14ac:dyDescent="0.25">
      <c r="F854255" s="195"/>
    </row>
    <row r="854256" spans="6:6" x14ac:dyDescent="0.25">
      <c r="F854256" s="195"/>
    </row>
    <row r="854257" spans="6:6" x14ac:dyDescent="0.25">
      <c r="F854257" s="195"/>
    </row>
    <row r="854258" spans="6:6" x14ac:dyDescent="0.25">
      <c r="F854258" s="195"/>
    </row>
    <row r="854259" spans="6:6" x14ac:dyDescent="0.25">
      <c r="F854259" s="195"/>
    </row>
    <row r="854260" spans="6:6" x14ac:dyDescent="0.25">
      <c r="F854260" s="195"/>
    </row>
    <row r="854261" spans="6:6" x14ac:dyDescent="0.25">
      <c r="F854261" s="195"/>
    </row>
    <row r="854262" spans="6:6" x14ac:dyDescent="0.25">
      <c r="F854262" s="195"/>
    </row>
    <row r="854263" spans="6:6" x14ac:dyDescent="0.25">
      <c r="F854263" s="195"/>
    </row>
    <row r="854264" spans="6:6" x14ac:dyDescent="0.25">
      <c r="F854264" s="195"/>
    </row>
    <row r="854265" spans="6:6" x14ac:dyDescent="0.25">
      <c r="F854265" s="195"/>
    </row>
    <row r="854266" spans="6:6" x14ac:dyDescent="0.25">
      <c r="F854266" s="195"/>
    </row>
    <row r="854267" spans="6:6" x14ac:dyDescent="0.25">
      <c r="F854267" s="195"/>
    </row>
    <row r="854268" spans="6:6" x14ac:dyDescent="0.25">
      <c r="F854268" s="195"/>
    </row>
    <row r="854269" spans="6:6" x14ac:dyDescent="0.25">
      <c r="F854269" s="195"/>
    </row>
    <row r="854270" spans="6:6" x14ac:dyDescent="0.25">
      <c r="F854270" s="195"/>
    </row>
    <row r="854271" spans="6:6" x14ac:dyDescent="0.25">
      <c r="F854271" s="195"/>
    </row>
    <row r="854272" spans="6:6" x14ac:dyDescent="0.25">
      <c r="F854272" s="195"/>
    </row>
    <row r="854273" spans="6:6" x14ac:dyDescent="0.25">
      <c r="F854273" s="195"/>
    </row>
    <row r="854274" spans="6:6" x14ac:dyDescent="0.25">
      <c r="F854274" s="195"/>
    </row>
    <row r="854275" spans="6:6" x14ac:dyDescent="0.25">
      <c r="F854275" s="195"/>
    </row>
    <row r="854276" spans="6:6" x14ac:dyDescent="0.25">
      <c r="F854276" s="195"/>
    </row>
    <row r="854277" spans="6:6" x14ac:dyDescent="0.25">
      <c r="F854277" s="195"/>
    </row>
    <row r="854278" spans="6:6" x14ac:dyDescent="0.25">
      <c r="F854278" s="195"/>
    </row>
    <row r="854279" spans="6:6" x14ac:dyDescent="0.25">
      <c r="F854279" s="195"/>
    </row>
    <row r="854280" spans="6:6" x14ac:dyDescent="0.25">
      <c r="F854280" s="195"/>
    </row>
    <row r="854281" spans="6:6" x14ac:dyDescent="0.25">
      <c r="F854281" s="195"/>
    </row>
    <row r="854282" spans="6:6" x14ac:dyDescent="0.25">
      <c r="F854282" s="195"/>
    </row>
    <row r="854283" spans="6:6" x14ac:dyDescent="0.25">
      <c r="F854283" s="195"/>
    </row>
    <row r="854284" spans="6:6" x14ac:dyDescent="0.25">
      <c r="F854284" s="195"/>
    </row>
    <row r="854285" spans="6:6" x14ac:dyDescent="0.25">
      <c r="F854285" s="195"/>
    </row>
    <row r="854286" spans="6:6" x14ac:dyDescent="0.25">
      <c r="F854286" s="195"/>
    </row>
    <row r="854287" spans="6:6" x14ac:dyDescent="0.25">
      <c r="F854287" s="195"/>
    </row>
    <row r="854288" spans="6:6" x14ac:dyDescent="0.25">
      <c r="F854288" s="195"/>
    </row>
    <row r="854289" spans="6:6" x14ac:dyDescent="0.25">
      <c r="F854289" s="195"/>
    </row>
    <row r="854290" spans="6:6" x14ac:dyDescent="0.25">
      <c r="F854290" s="195"/>
    </row>
    <row r="854291" spans="6:6" x14ac:dyDescent="0.25">
      <c r="F854291" s="195"/>
    </row>
    <row r="854292" spans="6:6" x14ac:dyDescent="0.25">
      <c r="F854292" s="195"/>
    </row>
    <row r="854293" spans="6:6" x14ac:dyDescent="0.25">
      <c r="F854293" s="195"/>
    </row>
    <row r="854294" spans="6:6" x14ac:dyDescent="0.25">
      <c r="F854294" s="195"/>
    </row>
    <row r="854295" spans="6:6" x14ac:dyDescent="0.25">
      <c r="F854295" s="195"/>
    </row>
    <row r="854296" spans="6:6" x14ac:dyDescent="0.25">
      <c r="F854296" s="195"/>
    </row>
    <row r="854297" spans="6:6" x14ac:dyDescent="0.25">
      <c r="F854297" s="195"/>
    </row>
    <row r="854298" spans="6:6" x14ac:dyDescent="0.25">
      <c r="F854298" s="195"/>
    </row>
    <row r="854299" spans="6:6" x14ac:dyDescent="0.25">
      <c r="F854299" s="195"/>
    </row>
    <row r="854300" spans="6:6" x14ac:dyDescent="0.25">
      <c r="F854300" s="195"/>
    </row>
    <row r="854301" spans="6:6" x14ac:dyDescent="0.25">
      <c r="F854301" s="195"/>
    </row>
    <row r="854302" spans="6:6" x14ac:dyDescent="0.25">
      <c r="F854302" s="195"/>
    </row>
    <row r="854303" spans="6:6" x14ac:dyDescent="0.25">
      <c r="F854303" s="195"/>
    </row>
    <row r="854304" spans="6:6" x14ac:dyDescent="0.25">
      <c r="F854304" s="195"/>
    </row>
    <row r="854305" spans="6:6" x14ac:dyDescent="0.25">
      <c r="F854305" s="195"/>
    </row>
    <row r="854306" spans="6:6" x14ac:dyDescent="0.25">
      <c r="F854306" s="195"/>
    </row>
    <row r="854307" spans="6:6" x14ac:dyDescent="0.25">
      <c r="F854307" s="195"/>
    </row>
    <row r="854308" spans="6:6" x14ac:dyDescent="0.25">
      <c r="F854308" s="195"/>
    </row>
    <row r="854309" spans="6:6" x14ac:dyDescent="0.25">
      <c r="F854309" s="195"/>
    </row>
    <row r="854310" spans="6:6" x14ac:dyDescent="0.25">
      <c r="F854310" s="195"/>
    </row>
    <row r="854311" spans="6:6" x14ac:dyDescent="0.25">
      <c r="F854311" s="195"/>
    </row>
    <row r="854312" spans="6:6" x14ac:dyDescent="0.25">
      <c r="F854312" s="195"/>
    </row>
    <row r="854313" spans="6:6" x14ac:dyDescent="0.25">
      <c r="F854313" s="195"/>
    </row>
    <row r="854314" spans="6:6" x14ac:dyDescent="0.25">
      <c r="F854314" s="195"/>
    </row>
    <row r="854315" spans="6:6" x14ac:dyDescent="0.25">
      <c r="F854315" s="195"/>
    </row>
    <row r="854316" spans="6:6" x14ac:dyDescent="0.25">
      <c r="F854316" s="195"/>
    </row>
    <row r="854317" spans="6:6" x14ac:dyDescent="0.25">
      <c r="F854317" s="195"/>
    </row>
    <row r="854318" spans="6:6" x14ac:dyDescent="0.25">
      <c r="F854318" s="195"/>
    </row>
    <row r="854319" spans="6:6" x14ac:dyDescent="0.25">
      <c r="F854319" s="195"/>
    </row>
    <row r="854320" spans="6:6" x14ac:dyDescent="0.25">
      <c r="F854320" s="195"/>
    </row>
    <row r="854321" spans="6:6" x14ac:dyDescent="0.25">
      <c r="F854321" s="195"/>
    </row>
    <row r="854322" spans="6:6" x14ac:dyDescent="0.25">
      <c r="F854322" s="195"/>
    </row>
    <row r="854323" spans="6:6" x14ac:dyDescent="0.25">
      <c r="F854323" s="195"/>
    </row>
    <row r="854324" spans="6:6" x14ac:dyDescent="0.25">
      <c r="F854324" s="195"/>
    </row>
    <row r="854325" spans="6:6" x14ac:dyDescent="0.25">
      <c r="F854325" s="195"/>
    </row>
    <row r="854326" spans="6:6" x14ac:dyDescent="0.25">
      <c r="F854326" s="195"/>
    </row>
    <row r="854327" spans="6:6" x14ac:dyDescent="0.25">
      <c r="F854327" s="195"/>
    </row>
    <row r="854328" spans="6:6" x14ac:dyDescent="0.25">
      <c r="F854328" s="195"/>
    </row>
    <row r="854329" spans="6:6" x14ac:dyDescent="0.25">
      <c r="F854329" s="195"/>
    </row>
    <row r="854330" spans="6:6" x14ac:dyDescent="0.25">
      <c r="F854330" s="195"/>
    </row>
    <row r="854331" spans="6:6" x14ac:dyDescent="0.25">
      <c r="F854331" s="195"/>
    </row>
    <row r="854332" spans="6:6" x14ac:dyDescent="0.25">
      <c r="F854332" s="195"/>
    </row>
    <row r="854333" spans="6:6" x14ac:dyDescent="0.25">
      <c r="F854333" s="195"/>
    </row>
    <row r="854334" spans="6:6" x14ac:dyDescent="0.25">
      <c r="F854334" s="195"/>
    </row>
    <row r="854335" spans="6:6" x14ac:dyDescent="0.25">
      <c r="F854335" s="195"/>
    </row>
    <row r="854336" spans="6:6" x14ac:dyDescent="0.25">
      <c r="F854336" s="195"/>
    </row>
    <row r="854337" spans="6:6" x14ac:dyDescent="0.25">
      <c r="F854337" s="195"/>
    </row>
    <row r="854338" spans="6:6" x14ac:dyDescent="0.25">
      <c r="F854338" s="195"/>
    </row>
    <row r="854339" spans="6:6" x14ac:dyDescent="0.25">
      <c r="F854339" s="195"/>
    </row>
    <row r="854340" spans="6:6" x14ac:dyDescent="0.25">
      <c r="F854340" s="195"/>
    </row>
    <row r="854341" spans="6:6" x14ac:dyDescent="0.25">
      <c r="F854341" s="195"/>
    </row>
    <row r="854342" spans="6:6" x14ac:dyDescent="0.25">
      <c r="F854342" s="195"/>
    </row>
    <row r="854343" spans="6:6" x14ac:dyDescent="0.25">
      <c r="F854343" s="195"/>
    </row>
    <row r="854344" spans="6:6" x14ac:dyDescent="0.25">
      <c r="F854344" s="195"/>
    </row>
    <row r="854345" spans="6:6" x14ac:dyDescent="0.25">
      <c r="F854345" s="195"/>
    </row>
    <row r="854346" spans="6:6" x14ac:dyDescent="0.25">
      <c r="F854346" s="195"/>
    </row>
    <row r="854347" spans="6:6" x14ac:dyDescent="0.25">
      <c r="F854347" s="195"/>
    </row>
    <row r="854348" spans="6:6" x14ac:dyDescent="0.25">
      <c r="F854348" s="195"/>
    </row>
    <row r="854349" spans="6:6" x14ac:dyDescent="0.25">
      <c r="F854349" s="195"/>
    </row>
    <row r="854350" spans="6:6" x14ac:dyDescent="0.25">
      <c r="F854350" s="195"/>
    </row>
    <row r="854351" spans="6:6" x14ac:dyDescent="0.25">
      <c r="F854351" s="195"/>
    </row>
    <row r="854352" spans="6:6" x14ac:dyDescent="0.25">
      <c r="F854352" s="195"/>
    </row>
    <row r="854353" spans="6:6" x14ac:dyDescent="0.25">
      <c r="F854353" s="195"/>
    </row>
    <row r="854354" spans="6:6" x14ac:dyDescent="0.25">
      <c r="F854354" s="195"/>
    </row>
    <row r="854355" spans="6:6" x14ac:dyDescent="0.25">
      <c r="F854355" s="195"/>
    </row>
    <row r="854356" spans="6:6" x14ac:dyDescent="0.25">
      <c r="F854356" s="195"/>
    </row>
    <row r="854357" spans="6:6" x14ac:dyDescent="0.25">
      <c r="F854357" s="195"/>
    </row>
    <row r="854358" spans="6:6" x14ac:dyDescent="0.25">
      <c r="F854358" s="195"/>
    </row>
    <row r="854359" spans="6:6" x14ac:dyDescent="0.25">
      <c r="F854359" s="195"/>
    </row>
    <row r="854360" spans="6:6" x14ac:dyDescent="0.25">
      <c r="F854360" s="195"/>
    </row>
    <row r="859478" spans="6:6" x14ac:dyDescent="0.25">
      <c r="F859478" s="195"/>
    </row>
    <row r="859479" spans="6:6" x14ac:dyDescent="0.25">
      <c r="F859479" s="195"/>
    </row>
    <row r="859480" spans="6:6" x14ac:dyDescent="0.25">
      <c r="F859480" s="195"/>
    </row>
    <row r="859481" spans="6:6" x14ac:dyDescent="0.25">
      <c r="F859481" s="195"/>
    </row>
    <row r="859482" spans="6:6" x14ac:dyDescent="0.25">
      <c r="F859482" s="195"/>
    </row>
    <row r="859483" spans="6:6" x14ac:dyDescent="0.25">
      <c r="F859483" s="195"/>
    </row>
    <row r="859484" spans="6:6" x14ac:dyDescent="0.25">
      <c r="F859484" s="195"/>
    </row>
    <row r="859485" spans="6:6" x14ac:dyDescent="0.25">
      <c r="F859485" s="195"/>
    </row>
    <row r="859486" spans="6:6" x14ac:dyDescent="0.25">
      <c r="F859486" s="195"/>
    </row>
    <row r="859487" spans="6:6" x14ac:dyDescent="0.25">
      <c r="F859487" s="195"/>
    </row>
    <row r="859488" spans="6:6" x14ac:dyDescent="0.25">
      <c r="F859488" s="195"/>
    </row>
    <row r="859489" spans="6:6" x14ac:dyDescent="0.25">
      <c r="F859489" s="195"/>
    </row>
    <row r="859490" spans="6:6" x14ac:dyDescent="0.25">
      <c r="F859490" s="195"/>
    </row>
    <row r="859491" spans="6:6" x14ac:dyDescent="0.25">
      <c r="F859491" s="195"/>
    </row>
    <row r="859492" spans="6:6" x14ac:dyDescent="0.25">
      <c r="F859492" s="195"/>
    </row>
    <row r="859493" spans="6:6" x14ac:dyDescent="0.25">
      <c r="F859493" s="195"/>
    </row>
    <row r="859494" spans="6:6" x14ac:dyDescent="0.25">
      <c r="F859494" s="195"/>
    </row>
    <row r="859495" spans="6:6" x14ac:dyDescent="0.25">
      <c r="F859495" s="195"/>
    </row>
    <row r="859496" spans="6:6" x14ac:dyDescent="0.25">
      <c r="F859496" s="195"/>
    </row>
    <row r="859497" spans="6:6" x14ac:dyDescent="0.25">
      <c r="F859497" s="195"/>
    </row>
    <row r="859498" spans="6:6" x14ac:dyDescent="0.25">
      <c r="F859498" s="195"/>
    </row>
    <row r="859499" spans="6:6" x14ac:dyDescent="0.25">
      <c r="F859499" s="195"/>
    </row>
    <row r="859500" spans="6:6" x14ac:dyDescent="0.25">
      <c r="F859500" s="195"/>
    </row>
    <row r="859501" spans="6:6" x14ac:dyDescent="0.25">
      <c r="F859501" s="195"/>
    </row>
    <row r="859502" spans="6:6" x14ac:dyDescent="0.25">
      <c r="F859502" s="195"/>
    </row>
    <row r="859503" spans="6:6" x14ac:dyDescent="0.25">
      <c r="F859503" s="195"/>
    </row>
    <row r="859504" spans="6:6" x14ac:dyDescent="0.25">
      <c r="F859504" s="195"/>
    </row>
    <row r="859505" spans="6:6" x14ac:dyDescent="0.25">
      <c r="F859505" s="195"/>
    </row>
    <row r="859506" spans="6:6" x14ac:dyDescent="0.25">
      <c r="F859506" s="195"/>
    </row>
    <row r="859507" spans="6:6" x14ac:dyDescent="0.25">
      <c r="F859507" s="195"/>
    </row>
    <row r="859508" spans="6:6" x14ac:dyDescent="0.25">
      <c r="F859508" s="195"/>
    </row>
    <row r="859509" spans="6:6" x14ac:dyDescent="0.25">
      <c r="F859509" s="195"/>
    </row>
    <row r="859510" spans="6:6" x14ac:dyDescent="0.25">
      <c r="F859510" s="195"/>
    </row>
    <row r="859511" spans="6:6" x14ac:dyDescent="0.25">
      <c r="F859511" s="195"/>
    </row>
    <row r="859512" spans="6:6" x14ac:dyDescent="0.25">
      <c r="F859512" s="195"/>
    </row>
    <row r="859513" spans="6:6" x14ac:dyDescent="0.25">
      <c r="F859513" s="195"/>
    </row>
    <row r="859514" spans="6:6" x14ac:dyDescent="0.25">
      <c r="F859514" s="195"/>
    </row>
    <row r="859515" spans="6:6" x14ac:dyDescent="0.25">
      <c r="F859515" s="195"/>
    </row>
    <row r="859516" spans="6:6" x14ac:dyDescent="0.25">
      <c r="F859516" s="195"/>
    </row>
    <row r="859517" spans="6:6" x14ac:dyDescent="0.25">
      <c r="F859517" s="195"/>
    </row>
    <row r="859518" spans="6:6" x14ac:dyDescent="0.25">
      <c r="F859518" s="195"/>
    </row>
    <row r="859519" spans="6:6" x14ac:dyDescent="0.25">
      <c r="F859519" s="195"/>
    </row>
    <row r="859520" spans="6:6" x14ac:dyDescent="0.25">
      <c r="F859520" s="195"/>
    </row>
    <row r="859521" spans="6:6" x14ac:dyDescent="0.25">
      <c r="F859521" s="195"/>
    </row>
    <row r="859522" spans="6:6" x14ac:dyDescent="0.25">
      <c r="F859522" s="195"/>
    </row>
    <row r="859523" spans="6:6" x14ac:dyDescent="0.25">
      <c r="F859523" s="195"/>
    </row>
    <row r="859524" spans="6:6" x14ac:dyDescent="0.25">
      <c r="F859524" s="195"/>
    </row>
    <row r="859525" spans="6:6" x14ac:dyDescent="0.25">
      <c r="F859525" s="195"/>
    </row>
    <row r="859526" spans="6:6" x14ac:dyDescent="0.25">
      <c r="F859526" s="195"/>
    </row>
    <row r="859527" spans="6:6" x14ac:dyDescent="0.25">
      <c r="F859527" s="195"/>
    </row>
    <row r="859528" spans="6:6" x14ac:dyDescent="0.25">
      <c r="F859528" s="195"/>
    </row>
    <row r="859529" spans="6:6" x14ac:dyDescent="0.25">
      <c r="F859529" s="195"/>
    </row>
    <row r="859530" spans="6:6" x14ac:dyDescent="0.25">
      <c r="F859530" s="195"/>
    </row>
    <row r="859531" spans="6:6" x14ac:dyDescent="0.25">
      <c r="F859531" s="195"/>
    </row>
    <row r="859532" spans="6:6" x14ac:dyDescent="0.25">
      <c r="F859532" s="195"/>
    </row>
    <row r="859533" spans="6:6" x14ac:dyDescent="0.25">
      <c r="F859533" s="195"/>
    </row>
    <row r="859534" spans="6:6" x14ac:dyDescent="0.25">
      <c r="F859534" s="195"/>
    </row>
    <row r="859535" spans="6:6" x14ac:dyDescent="0.25">
      <c r="F859535" s="195"/>
    </row>
    <row r="859536" spans="6:6" x14ac:dyDescent="0.25">
      <c r="F859536" s="195"/>
    </row>
    <row r="859537" spans="6:6" x14ac:dyDescent="0.25">
      <c r="F859537" s="195"/>
    </row>
    <row r="859538" spans="6:6" x14ac:dyDescent="0.25">
      <c r="F859538" s="195"/>
    </row>
    <row r="859539" spans="6:6" x14ac:dyDescent="0.25">
      <c r="F859539" s="195"/>
    </row>
    <row r="859540" spans="6:6" x14ac:dyDescent="0.25">
      <c r="F859540" s="195"/>
    </row>
    <row r="859541" spans="6:6" x14ac:dyDescent="0.25">
      <c r="F859541" s="195"/>
    </row>
    <row r="859542" spans="6:6" x14ac:dyDescent="0.25">
      <c r="F859542" s="195"/>
    </row>
    <row r="859543" spans="6:6" x14ac:dyDescent="0.25">
      <c r="F859543" s="195"/>
    </row>
    <row r="859544" spans="6:6" x14ac:dyDescent="0.25">
      <c r="F859544" s="195"/>
    </row>
    <row r="859545" spans="6:6" x14ac:dyDescent="0.25">
      <c r="F859545" s="195"/>
    </row>
    <row r="859546" spans="6:6" x14ac:dyDescent="0.25">
      <c r="F859546" s="195"/>
    </row>
    <row r="859547" spans="6:6" x14ac:dyDescent="0.25">
      <c r="F859547" s="195"/>
    </row>
    <row r="859548" spans="6:6" x14ac:dyDescent="0.25">
      <c r="F859548" s="195"/>
    </row>
    <row r="859549" spans="6:6" x14ac:dyDescent="0.25">
      <c r="F859549" s="195"/>
    </row>
    <row r="859550" spans="6:6" x14ac:dyDescent="0.25">
      <c r="F859550" s="195"/>
    </row>
    <row r="859551" spans="6:6" x14ac:dyDescent="0.25">
      <c r="F859551" s="195"/>
    </row>
    <row r="859552" spans="6:6" x14ac:dyDescent="0.25">
      <c r="F859552" s="195"/>
    </row>
    <row r="859553" spans="6:6" x14ac:dyDescent="0.25">
      <c r="F859553" s="195"/>
    </row>
    <row r="859554" spans="6:6" x14ac:dyDescent="0.25">
      <c r="F859554" s="195"/>
    </row>
    <row r="859555" spans="6:6" x14ac:dyDescent="0.25">
      <c r="F859555" s="195"/>
    </row>
    <row r="859556" spans="6:6" x14ac:dyDescent="0.25">
      <c r="F859556" s="195"/>
    </row>
    <row r="859557" spans="6:6" x14ac:dyDescent="0.25">
      <c r="F859557" s="195"/>
    </row>
    <row r="859558" spans="6:6" x14ac:dyDescent="0.25">
      <c r="F859558" s="195"/>
    </row>
    <row r="859559" spans="6:6" x14ac:dyDescent="0.25">
      <c r="F859559" s="195"/>
    </row>
    <row r="859560" spans="6:6" x14ac:dyDescent="0.25">
      <c r="F859560" s="195"/>
    </row>
    <row r="859561" spans="6:6" x14ac:dyDescent="0.25">
      <c r="F859561" s="195"/>
    </row>
    <row r="859562" spans="6:6" x14ac:dyDescent="0.25">
      <c r="F859562" s="195"/>
    </row>
    <row r="859563" spans="6:6" x14ac:dyDescent="0.25">
      <c r="F859563" s="195"/>
    </row>
    <row r="859564" spans="6:6" x14ac:dyDescent="0.25">
      <c r="F859564" s="195"/>
    </row>
    <row r="859565" spans="6:6" x14ac:dyDescent="0.25">
      <c r="F859565" s="195"/>
    </row>
    <row r="859566" spans="6:6" x14ac:dyDescent="0.25">
      <c r="F859566" s="195"/>
    </row>
    <row r="859567" spans="6:6" x14ac:dyDescent="0.25">
      <c r="F859567" s="195"/>
    </row>
    <row r="859568" spans="6:6" x14ac:dyDescent="0.25">
      <c r="F859568" s="195"/>
    </row>
    <row r="859569" spans="6:6" x14ac:dyDescent="0.25">
      <c r="F859569" s="195"/>
    </row>
    <row r="859570" spans="6:6" x14ac:dyDescent="0.25">
      <c r="F859570" s="195"/>
    </row>
    <row r="859571" spans="6:6" x14ac:dyDescent="0.25">
      <c r="F859571" s="195"/>
    </row>
    <row r="859572" spans="6:6" x14ac:dyDescent="0.25">
      <c r="F859572" s="195"/>
    </row>
    <row r="859573" spans="6:6" x14ac:dyDescent="0.25">
      <c r="F859573" s="195"/>
    </row>
    <row r="859574" spans="6:6" x14ac:dyDescent="0.25">
      <c r="F859574" s="195"/>
    </row>
    <row r="859575" spans="6:6" x14ac:dyDescent="0.25">
      <c r="F859575" s="195"/>
    </row>
    <row r="859576" spans="6:6" x14ac:dyDescent="0.25">
      <c r="F859576" s="195"/>
    </row>
    <row r="859577" spans="6:6" x14ac:dyDescent="0.25">
      <c r="F859577" s="195"/>
    </row>
    <row r="859578" spans="6:6" x14ac:dyDescent="0.25">
      <c r="F859578" s="195"/>
    </row>
    <row r="859579" spans="6:6" x14ac:dyDescent="0.25">
      <c r="F859579" s="195"/>
    </row>
    <row r="859580" spans="6:6" x14ac:dyDescent="0.25">
      <c r="F859580" s="195"/>
    </row>
    <row r="859581" spans="6:6" x14ac:dyDescent="0.25">
      <c r="F859581" s="195"/>
    </row>
    <row r="859582" spans="6:6" x14ac:dyDescent="0.25">
      <c r="F859582" s="195"/>
    </row>
    <row r="859583" spans="6:6" x14ac:dyDescent="0.25">
      <c r="F859583" s="195"/>
    </row>
    <row r="859584" spans="6:6" x14ac:dyDescent="0.25">
      <c r="F859584" s="195"/>
    </row>
    <row r="859585" spans="6:6" x14ac:dyDescent="0.25">
      <c r="F859585" s="195"/>
    </row>
    <row r="859586" spans="6:6" x14ac:dyDescent="0.25">
      <c r="F859586" s="195"/>
    </row>
    <row r="859587" spans="6:6" x14ac:dyDescent="0.25">
      <c r="F859587" s="195"/>
    </row>
    <row r="859588" spans="6:6" x14ac:dyDescent="0.25">
      <c r="F859588" s="195"/>
    </row>
    <row r="859589" spans="6:6" x14ac:dyDescent="0.25">
      <c r="F859589" s="195"/>
    </row>
    <row r="859590" spans="6:6" x14ac:dyDescent="0.25">
      <c r="F859590" s="195"/>
    </row>
    <row r="859591" spans="6:6" x14ac:dyDescent="0.25">
      <c r="F859591" s="195"/>
    </row>
    <row r="859592" spans="6:6" x14ac:dyDescent="0.25">
      <c r="F859592" s="195"/>
    </row>
    <row r="859593" spans="6:6" x14ac:dyDescent="0.25">
      <c r="F859593" s="195"/>
    </row>
    <row r="859594" spans="6:6" x14ac:dyDescent="0.25">
      <c r="F859594" s="195"/>
    </row>
    <row r="859595" spans="6:6" x14ac:dyDescent="0.25">
      <c r="F859595" s="195"/>
    </row>
    <row r="859596" spans="6:6" x14ac:dyDescent="0.25">
      <c r="F859596" s="195"/>
    </row>
    <row r="859597" spans="6:6" x14ac:dyDescent="0.25">
      <c r="F859597" s="195"/>
    </row>
    <row r="859598" spans="6:6" x14ac:dyDescent="0.25">
      <c r="F859598" s="195"/>
    </row>
    <row r="859599" spans="6:6" x14ac:dyDescent="0.25">
      <c r="F859599" s="195"/>
    </row>
    <row r="859600" spans="6:6" x14ac:dyDescent="0.25">
      <c r="F859600" s="195"/>
    </row>
    <row r="859601" spans="6:6" x14ac:dyDescent="0.25">
      <c r="F859601" s="195"/>
    </row>
    <row r="859602" spans="6:6" x14ac:dyDescent="0.25">
      <c r="F859602" s="195"/>
    </row>
    <row r="859603" spans="6:6" x14ac:dyDescent="0.25">
      <c r="F859603" s="195"/>
    </row>
    <row r="859604" spans="6:6" x14ac:dyDescent="0.25">
      <c r="F859604" s="195"/>
    </row>
    <row r="859605" spans="6:6" x14ac:dyDescent="0.25">
      <c r="F859605" s="195"/>
    </row>
    <row r="859606" spans="6:6" x14ac:dyDescent="0.25">
      <c r="F859606" s="195"/>
    </row>
    <row r="859607" spans="6:6" x14ac:dyDescent="0.25">
      <c r="F859607" s="195"/>
    </row>
    <row r="859608" spans="6:6" x14ac:dyDescent="0.25">
      <c r="F859608" s="195"/>
    </row>
    <row r="859609" spans="6:6" x14ac:dyDescent="0.25">
      <c r="F859609" s="195"/>
    </row>
    <row r="859610" spans="6:6" x14ac:dyDescent="0.25">
      <c r="F859610" s="195"/>
    </row>
    <row r="859611" spans="6:6" x14ac:dyDescent="0.25">
      <c r="F859611" s="195"/>
    </row>
    <row r="859612" spans="6:6" x14ac:dyDescent="0.25">
      <c r="F859612" s="195"/>
    </row>
    <row r="859613" spans="6:6" x14ac:dyDescent="0.25">
      <c r="F859613" s="195"/>
    </row>
    <row r="859614" spans="6:6" x14ac:dyDescent="0.25">
      <c r="F859614" s="195"/>
    </row>
    <row r="859615" spans="6:6" x14ac:dyDescent="0.25">
      <c r="F859615" s="195"/>
    </row>
    <row r="859616" spans="6:6" x14ac:dyDescent="0.25">
      <c r="F859616" s="195"/>
    </row>
    <row r="859617" spans="6:6" x14ac:dyDescent="0.25">
      <c r="F859617" s="195"/>
    </row>
    <row r="859618" spans="6:6" x14ac:dyDescent="0.25">
      <c r="F859618" s="195"/>
    </row>
    <row r="859619" spans="6:6" x14ac:dyDescent="0.25">
      <c r="F859619" s="195"/>
    </row>
    <row r="859620" spans="6:6" x14ac:dyDescent="0.25">
      <c r="F859620" s="195"/>
    </row>
    <row r="859621" spans="6:6" x14ac:dyDescent="0.25">
      <c r="F859621" s="195"/>
    </row>
    <row r="859622" spans="6:6" x14ac:dyDescent="0.25">
      <c r="F859622" s="195"/>
    </row>
    <row r="859623" spans="6:6" x14ac:dyDescent="0.25">
      <c r="F859623" s="195"/>
    </row>
    <row r="859624" spans="6:6" x14ac:dyDescent="0.25">
      <c r="F859624" s="195"/>
    </row>
    <row r="859625" spans="6:6" x14ac:dyDescent="0.25">
      <c r="F859625" s="195"/>
    </row>
    <row r="859626" spans="6:6" x14ac:dyDescent="0.25">
      <c r="F859626" s="195"/>
    </row>
    <row r="859627" spans="6:6" x14ac:dyDescent="0.25">
      <c r="F859627" s="195"/>
    </row>
    <row r="859628" spans="6:6" x14ac:dyDescent="0.25">
      <c r="F859628" s="195"/>
    </row>
    <row r="859629" spans="6:6" x14ac:dyDescent="0.25">
      <c r="F859629" s="195"/>
    </row>
    <row r="859630" spans="6:6" x14ac:dyDescent="0.25">
      <c r="F859630" s="195"/>
    </row>
    <row r="859631" spans="6:6" x14ac:dyDescent="0.25">
      <c r="F859631" s="195"/>
    </row>
    <row r="859632" spans="6:6" x14ac:dyDescent="0.25">
      <c r="F859632" s="195"/>
    </row>
    <row r="859633" spans="6:6" x14ac:dyDescent="0.25">
      <c r="F859633" s="195"/>
    </row>
    <row r="859634" spans="6:6" x14ac:dyDescent="0.25">
      <c r="F859634" s="195"/>
    </row>
    <row r="859635" spans="6:6" x14ac:dyDescent="0.25">
      <c r="F859635" s="195"/>
    </row>
    <row r="859636" spans="6:6" x14ac:dyDescent="0.25">
      <c r="F859636" s="195"/>
    </row>
    <row r="859637" spans="6:6" x14ac:dyDescent="0.25">
      <c r="F859637" s="195"/>
    </row>
    <row r="859638" spans="6:6" x14ac:dyDescent="0.25">
      <c r="F859638" s="195"/>
    </row>
    <row r="859639" spans="6:6" x14ac:dyDescent="0.25">
      <c r="F859639" s="195"/>
    </row>
    <row r="859640" spans="6:6" x14ac:dyDescent="0.25">
      <c r="F859640" s="195"/>
    </row>
    <row r="859641" spans="6:6" x14ac:dyDescent="0.25">
      <c r="F859641" s="195"/>
    </row>
    <row r="859642" spans="6:6" x14ac:dyDescent="0.25">
      <c r="F859642" s="195"/>
    </row>
    <row r="859643" spans="6:6" x14ac:dyDescent="0.25">
      <c r="F859643" s="195"/>
    </row>
    <row r="859644" spans="6:6" x14ac:dyDescent="0.25">
      <c r="F859644" s="195"/>
    </row>
    <row r="859645" spans="6:6" x14ac:dyDescent="0.25">
      <c r="F859645" s="195"/>
    </row>
    <row r="859646" spans="6:6" x14ac:dyDescent="0.25">
      <c r="F859646" s="195"/>
    </row>
    <row r="859647" spans="6:6" x14ac:dyDescent="0.25">
      <c r="F859647" s="195"/>
    </row>
    <row r="859648" spans="6:6" x14ac:dyDescent="0.25">
      <c r="F859648" s="195"/>
    </row>
    <row r="859649" spans="6:6" x14ac:dyDescent="0.25">
      <c r="F859649" s="195"/>
    </row>
    <row r="859650" spans="6:6" x14ac:dyDescent="0.25">
      <c r="F859650" s="195"/>
    </row>
    <row r="859651" spans="6:6" x14ac:dyDescent="0.25">
      <c r="F859651" s="195"/>
    </row>
    <row r="859652" spans="6:6" x14ac:dyDescent="0.25">
      <c r="F859652" s="195"/>
    </row>
    <row r="859653" spans="6:6" x14ac:dyDescent="0.25">
      <c r="F859653" s="195"/>
    </row>
    <row r="859654" spans="6:6" x14ac:dyDescent="0.25">
      <c r="F859654" s="195"/>
    </row>
    <row r="859655" spans="6:6" x14ac:dyDescent="0.25">
      <c r="F859655" s="195"/>
    </row>
    <row r="859656" spans="6:6" x14ac:dyDescent="0.25">
      <c r="F859656" s="195"/>
    </row>
    <row r="859657" spans="6:6" x14ac:dyDescent="0.25">
      <c r="F859657" s="195"/>
    </row>
    <row r="859658" spans="6:6" x14ac:dyDescent="0.25">
      <c r="F859658" s="195"/>
    </row>
    <row r="859659" spans="6:6" x14ac:dyDescent="0.25">
      <c r="F859659" s="195"/>
    </row>
    <row r="859660" spans="6:6" x14ac:dyDescent="0.25">
      <c r="F859660" s="195"/>
    </row>
    <row r="859661" spans="6:6" x14ac:dyDescent="0.25">
      <c r="F859661" s="195"/>
    </row>
    <row r="859662" spans="6:6" x14ac:dyDescent="0.25">
      <c r="F859662" s="195"/>
    </row>
    <row r="859663" spans="6:6" x14ac:dyDescent="0.25">
      <c r="F859663" s="195"/>
    </row>
    <row r="859664" spans="6:6" x14ac:dyDescent="0.25">
      <c r="F859664" s="195"/>
    </row>
    <row r="859665" spans="6:6" x14ac:dyDescent="0.25">
      <c r="F859665" s="195"/>
    </row>
    <row r="859666" spans="6:6" x14ac:dyDescent="0.25">
      <c r="F859666" s="195"/>
    </row>
    <row r="859667" spans="6:6" x14ac:dyDescent="0.25">
      <c r="F859667" s="195"/>
    </row>
    <row r="859668" spans="6:6" x14ac:dyDescent="0.25">
      <c r="F859668" s="195"/>
    </row>
    <row r="859669" spans="6:6" x14ac:dyDescent="0.25">
      <c r="F859669" s="195"/>
    </row>
    <row r="859670" spans="6:6" x14ac:dyDescent="0.25">
      <c r="F859670" s="195"/>
    </row>
    <row r="859671" spans="6:6" x14ac:dyDescent="0.25">
      <c r="F859671" s="195"/>
    </row>
    <row r="859672" spans="6:6" x14ac:dyDescent="0.25">
      <c r="F859672" s="195"/>
    </row>
    <row r="859673" spans="6:6" x14ac:dyDescent="0.25">
      <c r="F859673" s="195"/>
    </row>
    <row r="859674" spans="6:6" x14ac:dyDescent="0.25">
      <c r="F859674" s="195"/>
    </row>
    <row r="859675" spans="6:6" x14ac:dyDescent="0.25">
      <c r="F859675" s="195"/>
    </row>
    <row r="859676" spans="6:6" x14ac:dyDescent="0.25">
      <c r="F859676" s="195"/>
    </row>
    <row r="859677" spans="6:6" x14ac:dyDescent="0.25">
      <c r="F859677" s="195"/>
    </row>
    <row r="859678" spans="6:6" x14ac:dyDescent="0.25">
      <c r="F859678" s="195"/>
    </row>
    <row r="859679" spans="6:6" x14ac:dyDescent="0.25">
      <c r="F859679" s="195"/>
    </row>
    <row r="859680" spans="6:6" x14ac:dyDescent="0.25">
      <c r="F859680" s="195"/>
    </row>
    <row r="859681" spans="6:6" x14ac:dyDescent="0.25">
      <c r="F859681" s="195"/>
    </row>
    <row r="859682" spans="6:6" x14ac:dyDescent="0.25">
      <c r="F859682" s="195"/>
    </row>
    <row r="859683" spans="6:6" x14ac:dyDescent="0.25">
      <c r="F859683" s="195"/>
    </row>
    <row r="859684" spans="6:6" x14ac:dyDescent="0.25">
      <c r="F859684" s="195"/>
    </row>
    <row r="859685" spans="6:6" x14ac:dyDescent="0.25">
      <c r="F859685" s="195"/>
    </row>
    <row r="859686" spans="6:6" x14ac:dyDescent="0.25">
      <c r="F859686" s="195"/>
    </row>
    <row r="859687" spans="6:6" x14ac:dyDescent="0.25">
      <c r="F859687" s="195"/>
    </row>
    <row r="859688" spans="6:6" x14ac:dyDescent="0.25">
      <c r="F859688" s="195"/>
    </row>
    <row r="859689" spans="6:6" x14ac:dyDescent="0.25">
      <c r="F859689" s="195"/>
    </row>
    <row r="859690" spans="6:6" x14ac:dyDescent="0.25">
      <c r="F859690" s="195"/>
    </row>
    <row r="859691" spans="6:6" x14ac:dyDescent="0.25">
      <c r="F859691" s="195"/>
    </row>
    <row r="859692" spans="6:6" x14ac:dyDescent="0.25">
      <c r="F859692" s="195"/>
    </row>
    <row r="859693" spans="6:6" x14ac:dyDescent="0.25">
      <c r="F859693" s="195"/>
    </row>
    <row r="859694" spans="6:6" x14ac:dyDescent="0.25">
      <c r="F859694" s="195"/>
    </row>
    <row r="859695" spans="6:6" x14ac:dyDescent="0.25">
      <c r="F859695" s="195"/>
    </row>
    <row r="859696" spans="6:6" x14ac:dyDescent="0.25">
      <c r="F859696" s="195"/>
    </row>
    <row r="859697" spans="6:6" x14ac:dyDescent="0.25">
      <c r="F859697" s="195"/>
    </row>
    <row r="859698" spans="6:6" x14ac:dyDescent="0.25">
      <c r="F859698" s="195"/>
    </row>
    <row r="859699" spans="6:6" x14ac:dyDescent="0.25">
      <c r="F859699" s="195"/>
    </row>
    <row r="859700" spans="6:6" x14ac:dyDescent="0.25">
      <c r="F859700" s="195"/>
    </row>
    <row r="859701" spans="6:6" x14ac:dyDescent="0.25">
      <c r="F859701" s="195"/>
    </row>
    <row r="859702" spans="6:6" x14ac:dyDescent="0.25">
      <c r="F859702" s="195"/>
    </row>
    <row r="859703" spans="6:6" x14ac:dyDescent="0.25">
      <c r="F859703" s="195"/>
    </row>
    <row r="859704" spans="6:6" x14ac:dyDescent="0.25">
      <c r="F859704" s="195"/>
    </row>
    <row r="859705" spans="6:6" x14ac:dyDescent="0.25">
      <c r="F859705" s="195"/>
    </row>
    <row r="859706" spans="6:6" x14ac:dyDescent="0.25">
      <c r="F859706" s="195"/>
    </row>
    <row r="859707" spans="6:6" x14ac:dyDescent="0.25">
      <c r="F859707" s="195"/>
    </row>
    <row r="859708" spans="6:6" x14ac:dyDescent="0.25">
      <c r="F859708" s="195"/>
    </row>
    <row r="859709" spans="6:6" x14ac:dyDescent="0.25">
      <c r="F859709" s="195"/>
    </row>
    <row r="859710" spans="6:6" x14ac:dyDescent="0.25">
      <c r="F859710" s="195"/>
    </row>
    <row r="859711" spans="6:6" x14ac:dyDescent="0.25">
      <c r="F859711" s="195"/>
    </row>
    <row r="859712" spans="6:6" x14ac:dyDescent="0.25">
      <c r="F859712" s="195"/>
    </row>
    <row r="859713" spans="6:6" x14ac:dyDescent="0.25">
      <c r="F859713" s="195"/>
    </row>
    <row r="859714" spans="6:6" x14ac:dyDescent="0.25">
      <c r="F859714" s="195"/>
    </row>
    <row r="859715" spans="6:6" x14ac:dyDescent="0.25">
      <c r="F859715" s="195"/>
    </row>
    <row r="859716" spans="6:6" x14ac:dyDescent="0.25">
      <c r="F859716" s="195"/>
    </row>
    <row r="859717" spans="6:6" x14ac:dyDescent="0.25">
      <c r="F859717" s="195"/>
    </row>
    <row r="859718" spans="6:6" x14ac:dyDescent="0.25">
      <c r="F859718" s="195"/>
    </row>
    <row r="859719" spans="6:6" x14ac:dyDescent="0.25">
      <c r="F859719" s="195"/>
    </row>
    <row r="859720" spans="6:6" x14ac:dyDescent="0.25">
      <c r="F859720" s="195"/>
    </row>
    <row r="859721" spans="6:6" x14ac:dyDescent="0.25">
      <c r="F859721" s="195"/>
    </row>
    <row r="859722" spans="6:6" x14ac:dyDescent="0.25">
      <c r="F859722" s="195"/>
    </row>
    <row r="859723" spans="6:6" x14ac:dyDescent="0.25">
      <c r="F859723" s="195"/>
    </row>
    <row r="859724" spans="6:6" x14ac:dyDescent="0.25">
      <c r="F859724" s="195"/>
    </row>
    <row r="859725" spans="6:6" x14ac:dyDescent="0.25">
      <c r="F859725" s="195"/>
    </row>
    <row r="859726" spans="6:6" x14ac:dyDescent="0.25">
      <c r="F859726" s="195"/>
    </row>
    <row r="859727" spans="6:6" x14ac:dyDescent="0.25">
      <c r="F859727" s="195"/>
    </row>
    <row r="859728" spans="6:6" x14ac:dyDescent="0.25">
      <c r="F859728" s="195"/>
    </row>
    <row r="859729" spans="6:6" x14ac:dyDescent="0.25">
      <c r="F859729" s="195"/>
    </row>
    <row r="859730" spans="6:6" x14ac:dyDescent="0.25">
      <c r="F859730" s="195"/>
    </row>
    <row r="859731" spans="6:6" x14ac:dyDescent="0.25">
      <c r="F859731" s="195"/>
    </row>
    <row r="859732" spans="6:6" x14ac:dyDescent="0.25">
      <c r="F859732" s="195"/>
    </row>
    <row r="859733" spans="6:6" x14ac:dyDescent="0.25">
      <c r="F859733" s="195"/>
    </row>
    <row r="859734" spans="6:6" x14ac:dyDescent="0.25">
      <c r="F859734" s="195"/>
    </row>
    <row r="859735" spans="6:6" x14ac:dyDescent="0.25">
      <c r="F859735" s="195"/>
    </row>
    <row r="859736" spans="6:6" x14ac:dyDescent="0.25">
      <c r="F859736" s="195"/>
    </row>
    <row r="859737" spans="6:6" x14ac:dyDescent="0.25">
      <c r="F859737" s="195"/>
    </row>
    <row r="859738" spans="6:6" x14ac:dyDescent="0.25">
      <c r="F859738" s="195"/>
    </row>
    <row r="859739" spans="6:6" x14ac:dyDescent="0.25">
      <c r="F859739" s="195"/>
    </row>
    <row r="859740" spans="6:6" x14ac:dyDescent="0.25">
      <c r="F859740" s="195"/>
    </row>
    <row r="859741" spans="6:6" x14ac:dyDescent="0.25">
      <c r="F859741" s="195"/>
    </row>
    <row r="859742" spans="6:6" x14ac:dyDescent="0.25">
      <c r="F859742" s="195"/>
    </row>
    <row r="859743" spans="6:6" x14ac:dyDescent="0.25">
      <c r="F859743" s="195"/>
    </row>
    <row r="859744" spans="6:6" x14ac:dyDescent="0.25">
      <c r="F859744" s="195"/>
    </row>
    <row r="859745" spans="6:6" x14ac:dyDescent="0.25">
      <c r="F859745" s="195"/>
    </row>
    <row r="859746" spans="6:6" x14ac:dyDescent="0.25">
      <c r="F859746" s="195"/>
    </row>
    <row r="859747" spans="6:6" x14ac:dyDescent="0.25">
      <c r="F859747" s="195"/>
    </row>
    <row r="859748" spans="6:6" x14ac:dyDescent="0.25">
      <c r="F859748" s="195"/>
    </row>
    <row r="859749" spans="6:6" x14ac:dyDescent="0.25">
      <c r="F859749" s="195"/>
    </row>
    <row r="859750" spans="6:6" x14ac:dyDescent="0.25">
      <c r="F859750" s="195"/>
    </row>
    <row r="859751" spans="6:6" x14ac:dyDescent="0.25">
      <c r="F859751" s="195"/>
    </row>
    <row r="859752" spans="6:6" x14ac:dyDescent="0.25">
      <c r="F859752" s="195"/>
    </row>
    <row r="859753" spans="6:6" x14ac:dyDescent="0.25">
      <c r="F859753" s="195"/>
    </row>
    <row r="859754" spans="6:6" x14ac:dyDescent="0.25">
      <c r="F859754" s="195"/>
    </row>
    <row r="859755" spans="6:6" x14ac:dyDescent="0.25">
      <c r="F859755" s="195"/>
    </row>
    <row r="859756" spans="6:6" x14ac:dyDescent="0.25">
      <c r="F859756" s="195"/>
    </row>
    <row r="859757" spans="6:6" x14ac:dyDescent="0.25">
      <c r="F859757" s="195"/>
    </row>
    <row r="859758" spans="6:6" x14ac:dyDescent="0.25">
      <c r="F859758" s="195"/>
    </row>
    <row r="859759" spans="6:6" x14ac:dyDescent="0.25">
      <c r="F859759" s="195"/>
    </row>
    <row r="859760" spans="6:6" x14ac:dyDescent="0.25">
      <c r="F859760" s="195"/>
    </row>
    <row r="859761" spans="6:6" x14ac:dyDescent="0.25">
      <c r="F859761" s="195"/>
    </row>
    <row r="859762" spans="6:6" x14ac:dyDescent="0.25">
      <c r="F859762" s="195"/>
    </row>
    <row r="859763" spans="6:6" x14ac:dyDescent="0.25">
      <c r="F859763" s="195"/>
    </row>
    <row r="859764" spans="6:6" x14ac:dyDescent="0.25">
      <c r="F859764" s="195"/>
    </row>
    <row r="859765" spans="6:6" x14ac:dyDescent="0.25">
      <c r="F859765" s="195"/>
    </row>
    <row r="859766" spans="6:6" x14ac:dyDescent="0.25">
      <c r="F859766" s="195"/>
    </row>
    <row r="859767" spans="6:6" x14ac:dyDescent="0.25">
      <c r="F859767" s="195"/>
    </row>
    <row r="859768" spans="6:6" x14ac:dyDescent="0.25">
      <c r="F859768" s="195"/>
    </row>
    <row r="859769" spans="6:6" x14ac:dyDescent="0.25">
      <c r="F859769" s="195"/>
    </row>
    <row r="859770" spans="6:6" x14ac:dyDescent="0.25">
      <c r="F859770" s="195"/>
    </row>
    <row r="859771" spans="6:6" x14ac:dyDescent="0.25">
      <c r="F859771" s="195"/>
    </row>
    <row r="859772" spans="6:6" x14ac:dyDescent="0.25">
      <c r="F859772" s="195"/>
    </row>
    <row r="859773" spans="6:6" x14ac:dyDescent="0.25">
      <c r="F859773" s="195"/>
    </row>
    <row r="859774" spans="6:6" x14ac:dyDescent="0.25">
      <c r="F859774" s="195"/>
    </row>
    <row r="859775" spans="6:6" x14ac:dyDescent="0.25">
      <c r="F859775" s="195"/>
    </row>
    <row r="859776" spans="6:6" x14ac:dyDescent="0.25">
      <c r="F859776" s="195"/>
    </row>
    <row r="859777" spans="6:6" x14ac:dyDescent="0.25">
      <c r="F859777" s="195"/>
    </row>
    <row r="859778" spans="6:6" x14ac:dyDescent="0.25">
      <c r="F859778" s="195"/>
    </row>
    <row r="859779" spans="6:6" x14ac:dyDescent="0.25">
      <c r="F859779" s="195"/>
    </row>
    <row r="859780" spans="6:6" x14ac:dyDescent="0.25">
      <c r="F859780" s="195"/>
    </row>
    <row r="859781" spans="6:6" x14ac:dyDescent="0.25">
      <c r="F859781" s="195"/>
    </row>
    <row r="859782" spans="6:6" x14ac:dyDescent="0.25">
      <c r="F859782" s="195"/>
    </row>
    <row r="859783" spans="6:6" x14ac:dyDescent="0.25">
      <c r="F859783" s="195"/>
    </row>
    <row r="859784" spans="6:6" x14ac:dyDescent="0.25">
      <c r="F859784" s="195"/>
    </row>
    <row r="859785" spans="6:6" x14ac:dyDescent="0.25">
      <c r="F859785" s="195"/>
    </row>
    <row r="859786" spans="6:6" x14ac:dyDescent="0.25">
      <c r="F859786" s="195"/>
    </row>
    <row r="859787" spans="6:6" x14ac:dyDescent="0.25">
      <c r="F859787" s="195"/>
    </row>
    <row r="859788" spans="6:6" x14ac:dyDescent="0.25">
      <c r="F859788" s="195"/>
    </row>
    <row r="859789" spans="6:6" x14ac:dyDescent="0.25">
      <c r="F859789" s="195"/>
    </row>
    <row r="859790" spans="6:6" x14ac:dyDescent="0.25">
      <c r="F859790" s="195"/>
    </row>
    <row r="859791" spans="6:6" x14ac:dyDescent="0.25">
      <c r="F859791" s="195"/>
    </row>
    <row r="859792" spans="6:6" x14ac:dyDescent="0.25">
      <c r="F859792" s="195"/>
    </row>
    <row r="859793" spans="6:6" x14ac:dyDescent="0.25">
      <c r="F859793" s="195"/>
    </row>
    <row r="859794" spans="6:6" x14ac:dyDescent="0.25">
      <c r="F859794" s="195"/>
    </row>
    <row r="859795" spans="6:6" x14ac:dyDescent="0.25">
      <c r="F859795" s="195"/>
    </row>
    <row r="859796" spans="6:6" x14ac:dyDescent="0.25">
      <c r="F859796" s="195"/>
    </row>
    <row r="859797" spans="6:6" x14ac:dyDescent="0.25">
      <c r="F859797" s="195"/>
    </row>
    <row r="859798" spans="6:6" x14ac:dyDescent="0.25">
      <c r="F859798" s="195"/>
    </row>
    <row r="859799" spans="6:6" x14ac:dyDescent="0.25">
      <c r="F859799" s="195"/>
    </row>
    <row r="859800" spans="6:6" x14ac:dyDescent="0.25">
      <c r="F859800" s="195"/>
    </row>
    <row r="859801" spans="6:6" x14ac:dyDescent="0.25">
      <c r="F859801" s="195"/>
    </row>
    <row r="859802" spans="6:6" x14ac:dyDescent="0.25">
      <c r="F859802" s="195"/>
    </row>
    <row r="859803" spans="6:6" x14ac:dyDescent="0.25">
      <c r="F859803" s="195"/>
    </row>
    <row r="859804" spans="6:6" x14ac:dyDescent="0.25">
      <c r="F859804" s="195"/>
    </row>
    <row r="859805" spans="6:6" x14ac:dyDescent="0.25">
      <c r="F859805" s="195"/>
    </row>
    <row r="859806" spans="6:6" x14ac:dyDescent="0.25">
      <c r="F859806" s="195"/>
    </row>
    <row r="859807" spans="6:6" x14ac:dyDescent="0.25">
      <c r="F859807" s="195"/>
    </row>
    <row r="859808" spans="6:6" x14ac:dyDescent="0.25">
      <c r="F859808" s="195"/>
    </row>
    <row r="859809" spans="6:6" x14ac:dyDescent="0.25">
      <c r="F859809" s="195"/>
    </row>
    <row r="859810" spans="6:6" x14ac:dyDescent="0.25">
      <c r="F859810" s="195"/>
    </row>
    <row r="859811" spans="6:6" x14ac:dyDescent="0.25">
      <c r="F859811" s="195"/>
    </row>
    <row r="859812" spans="6:6" x14ac:dyDescent="0.25">
      <c r="F859812" s="195"/>
    </row>
    <row r="859813" spans="6:6" x14ac:dyDescent="0.25">
      <c r="F859813" s="195"/>
    </row>
    <row r="859814" spans="6:6" x14ac:dyDescent="0.25">
      <c r="F859814" s="195"/>
    </row>
    <row r="859815" spans="6:6" x14ac:dyDescent="0.25">
      <c r="F859815" s="195"/>
    </row>
    <row r="859816" spans="6:6" x14ac:dyDescent="0.25">
      <c r="F859816" s="195"/>
    </row>
    <row r="859817" spans="6:6" x14ac:dyDescent="0.25">
      <c r="F859817" s="195"/>
    </row>
    <row r="859818" spans="6:6" x14ac:dyDescent="0.25">
      <c r="F859818" s="195"/>
    </row>
    <row r="859819" spans="6:6" x14ac:dyDescent="0.25">
      <c r="F859819" s="195"/>
    </row>
    <row r="859820" spans="6:6" x14ac:dyDescent="0.25">
      <c r="F859820" s="195"/>
    </row>
    <row r="859821" spans="6:6" x14ac:dyDescent="0.25">
      <c r="F859821" s="195"/>
    </row>
    <row r="859822" spans="6:6" x14ac:dyDescent="0.25">
      <c r="F859822" s="195"/>
    </row>
    <row r="859823" spans="6:6" x14ac:dyDescent="0.25">
      <c r="F859823" s="195"/>
    </row>
    <row r="859824" spans="6:6" x14ac:dyDescent="0.25">
      <c r="F859824" s="195"/>
    </row>
    <row r="859825" spans="6:6" x14ac:dyDescent="0.25">
      <c r="F859825" s="195"/>
    </row>
    <row r="859826" spans="6:6" x14ac:dyDescent="0.25">
      <c r="F859826" s="195"/>
    </row>
    <row r="859827" spans="6:6" x14ac:dyDescent="0.25">
      <c r="F859827" s="195"/>
    </row>
    <row r="859828" spans="6:6" x14ac:dyDescent="0.25">
      <c r="F859828" s="195"/>
    </row>
    <row r="859829" spans="6:6" x14ac:dyDescent="0.25">
      <c r="F859829" s="195"/>
    </row>
    <row r="859830" spans="6:6" x14ac:dyDescent="0.25">
      <c r="F859830" s="195"/>
    </row>
    <row r="859831" spans="6:6" x14ac:dyDescent="0.25">
      <c r="F859831" s="195"/>
    </row>
    <row r="859832" spans="6:6" x14ac:dyDescent="0.25">
      <c r="F859832" s="195"/>
    </row>
    <row r="859833" spans="6:6" x14ac:dyDescent="0.25">
      <c r="F859833" s="195"/>
    </row>
    <row r="859834" spans="6:6" x14ac:dyDescent="0.25">
      <c r="F859834" s="195"/>
    </row>
    <row r="859835" spans="6:6" x14ac:dyDescent="0.25">
      <c r="F859835" s="195"/>
    </row>
    <row r="859836" spans="6:6" x14ac:dyDescent="0.25">
      <c r="F859836" s="195"/>
    </row>
    <row r="859837" spans="6:6" x14ac:dyDescent="0.25">
      <c r="F859837" s="195"/>
    </row>
    <row r="859838" spans="6:6" x14ac:dyDescent="0.25">
      <c r="F859838" s="195"/>
    </row>
    <row r="859839" spans="6:6" x14ac:dyDescent="0.25">
      <c r="F859839" s="195"/>
    </row>
    <row r="859840" spans="6:6" x14ac:dyDescent="0.25">
      <c r="F859840" s="195"/>
    </row>
    <row r="859841" spans="6:6" x14ac:dyDescent="0.25">
      <c r="F859841" s="195"/>
    </row>
    <row r="859842" spans="6:6" x14ac:dyDescent="0.25">
      <c r="F859842" s="195"/>
    </row>
    <row r="859843" spans="6:6" x14ac:dyDescent="0.25">
      <c r="F859843" s="195"/>
    </row>
    <row r="859844" spans="6:6" x14ac:dyDescent="0.25">
      <c r="F859844" s="195"/>
    </row>
    <row r="859845" spans="6:6" x14ac:dyDescent="0.25">
      <c r="F859845" s="195"/>
    </row>
    <row r="859846" spans="6:6" x14ac:dyDescent="0.25">
      <c r="F859846" s="195"/>
    </row>
    <row r="859847" spans="6:6" x14ac:dyDescent="0.25">
      <c r="F859847" s="195"/>
    </row>
    <row r="859848" spans="6:6" x14ac:dyDescent="0.25">
      <c r="F859848" s="195"/>
    </row>
    <row r="859849" spans="6:6" x14ac:dyDescent="0.25">
      <c r="F859849" s="195"/>
    </row>
    <row r="859850" spans="6:6" x14ac:dyDescent="0.25">
      <c r="F859850" s="195"/>
    </row>
    <row r="859851" spans="6:6" x14ac:dyDescent="0.25">
      <c r="F859851" s="195"/>
    </row>
    <row r="859852" spans="6:6" x14ac:dyDescent="0.25">
      <c r="F859852" s="195"/>
    </row>
    <row r="859853" spans="6:6" x14ac:dyDescent="0.25">
      <c r="F859853" s="195"/>
    </row>
    <row r="859854" spans="6:6" x14ac:dyDescent="0.25">
      <c r="F859854" s="195"/>
    </row>
    <row r="859855" spans="6:6" x14ac:dyDescent="0.25">
      <c r="F859855" s="195"/>
    </row>
    <row r="859856" spans="6:6" x14ac:dyDescent="0.25">
      <c r="F859856" s="195"/>
    </row>
    <row r="859857" spans="6:6" x14ac:dyDescent="0.25">
      <c r="F859857" s="195"/>
    </row>
    <row r="859858" spans="6:6" x14ac:dyDescent="0.25">
      <c r="F859858" s="195"/>
    </row>
    <row r="859859" spans="6:6" x14ac:dyDescent="0.25">
      <c r="F859859" s="195"/>
    </row>
    <row r="859860" spans="6:6" x14ac:dyDescent="0.25">
      <c r="F859860" s="195"/>
    </row>
    <row r="859861" spans="6:6" x14ac:dyDescent="0.25">
      <c r="F859861" s="195"/>
    </row>
    <row r="859862" spans="6:6" x14ac:dyDescent="0.25">
      <c r="F859862" s="195"/>
    </row>
    <row r="859863" spans="6:6" x14ac:dyDescent="0.25">
      <c r="F859863" s="195"/>
    </row>
    <row r="859864" spans="6:6" x14ac:dyDescent="0.25">
      <c r="F859864" s="195"/>
    </row>
    <row r="859865" spans="6:6" x14ac:dyDescent="0.25">
      <c r="F859865" s="195"/>
    </row>
    <row r="859866" spans="6:6" x14ac:dyDescent="0.25">
      <c r="F859866" s="195"/>
    </row>
    <row r="859867" spans="6:6" x14ac:dyDescent="0.25">
      <c r="F859867" s="195"/>
    </row>
    <row r="859868" spans="6:6" x14ac:dyDescent="0.25">
      <c r="F859868" s="195"/>
    </row>
    <row r="859869" spans="6:6" x14ac:dyDescent="0.25">
      <c r="F859869" s="195"/>
    </row>
    <row r="859870" spans="6:6" x14ac:dyDescent="0.25">
      <c r="F859870" s="195"/>
    </row>
    <row r="859871" spans="6:6" x14ac:dyDescent="0.25">
      <c r="F859871" s="195"/>
    </row>
    <row r="859872" spans="6:6" x14ac:dyDescent="0.25">
      <c r="F859872" s="195"/>
    </row>
    <row r="864990" spans="6:6" x14ac:dyDescent="0.25">
      <c r="F864990" s="195"/>
    </row>
    <row r="864991" spans="6:6" x14ac:dyDescent="0.25">
      <c r="F864991" s="195"/>
    </row>
    <row r="864992" spans="6:6" x14ac:dyDescent="0.25">
      <c r="F864992" s="195"/>
    </row>
    <row r="864993" spans="6:6" x14ac:dyDescent="0.25">
      <c r="F864993" s="195"/>
    </row>
    <row r="864994" spans="6:6" x14ac:dyDescent="0.25">
      <c r="F864994" s="195"/>
    </row>
    <row r="864995" spans="6:6" x14ac:dyDescent="0.25">
      <c r="F864995" s="195"/>
    </row>
    <row r="864996" spans="6:6" x14ac:dyDescent="0.25">
      <c r="F864996" s="195"/>
    </row>
    <row r="864997" spans="6:6" x14ac:dyDescent="0.25">
      <c r="F864997" s="195"/>
    </row>
    <row r="864998" spans="6:6" x14ac:dyDescent="0.25">
      <c r="F864998" s="195"/>
    </row>
    <row r="864999" spans="6:6" x14ac:dyDescent="0.25">
      <c r="F864999" s="195"/>
    </row>
    <row r="865000" spans="6:6" x14ac:dyDescent="0.25">
      <c r="F865000" s="195"/>
    </row>
    <row r="865001" spans="6:6" x14ac:dyDescent="0.25">
      <c r="F865001" s="195"/>
    </row>
    <row r="865002" spans="6:6" x14ac:dyDescent="0.25">
      <c r="F865002" s="195"/>
    </row>
    <row r="865003" spans="6:6" x14ac:dyDescent="0.25">
      <c r="F865003" s="195"/>
    </row>
    <row r="865004" spans="6:6" x14ac:dyDescent="0.25">
      <c r="F865004" s="195"/>
    </row>
    <row r="865005" spans="6:6" x14ac:dyDescent="0.25">
      <c r="F865005" s="195"/>
    </row>
    <row r="865006" spans="6:6" x14ac:dyDescent="0.25">
      <c r="F865006" s="195"/>
    </row>
    <row r="865007" spans="6:6" x14ac:dyDescent="0.25">
      <c r="F865007" s="195"/>
    </row>
    <row r="865008" spans="6:6" x14ac:dyDescent="0.25">
      <c r="F865008" s="195"/>
    </row>
    <row r="865009" spans="6:6" x14ac:dyDescent="0.25">
      <c r="F865009" s="195"/>
    </row>
    <row r="865010" spans="6:6" x14ac:dyDescent="0.25">
      <c r="F865010" s="195"/>
    </row>
    <row r="865011" spans="6:6" x14ac:dyDescent="0.25">
      <c r="F865011" s="195"/>
    </row>
    <row r="865012" spans="6:6" x14ac:dyDescent="0.25">
      <c r="F865012" s="195"/>
    </row>
    <row r="865013" spans="6:6" x14ac:dyDescent="0.25">
      <c r="F865013" s="195"/>
    </row>
    <row r="865014" spans="6:6" x14ac:dyDescent="0.25">
      <c r="F865014" s="195"/>
    </row>
    <row r="865015" spans="6:6" x14ac:dyDescent="0.25">
      <c r="F865015" s="195"/>
    </row>
    <row r="865016" spans="6:6" x14ac:dyDescent="0.25">
      <c r="F865016" s="195"/>
    </row>
    <row r="865017" spans="6:6" x14ac:dyDescent="0.25">
      <c r="F865017" s="195"/>
    </row>
    <row r="865018" spans="6:6" x14ac:dyDescent="0.25">
      <c r="F865018" s="195"/>
    </row>
    <row r="865019" spans="6:6" x14ac:dyDescent="0.25">
      <c r="F865019" s="195"/>
    </row>
    <row r="865020" spans="6:6" x14ac:dyDescent="0.25">
      <c r="F865020" s="195"/>
    </row>
    <row r="865021" spans="6:6" x14ac:dyDescent="0.25">
      <c r="F865021" s="195"/>
    </row>
    <row r="865022" spans="6:6" x14ac:dyDescent="0.25">
      <c r="F865022" s="195"/>
    </row>
    <row r="865023" spans="6:6" x14ac:dyDescent="0.25">
      <c r="F865023" s="195"/>
    </row>
    <row r="865024" spans="6:6" x14ac:dyDescent="0.25">
      <c r="F865024" s="195"/>
    </row>
    <row r="865025" spans="6:6" x14ac:dyDescent="0.25">
      <c r="F865025" s="195"/>
    </row>
    <row r="865026" spans="6:6" x14ac:dyDescent="0.25">
      <c r="F865026" s="195"/>
    </row>
    <row r="865027" spans="6:6" x14ac:dyDescent="0.25">
      <c r="F865027" s="195"/>
    </row>
    <row r="865028" spans="6:6" x14ac:dyDescent="0.25">
      <c r="F865028" s="195"/>
    </row>
    <row r="865029" spans="6:6" x14ac:dyDescent="0.25">
      <c r="F865029" s="195"/>
    </row>
    <row r="865030" spans="6:6" x14ac:dyDescent="0.25">
      <c r="F865030" s="195"/>
    </row>
    <row r="865031" spans="6:6" x14ac:dyDescent="0.25">
      <c r="F865031" s="195"/>
    </row>
    <row r="865032" spans="6:6" x14ac:dyDescent="0.25">
      <c r="F865032" s="195"/>
    </row>
    <row r="865033" spans="6:6" x14ac:dyDescent="0.25">
      <c r="F865033" s="195"/>
    </row>
    <row r="865034" spans="6:6" x14ac:dyDescent="0.25">
      <c r="F865034" s="195"/>
    </row>
    <row r="865035" spans="6:6" x14ac:dyDescent="0.25">
      <c r="F865035" s="195"/>
    </row>
    <row r="865036" spans="6:6" x14ac:dyDescent="0.25">
      <c r="F865036" s="195"/>
    </row>
    <row r="865037" spans="6:6" x14ac:dyDescent="0.25">
      <c r="F865037" s="195"/>
    </row>
    <row r="865038" spans="6:6" x14ac:dyDescent="0.25">
      <c r="F865038" s="195"/>
    </row>
    <row r="865039" spans="6:6" x14ac:dyDescent="0.25">
      <c r="F865039" s="195"/>
    </row>
    <row r="865040" spans="6:6" x14ac:dyDescent="0.25">
      <c r="F865040" s="195"/>
    </row>
    <row r="865041" spans="6:6" x14ac:dyDescent="0.25">
      <c r="F865041" s="195"/>
    </row>
    <row r="865042" spans="6:6" x14ac:dyDescent="0.25">
      <c r="F865042" s="195"/>
    </row>
    <row r="865043" spans="6:6" x14ac:dyDescent="0.25">
      <c r="F865043" s="195"/>
    </row>
    <row r="865044" spans="6:6" x14ac:dyDescent="0.25">
      <c r="F865044" s="195"/>
    </row>
    <row r="865045" spans="6:6" x14ac:dyDescent="0.25">
      <c r="F865045" s="195"/>
    </row>
    <row r="865046" spans="6:6" x14ac:dyDescent="0.25">
      <c r="F865046" s="195"/>
    </row>
    <row r="865047" spans="6:6" x14ac:dyDescent="0.25">
      <c r="F865047" s="195"/>
    </row>
    <row r="865048" spans="6:6" x14ac:dyDescent="0.25">
      <c r="F865048" s="195"/>
    </row>
    <row r="865049" spans="6:6" x14ac:dyDescent="0.25">
      <c r="F865049" s="195"/>
    </row>
    <row r="865050" spans="6:6" x14ac:dyDescent="0.25">
      <c r="F865050" s="195"/>
    </row>
    <row r="865051" spans="6:6" x14ac:dyDescent="0.25">
      <c r="F865051" s="195"/>
    </row>
    <row r="865052" spans="6:6" x14ac:dyDescent="0.25">
      <c r="F865052" s="195"/>
    </row>
    <row r="865053" spans="6:6" x14ac:dyDescent="0.25">
      <c r="F865053" s="195"/>
    </row>
    <row r="865054" spans="6:6" x14ac:dyDescent="0.25">
      <c r="F865054" s="195"/>
    </row>
    <row r="865055" spans="6:6" x14ac:dyDescent="0.25">
      <c r="F865055" s="195"/>
    </row>
    <row r="865056" spans="6:6" x14ac:dyDescent="0.25">
      <c r="F865056" s="195"/>
    </row>
    <row r="865057" spans="6:6" x14ac:dyDescent="0.25">
      <c r="F865057" s="195"/>
    </row>
    <row r="865058" spans="6:6" x14ac:dyDescent="0.25">
      <c r="F865058" s="195"/>
    </row>
    <row r="865059" spans="6:6" x14ac:dyDescent="0.25">
      <c r="F865059" s="195"/>
    </row>
    <row r="865060" spans="6:6" x14ac:dyDescent="0.25">
      <c r="F865060" s="195"/>
    </row>
    <row r="865061" spans="6:6" x14ac:dyDescent="0.25">
      <c r="F865061" s="195"/>
    </row>
    <row r="865062" spans="6:6" x14ac:dyDescent="0.25">
      <c r="F865062" s="195"/>
    </row>
    <row r="865063" spans="6:6" x14ac:dyDescent="0.25">
      <c r="F865063" s="195"/>
    </row>
    <row r="865064" spans="6:6" x14ac:dyDescent="0.25">
      <c r="F865064" s="195"/>
    </row>
    <row r="865065" spans="6:6" x14ac:dyDescent="0.25">
      <c r="F865065" s="195"/>
    </row>
    <row r="865066" spans="6:6" x14ac:dyDescent="0.25">
      <c r="F865066" s="195"/>
    </row>
    <row r="865067" spans="6:6" x14ac:dyDescent="0.25">
      <c r="F865067" s="195"/>
    </row>
    <row r="865068" spans="6:6" x14ac:dyDescent="0.25">
      <c r="F865068" s="195"/>
    </row>
    <row r="865069" spans="6:6" x14ac:dyDescent="0.25">
      <c r="F865069" s="195"/>
    </row>
    <row r="865070" spans="6:6" x14ac:dyDescent="0.25">
      <c r="F865070" s="195"/>
    </row>
    <row r="865071" spans="6:6" x14ac:dyDescent="0.25">
      <c r="F865071" s="195"/>
    </row>
    <row r="865072" spans="6:6" x14ac:dyDescent="0.25">
      <c r="F865072" s="195"/>
    </row>
    <row r="865073" spans="6:6" x14ac:dyDescent="0.25">
      <c r="F865073" s="195"/>
    </row>
    <row r="865074" spans="6:6" x14ac:dyDescent="0.25">
      <c r="F865074" s="195"/>
    </row>
    <row r="865075" spans="6:6" x14ac:dyDescent="0.25">
      <c r="F865075" s="195"/>
    </row>
    <row r="865076" spans="6:6" x14ac:dyDescent="0.25">
      <c r="F865076" s="195"/>
    </row>
    <row r="865077" spans="6:6" x14ac:dyDescent="0.25">
      <c r="F865077" s="195"/>
    </row>
    <row r="865078" spans="6:6" x14ac:dyDescent="0.25">
      <c r="F865078" s="195"/>
    </row>
    <row r="865079" spans="6:6" x14ac:dyDescent="0.25">
      <c r="F865079" s="195"/>
    </row>
    <row r="865080" spans="6:6" x14ac:dyDescent="0.25">
      <c r="F865080" s="195"/>
    </row>
    <row r="865081" spans="6:6" x14ac:dyDescent="0.25">
      <c r="F865081" s="195"/>
    </row>
    <row r="865082" spans="6:6" x14ac:dyDescent="0.25">
      <c r="F865082" s="195"/>
    </row>
    <row r="865083" spans="6:6" x14ac:dyDescent="0.25">
      <c r="F865083" s="195"/>
    </row>
    <row r="865084" spans="6:6" x14ac:dyDescent="0.25">
      <c r="F865084" s="195"/>
    </row>
    <row r="865085" spans="6:6" x14ac:dyDescent="0.25">
      <c r="F865085" s="195"/>
    </row>
    <row r="865086" spans="6:6" x14ac:dyDescent="0.25">
      <c r="F865086" s="195"/>
    </row>
    <row r="865087" spans="6:6" x14ac:dyDescent="0.25">
      <c r="F865087" s="195"/>
    </row>
    <row r="865088" spans="6:6" x14ac:dyDescent="0.25">
      <c r="F865088" s="195"/>
    </row>
    <row r="865089" spans="6:6" x14ac:dyDescent="0.25">
      <c r="F865089" s="195"/>
    </row>
    <row r="865090" spans="6:6" x14ac:dyDescent="0.25">
      <c r="F865090" s="195"/>
    </row>
    <row r="865091" spans="6:6" x14ac:dyDescent="0.25">
      <c r="F865091" s="195"/>
    </row>
    <row r="865092" spans="6:6" x14ac:dyDescent="0.25">
      <c r="F865092" s="195"/>
    </row>
    <row r="865093" spans="6:6" x14ac:dyDescent="0.25">
      <c r="F865093" s="195"/>
    </row>
    <row r="865094" spans="6:6" x14ac:dyDescent="0.25">
      <c r="F865094" s="195"/>
    </row>
    <row r="865095" spans="6:6" x14ac:dyDescent="0.25">
      <c r="F865095" s="195"/>
    </row>
    <row r="865096" spans="6:6" x14ac:dyDescent="0.25">
      <c r="F865096" s="195"/>
    </row>
    <row r="865097" spans="6:6" x14ac:dyDescent="0.25">
      <c r="F865097" s="195"/>
    </row>
    <row r="865098" spans="6:6" x14ac:dyDescent="0.25">
      <c r="F865098" s="195"/>
    </row>
    <row r="865099" spans="6:6" x14ac:dyDescent="0.25">
      <c r="F865099" s="195"/>
    </row>
    <row r="865100" spans="6:6" x14ac:dyDescent="0.25">
      <c r="F865100" s="195"/>
    </row>
    <row r="865101" spans="6:6" x14ac:dyDescent="0.25">
      <c r="F865101" s="195"/>
    </row>
    <row r="865102" spans="6:6" x14ac:dyDescent="0.25">
      <c r="F865102" s="195"/>
    </row>
    <row r="865103" spans="6:6" x14ac:dyDescent="0.25">
      <c r="F865103" s="195"/>
    </row>
    <row r="865104" spans="6:6" x14ac:dyDescent="0.25">
      <c r="F865104" s="195"/>
    </row>
    <row r="865105" spans="6:6" x14ac:dyDescent="0.25">
      <c r="F865105" s="195"/>
    </row>
    <row r="865106" spans="6:6" x14ac:dyDescent="0.25">
      <c r="F865106" s="195"/>
    </row>
    <row r="865107" spans="6:6" x14ac:dyDescent="0.25">
      <c r="F865107" s="195"/>
    </row>
    <row r="865108" spans="6:6" x14ac:dyDescent="0.25">
      <c r="F865108" s="195"/>
    </row>
    <row r="865109" spans="6:6" x14ac:dyDescent="0.25">
      <c r="F865109" s="195"/>
    </row>
    <row r="865110" spans="6:6" x14ac:dyDescent="0.25">
      <c r="F865110" s="195"/>
    </row>
    <row r="865111" spans="6:6" x14ac:dyDescent="0.25">
      <c r="F865111" s="195"/>
    </row>
    <row r="865112" spans="6:6" x14ac:dyDescent="0.25">
      <c r="F865112" s="195"/>
    </row>
    <row r="865113" spans="6:6" x14ac:dyDescent="0.25">
      <c r="F865113" s="195"/>
    </row>
    <row r="865114" spans="6:6" x14ac:dyDescent="0.25">
      <c r="F865114" s="195"/>
    </row>
    <row r="865115" spans="6:6" x14ac:dyDescent="0.25">
      <c r="F865115" s="195"/>
    </row>
    <row r="865116" spans="6:6" x14ac:dyDescent="0.25">
      <c r="F865116" s="195"/>
    </row>
    <row r="865117" spans="6:6" x14ac:dyDescent="0.25">
      <c r="F865117" s="195"/>
    </row>
    <row r="865118" spans="6:6" x14ac:dyDescent="0.25">
      <c r="F865118" s="195"/>
    </row>
    <row r="865119" spans="6:6" x14ac:dyDescent="0.25">
      <c r="F865119" s="195"/>
    </row>
    <row r="865120" spans="6:6" x14ac:dyDescent="0.25">
      <c r="F865120" s="195"/>
    </row>
    <row r="865121" spans="6:6" x14ac:dyDescent="0.25">
      <c r="F865121" s="195"/>
    </row>
    <row r="865122" spans="6:6" x14ac:dyDescent="0.25">
      <c r="F865122" s="195"/>
    </row>
    <row r="865123" spans="6:6" x14ac:dyDescent="0.25">
      <c r="F865123" s="195"/>
    </row>
    <row r="865124" spans="6:6" x14ac:dyDescent="0.25">
      <c r="F865124" s="195"/>
    </row>
    <row r="865125" spans="6:6" x14ac:dyDescent="0.25">
      <c r="F865125" s="195"/>
    </row>
    <row r="865126" spans="6:6" x14ac:dyDescent="0.25">
      <c r="F865126" s="195"/>
    </row>
    <row r="865127" spans="6:6" x14ac:dyDescent="0.25">
      <c r="F865127" s="195"/>
    </row>
    <row r="865128" spans="6:6" x14ac:dyDescent="0.25">
      <c r="F865128" s="195"/>
    </row>
    <row r="865129" spans="6:6" x14ac:dyDescent="0.25">
      <c r="F865129" s="195"/>
    </row>
    <row r="865130" spans="6:6" x14ac:dyDescent="0.25">
      <c r="F865130" s="195"/>
    </row>
    <row r="865131" spans="6:6" x14ac:dyDescent="0.25">
      <c r="F865131" s="195"/>
    </row>
    <row r="865132" spans="6:6" x14ac:dyDescent="0.25">
      <c r="F865132" s="195"/>
    </row>
    <row r="865133" spans="6:6" x14ac:dyDescent="0.25">
      <c r="F865133" s="195"/>
    </row>
    <row r="865134" spans="6:6" x14ac:dyDescent="0.25">
      <c r="F865134" s="195"/>
    </row>
    <row r="865135" spans="6:6" x14ac:dyDescent="0.25">
      <c r="F865135" s="195"/>
    </row>
    <row r="865136" spans="6:6" x14ac:dyDescent="0.25">
      <c r="F865136" s="195"/>
    </row>
    <row r="865137" spans="6:6" x14ac:dyDescent="0.25">
      <c r="F865137" s="195"/>
    </row>
    <row r="865138" spans="6:6" x14ac:dyDescent="0.25">
      <c r="F865138" s="195"/>
    </row>
    <row r="865139" spans="6:6" x14ac:dyDescent="0.25">
      <c r="F865139" s="195"/>
    </row>
    <row r="865140" spans="6:6" x14ac:dyDescent="0.25">
      <c r="F865140" s="195"/>
    </row>
    <row r="865141" spans="6:6" x14ac:dyDescent="0.25">
      <c r="F865141" s="195"/>
    </row>
    <row r="865142" spans="6:6" x14ac:dyDescent="0.25">
      <c r="F865142" s="195"/>
    </row>
    <row r="865143" spans="6:6" x14ac:dyDescent="0.25">
      <c r="F865143" s="195"/>
    </row>
    <row r="865144" spans="6:6" x14ac:dyDescent="0.25">
      <c r="F865144" s="195"/>
    </row>
    <row r="865145" spans="6:6" x14ac:dyDescent="0.25">
      <c r="F865145" s="195"/>
    </row>
    <row r="865146" spans="6:6" x14ac:dyDescent="0.25">
      <c r="F865146" s="195"/>
    </row>
    <row r="865147" spans="6:6" x14ac:dyDescent="0.25">
      <c r="F865147" s="195"/>
    </row>
    <row r="865148" spans="6:6" x14ac:dyDescent="0.25">
      <c r="F865148" s="195"/>
    </row>
    <row r="865149" spans="6:6" x14ac:dyDescent="0.25">
      <c r="F865149" s="195"/>
    </row>
    <row r="865150" spans="6:6" x14ac:dyDescent="0.25">
      <c r="F865150" s="195"/>
    </row>
    <row r="865151" spans="6:6" x14ac:dyDescent="0.25">
      <c r="F865151" s="195"/>
    </row>
    <row r="865152" spans="6:6" x14ac:dyDescent="0.25">
      <c r="F865152" s="195"/>
    </row>
    <row r="865153" spans="6:6" x14ac:dyDescent="0.25">
      <c r="F865153" s="195"/>
    </row>
    <row r="865154" spans="6:6" x14ac:dyDescent="0.25">
      <c r="F865154" s="195"/>
    </row>
    <row r="865155" spans="6:6" x14ac:dyDescent="0.25">
      <c r="F865155" s="195"/>
    </row>
    <row r="865156" spans="6:6" x14ac:dyDescent="0.25">
      <c r="F865156" s="195"/>
    </row>
    <row r="865157" spans="6:6" x14ac:dyDescent="0.25">
      <c r="F865157" s="195"/>
    </row>
    <row r="865158" spans="6:6" x14ac:dyDescent="0.25">
      <c r="F865158" s="195"/>
    </row>
    <row r="865159" spans="6:6" x14ac:dyDescent="0.25">
      <c r="F865159" s="195"/>
    </row>
    <row r="865160" spans="6:6" x14ac:dyDescent="0.25">
      <c r="F865160" s="195"/>
    </row>
    <row r="865161" spans="6:6" x14ac:dyDescent="0.25">
      <c r="F865161" s="195"/>
    </row>
    <row r="865162" spans="6:6" x14ac:dyDescent="0.25">
      <c r="F865162" s="195"/>
    </row>
    <row r="865163" spans="6:6" x14ac:dyDescent="0.25">
      <c r="F865163" s="195"/>
    </row>
    <row r="865164" spans="6:6" x14ac:dyDescent="0.25">
      <c r="F865164" s="195"/>
    </row>
    <row r="865165" spans="6:6" x14ac:dyDescent="0.25">
      <c r="F865165" s="195"/>
    </row>
    <row r="865166" spans="6:6" x14ac:dyDescent="0.25">
      <c r="F865166" s="195"/>
    </row>
    <row r="865167" spans="6:6" x14ac:dyDescent="0.25">
      <c r="F865167" s="195"/>
    </row>
    <row r="865168" spans="6:6" x14ac:dyDescent="0.25">
      <c r="F865168" s="195"/>
    </row>
    <row r="865169" spans="6:6" x14ac:dyDescent="0.25">
      <c r="F865169" s="195"/>
    </row>
    <row r="865170" spans="6:6" x14ac:dyDescent="0.25">
      <c r="F865170" s="195"/>
    </row>
    <row r="865171" spans="6:6" x14ac:dyDescent="0.25">
      <c r="F865171" s="195"/>
    </row>
    <row r="865172" spans="6:6" x14ac:dyDescent="0.25">
      <c r="F865172" s="195"/>
    </row>
    <row r="865173" spans="6:6" x14ac:dyDescent="0.25">
      <c r="F865173" s="195"/>
    </row>
    <row r="865174" spans="6:6" x14ac:dyDescent="0.25">
      <c r="F865174" s="195"/>
    </row>
    <row r="865175" spans="6:6" x14ac:dyDescent="0.25">
      <c r="F865175" s="195"/>
    </row>
    <row r="865176" spans="6:6" x14ac:dyDescent="0.25">
      <c r="F865176" s="195"/>
    </row>
    <row r="865177" spans="6:6" x14ac:dyDescent="0.25">
      <c r="F865177" s="195"/>
    </row>
    <row r="865178" spans="6:6" x14ac:dyDescent="0.25">
      <c r="F865178" s="195"/>
    </row>
    <row r="865179" spans="6:6" x14ac:dyDescent="0.25">
      <c r="F865179" s="195"/>
    </row>
    <row r="865180" spans="6:6" x14ac:dyDescent="0.25">
      <c r="F865180" s="195"/>
    </row>
    <row r="865181" spans="6:6" x14ac:dyDescent="0.25">
      <c r="F865181" s="195"/>
    </row>
    <row r="865182" spans="6:6" x14ac:dyDescent="0.25">
      <c r="F865182" s="195"/>
    </row>
    <row r="865183" spans="6:6" x14ac:dyDescent="0.25">
      <c r="F865183" s="195"/>
    </row>
    <row r="865184" spans="6:6" x14ac:dyDescent="0.25">
      <c r="F865184" s="195"/>
    </row>
    <row r="865185" spans="6:6" x14ac:dyDescent="0.25">
      <c r="F865185" s="195"/>
    </row>
    <row r="865186" spans="6:6" x14ac:dyDescent="0.25">
      <c r="F865186" s="195"/>
    </row>
    <row r="865187" spans="6:6" x14ac:dyDescent="0.25">
      <c r="F865187" s="195"/>
    </row>
    <row r="865188" spans="6:6" x14ac:dyDescent="0.25">
      <c r="F865188" s="195"/>
    </row>
    <row r="865189" spans="6:6" x14ac:dyDescent="0.25">
      <c r="F865189" s="195"/>
    </row>
    <row r="865190" spans="6:6" x14ac:dyDescent="0.25">
      <c r="F865190" s="195"/>
    </row>
    <row r="865191" spans="6:6" x14ac:dyDescent="0.25">
      <c r="F865191" s="195"/>
    </row>
    <row r="865192" spans="6:6" x14ac:dyDescent="0.25">
      <c r="F865192" s="195"/>
    </row>
    <row r="865193" spans="6:6" x14ac:dyDescent="0.25">
      <c r="F865193" s="195"/>
    </row>
    <row r="865194" spans="6:6" x14ac:dyDescent="0.25">
      <c r="F865194" s="195"/>
    </row>
    <row r="865195" spans="6:6" x14ac:dyDescent="0.25">
      <c r="F865195" s="195"/>
    </row>
    <row r="865196" spans="6:6" x14ac:dyDescent="0.25">
      <c r="F865196" s="195"/>
    </row>
    <row r="865197" spans="6:6" x14ac:dyDescent="0.25">
      <c r="F865197" s="195"/>
    </row>
    <row r="865198" spans="6:6" x14ac:dyDescent="0.25">
      <c r="F865198" s="195"/>
    </row>
    <row r="865199" spans="6:6" x14ac:dyDescent="0.25">
      <c r="F865199" s="195"/>
    </row>
    <row r="865200" spans="6:6" x14ac:dyDescent="0.25">
      <c r="F865200" s="195"/>
    </row>
    <row r="865201" spans="6:6" x14ac:dyDescent="0.25">
      <c r="F865201" s="195"/>
    </row>
    <row r="865202" spans="6:6" x14ac:dyDescent="0.25">
      <c r="F865202" s="195"/>
    </row>
    <row r="865203" spans="6:6" x14ac:dyDescent="0.25">
      <c r="F865203" s="195"/>
    </row>
    <row r="865204" spans="6:6" x14ac:dyDescent="0.25">
      <c r="F865204" s="195"/>
    </row>
    <row r="865205" spans="6:6" x14ac:dyDescent="0.25">
      <c r="F865205" s="195"/>
    </row>
    <row r="865206" spans="6:6" x14ac:dyDescent="0.25">
      <c r="F865206" s="195"/>
    </row>
    <row r="865207" spans="6:6" x14ac:dyDescent="0.25">
      <c r="F865207" s="195"/>
    </row>
    <row r="865208" spans="6:6" x14ac:dyDescent="0.25">
      <c r="F865208" s="195"/>
    </row>
    <row r="865209" spans="6:6" x14ac:dyDescent="0.25">
      <c r="F865209" s="195"/>
    </row>
    <row r="865210" spans="6:6" x14ac:dyDescent="0.25">
      <c r="F865210" s="195"/>
    </row>
    <row r="865211" spans="6:6" x14ac:dyDescent="0.25">
      <c r="F865211" s="195"/>
    </row>
    <row r="865212" spans="6:6" x14ac:dyDescent="0.25">
      <c r="F865212" s="195"/>
    </row>
    <row r="865213" spans="6:6" x14ac:dyDescent="0.25">
      <c r="F865213" s="195"/>
    </row>
    <row r="865214" spans="6:6" x14ac:dyDescent="0.25">
      <c r="F865214" s="195"/>
    </row>
    <row r="865215" spans="6:6" x14ac:dyDescent="0.25">
      <c r="F865215" s="195"/>
    </row>
    <row r="865216" spans="6:6" x14ac:dyDescent="0.25">
      <c r="F865216" s="195"/>
    </row>
    <row r="865217" spans="6:6" x14ac:dyDescent="0.25">
      <c r="F865217" s="195"/>
    </row>
    <row r="865218" spans="6:6" x14ac:dyDescent="0.25">
      <c r="F865218" s="195"/>
    </row>
    <row r="865219" spans="6:6" x14ac:dyDescent="0.25">
      <c r="F865219" s="195"/>
    </row>
    <row r="865220" spans="6:6" x14ac:dyDescent="0.25">
      <c r="F865220" s="195"/>
    </row>
    <row r="865221" spans="6:6" x14ac:dyDescent="0.25">
      <c r="F865221" s="195"/>
    </row>
    <row r="865222" spans="6:6" x14ac:dyDescent="0.25">
      <c r="F865222" s="195"/>
    </row>
    <row r="865223" spans="6:6" x14ac:dyDescent="0.25">
      <c r="F865223" s="195"/>
    </row>
    <row r="865224" spans="6:6" x14ac:dyDescent="0.25">
      <c r="F865224" s="195"/>
    </row>
    <row r="865225" spans="6:6" x14ac:dyDescent="0.25">
      <c r="F865225" s="195"/>
    </row>
    <row r="865226" spans="6:6" x14ac:dyDescent="0.25">
      <c r="F865226" s="195"/>
    </row>
    <row r="865227" spans="6:6" x14ac:dyDescent="0.25">
      <c r="F865227" s="195"/>
    </row>
    <row r="865228" spans="6:6" x14ac:dyDescent="0.25">
      <c r="F865228" s="195"/>
    </row>
    <row r="865229" spans="6:6" x14ac:dyDescent="0.25">
      <c r="F865229" s="195"/>
    </row>
    <row r="865230" spans="6:6" x14ac:dyDescent="0.25">
      <c r="F865230" s="195"/>
    </row>
    <row r="865231" spans="6:6" x14ac:dyDescent="0.25">
      <c r="F865231" s="195"/>
    </row>
    <row r="865232" spans="6:6" x14ac:dyDescent="0.25">
      <c r="F865232" s="195"/>
    </row>
    <row r="865233" spans="6:6" x14ac:dyDescent="0.25">
      <c r="F865233" s="195"/>
    </row>
    <row r="865234" spans="6:6" x14ac:dyDescent="0.25">
      <c r="F865234" s="195"/>
    </row>
    <row r="865235" spans="6:6" x14ac:dyDescent="0.25">
      <c r="F865235" s="195"/>
    </row>
    <row r="865236" spans="6:6" x14ac:dyDescent="0.25">
      <c r="F865236" s="195"/>
    </row>
    <row r="865237" spans="6:6" x14ac:dyDescent="0.25">
      <c r="F865237" s="195"/>
    </row>
    <row r="865238" spans="6:6" x14ac:dyDescent="0.25">
      <c r="F865238" s="195"/>
    </row>
    <row r="865239" spans="6:6" x14ac:dyDescent="0.25">
      <c r="F865239" s="195"/>
    </row>
    <row r="865240" spans="6:6" x14ac:dyDescent="0.25">
      <c r="F865240" s="195"/>
    </row>
    <row r="865241" spans="6:6" x14ac:dyDescent="0.25">
      <c r="F865241" s="195"/>
    </row>
    <row r="865242" spans="6:6" x14ac:dyDescent="0.25">
      <c r="F865242" s="195"/>
    </row>
    <row r="865243" spans="6:6" x14ac:dyDescent="0.25">
      <c r="F865243" s="195"/>
    </row>
    <row r="865244" spans="6:6" x14ac:dyDescent="0.25">
      <c r="F865244" s="195"/>
    </row>
    <row r="865245" spans="6:6" x14ac:dyDescent="0.25">
      <c r="F865245" s="195"/>
    </row>
    <row r="865246" spans="6:6" x14ac:dyDescent="0.25">
      <c r="F865246" s="195"/>
    </row>
    <row r="865247" spans="6:6" x14ac:dyDescent="0.25">
      <c r="F865247" s="195"/>
    </row>
    <row r="865248" spans="6:6" x14ac:dyDescent="0.25">
      <c r="F865248" s="195"/>
    </row>
    <row r="865249" spans="6:6" x14ac:dyDescent="0.25">
      <c r="F865249" s="195"/>
    </row>
    <row r="865250" spans="6:6" x14ac:dyDescent="0.25">
      <c r="F865250" s="195"/>
    </row>
    <row r="865251" spans="6:6" x14ac:dyDescent="0.25">
      <c r="F865251" s="195"/>
    </row>
    <row r="865252" spans="6:6" x14ac:dyDescent="0.25">
      <c r="F865252" s="195"/>
    </row>
    <row r="865253" spans="6:6" x14ac:dyDescent="0.25">
      <c r="F865253" s="195"/>
    </row>
    <row r="865254" spans="6:6" x14ac:dyDescent="0.25">
      <c r="F865254" s="195"/>
    </row>
    <row r="865255" spans="6:6" x14ac:dyDescent="0.25">
      <c r="F865255" s="195"/>
    </row>
    <row r="865256" spans="6:6" x14ac:dyDescent="0.25">
      <c r="F865256" s="195"/>
    </row>
    <row r="865257" spans="6:6" x14ac:dyDescent="0.25">
      <c r="F865257" s="195"/>
    </row>
    <row r="865258" spans="6:6" x14ac:dyDescent="0.25">
      <c r="F865258" s="195"/>
    </row>
    <row r="865259" spans="6:6" x14ac:dyDescent="0.25">
      <c r="F865259" s="195"/>
    </row>
    <row r="865260" spans="6:6" x14ac:dyDescent="0.25">
      <c r="F865260" s="195"/>
    </row>
    <row r="865261" spans="6:6" x14ac:dyDescent="0.25">
      <c r="F865261" s="195"/>
    </row>
    <row r="865262" spans="6:6" x14ac:dyDescent="0.25">
      <c r="F865262" s="195"/>
    </row>
    <row r="865263" spans="6:6" x14ac:dyDescent="0.25">
      <c r="F865263" s="195"/>
    </row>
    <row r="865264" spans="6:6" x14ac:dyDescent="0.25">
      <c r="F865264" s="195"/>
    </row>
    <row r="865265" spans="6:6" x14ac:dyDescent="0.25">
      <c r="F865265" s="195"/>
    </row>
    <row r="865266" spans="6:6" x14ac:dyDescent="0.25">
      <c r="F865266" s="195"/>
    </row>
    <row r="865267" spans="6:6" x14ac:dyDescent="0.25">
      <c r="F865267" s="195"/>
    </row>
    <row r="865268" spans="6:6" x14ac:dyDescent="0.25">
      <c r="F865268" s="195"/>
    </row>
    <row r="865269" spans="6:6" x14ac:dyDescent="0.25">
      <c r="F865269" s="195"/>
    </row>
    <row r="865270" spans="6:6" x14ac:dyDescent="0.25">
      <c r="F865270" s="195"/>
    </row>
    <row r="865271" spans="6:6" x14ac:dyDescent="0.25">
      <c r="F865271" s="195"/>
    </row>
    <row r="865272" spans="6:6" x14ac:dyDescent="0.25">
      <c r="F865272" s="195"/>
    </row>
    <row r="865273" spans="6:6" x14ac:dyDescent="0.25">
      <c r="F865273" s="195"/>
    </row>
    <row r="865274" spans="6:6" x14ac:dyDescent="0.25">
      <c r="F865274" s="195"/>
    </row>
    <row r="865275" spans="6:6" x14ac:dyDescent="0.25">
      <c r="F865275" s="195"/>
    </row>
    <row r="865276" spans="6:6" x14ac:dyDescent="0.25">
      <c r="F865276" s="195"/>
    </row>
    <row r="865277" spans="6:6" x14ac:dyDescent="0.25">
      <c r="F865277" s="195"/>
    </row>
    <row r="865278" spans="6:6" x14ac:dyDescent="0.25">
      <c r="F865278" s="195"/>
    </row>
    <row r="865279" spans="6:6" x14ac:dyDescent="0.25">
      <c r="F865279" s="195"/>
    </row>
    <row r="865280" spans="6:6" x14ac:dyDescent="0.25">
      <c r="F865280" s="195"/>
    </row>
    <row r="865281" spans="6:6" x14ac:dyDescent="0.25">
      <c r="F865281" s="195"/>
    </row>
    <row r="865282" spans="6:6" x14ac:dyDescent="0.25">
      <c r="F865282" s="195"/>
    </row>
    <row r="865283" spans="6:6" x14ac:dyDescent="0.25">
      <c r="F865283" s="195"/>
    </row>
    <row r="865284" spans="6:6" x14ac:dyDescent="0.25">
      <c r="F865284" s="195"/>
    </row>
    <row r="865285" spans="6:6" x14ac:dyDescent="0.25">
      <c r="F865285" s="195"/>
    </row>
    <row r="865286" spans="6:6" x14ac:dyDescent="0.25">
      <c r="F865286" s="195"/>
    </row>
    <row r="865287" spans="6:6" x14ac:dyDescent="0.25">
      <c r="F865287" s="195"/>
    </row>
    <row r="865288" spans="6:6" x14ac:dyDescent="0.25">
      <c r="F865288" s="195"/>
    </row>
    <row r="865289" spans="6:6" x14ac:dyDescent="0.25">
      <c r="F865289" s="195"/>
    </row>
    <row r="865290" spans="6:6" x14ac:dyDescent="0.25">
      <c r="F865290" s="195"/>
    </row>
    <row r="865291" spans="6:6" x14ac:dyDescent="0.25">
      <c r="F865291" s="195"/>
    </row>
    <row r="865292" spans="6:6" x14ac:dyDescent="0.25">
      <c r="F865292" s="195"/>
    </row>
    <row r="865293" spans="6:6" x14ac:dyDescent="0.25">
      <c r="F865293" s="195"/>
    </row>
    <row r="865294" spans="6:6" x14ac:dyDescent="0.25">
      <c r="F865294" s="195"/>
    </row>
    <row r="865295" spans="6:6" x14ac:dyDescent="0.25">
      <c r="F865295" s="195"/>
    </row>
    <row r="865296" spans="6:6" x14ac:dyDescent="0.25">
      <c r="F865296" s="195"/>
    </row>
    <row r="865297" spans="6:6" x14ac:dyDescent="0.25">
      <c r="F865297" s="195"/>
    </row>
    <row r="865298" spans="6:6" x14ac:dyDescent="0.25">
      <c r="F865298" s="195"/>
    </row>
    <row r="865299" spans="6:6" x14ac:dyDescent="0.25">
      <c r="F865299" s="195"/>
    </row>
    <row r="865300" spans="6:6" x14ac:dyDescent="0.25">
      <c r="F865300" s="195"/>
    </row>
    <row r="865301" spans="6:6" x14ac:dyDescent="0.25">
      <c r="F865301" s="195"/>
    </row>
    <row r="865302" spans="6:6" x14ac:dyDescent="0.25">
      <c r="F865302" s="195"/>
    </row>
    <row r="865303" spans="6:6" x14ac:dyDescent="0.25">
      <c r="F865303" s="195"/>
    </row>
    <row r="865304" spans="6:6" x14ac:dyDescent="0.25">
      <c r="F865304" s="195"/>
    </row>
    <row r="865305" spans="6:6" x14ac:dyDescent="0.25">
      <c r="F865305" s="195"/>
    </row>
    <row r="865306" spans="6:6" x14ac:dyDescent="0.25">
      <c r="F865306" s="195"/>
    </row>
    <row r="865307" spans="6:6" x14ac:dyDescent="0.25">
      <c r="F865307" s="195"/>
    </row>
    <row r="865308" spans="6:6" x14ac:dyDescent="0.25">
      <c r="F865308" s="195"/>
    </row>
    <row r="865309" spans="6:6" x14ac:dyDescent="0.25">
      <c r="F865309" s="195"/>
    </row>
    <row r="865310" spans="6:6" x14ac:dyDescent="0.25">
      <c r="F865310" s="195"/>
    </row>
    <row r="865311" spans="6:6" x14ac:dyDescent="0.25">
      <c r="F865311" s="195"/>
    </row>
    <row r="865312" spans="6:6" x14ac:dyDescent="0.25">
      <c r="F865312" s="195"/>
    </row>
    <row r="865313" spans="6:6" x14ac:dyDescent="0.25">
      <c r="F865313" s="195"/>
    </row>
    <row r="865314" spans="6:6" x14ac:dyDescent="0.25">
      <c r="F865314" s="195"/>
    </row>
    <row r="865315" spans="6:6" x14ac:dyDescent="0.25">
      <c r="F865315" s="195"/>
    </row>
    <row r="865316" spans="6:6" x14ac:dyDescent="0.25">
      <c r="F865316" s="195"/>
    </row>
    <row r="865317" spans="6:6" x14ac:dyDescent="0.25">
      <c r="F865317" s="195"/>
    </row>
    <row r="865318" spans="6:6" x14ac:dyDescent="0.25">
      <c r="F865318" s="195"/>
    </row>
    <row r="865319" spans="6:6" x14ac:dyDescent="0.25">
      <c r="F865319" s="195"/>
    </row>
    <row r="865320" spans="6:6" x14ac:dyDescent="0.25">
      <c r="F865320" s="195"/>
    </row>
    <row r="865321" spans="6:6" x14ac:dyDescent="0.25">
      <c r="F865321" s="195"/>
    </row>
    <row r="865322" spans="6:6" x14ac:dyDescent="0.25">
      <c r="F865322" s="195"/>
    </row>
    <row r="865323" spans="6:6" x14ac:dyDescent="0.25">
      <c r="F865323" s="195"/>
    </row>
    <row r="865324" spans="6:6" x14ac:dyDescent="0.25">
      <c r="F865324" s="195"/>
    </row>
    <row r="865325" spans="6:6" x14ac:dyDescent="0.25">
      <c r="F865325" s="195"/>
    </row>
    <row r="865326" spans="6:6" x14ac:dyDescent="0.25">
      <c r="F865326" s="195"/>
    </row>
    <row r="865327" spans="6:6" x14ac:dyDescent="0.25">
      <c r="F865327" s="195"/>
    </row>
    <row r="865328" spans="6:6" x14ac:dyDescent="0.25">
      <c r="F865328" s="195"/>
    </row>
    <row r="865329" spans="6:6" x14ac:dyDescent="0.25">
      <c r="F865329" s="195"/>
    </row>
    <row r="865330" spans="6:6" x14ac:dyDescent="0.25">
      <c r="F865330" s="195"/>
    </row>
    <row r="865331" spans="6:6" x14ac:dyDescent="0.25">
      <c r="F865331" s="195"/>
    </row>
    <row r="865332" spans="6:6" x14ac:dyDescent="0.25">
      <c r="F865332" s="195"/>
    </row>
    <row r="865333" spans="6:6" x14ac:dyDescent="0.25">
      <c r="F865333" s="195"/>
    </row>
    <row r="865334" spans="6:6" x14ac:dyDescent="0.25">
      <c r="F865334" s="195"/>
    </row>
    <row r="865335" spans="6:6" x14ac:dyDescent="0.25">
      <c r="F865335" s="195"/>
    </row>
    <row r="865336" spans="6:6" x14ac:dyDescent="0.25">
      <c r="F865336" s="195"/>
    </row>
    <row r="865337" spans="6:6" x14ac:dyDescent="0.25">
      <c r="F865337" s="195"/>
    </row>
    <row r="865338" spans="6:6" x14ac:dyDescent="0.25">
      <c r="F865338" s="195"/>
    </row>
    <row r="865339" spans="6:6" x14ac:dyDescent="0.25">
      <c r="F865339" s="195"/>
    </row>
    <row r="865340" spans="6:6" x14ac:dyDescent="0.25">
      <c r="F865340" s="195"/>
    </row>
    <row r="865341" spans="6:6" x14ac:dyDescent="0.25">
      <c r="F865341" s="195"/>
    </row>
    <row r="865342" spans="6:6" x14ac:dyDescent="0.25">
      <c r="F865342" s="195"/>
    </row>
    <row r="865343" spans="6:6" x14ac:dyDescent="0.25">
      <c r="F865343" s="195"/>
    </row>
    <row r="865344" spans="6:6" x14ac:dyDescent="0.25">
      <c r="F865344" s="195"/>
    </row>
    <row r="865345" spans="6:6" x14ac:dyDescent="0.25">
      <c r="F865345" s="195"/>
    </row>
    <row r="865346" spans="6:6" x14ac:dyDescent="0.25">
      <c r="F865346" s="195"/>
    </row>
    <row r="865347" spans="6:6" x14ac:dyDescent="0.25">
      <c r="F865347" s="195"/>
    </row>
    <row r="865348" spans="6:6" x14ac:dyDescent="0.25">
      <c r="F865348" s="195"/>
    </row>
    <row r="865349" spans="6:6" x14ac:dyDescent="0.25">
      <c r="F865349" s="195"/>
    </row>
    <row r="865350" spans="6:6" x14ac:dyDescent="0.25">
      <c r="F865350" s="195"/>
    </row>
    <row r="865351" spans="6:6" x14ac:dyDescent="0.25">
      <c r="F865351" s="195"/>
    </row>
    <row r="865352" spans="6:6" x14ac:dyDescent="0.25">
      <c r="F865352" s="195"/>
    </row>
    <row r="865353" spans="6:6" x14ac:dyDescent="0.25">
      <c r="F865353" s="195"/>
    </row>
    <row r="865354" spans="6:6" x14ac:dyDescent="0.25">
      <c r="F865354" s="195"/>
    </row>
    <row r="865355" spans="6:6" x14ac:dyDescent="0.25">
      <c r="F865355" s="195"/>
    </row>
    <row r="865356" spans="6:6" x14ac:dyDescent="0.25">
      <c r="F865356" s="195"/>
    </row>
    <row r="865357" spans="6:6" x14ac:dyDescent="0.25">
      <c r="F865357" s="195"/>
    </row>
    <row r="865358" spans="6:6" x14ac:dyDescent="0.25">
      <c r="F865358" s="195"/>
    </row>
    <row r="865359" spans="6:6" x14ac:dyDescent="0.25">
      <c r="F865359" s="195"/>
    </row>
    <row r="865360" spans="6:6" x14ac:dyDescent="0.25">
      <c r="F865360" s="195"/>
    </row>
    <row r="865361" spans="6:6" x14ac:dyDescent="0.25">
      <c r="F865361" s="195"/>
    </row>
    <row r="865362" spans="6:6" x14ac:dyDescent="0.25">
      <c r="F865362" s="195"/>
    </row>
    <row r="865363" spans="6:6" x14ac:dyDescent="0.25">
      <c r="F865363" s="195"/>
    </row>
    <row r="865364" spans="6:6" x14ac:dyDescent="0.25">
      <c r="F865364" s="195"/>
    </row>
    <row r="865365" spans="6:6" x14ac:dyDescent="0.25">
      <c r="F865365" s="195"/>
    </row>
    <row r="865366" spans="6:6" x14ac:dyDescent="0.25">
      <c r="F865366" s="195"/>
    </row>
    <row r="865367" spans="6:6" x14ac:dyDescent="0.25">
      <c r="F865367" s="195"/>
    </row>
    <row r="865368" spans="6:6" x14ac:dyDescent="0.25">
      <c r="F865368" s="195"/>
    </row>
    <row r="865369" spans="6:6" x14ac:dyDescent="0.25">
      <c r="F865369" s="195"/>
    </row>
    <row r="865370" spans="6:6" x14ac:dyDescent="0.25">
      <c r="F865370" s="195"/>
    </row>
    <row r="865371" spans="6:6" x14ac:dyDescent="0.25">
      <c r="F865371" s="195"/>
    </row>
    <row r="865372" spans="6:6" x14ac:dyDescent="0.25">
      <c r="F865372" s="195"/>
    </row>
    <row r="865373" spans="6:6" x14ac:dyDescent="0.25">
      <c r="F865373" s="195"/>
    </row>
    <row r="865374" spans="6:6" x14ac:dyDescent="0.25">
      <c r="F865374" s="195"/>
    </row>
    <row r="865375" spans="6:6" x14ac:dyDescent="0.25">
      <c r="F865375" s="195"/>
    </row>
    <row r="865376" spans="6:6" x14ac:dyDescent="0.25">
      <c r="F865376" s="195"/>
    </row>
    <row r="865377" spans="6:6" x14ac:dyDescent="0.25">
      <c r="F865377" s="195"/>
    </row>
    <row r="865378" spans="6:6" x14ac:dyDescent="0.25">
      <c r="F865378" s="195"/>
    </row>
    <row r="865379" spans="6:6" x14ac:dyDescent="0.25">
      <c r="F865379" s="195"/>
    </row>
    <row r="865380" spans="6:6" x14ac:dyDescent="0.25">
      <c r="F865380" s="195"/>
    </row>
    <row r="865381" spans="6:6" x14ac:dyDescent="0.25">
      <c r="F865381" s="195"/>
    </row>
    <row r="865382" spans="6:6" x14ac:dyDescent="0.25">
      <c r="F865382" s="195"/>
    </row>
    <row r="865383" spans="6:6" x14ac:dyDescent="0.25">
      <c r="F865383" s="195"/>
    </row>
    <row r="865384" spans="6:6" x14ac:dyDescent="0.25">
      <c r="F865384" s="195"/>
    </row>
    <row r="870502" spans="6:6" x14ac:dyDescent="0.25">
      <c r="F870502" s="195"/>
    </row>
    <row r="870503" spans="6:6" x14ac:dyDescent="0.25">
      <c r="F870503" s="195"/>
    </row>
    <row r="870504" spans="6:6" x14ac:dyDescent="0.25">
      <c r="F870504" s="195"/>
    </row>
    <row r="870505" spans="6:6" x14ac:dyDescent="0.25">
      <c r="F870505" s="195"/>
    </row>
    <row r="870506" spans="6:6" x14ac:dyDescent="0.25">
      <c r="F870506" s="195"/>
    </row>
    <row r="870507" spans="6:6" x14ac:dyDescent="0.25">
      <c r="F870507" s="195"/>
    </row>
    <row r="870508" spans="6:6" x14ac:dyDescent="0.25">
      <c r="F870508" s="195"/>
    </row>
    <row r="870509" spans="6:6" x14ac:dyDescent="0.25">
      <c r="F870509" s="195"/>
    </row>
    <row r="870510" spans="6:6" x14ac:dyDescent="0.25">
      <c r="F870510" s="195"/>
    </row>
    <row r="870511" spans="6:6" x14ac:dyDescent="0.25">
      <c r="F870511" s="195"/>
    </row>
    <row r="870512" spans="6:6" x14ac:dyDescent="0.25">
      <c r="F870512" s="195"/>
    </row>
    <row r="870513" spans="6:6" x14ac:dyDescent="0.25">
      <c r="F870513" s="195"/>
    </row>
    <row r="870514" spans="6:6" x14ac:dyDescent="0.25">
      <c r="F870514" s="195"/>
    </row>
    <row r="870515" spans="6:6" x14ac:dyDescent="0.25">
      <c r="F870515" s="195"/>
    </row>
    <row r="870516" spans="6:6" x14ac:dyDescent="0.25">
      <c r="F870516" s="195"/>
    </row>
    <row r="870517" spans="6:6" x14ac:dyDescent="0.25">
      <c r="F870517" s="195"/>
    </row>
    <row r="870518" spans="6:6" x14ac:dyDescent="0.25">
      <c r="F870518" s="195"/>
    </row>
    <row r="870519" spans="6:6" x14ac:dyDescent="0.25">
      <c r="F870519" s="195"/>
    </row>
    <row r="870520" spans="6:6" x14ac:dyDescent="0.25">
      <c r="F870520" s="195"/>
    </row>
    <row r="870521" spans="6:6" x14ac:dyDescent="0.25">
      <c r="F870521" s="195"/>
    </row>
    <row r="870522" spans="6:6" x14ac:dyDescent="0.25">
      <c r="F870522" s="195"/>
    </row>
    <row r="870523" spans="6:6" x14ac:dyDescent="0.25">
      <c r="F870523" s="195"/>
    </row>
    <row r="870524" spans="6:6" x14ac:dyDescent="0.25">
      <c r="F870524" s="195"/>
    </row>
    <row r="870525" spans="6:6" x14ac:dyDescent="0.25">
      <c r="F870525" s="195"/>
    </row>
    <row r="870526" spans="6:6" x14ac:dyDescent="0.25">
      <c r="F870526" s="195"/>
    </row>
    <row r="870527" spans="6:6" x14ac:dyDescent="0.25">
      <c r="F870527" s="195"/>
    </row>
    <row r="870528" spans="6:6" x14ac:dyDescent="0.25">
      <c r="F870528" s="195"/>
    </row>
    <row r="870529" spans="6:6" x14ac:dyDescent="0.25">
      <c r="F870529" s="195"/>
    </row>
    <row r="870530" spans="6:6" x14ac:dyDescent="0.25">
      <c r="F870530" s="195"/>
    </row>
    <row r="870531" spans="6:6" x14ac:dyDescent="0.25">
      <c r="F870531" s="195"/>
    </row>
    <row r="870532" spans="6:6" x14ac:dyDescent="0.25">
      <c r="F870532" s="195"/>
    </row>
    <row r="870533" spans="6:6" x14ac:dyDescent="0.25">
      <c r="F870533" s="195"/>
    </row>
    <row r="870534" spans="6:6" x14ac:dyDescent="0.25">
      <c r="F870534" s="195"/>
    </row>
    <row r="870535" spans="6:6" x14ac:dyDescent="0.25">
      <c r="F870535" s="195"/>
    </row>
    <row r="870536" spans="6:6" x14ac:dyDescent="0.25">
      <c r="F870536" s="195"/>
    </row>
    <row r="870537" spans="6:6" x14ac:dyDescent="0.25">
      <c r="F870537" s="195"/>
    </row>
    <row r="870538" spans="6:6" x14ac:dyDescent="0.25">
      <c r="F870538" s="195"/>
    </row>
    <row r="870539" spans="6:6" x14ac:dyDescent="0.25">
      <c r="F870539" s="195"/>
    </row>
    <row r="870540" spans="6:6" x14ac:dyDescent="0.25">
      <c r="F870540" s="195"/>
    </row>
    <row r="870541" spans="6:6" x14ac:dyDescent="0.25">
      <c r="F870541" s="195"/>
    </row>
    <row r="870542" spans="6:6" x14ac:dyDescent="0.25">
      <c r="F870542" s="195"/>
    </row>
    <row r="870543" spans="6:6" x14ac:dyDescent="0.25">
      <c r="F870543" s="195"/>
    </row>
    <row r="870544" spans="6:6" x14ac:dyDescent="0.25">
      <c r="F870544" s="195"/>
    </row>
    <row r="870545" spans="6:6" x14ac:dyDescent="0.25">
      <c r="F870545" s="195"/>
    </row>
    <row r="870546" spans="6:6" x14ac:dyDescent="0.25">
      <c r="F870546" s="195"/>
    </row>
    <row r="870547" spans="6:6" x14ac:dyDescent="0.25">
      <c r="F870547" s="195"/>
    </row>
    <row r="870548" spans="6:6" x14ac:dyDescent="0.25">
      <c r="F870548" s="195"/>
    </row>
    <row r="870549" spans="6:6" x14ac:dyDescent="0.25">
      <c r="F870549" s="195"/>
    </row>
    <row r="870550" spans="6:6" x14ac:dyDescent="0.25">
      <c r="F870550" s="195"/>
    </row>
    <row r="870551" spans="6:6" x14ac:dyDescent="0.25">
      <c r="F870551" s="195"/>
    </row>
    <row r="870552" spans="6:6" x14ac:dyDescent="0.25">
      <c r="F870552" s="195"/>
    </row>
    <row r="870553" spans="6:6" x14ac:dyDescent="0.25">
      <c r="F870553" s="195"/>
    </row>
    <row r="870554" spans="6:6" x14ac:dyDescent="0.25">
      <c r="F870554" s="195"/>
    </row>
    <row r="870555" spans="6:6" x14ac:dyDescent="0.25">
      <c r="F870555" s="195"/>
    </row>
    <row r="870556" spans="6:6" x14ac:dyDescent="0.25">
      <c r="F870556" s="195"/>
    </row>
    <row r="870557" spans="6:6" x14ac:dyDescent="0.25">
      <c r="F870557" s="195"/>
    </row>
    <row r="870558" spans="6:6" x14ac:dyDescent="0.25">
      <c r="F870558" s="195"/>
    </row>
    <row r="870559" spans="6:6" x14ac:dyDescent="0.25">
      <c r="F870559" s="195"/>
    </row>
    <row r="870560" spans="6:6" x14ac:dyDescent="0.25">
      <c r="F870560" s="195"/>
    </row>
    <row r="870561" spans="6:6" x14ac:dyDescent="0.25">
      <c r="F870561" s="195"/>
    </row>
    <row r="870562" spans="6:6" x14ac:dyDescent="0.25">
      <c r="F870562" s="195"/>
    </row>
    <row r="870563" spans="6:6" x14ac:dyDescent="0.25">
      <c r="F870563" s="195"/>
    </row>
    <row r="870564" spans="6:6" x14ac:dyDescent="0.25">
      <c r="F870564" s="195"/>
    </row>
    <row r="870565" spans="6:6" x14ac:dyDescent="0.25">
      <c r="F870565" s="195"/>
    </row>
    <row r="870566" spans="6:6" x14ac:dyDescent="0.25">
      <c r="F870566" s="195"/>
    </row>
    <row r="870567" spans="6:6" x14ac:dyDescent="0.25">
      <c r="F870567" s="195"/>
    </row>
    <row r="870568" spans="6:6" x14ac:dyDescent="0.25">
      <c r="F870568" s="195"/>
    </row>
    <row r="870569" spans="6:6" x14ac:dyDescent="0.25">
      <c r="F870569" s="195"/>
    </row>
    <row r="870570" spans="6:6" x14ac:dyDescent="0.25">
      <c r="F870570" s="195"/>
    </row>
    <row r="870571" spans="6:6" x14ac:dyDescent="0.25">
      <c r="F870571" s="195"/>
    </row>
    <row r="870572" spans="6:6" x14ac:dyDescent="0.25">
      <c r="F870572" s="195"/>
    </row>
    <row r="870573" spans="6:6" x14ac:dyDescent="0.25">
      <c r="F870573" s="195"/>
    </row>
    <row r="870574" spans="6:6" x14ac:dyDescent="0.25">
      <c r="F870574" s="195"/>
    </row>
    <row r="870575" spans="6:6" x14ac:dyDescent="0.25">
      <c r="F870575" s="195"/>
    </row>
    <row r="870576" spans="6:6" x14ac:dyDescent="0.25">
      <c r="F870576" s="195"/>
    </row>
    <row r="870577" spans="6:6" x14ac:dyDescent="0.25">
      <c r="F870577" s="195"/>
    </row>
    <row r="870578" spans="6:6" x14ac:dyDescent="0.25">
      <c r="F870578" s="195"/>
    </row>
    <row r="870579" spans="6:6" x14ac:dyDescent="0.25">
      <c r="F870579" s="195"/>
    </row>
    <row r="870580" spans="6:6" x14ac:dyDescent="0.25">
      <c r="F870580" s="195"/>
    </row>
    <row r="870581" spans="6:6" x14ac:dyDescent="0.25">
      <c r="F870581" s="195"/>
    </row>
    <row r="870582" spans="6:6" x14ac:dyDescent="0.25">
      <c r="F870582" s="195"/>
    </row>
    <row r="870583" spans="6:6" x14ac:dyDescent="0.25">
      <c r="F870583" s="195"/>
    </row>
    <row r="870584" spans="6:6" x14ac:dyDescent="0.25">
      <c r="F870584" s="195"/>
    </row>
    <row r="870585" spans="6:6" x14ac:dyDescent="0.25">
      <c r="F870585" s="195"/>
    </row>
    <row r="870586" spans="6:6" x14ac:dyDescent="0.25">
      <c r="F870586" s="195"/>
    </row>
    <row r="870587" spans="6:6" x14ac:dyDescent="0.25">
      <c r="F870587" s="195"/>
    </row>
    <row r="870588" spans="6:6" x14ac:dyDescent="0.25">
      <c r="F870588" s="195"/>
    </row>
    <row r="870589" spans="6:6" x14ac:dyDescent="0.25">
      <c r="F870589" s="195"/>
    </row>
    <row r="870590" spans="6:6" x14ac:dyDescent="0.25">
      <c r="F870590" s="195"/>
    </row>
    <row r="870591" spans="6:6" x14ac:dyDescent="0.25">
      <c r="F870591" s="195"/>
    </row>
    <row r="870592" spans="6:6" x14ac:dyDescent="0.25">
      <c r="F870592" s="195"/>
    </row>
    <row r="870593" spans="6:6" x14ac:dyDescent="0.25">
      <c r="F870593" s="195"/>
    </row>
    <row r="870594" spans="6:6" x14ac:dyDescent="0.25">
      <c r="F870594" s="195"/>
    </row>
    <row r="870595" spans="6:6" x14ac:dyDescent="0.25">
      <c r="F870595" s="195"/>
    </row>
    <row r="870596" spans="6:6" x14ac:dyDescent="0.25">
      <c r="F870596" s="195"/>
    </row>
    <row r="870597" spans="6:6" x14ac:dyDescent="0.25">
      <c r="F870597" s="195"/>
    </row>
    <row r="870598" spans="6:6" x14ac:dyDescent="0.25">
      <c r="F870598" s="195"/>
    </row>
    <row r="870599" spans="6:6" x14ac:dyDescent="0.25">
      <c r="F870599" s="195"/>
    </row>
    <row r="870600" spans="6:6" x14ac:dyDescent="0.25">
      <c r="F870600" s="195"/>
    </row>
    <row r="870601" spans="6:6" x14ac:dyDescent="0.25">
      <c r="F870601" s="195"/>
    </row>
    <row r="870602" spans="6:6" x14ac:dyDescent="0.25">
      <c r="F870602" s="195"/>
    </row>
    <row r="870603" spans="6:6" x14ac:dyDescent="0.25">
      <c r="F870603" s="195"/>
    </row>
    <row r="870604" spans="6:6" x14ac:dyDescent="0.25">
      <c r="F870604" s="195"/>
    </row>
    <row r="870605" spans="6:6" x14ac:dyDescent="0.25">
      <c r="F870605" s="195"/>
    </row>
    <row r="870606" spans="6:6" x14ac:dyDescent="0.25">
      <c r="F870606" s="195"/>
    </row>
    <row r="870607" spans="6:6" x14ac:dyDescent="0.25">
      <c r="F870607" s="195"/>
    </row>
    <row r="870608" spans="6:6" x14ac:dyDescent="0.25">
      <c r="F870608" s="195"/>
    </row>
    <row r="870609" spans="6:6" x14ac:dyDescent="0.25">
      <c r="F870609" s="195"/>
    </row>
    <row r="870610" spans="6:6" x14ac:dyDescent="0.25">
      <c r="F870610" s="195"/>
    </row>
    <row r="870611" spans="6:6" x14ac:dyDescent="0.25">
      <c r="F870611" s="195"/>
    </row>
    <row r="870612" spans="6:6" x14ac:dyDescent="0.25">
      <c r="F870612" s="195"/>
    </row>
    <row r="870613" spans="6:6" x14ac:dyDescent="0.25">
      <c r="F870613" s="195"/>
    </row>
    <row r="870614" spans="6:6" x14ac:dyDescent="0.25">
      <c r="F870614" s="195"/>
    </row>
    <row r="870615" spans="6:6" x14ac:dyDescent="0.25">
      <c r="F870615" s="195"/>
    </row>
    <row r="870616" spans="6:6" x14ac:dyDescent="0.25">
      <c r="F870616" s="195"/>
    </row>
    <row r="870617" spans="6:6" x14ac:dyDescent="0.25">
      <c r="F870617" s="195"/>
    </row>
    <row r="870618" spans="6:6" x14ac:dyDescent="0.25">
      <c r="F870618" s="195"/>
    </row>
    <row r="870619" spans="6:6" x14ac:dyDescent="0.25">
      <c r="F870619" s="195"/>
    </row>
    <row r="870620" spans="6:6" x14ac:dyDescent="0.25">
      <c r="F870620" s="195"/>
    </row>
    <row r="870621" spans="6:6" x14ac:dyDescent="0.25">
      <c r="F870621" s="195"/>
    </row>
    <row r="870622" spans="6:6" x14ac:dyDescent="0.25">
      <c r="F870622" s="195"/>
    </row>
    <row r="870623" spans="6:6" x14ac:dyDescent="0.25">
      <c r="F870623" s="195"/>
    </row>
    <row r="870624" spans="6:6" x14ac:dyDescent="0.25">
      <c r="F870624" s="195"/>
    </row>
    <row r="870625" spans="6:6" x14ac:dyDescent="0.25">
      <c r="F870625" s="195"/>
    </row>
    <row r="870626" spans="6:6" x14ac:dyDescent="0.25">
      <c r="F870626" s="195"/>
    </row>
    <row r="870627" spans="6:6" x14ac:dyDescent="0.25">
      <c r="F870627" s="195"/>
    </row>
    <row r="870628" spans="6:6" x14ac:dyDescent="0.25">
      <c r="F870628" s="195"/>
    </row>
    <row r="870629" spans="6:6" x14ac:dyDescent="0.25">
      <c r="F870629" s="195"/>
    </row>
    <row r="870630" spans="6:6" x14ac:dyDescent="0.25">
      <c r="F870630" s="195"/>
    </row>
    <row r="870631" spans="6:6" x14ac:dyDescent="0.25">
      <c r="F870631" s="195"/>
    </row>
    <row r="870632" spans="6:6" x14ac:dyDescent="0.25">
      <c r="F870632" s="195"/>
    </row>
    <row r="870633" spans="6:6" x14ac:dyDescent="0.25">
      <c r="F870633" s="195"/>
    </row>
    <row r="870634" spans="6:6" x14ac:dyDescent="0.25">
      <c r="F870634" s="195"/>
    </row>
    <row r="870635" spans="6:6" x14ac:dyDescent="0.25">
      <c r="F870635" s="195"/>
    </row>
    <row r="870636" spans="6:6" x14ac:dyDescent="0.25">
      <c r="F870636" s="195"/>
    </row>
    <row r="870637" spans="6:6" x14ac:dyDescent="0.25">
      <c r="F870637" s="195"/>
    </row>
    <row r="870638" spans="6:6" x14ac:dyDescent="0.25">
      <c r="F870638" s="195"/>
    </row>
    <row r="870639" spans="6:6" x14ac:dyDescent="0.25">
      <c r="F870639" s="195"/>
    </row>
    <row r="870640" spans="6:6" x14ac:dyDescent="0.25">
      <c r="F870640" s="195"/>
    </row>
    <row r="870641" spans="6:6" x14ac:dyDescent="0.25">
      <c r="F870641" s="195"/>
    </row>
    <row r="870642" spans="6:6" x14ac:dyDescent="0.25">
      <c r="F870642" s="195"/>
    </row>
    <row r="870643" spans="6:6" x14ac:dyDescent="0.25">
      <c r="F870643" s="195"/>
    </row>
    <row r="870644" spans="6:6" x14ac:dyDescent="0.25">
      <c r="F870644" s="195"/>
    </row>
    <row r="870645" spans="6:6" x14ac:dyDescent="0.25">
      <c r="F870645" s="195"/>
    </row>
    <row r="870646" spans="6:6" x14ac:dyDescent="0.25">
      <c r="F870646" s="195"/>
    </row>
    <row r="870647" spans="6:6" x14ac:dyDescent="0.25">
      <c r="F870647" s="195"/>
    </row>
    <row r="870648" spans="6:6" x14ac:dyDescent="0.25">
      <c r="F870648" s="195"/>
    </row>
    <row r="870649" spans="6:6" x14ac:dyDescent="0.25">
      <c r="F870649" s="195"/>
    </row>
    <row r="870650" spans="6:6" x14ac:dyDescent="0.25">
      <c r="F870650" s="195"/>
    </row>
    <row r="870651" spans="6:6" x14ac:dyDescent="0.25">
      <c r="F870651" s="195"/>
    </row>
    <row r="870652" spans="6:6" x14ac:dyDescent="0.25">
      <c r="F870652" s="195"/>
    </row>
    <row r="870653" spans="6:6" x14ac:dyDescent="0.25">
      <c r="F870653" s="195"/>
    </row>
    <row r="870654" spans="6:6" x14ac:dyDescent="0.25">
      <c r="F870654" s="195"/>
    </row>
    <row r="870655" spans="6:6" x14ac:dyDescent="0.25">
      <c r="F870655" s="195"/>
    </row>
    <row r="870656" spans="6:6" x14ac:dyDescent="0.25">
      <c r="F870656" s="195"/>
    </row>
    <row r="870657" spans="6:6" x14ac:dyDescent="0.25">
      <c r="F870657" s="195"/>
    </row>
    <row r="870658" spans="6:6" x14ac:dyDescent="0.25">
      <c r="F870658" s="195"/>
    </row>
    <row r="870659" spans="6:6" x14ac:dyDescent="0.25">
      <c r="F870659" s="195"/>
    </row>
    <row r="870660" spans="6:6" x14ac:dyDescent="0.25">
      <c r="F870660" s="195"/>
    </row>
    <row r="870661" spans="6:6" x14ac:dyDescent="0.25">
      <c r="F870661" s="195"/>
    </row>
    <row r="870662" spans="6:6" x14ac:dyDescent="0.25">
      <c r="F870662" s="195"/>
    </row>
    <row r="870663" spans="6:6" x14ac:dyDescent="0.25">
      <c r="F870663" s="195"/>
    </row>
    <row r="870664" spans="6:6" x14ac:dyDescent="0.25">
      <c r="F870664" s="195"/>
    </row>
    <row r="870665" spans="6:6" x14ac:dyDescent="0.25">
      <c r="F870665" s="195"/>
    </row>
    <row r="870666" spans="6:6" x14ac:dyDescent="0.25">
      <c r="F870666" s="195"/>
    </row>
    <row r="870667" spans="6:6" x14ac:dyDescent="0.25">
      <c r="F870667" s="195"/>
    </row>
    <row r="870668" spans="6:6" x14ac:dyDescent="0.25">
      <c r="F870668" s="195"/>
    </row>
    <row r="870669" spans="6:6" x14ac:dyDescent="0.25">
      <c r="F870669" s="195"/>
    </row>
    <row r="870670" spans="6:6" x14ac:dyDescent="0.25">
      <c r="F870670" s="195"/>
    </row>
    <row r="870671" spans="6:6" x14ac:dyDescent="0.25">
      <c r="F870671" s="195"/>
    </row>
    <row r="870672" spans="6:6" x14ac:dyDescent="0.25">
      <c r="F870672" s="195"/>
    </row>
    <row r="870673" spans="6:6" x14ac:dyDescent="0.25">
      <c r="F870673" s="195"/>
    </row>
    <row r="870674" spans="6:6" x14ac:dyDescent="0.25">
      <c r="F870674" s="195"/>
    </row>
    <row r="870675" spans="6:6" x14ac:dyDescent="0.25">
      <c r="F870675" s="195"/>
    </row>
    <row r="870676" spans="6:6" x14ac:dyDescent="0.25">
      <c r="F870676" s="195"/>
    </row>
    <row r="870677" spans="6:6" x14ac:dyDescent="0.25">
      <c r="F870677" s="195"/>
    </row>
    <row r="870678" spans="6:6" x14ac:dyDescent="0.25">
      <c r="F870678" s="195"/>
    </row>
    <row r="870679" spans="6:6" x14ac:dyDescent="0.25">
      <c r="F870679" s="195"/>
    </row>
    <row r="870680" spans="6:6" x14ac:dyDescent="0.25">
      <c r="F870680" s="195"/>
    </row>
    <row r="870681" spans="6:6" x14ac:dyDescent="0.25">
      <c r="F870681" s="195"/>
    </row>
    <row r="870682" spans="6:6" x14ac:dyDescent="0.25">
      <c r="F870682" s="195"/>
    </row>
    <row r="870683" spans="6:6" x14ac:dyDescent="0.25">
      <c r="F870683" s="195"/>
    </row>
    <row r="870684" spans="6:6" x14ac:dyDescent="0.25">
      <c r="F870684" s="195"/>
    </row>
    <row r="870685" spans="6:6" x14ac:dyDescent="0.25">
      <c r="F870685" s="195"/>
    </row>
    <row r="870686" spans="6:6" x14ac:dyDescent="0.25">
      <c r="F870686" s="195"/>
    </row>
    <row r="870687" spans="6:6" x14ac:dyDescent="0.25">
      <c r="F870687" s="195"/>
    </row>
    <row r="870688" spans="6:6" x14ac:dyDescent="0.25">
      <c r="F870688" s="195"/>
    </row>
    <row r="870689" spans="6:6" x14ac:dyDescent="0.25">
      <c r="F870689" s="195"/>
    </row>
    <row r="870690" spans="6:6" x14ac:dyDescent="0.25">
      <c r="F870690" s="195"/>
    </row>
    <row r="870691" spans="6:6" x14ac:dyDescent="0.25">
      <c r="F870691" s="195"/>
    </row>
    <row r="870692" spans="6:6" x14ac:dyDescent="0.25">
      <c r="F870692" s="195"/>
    </row>
    <row r="870693" spans="6:6" x14ac:dyDescent="0.25">
      <c r="F870693" s="195"/>
    </row>
    <row r="870694" spans="6:6" x14ac:dyDescent="0.25">
      <c r="F870694" s="195"/>
    </row>
    <row r="870695" spans="6:6" x14ac:dyDescent="0.25">
      <c r="F870695" s="195"/>
    </row>
    <row r="870696" spans="6:6" x14ac:dyDescent="0.25">
      <c r="F870696" s="195"/>
    </row>
    <row r="870697" spans="6:6" x14ac:dyDescent="0.25">
      <c r="F870697" s="195"/>
    </row>
    <row r="870698" spans="6:6" x14ac:dyDescent="0.25">
      <c r="F870698" s="195"/>
    </row>
    <row r="870699" spans="6:6" x14ac:dyDescent="0.25">
      <c r="F870699" s="195"/>
    </row>
    <row r="870700" spans="6:6" x14ac:dyDescent="0.25">
      <c r="F870700" s="195"/>
    </row>
    <row r="870701" spans="6:6" x14ac:dyDescent="0.25">
      <c r="F870701" s="195"/>
    </row>
    <row r="870702" spans="6:6" x14ac:dyDescent="0.25">
      <c r="F870702" s="195"/>
    </row>
    <row r="870703" spans="6:6" x14ac:dyDescent="0.25">
      <c r="F870703" s="195"/>
    </row>
    <row r="870704" spans="6:6" x14ac:dyDescent="0.25">
      <c r="F870704" s="195"/>
    </row>
    <row r="870705" spans="6:6" x14ac:dyDescent="0.25">
      <c r="F870705" s="195"/>
    </row>
    <row r="870706" spans="6:6" x14ac:dyDescent="0.25">
      <c r="F870706" s="195"/>
    </row>
    <row r="870707" spans="6:6" x14ac:dyDescent="0.25">
      <c r="F870707" s="195"/>
    </row>
    <row r="870708" spans="6:6" x14ac:dyDescent="0.25">
      <c r="F870708" s="195"/>
    </row>
    <row r="870709" spans="6:6" x14ac:dyDescent="0.25">
      <c r="F870709" s="195"/>
    </row>
    <row r="870710" spans="6:6" x14ac:dyDescent="0.25">
      <c r="F870710" s="195"/>
    </row>
    <row r="870711" spans="6:6" x14ac:dyDescent="0.25">
      <c r="F870711" s="195"/>
    </row>
    <row r="870712" spans="6:6" x14ac:dyDescent="0.25">
      <c r="F870712" s="195"/>
    </row>
    <row r="870713" spans="6:6" x14ac:dyDescent="0.25">
      <c r="F870713" s="195"/>
    </row>
    <row r="870714" spans="6:6" x14ac:dyDescent="0.25">
      <c r="F870714" s="195"/>
    </row>
    <row r="870715" spans="6:6" x14ac:dyDescent="0.25">
      <c r="F870715" s="195"/>
    </row>
    <row r="870716" spans="6:6" x14ac:dyDescent="0.25">
      <c r="F870716" s="195"/>
    </row>
    <row r="870717" spans="6:6" x14ac:dyDescent="0.25">
      <c r="F870717" s="195"/>
    </row>
    <row r="870718" spans="6:6" x14ac:dyDescent="0.25">
      <c r="F870718" s="195"/>
    </row>
    <row r="870719" spans="6:6" x14ac:dyDescent="0.25">
      <c r="F870719" s="195"/>
    </row>
    <row r="870720" spans="6:6" x14ac:dyDescent="0.25">
      <c r="F870720" s="195"/>
    </row>
    <row r="870721" spans="6:6" x14ac:dyDescent="0.25">
      <c r="F870721" s="195"/>
    </row>
    <row r="870722" spans="6:6" x14ac:dyDescent="0.25">
      <c r="F870722" s="195"/>
    </row>
    <row r="870723" spans="6:6" x14ac:dyDescent="0.25">
      <c r="F870723" s="195"/>
    </row>
    <row r="870724" spans="6:6" x14ac:dyDescent="0.25">
      <c r="F870724" s="195"/>
    </row>
    <row r="870725" spans="6:6" x14ac:dyDescent="0.25">
      <c r="F870725" s="195"/>
    </row>
    <row r="870726" spans="6:6" x14ac:dyDescent="0.25">
      <c r="F870726" s="195"/>
    </row>
    <row r="870727" spans="6:6" x14ac:dyDescent="0.25">
      <c r="F870727" s="195"/>
    </row>
    <row r="870728" spans="6:6" x14ac:dyDescent="0.25">
      <c r="F870728" s="195"/>
    </row>
    <row r="870729" spans="6:6" x14ac:dyDescent="0.25">
      <c r="F870729" s="195"/>
    </row>
    <row r="870730" spans="6:6" x14ac:dyDescent="0.25">
      <c r="F870730" s="195"/>
    </row>
    <row r="870731" spans="6:6" x14ac:dyDescent="0.25">
      <c r="F870731" s="195"/>
    </row>
    <row r="870732" spans="6:6" x14ac:dyDescent="0.25">
      <c r="F870732" s="195"/>
    </row>
    <row r="870733" spans="6:6" x14ac:dyDescent="0.25">
      <c r="F870733" s="195"/>
    </row>
    <row r="870734" spans="6:6" x14ac:dyDescent="0.25">
      <c r="F870734" s="195"/>
    </row>
    <row r="870735" spans="6:6" x14ac:dyDescent="0.25">
      <c r="F870735" s="195"/>
    </row>
    <row r="870736" spans="6:6" x14ac:dyDescent="0.25">
      <c r="F870736" s="195"/>
    </row>
    <row r="870737" spans="6:6" x14ac:dyDescent="0.25">
      <c r="F870737" s="195"/>
    </row>
    <row r="870738" spans="6:6" x14ac:dyDescent="0.25">
      <c r="F870738" s="195"/>
    </row>
    <row r="870739" spans="6:6" x14ac:dyDescent="0.25">
      <c r="F870739" s="195"/>
    </row>
    <row r="870740" spans="6:6" x14ac:dyDescent="0.25">
      <c r="F870740" s="195"/>
    </row>
    <row r="870741" spans="6:6" x14ac:dyDescent="0.25">
      <c r="F870741" s="195"/>
    </row>
    <row r="870742" spans="6:6" x14ac:dyDescent="0.25">
      <c r="F870742" s="195"/>
    </row>
    <row r="870743" spans="6:6" x14ac:dyDescent="0.25">
      <c r="F870743" s="195"/>
    </row>
    <row r="870744" spans="6:6" x14ac:dyDescent="0.25">
      <c r="F870744" s="195"/>
    </row>
    <row r="870745" spans="6:6" x14ac:dyDescent="0.25">
      <c r="F870745" s="195"/>
    </row>
    <row r="870746" spans="6:6" x14ac:dyDescent="0.25">
      <c r="F870746" s="195"/>
    </row>
    <row r="870747" spans="6:6" x14ac:dyDescent="0.25">
      <c r="F870747" s="195"/>
    </row>
    <row r="870748" spans="6:6" x14ac:dyDescent="0.25">
      <c r="F870748" s="195"/>
    </row>
    <row r="870749" spans="6:6" x14ac:dyDescent="0.25">
      <c r="F870749" s="195"/>
    </row>
    <row r="870750" spans="6:6" x14ac:dyDescent="0.25">
      <c r="F870750" s="195"/>
    </row>
    <row r="870751" spans="6:6" x14ac:dyDescent="0.25">
      <c r="F870751" s="195"/>
    </row>
    <row r="870752" spans="6:6" x14ac:dyDescent="0.25">
      <c r="F870752" s="195"/>
    </row>
    <row r="870753" spans="6:6" x14ac:dyDescent="0.25">
      <c r="F870753" s="195"/>
    </row>
    <row r="870754" spans="6:6" x14ac:dyDescent="0.25">
      <c r="F870754" s="195"/>
    </row>
    <row r="870755" spans="6:6" x14ac:dyDescent="0.25">
      <c r="F870755" s="195"/>
    </row>
    <row r="870756" spans="6:6" x14ac:dyDescent="0.25">
      <c r="F870756" s="195"/>
    </row>
    <row r="870757" spans="6:6" x14ac:dyDescent="0.25">
      <c r="F870757" s="195"/>
    </row>
    <row r="870758" spans="6:6" x14ac:dyDescent="0.25">
      <c r="F870758" s="195"/>
    </row>
    <row r="870759" spans="6:6" x14ac:dyDescent="0.25">
      <c r="F870759" s="195"/>
    </row>
    <row r="870760" spans="6:6" x14ac:dyDescent="0.25">
      <c r="F870760" s="195"/>
    </row>
    <row r="870761" spans="6:6" x14ac:dyDescent="0.25">
      <c r="F870761" s="195"/>
    </row>
    <row r="870762" spans="6:6" x14ac:dyDescent="0.25">
      <c r="F870762" s="195"/>
    </row>
    <row r="870763" spans="6:6" x14ac:dyDescent="0.25">
      <c r="F870763" s="195"/>
    </row>
    <row r="870764" spans="6:6" x14ac:dyDescent="0.25">
      <c r="F870764" s="195"/>
    </row>
    <row r="870765" spans="6:6" x14ac:dyDescent="0.25">
      <c r="F870765" s="195"/>
    </row>
    <row r="870766" spans="6:6" x14ac:dyDescent="0.25">
      <c r="F870766" s="195"/>
    </row>
    <row r="870767" spans="6:6" x14ac:dyDescent="0.25">
      <c r="F870767" s="195"/>
    </row>
    <row r="870768" spans="6:6" x14ac:dyDescent="0.25">
      <c r="F870768" s="195"/>
    </row>
    <row r="870769" spans="6:6" x14ac:dyDescent="0.25">
      <c r="F870769" s="195"/>
    </row>
    <row r="870770" spans="6:6" x14ac:dyDescent="0.25">
      <c r="F870770" s="195"/>
    </row>
    <row r="870771" spans="6:6" x14ac:dyDescent="0.25">
      <c r="F870771" s="195"/>
    </row>
    <row r="870772" spans="6:6" x14ac:dyDescent="0.25">
      <c r="F870772" s="195"/>
    </row>
    <row r="870773" spans="6:6" x14ac:dyDescent="0.25">
      <c r="F870773" s="195"/>
    </row>
    <row r="870774" spans="6:6" x14ac:dyDescent="0.25">
      <c r="F870774" s="195"/>
    </row>
    <row r="870775" spans="6:6" x14ac:dyDescent="0.25">
      <c r="F870775" s="195"/>
    </row>
    <row r="870776" spans="6:6" x14ac:dyDescent="0.25">
      <c r="F870776" s="195"/>
    </row>
    <row r="870777" spans="6:6" x14ac:dyDescent="0.25">
      <c r="F870777" s="195"/>
    </row>
    <row r="870778" spans="6:6" x14ac:dyDescent="0.25">
      <c r="F870778" s="195"/>
    </row>
    <row r="870779" spans="6:6" x14ac:dyDescent="0.25">
      <c r="F870779" s="195"/>
    </row>
    <row r="870780" spans="6:6" x14ac:dyDescent="0.25">
      <c r="F870780" s="195"/>
    </row>
    <row r="870781" spans="6:6" x14ac:dyDescent="0.25">
      <c r="F870781" s="195"/>
    </row>
    <row r="870782" spans="6:6" x14ac:dyDescent="0.25">
      <c r="F870782" s="195"/>
    </row>
    <row r="870783" spans="6:6" x14ac:dyDescent="0.25">
      <c r="F870783" s="195"/>
    </row>
    <row r="870784" spans="6:6" x14ac:dyDescent="0.25">
      <c r="F870784" s="195"/>
    </row>
    <row r="870785" spans="6:6" x14ac:dyDescent="0.25">
      <c r="F870785" s="195"/>
    </row>
    <row r="870786" spans="6:6" x14ac:dyDescent="0.25">
      <c r="F870786" s="195"/>
    </row>
    <row r="870787" spans="6:6" x14ac:dyDescent="0.25">
      <c r="F870787" s="195"/>
    </row>
    <row r="870788" spans="6:6" x14ac:dyDescent="0.25">
      <c r="F870788" s="195"/>
    </row>
    <row r="870789" spans="6:6" x14ac:dyDescent="0.25">
      <c r="F870789" s="195"/>
    </row>
    <row r="870790" spans="6:6" x14ac:dyDescent="0.25">
      <c r="F870790" s="195"/>
    </row>
    <row r="870791" spans="6:6" x14ac:dyDescent="0.25">
      <c r="F870791" s="195"/>
    </row>
    <row r="870792" spans="6:6" x14ac:dyDescent="0.25">
      <c r="F870792" s="195"/>
    </row>
    <row r="870793" spans="6:6" x14ac:dyDescent="0.25">
      <c r="F870793" s="195"/>
    </row>
    <row r="870794" spans="6:6" x14ac:dyDescent="0.25">
      <c r="F870794" s="195"/>
    </row>
    <row r="870795" spans="6:6" x14ac:dyDescent="0.25">
      <c r="F870795" s="195"/>
    </row>
    <row r="870796" spans="6:6" x14ac:dyDescent="0.25">
      <c r="F870796" s="195"/>
    </row>
    <row r="870797" spans="6:6" x14ac:dyDescent="0.25">
      <c r="F870797" s="195"/>
    </row>
    <row r="870798" spans="6:6" x14ac:dyDescent="0.25">
      <c r="F870798" s="195"/>
    </row>
    <row r="870799" spans="6:6" x14ac:dyDescent="0.25">
      <c r="F870799" s="195"/>
    </row>
    <row r="870800" spans="6:6" x14ac:dyDescent="0.25">
      <c r="F870800" s="195"/>
    </row>
    <row r="870801" spans="6:6" x14ac:dyDescent="0.25">
      <c r="F870801" s="195"/>
    </row>
    <row r="870802" spans="6:6" x14ac:dyDescent="0.25">
      <c r="F870802" s="195"/>
    </row>
    <row r="870803" spans="6:6" x14ac:dyDescent="0.25">
      <c r="F870803" s="195"/>
    </row>
    <row r="870804" spans="6:6" x14ac:dyDescent="0.25">
      <c r="F870804" s="195"/>
    </row>
    <row r="870805" spans="6:6" x14ac:dyDescent="0.25">
      <c r="F870805" s="195"/>
    </row>
    <row r="870806" spans="6:6" x14ac:dyDescent="0.25">
      <c r="F870806" s="195"/>
    </row>
    <row r="870807" spans="6:6" x14ac:dyDescent="0.25">
      <c r="F870807" s="195"/>
    </row>
    <row r="870808" spans="6:6" x14ac:dyDescent="0.25">
      <c r="F870808" s="195"/>
    </row>
    <row r="870809" spans="6:6" x14ac:dyDescent="0.25">
      <c r="F870809" s="195"/>
    </row>
    <row r="870810" spans="6:6" x14ac:dyDescent="0.25">
      <c r="F870810" s="195"/>
    </row>
    <row r="870811" spans="6:6" x14ac:dyDescent="0.25">
      <c r="F870811" s="195"/>
    </row>
    <row r="870812" spans="6:6" x14ac:dyDescent="0.25">
      <c r="F870812" s="195"/>
    </row>
    <row r="870813" spans="6:6" x14ac:dyDescent="0.25">
      <c r="F870813" s="195"/>
    </row>
    <row r="870814" spans="6:6" x14ac:dyDescent="0.25">
      <c r="F870814" s="195"/>
    </row>
    <row r="870815" spans="6:6" x14ac:dyDescent="0.25">
      <c r="F870815" s="195"/>
    </row>
    <row r="870816" spans="6:6" x14ac:dyDescent="0.25">
      <c r="F870816" s="195"/>
    </row>
    <row r="870817" spans="6:6" x14ac:dyDescent="0.25">
      <c r="F870817" s="195"/>
    </row>
    <row r="870818" spans="6:6" x14ac:dyDescent="0.25">
      <c r="F870818" s="195"/>
    </row>
    <row r="870819" spans="6:6" x14ac:dyDescent="0.25">
      <c r="F870819" s="195"/>
    </row>
    <row r="870820" spans="6:6" x14ac:dyDescent="0.25">
      <c r="F870820" s="195"/>
    </row>
    <row r="870821" spans="6:6" x14ac:dyDescent="0.25">
      <c r="F870821" s="195"/>
    </row>
    <row r="870822" spans="6:6" x14ac:dyDescent="0.25">
      <c r="F870822" s="195"/>
    </row>
    <row r="870823" spans="6:6" x14ac:dyDescent="0.25">
      <c r="F870823" s="195"/>
    </row>
    <row r="870824" spans="6:6" x14ac:dyDescent="0.25">
      <c r="F870824" s="195"/>
    </row>
    <row r="870825" spans="6:6" x14ac:dyDescent="0.25">
      <c r="F870825" s="195"/>
    </row>
    <row r="870826" spans="6:6" x14ac:dyDescent="0.25">
      <c r="F870826" s="195"/>
    </row>
    <row r="870827" spans="6:6" x14ac:dyDescent="0.25">
      <c r="F870827" s="195"/>
    </row>
    <row r="870828" spans="6:6" x14ac:dyDescent="0.25">
      <c r="F870828" s="195"/>
    </row>
    <row r="870829" spans="6:6" x14ac:dyDescent="0.25">
      <c r="F870829" s="195"/>
    </row>
    <row r="870830" spans="6:6" x14ac:dyDescent="0.25">
      <c r="F870830" s="195"/>
    </row>
    <row r="870831" spans="6:6" x14ac:dyDescent="0.25">
      <c r="F870831" s="195"/>
    </row>
    <row r="870832" spans="6:6" x14ac:dyDescent="0.25">
      <c r="F870832" s="195"/>
    </row>
    <row r="870833" spans="6:6" x14ac:dyDescent="0.25">
      <c r="F870833" s="195"/>
    </row>
    <row r="870834" spans="6:6" x14ac:dyDescent="0.25">
      <c r="F870834" s="195"/>
    </row>
    <row r="870835" spans="6:6" x14ac:dyDescent="0.25">
      <c r="F870835" s="195"/>
    </row>
    <row r="870836" spans="6:6" x14ac:dyDescent="0.25">
      <c r="F870836" s="195"/>
    </row>
    <row r="870837" spans="6:6" x14ac:dyDescent="0.25">
      <c r="F870837" s="195"/>
    </row>
    <row r="870838" spans="6:6" x14ac:dyDescent="0.25">
      <c r="F870838" s="195"/>
    </row>
    <row r="870839" spans="6:6" x14ac:dyDescent="0.25">
      <c r="F870839" s="195"/>
    </row>
    <row r="870840" spans="6:6" x14ac:dyDescent="0.25">
      <c r="F870840" s="195"/>
    </row>
    <row r="870841" spans="6:6" x14ac:dyDescent="0.25">
      <c r="F870841" s="195"/>
    </row>
    <row r="870842" spans="6:6" x14ac:dyDescent="0.25">
      <c r="F870842" s="195"/>
    </row>
    <row r="870843" spans="6:6" x14ac:dyDescent="0.25">
      <c r="F870843" s="195"/>
    </row>
    <row r="870844" spans="6:6" x14ac:dyDescent="0.25">
      <c r="F870844" s="195"/>
    </row>
    <row r="870845" spans="6:6" x14ac:dyDescent="0.25">
      <c r="F870845" s="195"/>
    </row>
    <row r="870846" spans="6:6" x14ac:dyDescent="0.25">
      <c r="F870846" s="195"/>
    </row>
    <row r="870847" spans="6:6" x14ac:dyDescent="0.25">
      <c r="F870847" s="195"/>
    </row>
    <row r="870848" spans="6:6" x14ac:dyDescent="0.25">
      <c r="F870848" s="195"/>
    </row>
    <row r="870849" spans="6:6" x14ac:dyDescent="0.25">
      <c r="F870849" s="195"/>
    </row>
    <row r="870850" spans="6:6" x14ac:dyDescent="0.25">
      <c r="F870850" s="195"/>
    </row>
    <row r="870851" spans="6:6" x14ac:dyDescent="0.25">
      <c r="F870851" s="195"/>
    </row>
    <row r="870852" spans="6:6" x14ac:dyDescent="0.25">
      <c r="F870852" s="195"/>
    </row>
    <row r="870853" spans="6:6" x14ac:dyDescent="0.25">
      <c r="F870853" s="195"/>
    </row>
    <row r="870854" spans="6:6" x14ac:dyDescent="0.25">
      <c r="F870854" s="195"/>
    </row>
    <row r="870855" spans="6:6" x14ac:dyDescent="0.25">
      <c r="F870855" s="195"/>
    </row>
    <row r="870856" spans="6:6" x14ac:dyDescent="0.25">
      <c r="F870856" s="195"/>
    </row>
    <row r="870857" spans="6:6" x14ac:dyDescent="0.25">
      <c r="F870857" s="195"/>
    </row>
    <row r="870858" spans="6:6" x14ac:dyDescent="0.25">
      <c r="F870858" s="195"/>
    </row>
    <row r="870859" spans="6:6" x14ac:dyDescent="0.25">
      <c r="F870859" s="195"/>
    </row>
    <row r="870860" spans="6:6" x14ac:dyDescent="0.25">
      <c r="F870860" s="195"/>
    </row>
    <row r="870861" spans="6:6" x14ac:dyDescent="0.25">
      <c r="F870861" s="195"/>
    </row>
    <row r="870862" spans="6:6" x14ac:dyDescent="0.25">
      <c r="F870862" s="195"/>
    </row>
    <row r="870863" spans="6:6" x14ac:dyDescent="0.25">
      <c r="F870863" s="195"/>
    </row>
    <row r="870864" spans="6:6" x14ac:dyDescent="0.25">
      <c r="F870864" s="195"/>
    </row>
    <row r="870865" spans="6:6" x14ac:dyDescent="0.25">
      <c r="F870865" s="195"/>
    </row>
    <row r="870866" spans="6:6" x14ac:dyDescent="0.25">
      <c r="F870866" s="195"/>
    </row>
    <row r="870867" spans="6:6" x14ac:dyDescent="0.25">
      <c r="F870867" s="195"/>
    </row>
    <row r="870868" spans="6:6" x14ac:dyDescent="0.25">
      <c r="F870868" s="195"/>
    </row>
    <row r="870869" spans="6:6" x14ac:dyDescent="0.25">
      <c r="F870869" s="195"/>
    </row>
    <row r="870870" spans="6:6" x14ac:dyDescent="0.25">
      <c r="F870870" s="195"/>
    </row>
    <row r="870871" spans="6:6" x14ac:dyDescent="0.25">
      <c r="F870871" s="195"/>
    </row>
    <row r="870872" spans="6:6" x14ac:dyDescent="0.25">
      <c r="F870872" s="195"/>
    </row>
    <row r="870873" spans="6:6" x14ac:dyDescent="0.25">
      <c r="F870873" s="195"/>
    </row>
    <row r="870874" spans="6:6" x14ac:dyDescent="0.25">
      <c r="F870874" s="195"/>
    </row>
    <row r="870875" spans="6:6" x14ac:dyDescent="0.25">
      <c r="F870875" s="195"/>
    </row>
    <row r="870876" spans="6:6" x14ac:dyDescent="0.25">
      <c r="F870876" s="195"/>
    </row>
    <row r="870877" spans="6:6" x14ac:dyDescent="0.25">
      <c r="F870877" s="195"/>
    </row>
    <row r="870878" spans="6:6" x14ac:dyDescent="0.25">
      <c r="F870878" s="195"/>
    </row>
    <row r="870879" spans="6:6" x14ac:dyDescent="0.25">
      <c r="F870879" s="195"/>
    </row>
    <row r="870880" spans="6:6" x14ac:dyDescent="0.25">
      <c r="F870880" s="195"/>
    </row>
    <row r="870881" spans="6:6" x14ac:dyDescent="0.25">
      <c r="F870881" s="195"/>
    </row>
    <row r="870882" spans="6:6" x14ac:dyDescent="0.25">
      <c r="F870882" s="195"/>
    </row>
    <row r="870883" spans="6:6" x14ac:dyDescent="0.25">
      <c r="F870883" s="195"/>
    </row>
    <row r="870884" spans="6:6" x14ac:dyDescent="0.25">
      <c r="F870884" s="195"/>
    </row>
    <row r="870885" spans="6:6" x14ac:dyDescent="0.25">
      <c r="F870885" s="195"/>
    </row>
    <row r="870886" spans="6:6" x14ac:dyDescent="0.25">
      <c r="F870886" s="195"/>
    </row>
    <row r="870887" spans="6:6" x14ac:dyDescent="0.25">
      <c r="F870887" s="195"/>
    </row>
    <row r="870888" spans="6:6" x14ac:dyDescent="0.25">
      <c r="F870888" s="195"/>
    </row>
    <row r="870889" spans="6:6" x14ac:dyDescent="0.25">
      <c r="F870889" s="195"/>
    </row>
    <row r="870890" spans="6:6" x14ac:dyDescent="0.25">
      <c r="F870890" s="195"/>
    </row>
    <row r="870891" spans="6:6" x14ac:dyDescent="0.25">
      <c r="F870891" s="195"/>
    </row>
    <row r="870892" spans="6:6" x14ac:dyDescent="0.25">
      <c r="F870892" s="195"/>
    </row>
    <row r="870893" spans="6:6" x14ac:dyDescent="0.25">
      <c r="F870893" s="195"/>
    </row>
    <row r="870894" spans="6:6" x14ac:dyDescent="0.25">
      <c r="F870894" s="195"/>
    </row>
    <row r="870895" spans="6:6" x14ac:dyDescent="0.25">
      <c r="F870895" s="195"/>
    </row>
    <row r="870896" spans="6:6" x14ac:dyDescent="0.25">
      <c r="F870896" s="195"/>
    </row>
    <row r="876014" spans="6:6" x14ac:dyDescent="0.25">
      <c r="F876014" s="195"/>
    </row>
    <row r="876015" spans="6:6" x14ac:dyDescent="0.25">
      <c r="F876015" s="195"/>
    </row>
    <row r="876016" spans="6:6" x14ac:dyDescent="0.25">
      <c r="F876016" s="195"/>
    </row>
    <row r="876017" spans="6:6" x14ac:dyDescent="0.25">
      <c r="F876017" s="195"/>
    </row>
    <row r="876018" spans="6:6" x14ac:dyDescent="0.25">
      <c r="F876018" s="195"/>
    </row>
    <row r="876019" spans="6:6" x14ac:dyDescent="0.25">
      <c r="F876019" s="195"/>
    </row>
    <row r="876020" spans="6:6" x14ac:dyDescent="0.25">
      <c r="F876020" s="195"/>
    </row>
    <row r="876021" spans="6:6" x14ac:dyDescent="0.25">
      <c r="F876021" s="195"/>
    </row>
    <row r="876022" spans="6:6" x14ac:dyDescent="0.25">
      <c r="F876022" s="195"/>
    </row>
    <row r="876023" spans="6:6" x14ac:dyDescent="0.25">
      <c r="F876023" s="195"/>
    </row>
    <row r="876024" spans="6:6" x14ac:dyDescent="0.25">
      <c r="F876024" s="195"/>
    </row>
    <row r="876025" spans="6:6" x14ac:dyDescent="0.25">
      <c r="F876025" s="195"/>
    </row>
    <row r="876026" spans="6:6" x14ac:dyDescent="0.25">
      <c r="F876026" s="195"/>
    </row>
    <row r="876027" spans="6:6" x14ac:dyDescent="0.25">
      <c r="F876027" s="195"/>
    </row>
    <row r="876028" spans="6:6" x14ac:dyDescent="0.25">
      <c r="F876028" s="195"/>
    </row>
    <row r="876029" spans="6:6" x14ac:dyDescent="0.25">
      <c r="F876029" s="195"/>
    </row>
    <row r="876030" spans="6:6" x14ac:dyDescent="0.25">
      <c r="F876030" s="195"/>
    </row>
    <row r="876031" spans="6:6" x14ac:dyDescent="0.25">
      <c r="F876031" s="195"/>
    </row>
    <row r="876032" spans="6:6" x14ac:dyDescent="0.25">
      <c r="F876032" s="195"/>
    </row>
    <row r="876033" spans="6:6" x14ac:dyDescent="0.25">
      <c r="F876033" s="195"/>
    </row>
    <row r="876034" spans="6:6" x14ac:dyDescent="0.25">
      <c r="F876034" s="195"/>
    </row>
    <row r="876035" spans="6:6" x14ac:dyDescent="0.25">
      <c r="F876035" s="195"/>
    </row>
    <row r="876036" spans="6:6" x14ac:dyDescent="0.25">
      <c r="F876036" s="195"/>
    </row>
    <row r="876037" spans="6:6" x14ac:dyDescent="0.25">
      <c r="F876037" s="195"/>
    </row>
    <row r="876038" spans="6:6" x14ac:dyDescent="0.25">
      <c r="F876038" s="195"/>
    </row>
    <row r="876039" spans="6:6" x14ac:dyDescent="0.25">
      <c r="F876039" s="195"/>
    </row>
    <row r="876040" spans="6:6" x14ac:dyDescent="0.25">
      <c r="F876040" s="195"/>
    </row>
    <row r="876041" spans="6:6" x14ac:dyDescent="0.25">
      <c r="F876041" s="195"/>
    </row>
    <row r="876042" spans="6:6" x14ac:dyDescent="0.25">
      <c r="F876042" s="195"/>
    </row>
    <row r="876043" spans="6:6" x14ac:dyDescent="0.25">
      <c r="F876043" s="195"/>
    </row>
    <row r="876044" spans="6:6" x14ac:dyDescent="0.25">
      <c r="F876044" s="195"/>
    </row>
    <row r="876045" spans="6:6" x14ac:dyDescent="0.25">
      <c r="F876045" s="195"/>
    </row>
    <row r="876046" spans="6:6" x14ac:dyDescent="0.25">
      <c r="F876046" s="195"/>
    </row>
    <row r="876047" spans="6:6" x14ac:dyDescent="0.25">
      <c r="F876047" s="195"/>
    </row>
    <row r="876048" spans="6:6" x14ac:dyDescent="0.25">
      <c r="F876048" s="195"/>
    </row>
    <row r="876049" spans="6:6" x14ac:dyDescent="0.25">
      <c r="F876049" s="195"/>
    </row>
    <row r="876050" spans="6:6" x14ac:dyDescent="0.25">
      <c r="F876050" s="195"/>
    </row>
    <row r="876051" spans="6:6" x14ac:dyDescent="0.25">
      <c r="F876051" s="195"/>
    </row>
    <row r="876052" spans="6:6" x14ac:dyDescent="0.25">
      <c r="F876052" s="195"/>
    </row>
    <row r="876053" spans="6:6" x14ac:dyDescent="0.25">
      <c r="F876053" s="195"/>
    </row>
    <row r="876054" spans="6:6" x14ac:dyDescent="0.25">
      <c r="F876054" s="195"/>
    </row>
    <row r="876055" spans="6:6" x14ac:dyDescent="0.25">
      <c r="F876055" s="195"/>
    </row>
    <row r="876056" spans="6:6" x14ac:dyDescent="0.25">
      <c r="F876056" s="195"/>
    </row>
    <row r="876057" spans="6:6" x14ac:dyDescent="0.25">
      <c r="F876057" s="195"/>
    </row>
    <row r="876058" spans="6:6" x14ac:dyDescent="0.25">
      <c r="F876058" s="195"/>
    </row>
    <row r="876059" spans="6:6" x14ac:dyDescent="0.25">
      <c r="F876059" s="195"/>
    </row>
    <row r="876060" spans="6:6" x14ac:dyDescent="0.25">
      <c r="F876060" s="195"/>
    </row>
    <row r="876061" spans="6:6" x14ac:dyDescent="0.25">
      <c r="F876061" s="195"/>
    </row>
    <row r="876062" spans="6:6" x14ac:dyDescent="0.25">
      <c r="F876062" s="195"/>
    </row>
    <row r="876063" spans="6:6" x14ac:dyDescent="0.25">
      <c r="F876063" s="195"/>
    </row>
    <row r="876064" spans="6:6" x14ac:dyDescent="0.25">
      <c r="F876064" s="195"/>
    </row>
    <row r="876065" spans="6:6" x14ac:dyDescent="0.25">
      <c r="F876065" s="195"/>
    </row>
    <row r="876066" spans="6:6" x14ac:dyDescent="0.25">
      <c r="F876066" s="195"/>
    </row>
    <row r="876067" spans="6:6" x14ac:dyDescent="0.25">
      <c r="F876067" s="195"/>
    </row>
    <row r="876068" spans="6:6" x14ac:dyDescent="0.25">
      <c r="F876068" s="195"/>
    </row>
    <row r="876069" spans="6:6" x14ac:dyDescent="0.25">
      <c r="F876069" s="195"/>
    </row>
    <row r="876070" spans="6:6" x14ac:dyDescent="0.25">
      <c r="F876070" s="195"/>
    </row>
    <row r="876071" spans="6:6" x14ac:dyDescent="0.25">
      <c r="F876071" s="195"/>
    </row>
    <row r="876072" spans="6:6" x14ac:dyDescent="0.25">
      <c r="F876072" s="195"/>
    </row>
    <row r="876073" spans="6:6" x14ac:dyDescent="0.25">
      <c r="F876073" s="195"/>
    </row>
    <row r="876074" spans="6:6" x14ac:dyDescent="0.25">
      <c r="F876074" s="195"/>
    </row>
    <row r="876075" spans="6:6" x14ac:dyDescent="0.25">
      <c r="F876075" s="195"/>
    </row>
    <row r="876076" spans="6:6" x14ac:dyDescent="0.25">
      <c r="F876076" s="195"/>
    </row>
    <row r="876077" spans="6:6" x14ac:dyDescent="0.25">
      <c r="F876077" s="195"/>
    </row>
    <row r="876078" spans="6:6" x14ac:dyDescent="0.25">
      <c r="F876078" s="195"/>
    </row>
    <row r="876079" spans="6:6" x14ac:dyDescent="0.25">
      <c r="F876079" s="195"/>
    </row>
    <row r="876080" spans="6:6" x14ac:dyDescent="0.25">
      <c r="F876080" s="195"/>
    </row>
    <row r="876081" spans="6:6" x14ac:dyDescent="0.25">
      <c r="F876081" s="195"/>
    </row>
    <row r="876082" spans="6:6" x14ac:dyDescent="0.25">
      <c r="F876082" s="195"/>
    </row>
    <row r="876083" spans="6:6" x14ac:dyDescent="0.25">
      <c r="F876083" s="195"/>
    </row>
    <row r="876084" spans="6:6" x14ac:dyDescent="0.25">
      <c r="F876084" s="195"/>
    </row>
    <row r="876085" spans="6:6" x14ac:dyDescent="0.25">
      <c r="F876085" s="195"/>
    </row>
    <row r="876086" spans="6:6" x14ac:dyDescent="0.25">
      <c r="F876086" s="195"/>
    </row>
    <row r="876087" spans="6:6" x14ac:dyDescent="0.25">
      <c r="F876087" s="195"/>
    </row>
    <row r="876088" spans="6:6" x14ac:dyDescent="0.25">
      <c r="F876088" s="195"/>
    </row>
    <row r="876089" spans="6:6" x14ac:dyDescent="0.25">
      <c r="F876089" s="195"/>
    </row>
    <row r="876090" spans="6:6" x14ac:dyDescent="0.25">
      <c r="F876090" s="195"/>
    </row>
    <row r="876091" spans="6:6" x14ac:dyDescent="0.25">
      <c r="F876091" s="195"/>
    </row>
    <row r="876092" spans="6:6" x14ac:dyDescent="0.25">
      <c r="F876092" s="195"/>
    </row>
    <row r="876093" spans="6:6" x14ac:dyDescent="0.25">
      <c r="F876093" s="195"/>
    </row>
    <row r="876094" spans="6:6" x14ac:dyDescent="0.25">
      <c r="F876094" s="195"/>
    </row>
    <row r="876095" spans="6:6" x14ac:dyDescent="0.25">
      <c r="F876095" s="195"/>
    </row>
    <row r="876096" spans="6:6" x14ac:dyDescent="0.25">
      <c r="F876096" s="195"/>
    </row>
    <row r="876097" spans="6:6" x14ac:dyDescent="0.25">
      <c r="F876097" s="195"/>
    </row>
    <row r="876098" spans="6:6" x14ac:dyDescent="0.25">
      <c r="F876098" s="195"/>
    </row>
    <row r="876099" spans="6:6" x14ac:dyDescent="0.25">
      <c r="F876099" s="195"/>
    </row>
    <row r="876100" spans="6:6" x14ac:dyDescent="0.25">
      <c r="F876100" s="195"/>
    </row>
    <row r="876101" spans="6:6" x14ac:dyDescent="0.25">
      <c r="F876101" s="195"/>
    </row>
    <row r="876102" spans="6:6" x14ac:dyDescent="0.25">
      <c r="F876102" s="195"/>
    </row>
    <row r="876103" spans="6:6" x14ac:dyDescent="0.25">
      <c r="F876103" s="195"/>
    </row>
    <row r="876104" spans="6:6" x14ac:dyDescent="0.25">
      <c r="F876104" s="195"/>
    </row>
    <row r="876105" spans="6:6" x14ac:dyDescent="0.25">
      <c r="F876105" s="195"/>
    </row>
    <row r="876106" spans="6:6" x14ac:dyDescent="0.25">
      <c r="F876106" s="195"/>
    </row>
    <row r="876107" spans="6:6" x14ac:dyDescent="0.25">
      <c r="F876107" s="195"/>
    </row>
    <row r="876108" spans="6:6" x14ac:dyDescent="0.25">
      <c r="F876108" s="195"/>
    </row>
    <row r="876109" spans="6:6" x14ac:dyDescent="0.25">
      <c r="F876109" s="195"/>
    </row>
    <row r="876110" spans="6:6" x14ac:dyDescent="0.25">
      <c r="F876110" s="195"/>
    </row>
    <row r="876111" spans="6:6" x14ac:dyDescent="0.25">
      <c r="F876111" s="195"/>
    </row>
    <row r="876112" spans="6:6" x14ac:dyDescent="0.25">
      <c r="F876112" s="195"/>
    </row>
    <row r="876113" spans="6:6" x14ac:dyDescent="0.25">
      <c r="F876113" s="195"/>
    </row>
    <row r="876114" spans="6:6" x14ac:dyDescent="0.25">
      <c r="F876114" s="195"/>
    </row>
    <row r="876115" spans="6:6" x14ac:dyDescent="0.25">
      <c r="F876115" s="195"/>
    </row>
    <row r="876116" spans="6:6" x14ac:dyDescent="0.25">
      <c r="F876116" s="195"/>
    </row>
    <row r="876117" spans="6:6" x14ac:dyDescent="0.25">
      <c r="F876117" s="195"/>
    </row>
    <row r="876118" spans="6:6" x14ac:dyDescent="0.25">
      <c r="F876118" s="195"/>
    </row>
    <row r="876119" spans="6:6" x14ac:dyDescent="0.25">
      <c r="F876119" s="195"/>
    </row>
    <row r="876120" spans="6:6" x14ac:dyDescent="0.25">
      <c r="F876120" s="195"/>
    </row>
    <row r="876121" spans="6:6" x14ac:dyDescent="0.25">
      <c r="F876121" s="195"/>
    </row>
    <row r="876122" spans="6:6" x14ac:dyDescent="0.25">
      <c r="F876122" s="195"/>
    </row>
    <row r="876123" spans="6:6" x14ac:dyDescent="0.25">
      <c r="F876123" s="195"/>
    </row>
    <row r="876124" spans="6:6" x14ac:dyDescent="0.25">
      <c r="F876124" s="195"/>
    </row>
    <row r="876125" spans="6:6" x14ac:dyDescent="0.25">
      <c r="F876125" s="195"/>
    </row>
    <row r="876126" spans="6:6" x14ac:dyDescent="0.25">
      <c r="F876126" s="195"/>
    </row>
    <row r="876127" spans="6:6" x14ac:dyDescent="0.25">
      <c r="F876127" s="195"/>
    </row>
    <row r="876128" spans="6:6" x14ac:dyDescent="0.25">
      <c r="F876128" s="195"/>
    </row>
    <row r="876129" spans="6:6" x14ac:dyDescent="0.25">
      <c r="F876129" s="195"/>
    </row>
    <row r="876130" spans="6:6" x14ac:dyDescent="0.25">
      <c r="F876130" s="195"/>
    </row>
    <row r="876131" spans="6:6" x14ac:dyDescent="0.25">
      <c r="F876131" s="195"/>
    </row>
    <row r="876132" spans="6:6" x14ac:dyDescent="0.25">
      <c r="F876132" s="195"/>
    </row>
    <row r="876133" spans="6:6" x14ac:dyDescent="0.25">
      <c r="F876133" s="195"/>
    </row>
    <row r="876134" spans="6:6" x14ac:dyDescent="0.25">
      <c r="F876134" s="195"/>
    </row>
    <row r="876135" spans="6:6" x14ac:dyDescent="0.25">
      <c r="F876135" s="195"/>
    </row>
    <row r="876136" spans="6:6" x14ac:dyDescent="0.25">
      <c r="F876136" s="195"/>
    </row>
    <row r="876137" spans="6:6" x14ac:dyDescent="0.25">
      <c r="F876137" s="195"/>
    </row>
    <row r="876138" spans="6:6" x14ac:dyDescent="0.25">
      <c r="F876138" s="195"/>
    </row>
    <row r="876139" spans="6:6" x14ac:dyDescent="0.25">
      <c r="F876139" s="195"/>
    </row>
    <row r="876140" spans="6:6" x14ac:dyDescent="0.25">
      <c r="F876140" s="195"/>
    </row>
    <row r="876141" spans="6:6" x14ac:dyDescent="0.25">
      <c r="F876141" s="195"/>
    </row>
    <row r="876142" spans="6:6" x14ac:dyDescent="0.25">
      <c r="F876142" s="195"/>
    </row>
    <row r="876143" spans="6:6" x14ac:dyDescent="0.25">
      <c r="F876143" s="195"/>
    </row>
    <row r="876144" spans="6:6" x14ac:dyDescent="0.25">
      <c r="F876144" s="195"/>
    </row>
    <row r="876145" spans="6:6" x14ac:dyDescent="0.25">
      <c r="F876145" s="195"/>
    </row>
    <row r="876146" spans="6:6" x14ac:dyDescent="0.25">
      <c r="F876146" s="195"/>
    </row>
    <row r="876147" spans="6:6" x14ac:dyDescent="0.25">
      <c r="F876147" s="195"/>
    </row>
    <row r="876148" spans="6:6" x14ac:dyDescent="0.25">
      <c r="F876148" s="195"/>
    </row>
    <row r="876149" spans="6:6" x14ac:dyDescent="0.25">
      <c r="F876149" s="195"/>
    </row>
    <row r="876150" spans="6:6" x14ac:dyDescent="0.25">
      <c r="F876150" s="195"/>
    </row>
    <row r="876151" spans="6:6" x14ac:dyDescent="0.25">
      <c r="F876151" s="195"/>
    </row>
    <row r="876152" spans="6:6" x14ac:dyDescent="0.25">
      <c r="F876152" s="195"/>
    </row>
    <row r="876153" spans="6:6" x14ac:dyDescent="0.25">
      <c r="F876153" s="195"/>
    </row>
    <row r="876154" spans="6:6" x14ac:dyDescent="0.25">
      <c r="F876154" s="195"/>
    </row>
    <row r="876155" spans="6:6" x14ac:dyDescent="0.25">
      <c r="F876155" s="195"/>
    </row>
    <row r="876156" spans="6:6" x14ac:dyDescent="0.25">
      <c r="F876156" s="195"/>
    </row>
    <row r="876157" spans="6:6" x14ac:dyDescent="0.25">
      <c r="F876157" s="195"/>
    </row>
    <row r="876158" spans="6:6" x14ac:dyDescent="0.25">
      <c r="F876158" s="195"/>
    </row>
    <row r="876159" spans="6:6" x14ac:dyDescent="0.25">
      <c r="F876159" s="195"/>
    </row>
    <row r="876160" spans="6:6" x14ac:dyDescent="0.25">
      <c r="F876160" s="195"/>
    </row>
    <row r="876161" spans="6:6" x14ac:dyDescent="0.25">
      <c r="F876161" s="195"/>
    </row>
    <row r="876162" spans="6:6" x14ac:dyDescent="0.25">
      <c r="F876162" s="195"/>
    </row>
    <row r="876163" spans="6:6" x14ac:dyDescent="0.25">
      <c r="F876163" s="195"/>
    </row>
    <row r="876164" spans="6:6" x14ac:dyDescent="0.25">
      <c r="F876164" s="195"/>
    </row>
    <row r="876165" spans="6:6" x14ac:dyDescent="0.25">
      <c r="F876165" s="195"/>
    </row>
    <row r="876166" spans="6:6" x14ac:dyDescent="0.25">
      <c r="F876166" s="195"/>
    </row>
    <row r="876167" spans="6:6" x14ac:dyDescent="0.25">
      <c r="F876167" s="195"/>
    </row>
    <row r="876168" spans="6:6" x14ac:dyDescent="0.25">
      <c r="F876168" s="195"/>
    </row>
    <row r="876169" spans="6:6" x14ac:dyDescent="0.25">
      <c r="F876169" s="195"/>
    </row>
    <row r="876170" spans="6:6" x14ac:dyDescent="0.25">
      <c r="F876170" s="195"/>
    </row>
    <row r="876171" spans="6:6" x14ac:dyDescent="0.25">
      <c r="F876171" s="195"/>
    </row>
    <row r="876172" spans="6:6" x14ac:dyDescent="0.25">
      <c r="F876172" s="195"/>
    </row>
    <row r="876173" spans="6:6" x14ac:dyDescent="0.25">
      <c r="F876173" s="195"/>
    </row>
    <row r="876174" spans="6:6" x14ac:dyDescent="0.25">
      <c r="F876174" s="195"/>
    </row>
    <row r="876175" spans="6:6" x14ac:dyDescent="0.25">
      <c r="F876175" s="195"/>
    </row>
    <row r="876176" spans="6:6" x14ac:dyDescent="0.25">
      <c r="F876176" s="195"/>
    </row>
    <row r="876177" spans="6:6" x14ac:dyDescent="0.25">
      <c r="F876177" s="195"/>
    </row>
    <row r="876178" spans="6:6" x14ac:dyDescent="0.25">
      <c r="F876178" s="195"/>
    </row>
    <row r="876179" spans="6:6" x14ac:dyDescent="0.25">
      <c r="F876179" s="195"/>
    </row>
    <row r="876180" spans="6:6" x14ac:dyDescent="0.25">
      <c r="F876180" s="195"/>
    </row>
    <row r="876181" spans="6:6" x14ac:dyDescent="0.25">
      <c r="F876181" s="195"/>
    </row>
    <row r="876182" spans="6:6" x14ac:dyDescent="0.25">
      <c r="F876182" s="195"/>
    </row>
    <row r="876183" spans="6:6" x14ac:dyDescent="0.25">
      <c r="F876183" s="195"/>
    </row>
    <row r="876184" spans="6:6" x14ac:dyDescent="0.25">
      <c r="F876184" s="195"/>
    </row>
    <row r="876185" spans="6:6" x14ac:dyDescent="0.25">
      <c r="F876185" s="195"/>
    </row>
    <row r="876186" spans="6:6" x14ac:dyDescent="0.25">
      <c r="F876186" s="195"/>
    </row>
    <row r="876187" spans="6:6" x14ac:dyDescent="0.25">
      <c r="F876187" s="195"/>
    </row>
    <row r="876188" spans="6:6" x14ac:dyDescent="0.25">
      <c r="F876188" s="195"/>
    </row>
    <row r="876189" spans="6:6" x14ac:dyDescent="0.25">
      <c r="F876189" s="195"/>
    </row>
    <row r="876190" spans="6:6" x14ac:dyDescent="0.25">
      <c r="F876190" s="195"/>
    </row>
    <row r="876191" spans="6:6" x14ac:dyDescent="0.25">
      <c r="F876191" s="195"/>
    </row>
    <row r="876192" spans="6:6" x14ac:dyDescent="0.25">
      <c r="F876192" s="195"/>
    </row>
    <row r="876193" spans="6:6" x14ac:dyDescent="0.25">
      <c r="F876193" s="195"/>
    </row>
    <row r="876194" spans="6:6" x14ac:dyDescent="0.25">
      <c r="F876194" s="195"/>
    </row>
    <row r="876195" spans="6:6" x14ac:dyDescent="0.25">
      <c r="F876195" s="195"/>
    </row>
    <row r="876196" spans="6:6" x14ac:dyDescent="0.25">
      <c r="F876196" s="195"/>
    </row>
    <row r="876197" spans="6:6" x14ac:dyDescent="0.25">
      <c r="F876197" s="195"/>
    </row>
    <row r="876198" spans="6:6" x14ac:dyDescent="0.25">
      <c r="F876198" s="195"/>
    </row>
    <row r="876199" spans="6:6" x14ac:dyDescent="0.25">
      <c r="F876199" s="195"/>
    </row>
    <row r="876200" spans="6:6" x14ac:dyDescent="0.25">
      <c r="F876200" s="195"/>
    </row>
    <row r="876201" spans="6:6" x14ac:dyDescent="0.25">
      <c r="F876201" s="195"/>
    </row>
    <row r="876202" spans="6:6" x14ac:dyDescent="0.25">
      <c r="F876202" s="195"/>
    </row>
    <row r="876203" spans="6:6" x14ac:dyDescent="0.25">
      <c r="F876203" s="195"/>
    </row>
    <row r="876204" spans="6:6" x14ac:dyDescent="0.25">
      <c r="F876204" s="195"/>
    </row>
    <row r="876205" spans="6:6" x14ac:dyDescent="0.25">
      <c r="F876205" s="195"/>
    </row>
    <row r="876206" spans="6:6" x14ac:dyDescent="0.25">
      <c r="F876206" s="195"/>
    </row>
    <row r="876207" spans="6:6" x14ac:dyDescent="0.25">
      <c r="F876207" s="195"/>
    </row>
    <row r="876208" spans="6:6" x14ac:dyDescent="0.25">
      <c r="F876208" s="195"/>
    </row>
    <row r="876209" spans="6:6" x14ac:dyDescent="0.25">
      <c r="F876209" s="195"/>
    </row>
    <row r="876210" spans="6:6" x14ac:dyDescent="0.25">
      <c r="F876210" s="195"/>
    </row>
    <row r="876211" spans="6:6" x14ac:dyDescent="0.25">
      <c r="F876211" s="195"/>
    </row>
    <row r="876212" spans="6:6" x14ac:dyDescent="0.25">
      <c r="F876212" s="195"/>
    </row>
    <row r="876213" spans="6:6" x14ac:dyDescent="0.25">
      <c r="F876213" s="195"/>
    </row>
    <row r="876214" spans="6:6" x14ac:dyDescent="0.25">
      <c r="F876214" s="195"/>
    </row>
    <row r="876215" spans="6:6" x14ac:dyDescent="0.25">
      <c r="F876215" s="195"/>
    </row>
    <row r="876216" spans="6:6" x14ac:dyDescent="0.25">
      <c r="F876216" s="195"/>
    </row>
    <row r="876217" spans="6:6" x14ac:dyDescent="0.25">
      <c r="F876217" s="195"/>
    </row>
    <row r="876218" spans="6:6" x14ac:dyDescent="0.25">
      <c r="F876218" s="195"/>
    </row>
    <row r="876219" spans="6:6" x14ac:dyDescent="0.25">
      <c r="F876219" s="195"/>
    </row>
    <row r="876220" spans="6:6" x14ac:dyDescent="0.25">
      <c r="F876220" s="195"/>
    </row>
    <row r="876221" spans="6:6" x14ac:dyDescent="0.25">
      <c r="F876221" s="195"/>
    </row>
    <row r="876222" spans="6:6" x14ac:dyDescent="0.25">
      <c r="F876222" s="195"/>
    </row>
    <row r="876223" spans="6:6" x14ac:dyDescent="0.25">
      <c r="F876223" s="195"/>
    </row>
    <row r="876224" spans="6:6" x14ac:dyDescent="0.25">
      <c r="F876224" s="195"/>
    </row>
    <row r="876225" spans="6:6" x14ac:dyDescent="0.25">
      <c r="F876225" s="195"/>
    </row>
    <row r="876226" spans="6:6" x14ac:dyDescent="0.25">
      <c r="F876226" s="195"/>
    </row>
    <row r="876227" spans="6:6" x14ac:dyDescent="0.25">
      <c r="F876227" s="195"/>
    </row>
    <row r="876228" spans="6:6" x14ac:dyDescent="0.25">
      <c r="F876228" s="195"/>
    </row>
    <row r="876229" spans="6:6" x14ac:dyDescent="0.25">
      <c r="F876229" s="195"/>
    </row>
    <row r="876230" spans="6:6" x14ac:dyDescent="0.25">
      <c r="F876230" s="195"/>
    </row>
    <row r="876231" spans="6:6" x14ac:dyDescent="0.25">
      <c r="F876231" s="195"/>
    </row>
    <row r="876232" spans="6:6" x14ac:dyDescent="0.25">
      <c r="F876232" s="195"/>
    </row>
    <row r="876233" spans="6:6" x14ac:dyDescent="0.25">
      <c r="F876233" s="195"/>
    </row>
    <row r="876234" spans="6:6" x14ac:dyDescent="0.25">
      <c r="F876234" s="195"/>
    </row>
    <row r="876235" spans="6:6" x14ac:dyDescent="0.25">
      <c r="F876235" s="195"/>
    </row>
    <row r="876236" spans="6:6" x14ac:dyDescent="0.25">
      <c r="F876236" s="195"/>
    </row>
    <row r="876237" spans="6:6" x14ac:dyDescent="0.25">
      <c r="F876237" s="195"/>
    </row>
    <row r="876238" spans="6:6" x14ac:dyDescent="0.25">
      <c r="F876238" s="195"/>
    </row>
    <row r="876239" spans="6:6" x14ac:dyDescent="0.25">
      <c r="F876239" s="195"/>
    </row>
    <row r="876240" spans="6:6" x14ac:dyDescent="0.25">
      <c r="F876240" s="195"/>
    </row>
    <row r="876241" spans="6:6" x14ac:dyDescent="0.25">
      <c r="F876241" s="195"/>
    </row>
    <row r="876242" spans="6:6" x14ac:dyDescent="0.25">
      <c r="F876242" s="195"/>
    </row>
    <row r="876243" spans="6:6" x14ac:dyDescent="0.25">
      <c r="F876243" s="195"/>
    </row>
    <row r="876244" spans="6:6" x14ac:dyDescent="0.25">
      <c r="F876244" s="195"/>
    </row>
    <row r="876245" spans="6:6" x14ac:dyDescent="0.25">
      <c r="F876245" s="195"/>
    </row>
    <row r="876246" spans="6:6" x14ac:dyDescent="0.25">
      <c r="F876246" s="195"/>
    </row>
    <row r="876247" spans="6:6" x14ac:dyDescent="0.25">
      <c r="F876247" s="195"/>
    </row>
    <row r="876248" spans="6:6" x14ac:dyDescent="0.25">
      <c r="F876248" s="195"/>
    </row>
    <row r="876249" spans="6:6" x14ac:dyDescent="0.25">
      <c r="F876249" s="195"/>
    </row>
    <row r="876250" spans="6:6" x14ac:dyDescent="0.25">
      <c r="F876250" s="195"/>
    </row>
    <row r="876251" spans="6:6" x14ac:dyDescent="0.25">
      <c r="F876251" s="195"/>
    </row>
    <row r="876252" spans="6:6" x14ac:dyDescent="0.25">
      <c r="F876252" s="195"/>
    </row>
    <row r="876253" spans="6:6" x14ac:dyDescent="0.25">
      <c r="F876253" s="195"/>
    </row>
    <row r="876254" spans="6:6" x14ac:dyDescent="0.25">
      <c r="F876254" s="195"/>
    </row>
    <row r="876255" spans="6:6" x14ac:dyDescent="0.25">
      <c r="F876255" s="195"/>
    </row>
    <row r="876256" spans="6:6" x14ac:dyDescent="0.25">
      <c r="F876256" s="195"/>
    </row>
    <row r="876257" spans="6:6" x14ac:dyDescent="0.25">
      <c r="F876257" s="195"/>
    </row>
    <row r="876258" spans="6:6" x14ac:dyDescent="0.25">
      <c r="F876258" s="195"/>
    </row>
    <row r="876259" spans="6:6" x14ac:dyDescent="0.25">
      <c r="F876259" s="195"/>
    </row>
    <row r="876260" spans="6:6" x14ac:dyDescent="0.25">
      <c r="F876260" s="195"/>
    </row>
    <row r="876261" spans="6:6" x14ac:dyDescent="0.25">
      <c r="F876261" s="195"/>
    </row>
    <row r="876262" spans="6:6" x14ac:dyDescent="0.25">
      <c r="F876262" s="195"/>
    </row>
    <row r="876263" spans="6:6" x14ac:dyDescent="0.25">
      <c r="F876263" s="195"/>
    </row>
    <row r="876264" spans="6:6" x14ac:dyDescent="0.25">
      <c r="F876264" s="195"/>
    </row>
    <row r="876265" spans="6:6" x14ac:dyDescent="0.25">
      <c r="F876265" s="195"/>
    </row>
    <row r="876266" spans="6:6" x14ac:dyDescent="0.25">
      <c r="F876266" s="195"/>
    </row>
    <row r="876267" spans="6:6" x14ac:dyDescent="0.25">
      <c r="F876267" s="195"/>
    </row>
    <row r="876268" spans="6:6" x14ac:dyDescent="0.25">
      <c r="F876268" s="195"/>
    </row>
    <row r="876269" spans="6:6" x14ac:dyDescent="0.25">
      <c r="F876269" s="195"/>
    </row>
    <row r="876270" spans="6:6" x14ac:dyDescent="0.25">
      <c r="F876270" s="195"/>
    </row>
    <row r="876271" spans="6:6" x14ac:dyDescent="0.25">
      <c r="F876271" s="195"/>
    </row>
    <row r="876272" spans="6:6" x14ac:dyDescent="0.25">
      <c r="F876272" s="195"/>
    </row>
    <row r="876273" spans="6:6" x14ac:dyDescent="0.25">
      <c r="F876273" s="195"/>
    </row>
    <row r="876274" spans="6:6" x14ac:dyDescent="0.25">
      <c r="F876274" s="195"/>
    </row>
    <row r="876275" spans="6:6" x14ac:dyDescent="0.25">
      <c r="F876275" s="195"/>
    </row>
    <row r="876276" spans="6:6" x14ac:dyDescent="0.25">
      <c r="F876276" s="195"/>
    </row>
    <row r="876277" spans="6:6" x14ac:dyDescent="0.25">
      <c r="F876277" s="195"/>
    </row>
    <row r="876278" spans="6:6" x14ac:dyDescent="0.25">
      <c r="F876278" s="195"/>
    </row>
    <row r="876279" spans="6:6" x14ac:dyDescent="0.25">
      <c r="F876279" s="195"/>
    </row>
    <row r="876280" spans="6:6" x14ac:dyDescent="0.25">
      <c r="F876280" s="195"/>
    </row>
    <row r="876281" spans="6:6" x14ac:dyDescent="0.25">
      <c r="F876281" s="195"/>
    </row>
    <row r="876282" spans="6:6" x14ac:dyDescent="0.25">
      <c r="F876282" s="195"/>
    </row>
    <row r="876283" spans="6:6" x14ac:dyDescent="0.25">
      <c r="F876283" s="195"/>
    </row>
    <row r="876284" spans="6:6" x14ac:dyDescent="0.25">
      <c r="F876284" s="195"/>
    </row>
    <row r="876285" spans="6:6" x14ac:dyDescent="0.25">
      <c r="F876285" s="195"/>
    </row>
    <row r="876286" spans="6:6" x14ac:dyDescent="0.25">
      <c r="F876286" s="195"/>
    </row>
    <row r="876287" spans="6:6" x14ac:dyDescent="0.25">
      <c r="F876287" s="195"/>
    </row>
    <row r="876288" spans="6:6" x14ac:dyDescent="0.25">
      <c r="F876288" s="195"/>
    </row>
    <row r="876289" spans="6:6" x14ac:dyDescent="0.25">
      <c r="F876289" s="195"/>
    </row>
    <row r="876290" spans="6:6" x14ac:dyDescent="0.25">
      <c r="F876290" s="195"/>
    </row>
    <row r="876291" spans="6:6" x14ac:dyDescent="0.25">
      <c r="F876291" s="195"/>
    </row>
    <row r="876292" spans="6:6" x14ac:dyDescent="0.25">
      <c r="F876292" s="195"/>
    </row>
    <row r="876293" spans="6:6" x14ac:dyDescent="0.25">
      <c r="F876293" s="195"/>
    </row>
    <row r="876294" spans="6:6" x14ac:dyDescent="0.25">
      <c r="F876294" s="195"/>
    </row>
    <row r="876295" spans="6:6" x14ac:dyDescent="0.25">
      <c r="F876295" s="195"/>
    </row>
    <row r="876296" spans="6:6" x14ac:dyDescent="0.25">
      <c r="F876296" s="195"/>
    </row>
    <row r="876297" spans="6:6" x14ac:dyDescent="0.25">
      <c r="F876297" s="195"/>
    </row>
    <row r="876298" spans="6:6" x14ac:dyDescent="0.25">
      <c r="F876298" s="195"/>
    </row>
    <row r="876299" spans="6:6" x14ac:dyDescent="0.25">
      <c r="F876299" s="195"/>
    </row>
    <row r="876300" spans="6:6" x14ac:dyDescent="0.25">
      <c r="F876300" s="195"/>
    </row>
    <row r="876301" spans="6:6" x14ac:dyDescent="0.25">
      <c r="F876301" s="195"/>
    </row>
    <row r="876302" spans="6:6" x14ac:dyDescent="0.25">
      <c r="F876302" s="195"/>
    </row>
    <row r="876303" spans="6:6" x14ac:dyDescent="0.25">
      <c r="F876303" s="195"/>
    </row>
    <row r="876304" spans="6:6" x14ac:dyDescent="0.25">
      <c r="F876304" s="195"/>
    </row>
    <row r="876305" spans="6:6" x14ac:dyDescent="0.25">
      <c r="F876305" s="195"/>
    </row>
    <row r="876306" spans="6:6" x14ac:dyDescent="0.25">
      <c r="F876306" s="195"/>
    </row>
    <row r="876307" spans="6:6" x14ac:dyDescent="0.25">
      <c r="F876307" s="195"/>
    </row>
    <row r="876308" spans="6:6" x14ac:dyDescent="0.25">
      <c r="F876308" s="195"/>
    </row>
    <row r="876309" spans="6:6" x14ac:dyDescent="0.25">
      <c r="F876309" s="195"/>
    </row>
    <row r="876310" spans="6:6" x14ac:dyDescent="0.25">
      <c r="F876310" s="195"/>
    </row>
    <row r="876311" spans="6:6" x14ac:dyDescent="0.25">
      <c r="F876311" s="195"/>
    </row>
    <row r="876312" spans="6:6" x14ac:dyDescent="0.25">
      <c r="F876312" s="195"/>
    </row>
    <row r="876313" spans="6:6" x14ac:dyDescent="0.25">
      <c r="F876313" s="195"/>
    </row>
    <row r="876314" spans="6:6" x14ac:dyDescent="0.25">
      <c r="F876314" s="195"/>
    </row>
    <row r="876315" spans="6:6" x14ac:dyDescent="0.25">
      <c r="F876315" s="195"/>
    </row>
    <row r="876316" spans="6:6" x14ac:dyDescent="0.25">
      <c r="F876316" s="195"/>
    </row>
    <row r="876317" spans="6:6" x14ac:dyDescent="0.25">
      <c r="F876317" s="195"/>
    </row>
    <row r="876318" spans="6:6" x14ac:dyDescent="0.25">
      <c r="F876318" s="195"/>
    </row>
    <row r="876319" spans="6:6" x14ac:dyDescent="0.25">
      <c r="F876319" s="195"/>
    </row>
    <row r="876320" spans="6:6" x14ac:dyDescent="0.25">
      <c r="F876320" s="195"/>
    </row>
    <row r="876321" spans="6:6" x14ac:dyDescent="0.25">
      <c r="F876321" s="195"/>
    </row>
    <row r="876322" spans="6:6" x14ac:dyDescent="0.25">
      <c r="F876322" s="195"/>
    </row>
    <row r="876323" spans="6:6" x14ac:dyDescent="0.25">
      <c r="F876323" s="195"/>
    </row>
    <row r="876324" spans="6:6" x14ac:dyDescent="0.25">
      <c r="F876324" s="195"/>
    </row>
    <row r="876325" spans="6:6" x14ac:dyDescent="0.25">
      <c r="F876325" s="195"/>
    </row>
    <row r="876326" spans="6:6" x14ac:dyDescent="0.25">
      <c r="F876326" s="195"/>
    </row>
    <row r="876327" spans="6:6" x14ac:dyDescent="0.25">
      <c r="F876327" s="195"/>
    </row>
    <row r="876328" spans="6:6" x14ac:dyDescent="0.25">
      <c r="F876328" s="195"/>
    </row>
    <row r="876329" spans="6:6" x14ac:dyDescent="0.25">
      <c r="F876329" s="195"/>
    </row>
    <row r="876330" spans="6:6" x14ac:dyDescent="0.25">
      <c r="F876330" s="195"/>
    </row>
    <row r="876331" spans="6:6" x14ac:dyDescent="0.25">
      <c r="F876331" s="195"/>
    </row>
    <row r="876332" spans="6:6" x14ac:dyDescent="0.25">
      <c r="F876332" s="195"/>
    </row>
    <row r="876333" spans="6:6" x14ac:dyDescent="0.25">
      <c r="F876333" s="195"/>
    </row>
    <row r="876334" spans="6:6" x14ac:dyDescent="0.25">
      <c r="F876334" s="195"/>
    </row>
    <row r="876335" spans="6:6" x14ac:dyDescent="0.25">
      <c r="F876335" s="195"/>
    </row>
    <row r="876336" spans="6:6" x14ac:dyDescent="0.25">
      <c r="F876336" s="195"/>
    </row>
    <row r="876337" spans="6:6" x14ac:dyDescent="0.25">
      <c r="F876337" s="195"/>
    </row>
    <row r="876338" spans="6:6" x14ac:dyDescent="0.25">
      <c r="F876338" s="195"/>
    </row>
    <row r="876339" spans="6:6" x14ac:dyDescent="0.25">
      <c r="F876339" s="195"/>
    </row>
    <row r="876340" spans="6:6" x14ac:dyDescent="0.25">
      <c r="F876340" s="195"/>
    </row>
    <row r="876341" spans="6:6" x14ac:dyDescent="0.25">
      <c r="F876341" s="195"/>
    </row>
    <row r="876342" spans="6:6" x14ac:dyDescent="0.25">
      <c r="F876342" s="195"/>
    </row>
    <row r="876343" spans="6:6" x14ac:dyDescent="0.25">
      <c r="F876343" s="195"/>
    </row>
    <row r="876344" spans="6:6" x14ac:dyDescent="0.25">
      <c r="F876344" s="195"/>
    </row>
    <row r="876345" spans="6:6" x14ac:dyDescent="0.25">
      <c r="F876345" s="195"/>
    </row>
    <row r="876346" spans="6:6" x14ac:dyDescent="0.25">
      <c r="F876346" s="195"/>
    </row>
    <row r="876347" spans="6:6" x14ac:dyDescent="0.25">
      <c r="F876347" s="195"/>
    </row>
    <row r="876348" spans="6:6" x14ac:dyDescent="0.25">
      <c r="F876348" s="195"/>
    </row>
    <row r="876349" spans="6:6" x14ac:dyDescent="0.25">
      <c r="F876349" s="195"/>
    </row>
    <row r="876350" spans="6:6" x14ac:dyDescent="0.25">
      <c r="F876350" s="195"/>
    </row>
    <row r="876351" spans="6:6" x14ac:dyDescent="0.25">
      <c r="F876351" s="195"/>
    </row>
    <row r="876352" spans="6:6" x14ac:dyDescent="0.25">
      <c r="F876352" s="195"/>
    </row>
    <row r="876353" spans="6:6" x14ac:dyDescent="0.25">
      <c r="F876353" s="195"/>
    </row>
    <row r="876354" spans="6:6" x14ac:dyDescent="0.25">
      <c r="F876354" s="195"/>
    </row>
    <row r="876355" spans="6:6" x14ac:dyDescent="0.25">
      <c r="F876355" s="195"/>
    </row>
    <row r="876356" spans="6:6" x14ac:dyDescent="0.25">
      <c r="F876356" s="195"/>
    </row>
    <row r="876357" spans="6:6" x14ac:dyDescent="0.25">
      <c r="F876357" s="195"/>
    </row>
    <row r="876358" spans="6:6" x14ac:dyDescent="0.25">
      <c r="F876358" s="195"/>
    </row>
    <row r="876359" spans="6:6" x14ac:dyDescent="0.25">
      <c r="F876359" s="195"/>
    </row>
    <row r="876360" spans="6:6" x14ac:dyDescent="0.25">
      <c r="F876360" s="195"/>
    </row>
    <row r="876361" spans="6:6" x14ac:dyDescent="0.25">
      <c r="F876361" s="195"/>
    </row>
    <row r="876362" spans="6:6" x14ac:dyDescent="0.25">
      <c r="F876362" s="195"/>
    </row>
    <row r="876363" spans="6:6" x14ac:dyDescent="0.25">
      <c r="F876363" s="195"/>
    </row>
    <row r="876364" spans="6:6" x14ac:dyDescent="0.25">
      <c r="F876364" s="195"/>
    </row>
    <row r="876365" spans="6:6" x14ac:dyDescent="0.25">
      <c r="F876365" s="195"/>
    </row>
    <row r="876366" spans="6:6" x14ac:dyDescent="0.25">
      <c r="F876366" s="195"/>
    </row>
    <row r="876367" spans="6:6" x14ac:dyDescent="0.25">
      <c r="F876367" s="195"/>
    </row>
    <row r="876368" spans="6:6" x14ac:dyDescent="0.25">
      <c r="F876368" s="195"/>
    </row>
    <row r="876369" spans="6:6" x14ac:dyDescent="0.25">
      <c r="F876369" s="195"/>
    </row>
    <row r="876370" spans="6:6" x14ac:dyDescent="0.25">
      <c r="F876370" s="195"/>
    </row>
    <row r="876371" spans="6:6" x14ac:dyDescent="0.25">
      <c r="F876371" s="195"/>
    </row>
    <row r="876372" spans="6:6" x14ac:dyDescent="0.25">
      <c r="F876372" s="195"/>
    </row>
    <row r="876373" spans="6:6" x14ac:dyDescent="0.25">
      <c r="F876373" s="195"/>
    </row>
    <row r="876374" spans="6:6" x14ac:dyDescent="0.25">
      <c r="F876374" s="195"/>
    </row>
    <row r="876375" spans="6:6" x14ac:dyDescent="0.25">
      <c r="F876375" s="195"/>
    </row>
    <row r="876376" spans="6:6" x14ac:dyDescent="0.25">
      <c r="F876376" s="195"/>
    </row>
    <row r="876377" spans="6:6" x14ac:dyDescent="0.25">
      <c r="F876377" s="195"/>
    </row>
    <row r="876378" spans="6:6" x14ac:dyDescent="0.25">
      <c r="F876378" s="195"/>
    </row>
    <row r="876379" spans="6:6" x14ac:dyDescent="0.25">
      <c r="F876379" s="195"/>
    </row>
    <row r="876380" spans="6:6" x14ac:dyDescent="0.25">
      <c r="F876380" s="195"/>
    </row>
    <row r="876381" spans="6:6" x14ac:dyDescent="0.25">
      <c r="F876381" s="195"/>
    </row>
    <row r="876382" spans="6:6" x14ac:dyDescent="0.25">
      <c r="F876382" s="195"/>
    </row>
    <row r="876383" spans="6:6" x14ac:dyDescent="0.25">
      <c r="F876383" s="195"/>
    </row>
    <row r="876384" spans="6:6" x14ac:dyDescent="0.25">
      <c r="F876384" s="195"/>
    </row>
    <row r="876385" spans="6:6" x14ac:dyDescent="0.25">
      <c r="F876385" s="195"/>
    </row>
    <row r="876386" spans="6:6" x14ac:dyDescent="0.25">
      <c r="F876386" s="195"/>
    </row>
    <row r="876387" spans="6:6" x14ac:dyDescent="0.25">
      <c r="F876387" s="195"/>
    </row>
    <row r="876388" spans="6:6" x14ac:dyDescent="0.25">
      <c r="F876388" s="195"/>
    </row>
    <row r="876389" spans="6:6" x14ac:dyDescent="0.25">
      <c r="F876389" s="195"/>
    </row>
    <row r="876390" spans="6:6" x14ac:dyDescent="0.25">
      <c r="F876390" s="195"/>
    </row>
    <row r="876391" spans="6:6" x14ac:dyDescent="0.25">
      <c r="F876391" s="195"/>
    </row>
    <row r="876392" spans="6:6" x14ac:dyDescent="0.25">
      <c r="F876392" s="195"/>
    </row>
    <row r="876393" spans="6:6" x14ac:dyDescent="0.25">
      <c r="F876393" s="195"/>
    </row>
    <row r="876394" spans="6:6" x14ac:dyDescent="0.25">
      <c r="F876394" s="195"/>
    </row>
    <row r="876395" spans="6:6" x14ac:dyDescent="0.25">
      <c r="F876395" s="195"/>
    </row>
    <row r="876396" spans="6:6" x14ac:dyDescent="0.25">
      <c r="F876396" s="195"/>
    </row>
    <row r="876397" spans="6:6" x14ac:dyDescent="0.25">
      <c r="F876397" s="195"/>
    </row>
    <row r="876398" spans="6:6" x14ac:dyDescent="0.25">
      <c r="F876398" s="195"/>
    </row>
    <row r="876399" spans="6:6" x14ac:dyDescent="0.25">
      <c r="F876399" s="195"/>
    </row>
    <row r="876400" spans="6:6" x14ac:dyDescent="0.25">
      <c r="F876400" s="195"/>
    </row>
    <row r="876401" spans="6:6" x14ac:dyDescent="0.25">
      <c r="F876401" s="195"/>
    </row>
    <row r="876402" spans="6:6" x14ac:dyDescent="0.25">
      <c r="F876402" s="195"/>
    </row>
    <row r="876403" spans="6:6" x14ac:dyDescent="0.25">
      <c r="F876403" s="195"/>
    </row>
    <row r="876404" spans="6:6" x14ac:dyDescent="0.25">
      <c r="F876404" s="195"/>
    </row>
    <row r="876405" spans="6:6" x14ac:dyDescent="0.25">
      <c r="F876405" s="195"/>
    </row>
    <row r="876406" spans="6:6" x14ac:dyDescent="0.25">
      <c r="F876406" s="195"/>
    </row>
    <row r="876407" spans="6:6" x14ac:dyDescent="0.25">
      <c r="F876407" s="195"/>
    </row>
    <row r="876408" spans="6:6" x14ac:dyDescent="0.25">
      <c r="F876408" s="195"/>
    </row>
    <row r="881526" spans="6:6" x14ac:dyDescent="0.25">
      <c r="F881526" s="195"/>
    </row>
    <row r="881527" spans="6:6" x14ac:dyDescent="0.25">
      <c r="F881527" s="195"/>
    </row>
    <row r="881528" spans="6:6" x14ac:dyDescent="0.25">
      <c r="F881528" s="195"/>
    </row>
    <row r="881529" spans="6:6" x14ac:dyDescent="0.25">
      <c r="F881529" s="195"/>
    </row>
    <row r="881530" spans="6:6" x14ac:dyDescent="0.25">
      <c r="F881530" s="195"/>
    </row>
    <row r="881531" spans="6:6" x14ac:dyDescent="0.25">
      <c r="F881531" s="195"/>
    </row>
    <row r="881532" spans="6:6" x14ac:dyDescent="0.25">
      <c r="F881532" s="195"/>
    </row>
    <row r="881533" spans="6:6" x14ac:dyDescent="0.25">
      <c r="F881533" s="195"/>
    </row>
    <row r="881534" spans="6:6" x14ac:dyDescent="0.25">
      <c r="F881534" s="195"/>
    </row>
    <row r="881535" spans="6:6" x14ac:dyDescent="0.25">
      <c r="F881535" s="195"/>
    </row>
    <row r="881536" spans="6:6" x14ac:dyDescent="0.25">
      <c r="F881536" s="195"/>
    </row>
    <row r="881537" spans="6:6" x14ac:dyDescent="0.25">
      <c r="F881537" s="195"/>
    </row>
    <row r="881538" spans="6:6" x14ac:dyDescent="0.25">
      <c r="F881538" s="195"/>
    </row>
    <row r="881539" spans="6:6" x14ac:dyDescent="0.25">
      <c r="F881539" s="195"/>
    </row>
    <row r="881540" spans="6:6" x14ac:dyDescent="0.25">
      <c r="F881540" s="195"/>
    </row>
    <row r="881541" spans="6:6" x14ac:dyDescent="0.25">
      <c r="F881541" s="195"/>
    </row>
    <row r="881542" spans="6:6" x14ac:dyDescent="0.25">
      <c r="F881542" s="195"/>
    </row>
    <row r="881543" spans="6:6" x14ac:dyDescent="0.25">
      <c r="F881543" s="195"/>
    </row>
    <row r="881544" spans="6:6" x14ac:dyDescent="0.25">
      <c r="F881544" s="195"/>
    </row>
    <row r="881545" spans="6:6" x14ac:dyDescent="0.25">
      <c r="F881545" s="195"/>
    </row>
    <row r="881546" spans="6:6" x14ac:dyDescent="0.25">
      <c r="F881546" s="195"/>
    </row>
    <row r="881547" spans="6:6" x14ac:dyDescent="0.25">
      <c r="F881547" s="195"/>
    </row>
    <row r="881548" spans="6:6" x14ac:dyDescent="0.25">
      <c r="F881548" s="195"/>
    </row>
    <row r="881549" spans="6:6" x14ac:dyDescent="0.25">
      <c r="F881549" s="195"/>
    </row>
    <row r="881550" spans="6:6" x14ac:dyDescent="0.25">
      <c r="F881550" s="195"/>
    </row>
    <row r="881551" spans="6:6" x14ac:dyDescent="0.25">
      <c r="F881551" s="195"/>
    </row>
    <row r="881552" spans="6:6" x14ac:dyDescent="0.25">
      <c r="F881552" s="195"/>
    </row>
    <row r="881553" spans="6:6" x14ac:dyDescent="0.25">
      <c r="F881553" s="195"/>
    </row>
    <row r="881554" spans="6:6" x14ac:dyDescent="0.25">
      <c r="F881554" s="195"/>
    </row>
    <row r="881555" spans="6:6" x14ac:dyDescent="0.25">
      <c r="F881555" s="195"/>
    </row>
    <row r="881556" spans="6:6" x14ac:dyDescent="0.25">
      <c r="F881556" s="195"/>
    </row>
    <row r="881557" spans="6:6" x14ac:dyDescent="0.25">
      <c r="F881557" s="195"/>
    </row>
    <row r="881558" spans="6:6" x14ac:dyDescent="0.25">
      <c r="F881558" s="195"/>
    </row>
    <row r="881559" spans="6:6" x14ac:dyDescent="0.25">
      <c r="F881559" s="195"/>
    </row>
    <row r="881560" spans="6:6" x14ac:dyDescent="0.25">
      <c r="F881560" s="195"/>
    </row>
    <row r="881561" spans="6:6" x14ac:dyDescent="0.25">
      <c r="F881561" s="195"/>
    </row>
    <row r="881562" spans="6:6" x14ac:dyDescent="0.25">
      <c r="F881562" s="195"/>
    </row>
    <row r="881563" spans="6:6" x14ac:dyDescent="0.25">
      <c r="F881563" s="195"/>
    </row>
    <row r="881564" spans="6:6" x14ac:dyDescent="0.25">
      <c r="F881564" s="195"/>
    </row>
    <row r="881565" spans="6:6" x14ac:dyDescent="0.25">
      <c r="F881565" s="195"/>
    </row>
    <row r="881566" spans="6:6" x14ac:dyDescent="0.25">
      <c r="F881566" s="195"/>
    </row>
    <row r="881567" spans="6:6" x14ac:dyDescent="0.25">
      <c r="F881567" s="195"/>
    </row>
    <row r="881568" spans="6:6" x14ac:dyDescent="0.25">
      <c r="F881568" s="195"/>
    </row>
    <row r="881569" spans="6:6" x14ac:dyDescent="0.25">
      <c r="F881569" s="195"/>
    </row>
    <row r="881570" spans="6:6" x14ac:dyDescent="0.25">
      <c r="F881570" s="195"/>
    </row>
    <row r="881571" spans="6:6" x14ac:dyDescent="0.25">
      <c r="F881571" s="195"/>
    </row>
    <row r="881572" spans="6:6" x14ac:dyDescent="0.25">
      <c r="F881572" s="195"/>
    </row>
    <row r="881573" spans="6:6" x14ac:dyDescent="0.25">
      <c r="F881573" s="195"/>
    </row>
    <row r="881574" spans="6:6" x14ac:dyDescent="0.25">
      <c r="F881574" s="195"/>
    </row>
    <row r="881575" spans="6:6" x14ac:dyDescent="0.25">
      <c r="F881575" s="195"/>
    </row>
    <row r="881576" spans="6:6" x14ac:dyDescent="0.25">
      <c r="F881576" s="195"/>
    </row>
    <row r="881577" spans="6:6" x14ac:dyDescent="0.25">
      <c r="F881577" s="195"/>
    </row>
    <row r="881578" spans="6:6" x14ac:dyDescent="0.25">
      <c r="F881578" s="195"/>
    </row>
    <row r="881579" spans="6:6" x14ac:dyDescent="0.25">
      <c r="F881579" s="195"/>
    </row>
    <row r="881580" spans="6:6" x14ac:dyDescent="0.25">
      <c r="F881580" s="195"/>
    </row>
    <row r="881581" spans="6:6" x14ac:dyDescent="0.25">
      <c r="F881581" s="195"/>
    </row>
    <row r="881582" spans="6:6" x14ac:dyDescent="0.25">
      <c r="F881582" s="195"/>
    </row>
    <row r="881583" spans="6:6" x14ac:dyDescent="0.25">
      <c r="F881583" s="195"/>
    </row>
    <row r="881584" spans="6:6" x14ac:dyDescent="0.25">
      <c r="F881584" s="195"/>
    </row>
    <row r="881585" spans="6:6" x14ac:dyDescent="0.25">
      <c r="F881585" s="195"/>
    </row>
    <row r="881586" spans="6:6" x14ac:dyDescent="0.25">
      <c r="F881586" s="195"/>
    </row>
    <row r="881587" spans="6:6" x14ac:dyDescent="0.25">
      <c r="F881587" s="195"/>
    </row>
    <row r="881588" spans="6:6" x14ac:dyDescent="0.25">
      <c r="F881588" s="195"/>
    </row>
    <row r="881589" spans="6:6" x14ac:dyDescent="0.25">
      <c r="F881589" s="195"/>
    </row>
    <row r="881590" spans="6:6" x14ac:dyDescent="0.25">
      <c r="F881590" s="195"/>
    </row>
    <row r="881591" spans="6:6" x14ac:dyDescent="0.25">
      <c r="F881591" s="195"/>
    </row>
    <row r="881592" spans="6:6" x14ac:dyDescent="0.25">
      <c r="F881592" s="195"/>
    </row>
    <row r="881593" spans="6:6" x14ac:dyDescent="0.25">
      <c r="F881593" s="195"/>
    </row>
    <row r="881594" spans="6:6" x14ac:dyDescent="0.25">
      <c r="F881594" s="195"/>
    </row>
    <row r="881595" spans="6:6" x14ac:dyDescent="0.25">
      <c r="F881595" s="195"/>
    </row>
    <row r="881596" spans="6:6" x14ac:dyDescent="0.25">
      <c r="F881596" s="195"/>
    </row>
    <row r="881597" spans="6:6" x14ac:dyDescent="0.25">
      <c r="F881597" s="195"/>
    </row>
    <row r="881598" spans="6:6" x14ac:dyDescent="0.25">
      <c r="F881598" s="195"/>
    </row>
    <row r="881599" spans="6:6" x14ac:dyDescent="0.25">
      <c r="F881599" s="195"/>
    </row>
    <row r="881600" spans="6:6" x14ac:dyDescent="0.25">
      <c r="F881600" s="195"/>
    </row>
    <row r="881601" spans="6:6" x14ac:dyDescent="0.25">
      <c r="F881601" s="195"/>
    </row>
    <row r="881602" spans="6:6" x14ac:dyDescent="0.25">
      <c r="F881602" s="195"/>
    </row>
    <row r="881603" spans="6:6" x14ac:dyDescent="0.25">
      <c r="F881603" s="195"/>
    </row>
    <row r="881604" spans="6:6" x14ac:dyDescent="0.25">
      <c r="F881604" s="195"/>
    </row>
    <row r="881605" spans="6:6" x14ac:dyDescent="0.25">
      <c r="F881605" s="195"/>
    </row>
    <row r="881606" spans="6:6" x14ac:dyDescent="0.25">
      <c r="F881606" s="195"/>
    </row>
    <row r="881607" spans="6:6" x14ac:dyDescent="0.25">
      <c r="F881607" s="195"/>
    </row>
    <row r="881608" spans="6:6" x14ac:dyDescent="0.25">
      <c r="F881608" s="195"/>
    </row>
    <row r="881609" spans="6:6" x14ac:dyDescent="0.25">
      <c r="F881609" s="195"/>
    </row>
    <row r="881610" spans="6:6" x14ac:dyDescent="0.25">
      <c r="F881610" s="195"/>
    </row>
    <row r="881611" spans="6:6" x14ac:dyDescent="0.25">
      <c r="F881611" s="195"/>
    </row>
    <row r="881612" spans="6:6" x14ac:dyDescent="0.25">
      <c r="F881612" s="195"/>
    </row>
    <row r="881613" spans="6:6" x14ac:dyDescent="0.25">
      <c r="F881613" s="195"/>
    </row>
    <row r="881614" spans="6:6" x14ac:dyDescent="0.25">
      <c r="F881614" s="195"/>
    </row>
    <row r="881615" spans="6:6" x14ac:dyDescent="0.25">
      <c r="F881615" s="195"/>
    </row>
    <row r="881616" spans="6:6" x14ac:dyDescent="0.25">
      <c r="F881616" s="195"/>
    </row>
    <row r="881617" spans="6:6" x14ac:dyDescent="0.25">
      <c r="F881617" s="195"/>
    </row>
    <row r="881618" spans="6:6" x14ac:dyDescent="0.25">
      <c r="F881618" s="195"/>
    </row>
    <row r="881619" spans="6:6" x14ac:dyDescent="0.25">
      <c r="F881619" s="195"/>
    </row>
    <row r="881620" spans="6:6" x14ac:dyDescent="0.25">
      <c r="F881620" s="195"/>
    </row>
    <row r="881621" spans="6:6" x14ac:dyDescent="0.25">
      <c r="F881621" s="195"/>
    </row>
    <row r="881622" spans="6:6" x14ac:dyDescent="0.25">
      <c r="F881622" s="195"/>
    </row>
    <row r="881623" spans="6:6" x14ac:dyDescent="0.25">
      <c r="F881623" s="195"/>
    </row>
    <row r="881624" spans="6:6" x14ac:dyDescent="0.25">
      <c r="F881624" s="195"/>
    </row>
    <row r="881625" spans="6:6" x14ac:dyDescent="0.25">
      <c r="F881625" s="195"/>
    </row>
    <row r="881626" spans="6:6" x14ac:dyDescent="0.25">
      <c r="F881626" s="195"/>
    </row>
    <row r="881627" spans="6:6" x14ac:dyDescent="0.25">
      <c r="F881627" s="195"/>
    </row>
    <row r="881628" spans="6:6" x14ac:dyDescent="0.25">
      <c r="F881628" s="195"/>
    </row>
    <row r="881629" spans="6:6" x14ac:dyDescent="0.25">
      <c r="F881629" s="195"/>
    </row>
    <row r="881630" spans="6:6" x14ac:dyDescent="0.25">
      <c r="F881630" s="195"/>
    </row>
    <row r="881631" spans="6:6" x14ac:dyDescent="0.25">
      <c r="F881631" s="195"/>
    </row>
    <row r="881632" spans="6:6" x14ac:dyDescent="0.25">
      <c r="F881632" s="195"/>
    </row>
    <row r="881633" spans="6:6" x14ac:dyDescent="0.25">
      <c r="F881633" s="195"/>
    </row>
    <row r="881634" spans="6:6" x14ac:dyDescent="0.25">
      <c r="F881634" s="195"/>
    </row>
    <row r="881635" spans="6:6" x14ac:dyDescent="0.25">
      <c r="F881635" s="195"/>
    </row>
    <row r="881636" spans="6:6" x14ac:dyDescent="0.25">
      <c r="F881636" s="195"/>
    </row>
    <row r="881637" spans="6:6" x14ac:dyDescent="0.25">
      <c r="F881637" s="195"/>
    </row>
    <row r="881638" spans="6:6" x14ac:dyDescent="0.25">
      <c r="F881638" s="195"/>
    </row>
    <row r="881639" spans="6:6" x14ac:dyDescent="0.25">
      <c r="F881639" s="195"/>
    </row>
    <row r="881640" spans="6:6" x14ac:dyDescent="0.25">
      <c r="F881640" s="195"/>
    </row>
    <row r="881641" spans="6:6" x14ac:dyDescent="0.25">
      <c r="F881641" s="195"/>
    </row>
    <row r="881642" spans="6:6" x14ac:dyDescent="0.25">
      <c r="F881642" s="195"/>
    </row>
    <row r="881643" spans="6:6" x14ac:dyDescent="0.25">
      <c r="F881643" s="195"/>
    </row>
    <row r="881644" spans="6:6" x14ac:dyDescent="0.25">
      <c r="F881644" s="195"/>
    </row>
    <row r="881645" spans="6:6" x14ac:dyDescent="0.25">
      <c r="F881645" s="195"/>
    </row>
    <row r="881646" spans="6:6" x14ac:dyDescent="0.25">
      <c r="F881646" s="195"/>
    </row>
    <row r="881647" spans="6:6" x14ac:dyDescent="0.25">
      <c r="F881647" s="195"/>
    </row>
    <row r="881648" spans="6:6" x14ac:dyDescent="0.25">
      <c r="F881648" s="195"/>
    </row>
    <row r="881649" spans="6:6" x14ac:dyDescent="0.25">
      <c r="F881649" s="195"/>
    </row>
    <row r="881650" spans="6:6" x14ac:dyDescent="0.25">
      <c r="F881650" s="195"/>
    </row>
    <row r="881651" spans="6:6" x14ac:dyDescent="0.25">
      <c r="F881651" s="195"/>
    </row>
    <row r="881652" spans="6:6" x14ac:dyDescent="0.25">
      <c r="F881652" s="195"/>
    </row>
    <row r="881653" spans="6:6" x14ac:dyDescent="0.25">
      <c r="F881653" s="195"/>
    </row>
    <row r="881654" spans="6:6" x14ac:dyDescent="0.25">
      <c r="F881654" s="195"/>
    </row>
    <row r="881655" spans="6:6" x14ac:dyDescent="0.25">
      <c r="F881655" s="195"/>
    </row>
    <row r="881656" spans="6:6" x14ac:dyDescent="0.25">
      <c r="F881656" s="195"/>
    </row>
    <row r="881657" spans="6:6" x14ac:dyDescent="0.25">
      <c r="F881657" s="195"/>
    </row>
    <row r="881658" spans="6:6" x14ac:dyDescent="0.25">
      <c r="F881658" s="195"/>
    </row>
    <row r="881659" spans="6:6" x14ac:dyDescent="0.25">
      <c r="F881659" s="195"/>
    </row>
    <row r="881660" spans="6:6" x14ac:dyDescent="0.25">
      <c r="F881660" s="195"/>
    </row>
    <row r="881661" spans="6:6" x14ac:dyDescent="0.25">
      <c r="F881661" s="195"/>
    </row>
    <row r="881662" spans="6:6" x14ac:dyDescent="0.25">
      <c r="F881662" s="195"/>
    </row>
    <row r="881663" spans="6:6" x14ac:dyDescent="0.25">
      <c r="F881663" s="195"/>
    </row>
    <row r="881664" spans="6:6" x14ac:dyDescent="0.25">
      <c r="F881664" s="195"/>
    </row>
    <row r="881665" spans="6:6" x14ac:dyDescent="0.25">
      <c r="F881665" s="195"/>
    </row>
    <row r="881666" spans="6:6" x14ac:dyDescent="0.25">
      <c r="F881666" s="195"/>
    </row>
    <row r="881667" spans="6:6" x14ac:dyDescent="0.25">
      <c r="F881667" s="195"/>
    </row>
    <row r="881668" spans="6:6" x14ac:dyDescent="0.25">
      <c r="F881668" s="195"/>
    </row>
    <row r="881669" spans="6:6" x14ac:dyDescent="0.25">
      <c r="F881669" s="195"/>
    </row>
    <row r="881670" spans="6:6" x14ac:dyDescent="0.25">
      <c r="F881670" s="195"/>
    </row>
    <row r="881671" spans="6:6" x14ac:dyDescent="0.25">
      <c r="F881671" s="195"/>
    </row>
    <row r="881672" spans="6:6" x14ac:dyDescent="0.25">
      <c r="F881672" s="195"/>
    </row>
    <row r="881673" spans="6:6" x14ac:dyDescent="0.25">
      <c r="F881673" s="195"/>
    </row>
    <row r="881674" spans="6:6" x14ac:dyDescent="0.25">
      <c r="F881674" s="195"/>
    </row>
    <row r="881675" spans="6:6" x14ac:dyDescent="0.25">
      <c r="F881675" s="195"/>
    </row>
    <row r="881676" spans="6:6" x14ac:dyDescent="0.25">
      <c r="F881676" s="195"/>
    </row>
    <row r="881677" spans="6:6" x14ac:dyDescent="0.25">
      <c r="F881677" s="195"/>
    </row>
    <row r="881678" spans="6:6" x14ac:dyDescent="0.25">
      <c r="F881678" s="195"/>
    </row>
    <row r="881679" spans="6:6" x14ac:dyDescent="0.25">
      <c r="F881679" s="195"/>
    </row>
    <row r="881680" spans="6:6" x14ac:dyDescent="0.25">
      <c r="F881680" s="195"/>
    </row>
    <row r="881681" spans="6:6" x14ac:dyDescent="0.25">
      <c r="F881681" s="195"/>
    </row>
    <row r="881682" spans="6:6" x14ac:dyDescent="0.25">
      <c r="F881682" s="195"/>
    </row>
    <row r="881683" spans="6:6" x14ac:dyDescent="0.25">
      <c r="F881683" s="195"/>
    </row>
    <row r="881684" spans="6:6" x14ac:dyDescent="0.25">
      <c r="F881684" s="195"/>
    </row>
    <row r="881685" spans="6:6" x14ac:dyDescent="0.25">
      <c r="F881685" s="195"/>
    </row>
    <row r="881686" spans="6:6" x14ac:dyDescent="0.25">
      <c r="F881686" s="195"/>
    </row>
    <row r="881687" spans="6:6" x14ac:dyDescent="0.25">
      <c r="F881687" s="195"/>
    </row>
    <row r="881688" spans="6:6" x14ac:dyDescent="0.25">
      <c r="F881688" s="195"/>
    </row>
    <row r="881689" spans="6:6" x14ac:dyDescent="0.25">
      <c r="F881689" s="195"/>
    </row>
    <row r="881690" spans="6:6" x14ac:dyDescent="0.25">
      <c r="F881690" s="195"/>
    </row>
    <row r="881691" spans="6:6" x14ac:dyDescent="0.25">
      <c r="F881691" s="195"/>
    </row>
    <row r="881692" spans="6:6" x14ac:dyDescent="0.25">
      <c r="F881692" s="195"/>
    </row>
    <row r="881693" spans="6:6" x14ac:dyDescent="0.25">
      <c r="F881693" s="195"/>
    </row>
    <row r="881694" spans="6:6" x14ac:dyDescent="0.25">
      <c r="F881694" s="195"/>
    </row>
    <row r="881695" spans="6:6" x14ac:dyDescent="0.25">
      <c r="F881695" s="195"/>
    </row>
    <row r="881696" spans="6:6" x14ac:dyDescent="0.25">
      <c r="F881696" s="195"/>
    </row>
    <row r="881697" spans="6:6" x14ac:dyDescent="0.25">
      <c r="F881697" s="195"/>
    </row>
    <row r="881698" spans="6:6" x14ac:dyDescent="0.25">
      <c r="F881698" s="195"/>
    </row>
    <row r="881699" spans="6:6" x14ac:dyDescent="0.25">
      <c r="F881699" s="195"/>
    </row>
    <row r="881700" spans="6:6" x14ac:dyDescent="0.25">
      <c r="F881700" s="195"/>
    </row>
    <row r="881701" spans="6:6" x14ac:dyDescent="0.25">
      <c r="F881701" s="195"/>
    </row>
    <row r="881702" spans="6:6" x14ac:dyDescent="0.25">
      <c r="F881702" s="195"/>
    </row>
    <row r="881703" spans="6:6" x14ac:dyDescent="0.25">
      <c r="F881703" s="195"/>
    </row>
    <row r="881704" spans="6:6" x14ac:dyDescent="0.25">
      <c r="F881704" s="195"/>
    </row>
    <row r="881705" spans="6:6" x14ac:dyDescent="0.25">
      <c r="F881705" s="195"/>
    </row>
    <row r="881706" spans="6:6" x14ac:dyDescent="0.25">
      <c r="F881706" s="195"/>
    </row>
    <row r="881707" spans="6:6" x14ac:dyDescent="0.25">
      <c r="F881707" s="195"/>
    </row>
    <row r="881708" spans="6:6" x14ac:dyDescent="0.25">
      <c r="F881708" s="195"/>
    </row>
    <row r="881709" spans="6:6" x14ac:dyDescent="0.25">
      <c r="F881709" s="195"/>
    </row>
    <row r="881710" spans="6:6" x14ac:dyDescent="0.25">
      <c r="F881710" s="195"/>
    </row>
    <row r="881711" spans="6:6" x14ac:dyDescent="0.25">
      <c r="F881711" s="195"/>
    </row>
    <row r="881712" spans="6:6" x14ac:dyDescent="0.25">
      <c r="F881712" s="195"/>
    </row>
    <row r="881713" spans="6:6" x14ac:dyDescent="0.25">
      <c r="F881713" s="195"/>
    </row>
    <row r="881714" spans="6:6" x14ac:dyDescent="0.25">
      <c r="F881714" s="195"/>
    </row>
    <row r="881715" spans="6:6" x14ac:dyDescent="0.25">
      <c r="F881715" s="195"/>
    </row>
    <row r="881716" spans="6:6" x14ac:dyDescent="0.25">
      <c r="F881716" s="195"/>
    </row>
    <row r="881717" spans="6:6" x14ac:dyDescent="0.25">
      <c r="F881717" s="195"/>
    </row>
    <row r="881718" spans="6:6" x14ac:dyDescent="0.25">
      <c r="F881718" s="195"/>
    </row>
    <row r="881719" spans="6:6" x14ac:dyDescent="0.25">
      <c r="F881719" s="195"/>
    </row>
    <row r="881720" spans="6:6" x14ac:dyDescent="0.25">
      <c r="F881720" s="195"/>
    </row>
    <row r="881721" spans="6:6" x14ac:dyDescent="0.25">
      <c r="F881721" s="195"/>
    </row>
    <row r="881722" spans="6:6" x14ac:dyDescent="0.25">
      <c r="F881722" s="195"/>
    </row>
    <row r="881723" spans="6:6" x14ac:dyDescent="0.25">
      <c r="F881723" s="195"/>
    </row>
    <row r="881724" spans="6:6" x14ac:dyDescent="0.25">
      <c r="F881724" s="195"/>
    </row>
    <row r="881725" spans="6:6" x14ac:dyDescent="0.25">
      <c r="F881725" s="195"/>
    </row>
    <row r="881726" spans="6:6" x14ac:dyDescent="0.25">
      <c r="F881726" s="195"/>
    </row>
    <row r="881727" spans="6:6" x14ac:dyDescent="0.25">
      <c r="F881727" s="195"/>
    </row>
    <row r="881728" spans="6:6" x14ac:dyDescent="0.25">
      <c r="F881728" s="195"/>
    </row>
    <row r="881729" spans="6:6" x14ac:dyDescent="0.25">
      <c r="F881729" s="195"/>
    </row>
    <row r="881730" spans="6:6" x14ac:dyDescent="0.25">
      <c r="F881730" s="195"/>
    </row>
    <row r="881731" spans="6:6" x14ac:dyDescent="0.25">
      <c r="F881731" s="195"/>
    </row>
    <row r="881732" spans="6:6" x14ac:dyDescent="0.25">
      <c r="F881732" s="195"/>
    </row>
    <row r="881733" spans="6:6" x14ac:dyDescent="0.25">
      <c r="F881733" s="195"/>
    </row>
    <row r="881734" spans="6:6" x14ac:dyDescent="0.25">
      <c r="F881734" s="195"/>
    </row>
    <row r="881735" spans="6:6" x14ac:dyDescent="0.25">
      <c r="F881735" s="195"/>
    </row>
    <row r="881736" spans="6:6" x14ac:dyDescent="0.25">
      <c r="F881736" s="195"/>
    </row>
    <row r="881737" spans="6:6" x14ac:dyDescent="0.25">
      <c r="F881737" s="195"/>
    </row>
    <row r="881738" spans="6:6" x14ac:dyDescent="0.25">
      <c r="F881738" s="195"/>
    </row>
    <row r="881739" spans="6:6" x14ac:dyDescent="0.25">
      <c r="F881739" s="195"/>
    </row>
    <row r="881740" spans="6:6" x14ac:dyDescent="0.25">
      <c r="F881740" s="195"/>
    </row>
    <row r="881741" spans="6:6" x14ac:dyDescent="0.25">
      <c r="F881741" s="195"/>
    </row>
    <row r="881742" spans="6:6" x14ac:dyDescent="0.25">
      <c r="F881742" s="195"/>
    </row>
    <row r="881743" spans="6:6" x14ac:dyDescent="0.25">
      <c r="F881743" s="195"/>
    </row>
    <row r="881744" spans="6:6" x14ac:dyDescent="0.25">
      <c r="F881744" s="195"/>
    </row>
    <row r="881745" spans="6:6" x14ac:dyDescent="0.25">
      <c r="F881745" s="195"/>
    </row>
    <row r="881746" spans="6:6" x14ac:dyDescent="0.25">
      <c r="F881746" s="195"/>
    </row>
    <row r="881747" spans="6:6" x14ac:dyDescent="0.25">
      <c r="F881747" s="195"/>
    </row>
    <row r="881748" spans="6:6" x14ac:dyDescent="0.25">
      <c r="F881748" s="195"/>
    </row>
    <row r="881749" spans="6:6" x14ac:dyDescent="0.25">
      <c r="F881749" s="195"/>
    </row>
    <row r="881750" spans="6:6" x14ac:dyDescent="0.25">
      <c r="F881750" s="195"/>
    </row>
    <row r="881751" spans="6:6" x14ac:dyDescent="0.25">
      <c r="F881751" s="195"/>
    </row>
    <row r="881752" spans="6:6" x14ac:dyDescent="0.25">
      <c r="F881752" s="195"/>
    </row>
    <row r="881753" spans="6:6" x14ac:dyDescent="0.25">
      <c r="F881753" s="195"/>
    </row>
    <row r="881754" spans="6:6" x14ac:dyDescent="0.25">
      <c r="F881754" s="195"/>
    </row>
    <row r="881755" spans="6:6" x14ac:dyDescent="0.25">
      <c r="F881755" s="195"/>
    </row>
    <row r="881756" spans="6:6" x14ac:dyDescent="0.25">
      <c r="F881756" s="195"/>
    </row>
    <row r="881757" spans="6:6" x14ac:dyDescent="0.25">
      <c r="F881757" s="195"/>
    </row>
    <row r="881758" spans="6:6" x14ac:dyDescent="0.25">
      <c r="F881758" s="195"/>
    </row>
    <row r="881759" spans="6:6" x14ac:dyDescent="0.25">
      <c r="F881759" s="195"/>
    </row>
    <row r="881760" spans="6:6" x14ac:dyDescent="0.25">
      <c r="F881760" s="195"/>
    </row>
    <row r="881761" spans="6:6" x14ac:dyDescent="0.25">
      <c r="F881761" s="195"/>
    </row>
    <row r="881762" spans="6:6" x14ac:dyDescent="0.25">
      <c r="F881762" s="195"/>
    </row>
    <row r="881763" spans="6:6" x14ac:dyDescent="0.25">
      <c r="F881763" s="195"/>
    </row>
    <row r="881764" spans="6:6" x14ac:dyDescent="0.25">
      <c r="F881764" s="195"/>
    </row>
    <row r="881765" spans="6:6" x14ac:dyDescent="0.25">
      <c r="F881765" s="195"/>
    </row>
    <row r="881766" spans="6:6" x14ac:dyDescent="0.25">
      <c r="F881766" s="195"/>
    </row>
    <row r="881767" spans="6:6" x14ac:dyDescent="0.25">
      <c r="F881767" s="195"/>
    </row>
    <row r="881768" spans="6:6" x14ac:dyDescent="0.25">
      <c r="F881768" s="195"/>
    </row>
    <row r="881769" spans="6:6" x14ac:dyDescent="0.25">
      <c r="F881769" s="195"/>
    </row>
    <row r="881770" spans="6:6" x14ac:dyDescent="0.25">
      <c r="F881770" s="195"/>
    </row>
    <row r="881771" spans="6:6" x14ac:dyDescent="0.25">
      <c r="F881771" s="195"/>
    </row>
    <row r="881772" spans="6:6" x14ac:dyDescent="0.25">
      <c r="F881772" s="195"/>
    </row>
    <row r="881773" spans="6:6" x14ac:dyDescent="0.25">
      <c r="F881773" s="195"/>
    </row>
    <row r="881774" spans="6:6" x14ac:dyDescent="0.25">
      <c r="F881774" s="195"/>
    </row>
    <row r="881775" spans="6:6" x14ac:dyDescent="0.25">
      <c r="F881775" s="195"/>
    </row>
    <row r="881776" spans="6:6" x14ac:dyDescent="0.25">
      <c r="F881776" s="195"/>
    </row>
    <row r="881777" spans="6:6" x14ac:dyDescent="0.25">
      <c r="F881777" s="195"/>
    </row>
    <row r="881778" spans="6:6" x14ac:dyDescent="0.25">
      <c r="F881778" s="195"/>
    </row>
    <row r="881779" spans="6:6" x14ac:dyDescent="0.25">
      <c r="F881779" s="195"/>
    </row>
    <row r="881780" spans="6:6" x14ac:dyDescent="0.25">
      <c r="F881780" s="195"/>
    </row>
    <row r="881781" spans="6:6" x14ac:dyDescent="0.25">
      <c r="F881781" s="195"/>
    </row>
    <row r="881782" spans="6:6" x14ac:dyDescent="0.25">
      <c r="F881782" s="195"/>
    </row>
    <row r="881783" spans="6:6" x14ac:dyDescent="0.25">
      <c r="F881783" s="195"/>
    </row>
    <row r="881784" spans="6:6" x14ac:dyDescent="0.25">
      <c r="F881784" s="195"/>
    </row>
    <row r="881785" spans="6:6" x14ac:dyDescent="0.25">
      <c r="F881785" s="195"/>
    </row>
    <row r="881786" spans="6:6" x14ac:dyDescent="0.25">
      <c r="F881786" s="195"/>
    </row>
    <row r="881787" spans="6:6" x14ac:dyDescent="0.25">
      <c r="F881787" s="195"/>
    </row>
    <row r="881788" spans="6:6" x14ac:dyDescent="0.25">
      <c r="F881788" s="195"/>
    </row>
    <row r="881789" spans="6:6" x14ac:dyDescent="0.25">
      <c r="F881789" s="195"/>
    </row>
    <row r="881790" spans="6:6" x14ac:dyDescent="0.25">
      <c r="F881790" s="195"/>
    </row>
    <row r="881791" spans="6:6" x14ac:dyDescent="0.25">
      <c r="F881791" s="195"/>
    </row>
    <row r="881792" spans="6:6" x14ac:dyDescent="0.25">
      <c r="F881792" s="195"/>
    </row>
    <row r="881793" spans="6:6" x14ac:dyDescent="0.25">
      <c r="F881793" s="195"/>
    </row>
    <row r="881794" spans="6:6" x14ac:dyDescent="0.25">
      <c r="F881794" s="195"/>
    </row>
    <row r="881795" spans="6:6" x14ac:dyDescent="0.25">
      <c r="F881795" s="195"/>
    </row>
    <row r="881796" spans="6:6" x14ac:dyDescent="0.25">
      <c r="F881796" s="195"/>
    </row>
    <row r="881797" spans="6:6" x14ac:dyDescent="0.25">
      <c r="F881797" s="195"/>
    </row>
    <row r="881798" spans="6:6" x14ac:dyDescent="0.25">
      <c r="F881798" s="195"/>
    </row>
    <row r="881799" spans="6:6" x14ac:dyDescent="0.25">
      <c r="F881799" s="195"/>
    </row>
    <row r="881800" spans="6:6" x14ac:dyDescent="0.25">
      <c r="F881800" s="195"/>
    </row>
    <row r="881801" spans="6:6" x14ac:dyDescent="0.25">
      <c r="F881801" s="195"/>
    </row>
    <row r="881802" spans="6:6" x14ac:dyDescent="0.25">
      <c r="F881802" s="195"/>
    </row>
    <row r="881803" spans="6:6" x14ac:dyDescent="0.25">
      <c r="F881803" s="195"/>
    </row>
    <row r="881804" spans="6:6" x14ac:dyDescent="0.25">
      <c r="F881804" s="195"/>
    </row>
    <row r="881805" spans="6:6" x14ac:dyDescent="0.25">
      <c r="F881805" s="195"/>
    </row>
    <row r="881806" spans="6:6" x14ac:dyDescent="0.25">
      <c r="F881806" s="195"/>
    </row>
    <row r="881807" spans="6:6" x14ac:dyDescent="0.25">
      <c r="F881807" s="195"/>
    </row>
    <row r="881808" spans="6:6" x14ac:dyDescent="0.25">
      <c r="F881808" s="195"/>
    </row>
    <row r="881809" spans="6:6" x14ac:dyDescent="0.25">
      <c r="F881809" s="195"/>
    </row>
    <row r="881810" spans="6:6" x14ac:dyDescent="0.25">
      <c r="F881810" s="195"/>
    </row>
    <row r="881811" spans="6:6" x14ac:dyDescent="0.25">
      <c r="F881811" s="195"/>
    </row>
    <row r="881812" spans="6:6" x14ac:dyDescent="0.25">
      <c r="F881812" s="195"/>
    </row>
    <row r="881813" spans="6:6" x14ac:dyDescent="0.25">
      <c r="F881813" s="195"/>
    </row>
    <row r="881814" spans="6:6" x14ac:dyDescent="0.25">
      <c r="F881814" s="195"/>
    </row>
    <row r="881815" spans="6:6" x14ac:dyDescent="0.25">
      <c r="F881815" s="195"/>
    </row>
    <row r="881816" spans="6:6" x14ac:dyDescent="0.25">
      <c r="F881816" s="195"/>
    </row>
    <row r="881817" spans="6:6" x14ac:dyDescent="0.25">
      <c r="F881817" s="195"/>
    </row>
    <row r="881818" spans="6:6" x14ac:dyDescent="0.25">
      <c r="F881818" s="195"/>
    </row>
    <row r="881819" spans="6:6" x14ac:dyDescent="0.25">
      <c r="F881819" s="195"/>
    </row>
    <row r="881820" spans="6:6" x14ac:dyDescent="0.25">
      <c r="F881820" s="195"/>
    </row>
    <row r="881821" spans="6:6" x14ac:dyDescent="0.25">
      <c r="F881821" s="195"/>
    </row>
    <row r="881822" spans="6:6" x14ac:dyDescent="0.25">
      <c r="F881822" s="195"/>
    </row>
    <row r="881823" spans="6:6" x14ac:dyDescent="0.25">
      <c r="F881823" s="195"/>
    </row>
    <row r="881824" spans="6:6" x14ac:dyDescent="0.25">
      <c r="F881824" s="195"/>
    </row>
    <row r="881825" spans="6:6" x14ac:dyDescent="0.25">
      <c r="F881825" s="195"/>
    </row>
    <row r="881826" spans="6:6" x14ac:dyDescent="0.25">
      <c r="F881826" s="195"/>
    </row>
    <row r="881827" spans="6:6" x14ac:dyDescent="0.25">
      <c r="F881827" s="195"/>
    </row>
    <row r="881828" spans="6:6" x14ac:dyDescent="0.25">
      <c r="F881828" s="195"/>
    </row>
    <row r="881829" spans="6:6" x14ac:dyDescent="0.25">
      <c r="F881829" s="195"/>
    </row>
    <row r="881830" spans="6:6" x14ac:dyDescent="0.25">
      <c r="F881830" s="195"/>
    </row>
    <row r="881831" spans="6:6" x14ac:dyDescent="0.25">
      <c r="F881831" s="195"/>
    </row>
    <row r="881832" spans="6:6" x14ac:dyDescent="0.25">
      <c r="F881832" s="195"/>
    </row>
    <row r="881833" spans="6:6" x14ac:dyDescent="0.25">
      <c r="F881833" s="195"/>
    </row>
    <row r="881834" spans="6:6" x14ac:dyDescent="0.25">
      <c r="F881834" s="195"/>
    </row>
    <row r="881835" spans="6:6" x14ac:dyDescent="0.25">
      <c r="F881835" s="195"/>
    </row>
    <row r="881836" spans="6:6" x14ac:dyDescent="0.25">
      <c r="F881836" s="195"/>
    </row>
    <row r="881837" spans="6:6" x14ac:dyDescent="0.25">
      <c r="F881837" s="195"/>
    </row>
    <row r="881838" spans="6:6" x14ac:dyDescent="0.25">
      <c r="F881838" s="195"/>
    </row>
    <row r="881839" spans="6:6" x14ac:dyDescent="0.25">
      <c r="F881839" s="195"/>
    </row>
    <row r="881840" spans="6:6" x14ac:dyDescent="0.25">
      <c r="F881840" s="195"/>
    </row>
    <row r="881841" spans="6:6" x14ac:dyDescent="0.25">
      <c r="F881841" s="195"/>
    </row>
    <row r="881842" spans="6:6" x14ac:dyDescent="0.25">
      <c r="F881842" s="195"/>
    </row>
    <row r="881843" spans="6:6" x14ac:dyDescent="0.25">
      <c r="F881843" s="195"/>
    </row>
    <row r="881844" spans="6:6" x14ac:dyDescent="0.25">
      <c r="F881844" s="195"/>
    </row>
    <row r="881845" spans="6:6" x14ac:dyDescent="0.25">
      <c r="F881845" s="195"/>
    </row>
    <row r="881846" spans="6:6" x14ac:dyDescent="0.25">
      <c r="F881846" s="195"/>
    </row>
    <row r="881847" spans="6:6" x14ac:dyDescent="0.25">
      <c r="F881847" s="195"/>
    </row>
    <row r="881848" spans="6:6" x14ac:dyDescent="0.25">
      <c r="F881848" s="195"/>
    </row>
    <row r="881849" spans="6:6" x14ac:dyDescent="0.25">
      <c r="F881849" s="195"/>
    </row>
    <row r="881850" spans="6:6" x14ac:dyDescent="0.25">
      <c r="F881850" s="195"/>
    </row>
    <row r="881851" spans="6:6" x14ac:dyDescent="0.25">
      <c r="F881851" s="195"/>
    </row>
    <row r="881852" spans="6:6" x14ac:dyDescent="0.25">
      <c r="F881852" s="195"/>
    </row>
    <row r="881853" spans="6:6" x14ac:dyDescent="0.25">
      <c r="F881853" s="195"/>
    </row>
    <row r="881854" spans="6:6" x14ac:dyDescent="0.25">
      <c r="F881854" s="195"/>
    </row>
    <row r="881855" spans="6:6" x14ac:dyDescent="0.25">
      <c r="F881855" s="195"/>
    </row>
    <row r="881856" spans="6:6" x14ac:dyDescent="0.25">
      <c r="F881856" s="195"/>
    </row>
    <row r="881857" spans="6:6" x14ac:dyDescent="0.25">
      <c r="F881857" s="195"/>
    </row>
    <row r="881858" spans="6:6" x14ac:dyDescent="0.25">
      <c r="F881858" s="195"/>
    </row>
    <row r="881859" spans="6:6" x14ac:dyDescent="0.25">
      <c r="F881859" s="195"/>
    </row>
    <row r="881860" spans="6:6" x14ac:dyDescent="0.25">
      <c r="F881860" s="195"/>
    </row>
    <row r="881861" spans="6:6" x14ac:dyDescent="0.25">
      <c r="F881861" s="195"/>
    </row>
    <row r="881862" spans="6:6" x14ac:dyDescent="0.25">
      <c r="F881862" s="195"/>
    </row>
    <row r="881863" spans="6:6" x14ac:dyDescent="0.25">
      <c r="F881863" s="195"/>
    </row>
    <row r="881864" spans="6:6" x14ac:dyDescent="0.25">
      <c r="F881864" s="195"/>
    </row>
    <row r="881865" spans="6:6" x14ac:dyDescent="0.25">
      <c r="F881865" s="195"/>
    </row>
    <row r="881866" spans="6:6" x14ac:dyDescent="0.25">
      <c r="F881866" s="195"/>
    </row>
    <row r="881867" spans="6:6" x14ac:dyDescent="0.25">
      <c r="F881867" s="195"/>
    </row>
    <row r="881868" spans="6:6" x14ac:dyDescent="0.25">
      <c r="F881868" s="195"/>
    </row>
    <row r="881869" spans="6:6" x14ac:dyDescent="0.25">
      <c r="F881869" s="195"/>
    </row>
    <row r="881870" spans="6:6" x14ac:dyDescent="0.25">
      <c r="F881870" s="195"/>
    </row>
    <row r="881871" spans="6:6" x14ac:dyDescent="0.25">
      <c r="F881871" s="195"/>
    </row>
    <row r="881872" spans="6:6" x14ac:dyDescent="0.25">
      <c r="F881872" s="195"/>
    </row>
    <row r="881873" spans="6:6" x14ac:dyDescent="0.25">
      <c r="F881873" s="195"/>
    </row>
    <row r="881874" spans="6:6" x14ac:dyDescent="0.25">
      <c r="F881874" s="195"/>
    </row>
    <row r="881875" spans="6:6" x14ac:dyDescent="0.25">
      <c r="F881875" s="195"/>
    </row>
    <row r="881876" spans="6:6" x14ac:dyDescent="0.25">
      <c r="F881876" s="195"/>
    </row>
    <row r="881877" spans="6:6" x14ac:dyDescent="0.25">
      <c r="F881877" s="195"/>
    </row>
    <row r="881878" spans="6:6" x14ac:dyDescent="0.25">
      <c r="F881878" s="195"/>
    </row>
    <row r="881879" spans="6:6" x14ac:dyDescent="0.25">
      <c r="F881879" s="195"/>
    </row>
    <row r="881880" spans="6:6" x14ac:dyDescent="0.25">
      <c r="F881880" s="195"/>
    </row>
    <row r="881881" spans="6:6" x14ac:dyDescent="0.25">
      <c r="F881881" s="195"/>
    </row>
    <row r="881882" spans="6:6" x14ac:dyDescent="0.25">
      <c r="F881882" s="195"/>
    </row>
    <row r="881883" spans="6:6" x14ac:dyDescent="0.25">
      <c r="F881883" s="195"/>
    </row>
    <row r="881884" spans="6:6" x14ac:dyDescent="0.25">
      <c r="F881884" s="195"/>
    </row>
    <row r="881885" spans="6:6" x14ac:dyDescent="0.25">
      <c r="F881885" s="195"/>
    </row>
    <row r="881886" spans="6:6" x14ac:dyDescent="0.25">
      <c r="F881886" s="195"/>
    </row>
    <row r="881887" spans="6:6" x14ac:dyDescent="0.25">
      <c r="F881887" s="195"/>
    </row>
    <row r="881888" spans="6:6" x14ac:dyDescent="0.25">
      <c r="F881888" s="195"/>
    </row>
    <row r="881889" spans="6:6" x14ac:dyDescent="0.25">
      <c r="F881889" s="195"/>
    </row>
    <row r="881890" spans="6:6" x14ac:dyDescent="0.25">
      <c r="F881890" s="195"/>
    </row>
    <row r="881891" spans="6:6" x14ac:dyDescent="0.25">
      <c r="F881891" s="195"/>
    </row>
    <row r="881892" spans="6:6" x14ac:dyDescent="0.25">
      <c r="F881892" s="195"/>
    </row>
    <row r="881893" spans="6:6" x14ac:dyDescent="0.25">
      <c r="F881893" s="195"/>
    </row>
    <row r="881894" spans="6:6" x14ac:dyDescent="0.25">
      <c r="F881894" s="195"/>
    </row>
    <row r="881895" spans="6:6" x14ac:dyDescent="0.25">
      <c r="F881895" s="195"/>
    </row>
    <row r="881896" spans="6:6" x14ac:dyDescent="0.25">
      <c r="F881896" s="195"/>
    </row>
    <row r="881897" spans="6:6" x14ac:dyDescent="0.25">
      <c r="F881897" s="195"/>
    </row>
    <row r="881898" spans="6:6" x14ac:dyDescent="0.25">
      <c r="F881898" s="195"/>
    </row>
    <row r="881899" spans="6:6" x14ac:dyDescent="0.25">
      <c r="F881899" s="195"/>
    </row>
    <row r="881900" spans="6:6" x14ac:dyDescent="0.25">
      <c r="F881900" s="195"/>
    </row>
    <row r="881901" spans="6:6" x14ac:dyDescent="0.25">
      <c r="F881901" s="195"/>
    </row>
    <row r="881902" spans="6:6" x14ac:dyDescent="0.25">
      <c r="F881902" s="195"/>
    </row>
    <row r="881903" spans="6:6" x14ac:dyDescent="0.25">
      <c r="F881903" s="195"/>
    </row>
    <row r="881904" spans="6:6" x14ac:dyDescent="0.25">
      <c r="F881904" s="195"/>
    </row>
    <row r="881905" spans="6:6" x14ac:dyDescent="0.25">
      <c r="F881905" s="195"/>
    </row>
    <row r="881906" spans="6:6" x14ac:dyDescent="0.25">
      <c r="F881906" s="195"/>
    </row>
    <row r="881907" spans="6:6" x14ac:dyDescent="0.25">
      <c r="F881907" s="195"/>
    </row>
    <row r="881908" spans="6:6" x14ac:dyDescent="0.25">
      <c r="F881908" s="195"/>
    </row>
    <row r="881909" spans="6:6" x14ac:dyDescent="0.25">
      <c r="F881909" s="195"/>
    </row>
    <row r="881910" spans="6:6" x14ac:dyDescent="0.25">
      <c r="F881910" s="195"/>
    </row>
    <row r="881911" spans="6:6" x14ac:dyDescent="0.25">
      <c r="F881911" s="195"/>
    </row>
    <row r="881912" spans="6:6" x14ac:dyDescent="0.25">
      <c r="F881912" s="195"/>
    </row>
    <row r="881913" spans="6:6" x14ac:dyDescent="0.25">
      <c r="F881913" s="195"/>
    </row>
    <row r="881914" spans="6:6" x14ac:dyDescent="0.25">
      <c r="F881914" s="195"/>
    </row>
    <row r="881915" spans="6:6" x14ac:dyDescent="0.25">
      <c r="F881915" s="195"/>
    </row>
    <row r="881916" spans="6:6" x14ac:dyDescent="0.25">
      <c r="F881916" s="195"/>
    </row>
    <row r="881917" spans="6:6" x14ac:dyDescent="0.25">
      <c r="F881917" s="195"/>
    </row>
    <row r="881918" spans="6:6" x14ac:dyDescent="0.25">
      <c r="F881918" s="195"/>
    </row>
    <row r="881919" spans="6:6" x14ac:dyDescent="0.25">
      <c r="F881919" s="195"/>
    </row>
    <row r="881920" spans="6:6" x14ac:dyDescent="0.25">
      <c r="F881920" s="195"/>
    </row>
    <row r="887038" spans="6:6" x14ac:dyDescent="0.25">
      <c r="F887038" s="195"/>
    </row>
    <row r="887039" spans="6:6" x14ac:dyDescent="0.25">
      <c r="F887039" s="195"/>
    </row>
    <row r="887040" spans="6:6" x14ac:dyDescent="0.25">
      <c r="F887040" s="195"/>
    </row>
    <row r="887041" spans="6:6" x14ac:dyDescent="0.25">
      <c r="F887041" s="195"/>
    </row>
    <row r="887042" spans="6:6" x14ac:dyDescent="0.25">
      <c r="F887042" s="195"/>
    </row>
    <row r="887043" spans="6:6" x14ac:dyDescent="0.25">
      <c r="F887043" s="195"/>
    </row>
    <row r="887044" spans="6:6" x14ac:dyDescent="0.25">
      <c r="F887044" s="195"/>
    </row>
    <row r="887045" spans="6:6" x14ac:dyDescent="0.25">
      <c r="F887045" s="195"/>
    </row>
    <row r="887046" spans="6:6" x14ac:dyDescent="0.25">
      <c r="F887046" s="195"/>
    </row>
    <row r="887047" spans="6:6" x14ac:dyDescent="0.25">
      <c r="F887047" s="195"/>
    </row>
    <row r="887048" spans="6:6" x14ac:dyDescent="0.25">
      <c r="F887048" s="195"/>
    </row>
    <row r="887049" spans="6:6" x14ac:dyDescent="0.25">
      <c r="F887049" s="195"/>
    </row>
    <row r="887050" spans="6:6" x14ac:dyDescent="0.25">
      <c r="F887050" s="195"/>
    </row>
    <row r="887051" spans="6:6" x14ac:dyDescent="0.25">
      <c r="F887051" s="195"/>
    </row>
    <row r="887052" spans="6:6" x14ac:dyDescent="0.25">
      <c r="F887052" s="195"/>
    </row>
    <row r="887053" spans="6:6" x14ac:dyDescent="0.25">
      <c r="F887053" s="195"/>
    </row>
    <row r="887054" spans="6:6" x14ac:dyDescent="0.25">
      <c r="F887054" s="195"/>
    </row>
    <row r="887055" spans="6:6" x14ac:dyDescent="0.25">
      <c r="F887055" s="195"/>
    </row>
    <row r="887056" spans="6:6" x14ac:dyDescent="0.25">
      <c r="F887056" s="195"/>
    </row>
    <row r="887057" spans="6:6" x14ac:dyDescent="0.25">
      <c r="F887057" s="195"/>
    </row>
    <row r="887058" spans="6:6" x14ac:dyDescent="0.25">
      <c r="F887058" s="195"/>
    </row>
    <row r="887059" spans="6:6" x14ac:dyDescent="0.25">
      <c r="F887059" s="195"/>
    </row>
    <row r="887060" spans="6:6" x14ac:dyDescent="0.25">
      <c r="F887060" s="195"/>
    </row>
    <row r="887061" spans="6:6" x14ac:dyDescent="0.25">
      <c r="F887061" s="195"/>
    </row>
    <row r="887062" spans="6:6" x14ac:dyDescent="0.25">
      <c r="F887062" s="195"/>
    </row>
    <row r="887063" spans="6:6" x14ac:dyDescent="0.25">
      <c r="F887063" s="195"/>
    </row>
    <row r="887064" spans="6:6" x14ac:dyDescent="0.25">
      <c r="F887064" s="195"/>
    </row>
    <row r="887065" spans="6:6" x14ac:dyDescent="0.25">
      <c r="F887065" s="195"/>
    </row>
    <row r="887066" spans="6:6" x14ac:dyDescent="0.25">
      <c r="F887066" s="195"/>
    </row>
    <row r="887067" spans="6:6" x14ac:dyDescent="0.25">
      <c r="F887067" s="195"/>
    </row>
    <row r="887068" spans="6:6" x14ac:dyDescent="0.25">
      <c r="F887068" s="195"/>
    </row>
    <row r="887069" spans="6:6" x14ac:dyDescent="0.25">
      <c r="F887069" s="195"/>
    </row>
    <row r="887070" spans="6:6" x14ac:dyDescent="0.25">
      <c r="F887070" s="195"/>
    </row>
    <row r="887071" spans="6:6" x14ac:dyDescent="0.25">
      <c r="F887071" s="195"/>
    </row>
    <row r="887072" spans="6:6" x14ac:dyDescent="0.25">
      <c r="F887072" s="195"/>
    </row>
    <row r="887073" spans="6:6" x14ac:dyDescent="0.25">
      <c r="F887073" s="195"/>
    </row>
    <row r="887074" spans="6:6" x14ac:dyDescent="0.25">
      <c r="F887074" s="195"/>
    </row>
    <row r="887075" spans="6:6" x14ac:dyDescent="0.25">
      <c r="F887075" s="195"/>
    </row>
    <row r="887076" spans="6:6" x14ac:dyDescent="0.25">
      <c r="F887076" s="195"/>
    </row>
    <row r="887077" spans="6:6" x14ac:dyDescent="0.25">
      <c r="F887077" s="195"/>
    </row>
    <row r="887078" spans="6:6" x14ac:dyDescent="0.25">
      <c r="F887078" s="195"/>
    </row>
    <row r="887079" spans="6:6" x14ac:dyDescent="0.25">
      <c r="F887079" s="195"/>
    </row>
    <row r="887080" spans="6:6" x14ac:dyDescent="0.25">
      <c r="F887080" s="195"/>
    </row>
    <row r="887081" spans="6:6" x14ac:dyDescent="0.25">
      <c r="F887081" s="195"/>
    </row>
    <row r="887082" spans="6:6" x14ac:dyDescent="0.25">
      <c r="F887082" s="195"/>
    </row>
    <row r="887083" spans="6:6" x14ac:dyDescent="0.25">
      <c r="F887083" s="195"/>
    </row>
    <row r="887084" spans="6:6" x14ac:dyDescent="0.25">
      <c r="F887084" s="195"/>
    </row>
    <row r="887085" spans="6:6" x14ac:dyDescent="0.25">
      <c r="F887085" s="195"/>
    </row>
    <row r="887086" spans="6:6" x14ac:dyDescent="0.25">
      <c r="F887086" s="195"/>
    </row>
    <row r="887087" spans="6:6" x14ac:dyDescent="0.25">
      <c r="F887087" s="195"/>
    </row>
    <row r="887088" spans="6:6" x14ac:dyDescent="0.25">
      <c r="F887088" s="195"/>
    </row>
    <row r="887089" spans="6:6" x14ac:dyDescent="0.25">
      <c r="F887089" s="195"/>
    </row>
    <row r="887090" spans="6:6" x14ac:dyDescent="0.25">
      <c r="F887090" s="195"/>
    </row>
    <row r="887091" spans="6:6" x14ac:dyDescent="0.25">
      <c r="F887091" s="195"/>
    </row>
    <row r="887092" spans="6:6" x14ac:dyDescent="0.25">
      <c r="F887092" s="195"/>
    </row>
    <row r="887093" spans="6:6" x14ac:dyDescent="0.25">
      <c r="F887093" s="195"/>
    </row>
    <row r="887094" spans="6:6" x14ac:dyDescent="0.25">
      <c r="F887094" s="195"/>
    </row>
    <row r="887095" spans="6:6" x14ac:dyDescent="0.25">
      <c r="F887095" s="195"/>
    </row>
    <row r="887096" spans="6:6" x14ac:dyDescent="0.25">
      <c r="F887096" s="195"/>
    </row>
    <row r="887097" spans="6:6" x14ac:dyDescent="0.25">
      <c r="F887097" s="195"/>
    </row>
    <row r="887098" spans="6:6" x14ac:dyDescent="0.25">
      <c r="F887098" s="195"/>
    </row>
    <row r="887099" spans="6:6" x14ac:dyDescent="0.25">
      <c r="F887099" s="195"/>
    </row>
    <row r="887100" spans="6:6" x14ac:dyDescent="0.25">
      <c r="F887100" s="195"/>
    </row>
    <row r="887101" spans="6:6" x14ac:dyDescent="0.25">
      <c r="F887101" s="195"/>
    </row>
    <row r="887102" spans="6:6" x14ac:dyDescent="0.25">
      <c r="F887102" s="195"/>
    </row>
    <row r="887103" spans="6:6" x14ac:dyDescent="0.25">
      <c r="F887103" s="195"/>
    </row>
    <row r="887104" spans="6:6" x14ac:dyDescent="0.25">
      <c r="F887104" s="195"/>
    </row>
    <row r="887105" spans="6:6" x14ac:dyDescent="0.25">
      <c r="F887105" s="195"/>
    </row>
    <row r="887106" spans="6:6" x14ac:dyDescent="0.25">
      <c r="F887106" s="195"/>
    </row>
    <row r="887107" spans="6:6" x14ac:dyDescent="0.25">
      <c r="F887107" s="195"/>
    </row>
    <row r="887108" spans="6:6" x14ac:dyDescent="0.25">
      <c r="F887108" s="195"/>
    </row>
    <row r="887109" spans="6:6" x14ac:dyDescent="0.25">
      <c r="F887109" s="195"/>
    </row>
    <row r="887110" spans="6:6" x14ac:dyDescent="0.25">
      <c r="F887110" s="195"/>
    </row>
    <row r="887111" spans="6:6" x14ac:dyDescent="0.25">
      <c r="F887111" s="195"/>
    </row>
    <row r="887112" spans="6:6" x14ac:dyDescent="0.25">
      <c r="F887112" s="195"/>
    </row>
    <row r="887113" spans="6:6" x14ac:dyDescent="0.25">
      <c r="F887113" s="195"/>
    </row>
    <row r="887114" spans="6:6" x14ac:dyDescent="0.25">
      <c r="F887114" s="195"/>
    </row>
    <row r="887115" spans="6:6" x14ac:dyDescent="0.25">
      <c r="F887115" s="195"/>
    </row>
    <row r="887116" spans="6:6" x14ac:dyDescent="0.25">
      <c r="F887116" s="195"/>
    </row>
    <row r="887117" spans="6:6" x14ac:dyDescent="0.25">
      <c r="F887117" s="195"/>
    </row>
    <row r="887118" spans="6:6" x14ac:dyDescent="0.25">
      <c r="F887118" s="195"/>
    </row>
    <row r="887119" spans="6:6" x14ac:dyDescent="0.25">
      <c r="F887119" s="195"/>
    </row>
    <row r="887120" spans="6:6" x14ac:dyDescent="0.25">
      <c r="F887120" s="195"/>
    </row>
    <row r="887121" spans="6:6" x14ac:dyDescent="0.25">
      <c r="F887121" s="195"/>
    </row>
    <row r="887122" spans="6:6" x14ac:dyDescent="0.25">
      <c r="F887122" s="195"/>
    </row>
    <row r="887123" spans="6:6" x14ac:dyDescent="0.25">
      <c r="F887123" s="195"/>
    </row>
    <row r="887124" spans="6:6" x14ac:dyDescent="0.25">
      <c r="F887124" s="195"/>
    </row>
    <row r="887125" spans="6:6" x14ac:dyDescent="0.25">
      <c r="F887125" s="195"/>
    </row>
    <row r="887126" spans="6:6" x14ac:dyDescent="0.25">
      <c r="F887126" s="195"/>
    </row>
    <row r="887127" spans="6:6" x14ac:dyDescent="0.25">
      <c r="F887127" s="195"/>
    </row>
    <row r="887128" spans="6:6" x14ac:dyDescent="0.25">
      <c r="F887128" s="195"/>
    </row>
    <row r="887129" spans="6:6" x14ac:dyDescent="0.25">
      <c r="F887129" s="195"/>
    </row>
    <row r="887130" spans="6:6" x14ac:dyDescent="0.25">
      <c r="F887130" s="195"/>
    </row>
    <row r="887131" spans="6:6" x14ac:dyDescent="0.25">
      <c r="F887131" s="195"/>
    </row>
    <row r="887132" spans="6:6" x14ac:dyDescent="0.25">
      <c r="F887132" s="195"/>
    </row>
    <row r="887133" spans="6:6" x14ac:dyDescent="0.25">
      <c r="F887133" s="195"/>
    </row>
    <row r="887134" spans="6:6" x14ac:dyDescent="0.25">
      <c r="F887134" s="195"/>
    </row>
    <row r="887135" spans="6:6" x14ac:dyDescent="0.25">
      <c r="F887135" s="195"/>
    </row>
    <row r="887136" spans="6:6" x14ac:dyDescent="0.25">
      <c r="F887136" s="195"/>
    </row>
    <row r="887137" spans="6:6" x14ac:dyDescent="0.25">
      <c r="F887137" s="195"/>
    </row>
    <row r="887138" spans="6:6" x14ac:dyDescent="0.25">
      <c r="F887138" s="195"/>
    </row>
    <row r="887139" spans="6:6" x14ac:dyDescent="0.25">
      <c r="F887139" s="195"/>
    </row>
    <row r="887140" spans="6:6" x14ac:dyDescent="0.25">
      <c r="F887140" s="195"/>
    </row>
    <row r="887141" spans="6:6" x14ac:dyDescent="0.25">
      <c r="F887141" s="195"/>
    </row>
    <row r="887142" spans="6:6" x14ac:dyDescent="0.25">
      <c r="F887142" s="195"/>
    </row>
    <row r="887143" spans="6:6" x14ac:dyDescent="0.25">
      <c r="F887143" s="195"/>
    </row>
    <row r="887144" spans="6:6" x14ac:dyDescent="0.25">
      <c r="F887144" s="195"/>
    </row>
    <row r="887145" spans="6:6" x14ac:dyDescent="0.25">
      <c r="F887145" s="195"/>
    </row>
    <row r="887146" spans="6:6" x14ac:dyDescent="0.25">
      <c r="F887146" s="195"/>
    </row>
    <row r="887147" spans="6:6" x14ac:dyDescent="0.25">
      <c r="F887147" s="195"/>
    </row>
    <row r="887148" spans="6:6" x14ac:dyDescent="0.25">
      <c r="F887148" s="195"/>
    </row>
    <row r="887149" spans="6:6" x14ac:dyDescent="0.25">
      <c r="F887149" s="195"/>
    </row>
    <row r="887150" spans="6:6" x14ac:dyDescent="0.25">
      <c r="F887150" s="195"/>
    </row>
    <row r="887151" spans="6:6" x14ac:dyDescent="0.25">
      <c r="F887151" s="195"/>
    </row>
    <row r="887152" spans="6:6" x14ac:dyDescent="0.25">
      <c r="F887152" s="195"/>
    </row>
    <row r="887153" spans="6:6" x14ac:dyDescent="0.25">
      <c r="F887153" s="195"/>
    </row>
    <row r="887154" spans="6:6" x14ac:dyDescent="0.25">
      <c r="F887154" s="195"/>
    </row>
    <row r="887155" spans="6:6" x14ac:dyDescent="0.25">
      <c r="F887155" s="195"/>
    </row>
    <row r="887156" spans="6:6" x14ac:dyDescent="0.25">
      <c r="F887156" s="195"/>
    </row>
    <row r="887157" spans="6:6" x14ac:dyDescent="0.25">
      <c r="F887157" s="195"/>
    </row>
    <row r="887158" spans="6:6" x14ac:dyDescent="0.25">
      <c r="F887158" s="195"/>
    </row>
    <row r="887159" spans="6:6" x14ac:dyDescent="0.25">
      <c r="F887159" s="195"/>
    </row>
    <row r="887160" spans="6:6" x14ac:dyDescent="0.25">
      <c r="F887160" s="195"/>
    </row>
    <row r="887161" spans="6:6" x14ac:dyDescent="0.25">
      <c r="F887161" s="195"/>
    </row>
    <row r="887162" spans="6:6" x14ac:dyDescent="0.25">
      <c r="F887162" s="195"/>
    </row>
    <row r="887163" spans="6:6" x14ac:dyDescent="0.25">
      <c r="F887163" s="195"/>
    </row>
    <row r="887164" spans="6:6" x14ac:dyDescent="0.25">
      <c r="F887164" s="195"/>
    </row>
    <row r="887165" spans="6:6" x14ac:dyDescent="0.25">
      <c r="F887165" s="195"/>
    </row>
    <row r="887166" spans="6:6" x14ac:dyDescent="0.25">
      <c r="F887166" s="195"/>
    </row>
    <row r="887167" spans="6:6" x14ac:dyDescent="0.25">
      <c r="F887167" s="195"/>
    </row>
    <row r="887168" spans="6:6" x14ac:dyDescent="0.25">
      <c r="F887168" s="195"/>
    </row>
    <row r="887169" spans="6:6" x14ac:dyDescent="0.25">
      <c r="F887169" s="195"/>
    </row>
    <row r="887170" spans="6:6" x14ac:dyDescent="0.25">
      <c r="F887170" s="195"/>
    </row>
    <row r="887171" spans="6:6" x14ac:dyDescent="0.25">
      <c r="F887171" s="195"/>
    </row>
    <row r="887172" spans="6:6" x14ac:dyDescent="0.25">
      <c r="F887172" s="195"/>
    </row>
    <row r="887173" spans="6:6" x14ac:dyDescent="0.25">
      <c r="F887173" s="195"/>
    </row>
    <row r="887174" spans="6:6" x14ac:dyDescent="0.25">
      <c r="F887174" s="195"/>
    </row>
    <row r="887175" spans="6:6" x14ac:dyDescent="0.25">
      <c r="F887175" s="195"/>
    </row>
    <row r="887176" spans="6:6" x14ac:dyDescent="0.25">
      <c r="F887176" s="195"/>
    </row>
    <row r="887177" spans="6:6" x14ac:dyDescent="0.25">
      <c r="F887177" s="195"/>
    </row>
    <row r="887178" spans="6:6" x14ac:dyDescent="0.25">
      <c r="F887178" s="195"/>
    </row>
    <row r="887179" spans="6:6" x14ac:dyDescent="0.25">
      <c r="F887179" s="195"/>
    </row>
    <row r="887180" spans="6:6" x14ac:dyDescent="0.25">
      <c r="F887180" s="195"/>
    </row>
    <row r="887181" spans="6:6" x14ac:dyDescent="0.25">
      <c r="F887181" s="195"/>
    </row>
    <row r="887182" spans="6:6" x14ac:dyDescent="0.25">
      <c r="F887182" s="195"/>
    </row>
    <row r="887183" spans="6:6" x14ac:dyDescent="0.25">
      <c r="F887183" s="195"/>
    </row>
    <row r="887184" spans="6:6" x14ac:dyDescent="0.25">
      <c r="F887184" s="195"/>
    </row>
    <row r="887185" spans="6:6" x14ac:dyDescent="0.25">
      <c r="F887185" s="195"/>
    </row>
    <row r="887186" spans="6:6" x14ac:dyDescent="0.25">
      <c r="F887186" s="195"/>
    </row>
    <row r="887187" spans="6:6" x14ac:dyDescent="0.25">
      <c r="F887187" s="195"/>
    </row>
    <row r="887188" spans="6:6" x14ac:dyDescent="0.25">
      <c r="F887188" s="195"/>
    </row>
    <row r="887189" spans="6:6" x14ac:dyDescent="0.25">
      <c r="F887189" s="195"/>
    </row>
    <row r="887190" spans="6:6" x14ac:dyDescent="0.25">
      <c r="F887190" s="195"/>
    </row>
    <row r="887191" spans="6:6" x14ac:dyDescent="0.25">
      <c r="F887191" s="195"/>
    </row>
    <row r="887192" spans="6:6" x14ac:dyDescent="0.25">
      <c r="F887192" s="195"/>
    </row>
    <row r="887193" spans="6:6" x14ac:dyDescent="0.25">
      <c r="F887193" s="195"/>
    </row>
    <row r="887194" spans="6:6" x14ac:dyDescent="0.25">
      <c r="F887194" s="195"/>
    </row>
    <row r="887195" spans="6:6" x14ac:dyDescent="0.25">
      <c r="F887195" s="195"/>
    </row>
    <row r="887196" spans="6:6" x14ac:dyDescent="0.25">
      <c r="F887196" s="195"/>
    </row>
    <row r="887197" spans="6:6" x14ac:dyDescent="0.25">
      <c r="F887197" s="195"/>
    </row>
    <row r="887198" spans="6:6" x14ac:dyDescent="0.25">
      <c r="F887198" s="195"/>
    </row>
    <row r="887199" spans="6:6" x14ac:dyDescent="0.25">
      <c r="F887199" s="195"/>
    </row>
    <row r="887200" spans="6:6" x14ac:dyDescent="0.25">
      <c r="F887200" s="195"/>
    </row>
    <row r="887201" spans="6:6" x14ac:dyDescent="0.25">
      <c r="F887201" s="195"/>
    </row>
    <row r="887202" spans="6:6" x14ac:dyDescent="0.25">
      <c r="F887202" s="195"/>
    </row>
    <row r="887203" spans="6:6" x14ac:dyDescent="0.25">
      <c r="F887203" s="195"/>
    </row>
    <row r="887204" spans="6:6" x14ac:dyDescent="0.25">
      <c r="F887204" s="195"/>
    </row>
    <row r="887205" spans="6:6" x14ac:dyDescent="0.25">
      <c r="F887205" s="195"/>
    </row>
    <row r="887206" spans="6:6" x14ac:dyDescent="0.25">
      <c r="F887206" s="195"/>
    </row>
    <row r="887207" spans="6:6" x14ac:dyDescent="0.25">
      <c r="F887207" s="195"/>
    </row>
    <row r="887208" spans="6:6" x14ac:dyDescent="0.25">
      <c r="F887208" s="195"/>
    </row>
    <row r="887209" spans="6:6" x14ac:dyDescent="0.25">
      <c r="F887209" s="195"/>
    </row>
    <row r="887210" spans="6:6" x14ac:dyDescent="0.25">
      <c r="F887210" s="195"/>
    </row>
    <row r="887211" spans="6:6" x14ac:dyDescent="0.25">
      <c r="F887211" s="195"/>
    </row>
    <row r="887212" spans="6:6" x14ac:dyDescent="0.25">
      <c r="F887212" s="195"/>
    </row>
    <row r="887213" spans="6:6" x14ac:dyDescent="0.25">
      <c r="F887213" s="195"/>
    </row>
    <row r="887214" spans="6:6" x14ac:dyDescent="0.25">
      <c r="F887214" s="195"/>
    </row>
    <row r="887215" spans="6:6" x14ac:dyDescent="0.25">
      <c r="F887215" s="195"/>
    </row>
    <row r="887216" spans="6:6" x14ac:dyDescent="0.25">
      <c r="F887216" s="195"/>
    </row>
    <row r="887217" spans="6:6" x14ac:dyDescent="0.25">
      <c r="F887217" s="195"/>
    </row>
    <row r="887218" spans="6:6" x14ac:dyDescent="0.25">
      <c r="F887218" s="195"/>
    </row>
    <row r="887219" spans="6:6" x14ac:dyDescent="0.25">
      <c r="F887219" s="195"/>
    </row>
    <row r="887220" spans="6:6" x14ac:dyDescent="0.25">
      <c r="F887220" s="195"/>
    </row>
    <row r="887221" spans="6:6" x14ac:dyDescent="0.25">
      <c r="F887221" s="195"/>
    </row>
    <row r="887222" spans="6:6" x14ac:dyDescent="0.25">
      <c r="F887222" s="195"/>
    </row>
    <row r="887223" spans="6:6" x14ac:dyDescent="0.25">
      <c r="F887223" s="195"/>
    </row>
    <row r="887224" spans="6:6" x14ac:dyDescent="0.25">
      <c r="F887224" s="195"/>
    </row>
    <row r="887225" spans="6:6" x14ac:dyDescent="0.25">
      <c r="F887225" s="195"/>
    </row>
    <row r="887226" spans="6:6" x14ac:dyDescent="0.25">
      <c r="F887226" s="195"/>
    </row>
    <row r="887227" spans="6:6" x14ac:dyDescent="0.25">
      <c r="F887227" s="195"/>
    </row>
    <row r="887228" spans="6:6" x14ac:dyDescent="0.25">
      <c r="F887228" s="195"/>
    </row>
    <row r="887229" spans="6:6" x14ac:dyDescent="0.25">
      <c r="F887229" s="195"/>
    </row>
    <row r="887230" spans="6:6" x14ac:dyDescent="0.25">
      <c r="F887230" s="195"/>
    </row>
    <row r="887231" spans="6:6" x14ac:dyDescent="0.25">
      <c r="F887231" s="195"/>
    </row>
    <row r="887232" spans="6:6" x14ac:dyDescent="0.25">
      <c r="F887232" s="195"/>
    </row>
    <row r="887233" spans="6:6" x14ac:dyDescent="0.25">
      <c r="F887233" s="195"/>
    </row>
    <row r="887234" spans="6:6" x14ac:dyDescent="0.25">
      <c r="F887234" s="195"/>
    </row>
    <row r="887235" spans="6:6" x14ac:dyDescent="0.25">
      <c r="F887235" s="195"/>
    </row>
    <row r="887236" spans="6:6" x14ac:dyDescent="0.25">
      <c r="F887236" s="195"/>
    </row>
    <row r="887237" spans="6:6" x14ac:dyDescent="0.25">
      <c r="F887237" s="195"/>
    </row>
    <row r="887238" spans="6:6" x14ac:dyDescent="0.25">
      <c r="F887238" s="195"/>
    </row>
    <row r="887239" spans="6:6" x14ac:dyDescent="0.25">
      <c r="F887239" s="195"/>
    </row>
    <row r="887240" spans="6:6" x14ac:dyDescent="0.25">
      <c r="F887240" s="195"/>
    </row>
    <row r="887241" spans="6:6" x14ac:dyDescent="0.25">
      <c r="F887241" s="195"/>
    </row>
    <row r="887242" spans="6:6" x14ac:dyDescent="0.25">
      <c r="F887242" s="195"/>
    </row>
    <row r="887243" spans="6:6" x14ac:dyDescent="0.25">
      <c r="F887243" s="195"/>
    </row>
    <row r="887244" spans="6:6" x14ac:dyDescent="0.25">
      <c r="F887244" s="195"/>
    </row>
    <row r="887245" spans="6:6" x14ac:dyDescent="0.25">
      <c r="F887245" s="195"/>
    </row>
    <row r="887246" spans="6:6" x14ac:dyDescent="0.25">
      <c r="F887246" s="195"/>
    </row>
    <row r="887247" spans="6:6" x14ac:dyDescent="0.25">
      <c r="F887247" s="195"/>
    </row>
    <row r="887248" spans="6:6" x14ac:dyDescent="0.25">
      <c r="F887248" s="195"/>
    </row>
    <row r="887249" spans="6:6" x14ac:dyDescent="0.25">
      <c r="F887249" s="195"/>
    </row>
    <row r="887250" spans="6:6" x14ac:dyDescent="0.25">
      <c r="F887250" s="195"/>
    </row>
    <row r="887251" spans="6:6" x14ac:dyDescent="0.25">
      <c r="F887251" s="195"/>
    </row>
    <row r="887252" spans="6:6" x14ac:dyDescent="0.25">
      <c r="F887252" s="195"/>
    </row>
    <row r="887253" spans="6:6" x14ac:dyDescent="0.25">
      <c r="F887253" s="195"/>
    </row>
    <row r="887254" spans="6:6" x14ac:dyDescent="0.25">
      <c r="F887254" s="195"/>
    </row>
    <row r="887255" spans="6:6" x14ac:dyDescent="0.25">
      <c r="F887255" s="195"/>
    </row>
    <row r="887256" spans="6:6" x14ac:dyDescent="0.25">
      <c r="F887256" s="195"/>
    </row>
    <row r="887257" spans="6:6" x14ac:dyDescent="0.25">
      <c r="F887257" s="195"/>
    </row>
    <row r="887258" spans="6:6" x14ac:dyDescent="0.25">
      <c r="F887258" s="195"/>
    </row>
    <row r="887259" spans="6:6" x14ac:dyDescent="0.25">
      <c r="F887259" s="195"/>
    </row>
    <row r="887260" spans="6:6" x14ac:dyDescent="0.25">
      <c r="F887260" s="195"/>
    </row>
    <row r="887261" spans="6:6" x14ac:dyDescent="0.25">
      <c r="F887261" s="195"/>
    </row>
    <row r="887262" spans="6:6" x14ac:dyDescent="0.25">
      <c r="F887262" s="195"/>
    </row>
    <row r="887263" spans="6:6" x14ac:dyDescent="0.25">
      <c r="F887263" s="195"/>
    </row>
    <row r="887264" spans="6:6" x14ac:dyDescent="0.25">
      <c r="F887264" s="195"/>
    </row>
    <row r="887265" spans="6:6" x14ac:dyDescent="0.25">
      <c r="F887265" s="195"/>
    </row>
    <row r="887266" spans="6:6" x14ac:dyDescent="0.25">
      <c r="F887266" s="195"/>
    </row>
    <row r="887267" spans="6:6" x14ac:dyDescent="0.25">
      <c r="F887267" s="195"/>
    </row>
    <row r="887268" spans="6:6" x14ac:dyDescent="0.25">
      <c r="F887268" s="195"/>
    </row>
    <row r="887269" spans="6:6" x14ac:dyDescent="0.25">
      <c r="F887269" s="195"/>
    </row>
    <row r="887270" spans="6:6" x14ac:dyDescent="0.25">
      <c r="F887270" s="195"/>
    </row>
    <row r="887271" spans="6:6" x14ac:dyDescent="0.25">
      <c r="F887271" s="195"/>
    </row>
    <row r="887272" spans="6:6" x14ac:dyDescent="0.25">
      <c r="F887272" s="195"/>
    </row>
    <row r="887273" spans="6:6" x14ac:dyDescent="0.25">
      <c r="F887273" s="195"/>
    </row>
    <row r="887274" spans="6:6" x14ac:dyDescent="0.25">
      <c r="F887274" s="195"/>
    </row>
    <row r="887275" spans="6:6" x14ac:dyDescent="0.25">
      <c r="F887275" s="195"/>
    </row>
    <row r="887276" spans="6:6" x14ac:dyDescent="0.25">
      <c r="F887276" s="195"/>
    </row>
    <row r="887277" spans="6:6" x14ac:dyDescent="0.25">
      <c r="F887277" s="195"/>
    </row>
    <row r="887278" spans="6:6" x14ac:dyDescent="0.25">
      <c r="F887278" s="195"/>
    </row>
    <row r="887279" spans="6:6" x14ac:dyDescent="0.25">
      <c r="F887279" s="195"/>
    </row>
    <row r="887280" spans="6:6" x14ac:dyDescent="0.25">
      <c r="F887280" s="195"/>
    </row>
    <row r="887281" spans="6:6" x14ac:dyDescent="0.25">
      <c r="F887281" s="195"/>
    </row>
    <row r="887282" spans="6:6" x14ac:dyDescent="0.25">
      <c r="F887282" s="195"/>
    </row>
    <row r="887283" spans="6:6" x14ac:dyDescent="0.25">
      <c r="F887283" s="195"/>
    </row>
    <row r="887284" spans="6:6" x14ac:dyDescent="0.25">
      <c r="F887284" s="195"/>
    </row>
    <row r="887285" spans="6:6" x14ac:dyDescent="0.25">
      <c r="F887285" s="195"/>
    </row>
    <row r="887286" spans="6:6" x14ac:dyDescent="0.25">
      <c r="F887286" s="195"/>
    </row>
    <row r="887287" spans="6:6" x14ac:dyDescent="0.25">
      <c r="F887287" s="195"/>
    </row>
    <row r="887288" spans="6:6" x14ac:dyDescent="0.25">
      <c r="F887288" s="195"/>
    </row>
    <row r="887289" spans="6:6" x14ac:dyDescent="0.25">
      <c r="F887289" s="195"/>
    </row>
    <row r="887290" spans="6:6" x14ac:dyDescent="0.25">
      <c r="F887290" s="195"/>
    </row>
    <row r="887291" spans="6:6" x14ac:dyDescent="0.25">
      <c r="F887291" s="195"/>
    </row>
    <row r="887292" spans="6:6" x14ac:dyDescent="0.25">
      <c r="F887292" s="195"/>
    </row>
    <row r="887293" spans="6:6" x14ac:dyDescent="0.25">
      <c r="F887293" s="195"/>
    </row>
    <row r="887294" spans="6:6" x14ac:dyDescent="0.25">
      <c r="F887294" s="195"/>
    </row>
    <row r="887295" spans="6:6" x14ac:dyDescent="0.25">
      <c r="F887295" s="195"/>
    </row>
    <row r="887296" spans="6:6" x14ac:dyDescent="0.25">
      <c r="F887296" s="195"/>
    </row>
    <row r="887297" spans="6:6" x14ac:dyDescent="0.25">
      <c r="F887297" s="195"/>
    </row>
    <row r="887298" spans="6:6" x14ac:dyDescent="0.25">
      <c r="F887298" s="195"/>
    </row>
    <row r="887299" spans="6:6" x14ac:dyDescent="0.25">
      <c r="F887299" s="195"/>
    </row>
    <row r="887300" spans="6:6" x14ac:dyDescent="0.25">
      <c r="F887300" s="195"/>
    </row>
    <row r="887301" spans="6:6" x14ac:dyDescent="0.25">
      <c r="F887301" s="195"/>
    </row>
    <row r="887302" spans="6:6" x14ac:dyDescent="0.25">
      <c r="F887302" s="195"/>
    </row>
    <row r="887303" spans="6:6" x14ac:dyDescent="0.25">
      <c r="F887303" s="195"/>
    </row>
    <row r="887304" spans="6:6" x14ac:dyDescent="0.25">
      <c r="F887304" s="195"/>
    </row>
    <row r="887305" spans="6:6" x14ac:dyDescent="0.25">
      <c r="F887305" s="195"/>
    </row>
    <row r="887306" spans="6:6" x14ac:dyDescent="0.25">
      <c r="F887306" s="195"/>
    </row>
    <row r="887307" spans="6:6" x14ac:dyDescent="0.25">
      <c r="F887307" s="195"/>
    </row>
    <row r="887308" spans="6:6" x14ac:dyDescent="0.25">
      <c r="F887308" s="195"/>
    </row>
    <row r="887309" spans="6:6" x14ac:dyDescent="0.25">
      <c r="F887309" s="195"/>
    </row>
    <row r="887310" spans="6:6" x14ac:dyDescent="0.25">
      <c r="F887310" s="195"/>
    </row>
    <row r="887311" spans="6:6" x14ac:dyDescent="0.25">
      <c r="F887311" s="195"/>
    </row>
    <row r="887312" spans="6:6" x14ac:dyDescent="0.25">
      <c r="F887312" s="195"/>
    </row>
    <row r="887313" spans="6:6" x14ac:dyDescent="0.25">
      <c r="F887313" s="195"/>
    </row>
    <row r="887314" spans="6:6" x14ac:dyDescent="0.25">
      <c r="F887314" s="195"/>
    </row>
    <row r="887315" spans="6:6" x14ac:dyDescent="0.25">
      <c r="F887315" s="195"/>
    </row>
    <row r="887316" spans="6:6" x14ac:dyDescent="0.25">
      <c r="F887316" s="195"/>
    </row>
    <row r="887317" spans="6:6" x14ac:dyDescent="0.25">
      <c r="F887317" s="195"/>
    </row>
    <row r="887318" spans="6:6" x14ac:dyDescent="0.25">
      <c r="F887318" s="195"/>
    </row>
    <row r="887319" spans="6:6" x14ac:dyDescent="0.25">
      <c r="F887319" s="195"/>
    </row>
    <row r="887320" spans="6:6" x14ac:dyDescent="0.25">
      <c r="F887320" s="195"/>
    </row>
    <row r="887321" spans="6:6" x14ac:dyDescent="0.25">
      <c r="F887321" s="195"/>
    </row>
    <row r="887322" spans="6:6" x14ac:dyDescent="0.25">
      <c r="F887322" s="195"/>
    </row>
    <row r="887323" spans="6:6" x14ac:dyDescent="0.25">
      <c r="F887323" s="195"/>
    </row>
    <row r="887324" spans="6:6" x14ac:dyDescent="0.25">
      <c r="F887324" s="195"/>
    </row>
    <row r="887325" spans="6:6" x14ac:dyDescent="0.25">
      <c r="F887325" s="195"/>
    </row>
    <row r="887326" spans="6:6" x14ac:dyDescent="0.25">
      <c r="F887326" s="195"/>
    </row>
    <row r="887327" spans="6:6" x14ac:dyDescent="0.25">
      <c r="F887327" s="195"/>
    </row>
    <row r="887328" spans="6:6" x14ac:dyDescent="0.25">
      <c r="F887328" s="195"/>
    </row>
    <row r="887329" spans="6:6" x14ac:dyDescent="0.25">
      <c r="F887329" s="195"/>
    </row>
    <row r="887330" spans="6:6" x14ac:dyDescent="0.25">
      <c r="F887330" s="195"/>
    </row>
    <row r="887331" spans="6:6" x14ac:dyDescent="0.25">
      <c r="F887331" s="195"/>
    </row>
    <row r="887332" spans="6:6" x14ac:dyDescent="0.25">
      <c r="F887332" s="195"/>
    </row>
    <row r="887333" spans="6:6" x14ac:dyDescent="0.25">
      <c r="F887333" s="195"/>
    </row>
    <row r="887334" spans="6:6" x14ac:dyDescent="0.25">
      <c r="F887334" s="195"/>
    </row>
    <row r="887335" spans="6:6" x14ac:dyDescent="0.25">
      <c r="F887335" s="195"/>
    </row>
    <row r="887336" spans="6:6" x14ac:dyDescent="0.25">
      <c r="F887336" s="195"/>
    </row>
    <row r="887337" spans="6:6" x14ac:dyDescent="0.25">
      <c r="F887337" s="195"/>
    </row>
    <row r="887338" spans="6:6" x14ac:dyDescent="0.25">
      <c r="F887338" s="195"/>
    </row>
    <row r="887339" spans="6:6" x14ac:dyDescent="0.25">
      <c r="F887339" s="195"/>
    </row>
    <row r="887340" spans="6:6" x14ac:dyDescent="0.25">
      <c r="F887340" s="195"/>
    </row>
    <row r="887341" spans="6:6" x14ac:dyDescent="0.25">
      <c r="F887341" s="195"/>
    </row>
    <row r="887342" spans="6:6" x14ac:dyDescent="0.25">
      <c r="F887342" s="195"/>
    </row>
    <row r="887343" spans="6:6" x14ac:dyDescent="0.25">
      <c r="F887343" s="195"/>
    </row>
    <row r="887344" spans="6:6" x14ac:dyDescent="0.25">
      <c r="F887344" s="195"/>
    </row>
    <row r="887345" spans="6:6" x14ac:dyDescent="0.25">
      <c r="F887345" s="195"/>
    </row>
    <row r="887346" spans="6:6" x14ac:dyDescent="0.25">
      <c r="F887346" s="195"/>
    </row>
    <row r="887347" spans="6:6" x14ac:dyDescent="0.25">
      <c r="F887347" s="195"/>
    </row>
    <row r="887348" spans="6:6" x14ac:dyDescent="0.25">
      <c r="F887348" s="195"/>
    </row>
    <row r="887349" spans="6:6" x14ac:dyDescent="0.25">
      <c r="F887349" s="195"/>
    </row>
    <row r="887350" spans="6:6" x14ac:dyDescent="0.25">
      <c r="F887350" s="195"/>
    </row>
    <row r="887351" spans="6:6" x14ac:dyDescent="0.25">
      <c r="F887351" s="195"/>
    </row>
    <row r="887352" spans="6:6" x14ac:dyDescent="0.25">
      <c r="F887352" s="195"/>
    </row>
    <row r="887353" spans="6:6" x14ac:dyDescent="0.25">
      <c r="F887353" s="195"/>
    </row>
    <row r="887354" spans="6:6" x14ac:dyDescent="0.25">
      <c r="F887354" s="195"/>
    </row>
    <row r="887355" spans="6:6" x14ac:dyDescent="0.25">
      <c r="F887355" s="195"/>
    </row>
    <row r="887356" spans="6:6" x14ac:dyDescent="0.25">
      <c r="F887356" s="195"/>
    </row>
    <row r="887357" spans="6:6" x14ac:dyDescent="0.25">
      <c r="F887357" s="195"/>
    </row>
    <row r="887358" spans="6:6" x14ac:dyDescent="0.25">
      <c r="F887358" s="195"/>
    </row>
    <row r="887359" spans="6:6" x14ac:dyDescent="0.25">
      <c r="F887359" s="195"/>
    </row>
    <row r="887360" spans="6:6" x14ac:dyDescent="0.25">
      <c r="F887360" s="195"/>
    </row>
    <row r="887361" spans="6:6" x14ac:dyDescent="0.25">
      <c r="F887361" s="195"/>
    </row>
    <row r="887362" spans="6:6" x14ac:dyDescent="0.25">
      <c r="F887362" s="195"/>
    </row>
    <row r="887363" spans="6:6" x14ac:dyDescent="0.25">
      <c r="F887363" s="195"/>
    </row>
    <row r="887364" spans="6:6" x14ac:dyDescent="0.25">
      <c r="F887364" s="195"/>
    </row>
    <row r="887365" spans="6:6" x14ac:dyDescent="0.25">
      <c r="F887365" s="195"/>
    </row>
    <row r="887366" spans="6:6" x14ac:dyDescent="0.25">
      <c r="F887366" s="195"/>
    </row>
    <row r="887367" spans="6:6" x14ac:dyDescent="0.25">
      <c r="F887367" s="195"/>
    </row>
    <row r="887368" spans="6:6" x14ac:dyDescent="0.25">
      <c r="F887368" s="195"/>
    </row>
    <row r="887369" spans="6:6" x14ac:dyDescent="0.25">
      <c r="F887369" s="195"/>
    </row>
    <row r="887370" spans="6:6" x14ac:dyDescent="0.25">
      <c r="F887370" s="195"/>
    </row>
    <row r="887371" spans="6:6" x14ac:dyDescent="0.25">
      <c r="F887371" s="195"/>
    </row>
    <row r="887372" spans="6:6" x14ac:dyDescent="0.25">
      <c r="F887372" s="195"/>
    </row>
    <row r="887373" spans="6:6" x14ac:dyDescent="0.25">
      <c r="F887373" s="195"/>
    </row>
    <row r="887374" spans="6:6" x14ac:dyDescent="0.25">
      <c r="F887374" s="195"/>
    </row>
    <row r="887375" spans="6:6" x14ac:dyDescent="0.25">
      <c r="F887375" s="195"/>
    </row>
    <row r="887376" spans="6:6" x14ac:dyDescent="0.25">
      <c r="F887376" s="195"/>
    </row>
    <row r="887377" spans="6:6" x14ac:dyDescent="0.25">
      <c r="F887377" s="195"/>
    </row>
    <row r="887378" spans="6:6" x14ac:dyDescent="0.25">
      <c r="F887378" s="195"/>
    </row>
    <row r="887379" spans="6:6" x14ac:dyDescent="0.25">
      <c r="F887379" s="195"/>
    </row>
    <row r="887380" spans="6:6" x14ac:dyDescent="0.25">
      <c r="F887380" s="195"/>
    </row>
    <row r="887381" spans="6:6" x14ac:dyDescent="0.25">
      <c r="F887381" s="195"/>
    </row>
    <row r="887382" spans="6:6" x14ac:dyDescent="0.25">
      <c r="F887382" s="195"/>
    </row>
    <row r="887383" spans="6:6" x14ac:dyDescent="0.25">
      <c r="F887383" s="195"/>
    </row>
    <row r="887384" spans="6:6" x14ac:dyDescent="0.25">
      <c r="F887384" s="195"/>
    </row>
    <row r="887385" spans="6:6" x14ac:dyDescent="0.25">
      <c r="F887385" s="195"/>
    </row>
    <row r="887386" spans="6:6" x14ac:dyDescent="0.25">
      <c r="F887386" s="195"/>
    </row>
    <row r="887387" spans="6:6" x14ac:dyDescent="0.25">
      <c r="F887387" s="195"/>
    </row>
    <row r="887388" spans="6:6" x14ac:dyDescent="0.25">
      <c r="F887388" s="195"/>
    </row>
    <row r="887389" spans="6:6" x14ac:dyDescent="0.25">
      <c r="F887389" s="195"/>
    </row>
    <row r="887390" spans="6:6" x14ac:dyDescent="0.25">
      <c r="F887390" s="195"/>
    </row>
    <row r="887391" spans="6:6" x14ac:dyDescent="0.25">
      <c r="F887391" s="195"/>
    </row>
    <row r="887392" spans="6:6" x14ac:dyDescent="0.25">
      <c r="F887392" s="195"/>
    </row>
    <row r="887393" spans="6:6" x14ac:dyDescent="0.25">
      <c r="F887393" s="195"/>
    </row>
    <row r="887394" spans="6:6" x14ac:dyDescent="0.25">
      <c r="F887394" s="195"/>
    </row>
    <row r="887395" spans="6:6" x14ac:dyDescent="0.25">
      <c r="F887395" s="195"/>
    </row>
    <row r="887396" spans="6:6" x14ac:dyDescent="0.25">
      <c r="F887396" s="195"/>
    </row>
    <row r="887397" spans="6:6" x14ac:dyDescent="0.25">
      <c r="F887397" s="195"/>
    </row>
    <row r="887398" spans="6:6" x14ac:dyDescent="0.25">
      <c r="F887398" s="195"/>
    </row>
    <row r="887399" spans="6:6" x14ac:dyDescent="0.25">
      <c r="F887399" s="195"/>
    </row>
    <row r="887400" spans="6:6" x14ac:dyDescent="0.25">
      <c r="F887400" s="195"/>
    </row>
    <row r="887401" spans="6:6" x14ac:dyDescent="0.25">
      <c r="F887401" s="195"/>
    </row>
    <row r="887402" spans="6:6" x14ac:dyDescent="0.25">
      <c r="F887402" s="195"/>
    </row>
    <row r="887403" spans="6:6" x14ac:dyDescent="0.25">
      <c r="F887403" s="195"/>
    </row>
    <row r="887404" spans="6:6" x14ac:dyDescent="0.25">
      <c r="F887404" s="195"/>
    </row>
    <row r="887405" spans="6:6" x14ac:dyDescent="0.25">
      <c r="F887405" s="195"/>
    </row>
    <row r="887406" spans="6:6" x14ac:dyDescent="0.25">
      <c r="F887406" s="195"/>
    </row>
    <row r="887407" spans="6:6" x14ac:dyDescent="0.25">
      <c r="F887407" s="195"/>
    </row>
    <row r="887408" spans="6:6" x14ac:dyDescent="0.25">
      <c r="F887408" s="195"/>
    </row>
    <row r="887409" spans="6:6" x14ac:dyDescent="0.25">
      <c r="F887409" s="195"/>
    </row>
    <row r="887410" spans="6:6" x14ac:dyDescent="0.25">
      <c r="F887410" s="195"/>
    </row>
    <row r="887411" spans="6:6" x14ac:dyDescent="0.25">
      <c r="F887411" s="195"/>
    </row>
    <row r="887412" spans="6:6" x14ac:dyDescent="0.25">
      <c r="F887412" s="195"/>
    </row>
    <row r="887413" spans="6:6" x14ac:dyDescent="0.25">
      <c r="F887413" s="195"/>
    </row>
    <row r="887414" spans="6:6" x14ac:dyDescent="0.25">
      <c r="F887414" s="195"/>
    </row>
    <row r="887415" spans="6:6" x14ac:dyDescent="0.25">
      <c r="F887415" s="195"/>
    </row>
    <row r="887416" spans="6:6" x14ac:dyDescent="0.25">
      <c r="F887416" s="195"/>
    </row>
    <row r="887417" spans="6:6" x14ac:dyDescent="0.25">
      <c r="F887417" s="195"/>
    </row>
    <row r="887418" spans="6:6" x14ac:dyDescent="0.25">
      <c r="F887418" s="195"/>
    </row>
    <row r="887419" spans="6:6" x14ac:dyDescent="0.25">
      <c r="F887419" s="195"/>
    </row>
    <row r="887420" spans="6:6" x14ac:dyDescent="0.25">
      <c r="F887420" s="195"/>
    </row>
    <row r="887421" spans="6:6" x14ac:dyDescent="0.25">
      <c r="F887421" s="195"/>
    </row>
    <row r="887422" spans="6:6" x14ac:dyDescent="0.25">
      <c r="F887422" s="195"/>
    </row>
    <row r="887423" spans="6:6" x14ac:dyDescent="0.25">
      <c r="F887423" s="195"/>
    </row>
    <row r="887424" spans="6:6" x14ac:dyDescent="0.25">
      <c r="F887424" s="195"/>
    </row>
    <row r="887425" spans="6:6" x14ac:dyDescent="0.25">
      <c r="F887425" s="195"/>
    </row>
    <row r="887426" spans="6:6" x14ac:dyDescent="0.25">
      <c r="F887426" s="195"/>
    </row>
    <row r="887427" spans="6:6" x14ac:dyDescent="0.25">
      <c r="F887427" s="195"/>
    </row>
    <row r="887428" spans="6:6" x14ac:dyDescent="0.25">
      <c r="F887428" s="195"/>
    </row>
    <row r="887429" spans="6:6" x14ac:dyDescent="0.25">
      <c r="F887429" s="195"/>
    </row>
    <row r="887430" spans="6:6" x14ac:dyDescent="0.25">
      <c r="F887430" s="195"/>
    </row>
    <row r="887431" spans="6:6" x14ac:dyDescent="0.25">
      <c r="F887431" s="195"/>
    </row>
    <row r="887432" spans="6:6" x14ac:dyDescent="0.25">
      <c r="F887432" s="195"/>
    </row>
    <row r="892550" spans="6:6" x14ac:dyDescent="0.25">
      <c r="F892550" s="195"/>
    </row>
    <row r="892551" spans="6:6" x14ac:dyDescent="0.25">
      <c r="F892551" s="195"/>
    </row>
    <row r="892552" spans="6:6" x14ac:dyDescent="0.25">
      <c r="F892552" s="195"/>
    </row>
    <row r="892553" spans="6:6" x14ac:dyDescent="0.25">
      <c r="F892553" s="195"/>
    </row>
    <row r="892554" spans="6:6" x14ac:dyDescent="0.25">
      <c r="F892554" s="195"/>
    </row>
    <row r="892555" spans="6:6" x14ac:dyDescent="0.25">
      <c r="F892555" s="195"/>
    </row>
    <row r="892556" spans="6:6" x14ac:dyDescent="0.25">
      <c r="F892556" s="195"/>
    </row>
    <row r="892557" spans="6:6" x14ac:dyDescent="0.25">
      <c r="F892557" s="195"/>
    </row>
    <row r="892558" spans="6:6" x14ac:dyDescent="0.25">
      <c r="F892558" s="195"/>
    </row>
    <row r="892559" spans="6:6" x14ac:dyDescent="0.25">
      <c r="F892559" s="195"/>
    </row>
    <row r="892560" spans="6:6" x14ac:dyDescent="0.25">
      <c r="F892560" s="195"/>
    </row>
    <row r="892561" spans="6:6" x14ac:dyDescent="0.25">
      <c r="F892561" s="195"/>
    </row>
    <row r="892562" spans="6:6" x14ac:dyDescent="0.25">
      <c r="F892562" s="195"/>
    </row>
    <row r="892563" spans="6:6" x14ac:dyDescent="0.25">
      <c r="F892563" s="195"/>
    </row>
    <row r="892564" spans="6:6" x14ac:dyDescent="0.25">
      <c r="F892564" s="195"/>
    </row>
    <row r="892565" spans="6:6" x14ac:dyDescent="0.25">
      <c r="F892565" s="195"/>
    </row>
    <row r="892566" spans="6:6" x14ac:dyDescent="0.25">
      <c r="F892566" s="195"/>
    </row>
    <row r="892567" spans="6:6" x14ac:dyDescent="0.25">
      <c r="F892567" s="195"/>
    </row>
    <row r="892568" spans="6:6" x14ac:dyDescent="0.25">
      <c r="F892568" s="195"/>
    </row>
    <row r="892569" spans="6:6" x14ac:dyDescent="0.25">
      <c r="F892569" s="195"/>
    </row>
    <row r="892570" spans="6:6" x14ac:dyDescent="0.25">
      <c r="F892570" s="195"/>
    </row>
    <row r="892571" spans="6:6" x14ac:dyDescent="0.25">
      <c r="F892571" s="195"/>
    </row>
    <row r="892572" spans="6:6" x14ac:dyDescent="0.25">
      <c r="F892572" s="195"/>
    </row>
    <row r="892573" spans="6:6" x14ac:dyDescent="0.25">
      <c r="F892573" s="195"/>
    </row>
    <row r="892574" spans="6:6" x14ac:dyDescent="0.25">
      <c r="F892574" s="195"/>
    </row>
    <row r="892575" spans="6:6" x14ac:dyDescent="0.25">
      <c r="F892575" s="195"/>
    </row>
    <row r="892576" spans="6:6" x14ac:dyDescent="0.25">
      <c r="F892576" s="195"/>
    </row>
    <row r="892577" spans="6:6" x14ac:dyDescent="0.25">
      <c r="F892577" s="195"/>
    </row>
    <row r="892578" spans="6:6" x14ac:dyDescent="0.25">
      <c r="F892578" s="195"/>
    </row>
    <row r="892579" spans="6:6" x14ac:dyDescent="0.25">
      <c r="F892579" s="195"/>
    </row>
    <row r="892580" spans="6:6" x14ac:dyDescent="0.25">
      <c r="F892580" s="195"/>
    </row>
    <row r="892581" spans="6:6" x14ac:dyDescent="0.25">
      <c r="F892581" s="195"/>
    </row>
    <row r="892582" spans="6:6" x14ac:dyDescent="0.25">
      <c r="F892582" s="195"/>
    </row>
    <row r="892583" spans="6:6" x14ac:dyDescent="0.25">
      <c r="F892583" s="195"/>
    </row>
    <row r="892584" spans="6:6" x14ac:dyDescent="0.25">
      <c r="F892584" s="195"/>
    </row>
    <row r="892585" spans="6:6" x14ac:dyDescent="0.25">
      <c r="F892585" s="195"/>
    </row>
    <row r="892586" spans="6:6" x14ac:dyDescent="0.25">
      <c r="F892586" s="195"/>
    </row>
    <row r="892587" spans="6:6" x14ac:dyDescent="0.25">
      <c r="F892587" s="195"/>
    </row>
    <row r="892588" spans="6:6" x14ac:dyDescent="0.25">
      <c r="F892588" s="195"/>
    </row>
    <row r="892589" spans="6:6" x14ac:dyDescent="0.25">
      <c r="F892589" s="195"/>
    </row>
    <row r="892590" spans="6:6" x14ac:dyDescent="0.25">
      <c r="F892590" s="195"/>
    </row>
    <row r="892591" spans="6:6" x14ac:dyDescent="0.25">
      <c r="F892591" s="195"/>
    </row>
    <row r="892592" spans="6:6" x14ac:dyDescent="0.25">
      <c r="F892592" s="195"/>
    </row>
    <row r="892593" spans="6:6" x14ac:dyDescent="0.25">
      <c r="F892593" s="195"/>
    </row>
    <row r="892594" spans="6:6" x14ac:dyDescent="0.25">
      <c r="F892594" s="195"/>
    </row>
    <row r="892595" spans="6:6" x14ac:dyDescent="0.25">
      <c r="F892595" s="195"/>
    </row>
    <row r="892596" spans="6:6" x14ac:dyDescent="0.25">
      <c r="F892596" s="195"/>
    </row>
    <row r="892597" spans="6:6" x14ac:dyDescent="0.25">
      <c r="F892597" s="195"/>
    </row>
    <row r="892598" spans="6:6" x14ac:dyDescent="0.25">
      <c r="F892598" s="195"/>
    </row>
    <row r="892599" spans="6:6" x14ac:dyDescent="0.25">
      <c r="F892599" s="195"/>
    </row>
    <row r="892600" spans="6:6" x14ac:dyDescent="0.25">
      <c r="F892600" s="195"/>
    </row>
    <row r="892601" spans="6:6" x14ac:dyDescent="0.25">
      <c r="F892601" s="195"/>
    </row>
    <row r="892602" spans="6:6" x14ac:dyDescent="0.25">
      <c r="F892602" s="195"/>
    </row>
    <row r="892603" spans="6:6" x14ac:dyDescent="0.25">
      <c r="F892603" s="195"/>
    </row>
    <row r="892604" spans="6:6" x14ac:dyDescent="0.25">
      <c r="F892604" s="195"/>
    </row>
    <row r="892605" spans="6:6" x14ac:dyDescent="0.25">
      <c r="F892605" s="195"/>
    </row>
    <row r="892606" spans="6:6" x14ac:dyDescent="0.25">
      <c r="F892606" s="195"/>
    </row>
    <row r="892607" spans="6:6" x14ac:dyDescent="0.25">
      <c r="F892607" s="195"/>
    </row>
    <row r="892608" spans="6:6" x14ac:dyDescent="0.25">
      <c r="F892608" s="195"/>
    </row>
    <row r="892609" spans="6:6" x14ac:dyDescent="0.25">
      <c r="F892609" s="195"/>
    </row>
    <row r="892610" spans="6:6" x14ac:dyDescent="0.25">
      <c r="F892610" s="195"/>
    </row>
    <row r="892611" spans="6:6" x14ac:dyDescent="0.25">
      <c r="F892611" s="195"/>
    </row>
    <row r="892612" spans="6:6" x14ac:dyDescent="0.25">
      <c r="F892612" s="195"/>
    </row>
    <row r="892613" spans="6:6" x14ac:dyDescent="0.25">
      <c r="F892613" s="195"/>
    </row>
    <row r="892614" spans="6:6" x14ac:dyDescent="0.25">
      <c r="F892614" s="195"/>
    </row>
    <row r="892615" spans="6:6" x14ac:dyDescent="0.25">
      <c r="F892615" s="195"/>
    </row>
    <row r="892616" spans="6:6" x14ac:dyDescent="0.25">
      <c r="F892616" s="195"/>
    </row>
    <row r="892617" spans="6:6" x14ac:dyDescent="0.25">
      <c r="F892617" s="195"/>
    </row>
    <row r="892618" spans="6:6" x14ac:dyDescent="0.25">
      <c r="F892618" s="195"/>
    </row>
    <row r="892619" spans="6:6" x14ac:dyDescent="0.25">
      <c r="F892619" s="195"/>
    </row>
    <row r="892620" spans="6:6" x14ac:dyDescent="0.25">
      <c r="F892620" s="195"/>
    </row>
    <row r="892621" spans="6:6" x14ac:dyDescent="0.25">
      <c r="F892621" s="195"/>
    </row>
    <row r="892622" spans="6:6" x14ac:dyDescent="0.25">
      <c r="F892622" s="195"/>
    </row>
    <row r="892623" spans="6:6" x14ac:dyDescent="0.25">
      <c r="F892623" s="195"/>
    </row>
    <row r="892624" spans="6:6" x14ac:dyDescent="0.25">
      <c r="F892624" s="195"/>
    </row>
    <row r="892625" spans="6:6" x14ac:dyDescent="0.25">
      <c r="F892625" s="195"/>
    </row>
    <row r="892626" spans="6:6" x14ac:dyDescent="0.25">
      <c r="F892626" s="195"/>
    </row>
    <row r="892627" spans="6:6" x14ac:dyDescent="0.25">
      <c r="F892627" s="195"/>
    </row>
    <row r="892628" spans="6:6" x14ac:dyDescent="0.25">
      <c r="F892628" s="195"/>
    </row>
    <row r="892629" spans="6:6" x14ac:dyDescent="0.25">
      <c r="F892629" s="195"/>
    </row>
    <row r="892630" spans="6:6" x14ac:dyDescent="0.25">
      <c r="F892630" s="195"/>
    </row>
    <row r="892631" spans="6:6" x14ac:dyDescent="0.25">
      <c r="F892631" s="195"/>
    </row>
    <row r="892632" spans="6:6" x14ac:dyDescent="0.25">
      <c r="F892632" s="195"/>
    </row>
    <row r="892633" spans="6:6" x14ac:dyDescent="0.25">
      <c r="F892633" s="195"/>
    </row>
    <row r="892634" spans="6:6" x14ac:dyDescent="0.25">
      <c r="F892634" s="195"/>
    </row>
    <row r="892635" spans="6:6" x14ac:dyDescent="0.25">
      <c r="F892635" s="195"/>
    </row>
    <row r="892636" spans="6:6" x14ac:dyDescent="0.25">
      <c r="F892636" s="195"/>
    </row>
    <row r="892637" spans="6:6" x14ac:dyDescent="0.25">
      <c r="F892637" s="195"/>
    </row>
    <row r="892638" spans="6:6" x14ac:dyDescent="0.25">
      <c r="F892638" s="195"/>
    </row>
    <row r="892639" spans="6:6" x14ac:dyDescent="0.25">
      <c r="F892639" s="195"/>
    </row>
    <row r="892640" spans="6:6" x14ac:dyDescent="0.25">
      <c r="F892640" s="195"/>
    </row>
    <row r="892641" spans="6:6" x14ac:dyDescent="0.25">
      <c r="F892641" s="195"/>
    </row>
    <row r="892642" spans="6:6" x14ac:dyDescent="0.25">
      <c r="F892642" s="195"/>
    </row>
    <row r="892643" spans="6:6" x14ac:dyDescent="0.25">
      <c r="F892643" s="195"/>
    </row>
    <row r="892644" spans="6:6" x14ac:dyDescent="0.25">
      <c r="F892644" s="195"/>
    </row>
    <row r="892645" spans="6:6" x14ac:dyDescent="0.25">
      <c r="F892645" s="195"/>
    </row>
    <row r="892646" spans="6:6" x14ac:dyDescent="0.25">
      <c r="F892646" s="195"/>
    </row>
    <row r="892647" spans="6:6" x14ac:dyDescent="0.25">
      <c r="F892647" s="195"/>
    </row>
    <row r="892648" spans="6:6" x14ac:dyDescent="0.25">
      <c r="F892648" s="195"/>
    </row>
    <row r="892649" spans="6:6" x14ac:dyDescent="0.25">
      <c r="F892649" s="195"/>
    </row>
    <row r="892650" spans="6:6" x14ac:dyDescent="0.25">
      <c r="F892650" s="195"/>
    </row>
    <row r="892651" spans="6:6" x14ac:dyDescent="0.25">
      <c r="F892651" s="195"/>
    </row>
    <row r="892652" spans="6:6" x14ac:dyDescent="0.25">
      <c r="F892652" s="195"/>
    </row>
    <row r="892653" spans="6:6" x14ac:dyDescent="0.25">
      <c r="F892653" s="195"/>
    </row>
    <row r="892654" spans="6:6" x14ac:dyDescent="0.25">
      <c r="F892654" s="195"/>
    </row>
    <row r="892655" spans="6:6" x14ac:dyDescent="0.25">
      <c r="F892655" s="195"/>
    </row>
    <row r="892656" spans="6:6" x14ac:dyDescent="0.25">
      <c r="F892656" s="195"/>
    </row>
    <row r="892657" spans="6:6" x14ac:dyDescent="0.25">
      <c r="F892657" s="195"/>
    </row>
    <row r="892658" spans="6:6" x14ac:dyDescent="0.25">
      <c r="F892658" s="195"/>
    </row>
    <row r="892659" spans="6:6" x14ac:dyDescent="0.25">
      <c r="F892659" s="195"/>
    </row>
    <row r="892660" spans="6:6" x14ac:dyDescent="0.25">
      <c r="F892660" s="195"/>
    </row>
    <row r="892661" spans="6:6" x14ac:dyDescent="0.25">
      <c r="F892661" s="195"/>
    </row>
    <row r="892662" spans="6:6" x14ac:dyDescent="0.25">
      <c r="F892662" s="195"/>
    </row>
    <row r="892663" spans="6:6" x14ac:dyDescent="0.25">
      <c r="F892663" s="195"/>
    </row>
    <row r="892664" spans="6:6" x14ac:dyDescent="0.25">
      <c r="F892664" s="195"/>
    </row>
    <row r="892665" spans="6:6" x14ac:dyDescent="0.25">
      <c r="F892665" s="195"/>
    </row>
    <row r="892666" spans="6:6" x14ac:dyDescent="0.25">
      <c r="F892666" s="195"/>
    </row>
    <row r="892667" spans="6:6" x14ac:dyDescent="0.25">
      <c r="F892667" s="195"/>
    </row>
    <row r="892668" spans="6:6" x14ac:dyDescent="0.25">
      <c r="F892668" s="195"/>
    </row>
    <row r="892669" spans="6:6" x14ac:dyDescent="0.25">
      <c r="F892669" s="195"/>
    </row>
    <row r="892670" spans="6:6" x14ac:dyDescent="0.25">
      <c r="F892670" s="195"/>
    </row>
    <row r="892671" spans="6:6" x14ac:dyDescent="0.25">
      <c r="F892671" s="195"/>
    </row>
    <row r="892672" spans="6:6" x14ac:dyDescent="0.25">
      <c r="F892672" s="195"/>
    </row>
    <row r="892673" spans="6:6" x14ac:dyDescent="0.25">
      <c r="F892673" s="195"/>
    </row>
    <row r="892674" spans="6:6" x14ac:dyDescent="0.25">
      <c r="F892674" s="195"/>
    </row>
    <row r="892675" spans="6:6" x14ac:dyDescent="0.25">
      <c r="F892675" s="195"/>
    </row>
    <row r="892676" spans="6:6" x14ac:dyDescent="0.25">
      <c r="F892676" s="195"/>
    </row>
    <row r="892677" spans="6:6" x14ac:dyDescent="0.25">
      <c r="F892677" s="195"/>
    </row>
    <row r="892678" spans="6:6" x14ac:dyDescent="0.25">
      <c r="F892678" s="195"/>
    </row>
    <row r="892679" spans="6:6" x14ac:dyDescent="0.25">
      <c r="F892679" s="195"/>
    </row>
    <row r="892680" spans="6:6" x14ac:dyDescent="0.25">
      <c r="F892680" s="195"/>
    </row>
    <row r="892681" spans="6:6" x14ac:dyDescent="0.25">
      <c r="F892681" s="195"/>
    </row>
    <row r="892682" spans="6:6" x14ac:dyDescent="0.25">
      <c r="F892682" s="195"/>
    </row>
    <row r="892683" spans="6:6" x14ac:dyDescent="0.25">
      <c r="F892683" s="195"/>
    </row>
    <row r="892684" spans="6:6" x14ac:dyDescent="0.25">
      <c r="F892684" s="195"/>
    </row>
    <row r="892685" spans="6:6" x14ac:dyDescent="0.25">
      <c r="F892685" s="195"/>
    </row>
    <row r="892686" spans="6:6" x14ac:dyDescent="0.25">
      <c r="F892686" s="195"/>
    </row>
    <row r="892687" spans="6:6" x14ac:dyDescent="0.25">
      <c r="F892687" s="195"/>
    </row>
    <row r="892688" spans="6:6" x14ac:dyDescent="0.25">
      <c r="F892688" s="195"/>
    </row>
    <row r="892689" spans="6:6" x14ac:dyDescent="0.25">
      <c r="F892689" s="195"/>
    </row>
    <row r="892690" spans="6:6" x14ac:dyDescent="0.25">
      <c r="F892690" s="195"/>
    </row>
    <row r="892691" spans="6:6" x14ac:dyDescent="0.25">
      <c r="F892691" s="195"/>
    </row>
    <row r="892692" spans="6:6" x14ac:dyDescent="0.25">
      <c r="F892692" s="195"/>
    </row>
    <row r="892693" spans="6:6" x14ac:dyDescent="0.25">
      <c r="F892693" s="195"/>
    </row>
    <row r="892694" spans="6:6" x14ac:dyDescent="0.25">
      <c r="F892694" s="195"/>
    </row>
    <row r="892695" spans="6:6" x14ac:dyDescent="0.25">
      <c r="F892695" s="195"/>
    </row>
    <row r="892696" spans="6:6" x14ac:dyDescent="0.25">
      <c r="F892696" s="195"/>
    </row>
    <row r="892697" spans="6:6" x14ac:dyDescent="0.25">
      <c r="F892697" s="195"/>
    </row>
    <row r="892698" spans="6:6" x14ac:dyDescent="0.25">
      <c r="F892698" s="195"/>
    </row>
    <row r="892699" spans="6:6" x14ac:dyDescent="0.25">
      <c r="F892699" s="195"/>
    </row>
    <row r="892700" spans="6:6" x14ac:dyDescent="0.25">
      <c r="F892700" s="195"/>
    </row>
    <row r="892701" spans="6:6" x14ac:dyDescent="0.25">
      <c r="F892701" s="195"/>
    </row>
    <row r="892702" spans="6:6" x14ac:dyDescent="0.25">
      <c r="F892702" s="195"/>
    </row>
    <row r="892703" spans="6:6" x14ac:dyDescent="0.25">
      <c r="F892703" s="195"/>
    </row>
    <row r="892704" spans="6:6" x14ac:dyDescent="0.25">
      <c r="F892704" s="195"/>
    </row>
    <row r="892705" spans="6:6" x14ac:dyDescent="0.25">
      <c r="F892705" s="195"/>
    </row>
    <row r="892706" spans="6:6" x14ac:dyDescent="0.25">
      <c r="F892706" s="195"/>
    </row>
    <row r="892707" spans="6:6" x14ac:dyDescent="0.25">
      <c r="F892707" s="195"/>
    </row>
    <row r="892708" spans="6:6" x14ac:dyDescent="0.25">
      <c r="F892708" s="195"/>
    </row>
    <row r="892709" spans="6:6" x14ac:dyDescent="0.25">
      <c r="F892709" s="195"/>
    </row>
    <row r="892710" spans="6:6" x14ac:dyDescent="0.25">
      <c r="F892710" s="195"/>
    </row>
    <row r="892711" spans="6:6" x14ac:dyDescent="0.25">
      <c r="F892711" s="195"/>
    </row>
    <row r="892712" spans="6:6" x14ac:dyDescent="0.25">
      <c r="F892712" s="195"/>
    </row>
    <row r="892713" spans="6:6" x14ac:dyDescent="0.25">
      <c r="F892713" s="195"/>
    </row>
    <row r="892714" spans="6:6" x14ac:dyDescent="0.25">
      <c r="F892714" s="195"/>
    </row>
    <row r="892715" spans="6:6" x14ac:dyDescent="0.25">
      <c r="F892715" s="195"/>
    </row>
    <row r="892716" spans="6:6" x14ac:dyDescent="0.25">
      <c r="F892716" s="195"/>
    </row>
    <row r="892717" spans="6:6" x14ac:dyDescent="0.25">
      <c r="F892717" s="195"/>
    </row>
    <row r="892718" spans="6:6" x14ac:dyDescent="0.25">
      <c r="F892718" s="195"/>
    </row>
    <row r="892719" spans="6:6" x14ac:dyDescent="0.25">
      <c r="F892719" s="195"/>
    </row>
    <row r="892720" spans="6:6" x14ac:dyDescent="0.25">
      <c r="F892720" s="195"/>
    </row>
    <row r="892721" spans="6:6" x14ac:dyDescent="0.25">
      <c r="F892721" s="195"/>
    </row>
    <row r="892722" spans="6:6" x14ac:dyDescent="0.25">
      <c r="F892722" s="195"/>
    </row>
    <row r="892723" spans="6:6" x14ac:dyDescent="0.25">
      <c r="F892723" s="195"/>
    </row>
    <row r="892724" spans="6:6" x14ac:dyDescent="0.25">
      <c r="F892724" s="195"/>
    </row>
    <row r="892725" spans="6:6" x14ac:dyDescent="0.25">
      <c r="F892725" s="195"/>
    </row>
    <row r="892726" spans="6:6" x14ac:dyDescent="0.25">
      <c r="F892726" s="195"/>
    </row>
    <row r="892727" spans="6:6" x14ac:dyDescent="0.25">
      <c r="F892727" s="195"/>
    </row>
    <row r="892728" spans="6:6" x14ac:dyDescent="0.25">
      <c r="F892728" s="195"/>
    </row>
    <row r="892729" spans="6:6" x14ac:dyDescent="0.25">
      <c r="F892729" s="195"/>
    </row>
    <row r="892730" spans="6:6" x14ac:dyDescent="0.25">
      <c r="F892730" s="195"/>
    </row>
    <row r="892731" spans="6:6" x14ac:dyDescent="0.25">
      <c r="F892731" s="195"/>
    </row>
    <row r="892732" spans="6:6" x14ac:dyDescent="0.25">
      <c r="F892732" s="195"/>
    </row>
    <row r="892733" spans="6:6" x14ac:dyDescent="0.25">
      <c r="F892733" s="195"/>
    </row>
    <row r="892734" spans="6:6" x14ac:dyDescent="0.25">
      <c r="F892734" s="195"/>
    </row>
    <row r="892735" spans="6:6" x14ac:dyDescent="0.25">
      <c r="F892735" s="195"/>
    </row>
    <row r="892736" spans="6:6" x14ac:dyDescent="0.25">
      <c r="F892736" s="195"/>
    </row>
    <row r="892737" spans="6:6" x14ac:dyDescent="0.25">
      <c r="F892737" s="195"/>
    </row>
    <row r="892738" spans="6:6" x14ac:dyDescent="0.25">
      <c r="F892738" s="195"/>
    </row>
    <row r="892739" spans="6:6" x14ac:dyDescent="0.25">
      <c r="F892739" s="195"/>
    </row>
    <row r="892740" spans="6:6" x14ac:dyDescent="0.25">
      <c r="F892740" s="195"/>
    </row>
    <row r="892741" spans="6:6" x14ac:dyDescent="0.25">
      <c r="F892741" s="195"/>
    </row>
    <row r="892742" spans="6:6" x14ac:dyDescent="0.25">
      <c r="F892742" s="195"/>
    </row>
    <row r="892743" spans="6:6" x14ac:dyDescent="0.25">
      <c r="F892743" s="195"/>
    </row>
    <row r="892744" spans="6:6" x14ac:dyDescent="0.25">
      <c r="F892744" s="195"/>
    </row>
    <row r="892745" spans="6:6" x14ac:dyDescent="0.25">
      <c r="F892745" s="195"/>
    </row>
    <row r="892746" spans="6:6" x14ac:dyDescent="0.25">
      <c r="F892746" s="195"/>
    </row>
    <row r="892747" spans="6:6" x14ac:dyDescent="0.25">
      <c r="F892747" s="195"/>
    </row>
    <row r="892748" spans="6:6" x14ac:dyDescent="0.25">
      <c r="F892748" s="195"/>
    </row>
    <row r="892749" spans="6:6" x14ac:dyDescent="0.25">
      <c r="F892749" s="195"/>
    </row>
    <row r="892750" spans="6:6" x14ac:dyDescent="0.25">
      <c r="F892750" s="195"/>
    </row>
    <row r="892751" spans="6:6" x14ac:dyDescent="0.25">
      <c r="F892751" s="195"/>
    </row>
    <row r="892752" spans="6:6" x14ac:dyDescent="0.25">
      <c r="F892752" s="195"/>
    </row>
    <row r="892753" spans="6:6" x14ac:dyDescent="0.25">
      <c r="F892753" s="195"/>
    </row>
    <row r="892754" spans="6:6" x14ac:dyDescent="0.25">
      <c r="F892754" s="195"/>
    </row>
    <row r="892755" spans="6:6" x14ac:dyDescent="0.25">
      <c r="F892755" s="195"/>
    </row>
    <row r="892756" spans="6:6" x14ac:dyDescent="0.25">
      <c r="F892756" s="195"/>
    </row>
    <row r="892757" spans="6:6" x14ac:dyDescent="0.25">
      <c r="F892757" s="195"/>
    </row>
    <row r="892758" spans="6:6" x14ac:dyDescent="0.25">
      <c r="F892758" s="195"/>
    </row>
    <row r="892759" spans="6:6" x14ac:dyDescent="0.25">
      <c r="F892759" s="195"/>
    </row>
    <row r="892760" spans="6:6" x14ac:dyDescent="0.25">
      <c r="F892760" s="195"/>
    </row>
    <row r="892761" spans="6:6" x14ac:dyDescent="0.25">
      <c r="F892761" s="195"/>
    </row>
    <row r="892762" spans="6:6" x14ac:dyDescent="0.25">
      <c r="F892762" s="195"/>
    </row>
    <row r="892763" spans="6:6" x14ac:dyDescent="0.25">
      <c r="F892763" s="195"/>
    </row>
    <row r="892764" spans="6:6" x14ac:dyDescent="0.25">
      <c r="F892764" s="195"/>
    </row>
    <row r="892765" spans="6:6" x14ac:dyDescent="0.25">
      <c r="F892765" s="195"/>
    </row>
    <row r="892766" spans="6:6" x14ac:dyDescent="0.25">
      <c r="F892766" s="195"/>
    </row>
    <row r="892767" spans="6:6" x14ac:dyDescent="0.25">
      <c r="F892767" s="195"/>
    </row>
    <row r="892768" spans="6:6" x14ac:dyDescent="0.25">
      <c r="F892768" s="195"/>
    </row>
    <row r="892769" spans="6:6" x14ac:dyDescent="0.25">
      <c r="F892769" s="195"/>
    </row>
    <row r="892770" spans="6:6" x14ac:dyDescent="0.25">
      <c r="F892770" s="195"/>
    </row>
    <row r="892771" spans="6:6" x14ac:dyDescent="0.25">
      <c r="F892771" s="195"/>
    </row>
    <row r="892772" spans="6:6" x14ac:dyDescent="0.25">
      <c r="F892772" s="195"/>
    </row>
    <row r="892773" spans="6:6" x14ac:dyDescent="0.25">
      <c r="F892773" s="195"/>
    </row>
    <row r="892774" spans="6:6" x14ac:dyDescent="0.25">
      <c r="F892774" s="195"/>
    </row>
    <row r="892775" spans="6:6" x14ac:dyDescent="0.25">
      <c r="F892775" s="195"/>
    </row>
    <row r="892776" spans="6:6" x14ac:dyDescent="0.25">
      <c r="F892776" s="195"/>
    </row>
    <row r="892777" spans="6:6" x14ac:dyDescent="0.25">
      <c r="F892777" s="195"/>
    </row>
    <row r="892778" spans="6:6" x14ac:dyDescent="0.25">
      <c r="F892778" s="195"/>
    </row>
    <row r="892779" spans="6:6" x14ac:dyDescent="0.25">
      <c r="F892779" s="195"/>
    </row>
    <row r="892780" spans="6:6" x14ac:dyDescent="0.25">
      <c r="F892780" s="195"/>
    </row>
    <row r="892781" spans="6:6" x14ac:dyDescent="0.25">
      <c r="F892781" s="195"/>
    </row>
    <row r="892782" spans="6:6" x14ac:dyDescent="0.25">
      <c r="F892782" s="195"/>
    </row>
    <row r="892783" spans="6:6" x14ac:dyDescent="0.25">
      <c r="F892783" s="195"/>
    </row>
    <row r="892784" spans="6:6" x14ac:dyDescent="0.25">
      <c r="F892784" s="195"/>
    </row>
    <row r="892785" spans="6:6" x14ac:dyDescent="0.25">
      <c r="F892785" s="195"/>
    </row>
    <row r="892786" spans="6:6" x14ac:dyDescent="0.25">
      <c r="F892786" s="195"/>
    </row>
    <row r="892787" spans="6:6" x14ac:dyDescent="0.25">
      <c r="F892787" s="195"/>
    </row>
    <row r="892788" spans="6:6" x14ac:dyDescent="0.25">
      <c r="F892788" s="195"/>
    </row>
    <row r="892789" spans="6:6" x14ac:dyDescent="0.25">
      <c r="F892789" s="195"/>
    </row>
    <row r="892790" spans="6:6" x14ac:dyDescent="0.25">
      <c r="F892790" s="195"/>
    </row>
    <row r="892791" spans="6:6" x14ac:dyDescent="0.25">
      <c r="F892791" s="195"/>
    </row>
    <row r="892792" spans="6:6" x14ac:dyDescent="0.25">
      <c r="F892792" s="195"/>
    </row>
    <row r="892793" spans="6:6" x14ac:dyDescent="0.25">
      <c r="F892793" s="195"/>
    </row>
    <row r="892794" spans="6:6" x14ac:dyDescent="0.25">
      <c r="F892794" s="195"/>
    </row>
    <row r="892795" spans="6:6" x14ac:dyDescent="0.25">
      <c r="F892795" s="195"/>
    </row>
    <row r="892796" spans="6:6" x14ac:dyDescent="0.25">
      <c r="F892796" s="195"/>
    </row>
    <row r="892797" spans="6:6" x14ac:dyDescent="0.25">
      <c r="F892797" s="195"/>
    </row>
    <row r="892798" spans="6:6" x14ac:dyDescent="0.25">
      <c r="F892798" s="195"/>
    </row>
    <row r="892799" spans="6:6" x14ac:dyDescent="0.25">
      <c r="F892799" s="195"/>
    </row>
    <row r="892800" spans="6:6" x14ac:dyDescent="0.25">
      <c r="F892800" s="195"/>
    </row>
    <row r="892801" spans="6:6" x14ac:dyDescent="0.25">
      <c r="F892801" s="195"/>
    </row>
    <row r="892802" spans="6:6" x14ac:dyDescent="0.25">
      <c r="F892802" s="195"/>
    </row>
    <row r="892803" spans="6:6" x14ac:dyDescent="0.25">
      <c r="F892803" s="195"/>
    </row>
    <row r="892804" spans="6:6" x14ac:dyDescent="0.25">
      <c r="F892804" s="195"/>
    </row>
    <row r="892805" spans="6:6" x14ac:dyDescent="0.25">
      <c r="F892805" s="195"/>
    </row>
    <row r="892806" spans="6:6" x14ac:dyDescent="0.25">
      <c r="F892806" s="195"/>
    </row>
    <row r="892807" spans="6:6" x14ac:dyDescent="0.25">
      <c r="F892807" s="195"/>
    </row>
    <row r="892808" spans="6:6" x14ac:dyDescent="0.25">
      <c r="F892808" s="195"/>
    </row>
    <row r="892809" spans="6:6" x14ac:dyDescent="0.25">
      <c r="F892809" s="195"/>
    </row>
    <row r="892810" spans="6:6" x14ac:dyDescent="0.25">
      <c r="F892810" s="195"/>
    </row>
    <row r="892811" spans="6:6" x14ac:dyDescent="0.25">
      <c r="F892811" s="195"/>
    </row>
    <row r="892812" spans="6:6" x14ac:dyDescent="0.25">
      <c r="F892812" s="195"/>
    </row>
    <row r="892813" spans="6:6" x14ac:dyDescent="0.25">
      <c r="F892813" s="195"/>
    </row>
    <row r="892814" spans="6:6" x14ac:dyDescent="0.25">
      <c r="F892814" s="195"/>
    </row>
    <row r="892815" spans="6:6" x14ac:dyDescent="0.25">
      <c r="F892815" s="195"/>
    </row>
    <row r="892816" spans="6:6" x14ac:dyDescent="0.25">
      <c r="F892816" s="195"/>
    </row>
    <row r="892817" spans="6:6" x14ac:dyDescent="0.25">
      <c r="F892817" s="195"/>
    </row>
    <row r="892818" spans="6:6" x14ac:dyDescent="0.25">
      <c r="F892818" s="195"/>
    </row>
    <row r="892819" spans="6:6" x14ac:dyDescent="0.25">
      <c r="F892819" s="195"/>
    </row>
    <row r="892820" spans="6:6" x14ac:dyDescent="0.25">
      <c r="F892820" s="195"/>
    </row>
    <row r="892821" spans="6:6" x14ac:dyDescent="0.25">
      <c r="F892821" s="195"/>
    </row>
    <row r="892822" spans="6:6" x14ac:dyDescent="0.25">
      <c r="F892822" s="195"/>
    </row>
    <row r="892823" spans="6:6" x14ac:dyDescent="0.25">
      <c r="F892823" s="195"/>
    </row>
    <row r="892824" spans="6:6" x14ac:dyDescent="0.25">
      <c r="F892824" s="195"/>
    </row>
    <row r="892825" spans="6:6" x14ac:dyDescent="0.25">
      <c r="F892825" s="195"/>
    </row>
    <row r="892826" spans="6:6" x14ac:dyDescent="0.25">
      <c r="F892826" s="195"/>
    </row>
    <row r="892827" spans="6:6" x14ac:dyDescent="0.25">
      <c r="F892827" s="195"/>
    </row>
    <row r="892828" spans="6:6" x14ac:dyDescent="0.25">
      <c r="F892828" s="195"/>
    </row>
    <row r="892829" spans="6:6" x14ac:dyDescent="0.25">
      <c r="F892829" s="195"/>
    </row>
    <row r="892830" spans="6:6" x14ac:dyDescent="0.25">
      <c r="F892830" s="195"/>
    </row>
    <row r="892831" spans="6:6" x14ac:dyDescent="0.25">
      <c r="F892831" s="195"/>
    </row>
    <row r="892832" spans="6:6" x14ac:dyDescent="0.25">
      <c r="F892832" s="195"/>
    </row>
    <row r="892833" spans="6:6" x14ac:dyDescent="0.25">
      <c r="F892833" s="195"/>
    </row>
    <row r="892834" spans="6:6" x14ac:dyDescent="0.25">
      <c r="F892834" s="195"/>
    </row>
    <row r="892835" spans="6:6" x14ac:dyDescent="0.25">
      <c r="F892835" s="195"/>
    </row>
    <row r="892836" spans="6:6" x14ac:dyDescent="0.25">
      <c r="F892836" s="195"/>
    </row>
    <row r="892837" spans="6:6" x14ac:dyDescent="0.25">
      <c r="F892837" s="195"/>
    </row>
    <row r="892838" spans="6:6" x14ac:dyDescent="0.25">
      <c r="F892838" s="195"/>
    </row>
    <row r="892839" spans="6:6" x14ac:dyDescent="0.25">
      <c r="F892839" s="195"/>
    </row>
    <row r="892840" spans="6:6" x14ac:dyDescent="0.25">
      <c r="F892840" s="195"/>
    </row>
    <row r="892841" spans="6:6" x14ac:dyDescent="0.25">
      <c r="F892841" s="195"/>
    </row>
    <row r="892842" spans="6:6" x14ac:dyDescent="0.25">
      <c r="F892842" s="195"/>
    </row>
    <row r="892843" spans="6:6" x14ac:dyDescent="0.25">
      <c r="F892843" s="195"/>
    </row>
    <row r="892844" spans="6:6" x14ac:dyDescent="0.25">
      <c r="F892844" s="195"/>
    </row>
    <row r="892845" spans="6:6" x14ac:dyDescent="0.25">
      <c r="F892845" s="195"/>
    </row>
    <row r="892846" spans="6:6" x14ac:dyDescent="0.25">
      <c r="F892846" s="195"/>
    </row>
    <row r="892847" spans="6:6" x14ac:dyDescent="0.25">
      <c r="F892847" s="195"/>
    </row>
    <row r="892848" spans="6:6" x14ac:dyDescent="0.25">
      <c r="F892848" s="195"/>
    </row>
    <row r="892849" spans="6:6" x14ac:dyDescent="0.25">
      <c r="F892849" s="195"/>
    </row>
    <row r="892850" spans="6:6" x14ac:dyDescent="0.25">
      <c r="F892850" s="195"/>
    </row>
    <row r="892851" spans="6:6" x14ac:dyDescent="0.25">
      <c r="F892851" s="195"/>
    </row>
    <row r="892852" spans="6:6" x14ac:dyDescent="0.25">
      <c r="F892852" s="195"/>
    </row>
    <row r="892853" spans="6:6" x14ac:dyDescent="0.25">
      <c r="F892853" s="195"/>
    </row>
    <row r="892854" spans="6:6" x14ac:dyDescent="0.25">
      <c r="F892854" s="195"/>
    </row>
    <row r="892855" spans="6:6" x14ac:dyDescent="0.25">
      <c r="F892855" s="195"/>
    </row>
    <row r="892856" spans="6:6" x14ac:dyDescent="0.25">
      <c r="F892856" s="195"/>
    </row>
    <row r="892857" spans="6:6" x14ac:dyDescent="0.25">
      <c r="F892857" s="195"/>
    </row>
    <row r="892858" spans="6:6" x14ac:dyDescent="0.25">
      <c r="F892858" s="195"/>
    </row>
    <row r="892859" spans="6:6" x14ac:dyDescent="0.25">
      <c r="F892859" s="195"/>
    </row>
    <row r="892860" spans="6:6" x14ac:dyDescent="0.25">
      <c r="F892860" s="195"/>
    </row>
    <row r="892861" spans="6:6" x14ac:dyDescent="0.25">
      <c r="F892861" s="195"/>
    </row>
    <row r="892862" spans="6:6" x14ac:dyDescent="0.25">
      <c r="F892862" s="195"/>
    </row>
    <row r="892863" spans="6:6" x14ac:dyDescent="0.25">
      <c r="F892863" s="195"/>
    </row>
    <row r="892864" spans="6:6" x14ac:dyDescent="0.25">
      <c r="F892864" s="195"/>
    </row>
    <row r="892865" spans="6:6" x14ac:dyDescent="0.25">
      <c r="F892865" s="195"/>
    </row>
    <row r="892866" spans="6:6" x14ac:dyDescent="0.25">
      <c r="F892866" s="195"/>
    </row>
    <row r="892867" spans="6:6" x14ac:dyDescent="0.25">
      <c r="F892867" s="195"/>
    </row>
    <row r="892868" spans="6:6" x14ac:dyDescent="0.25">
      <c r="F892868" s="195"/>
    </row>
    <row r="892869" spans="6:6" x14ac:dyDescent="0.25">
      <c r="F892869" s="195"/>
    </row>
    <row r="892870" spans="6:6" x14ac:dyDescent="0.25">
      <c r="F892870" s="195"/>
    </row>
    <row r="892871" spans="6:6" x14ac:dyDescent="0.25">
      <c r="F892871" s="195"/>
    </row>
    <row r="892872" spans="6:6" x14ac:dyDescent="0.25">
      <c r="F892872" s="195"/>
    </row>
    <row r="892873" spans="6:6" x14ac:dyDescent="0.25">
      <c r="F892873" s="195"/>
    </row>
    <row r="892874" spans="6:6" x14ac:dyDescent="0.25">
      <c r="F892874" s="195"/>
    </row>
    <row r="892875" spans="6:6" x14ac:dyDescent="0.25">
      <c r="F892875" s="195"/>
    </row>
    <row r="892876" spans="6:6" x14ac:dyDescent="0.25">
      <c r="F892876" s="195"/>
    </row>
    <row r="892877" spans="6:6" x14ac:dyDescent="0.25">
      <c r="F892877" s="195"/>
    </row>
    <row r="892878" spans="6:6" x14ac:dyDescent="0.25">
      <c r="F892878" s="195"/>
    </row>
    <row r="892879" spans="6:6" x14ac:dyDescent="0.25">
      <c r="F892879" s="195"/>
    </row>
    <row r="892880" spans="6:6" x14ac:dyDescent="0.25">
      <c r="F892880" s="195"/>
    </row>
    <row r="892881" spans="6:6" x14ac:dyDescent="0.25">
      <c r="F892881" s="195"/>
    </row>
    <row r="892882" spans="6:6" x14ac:dyDescent="0.25">
      <c r="F892882" s="195"/>
    </row>
    <row r="892883" spans="6:6" x14ac:dyDescent="0.25">
      <c r="F892883" s="195"/>
    </row>
    <row r="892884" spans="6:6" x14ac:dyDescent="0.25">
      <c r="F892884" s="195"/>
    </row>
    <row r="892885" spans="6:6" x14ac:dyDescent="0.25">
      <c r="F892885" s="195"/>
    </row>
    <row r="892886" spans="6:6" x14ac:dyDescent="0.25">
      <c r="F892886" s="195"/>
    </row>
    <row r="892887" spans="6:6" x14ac:dyDescent="0.25">
      <c r="F892887" s="195"/>
    </row>
    <row r="892888" spans="6:6" x14ac:dyDescent="0.25">
      <c r="F892888" s="195"/>
    </row>
    <row r="892889" spans="6:6" x14ac:dyDescent="0.25">
      <c r="F892889" s="195"/>
    </row>
    <row r="892890" spans="6:6" x14ac:dyDescent="0.25">
      <c r="F892890" s="195"/>
    </row>
    <row r="892891" spans="6:6" x14ac:dyDescent="0.25">
      <c r="F892891" s="195"/>
    </row>
    <row r="892892" spans="6:6" x14ac:dyDescent="0.25">
      <c r="F892892" s="195"/>
    </row>
    <row r="892893" spans="6:6" x14ac:dyDescent="0.25">
      <c r="F892893" s="195"/>
    </row>
    <row r="892894" spans="6:6" x14ac:dyDescent="0.25">
      <c r="F892894" s="195"/>
    </row>
    <row r="892895" spans="6:6" x14ac:dyDescent="0.25">
      <c r="F892895" s="195"/>
    </row>
    <row r="892896" spans="6:6" x14ac:dyDescent="0.25">
      <c r="F892896" s="195"/>
    </row>
    <row r="892897" spans="6:6" x14ac:dyDescent="0.25">
      <c r="F892897" s="195"/>
    </row>
    <row r="892898" spans="6:6" x14ac:dyDescent="0.25">
      <c r="F892898" s="195"/>
    </row>
    <row r="892899" spans="6:6" x14ac:dyDescent="0.25">
      <c r="F892899" s="195"/>
    </row>
    <row r="892900" spans="6:6" x14ac:dyDescent="0.25">
      <c r="F892900" s="195"/>
    </row>
    <row r="892901" spans="6:6" x14ac:dyDescent="0.25">
      <c r="F892901" s="195"/>
    </row>
    <row r="892902" spans="6:6" x14ac:dyDescent="0.25">
      <c r="F892902" s="195"/>
    </row>
    <row r="892903" spans="6:6" x14ac:dyDescent="0.25">
      <c r="F892903" s="195"/>
    </row>
    <row r="892904" spans="6:6" x14ac:dyDescent="0.25">
      <c r="F892904" s="195"/>
    </row>
    <row r="892905" spans="6:6" x14ac:dyDescent="0.25">
      <c r="F892905" s="195"/>
    </row>
    <row r="892906" spans="6:6" x14ac:dyDescent="0.25">
      <c r="F892906" s="195"/>
    </row>
    <row r="892907" spans="6:6" x14ac:dyDescent="0.25">
      <c r="F892907" s="195"/>
    </row>
    <row r="892908" spans="6:6" x14ac:dyDescent="0.25">
      <c r="F892908" s="195"/>
    </row>
    <row r="892909" spans="6:6" x14ac:dyDescent="0.25">
      <c r="F892909" s="195"/>
    </row>
    <row r="892910" spans="6:6" x14ac:dyDescent="0.25">
      <c r="F892910" s="195"/>
    </row>
    <row r="892911" spans="6:6" x14ac:dyDescent="0.25">
      <c r="F892911" s="195"/>
    </row>
    <row r="892912" spans="6:6" x14ac:dyDescent="0.25">
      <c r="F892912" s="195"/>
    </row>
    <row r="892913" spans="6:6" x14ac:dyDescent="0.25">
      <c r="F892913" s="195"/>
    </row>
    <row r="892914" spans="6:6" x14ac:dyDescent="0.25">
      <c r="F892914" s="195"/>
    </row>
    <row r="892915" spans="6:6" x14ac:dyDescent="0.25">
      <c r="F892915" s="195"/>
    </row>
    <row r="892916" spans="6:6" x14ac:dyDescent="0.25">
      <c r="F892916" s="195"/>
    </row>
    <row r="892917" spans="6:6" x14ac:dyDescent="0.25">
      <c r="F892917" s="195"/>
    </row>
    <row r="892918" spans="6:6" x14ac:dyDescent="0.25">
      <c r="F892918" s="195"/>
    </row>
    <row r="892919" spans="6:6" x14ac:dyDescent="0.25">
      <c r="F892919" s="195"/>
    </row>
    <row r="892920" spans="6:6" x14ac:dyDescent="0.25">
      <c r="F892920" s="195"/>
    </row>
    <row r="892921" spans="6:6" x14ac:dyDescent="0.25">
      <c r="F892921" s="195"/>
    </row>
    <row r="892922" spans="6:6" x14ac:dyDescent="0.25">
      <c r="F892922" s="195"/>
    </row>
    <row r="892923" spans="6:6" x14ac:dyDescent="0.25">
      <c r="F892923" s="195"/>
    </row>
    <row r="892924" spans="6:6" x14ac:dyDescent="0.25">
      <c r="F892924" s="195"/>
    </row>
    <row r="892925" spans="6:6" x14ac:dyDescent="0.25">
      <c r="F892925" s="195"/>
    </row>
    <row r="892926" spans="6:6" x14ac:dyDescent="0.25">
      <c r="F892926" s="195"/>
    </row>
    <row r="892927" spans="6:6" x14ac:dyDescent="0.25">
      <c r="F892927" s="195"/>
    </row>
    <row r="892928" spans="6:6" x14ac:dyDescent="0.25">
      <c r="F892928" s="195"/>
    </row>
    <row r="892929" spans="6:6" x14ac:dyDescent="0.25">
      <c r="F892929" s="195"/>
    </row>
    <row r="892930" spans="6:6" x14ac:dyDescent="0.25">
      <c r="F892930" s="195"/>
    </row>
    <row r="892931" spans="6:6" x14ac:dyDescent="0.25">
      <c r="F892931" s="195"/>
    </row>
    <row r="892932" spans="6:6" x14ac:dyDescent="0.25">
      <c r="F892932" s="195"/>
    </row>
    <row r="892933" spans="6:6" x14ac:dyDescent="0.25">
      <c r="F892933" s="195"/>
    </row>
    <row r="892934" spans="6:6" x14ac:dyDescent="0.25">
      <c r="F892934" s="195"/>
    </row>
    <row r="892935" spans="6:6" x14ac:dyDescent="0.25">
      <c r="F892935" s="195"/>
    </row>
    <row r="892936" spans="6:6" x14ac:dyDescent="0.25">
      <c r="F892936" s="195"/>
    </row>
    <row r="892937" spans="6:6" x14ac:dyDescent="0.25">
      <c r="F892937" s="195"/>
    </row>
    <row r="892938" spans="6:6" x14ac:dyDescent="0.25">
      <c r="F892938" s="195"/>
    </row>
    <row r="892939" spans="6:6" x14ac:dyDescent="0.25">
      <c r="F892939" s="195"/>
    </row>
    <row r="892940" spans="6:6" x14ac:dyDescent="0.25">
      <c r="F892940" s="195"/>
    </row>
    <row r="892941" spans="6:6" x14ac:dyDescent="0.25">
      <c r="F892941" s="195"/>
    </row>
    <row r="892942" spans="6:6" x14ac:dyDescent="0.25">
      <c r="F892942" s="195"/>
    </row>
    <row r="892943" spans="6:6" x14ac:dyDescent="0.25">
      <c r="F892943" s="195"/>
    </row>
    <row r="892944" spans="6:6" x14ac:dyDescent="0.25">
      <c r="F892944" s="195"/>
    </row>
    <row r="898062" spans="6:6" x14ac:dyDescent="0.25">
      <c r="F898062" s="195"/>
    </row>
    <row r="898063" spans="6:6" x14ac:dyDescent="0.25">
      <c r="F898063" s="195"/>
    </row>
    <row r="898064" spans="6:6" x14ac:dyDescent="0.25">
      <c r="F898064" s="195"/>
    </row>
    <row r="898065" spans="6:6" x14ac:dyDescent="0.25">
      <c r="F898065" s="195"/>
    </row>
    <row r="898066" spans="6:6" x14ac:dyDescent="0.25">
      <c r="F898066" s="195"/>
    </row>
    <row r="898067" spans="6:6" x14ac:dyDescent="0.25">
      <c r="F898067" s="195"/>
    </row>
    <row r="898068" spans="6:6" x14ac:dyDescent="0.25">
      <c r="F898068" s="195"/>
    </row>
    <row r="898069" spans="6:6" x14ac:dyDescent="0.25">
      <c r="F898069" s="195"/>
    </row>
    <row r="898070" spans="6:6" x14ac:dyDescent="0.25">
      <c r="F898070" s="195"/>
    </row>
    <row r="898071" spans="6:6" x14ac:dyDescent="0.25">
      <c r="F898071" s="195"/>
    </row>
    <row r="898072" spans="6:6" x14ac:dyDescent="0.25">
      <c r="F898072" s="195"/>
    </row>
    <row r="898073" spans="6:6" x14ac:dyDescent="0.25">
      <c r="F898073" s="195"/>
    </row>
    <row r="898074" spans="6:6" x14ac:dyDescent="0.25">
      <c r="F898074" s="195"/>
    </row>
    <row r="898075" spans="6:6" x14ac:dyDescent="0.25">
      <c r="F898075" s="195"/>
    </row>
    <row r="898076" spans="6:6" x14ac:dyDescent="0.25">
      <c r="F898076" s="195"/>
    </row>
    <row r="898077" spans="6:6" x14ac:dyDescent="0.25">
      <c r="F898077" s="195"/>
    </row>
    <row r="898078" spans="6:6" x14ac:dyDescent="0.25">
      <c r="F898078" s="195"/>
    </row>
    <row r="898079" spans="6:6" x14ac:dyDescent="0.25">
      <c r="F898079" s="195"/>
    </row>
    <row r="898080" spans="6:6" x14ac:dyDescent="0.25">
      <c r="F898080" s="195"/>
    </row>
    <row r="898081" spans="6:6" x14ac:dyDescent="0.25">
      <c r="F898081" s="195"/>
    </row>
    <row r="898082" spans="6:6" x14ac:dyDescent="0.25">
      <c r="F898082" s="195"/>
    </row>
    <row r="898083" spans="6:6" x14ac:dyDescent="0.25">
      <c r="F898083" s="195"/>
    </row>
    <row r="898084" spans="6:6" x14ac:dyDescent="0.25">
      <c r="F898084" s="195"/>
    </row>
    <row r="898085" spans="6:6" x14ac:dyDescent="0.25">
      <c r="F898085" s="195"/>
    </row>
    <row r="898086" spans="6:6" x14ac:dyDescent="0.25">
      <c r="F898086" s="195"/>
    </row>
    <row r="898087" spans="6:6" x14ac:dyDescent="0.25">
      <c r="F898087" s="195"/>
    </row>
    <row r="898088" spans="6:6" x14ac:dyDescent="0.25">
      <c r="F898088" s="195"/>
    </row>
    <row r="898089" spans="6:6" x14ac:dyDescent="0.25">
      <c r="F898089" s="195"/>
    </row>
    <row r="898090" spans="6:6" x14ac:dyDescent="0.25">
      <c r="F898090" s="195"/>
    </row>
    <row r="898091" spans="6:6" x14ac:dyDescent="0.25">
      <c r="F898091" s="195"/>
    </row>
    <row r="898092" spans="6:6" x14ac:dyDescent="0.25">
      <c r="F898092" s="195"/>
    </row>
    <row r="898093" spans="6:6" x14ac:dyDescent="0.25">
      <c r="F898093" s="195"/>
    </row>
    <row r="898094" spans="6:6" x14ac:dyDescent="0.25">
      <c r="F898094" s="195"/>
    </row>
    <row r="898095" spans="6:6" x14ac:dyDescent="0.25">
      <c r="F898095" s="195"/>
    </row>
    <row r="898096" spans="6:6" x14ac:dyDescent="0.25">
      <c r="F898096" s="195"/>
    </row>
    <row r="898097" spans="6:6" x14ac:dyDescent="0.25">
      <c r="F898097" s="195"/>
    </row>
    <row r="898098" spans="6:6" x14ac:dyDescent="0.25">
      <c r="F898098" s="195"/>
    </row>
    <row r="898099" spans="6:6" x14ac:dyDescent="0.25">
      <c r="F898099" s="195"/>
    </row>
    <row r="898100" spans="6:6" x14ac:dyDescent="0.25">
      <c r="F898100" s="195"/>
    </row>
    <row r="898101" spans="6:6" x14ac:dyDescent="0.25">
      <c r="F898101" s="195"/>
    </row>
    <row r="898102" spans="6:6" x14ac:dyDescent="0.25">
      <c r="F898102" s="195"/>
    </row>
    <row r="898103" spans="6:6" x14ac:dyDescent="0.25">
      <c r="F898103" s="195"/>
    </row>
    <row r="898104" spans="6:6" x14ac:dyDescent="0.25">
      <c r="F898104" s="195"/>
    </row>
    <row r="898105" spans="6:6" x14ac:dyDescent="0.25">
      <c r="F898105" s="195"/>
    </row>
    <row r="898106" spans="6:6" x14ac:dyDescent="0.25">
      <c r="F898106" s="195"/>
    </row>
    <row r="898107" spans="6:6" x14ac:dyDescent="0.25">
      <c r="F898107" s="195"/>
    </row>
    <row r="898108" spans="6:6" x14ac:dyDescent="0.25">
      <c r="F898108" s="195"/>
    </row>
    <row r="898109" spans="6:6" x14ac:dyDescent="0.25">
      <c r="F898109" s="195"/>
    </row>
    <row r="898110" spans="6:6" x14ac:dyDescent="0.25">
      <c r="F898110" s="195"/>
    </row>
    <row r="898111" spans="6:6" x14ac:dyDescent="0.25">
      <c r="F898111" s="195"/>
    </row>
    <row r="898112" spans="6:6" x14ac:dyDescent="0.25">
      <c r="F898112" s="195"/>
    </row>
    <row r="898113" spans="6:6" x14ac:dyDescent="0.25">
      <c r="F898113" s="195"/>
    </row>
    <row r="898114" spans="6:6" x14ac:dyDescent="0.25">
      <c r="F898114" s="195"/>
    </row>
    <row r="898115" spans="6:6" x14ac:dyDescent="0.25">
      <c r="F898115" s="195"/>
    </row>
    <row r="898116" spans="6:6" x14ac:dyDescent="0.25">
      <c r="F898116" s="195"/>
    </row>
    <row r="898117" spans="6:6" x14ac:dyDescent="0.25">
      <c r="F898117" s="195"/>
    </row>
    <row r="898118" spans="6:6" x14ac:dyDescent="0.25">
      <c r="F898118" s="195"/>
    </row>
    <row r="898119" spans="6:6" x14ac:dyDescent="0.25">
      <c r="F898119" s="195"/>
    </row>
    <row r="898120" spans="6:6" x14ac:dyDescent="0.25">
      <c r="F898120" s="195"/>
    </row>
    <row r="898121" spans="6:6" x14ac:dyDescent="0.25">
      <c r="F898121" s="195"/>
    </row>
    <row r="898122" spans="6:6" x14ac:dyDescent="0.25">
      <c r="F898122" s="195"/>
    </row>
    <row r="898123" spans="6:6" x14ac:dyDescent="0.25">
      <c r="F898123" s="195"/>
    </row>
    <row r="898124" spans="6:6" x14ac:dyDescent="0.25">
      <c r="F898124" s="195"/>
    </row>
    <row r="898125" spans="6:6" x14ac:dyDescent="0.25">
      <c r="F898125" s="195"/>
    </row>
    <row r="898126" spans="6:6" x14ac:dyDescent="0.25">
      <c r="F898126" s="195"/>
    </row>
    <row r="898127" spans="6:6" x14ac:dyDescent="0.25">
      <c r="F898127" s="195"/>
    </row>
    <row r="898128" spans="6:6" x14ac:dyDescent="0.25">
      <c r="F898128" s="195"/>
    </row>
    <row r="898129" spans="6:6" x14ac:dyDescent="0.25">
      <c r="F898129" s="195"/>
    </row>
    <row r="898130" spans="6:6" x14ac:dyDescent="0.25">
      <c r="F898130" s="195"/>
    </row>
    <row r="898131" spans="6:6" x14ac:dyDescent="0.25">
      <c r="F898131" s="195"/>
    </row>
    <row r="898132" spans="6:6" x14ac:dyDescent="0.25">
      <c r="F898132" s="195"/>
    </row>
    <row r="898133" spans="6:6" x14ac:dyDescent="0.25">
      <c r="F898133" s="195"/>
    </row>
    <row r="898134" spans="6:6" x14ac:dyDescent="0.25">
      <c r="F898134" s="195"/>
    </row>
    <row r="898135" spans="6:6" x14ac:dyDescent="0.25">
      <c r="F898135" s="195"/>
    </row>
    <row r="898136" spans="6:6" x14ac:dyDescent="0.25">
      <c r="F898136" s="195"/>
    </row>
    <row r="898137" spans="6:6" x14ac:dyDescent="0.25">
      <c r="F898137" s="195"/>
    </row>
    <row r="898138" spans="6:6" x14ac:dyDescent="0.25">
      <c r="F898138" s="195"/>
    </row>
    <row r="898139" spans="6:6" x14ac:dyDescent="0.25">
      <c r="F898139" s="195"/>
    </row>
    <row r="898140" spans="6:6" x14ac:dyDescent="0.25">
      <c r="F898140" s="195"/>
    </row>
    <row r="898141" spans="6:6" x14ac:dyDescent="0.25">
      <c r="F898141" s="195"/>
    </row>
    <row r="898142" spans="6:6" x14ac:dyDescent="0.25">
      <c r="F898142" s="195"/>
    </row>
    <row r="898143" spans="6:6" x14ac:dyDescent="0.25">
      <c r="F898143" s="195"/>
    </row>
    <row r="898144" spans="6:6" x14ac:dyDescent="0.25">
      <c r="F898144" s="195"/>
    </row>
    <row r="898145" spans="6:6" x14ac:dyDescent="0.25">
      <c r="F898145" s="195"/>
    </row>
    <row r="898146" spans="6:6" x14ac:dyDescent="0.25">
      <c r="F898146" s="195"/>
    </row>
    <row r="898147" spans="6:6" x14ac:dyDescent="0.25">
      <c r="F898147" s="195"/>
    </row>
    <row r="898148" spans="6:6" x14ac:dyDescent="0.25">
      <c r="F898148" s="195"/>
    </row>
    <row r="898149" spans="6:6" x14ac:dyDescent="0.25">
      <c r="F898149" s="195"/>
    </row>
    <row r="898150" spans="6:6" x14ac:dyDescent="0.25">
      <c r="F898150" s="195"/>
    </row>
    <row r="898151" spans="6:6" x14ac:dyDescent="0.25">
      <c r="F898151" s="195"/>
    </row>
    <row r="898152" spans="6:6" x14ac:dyDescent="0.25">
      <c r="F898152" s="195"/>
    </row>
    <row r="898153" spans="6:6" x14ac:dyDescent="0.25">
      <c r="F898153" s="195"/>
    </row>
    <row r="898154" spans="6:6" x14ac:dyDescent="0.25">
      <c r="F898154" s="195"/>
    </row>
    <row r="898155" spans="6:6" x14ac:dyDescent="0.25">
      <c r="F898155" s="195"/>
    </row>
    <row r="898156" spans="6:6" x14ac:dyDescent="0.25">
      <c r="F898156" s="195"/>
    </row>
    <row r="898157" spans="6:6" x14ac:dyDescent="0.25">
      <c r="F898157" s="195"/>
    </row>
    <row r="898158" spans="6:6" x14ac:dyDescent="0.25">
      <c r="F898158" s="195"/>
    </row>
    <row r="898159" spans="6:6" x14ac:dyDescent="0.25">
      <c r="F898159" s="195"/>
    </row>
    <row r="898160" spans="6:6" x14ac:dyDescent="0.25">
      <c r="F898160" s="195"/>
    </row>
    <row r="898161" spans="6:6" x14ac:dyDescent="0.25">
      <c r="F898161" s="195"/>
    </row>
    <row r="898162" spans="6:6" x14ac:dyDescent="0.25">
      <c r="F898162" s="195"/>
    </row>
    <row r="898163" spans="6:6" x14ac:dyDescent="0.25">
      <c r="F898163" s="195"/>
    </row>
    <row r="898164" spans="6:6" x14ac:dyDescent="0.25">
      <c r="F898164" s="195"/>
    </row>
    <row r="898165" spans="6:6" x14ac:dyDescent="0.25">
      <c r="F898165" s="195"/>
    </row>
    <row r="898166" spans="6:6" x14ac:dyDescent="0.25">
      <c r="F898166" s="195"/>
    </row>
    <row r="898167" spans="6:6" x14ac:dyDescent="0.25">
      <c r="F898167" s="195"/>
    </row>
    <row r="898168" spans="6:6" x14ac:dyDescent="0.25">
      <c r="F898168" s="195"/>
    </row>
    <row r="898169" spans="6:6" x14ac:dyDescent="0.25">
      <c r="F898169" s="195"/>
    </row>
    <row r="898170" spans="6:6" x14ac:dyDescent="0.25">
      <c r="F898170" s="195"/>
    </row>
    <row r="898171" spans="6:6" x14ac:dyDescent="0.25">
      <c r="F898171" s="195"/>
    </row>
    <row r="898172" spans="6:6" x14ac:dyDescent="0.25">
      <c r="F898172" s="195"/>
    </row>
    <row r="898173" spans="6:6" x14ac:dyDescent="0.25">
      <c r="F898173" s="195"/>
    </row>
    <row r="898174" spans="6:6" x14ac:dyDescent="0.25">
      <c r="F898174" s="195"/>
    </row>
    <row r="898175" spans="6:6" x14ac:dyDescent="0.25">
      <c r="F898175" s="195"/>
    </row>
    <row r="898176" spans="6:6" x14ac:dyDescent="0.25">
      <c r="F898176" s="195"/>
    </row>
    <row r="898177" spans="6:6" x14ac:dyDescent="0.25">
      <c r="F898177" s="195"/>
    </row>
    <row r="898178" spans="6:6" x14ac:dyDescent="0.25">
      <c r="F898178" s="195"/>
    </row>
    <row r="898179" spans="6:6" x14ac:dyDescent="0.25">
      <c r="F898179" s="195"/>
    </row>
    <row r="898180" spans="6:6" x14ac:dyDescent="0.25">
      <c r="F898180" s="195"/>
    </row>
    <row r="898181" spans="6:6" x14ac:dyDescent="0.25">
      <c r="F898181" s="195"/>
    </row>
    <row r="898182" spans="6:6" x14ac:dyDescent="0.25">
      <c r="F898182" s="195"/>
    </row>
    <row r="898183" spans="6:6" x14ac:dyDescent="0.25">
      <c r="F898183" s="195"/>
    </row>
    <row r="898184" spans="6:6" x14ac:dyDescent="0.25">
      <c r="F898184" s="195"/>
    </row>
    <row r="898185" spans="6:6" x14ac:dyDescent="0.25">
      <c r="F898185" s="195"/>
    </row>
    <row r="898186" spans="6:6" x14ac:dyDescent="0.25">
      <c r="F898186" s="195"/>
    </row>
    <row r="898187" spans="6:6" x14ac:dyDescent="0.25">
      <c r="F898187" s="195"/>
    </row>
    <row r="898188" spans="6:6" x14ac:dyDescent="0.25">
      <c r="F898188" s="195"/>
    </row>
    <row r="898189" spans="6:6" x14ac:dyDescent="0.25">
      <c r="F898189" s="195"/>
    </row>
    <row r="898190" spans="6:6" x14ac:dyDescent="0.25">
      <c r="F898190" s="195"/>
    </row>
    <row r="898191" spans="6:6" x14ac:dyDescent="0.25">
      <c r="F898191" s="195"/>
    </row>
    <row r="898192" spans="6:6" x14ac:dyDescent="0.25">
      <c r="F898192" s="195"/>
    </row>
    <row r="898193" spans="6:6" x14ac:dyDescent="0.25">
      <c r="F898193" s="195"/>
    </row>
    <row r="898194" spans="6:6" x14ac:dyDescent="0.25">
      <c r="F898194" s="195"/>
    </row>
    <row r="898195" spans="6:6" x14ac:dyDescent="0.25">
      <c r="F898195" s="195"/>
    </row>
    <row r="898196" spans="6:6" x14ac:dyDescent="0.25">
      <c r="F898196" s="195"/>
    </row>
    <row r="898197" spans="6:6" x14ac:dyDescent="0.25">
      <c r="F898197" s="195"/>
    </row>
    <row r="898198" spans="6:6" x14ac:dyDescent="0.25">
      <c r="F898198" s="195"/>
    </row>
    <row r="898199" spans="6:6" x14ac:dyDescent="0.25">
      <c r="F898199" s="195"/>
    </row>
    <row r="898200" spans="6:6" x14ac:dyDescent="0.25">
      <c r="F898200" s="195"/>
    </row>
    <row r="898201" spans="6:6" x14ac:dyDescent="0.25">
      <c r="F898201" s="195"/>
    </row>
    <row r="898202" spans="6:6" x14ac:dyDescent="0.25">
      <c r="F898202" s="195"/>
    </row>
    <row r="898203" spans="6:6" x14ac:dyDescent="0.25">
      <c r="F898203" s="195"/>
    </row>
    <row r="898204" spans="6:6" x14ac:dyDescent="0.25">
      <c r="F898204" s="195"/>
    </row>
    <row r="898205" spans="6:6" x14ac:dyDescent="0.25">
      <c r="F898205" s="195"/>
    </row>
    <row r="898206" spans="6:6" x14ac:dyDescent="0.25">
      <c r="F898206" s="195"/>
    </row>
    <row r="898207" spans="6:6" x14ac:dyDescent="0.25">
      <c r="F898207" s="195"/>
    </row>
    <row r="898208" spans="6:6" x14ac:dyDescent="0.25">
      <c r="F898208" s="195"/>
    </row>
    <row r="898209" spans="6:6" x14ac:dyDescent="0.25">
      <c r="F898209" s="195"/>
    </row>
    <row r="898210" spans="6:6" x14ac:dyDescent="0.25">
      <c r="F898210" s="195"/>
    </row>
    <row r="898211" spans="6:6" x14ac:dyDescent="0.25">
      <c r="F898211" s="195"/>
    </row>
    <row r="898212" spans="6:6" x14ac:dyDescent="0.25">
      <c r="F898212" s="195"/>
    </row>
    <row r="898213" spans="6:6" x14ac:dyDescent="0.25">
      <c r="F898213" s="195"/>
    </row>
    <row r="898214" spans="6:6" x14ac:dyDescent="0.25">
      <c r="F898214" s="195"/>
    </row>
    <row r="898215" spans="6:6" x14ac:dyDescent="0.25">
      <c r="F898215" s="195"/>
    </row>
    <row r="898216" spans="6:6" x14ac:dyDescent="0.25">
      <c r="F898216" s="195"/>
    </row>
    <row r="898217" spans="6:6" x14ac:dyDescent="0.25">
      <c r="F898217" s="195"/>
    </row>
    <row r="898218" spans="6:6" x14ac:dyDescent="0.25">
      <c r="F898218" s="195"/>
    </row>
    <row r="898219" spans="6:6" x14ac:dyDescent="0.25">
      <c r="F898219" s="195"/>
    </row>
    <row r="898220" spans="6:6" x14ac:dyDescent="0.25">
      <c r="F898220" s="195"/>
    </row>
    <row r="898221" spans="6:6" x14ac:dyDescent="0.25">
      <c r="F898221" s="195"/>
    </row>
    <row r="898222" spans="6:6" x14ac:dyDescent="0.25">
      <c r="F898222" s="195"/>
    </row>
    <row r="898223" spans="6:6" x14ac:dyDescent="0.25">
      <c r="F898223" s="195"/>
    </row>
    <row r="898224" spans="6:6" x14ac:dyDescent="0.25">
      <c r="F898224" s="195"/>
    </row>
    <row r="898225" spans="6:6" x14ac:dyDescent="0.25">
      <c r="F898225" s="195"/>
    </row>
    <row r="898226" spans="6:6" x14ac:dyDescent="0.25">
      <c r="F898226" s="195"/>
    </row>
    <row r="898227" spans="6:6" x14ac:dyDescent="0.25">
      <c r="F898227" s="195"/>
    </row>
    <row r="898228" spans="6:6" x14ac:dyDescent="0.25">
      <c r="F898228" s="195"/>
    </row>
    <row r="898229" spans="6:6" x14ac:dyDescent="0.25">
      <c r="F898229" s="195"/>
    </row>
    <row r="898230" spans="6:6" x14ac:dyDescent="0.25">
      <c r="F898230" s="195"/>
    </row>
    <row r="898231" spans="6:6" x14ac:dyDescent="0.25">
      <c r="F898231" s="195"/>
    </row>
    <row r="898232" spans="6:6" x14ac:dyDescent="0.25">
      <c r="F898232" s="195"/>
    </row>
    <row r="898233" spans="6:6" x14ac:dyDescent="0.25">
      <c r="F898233" s="195"/>
    </row>
    <row r="898234" spans="6:6" x14ac:dyDescent="0.25">
      <c r="F898234" s="195"/>
    </row>
    <row r="898235" spans="6:6" x14ac:dyDescent="0.25">
      <c r="F898235" s="195"/>
    </row>
    <row r="898236" spans="6:6" x14ac:dyDescent="0.25">
      <c r="F898236" s="195"/>
    </row>
    <row r="898237" spans="6:6" x14ac:dyDescent="0.25">
      <c r="F898237" s="195"/>
    </row>
    <row r="898238" spans="6:6" x14ac:dyDescent="0.25">
      <c r="F898238" s="195"/>
    </row>
    <row r="898239" spans="6:6" x14ac:dyDescent="0.25">
      <c r="F898239" s="195"/>
    </row>
    <row r="898240" spans="6:6" x14ac:dyDescent="0.25">
      <c r="F898240" s="195"/>
    </row>
    <row r="898241" spans="6:6" x14ac:dyDescent="0.25">
      <c r="F898241" s="195"/>
    </row>
    <row r="898242" spans="6:6" x14ac:dyDescent="0.25">
      <c r="F898242" s="195"/>
    </row>
    <row r="898243" spans="6:6" x14ac:dyDescent="0.25">
      <c r="F898243" s="195"/>
    </row>
    <row r="898244" spans="6:6" x14ac:dyDescent="0.25">
      <c r="F898244" s="195"/>
    </row>
    <row r="898245" spans="6:6" x14ac:dyDescent="0.25">
      <c r="F898245" s="195"/>
    </row>
    <row r="898246" spans="6:6" x14ac:dyDescent="0.25">
      <c r="F898246" s="195"/>
    </row>
    <row r="898247" spans="6:6" x14ac:dyDescent="0.25">
      <c r="F898247" s="195"/>
    </row>
    <row r="898248" spans="6:6" x14ac:dyDescent="0.25">
      <c r="F898248" s="195"/>
    </row>
    <row r="898249" spans="6:6" x14ac:dyDescent="0.25">
      <c r="F898249" s="195"/>
    </row>
    <row r="898250" spans="6:6" x14ac:dyDescent="0.25">
      <c r="F898250" s="195"/>
    </row>
    <row r="898251" spans="6:6" x14ac:dyDescent="0.25">
      <c r="F898251" s="195"/>
    </row>
    <row r="898252" spans="6:6" x14ac:dyDescent="0.25">
      <c r="F898252" s="195"/>
    </row>
    <row r="898253" spans="6:6" x14ac:dyDescent="0.25">
      <c r="F898253" s="195"/>
    </row>
    <row r="898254" spans="6:6" x14ac:dyDescent="0.25">
      <c r="F898254" s="195"/>
    </row>
    <row r="898255" spans="6:6" x14ac:dyDescent="0.25">
      <c r="F898255" s="195"/>
    </row>
    <row r="898256" spans="6:6" x14ac:dyDescent="0.25">
      <c r="F898256" s="195"/>
    </row>
    <row r="898257" spans="6:6" x14ac:dyDescent="0.25">
      <c r="F898257" s="195"/>
    </row>
    <row r="898258" spans="6:6" x14ac:dyDescent="0.25">
      <c r="F898258" s="195"/>
    </row>
    <row r="898259" spans="6:6" x14ac:dyDescent="0.25">
      <c r="F898259" s="195"/>
    </row>
    <row r="898260" spans="6:6" x14ac:dyDescent="0.25">
      <c r="F898260" s="195"/>
    </row>
    <row r="898261" spans="6:6" x14ac:dyDescent="0.25">
      <c r="F898261" s="195"/>
    </row>
    <row r="898262" spans="6:6" x14ac:dyDescent="0.25">
      <c r="F898262" s="195"/>
    </row>
    <row r="898263" spans="6:6" x14ac:dyDescent="0.25">
      <c r="F898263" s="195"/>
    </row>
    <row r="898264" spans="6:6" x14ac:dyDescent="0.25">
      <c r="F898264" s="195"/>
    </row>
    <row r="898265" spans="6:6" x14ac:dyDescent="0.25">
      <c r="F898265" s="195"/>
    </row>
    <row r="898266" spans="6:6" x14ac:dyDescent="0.25">
      <c r="F898266" s="195"/>
    </row>
    <row r="898267" spans="6:6" x14ac:dyDescent="0.25">
      <c r="F898267" s="195"/>
    </row>
    <row r="898268" spans="6:6" x14ac:dyDescent="0.25">
      <c r="F898268" s="195"/>
    </row>
    <row r="898269" spans="6:6" x14ac:dyDescent="0.25">
      <c r="F898269" s="195"/>
    </row>
    <row r="898270" spans="6:6" x14ac:dyDescent="0.25">
      <c r="F898270" s="195"/>
    </row>
    <row r="898271" spans="6:6" x14ac:dyDescent="0.25">
      <c r="F898271" s="195"/>
    </row>
    <row r="898272" spans="6:6" x14ac:dyDescent="0.25">
      <c r="F898272" s="195"/>
    </row>
    <row r="898273" spans="6:6" x14ac:dyDescent="0.25">
      <c r="F898273" s="195"/>
    </row>
    <row r="898274" spans="6:6" x14ac:dyDescent="0.25">
      <c r="F898274" s="195"/>
    </row>
    <row r="898275" spans="6:6" x14ac:dyDescent="0.25">
      <c r="F898275" s="195"/>
    </row>
    <row r="898276" spans="6:6" x14ac:dyDescent="0.25">
      <c r="F898276" s="195"/>
    </row>
    <row r="898277" spans="6:6" x14ac:dyDescent="0.25">
      <c r="F898277" s="195"/>
    </row>
    <row r="898278" spans="6:6" x14ac:dyDescent="0.25">
      <c r="F898278" s="195"/>
    </row>
    <row r="898279" spans="6:6" x14ac:dyDescent="0.25">
      <c r="F898279" s="195"/>
    </row>
    <row r="898280" spans="6:6" x14ac:dyDescent="0.25">
      <c r="F898280" s="195"/>
    </row>
    <row r="898281" spans="6:6" x14ac:dyDescent="0.25">
      <c r="F898281" s="195"/>
    </row>
    <row r="898282" spans="6:6" x14ac:dyDescent="0.25">
      <c r="F898282" s="195"/>
    </row>
    <row r="898283" spans="6:6" x14ac:dyDescent="0.25">
      <c r="F898283" s="195"/>
    </row>
    <row r="898284" spans="6:6" x14ac:dyDescent="0.25">
      <c r="F898284" s="195"/>
    </row>
    <row r="898285" spans="6:6" x14ac:dyDescent="0.25">
      <c r="F898285" s="195"/>
    </row>
    <row r="898286" spans="6:6" x14ac:dyDescent="0.25">
      <c r="F898286" s="195"/>
    </row>
    <row r="898287" spans="6:6" x14ac:dyDescent="0.25">
      <c r="F898287" s="195"/>
    </row>
    <row r="898288" spans="6:6" x14ac:dyDescent="0.25">
      <c r="F898288" s="195"/>
    </row>
    <row r="898289" spans="6:6" x14ac:dyDescent="0.25">
      <c r="F898289" s="195"/>
    </row>
    <row r="898290" spans="6:6" x14ac:dyDescent="0.25">
      <c r="F898290" s="195"/>
    </row>
    <row r="898291" spans="6:6" x14ac:dyDescent="0.25">
      <c r="F898291" s="195"/>
    </row>
    <row r="898292" spans="6:6" x14ac:dyDescent="0.25">
      <c r="F898292" s="195"/>
    </row>
    <row r="898293" spans="6:6" x14ac:dyDescent="0.25">
      <c r="F898293" s="195"/>
    </row>
    <row r="898294" spans="6:6" x14ac:dyDescent="0.25">
      <c r="F898294" s="195"/>
    </row>
    <row r="898295" spans="6:6" x14ac:dyDescent="0.25">
      <c r="F898295" s="195"/>
    </row>
    <row r="898296" spans="6:6" x14ac:dyDescent="0.25">
      <c r="F898296" s="195"/>
    </row>
    <row r="898297" spans="6:6" x14ac:dyDescent="0.25">
      <c r="F898297" s="195"/>
    </row>
    <row r="898298" spans="6:6" x14ac:dyDescent="0.25">
      <c r="F898298" s="195"/>
    </row>
    <row r="898299" spans="6:6" x14ac:dyDescent="0.25">
      <c r="F898299" s="195"/>
    </row>
    <row r="898300" spans="6:6" x14ac:dyDescent="0.25">
      <c r="F898300" s="195"/>
    </row>
    <row r="898301" spans="6:6" x14ac:dyDescent="0.25">
      <c r="F898301" s="195"/>
    </row>
    <row r="898302" spans="6:6" x14ac:dyDescent="0.25">
      <c r="F898302" s="195"/>
    </row>
    <row r="898303" spans="6:6" x14ac:dyDescent="0.25">
      <c r="F898303" s="195"/>
    </row>
    <row r="898304" spans="6:6" x14ac:dyDescent="0.25">
      <c r="F898304" s="195"/>
    </row>
    <row r="898305" spans="6:6" x14ac:dyDescent="0.25">
      <c r="F898305" s="195"/>
    </row>
    <row r="898306" spans="6:6" x14ac:dyDescent="0.25">
      <c r="F898306" s="195"/>
    </row>
    <row r="898307" spans="6:6" x14ac:dyDescent="0.25">
      <c r="F898307" s="195"/>
    </row>
    <row r="898308" spans="6:6" x14ac:dyDescent="0.25">
      <c r="F898308" s="195"/>
    </row>
    <row r="898309" spans="6:6" x14ac:dyDescent="0.25">
      <c r="F898309" s="195"/>
    </row>
    <row r="898310" spans="6:6" x14ac:dyDescent="0.25">
      <c r="F898310" s="195"/>
    </row>
    <row r="898311" spans="6:6" x14ac:dyDescent="0.25">
      <c r="F898311" s="195"/>
    </row>
    <row r="898312" spans="6:6" x14ac:dyDescent="0.25">
      <c r="F898312" s="195"/>
    </row>
    <row r="898313" spans="6:6" x14ac:dyDescent="0.25">
      <c r="F898313" s="195"/>
    </row>
    <row r="898314" spans="6:6" x14ac:dyDescent="0.25">
      <c r="F898314" s="195"/>
    </row>
    <row r="898315" spans="6:6" x14ac:dyDescent="0.25">
      <c r="F898315" s="195"/>
    </row>
    <row r="898316" spans="6:6" x14ac:dyDescent="0.25">
      <c r="F898316" s="195"/>
    </row>
    <row r="898317" spans="6:6" x14ac:dyDescent="0.25">
      <c r="F898317" s="195"/>
    </row>
    <row r="898318" spans="6:6" x14ac:dyDescent="0.25">
      <c r="F898318" s="195"/>
    </row>
    <row r="898319" spans="6:6" x14ac:dyDescent="0.25">
      <c r="F898319" s="195"/>
    </row>
    <row r="898320" spans="6:6" x14ac:dyDescent="0.25">
      <c r="F898320" s="195"/>
    </row>
    <row r="898321" spans="6:6" x14ac:dyDescent="0.25">
      <c r="F898321" s="195"/>
    </row>
    <row r="898322" spans="6:6" x14ac:dyDescent="0.25">
      <c r="F898322" s="195"/>
    </row>
    <row r="898323" spans="6:6" x14ac:dyDescent="0.25">
      <c r="F898323" s="195"/>
    </row>
    <row r="898324" spans="6:6" x14ac:dyDescent="0.25">
      <c r="F898324" s="195"/>
    </row>
    <row r="898325" spans="6:6" x14ac:dyDescent="0.25">
      <c r="F898325" s="195"/>
    </row>
    <row r="898326" spans="6:6" x14ac:dyDescent="0.25">
      <c r="F898326" s="195"/>
    </row>
    <row r="898327" spans="6:6" x14ac:dyDescent="0.25">
      <c r="F898327" s="195"/>
    </row>
    <row r="898328" spans="6:6" x14ac:dyDescent="0.25">
      <c r="F898328" s="195"/>
    </row>
    <row r="898329" spans="6:6" x14ac:dyDescent="0.25">
      <c r="F898329" s="195"/>
    </row>
    <row r="898330" spans="6:6" x14ac:dyDescent="0.25">
      <c r="F898330" s="195"/>
    </row>
    <row r="898331" spans="6:6" x14ac:dyDescent="0.25">
      <c r="F898331" s="195"/>
    </row>
    <row r="898332" spans="6:6" x14ac:dyDescent="0.25">
      <c r="F898332" s="195"/>
    </row>
    <row r="898333" spans="6:6" x14ac:dyDescent="0.25">
      <c r="F898333" s="195"/>
    </row>
    <row r="898334" spans="6:6" x14ac:dyDescent="0.25">
      <c r="F898334" s="195"/>
    </row>
    <row r="898335" spans="6:6" x14ac:dyDescent="0.25">
      <c r="F898335" s="195"/>
    </row>
    <row r="898336" spans="6:6" x14ac:dyDescent="0.25">
      <c r="F898336" s="195"/>
    </row>
    <row r="898337" spans="6:6" x14ac:dyDescent="0.25">
      <c r="F898337" s="195"/>
    </row>
    <row r="898338" spans="6:6" x14ac:dyDescent="0.25">
      <c r="F898338" s="195"/>
    </row>
    <row r="898339" spans="6:6" x14ac:dyDescent="0.25">
      <c r="F898339" s="195"/>
    </row>
    <row r="898340" spans="6:6" x14ac:dyDescent="0.25">
      <c r="F898340" s="195"/>
    </row>
    <row r="898341" spans="6:6" x14ac:dyDescent="0.25">
      <c r="F898341" s="195"/>
    </row>
    <row r="898342" spans="6:6" x14ac:dyDescent="0.25">
      <c r="F898342" s="195"/>
    </row>
    <row r="898343" spans="6:6" x14ac:dyDescent="0.25">
      <c r="F898343" s="195"/>
    </row>
    <row r="898344" spans="6:6" x14ac:dyDescent="0.25">
      <c r="F898344" s="195"/>
    </row>
    <row r="898345" spans="6:6" x14ac:dyDescent="0.25">
      <c r="F898345" s="195"/>
    </row>
    <row r="898346" spans="6:6" x14ac:dyDescent="0.25">
      <c r="F898346" s="195"/>
    </row>
    <row r="898347" spans="6:6" x14ac:dyDescent="0.25">
      <c r="F898347" s="195"/>
    </row>
    <row r="898348" spans="6:6" x14ac:dyDescent="0.25">
      <c r="F898348" s="195"/>
    </row>
    <row r="898349" spans="6:6" x14ac:dyDescent="0.25">
      <c r="F898349" s="195"/>
    </row>
    <row r="898350" spans="6:6" x14ac:dyDescent="0.25">
      <c r="F898350" s="195"/>
    </row>
    <row r="898351" spans="6:6" x14ac:dyDescent="0.25">
      <c r="F898351" s="195"/>
    </row>
    <row r="898352" spans="6:6" x14ac:dyDescent="0.25">
      <c r="F898352" s="195"/>
    </row>
    <row r="898353" spans="6:6" x14ac:dyDescent="0.25">
      <c r="F898353" s="195"/>
    </row>
    <row r="898354" spans="6:6" x14ac:dyDescent="0.25">
      <c r="F898354" s="195"/>
    </row>
    <row r="898355" spans="6:6" x14ac:dyDescent="0.25">
      <c r="F898355" s="195"/>
    </row>
    <row r="898356" spans="6:6" x14ac:dyDescent="0.25">
      <c r="F898356" s="195"/>
    </row>
    <row r="898357" spans="6:6" x14ac:dyDescent="0.25">
      <c r="F898357" s="195"/>
    </row>
    <row r="898358" spans="6:6" x14ac:dyDescent="0.25">
      <c r="F898358" s="195"/>
    </row>
    <row r="898359" spans="6:6" x14ac:dyDescent="0.25">
      <c r="F898359" s="195"/>
    </row>
    <row r="898360" spans="6:6" x14ac:dyDescent="0.25">
      <c r="F898360" s="195"/>
    </row>
    <row r="898361" spans="6:6" x14ac:dyDescent="0.25">
      <c r="F898361" s="195"/>
    </row>
    <row r="898362" spans="6:6" x14ac:dyDescent="0.25">
      <c r="F898362" s="195"/>
    </row>
    <row r="898363" spans="6:6" x14ac:dyDescent="0.25">
      <c r="F898363" s="195"/>
    </row>
    <row r="898364" spans="6:6" x14ac:dyDescent="0.25">
      <c r="F898364" s="195"/>
    </row>
    <row r="898365" spans="6:6" x14ac:dyDescent="0.25">
      <c r="F898365" s="195"/>
    </row>
    <row r="898366" spans="6:6" x14ac:dyDescent="0.25">
      <c r="F898366" s="195"/>
    </row>
    <row r="898367" spans="6:6" x14ac:dyDescent="0.25">
      <c r="F898367" s="195"/>
    </row>
    <row r="898368" spans="6:6" x14ac:dyDescent="0.25">
      <c r="F898368" s="195"/>
    </row>
    <row r="898369" spans="6:6" x14ac:dyDescent="0.25">
      <c r="F898369" s="195"/>
    </row>
    <row r="898370" spans="6:6" x14ac:dyDescent="0.25">
      <c r="F898370" s="195"/>
    </row>
    <row r="898371" spans="6:6" x14ac:dyDescent="0.25">
      <c r="F898371" s="195"/>
    </row>
    <row r="898372" spans="6:6" x14ac:dyDescent="0.25">
      <c r="F898372" s="195"/>
    </row>
    <row r="898373" spans="6:6" x14ac:dyDescent="0.25">
      <c r="F898373" s="195"/>
    </row>
    <row r="898374" spans="6:6" x14ac:dyDescent="0.25">
      <c r="F898374" s="195"/>
    </row>
    <row r="898375" spans="6:6" x14ac:dyDescent="0.25">
      <c r="F898375" s="195"/>
    </row>
    <row r="898376" spans="6:6" x14ac:dyDescent="0.25">
      <c r="F898376" s="195"/>
    </row>
    <row r="898377" spans="6:6" x14ac:dyDescent="0.25">
      <c r="F898377" s="195"/>
    </row>
    <row r="898378" spans="6:6" x14ac:dyDescent="0.25">
      <c r="F898378" s="195"/>
    </row>
    <row r="898379" spans="6:6" x14ac:dyDescent="0.25">
      <c r="F898379" s="195"/>
    </row>
    <row r="898380" spans="6:6" x14ac:dyDescent="0.25">
      <c r="F898380" s="195"/>
    </row>
    <row r="898381" spans="6:6" x14ac:dyDescent="0.25">
      <c r="F898381" s="195"/>
    </row>
    <row r="898382" spans="6:6" x14ac:dyDescent="0.25">
      <c r="F898382" s="195"/>
    </row>
    <row r="898383" spans="6:6" x14ac:dyDescent="0.25">
      <c r="F898383" s="195"/>
    </row>
    <row r="898384" spans="6:6" x14ac:dyDescent="0.25">
      <c r="F898384" s="195"/>
    </row>
    <row r="898385" spans="6:6" x14ac:dyDescent="0.25">
      <c r="F898385" s="195"/>
    </row>
    <row r="898386" spans="6:6" x14ac:dyDescent="0.25">
      <c r="F898386" s="195"/>
    </row>
    <row r="898387" spans="6:6" x14ac:dyDescent="0.25">
      <c r="F898387" s="195"/>
    </row>
    <row r="898388" spans="6:6" x14ac:dyDescent="0.25">
      <c r="F898388" s="195"/>
    </row>
    <row r="898389" spans="6:6" x14ac:dyDescent="0.25">
      <c r="F898389" s="195"/>
    </row>
    <row r="898390" spans="6:6" x14ac:dyDescent="0.25">
      <c r="F898390" s="195"/>
    </row>
    <row r="898391" spans="6:6" x14ac:dyDescent="0.25">
      <c r="F898391" s="195"/>
    </row>
    <row r="898392" spans="6:6" x14ac:dyDescent="0.25">
      <c r="F898392" s="195"/>
    </row>
    <row r="898393" spans="6:6" x14ac:dyDescent="0.25">
      <c r="F898393" s="195"/>
    </row>
    <row r="898394" spans="6:6" x14ac:dyDescent="0.25">
      <c r="F898394" s="195"/>
    </row>
    <row r="898395" spans="6:6" x14ac:dyDescent="0.25">
      <c r="F898395" s="195"/>
    </row>
    <row r="898396" spans="6:6" x14ac:dyDescent="0.25">
      <c r="F898396" s="195"/>
    </row>
    <row r="898397" spans="6:6" x14ac:dyDescent="0.25">
      <c r="F898397" s="195"/>
    </row>
    <row r="898398" spans="6:6" x14ac:dyDescent="0.25">
      <c r="F898398" s="195"/>
    </row>
    <row r="898399" spans="6:6" x14ac:dyDescent="0.25">
      <c r="F898399" s="195"/>
    </row>
    <row r="898400" spans="6:6" x14ac:dyDescent="0.25">
      <c r="F898400" s="195"/>
    </row>
    <row r="898401" spans="6:6" x14ac:dyDescent="0.25">
      <c r="F898401" s="195"/>
    </row>
    <row r="898402" spans="6:6" x14ac:dyDescent="0.25">
      <c r="F898402" s="195"/>
    </row>
    <row r="898403" spans="6:6" x14ac:dyDescent="0.25">
      <c r="F898403" s="195"/>
    </row>
    <row r="898404" spans="6:6" x14ac:dyDescent="0.25">
      <c r="F898404" s="195"/>
    </row>
    <row r="898405" spans="6:6" x14ac:dyDescent="0.25">
      <c r="F898405" s="195"/>
    </row>
    <row r="898406" spans="6:6" x14ac:dyDescent="0.25">
      <c r="F898406" s="195"/>
    </row>
    <row r="898407" spans="6:6" x14ac:dyDescent="0.25">
      <c r="F898407" s="195"/>
    </row>
    <row r="898408" spans="6:6" x14ac:dyDescent="0.25">
      <c r="F898408" s="195"/>
    </row>
    <row r="898409" spans="6:6" x14ac:dyDescent="0.25">
      <c r="F898409" s="195"/>
    </row>
    <row r="898410" spans="6:6" x14ac:dyDescent="0.25">
      <c r="F898410" s="195"/>
    </row>
    <row r="898411" spans="6:6" x14ac:dyDescent="0.25">
      <c r="F898411" s="195"/>
    </row>
    <row r="898412" spans="6:6" x14ac:dyDescent="0.25">
      <c r="F898412" s="195"/>
    </row>
    <row r="898413" spans="6:6" x14ac:dyDescent="0.25">
      <c r="F898413" s="195"/>
    </row>
    <row r="898414" spans="6:6" x14ac:dyDescent="0.25">
      <c r="F898414" s="195"/>
    </row>
    <row r="898415" spans="6:6" x14ac:dyDescent="0.25">
      <c r="F898415" s="195"/>
    </row>
    <row r="898416" spans="6:6" x14ac:dyDescent="0.25">
      <c r="F898416" s="195"/>
    </row>
    <row r="898417" spans="6:6" x14ac:dyDescent="0.25">
      <c r="F898417" s="195"/>
    </row>
    <row r="898418" spans="6:6" x14ac:dyDescent="0.25">
      <c r="F898418" s="195"/>
    </row>
    <row r="898419" spans="6:6" x14ac:dyDescent="0.25">
      <c r="F898419" s="195"/>
    </row>
    <row r="898420" spans="6:6" x14ac:dyDescent="0.25">
      <c r="F898420" s="195"/>
    </row>
    <row r="898421" spans="6:6" x14ac:dyDescent="0.25">
      <c r="F898421" s="195"/>
    </row>
    <row r="898422" spans="6:6" x14ac:dyDescent="0.25">
      <c r="F898422" s="195"/>
    </row>
    <row r="898423" spans="6:6" x14ac:dyDescent="0.25">
      <c r="F898423" s="195"/>
    </row>
    <row r="898424" spans="6:6" x14ac:dyDescent="0.25">
      <c r="F898424" s="195"/>
    </row>
    <row r="898425" spans="6:6" x14ac:dyDescent="0.25">
      <c r="F898425" s="195"/>
    </row>
    <row r="898426" spans="6:6" x14ac:dyDescent="0.25">
      <c r="F898426" s="195"/>
    </row>
    <row r="898427" spans="6:6" x14ac:dyDescent="0.25">
      <c r="F898427" s="195"/>
    </row>
    <row r="898428" spans="6:6" x14ac:dyDescent="0.25">
      <c r="F898428" s="195"/>
    </row>
    <row r="898429" spans="6:6" x14ac:dyDescent="0.25">
      <c r="F898429" s="195"/>
    </row>
    <row r="898430" spans="6:6" x14ac:dyDescent="0.25">
      <c r="F898430" s="195"/>
    </row>
    <row r="898431" spans="6:6" x14ac:dyDescent="0.25">
      <c r="F898431" s="195"/>
    </row>
    <row r="898432" spans="6:6" x14ac:dyDescent="0.25">
      <c r="F898432" s="195"/>
    </row>
    <row r="898433" spans="6:6" x14ac:dyDescent="0.25">
      <c r="F898433" s="195"/>
    </row>
    <row r="898434" spans="6:6" x14ac:dyDescent="0.25">
      <c r="F898434" s="195"/>
    </row>
    <row r="898435" spans="6:6" x14ac:dyDescent="0.25">
      <c r="F898435" s="195"/>
    </row>
    <row r="898436" spans="6:6" x14ac:dyDescent="0.25">
      <c r="F898436" s="195"/>
    </row>
    <row r="898437" spans="6:6" x14ac:dyDescent="0.25">
      <c r="F898437" s="195"/>
    </row>
    <row r="898438" spans="6:6" x14ac:dyDescent="0.25">
      <c r="F898438" s="195"/>
    </row>
    <row r="898439" spans="6:6" x14ac:dyDescent="0.25">
      <c r="F898439" s="195"/>
    </row>
    <row r="898440" spans="6:6" x14ac:dyDescent="0.25">
      <c r="F898440" s="195"/>
    </row>
    <row r="898441" spans="6:6" x14ac:dyDescent="0.25">
      <c r="F898441" s="195"/>
    </row>
    <row r="898442" spans="6:6" x14ac:dyDescent="0.25">
      <c r="F898442" s="195"/>
    </row>
    <row r="898443" spans="6:6" x14ac:dyDescent="0.25">
      <c r="F898443" s="195"/>
    </row>
    <row r="898444" spans="6:6" x14ac:dyDescent="0.25">
      <c r="F898444" s="195"/>
    </row>
    <row r="898445" spans="6:6" x14ac:dyDescent="0.25">
      <c r="F898445" s="195"/>
    </row>
    <row r="898446" spans="6:6" x14ac:dyDescent="0.25">
      <c r="F898446" s="195"/>
    </row>
    <row r="898447" spans="6:6" x14ac:dyDescent="0.25">
      <c r="F898447" s="195"/>
    </row>
    <row r="898448" spans="6:6" x14ac:dyDescent="0.25">
      <c r="F898448" s="195"/>
    </row>
    <row r="898449" spans="6:6" x14ac:dyDescent="0.25">
      <c r="F898449" s="195"/>
    </row>
    <row r="898450" spans="6:6" x14ac:dyDescent="0.25">
      <c r="F898450" s="195"/>
    </row>
    <row r="898451" spans="6:6" x14ac:dyDescent="0.25">
      <c r="F898451" s="195"/>
    </row>
    <row r="898452" spans="6:6" x14ac:dyDescent="0.25">
      <c r="F898452" s="195"/>
    </row>
    <row r="898453" spans="6:6" x14ac:dyDescent="0.25">
      <c r="F898453" s="195"/>
    </row>
    <row r="898454" spans="6:6" x14ac:dyDescent="0.25">
      <c r="F898454" s="195"/>
    </row>
    <row r="898455" spans="6:6" x14ac:dyDescent="0.25">
      <c r="F898455" s="195"/>
    </row>
    <row r="898456" spans="6:6" x14ac:dyDescent="0.25">
      <c r="F898456" s="195"/>
    </row>
    <row r="903574" spans="6:6" x14ac:dyDescent="0.25">
      <c r="F903574" s="195"/>
    </row>
    <row r="903575" spans="6:6" x14ac:dyDescent="0.25">
      <c r="F903575" s="195"/>
    </row>
    <row r="903576" spans="6:6" x14ac:dyDescent="0.25">
      <c r="F903576" s="195"/>
    </row>
    <row r="903577" spans="6:6" x14ac:dyDescent="0.25">
      <c r="F903577" s="195"/>
    </row>
    <row r="903578" spans="6:6" x14ac:dyDescent="0.25">
      <c r="F903578" s="195"/>
    </row>
    <row r="903579" spans="6:6" x14ac:dyDescent="0.25">
      <c r="F903579" s="195"/>
    </row>
    <row r="903580" spans="6:6" x14ac:dyDescent="0.25">
      <c r="F903580" s="195"/>
    </row>
    <row r="903581" spans="6:6" x14ac:dyDescent="0.25">
      <c r="F903581" s="195"/>
    </row>
    <row r="903582" spans="6:6" x14ac:dyDescent="0.25">
      <c r="F903582" s="195"/>
    </row>
    <row r="903583" spans="6:6" x14ac:dyDescent="0.25">
      <c r="F903583" s="195"/>
    </row>
    <row r="903584" spans="6:6" x14ac:dyDescent="0.25">
      <c r="F903584" s="195"/>
    </row>
    <row r="903585" spans="6:6" x14ac:dyDescent="0.25">
      <c r="F903585" s="195"/>
    </row>
    <row r="903586" spans="6:6" x14ac:dyDescent="0.25">
      <c r="F903586" s="195"/>
    </row>
    <row r="903587" spans="6:6" x14ac:dyDescent="0.25">
      <c r="F903587" s="195"/>
    </row>
    <row r="903588" spans="6:6" x14ac:dyDescent="0.25">
      <c r="F903588" s="195"/>
    </row>
    <row r="903589" spans="6:6" x14ac:dyDescent="0.25">
      <c r="F903589" s="195"/>
    </row>
    <row r="903590" spans="6:6" x14ac:dyDescent="0.25">
      <c r="F903590" s="195"/>
    </row>
    <row r="903591" spans="6:6" x14ac:dyDescent="0.25">
      <c r="F903591" s="195"/>
    </row>
    <row r="903592" spans="6:6" x14ac:dyDescent="0.25">
      <c r="F903592" s="195"/>
    </row>
    <row r="903593" spans="6:6" x14ac:dyDescent="0.25">
      <c r="F903593" s="195"/>
    </row>
    <row r="903594" spans="6:6" x14ac:dyDescent="0.25">
      <c r="F903594" s="195"/>
    </row>
    <row r="903595" spans="6:6" x14ac:dyDescent="0.25">
      <c r="F903595" s="195"/>
    </row>
    <row r="903596" spans="6:6" x14ac:dyDescent="0.25">
      <c r="F903596" s="195"/>
    </row>
    <row r="903597" spans="6:6" x14ac:dyDescent="0.25">
      <c r="F903597" s="195"/>
    </row>
    <row r="903598" spans="6:6" x14ac:dyDescent="0.25">
      <c r="F903598" s="195"/>
    </row>
    <row r="903599" spans="6:6" x14ac:dyDescent="0.25">
      <c r="F903599" s="195"/>
    </row>
    <row r="903600" spans="6:6" x14ac:dyDescent="0.25">
      <c r="F903600" s="195"/>
    </row>
    <row r="903601" spans="6:6" x14ac:dyDescent="0.25">
      <c r="F903601" s="195"/>
    </row>
    <row r="903602" spans="6:6" x14ac:dyDescent="0.25">
      <c r="F903602" s="195"/>
    </row>
    <row r="903603" spans="6:6" x14ac:dyDescent="0.25">
      <c r="F903603" s="195"/>
    </row>
    <row r="903604" spans="6:6" x14ac:dyDescent="0.25">
      <c r="F903604" s="195"/>
    </row>
    <row r="903605" spans="6:6" x14ac:dyDescent="0.25">
      <c r="F903605" s="195"/>
    </row>
    <row r="903606" spans="6:6" x14ac:dyDescent="0.25">
      <c r="F903606" s="195"/>
    </row>
    <row r="903607" spans="6:6" x14ac:dyDescent="0.25">
      <c r="F903607" s="195"/>
    </row>
    <row r="903608" spans="6:6" x14ac:dyDescent="0.25">
      <c r="F903608" s="195"/>
    </row>
    <row r="903609" spans="6:6" x14ac:dyDescent="0.25">
      <c r="F903609" s="195"/>
    </row>
    <row r="903610" spans="6:6" x14ac:dyDescent="0.25">
      <c r="F903610" s="195"/>
    </row>
    <row r="903611" spans="6:6" x14ac:dyDescent="0.25">
      <c r="F903611" s="195"/>
    </row>
    <row r="903612" spans="6:6" x14ac:dyDescent="0.25">
      <c r="F903612" s="195"/>
    </row>
    <row r="903613" spans="6:6" x14ac:dyDescent="0.25">
      <c r="F903613" s="195"/>
    </row>
    <row r="903614" spans="6:6" x14ac:dyDescent="0.25">
      <c r="F903614" s="195"/>
    </row>
    <row r="903615" spans="6:6" x14ac:dyDescent="0.25">
      <c r="F903615" s="195"/>
    </row>
    <row r="903616" spans="6:6" x14ac:dyDescent="0.25">
      <c r="F903616" s="195"/>
    </row>
    <row r="903617" spans="6:6" x14ac:dyDescent="0.25">
      <c r="F903617" s="195"/>
    </row>
    <row r="903618" spans="6:6" x14ac:dyDescent="0.25">
      <c r="F903618" s="195"/>
    </row>
    <row r="903619" spans="6:6" x14ac:dyDescent="0.25">
      <c r="F903619" s="195"/>
    </row>
    <row r="903620" spans="6:6" x14ac:dyDescent="0.25">
      <c r="F903620" s="195"/>
    </row>
    <row r="903621" spans="6:6" x14ac:dyDescent="0.25">
      <c r="F903621" s="195"/>
    </row>
    <row r="903622" spans="6:6" x14ac:dyDescent="0.25">
      <c r="F903622" s="195"/>
    </row>
    <row r="903623" spans="6:6" x14ac:dyDescent="0.25">
      <c r="F903623" s="195"/>
    </row>
    <row r="903624" spans="6:6" x14ac:dyDescent="0.25">
      <c r="F903624" s="195"/>
    </row>
    <row r="903625" spans="6:6" x14ac:dyDescent="0.25">
      <c r="F903625" s="195"/>
    </row>
    <row r="903626" spans="6:6" x14ac:dyDescent="0.25">
      <c r="F903626" s="195"/>
    </row>
    <row r="903627" spans="6:6" x14ac:dyDescent="0.25">
      <c r="F903627" s="195"/>
    </row>
    <row r="903628" spans="6:6" x14ac:dyDescent="0.25">
      <c r="F903628" s="195"/>
    </row>
    <row r="903629" spans="6:6" x14ac:dyDescent="0.25">
      <c r="F903629" s="195"/>
    </row>
    <row r="903630" spans="6:6" x14ac:dyDescent="0.25">
      <c r="F903630" s="195"/>
    </row>
    <row r="903631" spans="6:6" x14ac:dyDescent="0.25">
      <c r="F903631" s="195"/>
    </row>
    <row r="903632" spans="6:6" x14ac:dyDescent="0.25">
      <c r="F903632" s="195"/>
    </row>
    <row r="903633" spans="6:6" x14ac:dyDescent="0.25">
      <c r="F903633" s="195"/>
    </row>
    <row r="903634" spans="6:6" x14ac:dyDescent="0.25">
      <c r="F903634" s="195"/>
    </row>
    <row r="903635" spans="6:6" x14ac:dyDescent="0.25">
      <c r="F903635" s="195"/>
    </row>
    <row r="903636" spans="6:6" x14ac:dyDescent="0.25">
      <c r="F903636" s="195"/>
    </row>
    <row r="903637" spans="6:6" x14ac:dyDescent="0.25">
      <c r="F903637" s="195"/>
    </row>
    <row r="903638" spans="6:6" x14ac:dyDescent="0.25">
      <c r="F903638" s="195"/>
    </row>
    <row r="903639" spans="6:6" x14ac:dyDescent="0.25">
      <c r="F903639" s="195"/>
    </row>
    <row r="903640" spans="6:6" x14ac:dyDescent="0.25">
      <c r="F903640" s="195"/>
    </row>
    <row r="903641" spans="6:6" x14ac:dyDescent="0.25">
      <c r="F903641" s="195"/>
    </row>
    <row r="903642" spans="6:6" x14ac:dyDescent="0.25">
      <c r="F903642" s="195"/>
    </row>
    <row r="903643" spans="6:6" x14ac:dyDescent="0.25">
      <c r="F903643" s="195"/>
    </row>
    <row r="903644" spans="6:6" x14ac:dyDescent="0.25">
      <c r="F903644" s="195"/>
    </row>
    <row r="903645" spans="6:6" x14ac:dyDescent="0.25">
      <c r="F903645" s="195"/>
    </row>
    <row r="903646" spans="6:6" x14ac:dyDescent="0.25">
      <c r="F903646" s="195"/>
    </row>
    <row r="903647" spans="6:6" x14ac:dyDescent="0.25">
      <c r="F903647" s="195"/>
    </row>
    <row r="903648" spans="6:6" x14ac:dyDescent="0.25">
      <c r="F903648" s="195"/>
    </row>
    <row r="903649" spans="6:6" x14ac:dyDescent="0.25">
      <c r="F903649" s="195"/>
    </row>
    <row r="903650" spans="6:6" x14ac:dyDescent="0.25">
      <c r="F903650" s="195"/>
    </row>
    <row r="903651" spans="6:6" x14ac:dyDescent="0.25">
      <c r="F903651" s="195"/>
    </row>
    <row r="903652" spans="6:6" x14ac:dyDescent="0.25">
      <c r="F903652" s="195"/>
    </row>
    <row r="903653" spans="6:6" x14ac:dyDescent="0.25">
      <c r="F903653" s="195"/>
    </row>
    <row r="903654" spans="6:6" x14ac:dyDescent="0.25">
      <c r="F903654" s="195"/>
    </row>
    <row r="903655" spans="6:6" x14ac:dyDescent="0.25">
      <c r="F903655" s="195"/>
    </row>
    <row r="903656" spans="6:6" x14ac:dyDescent="0.25">
      <c r="F903656" s="195"/>
    </row>
    <row r="903657" spans="6:6" x14ac:dyDescent="0.25">
      <c r="F903657" s="195"/>
    </row>
    <row r="903658" spans="6:6" x14ac:dyDescent="0.25">
      <c r="F903658" s="195"/>
    </row>
    <row r="903659" spans="6:6" x14ac:dyDescent="0.25">
      <c r="F903659" s="195"/>
    </row>
    <row r="903660" spans="6:6" x14ac:dyDescent="0.25">
      <c r="F903660" s="195"/>
    </row>
    <row r="903661" spans="6:6" x14ac:dyDescent="0.25">
      <c r="F903661" s="195"/>
    </row>
    <row r="903662" spans="6:6" x14ac:dyDescent="0.25">
      <c r="F903662" s="195"/>
    </row>
    <row r="903663" spans="6:6" x14ac:dyDescent="0.25">
      <c r="F903663" s="195"/>
    </row>
    <row r="903664" spans="6:6" x14ac:dyDescent="0.25">
      <c r="F903664" s="195"/>
    </row>
    <row r="903665" spans="6:6" x14ac:dyDescent="0.25">
      <c r="F903665" s="195"/>
    </row>
    <row r="903666" spans="6:6" x14ac:dyDescent="0.25">
      <c r="F903666" s="195"/>
    </row>
    <row r="903667" spans="6:6" x14ac:dyDescent="0.25">
      <c r="F903667" s="195"/>
    </row>
    <row r="903668" spans="6:6" x14ac:dyDescent="0.25">
      <c r="F903668" s="195"/>
    </row>
    <row r="903669" spans="6:6" x14ac:dyDescent="0.25">
      <c r="F903669" s="195"/>
    </row>
    <row r="903670" spans="6:6" x14ac:dyDescent="0.25">
      <c r="F903670" s="195"/>
    </row>
    <row r="903671" spans="6:6" x14ac:dyDescent="0.25">
      <c r="F903671" s="195"/>
    </row>
    <row r="903672" spans="6:6" x14ac:dyDescent="0.25">
      <c r="F903672" s="195"/>
    </row>
    <row r="903673" spans="6:6" x14ac:dyDescent="0.25">
      <c r="F903673" s="195"/>
    </row>
    <row r="903674" spans="6:6" x14ac:dyDescent="0.25">
      <c r="F903674" s="195"/>
    </row>
    <row r="903675" spans="6:6" x14ac:dyDescent="0.25">
      <c r="F903675" s="195"/>
    </row>
    <row r="903676" spans="6:6" x14ac:dyDescent="0.25">
      <c r="F903676" s="195"/>
    </row>
    <row r="903677" spans="6:6" x14ac:dyDescent="0.25">
      <c r="F903677" s="195"/>
    </row>
    <row r="903678" spans="6:6" x14ac:dyDescent="0.25">
      <c r="F903678" s="195"/>
    </row>
    <row r="903679" spans="6:6" x14ac:dyDescent="0.25">
      <c r="F903679" s="195"/>
    </row>
    <row r="903680" spans="6:6" x14ac:dyDescent="0.25">
      <c r="F903680" s="195"/>
    </row>
    <row r="903681" spans="6:6" x14ac:dyDescent="0.25">
      <c r="F903681" s="195"/>
    </row>
    <row r="903682" spans="6:6" x14ac:dyDescent="0.25">
      <c r="F903682" s="195"/>
    </row>
    <row r="903683" spans="6:6" x14ac:dyDescent="0.25">
      <c r="F903683" s="195"/>
    </row>
    <row r="903684" spans="6:6" x14ac:dyDescent="0.25">
      <c r="F903684" s="195"/>
    </row>
    <row r="903685" spans="6:6" x14ac:dyDescent="0.25">
      <c r="F903685" s="195"/>
    </row>
    <row r="903686" spans="6:6" x14ac:dyDescent="0.25">
      <c r="F903686" s="195"/>
    </row>
    <row r="903687" spans="6:6" x14ac:dyDescent="0.25">
      <c r="F903687" s="195"/>
    </row>
    <row r="903688" spans="6:6" x14ac:dyDescent="0.25">
      <c r="F903688" s="195"/>
    </row>
    <row r="903689" spans="6:6" x14ac:dyDescent="0.25">
      <c r="F903689" s="195"/>
    </row>
    <row r="903690" spans="6:6" x14ac:dyDescent="0.25">
      <c r="F903690" s="195"/>
    </row>
    <row r="903691" spans="6:6" x14ac:dyDescent="0.25">
      <c r="F903691" s="195"/>
    </row>
    <row r="903692" spans="6:6" x14ac:dyDescent="0.25">
      <c r="F903692" s="195"/>
    </row>
    <row r="903693" spans="6:6" x14ac:dyDescent="0.25">
      <c r="F903693" s="195"/>
    </row>
    <row r="903694" spans="6:6" x14ac:dyDescent="0.25">
      <c r="F903694" s="195"/>
    </row>
    <row r="903695" spans="6:6" x14ac:dyDescent="0.25">
      <c r="F903695" s="195"/>
    </row>
    <row r="903696" spans="6:6" x14ac:dyDescent="0.25">
      <c r="F903696" s="195"/>
    </row>
    <row r="903697" spans="6:6" x14ac:dyDescent="0.25">
      <c r="F903697" s="195"/>
    </row>
    <row r="903698" spans="6:6" x14ac:dyDescent="0.25">
      <c r="F903698" s="195"/>
    </row>
    <row r="903699" spans="6:6" x14ac:dyDescent="0.25">
      <c r="F903699" s="195"/>
    </row>
    <row r="903700" spans="6:6" x14ac:dyDescent="0.25">
      <c r="F903700" s="195"/>
    </row>
    <row r="903701" spans="6:6" x14ac:dyDescent="0.25">
      <c r="F903701" s="195"/>
    </row>
    <row r="903702" spans="6:6" x14ac:dyDescent="0.25">
      <c r="F903702" s="195"/>
    </row>
    <row r="903703" spans="6:6" x14ac:dyDescent="0.25">
      <c r="F903703" s="195"/>
    </row>
    <row r="903704" spans="6:6" x14ac:dyDescent="0.25">
      <c r="F903704" s="195"/>
    </row>
    <row r="903705" spans="6:6" x14ac:dyDescent="0.25">
      <c r="F903705" s="195"/>
    </row>
    <row r="903706" spans="6:6" x14ac:dyDescent="0.25">
      <c r="F903706" s="195"/>
    </row>
    <row r="903707" spans="6:6" x14ac:dyDescent="0.25">
      <c r="F903707" s="195"/>
    </row>
    <row r="903708" spans="6:6" x14ac:dyDescent="0.25">
      <c r="F903708" s="195"/>
    </row>
    <row r="903709" spans="6:6" x14ac:dyDescent="0.25">
      <c r="F903709" s="195"/>
    </row>
    <row r="903710" spans="6:6" x14ac:dyDescent="0.25">
      <c r="F903710" s="195"/>
    </row>
    <row r="903711" spans="6:6" x14ac:dyDescent="0.25">
      <c r="F903711" s="195"/>
    </row>
    <row r="903712" spans="6:6" x14ac:dyDescent="0.25">
      <c r="F903712" s="195"/>
    </row>
    <row r="903713" spans="6:6" x14ac:dyDescent="0.25">
      <c r="F903713" s="195"/>
    </row>
    <row r="903714" spans="6:6" x14ac:dyDescent="0.25">
      <c r="F903714" s="195"/>
    </row>
    <row r="903715" spans="6:6" x14ac:dyDescent="0.25">
      <c r="F903715" s="195"/>
    </row>
    <row r="903716" spans="6:6" x14ac:dyDescent="0.25">
      <c r="F903716" s="195"/>
    </row>
    <row r="903717" spans="6:6" x14ac:dyDescent="0.25">
      <c r="F903717" s="195"/>
    </row>
    <row r="903718" spans="6:6" x14ac:dyDescent="0.25">
      <c r="F903718" s="195"/>
    </row>
    <row r="903719" spans="6:6" x14ac:dyDescent="0.25">
      <c r="F903719" s="195"/>
    </row>
    <row r="903720" spans="6:6" x14ac:dyDescent="0.25">
      <c r="F903720" s="195"/>
    </row>
    <row r="903721" spans="6:6" x14ac:dyDescent="0.25">
      <c r="F903721" s="195"/>
    </row>
    <row r="903722" spans="6:6" x14ac:dyDescent="0.25">
      <c r="F903722" s="195"/>
    </row>
    <row r="903723" spans="6:6" x14ac:dyDescent="0.25">
      <c r="F903723" s="195"/>
    </row>
    <row r="903724" spans="6:6" x14ac:dyDescent="0.25">
      <c r="F903724" s="195"/>
    </row>
    <row r="903725" spans="6:6" x14ac:dyDescent="0.25">
      <c r="F903725" s="195"/>
    </row>
    <row r="903726" spans="6:6" x14ac:dyDescent="0.25">
      <c r="F903726" s="195"/>
    </row>
    <row r="903727" spans="6:6" x14ac:dyDescent="0.25">
      <c r="F903727" s="195"/>
    </row>
    <row r="903728" spans="6:6" x14ac:dyDescent="0.25">
      <c r="F903728" s="195"/>
    </row>
    <row r="903729" spans="6:6" x14ac:dyDescent="0.25">
      <c r="F903729" s="195"/>
    </row>
    <row r="903730" spans="6:6" x14ac:dyDescent="0.25">
      <c r="F903730" s="195"/>
    </row>
    <row r="903731" spans="6:6" x14ac:dyDescent="0.25">
      <c r="F903731" s="195"/>
    </row>
    <row r="903732" spans="6:6" x14ac:dyDescent="0.25">
      <c r="F903732" s="195"/>
    </row>
    <row r="903733" spans="6:6" x14ac:dyDescent="0.25">
      <c r="F903733" s="195"/>
    </row>
    <row r="903734" spans="6:6" x14ac:dyDescent="0.25">
      <c r="F903734" s="195"/>
    </row>
    <row r="903735" spans="6:6" x14ac:dyDescent="0.25">
      <c r="F903735" s="195"/>
    </row>
    <row r="903736" spans="6:6" x14ac:dyDescent="0.25">
      <c r="F903736" s="195"/>
    </row>
    <row r="903737" spans="6:6" x14ac:dyDescent="0.25">
      <c r="F903737" s="195"/>
    </row>
    <row r="903738" spans="6:6" x14ac:dyDescent="0.25">
      <c r="F903738" s="195"/>
    </row>
    <row r="903739" spans="6:6" x14ac:dyDescent="0.25">
      <c r="F903739" s="195"/>
    </row>
    <row r="903740" spans="6:6" x14ac:dyDescent="0.25">
      <c r="F903740" s="195"/>
    </row>
    <row r="903741" spans="6:6" x14ac:dyDescent="0.25">
      <c r="F903741" s="195"/>
    </row>
    <row r="903742" spans="6:6" x14ac:dyDescent="0.25">
      <c r="F903742" s="195"/>
    </row>
    <row r="903743" spans="6:6" x14ac:dyDescent="0.25">
      <c r="F903743" s="195"/>
    </row>
    <row r="903744" spans="6:6" x14ac:dyDescent="0.25">
      <c r="F903744" s="195"/>
    </row>
    <row r="903745" spans="6:6" x14ac:dyDescent="0.25">
      <c r="F903745" s="195"/>
    </row>
    <row r="903746" spans="6:6" x14ac:dyDescent="0.25">
      <c r="F903746" s="195"/>
    </row>
    <row r="903747" spans="6:6" x14ac:dyDescent="0.25">
      <c r="F903747" s="195"/>
    </row>
    <row r="903748" spans="6:6" x14ac:dyDescent="0.25">
      <c r="F903748" s="195"/>
    </row>
    <row r="903749" spans="6:6" x14ac:dyDescent="0.25">
      <c r="F903749" s="195"/>
    </row>
    <row r="903750" spans="6:6" x14ac:dyDescent="0.25">
      <c r="F903750" s="195"/>
    </row>
    <row r="903751" spans="6:6" x14ac:dyDescent="0.25">
      <c r="F903751" s="195"/>
    </row>
    <row r="903752" spans="6:6" x14ac:dyDescent="0.25">
      <c r="F903752" s="195"/>
    </row>
    <row r="903753" spans="6:6" x14ac:dyDescent="0.25">
      <c r="F903753" s="195"/>
    </row>
    <row r="903754" spans="6:6" x14ac:dyDescent="0.25">
      <c r="F903754" s="195"/>
    </row>
    <row r="903755" spans="6:6" x14ac:dyDescent="0.25">
      <c r="F903755" s="195"/>
    </row>
    <row r="903756" spans="6:6" x14ac:dyDescent="0.25">
      <c r="F903756" s="195"/>
    </row>
    <row r="903757" spans="6:6" x14ac:dyDescent="0.25">
      <c r="F903757" s="195"/>
    </row>
    <row r="903758" spans="6:6" x14ac:dyDescent="0.25">
      <c r="F903758" s="195"/>
    </row>
    <row r="903759" spans="6:6" x14ac:dyDescent="0.25">
      <c r="F903759" s="195"/>
    </row>
    <row r="903760" spans="6:6" x14ac:dyDescent="0.25">
      <c r="F903760" s="195"/>
    </row>
    <row r="903761" spans="6:6" x14ac:dyDescent="0.25">
      <c r="F903761" s="195"/>
    </row>
    <row r="903762" spans="6:6" x14ac:dyDescent="0.25">
      <c r="F903762" s="195"/>
    </row>
    <row r="903763" spans="6:6" x14ac:dyDescent="0.25">
      <c r="F903763" s="195"/>
    </row>
    <row r="903764" spans="6:6" x14ac:dyDescent="0.25">
      <c r="F903764" s="195"/>
    </row>
    <row r="903765" spans="6:6" x14ac:dyDescent="0.25">
      <c r="F903765" s="195"/>
    </row>
    <row r="903766" spans="6:6" x14ac:dyDescent="0.25">
      <c r="F903766" s="195"/>
    </row>
    <row r="903767" spans="6:6" x14ac:dyDescent="0.25">
      <c r="F903767" s="195"/>
    </row>
    <row r="903768" spans="6:6" x14ac:dyDescent="0.25">
      <c r="F903768" s="195"/>
    </row>
    <row r="903769" spans="6:6" x14ac:dyDescent="0.25">
      <c r="F903769" s="195"/>
    </row>
    <row r="903770" spans="6:6" x14ac:dyDescent="0.25">
      <c r="F903770" s="195"/>
    </row>
    <row r="903771" spans="6:6" x14ac:dyDescent="0.25">
      <c r="F903771" s="195"/>
    </row>
    <row r="903772" spans="6:6" x14ac:dyDescent="0.25">
      <c r="F903772" s="195"/>
    </row>
    <row r="903773" spans="6:6" x14ac:dyDescent="0.25">
      <c r="F903773" s="195"/>
    </row>
    <row r="903774" spans="6:6" x14ac:dyDescent="0.25">
      <c r="F903774" s="195"/>
    </row>
    <row r="903775" spans="6:6" x14ac:dyDescent="0.25">
      <c r="F903775" s="195"/>
    </row>
    <row r="903776" spans="6:6" x14ac:dyDescent="0.25">
      <c r="F903776" s="195"/>
    </row>
    <row r="903777" spans="6:6" x14ac:dyDescent="0.25">
      <c r="F903777" s="195"/>
    </row>
    <row r="903778" spans="6:6" x14ac:dyDescent="0.25">
      <c r="F903778" s="195"/>
    </row>
    <row r="903779" spans="6:6" x14ac:dyDescent="0.25">
      <c r="F903779" s="195"/>
    </row>
    <row r="903780" spans="6:6" x14ac:dyDescent="0.25">
      <c r="F903780" s="195"/>
    </row>
    <row r="903781" spans="6:6" x14ac:dyDescent="0.25">
      <c r="F903781" s="195"/>
    </row>
    <row r="903782" spans="6:6" x14ac:dyDescent="0.25">
      <c r="F903782" s="195"/>
    </row>
    <row r="903783" spans="6:6" x14ac:dyDescent="0.25">
      <c r="F903783" s="195"/>
    </row>
    <row r="903784" spans="6:6" x14ac:dyDescent="0.25">
      <c r="F903784" s="195"/>
    </row>
    <row r="903785" spans="6:6" x14ac:dyDescent="0.25">
      <c r="F903785" s="195"/>
    </row>
    <row r="903786" spans="6:6" x14ac:dyDescent="0.25">
      <c r="F903786" s="195"/>
    </row>
    <row r="903787" spans="6:6" x14ac:dyDescent="0.25">
      <c r="F903787" s="195"/>
    </row>
    <row r="903788" spans="6:6" x14ac:dyDescent="0.25">
      <c r="F903788" s="195"/>
    </row>
    <row r="903789" spans="6:6" x14ac:dyDescent="0.25">
      <c r="F903789" s="195"/>
    </row>
    <row r="903790" spans="6:6" x14ac:dyDescent="0.25">
      <c r="F903790" s="195"/>
    </row>
    <row r="903791" spans="6:6" x14ac:dyDescent="0.25">
      <c r="F903791" s="195"/>
    </row>
    <row r="903792" spans="6:6" x14ac:dyDescent="0.25">
      <c r="F903792" s="195"/>
    </row>
    <row r="903793" spans="6:6" x14ac:dyDescent="0.25">
      <c r="F903793" s="195"/>
    </row>
    <row r="903794" spans="6:6" x14ac:dyDescent="0.25">
      <c r="F903794" s="195"/>
    </row>
    <row r="903795" spans="6:6" x14ac:dyDescent="0.25">
      <c r="F903795" s="195"/>
    </row>
    <row r="903796" spans="6:6" x14ac:dyDescent="0.25">
      <c r="F903796" s="195"/>
    </row>
    <row r="903797" spans="6:6" x14ac:dyDescent="0.25">
      <c r="F903797" s="195"/>
    </row>
    <row r="903798" spans="6:6" x14ac:dyDescent="0.25">
      <c r="F903798" s="195"/>
    </row>
    <row r="903799" spans="6:6" x14ac:dyDescent="0.25">
      <c r="F903799" s="195"/>
    </row>
    <row r="903800" spans="6:6" x14ac:dyDescent="0.25">
      <c r="F903800" s="195"/>
    </row>
    <row r="903801" spans="6:6" x14ac:dyDescent="0.25">
      <c r="F903801" s="195"/>
    </row>
    <row r="903802" spans="6:6" x14ac:dyDescent="0.25">
      <c r="F903802" s="195"/>
    </row>
    <row r="903803" spans="6:6" x14ac:dyDescent="0.25">
      <c r="F903803" s="195"/>
    </row>
    <row r="903804" spans="6:6" x14ac:dyDescent="0.25">
      <c r="F903804" s="195"/>
    </row>
    <row r="903805" spans="6:6" x14ac:dyDescent="0.25">
      <c r="F903805" s="195"/>
    </row>
    <row r="903806" spans="6:6" x14ac:dyDescent="0.25">
      <c r="F903806" s="195"/>
    </row>
    <row r="903807" spans="6:6" x14ac:dyDescent="0.25">
      <c r="F903807" s="195"/>
    </row>
    <row r="903808" spans="6:6" x14ac:dyDescent="0.25">
      <c r="F903808" s="195"/>
    </row>
    <row r="903809" spans="6:6" x14ac:dyDescent="0.25">
      <c r="F903809" s="195"/>
    </row>
    <row r="903810" spans="6:6" x14ac:dyDescent="0.25">
      <c r="F903810" s="195"/>
    </row>
    <row r="903811" spans="6:6" x14ac:dyDescent="0.25">
      <c r="F903811" s="195"/>
    </row>
    <row r="903812" spans="6:6" x14ac:dyDescent="0.25">
      <c r="F903812" s="195"/>
    </row>
    <row r="903813" spans="6:6" x14ac:dyDescent="0.25">
      <c r="F903813" s="195"/>
    </row>
    <row r="903814" spans="6:6" x14ac:dyDescent="0.25">
      <c r="F903814" s="195"/>
    </row>
    <row r="903815" spans="6:6" x14ac:dyDescent="0.25">
      <c r="F903815" s="195"/>
    </row>
    <row r="903816" spans="6:6" x14ac:dyDescent="0.25">
      <c r="F903816" s="195"/>
    </row>
    <row r="903817" spans="6:6" x14ac:dyDescent="0.25">
      <c r="F903817" s="195"/>
    </row>
    <row r="903818" spans="6:6" x14ac:dyDescent="0.25">
      <c r="F903818" s="195"/>
    </row>
    <row r="903819" spans="6:6" x14ac:dyDescent="0.25">
      <c r="F903819" s="195"/>
    </row>
    <row r="903820" spans="6:6" x14ac:dyDescent="0.25">
      <c r="F903820" s="195"/>
    </row>
    <row r="903821" spans="6:6" x14ac:dyDescent="0.25">
      <c r="F903821" s="195"/>
    </row>
    <row r="903822" spans="6:6" x14ac:dyDescent="0.25">
      <c r="F903822" s="195"/>
    </row>
    <row r="903823" spans="6:6" x14ac:dyDescent="0.25">
      <c r="F903823" s="195"/>
    </row>
    <row r="903824" spans="6:6" x14ac:dyDescent="0.25">
      <c r="F903824" s="195"/>
    </row>
    <row r="903825" spans="6:6" x14ac:dyDescent="0.25">
      <c r="F903825" s="195"/>
    </row>
    <row r="903826" spans="6:6" x14ac:dyDescent="0.25">
      <c r="F903826" s="195"/>
    </row>
    <row r="903827" spans="6:6" x14ac:dyDescent="0.25">
      <c r="F903827" s="195"/>
    </row>
    <row r="903828" spans="6:6" x14ac:dyDescent="0.25">
      <c r="F903828" s="195"/>
    </row>
    <row r="903829" spans="6:6" x14ac:dyDescent="0.25">
      <c r="F903829" s="195"/>
    </row>
    <row r="903830" spans="6:6" x14ac:dyDescent="0.25">
      <c r="F903830" s="195"/>
    </row>
    <row r="903831" spans="6:6" x14ac:dyDescent="0.25">
      <c r="F903831" s="195"/>
    </row>
    <row r="903832" spans="6:6" x14ac:dyDescent="0.25">
      <c r="F903832" s="195"/>
    </row>
    <row r="903833" spans="6:6" x14ac:dyDescent="0.25">
      <c r="F903833" s="195"/>
    </row>
    <row r="903834" spans="6:6" x14ac:dyDescent="0.25">
      <c r="F903834" s="195"/>
    </row>
    <row r="903835" spans="6:6" x14ac:dyDescent="0.25">
      <c r="F903835" s="195"/>
    </row>
    <row r="903836" spans="6:6" x14ac:dyDescent="0.25">
      <c r="F903836" s="195"/>
    </row>
    <row r="903837" spans="6:6" x14ac:dyDescent="0.25">
      <c r="F903837" s="195"/>
    </row>
    <row r="903838" spans="6:6" x14ac:dyDescent="0.25">
      <c r="F903838" s="195"/>
    </row>
    <row r="903839" spans="6:6" x14ac:dyDescent="0.25">
      <c r="F903839" s="195"/>
    </row>
    <row r="903840" spans="6:6" x14ac:dyDescent="0.25">
      <c r="F903840" s="195"/>
    </row>
    <row r="903841" spans="6:6" x14ac:dyDescent="0.25">
      <c r="F903841" s="195"/>
    </row>
    <row r="903842" spans="6:6" x14ac:dyDescent="0.25">
      <c r="F903842" s="195"/>
    </row>
    <row r="903843" spans="6:6" x14ac:dyDescent="0.25">
      <c r="F903843" s="195"/>
    </row>
    <row r="903844" spans="6:6" x14ac:dyDescent="0.25">
      <c r="F903844" s="195"/>
    </row>
    <row r="903845" spans="6:6" x14ac:dyDescent="0.25">
      <c r="F903845" s="195"/>
    </row>
    <row r="903846" spans="6:6" x14ac:dyDescent="0.25">
      <c r="F903846" s="195"/>
    </row>
    <row r="903847" spans="6:6" x14ac:dyDescent="0.25">
      <c r="F903847" s="195"/>
    </row>
    <row r="903848" spans="6:6" x14ac:dyDescent="0.25">
      <c r="F903848" s="195"/>
    </row>
    <row r="903849" spans="6:6" x14ac:dyDescent="0.25">
      <c r="F903849" s="195"/>
    </row>
    <row r="903850" spans="6:6" x14ac:dyDescent="0.25">
      <c r="F903850" s="195"/>
    </row>
    <row r="903851" spans="6:6" x14ac:dyDescent="0.25">
      <c r="F903851" s="195"/>
    </row>
    <row r="903852" spans="6:6" x14ac:dyDescent="0.25">
      <c r="F903852" s="195"/>
    </row>
    <row r="903853" spans="6:6" x14ac:dyDescent="0.25">
      <c r="F903853" s="195"/>
    </row>
    <row r="903854" spans="6:6" x14ac:dyDescent="0.25">
      <c r="F903854" s="195"/>
    </row>
    <row r="903855" spans="6:6" x14ac:dyDescent="0.25">
      <c r="F903855" s="195"/>
    </row>
    <row r="903856" spans="6:6" x14ac:dyDescent="0.25">
      <c r="F903856" s="195"/>
    </row>
    <row r="903857" spans="6:6" x14ac:dyDescent="0.25">
      <c r="F903857" s="195"/>
    </row>
    <row r="903858" spans="6:6" x14ac:dyDescent="0.25">
      <c r="F903858" s="195"/>
    </row>
    <row r="903859" spans="6:6" x14ac:dyDescent="0.25">
      <c r="F903859" s="195"/>
    </row>
    <row r="903860" spans="6:6" x14ac:dyDescent="0.25">
      <c r="F903860" s="195"/>
    </row>
    <row r="903861" spans="6:6" x14ac:dyDescent="0.25">
      <c r="F903861" s="195"/>
    </row>
    <row r="903862" spans="6:6" x14ac:dyDescent="0.25">
      <c r="F903862" s="195"/>
    </row>
    <row r="903863" spans="6:6" x14ac:dyDescent="0.25">
      <c r="F903863" s="195"/>
    </row>
    <row r="903864" spans="6:6" x14ac:dyDescent="0.25">
      <c r="F903864" s="195"/>
    </row>
    <row r="903865" spans="6:6" x14ac:dyDescent="0.25">
      <c r="F903865" s="195"/>
    </row>
    <row r="903866" spans="6:6" x14ac:dyDescent="0.25">
      <c r="F903866" s="195"/>
    </row>
    <row r="903867" spans="6:6" x14ac:dyDescent="0.25">
      <c r="F903867" s="195"/>
    </row>
    <row r="903868" spans="6:6" x14ac:dyDescent="0.25">
      <c r="F903868" s="195"/>
    </row>
    <row r="903869" spans="6:6" x14ac:dyDescent="0.25">
      <c r="F903869" s="195"/>
    </row>
    <row r="903870" spans="6:6" x14ac:dyDescent="0.25">
      <c r="F903870" s="195"/>
    </row>
    <row r="903871" spans="6:6" x14ac:dyDescent="0.25">
      <c r="F903871" s="195"/>
    </row>
    <row r="903872" spans="6:6" x14ac:dyDescent="0.25">
      <c r="F903872" s="195"/>
    </row>
    <row r="903873" spans="6:6" x14ac:dyDescent="0.25">
      <c r="F903873" s="195"/>
    </row>
    <row r="903874" spans="6:6" x14ac:dyDescent="0.25">
      <c r="F903874" s="195"/>
    </row>
    <row r="903875" spans="6:6" x14ac:dyDescent="0.25">
      <c r="F903875" s="195"/>
    </row>
    <row r="903876" spans="6:6" x14ac:dyDescent="0.25">
      <c r="F903876" s="195"/>
    </row>
    <row r="903877" spans="6:6" x14ac:dyDescent="0.25">
      <c r="F903877" s="195"/>
    </row>
    <row r="903878" spans="6:6" x14ac:dyDescent="0.25">
      <c r="F903878" s="195"/>
    </row>
    <row r="903879" spans="6:6" x14ac:dyDescent="0.25">
      <c r="F903879" s="195"/>
    </row>
    <row r="903880" spans="6:6" x14ac:dyDescent="0.25">
      <c r="F903880" s="195"/>
    </row>
    <row r="903881" spans="6:6" x14ac:dyDescent="0.25">
      <c r="F903881" s="195"/>
    </row>
    <row r="903882" spans="6:6" x14ac:dyDescent="0.25">
      <c r="F903882" s="195"/>
    </row>
    <row r="903883" spans="6:6" x14ac:dyDescent="0.25">
      <c r="F903883" s="195"/>
    </row>
    <row r="903884" spans="6:6" x14ac:dyDescent="0.25">
      <c r="F903884" s="195"/>
    </row>
    <row r="903885" spans="6:6" x14ac:dyDescent="0.25">
      <c r="F903885" s="195"/>
    </row>
    <row r="903886" spans="6:6" x14ac:dyDescent="0.25">
      <c r="F903886" s="195"/>
    </row>
    <row r="903887" spans="6:6" x14ac:dyDescent="0.25">
      <c r="F903887" s="195"/>
    </row>
    <row r="903888" spans="6:6" x14ac:dyDescent="0.25">
      <c r="F903888" s="195"/>
    </row>
    <row r="903889" spans="6:6" x14ac:dyDescent="0.25">
      <c r="F903889" s="195"/>
    </row>
    <row r="903890" spans="6:6" x14ac:dyDescent="0.25">
      <c r="F903890" s="195"/>
    </row>
    <row r="903891" spans="6:6" x14ac:dyDescent="0.25">
      <c r="F903891" s="195"/>
    </row>
    <row r="903892" spans="6:6" x14ac:dyDescent="0.25">
      <c r="F903892" s="195"/>
    </row>
    <row r="903893" spans="6:6" x14ac:dyDescent="0.25">
      <c r="F903893" s="195"/>
    </row>
    <row r="903894" spans="6:6" x14ac:dyDescent="0.25">
      <c r="F903894" s="195"/>
    </row>
    <row r="903895" spans="6:6" x14ac:dyDescent="0.25">
      <c r="F903895" s="195"/>
    </row>
    <row r="903896" spans="6:6" x14ac:dyDescent="0.25">
      <c r="F903896" s="195"/>
    </row>
    <row r="903897" spans="6:6" x14ac:dyDescent="0.25">
      <c r="F903897" s="195"/>
    </row>
    <row r="903898" spans="6:6" x14ac:dyDescent="0.25">
      <c r="F903898" s="195"/>
    </row>
    <row r="903899" spans="6:6" x14ac:dyDescent="0.25">
      <c r="F903899" s="195"/>
    </row>
    <row r="903900" spans="6:6" x14ac:dyDescent="0.25">
      <c r="F903900" s="195"/>
    </row>
    <row r="903901" spans="6:6" x14ac:dyDescent="0.25">
      <c r="F903901" s="195"/>
    </row>
    <row r="903902" spans="6:6" x14ac:dyDescent="0.25">
      <c r="F903902" s="195"/>
    </row>
    <row r="903903" spans="6:6" x14ac:dyDescent="0.25">
      <c r="F903903" s="195"/>
    </row>
    <row r="903904" spans="6:6" x14ac:dyDescent="0.25">
      <c r="F903904" s="195"/>
    </row>
    <row r="903905" spans="6:6" x14ac:dyDescent="0.25">
      <c r="F903905" s="195"/>
    </row>
    <row r="903906" spans="6:6" x14ac:dyDescent="0.25">
      <c r="F903906" s="195"/>
    </row>
    <row r="903907" spans="6:6" x14ac:dyDescent="0.25">
      <c r="F903907" s="195"/>
    </row>
    <row r="903908" spans="6:6" x14ac:dyDescent="0.25">
      <c r="F903908" s="195"/>
    </row>
    <row r="903909" spans="6:6" x14ac:dyDescent="0.25">
      <c r="F903909" s="195"/>
    </row>
    <row r="903910" spans="6:6" x14ac:dyDescent="0.25">
      <c r="F903910" s="195"/>
    </row>
    <row r="903911" spans="6:6" x14ac:dyDescent="0.25">
      <c r="F903911" s="195"/>
    </row>
    <row r="903912" spans="6:6" x14ac:dyDescent="0.25">
      <c r="F903912" s="195"/>
    </row>
    <row r="903913" spans="6:6" x14ac:dyDescent="0.25">
      <c r="F903913" s="195"/>
    </row>
    <row r="903914" spans="6:6" x14ac:dyDescent="0.25">
      <c r="F903914" s="195"/>
    </row>
    <row r="903915" spans="6:6" x14ac:dyDescent="0.25">
      <c r="F903915" s="195"/>
    </row>
    <row r="903916" spans="6:6" x14ac:dyDescent="0.25">
      <c r="F903916" s="195"/>
    </row>
    <row r="903917" spans="6:6" x14ac:dyDescent="0.25">
      <c r="F903917" s="195"/>
    </row>
    <row r="903918" spans="6:6" x14ac:dyDescent="0.25">
      <c r="F903918" s="195"/>
    </row>
    <row r="903919" spans="6:6" x14ac:dyDescent="0.25">
      <c r="F903919" s="195"/>
    </row>
    <row r="903920" spans="6:6" x14ac:dyDescent="0.25">
      <c r="F903920" s="195"/>
    </row>
    <row r="903921" spans="6:6" x14ac:dyDescent="0.25">
      <c r="F903921" s="195"/>
    </row>
    <row r="903922" spans="6:6" x14ac:dyDescent="0.25">
      <c r="F903922" s="195"/>
    </row>
    <row r="903923" spans="6:6" x14ac:dyDescent="0.25">
      <c r="F903923" s="195"/>
    </row>
    <row r="903924" spans="6:6" x14ac:dyDescent="0.25">
      <c r="F903924" s="195"/>
    </row>
    <row r="903925" spans="6:6" x14ac:dyDescent="0.25">
      <c r="F903925" s="195"/>
    </row>
    <row r="903926" spans="6:6" x14ac:dyDescent="0.25">
      <c r="F903926" s="195"/>
    </row>
    <row r="903927" spans="6:6" x14ac:dyDescent="0.25">
      <c r="F903927" s="195"/>
    </row>
    <row r="903928" spans="6:6" x14ac:dyDescent="0.25">
      <c r="F903928" s="195"/>
    </row>
    <row r="903929" spans="6:6" x14ac:dyDescent="0.25">
      <c r="F903929" s="195"/>
    </row>
    <row r="903930" spans="6:6" x14ac:dyDescent="0.25">
      <c r="F903930" s="195"/>
    </row>
    <row r="903931" spans="6:6" x14ac:dyDescent="0.25">
      <c r="F903931" s="195"/>
    </row>
    <row r="903932" spans="6:6" x14ac:dyDescent="0.25">
      <c r="F903932" s="195"/>
    </row>
    <row r="903933" spans="6:6" x14ac:dyDescent="0.25">
      <c r="F903933" s="195"/>
    </row>
    <row r="903934" spans="6:6" x14ac:dyDescent="0.25">
      <c r="F903934" s="195"/>
    </row>
    <row r="903935" spans="6:6" x14ac:dyDescent="0.25">
      <c r="F903935" s="195"/>
    </row>
    <row r="903936" spans="6:6" x14ac:dyDescent="0.25">
      <c r="F903936" s="195"/>
    </row>
    <row r="903937" spans="6:6" x14ac:dyDescent="0.25">
      <c r="F903937" s="195"/>
    </row>
    <row r="903938" spans="6:6" x14ac:dyDescent="0.25">
      <c r="F903938" s="195"/>
    </row>
    <row r="903939" spans="6:6" x14ac:dyDescent="0.25">
      <c r="F903939" s="195"/>
    </row>
    <row r="903940" spans="6:6" x14ac:dyDescent="0.25">
      <c r="F903940" s="195"/>
    </row>
    <row r="903941" spans="6:6" x14ac:dyDescent="0.25">
      <c r="F903941" s="195"/>
    </row>
    <row r="903942" spans="6:6" x14ac:dyDescent="0.25">
      <c r="F903942" s="195"/>
    </row>
    <row r="903943" spans="6:6" x14ac:dyDescent="0.25">
      <c r="F903943" s="195"/>
    </row>
    <row r="903944" spans="6:6" x14ac:dyDescent="0.25">
      <c r="F903944" s="195"/>
    </row>
    <row r="903945" spans="6:6" x14ac:dyDescent="0.25">
      <c r="F903945" s="195"/>
    </row>
    <row r="903946" spans="6:6" x14ac:dyDescent="0.25">
      <c r="F903946" s="195"/>
    </row>
    <row r="903947" spans="6:6" x14ac:dyDescent="0.25">
      <c r="F903947" s="195"/>
    </row>
    <row r="903948" spans="6:6" x14ac:dyDescent="0.25">
      <c r="F903948" s="195"/>
    </row>
    <row r="903949" spans="6:6" x14ac:dyDescent="0.25">
      <c r="F903949" s="195"/>
    </row>
    <row r="903950" spans="6:6" x14ac:dyDescent="0.25">
      <c r="F903950" s="195"/>
    </row>
    <row r="903951" spans="6:6" x14ac:dyDescent="0.25">
      <c r="F903951" s="195"/>
    </row>
    <row r="903952" spans="6:6" x14ac:dyDescent="0.25">
      <c r="F903952" s="195"/>
    </row>
    <row r="903953" spans="6:6" x14ac:dyDescent="0.25">
      <c r="F903953" s="195"/>
    </row>
    <row r="903954" spans="6:6" x14ac:dyDescent="0.25">
      <c r="F903954" s="195"/>
    </row>
    <row r="903955" spans="6:6" x14ac:dyDescent="0.25">
      <c r="F903955" s="195"/>
    </row>
    <row r="903956" spans="6:6" x14ac:dyDescent="0.25">
      <c r="F903956" s="195"/>
    </row>
    <row r="903957" spans="6:6" x14ac:dyDescent="0.25">
      <c r="F903957" s="195"/>
    </row>
    <row r="903958" spans="6:6" x14ac:dyDescent="0.25">
      <c r="F903958" s="195"/>
    </row>
    <row r="903959" spans="6:6" x14ac:dyDescent="0.25">
      <c r="F903959" s="195"/>
    </row>
    <row r="903960" spans="6:6" x14ac:dyDescent="0.25">
      <c r="F903960" s="195"/>
    </row>
    <row r="903961" spans="6:6" x14ac:dyDescent="0.25">
      <c r="F903961" s="195"/>
    </row>
    <row r="903962" spans="6:6" x14ac:dyDescent="0.25">
      <c r="F903962" s="195"/>
    </row>
    <row r="903963" spans="6:6" x14ac:dyDescent="0.25">
      <c r="F903963" s="195"/>
    </row>
    <row r="903964" spans="6:6" x14ac:dyDescent="0.25">
      <c r="F903964" s="195"/>
    </row>
    <row r="903965" spans="6:6" x14ac:dyDescent="0.25">
      <c r="F903965" s="195"/>
    </row>
    <row r="903966" spans="6:6" x14ac:dyDescent="0.25">
      <c r="F903966" s="195"/>
    </row>
    <row r="903967" spans="6:6" x14ac:dyDescent="0.25">
      <c r="F903967" s="195"/>
    </row>
    <row r="903968" spans="6:6" x14ac:dyDescent="0.25">
      <c r="F903968" s="195"/>
    </row>
    <row r="909086" spans="6:6" x14ac:dyDescent="0.25">
      <c r="F909086" s="195"/>
    </row>
    <row r="909087" spans="6:6" x14ac:dyDescent="0.25">
      <c r="F909087" s="195"/>
    </row>
    <row r="909088" spans="6:6" x14ac:dyDescent="0.25">
      <c r="F909088" s="195"/>
    </row>
    <row r="909089" spans="6:6" x14ac:dyDescent="0.25">
      <c r="F909089" s="195"/>
    </row>
    <row r="909090" spans="6:6" x14ac:dyDescent="0.25">
      <c r="F909090" s="195"/>
    </row>
    <row r="909091" spans="6:6" x14ac:dyDescent="0.25">
      <c r="F909091" s="195"/>
    </row>
    <row r="909092" spans="6:6" x14ac:dyDescent="0.25">
      <c r="F909092" s="195"/>
    </row>
    <row r="909093" spans="6:6" x14ac:dyDescent="0.25">
      <c r="F909093" s="195"/>
    </row>
    <row r="909094" spans="6:6" x14ac:dyDescent="0.25">
      <c r="F909094" s="195"/>
    </row>
    <row r="909095" spans="6:6" x14ac:dyDescent="0.25">
      <c r="F909095" s="195"/>
    </row>
    <row r="909096" spans="6:6" x14ac:dyDescent="0.25">
      <c r="F909096" s="195"/>
    </row>
    <row r="909097" spans="6:6" x14ac:dyDescent="0.25">
      <c r="F909097" s="195"/>
    </row>
    <row r="909098" spans="6:6" x14ac:dyDescent="0.25">
      <c r="F909098" s="195"/>
    </row>
    <row r="909099" spans="6:6" x14ac:dyDescent="0.25">
      <c r="F909099" s="195"/>
    </row>
    <row r="909100" spans="6:6" x14ac:dyDescent="0.25">
      <c r="F909100" s="195"/>
    </row>
    <row r="909101" spans="6:6" x14ac:dyDescent="0.25">
      <c r="F909101" s="195"/>
    </row>
    <row r="909102" spans="6:6" x14ac:dyDescent="0.25">
      <c r="F909102" s="195"/>
    </row>
    <row r="909103" spans="6:6" x14ac:dyDescent="0.25">
      <c r="F909103" s="195"/>
    </row>
    <row r="909104" spans="6:6" x14ac:dyDescent="0.25">
      <c r="F909104" s="195"/>
    </row>
    <row r="909105" spans="6:6" x14ac:dyDescent="0.25">
      <c r="F909105" s="195"/>
    </row>
    <row r="909106" spans="6:6" x14ac:dyDescent="0.25">
      <c r="F909106" s="195"/>
    </row>
    <row r="909107" spans="6:6" x14ac:dyDescent="0.25">
      <c r="F909107" s="195"/>
    </row>
    <row r="909108" spans="6:6" x14ac:dyDescent="0.25">
      <c r="F909108" s="195"/>
    </row>
    <row r="909109" spans="6:6" x14ac:dyDescent="0.25">
      <c r="F909109" s="195"/>
    </row>
    <row r="909110" spans="6:6" x14ac:dyDescent="0.25">
      <c r="F909110" s="195"/>
    </row>
    <row r="909111" spans="6:6" x14ac:dyDescent="0.25">
      <c r="F909111" s="195"/>
    </row>
    <row r="909112" spans="6:6" x14ac:dyDescent="0.25">
      <c r="F909112" s="195"/>
    </row>
    <row r="909113" spans="6:6" x14ac:dyDescent="0.25">
      <c r="F909113" s="195"/>
    </row>
    <row r="909114" spans="6:6" x14ac:dyDescent="0.25">
      <c r="F909114" s="195"/>
    </row>
    <row r="909115" spans="6:6" x14ac:dyDescent="0.25">
      <c r="F909115" s="195"/>
    </row>
    <row r="909116" spans="6:6" x14ac:dyDescent="0.25">
      <c r="F909116" s="195"/>
    </row>
    <row r="909117" spans="6:6" x14ac:dyDescent="0.25">
      <c r="F909117" s="195"/>
    </row>
    <row r="909118" spans="6:6" x14ac:dyDescent="0.25">
      <c r="F909118" s="195"/>
    </row>
    <row r="909119" spans="6:6" x14ac:dyDescent="0.25">
      <c r="F909119" s="195"/>
    </row>
    <row r="909120" spans="6:6" x14ac:dyDescent="0.25">
      <c r="F909120" s="195"/>
    </row>
    <row r="909121" spans="6:6" x14ac:dyDescent="0.25">
      <c r="F909121" s="195"/>
    </row>
    <row r="909122" spans="6:6" x14ac:dyDescent="0.25">
      <c r="F909122" s="195"/>
    </row>
    <row r="909123" spans="6:6" x14ac:dyDescent="0.25">
      <c r="F909123" s="195"/>
    </row>
    <row r="909124" spans="6:6" x14ac:dyDescent="0.25">
      <c r="F909124" s="195"/>
    </row>
    <row r="909125" spans="6:6" x14ac:dyDescent="0.25">
      <c r="F909125" s="195"/>
    </row>
    <row r="909126" spans="6:6" x14ac:dyDescent="0.25">
      <c r="F909126" s="195"/>
    </row>
    <row r="909127" spans="6:6" x14ac:dyDescent="0.25">
      <c r="F909127" s="195"/>
    </row>
    <row r="909128" spans="6:6" x14ac:dyDescent="0.25">
      <c r="F909128" s="195"/>
    </row>
    <row r="909129" spans="6:6" x14ac:dyDescent="0.25">
      <c r="F909129" s="195"/>
    </row>
    <row r="909130" spans="6:6" x14ac:dyDescent="0.25">
      <c r="F909130" s="195"/>
    </row>
    <row r="909131" spans="6:6" x14ac:dyDescent="0.25">
      <c r="F909131" s="195"/>
    </row>
    <row r="909132" spans="6:6" x14ac:dyDescent="0.25">
      <c r="F909132" s="195"/>
    </row>
    <row r="909133" spans="6:6" x14ac:dyDescent="0.25">
      <c r="F909133" s="195"/>
    </row>
    <row r="909134" spans="6:6" x14ac:dyDescent="0.25">
      <c r="F909134" s="195"/>
    </row>
    <row r="909135" spans="6:6" x14ac:dyDescent="0.25">
      <c r="F909135" s="195"/>
    </row>
    <row r="909136" spans="6:6" x14ac:dyDescent="0.25">
      <c r="F909136" s="195"/>
    </row>
    <row r="909137" spans="6:6" x14ac:dyDescent="0.25">
      <c r="F909137" s="195"/>
    </row>
    <row r="909138" spans="6:6" x14ac:dyDescent="0.25">
      <c r="F909138" s="195"/>
    </row>
    <row r="909139" spans="6:6" x14ac:dyDescent="0.25">
      <c r="F909139" s="195"/>
    </row>
    <row r="909140" spans="6:6" x14ac:dyDescent="0.25">
      <c r="F909140" s="195"/>
    </row>
    <row r="909141" spans="6:6" x14ac:dyDescent="0.25">
      <c r="F909141" s="195"/>
    </row>
    <row r="909142" spans="6:6" x14ac:dyDescent="0.25">
      <c r="F909142" s="195"/>
    </row>
    <row r="909143" spans="6:6" x14ac:dyDescent="0.25">
      <c r="F909143" s="195"/>
    </row>
    <row r="909144" spans="6:6" x14ac:dyDescent="0.25">
      <c r="F909144" s="195"/>
    </row>
    <row r="909145" spans="6:6" x14ac:dyDescent="0.25">
      <c r="F909145" s="195"/>
    </row>
    <row r="909146" spans="6:6" x14ac:dyDescent="0.25">
      <c r="F909146" s="195"/>
    </row>
    <row r="909147" spans="6:6" x14ac:dyDescent="0.25">
      <c r="F909147" s="195"/>
    </row>
    <row r="909148" spans="6:6" x14ac:dyDescent="0.25">
      <c r="F909148" s="195"/>
    </row>
    <row r="909149" spans="6:6" x14ac:dyDescent="0.25">
      <c r="F909149" s="195"/>
    </row>
    <row r="909150" spans="6:6" x14ac:dyDescent="0.25">
      <c r="F909150" s="195"/>
    </row>
    <row r="909151" spans="6:6" x14ac:dyDescent="0.25">
      <c r="F909151" s="195"/>
    </row>
    <row r="909152" spans="6:6" x14ac:dyDescent="0.25">
      <c r="F909152" s="195"/>
    </row>
    <row r="909153" spans="6:6" x14ac:dyDescent="0.25">
      <c r="F909153" s="195"/>
    </row>
    <row r="909154" spans="6:6" x14ac:dyDescent="0.25">
      <c r="F909154" s="195"/>
    </row>
    <row r="909155" spans="6:6" x14ac:dyDescent="0.25">
      <c r="F909155" s="195"/>
    </row>
    <row r="909156" spans="6:6" x14ac:dyDescent="0.25">
      <c r="F909156" s="195"/>
    </row>
    <row r="909157" spans="6:6" x14ac:dyDescent="0.25">
      <c r="F909157" s="195"/>
    </row>
    <row r="909158" spans="6:6" x14ac:dyDescent="0.25">
      <c r="F909158" s="195"/>
    </row>
    <row r="909159" spans="6:6" x14ac:dyDescent="0.25">
      <c r="F909159" s="195"/>
    </row>
    <row r="909160" spans="6:6" x14ac:dyDescent="0.25">
      <c r="F909160" s="195"/>
    </row>
    <row r="909161" spans="6:6" x14ac:dyDescent="0.25">
      <c r="F909161" s="195"/>
    </row>
    <row r="909162" spans="6:6" x14ac:dyDescent="0.25">
      <c r="F909162" s="195"/>
    </row>
    <row r="909163" spans="6:6" x14ac:dyDescent="0.25">
      <c r="F909163" s="195"/>
    </row>
    <row r="909164" spans="6:6" x14ac:dyDescent="0.25">
      <c r="F909164" s="195"/>
    </row>
    <row r="909165" spans="6:6" x14ac:dyDescent="0.25">
      <c r="F909165" s="195"/>
    </row>
    <row r="909166" spans="6:6" x14ac:dyDescent="0.25">
      <c r="F909166" s="195"/>
    </row>
    <row r="909167" spans="6:6" x14ac:dyDescent="0.25">
      <c r="F909167" s="195"/>
    </row>
    <row r="909168" spans="6:6" x14ac:dyDescent="0.25">
      <c r="F909168" s="195"/>
    </row>
    <row r="909169" spans="6:6" x14ac:dyDescent="0.25">
      <c r="F909169" s="195"/>
    </row>
    <row r="909170" spans="6:6" x14ac:dyDescent="0.25">
      <c r="F909170" s="195"/>
    </row>
    <row r="909171" spans="6:6" x14ac:dyDescent="0.25">
      <c r="F909171" s="195"/>
    </row>
    <row r="909172" spans="6:6" x14ac:dyDescent="0.25">
      <c r="F909172" s="195"/>
    </row>
    <row r="909173" spans="6:6" x14ac:dyDescent="0.25">
      <c r="F909173" s="195"/>
    </row>
    <row r="909174" spans="6:6" x14ac:dyDescent="0.25">
      <c r="F909174" s="195"/>
    </row>
    <row r="909175" spans="6:6" x14ac:dyDescent="0.25">
      <c r="F909175" s="195"/>
    </row>
    <row r="909176" spans="6:6" x14ac:dyDescent="0.25">
      <c r="F909176" s="195"/>
    </row>
    <row r="909177" spans="6:6" x14ac:dyDescent="0.25">
      <c r="F909177" s="195"/>
    </row>
    <row r="909178" spans="6:6" x14ac:dyDescent="0.25">
      <c r="F909178" s="195"/>
    </row>
    <row r="909179" spans="6:6" x14ac:dyDescent="0.25">
      <c r="F909179" s="195"/>
    </row>
    <row r="909180" spans="6:6" x14ac:dyDescent="0.25">
      <c r="F909180" s="195"/>
    </row>
    <row r="909181" spans="6:6" x14ac:dyDescent="0.25">
      <c r="F909181" s="195"/>
    </row>
    <row r="909182" spans="6:6" x14ac:dyDescent="0.25">
      <c r="F909182" s="195"/>
    </row>
    <row r="909183" spans="6:6" x14ac:dyDescent="0.25">
      <c r="F909183" s="195"/>
    </row>
    <row r="909184" spans="6:6" x14ac:dyDescent="0.25">
      <c r="F909184" s="195"/>
    </row>
    <row r="909185" spans="6:6" x14ac:dyDescent="0.25">
      <c r="F909185" s="195"/>
    </row>
    <row r="909186" spans="6:6" x14ac:dyDescent="0.25">
      <c r="F909186" s="195"/>
    </row>
    <row r="909187" spans="6:6" x14ac:dyDescent="0.25">
      <c r="F909187" s="195"/>
    </row>
    <row r="909188" spans="6:6" x14ac:dyDescent="0.25">
      <c r="F909188" s="195"/>
    </row>
    <row r="909189" spans="6:6" x14ac:dyDescent="0.25">
      <c r="F909189" s="195"/>
    </row>
    <row r="909190" spans="6:6" x14ac:dyDescent="0.25">
      <c r="F909190" s="195"/>
    </row>
    <row r="909191" spans="6:6" x14ac:dyDescent="0.25">
      <c r="F909191" s="195"/>
    </row>
    <row r="909192" spans="6:6" x14ac:dyDescent="0.25">
      <c r="F909192" s="195"/>
    </row>
    <row r="909193" spans="6:6" x14ac:dyDescent="0.25">
      <c r="F909193" s="195"/>
    </row>
    <row r="909194" spans="6:6" x14ac:dyDescent="0.25">
      <c r="F909194" s="195"/>
    </row>
    <row r="909195" spans="6:6" x14ac:dyDescent="0.25">
      <c r="F909195" s="195"/>
    </row>
    <row r="909196" spans="6:6" x14ac:dyDescent="0.25">
      <c r="F909196" s="195"/>
    </row>
    <row r="909197" spans="6:6" x14ac:dyDescent="0.25">
      <c r="F909197" s="195"/>
    </row>
    <row r="909198" spans="6:6" x14ac:dyDescent="0.25">
      <c r="F909198" s="195"/>
    </row>
    <row r="909199" spans="6:6" x14ac:dyDescent="0.25">
      <c r="F909199" s="195"/>
    </row>
    <row r="909200" spans="6:6" x14ac:dyDescent="0.25">
      <c r="F909200" s="195"/>
    </row>
    <row r="909201" spans="6:6" x14ac:dyDescent="0.25">
      <c r="F909201" s="195"/>
    </row>
    <row r="909202" spans="6:6" x14ac:dyDescent="0.25">
      <c r="F909202" s="195"/>
    </row>
    <row r="909203" spans="6:6" x14ac:dyDescent="0.25">
      <c r="F909203" s="195"/>
    </row>
    <row r="909204" spans="6:6" x14ac:dyDescent="0.25">
      <c r="F909204" s="195"/>
    </row>
    <row r="909205" spans="6:6" x14ac:dyDescent="0.25">
      <c r="F909205" s="195"/>
    </row>
    <row r="909206" spans="6:6" x14ac:dyDescent="0.25">
      <c r="F909206" s="195"/>
    </row>
    <row r="909207" spans="6:6" x14ac:dyDescent="0.25">
      <c r="F909207" s="195"/>
    </row>
    <row r="909208" spans="6:6" x14ac:dyDescent="0.25">
      <c r="F909208" s="195"/>
    </row>
    <row r="909209" spans="6:6" x14ac:dyDescent="0.25">
      <c r="F909209" s="195"/>
    </row>
    <row r="909210" spans="6:6" x14ac:dyDescent="0.25">
      <c r="F909210" s="195"/>
    </row>
    <row r="909211" spans="6:6" x14ac:dyDescent="0.25">
      <c r="F909211" s="195"/>
    </row>
    <row r="909212" spans="6:6" x14ac:dyDescent="0.25">
      <c r="F909212" s="195"/>
    </row>
    <row r="909213" spans="6:6" x14ac:dyDescent="0.25">
      <c r="F909213" s="195"/>
    </row>
    <row r="909214" spans="6:6" x14ac:dyDescent="0.25">
      <c r="F909214" s="195"/>
    </row>
    <row r="909215" spans="6:6" x14ac:dyDescent="0.25">
      <c r="F909215" s="195"/>
    </row>
    <row r="909216" spans="6:6" x14ac:dyDescent="0.25">
      <c r="F909216" s="195"/>
    </row>
    <row r="909217" spans="6:6" x14ac:dyDescent="0.25">
      <c r="F909217" s="195"/>
    </row>
    <row r="909218" spans="6:6" x14ac:dyDescent="0.25">
      <c r="F909218" s="195"/>
    </row>
    <row r="909219" spans="6:6" x14ac:dyDescent="0.25">
      <c r="F909219" s="195"/>
    </row>
    <row r="909220" spans="6:6" x14ac:dyDescent="0.25">
      <c r="F909220" s="195"/>
    </row>
    <row r="909221" spans="6:6" x14ac:dyDescent="0.25">
      <c r="F909221" s="195"/>
    </row>
    <row r="909222" spans="6:6" x14ac:dyDescent="0.25">
      <c r="F909222" s="195"/>
    </row>
    <row r="909223" spans="6:6" x14ac:dyDescent="0.25">
      <c r="F909223" s="195"/>
    </row>
    <row r="909224" spans="6:6" x14ac:dyDescent="0.25">
      <c r="F909224" s="195"/>
    </row>
    <row r="909225" spans="6:6" x14ac:dyDescent="0.25">
      <c r="F909225" s="195"/>
    </row>
    <row r="909226" spans="6:6" x14ac:dyDescent="0.25">
      <c r="F909226" s="195"/>
    </row>
    <row r="909227" spans="6:6" x14ac:dyDescent="0.25">
      <c r="F909227" s="195"/>
    </row>
    <row r="909228" spans="6:6" x14ac:dyDescent="0.25">
      <c r="F909228" s="195"/>
    </row>
    <row r="909229" spans="6:6" x14ac:dyDescent="0.25">
      <c r="F909229" s="195"/>
    </row>
    <row r="909230" spans="6:6" x14ac:dyDescent="0.25">
      <c r="F909230" s="195"/>
    </row>
    <row r="909231" spans="6:6" x14ac:dyDescent="0.25">
      <c r="F909231" s="195"/>
    </row>
    <row r="909232" spans="6:6" x14ac:dyDescent="0.25">
      <c r="F909232" s="195"/>
    </row>
    <row r="909233" spans="6:6" x14ac:dyDescent="0.25">
      <c r="F909233" s="195"/>
    </row>
    <row r="909234" spans="6:6" x14ac:dyDescent="0.25">
      <c r="F909234" s="195"/>
    </row>
    <row r="909235" spans="6:6" x14ac:dyDescent="0.25">
      <c r="F909235" s="195"/>
    </row>
    <row r="909236" spans="6:6" x14ac:dyDescent="0.25">
      <c r="F909236" s="195"/>
    </row>
    <row r="909237" spans="6:6" x14ac:dyDescent="0.25">
      <c r="F909237" s="195"/>
    </row>
    <row r="909238" spans="6:6" x14ac:dyDescent="0.25">
      <c r="F909238" s="195"/>
    </row>
    <row r="909239" spans="6:6" x14ac:dyDescent="0.25">
      <c r="F909239" s="195"/>
    </row>
    <row r="909240" spans="6:6" x14ac:dyDescent="0.25">
      <c r="F909240" s="195"/>
    </row>
    <row r="909241" spans="6:6" x14ac:dyDescent="0.25">
      <c r="F909241" s="195"/>
    </row>
    <row r="909242" spans="6:6" x14ac:dyDescent="0.25">
      <c r="F909242" s="195"/>
    </row>
    <row r="909243" spans="6:6" x14ac:dyDescent="0.25">
      <c r="F909243" s="195"/>
    </row>
    <row r="909244" spans="6:6" x14ac:dyDescent="0.25">
      <c r="F909244" s="195"/>
    </row>
    <row r="909245" spans="6:6" x14ac:dyDescent="0.25">
      <c r="F909245" s="195"/>
    </row>
    <row r="909246" spans="6:6" x14ac:dyDescent="0.25">
      <c r="F909246" s="195"/>
    </row>
    <row r="909247" spans="6:6" x14ac:dyDescent="0.25">
      <c r="F909247" s="195"/>
    </row>
    <row r="909248" spans="6:6" x14ac:dyDescent="0.25">
      <c r="F909248" s="195"/>
    </row>
    <row r="909249" spans="6:6" x14ac:dyDescent="0.25">
      <c r="F909249" s="195"/>
    </row>
    <row r="909250" spans="6:6" x14ac:dyDescent="0.25">
      <c r="F909250" s="195"/>
    </row>
    <row r="909251" spans="6:6" x14ac:dyDescent="0.25">
      <c r="F909251" s="195"/>
    </row>
    <row r="909252" spans="6:6" x14ac:dyDescent="0.25">
      <c r="F909252" s="195"/>
    </row>
    <row r="909253" spans="6:6" x14ac:dyDescent="0.25">
      <c r="F909253" s="195"/>
    </row>
    <row r="909254" spans="6:6" x14ac:dyDescent="0.25">
      <c r="F909254" s="195"/>
    </row>
    <row r="909255" spans="6:6" x14ac:dyDescent="0.25">
      <c r="F909255" s="195"/>
    </row>
    <row r="909256" spans="6:6" x14ac:dyDescent="0.25">
      <c r="F909256" s="195"/>
    </row>
    <row r="909257" spans="6:6" x14ac:dyDescent="0.25">
      <c r="F909257" s="195"/>
    </row>
    <row r="909258" spans="6:6" x14ac:dyDescent="0.25">
      <c r="F909258" s="195"/>
    </row>
    <row r="909259" spans="6:6" x14ac:dyDescent="0.25">
      <c r="F909259" s="195"/>
    </row>
    <row r="909260" spans="6:6" x14ac:dyDescent="0.25">
      <c r="F909260" s="195"/>
    </row>
    <row r="909261" spans="6:6" x14ac:dyDescent="0.25">
      <c r="F909261" s="195"/>
    </row>
    <row r="909262" spans="6:6" x14ac:dyDescent="0.25">
      <c r="F909262" s="195"/>
    </row>
    <row r="909263" spans="6:6" x14ac:dyDescent="0.25">
      <c r="F909263" s="195"/>
    </row>
    <row r="909264" spans="6:6" x14ac:dyDescent="0.25">
      <c r="F909264" s="195"/>
    </row>
    <row r="909265" spans="6:6" x14ac:dyDescent="0.25">
      <c r="F909265" s="195"/>
    </row>
    <row r="909266" spans="6:6" x14ac:dyDescent="0.25">
      <c r="F909266" s="195"/>
    </row>
    <row r="909267" spans="6:6" x14ac:dyDescent="0.25">
      <c r="F909267" s="195"/>
    </row>
    <row r="909268" spans="6:6" x14ac:dyDescent="0.25">
      <c r="F909268" s="195"/>
    </row>
    <row r="909269" spans="6:6" x14ac:dyDescent="0.25">
      <c r="F909269" s="195"/>
    </row>
    <row r="909270" spans="6:6" x14ac:dyDescent="0.25">
      <c r="F909270" s="195"/>
    </row>
    <row r="909271" spans="6:6" x14ac:dyDescent="0.25">
      <c r="F909271" s="195"/>
    </row>
    <row r="909272" spans="6:6" x14ac:dyDescent="0.25">
      <c r="F909272" s="195"/>
    </row>
    <row r="909273" spans="6:6" x14ac:dyDescent="0.25">
      <c r="F909273" s="195"/>
    </row>
    <row r="909274" spans="6:6" x14ac:dyDescent="0.25">
      <c r="F909274" s="195"/>
    </row>
    <row r="909275" spans="6:6" x14ac:dyDescent="0.25">
      <c r="F909275" s="195"/>
    </row>
    <row r="909276" spans="6:6" x14ac:dyDescent="0.25">
      <c r="F909276" s="195"/>
    </row>
    <row r="909277" spans="6:6" x14ac:dyDescent="0.25">
      <c r="F909277" s="195"/>
    </row>
    <row r="909278" spans="6:6" x14ac:dyDescent="0.25">
      <c r="F909278" s="195"/>
    </row>
    <row r="909279" spans="6:6" x14ac:dyDescent="0.25">
      <c r="F909279" s="195"/>
    </row>
    <row r="909280" spans="6:6" x14ac:dyDescent="0.25">
      <c r="F909280" s="195"/>
    </row>
    <row r="909281" spans="6:6" x14ac:dyDescent="0.25">
      <c r="F909281" s="195"/>
    </row>
    <row r="909282" spans="6:6" x14ac:dyDescent="0.25">
      <c r="F909282" s="195"/>
    </row>
    <row r="909283" spans="6:6" x14ac:dyDescent="0.25">
      <c r="F909283" s="195"/>
    </row>
    <row r="909284" spans="6:6" x14ac:dyDescent="0.25">
      <c r="F909284" s="195"/>
    </row>
    <row r="909285" spans="6:6" x14ac:dyDescent="0.25">
      <c r="F909285" s="195"/>
    </row>
    <row r="909286" spans="6:6" x14ac:dyDescent="0.25">
      <c r="F909286" s="195"/>
    </row>
    <row r="909287" spans="6:6" x14ac:dyDescent="0.25">
      <c r="F909287" s="195"/>
    </row>
    <row r="909288" spans="6:6" x14ac:dyDescent="0.25">
      <c r="F909288" s="195"/>
    </row>
    <row r="909289" spans="6:6" x14ac:dyDescent="0.25">
      <c r="F909289" s="195"/>
    </row>
    <row r="909290" spans="6:6" x14ac:dyDescent="0.25">
      <c r="F909290" s="195"/>
    </row>
    <row r="909291" spans="6:6" x14ac:dyDescent="0.25">
      <c r="F909291" s="195"/>
    </row>
    <row r="909292" spans="6:6" x14ac:dyDescent="0.25">
      <c r="F909292" s="195"/>
    </row>
    <row r="909293" spans="6:6" x14ac:dyDescent="0.25">
      <c r="F909293" s="195"/>
    </row>
    <row r="909294" spans="6:6" x14ac:dyDescent="0.25">
      <c r="F909294" s="195"/>
    </row>
    <row r="909295" spans="6:6" x14ac:dyDescent="0.25">
      <c r="F909295" s="195"/>
    </row>
    <row r="909296" spans="6:6" x14ac:dyDescent="0.25">
      <c r="F909296" s="195"/>
    </row>
    <row r="909297" spans="6:6" x14ac:dyDescent="0.25">
      <c r="F909297" s="195"/>
    </row>
    <row r="909298" spans="6:6" x14ac:dyDescent="0.25">
      <c r="F909298" s="195"/>
    </row>
    <row r="909299" spans="6:6" x14ac:dyDescent="0.25">
      <c r="F909299" s="195"/>
    </row>
    <row r="909300" spans="6:6" x14ac:dyDescent="0.25">
      <c r="F909300" s="195"/>
    </row>
    <row r="909301" spans="6:6" x14ac:dyDescent="0.25">
      <c r="F909301" s="195"/>
    </row>
    <row r="909302" spans="6:6" x14ac:dyDescent="0.25">
      <c r="F909302" s="195"/>
    </row>
    <row r="909303" spans="6:6" x14ac:dyDescent="0.25">
      <c r="F909303" s="195"/>
    </row>
    <row r="909304" spans="6:6" x14ac:dyDescent="0.25">
      <c r="F909304" s="195"/>
    </row>
    <row r="909305" spans="6:6" x14ac:dyDescent="0.25">
      <c r="F909305" s="195"/>
    </row>
    <row r="909306" spans="6:6" x14ac:dyDescent="0.25">
      <c r="F909306" s="195"/>
    </row>
    <row r="909307" spans="6:6" x14ac:dyDescent="0.25">
      <c r="F909307" s="195"/>
    </row>
    <row r="909308" spans="6:6" x14ac:dyDescent="0.25">
      <c r="F909308" s="195"/>
    </row>
    <row r="909309" spans="6:6" x14ac:dyDescent="0.25">
      <c r="F909309" s="195"/>
    </row>
    <row r="909310" spans="6:6" x14ac:dyDescent="0.25">
      <c r="F909310" s="195"/>
    </row>
    <row r="909311" spans="6:6" x14ac:dyDescent="0.25">
      <c r="F909311" s="195"/>
    </row>
    <row r="909312" spans="6:6" x14ac:dyDescent="0.25">
      <c r="F909312" s="195"/>
    </row>
    <row r="909313" spans="6:6" x14ac:dyDescent="0.25">
      <c r="F909313" s="195"/>
    </row>
    <row r="909314" spans="6:6" x14ac:dyDescent="0.25">
      <c r="F909314" s="195"/>
    </row>
    <row r="909315" spans="6:6" x14ac:dyDescent="0.25">
      <c r="F909315" s="195"/>
    </row>
    <row r="909316" spans="6:6" x14ac:dyDescent="0.25">
      <c r="F909316" s="195"/>
    </row>
    <row r="909317" spans="6:6" x14ac:dyDescent="0.25">
      <c r="F909317" s="195"/>
    </row>
    <row r="909318" spans="6:6" x14ac:dyDescent="0.25">
      <c r="F909318" s="195"/>
    </row>
    <row r="909319" spans="6:6" x14ac:dyDescent="0.25">
      <c r="F909319" s="195"/>
    </row>
    <row r="909320" spans="6:6" x14ac:dyDescent="0.25">
      <c r="F909320" s="195"/>
    </row>
    <row r="909321" spans="6:6" x14ac:dyDescent="0.25">
      <c r="F909321" s="195"/>
    </row>
    <row r="909322" spans="6:6" x14ac:dyDescent="0.25">
      <c r="F909322" s="195"/>
    </row>
    <row r="909323" spans="6:6" x14ac:dyDescent="0.25">
      <c r="F909323" s="195"/>
    </row>
    <row r="909324" spans="6:6" x14ac:dyDescent="0.25">
      <c r="F909324" s="195"/>
    </row>
    <row r="909325" spans="6:6" x14ac:dyDescent="0.25">
      <c r="F909325" s="195"/>
    </row>
    <row r="909326" spans="6:6" x14ac:dyDescent="0.25">
      <c r="F909326" s="195"/>
    </row>
    <row r="909327" spans="6:6" x14ac:dyDescent="0.25">
      <c r="F909327" s="195"/>
    </row>
    <row r="909328" spans="6:6" x14ac:dyDescent="0.25">
      <c r="F909328" s="195"/>
    </row>
    <row r="909329" spans="6:6" x14ac:dyDescent="0.25">
      <c r="F909329" s="195"/>
    </row>
    <row r="909330" spans="6:6" x14ac:dyDescent="0.25">
      <c r="F909330" s="195"/>
    </row>
    <row r="909331" spans="6:6" x14ac:dyDescent="0.25">
      <c r="F909331" s="195"/>
    </row>
    <row r="909332" spans="6:6" x14ac:dyDescent="0.25">
      <c r="F909332" s="195"/>
    </row>
    <row r="909333" spans="6:6" x14ac:dyDescent="0.25">
      <c r="F909333" s="195"/>
    </row>
    <row r="909334" spans="6:6" x14ac:dyDescent="0.25">
      <c r="F909334" s="195"/>
    </row>
    <row r="909335" spans="6:6" x14ac:dyDescent="0.25">
      <c r="F909335" s="195"/>
    </row>
    <row r="909336" spans="6:6" x14ac:dyDescent="0.25">
      <c r="F909336" s="195"/>
    </row>
    <row r="909337" spans="6:6" x14ac:dyDescent="0.25">
      <c r="F909337" s="195"/>
    </row>
    <row r="909338" spans="6:6" x14ac:dyDescent="0.25">
      <c r="F909338" s="195"/>
    </row>
    <row r="909339" spans="6:6" x14ac:dyDescent="0.25">
      <c r="F909339" s="195"/>
    </row>
    <row r="909340" spans="6:6" x14ac:dyDescent="0.25">
      <c r="F909340" s="195"/>
    </row>
    <row r="909341" spans="6:6" x14ac:dyDescent="0.25">
      <c r="F909341" s="195"/>
    </row>
    <row r="909342" spans="6:6" x14ac:dyDescent="0.25">
      <c r="F909342" s="195"/>
    </row>
    <row r="909343" spans="6:6" x14ac:dyDescent="0.25">
      <c r="F909343" s="195"/>
    </row>
    <row r="909344" spans="6:6" x14ac:dyDescent="0.25">
      <c r="F909344" s="195"/>
    </row>
    <row r="909345" spans="6:6" x14ac:dyDescent="0.25">
      <c r="F909345" s="195"/>
    </row>
    <row r="909346" spans="6:6" x14ac:dyDescent="0.25">
      <c r="F909346" s="195"/>
    </row>
    <row r="909347" spans="6:6" x14ac:dyDescent="0.25">
      <c r="F909347" s="195"/>
    </row>
    <row r="909348" spans="6:6" x14ac:dyDescent="0.25">
      <c r="F909348" s="195"/>
    </row>
    <row r="909349" spans="6:6" x14ac:dyDescent="0.25">
      <c r="F909349" s="195"/>
    </row>
    <row r="909350" spans="6:6" x14ac:dyDescent="0.25">
      <c r="F909350" s="195"/>
    </row>
    <row r="909351" spans="6:6" x14ac:dyDescent="0.25">
      <c r="F909351" s="195"/>
    </row>
    <row r="909352" spans="6:6" x14ac:dyDescent="0.25">
      <c r="F909352" s="195"/>
    </row>
    <row r="909353" spans="6:6" x14ac:dyDescent="0.25">
      <c r="F909353" s="195"/>
    </row>
    <row r="909354" spans="6:6" x14ac:dyDescent="0.25">
      <c r="F909354" s="195"/>
    </row>
    <row r="909355" spans="6:6" x14ac:dyDescent="0.25">
      <c r="F909355" s="195"/>
    </row>
    <row r="909356" spans="6:6" x14ac:dyDescent="0.25">
      <c r="F909356" s="195"/>
    </row>
    <row r="909357" spans="6:6" x14ac:dyDescent="0.25">
      <c r="F909357" s="195"/>
    </row>
    <row r="909358" spans="6:6" x14ac:dyDescent="0.25">
      <c r="F909358" s="195"/>
    </row>
    <row r="909359" spans="6:6" x14ac:dyDescent="0.25">
      <c r="F909359" s="195"/>
    </row>
    <row r="909360" spans="6:6" x14ac:dyDescent="0.25">
      <c r="F909360" s="195"/>
    </row>
    <row r="909361" spans="6:6" x14ac:dyDescent="0.25">
      <c r="F909361" s="195"/>
    </row>
    <row r="909362" spans="6:6" x14ac:dyDescent="0.25">
      <c r="F909362" s="195"/>
    </row>
    <row r="909363" spans="6:6" x14ac:dyDescent="0.25">
      <c r="F909363" s="195"/>
    </row>
    <row r="909364" spans="6:6" x14ac:dyDescent="0.25">
      <c r="F909364" s="195"/>
    </row>
    <row r="909365" spans="6:6" x14ac:dyDescent="0.25">
      <c r="F909365" s="195"/>
    </row>
    <row r="909366" spans="6:6" x14ac:dyDescent="0.25">
      <c r="F909366" s="195"/>
    </row>
    <row r="909367" spans="6:6" x14ac:dyDescent="0.25">
      <c r="F909367" s="195"/>
    </row>
    <row r="909368" spans="6:6" x14ac:dyDescent="0.25">
      <c r="F909368" s="195"/>
    </row>
    <row r="909369" spans="6:6" x14ac:dyDescent="0.25">
      <c r="F909369" s="195"/>
    </row>
    <row r="909370" spans="6:6" x14ac:dyDescent="0.25">
      <c r="F909370" s="195"/>
    </row>
    <row r="909371" spans="6:6" x14ac:dyDescent="0.25">
      <c r="F909371" s="195"/>
    </row>
    <row r="909372" spans="6:6" x14ac:dyDescent="0.25">
      <c r="F909372" s="195"/>
    </row>
    <row r="909373" spans="6:6" x14ac:dyDescent="0.25">
      <c r="F909373" s="195"/>
    </row>
    <row r="909374" spans="6:6" x14ac:dyDescent="0.25">
      <c r="F909374" s="195"/>
    </row>
    <row r="909375" spans="6:6" x14ac:dyDescent="0.25">
      <c r="F909375" s="195"/>
    </row>
    <row r="909376" spans="6:6" x14ac:dyDescent="0.25">
      <c r="F909376" s="195"/>
    </row>
    <row r="909377" spans="6:6" x14ac:dyDescent="0.25">
      <c r="F909377" s="195"/>
    </row>
    <row r="909378" spans="6:6" x14ac:dyDescent="0.25">
      <c r="F909378" s="195"/>
    </row>
    <row r="909379" spans="6:6" x14ac:dyDescent="0.25">
      <c r="F909379" s="195"/>
    </row>
    <row r="909380" spans="6:6" x14ac:dyDescent="0.25">
      <c r="F909380" s="195"/>
    </row>
    <row r="909381" spans="6:6" x14ac:dyDescent="0.25">
      <c r="F909381" s="195"/>
    </row>
    <row r="909382" spans="6:6" x14ac:dyDescent="0.25">
      <c r="F909382" s="195"/>
    </row>
    <row r="909383" spans="6:6" x14ac:dyDescent="0.25">
      <c r="F909383" s="195"/>
    </row>
    <row r="909384" spans="6:6" x14ac:dyDescent="0.25">
      <c r="F909384" s="195"/>
    </row>
    <row r="909385" spans="6:6" x14ac:dyDescent="0.25">
      <c r="F909385" s="195"/>
    </row>
    <row r="909386" spans="6:6" x14ac:dyDescent="0.25">
      <c r="F909386" s="195"/>
    </row>
    <row r="909387" spans="6:6" x14ac:dyDescent="0.25">
      <c r="F909387" s="195"/>
    </row>
    <row r="909388" spans="6:6" x14ac:dyDescent="0.25">
      <c r="F909388" s="195"/>
    </row>
    <row r="909389" spans="6:6" x14ac:dyDescent="0.25">
      <c r="F909389" s="195"/>
    </row>
    <row r="909390" spans="6:6" x14ac:dyDescent="0.25">
      <c r="F909390" s="195"/>
    </row>
    <row r="909391" spans="6:6" x14ac:dyDescent="0.25">
      <c r="F909391" s="195"/>
    </row>
    <row r="909392" spans="6:6" x14ac:dyDescent="0.25">
      <c r="F909392" s="195"/>
    </row>
    <row r="909393" spans="6:6" x14ac:dyDescent="0.25">
      <c r="F909393" s="195"/>
    </row>
    <row r="909394" spans="6:6" x14ac:dyDescent="0.25">
      <c r="F909394" s="195"/>
    </row>
    <row r="909395" spans="6:6" x14ac:dyDescent="0.25">
      <c r="F909395" s="195"/>
    </row>
    <row r="909396" spans="6:6" x14ac:dyDescent="0.25">
      <c r="F909396" s="195"/>
    </row>
    <row r="909397" spans="6:6" x14ac:dyDescent="0.25">
      <c r="F909397" s="195"/>
    </row>
    <row r="909398" spans="6:6" x14ac:dyDescent="0.25">
      <c r="F909398" s="195"/>
    </row>
    <row r="909399" spans="6:6" x14ac:dyDescent="0.25">
      <c r="F909399" s="195"/>
    </row>
    <row r="909400" spans="6:6" x14ac:dyDescent="0.25">
      <c r="F909400" s="195"/>
    </row>
    <row r="909401" spans="6:6" x14ac:dyDescent="0.25">
      <c r="F909401" s="195"/>
    </row>
    <row r="909402" spans="6:6" x14ac:dyDescent="0.25">
      <c r="F909402" s="195"/>
    </row>
    <row r="909403" spans="6:6" x14ac:dyDescent="0.25">
      <c r="F909403" s="195"/>
    </row>
    <row r="909404" spans="6:6" x14ac:dyDescent="0.25">
      <c r="F909404" s="195"/>
    </row>
    <row r="909405" spans="6:6" x14ac:dyDescent="0.25">
      <c r="F909405" s="195"/>
    </row>
    <row r="909406" spans="6:6" x14ac:dyDescent="0.25">
      <c r="F909406" s="195"/>
    </row>
    <row r="909407" spans="6:6" x14ac:dyDescent="0.25">
      <c r="F909407" s="195"/>
    </row>
    <row r="909408" spans="6:6" x14ac:dyDescent="0.25">
      <c r="F909408" s="195"/>
    </row>
    <row r="909409" spans="6:6" x14ac:dyDescent="0.25">
      <c r="F909409" s="195"/>
    </row>
    <row r="909410" spans="6:6" x14ac:dyDescent="0.25">
      <c r="F909410" s="195"/>
    </row>
    <row r="909411" spans="6:6" x14ac:dyDescent="0.25">
      <c r="F909411" s="195"/>
    </row>
    <row r="909412" spans="6:6" x14ac:dyDescent="0.25">
      <c r="F909412" s="195"/>
    </row>
    <row r="909413" spans="6:6" x14ac:dyDescent="0.25">
      <c r="F909413" s="195"/>
    </row>
    <row r="909414" spans="6:6" x14ac:dyDescent="0.25">
      <c r="F909414" s="195"/>
    </row>
    <row r="909415" spans="6:6" x14ac:dyDescent="0.25">
      <c r="F909415" s="195"/>
    </row>
    <row r="909416" spans="6:6" x14ac:dyDescent="0.25">
      <c r="F909416" s="195"/>
    </row>
    <row r="909417" spans="6:6" x14ac:dyDescent="0.25">
      <c r="F909417" s="195"/>
    </row>
    <row r="909418" spans="6:6" x14ac:dyDescent="0.25">
      <c r="F909418" s="195"/>
    </row>
    <row r="909419" spans="6:6" x14ac:dyDescent="0.25">
      <c r="F909419" s="195"/>
    </row>
    <row r="909420" spans="6:6" x14ac:dyDescent="0.25">
      <c r="F909420" s="195"/>
    </row>
    <row r="909421" spans="6:6" x14ac:dyDescent="0.25">
      <c r="F909421" s="195"/>
    </row>
    <row r="909422" spans="6:6" x14ac:dyDescent="0.25">
      <c r="F909422" s="195"/>
    </row>
    <row r="909423" spans="6:6" x14ac:dyDescent="0.25">
      <c r="F909423" s="195"/>
    </row>
    <row r="909424" spans="6:6" x14ac:dyDescent="0.25">
      <c r="F909424" s="195"/>
    </row>
    <row r="909425" spans="6:6" x14ac:dyDescent="0.25">
      <c r="F909425" s="195"/>
    </row>
    <row r="909426" spans="6:6" x14ac:dyDescent="0.25">
      <c r="F909426" s="195"/>
    </row>
    <row r="909427" spans="6:6" x14ac:dyDescent="0.25">
      <c r="F909427" s="195"/>
    </row>
    <row r="909428" spans="6:6" x14ac:dyDescent="0.25">
      <c r="F909428" s="195"/>
    </row>
    <row r="909429" spans="6:6" x14ac:dyDescent="0.25">
      <c r="F909429" s="195"/>
    </row>
    <row r="909430" spans="6:6" x14ac:dyDescent="0.25">
      <c r="F909430" s="195"/>
    </row>
    <row r="909431" spans="6:6" x14ac:dyDescent="0.25">
      <c r="F909431" s="195"/>
    </row>
    <row r="909432" spans="6:6" x14ac:dyDescent="0.25">
      <c r="F909432" s="195"/>
    </row>
    <row r="909433" spans="6:6" x14ac:dyDescent="0.25">
      <c r="F909433" s="195"/>
    </row>
    <row r="909434" spans="6:6" x14ac:dyDescent="0.25">
      <c r="F909434" s="195"/>
    </row>
    <row r="909435" spans="6:6" x14ac:dyDescent="0.25">
      <c r="F909435" s="195"/>
    </row>
    <row r="909436" spans="6:6" x14ac:dyDescent="0.25">
      <c r="F909436" s="195"/>
    </row>
    <row r="909437" spans="6:6" x14ac:dyDescent="0.25">
      <c r="F909437" s="195"/>
    </row>
    <row r="909438" spans="6:6" x14ac:dyDescent="0.25">
      <c r="F909438" s="195"/>
    </row>
    <row r="909439" spans="6:6" x14ac:dyDescent="0.25">
      <c r="F909439" s="195"/>
    </row>
    <row r="909440" spans="6:6" x14ac:dyDescent="0.25">
      <c r="F909440" s="195"/>
    </row>
    <row r="909441" spans="6:6" x14ac:dyDescent="0.25">
      <c r="F909441" s="195"/>
    </row>
    <row r="909442" spans="6:6" x14ac:dyDescent="0.25">
      <c r="F909442" s="195"/>
    </row>
    <row r="909443" spans="6:6" x14ac:dyDescent="0.25">
      <c r="F909443" s="195"/>
    </row>
    <row r="909444" spans="6:6" x14ac:dyDescent="0.25">
      <c r="F909444" s="195"/>
    </row>
    <row r="909445" spans="6:6" x14ac:dyDescent="0.25">
      <c r="F909445" s="195"/>
    </row>
    <row r="909446" spans="6:6" x14ac:dyDescent="0.25">
      <c r="F909446" s="195"/>
    </row>
    <row r="909447" spans="6:6" x14ac:dyDescent="0.25">
      <c r="F909447" s="195"/>
    </row>
    <row r="909448" spans="6:6" x14ac:dyDescent="0.25">
      <c r="F909448" s="195"/>
    </row>
    <row r="909449" spans="6:6" x14ac:dyDescent="0.25">
      <c r="F909449" s="195"/>
    </row>
    <row r="909450" spans="6:6" x14ac:dyDescent="0.25">
      <c r="F909450" s="195"/>
    </row>
    <row r="909451" spans="6:6" x14ac:dyDescent="0.25">
      <c r="F909451" s="195"/>
    </row>
    <row r="909452" spans="6:6" x14ac:dyDescent="0.25">
      <c r="F909452" s="195"/>
    </row>
    <row r="909453" spans="6:6" x14ac:dyDescent="0.25">
      <c r="F909453" s="195"/>
    </row>
    <row r="909454" spans="6:6" x14ac:dyDescent="0.25">
      <c r="F909454" s="195"/>
    </row>
    <row r="909455" spans="6:6" x14ac:dyDescent="0.25">
      <c r="F909455" s="195"/>
    </row>
    <row r="909456" spans="6:6" x14ac:dyDescent="0.25">
      <c r="F909456" s="195"/>
    </row>
    <row r="909457" spans="6:6" x14ac:dyDescent="0.25">
      <c r="F909457" s="195"/>
    </row>
    <row r="909458" spans="6:6" x14ac:dyDescent="0.25">
      <c r="F909458" s="195"/>
    </row>
    <row r="909459" spans="6:6" x14ac:dyDescent="0.25">
      <c r="F909459" s="195"/>
    </row>
    <row r="909460" spans="6:6" x14ac:dyDescent="0.25">
      <c r="F909460" s="195"/>
    </row>
    <row r="909461" spans="6:6" x14ac:dyDescent="0.25">
      <c r="F909461" s="195"/>
    </row>
    <row r="909462" spans="6:6" x14ac:dyDescent="0.25">
      <c r="F909462" s="195"/>
    </row>
    <row r="909463" spans="6:6" x14ac:dyDescent="0.25">
      <c r="F909463" s="195"/>
    </row>
    <row r="909464" spans="6:6" x14ac:dyDescent="0.25">
      <c r="F909464" s="195"/>
    </row>
    <row r="909465" spans="6:6" x14ac:dyDescent="0.25">
      <c r="F909465" s="195"/>
    </row>
    <row r="909466" spans="6:6" x14ac:dyDescent="0.25">
      <c r="F909466" s="195"/>
    </row>
    <row r="909467" spans="6:6" x14ac:dyDescent="0.25">
      <c r="F909467" s="195"/>
    </row>
    <row r="909468" spans="6:6" x14ac:dyDescent="0.25">
      <c r="F909468" s="195"/>
    </row>
    <row r="909469" spans="6:6" x14ac:dyDescent="0.25">
      <c r="F909469" s="195"/>
    </row>
    <row r="909470" spans="6:6" x14ac:dyDescent="0.25">
      <c r="F909470" s="195"/>
    </row>
    <row r="909471" spans="6:6" x14ac:dyDescent="0.25">
      <c r="F909471" s="195"/>
    </row>
    <row r="909472" spans="6:6" x14ac:dyDescent="0.25">
      <c r="F909472" s="195"/>
    </row>
    <row r="909473" spans="6:6" x14ac:dyDescent="0.25">
      <c r="F909473" s="195"/>
    </row>
    <row r="909474" spans="6:6" x14ac:dyDescent="0.25">
      <c r="F909474" s="195"/>
    </row>
    <row r="909475" spans="6:6" x14ac:dyDescent="0.25">
      <c r="F909475" s="195"/>
    </row>
    <row r="909476" spans="6:6" x14ac:dyDescent="0.25">
      <c r="F909476" s="195"/>
    </row>
    <row r="909477" spans="6:6" x14ac:dyDescent="0.25">
      <c r="F909477" s="195"/>
    </row>
    <row r="909478" spans="6:6" x14ac:dyDescent="0.25">
      <c r="F909478" s="195"/>
    </row>
    <row r="909479" spans="6:6" x14ac:dyDescent="0.25">
      <c r="F909479" s="195"/>
    </row>
    <row r="909480" spans="6:6" x14ac:dyDescent="0.25">
      <c r="F909480" s="195"/>
    </row>
    <row r="914598" spans="6:6" x14ac:dyDescent="0.25">
      <c r="F914598" s="195"/>
    </row>
    <row r="914599" spans="6:6" x14ac:dyDescent="0.25">
      <c r="F914599" s="195"/>
    </row>
    <row r="914600" spans="6:6" x14ac:dyDescent="0.25">
      <c r="F914600" s="195"/>
    </row>
    <row r="914601" spans="6:6" x14ac:dyDescent="0.25">
      <c r="F914601" s="195"/>
    </row>
    <row r="914602" spans="6:6" x14ac:dyDescent="0.25">
      <c r="F914602" s="195"/>
    </row>
    <row r="914603" spans="6:6" x14ac:dyDescent="0.25">
      <c r="F914603" s="195"/>
    </row>
    <row r="914604" spans="6:6" x14ac:dyDescent="0.25">
      <c r="F914604" s="195"/>
    </row>
    <row r="914605" spans="6:6" x14ac:dyDescent="0.25">
      <c r="F914605" s="195"/>
    </row>
    <row r="914606" spans="6:6" x14ac:dyDescent="0.25">
      <c r="F914606" s="195"/>
    </row>
    <row r="914607" spans="6:6" x14ac:dyDescent="0.25">
      <c r="F914607" s="195"/>
    </row>
    <row r="914608" spans="6:6" x14ac:dyDescent="0.25">
      <c r="F914608" s="195"/>
    </row>
    <row r="914609" spans="6:6" x14ac:dyDescent="0.25">
      <c r="F914609" s="195"/>
    </row>
    <row r="914610" spans="6:6" x14ac:dyDescent="0.25">
      <c r="F914610" s="195"/>
    </row>
    <row r="914611" spans="6:6" x14ac:dyDescent="0.25">
      <c r="F914611" s="195"/>
    </row>
    <row r="914612" spans="6:6" x14ac:dyDescent="0.25">
      <c r="F914612" s="195"/>
    </row>
    <row r="914613" spans="6:6" x14ac:dyDescent="0.25">
      <c r="F914613" s="195"/>
    </row>
    <row r="914614" spans="6:6" x14ac:dyDescent="0.25">
      <c r="F914614" s="195"/>
    </row>
    <row r="914615" spans="6:6" x14ac:dyDescent="0.25">
      <c r="F914615" s="195"/>
    </row>
    <row r="914616" spans="6:6" x14ac:dyDescent="0.25">
      <c r="F914616" s="195"/>
    </row>
    <row r="914617" spans="6:6" x14ac:dyDescent="0.25">
      <c r="F914617" s="195"/>
    </row>
    <row r="914618" spans="6:6" x14ac:dyDescent="0.25">
      <c r="F914618" s="195"/>
    </row>
    <row r="914619" spans="6:6" x14ac:dyDescent="0.25">
      <c r="F914619" s="195"/>
    </row>
    <row r="914620" spans="6:6" x14ac:dyDescent="0.25">
      <c r="F914620" s="195"/>
    </row>
    <row r="914621" spans="6:6" x14ac:dyDescent="0.25">
      <c r="F914621" s="195"/>
    </row>
    <row r="914622" spans="6:6" x14ac:dyDescent="0.25">
      <c r="F914622" s="195"/>
    </row>
    <row r="914623" spans="6:6" x14ac:dyDescent="0.25">
      <c r="F914623" s="195"/>
    </row>
    <row r="914624" spans="6:6" x14ac:dyDescent="0.25">
      <c r="F914624" s="195"/>
    </row>
    <row r="914625" spans="6:6" x14ac:dyDescent="0.25">
      <c r="F914625" s="195"/>
    </row>
    <row r="914626" spans="6:6" x14ac:dyDescent="0.25">
      <c r="F914626" s="195"/>
    </row>
    <row r="914627" spans="6:6" x14ac:dyDescent="0.25">
      <c r="F914627" s="195"/>
    </row>
    <row r="914628" spans="6:6" x14ac:dyDescent="0.25">
      <c r="F914628" s="195"/>
    </row>
    <row r="914629" spans="6:6" x14ac:dyDescent="0.25">
      <c r="F914629" s="195"/>
    </row>
    <row r="914630" spans="6:6" x14ac:dyDescent="0.25">
      <c r="F914630" s="195"/>
    </row>
    <row r="914631" spans="6:6" x14ac:dyDescent="0.25">
      <c r="F914631" s="195"/>
    </row>
    <row r="914632" spans="6:6" x14ac:dyDescent="0.25">
      <c r="F914632" s="195"/>
    </row>
    <row r="914633" spans="6:6" x14ac:dyDescent="0.25">
      <c r="F914633" s="195"/>
    </row>
    <row r="914634" spans="6:6" x14ac:dyDescent="0.25">
      <c r="F914634" s="195"/>
    </row>
    <row r="914635" spans="6:6" x14ac:dyDescent="0.25">
      <c r="F914635" s="195"/>
    </row>
    <row r="914636" spans="6:6" x14ac:dyDescent="0.25">
      <c r="F914636" s="195"/>
    </row>
    <row r="914637" spans="6:6" x14ac:dyDescent="0.25">
      <c r="F914637" s="195"/>
    </row>
    <row r="914638" spans="6:6" x14ac:dyDescent="0.25">
      <c r="F914638" s="195"/>
    </row>
    <row r="914639" spans="6:6" x14ac:dyDescent="0.25">
      <c r="F914639" s="195"/>
    </row>
    <row r="914640" spans="6:6" x14ac:dyDescent="0.25">
      <c r="F914640" s="195"/>
    </row>
    <row r="914641" spans="6:6" x14ac:dyDescent="0.25">
      <c r="F914641" s="195"/>
    </row>
    <row r="914642" spans="6:6" x14ac:dyDescent="0.25">
      <c r="F914642" s="195"/>
    </row>
    <row r="914643" spans="6:6" x14ac:dyDescent="0.25">
      <c r="F914643" s="195"/>
    </row>
    <row r="914644" spans="6:6" x14ac:dyDescent="0.25">
      <c r="F914644" s="195"/>
    </row>
    <row r="914645" spans="6:6" x14ac:dyDescent="0.25">
      <c r="F914645" s="195"/>
    </row>
    <row r="914646" spans="6:6" x14ac:dyDescent="0.25">
      <c r="F914646" s="195"/>
    </row>
    <row r="914647" spans="6:6" x14ac:dyDescent="0.25">
      <c r="F914647" s="195"/>
    </row>
    <row r="914648" spans="6:6" x14ac:dyDescent="0.25">
      <c r="F914648" s="195"/>
    </row>
    <row r="914649" spans="6:6" x14ac:dyDescent="0.25">
      <c r="F914649" s="195"/>
    </row>
    <row r="914650" spans="6:6" x14ac:dyDescent="0.25">
      <c r="F914650" s="195"/>
    </row>
    <row r="914651" spans="6:6" x14ac:dyDescent="0.25">
      <c r="F914651" s="195"/>
    </row>
    <row r="914652" spans="6:6" x14ac:dyDescent="0.25">
      <c r="F914652" s="195"/>
    </row>
    <row r="914653" spans="6:6" x14ac:dyDescent="0.25">
      <c r="F914653" s="195"/>
    </row>
    <row r="914654" spans="6:6" x14ac:dyDescent="0.25">
      <c r="F914654" s="195"/>
    </row>
    <row r="914655" spans="6:6" x14ac:dyDescent="0.25">
      <c r="F914655" s="195"/>
    </row>
    <row r="914656" spans="6:6" x14ac:dyDescent="0.25">
      <c r="F914656" s="195"/>
    </row>
    <row r="914657" spans="6:6" x14ac:dyDescent="0.25">
      <c r="F914657" s="195"/>
    </row>
    <row r="914658" spans="6:6" x14ac:dyDescent="0.25">
      <c r="F914658" s="195"/>
    </row>
    <row r="914659" spans="6:6" x14ac:dyDescent="0.25">
      <c r="F914659" s="195"/>
    </row>
    <row r="914660" spans="6:6" x14ac:dyDescent="0.25">
      <c r="F914660" s="195"/>
    </row>
    <row r="914661" spans="6:6" x14ac:dyDescent="0.25">
      <c r="F914661" s="195"/>
    </row>
    <row r="914662" spans="6:6" x14ac:dyDescent="0.25">
      <c r="F914662" s="195"/>
    </row>
    <row r="914663" spans="6:6" x14ac:dyDescent="0.25">
      <c r="F914663" s="195"/>
    </row>
    <row r="914664" spans="6:6" x14ac:dyDescent="0.25">
      <c r="F914664" s="195"/>
    </row>
    <row r="914665" spans="6:6" x14ac:dyDescent="0.25">
      <c r="F914665" s="195"/>
    </row>
    <row r="914666" spans="6:6" x14ac:dyDescent="0.25">
      <c r="F914666" s="195"/>
    </row>
    <row r="914667" spans="6:6" x14ac:dyDescent="0.25">
      <c r="F914667" s="195"/>
    </row>
    <row r="914668" spans="6:6" x14ac:dyDescent="0.25">
      <c r="F914668" s="195"/>
    </row>
    <row r="914669" spans="6:6" x14ac:dyDescent="0.25">
      <c r="F914669" s="195"/>
    </row>
    <row r="914670" spans="6:6" x14ac:dyDescent="0.25">
      <c r="F914670" s="195"/>
    </row>
    <row r="914671" spans="6:6" x14ac:dyDescent="0.25">
      <c r="F914671" s="195"/>
    </row>
    <row r="914672" spans="6:6" x14ac:dyDescent="0.25">
      <c r="F914672" s="195"/>
    </row>
    <row r="914673" spans="6:6" x14ac:dyDescent="0.25">
      <c r="F914673" s="195"/>
    </row>
    <row r="914674" spans="6:6" x14ac:dyDescent="0.25">
      <c r="F914674" s="195"/>
    </row>
    <row r="914675" spans="6:6" x14ac:dyDescent="0.25">
      <c r="F914675" s="195"/>
    </row>
    <row r="914676" spans="6:6" x14ac:dyDescent="0.25">
      <c r="F914676" s="195"/>
    </row>
    <row r="914677" spans="6:6" x14ac:dyDescent="0.25">
      <c r="F914677" s="195"/>
    </row>
    <row r="914678" spans="6:6" x14ac:dyDescent="0.25">
      <c r="F914678" s="195"/>
    </row>
    <row r="914679" spans="6:6" x14ac:dyDescent="0.25">
      <c r="F914679" s="195"/>
    </row>
    <row r="914680" spans="6:6" x14ac:dyDescent="0.25">
      <c r="F914680" s="195"/>
    </row>
    <row r="914681" spans="6:6" x14ac:dyDescent="0.25">
      <c r="F914681" s="195"/>
    </row>
    <row r="914682" spans="6:6" x14ac:dyDescent="0.25">
      <c r="F914682" s="195"/>
    </row>
    <row r="914683" spans="6:6" x14ac:dyDescent="0.25">
      <c r="F914683" s="195"/>
    </row>
    <row r="914684" spans="6:6" x14ac:dyDescent="0.25">
      <c r="F914684" s="195"/>
    </row>
    <row r="914685" spans="6:6" x14ac:dyDescent="0.25">
      <c r="F914685" s="195"/>
    </row>
    <row r="914686" spans="6:6" x14ac:dyDescent="0.25">
      <c r="F914686" s="195"/>
    </row>
    <row r="914687" spans="6:6" x14ac:dyDescent="0.25">
      <c r="F914687" s="195"/>
    </row>
    <row r="914688" spans="6:6" x14ac:dyDescent="0.25">
      <c r="F914688" s="195"/>
    </row>
    <row r="914689" spans="6:6" x14ac:dyDescent="0.25">
      <c r="F914689" s="195"/>
    </row>
    <row r="914690" spans="6:6" x14ac:dyDescent="0.25">
      <c r="F914690" s="195"/>
    </row>
    <row r="914691" spans="6:6" x14ac:dyDescent="0.25">
      <c r="F914691" s="195"/>
    </row>
    <row r="914692" spans="6:6" x14ac:dyDescent="0.25">
      <c r="F914692" s="195"/>
    </row>
    <row r="914693" spans="6:6" x14ac:dyDescent="0.25">
      <c r="F914693" s="195"/>
    </row>
    <row r="914694" spans="6:6" x14ac:dyDescent="0.25">
      <c r="F914694" s="195"/>
    </row>
    <row r="914695" spans="6:6" x14ac:dyDescent="0.25">
      <c r="F914695" s="195"/>
    </row>
    <row r="914696" spans="6:6" x14ac:dyDescent="0.25">
      <c r="F914696" s="195"/>
    </row>
    <row r="914697" spans="6:6" x14ac:dyDescent="0.25">
      <c r="F914697" s="195"/>
    </row>
    <row r="914698" spans="6:6" x14ac:dyDescent="0.25">
      <c r="F914698" s="195"/>
    </row>
    <row r="914699" spans="6:6" x14ac:dyDescent="0.25">
      <c r="F914699" s="195"/>
    </row>
    <row r="914700" spans="6:6" x14ac:dyDescent="0.25">
      <c r="F914700" s="195"/>
    </row>
    <row r="914701" spans="6:6" x14ac:dyDescent="0.25">
      <c r="F914701" s="195"/>
    </row>
    <row r="914702" spans="6:6" x14ac:dyDescent="0.25">
      <c r="F914702" s="195"/>
    </row>
    <row r="914703" spans="6:6" x14ac:dyDescent="0.25">
      <c r="F914703" s="195"/>
    </row>
    <row r="914704" spans="6:6" x14ac:dyDescent="0.25">
      <c r="F914704" s="195"/>
    </row>
    <row r="914705" spans="6:6" x14ac:dyDescent="0.25">
      <c r="F914705" s="195"/>
    </row>
    <row r="914706" spans="6:6" x14ac:dyDescent="0.25">
      <c r="F914706" s="195"/>
    </row>
    <row r="914707" spans="6:6" x14ac:dyDescent="0.25">
      <c r="F914707" s="195"/>
    </row>
    <row r="914708" spans="6:6" x14ac:dyDescent="0.25">
      <c r="F914708" s="195"/>
    </row>
    <row r="914709" spans="6:6" x14ac:dyDescent="0.25">
      <c r="F914709" s="195"/>
    </row>
    <row r="914710" spans="6:6" x14ac:dyDescent="0.25">
      <c r="F914710" s="195"/>
    </row>
    <row r="914711" spans="6:6" x14ac:dyDescent="0.25">
      <c r="F914711" s="195"/>
    </row>
    <row r="914712" spans="6:6" x14ac:dyDescent="0.25">
      <c r="F914712" s="195"/>
    </row>
    <row r="914713" spans="6:6" x14ac:dyDescent="0.25">
      <c r="F914713" s="195"/>
    </row>
    <row r="914714" spans="6:6" x14ac:dyDescent="0.25">
      <c r="F914714" s="195"/>
    </row>
    <row r="914715" spans="6:6" x14ac:dyDescent="0.25">
      <c r="F914715" s="195"/>
    </row>
    <row r="914716" spans="6:6" x14ac:dyDescent="0.25">
      <c r="F914716" s="195"/>
    </row>
    <row r="914717" spans="6:6" x14ac:dyDescent="0.25">
      <c r="F914717" s="195"/>
    </row>
    <row r="914718" spans="6:6" x14ac:dyDescent="0.25">
      <c r="F914718" s="195"/>
    </row>
    <row r="914719" spans="6:6" x14ac:dyDescent="0.25">
      <c r="F914719" s="195"/>
    </row>
    <row r="914720" spans="6:6" x14ac:dyDescent="0.25">
      <c r="F914720" s="195"/>
    </row>
    <row r="914721" spans="6:6" x14ac:dyDescent="0.25">
      <c r="F914721" s="195"/>
    </row>
    <row r="914722" spans="6:6" x14ac:dyDescent="0.25">
      <c r="F914722" s="195"/>
    </row>
    <row r="914723" spans="6:6" x14ac:dyDescent="0.25">
      <c r="F914723" s="195"/>
    </row>
    <row r="914724" spans="6:6" x14ac:dyDescent="0.25">
      <c r="F914724" s="195"/>
    </row>
    <row r="914725" spans="6:6" x14ac:dyDescent="0.25">
      <c r="F914725" s="195"/>
    </row>
    <row r="914726" spans="6:6" x14ac:dyDescent="0.25">
      <c r="F914726" s="195"/>
    </row>
    <row r="914727" spans="6:6" x14ac:dyDescent="0.25">
      <c r="F914727" s="195"/>
    </row>
    <row r="914728" spans="6:6" x14ac:dyDescent="0.25">
      <c r="F914728" s="195"/>
    </row>
    <row r="914729" spans="6:6" x14ac:dyDescent="0.25">
      <c r="F914729" s="195"/>
    </row>
    <row r="914730" spans="6:6" x14ac:dyDescent="0.25">
      <c r="F914730" s="195"/>
    </row>
    <row r="914731" spans="6:6" x14ac:dyDescent="0.25">
      <c r="F914731" s="195"/>
    </row>
    <row r="914732" spans="6:6" x14ac:dyDescent="0.25">
      <c r="F914732" s="195"/>
    </row>
    <row r="914733" spans="6:6" x14ac:dyDescent="0.25">
      <c r="F914733" s="195"/>
    </row>
    <row r="914734" spans="6:6" x14ac:dyDescent="0.25">
      <c r="F914734" s="195"/>
    </row>
    <row r="914735" spans="6:6" x14ac:dyDescent="0.25">
      <c r="F914735" s="195"/>
    </row>
    <row r="914736" spans="6:6" x14ac:dyDescent="0.25">
      <c r="F914736" s="195"/>
    </row>
    <row r="914737" spans="6:6" x14ac:dyDescent="0.25">
      <c r="F914737" s="195"/>
    </row>
    <row r="914738" spans="6:6" x14ac:dyDescent="0.25">
      <c r="F914738" s="195"/>
    </row>
    <row r="914739" spans="6:6" x14ac:dyDescent="0.25">
      <c r="F914739" s="195"/>
    </row>
    <row r="914740" spans="6:6" x14ac:dyDescent="0.25">
      <c r="F914740" s="195"/>
    </row>
    <row r="914741" spans="6:6" x14ac:dyDescent="0.25">
      <c r="F914741" s="195"/>
    </row>
    <row r="914742" spans="6:6" x14ac:dyDescent="0.25">
      <c r="F914742" s="195"/>
    </row>
    <row r="914743" spans="6:6" x14ac:dyDescent="0.25">
      <c r="F914743" s="195"/>
    </row>
    <row r="914744" spans="6:6" x14ac:dyDescent="0.25">
      <c r="F914744" s="195"/>
    </row>
    <row r="914745" spans="6:6" x14ac:dyDescent="0.25">
      <c r="F914745" s="195"/>
    </row>
    <row r="914746" spans="6:6" x14ac:dyDescent="0.25">
      <c r="F914746" s="195"/>
    </row>
    <row r="914747" spans="6:6" x14ac:dyDescent="0.25">
      <c r="F914747" s="195"/>
    </row>
    <row r="914748" spans="6:6" x14ac:dyDescent="0.25">
      <c r="F914748" s="195"/>
    </row>
    <row r="914749" spans="6:6" x14ac:dyDescent="0.25">
      <c r="F914749" s="195"/>
    </row>
    <row r="914750" spans="6:6" x14ac:dyDescent="0.25">
      <c r="F914750" s="195"/>
    </row>
    <row r="914751" spans="6:6" x14ac:dyDescent="0.25">
      <c r="F914751" s="195"/>
    </row>
    <row r="914752" spans="6:6" x14ac:dyDescent="0.25">
      <c r="F914752" s="195"/>
    </row>
    <row r="914753" spans="6:6" x14ac:dyDescent="0.25">
      <c r="F914753" s="195"/>
    </row>
    <row r="914754" spans="6:6" x14ac:dyDescent="0.25">
      <c r="F914754" s="195"/>
    </row>
    <row r="914755" spans="6:6" x14ac:dyDescent="0.25">
      <c r="F914755" s="195"/>
    </row>
    <row r="914756" spans="6:6" x14ac:dyDescent="0.25">
      <c r="F914756" s="195"/>
    </row>
    <row r="914757" spans="6:6" x14ac:dyDescent="0.25">
      <c r="F914757" s="195"/>
    </row>
    <row r="914758" spans="6:6" x14ac:dyDescent="0.25">
      <c r="F914758" s="195"/>
    </row>
    <row r="914759" spans="6:6" x14ac:dyDescent="0.25">
      <c r="F914759" s="195"/>
    </row>
    <row r="914760" spans="6:6" x14ac:dyDescent="0.25">
      <c r="F914760" s="195"/>
    </row>
    <row r="914761" spans="6:6" x14ac:dyDescent="0.25">
      <c r="F914761" s="195"/>
    </row>
    <row r="914762" spans="6:6" x14ac:dyDescent="0.25">
      <c r="F914762" s="195"/>
    </row>
    <row r="914763" spans="6:6" x14ac:dyDescent="0.25">
      <c r="F914763" s="195"/>
    </row>
    <row r="914764" spans="6:6" x14ac:dyDescent="0.25">
      <c r="F914764" s="195"/>
    </row>
    <row r="914765" spans="6:6" x14ac:dyDescent="0.25">
      <c r="F914765" s="195"/>
    </row>
    <row r="914766" spans="6:6" x14ac:dyDescent="0.25">
      <c r="F914766" s="195"/>
    </row>
    <row r="914767" spans="6:6" x14ac:dyDescent="0.25">
      <c r="F914767" s="195"/>
    </row>
    <row r="914768" spans="6:6" x14ac:dyDescent="0.25">
      <c r="F914768" s="195"/>
    </row>
    <row r="914769" spans="6:6" x14ac:dyDescent="0.25">
      <c r="F914769" s="195"/>
    </row>
    <row r="914770" spans="6:6" x14ac:dyDescent="0.25">
      <c r="F914770" s="195"/>
    </row>
    <row r="914771" spans="6:6" x14ac:dyDescent="0.25">
      <c r="F914771" s="195"/>
    </row>
    <row r="914772" spans="6:6" x14ac:dyDescent="0.25">
      <c r="F914772" s="195"/>
    </row>
    <row r="914773" spans="6:6" x14ac:dyDescent="0.25">
      <c r="F914773" s="195"/>
    </row>
    <row r="914774" spans="6:6" x14ac:dyDescent="0.25">
      <c r="F914774" s="195"/>
    </row>
    <row r="914775" spans="6:6" x14ac:dyDescent="0.25">
      <c r="F914775" s="195"/>
    </row>
    <row r="914776" spans="6:6" x14ac:dyDescent="0.25">
      <c r="F914776" s="195"/>
    </row>
    <row r="914777" spans="6:6" x14ac:dyDescent="0.25">
      <c r="F914777" s="195"/>
    </row>
    <row r="914778" spans="6:6" x14ac:dyDescent="0.25">
      <c r="F914778" s="195"/>
    </row>
    <row r="914779" spans="6:6" x14ac:dyDescent="0.25">
      <c r="F914779" s="195"/>
    </row>
    <row r="914780" spans="6:6" x14ac:dyDescent="0.25">
      <c r="F914780" s="195"/>
    </row>
    <row r="914781" spans="6:6" x14ac:dyDescent="0.25">
      <c r="F914781" s="195"/>
    </row>
    <row r="914782" spans="6:6" x14ac:dyDescent="0.25">
      <c r="F914782" s="195"/>
    </row>
    <row r="914783" spans="6:6" x14ac:dyDescent="0.25">
      <c r="F914783" s="195"/>
    </row>
    <row r="914784" spans="6:6" x14ac:dyDescent="0.25">
      <c r="F914784" s="195"/>
    </row>
    <row r="914785" spans="6:6" x14ac:dyDescent="0.25">
      <c r="F914785" s="195"/>
    </row>
    <row r="914786" spans="6:6" x14ac:dyDescent="0.25">
      <c r="F914786" s="195"/>
    </row>
    <row r="914787" spans="6:6" x14ac:dyDescent="0.25">
      <c r="F914787" s="195"/>
    </row>
    <row r="914788" spans="6:6" x14ac:dyDescent="0.25">
      <c r="F914788" s="195"/>
    </row>
    <row r="914789" spans="6:6" x14ac:dyDescent="0.25">
      <c r="F914789" s="195"/>
    </row>
    <row r="914790" spans="6:6" x14ac:dyDescent="0.25">
      <c r="F914790" s="195"/>
    </row>
    <row r="914791" spans="6:6" x14ac:dyDescent="0.25">
      <c r="F914791" s="195"/>
    </row>
    <row r="914792" spans="6:6" x14ac:dyDescent="0.25">
      <c r="F914792" s="195"/>
    </row>
    <row r="914793" spans="6:6" x14ac:dyDescent="0.25">
      <c r="F914793" s="195"/>
    </row>
    <row r="914794" spans="6:6" x14ac:dyDescent="0.25">
      <c r="F914794" s="195"/>
    </row>
    <row r="914795" spans="6:6" x14ac:dyDescent="0.25">
      <c r="F914795" s="195"/>
    </row>
    <row r="914796" spans="6:6" x14ac:dyDescent="0.25">
      <c r="F914796" s="195"/>
    </row>
    <row r="914797" spans="6:6" x14ac:dyDescent="0.25">
      <c r="F914797" s="195"/>
    </row>
    <row r="914798" spans="6:6" x14ac:dyDescent="0.25">
      <c r="F914798" s="195"/>
    </row>
    <row r="914799" spans="6:6" x14ac:dyDescent="0.25">
      <c r="F914799" s="195"/>
    </row>
    <row r="914800" spans="6:6" x14ac:dyDescent="0.25">
      <c r="F914800" s="195"/>
    </row>
    <row r="914801" spans="6:6" x14ac:dyDescent="0.25">
      <c r="F914801" s="195"/>
    </row>
    <row r="914802" spans="6:6" x14ac:dyDescent="0.25">
      <c r="F914802" s="195"/>
    </row>
    <row r="914803" spans="6:6" x14ac:dyDescent="0.25">
      <c r="F914803" s="195"/>
    </row>
    <row r="914804" spans="6:6" x14ac:dyDescent="0.25">
      <c r="F914804" s="195"/>
    </row>
    <row r="914805" spans="6:6" x14ac:dyDescent="0.25">
      <c r="F914805" s="195"/>
    </row>
    <row r="914806" spans="6:6" x14ac:dyDescent="0.25">
      <c r="F914806" s="195"/>
    </row>
    <row r="914807" spans="6:6" x14ac:dyDescent="0.25">
      <c r="F914807" s="195"/>
    </row>
    <row r="914808" spans="6:6" x14ac:dyDescent="0.25">
      <c r="F914808" s="195"/>
    </row>
    <row r="914809" spans="6:6" x14ac:dyDescent="0.25">
      <c r="F914809" s="195"/>
    </row>
    <row r="914810" spans="6:6" x14ac:dyDescent="0.25">
      <c r="F914810" s="195"/>
    </row>
    <row r="914811" spans="6:6" x14ac:dyDescent="0.25">
      <c r="F914811" s="195"/>
    </row>
    <row r="914812" spans="6:6" x14ac:dyDescent="0.25">
      <c r="F914812" s="195"/>
    </row>
    <row r="914813" spans="6:6" x14ac:dyDescent="0.25">
      <c r="F914813" s="195"/>
    </row>
    <row r="914814" spans="6:6" x14ac:dyDescent="0.25">
      <c r="F914814" s="195"/>
    </row>
    <row r="914815" spans="6:6" x14ac:dyDescent="0.25">
      <c r="F914815" s="195"/>
    </row>
    <row r="914816" spans="6:6" x14ac:dyDescent="0.25">
      <c r="F914816" s="195"/>
    </row>
    <row r="914817" spans="6:6" x14ac:dyDescent="0.25">
      <c r="F914817" s="195"/>
    </row>
    <row r="914818" spans="6:6" x14ac:dyDescent="0.25">
      <c r="F914818" s="195"/>
    </row>
    <row r="914819" spans="6:6" x14ac:dyDescent="0.25">
      <c r="F914819" s="195"/>
    </row>
    <row r="914820" spans="6:6" x14ac:dyDescent="0.25">
      <c r="F914820" s="195"/>
    </row>
    <row r="914821" spans="6:6" x14ac:dyDescent="0.25">
      <c r="F914821" s="195"/>
    </row>
    <row r="914822" spans="6:6" x14ac:dyDescent="0.25">
      <c r="F914822" s="195"/>
    </row>
    <row r="914823" spans="6:6" x14ac:dyDescent="0.25">
      <c r="F914823" s="195"/>
    </row>
    <row r="914824" spans="6:6" x14ac:dyDescent="0.25">
      <c r="F914824" s="195"/>
    </row>
    <row r="914825" spans="6:6" x14ac:dyDescent="0.25">
      <c r="F914825" s="195"/>
    </row>
    <row r="914826" spans="6:6" x14ac:dyDescent="0.25">
      <c r="F914826" s="195"/>
    </row>
    <row r="914827" spans="6:6" x14ac:dyDescent="0.25">
      <c r="F914827" s="195"/>
    </row>
    <row r="914828" spans="6:6" x14ac:dyDescent="0.25">
      <c r="F914828" s="195"/>
    </row>
    <row r="914829" spans="6:6" x14ac:dyDescent="0.25">
      <c r="F914829" s="195"/>
    </row>
    <row r="914830" spans="6:6" x14ac:dyDescent="0.25">
      <c r="F914830" s="195"/>
    </row>
    <row r="914831" spans="6:6" x14ac:dyDescent="0.25">
      <c r="F914831" s="195"/>
    </row>
    <row r="914832" spans="6:6" x14ac:dyDescent="0.25">
      <c r="F914832" s="195"/>
    </row>
    <row r="914833" spans="6:6" x14ac:dyDescent="0.25">
      <c r="F914833" s="195"/>
    </row>
    <row r="914834" spans="6:6" x14ac:dyDescent="0.25">
      <c r="F914834" s="195"/>
    </row>
    <row r="914835" spans="6:6" x14ac:dyDescent="0.25">
      <c r="F914835" s="195"/>
    </row>
    <row r="914836" spans="6:6" x14ac:dyDescent="0.25">
      <c r="F914836" s="195"/>
    </row>
    <row r="914837" spans="6:6" x14ac:dyDescent="0.25">
      <c r="F914837" s="195"/>
    </row>
    <row r="914838" spans="6:6" x14ac:dyDescent="0.25">
      <c r="F914838" s="195"/>
    </row>
    <row r="914839" spans="6:6" x14ac:dyDescent="0.25">
      <c r="F914839" s="195"/>
    </row>
    <row r="914840" spans="6:6" x14ac:dyDescent="0.25">
      <c r="F914840" s="195"/>
    </row>
    <row r="914841" spans="6:6" x14ac:dyDescent="0.25">
      <c r="F914841" s="195"/>
    </row>
    <row r="914842" spans="6:6" x14ac:dyDescent="0.25">
      <c r="F914842" s="195"/>
    </row>
    <row r="914843" spans="6:6" x14ac:dyDescent="0.25">
      <c r="F914843" s="195"/>
    </row>
    <row r="914844" spans="6:6" x14ac:dyDescent="0.25">
      <c r="F914844" s="195"/>
    </row>
    <row r="914845" spans="6:6" x14ac:dyDescent="0.25">
      <c r="F914845" s="195"/>
    </row>
    <row r="914846" spans="6:6" x14ac:dyDescent="0.25">
      <c r="F914846" s="195"/>
    </row>
    <row r="914847" spans="6:6" x14ac:dyDescent="0.25">
      <c r="F914847" s="195"/>
    </row>
    <row r="914848" spans="6:6" x14ac:dyDescent="0.25">
      <c r="F914848" s="195"/>
    </row>
    <row r="914849" spans="6:6" x14ac:dyDescent="0.25">
      <c r="F914849" s="195"/>
    </row>
    <row r="914850" spans="6:6" x14ac:dyDescent="0.25">
      <c r="F914850" s="195"/>
    </row>
    <row r="914851" spans="6:6" x14ac:dyDescent="0.25">
      <c r="F914851" s="195"/>
    </row>
    <row r="914852" spans="6:6" x14ac:dyDescent="0.25">
      <c r="F914852" s="195"/>
    </row>
    <row r="914853" spans="6:6" x14ac:dyDescent="0.25">
      <c r="F914853" s="195"/>
    </row>
    <row r="914854" spans="6:6" x14ac:dyDescent="0.25">
      <c r="F914854" s="195"/>
    </row>
    <row r="914855" spans="6:6" x14ac:dyDescent="0.25">
      <c r="F914855" s="195"/>
    </row>
    <row r="914856" spans="6:6" x14ac:dyDescent="0.25">
      <c r="F914856" s="195"/>
    </row>
    <row r="914857" spans="6:6" x14ac:dyDescent="0.25">
      <c r="F914857" s="195"/>
    </row>
    <row r="914858" spans="6:6" x14ac:dyDescent="0.25">
      <c r="F914858" s="195"/>
    </row>
    <row r="914859" spans="6:6" x14ac:dyDescent="0.25">
      <c r="F914859" s="195"/>
    </row>
    <row r="914860" spans="6:6" x14ac:dyDescent="0.25">
      <c r="F914860" s="195"/>
    </row>
    <row r="914861" spans="6:6" x14ac:dyDescent="0.25">
      <c r="F914861" s="195"/>
    </row>
    <row r="914862" spans="6:6" x14ac:dyDescent="0.25">
      <c r="F914862" s="195"/>
    </row>
    <row r="914863" spans="6:6" x14ac:dyDescent="0.25">
      <c r="F914863" s="195"/>
    </row>
    <row r="914864" spans="6:6" x14ac:dyDescent="0.25">
      <c r="F914864" s="195"/>
    </row>
    <row r="914865" spans="6:6" x14ac:dyDescent="0.25">
      <c r="F914865" s="195"/>
    </row>
    <row r="914866" spans="6:6" x14ac:dyDescent="0.25">
      <c r="F914866" s="195"/>
    </row>
    <row r="914867" spans="6:6" x14ac:dyDescent="0.25">
      <c r="F914867" s="195"/>
    </row>
    <row r="914868" spans="6:6" x14ac:dyDescent="0.25">
      <c r="F914868" s="195"/>
    </row>
    <row r="914869" spans="6:6" x14ac:dyDescent="0.25">
      <c r="F914869" s="195"/>
    </row>
    <row r="914870" spans="6:6" x14ac:dyDescent="0.25">
      <c r="F914870" s="195"/>
    </row>
    <row r="914871" spans="6:6" x14ac:dyDescent="0.25">
      <c r="F914871" s="195"/>
    </row>
    <row r="914872" spans="6:6" x14ac:dyDescent="0.25">
      <c r="F914872" s="195"/>
    </row>
    <row r="914873" spans="6:6" x14ac:dyDescent="0.25">
      <c r="F914873" s="195"/>
    </row>
    <row r="914874" spans="6:6" x14ac:dyDescent="0.25">
      <c r="F914874" s="195"/>
    </row>
    <row r="914875" spans="6:6" x14ac:dyDescent="0.25">
      <c r="F914875" s="195"/>
    </row>
    <row r="914876" spans="6:6" x14ac:dyDescent="0.25">
      <c r="F914876" s="195"/>
    </row>
    <row r="914877" spans="6:6" x14ac:dyDescent="0.25">
      <c r="F914877" s="195"/>
    </row>
    <row r="914878" spans="6:6" x14ac:dyDescent="0.25">
      <c r="F914878" s="195"/>
    </row>
    <row r="914879" spans="6:6" x14ac:dyDescent="0.25">
      <c r="F914879" s="195"/>
    </row>
    <row r="914880" spans="6:6" x14ac:dyDescent="0.25">
      <c r="F914880" s="195"/>
    </row>
    <row r="914881" spans="6:6" x14ac:dyDescent="0.25">
      <c r="F914881" s="195"/>
    </row>
    <row r="914882" spans="6:6" x14ac:dyDescent="0.25">
      <c r="F914882" s="195"/>
    </row>
    <row r="914883" spans="6:6" x14ac:dyDescent="0.25">
      <c r="F914883" s="195"/>
    </row>
    <row r="914884" spans="6:6" x14ac:dyDescent="0.25">
      <c r="F914884" s="195"/>
    </row>
    <row r="914885" spans="6:6" x14ac:dyDescent="0.25">
      <c r="F914885" s="195"/>
    </row>
    <row r="914886" spans="6:6" x14ac:dyDescent="0.25">
      <c r="F914886" s="195"/>
    </row>
    <row r="914887" spans="6:6" x14ac:dyDescent="0.25">
      <c r="F914887" s="195"/>
    </row>
    <row r="914888" spans="6:6" x14ac:dyDescent="0.25">
      <c r="F914888" s="195"/>
    </row>
    <row r="914889" spans="6:6" x14ac:dyDescent="0.25">
      <c r="F914889" s="195"/>
    </row>
    <row r="914890" spans="6:6" x14ac:dyDescent="0.25">
      <c r="F914890" s="195"/>
    </row>
    <row r="914891" spans="6:6" x14ac:dyDescent="0.25">
      <c r="F914891" s="195"/>
    </row>
    <row r="914892" spans="6:6" x14ac:dyDescent="0.25">
      <c r="F914892" s="195"/>
    </row>
    <row r="914893" spans="6:6" x14ac:dyDescent="0.25">
      <c r="F914893" s="195"/>
    </row>
    <row r="914894" spans="6:6" x14ac:dyDescent="0.25">
      <c r="F914894" s="195"/>
    </row>
    <row r="914895" spans="6:6" x14ac:dyDescent="0.25">
      <c r="F914895" s="195"/>
    </row>
    <row r="914896" spans="6:6" x14ac:dyDescent="0.25">
      <c r="F914896" s="195"/>
    </row>
    <row r="914897" spans="6:6" x14ac:dyDescent="0.25">
      <c r="F914897" s="195"/>
    </row>
    <row r="914898" spans="6:6" x14ac:dyDescent="0.25">
      <c r="F914898" s="195"/>
    </row>
    <row r="914899" spans="6:6" x14ac:dyDescent="0.25">
      <c r="F914899" s="195"/>
    </row>
    <row r="914900" spans="6:6" x14ac:dyDescent="0.25">
      <c r="F914900" s="195"/>
    </row>
    <row r="914901" spans="6:6" x14ac:dyDescent="0.25">
      <c r="F914901" s="195"/>
    </row>
    <row r="914902" spans="6:6" x14ac:dyDescent="0.25">
      <c r="F914902" s="195"/>
    </row>
    <row r="914903" spans="6:6" x14ac:dyDescent="0.25">
      <c r="F914903" s="195"/>
    </row>
    <row r="914904" spans="6:6" x14ac:dyDescent="0.25">
      <c r="F914904" s="195"/>
    </row>
    <row r="914905" spans="6:6" x14ac:dyDescent="0.25">
      <c r="F914905" s="195"/>
    </row>
    <row r="914906" spans="6:6" x14ac:dyDescent="0.25">
      <c r="F914906" s="195"/>
    </row>
    <row r="914907" spans="6:6" x14ac:dyDescent="0.25">
      <c r="F914907" s="195"/>
    </row>
    <row r="914908" spans="6:6" x14ac:dyDescent="0.25">
      <c r="F914908" s="195"/>
    </row>
    <row r="914909" spans="6:6" x14ac:dyDescent="0.25">
      <c r="F914909" s="195"/>
    </row>
    <row r="914910" spans="6:6" x14ac:dyDescent="0.25">
      <c r="F914910" s="195"/>
    </row>
    <row r="914911" spans="6:6" x14ac:dyDescent="0.25">
      <c r="F914911" s="195"/>
    </row>
    <row r="914912" spans="6:6" x14ac:dyDescent="0.25">
      <c r="F914912" s="195"/>
    </row>
    <row r="914913" spans="6:6" x14ac:dyDescent="0.25">
      <c r="F914913" s="195"/>
    </row>
    <row r="914914" spans="6:6" x14ac:dyDescent="0.25">
      <c r="F914914" s="195"/>
    </row>
    <row r="914915" spans="6:6" x14ac:dyDescent="0.25">
      <c r="F914915" s="195"/>
    </row>
    <row r="914916" spans="6:6" x14ac:dyDescent="0.25">
      <c r="F914916" s="195"/>
    </row>
    <row r="914917" spans="6:6" x14ac:dyDescent="0.25">
      <c r="F914917" s="195"/>
    </row>
    <row r="914918" spans="6:6" x14ac:dyDescent="0.25">
      <c r="F914918" s="195"/>
    </row>
    <row r="914919" spans="6:6" x14ac:dyDescent="0.25">
      <c r="F914919" s="195"/>
    </row>
    <row r="914920" spans="6:6" x14ac:dyDescent="0.25">
      <c r="F914920" s="195"/>
    </row>
    <row r="914921" spans="6:6" x14ac:dyDescent="0.25">
      <c r="F914921" s="195"/>
    </row>
    <row r="914922" spans="6:6" x14ac:dyDescent="0.25">
      <c r="F914922" s="195"/>
    </row>
    <row r="914923" spans="6:6" x14ac:dyDescent="0.25">
      <c r="F914923" s="195"/>
    </row>
    <row r="914924" spans="6:6" x14ac:dyDescent="0.25">
      <c r="F914924" s="195"/>
    </row>
    <row r="914925" spans="6:6" x14ac:dyDescent="0.25">
      <c r="F914925" s="195"/>
    </row>
    <row r="914926" spans="6:6" x14ac:dyDescent="0.25">
      <c r="F914926" s="195"/>
    </row>
    <row r="914927" spans="6:6" x14ac:dyDescent="0.25">
      <c r="F914927" s="195"/>
    </row>
    <row r="914928" spans="6:6" x14ac:dyDescent="0.25">
      <c r="F914928" s="195"/>
    </row>
    <row r="914929" spans="6:6" x14ac:dyDescent="0.25">
      <c r="F914929" s="195"/>
    </row>
    <row r="914930" spans="6:6" x14ac:dyDescent="0.25">
      <c r="F914930" s="195"/>
    </row>
    <row r="914931" spans="6:6" x14ac:dyDescent="0.25">
      <c r="F914931" s="195"/>
    </row>
    <row r="914932" spans="6:6" x14ac:dyDescent="0.25">
      <c r="F914932" s="195"/>
    </row>
    <row r="914933" spans="6:6" x14ac:dyDescent="0.25">
      <c r="F914933" s="195"/>
    </row>
    <row r="914934" spans="6:6" x14ac:dyDescent="0.25">
      <c r="F914934" s="195"/>
    </row>
    <row r="914935" spans="6:6" x14ac:dyDescent="0.25">
      <c r="F914935" s="195"/>
    </row>
    <row r="914936" spans="6:6" x14ac:dyDescent="0.25">
      <c r="F914936" s="195"/>
    </row>
    <row r="914937" spans="6:6" x14ac:dyDescent="0.25">
      <c r="F914937" s="195"/>
    </row>
    <row r="914938" spans="6:6" x14ac:dyDescent="0.25">
      <c r="F914938" s="195"/>
    </row>
    <row r="914939" spans="6:6" x14ac:dyDescent="0.25">
      <c r="F914939" s="195"/>
    </row>
    <row r="914940" spans="6:6" x14ac:dyDescent="0.25">
      <c r="F914940" s="195"/>
    </row>
    <row r="914941" spans="6:6" x14ac:dyDescent="0.25">
      <c r="F914941" s="195"/>
    </row>
    <row r="914942" spans="6:6" x14ac:dyDescent="0.25">
      <c r="F914942" s="195"/>
    </row>
    <row r="914943" spans="6:6" x14ac:dyDescent="0.25">
      <c r="F914943" s="195"/>
    </row>
    <row r="914944" spans="6:6" x14ac:dyDescent="0.25">
      <c r="F914944" s="195"/>
    </row>
    <row r="914945" spans="6:6" x14ac:dyDescent="0.25">
      <c r="F914945" s="195"/>
    </row>
    <row r="914946" spans="6:6" x14ac:dyDescent="0.25">
      <c r="F914946" s="195"/>
    </row>
    <row r="914947" spans="6:6" x14ac:dyDescent="0.25">
      <c r="F914947" s="195"/>
    </row>
    <row r="914948" spans="6:6" x14ac:dyDescent="0.25">
      <c r="F914948" s="195"/>
    </row>
    <row r="914949" spans="6:6" x14ac:dyDescent="0.25">
      <c r="F914949" s="195"/>
    </row>
    <row r="914950" spans="6:6" x14ac:dyDescent="0.25">
      <c r="F914950" s="195"/>
    </row>
    <row r="914951" spans="6:6" x14ac:dyDescent="0.25">
      <c r="F914951" s="195"/>
    </row>
    <row r="914952" spans="6:6" x14ac:dyDescent="0.25">
      <c r="F914952" s="195"/>
    </row>
    <row r="914953" spans="6:6" x14ac:dyDescent="0.25">
      <c r="F914953" s="195"/>
    </row>
    <row r="914954" spans="6:6" x14ac:dyDescent="0.25">
      <c r="F914954" s="195"/>
    </row>
    <row r="914955" spans="6:6" x14ac:dyDescent="0.25">
      <c r="F914955" s="195"/>
    </row>
    <row r="914956" spans="6:6" x14ac:dyDescent="0.25">
      <c r="F914956" s="195"/>
    </row>
    <row r="914957" spans="6:6" x14ac:dyDescent="0.25">
      <c r="F914957" s="195"/>
    </row>
    <row r="914958" spans="6:6" x14ac:dyDescent="0.25">
      <c r="F914958" s="195"/>
    </row>
    <row r="914959" spans="6:6" x14ac:dyDescent="0.25">
      <c r="F914959" s="195"/>
    </row>
    <row r="914960" spans="6:6" x14ac:dyDescent="0.25">
      <c r="F914960" s="195"/>
    </row>
    <row r="914961" spans="6:6" x14ac:dyDescent="0.25">
      <c r="F914961" s="195"/>
    </row>
    <row r="914962" spans="6:6" x14ac:dyDescent="0.25">
      <c r="F914962" s="195"/>
    </row>
    <row r="914963" spans="6:6" x14ac:dyDescent="0.25">
      <c r="F914963" s="195"/>
    </row>
    <row r="914964" spans="6:6" x14ac:dyDescent="0.25">
      <c r="F914964" s="195"/>
    </row>
    <row r="914965" spans="6:6" x14ac:dyDescent="0.25">
      <c r="F914965" s="195"/>
    </row>
    <row r="914966" spans="6:6" x14ac:dyDescent="0.25">
      <c r="F914966" s="195"/>
    </row>
    <row r="914967" spans="6:6" x14ac:dyDescent="0.25">
      <c r="F914967" s="195"/>
    </row>
    <row r="914968" spans="6:6" x14ac:dyDescent="0.25">
      <c r="F914968" s="195"/>
    </row>
    <row r="914969" spans="6:6" x14ac:dyDescent="0.25">
      <c r="F914969" s="195"/>
    </row>
    <row r="914970" spans="6:6" x14ac:dyDescent="0.25">
      <c r="F914970" s="195"/>
    </row>
    <row r="914971" spans="6:6" x14ac:dyDescent="0.25">
      <c r="F914971" s="195"/>
    </row>
    <row r="914972" spans="6:6" x14ac:dyDescent="0.25">
      <c r="F914972" s="195"/>
    </row>
    <row r="914973" spans="6:6" x14ac:dyDescent="0.25">
      <c r="F914973" s="195"/>
    </row>
    <row r="914974" spans="6:6" x14ac:dyDescent="0.25">
      <c r="F914974" s="195"/>
    </row>
    <row r="914975" spans="6:6" x14ac:dyDescent="0.25">
      <c r="F914975" s="195"/>
    </row>
    <row r="914976" spans="6:6" x14ac:dyDescent="0.25">
      <c r="F914976" s="195"/>
    </row>
    <row r="914977" spans="6:6" x14ac:dyDescent="0.25">
      <c r="F914977" s="195"/>
    </row>
    <row r="914978" spans="6:6" x14ac:dyDescent="0.25">
      <c r="F914978" s="195"/>
    </row>
    <row r="914979" spans="6:6" x14ac:dyDescent="0.25">
      <c r="F914979" s="195"/>
    </row>
    <row r="914980" spans="6:6" x14ac:dyDescent="0.25">
      <c r="F914980" s="195"/>
    </row>
    <row r="914981" spans="6:6" x14ac:dyDescent="0.25">
      <c r="F914981" s="195"/>
    </row>
    <row r="914982" spans="6:6" x14ac:dyDescent="0.25">
      <c r="F914982" s="195"/>
    </row>
    <row r="914983" spans="6:6" x14ac:dyDescent="0.25">
      <c r="F914983" s="195"/>
    </row>
    <row r="914984" spans="6:6" x14ac:dyDescent="0.25">
      <c r="F914984" s="195"/>
    </row>
    <row r="914985" spans="6:6" x14ac:dyDescent="0.25">
      <c r="F914985" s="195"/>
    </row>
    <row r="914986" spans="6:6" x14ac:dyDescent="0.25">
      <c r="F914986" s="195"/>
    </row>
    <row r="914987" spans="6:6" x14ac:dyDescent="0.25">
      <c r="F914987" s="195"/>
    </row>
    <row r="914988" spans="6:6" x14ac:dyDescent="0.25">
      <c r="F914988" s="195"/>
    </row>
    <row r="914989" spans="6:6" x14ac:dyDescent="0.25">
      <c r="F914989" s="195"/>
    </row>
    <row r="914990" spans="6:6" x14ac:dyDescent="0.25">
      <c r="F914990" s="195"/>
    </row>
    <row r="914991" spans="6:6" x14ac:dyDescent="0.25">
      <c r="F914991" s="195"/>
    </row>
    <row r="914992" spans="6:6" x14ac:dyDescent="0.25">
      <c r="F914992" s="195"/>
    </row>
    <row r="920110" spans="6:6" x14ac:dyDescent="0.25">
      <c r="F920110" s="195"/>
    </row>
    <row r="920111" spans="6:6" x14ac:dyDescent="0.25">
      <c r="F920111" s="195"/>
    </row>
    <row r="920112" spans="6:6" x14ac:dyDescent="0.25">
      <c r="F920112" s="195"/>
    </row>
    <row r="920113" spans="6:6" x14ac:dyDescent="0.25">
      <c r="F920113" s="195"/>
    </row>
    <row r="920114" spans="6:6" x14ac:dyDescent="0.25">
      <c r="F920114" s="195"/>
    </row>
    <row r="920115" spans="6:6" x14ac:dyDescent="0.25">
      <c r="F920115" s="195"/>
    </row>
    <row r="920116" spans="6:6" x14ac:dyDescent="0.25">
      <c r="F920116" s="195"/>
    </row>
    <row r="920117" spans="6:6" x14ac:dyDescent="0.25">
      <c r="F920117" s="195"/>
    </row>
    <row r="920118" spans="6:6" x14ac:dyDescent="0.25">
      <c r="F920118" s="195"/>
    </row>
    <row r="920119" spans="6:6" x14ac:dyDescent="0.25">
      <c r="F920119" s="195"/>
    </row>
    <row r="920120" spans="6:6" x14ac:dyDescent="0.25">
      <c r="F920120" s="195"/>
    </row>
    <row r="920121" spans="6:6" x14ac:dyDescent="0.25">
      <c r="F920121" s="195"/>
    </row>
    <row r="920122" spans="6:6" x14ac:dyDescent="0.25">
      <c r="F920122" s="195"/>
    </row>
    <row r="920123" spans="6:6" x14ac:dyDescent="0.25">
      <c r="F920123" s="195"/>
    </row>
    <row r="920124" spans="6:6" x14ac:dyDescent="0.25">
      <c r="F920124" s="195"/>
    </row>
    <row r="920125" spans="6:6" x14ac:dyDescent="0.25">
      <c r="F920125" s="195"/>
    </row>
    <row r="920126" spans="6:6" x14ac:dyDescent="0.25">
      <c r="F920126" s="195"/>
    </row>
    <row r="920127" spans="6:6" x14ac:dyDescent="0.25">
      <c r="F920127" s="195"/>
    </row>
    <row r="920128" spans="6:6" x14ac:dyDescent="0.25">
      <c r="F920128" s="195"/>
    </row>
    <row r="920129" spans="6:6" x14ac:dyDescent="0.25">
      <c r="F920129" s="195"/>
    </row>
    <row r="920130" spans="6:6" x14ac:dyDescent="0.25">
      <c r="F920130" s="195"/>
    </row>
    <row r="920131" spans="6:6" x14ac:dyDescent="0.25">
      <c r="F920131" s="195"/>
    </row>
    <row r="920132" spans="6:6" x14ac:dyDescent="0.25">
      <c r="F920132" s="195"/>
    </row>
    <row r="920133" spans="6:6" x14ac:dyDescent="0.25">
      <c r="F920133" s="195"/>
    </row>
    <row r="920134" spans="6:6" x14ac:dyDescent="0.25">
      <c r="F920134" s="195"/>
    </row>
    <row r="920135" spans="6:6" x14ac:dyDescent="0.25">
      <c r="F920135" s="195"/>
    </row>
    <row r="920136" spans="6:6" x14ac:dyDescent="0.25">
      <c r="F920136" s="195"/>
    </row>
    <row r="920137" spans="6:6" x14ac:dyDescent="0.25">
      <c r="F920137" s="195"/>
    </row>
    <row r="920138" spans="6:6" x14ac:dyDescent="0.25">
      <c r="F920138" s="195"/>
    </row>
    <row r="920139" spans="6:6" x14ac:dyDescent="0.25">
      <c r="F920139" s="195"/>
    </row>
    <row r="920140" spans="6:6" x14ac:dyDescent="0.25">
      <c r="F920140" s="195"/>
    </row>
    <row r="920141" spans="6:6" x14ac:dyDescent="0.25">
      <c r="F920141" s="195"/>
    </row>
    <row r="920142" spans="6:6" x14ac:dyDescent="0.25">
      <c r="F920142" s="195"/>
    </row>
    <row r="920143" spans="6:6" x14ac:dyDescent="0.25">
      <c r="F920143" s="195"/>
    </row>
    <row r="920144" spans="6:6" x14ac:dyDescent="0.25">
      <c r="F920144" s="195"/>
    </row>
    <row r="920145" spans="6:6" x14ac:dyDescent="0.25">
      <c r="F920145" s="195"/>
    </row>
    <row r="920146" spans="6:6" x14ac:dyDescent="0.25">
      <c r="F920146" s="195"/>
    </row>
    <row r="920147" spans="6:6" x14ac:dyDescent="0.25">
      <c r="F920147" s="195"/>
    </row>
    <row r="920148" spans="6:6" x14ac:dyDescent="0.25">
      <c r="F920148" s="195"/>
    </row>
    <row r="920149" spans="6:6" x14ac:dyDescent="0.25">
      <c r="F920149" s="195"/>
    </row>
    <row r="920150" spans="6:6" x14ac:dyDescent="0.25">
      <c r="F920150" s="195"/>
    </row>
    <row r="920151" spans="6:6" x14ac:dyDescent="0.25">
      <c r="F920151" s="195"/>
    </row>
    <row r="920152" spans="6:6" x14ac:dyDescent="0.25">
      <c r="F920152" s="195"/>
    </row>
    <row r="920153" spans="6:6" x14ac:dyDescent="0.25">
      <c r="F920153" s="195"/>
    </row>
    <row r="920154" spans="6:6" x14ac:dyDescent="0.25">
      <c r="F920154" s="195"/>
    </row>
    <row r="920155" spans="6:6" x14ac:dyDescent="0.25">
      <c r="F920155" s="195"/>
    </row>
    <row r="920156" spans="6:6" x14ac:dyDescent="0.25">
      <c r="F920156" s="195"/>
    </row>
    <row r="920157" spans="6:6" x14ac:dyDescent="0.25">
      <c r="F920157" s="195"/>
    </row>
    <row r="920158" spans="6:6" x14ac:dyDescent="0.25">
      <c r="F920158" s="195"/>
    </row>
    <row r="920159" spans="6:6" x14ac:dyDescent="0.25">
      <c r="F920159" s="195"/>
    </row>
    <row r="920160" spans="6:6" x14ac:dyDescent="0.25">
      <c r="F920160" s="195"/>
    </row>
    <row r="920161" spans="6:6" x14ac:dyDescent="0.25">
      <c r="F920161" s="195"/>
    </row>
    <row r="920162" spans="6:6" x14ac:dyDescent="0.25">
      <c r="F920162" s="195"/>
    </row>
    <row r="920163" spans="6:6" x14ac:dyDescent="0.25">
      <c r="F920163" s="195"/>
    </row>
    <row r="920164" spans="6:6" x14ac:dyDescent="0.25">
      <c r="F920164" s="195"/>
    </row>
    <row r="920165" spans="6:6" x14ac:dyDescent="0.25">
      <c r="F920165" s="195"/>
    </row>
    <row r="920166" spans="6:6" x14ac:dyDescent="0.25">
      <c r="F920166" s="195"/>
    </row>
    <row r="920167" spans="6:6" x14ac:dyDescent="0.25">
      <c r="F920167" s="195"/>
    </row>
    <row r="920168" spans="6:6" x14ac:dyDescent="0.25">
      <c r="F920168" s="195"/>
    </row>
    <row r="920169" spans="6:6" x14ac:dyDescent="0.25">
      <c r="F920169" s="195"/>
    </row>
    <row r="920170" spans="6:6" x14ac:dyDescent="0.25">
      <c r="F920170" s="195"/>
    </row>
    <row r="920171" spans="6:6" x14ac:dyDescent="0.25">
      <c r="F920171" s="195"/>
    </row>
    <row r="920172" spans="6:6" x14ac:dyDescent="0.25">
      <c r="F920172" s="195"/>
    </row>
    <row r="920173" spans="6:6" x14ac:dyDescent="0.25">
      <c r="F920173" s="195"/>
    </row>
    <row r="920174" spans="6:6" x14ac:dyDescent="0.25">
      <c r="F920174" s="195"/>
    </row>
    <row r="920175" spans="6:6" x14ac:dyDescent="0.25">
      <c r="F920175" s="195"/>
    </row>
    <row r="920176" spans="6:6" x14ac:dyDescent="0.25">
      <c r="F920176" s="195"/>
    </row>
    <row r="920177" spans="6:6" x14ac:dyDescent="0.25">
      <c r="F920177" s="195"/>
    </row>
    <row r="920178" spans="6:6" x14ac:dyDescent="0.25">
      <c r="F920178" s="195"/>
    </row>
    <row r="920179" spans="6:6" x14ac:dyDescent="0.25">
      <c r="F920179" s="195"/>
    </row>
    <row r="920180" spans="6:6" x14ac:dyDescent="0.25">
      <c r="F920180" s="195"/>
    </row>
    <row r="920181" spans="6:6" x14ac:dyDescent="0.25">
      <c r="F920181" s="195"/>
    </row>
    <row r="920182" spans="6:6" x14ac:dyDescent="0.25">
      <c r="F920182" s="195"/>
    </row>
    <row r="920183" spans="6:6" x14ac:dyDescent="0.25">
      <c r="F920183" s="195"/>
    </row>
    <row r="920184" spans="6:6" x14ac:dyDescent="0.25">
      <c r="F920184" s="195"/>
    </row>
    <row r="920185" spans="6:6" x14ac:dyDescent="0.25">
      <c r="F920185" s="195"/>
    </row>
    <row r="920186" spans="6:6" x14ac:dyDescent="0.25">
      <c r="F920186" s="195"/>
    </row>
    <row r="920187" spans="6:6" x14ac:dyDescent="0.25">
      <c r="F920187" s="195"/>
    </row>
    <row r="920188" spans="6:6" x14ac:dyDescent="0.25">
      <c r="F920188" s="195"/>
    </row>
    <row r="920189" spans="6:6" x14ac:dyDescent="0.25">
      <c r="F920189" s="195"/>
    </row>
    <row r="920190" spans="6:6" x14ac:dyDescent="0.25">
      <c r="F920190" s="195"/>
    </row>
    <row r="920191" spans="6:6" x14ac:dyDescent="0.25">
      <c r="F920191" s="195"/>
    </row>
    <row r="920192" spans="6:6" x14ac:dyDescent="0.25">
      <c r="F920192" s="195"/>
    </row>
    <row r="920193" spans="6:6" x14ac:dyDescent="0.25">
      <c r="F920193" s="195"/>
    </row>
    <row r="920194" spans="6:6" x14ac:dyDescent="0.25">
      <c r="F920194" s="195"/>
    </row>
    <row r="920195" spans="6:6" x14ac:dyDescent="0.25">
      <c r="F920195" s="195"/>
    </row>
    <row r="920196" spans="6:6" x14ac:dyDescent="0.25">
      <c r="F920196" s="195"/>
    </row>
    <row r="920197" spans="6:6" x14ac:dyDescent="0.25">
      <c r="F920197" s="195"/>
    </row>
    <row r="920198" spans="6:6" x14ac:dyDescent="0.25">
      <c r="F920198" s="195"/>
    </row>
    <row r="920199" spans="6:6" x14ac:dyDescent="0.25">
      <c r="F920199" s="195"/>
    </row>
    <row r="920200" spans="6:6" x14ac:dyDescent="0.25">
      <c r="F920200" s="195"/>
    </row>
    <row r="920201" spans="6:6" x14ac:dyDescent="0.25">
      <c r="F920201" s="195"/>
    </row>
    <row r="920202" spans="6:6" x14ac:dyDescent="0.25">
      <c r="F920202" s="195"/>
    </row>
    <row r="920203" spans="6:6" x14ac:dyDescent="0.25">
      <c r="F920203" s="195"/>
    </row>
    <row r="920204" spans="6:6" x14ac:dyDescent="0.25">
      <c r="F920204" s="195"/>
    </row>
    <row r="920205" spans="6:6" x14ac:dyDescent="0.25">
      <c r="F920205" s="195"/>
    </row>
    <row r="920206" spans="6:6" x14ac:dyDescent="0.25">
      <c r="F920206" s="195"/>
    </row>
    <row r="920207" spans="6:6" x14ac:dyDescent="0.25">
      <c r="F920207" s="195"/>
    </row>
    <row r="920208" spans="6:6" x14ac:dyDescent="0.25">
      <c r="F920208" s="195"/>
    </row>
    <row r="920209" spans="6:6" x14ac:dyDescent="0.25">
      <c r="F920209" s="195"/>
    </row>
    <row r="920210" spans="6:6" x14ac:dyDescent="0.25">
      <c r="F920210" s="195"/>
    </row>
    <row r="920211" spans="6:6" x14ac:dyDescent="0.25">
      <c r="F920211" s="195"/>
    </row>
    <row r="920212" spans="6:6" x14ac:dyDescent="0.25">
      <c r="F920212" s="195"/>
    </row>
    <row r="920213" spans="6:6" x14ac:dyDescent="0.25">
      <c r="F920213" s="195"/>
    </row>
    <row r="920214" spans="6:6" x14ac:dyDescent="0.25">
      <c r="F920214" s="195"/>
    </row>
    <row r="920215" spans="6:6" x14ac:dyDescent="0.25">
      <c r="F920215" s="195"/>
    </row>
    <row r="920216" spans="6:6" x14ac:dyDescent="0.25">
      <c r="F920216" s="195"/>
    </row>
    <row r="920217" spans="6:6" x14ac:dyDescent="0.25">
      <c r="F920217" s="195"/>
    </row>
    <row r="920218" spans="6:6" x14ac:dyDescent="0.25">
      <c r="F920218" s="195"/>
    </row>
    <row r="920219" spans="6:6" x14ac:dyDescent="0.25">
      <c r="F920219" s="195"/>
    </row>
    <row r="920220" spans="6:6" x14ac:dyDescent="0.25">
      <c r="F920220" s="195"/>
    </row>
    <row r="920221" spans="6:6" x14ac:dyDescent="0.25">
      <c r="F920221" s="195"/>
    </row>
    <row r="920222" spans="6:6" x14ac:dyDescent="0.25">
      <c r="F920222" s="195"/>
    </row>
    <row r="920223" spans="6:6" x14ac:dyDescent="0.25">
      <c r="F920223" s="195"/>
    </row>
    <row r="920224" spans="6:6" x14ac:dyDescent="0.25">
      <c r="F920224" s="195"/>
    </row>
    <row r="920225" spans="6:6" x14ac:dyDescent="0.25">
      <c r="F920225" s="195"/>
    </row>
    <row r="920226" spans="6:6" x14ac:dyDescent="0.25">
      <c r="F920226" s="195"/>
    </row>
    <row r="920227" spans="6:6" x14ac:dyDescent="0.25">
      <c r="F920227" s="195"/>
    </row>
    <row r="920228" spans="6:6" x14ac:dyDescent="0.25">
      <c r="F920228" s="195"/>
    </row>
    <row r="920229" spans="6:6" x14ac:dyDescent="0.25">
      <c r="F920229" s="195"/>
    </row>
    <row r="920230" spans="6:6" x14ac:dyDescent="0.25">
      <c r="F920230" s="195"/>
    </row>
    <row r="920231" spans="6:6" x14ac:dyDescent="0.25">
      <c r="F920231" s="195"/>
    </row>
    <row r="920232" spans="6:6" x14ac:dyDescent="0.25">
      <c r="F920232" s="195"/>
    </row>
    <row r="920233" spans="6:6" x14ac:dyDescent="0.25">
      <c r="F920233" s="195"/>
    </row>
    <row r="920234" spans="6:6" x14ac:dyDescent="0.25">
      <c r="F920234" s="195"/>
    </row>
    <row r="920235" spans="6:6" x14ac:dyDescent="0.25">
      <c r="F920235" s="195"/>
    </row>
    <row r="920236" spans="6:6" x14ac:dyDescent="0.25">
      <c r="F920236" s="195"/>
    </row>
    <row r="920237" spans="6:6" x14ac:dyDescent="0.25">
      <c r="F920237" s="195"/>
    </row>
    <row r="920238" spans="6:6" x14ac:dyDescent="0.25">
      <c r="F920238" s="195"/>
    </row>
    <row r="920239" spans="6:6" x14ac:dyDescent="0.25">
      <c r="F920239" s="195"/>
    </row>
    <row r="920240" spans="6:6" x14ac:dyDescent="0.25">
      <c r="F920240" s="195"/>
    </row>
    <row r="920241" spans="6:6" x14ac:dyDescent="0.25">
      <c r="F920241" s="195"/>
    </row>
    <row r="920242" spans="6:6" x14ac:dyDescent="0.25">
      <c r="F920242" s="195"/>
    </row>
    <row r="920243" spans="6:6" x14ac:dyDescent="0.25">
      <c r="F920243" s="195"/>
    </row>
    <row r="920244" spans="6:6" x14ac:dyDescent="0.25">
      <c r="F920244" s="195"/>
    </row>
    <row r="920245" spans="6:6" x14ac:dyDescent="0.25">
      <c r="F920245" s="195"/>
    </row>
    <row r="920246" spans="6:6" x14ac:dyDescent="0.25">
      <c r="F920246" s="195"/>
    </row>
    <row r="920247" spans="6:6" x14ac:dyDescent="0.25">
      <c r="F920247" s="195"/>
    </row>
    <row r="920248" spans="6:6" x14ac:dyDescent="0.25">
      <c r="F920248" s="195"/>
    </row>
    <row r="920249" spans="6:6" x14ac:dyDescent="0.25">
      <c r="F920249" s="195"/>
    </row>
    <row r="920250" spans="6:6" x14ac:dyDescent="0.25">
      <c r="F920250" s="195"/>
    </row>
    <row r="920251" spans="6:6" x14ac:dyDescent="0.25">
      <c r="F920251" s="195"/>
    </row>
    <row r="920252" spans="6:6" x14ac:dyDescent="0.25">
      <c r="F920252" s="195"/>
    </row>
    <row r="920253" spans="6:6" x14ac:dyDescent="0.25">
      <c r="F920253" s="195"/>
    </row>
    <row r="920254" spans="6:6" x14ac:dyDescent="0.25">
      <c r="F920254" s="195"/>
    </row>
    <row r="920255" spans="6:6" x14ac:dyDescent="0.25">
      <c r="F920255" s="195"/>
    </row>
    <row r="920256" spans="6:6" x14ac:dyDescent="0.25">
      <c r="F920256" s="195"/>
    </row>
    <row r="920257" spans="6:6" x14ac:dyDescent="0.25">
      <c r="F920257" s="195"/>
    </row>
    <row r="920258" spans="6:6" x14ac:dyDescent="0.25">
      <c r="F920258" s="195"/>
    </row>
    <row r="920259" spans="6:6" x14ac:dyDescent="0.25">
      <c r="F920259" s="195"/>
    </row>
    <row r="920260" spans="6:6" x14ac:dyDescent="0.25">
      <c r="F920260" s="195"/>
    </row>
    <row r="920261" spans="6:6" x14ac:dyDescent="0.25">
      <c r="F920261" s="195"/>
    </row>
    <row r="920262" spans="6:6" x14ac:dyDescent="0.25">
      <c r="F920262" s="195"/>
    </row>
    <row r="920263" spans="6:6" x14ac:dyDescent="0.25">
      <c r="F920263" s="195"/>
    </row>
    <row r="920264" spans="6:6" x14ac:dyDescent="0.25">
      <c r="F920264" s="195"/>
    </row>
    <row r="920265" spans="6:6" x14ac:dyDescent="0.25">
      <c r="F920265" s="195"/>
    </row>
    <row r="920266" spans="6:6" x14ac:dyDescent="0.25">
      <c r="F920266" s="195"/>
    </row>
    <row r="920267" spans="6:6" x14ac:dyDescent="0.25">
      <c r="F920267" s="195"/>
    </row>
    <row r="920268" spans="6:6" x14ac:dyDescent="0.25">
      <c r="F920268" s="195"/>
    </row>
    <row r="920269" spans="6:6" x14ac:dyDescent="0.25">
      <c r="F920269" s="195"/>
    </row>
    <row r="920270" spans="6:6" x14ac:dyDescent="0.25">
      <c r="F920270" s="195"/>
    </row>
    <row r="920271" spans="6:6" x14ac:dyDescent="0.25">
      <c r="F920271" s="195"/>
    </row>
    <row r="920272" spans="6:6" x14ac:dyDescent="0.25">
      <c r="F920272" s="195"/>
    </row>
    <row r="920273" spans="6:6" x14ac:dyDescent="0.25">
      <c r="F920273" s="195"/>
    </row>
    <row r="920274" spans="6:6" x14ac:dyDescent="0.25">
      <c r="F920274" s="195"/>
    </row>
    <row r="920275" spans="6:6" x14ac:dyDescent="0.25">
      <c r="F920275" s="195"/>
    </row>
    <row r="920276" spans="6:6" x14ac:dyDescent="0.25">
      <c r="F920276" s="195"/>
    </row>
    <row r="920277" spans="6:6" x14ac:dyDescent="0.25">
      <c r="F920277" s="195"/>
    </row>
    <row r="920278" spans="6:6" x14ac:dyDescent="0.25">
      <c r="F920278" s="195"/>
    </row>
    <row r="920279" spans="6:6" x14ac:dyDescent="0.25">
      <c r="F920279" s="195"/>
    </row>
    <row r="920280" spans="6:6" x14ac:dyDescent="0.25">
      <c r="F920280" s="195"/>
    </row>
    <row r="920281" spans="6:6" x14ac:dyDescent="0.25">
      <c r="F920281" s="195"/>
    </row>
    <row r="920282" spans="6:6" x14ac:dyDescent="0.25">
      <c r="F920282" s="195"/>
    </row>
    <row r="920283" spans="6:6" x14ac:dyDescent="0.25">
      <c r="F920283" s="195"/>
    </row>
    <row r="920284" spans="6:6" x14ac:dyDescent="0.25">
      <c r="F920284" s="195"/>
    </row>
    <row r="920285" spans="6:6" x14ac:dyDescent="0.25">
      <c r="F920285" s="195"/>
    </row>
    <row r="920286" spans="6:6" x14ac:dyDescent="0.25">
      <c r="F920286" s="195"/>
    </row>
    <row r="920287" spans="6:6" x14ac:dyDescent="0.25">
      <c r="F920287" s="195"/>
    </row>
    <row r="920288" spans="6:6" x14ac:dyDescent="0.25">
      <c r="F920288" s="195"/>
    </row>
    <row r="920289" spans="6:6" x14ac:dyDescent="0.25">
      <c r="F920289" s="195"/>
    </row>
    <row r="920290" spans="6:6" x14ac:dyDescent="0.25">
      <c r="F920290" s="195"/>
    </row>
    <row r="920291" spans="6:6" x14ac:dyDescent="0.25">
      <c r="F920291" s="195"/>
    </row>
    <row r="920292" spans="6:6" x14ac:dyDescent="0.25">
      <c r="F920292" s="195"/>
    </row>
    <row r="920293" spans="6:6" x14ac:dyDescent="0.25">
      <c r="F920293" s="195"/>
    </row>
    <row r="920294" spans="6:6" x14ac:dyDescent="0.25">
      <c r="F920294" s="195"/>
    </row>
    <row r="920295" spans="6:6" x14ac:dyDescent="0.25">
      <c r="F920295" s="195"/>
    </row>
    <row r="920296" spans="6:6" x14ac:dyDescent="0.25">
      <c r="F920296" s="195"/>
    </row>
    <row r="920297" spans="6:6" x14ac:dyDescent="0.25">
      <c r="F920297" s="195"/>
    </row>
    <row r="920298" spans="6:6" x14ac:dyDescent="0.25">
      <c r="F920298" s="195"/>
    </row>
    <row r="920299" spans="6:6" x14ac:dyDescent="0.25">
      <c r="F920299" s="195"/>
    </row>
    <row r="920300" spans="6:6" x14ac:dyDescent="0.25">
      <c r="F920300" s="195"/>
    </row>
    <row r="920301" spans="6:6" x14ac:dyDescent="0.25">
      <c r="F920301" s="195"/>
    </row>
    <row r="920302" spans="6:6" x14ac:dyDescent="0.25">
      <c r="F920302" s="195"/>
    </row>
    <row r="920303" spans="6:6" x14ac:dyDescent="0.25">
      <c r="F920303" s="195"/>
    </row>
    <row r="920304" spans="6:6" x14ac:dyDescent="0.25">
      <c r="F920304" s="195"/>
    </row>
    <row r="920305" spans="6:6" x14ac:dyDescent="0.25">
      <c r="F920305" s="195"/>
    </row>
    <row r="920306" spans="6:6" x14ac:dyDescent="0.25">
      <c r="F920306" s="195"/>
    </row>
    <row r="920307" spans="6:6" x14ac:dyDescent="0.25">
      <c r="F920307" s="195"/>
    </row>
    <row r="920308" spans="6:6" x14ac:dyDescent="0.25">
      <c r="F920308" s="195"/>
    </row>
    <row r="920309" spans="6:6" x14ac:dyDescent="0.25">
      <c r="F920309" s="195"/>
    </row>
    <row r="920310" spans="6:6" x14ac:dyDescent="0.25">
      <c r="F920310" s="195"/>
    </row>
    <row r="920311" spans="6:6" x14ac:dyDescent="0.25">
      <c r="F920311" s="195"/>
    </row>
    <row r="920312" spans="6:6" x14ac:dyDescent="0.25">
      <c r="F920312" s="195"/>
    </row>
    <row r="920313" spans="6:6" x14ac:dyDescent="0.25">
      <c r="F920313" s="195"/>
    </row>
    <row r="920314" spans="6:6" x14ac:dyDescent="0.25">
      <c r="F920314" s="195"/>
    </row>
    <row r="920315" spans="6:6" x14ac:dyDescent="0.25">
      <c r="F920315" s="195"/>
    </row>
    <row r="920316" spans="6:6" x14ac:dyDescent="0.25">
      <c r="F920316" s="195"/>
    </row>
    <row r="920317" spans="6:6" x14ac:dyDescent="0.25">
      <c r="F920317" s="195"/>
    </row>
    <row r="920318" spans="6:6" x14ac:dyDescent="0.25">
      <c r="F920318" s="195"/>
    </row>
    <row r="920319" spans="6:6" x14ac:dyDescent="0.25">
      <c r="F920319" s="195"/>
    </row>
    <row r="920320" spans="6:6" x14ac:dyDescent="0.25">
      <c r="F920320" s="195"/>
    </row>
    <row r="920321" spans="6:6" x14ac:dyDescent="0.25">
      <c r="F920321" s="195"/>
    </row>
    <row r="920322" spans="6:6" x14ac:dyDescent="0.25">
      <c r="F920322" s="195"/>
    </row>
    <row r="920323" spans="6:6" x14ac:dyDescent="0.25">
      <c r="F920323" s="195"/>
    </row>
    <row r="920324" spans="6:6" x14ac:dyDescent="0.25">
      <c r="F920324" s="195"/>
    </row>
    <row r="920325" spans="6:6" x14ac:dyDescent="0.25">
      <c r="F920325" s="195"/>
    </row>
    <row r="920326" spans="6:6" x14ac:dyDescent="0.25">
      <c r="F920326" s="195"/>
    </row>
    <row r="920327" spans="6:6" x14ac:dyDescent="0.25">
      <c r="F920327" s="195"/>
    </row>
    <row r="920328" spans="6:6" x14ac:dyDescent="0.25">
      <c r="F920328" s="195"/>
    </row>
    <row r="920329" spans="6:6" x14ac:dyDescent="0.25">
      <c r="F920329" s="195"/>
    </row>
    <row r="920330" spans="6:6" x14ac:dyDescent="0.25">
      <c r="F920330" s="195"/>
    </row>
    <row r="920331" spans="6:6" x14ac:dyDescent="0.25">
      <c r="F920331" s="195"/>
    </row>
    <row r="920332" spans="6:6" x14ac:dyDescent="0.25">
      <c r="F920332" s="195"/>
    </row>
    <row r="920333" spans="6:6" x14ac:dyDescent="0.25">
      <c r="F920333" s="195"/>
    </row>
    <row r="920334" spans="6:6" x14ac:dyDescent="0.25">
      <c r="F920334" s="195"/>
    </row>
    <row r="920335" spans="6:6" x14ac:dyDescent="0.25">
      <c r="F920335" s="195"/>
    </row>
    <row r="920336" spans="6:6" x14ac:dyDescent="0.25">
      <c r="F920336" s="195"/>
    </row>
    <row r="920337" spans="6:6" x14ac:dyDescent="0.25">
      <c r="F920337" s="195"/>
    </row>
    <row r="920338" spans="6:6" x14ac:dyDescent="0.25">
      <c r="F920338" s="195"/>
    </row>
    <row r="920339" spans="6:6" x14ac:dyDescent="0.25">
      <c r="F920339" s="195"/>
    </row>
    <row r="920340" spans="6:6" x14ac:dyDescent="0.25">
      <c r="F920340" s="195"/>
    </row>
    <row r="920341" spans="6:6" x14ac:dyDescent="0.25">
      <c r="F920341" s="195"/>
    </row>
    <row r="920342" spans="6:6" x14ac:dyDescent="0.25">
      <c r="F920342" s="195"/>
    </row>
    <row r="920343" spans="6:6" x14ac:dyDescent="0.25">
      <c r="F920343" s="195"/>
    </row>
    <row r="920344" spans="6:6" x14ac:dyDescent="0.25">
      <c r="F920344" s="195"/>
    </row>
    <row r="920345" spans="6:6" x14ac:dyDescent="0.25">
      <c r="F920345" s="195"/>
    </row>
    <row r="920346" spans="6:6" x14ac:dyDescent="0.25">
      <c r="F920346" s="195"/>
    </row>
    <row r="920347" spans="6:6" x14ac:dyDescent="0.25">
      <c r="F920347" s="195"/>
    </row>
    <row r="920348" spans="6:6" x14ac:dyDescent="0.25">
      <c r="F920348" s="195"/>
    </row>
    <row r="920349" spans="6:6" x14ac:dyDescent="0.25">
      <c r="F920349" s="195"/>
    </row>
    <row r="920350" spans="6:6" x14ac:dyDescent="0.25">
      <c r="F920350" s="195"/>
    </row>
    <row r="920351" spans="6:6" x14ac:dyDescent="0.25">
      <c r="F920351" s="195"/>
    </row>
    <row r="920352" spans="6:6" x14ac:dyDescent="0.25">
      <c r="F920352" s="195"/>
    </row>
    <row r="920353" spans="6:6" x14ac:dyDescent="0.25">
      <c r="F920353" s="195"/>
    </row>
    <row r="920354" spans="6:6" x14ac:dyDescent="0.25">
      <c r="F920354" s="195"/>
    </row>
    <row r="920355" spans="6:6" x14ac:dyDescent="0.25">
      <c r="F920355" s="195"/>
    </row>
    <row r="920356" spans="6:6" x14ac:dyDescent="0.25">
      <c r="F920356" s="195"/>
    </row>
    <row r="920357" spans="6:6" x14ac:dyDescent="0.25">
      <c r="F920357" s="195"/>
    </row>
    <row r="920358" spans="6:6" x14ac:dyDescent="0.25">
      <c r="F920358" s="195"/>
    </row>
    <row r="920359" spans="6:6" x14ac:dyDescent="0.25">
      <c r="F920359" s="195"/>
    </row>
    <row r="920360" spans="6:6" x14ac:dyDescent="0.25">
      <c r="F920360" s="195"/>
    </row>
    <row r="920361" spans="6:6" x14ac:dyDescent="0.25">
      <c r="F920361" s="195"/>
    </row>
    <row r="920362" spans="6:6" x14ac:dyDescent="0.25">
      <c r="F920362" s="195"/>
    </row>
    <row r="920363" spans="6:6" x14ac:dyDescent="0.25">
      <c r="F920363" s="195"/>
    </row>
    <row r="920364" spans="6:6" x14ac:dyDescent="0.25">
      <c r="F920364" s="195"/>
    </row>
    <row r="920365" spans="6:6" x14ac:dyDescent="0.25">
      <c r="F920365" s="195"/>
    </row>
    <row r="920366" spans="6:6" x14ac:dyDescent="0.25">
      <c r="F920366" s="195"/>
    </row>
    <row r="920367" spans="6:6" x14ac:dyDescent="0.25">
      <c r="F920367" s="195"/>
    </row>
    <row r="920368" spans="6:6" x14ac:dyDescent="0.25">
      <c r="F920368" s="195"/>
    </row>
    <row r="920369" spans="6:6" x14ac:dyDescent="0.25">
      <c r="F920369" s="195"/>
    </row>
    <row r="920370" spans="6:6" x14ac:dyDescent="0.25">
      <c r="F920370" s="195"/>
    </row>
    <row r="920371" spans="6:6" x14ac:dyDescent="0.25">
      <c r="F920371" s="195"/>
    </row>
    <row r="920372" spans="6:6" x14ac:dyDescent="0.25">
      <c r="F920372" s="195"/>
    </row>
    <row r="920373" spans="6:6" x14ac:dyDescent="0.25">
      <c r="F920373" s="195"/>
    </row>
    <row r="920374" spans="6:6" x14ac:dyDescent="0.25">
      <c r="F920374" s="195"/>
    </row>
    <row r="920375" spans="6:6" x14ac:dyDescent="0.25">
      <c r="F920375" s="195"/>
    </row>
    <row r="920376" spans="6:6" x14ac:dyDescent="0.25">
      <c r="F920376" s="195"/>
    </row>
    <row r="920377" spans="6:6" x14ac:dyDescent="0.25">
      <c r="F920377" s="195"/>
    </row>
    <row r="920378" spans="6:6" x14ac:dyDescent="0.25">
      <c r="F920378" s="195"/>
    </row>
    <row r="920379" spans="6:6" x14ac:dyDescent="0.25">
      <c r="F920379" s="195"/>
    </row>
    <row r="920380" spans="6:6" x14ac:dyDescent="0.25">
      <c r="F920380" s="195"/>
    </row>
    <row r="920381" spans="6:6" x14ac:dyDescent="0.25">
      <c r="F920381" s="195"/>
    </row>
    <row r="920382" spans="6:6" x14ac:dyDescent="0.25">
      <c r="F920382" s="195"/>
    </row>
    <row r="920383" spans="6:6" x14ac:dyDescent="0.25">
      <c r="F920383" s="195"/>
    </row>
    <row r="920384" spans="6:6" x14ac:dyDescent="0.25">
      <c r="F920384" s="195"/>
    </row>
    <row r="920385" spans="6:6" x14ac:dyDescent="0.25">
      <c r="F920385" s="195"/>
    </row>
    <row r="920386" spans="6:6" x14ac:dyDescent="0.25">
      <c r="F920386" s="195"/>
    </row>
    <row r="920387" spans="6:6" x14ac:dyDescent="0.25">
      <c r="F920387" s="195"/>
    </row>
    <row r="920388" spans="6:6" x14ac:dyDescent="0.25">
      <c r="F920388" s="195"/>
    </row>
    <row r="920389" spans="6:6" x14ac:dyDescent="0.25">
      <c r="F920389" s="195"/>
    </row>
    <row r="920390" spans="6:6" x14ac:dyDescent="0.25">
      <c r="F920390" s="195"/>
    </row>
    <row r="920391" spans="6:6" x14ac:dyDescent="0.25">
      <c r="F920391" s="195"/>
    </row>
    <row r="920392" spans="6:6" x14ac:dyDescent="0.25">
      <c r="F920392" s="195"/>
    </row>
    <row r="920393" spans="6:6" x14ac:dyDescent="0.25">
      <c r="F920393" s="195"/>
    </row>
    <row r="920394" spans="6:6" x14ac:dyDescent="0.25">
      <c r="F920394" s="195"/>
    </row>
    <row r="920395" spans="6:6" x14ac:dyDescent="0.25">
      <c r="F920395" s="195"/>
    </row>
    <row r="920396" spans="6:6" x14ac:dyDescent="0.25">
      <c r="F920396" s="195"/>
    </row>
    <row r="920397" spans="6:6" x14ac:dyDescent="0.25">
      <c r="F920397" s="195"/>
    </row>
    <row r="920398" spans="6:6" x14ac:dyDescent="0.25">
      <c r="F920398" s="195"/>
    </row>
    <row r="920399" spans="6:6" x14ac:dyDescent="0.25">
      <c r="F920399" s="195"/>
    </row>
    <row r="920400" spans="6:6" x14ac:dyDescent="0.25">
      <c r="F920400" s="195"/>
    </row>
    <row r="920401" spans="6:6" x14ac:dyDescent="0.25">
      <c r="F920401" s="195"/>
    </row>
    <row r="920402" spans="6:6" x14ac:dyDescent="0.25">
      <c r="F920402" s="195"/>
    </row>
    <row r="920403" spans="6:6" x14ac:dyDescent="0.25">
      <c r="F920403" s="195"/>
    </row>
    <row r="920404" spans="6:6" x14ac:dyDescent="0.25">
      <c r="F920404" s="195"/>
    </row>
    <row r="920405" spans="6:6" x14ac:dyDescent="0.25">
      <c r="F920405" s="195"/>
    </row>
    <row r="920406" spans="6:6" x14ac:dyDescent="0.25">
      <c r="F920406" s="195"/>
    </row>
    <row r="920407" spans="6:6" x14ac:dyDescent="0.25">
      <c r="F920407" s="195"/>
    </row>
    <row r="920408" spans="6:6" x14ac:dyDescent="0.25">
      <c r="F920408" s="195"/>
    </row>
    <row r="920409" spans="6:6" x14ac:dyDescent="0.25">
      <c r="F920409" s="195"/>
    </row>
    <row r="920410" spans="6:6" x14ac:dyDescent="0.25">
      <c r="F920410" s="195"/>
    </row>
    <row r="920411" spans="6:6" x14ac:dyDescent="0.25">
      <c r="F920411" s="195"/>
    </row>
    <row r="920412" spans="6:6" x14ac:dyDescent="0.25">
      <c r="F920412" s="195"/>
    </row>
    <row r="920413" spans="6:6" x14ac:dyDescent="0.25">
      <c r="F920413" s="195"/>
    </row>
    <row r="920414" spans="6:6" x14ac:dyDescent="0.25">
      <c r="F920414" s="195"/>
    </row>
    <row r="920415" spans="6:6" x14ac:dyDescent="0.25">
      <c r="F920415" s="195"/>
    </row>
    <row r="920416" spans="6:6" x14ac:dyDescent="0.25">
      <c r="F920416" s="195"/>
    </row>
    <row r="920417" spans="6:6" x14ac:dyDescent="0.25">
      <c r="F920417" s="195"/>
    </row>
    <row r="920418" spans="6:6" x14ac:dyDescent="0.25">
      <c r="F920418" s="195"/>
    </row>
    <row r="920419" spans="6:6" x14ac:dyDescent="0.25">
      <c r="F920419" s="195"/>
    </row>
    <row r="920420" spans="6:6" x14ac:dyDescent="0.25">
      <c r="F920420" s="195"/>
    </row>
    <row r="920421" spans="6:6" x14ac:dyDescent="0.25">
      <c r="F920421" s="195"/>
    </row>
    <row r="920422" spans="6:6" x14ac:dyDescent="0.25">
      <c r="F920422" s="195"/>
    </row>
    <row r="920423" spans="6:6" x14ac:dyDescent="0.25">
      <c r="F920423" s="195"/>
    </row>
    <row r="920424" spans="6:6" x14ac:dyDescent="0.25">
      <c r="F920424" s="195"/>
    </row>
    <row r="920425" spans="6:6" x14ac:dyDescent="0.25">
      <c r="F920425" s="195"/>
    </row>
    <row r="920426" spans="6:6" x14ac:dyDescent="0.25">
      <c r="F920426" s="195"/>
    </row>
    <row r="920427" spans="6:6" x14ac:dyDescent="0.25">
      <c r="F920427" s="195"/>
    </row>
    <row r="920428" spans="6:6" x14ac:dyDescent="0.25">
      <c r="F920428" s="195"/>
    </row>
    <row r="920429" spans="6:6" x14ac:dyDescent="0.25">
      <c r="F920429" s="195"/>
    </row>
    <row r="920430" spans="6:6" x14ac:dyDescent="0.25">
      <c r="F920430" s="195"/>
    </row>
    <row r="920431" spans="6:6" x14ac:dyDescent="0.25">
      <c r="F920431" s="195"/>
    </row>
    <row r="920432" spans="6:6" x14ac:dyDescent="0.25">
      <c r="F920432" s="195"/>
    </row>
    <row r="920433" spans="6:6" x14ac:dyDescent="0.25">
      <c r="F920433" s="195"/>
    </row>
    <row r="920434" spans="6:6" x14ac:dyDescent="0.25">
      <c r="F920434" s="195"/>
    </row>
    <row r="920435" spans="6:6" x14ac:dyDescent="0.25">
      <c r="F920435" s="195"/>
    </row>
    <row r="920436" spans="6:6" x14ac:dyDescent="0.25">
      <c r="F920436" s="195"/>
    </row>
    <row r="920437" spans="6:6" x14ac:dyDescent="0.25">
      <c r="F920437" s="195"/>
    </row>
    <row r="920438" spans="6:6" x14ac:dyDescent="0.25">
      <c r="F920438" s="195"/>
    </row>
    <row r="920439" spans="6:6" x14ac:dyDescent="0.25">
      <c r="F920439" s="195"/>
    </row>
    <row r="920440" spans="6:6" x14ac:dyDescent="0.25">
      <c r="F920440" s="195"/>
    </row>
    <row r="920441" spans="6:6" x14ac:dyDescent="0.25">
      <c r="F920441" s="195"/>
    </row>
    <row r="920442" spans="6:6" x14ac:dyDescent="0.25">
      <c r="F920442" s="195"/>
    </row>
    <row r="920443" spans="6:6" x14ac:dyDescent="0.25">
      <c r="F920443" s="195"/>
    </row>
    <row r="920444" spans="6:6" x14ac:dyDescent="0.25">
      <c r="F920444" s="195"/>
    </row>
    <row r="920445" spans="6:6" x14ac:dyDescent="0.25">
      <c r="F920445" s="195"/>
    </row>
    <row r="920446" spans="6:6" x14ac:dyDescent="0.25">
      <c r="F920446" s="195"/>
    </row>
    <row r="920447" spans="6:6" x14ac:dyDescent="0.25">
      <c r="F920447" s="195"/>
    </row>
    <row r="920448" spans="6:6" x14ac:dyDescent="0.25">
      <c r="F920448" s="195"/>
    </row>
    <row r="920449" spans="6:6" x14ac:dyDescent="0.25">
      <c r="F920449" s="195"/>
    </row>
    <row r="920450" spans="6:6" x14ac:dyDescent="0.25">
      <c r="F920450" s="195"/>
    </row>
    <row r="920451" spans="6:6" x14ac:dyDescent="0.25">
      <c r="F920451" s="195"/>
    </row>
    <row r="920452" spans="6:6" x14ac:dyDescent="0.25">
      <c r="F920452" s="195"/>
    </row>
    <row r="920453" spans="6:6" x14ac:dyDescent="0.25">
      <c r="F920453" s="195"/>
    </row>
    <row r="920454" spans="6:6" x14ac:dyDescent="0.25">
      <c r="F920454" s="195"/>
    </row>
    <row r="920455" spans="6:6" x14ac:dyDescent="0.25">
      <c r="F920455" s="195"/>
    </row>
    <row r="920456" spans="6:6" x14ac:dyDescent="0.25">
      <c r="F920456" s="195"/>
    </row>
    <row r="920457" spans="6:6" x14ac:dyDescent="0.25">
      <c r="F920457" s="195"/>
    </row>
    <row r="920458" spans="6:6" x14ac:dyDescent="0.25">
      <c r="F920458" s="195"/>
    </row>
    <row r="920459" spans="6:6" x14ac:dyDescent="0.25">
      <c r="F920459" s="195"/>
    </row>
    <row r="920460" spans="6:6" x14ac:dyDescent="0.25">
      <c r="F920460" s="195"/>
    </row>
    <row r="920461" spans="6:6" x14ac:dyDescent="0.25">
      <c r="F920461" s="195"/>
    </row>
    <row r="920462" spans="6:6" x14ac:dyDescent="0.25">
      <c r="F920462" s="195"/>
    </row>
    <row r="920463" spans="6:6" x14ac:dyDescent="0.25">
      <c r="F920463" s="195"/>
    </row>
    <row r="920464" spans="6:6" x14ac:dyDescent="0.25">
      <c r="F920464" s="195"/>
    </row>
    <row r="920465" spans="6:6" x14ac:dyDescent="0.25">
      <c r="F920465" s="195"/>
    </row>
    <row r="920466" spans="6:6" x14ac:dyDescent="0.25">
      <c r="F920466" s="195"/>
    </row>
    <row r="920467" spans="6:6" x14ac:dyDescent="0.25">
      <c r="F920467" s="195"/>
    </row>
    <row r="920468" spans="6:6" x14ac:dyDescent="0.25">
      <c r="F920468" s="195"/>
    </row>
    <row r="920469" spans="6:6" x14ac:dyDescent="0.25">
      <c r="F920469" s="195"/>
    </row>
    <row r="920470" spans="6:6" x14ac:dyDescent="0.25">
      <c r="F920470" s="195"/>
    </row>
    <row r="920471" spans="6:6" x14ac:dyDescent="0.25">
      <c r="F920471" s="195"/>
    </row>
    <row r="920472" spans="6:6" x14ac:dyDescent="0.25">
      <c r="F920472" s="195"/>
    </row>
    <row r="920473" spans="6:6" x14ac:dyDescent="0.25">
      <c r="F920473" s="195"/>
    </row>
    <row r="920474" spans="6:6" x14ac:dyDescent="0.25">
      <c r="F920474" s="195"/>
    </row>
    <row r="920475" spans="6:6" x14ac:dyDescent="0.25">
      <c r="F920475" s="195"/>
    </row>
    <row r="920476" spans="6:6" x14ac:dyDescent="0.25">
      <c r="F920476" s="195"/>
    </row>
    <row r="920477" spans="6:6" x14ac:dyDescent="0.25">
      <c r="F920477" s="195"/>
    </row>
    <row r="920478" spans="6:6" x14ac:dyDescent="0.25">
      <c r="F920478" s="195"/>
    </row>
    <row r="920479" spans="6:6" x14ac:dyDescent="0.25">
      <c r="F920479" s="195"/>
    </row>
    <row r="920480" spans="6:6" x14ac:dyDescent="0.25">
      <c r="F920480" s="195"/>
    </row>
    <row r="920481" spans="6:6" x14ac:dyDescent="0.25">
      <c r="F920481" s="195"/>
    </row>
    <row r="920482" spans="6:6" x14ac:dyDescent="0.25">
      <c r="F920482" s="195"/>
    </row>
    <row r="920483" spans="6:6" x14ac:dyDescent="0.25">
      <c r="F920483" s="195"/>
    </row>
    <row r="920484" spans="6:6" x14ac:dyDescent="0.25">
      <c r="F920484" s="195"/>
    </row>
    <row r="920485" spans="6:6" x14ac:dyDescent="0.25">
      <c r="F920485" s="195"/>
    </row>
    <row r="920486" spans="6:6" x14ac:dyDescent="0.25">
      <c r="F920486" s="195"/>
    </row>
    <row r="920487" spans="6:6" x14ac:dyDescent="0.25">
      <c r="F920487" s="195"/>
    </row>
    <row r="920488" spans="6:6" x14ac:dyDescent="0.25">
      <c r="F920488" s="195"/>
    </row>
    <row r="920489" spans="6:6" x14ac:dyDescent="0.25">
      <c r="F920489" s="195"/>
    </row>
    <row r="920490" spans="6:6" x14ac:dyDescent="0.25">
      <c r="F920490" s="195"/>
    </row>
    <row r="920491" spans="6:6" x14ac:dyDescent="0.25">
      <c r="F920491" s="195"/>
    </row>
    <row r="920492" spans="6:6" x14ac:dyDescent="0.25">
      <c r="F920492" s="195"/>
    </row>
    <row r="920493" spans="6:6" x14ac:dyDescent="0.25">
      <c r="F920493" s="195"/>
    </row>
    <row r="920494" spans="6:6" x14ac:dyDescent="0.25">
      <c r="F920494" s="195"/>
    </row>
    <row r="920495" spans="6:6" x14ac:dyDescent="0.25">
      <c r="F920495" s="195"/>
    </row>
    <row r="920496" spans="6:6" x14ac:dyDescent="0.25">
      <c r="F920496" s="195"/>
    </row>
    <row r="920497" spans="6:6" x14ac:dyDescent="0.25">
      <c r="F920497" s="195"/>
    </row>
    <row r="920498" spans="6:6" x14ac:dyDescent="0.25">
      <c r="F920498" s="195"/>
    </row>
    <row r="920499" spans="6:6" x14ac:dyDescent="0.25">
      <c r="F920499" s="195"/>
    </row>
    <row r="920500" spans="6:6" x14ac:dyDescent="0.25">
      <c r="F920500" s="195"/>
    </row>
    <row r="920501" spans="6:6" x14ac:dyDescent="0.25">
      <c r="F920501" s="195"/>
    </row>
    <row r="920502" spans="6:6" x14ac:dyDescent="0.25">
      <c r="F920502" s="195"/>
    </row>
    <row r="920503" spans="6:6" x14ac:dyDescent="0.25">
      <c r="F920503" s="195"/>
    </row>
    <row r="920504" spans="6:6" x14ac:dyDescent="0.25">
      <c r="F920504" s="195"/>
    </row>
    <row r="925622" spans="6:6" x14ac:dyDescent="0.25">
      <c r="F925622" s="195"/>
    </row>
    <row r="925623" spans="6:6" x14ac:dyDescent="0.25">
      <c r="F925623" s="195"/>
    </row>
    <row r="925624" spans="6:6" x14ac:dyDescent="0.25">
      <c r="F925624" s="195"/>
    </row>
    <row r="925625" spans="6:6" x14ac:dyDescent="0.25">
      <c r="F925625" s="195"/>
    </row>
    <row r="925626" spans="6:6" x14ac:dyDescent="0.25">
      <c r="F925626" s="195"/>
    </row>
    <row r="925627" spans="6:6" x14ac:dyDescent="0.25">
      <c r="F925627" s="195"/>
    </row>
    <row r="925628" spans="6:6" x14ac:dyDescent="0.25">
      <c r="F925628" s="195"/>
    </row>
    <row r="925629" spans="6:6" x14ac:dyDescent="0.25">
      <c r="F925629" s="195"/>
    </row>
    <row r="925630" spans="6:6" x14ac:dyDescent="0.25">
      <c r="F925630" s="195"/>
    </row>
    <row r="925631" spans="6:6" x14ac:dyDescent="0.25">
      <c r="F925631" s="195"/>
    </row>
    <row r="925632" spans="6:6" x14ac:dyDescent="0.25">
      <c r="F925632" s="195"/>
    </row>
    <row r="925633" spans="6:6" x14ac:dyDescent="0.25">
      <c r="F925633" s="195"/>
    </row>
    <row r="925634" spans="6:6" x14ac:dyDescent="0.25">
      <c r="F925634" s="195"/>
    </row>
    <row r="925635" spans="6:6" x14ac:dyDescent="0.25">
      <c r="F925635" s="195"/>
    </row>
    <row r="925636" spans="6:6" x14ac:dyDescent="0.25">
      <c r="F925636" s="195"/>
    </row>
    <row r="925637" spans="6:6" x14ac:dyDescent="0.25">
      <c r="F925637" s="195"/>
    </row>
    <row r="925638" spans="6:6" x14ac:dyDescent="0.25">
      <c r="F925638" s="195"/>
    </row>
    <row r="925639" spans="6:6" x14ac:dyDescent="0.25">
      <c r="F925639" s="195"/>
    </row>
    <row r="925640" spans="6:6" x14ac:dyDescent="0.25">
      <c r="F925640" s="195"/>
    </row>
    <row r="925641" spans="6:6" x14ac:dyDescent="0.25">
      <c r="F925641" s="195"/>
    </row>
    <row r="925642" spans="6:6" x14ac:dyDescent="0.25">
      <c r="F925642" s="195"/>
    </row>
    <row r="925643" spans="6:6" x14ac:dyDescent="0.25">
      <c r="F925643" s="195"/>
    </row>
    <row r="925644" spans="6:6" x14ac:dyDescent="0.25">
      <c r="F925644" s="195"/>
    </row>
    <row r="925645" spans="6:6" x14ac:dyDescent="0.25">
      <c r="F925645" s="195"/>
    </row>
    <row r="925646" spans="6:6" x14ac:dyDescent="0.25">
      <c r="F925646" s="195"/>
    </row>
    <row r="925647" spans="6:6" x14ac:dyDescent="0.25">
      <c r="F925647" s="195"/>
    </row>
    <row r="925648" spans="6:6" x14ac:dyDescent="0.25">
      <c r="F925648" s="195"/>
    </row>
    <row r="925649" spans="6:6" x14ac:dyDescent="0.25">
      <c r="F925649" s="195"/>
    </row>
    <row r="925650" spans="6:6" x14ac:dyDescent="0.25">
      <c r="F925650" s="195"/>
    </row>
    <row r="925651" spans="6:6" x14ac:dyDescent="0.25">
      <c r="F925651" s="195"/>
    </row>
    <row r="925652" spans="6:6" x14ac:dyDescent="0.25">
      <c r="F925652" s="195"/>
    </row>
    <row r="925653" spans="6:6" x14ac:dyDescent="0.25">
      <c r="F925653" s="195"/>
    </row>
    <row r="925654" spans="6:6" x14ac:dyDescent="0.25">
      <c r="F925654" s="195"/>
    </row>
    <row r="925655" spans="6:6" x14ac:dyDescent="0.25">
      <c r="F925655" s="195"/>
    </row>
    <row r="925656" spans="6:6" x14ac:dyDescent="0.25">
      <c r="F925656" s="195"/>
    </row>
    <row r="925657" spans="6:6" x14ac:dyDescent="0.25">
      <c r="F925657" s="195"/>
    </row>
    <row r="925658" spans="6:6" x14ac:dyDescent="0.25">
      <c r="F925658" s="195"/>
    </row>
    <row r="925659" spans="6:6" x14ac:dyDescent="0.25">
      <c r="F925659" s="195"/>
    </row>
    <row r="925660" spans="6:6" x14ac:dyDescent="0.25">
      <c r="F925660" s="195"/>
    </row>
    <row r="925661" spans="6:6" x14ac:dyDescent="0.25">
      <c r="F925661" s="195"/>
    </row>
    <row r="925662" spans="6:6" x14ac:dyDescent="0.25">
      <c r="F925662" s="195"/>
    </row>
    <row r="925663" spans="6:6" x14ac:dyDescent="0.25">
      <c r="F925663" s="195"/>
    </row>
    <row r="925664" spans="6:6" x14ac:dyDescent="0.25">
      <c r="F925664" s="195"/>
    </row>
    <row r="925665" spans="6:6" x14ac:dyDescent="0.25">
      <c r="F925665" s="195"/>
    </row>
    <row r="925666" spans="6:6" x14ac:dyDescent="0.25">
      <c r="F925666" s="195"/>
    </row>
    <row r="925667" spans="6:6" x14ac:dyDescent="0.25">
      <c r="F925667" s="195"/>
    </row>
    <row r="925668" spans="6:6" x14ac:dyDescent="0.25">
      <c r="F925668" s="195"/>
    </row>
    <row r="925669" spans="6:6" x14ac:dyDescent="0.25">
      <c r="F925669" s="195"/>
    </row>
    <row r="925670" spans="6:6" x14ac:dyDescent="0.25">
      <c r="F925670" s="195"/>
    </row>
    <row r="925671" spans="6:6" x14ac:dyDescent="0.25">
      <c r="F925671" s="195"/>
    </row>
    <row r="925672" spans="6:6" x14ac:dyDescent="0.25">
      <c r="F925672" s="195"/>
    </row>
    <row r="925673" spans="6:6" x14ac:dyDescent="0.25">
      <c r="F925673" s="195"/>
    </row>
    <row r="925674" spans="6:6" x14ac:dyDescent="0.25">
      <c r="F925674" s="195"/>
    </row>
    <row r="925675" spans="6:6" x14ac:dyDescent="0.25">
      <c r="F925675" s="195"/>
    </row>
    <row r="925676" spans="6:6" x14ac:dyDescent="0.25">
      <c r="F925676" s="195"/>
    </row>
    <row r="925677" spans="6:6" x14ac:dyDescent="0.25">
      <c r="F925677" s="195"/>
    </row>
    <row r="925678" spans="6:6" x14ac:dyDescent="0.25">
      <c r="F925678" s="195"/>
    </row>
    <row r="925679" spans="6:6" x14ac:dyDescent="0.25">
      <c r="F925679" s="195"/>
    </row>
    <row r="925680" spans="6:6" x14ac:dyDescent="0.25">
      <c r="F925680" s="195"/>
    </row>
    <row r="925681" spans="6:6" x14ac:dyDescent="0.25">
      <c r="F925681" s="195"/>
    </row>
    <row r="925682" spans="6:6" x14ac:dyDescent="0.25">
      <c r="F925682" s="195"/>
    </row>
    <row r="925683" spans="6:6" x14ac:dyDescent="0.25">
      <c r="F925683" s="195"/>
    </row>
    <row r="925684" spans="6:6" x14ac:dyDescent="0.25">
      <c r="F925684" s="195"/>
    </row>
    <row r="925685" spans="6:6" x14ac:dyDescent="0.25">
      <c r="F925685" s="195"/>
    </row>
    <row r="925686" spans="6:6" x14ac:dyDescent="0.25">
      <c r="F925686" s="195"/>
    </row>
    <row r="925687" spans="6:6" x14ac:dyDescent="0.25">
      <c r="F925687" s="195"/>
    </row>
    <row r="925688" spans="6:6" x14ac:dyDescent="0.25">
      <c r="F925688" s="195"/>
    </row>
    <row r="925689" spans="6:6" x14ac:dyDescent="0.25">
      <c r="F925689" s="195"/>
    </row>
    <row r="925690" spans="6:6" x14ac:dyDescent="0.25">
      <c r="F925690" s="195"/>
    </row>
    <row r="925691" spans="6:6" x14ac:dyDescent="0.25">
      <c r="F925691" s="195"/>
    </row>
    <row r="925692" spans="6:6" x14ac:dyDescent="0.25">
      <c r="F925692" s="195"/>
    </row>
    <row r="925693" spans="6:6" x14ac:dyDescent="0.25">
      <c r="F925693" s="195"/>
    </row>
    <row r="925694" spans="6:6" x14ac:dyDescent="0.25">
      <c r="F925694" s="195"/>
    </row>
    <row r="925695" spans="6:6" x14ac:dyDescent="0.25">
      <c r="F925695" s="195"/>
    </row>
    <row r="925696" spans="6:6" x14ac:dyDescent="0.25">
      <c r="F925696" s="195"/>
    </row>
    <row r="925697" spans="6:6" x14ac:dyDescent="0.25">
      <c r="F925697" s="195"/>
    </row>
    <row r="925698" spans="6:6" x14ac:dyDescent="0.25">
      <c r="F925698" s="195"/>
    </row>
    <row r="925699" spans="6:6" x14ac:dyDescent="0.25">
      <c r="F925699" s="195"/>
    </row>
    <row r="925700" spans="6:6" x14ac:dyDescent="0.25">
      <c r="F925700" s="195"/>
    </row>
    <row r="925701" spans="6:6" x14ac:dyDescent="0.25">
      <c r="F925701" s="195"/>
    </row>
    <row r="925702" spans="6:6" x14ac:dyDescent="0.25">
      <c r="F925702" s="195"/>
    </row>
    <row r="925703" spans="6:6" x14ac:dyDescent="0.25">
      <c r="F925703" s="195"/>
    </row>
    <row r="925704" spans="6:6" x14ac:dyDescent="0.25">
      <c r="F925704" s="195"/>
    </row>
    <row r="925705" spans="6:6" x14ac:dyDescent="0.25">
      <c r="F925705" s="195"/>
    </row>
    <row r="925706" spans="6:6" x14ac:dyDescent="0.25">
      <c r="F925706" s="195"/>
    </row>
    <row r="925707" spans="6:6" x14ac:dyDescent="0.25">
      <c r="F925707" s="195"/>
    </row>
    <row r="925708" spans="6:6" x14ac:dyDescent="0.25">
      <c r="F925708" s="195"/>
    </row>
    <row r="925709" spans="6:6" x14ac:dyDescent="0.25">
      <c r="F925709" s="195"/>
    </row>
    <row r="925710" spans="6:6" x14ac:dyDescent="0.25">
      <c r="F925710" s="195"/>
    </row>
    <row r="925711" spans="6:6" x14ac:dyDescent="0.25">
      <c r="F925711" s="195"/>
    </row>
    <row r="925712" spans="6:6" x14ac:dyDescent="0.25">
      <c r="F925712" s="195"/>
    </row>
    <row r="925713" spans="6:6" x14ac:dyDescent="0.25">
      <c r="F925713" s="195"/>
    </row>
    <row r="925714" spans="6:6" x14ac:dyDescent="0.25">
      <c r="F925714" s="195"/>
    </row>
    <row r="925715" spans="6:6" x14ac:dyDescent="0.25">
      <c r="F925715" s="195"/>
    </row>
    <row r="925716" spans="6:6" x14ac:dyDescent="0.25">
      <c r="F925716" s="195"/>
    </row>
    <row r="925717" spans="6:6" x14ac:dyDescent="0.25">
      <c r="F925717" s="195"/>
    </row>
    <row r="925718" spans="6:6" x14ac:dyDescent="0.25">
      <c r="F925718" s="195"/>
    </row>
    <row r="925719" spans="6:6" x14ac:dyDescent="0.25">
      <c r="F925719" s="195"/>
    </row>
    <row r="925720" spans="6:6" x14ac:dyDescent="0.25">
      <c r="F925720" s="195"/>
    </row>
    <row r="925721" spans="6:6" x14ac:dyDescent="0.25">
      <c r="F925721" s="195"/>
    </row>
    <row r="925722" spans="6:6" x14ac:dyDescent="0.25">
      <c r="F925722" s="195"/>
    </row>
    <row r="925723" spans="6:6" x14ac:dyDescent="0.25">
      <c r="F925723" s="195"/>
    </row>
    <row r="925724" spans="6:6" x14ac:dyDescent="0.25">
      <c r="F925724" s="195"/>
    </row>
    <row r="925725" spans="6:6" x14ac:dyDescent="0.25">
      <c r="F925725" s="195"/>
    </row>
    <row r="925726" spans="6:6" x14ac:dyDescent="0.25">
      <c r="F925726" s="195"/>
    </row>
    <row r="925727" spans="6:6" x14ac:dyDescent="0.25">
      <c r="F925727" s="195"/>
    </row>
    <row r="925728" spans="6:6" x14ac:dyDescent="0.25">
      <c r="F925728" s="195"/>
    </row>
    <row r="925729" spans="6:6" x14ac:dyDescent="0.25">
      <c r="F925729" s="195"/>
    </row>
    <row r="925730" spans="6:6" x14ac:dyDescent="0.25">
      <c r="F925730" s="195"/>
    </row>
    <row r="925731" spans="6:6" x14ac:dyDescent="0.25">
      <c r="F925731" s="195"/>
    </row>
    <row r="925732" spans="6:6" x14ac:dyDescent="0.25">
      <c r="F925732" s="195"/>
    </row>
    <row r="925733" spans="6:6" x14ac:dyDescent="0.25">
      <c r="F925733" s="195"/>
    </row>
    <row r="925734" spans="6:6" x14ac:dyDescent="0.25">
      <c r="F925734" s="195"/>
    </row>
    <row r="925735" spans="6:6" x14ac:dyDescent="0.25">
      <c r="F925735" s="195"/>
    </row>
    <row r="925736" spans="6:6" x14ac:dyDescent="0.25">
      <c r="F925736" s="195"/>
    </row>
    <row r="925737" spans="6:6" x14ac:dyDescent="0.25">
      <c r="F925737" s="195"/>
    </row>
    <row r="925738" spans="6:6" x14ac:dyDescent="0.25">
      <c r="F925738" s="195"/>
    </row>
    <row r="925739" spans="6:6" x14ac:dyDescent="0.25">
      <c r="F925739" s="195"/>
    </row>
    <row r="925740" spans="6:6" x14ac:dyDescent="0.25">
      <c r="F925740" s="195"/>
    </row>
    <row r="925741" spans="6:6" x14ac:dyDescent="0.25">
      <c r="F925741" s="195"/>
    </row>
    <row r="925742" spans="6:6" x14ac:dyDescent="0.25">
      <c r="F925742" s="195"/>
    </row>
    <row r="925743" spans="6:6" x14ac:dyDescent="0.25">
      <c r="F925743" s="195"/>
    </row>
    <row r="925744" spans="6:6" x14ac:dyDescent="0.25">
      <c r="F925744" s="195"/>
    </row>
    <row r="925745" spans="6:6" x14ac:dyDescent="0.25">
      <c r="F925745" s="195"/>
    </row>
    <row r="925746" spans="6:6" x14ac:dyDescent="0.25">
      <c r="F925746" s="195"/>
    </row>
    <row r="925747" spans="6:6" x14ac:dyDescent="0.25">
      <c r="F925747" s="195"/>
    </row>
    <row r="925748" spans="6:6" x14ac:dyDescent="0.25">
      <c r="F925748" s="195"/>
    </row>
    <row r="925749" spans="6:6" x14ac:dyDescent="0.25">
      <c r="F925749" s="195"/>
    </row>
    <row r="925750" spans="6:6" x14ac:dyDescent="0.25">
      <c r="F925750" s="195"/>
    </row>
    <row r="925751" spans="6:6" x14ac:dyDescent="0.25">
      <c r="F925751" s="195"/>
    </row>
    <row r="925752" spans="6:6" x14ac:dyDescent="0.25">
      <c r="F925752" s="195"/>
    </row>
    <row r="925753" spans="6:6" x14ac:dyDescent="0.25">
      <c r="F925753" s="195"/>
    </row>
    <row r="925754" spans="6:6" x14ac:dyDescent="0.25">
      <c r="F925754" s="195"/>
    </row>
    <row r="925755" spans="6:6" x14ac:dyDescent="0.25">
      <c r="F925755" s="195"/>
    </row>
    <row r="925756" spans="6:6" x14ac:dyDescent="0.25">
      <c r="F925756" s="195"/>
    </row>
    <row r="925757" spans="6:6" x14ac:dyDescent="0.25">
      <c r="F925757" s="195"/>
    </row>
    <row r="925758" spans="6:6" x14ac:dyDescent="0.25">
      <c r="F925758" s="195"/>
    </row>
    <row r="925759" spans="6:6" x14ac:dyDescent="0.25">
      <c r="F925759" s="195"/>
    </row>
    <row r="925760" spans="6:6" x14ac:dyDescent="0.25">
      <c r="F925760" s="195"/>
    </row>
    <row r="925761" spans="6:6" x14ac:dyDescent="0.25">
      <c r="F925761" s="195"/>
    </row>
    <row r="925762" spans="6:6" x14ac:dyDescent="0.25">
      <c r="F925762" s="195"/>
    </row>
    <row r="925763" spans="6:6" x14ac:dyDescent="0.25">
      <c r="F925763" s="195"/>
    </row>
    <row r="925764" spans="6:6" x14ac:dyDescent="0.25">
      <c r="F925764" s="195"/>
    </row>
    <row r="925765" spans="6:6" x14ac:dyDescent="0.25">
      <c r="F925765" s="195"/>
    </row>
    <row r="925766" spans="6:6" x14ac:dyDescent="0.25">
      <c r="F925766" s="195"/>
    </row>
    <row r="925767" spans="6:6" x14ac:dyDescent="0.25">
      <c r="F925767" s="195"/>
    </row>
    <row r="925768" spans="6:6" x14ac:dyDescent="0.25">
      <c r="F925768" s="195"/>
    </row>
    <row r="925769" spans="6:6" x14ac:dyDescent="0.25">
      <c r="F925769" s="195"/>
    </row>
    <row r="925770" spans="6:6" x14ac:dyDescent="0.25">
      <c r="F925770" s="195"/>
    </row>
    <row r="925771" spans="6:6" x14ac:dyDescent="0.25">
      <c r="F925771" s="195"/>
    </row>
    <row r="925772" spans="6:6" x14ac:dyDescent="0.25">
      <c r="F925772" s="195"/>
    </row>
    <row r="925773" spans="6:6" x14ac:dyDescent="0.25">
      <c r="F925773" s="195"/>
    </row>
    <row r="925774" spans="6:6" x14ac:dyDescent="0.25">
      <c r="F925774" s="195"/>
    </row>
    <row r="925775" spans="6:6" x14ac:dyDescent="0.25">
      <c r="F925775" s="195"/>
    </row>
    <row r="925776" spans="6:6" x14ac:dyDescent="0.25">
      <c r="F925776" s="195"/>
    </row>
    <row r="925777" spans="6:6" x14ac:dyDescent="0.25">
      <c r="F925777" s="195"/>
    </row>
    <row r="925778" spans="6:6" x14ac:dyDescent="0.25">
      <c r="F925778" s="195"/>
    </row>
    <row r="925779" spans="6:6" x14ac:dyDescent="0.25">
      <c r="F925779" s="195"/>
    </row>
    <row r="925780" spans="6:6" x14ac:dyDescent="0.25">
      <c r="F925780" s="195"/>
    </row>
    <row r="925781" spans="6:6" x14ac:dyDescent="0.25">
      <c r="F925781" s="195"/>
    </row>
    <row r="925782" spans="6:6" x14ac:dyDescent="0.25">
      <c r="F925782" s="195"/>
    </row>
    <row r="925783" spans="6:6" x14ac:dyDescent="0.25">
      <c r="F925783" s="195"/>
    </row>
    <row r="925784" spans="6:6" x14ac:dyDescent="0.25">
      <c r="F925784" s="195"/>
    </row>
    <row r="925785" spans="6:6" x14ac:dyDescent="0.25">
      <c r="F925785" s="195"/>
    </row>
    <row r="925786" spans="6:6" x14ac:dyDescent="0.25">
      <c r="F925786" s="195"/>
    </row>
    <row r="925787" spans="6:6" x14ac:dyDescent="0.25">
      <c r="F925787" s="195"/>
    </row>
    <row r="925788" spans="6:6" x14ac:dyDescent="0.25">
      <c r="F925788" s="195"/>
    </row>
    <row r="925789" spans="6:6" x14ac:dyDescent="0.25">
      <c r="F925789" s="195"/>
    </row>
    <row r="925790" spans="6:6" x14ac:dyDescent="0.25">
      <c r="F925790" s="195"/>
    </row>
    <row r="925791" spans="6:6" x14ac:dyDescent="0.25">
      <c r="F925791" s="195"/>
    </row>
    <row r="925792" spans="6:6" x14ac:dyDescent="0.25">
      <c r="F925792" s="195"/>
    </row>
    <row r="925793" spans="6:6" x14ac:dyDescent="0.25">
      <c r="F925793" s="195"/>
    </row>
    <row r="925794" spans="6:6" x14ac:dyDescent="0.25">
      <c r="F925794" s="195"/>
    </row>
    <row r="925795" spans="6:6" x14ac:dyDescent="0.25">
      <c r="F925795" s="195"/>
    </row>
    <row r="925796" spans="6:6" x14ac:dyDescent="0.25">
      <c r="F925796" s="195"/>
    </row>
    <row r="925797" spans="6:6" x14ac:dyDescent="0.25">
      <c r="F925797" s="195"/>
    </row>
    <row r="925798" spans="6:6" x14ac:dyDescent="0.25">
      <c r="F925798" s="195"/>
    </row>
    <row r="925799" spans="6:6" x14ac:dyDescent="0.25">
      <c r="F925799" s="195"/>
    </row>
    <row r="925800" spans="6:6" x14ac:dyDescent="0.25">
      <c r="F925800" s="195"/>
    </row>
    <row r="925801" spans="6:6" x14ac:dyDescent="0.25">
      <c r="F925801" s="195"/>
    </row>
    <row r="925802" spans="6:6" x14ac:dyDescent="0.25">
      <c r="F925802" s="195"/>
    </row>
    <row r="925803" spans="6:6" x14ac:dyDescent="0.25">
      <c r="F925803" s="195"/>
    </row>
    <row r="925804" spans="6:6" x14ac:dyDescent="0.25">
      <c r="F925804" s="195"/>
    </row>
    <row r="925805" spans="6:6" x14ac:dyDescent="0.25">
      <c r="F925805" s="195"/>
    </row>
    <row r="925806" spans="6:6" x14ac:dyDescent="0.25">
      <c r="F925806" s="195"/>
    </row>
    <row r="925807" spans="6:6" x14ac:dyDescent="0.25">
      <c r="F925807" s="195"/>
    </row>
    <row r="925808" spans="6:6" x14ac:dyDescent="0.25">
      <c r="F925808" s="195"/>
    </row>
    <row r="925809" spans="6:6" x14ac:dyDescent="0.25">
      <c r="F925809" s="195"/>
    </row>
    <row r="925810" spans="6:6" x14ac:dyDescent="0.25">
      <c r="F925810" s="195"/>
    </row>
    <row r="925811" spans="6:6" x14ac:dyDescent="0.25">
      <c r="F925811" s="195"/>
    </row>
    <row r="925812" spans="6:6" x14ac:dyDescent="0.25">
      <c r="F925812" s="195"/>
    </row>
    <row r="925813" spans="6:6" x14ac:dyDescent="0.25">
      <c r="F925813" s="195"/>
    </row>
    <row r="925814" spans="6:6" x14ac:dyDescent="0.25">
      <c r="F925814" s="195"/>
    </row>
    <row r="925815" spans="6:6" x14ac:dyDescent="0.25">
      <c r="F925815" s="195"/>
    </row>
    <row r="925816" spans="6:6" x14ac:dyDescent="0.25">
      <c r="F925816" s="195"/>
    </row>
    <row r="925817" spans="6:6" x14ac:dyDescent="0.25">
      <c r="F925817" s="195"/>
    </row>
    <row r="925818" spans="6:6" x14ac:dyDescent="0.25">
      <c r="F925818" s="195"/>
    </row>
    <row r="925819" spans="6:6" x14ac:dyDescent="0.25">
      <c r="F925819" s="195"/>
    </row>
    <row r="925820" spans="6:6" x14ac:dyDescent="0.25">
      <c r="F925820" s="195"/>
    </row>
    <row r="925821" spans="6:6" x14ac:dyDescent="0.25">
      <c r="F925821" s="195"/>
    </row>
    <row r="925822" spans="6:6" x14ac:dyDescent="0.25">
      <c r="F925822" s="195"/>
    </row>
    <row r="925823" spans="6:6" x14ac:dyDescent="0.25">
      <c r="F925823" s="195"/>
    </row>
    <row r="925824" spans="6:6" x14ac:dyDescent="0.25">
      <c r="F925824" s="195"/>
    </row>
    <row r="925825" spans="6:6" x14ac:dyDescent="0.25">
      <c r="F925825" s="195"/>
    </row>
    <row r="925826" spans="6:6" x14ac:dyDescent="0.25">
      <c r="F925826" s="195"/>
    </row>
    <row r="925827" spans="6:6" x14ac:dyDescent="0.25">
      <c r="F925827" s="195"/>
    </row>
    <row r="925828" spans="6:6" x14ac:dyDescent="0.25">
      <c r="F925828" s="195"/>
    </row>
    <row r="925829" spans="6:6" x14ac:dyDescent="0.25">
      <c r="F925829" s="195"/>
    </row>
    <row r="925830" spans="6:6" x14ac:dyDescent="0.25">
      <c r="F925830" s="195"/>
    </row>
    <row r="925831" spans="6:6" x14ac:dyDescent="0.25">
      <c r="F925831" s="195"/>
    </row>
    <row r="925832" spans="6:6" x14ac:dyDescent="0.25">
      <c r="F925832" s="195"/>
    </row>
    <row r="925833" spans="6:6" x14ac:dyDescent="0.25">
      <c r="F925833" s="195"/>
    </row>
    <row r="925834" spans="6:6" x14ac:dyDescent="0.25">
      <c r="F925834" s="195"/>
    </row>
    <row r="925835" spans="6:6" x14ac:dyDescent="0.25">
      <c r="F925835" s="195"/>
    </row>
    <row r="925836" spans="6:6" x14ac:dyDescent="0.25">
      <c r="F925836" s="195"/>
    </row>
    <row r="925837" spans="6:6" x14ac:dyDescent="0.25">
      <c r="F925837" s="195"/>
    </row>
    <row r="925838" spans="6:6" x14ac:dyDescent="0.25">
      <c r="F925838" s="195"/>
    </row>
    <row r="925839" spans="6:6" x14ac:dyDescent="0.25">
      <c r="F925839" s="195"/>
    </row>
    <row r="925840" spans="6:6" x14ac:dyDescent="0.25">
      <c r="F925840" s="195"/>
    </row>
    <row r="925841" spans="6:6" x14ac:dyDescent="0.25">
      <c r="F925841" s="195"/>
    </row>
    <row r="925842" spans="6:6" x14ac:dyDescent="0.25">
      <c r="F925842" s="195"/>
    </row>
    <row r="925843" spans="6:6" x14ac:dyDescent="0.25">
      <c r="F925843" s="195"/>
    </row>
    <row r="925844" spans="6:6" x14ac:dyDescent="0.25">
      <c r="F925844" s="195"/>
    </row>
    <row r="925845" spans="6:6" x14ac:dyDescent="0.25">
      <c r="F925845" s="195"/>
    </row>
    <row r="925846" spans="6:6" x14ac:dyDescent="0.25">
      <c r="F925846" s="195"/>
    </row>
    <row r="925847" spans="6:6" x14ac:dyDescent="0.25">
      <c r="F925847" s="195"/>
    </row>
    <row r="925848" spans="6:6" x14ac:dyDescent="0.25">
      <c r="F925848" s="195"/>
    </row>
    <row r="925849" spans="6:6" x14ac:dyDescent="0.25">
      <c r="F925849" s="195"/>
    </row>
    <row r="925850" spans="6:6" x14ac:dyDescent="0.25">
      <c r="F925850" s="195"/>
    </row>
    <row r="925851" spans="6:6" x14ac:dyDescent="0.25">
      <c r="F925851" s="195"/>
    </row>
    <row r="925852" spans="6:6" x14ac:dyDescent="0.25">
      <c r="F925852" s="195"/>
    </row>
    <row r="925853" spans="6:6" x14ac:dyDescent="0.25">
      <c r="F925853" s="195"/>
    </row>
    <row r="925854" spans="6:6" x14ac:dyDescent="0.25">
      <c r="F925854" s="195"/>
    </row>
    <row r="925855" spans="6:6" x14ac:dyDescent="0.25">
      <c r="F925855" s="195"/>
    </row>
    <row r="925856" spans="6:6" x14ac:dyDescent="0.25">
      <c r="F925856" s="195"/>
    </row>
    <row r="925857" spans="6:6" x14ac:dyDescent="0.25">
      <c r="F925857" s="195"/>
    </row>
    <row r="925858" spans="6:6" x14ac:dyDescent="0.25">
      <c r="F925858" s="195"/>
    </row>
    <row r="925859" spans="6:6" x14ac:dyDescent="0.25">
      <c r="F925859" s="195"/>
    </row>
    <row r="925860" spans="6:6" x14ac:dyDescent="0.25">
      <c r="F925860" s="195"/>
    </row>
    <row r="925861" spans="6:6" x14ac:dyDescent="0.25">
      <c r="F925861" s="195"/>
    </row>
    <row r="925862" spans="6:6" x14ac:dyDescent="0.25">
      <c r="F925862" s="195"/>
    </row>
    <row r="925863" spans="6:6" x14ac:dyDescent="0.25">
      <c r="F925863" s="195"/>
    </row>
    <row r="925864" spans="6:6" x14ac:dyDescent="0.25">
      <c r="F925864" s="195"/>
    </row>
    <row r="925865" spans="6:6" x14ac:dyDescent="0.25">
      <c r="F925865" s="195"/>
    </row>
    <row r="925866" spans="6:6" x14ac:dyDescent="0.25">
      <c r="F925866" s="195"/>
    </row>
    <row r="925867" spans="6:6" x14ac:dyDescent="0.25">
      <c r="F925867" s="195"/>
    </row>
    <row r="925868" spans="6:6" x14ac:dyDescent="0.25">
      <c r="F925868" s="195"/>
    </row>
    <row r="925869" spans="6:6" x14ac:dyDescent="0.25">
      <c r="F925869" s="195"/>
    </row>
    <row r="925870" spans="6:6" x14ac:dyDescent="0.25">
      <c r="F925870" s="195"/>
    </row>
    <row r="925871" spans="6:6" x14ac:dyDescent="0.25">
      <c r="F925871" s="195"/>
    </row>
    <row r="925872" spans="6:6" x14ac:dyDescent="0.25">
      <c r="F925872" s="195"/>
    </row>
    <row r="925873" spans="6:6" x14ac:dyDescent="0.25">
      <c r="F925873" s="195"/>
    </row>
    <row r="925874" spans="6:6" x14ac:dyDescent="0.25">
      <c r="F925874" s="195"/>
    </row>
    <row r="925875" spans="6:6" x14ac:dyDescent="0.25">
      <c r="F925875" s="195"/>
    </row>
    <row r="925876" spans="6:6" x14ac:dyDescent="0.25">
      <c r="F925876" s="195"/>
    </row>
    <row r="925877" spans="6:6" x14ac:dyDescent="0.25">
      <c r="F925877" s="195"/>
    </row>
    <row r="925878" spans="6:6" x14ac:dyDescent="0.25">
      <c r="F925878" s="195"/>
    </row>
    <row r="925879" spans="6:6" x14ac:dyDescent="0.25">
      <c r="F925879" s="195"/>
    </row>
    <row r="925880" spans="6:6" x14ac:dyDescent="0.25">
      <c r="F925880" s="195"/>
    </row>
    <row r="925881" spans="6:6" x14ac:dyDescent="0.25">
      <c r="F925881" s="195"/>
    </row>
    <row r="925882" spans="6:6" x14ac:dyDescent="0.25">
      <c r="F925882" s="195"/>
    </row>
    <row r="925883" spans="6:6" x14ac:dyDescent="0.25">
      <c r="F925883" s="195"/>
    </row>
    <row r="925884" spans="6:6" x14ac:dyDescent="0.25">
      <c r="F925884" s="195"/>
    </row>
    <row r="925885" spans="6:6" x14ac:dyDescent="0.25">
      <c r="F925885" s="195"/>
    </row>
    <row r="925886" spans="6:6" x14ac:dyDescent="0.25">
      <c r="F925886" s="195"/>
    </row>
    <row r="925887" spans="6:6" x14ac:dyDescent="0.25">
      <c r="F925887" s="195"/>
    </row>
    <row r="925888" spans="6:6" x14ac:dyDescent="0.25">
      <c r="F925888" s="195"/>
    </row>
    <row r="925889" spans="6:6" x14ac:dyDescent="0.25">
      <c r="F925889" s="195"/>
    </row>
    <row r="925890" spans="6:6" x14ac:dyDescent="0.25">
      <c r="F925890" s="195"/>
    </row>
    <row r="925891" spans="6:6" x14ac:dyDescent="0.25">
      <c r="F925891" s="195"/>
    </row>
    <row r="925892" spans="6:6" x14ac:dyDescent="0.25">
      <c r="F925892" s="195"/>
    </row>
    <row r="925893" spans="6:6" x14ac:dyDescent="0.25">
      <c r="F925893" s="195"/>
    </row>
    <row r="925894" spans="6:6" x14ac:dyDescent="0.25">
      <c r="F925894" s="195"/>
    </row>
    <row r="925895" spans="6:6" x14ac:dyDescent="0.25">
      <c r="F925895" s="195"/>
    </row>
    <row r="925896" spans="6:6" x14ac:dyDescent="0.25">
      <c r="F925896" s="195"/>
    </row>
    <row r="925897" spans="6:6" x14ac:dyDescent="0.25">
      <c r="F925897" s="195"/>
    </row>
    <row r="925898" spans="6:6" x14ac:dyDescent="0.25">
      <c r="F925898" s="195"/>
    </row>
    <row r="925899" spans="6:6" x14ac:dyDescent="0.25">
      <c r="F925899" s="195"/>
    </row>
    <row r="925900" spans="6:6" x14ac:dyDescent="0.25">
      <c r="F925900" s="195"/>
    </row>
    <row r="925901" spans="6:6" x14ac:dyDescent="0.25">
      <c r="F925901" s="195"/>
    </row>
    <row r="925902" spans="6:6" x14ac:dyDescent="0.25">
      <c r="F925902" s="195"/>
    </row>
    <row r="925903" spans="6:6" x14ac:dyDescent="0.25">
      <c r="F925903" s="195"/>
    </row>
    <row r="925904" spans="6:6" x14ac:dyDescent="0.25">
      <c r="F925904" s="195"/>
    </row>
    <row r="925905" spans="6:6" x14ac:dyDescent="0.25">
      <c r="F925905" s="195"/>
    </row>
    <row r="925906" spans="6:6" x14ac:dyDescent="0.25">
      <c r="F925906" s="195"/>
    </row>
    <row r="925907" spans="6:6" x14ac:dyDescent="0.25">
      <c r="F925907" s="195"/>
    </row>
    <row r="925908" spans="6:6" x14ac:dyDescent="0.25">
      <c r="F925908" s="195"/>
    </row>
    <row r="925909" spans="6:6" x14ac:dyDescent="0.25">
      <c r="F925909" s="195"/>
    </row>
    <row r="925910" spans="6:6" x14ac:dyDescent="0.25">
      <c r="F925910" s="195"/>
    </row>
    <row r="925911" spans="6:6" x14ac:dyDescent="0.25">
      <c r="F925911" s="195"/>
    </row>
    <row r="925912" spans="6:6" x14ac:dyDescent="0.25">
      <c r="F925912" s="195"/>
    </row>
    <row r="925913" spans="6:6" x14ac:dyDescent="0.25">
      <c r="F925913" s="195"/>
    </row>
    <row r="925914" spans="6:6" x14ac:dyDescent="0.25">
      <c r="F925914" s="195"/>
    </row>
    <row r="925915" spans="6:6" x14ac:dyDescent="0.25">
      <c r="F925915" s="195"/>
    </row>
    <row r="925916" spans="6:6" x14ac:dyDescent="0.25">
      <c r="F925916" s="195"/>
    </row>
    <row r="925917" spans="6:6" x14ac:dyDescent="0.25">
      <c r="F925917" s="195"/>
    </row>
    <row r="925918" spans="6:6" x14ac:dyDescent="0.25">
      <c r="F925918" s="195"/>
    </row>
    <row r="925919" spans="6:6" x14ac:dyDescent="0.25">
      <c r="F925919" s="195"/>
    </row>
    <row r="925920" spans="6:6" x14ac:dyDescent="0.25">
      <c r="F925920" s="195"/>
    </row>
    <row r="925921" spans="6:6" x14ac:dyDescent="0.25">
      <c r="F925921" s="195"/>
    </row>
    <row r="925922" spans="6:6" x14ac:dyDescent="0.25">
      <c r="F925922" s="195"/>
    </row>
    <row r="925923" spans="6:6" x14ac:dyDescent="0.25">
      <c r="F925923" s="195"/>
    </row>
    <row r="925924" spans="6:6" x14ac:dyDescent="0.25">
      <c r="F925924" s="195"/>
    </row>
    <row r="925925" spans="6:6" x14ac:dyDescent="0.25">
      <c r="F925925" s="195"/>
    </row>
    <row r="925926" spans="6:6" x14ac:dyDescent="0.25">
      <c r="F925926" s="195"/>
    </row>
    <row r="925927" spans="6:6" x14ac:dyDescent="0.25">
      <c r="F925927" s="195"/>
    </row>
    <row r="925928" spans="6:6" x14ac:dyDescent="0.25">
      <c r="F925928" s="195"/>
    </row>
    <row r="925929" spans="6:6" x14ac:dyDescent="0.25">
      <c r="F925929" s="195"/>
    </row>
    <row r="925930" spans="6:6" x14ac:dyDescent="0.25">
      <c r="F925930" s="195"/>
    </row>
    <row r="925931" spans="6:6" x14ac:dyDescent="0.25">
      <c r="F925931" s="195"/>
    </row>
    <row r="925932" spans="6:6" x14ac:dyDescent="0.25">
      <c r="F925932" s="195"/>
    </row>
    <row r="925933" spans="6:6" x14ac:dyDescent="0.25">
      <c r="F925933" s="195"/>
    </row>
    <row r="925934" spans="6:6" x14ac:dyDescent="0.25">
      <c r="F925934" s="195"/>
    </row>
    <row r="925935" spans="6:6" x14ac:dyDescent="0.25">
      <c r="F925935" s="195"/>
    </row>
    <row r="925936" spans="6:6" x14ac:dyDescent="0.25">
      <c r="F925936" s="195"/>
    </row>
    <row r="925937" spans="6:6" x14ac:dyDescent="0.25">
      <c r="F925937" s="195"/>
    </row>
    <row r="925938" spans="6:6" x14ac:dyDescent="0.25">
      <c r="F925938" s="195"/>
    </row>
    <row r="925939" spans="6:6" x14ac:dyDescent="0.25">
      <c r="F925939" s="195"/>
    </row>
    <row r="925940" spans="6:6" x14ac:dyDescent="0.25">
      <c r="F925940" s="195"/>
    </row>
    <row r="925941" spans="6:6" x14ac:dyDescent="0.25">
      <c r="F925941" s="195"/>
    </row>
    <row r="925942" spans="6:6" x14ac:dyDescent="0.25">
      <c r="F925942" s="195"/>
    </row>
    <row r="925943" spans="6:6" x14ac:dyDescent="0.25">
      <c r="F925943" s="195"/>
    </row>
    <row r="925944" spans="6:6" x14ac:dyDescent="0.25">
      <c r="F925944" s="195"/>
    </row>
    <row r="925945" spans="6:6" x14ac:dyDescent="0.25">
      <c r="F925945" s="195"/>
    </row>
    <row r="925946" spans="6:6" x14ac:dyDescent="0.25">
      <c r="F925946" s="195"/>
    </row>
    <row r="925947" spans="6:6" x14ac:dyDescent="0.25">
      <c r="F925947" s="195"/>
    </row>
    <row r="925948" spans="6:6" x14ac:dyDescent="0.25">
      <c r="F925948" s="195"/>
    </row>
    <row r="925949" spans="6:6" x14ac:dyDescent="0.25">
      <c r="F925949" s="195"/>
    </row>
    <row r="925950" spans="6:6" x14ac:dyDescent="0.25">
      <c r="F925950" s="195"/>
    </row>
    <row r="925951" spans="6:6" x14ac:dyDescent="0.25">
      <c r="F925951" s="195"/>
    </row>
    <row r="925952" spans="6:6" x14ac:dyDescent="0.25">
      <c r="F925952" s="195"/>
    </row>
    <row r="925953" spans="6:6" x14ac:dyDescent="0.25">
      <c r="F925953" s="195"/>
    </row>
    <row r="925954" spans="6:6" x14ac:dyDescent="0.25">
      <c r="F925954" s="195"/>
    </row>
    <row r="925955" spans="6:6" x14ac:dyDescent="0.25">
      <c r="F925955" s="195"/>
    </row>
    <row r="925956" spans="6:6" x14ac:dyDescent="0.25">
      <c r="F925956" s="195"/>
    </row>
    <row r="925957" spans="6:6" x14ac:dyDescent="0.25">
      <c r="F925957" s="195"/>
    </row>
    <row r="925958" spans="6:6" x14ac:dyDescent="0.25">
      <c r="F925958" s="195"/>
    </row>
    <row r="925959" spans="6:6" x14ac:dyDescent="0.25">
      <c r="F925959" s="195"/>
    </row>
    <row r="925960" spans="6:6" x14ac:dyDescent="0.25">
      <c r="F925960" s="195"/>
    </row>
    <row r="925961" spans="6:6" x14ac:dyDescent="0.25">
      <c r="F925961" s="195"/>
    </row>
    <row r="925962" spans="6:6" x14ac:dyDescent="0.25">
      <c r="F925962" s="195"/>
    </row>
    <row r="925963" spans="6:6" x14ac:dyDescent="0.25">
      <c r="F925963" s="195"/>
    </row>
    <row r="925964" spans="6:6" x14ac:dyDescent="0.25">
      <c r="F925964" s="195"/>
    </row>
    <row r="925965" spans="6:6" x14ac:dyDescent="0.25">
      <c r="F925965" s="195"/>
    </row>
    <row r="925966" spans="6:6" x14ac:dyDescent="0.25">
      <c r="F925966" s="195"/>
    </row>
    <row r="925967" spans="6:6" x14ac:dyDescent="0.25">
      <c r="F925967" s="195"/>
    </row>
    <row r="925968" spans="6:6" x14ac:dyDescent="0.25">
      <c r="F925968" s="195"/>
    </row>
    <row r="925969" spans="6:6" x14ac:dyDescent="0.25">
      <c r="F925969" s="195"/>
    </row>
    <row r="925970" spans="6:6" x14ac:dyDescent="0.25">
      <c r="F925970" s="195"/>
    </row>
    <row r="925971" spans="6:6" x14ac:dyDescent="0.25">
      <c r="F925971" s="195"/>
    </row>
    <row r="925972" spans="6:6" x14ac:dyDescent="0.25">
      <c r="F925972" s="195"/>
    </row>
    <row r="925973" spans="6:6" x14ac:dyDescent="0.25">
      <c r="F925973" s="195"/>
    </row>
    <row r="925974" spans="6:6" x14ac:dyDescent="0.25">
      <c r="F925974" s="195"/>
    </row>
    <row r="925975" spans="6:6" x14ac:dyDescent="0.25">
      <c r="F925975" s="195"/>
    </row>
    <row r="925976" spans="6:6" x14ac:dyDescent="0.25">
      <c r="F925976" s="195"/>
    </row>
    <row r="925977" spans="6:6" x14ac:dyDescent="0.25">
      <c r="F925977" s="195"/>
    </row>
    <row r="925978" spans="6:6" x14ac:dyDescent="0.25">
      <c r="F925978" s="195"/>
    </row>
    <row r="925979" spans="6:6" x14ac:dyDescent="0.25">
      <c r="F925979" s="195"/>
    </row>
    <row r="925980" spans="6:6" x14ac:dyDescent="0.25">
      <c r="F925980" s="195"/>
    </row>
    <row r="925981" spans="6:6" x14ac:dyDescent="0.25">
      <c r="F925981" s="195"/>
    </row>
    <row r="925982" spans="6:6" x14ac:dyDescent="0.25">
      <c r="F925982" s="195"/>
    </row>
    <row r="925983" spans="6:6" x14ac:dyDescent="0.25">
      <c r="F925983" s="195"/>
    </row>
    <row r="925984" spans="6:6" x14ac:dyDescent="0.25">
      <c r="F925984" s="195"/>
    </row>
    <row r="925985" spans="6:6" x14ac:dyDescent="0.25">
      <c r="F925985" s="195"/>
    </row>
    <row r="925986" spans="6:6" x14ac:dyDescent="0.25">
      <c r="F925986" s="195"/>
    </row>
    <row r="925987" spans="6:6" x14ac:dyDescent="0.25">
      <c r="F925987" s="195"/>
    </row>
    <row r="925988" spans="6:6" x14ac:dyDescent="0.25">
      <c r="F925988" s="195"/>
    </row>
    <row r="925989" spans="6:6" x14ac:dyDescent="0.25">
      <c r="F925989" s="195"/>
    </row>
    <row r="925990" spans="6:6" x14ac:dyDescent="0.25">
      <c r="F925990" s="195"/>
    </row>
    <row r="925991" spans="6:6" x14ac:dyDescent="0.25">
      <c r="F925991" s="195"/>
    </row>
    <row r="925992" spans="6:6" x14ac:dyDescent="0.25">
      <c r="F925992" s="195"/>
    </row>
    <row r="925993" spans="6:6" x14ac:dyDescent="0.25">
      <c r="F925993" s="195"/>
    </row>
    <row r="925994" spans="6:6" x14ac:dyDescent="0.25">
      <c r="F925994" s="195"/>
    </row>
    <row r="925995" spans="6:6" x14ac:dyDescent="0.25">
      <c r="F925995" s="195"/>
    </row>
    <row r="925996" spans="6:6" x14ac:dyDescent="0.25">
      <c r="F925996" s="195"/>
    </row>
    <row r="925997" spans="6:6" x14ac:dyDescent="0.25">
      <c r="F925997" s="195"/>
    </row>
    <row r="925998" spans="6:6" x14ac:dyDescent="0.25">
      <c r="F925998" s="195"/>
    </row>
    <row r="925999" spans="6:6" x14ac:dyDescent="0.25">
      <c r="F925999" s="195"/>
    </row>
    <row r="926000" spans="6:6" x14ac:dyDescent="0.25">
      <c r="F926000" s="195"/>
    </row>
    <row r="926001" spans="6:6" x14ac:dyDescent="0.25">
      <c r="F926001" s="195"/>
    </row>
    <row r="926002" spans="6:6" x14ac:dyDescent="0.25">
      <c r="F926002" s="195"/>
    </row>
    <row r="926003" spans="6:6" x14ac:dyDescent="0.25">
      <c r="F926003" s="195"/>
    </row>
    <row r="926004" spans="6:6" x14ac:dyDescent="0.25">
      <c r="F926004" s="195"/>
    </row>
    <row r="926005" spans="6:6" x14ac:dyDescent="0.25">
      <c r="F926005" s="195"/>
    </row>
    <row r="926006" spans="6:6" x14ac:dyDescent="0.25">
      <c r="F926006" s="195"/>
    </row>
    <row r="926007" spans="6:6" x14ac:dyDescent="0.25">
      <c r="F926007" s="195"/>
    </row>
    <row r="926008" spans="6:6" x14ac:dyDescent="0.25">
      <c r="F926008" s="195"/>
    </row>
    <row r="926009" spans="6:6" x14ac:dyDescent="0.25">
      <c r="F926009" s="195"/>
    </row>
    <row r="926010" spans="6:6" x14ac:dyDescent="0.25">
      <c r="F926010" s="195"/>
    </row>
    <row r="926011" spans="6:6" x14ac:dyDescent="0.25">
      <c r="F926011" s="195"/>
    </row>
    <row r="926012" spans="6:6" x14ac:dyDescent="0.25">
      <c r="F926012" s="195"/>
    </row>
    <row r="926013" spans="6:6" x14ac:dyDescent="0.25">
      <c r="F926013" s="195"/>
    </row>
    <row r="926014" spans="6:6" x14ac:dyDescent="0.25">
      <c r="F926014" s="195"/>
    </row>
    <row r="926015" spans="6:6" x14ac:dyDescent="0.25">
      <c r="F926015" s="195"/>
    </row>
    <row r="926016" spans="6:6" x14ac:dyDescent="0.25">
      <c r="F926016" s="195"/>
    </row>
    <row r="931134" spans="6:6" x14ac:dyDescent="0.25">
      <c r="F931134" s="195"/>
    </row>
    <row r="931135" spans="6:6" x14ac:dyDescent="0.25">
      <c r="F931135" s="195"/>
    </row>
    <row r="931136" spans="6:6" x14ac:dyDescent="0.25">
      <c r="F931136" s="195"/>
    </row>
    <row r="931137" spans="6:6" x14ac:dyDescent="0.25">
      <c r="F931137" s="195"/>
    </row>
    <row r="931138" spans="6:6" x14ac:dyDescent="0.25">
      <c r="F931138" s="195"/>
    </row>
    <row r="931139" spans="6:6" x14ac:dyDescent="0.25">
      <c r="F931139" s="195"/>
    </row>
    <row r="931140" spans="6:6" x14ac:dyDescent="0.25">
      <c r="F931140" s="195"/>
    </row>
    <row r="931141" spans="6:6" x14ac:dyDescent="0.25">
      <c r="F931141" s="195"/>
    </row>
    <row r="931142" spans="6:6" x14ac:dyDescent="0.25">
      <c r="F931142" s="195"/>
    </row>
    <row r="931143" spans="6:6" x14ac:dyDescent="0.25">
      <c r="F931143" s="195"/>
    </row>
    <row r="931144" spans="6:6" x14ac:dyDescent="0.25">
      <c r="F931144" s="195"/>
    </row>
    <row r="931145" spans="6:6" x14ac:dyDescent="0.25">
      <c r="F931145" s="195"/>
    </row>
    <row r="931146" spans="6:6" x14ac:dyDescent="0.25">
      <c r="F931146" s="195"/>
    </row>
    <row r="931147" spans="6:6" x14ac:dyDescent="0.25">
      <c r="F931147" s="195"/>
    </row>
    <row r="931148" spans="6:6" x14ac:dyDescent="0.25">
      <c r="F931148" s="195"/>
    </row>
    <row r="931149" spans="6:6" x14ac:dyDescent="0.25">
      <c r="F931149" s="195"/>
    </row>
    <row r="931150" spans="6:6" x14ac:dyDescent="0.25">
      <c r="F931150" s="195"/>
    </row>
    <row r="931151" spans="6:6" x14ac:dyDescent="0.25">
      <c r="F931151" s="195"/>
    </row>
    <row r="931152" spans="6:6" x14ac:dyDescent="0.25">
      <c r="F931152" s="195"/>
    </row>
    <row r="931153" spans="6:6" x14ac:dyDescent="0.25">
      <c r="F931153" s="195"/>
    </row>
    <row r="931154" spans="6:6" x14ac:dyDescent="0.25">
      <c r="F931154" s="195"/>
    </row>
    <row r="931155" spans="6:6" x14ac:dyDescent="0.25">
      <c r="F931155" s="195"/>
    </row>
    <row r="931156" spans="6:6" x14ac:dyDescent="0.25">
      <c r="F931156" s="195"/>
    </row>
    <row r="931157" spans="6:6" x14ac:dyDescent="0.25">
      <c r="F931157" s="195"/>
    </row>
    <row r="931158" spans="6:6" x14ac:dyDescent="0.25">
      <c r="F931158" s="195"/>
    </row>
    <row r="931159" spans="6:6" x14ac:dyDescent="0.25">
      <c r="F931159" s="195"/>
    </row>
    <row r="931160" spans="6:6" x14ac:dyDescent="0.25">
      <c r="F931160" s="195"/>
    </row>
    <row r="931161" spans="6:6" x14ac:dyDescent="0.25">
      <c r="F931161" s="195"/>
    </row>
    <row r="931162" spans="6:6" x14ac:dyDescent="0.25">
      <c r="F931162" s="195"/>
    </row>
    <row r="931163" spans="6:6" x14ac:dyDescent="0.25">
      <c r="F931163" s="195"/>
    </row>
    <row r="931164" spans="6:6" x14ac:dyDescent="0.25">
      <c r="F931164" s="195"/>
    </row>
    <row r="931165" spans="6:6" x14ac:dyDescent="0.25">
      <c r="F931165" s="195"/>
    </row>
    <row r="931166" spans="6:6" x14ac:dyDescent="0.25">
      <c r="F931166" s="195"/>
    </row>
    <row r="931167" spans="6:6" x14ac:dyDescent="0.25">
      <c r="F931167" s="195"/>
    </row>
    <row r="931168" spans="6:6" x14ac:dyDescent="0.25">
      <c r="F931168" s="195"/>
    </row>
    <row r="931169" spans="6:6" x14ac:dyDescent="0.25">
      <c r="F931169" s="195"/>
    </row>
    <row r="931170" spans="6:6" x14ac:dyDescent="0.25">
      <c r="F931170" s="195"/>
    </row>
    <row r="931171" spans="6:6" x14ac:dyDescent="0.25">
      <c r="F931171" s="195"/>
    </row>
    <row r="931172" spans="6:6" x14ac:dyDescent="0.25">
      <c r="F931172" s="195"/>
    </row>
    <row r="931173" spans="6:6" x14ac:dyDescent="0.25">
      <c r="F931173" s="195"/>
    </row>
    <row r="931174" spans="6:6" x14ac:dyDescent="0.25">
      <c r="F931174" s="195"/>
    </row>
    <row r="931175" spans="6:6" x14ac:dyDescent="0.25">
      <c r="F931175" s="195"/>
    </row>
    <row r="931176" spans="6:6" x14ac:dyDescent="0.25">
      <c r="F931176" s="195"/>
    </row>
    <row r="931177" spans="6:6" x14ac:dyDescent="0.25">
      <c r="F931177" s="195"/>
    </row>
    <row r="931178" spans="6:6" x14ac:dyDescent="0.25">
      <c r="F931178" s="195"/>
    </row>
    <row r="931179" spans="6:6" x14ac:dyDescent="0.25">
      <c r="F931179" s="195"/>
    </row>
    <row r="931180" spans="6:6" x14ac:dyDescent="0.25">
      <c r="F931180" s="195"/>
    </row>
    <row r="931181" spans="6:6" x14ac:dyDescent="0.25">
      <c r="F931181" s="195"/>
    </row>
    <row r="931182" spans="6:6" x14ac:dyDescent="0.25">
      <c r="F931182" s="195"/>
    </row>
    <row r="931183" spans="6:6" x14ac:dyDescent="0.25">
      <c r="F931183" s="195"/>
    </row>
    <row r="931184" spans="6:6" x14ac:dyDescent="0.25">
      <c r="F931184" s="195"/>
    </row>
    <row r="931185" spans="6:6" x14ac:dyDescent="0.25">
      <c r="F931185" s="195"/>
    </row>
    <row r="931186" spans="6:6" x14ac:dyDescent="0.25">
      <c r="F931186" s="195"/>
    </row>
    <row r="931187" spans="6:6" x14ac:dyDescent="0.25">
      <c r="F931187" s="195"/>
    </row>
    <row r="931188" spans="6:6" x14ac:dyDescent="0.25">
      <c r="F931188" s="195"/>
    </row>
    <row r="931189" spans="6:6" x14ac:dyDescent="0.25">
      <c r="F931189" s="195"/>
    </row>
    <row r="931190" spans="6:6" x14ac:dyDescent="0.25">
      <c r="F931190" s="195"/>
    </row>
    <row r="931191" spans="6:6" x14ac:dyDescent="0.25">
      <c r="F931191" s="195"/>
    </row>
    <row r="931192" spans="6:6" x14ac:dyDescent="0.25">
      <c r="F931192" s="195"/>
    </row>
    <row r="931193" spans="6:6" x14ac:dyDescent="0.25">
      <c r="F931193" s="195"/>
    </row>
    <row r="931194" spans="6:6" x14ac:dyDescent="0.25">
      <c r="F931194" s="195"/>
    </row>
    <row r="931195" spans="6:6" x14ac:dyDescent="0.25">
      <c r="F931195" s="195"/>
    </row>
    <row r="931196" spans="6:6" x14ac:dyDescent="0.25">
      <c r="F931196" s="195"/>
    </row>
    <row r="931197" spans="6:6" x14ac:dyDescent="0.25">
      <c r="F931197" s="195"/>
    </row>
    <row r="931198" spans="6:6" x14ac:dyDescent="0.25">
      <c r="F931198" s="195"/>
    </row>
    <row r="931199" spans="6:6" x14ac:dyDescent="0.25">
      <c r="F931199" s="195"/>
    </row>
    <row r="931200" spans="6:6" x14ac:dyDescent="0.25">
      <c r="F931200" s="195"/>
    </row>
    <row r="931201" spans="6:6" x14ac:dyDescent="0.25">
      <c r="F931201" s="195"/>
    </row>
    <row r="931202" spans="6:6" x14ac:dyDescent="0.25">
      <c r="F931202" s="195"/>
    </row>
    <row r="931203" spans="6:6" x14ac:dyDescent="0.25">
      <c r="F931203" s="195"/>
    </row>
    <row r="931204" spans="6:6" x14ac:dyDescent="0.25">
      <c r="F931204" s="195"/>
    </row>
    <row r="931205" spans="6:6" x14ac:dyDescent="0.25">
      <c r="F931205" s="195"/>
    </row>
    <row r="931206" spans="6:6" x14ac:dyDescent="0.25">
      <c r="F931206" s="195"/>
    </row>
    <row r="931207" spans="6:6" x14ac:dyDescent="0.25">
      <c r="F931207" s="195"/>
    </row>
    <row r="931208" spans="6:6" x14ac:dyDescent="0.25">
      <c r="F931208" s="195"/>
    </row>
    <row r="931209" spans="6:6" x14ac:dyDescent="0.25">
      <c r="F931209" s="195"/>
    </row>
    <row r="931210" spans="6:6" x14ac:dyDescent="0.25">
      <c r="F931210" s="195"/>
    </row>
    <row r="931211" spans="6:6" x14ac:dyDescent="0.25">
      <c r="F931211" s="195"/>
    </row>
    <row r="931212" spans="6:6" x14ac:dyDescent="0.25">
      <c r="F931212" s="195"/>
    </row>
    <row r="931213" spans="6:6" x14ac:dyDescent="0.25">
      <c r="F931213" s="195"/>
    </row>
    <row r="931214" spans="6:6" x14ac:dyDescent="0.25">
      <c r="F931214" s="195"/>
    </row>
    <row r="931215" spans="6:6" x14ac:dyDescent="0.25">
      <c r="F931215" s="195"/>
    </row>
    <row r="931216" spans="6:6" x14ac:dyDescent="0.25">
      <c r="F931216" s="195"/>
    </row>
    <row r="931217" spans="6:6" x14ac:dyDescent="0.25">
      <c r="F931217" s="195"/>
    </row>
    <row r="931218" spans="6:6" x14ac:dyDescent="0.25">
      <c r="F931218" s="195"/>
    </row>
    <row r="931219" spans="6:6" x14ac:dyDescent="0.25">
      <c r="F931219" s="195"/>
    </row>
    <row r="931220" spans="6:6" x14ac:dyDescent="0.25">
      <c r="F931220" s="195"/>
    </row>
    <row r="931221" spans="6:6" x14ac:dyDescent="0.25">
      <c r="F931221" s="195"/>
    </row>
    <row r="931222" spans="6:6" x14ac:dyDescent="0.25">
      <c r="F931222" s="195"/>
    </row>
    <row r="931223" spans="6:6" x14ac:dyDescent="0.25">
      <c r="F931223" s="195"/>
    </row>
    <row r="931224" spans="6:6" x14ac:dyDescent="0.25">
      <c r="F931224" s="195"/>
    </row>
    <row r="931225" spans="6:6" x14ac:dyDescent="0.25">
      <c r="F931225" s="195"/>
    </row>
    <row r="931226" spans="6:6" x14ac:dyDescent="0.25">
      <c r="F931226" s="195"/>
    </row>
    <row r="931227" spans="6:6" x14ac:dyDescent="0.25">
      <c r="F931227" s="195"/>
    </row>
    <row r="931228" spans="6:6" x14ac:dyDescent="0.25">
      <c r="F931228" s="195"/>
    </row>
    <row r="931229" spans="6:6" x14ac:dyDescent="0.25">
      <c r="F931229" s="195"/>
    </row>
    <row r="931230" spans="6:6" x14ac:dyDescent="0.25">
      <c r="F931230" s="195"/>
    </row>
    <row r="931231" spans="6:6" x14ac:dyDescent="0.25">
      <c r="F931231" s="195"/>
    </row>
    <row r="931232" spans="6:6" x14ac:dyDescent="0.25">
      <c r="F931232" s="195"/>
    </row>
    <row r="931233" spans="6:6" x14ac:dyDescent="0.25">
      <c r="F931233" s="195"/>
    </row>
    <row r="931234" spans="6:6" x14ac:dyDescent="0.25">
      <c r="F931234" s="195"/>
    </row>
    <row r="931235" spans="6:6" x14ac:dyDescent="0.25">
      <c r="F931235" s="195"/>
    </row>
    <row r="931236" spans="6:6" x14ac:dyDescent="0.25">
      <c r="F931236" s="195"/>
    </row>
    <row r="931237" spans="6:6" x14ac:dyDescent="0.25">
      <c r="F931237" s="195"/>
    </row>
    <row r="931238" spans="6:6" x14ac:dyDescent="0.25">
      <c r="F931238" s="195"/>
    </row>
    <row r="931239" spans="6:6" x14ac:dyDescent="0.25">
      <c r="F931239" s="195"/>
    </row>
    <row r="931240" spans="6:6" x14ac:dyDescent="0.25">
      <c r="F931240" s="195"/>
    </row>
    <row r="931241" spans="6:6" x14ac:dyDescent="0.25">
      <c r="F931241" s="195"/>
    </row>
    <row r="931242" spans="6:6" x14ac:dyDescent="0.25">
      <c r="F931242" s="195"/>
    </row>
    <row r="931243" spans="6:6" x14ac:dyDescent="0.25">
      <c r="F931243" s="195"/>
    </row>
    <row r="931244" spans="6:6" x14ac:dyDescent="0.25">
      <c r="F931244" s="195"/>
    </row>
    <row r="931245" spans="6:6" x14ac:dyDescent="0.25">
      <c r="F931245" s="195"/>
    </row>
    <row r="931246" spans="6:6" x14ac:dyDescent="0.25">
      <c r="F931246" s="195"/>
    </row>
    <row r="931247" spans="6:6" x14ac:dyDescent="0.25">
      <c r="F931247" s="195"/>
    </row>
    <row r="931248" spans="6:6" x14ac:dyDescent="0.25">
      <c r="F931248" s="195"/>
    </row>
    <row r="931249" spans="6:6" x14ac:dyDescent="0.25">
      <c r="F931249" s="195"/>
    </row>
    <row r="931250" spans="6:6" x14ac:dyDescent="0.25">
      <c r="F931250" s="195"/>
    </row>
    <row r="931251" spans="6:6" x14ac:dyDescent="0.25">
      <c r="F931251" s="195"/>
    </row>
    <row r="931252" spans="6:6" x14ac:dyDescent="0.25">
      <c r="F931252" s="195"/>
    </row>
    <row r="931253" spans="6:6" x14ac:dyDescent="0.25">
      <c r="F931253" s="195"/>
    </row>
    <row r="931254" spans="6:6" x14ac:dyDescent="0.25">
      <c r="F931254" s="195"/>
    </row>
    <row r="931255" spans="6:6" x14ac:dyDescent="0.25">
      <c r="F931255" s="195"/>
    </row>
    <row r="931256" spans="6:6" x14ac:dyDescent="0.25">
      <c r="F931256" s="195"/>
    </row>
    <row r="931257" spans="6:6" x14ac:dyDescent="0.25">
      <c r="F931257" s="195"/>
    </row>
    <row r="931258" spans="6:6" x14ac:dyDescent="0.25">
      <c r="F931258" s="195"/>
    </row>
    <row r="931259" spans="6:6" x14ac:dyDescent="0.25">
      <c r="F931259" s="195"/>
    </row>
    <row r="931260" spans="6:6" x14ac:dyDescent="0.25">
      <c r="F931260" s="195"/>
    </row>
    <row r="931261" spans="6:6" x14ac:dyDescent="0.25">
      <c r="F931261" s="195"/>
    </row>
    <row r="931262" spans="6:6" x14ac:dyDescent="0.25">
      <c r="F931262" s="195"/>
    </row>
    <row r="931263" spans="6:6" x14ac:dyDescent="0.25">
      <c r="F931263" s="195"/>
    </row>
    <row r="931264" spans="6:6" x14ac:dyDescent="0.25">
      <c r="F931264" s="195"/>
    </row>
    <row r="931265" spans="6:6" x14ac:dyDescent="0.25">
      <c r="F931265" s="195"/>
    </row>
    <row r="931266" spans="6:6" x14ac:dyDescent="0.25">
      <c r="F931266" s="195"/>
    </row>
    <row r="931267" spans="6:6" x14ac:dyDescent="0.25">
      <c r="F931267" s="195"/>
    </row>
    <row r="931268" spans="6:6" x14ac:dyDescent="0.25">
      <c r="F931268" s="195"/>
    </row>
    <row r="931269" spans="6:6" x14ac:dyDescent="0.25">
      <c r="F931269" s="195"/>
    </row>
    <row r="931270" spans="6:6" x14ac:dyDescent="0.25">
      <c r="F931270" s="195"/>
    </row>
    <row r="931271" spans="6:6" x14ac:dyDescent="0.25">
      <c r="F931271" s="195"/>
    </row>
    <row r="931272" spans="6:6" x14ac:dyDescent="0.25">
      <c r="F931272" s="195"/>
    </row>
    <row r="931273" spans="6:6" x14ac:dyDescent="0.25">
      <c r="F931273" s="195"/>
    </row>
    <row r="931274" spans="6:6" x14ac:dyDescent="0.25">
      <c r="F931274" s="195"/>
    </row>
    <row r="931275" spans="6:6" x14ac:dyDescent="0.25">
      <c r="F931275" s="195"/>
    </row>
    <row r="931276" spans="6:6" x14ac:dyDescent="0.25">
      <c r="F931276" s="195"/>
    </row>
    <row r="931277" spans="6:6" x14ac:dyDescent="0.25">
      <c r="F931277" s="195"/>
    </row>
    <row r="931278" spans="6:6" x14ac:dyDescent="0.25">
      <c r="F931278" s="195"/>
    </row>
    <row r="931279" spans="6:6" x14ac:dyDescent="0.25">
      <c r="F931279" s="195"/>
    </row>
    <row r="931280" spans="6:6" x14ac:dyDescent="0.25">
      <c r="F931280" s="195"/>
    </row>
    <row r="931281" spans="6:6" x14ac:dyDescent="0.25">
      <c r="F931281" s="195"/>
    </row>
    <row r="931282" spans="6:6" x14ac:dyDescent="0.25">
      <c r="F931282" s="195"/>
    </row>
    <row r="931283" spans="6:6" x14ac:dyDescent="0.25">
      <c r="F931283" s="195"/>
    </row>
    <row r="931284" spans="6:6" x14ac:dyDescent="0.25">
      <c r="F931284" s="195"/>
    </row>
    <row r="931285" spans="6:6" x14ac:dyDescent="0.25">
      <c r="F931285" s="195"/>
    </row>
    <row r="931286" spans="6:6" x14ac:dyDescent="0.25">
      <c r="F931286" s="195"/>
    </row>
    <row r="931287" spans="6:6" x14ac:dyDescent="0.25">
      <c r="F931287" s="195"/>
    </row>
    <row r="931288" spans="6:6" x14ac:dyDescent="0.25">
      <c r="F931288" s="195"/>
    </row>
    <row r="931289" spans="6:6" x14ac:dyDescent="0.25">
      <c r="F931289" s="195"/>
    </row>
    <row r="931290" spans="6:6" x14ac:dyDescent="0.25">
      <c r="F931290" s="195"/>
    </row>
    <row r="931291" spans="6:6" x14ac:dyDescent="0.25">
      <c r="F931291" s="195"/>
    </row>
    <row r="931292" spans="6:6" x14ac:dyDescent="0.25">
      <c r="F931292" s="195"/>
    </row>
    <row r="931293" spans="6:6" x14ac:dyDescent="0.25">
      <c r="F931293" s="195"/>
    </row>
    <row r="931294" spans="6:6" x14ac:dyDescent="0.25">
      <c r="F931294" s="195"/>
    </row>
    <row r="931295" spans="6:6" x14ac:dyDescent="0.25">
      <c r="F931295" s="195"/>
    </row>
    <row r="931296" spans="6:6" x14ac:dyDescent="0.25">
      <c r="F931296" s="195"/>
    </row>
    <row r="931297" spans="6:6" x14ac:dyDescent="0.25">
      <c r="F931297" s="195"/>
    </row>
    <row r="931298" spans="6:6" x14ac:dyDescent="0.25">
      <c r="F931298" s="195"/>
    </row>
    <row r="931299" spans="6:6" x14ac:dyDescent="0.25">
      <c r="F931299" s="195"/>
    </row>
    <row r="931300" spans="6:6" x14ac:dyDescent="0.25">
      <c r="F931300" s="195"/>
    </row>
    <row r="931301" spans="6:6" x14ac:dyDescent="0.25">
      <c r="F931301" s="195"/>
    </row>
    <row r="931302" spans="6:6" x14ac:dyDescent="0.25">
      <c r="F931302" s="195"/>
    </row>
    <row r="931303" spans="6:6" x14ac:dyDescent="0.25">
      <c r="F931303" s="195"/>
    </row>
    <row r="931304" spans="6:6" x14ac:dyDescent="0.25">
      <c r="F931304" s="195"/>
    </row>
    <row r="931305" spans="6:6" x14ac:dyDescent="0.25">
      <c r="F931305" s="195"/>
    </row>
    <row r="931306" spans="6:6" x14ac:dyDescent="0.25">
      <c r="F931306" s="195"/>
    </row>
    <row r="931307" spans="6:6" x14ac:dyDescent="0.25">
      <c r="F931307" s="195"/>
    </row>
    <row r="931308" spans="6:6" x14ac:dyDescent="0.25">
      <c r="F931308" s="195"/>
    </row>
    <row r="931309" spans="6:6" x14ac:dyDescent="0.25">
      <c r="F931309" s="195"/>
    </row>
    <row r="931310" spans="6:6" x14ac:dyDescent="0.25">
      <c r="F931310" s="195"/>
    </row>
    <row r="931311" spans="6:6" x14ac:dyDescent="0.25">
      <c r="F931311" s="195"/>
    </row>
    <row r="931312" spans="6:6" x14ac:dyDescent="0.25">
      <c r="F931312" s="195"/>
    </row>
    <row r="931313" spans="6:6" x14ac:dyDescent="0.25">
      <c r="F931313" s="195"/>
    </row>
    <row r="931314" spans="6:6" x14ac:dyDescent="0.25">
      <c r="F931314" s="195"/>
    </row>
    <row r="931315" spans="6:6" x14ac:dyDescent="0.25">
      <c r="F931315" s="195"/>
    </row>
    <row r="931316" spans="6:6" x14ac:dyDescent="0.25">
      <c r="F931316" s="195"/>
    </row>
    <row r="931317" spans="6:6" x14ac:dyDescent="0.25">
      <c r="F931317" s="195"/>
    </row>
    <row r="931318" spans="6:6" x14ac:dyDescent="0.25">
      <c r="F931318" s="195"/>
    </row>
    <row r="931319" spans="6:6" x14ac:dyDescent="0.25">
      <c r="F931319" s="195"/>
    </row>
    <row r="931320" spans="6:6" x14ac:dyDescent="0.25">
      <c r="F931320" s="195"/>
    </row>
    <row r="931321" spans="6:6" x14ac:dyDescent="0.25">
      <c r="F931321" s="195"/>
    </row>
    <row r="931322" spans="6:6" x14ac:dyDescent="0.25">
      <c r="F931322" s="195"/>
    </row>
    <row r="931323" spans="6:6" x14ac:dyDescent="0.25">
      <c r="F931323" s="195"/>
    </row>
    <row r="931324" spans="6:6" x14ac:dyDescent="0.25">
      <c r="F931324" s="195"/>
    </row>
    <row r="931325" spans="6:6" x14ac:dyDescent="0.25">
      <c r="F931325" s="195"/>
    </row>
    <row r="931326" spans="6:6" x14ac:dyDescent="0.25">
      <c r="F931326" s="195"/>
    </row>
    <row r="931327" spans="6:6" x14ac:dyDescent="0.25">
      <c r="F931327" s="195"/>
    </row>
    <row r="931328" spans="6:6" x14ac:dyDescent="0.25">
      <c r="F931328" s="195"/>
    </row>
    <row r="931329" spans="6:6" x14ac:dyDescent="0.25">
      <c r="F931329" s="195"/>
    </row>
    <row r="931330" spans="6:6" x14ac:dyDescent="0.25">
      <c r="F931330" s="195"/>
    </row>
    <row r="931331" spans="6:6" x14ac:dyDescent="0.25">
      <c r="F931331" s="195"/>
    </row>
    <row r="931332" spans="6:6" x14ac:dyDescent="0.25">
      <c r="F931332" s="195"/>
    </row>
    <row r="931333" spans="6:6" x14ac:dyDescent="0.25">
      <c r="F931333" s="195"/>
    </row>
    <row r="931334" spans="6:6" x14ac:dyDescent="0.25">
      <c r="F931334" s="195"/>
    </row>
    <row r="931335" spans="6:6" x14ac:dyDescent="0.25">
      <c r="F931335" s="195"/>
    </row>
    <row r="931336" spans="6:6" x14ac:dyDescent="0.25">
      <c r="F931336" s="195"/>
    </row>
    <row r="931337" spans="6:6" x14ac:dyDescent="0.25">
      <c r="F931337" s="195"/>
    </row>
    <row r="931338" spans="6:6" x14ac:dyDescent="0.25">
      <c r="F931338" s="195"/>
    </row>
    <row r="931339" spans="6:6" x14ac:dyDescent="0.25">
      <c r="F931339" s="195"/>
    </row>
    <row r="931340" spans="6:6" x14ac:dyDescent="0.25">
      <c r="F931340" s="195"/>
    </row>
    <row r="931341" spans="6:6" x14ac:dyDescent="0.25">
      <c r="F931341" s="195"/>
    </row>
    <row r="931342" spans="6:6" x14ac:dyDescent="0.25">
      <c r="F931342" s="195"/>
    </row>
    <row r="931343" spans="6:6" x14ac:dyDescent="0.25">
      <c r="F931343" s="195"/>
    </row>
    <row r="931344" spans="6:6" x14ac:dyDescent="0.25">
      <c r="F931344" s="195"/>
    </row>
    <row r="931345" spans="6:6" x14ac:dyDescent="0.25">
      <c r="F931345" s="195"/>
    </row>
    <row r="931346" spans="6:6" x14ac:dyDescent="0.25">
      <c r="F931346" s="195"/>
    </row>
    <row r="931347" spans="6:6" x14ac:dyDescent="0.25">
      <c r="F931347" s="195"/>
    </row>
    <row r="931348" spans="6:6" x14ac:dyDescent="0.25">
      <c r="F931348" s="195"/>
    </row>
    <row r="931349" spans="6:6" x14ac:dyDescent="0.25">
      <c r="F931349" s="195"/>
    </row>
    <row r="931350" spans="6:6" x14ac:dyDescent="0.25">
      <c r="F931350" s="195"/>
    </row>
    <row r="931351" spans="6:6" x14ac:dyDescent="0.25">
      <c r="F931351" s="195"/>
    </row>
    <row r="931352" spans="6:6" x14ac:dyDescent="0.25">
      <c r="F931352" s="195"/>
    </row>
    <row r="931353" spans="6:6" x14ac:dyDescent="0.25">
      <c r="F931353" s="195"/>
    </row>
    <row r="931354" spans="6:6" x14ac:dyDescent="0.25">
      <c r="F931354" s="195"/>
    </row>
    <row r="931355" spans="6:6" x14ac:dyDescent="0.25">
      <c r="F931355" s="195"/>
    </row>
    <row r="931356" spans="6:6" x14ac:dyDescent="0.25">
      <c r="F931356" s="195"/>
    </row>
    <row r="931357" spans="6:6" x14ac:dyDescent="0.25">
      <c r="F931357" s="195"/>
    </row>
    <row r="931358" spans="6:6" x14ac:dyDescent="0.25">
      <c r="F931358" s="195"/>
    </row>
    <row r="931359" spans="6:6" x14ac:dyDescent="0.25">
      <c r="F931359" s="195"/>
    </row>
    <row r="931360" spans="6:6" x14ac:dyDescent="0.25">
      <c r="F931360" s="195"/>
    </row>
    <row r="931361" spans="6:6" x14ac:dyDescent="0.25">
      <c r="F931361" s="195"/>
    </row>
    <row r="931362" spans="6:6" x14ac:dyDescent="0.25">
      <c r="F931362" s="195"/>
    </row>
    <row r="931363" spans="6:6" x14ac:dyDescent="0.25">
      <c r="F931363" s="195"/>
    </row>
    <row r="931364" spans="6:6" x14ac:dyDescent="0.25">
      <c r="F931364" s="195"/>
    </row>
    <row r="931365" spans="6:6" x14ac:dyDescent="0.25">
      <c r="F931365" s="195"/>
    </row>
    <row r="931366" spans="6:6" x14ac:dyDescent="0.25">
      <c r="F931366" s="195"/>
    </row>
    <row r="931367" spans="6:6" x14ac:dyDescent="0.25">
      <c r="F931367" s="195"/>
    </row>
    <row r="931368" spans="6:6" x14ac:dyDescent="0.25">
      <c r="F931368" s="195"/>
    </row>
    <row r="931369" spans="6:6" x14ac:dyDescent="0.25">
      <c r="F931369" s="195"/>
    </row>
    <row r="931370" spans="6:6" x14ac:dyDescent="0.25">
      <c r="F931370" s="195"/>
    </row>
    <row r="931371" spans="6:6" x14ac:dyDescent="0.25">
      <c r="F931371" s="195"/>
    </row>
    <row r="931372" spans="6:6" x14ac:dyDescent="0.25">
      <c r="F931372" s="195"/>
    </row>
    <row r="931373" spans="6:6" x14ac:dyDescent="0.25">
      <c r="F931373" s="195"/>
    </row>
    <row r="931374" spans="6:6" x14ac:dyDescent="0.25">
      <c r="F931374" s="195"/>
    </row>
    <row r="931375" spans="6:6" x14ac:dyDescent="0.25">
      <c r="F931375" s="195"/>
    </row>
    <row r="931376" spans="6:6" x14ac:dyDescent="0.25">
      <c r="F931376" s="195"/>
    </row>
    <row r="931377" spans="6:6" x14ac:dyDescent="0.25">
      <c r="F931377" s="195"/>
    </row>
    <row r="931378" spans="6:6" x14ac:dyDescent="0.25">
      <c r="F931378" s="195"/>
    </row>
    <row r="931379" spans="6:6" x14ac:dyDescent="0.25">
      <c r="F931379" s="195"/>
    </row>
    <row r="931380" spans="6:6" x14ac:dyDescent="0.25">
      <c r="F931380" s="195"/>
    </row>
    <row r="931381" spans="6:6" x14ac:dyDescent="0.25">
      <c r="F931381" s="195"/>
    </row>
    <row r="931382" spans="6:6" x14ac:dyDescent="0.25">
      <c r="F931382" s="195"/>
    </row>
    <row r="931383" spans="6:6" x14ac:dyDescent="0.25">
      <c r="F931383" s="195"/>
    </row>
    <row r="931384" spans="6:6" x14ac:dyDescent="0.25">
      <c r="F931384" s="195"/>
    </row>
    <row r="931385" spans="6:6" x14ac:dyDescent="0.25">
      <c r="F931385" s="195"/>
    </row>
    <row r="931386" spans="6:6" x14ac:dyDescent="0.25">
      <c r="F931386" s="195"/>
    </row>
    <row r="931387" spans="6:6" x14ac:dyDescent="0.25">
      <c r="F931387" s="195"/>
    </row>
    <row r="931388" spans="6:6" x14ac:dyDescent="0.25">
      <c r="F931388" s="195"/>
    </row>
    <row r="931389" spans="6:6" x14ac:dyDescent="0.25">
      <c r="F931389" s="195"/>
    </row>
    <row r="931390" spans="6:6" x14ac:dyDescent="0.25">
      <c r="F931390" s="195"/>
    </row>
    <row r="931391" spans="6:6" x14ac:dyDescent="0.25">
      <c r="F931391" s="195"/>
    </row>
    <row r="931392" spans="6:6" x14ac:dyDescent="0.25">
      <c r="F931392" s="195"/>
    </row>
    <row r="931393" spans="6:6" x14ac:dyDescent="0.25">
      <c r="F931393" s="195"/>
    </row>
    <row r="931394" spans="6:6" x14ac:dyDescent="0.25">
      <c r="F931394" s="195"/>
    </row>
    <row r="931395" spans="6:6" x14ac:dyDescent="0.25">
      <c r="F931395" s="195"/>
    </row>
    <row r="931396" spans="6:6" x14ac:dyDescent="0.25">
      <c r="F931396" s="195"/>
    </row>
    <row r="931397" spans="6:6" x14ac:dyDescent="0.25">
      <c r="F931397" s="195"/>
    </row>
    <row r="931398" spans="6:6" x14ac:dyDescent="0.25">
      <c r="F931398" s="195"/>
    </row>
    <row r="931399" spans="6:6" x14ac:dyDescent="0.25">
      <c r="F931399" s="195"/>
    </row>
    <row r="931400" spans="6:6" x14ac:dyDescent="0.25">
      <c r="F931400" s="195"/>
    </row>
    <row r="931401" spans="6:6" x14ac:dyDescent="0.25">
      <c r="F931401" s="195"/>
    </row>
    <row r="931402" spans="6:6" x14ac:dyDescent="0.25">
      <c r="F931402" s="195"/>
    </row>
    <row r="931403" spans="6:6" x14ac:dyDescent="0.25">
      <c r="F931403" s="195"/>
    </row>
    <row r="931404" spans="6:6" x14ac:dyDescent="0.25">
      <c r="F931404" s="195"/>
    </row>
    <row r="931405" spans="6:6" x14ac:dyDescent="0.25">
      <c r="F931405" s="195"/>
    </row>
    <row r="931406" spans="6:6" x14ac:dyDescent="0.25">
      <c r="F931406" s="195"/>
    </row>
    <row r="931407" spans="6:6" x14ac:dyDescent="0.25">
      <c r="F931407" s="195"/>
    </row>
    <row r="931408" spans="6:6" x14ac:dyDescent="0.25">
      <c r="F931408" s="195"/>
    </row>
    <row r="931409" spans="6:6" x14ac:dyDescent="0.25">
      <c r="F931409" s="195"/>
    </row>
    <row r="931410" spans="6:6" x14ac:dyDescent="0.25">
      <c r="F931410" s="195"/>
    </row>
    <row r="931411" spans="6:6" x14ac:dyDescent="0.25">
      <c r="F931411" s="195"/>
    </row>
    <row r="931412" spans="6:6" x14ac:dyDescent="0.25">
      <c r="F931412" s="195"/>
    </row>
    <row r="931413" spans="6:6" x14ac:dyDescent="0.25">
      <c r="F931413" s="195"/>
    </row>
    <row r="931414" spans="6:6" x14ac:dyDescent="0.25">
      <c r="F931414" s="195"/>
    </row>
    <row r="931415" spans="6:6" x14ac:dyDescent="0.25">
      <c r="F931415" s="195"/>
    </row>
    <row r="931416" spans="6:6" x14ac:dyDescent="0.25">
      <c r="F931416" s="195"/>
    </row>
    <row r="931417" spans="6:6" x14ac:dyDescent="0.25">
      <c r="F931417" s="195"/>
    </row>
    <row r="931418" spans="6:6" x14ac:dyDescent="0.25">
      <c r="F931418" s="195"/>
    </row>
    <row r="931419" spans="6:6" x14ac:dyDescent="0.25">
      <c r="F931419" s="195"/>
    </row>
    <row r="931420" spans="6:6" x14ac:dyDescent="0.25">
      <c r="F931420" s="195"/>
    </row>
    <row r="931421" spans="6:6" x14ac:dyDescent="0.25">
      <c r="F931421" s="195"/>
    </row>
    <row r="931422" spans="6:6" x14ac:dyDescent="0.25">
      <c r="F931422" s="195"/>
    </row>
    <row r="931423" spans="6:6" x14ac:dyDescent="0.25">
      <c r="F931423" s="195"/>
    </row>
    <row r="931424" spans="6:6" x14ac:dyDescent="0.25">
      <c r="F931424" s="195"/>
    </row>
    <row r="931425" spans="6:6" x14ac:dyDescent="0.25">
      <c r="F931425" s="195"/>
    </row>
    <row r="931426" spans="6:6" x14ac:dyDescent="0.25">
      <c r="F931426" s="195"/>
    </row>
    <row r="931427" spans="6:6" x14ac:dyDescent="0.25">
      <c r="F931427" s="195"/>
    </row>
    <row r="931428" spans="6:6" x14ac:dyDescent="0.25">
      <c r="F931428" s="195"/>
    </row>
    <row r="931429" spans="6:6" x14ac:dyDescent="0.25">
      <c r="F931429" s="195"/>
    </row>
    <row r="931430" spans="6:6" x14ac:dyDescent="0.25">
      <c r="F931430" s="195"/>
    </row>
    <row r="931431" spans="6:6" x14ac:dyDescent="0.25">
      <c r="F931431" s="195"/>
    </row>
    <row r="931432" spans="6:6" x14ac:dyDescent="0.25">
      <c r="F931432" s="195"/>
    </row>
    <row r="931433" spans="6:6" x14ac:dyDescent="0.25">
      <c r="F931433" s="195"/>
    </row>
    <row r="931434" spans="6:6" x14ac:dyDescent="0.25">
      <c r="F931434" s="195"/>
    </row>
    <row r="931435" spans="6:6" x14ac:dyDescent="0.25">
      <c r="F931435" s="195"/>
    </row>
    <row r="931436" spans="6:6" x14ac:dyDescent="0.25">
      <c r="F931436" s="195"/>
    </row>
    <row r="931437" spans="6:6" x14ac:dyDescent="0.25">
      <c r="F931437" s="195"/>
    </row>
    <row r="931438" spans="6:6" x14ac:dyDescent="0.25">
      <c r="F931438" s="195"/>
    </row>
    <row r="931439" spans="6:6" x14ac:dyDescent="0.25">
      <c r="F931439" s="195"/>
    </row>
    <row r="931440" spans="6:6" x14ac:dyDescent="0.25">
      <c r="F931440" s="195"/>
    </row>
    <row r="931441" spans="6:6" x14ac:dyDescent="0.25">
      <c r="F931441" s="195"/>
    </row>
    <row r="931442" spans="6:6" x14ac:dyDescent="0.25">
      <c r="F931442" s="195"/>
    </row>
    <row r="931443" spans="6:6" x14ac:dyDescent="0.25">
      <c r="F931443" s="195"/>
    </row>
    <row r="931444" spans="6:6" x14ac:dyDescent="0.25">
      <c r="F931444" s="195"/>
    </row>
    <row r="931445" spans="6:6" x14ac:dyDescent="0.25">
      <c r="F931445" s="195"/>
    </row>
    <row r="931446" spans="6:6" x14ac:dyDescent="0.25">
      <c r="F931446" s="195"/>
    </row>
    <row r="931447" spans="6:6" x14ac:dyDescent="0.25">
      <c r="F931447" s="195"/>
    </row>
    <row r="931448" spans="6:6" x14ac:dyDescent="0.25">
      <c r="F931448" s="195"/>
    </row>
    <row r="931449" spans="6:6" x14ac:dyDescent="0.25">
      <c r="F931449" s="195"/>
    </row>
    <row r="931450" spans="6:6" x14ac:dyDescent="0.25">
      <c r="F931450" s="195"/>
    </row>
    <row r="931451" spans="6:6" x14ac:dyDescent="0.25">
      <c r="F931451" s="195"/>
    </row>
    <row r="931452" spans="6:6" x14ac:dyDescent="0.25">
      <c r="F931452" s="195"/>
    </row>
    <row r="931453" spans="6:6" x14ac:dyDescent="0.25">
      <c r="F931453" s="195"/>
    </row>
    <row r="931454" spans="6:6" x14ac:dyDescent="0.25">
      <c r="F931454" s="195"/>
    </row>
    <row r="931455" spans="6:6" x14ac:dyDescent="0.25">
      <c r="F931455" s="195"/>
    </row>
    <row r="931456" spans="6:6" x14ac:dyDescent="0.25">
      <c r="F931456" s="195"/>
    </row>
    <row r="931457" spans="6:6" x14ac:dyDescent="0.25">
      <c r="F931457" s="195"/>
    </row>
    <row r="931458" spans="6:6" x14ac:dyDescent="0.25">
      <c r="F931458" s="195"/>
    </row>
    <row r="931459" spans="6:6" x14ac:dyDescent="0.25">
      <c r="F931459" s="195"/>
    </row>
    <row r="931460" spans="6:6" x14ac:dyDescent="0.25">
      <c r="F931460" s="195"/>
    </row>
    <row r="931461" spans="6:6" x14ac:dyDescent="0.25">
      <c r="F931461" s="195"/>
    </row>
    <row r="931462" spans="6:6" x14ac:dyDescent="0.25">
      <c r="F931462" s="195"/>
    </row>
    <row r="931463" spans="6:6" x14ac:dyDescent="0.25">
      <c r="F931463" s="195"/>
    </row>
    <row r="931464" spans="6:6" x14ac:dyDescent="0.25">
      <c r="F931464" s="195"/>
    </row>
    <row r="931465" spans="6:6" x14ac:dyDescent="0.25">
      <c r="F931465" s="195"/>
    </row>
    <row r="931466" spans="6:6" x14ac:dyDescent="0.25">
      <c r="F931466" s="195"/>
    </row>
    <row r="931467" spans="6:6" x14ac:dyDescent="0.25">
      <c r="F931467" s="195"/>
    </row>
    <row r="931468" spans="6:6" x14ac:dyDescent="0.25">
      <c r="F931468" s="195"/>
    </row>
    <row r="931469" spans="6:6" x14ac:dyDescent="0.25">
      <c r="F931469" s="195"/>
    </row>
    <row r="931470" spans="6:6" x14ac:dyDescent="0.25">
      <c r="F931470" s="195"/>
    </row>
    <row r="931471" spans="6:6" x14ac:dyDescent="0.25">
      <c r="F931471" s="195"/>
    </row>
    <row r="931472" spans="6:6" x14ac:dyDescent="0.25">
      <c r="F931472" s="195"/>
    </row>
    <row r="931473" spans="6:6" x14ac:dyDescent="0.25">
      <c r="F931473" s="195"/>
    </row>
    <row r="931474" spans="6:6" x14ac:dyDescent="0.25">
      <c r="F931474" s="195"/>
    </row>
    <row r="931475" spans="6:6" x14ac:dyDescent="0.25">
      <c r="F931475" s="195"/>
    </row>
    <row r="931476" spans="6:6" x14ac:dyDescent="0.25">
      <c r="F931476" s="195"/>
    </row>
    <row r="931477" spans="6:6" x14ac:dyDescent="0.25">
      <c r="F931477" s="195"/>
    </row>
    <row r="931478" spans="6:6" x14ac:dyDescent="0.25">
      <c r="F931478" s="195"/>
    </row>
    <row r="931479" spans="6:6" x14ac:dyDescent="0.25">
      <c r="F931479" s="195"/>
    </row>
    <row r="931480" spans="6:6" x14ac:dyDescent="0.25">
      <c r="F931480" s="195"/>
    </row>
    <row r="931481" spans="6:6" x14ac:dyDescent="0.25">
      <c r="F931481" s="195"/>
    </row>
    <row r="931482" spans="6:6" x14ac:dyDescent="0.25">
      <c r="F931482" s="195"/>
    </row>
    <row r="931483" spans="6:6" x14ac:dyDescent="0.25">
      <c r="F931483" s="195"/>
    </row>
    <row r="931484" spans="6:6" x14ac:dyDescent="0.25">
      <c r="F931484" s="195"/>
    </row>
    <row r="931485" spans="6:6" x14ac:dyDescent="0.25">
      <c r="F931485" s="195"/>
    </row>
    <row r="931486" spans="6:6" x14ac:dyDescent="0.25">
      <c r="F931486" s="195"/>
    </row>
    <row r="931487" spans="6:6" x14ac:dyDescent="0.25">
      <c r="F931487" s="195"/>
    </row>
    <row r="931488" spans="6:6" x14ac:dyDescent="0.25">
      <c r="F931488" s="195"/>
    </row>
    <row r="931489" spans="6:6" x14ac:dyDescent="0.25">
      <c r="F931489" s="195"/>
    </row>
    <row r="931490" spans="6:6" x14ac:dyDescent="0.25">
      <c r="F931490" s="195"/>
    </row>
    <row r="931491" spans="6:6" x14ac:dyDescent="0.25">
      <c r="F931491" s="195"/>
    </row>
    <row r="931492" spans="6:6" x14ac:dyDescent="0.25">
      <c r="F931492" s="195"/>
    </row>
    <row r="931493" spans="6:6" x14ac:dyDescent="0.25">
      <c r="F931493" s="195"/>
    </row>
    <row r="931494" spans="6:6" x14ac:dyDescent="0.25">
      <c r="F931494" s="195"/>
    </row>
    <row r="931495" spans="6:6" x14ac:dyDescent="0.25">
      <c r="F931495" s="195"/>
    </row>
    <row r="931496" spans="6:6" x14ac:dyDescent="0.25">
      <c r="F931496" s="195"/>
    </row>
    <row r="931497" spans="6:6" x14ac:dyDescent="0.25">
      <c r="F931497" s="195"/>
    </row>
    <row r="931498" spans="6:6" x14ac:dyDescent="0.25">
      <c r="F931498" s="195"/>
    </row>
    <row r="931499" spans="6:6" x14ac:dyDescent="0.25">
      <c r="F931499" s="195"/>
    </row>
    <row r="931500" spans="6:6" x14ac:dyDescent="0.25">
      <c r="F931500" s="195"/>
    </row>
    <row r="931501" spans="6:6" x14ac:dyDescent="0.25">
      <c r="F931501" s="195"/>
    </row>
    <row r="931502" spans="6:6" x14ac:dyDescent="0.25">
      <c r="F931502" s="195"/>
    </row>
    <row r="931503" spans="6:6" x14ac:dyDescent="0.25">
      <c r="F931503" s="195"/>
    </row>
    <row r="931504" spans="6:6" x14ac:dyDescent="0.25">
      <c r="F931504" s="195"/>
    </row>
    <row r="931505" spans="6:6" x14ac:dyDescent="0.25">
      <c r="F931505" s="195"/>
    </row>
    <row r="931506" spans="6:6" x14ac:dyDescent="0.25">
      <c r="F931506" s="195"/>
    </row>
    <row r="931507" spans="6:6" x14ac:dyDescent="0.25">
      <c r="F931507" s="195"/>
    </row>
    <row r="931508" spans="6:6" x14ac:dyDescent="0.25">
      <c r="F931508" s="195"/>
    </row>
    <row r="931509" spans="6:6" x14ac:dyDescent="0.25">
      <c r="F931509" s="195"/>
    </row>
    <row r="931510" spans="6:6" x14ac:dyDescent="0.25">
      <c r="F931510" s="195"/>
    </row>
    <row r="931511" spans="6:6" x14ac:dyDescent="0.25">
      <c r="F931511" s="195"/>
    </row>
    <row r="931512" spans="6:6" x14ac:dyDescent="0.25">
      <c r="F931512" s="195"/>
    </row>
    <row r="931513" spans="6:6" x14ac:dyDescent="0.25">
      <c r="F931513" s="195"/>
    </row>
    <row r="931514" spans="6:6" x14ac:dyDescent="0.25">
      <c r="F931514" s="195"/>
    </row>
    <row r="931515" spans="6:6" x14ac:dyDescent="0.25">
      <c r="F931515" s="195"/>
    </row>
    <row r="931516" spans="6:6" x14ac:dyDescent="0.25">
      <c r="F931516" s="195"/>
    </row>
    <row r="931517" spans="6:6" x14ac:dyDescent="0.25">
      <c r="F931517" s="195"/>
    </row>
    <row r="931518" spans="6:6" x14ac:dyDescent="0.25">
      <c r="F931518" s="195"/>
    </row>
    <row r="931519" spans="6:6" x14ac:dyDescent="0.25">
      <c r="F931519" s="195"/>
    </row>
    <row r="931520" spans="6:6" x14ac:dyDescent="0.25">
      <c r="F931520" s="195"/>
    </row>
    <row r="931521" spans="6:6" x14ac:dyDescent="0.25">
      <c r="F931521" s="195"/>
    </row>
    <row r="931522" spans="6:6" x14ac:dyDescent="0.25">
      <c r="F931522" s="195"/>
    </row>
    <row r="931523" spans="6:6" x14ac:dyDescent="0.25">
      <c r="F931523" s="195"/>
    </row>
    <row r="931524" spans="6:6" x14ac:dyDescent="0.25">
      <c r="F931524" s="195"/>
    </row>
    <row r="931525" spans="6:6" x14ac:dyDescent="0.25">
      <c r="F931525" s="195"/>
    </row>
    <row r="931526" spans="6:6" x14ac:dyDescent="0.25">
      <c r="F931526" s="195"/>
    </row>
    <row r="931527" spans="6:6" x14ac:dyDescent="0.25">
      <c r="F931527" s="195"/>
    </row>
    <row r="931528" spans="6:6" x14ac:dyDescent="0.25">
      <c r="F931528" s="195"/>
    </row>
    <row r="936646" spans="6:6" x14ac:dyDescent="0.25">
      <c r="F936646" s="195"/>
    </row>
    <row r="936647" spans="6:6" x14ac:dyDescent="0.25">
      <c r="F936647" s="195"/>
    </row>
    <row r="936648" spans="6:6" x14ac:dyDescent="0.25">
      <c r="F936648" s="195"/>
    </row>
    <row r="936649" spans="6:6" x14ac:dyDescent="0.25">
      <c r="F936649" s="195"/>
    </row>
    <row r="936650" spans="6:6" x14ac:dyDescent="0.25">
      <c r="F936650" s="195"/>
    </row>
    <row r="936651" spans="6:6" x14ac:dyDescent="0.25">
      <c r="F936651" s="195"/>
    </row>
    <row r="936652" spans="6:6" x14ac:dyDescent="0.25">
      <c r="F936652" s="195"/>
    </row>
    <row r="936653" spans="6:6" x14ac:dyDescent="0.25">
      <c r="F936653" s="195"/>
    </row>
    <row r="936654" spans="6:6" x14ac:dyDescent="0.25">
      <c r="F936654" s="195"/>
    </row>
    <row r="936655" spans="6:6" x14ac:dyDescent="0.25">
      <c r="F936655" s="195"/>
    </row>
    <row r="936656" spans="6:6" x14ac:dyDescent="0.25">
      <c r="F936656" s="195"/>
    </row>
    <row r="936657" spans="6:6" x14ac:dyDescent="0.25">
      <c r="F936657" s="195"/>
    </row>
    <row r="936658" spans="6:6" x14ac:dyDescent="0.25">
      <c r="F936658" s="195"/>
    </row>
    <row r="936659" spans="6:6" x14ac:dyDescent="0.25">
      <c r="F936659" s="195"/>
    </row>
    <row r="936660" spans="6:6" x14ac:dyDescent="0.25">
      <c r="F936660" s="195"/>
    </row>
    <row r="936661" spans="6:6" x14ac:dyDescent="0.25">
      <c r="F936661" s="195"/>
    </row>
    <row r="936662" spans="6:6" x14ac:dyDescent="0.25">
      <c r="F936662" s="195"/>
    </row>
    <row r="936663" spans="6:6" x14ac:dyDescent="0.25">
      <c r="F936663" s="195"/>
    </row>
    <row r="936664" spans="6:6" x14ac:dyDescent="0.25">
      <c r="F936664" s="195"/>
    </row>
    <row r="936665" spans="6:6" x14ac:dyDescent="0.25">
      <c r="F936665" s="195"/>
    </row>
    <row r="936666" spans="6:6" x14ac:dyDescent="0.25">
      <c r="F936666" s="195"/>
    </row>
    <row r="936667" spans="6:6" x14ac:dyDescent="0.25">
      <c r="F936667" s="195"/>
    </row>
    <row r="936668" spans="6:6" x14ac:dyDescent="0.25">
      <c r="F936668" s="195"/>
    </row>
    <row r="936669" spans="6:6" x14ac:dyDescent="0.25">
      <c r="F936669" s="195"/>
    </row>
    <row r="936670" spans="6:6" x14ac:dyDescent="0.25">
      <c r="F936670" s="195"/>
    </row>
    <row r="936671" spans="6:6" x14ac:dyDescent="0.25">
      <c r="F936671" s="195"/>
    </row>
    <row r="936672" spans="6:6" x14ac:dyDescent="0.25">
      <c r="F936672" s="195"/>
    </row>
    <row r="936673" spans="6:6" x14ac:dyDescent="0.25">
      <c r="F936673" s="195"/>
    </row>
    <row r="936674" spans="6:6" x14ac:dyDescent="0.25">
      <c r="F936674" s="195"/>
    </row>
    <row r="936675" spans="6:6" x14ac:dyDescent="0.25">
      <c r="F936675" s="195"/>
    </row>
    <row r="936676" spans="6:6" x14ac:dyDescent="0.25">
      <c r="F936676" s="195"/>
    </row>
    <row r="936677" spans="6:6" x14ac:dyDescent="0.25">
      <c r="F936677" s="195"/>
    </row>
    <row r="936678" spans="6:6" x14ac:dyDescent="0.25">
      <c r="F936678" s="195"/>
    </row>
    <row r="936679" spans="6:6" x14ac:dyDescent="0.25">
      <c r="F936679" s="195"/>
    </row>
    <row r="936680" spans="6:6" x14ac:dyDescent="0.25">
      <c r="F936680" s="195"/>
    </row>
    <row r="936681" spans="6:6" x14ac:dyDescent="0.25">
      <c r="F936681" s="195"/>
    </row>
    <row r="936682" spans="6:6" x14ac:dyDescent="0.25">
      <c r="F936682" s="195"/>
    </row>
    <row r="936683" spans="6:6" x14ac:dyDescent="0.25">
      <c r="F936683" s="195"/>
    </row>
    <row r="936684" spans="6:6" x14ac:dyDescent="0.25">
      <c r="F936684" s="195"/>
    </row>
    <row r="936685" spans="6:6" x14ac:dyDescent="0.25">
      <c r="F936685" s="195"/>
    </row>
    <row r="936686" spans="6:6" x14ac:dyDescent="0.25">
      <c r="F936686" s="195"/>
    </row>
    <row r="936687" spans="6:6" x14ac:dyDescent="0.25">
      <c r="F936687" s="195"/>
    </row>
    <row r="936688" spans="6:6" x14ac:dyDescent="0.25">
      <c r="F936688" s="195"/>
    </row>
    <row r="936689" spans="6:6" x14ac:dyDescent="0.25">
      <c r="F936689" s="195"/>
    </row>
    <row r="936690" spans="6:6" x14ac:dyDescent="0.25">
      <c r="F936690" s="195"/>
    </row>
    <row r="936691" spans="6:6" x14ac:dyDescent="0.25">
      <c r="F936691" s="195"/>
    </row>
    <row r="936692" spans="6:6" x14ac:dyDescent="0.25">
      <c r="F936692" s="195"/>
    </row>
    <row r="936693" spans="6:6" x14ac:dyDescent="0.25">
      <c r="F936693" s="195"/>
    </row>
    <row r="936694" spans="6:6" x14ac:dyDescent="0.25">
      <c r="F936694" s="195"/>
    </row>
    <row r="936695" spans="6:6" x14ac:dyDescent="0.25">
      <c r="F936695" s="195"/>
    </row>
    <row r="936696" spans="6:6" x14ac:dyDescent="0.25">
      <c r="F936696" s="195"/>
    </row>
    <row r="936697" spans="6:6" x14ac:dyDescent="0.25">
      <c r="F936697" s="195"/>
    </row>
    <row r="936698" spans="6:6" x14ac:dyDescent="0.25">
      <c r="F936698" s="195"/>
    </row>
    <row r="936699" spans="6:6" x14ac:dyDescent="0.25">
      <c r="F936699" s="195"/>
    </row>
    <row r="936700" spans="6:6" x14ac:dyDescent="0.25">
      <c r="F936700" s="195"/>
    </row>
    <row r="936701" spans="6:6" x14ac:dyDescent="0.25">
      <c r="F936701" s="195"/>
    </row>
    <row r="936702" spans="6:6" x14ac:dyDescent="0.25">
      <c r="F936702" s="195"/>
    </row>
    <row r="936703" spans="6:6" x14ac:dyDescent="0.25">
      <c r="F936703" s="195"/>
    </row>
    <row r="936704" spans="6:6" x14ac:dyDescent="0.25">
      <c r="F936704" s="195"/>
    </row>
    <row r="936705" spans="6:6" x14ac:dyDescent="0.25">
      <c r="F936705" s="195"/>
    </row>
    <row r="936706" spans="6:6" x14ac:dyDescent="0.25">
      <c r="F936706" s="195"/>
    </row>
    <row r="936707" spans="6:6" x14ac:dyDescent="0.25">
      <c r="F936707" s="195"/>
    </row>
    <row r="936708" spans="6:6" x14ac:dyDescent="0.25">
      <c r="F936708" s="195"/>
    </row>
    <row r="936709" spans="6:6" x14ac:dyDescent="0.25">
      <c r="F936709" s="195"/>
    </row>
    <row r="936710" spans="6:6" x14ac:dyDescent="0.25">
      <c r="F936710" s="195"/>
    </row>
    <row r="936711" spans="6:6" x14ac:dyDescent="0.25">
      <c r="F936711" s="195"/>
    </row>
    <row r="936712" spans="6:6" x14ac:dyDescent="0.25">
      <c r="F936712" s="195"/>
    </row>
    <row r="936713" spans="6:6" x14ac:dyDescent="0.25">
      <c r="F936713" s="195"/>
    </row>
    <row r="936714" spans="6:6" x14ac:dyDescent="0.25">
      <c r="F936714" s="195"/>
    </row>
    <row r="936715" spans="6:6" x14ac:dyDescent="0.25">
      <c r="F936715" s="195"/>
    </row>
    <row r="936716" spans="6:6" x14ac:dyDescent="0.25">
      <c r="F936716" s="195"/>
    </row>
    <row r="936717" spans="6:6" x14ac:dyDescent="0.25">
      <c r="F936717" s="195"/>
    </row>
    <row r="936718" spans="6:6" x14ac:dyDescent="0.25">
      <c r="F936718" s="195"/>
    </row>
    <row r="936719" spans="6:6" x14ac:dyDescent="0.25">
      <c r="F936719" s="195"/>
    </row>
    <row r="936720" spans="6:6" x14ac:dyDescent="0.25">
      <c r="F936720" s="195"/>
    </row>
    <row r="936721" spans="6:6" x14ac:dyDescent="0.25">
      <c r="F936721" s="195"/>
    </row>
    <row r="936722" spans="6:6" x14ac:dyDescent="0.25">
      <c r="F936722" s="195"/>
    </row>
    <row r="936723" spans="6:6" x14ac:dyDescent="0.25">
      <c r="F936723" s="195"/>
    </row>
    <row r="936724" spans="6:6" x14ac:dyDescent="0.25">
      <c r="F936724" s="195"/>
    </row>
    <row r="936725" spans="6:6" x14ac:dyDescent="0.25">
      <c r="F936725" s="195"/>
    </row>
    <row r="936726" spans="6:6" x14ac:dyDescent="0.25">
      <c r="F936726" s="195"/>
    </row>
    <row r="936727" spans="6:6" x14ac:dyDescent="0.25">
      <c r="F936727" s="195"/>
    </row>
    <row r="936728" spans="6:6" x14ac:dyDescent="0.25">
      <c r="F936728" s="195"/>
    </row>
    <row r="936729" spans="6:6" x14ac:dyDescent="0.25">
      <c r="F936729" s="195"/>
    </row>
    <row r="936730" spans="6:6" x14ac:dyDescent="0.25">
      <c r="F936730" s="195"/>
    </row>
    <row r="936731" spans="6:6" x14ac:dyDescent="0.25">
      <c r="F936731" s="195"/>
    </row>
    <row r="936732" spans="6:6" x14ac:dyDescent="0.25">
      <c r="F936732" s="195"/>
    </row>
    <row r="936733" spans="6:6" x14ac:dyDescent="0.25">
      <c r="F936733" s="195"/>
    </row>
    <row r="936734" spans="6:6" x14ac:dyDescent="0.25">
      <c r="F936734" s="195"/>
    </row>
    <row r="936735" spans="6:6" x14ac:dyDescent="0.25">
      <c r="F936735" s="195"/>
    </row>
    <row r="936736" spans="6:6" x14ac:dyDescent="0.25">
      <c r="F936736" s="195"/>
    </row>
    <row r="936737" spans="6:6" x14ac:dyDescent="0.25">
      <c r="F936737" s="195"/>
    </row>
    <row r="936738" spans="6:6" x14ac:dyDescent="0.25">
      <c r="F936738" s="195"/>
    </row>
    <row r="936739" spans="6:6" x14ac:dyDescent="0.25">
      <c r="F936739" s="195"/>
    </row>
    <row r="936740" spans="6:6" x14ac:dyDescent="0.25">
      <c r="F936740" s="195"/>
    </row>
    <row r="936741" spans="6:6" x14ac:dyDescent="0.25">
      <c r="F936741" s="195"/>
    </row>
    <row r="936742" spans="6:6" x14ac:dyDescent="0.25">
      <c r="F936742" s="195"/>
    </row>
    <row r="936743" spans="6:6" x14ac:dyDescent="0.25">
      <c r="F936743" s="195"/>
    </row>
    <row r="936744" spans="6:6" x14ac:dyDescent="0.25">
      <c r="F936744" s="195"/>
    </row>
    <row r="936745" spans="6:6" x14ac:dyDescent="0.25">
      <c r="F936745" s="195"/>
    </row>
    <row r="936746" spans="6:6" x14ac:dyDescent="0.25">
      <c r="F936746" s="195"/>
    </row>
    <row r="936747" spans="6:6" x14ac:dyDescent="0.25">
      <c r="F936747" s="195"/>
    </row>
    <row r="936748" spans="6:6" x14ac:dyDescent="0.25">
      <c r="F936748" s="195"/>
    </row>
    <row r="936749" spans="6:6" x14ac:dyDescent="0.25">
      <c r="F936749" s="195"/>
    </row>
    <row r="936750" spans="6:6" x14ac:dyDescent="0.25">
      <c r="F936750" s="195"/>
    </row>
    <row r="936751" spans="6:6" x14ac:dyDescent="0.25">
      <c r="F936751" s="195"/>
    </row>
    <row r="936752" spans="6:6" x14ac:dyDescent="0.25">
      <c r="F936752" s="195"/>
    </row>
    <row r="936753" spans="6:6" x14ac:dyDescent="0.25">
      <c r="F936753" s="195"/>
    </row>
    <row r="936754" spans="6:6" x14ac:dyDescent="0.25">
      <c r="F936754" s="195"/>
    </row>
    <row r="936755" spans="6:6" x14ac:dyDescent="0.25">
      <c r="F936755" s="195"/>
    </row>
    <row r="936756" spans="6:6" x14ac:dyDescent="0.25">
      <c r="F936756" s="195"/>
    </row>
    <row r="936757" spans="6:6" x14ac:dyDescent="0.25">
      <c r="F936757" s="195"/>
    </row>
    <row r="936758" spans="6:6" x14ac:dyDescent="0.25">
      <c r="F936758" s="195"/>
    </row>
    <row r="936759" spans="6:6" x14ac:dyDescent="0.25">
      <c r="F936759" s="195"/>
    </row>
    <row r="936760" spans="6:6" x14ac:dyDescent="0.25">
      <c r="F936760" s="195"/>
    </row>
    <row r="936761" spans="6:6" x14ac:dyDescent="0.25">
      <c r="F936761" s="195"/>
    </row>
    <row r="936762" spans="6:6" x14ac:dyDescent="0.25">
      <c r="F936762" s="195"/>
    </row>
    <row r="936763" spans="6:6" x14ac:dyDescent="0.25">
      <c r="F936763" s="195"/>
    </row>
    <row r="936764" spans="6:6" x14ac:dyDescent="0.25">
      <c r="F936764" s="195"/>
    </row>
    <row r="936765" spans="6:6" x14ac:dyDescent="0.25">
      <c r="F936765" s="195"/>
    </row>
    <row r="936766" spans="6:6" x14ac:dyDescent="0.25">
      <c r="F936766" s="195"/>
    </row>
    <row r="936767" spans="6:6" x14ac:dyDescent="0.25">
      <c r="F936767" s="195"/>
    </row>
    <row r="936768" spans="6:6" x14ac:dyDescent="0.25">
      <c r="F936768" s="195"/>
    </row>
    <row r="936769" spans="6:6" x14ac:dyDescent="0.25">
      <c r="F936769" s="195"/>
    </row>
    <row r="936770" spans="6:6" x14ac:dyDescent="0.25">
      <c r="F936770" s="195"/>
    </row>
    <row r="936771" spans="6:6" x14ac:dyDescent="0.25">
      <c r="F936771" s="195"/>
    </row>
    <row r="936772" spans="6:6" x14ac:dyDescent="0.25">
      <c r="F936772" s="195"/>
    </row>
    <row r="936773" spans="6:6" x14ac:dyDescent="0.25">
      <c r="F936773" s="195"/>
    </row>
    <row r="936774" spans="6:6" x14ac:dyDescent="0.25">
      <c r="F936774" s="195"/>
    </row>
    <row r="936775" spans="6:6" x14ac:dyDescent="0.25">
      <c r="F936775" s="195"/>
    </row>
    <row r="936776" spans="6:6" x14ac:dyDescent="0.25">
      <c r="F936776" s="195"/>
    </row>
    <row r="936777" spans="6:6" x14ac:dyDescent="0.25">
      <c r="F936777" s="195"/>
    </row>
    <row r="936778" spans="6:6" x14ac:dyDescent="0.25">
      <c r="F936778" s="195"/>
    </row>
    <row r="936779" spans="6:6" x14ac:dyDescent="0.25">
      <c r="F936779" s="195"/>
    </row>
    <row r="936780" spans="6:6" x14ac:dyDescent="0.25">
      <c r="F936780" s="195"/>
    </row>
    <row r="936781" spans="6:6" x14ac:dyDescent="0.25">
      <c r="F936781" s="195"/>
    </row>
    <row r="936782" spans="6:6" x14ac:dyDescent="0.25">
      <c r="F936782" s="195"/>
    </row>
    <row r="936783" spans="6:6" x14ac:dyDescent="0.25">
      <c r="F936783" s="195"/>
    </row>
    <row r="936784" spans="6:6" x14ac:dyDescent="0.25">
      <c r="F936784" s="195"/>
    </row>
    <row r="936785" spans="6:6" x14ac:dyDescent="0.25">
      <c r="F936785" s="195"/>
    </row>
    <row r="936786" spans="6:6" x14ac:dyDescent="0.25">
      <c r="F936786" s="195"/>
    </row>
    <row r="936787" spans="6:6" x14ac:dyDescent="0.25">
      <c r="F936787" s="195"/>
    </row>
    <row r="936788" spans="6:6" x14ac:dyDescent="0.25">
      <c r="F936788" s="195"/>
    </row>
    <row r="936789" spans="6:6" x14ac:dyDescent="0.25">
      <c r="F936789" s="195"/>
    </row>
    <row r="936790" spans="6:6" x14ac:dyDescent="0.25">
      <c r="F936790" s="195"/>
    </row>
    <row r="936791" spans="6:6" x14ac:dyDescent="0.25">
      <c r="F936791" s="195"/>
    </row>
    <row r="936792" spans="6:6" x14ac:dyDescent="0.25">
      <c r="F936792" s="195"/>
    </row>
    <row r="936793" spans="6:6" x14ac:dyDescent="0.25">
      <c r="F936793" s="195"/>
    </row>
    <row r="936794" spans="6:6" x14ac:dyDescent="0.25">
      <c r="F936794" s="195"/>
    </row>
    <row r="936795" spans="6:6" x14ac:dyDescent="0.25">
      <c r="F936795" s="195"/>
    </row>
    <row r="936796" spans="6:6" x14ac:dyDescent="0.25">
      <c r="F936796" s="195"/>
    </row>
    <row r="936797" spans="6:6" x14ac:dyDescent="0.25">
      <c r="F936797" s="195"/>
    </row>
    <row r="936798" spans="6:6" x14ac:dyDescent="0.25">
      <c r="F936798" s="195"/>
    </row>
    <row r="936799" spans="6:6" x14ac:dyDescent="0.25">
      <c r="F936799" s="195"/>
    </row>
    <row r="936800" spans="6:6" x14ac:dyDescent="0.25">
      <c r="F936800" s="195"/>
    </row>
    <row r="936801" spans="6:6" x14ac:dyDescent="0.25">
      <c r="F936801" s="195"/>
    </row>
    <row r="936802" spans="6:6" x14ac:dyDescent="0.25">
      <c r="F936802" s="195"/>
    </row>
    <row r="936803" spans="6:6" x14ac:dyDescent="0.25">
      <c r="F936803" s="195"/>
    </row>
    <row r="936804" spans="6:6" x14ac:dyDescent="0.25">
      <c r="F936804" s="195"/>
    </row>
    <row r="936805" spans="6:6" x14ac:dyDescent="0.25">
      <c r="F936805" s="195"/>
    </row>
    <row r="936806" spans="6:6" x14ac:dyDescent="0.25">
      <c r="F936806" s="195"/>
    </row>
    <row r="936807" spans="6:6" x14ac:dyDescent="0.25">
      <c r="F936807" s="195"/>
    </row>
    <row r="936808" spans="6:6" x14ac:dyDescent="0.25">
      <c r="F936808" s="195"/>
    </row>
    <row r="936809" spans="6:6" x14ac:dyDescent="0.25">
      <c r="F936809" s="195"/>
    </row>
    <row r="936810" spans="6:6" x14ac:dyDescent="0.25">
      <c r="F936810" s="195"/>
    </row>
    <row r="936811" spans="6:6" x14ac:dyDescent="0.25">
      <c r="F936811" s="195"/>
    </row>
    <row r="936812" spans="6:6" x14ac:dyDescent="0.25">
      <c r="F936812" s="195"/>
    </row>
    <row r="936813" spans="6:6" x14ac:dyDescent="0.25">
      <c r="F936813" s="195"/>
    </row>
    <row r="936814" spans="6:6" x14ac:dyDescent="0.25">
      <c r="F936814" s="195"/>
    </row>
    <row r="936815" spans="6:6" x14ac:dyDescent="0.25">
      <c r="F936815" s="195"/>
    </row>
    <row r="936816" spans="6:6" x14ac:dyDescent="0.25">
      <c r="F936816" s="195"/>
    </row>
    <row r="936817" spans="6:6" x14ac:dyDescent="0.25">
      <c r="F936817" s="195"/>
    </row>
    <row r="936818" spans="6:6" x14ac:dyDescent="0.25">
      <c r="F936818" s="195"/>
    </row>
    <row r="936819" spans="6:6" x14ac:dyDescent="0.25">
      <c r="F936819" s="195"/>
    </row>
    <row r="936820" spans="6:6" x14ac:dyDescent="0.25">
      <c r="F936820" s="195"/>
    </row>
    <row r="936821" spans="6:6" x14ac:dyDescent="0.25">
      <c r="F936821" s="195"/>
    </row>
    <row r="936822" spans="6:6" x14ac:dyDescent="0.25">
      <c r="F936822" s="195"/>
    </row>
    <row r="936823" spans="6:6" x14ac:dyDescent="0.25">
      <c r="F936823" s="195"/>
    </row>
    <row r="936824" spans="6:6" x14ac:dyDescent="0.25">
      <c r="F936824" s="195"/>
    </row>
    <row r="936825" spans="6:6" x14ac:dyDescent="0.25">
      <c r="F936825" s="195"/>
    </row>
    <row r="936826" spans="6:6" x14ac:dyDescent="0.25">
      <c r="F936826" s="195"/>
    </row>
    <row r="936827" spans="6:6" x14ac:dyDescent="0.25">
      <c r="F936827" s="195"/>
    </row>
    <row r="936828" spans="6:6" x14ac:dyDescent="0.25">
      <c r="F936828" s="195"/>
    </row>
    <row r="936829" spans="6:6" x14ac:dyDescent="0.25">
      <c r="F936829" s="195"/>
    </row>
    <row r="936830" spans="6:6" x14ac:dyDescent="0.25">
      <c r="F936830" s="195"/>
    </row>
    <row r="936831" spans="6:6" x14ac:dyDescent="0.25">
      <c r="F936831" s="195"/>
    </row>
    <row r="936832" spans="6:6" x14ac:dyDescent="0.25">
      <c r="F936832" s="195"/>
    </row>
    <row r="936833" spans="6:6" x14ac:dyDescent="0.25">
      <c r="F936833" s="195"/>
    </row>
    <row r="936834" spans="6:6" x14ac:dyDescent="0.25">
      <c r="F936834" s="195"/>
    </row>
    <row r="936835" spans="6:6" x14ac:dyDescent="0.25">
      <c r="F936835" s="195"/>
    </row>
    <row r="936836" spans="6:6" x14ac:dyDescent="0.25">
      <c r="F936836" s="195"/>
    </row>
    <row r="936837" spans="6:6" x14ac:dyDescent="0.25">
      <c r="F936837" s="195"/>
    </row>
    <row r="936838" spans="6:6" x14ac:dyDescent="0.25">
      <c r="F936838" s="195"/>
    </row>
    <row r="936839" spans="6:6" x14ac:dyDescent="0.25">
      <c r="F936839" s="195"/>
    </row>
    <row r="936840" spans="6:6" x14ac:dyDescent="0.25">
      <c r="F936840" s="195"/>
    </row>
    <row r="936841" spans="6:6" x14ac:dyDescent="0.25">
      <c r="F936841" s="195"/>
    </row>
    <row r="936842" spans="6:6" x14ac:dyDescent="0.25">
      <c r="F936842" s="195"/>
    </row>
    <row r="936843" spans="6:6" x14ac:dyDescent="0.25">
      <c r="F936843" s="195"/>
    </row>
    <row r="936844" spans="6:6" x14ac:dyDescent="0.25">
      <c r="F936844" s="195"/>
    </row>
    <row r="936845" spans="6:6" x14ac:dyDescent="0.25">
      <c r="F936845" s="195"/>
    </row>
    <row r="936846" spans="6:6" x14ac:dyDescent="0.25">
      <c r="F936846" s="195"/>
    </row>
    <row r="936847" spans="6:6" x14ac:dyDescent="0.25">
      <c r="F936847" s="195"/>
    </row>
    <row r="936848" spans="6:6" x14ac:dyDescent="0.25">
      <c r="F936848" s="195"/>
    </row>
    <row r="936849" spans="6:6" x14ac:dyDescent="0.25">
      <c r="F936849" s="195"/>
    </row>
    <row r="936850" spans="6:6" x14ac:dyDescent="0.25">
      <c r="F936850" s="195"/>
    </row>
    <row r="936851" spans="6:6" x14ac:dyDescent="0.25">
      <c r="F936851" s="195"/>
    </row>
    <row r="936852" spans="6:6" x14ac:dyDescent="0.25">
      <c r="F936852" s="195"/>
    </row>
    <row r="936853" spans="6:6" x14ac:dyDescent="0.25">
      <c r="F936853" s="195"/>
    </row>
    <row r="936854" spans="6:6" x14ac:dyDescent="0.25">
      <c r="F936854" s="195"/>
    </row>
    <row r="936855" spans="6:6" x14ac:dyDescent="0.25">
      <c r="F936855" s="195"/>
    </row>
    <row r="936856" spans="6:6" x14ac:dyDescent="0.25">
      <c r="F936856" s="195"/>
    </row>
    <row r="936857" spans="6:6" x14ac:dyDescent="0.25">
      <c r="F936857" s="195"/>
    </row>
    <row r="936858" spans="6:6" x14ac:dyDescent="0.25">
      <c r="F936858" s="195"/>
    </row>
    <row r="936859" spans="6:6" x14ac:dyDescent="0.25">
      <c r="F936859" s="195"/>
    </row>
    <row r="936860" spans="6:6" x14ac:dyDescent="0.25">
      <c r="F936860" s="195"/>
    </row>
    <row r="936861" spans="6:6" x14ac:dyDescent="0.25">
      <c r="F936861" s="195"/>
    </row>
    <row r="936862" spans="6:6" x14ac:dyDescent="0.25">
      <c r="F936862" s="195"/>
    </row>
    <row r="936863" spans="6:6" x14ac:dyDescent="0.25">
      <c r="F936863" s="195"/>
    </row>
    <row r="936864" spans="6:6" x14ac:dyDescent="0.25">
      <c r="F936864" s="195"/>
    </row>
    <row r="936865" spans="6:6" x14ac:dyDescent="0.25">
      <c r="F936865" s="195"/>
    </row>
    <row r="936866" spans="6:6" x14ac:dyDescent="0.25">
      <c r="F936866" s="195"/>
    </row>
    <row r="936867" spans="6:6" x14ac:dyDescent="0.25">
      <c r="F936867" s="195"/>
    </row>
    <row r="936868" spans="6:6" x14ac:dyDescent="0.25">
      <c r="F936868" s="195"/>
    </row>
    <row r="936869" spans="6:6" x14ac:dyDescent="0.25">
      <c r="F936869" s="195"/>
    </row>
    <row r="936870" spans="6:6" x14ac:dyDescent="0.25">
      <c r="F936870" s="195"/>
    </row>
    <row r="936871" spans="6:6" x14ac:dyDescent="0.25">
      <c r="F936871" s="195"/>
    </row>
    <row r="936872" spans="6:6" x14ac:dyDescent="0.25">
      <c r="F936872" s="195"/>
    </row>
    <row r="936873" spans="6:6" x14ac:dyDescent="0.25">
      <c r="F936873" s="195"/>
    </row>
    <row r="936874" spans="6:6" x14ac:dyDescent="0.25">
      <c r="F936874" s="195"/>
    </row>
    <row r="936875" spans="6:6" x14ac:dyDescent="0.25">
      <c r="F936875" s="195"/>
    </row>
    <row r="936876" spans="6:6" x14ac:dyDescent="0.25">
      <c r="F936876" s="195"/>
    </row>
    <row r="936877" spans="6:6" x14ac:dyDescent="0.25">
      <c r="F936877" s="195"/>
    </row>
    <row r="936878" spans="6:6" x14ac:dyDescent="0.25">
      <c r="F936878" s="195"/>
    </row>
    <row r="936879" spans="6:6" x14ac:dyDescent="0.25">
      <c r="F936879" s="195"/>
    </row>
    <row r="936880" spans="6:6" x14ac:dyDescent="0.25">
      <c r="F936880" s="195"/>
    </row>
    <row r="936881" spans="6:6" x14ac:dyDescent="0.25">
      <c r="F936881" s="195"/>
    </row>
    <row r="936882" spans="6:6" x14ac:dyDescent="0.25">
      <c r="F936882" s="195"/>
    </row>
    <row r="936883" spans="6:6" x14ac:dyDescent="0.25">
      <c r="F936883" s="195"/>
    </row>
    <row r="936884" spans="6:6" x14ac:dyDescent="0.25">
      <c r="F936884" s="195"/>
    </row>
    <row r="936885" spans="6:6" x14ac:dyDescent="0.25">
      <c r="F936885" s="195"/>
    </row>
    <row r="936886" spans="6:6" x14ac:dyDescent="0.25">
      <c r="F936886" s="195"/>
    </row>
    <row r="936887" spans="6:6" x14ac:dyDescent="0.25">
      <c r="F936887" s="195"/>
    </row>
    <row r="936888" spans="6:6" x14ac:dyDescent="0.25">
      <c r="F936888" s="195"/>
    </row>
    <row r="936889" spans="6:6" x14ac:dyDescent="0.25">
      <c r="F936889" s="195"/>
    </row>
    <row r="936890" spans="6:6" x14ac:dyDescent="0.25">
      <c r="F936890" s="195"/>
    </row>
    <row r="936891" spans="6:6" x14ac:dyDescent="0.25">
      <c r="F936891" s="195"/>
    </row>
    <row r="936892" spans="6:6" x14ac:dyDescent="0.25">
      <c r="F936892" s="195"/>
    </row>
    <row r="936893" spans="6:6" x14ac:dyDescent="0.25">
      <c r="F936893" s="195"/>
    </row>
    <row r="936894" spans="6:6" x14ac:dyDescent="0.25">
      <c r="F936894" s="195"/>
    </row>
    <row r="936895" spans="6:6" x14ac:dyDescent="0.25">
      <c r="F936895" s="195"/>
    </row>
    <row r="936896" spans="6:6" x14ac:dyDescent="0.25">
      <c r="F936896" s="195"/>
    </row>
    <row r="936897" spans="6:6" x14ac:dyDescent="0.25">
      <c r="F936897" s="195"/>
    </row>
    <row r="936898" spans="6:6" x14ac:dyDescent="0.25">
      <c r="F936898" s="195"/>
    </row>
    <row r="936899" spans="6:6" x14ac:dyDescent="0.25">
      <c r="F936899" s="195"/>
    </row>
    <row r="936900" spans="6:6" x14ac:dyDescent="0.25">
      <c r="F936900" s="195"/>
    </row>
    <row r="936901" spans="6:6" x14ac:dyDescent="0.25">
      <c r="F936901" s="195"/>
    </row>
    <row r="936902" spans="6:6" x14ac:dyDescent="0.25">
      <c r="F936902" s="195"/>
    </row>
    <row r="936903" spans="6:6" x14ac:dyDescent="0.25">
      <c r="F936903" s="195"/>
    </row>
    <row r="936904" spans="6:6" x14ac:dyDescent="0.25">
      <c r="F936904" s="195"/>
    </row>
    <row r="936905" spans="6:6" x14ac:dyDescent="0.25">
      <c r="F936905" s="195"/>
    </row>
    <row r="936906" spans="6:6" x14ac:dyDescent="0.25">
      <c r="F936906" s="195"/>
    </row>
    <row r="936907" spans="6:6" x14ac:dyDescent="0.25">
      <c r="F936907" s="195"/>
    </row>
    <row r="936908" spans="6:6" x14ac:dyDescent="0.25">
      <c r="F936908" s="195"/>
    </row>
    <row r="936909" spans="6:6" x14ac:dyDescent="0.25">
      <c r="F936909" s="195"/>
    </row>
    <row r="936910" spans="6:6" x14ac:dyDescent="0.25">
      <c r="F936910" s="195"/>
    </row>
    <row r="936911" spans="6:6" x14ac:dyDescent="0.25">
      <c r="F936911" s="195"/>
    </row>
    <row r="936912" spans="6:6" x14ac:dyDescent="0.25">
      <c r="F936912" s="195"/>
    </row>
    <row r="936913" spans="6:6" x14ac:dyDescent="0.25">
      <c r="F936913" s="195"/>
    </row>
    <row r="936914" spans="6:6" x14ac:dyDescent="0.25">
      <c r="F936914" s="195"/>
    </row>
    <row r="936915" spans="6:6" x14ac:dyDescent="0.25">
      <c r="F936915" s="195"/>
    </row>
    <row r="936916" spans="6:6" x14ac:dyDescent="0.25">
      <c r="F936916" s="195"/>
    </row>
    <row r="936917" spans="6:6" x14ac:dyDescent="0.25">
      <c r="F936917" s="195"/>
    </row>
    <row r="936918" spans="6:6" x14ac:dyDescent="0.25">
      <c r="F936918" s="195"/>
    </row>
    <row r="936919" spans="6:6" x14ac:dyDescent="0.25">
      <c r="F936919" s="195"/>
    </row>
    <row r="936920" spans="6:6" x14ac:dyDescent="0.25">
      <c r="F936920" s="195"/>
    </row>
    <row r="936921" spans="6:6" x14ac:dyDescent="0.25">
      <c r="F936921" s="195"/>
    </row>
    <row r="936922" spans="6:6" x14ac:dyDescent="0.25">
      <c r="F936922" s="195"/>
    </row>
    <row r="936923" spans="6:6" x14ac:dyDescent="0.25">
      <c r="F936923" s="195"/>
    </row>
    <row r="936924" spans="6:6" x14ac:dyDescent="0.25">
      <c r="F936924" s="195"/>
    </row>
    <row r="936925" spans="6:6" x14ac:dyDescent="0.25">
      <c r="F936925" s="195"/>
    </row>
    <row r="936926" spans="6:6" x14ac:dyDescent="0.25">
      <c r="F936926" s="195"/>
    </row>
    <row r="936927" spans="6:6" x14ac:dyDescent="0.25">
      <c r="F936927" s="195"/>
    </row>
    <row r="936928" spans="6:6" x14ac:dyDescent="0.25">
      <c r="F936928" s="195"/>
    </row>
    <row r="936929" spans="6:6" x14ac:dyDescent="0.25">
      <c r="F936929" s="195"/>
    </row>
    <row r="936930" spans="6:6" x14ac:dyDescent="0.25">
      <c r="F936930" s="195"/>
    </row>
    <row r="936931" spans="6:6" x14ac:dyDescent="0.25">
      <c r="F936931" s="195"/>
    </row>
    <row r="936932" spans="6:6" x14ac:dyDescent="0.25">
      <c r="F936932" s="195"/>
    </row>
    <row r="936933" spans="6:6" x14ac:dyDescent="0.25">
      <c r="F936933" s="195"/>
    </row>
    <row r="936934" spans="6:6" x14ac:dyDescent="0.25">
      <c r="F936934" s="195"/>
    </row>
    <row r="936935" spans="6:6" x14ac:dyDescent="0.25">
      <c r="F936935" s="195"/>
    </row>
    <row r="936936" spans="6:6" x14ac:dyDescent="0.25">
      <c r="F936936" s="195"/>
    </row>
    <row r="936937" spans="6:6" x14ac:dyDescent="0.25">
      <c r="F936937" s="195"/>
    </row>
    <row r="936938" spans="6:6" x14ac:dyDescent="0.25">
      <c r="F936938" s="195"/>
    </row>
    <row r="936939" spans="6:6" x14ac:dyDescent="0.25">
      <c r="F936939" s="195"/>
    </row>
    <row r="936940" spans="6:6" x14ac:dyDescent="0.25">
      <c r="F936940" s="195"/>
    </row>
    <row r="936941" spans="6:6" x14ac:dyDescent="0.25">
      <c r="F936941" s="195"/>
    </row>
    <row r="936942" spans="6:6" x14ac:dyDescent="0.25">
      <c r="F936942" s="195"/>
    </row>
    <row r="936943" spans="6:6" x14ac:dyDescent="0.25">
      <c r="F936943" s="195"/>
    </row>
    <row r="936944" spans="6:6" x14ac:dyDescent="0.25">
      <c r="F936944" s="195"/>
    </row>
    <row r="936945" spans="6:6" x14ac:dyDescent="0.25">
      <c r="F936945" s="195"/>
    </row>
    <row r="936946" spans="6:6" x14ac:dyDescent="0.25">
      <c r="F936946" s="195"/>
    </row>
    <row r="936947" spans="6:6" x14ac:dyDescent="0.25">
      <c r="F936947" s="195"/>
    </row>
    <row r="936948" spans="6:6" x14ac:dyDescent="0.25">
      <c r="F936948" s="195"/>
    </row>
    <row r="936949" spans="6:6" x14ac:dyDescent="0.25">
      <c r="F936949" s="195"/>
    </row>
    <row r="936950" spans="6:6" x14ac:dyDescent="0.25">
      <c r="F936950" s="195"/>
    </row>
    <row r="936951" spans="6:6" x14ac:dyDescent="0.25">
      <c r="F936951" s="195"/>
    </row>
    <row r="936952" spans="6:6" x14ac:dyDescent="0.25">
      <c r="F936952" s="195"/>
    </row>
    <row r="936953" spans="6:6" x14ac:dyDescent="0.25">
      <c r="F936953" s="195"/>
    </row>
    <row r="936954" spans="6:6" x14ac:dyDescent="0.25">
      <c r="F936954" s="195"/>
    </row>
    <row r="936955" spans="6:6" x14ac:dyDescent="0.25">
      <c r="F936955" s="195"/>
    </row>
    <row r="936956" spans="6:6" x14ac:dyDescent="0.25">
      <c r="F936956" s="195"/>
    </row>
    <row r="936957" spans="6:6" x14ac:dyDescent="0.25">
      <c r="F936957" s="195"/>
    </row>
    <row r="936958" spans="6:6" x14ac:dyDescent="0.25">
      <c r="F936958" s="195"/>
    </row>
    <row r="936959" spans="6:6" x14ac:dyDescent="0.25">
      <c r="F936959" s="195"/>
    </row>
    <row r="936960" spans="6:6" x14ac:dyDescent="0.25">
      <c r="F936960" s="195"/>
    </row>
    <row r="936961" spans="6:6" x14ac:dyDescent="0.25">
      <c r="F936961" s="195"/>
    </row>
    <row r="936962" spans="6:6" x14ac:dyDescent="0.25">
      <c r="F936962" s="195"/>
    </row>
    <row r="936963" spans="6:6" x14ac:dyDescent="0.25">
      <c r="F936963" s="195"/>
    </row>
    <row r="936964" spans="6:6" x14ac:dyDescent="0.25">
      <c r="F936964" s="195"/>
    </row>
    <row r="936965" spans="6:6" x14ac:dyDescent="0.25">
      <c r="F936965" s="195"/>
    </row>
    <row r="936966" spans="6:6" x14ac:dyDescent="0.25">
      <c r="F936966" s="195"/>
    </row>
    <row r="936967" spans="6:6" x14ac:dyDescent="0.25">
      <c r="F936967" s="195"/>
    </row>
    <row r="936968" spans="6:6" x14ac:dyDescent="0.25">
      <c r="F936968" s="195"/>
    </row>
    <row r="936969" spans="6:6" x14ac:dyDescent="0.25">
      <c r="F936969" s="195"/>
    </row>
    <row r="936970" spans="6:6" x14ac:dyDescent="0.25">
      <c r="F936970" s="195"/>
    </row>
    <row r="936971" spans="6:6" x14ac:dyDescent="0.25">
      <c r="F936971" s="195"/>
    </row>
    <row r="936972" spans="6:6" x14ac:dyDescent="0.25">
      <c r="F936972" s="195"/>
    </row>
    <row r="936973" spans="6:6" x14ac:dyDescent="0.25">
      <c r="F936973" s="195"/>
    </row>
    <row r="936974" spans="6:6" x14ac:dyDescent="0.25">
      <c r="F936974" s="195"/>
    </row>
    <row r="936975" spans="6:6" x14ac:dyDescent="0.25">
      <c r="F936975" s="195"/>
    </row>
    <row r="936976" spans="6:6" x14ac:dyDescent="0.25">
      <c r="F936976" s="195"/>
    </row>
    <row r="936977" spans="6:6" x14ac:dyDescent="0.25">
      <c r="F936977" s="195"/>
    </row>
    <row r="936978" spans="6:6" x14ac:dyDescent="0.25">
      <c r="F936978" s="195"/>
    </row>
    <row r="936979" spans="6:6" x14ac:dyDescent="0.25">
      <c r="F936979" s="195"/>
    </row>
    <row r="936980" spans="6:6" x14ac:dyDescent="0.25">
      <c r="F936980" s="195"/>
    </row>
    <row r="936981" spans="6:6" x14ac:dyDescent="0.25">
      <c r="F936981" s="195"/>
    </row>
    <row r="936982" spans="6:6" x14ac:dyDescent="0.25">
      <c r="F936982" s="195"/>
    </row>
    <row r="936983" spans="6:6" x14ac:dyDescent="0.25">
      <c r="F936983" s="195"/>
    </row>
    <row r="936984" spans="6:6" x14ac:dyDescent="0.25">
      <c r="F936984" s="195"/>
    </row>
    <row r="936985" spans="6:6" x14ac:dyDescent="0.25">
      <c r="F936985" s="195"/>
    </row>
    <row r="936986" spans="6:6" x14ac:dyDescent="0.25">
      <c r="F936986" s="195"/>
    </row>
    <row r="936987" spans="6:6" x14ac:dyDescent="0.25">
      <c r="F936987" s="195"/>
    </row>
    <row r="936988" spans="6:6" x14ac:dyDescent="0.25">
      <c r="F936988" s="195"/>
    </row>
    <row r="936989" spans="6:6" x14ac:dyDescent="0.25">
      <c r="F936989" s="195"/>
    </row>
    <row r="936990" spans="6:6" x14ac:dyDescent="0.25">
      <c r="F936990" s="195"/>
    </row>
    <row r="936991" spans="6:6" x14ac:dyDescent="0.25">
      <c r="F936991" s="195"/>
    </row>
    <row r="936992" spans="6:6" x14ac:dyDescent="0.25">
      <c r="F936992" s="195"/>
    </row>
    <row r="936993" spans="6:6" x14ac:dyDescent="0.25">
      <c r="F936993" s="195"/>
    </row>
    <row r="936994" spans="6:6" x14ac:dyDescent="0.25">
      <c r="F936994" s="195"/>
    </row>
    <row r="936995" spans="6:6" x14ac:dyDescent="0.25">
      <c r="F936995" s="195"/>
    </row>
    <row r="936996" spans="6:6" x14ac:dyDescent="0.25">
      <c r="F936996" s="195"/>
    </row>
    <row r="936997" spans="6:6" x14ac:dyDescent="0.25">
      <c r="F936997" s="195"/>
    </row>
    <row r="936998" spans="6:6" x14ac:dyDescent="0.25">
      <c r="F936998" s="195"/>
    </row>
    <row r="936999" spans="6:6" x14ac:dyDescent="0.25">
      <c r="F936999" s="195"/>
    </row>
    <row r="937000" spans="6:6" x14ac:dyDescent="0.25">
      <c r="F937000" s="195"/>
    </row>
    <row r="937001" spans="6:6" x14ac:dyDescent="0.25">
      <c r="F937001" s="195"/>
    </row>
    <row r="937002" spans="6:6" x14ac:dyDescent="0.25">
      <c r="F937002" s="195"/>
    </row>
    <row r="937003" spans="6:6" x14ac:dyDescent="0.25">
      <c r="F937003" s="195"/>
    </row>
    <row r="937004" spans="6:6" x14ac:dyDescent="0.25">
      <c r="F937004" s="195"/>
    </row>
    <row r="937005" spans="6:6" x14ac:dyDescent="0.25">
      <c r="F937005" s="195"/>
    </row>
    <row r="937006" spans="6:6" x14ac:dyDescent="0.25">
      <c r="F937006" s="195"/>
    </row>
    <row r="937007" spans="6:6" x14ac:dyDescent="0.25">
      <c r="F937007" s="195"/>
    </row>
    <row r="937008" spans="6:6" x14ac:dyDescent="0.25">
      <c r="F937008" s="195"/>
    </row>
    <row r="937009" spans="6:6" x14ac:dyDescent="0.25">
      <c r="F937009" s="195"/>
    </row>
    <row r="937010" spans="6:6" x14ac:dyDescent="0.25">
      <c r="F937010" s="195"/>
    </row>
    <row r="937011" spans="6:6" x14ac:dyDescent="0.25">
      <c r="F937011" s="195"/>
    </row>
    <row r="937012" spans="6:6" x14ac:dyDescent="0.25">
      <c r="F937012" s="195"/>
    </row>
    <row r="937013" spans="6:6" x14ac:dyDescent="0.25">
      <c r="F937013" s="195"/>
    </row>
    <row r="937014" spans="6:6" x14ac:dyDescent="0.25">
      <c r="F937014" s="195"/>
    </row>
    <row r="937015" spans="6:6" x14ac:dyDescent="0.25">
      <c r="F937015" s="195"/>
    </row>
    <row r="937016" spans="6:6" x14ac:dyDescent="0.25">
      <c r="F937016" s="195"/>
    </row>
    <row r="937017" spans="6:6" x14ac:dyDescent="0.25">
      <c r="F937017" s="195"/>
    </row>
    <row r="937018" spans="6:6" x14ac:dyDescent="0.25">
      <c r="F937018" s="195"/>
    </row>
    <row r="937019" spans="6:6" x14ac:dyDescent="0.25">
      <c r="F937019" s="195"/>
    </row>
    <row r="937020" spans="6:6" x14ac:dyDescent="0.25">
      <c r="F937020" s="195"/>
    </row>
    <row r="937021" spans="6:6" x14ac:dyDescent="0.25">
      <c r="F937021" s="195"/>
    </row>
    <row r="937022" spans="6:6" x14ac:dyDescent="0.25">
      <c r="F937022" s="195"/>
    </row>
    <row r="937023" spans="6:6" x14ac:dyDescent="0.25">
      <c r="F937023" s="195"/>
    </row>
    <row r="937024" spans="6:6" x14ac:dyDescent="0.25">
      <c r="F937024" s="195"/>
    </row>
    <row r="937025" spans="6:6" x14ac:dyDescent="0.25">
      <c r="F937025" s="195"/>
    </row>
    <row r="937026" spans="6:6" x14ac:dyDescent="0.25">
      <c r="F937026" s="195"/>
    </row>
    <row r="937027" spans="6:6" x14ac:dyDescent="0.25">
      <c r="F937027" s="195"/>
    </row>
    <row r="937028" spans="6:6" x14ac:dyDescent="0.25">
      <c r="F937028" s="195"/>
    </row>
    <row r="937029" spans="6:6" x14ac:dyDescent="0.25">
      <c r="F937029" s="195"/>
    </row>
    <row r="937030" spans="6:6" x14ac:dyDescent="0.25">
      <c r="F937030" s="195"/>
    </row>
    <row r="937031" spans="6:6" x14ac:dyDescent="0.25">
      <c r="F937031" s="195"/>
    </row>
    <row r="937032" spans="6:6" x14ac:dyDescent="0.25">
      <c r="F937032" s="195"/>
    </row>
    <row r="937033" spans="6:6" x14ac:dyDescent="0.25">
      <c r="F937033" s="195"/>
    </row>
    <row r="937034" spans="6:6" x14ac:dyDescent="0.25">
      <c r="F937034" s="195"/>
    </row>
    <row r="937035" spans="6:6" x14ac:dyDescent="0.25">
      <c r="F937035" s="195"/>
    </row>
    <row r="937036" spans="6:6" x14ac:dyDescent="0.25">
      <c r="F937036" s="195"/>
    </row>
    <row r="937037" spans="6:6" x14ac:dyDescent="0.25">
      <c r="F937037" s="195"/>
    </row>
    <row r="937038" spans="6:6" x14ac:dyDescent="0.25">
      <c r="F937038" s="195"/>
    </row>
    <row r="937039" spans="6:6" x14ac:dyDescent="0.25">
      <c r="F937039" s="195"/>
    </row>
    <row r="937040" spans="6:6" x14ac:dyDescent="0.25">
      <c r="F937040" s="195"/>
    </row>
    <row r="942158" spans="6:6" x14ac:dyDescent="0.25">
      <c r="F942158" s="195"/>
    </row>
    <row r="942159" spans="6:6" x14ac:dyDescent="0.25">
      <c r="F942159" s="195"/>
    </row>
    <row r="942160" spans="6:6" x14ac:dyDescent="0.25">
      <c r="F942160" s="195"/>
    </row>
    <row r="942161" spans="6:6" x14ac:dyDescent="0.25">
      <c r="F942161" s="195"/>
    </row>
    <row r="942162" spans="6:6" x14ac:dyDescent="0.25">
      <c r="F942162" s="195"/>
    </row>
    <row r="942163" spans="6:6" x14ac:dyDescent="0.25">
      <c r="F942163" s="195"/>
    </row>
    <row r="942164" spans="6:6" x14ac:dyDescent="0.25">
      <c r="F942164" s="195"/>
    </row>
    <row r="942165" spans="6:6" x14ac:dyDescent="0.25">
      <c r="F942165" s="195"/>
    </row>
    <row r="942166" spans="6:6" x14ac:dyDescent="0.25">
      <c r="F942166" s="195"/>
    </row>
    <row r="942167" spans="6:6" x14ac:dyDescent="0.25">
      <c r="F942167" s="195"/>
    </row>
    <row r="942168" spans="6:6" x14ac:dyDescent="0.25">
      <c r="F942168" s="195"/>
    </row>
    <row r="942169" spans="6:6" x14ac:dyDescent="0.25">
      <c r="F942169" s="195"/>
    </row>
    <row r="942170" spans="6:6" x14ac:dyDescent="0.25">
      <c r="F942170" s="195"/>
    </row>
    <row r="942171" spans="6:6" x14ac:dyDescent="0.25">
      <c r="F942171" s="195"/>
    </row>
    <row r="942172" spans="6:6" x14ac:dyDescent="0.25">
      <c r="F942172" s="195"/>
    </row>
    <row r="942173" spans="6:6" x14ac:dyDescent="0.25">
      <c r="F942173" s="195"/>
    </row>
    <row r="942174" spans="6:6" x14ac:dyDescent="0.25">
      <c r="F942174" s="195"/>
    </row>
    <row r="942175" spans="6:6" x14ac:dyDescent="0.25">
      <c r="F942175" s="195"/>
    </row>
    <row r="942176" spans="6:6" x14ac:dyDescent="0.25">
      <c r="F942176" s="195"/>
    </row>
    <row r="942177" spans="6:6" x14ac:dyDescent="0.25">
      <c r="F942177" s="195"/>
    </row>
    <row r="942178" spans="6:6" x14ac:dyDescent="0.25">
      <c r="F942178" s="195"/>
    </row>
    <row r="942179" spans="6:6" x14ac:dyDescent="0.25">
      <c r="F942179" s="195"/>
    </row>
    <row r="942180" spans="6:6" x14ac:dyDescent="0.25">
      <c r="F942180" s="195"/>
    </row>
    <row r="942181" spans="6:6" x14ac:dyDescent="0.25">
      <c r="F942181" s="195"/>
    </row>
    <row r="942182" spans="6:6" x14ac:dyDescent="0.25">
      <c r="F942182" s="195"/>
    </row>
    <row r="942183" spans="6:6" x14ac:dyDescent="0.25">
      <c r="F942183" s="195"/>
    </row>
    <row r="942184" spans="6:6" x14ac:dyDescent="0.25">
      <c r="F942184" s="195"/>
    </row>
    <row r="942185" spans="6:6" x14ac:dyDescent="0.25">
      <c r="F942185" s="195"/>
    </row>
    <row r="942186" spans="6:6" x14ac:dyDescent="0.25">
      <c r="F942186" s="195"/>
    </row>
    <row r="942187" spans="6:6" x14ac:dyDescent="0.25">
      <c r="F942187" s="195"/>
    </row>
    <row r="942188" spans="6:6" x14ac:dyDescent="0.25">
      <c r="F942188" s="195"/>
    </row>
    <row r="942189" spans="6:6" x14ac:dyDescent="0.25">
      <c r="F942189" s="195"/>
    </row>
    <row r="942190" spans="6:6" x14ac:dyDescent="0.25">
      <c r="F942190" s="195"/>
    </row>
    <row r="942191" spans="6:6" x14ac:dyDescent="0.25">
      <c r="F942191" s="195"/>
    </row>
    <row r="942192" spans="6:6" x14ac:dyDescent="0.25">
      <c r="F942192" s="195"/>
    </row>
    <row r="942193" spans="6:6" x14ac:dyDescent="0.25">
      <c r="F942193" s="195"/>
    </row>
    <row r="942194" spans="6:6" x14ac:dyDescent="0.25">
      <c r="F942194" s="195"/>
    </row>
    <row r="942195" spans="6:6" x14ac:dyDescent="0.25">
      <c r="F942195" s="195"/>
    </row>
    <row r="942196" spans="6:6" x14ac:dyDescent="0.25">
      <c r="F942196" s="195"/>
    </row>
    <row r="942197" spans="6:6" x14ac:dyDescent="0.25">
      <c r="F942197" s="195"/>
    </row>
    <row r="942198" spans="6:6" x14ac:dyDescent="0.25">
      <c r="F942198" s="195"/>
    </row>
    <row r="942199" spans="6:6" x14ac:dyDescent="0.25">
      <c r="F942199" s="195"/>
    </row>
    <row r="942200" spans="6:6" x14ac:dyDescent="0.25">
      <c r="F942200" s="195"/>
    </row>
    <row r="942201" spans="6:6" x14ac:dyDescent="0.25">
      <c r="F942201" s="195"/>
    </row>
    <row r="942202" spans="6:6" x14ac:dyDescent="0.25">
      <c r="F942202" s="195"/>
    </row>
    <row r="942203" spans="6:6" x14ac:dyDescent="0.25">
      <c r="F942203" s="195"/>
    </row>
    <row r="942204" spans="6:6" x14ac:dyDescent="0.25">
      <c r="F942204" s="195"/>
    </row>
    <row r="942205" spans="6:6" x14ac:dyDescent="0.25">
      <c r="F942205" s="195"/>
    </row>
    <row r="942206" spans="6:6" x14ac:dyDescent="0.25">
      <c r="F942206" s="195"/>
    </row>
    <row r="942207" spans="6:6" x14ac:dyDescent="0.25">
      <c r="F942207" s="195"/>
    </row>
    <row r="942208" spans="6:6" x14ac:dyDescent="0.25">
      <c r="F942208" s="195"/>
    </row>
    <row r="942209" spans="6:6" x14ac:dyDescent="0.25">
      <c r="F942209" s="195"/>
    </row>
    <row r="942210" spans="6:6" x14ac:dyDescent="0.25">
      <c r="F942210" s="195"/>
    </row>
    <row r="942211" spans="6:6" x14ac:dyDescent="0.25">
      <c r="F942211" s="195"/>
    </row>
    <row r="942212" spans="6:6" x14ac:dyDescent="0.25">
      <c r="F942212" s="195"/>
    </row>
    <row r="942213" spans="6:6" x14ac:dyDescent="0.25">
      <c r="F942213" s="195"/>
    </row>
    <row r="942214" spans="6:6" x14ac:dyDescent="0.25">
      <c r="F942214" s="195"/>
    </row>
    <row r="942215" spans="6:6" x14ac:dyDescent="0.25">
      <c r="F942215" s="195"/>
    </row>
    <row r="942216" spans="6:6" x14ac:dyDescent="0.25">
      <c r="F942216" s="195"/>
    </row>
    <row r="942217" spans="6:6" x14ac:dyDescent="0.25">
      <c r="F942217" s="195"/>
    </row>
    <row r="942218" spans="6:6" x14ac:dyDescent="0.25">
      <c r="F942218" s="195"/>
    </row>
    <row r="942219" spans="6:6" x14ac:dyDescent="0.25">
      <c r="F942219" s="195"/>
    </row>
    <row r="942220" spans="6:6" x14ac:dyDescent="0.25">
      <c r="F942220" s="195"/>
    </row>
    <row r="942221" spans="6:6" x14ac:dyDescent="0.25">
      <c r="F942221" s="195"/>
    </row>
    <row r="942222" spans="6:6" x14ac:dyDescent="0.25">
      <c r="F942222" s="195"/>
    </row>
    <row r="942223" spans="6:6" x14ac:dyDescent="0.25">
      <c r="F942223" s="195"/>
    </row>
    <row r="942224" spans="6:6" x14ac:dyDescent="0.25">
      <c r="F942224" s="195"/>
    </row>
    <row r="942225" spans="6:6" x14ac:dyDescent="0.25">
      <c r="F942225" s="195"/>
    </row>
    <row r="942226" spans="6:6" x14ac:dyDescent="0.25">
      <c r="F942226" s="195"/>
    </row>
    <row r="942227" spans="6:6" x14ac:dyDescent="0.25">
      <c r="F942227" s="195"/>
    </row>
    <row r="942228" spans="6:6" x14ac:dyDescent="0.25">
      <c r="F942228" s="195"/>
    </row>
    <row r="942229" spans="6:6" x14ac:dyDescent="0.25">
      <c r="F942229" s="195"/>
    </row>
    <row r="942230" spans="6:6" x14ac:dyDescent="0.25">
      <c r="F942230" s="195"/>
    </row>
    <row r="942231" spans="6:6" x14ac:dyDescent="0.25">
      <c r="F942231" s="195"/>
    </row>
    <row r="942232" spans="6:6" x14ac:dyDescent="0.25">
      <c r="F942232" s="195"/>
    </row>
    <row r="942233" spans="6:6" x14ac:dyDescent="0.25">
      <c r="F942233" s="195"/>
    </row>
    <row r="942234" spans="6:6" x14ac:dyDescent="0.25">
      <c r="F942234" s="195"/>
    </row>
    <row r="942235" spans="6:6" x14ac:dyDescent="0.25">
      <c r="F942235" s="195"/>
    </row>
    <row r="942236" spans="6:6" x14ac:dyDescent="0.25">
      <c r="F942236" s="195"/>
    </row>
    <row r="942237" spans="6:6" x14ac:dyDescent="0.25">
      <c r="F942237" s="195"/>
    </row>
    <row r="942238" spans="6:6" x14ac:dyDescent="0.25">
      <c r="F942238" s="195"/>
    </row>
    <row r="942239" spans="6:6" x14ac:dyDescent="0.25">
      <c r="F942239" s="195"/>
    </row>
    <row r="942240" spans="6:6" x14ac:dyDescent="0.25">
      <c r="F942240" s="195"/>
    </row>
    <row r="942241" spans="6:6" x14ac:dyDescent="0.25">
      <c r="F942241" s="195"/>
    </row>
    <row r="942242" spans="6:6" x14ac:dyDescent="0.25">
      <c r="F942242" s="195"/>
    </row>
    <row r="942243" spans="6:6" x14ac:dyDescent="0.25">
      <c r="F942243" s="195"/>
    </row>
    <row r="942244" spans="6:6" x14ac:dyDescent="0.25">
      <c r="F942244" s="195"/>
    </row>
    <row r="942245" spans="6:6" x14ac:dyDescent="0.25">
      <c r="F942245" s="195"/>
    </row>
    <row r="942246" spans="6:6" x14ac:dyDescent="0.25">
      <c r="F942246" s="195"/>
    </row>
    <row r="942247" spans="6:6" x14ac:dyDescent="0.25">
      <c r="F942247" s="195"/>
    </row>
    <row r="942248" spans="6:6" x14ac:dyDescent="0.25">
      <c r="F942248" s="195"/>
    </row>
    <row r="942249" spans="6:6" x14ac:dyDescent="0.25">
      <c r="F942249" s="195"/>
    </row>
    <row r="942250" spans="6:6" x14ac:dyDescent="0.25">
      <c r="F942250" s="195"/>
    </row>
    <row r="942251" spans="6:6" x14ac:dyDescent="0.25">
      <c r="F942251" s="195"/>
    </row>
    <row r="942252" spans="6:6" x14ac:dyDescent="0.25">
      <c r="F942252" s="195"/>
    </row>
    <row r="942253" spans="6:6" x14ac:dyDescent="0.25">
      <c r="F942253" s="195"/>
    </row>
    <row r="942254" spans="6:6" x14ac:dyDescent="0.25">
      <c r="F942254" s="195"/>
    </row>
    <row r="942255" spans="6:6" x14ac:dyDescent="0.25">
      <c r="F942255" s="195"/>
    </row>
    <row r="942256" spans="6:6" x14ac:dyDescent="0.25">
      <c r="F942256" s="195"/>
    </row>
    <row r="942257" spans="6:6" x14ac:dyDescent="0.25">
      <c r="F942257" s="195"/>
    </row>
    <row r="942258" spans="6:6" x14ac:dyDescent="0.25">
      <c r="F942258" s="195"/>
    </row>
    <row r="942259" spans="6:6" x14ac:dyDescent="0.25">
      <c r="F942259" s="195"/>
    </row>
    <row r="942260" spans="6:6" x14ac:dyDescent="0.25">
      <c r="F942260" s="195"/>
    </row>
    <row r="942261" spans="6:6" x14ac:dyDescent="0.25">
      <c r="F942261" s="195"/>
    </row>
    <row r="942262" spans="6:6" x14ac:dyDescent="0.25">
      <c r="F942262" s="195"/>
    </row>
    <row r="942263" spans="6:6" x14ac:dyDescent="0.25">
      <c r="F942263" s="195"/>
    </row>
    <row r="942264" spans="6:6" x14ac:dyDescent="0.25">
      <c r="F942264" s="195"/>
    </row>
    <row r="942265" spans="6:6" x14ac:dyDescent="0.25">
      <c r="F942265" s="195"/>
    </row>
    <row r="942266" spans="6:6" x14ac:dyDescent="0.25">
      <c r="F942266" s="195"/>
    </row>
    <row r="942267" spans="6:6" x14ac:dyDescent="0.25">
      <c r="F942267" s="195"/>
    </row>
    <row r="942268" spans="6:6" x14ac:dyDescent="0.25">
      <c r="F942268" s="195"/>
    </row>
    <row r="942269" spans="6:6" x14ac:dyDescent="0.25">
      <c r="F942269" s="195"/>
    </row>
    <row r="942270" spans="6:6" x14ac:dyDescent="0.25">
      <c r="F942270" s="195"/>
    </row>
    <row r="942271" spans="6:6" x14ac:dyDescent="0.25">
      <c r="F942271" s="195"/>
    </row>
    <row r="942272" spans="6:6" x14ac:dyDescent="0.25">
      <c r="F942272" s="195"/>
    </row>
    <row r="942273" spans="6:6" x14ac:dyDescent="0.25">
      <c r="F942273" s="195"/>
    </row>
    <row r="942274" spans="6:6" x14ac:dyDescent="0.25">
      <c r="F942274" s="195"/>
    </row>
    <row r="942275" spans="6:6" x14ac:dyDescent="0.25">
      <c r="F942275" s="195"/>
    </row>
    <row r="942276" spans="6:6" x14ac:dyDescent="0.25">
      <c r="F942276" s="195"/>
    </row>
    <row r="942277" spans="6:6" x14ac:dyDescent="0.25">
      <c r="F942277" s="195"/>
    </row>
    <row r="942278" spans="6:6" x14ac:dyDescent="0.25">
      <c r="F942278" s="195"/>
    </row>
    <row r="942279" spans="6:6" x14ac:dyDescent="0.25">
      <c r="F942279" s="195"/>
    </row>
    <row r="942280" spans="6:6" x14ac:dyDescent="0.25">
      <c r="F942280" s="195"/>
    </row>
    <row r="942281" spans="6:6" x14ac:dyDescent="0.25">
      <c r="F942281" s="195"/>
    </row>
    <row r="942282" spans="6:6" x14ac:dyDescent="0.25">
      <c r="F942282" s="195"/>
    </row>
    <row r="942283" spans="6:6" x14ac:dyDescent="0.25">
      <c r="F942283" s="195"/>
    </row>
    <row r="942284" spans="6:6" x14ac:dyDescent="0.25">
      <c r="F942284" s="195"/>
    </row>
    <row r="942285" spans="6:6" x14ac:dyDescent="0.25">
      <c r="F942285" s="195"/>
    </row>
    <row r="942286" spans="6:6" x14ac:dyDescent="0.25">
      <c r="F942286" s="195"/>
    </row>
    <row r="942287" spans="6:6" x14ac:dyDescent="0.25">
      <c r="F942287" s="195"/>
    </row>
    <row r="942288" spans="6:6" x14ac:dyDescent="0.25">
      <c r="F942288" s="195"/>
    </row>
    <row r="942289" spans="6:6" x14ac:dyDescent="0.25">
      <c r="F942289" s="195"/>
    </row>
    <row r="942290" spans="6:6" x14ac:dyDescent="0.25">
      <c r="F942290" s="195"/>
    </row>
    <row r="942291" spans="6:6" x14ac:dyDescent="0.25">
      <c r="F942291" s="195"/>
    </row>
    <row r="942292" spans="6:6" x14ac:dyDescent="0.25">
      <c r="F942292" s="195"/>
    </row>
    <row r="942293" spans="6:6" x14ac:dyDescent="0.25">
      <c r="F942293" s="195"/>
    </row>
    <row r="942294" spans="6:6" x14ac:dyDescent="0.25">
      <c r="F942294" s="195"/>
    </row>
    <row r="942295" spans="6:6" x14ac:dyDescent="0.25">
      <c r="F942295" s="195"/>
    </row>
    <row r="942296" spans="6:6" x14ac:dyDescent="0.25">
      <c r="F942296" s="195"/>
    </row>
    <row r="942297" spans="6:6" x14ac:dyDescent="0.25">
      <c r="F942297" s="195"/>
    </row>
    <row r="942298" spans="6:6" x14ac:dyDescent="0.25">
      <c r="F942298" s="195"/>
    </row>
    <row r="942299" spans="6:6" x14ac:dyDescent="0.25">
      <c r="F942299" s="195"/>
    </row>
    <row r="942300" spans="6:6" x14ac:dyDescent="0.25">
      <c r="F942300" s="195"/>
    </row>
    <row r="942301" spans="6:6" x14ac:dyDescent="0.25">
      <c r="F942301" s="195"/>
    </row>
    <row r="942302" spans="6:6" x14ac:dyDescent="0.25">
      <c r="F942302" s="195"/>
    </row>
    <row r="942303" spans="6:6" x14ac:dyDescent="0.25">
      <c r="F942303" s="195"/>
    </row>
    <row r="942304" spans="6:6" x14ac:dyDescent="0.25">
      <c r="F942304" s="195"/>
    </row>
    <row r="942305" spans="6:6" x14ac:dyDescent="0.25">
      <c r="F942305" s="195"/>
    </row>
    <row r="942306" spans="6:6" x14ac:dyDescent="0.25">
      <c r="F942306" s="195"/>
    </row>
    <row r="942307" spans="6:6" x14ac:dyDescent="0.25">
      <c r="F942307" s="195"/>
    </row>
    <row r="942308" spans="6:6" x14ac:dyDescent="0.25">
      <c r="F942308" s="195"/>
    </row>
    <row r="942309" spans="6:6" x14ac:dyDescent="0.25">
      <c r="F942309" s="195"/>
    </row>
    <row r="942310" spans="6:6" x14ac:dyDescent="0.25">
      <c r="F942310" s="195"/>
    </row>
    <row r="942311" spans="6:6" x14ac:dyDescent="0.25">
      <c r="F942311" s="195"/>
    </row>
    <row r="942312" spans="6:6" x14ac:dyDescent="0.25">
      <c r="F942312" s="195"/>
    </row>
    <row r="942313" spans="6:6" x14ac:dyDescent="0.25">
      <c r="F942313" s="195"/>
    </row>
    <row r="942314" spans="6:6" x14ac:dyDescent="0.25">
      <c r="F942314" s="195"/>
    </row>
    <row r="942315" spans="6:6" x14ac:dyDescent="0.25">
      <c r="F942315" s="195"/>
    </row>
    <row r="942316" spans="6:6" x14ac:dyDescent="0.25">
      <c r="F942316" s="195"/>
    </row>
    <row r="942317" spans="6:6" x14ac:dyDescent="0.25">
      <c r="F942317" s="195"/>
    </row>
    <row r="942318" spans="6:6" x14ac:dyDescent="0.25">
      <c r="F942318" s="195"/>
    </row>
    <row r="942319" spans="6:6" x14ac:dyDescent="0.25">
      <c r="F942319" s="195"/>
    </row>
    <row r="942320" spans="6:6" x14ac:dyDescent="0.25">
      <c r="F942320" s="195"/>
    </row>
    <row r="942321" spans="6:6" x14ac:dyDescent="0.25">
      <c r="F942321" s="195"/>
    </row>
    <row r="942322" spans="6:6" x14ac:dyDescent="0.25">
      <c r="F942322" s="195"/>
    </row>
    <row r="942323" spans="6:6" x14ac:dyDescent="0.25">
      <c r="F942323" s="195"/>
    </row>
    <row r="942324" spans="6:6" x14ac:dyDescent="0.25">
      <c r="F942324" s="195"/>
    </row>
    <row r="942325" spans="6:6" x14ac:dyDescent="0.25">
      <c r="F942325" s="195"/>
    </row>
    <row r="942326" spans="6:6" x14ac:dyDescent="0.25">
      <c r="F942326" s="195"/>
    </row>
    <row r="942327" spans="6:6" x14ac:dyDescent="0.25">
      <c r="F942327" s="195"/>
    </row>
    <row r="942328" spans="6:6" x14ac:dyDescent="0.25">
      <c r="F942328" s="195"/>
    </row>
    <row r="942329" spans="6:6" x14ac:dyDescent="0.25">
      <c r="F942329" s="195"/>
    </row>
    <row r="942330" spans="6:6" x14ac:dyDescent="0.25">
      <c r="F942330" s="195"/>
    </row>
    <row r="942331" spans="6:6" x14ac:dyDescent="0.25">
      <c r="F942331" s="195"/>
    </row>
    <row r="942332" spans="6:6" x14ac:dyDescent="0.25">
      <c r="F942332" s="195"/>
    </row>
    <row r="942333" spans="6:6" x14ac:dyDescent="0.25">
      <c r="F942333" s="195"/>
    </row>
    <row r="942334" spans="6:6" x14ac:dyDescent="0.25">
      <c r="F942334" s="195"/>
    </row>
    <row r="942335" spans="6:6" x14ac:dyDescent="0.25">
      <c r="F942335" s="195"/>
    </row>
    <row r="942336" spans="6:6" x14ac:dyDescent="0.25">
      <c r="F942336" s="195"/>
    </row>
    <row r="942337" spans="6:6" x14ac:dyDescent="0.25">
      <c r="F942337" s="195"/>
    </row>
    <row r="942338" spans="6:6" x14ac:dyDescent="0.25">
      <c r="F942338" s="195"/>
    </row>
    <row r="942339" spans="6:6" x14ac:dyDescent="0.25">
      <c r="F942339" s="195"/>
    </row>
    <row r="942340" spans="6:6" x14ac:dyDescent="0.25">
      <c r="F942340" s="195"/>
    </row>
    <row r="942341" spans="6:6" x14ac:dyDescent="0.25">
      <c r="F942341" s="195"/>
    </row>
    <row r="942342" spans="6:6" x14ac:dyDescent="0.25">
      <c r="F942342" s="195"/>
    </row>
    <row r="942343" spans="6:6" x14ac:dyDescent="0.25">
      <c r="F942343" s="195"/>
    </row>
    <row r="942344" spans="6:6" x14ac:dyDescent="0.25">
      <c r="F942344" s="195"/>
    </row>
    <row r="942345" spans="6:6" x14ac:dyDescent="0.25">
      <c r="F942345" s="195"/>
    </row>
    <row r="942346" spans="6:6" x14ac:dyDescent="0.25">
      <c r="F942346" s="195"/>
    </row>
    <row r="942347" spans="6:6" x14ac:dyDescent="0.25">
      <c r="F942347" s="195"/>
    </row>
    <row r="942348" spans="6:6" x14ac:dyDescent="0.25">
      <c r="F942348" s="195"/>
    </row>
    <row r="942349" spans="6:6" x14ac:dyDescent="0.25">
      <c r="F942349" s="195"/>
    </row>
    <row r="942350" spans="6:6" x14ac:dyDescent="0.25">
      <c r="F942350" s="195"/>
    </row>
    <row r="942351" spans="6:6" x14ac:dyDescent="0.25">
      <c r="F942351" s="195"/>
    </row>
    <row r="942352" spans="6:6" x14ac:dyDescent="0.25">
      <c r="F942352" s="195"/>
    </row>
    <row r="942353" spans="6:6" x14ac:dyDescent="0.25">
      <c r="F942353" s="195"/>
    </row>
    <row r="942354" spans="6:6" x14ac:dyDescent="0.25">
      <c r="F942354" s="195"/>
    </row>
    <row r="942355" spans="6:6" x14ac:dyDescent="0.25">
      <c r="F942355" s="195"/>
    </row>
    <row r="942356" spans="6:6" x14ac:dyDescent="0.25">
      <c r="F942356" s="195"/>
    </row>
    <row r="942357" spans="6:6" x14ac:dyDescent="0.25">
      <c r="F942357" s="195"/>
    </row>
    <row r="942358" spans="6:6" x14ac:dyDescent="0.25">
      <c r="F942358" s="195"/>
    </row>
    <row r="942359" spans="6:6" x14ac:dyDescent="0.25">
      <c r="F942359" s="195"/>
    </row>
    <row r="942360" spans="6:6" x14ac:dyDescent="0.25">
      <c r="F942360" s="195"/>
    </row>
    <row r="942361" spans="6:6" x14ac:dyDescent="0.25">
      <c r="F942361" s="195"/>
    </row>
    <row r="942362" spans="6:6" x14ac:dyDescent="0.25">
      <c r="F942362" s="195"/>
    </row>
    <row r="942363" spans="6:6" x14ac:dyDescent="0.25">
      <c r="F942363" s="195"/>
    </row>
    <row r="942364" spans="6:6" x14ac:dyDescent="0.25">
      <c r="F942364" s="195"/>
    </row>
    <row r="942365" spans="6:6" x14ac:dyDescent="0.25">
      <c r="F942365" s="195"/>
    </row>
    <row r="942366" spans="6:6" x14ac:dyDescent="0.25">
      <c r="F942366" s="195"/>
    </row>
    <row r="942367" spans="6:6" x14ac:dyDescent="0.25">
      <c r="F942367" s="195"/>
    </row>
    <row r="942368" spans="6:6" x14ac:dyDescent="0.25">
      <c r="F942368" s="195"/>
    </row>
    <row r="942369" spans="6:6" x14ac:dyDescent="0.25">
      <c r="F942369" s="195"/>
    </row>
    <row r="942370" spans="6:6" x14ac:dyDescent="0.25">
      <c r="F942370" s="195"/>
    </row>
    <row r="942371" spans="6:6" x14ac:dyDescent="0.25">
      <c r="F942371" s="195"/>
    </row>
    <row r="942372" spans="6:6" x14ac:dyDescent="0.25">
      <c r="F942372" s="195"/>
    </row>
    <row r="942373" spans="6:6" x14ac:dyDescent="0.25">
      <c r="F942373" s="195"/>
    </row>
    <row r="942374" spans="6:6" x14ac:dyDescent="0.25">
      <c r="F942374" s="195"/>
    </row>
    <row r="942375" spans="6:6" x14ac:dyDescent="0.25">
      <c r="F942375" s="195"/>
    </row>
    <row r="942376" spans="6:6" x14ac:dyDescent="0.25">
      <c r="F942376" s="195"/>
    </row>
    <row r="942377" spans="6:6" x14ac:dyDescent="0.25">
      <c r="F942377" s="195"/>
    </row>
    <row r="942378" spans="6:6" x14ac:dyDescent="0.25">
      <c r="F942378" s="195"/>
    </row>
    <row r="942379" spans="6:6" x14ac:dyDescent="0.25">
      <c r="F942379" s="195"/>
    </row>
    <row r="942380" spans="6:6" x14ac:dyDescent="0.25">
      <c r="F942380" s="195"/>
    </row>
    <row r="942381" spans="6:6" x14ac:dyDescent="0.25">
      <c r="F942381" s="195"/>
    </row>
    <row r="942382" spans="6:6" x14ac:dyDescent="0.25">
      <c r="F942382" s="195"/>
    </row>
    <row r="942383" spans="6:6" x14ac:dyDescent="0.25">
      <c r="F942383" s="195"/>
    </row>
    <row r="942384" spans="6:6" x14ac:dyDescent="0.25">
      <c r="F942384" s="195"/>
    </row>
    <row r="942385" spans="6:6" x14ac:dyDescent="0.25">
      <c r="F942385" s="195"/>
    </row>
    <row r="942386" spans="6:6" x14ac:dyDescent="0.25">
      <c r="F942386" s="195"/>
    </row>
    <row r="942387" spans="6:6" x14ac:dyDescent="0.25">
      <c r="F942387" s="195"/>
    </row>
    <row r="942388" spans="6:6" x14ac:dyDescent="0.25">
      <c r="F942388" s="195"/>
    </row>
    <row r="942389" spans="6:6" x14ac:dyDescent="0.25">
      <c r="F942389" s="195"/>
    </row>
    <row r="942390" spans="6:6" x14ac:dyDescent="0.25">
      <c r="F942390" s="195"/>
    </row>
    <row r="942391" spans="6:6" x14ac:dyDescent="0.25">
      <c r="F942391" s="195"/>
    </row>
    <row r="942392" spans="6:6" x14ac:dyDescent="0.25">
      <c r="F942392" s="195"/>
    </row>
    <row r="942393" spans="6:6" x14ac:dyDescent="0.25">
      <c r="F942393" s="195"/>
    </row>
    <row r="942394" spans="6:6" x14ac:dyDescent="0.25">
      <c r="F942394" s="195"/>
    </row>
    <row r="942395" spans="6:6" x14ac:dyDescent="0.25">
      <c r="F942395" s="195"/>
    </row>
    <row r="942396" spans="6:6" x14ac:dyDescent="0.25">
      <c r="F942396" s="195"/>
    </row>
    <row r="942397" spans="6:6" x14ac:dyDescent="0.25">
      <c r="F942397" s="195"/>
    </row>
    <row r="942398" spans="6:6" x14ac:dyDescent="0.25">
      <c r="F942398" s="195"/>
    </row>
    <row r="942399" spans="6:6" x14ac:dyDescent="0.25">
      <c r="F942399" s="195"/>
    </row>
    <row r="942400" spans="6:6" x14ac:dyDescent="0.25">
      <c r="F942400" s="195"/>
    </row>
    <row r="942401" spans="6:6" x14ac:dyDescent="0.25">
      <c r="F942401" s="195"/>
    </row>
    <row r="942402" spans="6:6" x14ac:dyDescent="0.25">
      <c r="F942402" s="195"/>
    </row>
    <row r="942403" spans="6:6" x14ac:dyDescent="0.25">
      <c r="F942403" s="195"/>
    </row>
    <row r="942404" spans="6:6" x14ac:dyDescent="0.25">
      <c r="F942404" s="195"/>
    </row>
    <row r="942405" spans="6:6" x14ac:dyDescent="0.25">
      <c r="F942405" s="195"/>
    </row>
    <row r="942406" spans="6:6" x14ac:dyDescent="0.25">
      <c r="F942406" s="195"/>
    </row>
    <row r="942407" spans="6:6" x14ac:dyDescent="0.25">
      <c r="F942407" s="195"/>
    </row>
    <row r="942408" spans="6:6" x14ac:dyDescent="0.25">
      <c r="F942408" s="195"/>
    </row>
    <row r="942409" spans="6:6" x14ac:dyDescent="0.25">
      <c r="F942409" s="195"/>
    </row>
    <row r="942410" spans="6:6" x14ac:dyDescent="0.25">
      <c r="F942410" s="195"/>
    </row>
    <row r="942411" spans="6:6" x14ac:dyDescent="0.25">
      <c r="F942411" s="195"/>
    </row>
    <row r="942412" spans="6:6" x14ac:dyDescent="0.25">
      <c r="F942412" s="195"/>
    </row>
    <row r="942413" spans="6:6" x14ac:dyDescent="0.25">
      <c r="F942413" s="195"/>
    </row>
    <row r="942414" spans="6:6" x14ac:dyDescent="0.25">
      <c r="F942414" s="195"/>
    </row>
    <row r="942415" spans="6:6" x14ac:dyDescent="0.25">
      <c r="F942415" s="195"/>
    </row>
    <row r="942416" spans="6:6" x14ac:dyDescent="0.25">
      <c r="F942416" s="195"/>
    </row>
    <row r="942417" spans="6:6" x14ac:dyDescent="0.25">
      <c r="F942417" s="195"/>
    </row>
    <row r="942418" spans="6:6" x14ac:dyDescent="0.25">
      <c r="F942418" s="195"/>
    </row>
    <row r="942419" spans="6:6" x14ac:dyDescent="0.25">
      <c r="F942419" s="195"/>
    </row>
    <row r="942420" spans="6:6" x14ac:dyDescent="0.25">
      <c r="F942420" s="195"/>
    </row>
    <row r="942421" spans="6:6" x14ac:dyDescent="0.25">
      <c r="F942421" s="195"/>
    </row>
    <row r="942422" spans="6:6" x14ac:dyDescent="0.25">
      <c r="F942422" s="195"/>
    </row>
    <row r="942423" spans="6:6" x14ac:dyDescent="0.25">
      <c r="F942423" s="195"/>
    </row>
    <row r="942424" spans="6:6" x14ac:dyDescent="0.25">
      <c r="F942424" s="195"/>
    </row>
    <row r="942425" spans="6:6" x14ac:dyDescent="0.25">
      <c r="F942425" s="195"/>
    </row>
    <row r="942426" spans="6:6" x14ac:dyDescent="0.25">
      <c r="F942426" s="195"/>
    </row>
    <row r="942427" spans="6:6" x14ac:dyDescent="0.25">
      <c r="F942427" s="195"/>
    </row>
    <row r="942428" spans="6:6" x14ac:dyDescent="0.25">
      <c r="F942428" s="195"/>
    </row>
    <row r="942429" spans="6:6" x14ac:dyDescent="0.25">
      <c r="F942429" s="195"/>
    </row>
    <row r="942430" spans="6:6" x14ac:dyDescent="0.25">
      <c r="F942430" s="195"/>
    </row>
    <row r="942431" spans="6:6" x14ac:dyDescent="0.25">
      <c r="F942431" s="195"/>
    </row>
    <row r="942432" spans="6:6" x14ac:dyDescent="0.25">
      <c r="F942432" s="195"/>
    </row>
    <row r="942433" spans="6:6" x14ac:dyDescent="0.25">
      <c r="F942433" s="195"/>
    </row>
    <row r="942434" spans="6:6" x14ac:dyDescent="0.25">
      <c r="F942434" s="195"/>
    </row>
    <row r="942435" spans="6:6" x14ac:dyDescent="0.25">
      <c r="F942435" s="195"/>
    </row>
    <row r="942436" spans="6:6" x14ac:dyDescent="0.25">
      <c r="F942436" s="195"/>
    </row>
    <row r="942437" spans="6:6" x14ac:dyDescent="0.25">
      <c r="F942437" s="195"/>
    </row>
    <row r="942438" spans="6:6" x14ac:dyDescent="0.25">
      <c r="F942438" s="195"/>
    </row>
    <row r="942439" spans="6:6" x14ac:dyDescent="0.25">
      <c r="F942439" s="195"/>
    </row>
    <row r="942440" spans="6:6" x14ac:dyDescent="0.25">
      <c r="F942440" s="195"/>
    </row>
    <row r="942441" spans="6:6" x14ac:dyDescent="0.25">
      <c r="F942441" s="195"/>
    </row>
    <row r="942442" spans="6:6" x14ac:dyDescent="0.25">
      <c r="F942442" s="195"/>
    </row>
    <row r="942443" spans="6:6" x14ac:dyDescent="0.25">
      <c r="F942443" s="195"/>
    </row>
    <row r="942444" spans="6:6" x14ac:dyDescent="0.25">
      <c r="F942444" s="195"/>
    </row>
    <row r="942445" spans="6:6" x14ac:dyDescent="0.25">
      <c r="F942445" s="195"/>
    </row>
    <row r="942446" spans="6:6" x14ac:dyDescent="0.25">
      <c r="F942446" s="195"/>
    </row>
    <row r="942447" spans="6:6" x14ac:dyDescent="0.25">
      <c r="F942447" s="195"/>
    </row>
    <row r="942448" spans="6:6" x14ac:dyDescent="0.25">
      <c r="F942448" s="195"/>
    </row>
    <row r="942449" spans="6:6" x14ac:dyDescent="0.25">
      <c r="F942449" s="195"/>
    </row>
    <row r="942450" spans="6:6" x14ac:dyDescent="0.25">
      <c r="F942450" s="195"/>
    </row>
    <row r="942451" spans="6:6" x14ac:dyDescent="0.25">
      <c r="F942451" s="195"/>
    </row>
    <row r="942452" spans="6:6" x14ac:dyDescent="0.25">
      <c r="F942452" s="195"/>
    </row>
    <row r="942453" spans="6:6" x14ac:dyDescent="0.25">
      <c r="F942453" s="195"/>
    </row>
    <row r="942454" spans="6:6" x14ac:dyDescent="0.25">
      <c r="F942454" s="195"/>
    </row>
    <row r="942455" spans="6:6" x14ac:dyDescent="0.25">
      <c r="F942455" s="195"/>
    </row>
    <row r="942456" spans="6:6" x14ac:dyDescent="0.25">
      <c r="F942456" s="195"/>
    </row>
    <row r="942457" spans="6:6" x14ac:dyDescent="0.25">
      <c r="F942457" s="195"/>
    </row>
    <row r="942458" spans="6:6" x14ac:dyDescent="0.25">
      <c r="F942458" s="195"/>
    </row>
    <row r="942459" spans="6:6" x14ac:dyDescent="0.25">
      <c r="F942459" s="195"/>
    </row>
    <row r="942460" spans="6:6" x14ac:dyDescent="0.25">
      <c r="F942460" s="195"/>
    </row>
    <row r="942461" spans="6:6" x14ac:dyDescent="0.25">
      <c r="F942461" s="195"/>
    </row>
    <row r="942462" spans="6:6" x14ac:dyDescent="0.25">
      <c r="F942462" s="195"/>
    </row>
    <row r="942463" spans="6:6" x14ac:dyDescent="0.25">
      <c r="F942463" s="195"/>
    </row>
    <row r="942464" spans="6:6" x14ac:dyDescent="0.25">
      <c r="F942464" s="195"/>
    </row>
    <row r="942465" spans="6:6" x14ac:dyDescent="0.25">
      <c r="F942465" s="195"/>
    </row>
    <row r="942466" spans="6:6" x14ac:dyDescent="0.25">
      <c r="F942466" s="195"/>
    </row>
    <row r="942467" spans="6:6" x14ac:dyDescent="0.25">
      <c r="F942467" s="195"/>
    </row>
    <row r="942468" spans="6:6" x14ac:dyDescent="0.25">
      <c r="F942468" s="195"/>
    </row>
    <row r="942469" spans="6:6" x14ac:dyDescent="0.25">
      <c r="F942469" s="195"/>
    </row>
    <row r="942470" spans="6:6" x14ac:dyDescent="0.25">
      <c r="F942470" s="195"/>
    </row>
    <row r="942471" spans="6:6" x14ac:dyDescent="0.25">
      <c r="F942471" s="195"/>
    </row>
    <row r="942472" spans="6:6" x14ac:dyDescent="0.25">
      <c r="F942472" s="195"/>
    </row>
    <row r="942473" spans="6:6" x14ac:dyDescent="0.25">
      <c r="F942473" s="195"/>
    </row>
    <row r="942474" spans="6:6" x14ac:dyDescent="0.25">
      <c r="F942474" s="195"/>
    </row>
    <row r="942475" spans="6:6" x14ac:dyDescent="0.25">
      <c r="F942475" s="195"/>
    </row>
    <row r="942476" spans="6:6" x14ac:dyDescent="0.25">
      <c r="F942476" s="195"/>
    </row>
    <row r="942477" spans="6:6" x14ac:dyDescent="0.25">
      <c r="F942477" s="195"/>
    </row>
    <row r="942478" spans="6:6" x14ac:dyDescent="0.25">
      <c r="F942478" s="195"/>
    </row>
    <row r="942479" spans="6:6" x14ac:dyDescent="0.25">
      <c r="F942479" s="195"/>
    </row>
    <row r="942480" spans="6:6" x14ac:dyDescent="0.25">
      <c r="F942480" s="195"/>
    </row>
    <row r="942481" spans="6:6" x14ac:dyDescent="0.25">
      <c r="F942481" s="195"/>
    </row>
    <row r="942482" spans="6:6" x14ac:dyDescent="0.25">
      <c r="F942482" s="195"/>
    </row>
    <row r="942483" spans="6:6" x14ac:dyDescent="0.25">
      <c r="F942483" s="195"/>
    </row>
    <row r="942484" spans="6:6" x14ac:dyDescent="0.25">
      <c r="F942484" s="195"/>
    </row>
    <row r="942485" spans="6:6" x14ac:dyDescent="0.25">
      <c r="F942485" s="195"/>
    </row>
    <row r="942486" spans="6:6" x14ac:dyDescent="0.25">
      <c r="F942486" s="195"/>
    </row>
    <row r="942487" spans="6:6" x14ac:dyDescent="0.25">
      <c r="F942487" s="195"/>
    </row>
    <row r="942488" spans="6:6" x14ac:dyDescent="0.25">
      <c r="F942488" s="195"/>
    </row>
    <row r="942489" spans="6:6" x14ac:dyDescent="0.25">
      <c r="F942489" s="195"/>
    </row>
    <row r="942490" spans="6:6" x14ac:dyDescent="0.25">
      <c r="F942490" s="195"/>
    </row>
    <row r="942491" spans="6:6" x14ac:dyDescent="0.25">
      <c r="F942491" s="195"/>
    </row>
    <row r="942492" spans="6:6" x14ac:dyDescent="0.25">
      <c r="F942492" s="195"/>
    </row>
    <row r="942493" spans="6:6" x14ac:dyDescent="0.25">
      <c r="F942493" s="195"/>
    </row>
    <row r="942494" spans="6:6" x14ac:dyDescent="0.25">
      <c r="F942494" s="195"/>
    </row>
    <row r="942495" spans="6:6" x14ac:dyDescent="0.25">
      <c r="F942495" s="195"/>
    </row>
    <row r="942496" spans="6:6" x14ac:dyDescent="0.25">
      <c r="F942496" s="195"/>
    </row>
    <row r="942497" spans="6:6" x14ac:dyDescent="0.25">
      <c r="F942497" s="195"/>
    </row>
    <row r="942498" spans="6:6" x14ac:dyDescent="0.25">
      <c r="F942498" s="195"/>
    </row>
    <row r="942499" spans="6:6" x14ac:dyDescent="0.25">
      <c r="F942499" s="195"/>
    </row>
    <row r="942500" spans="6:6" x14ac:dyDescent="0.25">
      <c r="F942500" s="195"/>
    </row>
    <row r="942501" spans="6:6" x14ac:dyDescent="0.25">
      <c r="F942501" s="195"/>
    </row>
    <row r="942502" spans="6:6" x14ac:dyDescent="0.25">
      <c r="F942502" s="195"/>
    </row>
    <row r="942503" spans="6:6" x14ac:dyDescent="0.25">
      <c r="F942503" s="195"/>
    </row>
    <row r="942504" spans="6:6" x14ac:dyDescent="0.25">
      <c r="F942504" s="195"/>
    </row>
    <row r="942505" spans="6:6" x14ac:dyDescent="0.25">
      <c r="F942505" s="195"/>
    </row>
    <row r="942506" spans="6:6" x14ac:dyDescent="0.25">
      <c r="F942506" s="195"/>
    </row>
    <row r="942507" spans="6:6" x14ac:dyDescent="0.25">
      <c r="F942507" s="195"/>
    </row>
    <row r="942508" spans="6:6" x14ac:dyDescent="0.25">
      <c r="F942508" s="195"/>
    </row>
    <row r="942509" spans="6:6" x14ac:dyDescent="0.25">
      <c r="F942509" s="195"/>
    </row>
    <row r="942510" spans="6:6" x14ac:dyDescent="0.25">
      <c r="F942510" s="195"/>
    </row>
    <row r="942511" spans="6:6" x14ac:dyDescent="0.25">
      <c r="F942511" s="195"/>
    </row>
    <row r="942512" spans="6:6" x14ac:dyDescent="0.25">
      <c r="F942512" s="195"/>
    </row>
    <row r="942513" spans="6:6" x14ac:dyDescent="0.25">
      <c r="F942513" s="195"/>
    </row>
    <row r="942514" spans="6:6" x14ac:dyDescent="0.25">
      <c r="F942514" s="195"/>
    </row>
    <row r="942515" spans="6:6" x14ac:dyDescent="0.25">
      <c r="F942515" s="195"/>
    </row>
    <row r="942516" spans="6:6" x14ac:dyDescent="0.25">
      <c r="F942516" s="195"/>
    </row>
    <row r="942517" spans="6:6" x14ac:dyDescent="0.25">
      <c r="F942517" s="195"/>
    </row>
    <row r="942518" spans="6:6" x14ac:dyDescent="0.25">
      <c r="F942518" s="195"/>
    </row>
    <row r="942519" spans="6:6" x14ac:dyDescent="0.25">
      <c r="F942519" s="195"/>
    </row>
    <row r="942520" spans="6:6" x14ac:dyDescent="0.25">
      <c r="F942520" s="195"/>
    </row>
    <row r="942521" spans="6:6" x14ac:dyDescent="0.25">
      <c r="F942521" s="195"/>
    </row>
    <row r="942522" spans="6:6" x14ac:dyDescent="0.25">
      <c r="F942522" s="195"/>
    </row>
    <row r="942523" spans="6:6" x14ac:dyDescent="0.25">
      <c r="F942523" s="195"/>
    </row>
    <row r="942524" spans="6:6" x14ac:dyDescent="0.25">
      <c r="F942524" s="195"/>
    </row>
    <row r="942525" spans="6:6" x14ac:dyDescent="0.25">
      <c r="F942525" s="195"/>
    </row>
    <row r="942526" spans="6:6" x14ac:dyDescent="0.25">
      <c r="F942526" s="195"/>
    </row>
    <row r="942527" spans="6:6" x14ac:dyDescent="0.25">
      <c r="F942527" s="195"/>
    </row>
    <row r="942528" spans="6:6" x14ac:dyDescent="0.25">
      <c r="F942528" s="195"/>
    </row>
    <row r="942529" spans="6:6" x14ac:dyDescent="0.25">
      <c r="F942529" s="195"/>
    </row>
    <row r="942530" spans="6:6" x14ac:dyDescent="0.25">
      <c r="F942530" s="195"/>
    </row>
    <row r="942531" spans="6:6" x14ac:dyDescent="0.25">
      <c r="F942531" s="195"/>
    </row>
    <row r="942532" spans="6:6" x14ac:dyDescent="0.25">
      <c r="F942532" s="195"/>
    </row>
    <row r="942533" spans="6:6" x14ac:dyDescent="0.25">
      <c r="F942533" s="195"/>
    </row>
    <row r="942534" spans="6:6" x14ac:dyDescent="0.25">
      <c r="F942534" s="195"/>
    </row>
    <row r="942535" spans="6:6" x14ac:dyDescent="0.25">
      <c r="F942535" s="195"/>
    </row>
    <row r="942536" spans="6:6" x14ac:dyDescent="0.25">
      <c r="F942536" s="195"/>
    </row>
    <row r="942537" spans="6:6" x14ac:dyDescent="0.25">
      <c r="F942537" s="195"/>
    </row>
    <row r="942538" spans="6:6" x14ac:dyDescent="0.25">
      <c r="F942538" s="195"/>
    </row>
    <row r="942539" spans="6:6" x14ac:dyDescent="0.25">
      <c r="F942539" s="195"/>
    </row>
    <row r="942540" spans="6:6" x14ac:dyDescent="0.25">
      <c r="F942540" s="195"/>
    </row>
    <row r="942541" spans="6:6" x14ac:dyDescent="0.25">
      <c r="F942541" s="195"/>
    </row>
    <row r="942542" spans="6:6" x14ac:dyDescent="0.25">
      <c r="F942542" s="195"/>
    </row>
    <row r="942543" spans="6:6" x14ac:dyDescent="0.25">
      <c r="F942543" s="195"/>
    </row>
    <row r="942544" spans="6:6" x14ac:dyDescent="0.25">
      <c r="F942544" s="195"/>
    </row>
    <row r="942545" spans="6:6" x14ac:dyDescent="0.25">
      <c r="F942545" s="195"/>
    </row>
    <row r="942546" spans="6:6" x14ac:dyDescent="0.25">
      <c r="F942546" s="195"/>
    </row>
    <row r="942547" spans="6:6" x14ac:dyDescent="0.25">
      <c r="F942547" s="195"/>
    </row>
    <row r="942548" spans="6:6" x14ac:dyDescent="0.25">
      <c r="F942548" s="195"/>
    </row>
    <row r="942549" spans="6:6" x14ac:dyDescent="0.25">
      <c r="F942549" s="195"/>
    </row>
    <row r="942550" spans="6:6" x14ac:dyDescent="0.25">
      <c r="F942550" s="195"/>
    </row>
    <row r="942551" spans="6:6" x14ac:dyDescent="0.25">
      <c r="F942551" s="195"/>
    </row>
    <row r="942552" spans="6:6" x14ac:dyDescent="0.25">
      <c r="F942552" s="195"/>
    </row>
    <row r="947670" spans="6:6" x14ac:dyDescent="0.25">
      <c r="F947670" s="195"/>
    </row>
    <row r="947671" spans="6:6" x14ac:dyDescent="0.25">
      <c r="F947671" s="195"/>
    </row>
    <row r="947672" spans="6:6" x14ac:dyDescent="0.25">
      <c r="F947672" s="195"/>
    </row>
    <row r="947673" spans="6:6" x14ac:dyDescent="0.25">
      <c r="F947673" s="195"/>
    </row>
    <row r="947674" spans="6:6" x14ac:dyDescent="0.25">
      <c r="F947674" s="195"/>
    </row>
    <row r="947675" spans="6:6" x14ac:dyDescent="0.25">
      <c r="F947675" s="195"/>
    </row>
    <row r="947676" spans="6:6" x14ac:dyDescent="0.25">
      <c r="F947676" s="195"/>
    </row>
    <row r="947677" spans="6:6" x14ac:dyDescent="0.25">
      <c r="F947677" s="195"/>
    </row>
    <row r="947678" spans="6:6" x14ac:dyDescent="0.25">
      <c r="F947678" s="195"/>
    </row>
    <row r="947679" spans="6:6" x14ac:dyDescent="0.25">
      <c r="F947679" s="195"/>
    </row>
    <row r="947680" spans="6:6" x14ac:dyDescent="0.25">
      <c r="F947680" s="195"/>
    </row>
    <row r="947681" spans="6:6" x14ac:dyDescent="0.25">
      <c r="F947681" s="195"/>
    </row>
    <row r="947682" spans="6:6" x14ac:dyDescent="0.25">
      <c r="F947682" s="195"/>
    </row>
    <row r="947683" spans="6:6" x14ac:dyDescent="0.25">
      <c r="F947683" s="195"/>
    </row>
    <row r="947684" spans="6:6" x14ac:dyDescent="0.25">
      <c r="F947684" s="195"/>
    </row>
    <row r="947685" spans="6:6" x14ac:dyDescent="0.25">
      <c r="F947685" s="195"/>
    </row>
    <row r="947686" spans="6:6" x14ac:dyDescent="0.25">
      <c r="F947686" s="195"/>
    </row>
    <row r="947687" spans="6:6" x14ac:dyDescent="0.25">
      <c r="F947687" s="195"/>
    </row>
    <row r="947688" spans="6:6" x14ac:dyDescent="0.25">
      <c r="F947688" s="195"/>
    </row>
    <row r="947689" spans="6:6" x14ac:dyDescent="0.25">
      <c r="F947689" s="195"/>
    </row>
    <row r="947690" spans="6:6" x14ac:dyDescent="0.25">
      <c r="F947690" s="195"/>
    </row>
    <row r="947691" spans="6:6" x14ac:dyDescent="0.25">
      <c r="F947691" s="195"/>
    </row>
    <row r="947692" spans="6:6" x14ac:dyDescent="0.25">
      <c r="F947692" s="195"/>
    </row>
    <row r="947693" spans="6:6" x14ac:dyDescent="0.25">
      <c r="F947693" s="195"/>
    </row>
    <row r="947694" spans="6:6" x14ac:dyDescent="0.25">
      <c r="F947694" s="195"/>
    </row>
    <row r="947695" spans="6:6" x14ac:dyDescent="0.25">
      <c r="F947695" s="195"/>
    </row>
    <row r="947696" spans="6:6" x14ac:dyDescent="0.25">
      <c r="F947696" s="195"/>
    </row>
    <row r="947697" spans="6:6" x14ac:dyDescent="0.25">
      <c r="F947697" s="195"/>
    </row>
    <row r="947698" spans="6:6" x14ac:dyDescent="0.25">
      <c r="F947698" s="195"/>
    </row>
    <row r="947699" spans="6:6" x14ac:dyDescent="0.25">
      <c r="F947699" s="195"/>
    </row>
    <row r="947700" spans="6:6" x14ac:dyDescent="0.25">
      <c r="F947700" s="195"/>
    </row>
    <row r="947701" spans="6:6" x14ac:dyDescent="0.25">
      <c r="F947701" s="195"/>
    </row>
    <row r="947702" spans="6:6" x14ac:dyDescent="0.25">
      <c r="F947702" s="195"/>
    </row>
    <row r="947703" spans="6:6" x14ac:dyDescent="0.25">
      <c r="F947703" s="195"/>
    </row>
    <row r="947704" spans="6:6" x14ac:dyDescent="0.25">
      <c r="F947704" s="195"/>
    </row>
    <row r="947705" spans="6:6" x14ac:dyDescent="0.25">
      <c r="F947705" s="195"/>
    </row>
    <row r="947706" spans="6:6" x14ac:dyDescent="0.25">
      <c r="F947706" s="195"/>
    </row>
    <row r="947707" spans="6:6" x14ac:dyDescent="0.25">
      <c r="F947707" s="195"/>
    </row>
    <row r="947708" spans="6:6" x14ac:dyDescent="0.25">
      <c r="F947708" s="195"/>
    </row>
    <row r="947709" spans="6:6" x14ac:dyDescent="0.25">
      <c r="F947709" s="195"/>
    </row>
    <row r="947710" spans="6:6" x14ac:dyDescent="0.25">
      <c r="F947710" s="195"/>
    </row>
    <row r="947711" spans="6:6" x14ac:dyDescent="0.25">
      <c r="F947711" s="195"/>
    </row>
    <row r="947712" spans="6:6" x14ac:dyDescent="0.25">
      <c r="F947712" s="195"/>
    </row>
    <row r="947713" spans="6:6" x14ac:dyDescent="0.25">
      <c r="F947713" s="195"/>
    </row>
    <row r="947714" spans="6:6" x14ac:dyDescent="0.25">
      <c r="F947714" s="195"/>
    </row>
    <row r="947715" spans="6:6" x14ac:dyDescent="0.25">
      <c r="F947715" s="195"/>
    </row>
    <row r="947716" spans="6:6" x14ac:dyDescent="0.25">
      <c r="F947716" s="195"/>
    </row>
    <row r="947717" spans="6:6" x14ac:dyDescent="0.25">
      <c r="F947717" s="195"/>
    </row>
    <row r="947718" spans="6:6" x14ac:dyDescent="0.25">
      <c r="F947718" s="195"/>
    </row>
    <row r="947719" spans="6:6" x14ac:dyDescent="0.25">
      <c r="F947719" s="195"/>
    </row>
    <row r="947720" spans="6:6" x14ac:dyDescent="0.25">
      <c r="F947720" s="195"/>
    </row>
    <row r="947721" spans="6:6" x14ac:dyDescent="0.25">
      <c r="F947721" s="195"/>
    </row>
    <row r="947722" spans="6:6" x14ac:dyDescent="0.25">
      <c r="F947722" s="195"/>
    </row>
    <row r="947723" spans="6:6" x14ac:dyDescent="0.25">
      <c r="F947723" s="195"/>
    </row>
    <row r="947724" spans="6:6" x14ac:dyDescent="0.25">
      <c r="F947724" s="195"/>
    </row>
    <row r="947725" spans="6:6" x14ac:dyDescent="0.25">
      <c r="F947725" s="195"/>
    </row>
    <row r="947726" spans="6:6" x14ac:dyDescent="0.25">
      <c r="F947726" s="195"/>
    </row>
    <row r="947727" spans="6:6" x14ac:dyDescent="0.25">
      <c r="F947727" s="195"/>
    </row>
    <row r="947728" spans="6:6" x14ac:dyDescent="0.25">
      <c r="F947728" s="195"/>
    </row>
    <row r="947729" spans="6:6" x14ac:dyDescent="0.25">
      <c r="F947729" s="195"/>
    </row>
    <row r="947730" spans="6:6" x14ac:dyDescent="0.25">
      <c r="F947730" s="195"/>
    </row>
    <row r="947731" spans="6:6" x14ac:dyDescent="0.25">
      <c r="F947731" s="195"/>
    </row>
    <row r="947732" spans="6:6" x14ac:dyDescent="0.25">
      <c r="F947732" s="195"/>
    </row>
    <row r="947733" spans="6:6" x14ac:dyDescent="0.25">
      <c r="F947733" s="195"/>
    </row>
    <row r="947734" spans="6:6" x14ac:dyDescent="0.25">
      <c r="F947734" s="195"/>
    </row>
    <row r="947735" spans="6:6" x14ac:dyDescent="0.25">
      <c r="F947735" s="195"/>
    </row>
    <row r="947736" spans="6:6" x14ac:dyDescent="0.25">
      <c r="F947736" s="195"/>
    </row>
    <row r="947737" spans="6:6" x14ac:dyDescent="0.25">
      <c r="F947737" s="195"/>
    </row>
    <row r="947738" spans="6:6" x14ac:dyDescent="0.25">
      <c r="F947738" s="195"/>
    </row>
    <row r="947739" spans="6:6" x14ac:dyDescent="0.25">
      <c r="F947739" s="195"/>
    </row>
    <row r="947740" spans="6:6" x14ac:dyDescent="0.25">
      <c r="F947740" s="195"/>
    </row>
    <row r="947741" spans="6:6" x14ac:dyDescent="0.25">
      <c r="F947741" s="195"/>
    </row>
    <row r="947742" spans="6:6" x14ac:dyDescent="0.25">
      <c r="F947742" s="195"/>
    </row>
    <row r="947743" spans="6:6" x14ac:dyDescent="0.25">
      <c r="F947743" s="195"/>
    </row>
    <row r="947744" spans="6:6" x14ac:dyDescent="0.25">
      <c r="F947744" s="195"/>
    </row>
    <row r="947745" spans="6:6" x14ac:dyDescent="0.25">
      <c r="F947745" s="195"/>
    </row>
    <row r="947746" spans="6:6" x14ac:dyDescent="0.25">
      <c r="F947746" s="195"/>
    </row>
    <row r="947747" spans="6:6" x14ac:dyDescent="0.25">
      <c r="F947747" s="195"/>
    </row>
    <row r="947748" spans="6:6" x14ac:dyDescent="0.25">
      <c r="F947748" s="195"/>
    </row>
    <row r="947749" spans="6:6" x14ac:dyDescent="0.25">
      <c r="F947749" s="195"/>
    </row>
    <row r="947750" spans="6:6" x14ac:dyDescent="0.25">
      <c r="F947750" s="195"/>
    </row>
    <row r="947751" spans="6:6" x14ac:dyDescent="0.25">
      <c r="F947751" s="195"/>
    </row>
    <row r="947752" spans="6:6" x14ac:dyDescent="0.25">
      <c r="F947752" s="195"/>
    </row>
    <row r="947753" spans="6:6" x14ac:dyDescent="0.25">
      <c r="F947753" s="195"/>
    </row>
    <row r="947754" spans="6:6" x14ac:dyDescent="0.25">
      <c r="F947754" s="195"/>
    </row>
    <row r="947755" spans="6:6" x14ac:dyDescent="0.25">
      <c r="F947755" s="195"/>
    </row>
    <row r="947756" spans="6:6" x14ac:dyDescent="0.25">
      <c r="F947756" s="195"/>
    </row>
    <row r="947757" spans="6:6" x14ac:dyDescent="0.25">
      <c r="F947757" s="195"/>
    </row>
    <row r="947758" spans="6:6" x14ac:dyDescent="0.25">
      <c r="F947758" s="195"/>
    </row>
    <row r="947759" spans="6:6" x14ac:dyDescent="0.25">
      <c r="F947759" s="195"/>
    </row>
    <row r="947760" spans="6:6" x14ac:dyDescent="0.25">
      <c r="F947760" s="195"/>
    </row>
    <row r="947761" spans="6:6" x14ac:dyDescent="0.25">
      <c r="F947761" s="195"/>
    </row>
    <row r="947762" spans="6:6" x14ac:dyDescent="0.25">
      <c r="F947762" s="195"/>
    </row>
    <row r="947763" spans="6:6" x14ac:dyDescent="0.25">
      <c r="F947763" s="195"/>
    </row>
    <row r="947764" spans="6:6" x14ac:dyDescent="0.25">
      <c r="F947764" s="195"/>
    </row>
    <row r="947765" spans="6:6" x14ac:dyDescent="0.25">
      <c r="F947765" s="195"/>
    </row>
    <row r="947766" spans="6:6" x14ac:dyDescent="0.25">
      <c r="F947766" s="195"/>
    </row>
    <row r="947767" spans="6:6" x14ac:dyDescent="0.25">
      <c r="F947767" s="195"/>
    </row>
    <row r="947768" spans="6:6" x14ac:dyDescent="0.25">
      <c r="F947768" s="195"/>
    </row>
    <row r="947769" spans="6:6" x14ac:dyDescent="0.25">
      <c r="F947769" s="195"/>
    </row>
    <row r="947770" spans="6:6" x14ac:dyDescent="0.25">
      <c r="F947770" s="195"/>
    </row>
    <row r="947771" spans="6:6" x14ac:dyDescent="0.25">
      <c r="F947771" s="195"/>
    </row>
    <row r="947772" spans="6:6" x14ac:dyDescent="0.25">
      <c r="F947772" s="195"/>
    </row>
    <row r="947773" spans="6:6" x14ac:dyDescent="0.25">
      <c r="F947773" s="195"/>
    </row>
    <row r="947774" spans="6:6" x14ac:dyDescent="0.25">
      <c r="F947774" s="195"/>
    </row>
    <row r="947775" spans="6:6" x14ac:dyDescent="0.25">
      <c r="F947775" s="195"/>
    </row>
    <row r="947776" spans="6:6" x14ac:dyDescent="0.25">
      <c r="F947776" s="195"/>
    </row>
    <row r="947777" spans="6:6" x14ac:dyDescent="0.25">
      <c r="F947777" s="195"/>
    </row>
    <row r="947778" spans="6:6" x14ac:dyDescent="0.25">
      <c r="F947778" s="195"/>
    </row>
    <row r="947779" spans="6:6" x14ac:dyDescent="0.25">
      <c r="F947779" s="195"/>
    </row>
    <row r="947780" spans="6:6" x14ac:dyDescent="0.25">
      <c r="F947780" s="195"/>
    </row>
    <row r="947781" spans="6:6" x14ac:dyDescent="0.25">
      <c r="F947781" s="195"/>
    </row>
    <row r="947782" spans="6:6" x14ac:dyDescent="0.25">
      <c r="F947782" s="195"/>
    </row>
    <row r="947783" spans="6:6" x14ac:dyDescent="0.25">
      <c r="F947783" s="195"/>
    </row>
    <row r="947784" spans="6:6" x14ac:dyDescent="0.25">
      <c r="F947784" s="195"/>
    </row>
    <row r="947785" spans="6:6" x14ac:dyDescent="0.25">
      <c r="F947785" s="195"/>
    </row>
    <row r="947786" spans="6:6" x14ac:dyDescent="0.25">
      <c r="F947786" s="195"/>
    </row>
    <row r="947787" spans="6:6" x14ac:dyDescent="0.25">
      <c r="F947787" s="195"/>
    </row>
    <row r="947788" spans="6:6" x14ac:dyDescent="0.25">
      <c r="F947788" s="195"/>
    </row>
    <row r="947789" spans="6:6" x14ac:dyDescent="0.25">
      <c r="F947789" s="195"/>
    </row>
    <row r="947790" spans="6:6" x14ac:dyDescent="0.25">
      <c r="F947790" s="195"/>
    </row>
    <row r="947791" spans="6:6" x14ac:dyDescent="0.25">
      <c r="F947791" s="195"/>
    </row>
    <row r="947792" spans="6:6" x14ac:dyDescent="0.25">
      <c r="F947792" s="195"/>
    </row>
    <row r="947793" spans="6:6" x14ac:dyDescent="0.25">
      <c r="F947793" s="195"/>
    </row>
    <row r="947794" spans="6:6" x14ac:dyDescent="0.25">
      <c r="F947794" s="195"/>
    </row>
    <row r="947795" spans="6:6" x14ac:dyDescent="0.25">
      <c r="F947795" s="195"/>
    </row>
    <row r="947796" spans="6:6" x14ac:dyDescent="0.25">
      <c r="F947796" s="195"/>
    </row>
    <row r="947797" spans="6:6" x14ac:dyDescent="0.25">
      <c r="F947797" s="195"/>
    </row>
    <row r="947798" spans="6:6" x14ac:dyDescent="0.25">
      <c r="F947798" s="195"/>
    </row>
    <row r="947799" spans="6:6" x14ac:dyDescent="0.25">
      <c r="F947799" s="195"/>
    </row>
    <row r="947800" spans="6:6" x14ac:dyDescent="0.25">
      <c r="F947800" s="195"/>
    </row>
    <row r="947801" spans="6:6" x14ac:dyDescent="0.25">
      <c r="F947801" s="195"/>
    </row>
    <row r="947802" spans="6:6" x14ac:dyDescent="0.25">
      <c r="F947802" s="195"/>
    </row>
    <row r="947803" spans="6:6" x14ac:dyDescent="0.25">
      <c r="F947803" s="195"/>
    </row>
    <row r="947804" spans="6:6" x14ac:dyDescent="0.25">
      <c r="F947804" s="195"/>
    </row>
    <row r="947805" spans="6:6" x14ac:dyDescent="0.25">
      <c r="F947805" s="195"/>
    </row>
    <row r="947806" spans="6:6" x14ac:dyDescent="0.25">
      <c r="F947806" s="195"/>
    </row>
    <row r="947807" spans="6:6" x14ac:dyDescent="0.25">
      <c r="F947807" s="195"/>
    </row>
    <row r="947808" spans="6:6" x14ac:dyDescent="0.25">
      <c r="F947808" s="195"/>
    </row>
    <row r="947809" spans="6:6" x14ac:dyDescent="0.25">
      <c r="F947809" s="195"/>
    </row>
    <row r="947810" spans="6:6" x14ac:dyDescent="0.25">
      <c r="F947810" s="195"/>
    </row>
    <row r="947811" spans="6:6" x14ac:dyDescent="0.25">
      <c r="F947811" s="195"/>
    </row>
    <row r="947812" spans="6:6" x14ac:dyDescent="0.25">
      <c r="F947812" s="195"/>
    </row>
    <row r="947813" spans="6:6" x14ac:dyDescent="0.25">
      <c r="F947813" s="195"/>
    </row>
    <row r="947814" spans="6:6" x14ac:dyDescent="0.25">
      <c r="F947814" s="195"/>
    </row>
    <row r="947815" spans="6:6" x14ac:dyDescent="0.25">
      <c r="F947815" s="195"/>
    </row>
    <row r="947816" spans="6:6" x14ac:dyDescent="0.25">
      <c r="F947816" s="195"/>
    </row>
    <row r="947817" spans="6:6" x14ac:dyDescent="0.25">
      <c r="F947817" s="195"/>
    </row>
    <row r="947818" spans="6:6" x14ac:dyDescent="0.25">
      <c r="F947818" s="195"/>
    </row>
    <row r="947819" spans="6:6" x14ac:dyDescent="0.25">
      <c r="F947819" s="195"/>
    </row>
    <row r="947820" spans="6:6" x14ac:dyDescent="0.25">
      <c r="F947820" s="195"/>
    </row>
    <row r="947821" spans="6:6" x14ac:dyDescent="0.25">
      <c r="F947821" s="195"/>
    </row>
    <row r="947822" spans="6:6" x14ac:dyDescent="0.25">
      <c r="F947822" s="195"/>
    </row>
    <row r="947823" spans="6:6" x14ac:dyDescent="0.25">
      <c r="F947823" s="195"/>
    </row>
    <row r="947824" spans="6:6" x14ac:dyDescent="0.25">
      <c r="F947824" s="195"/>
    </row>
    <row r="947825" spans="6:6" x14ac:dyDescent="0.25">
      <c r="F947825" s="195"/>
    </row>
    <row r="947826" spans="6:6" x14ac:dyDescent="0.25">
      <c r="F947826" s="195"/>
    </row>
    <row r="947827" spans="6:6" x14ac:dyDescent="0.25">
      <c r="F947827" s="195"/>
    </row>
    <row r="947828" spans="6:6" x14ac:dyDescent="0.25">
      <c r="F947828" s="195"/>
    </row>
    <row r="947829" spans="6:6" x14ac:dyDescent="0.25">
      <c r="F947829" s="195"/>
    </row>
    <row r="947830" spans="6:6" x14ac:dyDescent="0.25">
      <c r="F947830" s="195"/>
    </row>
    <row r="947831" spans="6:6" x14ac:dyDescent="0.25">
      <c r="F947831" s="195"/>
    </row>
    <row r="947832" spans="6:6" x14ac:dyDescent="0.25">
      <c r="F947832" s="195"/>
    </row>
    <row r="947833" spans="6:6" x14ac:dyDescent="0.25">
      <c r="F947833" s="195"/>
    </row>
    <row r="947834" spans="6:6" x14ac:dyDescent="0.25">
      <c r="F947834" s="195"/>
    </row>
    <row r="947835" spans="6:6" x14ac:dyDescent="0.25">
      <c r="F947835" s="195"/>
    </row>
    <row r="947836" spans="6:6" x14ac:dyDescent="0.25">
      <c r="F947836" s="195"/>
    </row>
    <row r="947837" spans="6:6" x14ac:dyDescent="0.25">
      <c r="F947837" s="195"/>
    </row>
    <row r="947838" spans="6:6" x14ac:dyDescent="0.25">
      <c r="F947838" s="195"/>
    </row>
    <row r="947839" spans="6:6" x14ac:dyDescent="0.25">
      <c r="F947839" s="195"/>
    </row>
    <row r="947840" spans="6:6" x14ac:dyDescent="0.25">
      <c r="F947840" s="195"/>
    </row>
    <row r="947841" spans="6:6" x14ac:dyDescent="0.25">
      <c r="F947841" s="195"/>
    </row>
    <row r="947842" spans="6:6" x14ac:dyDescent="0.25">
      <c r="F947842" s="195"/>
    </row>
    <row r="947843" spans="6:6" x14ac:dyDescent="0.25">
      <c r="F947843" s="195"/>
    </row>
    <row r="947844" spans="6:6" x14ac:dyDescent="0.25">
      <c r="F947844" s="195"/>
    </row>
    <row r="947845" spans="6:6" x14ac:dyDescent="0.25">
      <c r="F947845" s="195"/>
    </row>
    <row r="947846" spans="6:6" x14ac:dyDescent="0.25">
      <c r="F947846" s="195"/>
    </row>
    <row r="947847" spans="6:6" x14ac:dyDescent="0.25">
      <c r="F947847" s="195"/>
    </row>
    <row r="947848" spans="6:6" x14ac:dyDescent="0.25">
      <c r="F947848" s="195"/>
    </row>
    <row r="947849" spans="6:6" x14ac:dyDescent="0.25">
      <c r="F947849" s="195"/>
    </row>
    <row r="947850" spans="6:6" x14ac:dyDescent="0.25">
      <c r="F947850" s="195"/>
    </row>
    <row r="947851" spans="6:6" x14ac:dyDescent="0.25">
      <c r="F947851" s="195"/>
    </row>
    <row r="947852" spans="6:6" x14ac:dyDescent="0.25">
      <c r="F947852" s="195"/>
    </row>
    <row r="947853" spans="6:6" x14ac:dyDescent="0.25">
      <c r="F947853" s="195"/>
    </row>
    <row r="947854" spans="6:6" x14ac:dyDescent="0.25">
      <c r="F947854" s="195"/>
    </row>
    <row r="947855" spans="6:6" x14ac:dyDescent="0.25">
      <c r="F947855" s="195"/>
    </row>
    <row r="947856" spans="6:6" x14ac:dyDescent="0.25">
      <c r="F947856" s="195"/>
    </row>
    <row r="947857" spans="6:6" x14ac:dyDescent="0.25">
      <c r="F947857" s="195"/>
    </row>
    <row r="947858" spans="6:6" x14ac:dyDescent="0.25">
      <c r="F947858" s="195"/>
    </row>
    <row r="947859" spans="6:6" x14ac:dyDescent="0.25">
      <c r="F947859" s="195"/>
    </row>
    <row r="947860" spans="6:6" x14ac:dyDescent="0.25">
      <c r="F947860" s="195"/>
    </row>
    <row r="947861" spans="6:6" x14ac:dyDescent="0.25">
      <c r="F947861" s="195"/>
    </row>
    <row r="947862" spans="6:6" x14ac:dyDescent="0.25">
      <c r="F947862" s="195"/>
    </row>
    <row r="947863" spans="6:6" x14ac:dyDescent="0.25">
      <c r="F947863" s="195"/>
    </row>
    <row r="947864" spans="6:6" x14ac:dyDescent="0.25">
      <c r="F947864" s="195"/>
    </row>
    <row r="947865" spans="6:6" x14ac:dyDescent="0.25">
      <c r="F947865" s="195"/>
    </row>
    <row r="947866" spans="6:6" x14ac:dyDescent="0.25">
      <c r="F947866" s="195"/>
    </row>
    <row r="947867" spans="6:6" x14ac:dyDescent="0.25">
      <c r="F947867" s="195"/>
    </row>
    <row r="947868" spans="6:6" x14ac:dyDescent="0.25">
      <c r="F947868" s="195"/>
    </row>
    <row r="947869" spans="6:6" x14ac:dyDescent="0.25">
      <c r="F947869" s="195"/>
    </row>
    <row r="947870" spans="6:6" x14ac:dyDescent="0.25">
      <c r="F947870" s="195"/>
    </row>
    <row r="947871" spans="6:6" x14ac:dyDescent="0.25">
      <c r="F947871" s="195"/>
    </row>
    <row r="947872" spans="6:6" x14ac:dyDescent="0.25">
      <c r="F947872" s="195"/>
    </row>
    <row r="947873" spans="6:6" x14ac:dyDescent="0.25">
      <c r="F947873" s="195"/>
    </row>
    <row r="947874" spans="6:6" x14ac:dyDescent="0.25">
      <c r="F947874" s="195"/>
    </row>
    <row r="947875" spans="6:6" x14ac:dyDescent="0.25">
      <c r="F947875" s="195"/>
    </row>
    <row r="947876" spans="6:6" x14ac:dyDescent="0.25">
      <c r="F947876" s="195"/>
    </row>
    <row r="947877" spans="6:6" x14ac:dyDescent="0.25">
      <c r="F947877" s="195"/>
    </row>
    <row r="947878" spans="6:6" x14ac:dyDescent="0.25">
      <c r="F947878" s="195"/>
    </row>
    <row r="947879" spans="6:6" x14ac:dyDescent="0.25">
      <c r="F947879" s="195"/>
    </row>
    <row r="947880" spans="6:6" x14ac:dyDescent="0.25">
      <c r="F947880" s="195"/>
    </row>
    <row r="947881" spans="6:6" x14ac:dyDescent="0.25">
      <c r="F947881" s="195"/>
    </row>
    <row r="947882" spans="6:6" x14ac:dyDescent="0.25">
      <c r="F947882" s="195"/>
    </row>
    <row r="947883" spans="6:6" x14ac:dyDescent="0.25">
      <c r="F947883" s="195"/>
    </row>
    <row r="947884" spans="6:6" x14ac:dyDescent="0.25">
      <c r="F947884" s="195"/>
    </row>
    <row r="947885" spans="6:6" x14ac:dyDescent="0.25">
      <c r="F947885" s="195"/>
    </row>
    <row r="947886" spans="6:6" x14ac:dyDescent="0.25">
      <c r="F947886" s="195"/>
    </row>
    <row r="947887" spans="6:6" x14ac:dyDescent="0.25">
      <c r="F947887" s="195"/>
    </row>
    <row r="947888" spans="6:6" x14ac:dyDescent="0.25">
      <c r="F947888" s="195"/>
    </row>
    <row r="947889" spans="6:6" x14ac:dyDescent="0.25">
      <c r="F947889" s="195"/>
    </row>
    <row r="947890" spans="6:6" x14ac:dyDescent="0.25">
      <c r="F947890" s="195"/>
    </row>
    <row r="947891" spans="6:6" x14ac:dyDescent="0.25">
      <c r="F947891" s="195"/>
    </row>
    <row r="947892" spans="6:6" x14ac:dyDescent="0.25">
      <c r="F947892" s="195"/>
    </row>
    <row r="947893" spans="6:6" x14ac:dyDescent="0.25">
      <c r="F947893" s="195"/>
    </row>
    <row r="947894" spans="6:6" x14ac:dyDescent="0.25">
      <c r="F947894" s="195"/>
    </row>
    <row r="947895" spans="6:6" x14ac:dyDescent="0.25">
      <c r="F947895" s="195"/>
    </row>
    <row r="947896" spans="6:6" x14ac:dyDescent="0.25">
      <c r="F947896" s="195"/>
    </row>
    <row r="947897" spans="6:6" x14ac:dyDescent="0.25">
      <c r="F947897" s="195"/>
    </row>
    <row r="947898" spans="6:6" x14ac:dyDescent="0.25">
      <c r="F947898" s="195"/>
    </row>
    <row r="947899" spans="6:6" x14ac:dyDescent="0.25">
      <c r="F947899" s="195"/>
    </row>
    <row r="947900" spans="6:6" x14ac:dyDescent="0.25">
      <c r="F947900" s="195"/>
    </row>
    <row r="947901" spans="6:6" x14ac:dyDescent="0.25">
      <c r="F947901" s="195"/>
    </row>
    <row r="947902" spans="6:6" x14ac:dyDescent="0.25">
      <c r="F947902" s="195"/>
    </row>
    <row r="947903" spans="6:6" x14ac:dyDescent="0.25">
      <c r="F947903" s="195"/>
    </row>
    <row r="947904" spans="6:6" x14ac:dyDescent="0.25">
      <c r="F947904" s="195"/>
    </row>
    <row r="947905" spans="6:6" x14ac:dyDescent="0.25">
      <c r="F947905" s="195"/>
    </row>
    <row r="947906" spans="6:6" x14ac:dyDescent="0.25">
      <c r="F947906" s="195"/>
    </row>
    <row r="947907" spans="6:6" x14ac:dyDescent="0.25">
      <c r="F947907" s="195"/>
    </row>
    <row r="947908" spans="6:6" x14ac:dyDescent="0.25">
      <c r="F947908" s="195"/>
    </row>
    <row r="947909" spans="6:6" x14ac:dyDescent="0.25">
      <c r="F947909" s="195"/>
    </row>
    <row r="947910" spans="6:6" x14ac:dyDescent="0.25">
      <c r="F947910" s="195"/>
    </row>
    <row r="947911" spans="6:6" x14ac:dyDescent="0.25">
      <c r="F947911" s="195"/>
    </row>
    <row r="947912" spans="6:6" x14ac:dyDescent="0.25">
      <c r="F947912" s="195"/>
    </row>
    <row r="947913" spans="6:6" x14ac:dyDescent="0.25">
      <c r="F947913" s="195"/>
    </row>
    <row r="947914" spans="6:6" x14ac:dyDescent="0.25">
      <c r="F947914" s="195"/>
    </row>
    <row r="947915" spans="6:6" x14ac:dyDescent="0.25">
      <c r="F947915" s="195"/>
    </row>
    <row r="947916" spans="6:6" x14ac:dyDescent="0.25">
      <c r="F947916" s="195"/>
    </row>
    <row r="947917" spans="6:6" x14ac:dyDescent="0.25">
      <c r="F947917" s="195"/>
    </row>
    <row r="947918" spans="6:6" x14ac:dyDescent="0.25">
      <c r="F947918" s="195"/>
    </row>
    <row r="947919" spans="6:6" x14ac:dyDescent="0.25">
      <c r="F947919" s="195"/>
    </row>
    <row r="947920" spans="6:6" x14ac:dyDescent="0.25">
      <c r="F947920" s="195"/>
    </row>
    <row r="947921" spans="6:6" x14ac:dyDescent="0.25">
      <c r="F947921" s="195"/>
    </row>
    <row r="947922" spans="6:6" x14ac:dyDescent="0.25">
      <c r="F947922" s="195"/>
    </row>
    <row r="947923" spans="6:6" x14ac:dyDescent="0.25">
      <c r="F947923" s="195"/>
    </row>
    <row r="947924" spans="6:6" x14ac:dyDescent="0.25">
      <c r="F947924" s="195"/>
    </row>
    <row r="947925" spans="6:6" x14ac:dyDescent="0.25">
      <c r="F947925" s="195"/>
    </row>
    <row r="947926" spans="6:6" x14ac:dyDescent="0.25">
      <c r="F947926" s="195"/>
    </row>
    <row r="947927" spans="6:6" x14ac:dyDescent="0.25">
      <c r="F947927" s="195"/>
    </row>
    <row r="947928" spans="6:6" x14ac:dyDescent="0.25">
      <c r="F947928" s="195"/>
    </row>
    <row r="947929" spans="6:6" x14ac:dyDescent="0.25">
      <c r="F947929" s="195"/>
    </row>
    <row r="947930" spans="6:6" x14ac:dyDescent="0.25">
      <c r="F947930" s="195"/>
    </row>
    <row r="947931" spans="6:6" x14ac:dyDescent="0.25">
      <c r="F947931" s="195"/>
    </row>
    <row r="947932" spans="6:6" x14ac:dyDescent="0.25">
      <c r="F947932" s="195"/>
    </row>
    <row r="947933" spans="6:6" x14ac:dyDescent="0.25">
      <c r="F947933" s="195"/>
    </row>
    <row r="947934" spans="6:6" x14ac:dyDescent="0.25">
      <c r="F947934" s="195"/>
    </row>
    <row r="947935" spans="6:6" x14ac:dyDescent="0.25">
      <c r="F947935" s="195"/>
    </row>
    <row r="947936" spans="6:6" x14ac:dyDescent="0.25">
      <c r="F947936" s="195"/>
    </row>
    <row r="947937" spans="6:6" x14ac:dyDescent="0.25">
      <c r="F947937" s="195"/>
    </row>
    <row r="947938" spans="6:6" x14ac:dyDescent="0.25">
      <c r="F947938" s="195"/>
    </row>
    <row r="947939" spans="6:6" x14ac:dyDescent="0.25">
      <c r="F947939" s="195"/>
    </row>
    <row r="947940" spans="6:6" x14ac:dyDescent="0.25">
      <c r="F947940" s="195"/>
    </row>
    <row r="947941" spans="6:6" x14ac:dyDescent="0.25">
      <c r="F947941" s="195"/>
    </row>
    <row r="947942" spans="6:6" x14ac:dyDescent="0.25">
      <c r="F947942" s="195"/>
    </row>
    <row r="947943" spans="6:6" x14ac:dyDescent="0.25">
      <c r="F947943" s="195"/>
    </row>
    <row r="947944" spans="6:6" x14ac:dyDescent="0.25">
      <c r="F947944" s="195"/>
    </row>
    <row r="947945" spans="6:6" x14ac:dyDescent="0.25">
      <c r="F947945" s="195"/>
    </row>
    <row r="947946" spans="6:6" x14ac:dyDescent="0.25">
      <c r="F947946" s="195"/>
    </row>
    <row r="947947" spans="6:6" x14ac:dyDescent="0.25">
      <c r="F947947" s="195"/>
    </row>
    <row r="947948" spans="6:6" x14ac:dyDescent="0.25">
      <c r="F947948" s="195"/>
    </row>
    <row r="947949" spans="6:6" x14ac:dyDescent="0.25">
      <c r="F947949" s="195"/>
    </row>
    <row r="947950" spans="6:6" x14ac:dyDescent="0.25">
      <c r="F947950" s="195"/>
    </row>
    <row r="947951" spans="6:6" x14ac:dyDescent="0.25">
      <c r="F947951" s="195"/>
    </row>
    <row r="947952" spans="6:6" x14ac:dyDescent="0.25">
      <c r="F947952" s="195"/>
    </row>
    <row r="947953" spans="6:6" x14ac:dyDescent="0.25">
      <c r="F947953" s="195"/>
    </row>
    <row r="947954" spans="6:6" x14ac:dyDescent="0.25">
      <c r="F947954" s="195"/>
    </row>
    <row r="947955" spans="6:6" x14ac:dyDescent="0.25">
      <c r="F947955" s="195"/>
    </row>
    <row r="947956" spans="6:6" x14ac:dyDescent="0.25">
      <c r="F947956" s="195"/>
    </row>
    <row r="947957" spans="6:6" x14ac:dyDescent="0.25">
      <c r="F947957" s="195"/>
    </row>
    <row r="947958" spans="6:6" x14ac:dyDescent="0.25">
      <c r="F947958" s="195"/>
    </row>
    <row r="947959" spans="6:6" x14ac:dyDescent="0.25">
      <c r="F947959" s="195"/>
    </row>
    <row r="947960" spans="6:6" x14ac:dyDescent="0.25">
      <c r="F947960" s="195"/>
    </row>
    <row r="947961" spans="6:6" x14ac:dyDescent="0.25">
      <c r="F947961" s="195"/>
    </row>
    <row r="947962" spans="6:6" x14ac:dyDescent="0.25">
      <c r="F947962" s="195"/>
    </row>
    <row r="947963" spans="6:6" x14ac:dyDescent="0.25">
      <c r="F947963" s="195"/>
    </row>
    <row r="947964" spans="6:6" x14ac:dyDescent="0.25">
      <c r="F947964" s="195"/>
    </row>
    <row r="947965" spans="6:6" x14ac:dyDescent="0.25">
      <c r="F947965" s="195"/>
    </row>
    <row r="947966" spans="6:6" x14ac:dyDescent="0.25">
      <c r="F947966" s="195"/>
    </row>
    <row r="947967" spans="6:6" x14ac:dyDescent="0.25">
      <c r="F947967" s="195"/>
    </row>
    <row r="947968" spans="6:6" x14ac:dyDescent="0.25">
      <c r="F947968" s="195"/>
    </row>
    <row r="947969" spans="6:6" x14ac:dyDescent="0.25">
      <c r="F947969" s="195"/>
    </row>
    <row r="947970" spans="6:6" x14ac:dyDescent="0.25">
      <c r="F947970" s="195"/>
    </row>
    <row r="947971" spans="6:6" x14ac:dyDescent="0.25">
      <c r="F947971" s="195"/>
    </row>
    <row r="947972" spans="6:6" x14ac:dyDescent="0.25">
      <c r="F947972" s="195"/>
    </row>
    <row r="947973" spans="6:6" x14ac:dyDescent="0.25">
      <c r="F947973" s="195"/>
    </row>
    <row r="947974" spans="6:6" x14ac:dyDescent="0.25">
      <c r="F947974" s="195"/>
    </row>
    <row r="947975" spans="6:6" x14ac:dyDescent="0.25">
      <c r="F947975" s="195"/>
    </row>
    <row r="947976" spans="6:6" x14ac:dyDescent="0.25">
      <c r="F947976" s="195"/>
    </row>
    <row r="947977" spans="6:6" x14ac:dyDescent="0.25">
      <c r="F947977" s="195"/>
    </row>
    <row r="947978" spans="6:6" x14ac:dyDescent="0.25">
      <c r="F947978" s="195"/>
    </row>
    <row r="947979" spans="6:6" x14ac:dyDescent="0.25">
      <c r="F947979" s="195"/>
    </row>
    <row r="947980" spans="6:6" x14ac:dyDescent="0.25">
      <c r="F947980" s="195"/>
    </row>
    <row r="947981" spans="6:6" x14ac:dyDescent="0.25">
      <c r="F947981" s="195"/>
    </row>
    <row r="947982" spans="6:6" x14ac:dyDescent="0.25">
      <c r="F947982" s="195"/>
    </row>
    <row r="947983" spans="6:6" x14ac:dyDescent="0.25">
      <c r="F947983" s="195"/>
    </row>
    <row r="947984" spans="6:6" x14ac:dyDescent="0.25">
      <c r="F947984" s="195"/>
    </row>
    <row r="947985" spans="6:6" x14ac:dyDescent="0.25">
      <c r="F947985" s="195"/>
    </row>
    <row r="947986" spans="6:6" x14ac:dyDescent="0.25">
      <c r="F947986" s="195"/>
    </row>
    <row r="947987" spans="6:6" x14ac:dyDescent="0.25">
      <c r="F947987" s="195"/>
    </row>
    <row r="947988" spans="6:6" x14ac:dyDescent="0.25">
      <c r="F947988" s="195"/>
    </row>
    <row r="947989" spans="6:6" x14ac:dyDescent="0.25">
      <c r="F947989" s="195"/>
    </row>
    <row r="947990" spans="6:6" x14ac:dyDescent="0.25">
      <c r="F947990" s="195"/>
    </row>
    <row r="947991" spans="6:6" x14ac:dyDescent="0.25">
      <c r="F947991" s="195"/>
    </row>
    <row r="947992" spans="6:6" x14ac:dyDescent="0.25">
      <c r="F947992" s="195"/>
    </row>
    <row r="947993" spans="6:6" x14ac:dyDescent="0.25">
      <c r="F947993" s="195"/>
    </row>
    <row r="947994" spans="6:6" x14ac:dyDescent="0.25">
      <c r="F947994" s="195"/>
    </row>
    <row r="947995" spans="6:6" x14ac:dyDescent="0.25">
      <c r="F947995" s="195"/>
    </row>
    <row r="947996" spans="6:6" x14ac:dyDescent="0.25">
      <c r="F947996" s="195"/>
    </row>
    <row r="947997" spans="6:6" x14ac:dyDescent="0.25">
      <c r="F947997" s="195"/>
    </row>
    <row r="947998" spans="6:6" x14ac:dyDescent="0.25">
      <c r="F947998" s="195"/>
    </row>
    <row r="947999" spans="6:6" x14ac:dyDescent="0.25">
      <c r="F947999" s="195"/>
    </row>
    <row r="948000" spans="6:6" x14ac:dyDescent="0.25">
      <c r="F948000" s="195"/>
    </row>
    <row r="948001" spans="6:6" x14ac:dyDescent="0.25">
      <c r="F948001" s="195"/>
    </row>
    <row r="948002" spans="6:6" x14ac:dyDescent="0.25">
      <c r="F948002" s="195"/>
    </row>
    <row r="948003" spans="6:6" x14ac:dyDescent="0.25">
      <c r="F948003" s="195"/>
    </row>
    <row r="948004" spans="6:6" x14ac:dyDescent="0.25">
      <c r="F948004" s="195"/>
    </row>
    <row r="948005" spans="6:6" x14ac:dyDescent="0.25">
      <c r="F948005" s="195"/>
    </row>
    <row r="948006" spans="6:6" x14ac:dyDescent="0.25">
      <c r="F948006" s="195"/>
    </row>
    <row r="948007" spans="6:6" x14ac:dyDescent="0.25">
      <c r="F948007" s="195"/>
    </row>
    <row r="948008" spans="6:6" x14ac:dyDescent="0.25">
      <c r="F948008" s="195"/>
    </row>
    <row r="948009" spans="6:6" x14ac:dyDescent="0.25">
      <c r="F948009" s="195"/>
    </row>
    <row r="948010" spans="6:6" x14ac:dyDescent="0.25">
      <c r="F948010" s="195"/>
    </row>
    <row r="948011" spans="6:6" x14ac:dyDescent="0.25">
      <c r="F948011" s="195"/>
    </row>
    <row r="948012" spans="6:6" x14ac:dyDescent="0.25">
      <c r="F948012" s="195"/>
    </row>
    <row r="948013" spans="6:6" x14ac:dyDescent="0.25">
      <c r="F948013" s="195"/>
    </row>
    <row r="948014" spans="6:6" x14ac:dyDescent="0.25">
      <c r="F948014" s="195"/>
    </row>
    <row r="948015" spans="6:6" x14ac:dyDescent="0.25">
      <c r="F948015" s="195"/>
    </row>
    <row r="948016" spans="6:6" x14ac:dyDescent="0.25">
      <c r="F948016" s="195"/>
    </row>
    <row r="948017" spans="6:6" x14ac:dyDescent="0.25">
      <c r="F948017" s="195"/>
    </row>
    <row r="948018" spans="6:6" x14ac:dyDescent="0.25">
      <c r="F948018" s="195"/>
    </row>
    <row r="948019" spans="6:6" x14ac:dyDescent="0.25">
      <c r="F948019" s="195"/>
    </row>
    <row r="948020" spans="6:6" x14ac:dyDescent="0.25">
      <c r="F948020" s="195"/>
    </row>
    <row r="948021" spans="6:6" x14ac:dyDescent="0.25">
      <c r="F948021" s="195"/>
    </row>
    <row r="948022" spans="6:6" x14ac:dyDescent="0.25">
      <c r="F948022" s="195"/>
    </row>
    <row r="948023" spans="6:6" x14ac:dyDescent="0.25">
      <c r="F948023" s="195"/>
    </row>
    <row r="948024" spans="6:6" x14ac:dyDescent="0.25">
      <c r="F948024" s="195"/>
    </row>
    <row r="948025" spans="6:6" x14ac:dyDescent="0.25">
      <c r="F948025" s="195"/>
    </row>
    <row r="948026" spans="6:6" x14ac:dyDescent="0.25">
      <c r="F948026" s="195"/>
    </row>
    <row r="948027" spans="6:6" x14ac:dyDescent="0.25">
      <c r="F948027" s="195"/>
    </row>
    <row r="948028" spans="6:6" x14ac:dyDescent="0.25">
      <c r="F948028" s="195"/>
    </row>
    <row r="948029" spans="6:6" x14ac:dyDescent="0.25">
      <c r="F948029" s="195"/>
    </row>
    <row r="948030" spans="6:6" x14ac:dyDescent="0.25">
      <c r="F948030" s="195"/>
    </row>
    <row r="948031" spans="6:6" x14ac:dyDescent="0.25">
      <c r="F948031" s="195"/>
    </row>
    <row r="948032" spans="6:6" x14ac:dyDescent="0.25">
      <c r="F948032" s="195"/>
    </row>
    <row r="948033" spans="6:6" x14ac:dyDescent="0.25">
      <c r="F948033" s="195"/>
    </row>
    <row r="948034" spans="6:6" x14ac:dyDescent="0.25">
      <c r="F948034" s="195"/>
    </row>
    <row r="948035" spans="6:6" x14ac:dyDescent="0.25">
      <c r="F948035" s="195"/>
    </row>
    <row r="948036" spans="6:6" x14ac:dyDescent="0.25">
      <c r="F948036" s="195"/>
    </row>
    <row r="948037" spans="6:6" x14ac:dyDescent="0.25">
      <c r="F948037" s="195"/>
    </row>
    <row r="948038" spans="6:6" x14ac:dyDescent="0.25">
      <c r="F948038" s="195"/>
    </row>
    <row r="948039" spans="6:6" x14ac:dyDescent="0.25">
      <c r="F948039" s="195"/>
    </row>
    <row r="948040" spans="6:6" x14ac:dyDescent="0.25">
      <c r="F948040" s="195"/>
    </row>
    <row r="948041" spans="6:6" x14ac:dyDescent="0.25">
      <c r="F948041" s="195"/>
    </row>
    <row r="948042" spans="6:6" x14ac:dyDescent="0.25">
      <c r="F948042" s="195"/>
    </row>
    <row r="948043" spans="6:6" x14ac:dyDescent="0.25">
      <c r="F948043" s="195"/>
    </row>
    <row r="948044" spans="6:6" x14ac:dyDescent="0.25">
      <c r="F948044" s="195"/>
    </row>
    <row r="948045" spans="6:6" x14ac:dyDescent="0.25">
      <c r="F948045" s="195"/>
    </row>
    <row r="948046" spans="6:6" x14ac:dyDescent="0.25">
      <c r="F948046" s="195"/>
    </row>
    <row r="948047" spans="6:6" x14ac:dyDescent="0.25">
      <c r="F948047" s="195"/>
    </row>
    <row r="948048" spans="6:6" x14ac:dyDescent="0.25">
      <c r="F948048" s="195"/>
    </row>
    <row r="948049" spans="6:6" x14ac:dyDescent="0.25">
      <c r="F948049" s="195"/>
    </row>
    <row r="948050" spans="6:6" x14ac:dyDescent="0.25">
      <c r="F948050" s="195"/>
    </row>
    <row r="948051" spans="6:6" x14ac:dyDescent="0.25">
      <c r="F948051" s="195"/>
    </row>
    <row r="948052" spans="6:6" x14ac:dyDescent="0.25">
      <c r="F948052" s="195"/>
    </row>
    <row r="948053" spans="6:6" x14ac:dyDescent="0.25">
      <c r="F948053" s="195"/>
    </row>
    <row r="948054" spans="6:6" x14ac:dyDescent="0.25">
      <c r="F948054" s="195"/>
    </row>
    <row r="948055" spans="6:6" x14ac:dyDescent="0.25">
      <c r="F948055" s="195"/>
    </row>
    <row r="948056" spans="6:6" x14ac:dyDescent="0.25">
      <c r="F948056" s="195"/>
    </row>
    <row r="948057" spans="6:6" x14ac:dyDescent="0.25">
      <c r="F948057" s="195"/>
    </row>
    <row r="948058" spans="6:6" x14ac:dyDescent="0.25">
      <c r="F948058" s="195"/>
    </row>
    <row r="948059" spans="6:6" x14ac:dyDescent="0.25">
      <c r="F948059" s="195"/>
    </row>
    <row r="948060" spans="6:6" x14ac:dyDescent="0.25">
      <c r="F948060" s="195"/>
    </row>
    <row r="948061" spans="6:6" x14ac:dyDescent="0.25">
      <c r="F948061" s="195"/>
    </row>
    <row r="948062" spans="6:6" x14ac:dyDescent="0.25">
      <c r="F948062" s="195"/>
    </row>
    <row r="948063" spans="6:6" x14ac:dyDescent="0.25">
      <c r="F948063" s="195"/>
    </row>
    <row r="948064" spans="6:6" x14ac:dyDescent="0.25">
      <c r="F948064" s="195"/>
    </row>
    <row r="953182" spans="6:6" x14ac:dyDescent="0.25">
      <c r="F953182" s="195"/>
    </row>
    <row r="953183" spans="6:6" x14ac:dyDescent="0.25">
      <c r="F953183" s="195"/>
    </row>
    <row r="953184" spans="6:6" x14ac:dyDescent="0.25">
      <c r="F953184" s="195"/>
    </row>
    <row r="953185" spans="6:6" x14ac:dyDescent="0.25">
      <c r="F953185" s="195"/>
    </row>
    <row r="953186" spans="6:6" x14ac:dyDescent="0.25">
      <c r="F953186" s="195"/>
    </row>
    <row r="953187" spans="6:6" x14ac:dyDescent="0.25">
      <c r="F953187" s="195"/>
    </row>
    <row r="953188" spans="6:6" x14ac:dyDescent="0.25">
      <c r="F953188" s="195"/>
    </row>
    <row r="953189" spans="6:6" x14ac:dyDescent="0.25">
      <c r="F953189" s="195"/>
    </row>
    <row r="953190" spans="6:6" x14ac:dyDescent="0.25">
      <c r="F953190" s="195"/>
    </row>
    <row r="953191" spans="6:6" x14ac:dyDescent="0.25">
      <c r="F953191" s="195"/>
    </row>
    <row r="953192" spans="6:6" x14ac:dyDescent="0.25">
      <c r="F953192" s="195"/>
    </row>
    <row r="953193" spans="6:6" x14ac:dyDescent="0.25">
      <c r="F953193" s="195"/>
    </row>
    <row r="953194" spans="6:6" x14ac:dyDescent="0.25">
      <c r="F953194" s="195"/>
    </row>
    <row r="953195" spans="6:6" x14ac:dyDescent="0.25">
      <c r="F953195" s="195"/>
    </row>
    <row r="953196" spans="6:6" x14ac:dyDescent="0.25">
      <c r="F953196" s="195"/>
    </row>
    <row r="953197" spans="6:6" x14ac:dyDescent="0.25">
      <c r="F953197" s="195"/>
    </row>
    <row r="953198" spans="6:6" x14ac:dyDescent="0.25">
      <c r="F953198" s="195"/>
    </row>
    <row r="953199" spans="6:6" x14ac:dyDescent="0.25">
      <c r="F953199" s="195"/>
    </row>
    <row r="953200" spans="6:6" x14ac:dyDescent="0.25">
      <c r="F953200" s="195"/>
    </row>
    <row r="953201" spans="6:6" x14ac:dyDescent="0.25">
      <c r="F953201" s="195"/>
    </row>
    <row r="953202" spans="6:6" x14ac:dyDescent="0.25">
      <c r="F953202" s="195"/>
    </row>
    <row r="953203" spans="6:6" x14ac:dyDescent="0.25">
      <c r="F953203" s="195"/>
    </row>
    <row r="953204" spans="6:6" x14ac:dyDescent="0.25">
      <c r="F953204" s="195"/>
    </row>
    <row r="953205" spans="6:6" x14ac:dyDescent="0.25">
      <c r="F953205" s="195"/>
    </row>
    <row r="953206" spans="6:6" x14ac:dyDescent="0.25">
      <c r="F953206" s="195"/>
    </row>
    <row r="953207" spans="6:6" x14ac:dyDescent="0.25">
      <c r="F953207" s="195"/>
    </row>
    <row r="953208" spans="6:6" x14ac:dyDescent="0.25">
      <c r="F953208" s="195"/>
    </row>
    <row r="953209" spans="6:6" x14ac:dyDescent="0.25">
      <c r="F953209" s="195"/>
    </row>
    <row r="953210" spans="6:6" x14ac:dyDescent="0.25">
      <c r="F953210" s="195"/>
    </row>
    <row r="953211" spans="6:6" x14ac:dyDescent="0.25">
      <c r="F953211" s="195"/>
    </row>
    <row r="953212" spans="6:6" x14ac:dyDescent="0.25">
      <c r="F953212" s="195"/>
    </row>
    <row r="953213" spans="6:6" x14ac:dyDescent="0.25">
      <c r="F953213" s="195"/>
    </row>
    <row r="953214" spans="6:6" x14ac:dyDescent="0.25">
      <c r="F953214" s="195"/>
    </row>
    <row r="953215" spans="6:6" x14ac:dyDescent="0.25">
      <c r="F953215" s="195"/>
    </row>
    <row r="953216" spans="6:6" x14ac:dyDescent="0.25">
      <c r="F953216" s="195"/>
    </row>
    <row r="953217" spans="6:6" x14ac:dyDescent="0.25">
      <c r="F953217" s="195"/>
    </row>
    <row r="953218" spans="6:6" x14ac:dyDescent="0.25">
      <c r="F953218" s="195"/>
    </row>
    <row r="953219" spans="6:6" x14ac:dyDescent="0.25">
      <c r="F953219" s="195"/>
    </row>
    <row r="953220" spans="6:6" x14ac:dyDescent="0.25">
      <c r="F953220" s="195"/>
    </row>
    <row r="953221" spans="6:6" x14ac:dyDescent="0.25">
      <c r="F953221" s="195"/>
    </row>
    <row r="953222" spans="6:6" x14ac:dyDescent="0.25">
      <c r="F953222" s="195"/>
    </row>
    <row r="953223" spans="6:6" x14ac:dyDescent="0.25">
      <c r="F953223" s="195"/>
    </row>
    <row r="953224" spans="6:6" x14ac:dyDescent="0.25">
      <c r="F953224" s="195"/>
    </row>
    <row r="953225" spans="6:6" x14ac:dyDescent="0.25">
      <c r="F953225" s="195"/>
    </row>
    <row r="953226" spans="6:6" x14ac:dyDescent="0.25">
      <c r="F953226" s="195"/>
    </row>
    <row r="953227" spans="6:6" x14ac:dyDescent="0.25">
      <c r="F953227" s="195"/>
    </row>
    <row r="953228" spans="6:6" x14ac:dyDescent="0.25">
      <c r="F953228" s="195"/>
    </row>
    <row r="953229" spans="6:6" x14ac:dyDescent="0.25">
      <c r="F953229" s="195"/>
    </row>
    <row r="953230" spans="6:6" x14ac:dyDescent="0.25">
      <c r="F953230" s="195"/>
    </row>
    <row r="953231" spans="6:6" x14ac:dyDescent="0.25">
      <c r="F953231" s="195"/>
    </row>
    <row r="953232" spans="6:6" x14ac:dyDescent="0.25">
      <c r="F953232" s="195"/>
    </row>
    <row r="953233" spans="6:6" x14ac:dyDescent="0.25">
      <c r="F953233" s="195"/>
    </row>
    <row r="953234" spans="6:6" x14ac:dyDescent="0.25">
      <c r="F953234" s="195"/>
    </row>
    <row r="953235" spans="6:6" x14ac:dyDescent="0.25">
      <c r="F953235" s="195"/>
    </row>
    <row r="953236" spans="6:6" x14ac:dyDescent="0.25">
      <c r="F953236" s="195"/>
    </row>
    <row r="953237" spans="6:6" x14ac:dyDescent="0.25">
      <c r="F953237" s="195"/>
    </row>
    <row r="953238" spans="6:6" x14ac:dyDescent="0.25">
      <c r="F953238" s="195"/>
    </row>
    <row r="953239" spans="6:6" x14ac:dyDescent="0.25">
      <c r="F953239" s="195"/>
    </row>
    <row r="953240" spans="6:6" x14ac:dyDescent="0.25">
      <c r="F953240" s="195"/>
    </row>
    <row r="953241" spans="6:6" x14ac:dyDescent="0.25">
      <c r="F953241" s="195"/>
    </row>
    <row r="953242" spans="6:6" x14ac:dyDescent="0.25">
      <c r="F953242" s="195"/>
    </row>
    <row r="953243" spans="6:6" x14ac:dyDescent="0.25">
      <c r="F953243" s="195"/>
    </row>
    <row r="953244" spans="6:6" x14ac:dyDescent="0.25">
      <c r="F953244" s="195"/>
    </row>
    <row r="953245" spans="6:6" x14ac:dyDescent="0.25">
      <c r="F953245" s="195"/>
    </row>
    <row r="953246" spans="6:6" x14ac:dyDescent="0.25">
      <c r="F953246" s="195"/>
    </row>
    <row r="953247" spans="6:6" x14ac:dyDescent="0.25">
      <c r="F953247" s="195"/>
    </row>
    <row r="953248" spans="6:6" x14ac:dyDescent="0.25">
      <c r="F953248" s="195"/>
    </row>
    <row r="953249" spans="6:6" x14ac:dyDescent="0.25">
      <c r="F953249" s="195"/>
    </row>
    <row r="953250" spans="6:6" x14ac:dyDescent="0.25">
      <c r="F953250" s="195"/>
    </row>
    <row r="953251" spans="6:6" x14ac:dyDescent="0.25">
      <c r="F953251" s="195"/>
    </row>
    <row r="953252" spans="6:6" x14ac:dyDescent="0.25">
      <c r="F953252" s="195"/>
    </row>
    <row r="953253" spans="6:6" x14ac:dyDescent="0.25">
      <c r="F953253" s="195"/>
    </row>
    <row r="953254" spans="6:6" x14ac:dyDescent="0.25">
      <c r="F953254" s="195"/>
    </row>
    <row r="953255" spans="6:6" x14ac:dyDescent="0.25">
      <c r="F953255" s="195"/>
    </row>
    <row r="953256" spans="6:6" x14ac:dyDescent="0.25">
      <c r="F953256" s="195"/>
    </row>
    <row r="953257" spans="6:6" x14ac:dyDescent="0.25">
      <c r="F953257" s="195"/>
    </row>
    <row r="953258" spans="6:6" x14ac:dyDescent="0.25">
      <c r="F953258" s="195"/>
    </row>
    <row r="953259" spans="6:6" x14ac:dyDescent="0.25">
      <c r="F953259" s="195"/>
    </row>
    <row r="953260" spans="6:6" x14ac:dyDescent="0.25">
      <c r="F953260" s="195"/>
    </row>
    <row r="953261" spans="6:6" x14ac:dyDescent="0.25">
      <c r="F953261" s="195"/>
    </row>
    <row r="953262" spans="6:6" x14ac:dyDescent="0.25">
      <c r="F953262" s="195"/>
    </row>
    <row r="953263" spans="6:6" x14ac:dyDescent="0.25">
      <c r="F953263" s="195"/>
    </row>
    <row r="953264" spans="6:6" x14ac:dyDescent="0.25">
      <c r="F953264" s="195"/>
    </row>
    <row r="953265" spans="6:6" x14ac:dyDescent="0.25">
      <c r="F953265" s="195"/>
    </row>
    <row r="953266" spans="6:6" x14ac:dyDescent="0.25">
      <c r="F953266" s="195"/>
    </row>
    <row r="953267" spans="6:6" x14ac:dyDescent="0.25">
      <c r="F953267" s="195"/>
    </row>
    <row r="953268" spans="6:6" x14ac:dyDescent="0.25">
      <c r="F953268" s="195"/>
    </row>
    <row r="953269" spans="6:6" x14ac:dyDescent="0.25">
      <c r="F953269" s="195"/>
    </row>
    <row r="953270" spans="6:6" x14ac:dyDescent="0.25">
      <c r="F953270" s="195"/>
    </row>
    <row r="953271" spans="6:6" x14ac:dyDescent="0.25">
      <c r="F953271" s="195"/>
    </row>
    <row r="953272" spans="6:6" x14ac:dyDescent="0.25">
      <c r="F953272" s="195"/>
    </row>
    <row r="953273" spans="6:6" x14ac:dyDescent="0.25">
      <c r="F953273" s="195"/>
    </row>
    <row r="953274" spans="6:6" x14ac:dyDescent="0.25">
      <c r="F953274" s="195"/>
    </row>
    <row r="953275" spans="6:6" x14ac:dyDescent="0.25">
      <c r="F953275" s="195"/>
    </row>
    <row r="953276" spans="6:6" x14ac:dyDescent="0.25">
      <c r="F953276" s="195"/>
    </row>
    <row r="953277" spans="6:6" x14ac:dyDescent="0.25">
      <c r="F953277" s="195"/>
    </row>
    <row r="953278" spans="6:6" x14ac:dyDescent="0.25">
      <c r="F953278" s="195"/>
    </row>
    <row r="953279" spans="6:6" x14ac:dyDescent="0.25">
      <c r="F953279" s="195"/>
    </row>
    <row r="953280" spans="6:6" x14ac:dyDescent="0.25">
      <c r="F953280" s="195"/>
    </row>
    <row r="953281" spans="6:6" x14ac:dyDescent="0.25">
      <c r="F953281" s="195"/>
    </row>
    <row r="953282" spans="6:6" x14ac:dyDescent="0.25">
      <c r="F953282" s="195"/>
    </row>
    <row r="953283" spans="6:6" x14ac:dyDescent="0.25">
      <c r="F953283" s="195"/>
    </row>
    <row r="953284" spans="6:6" x14ac:dyDescent="0.25">
      <c r="F953284" s="195"/>
    </row>
    <row r="953285" spans="6:6" x14ac:dyDescent="0.25">
      <c r="F953285" s="195"/>
    </row>
    <row r="953286" spans="6:6" x14ac:dyDescent="0.25">
      <c r="F953286" s="195"/>
    </row>
    <row r="953287" spans="6:6" x14ac:dyDescent="0.25">
      <c r="F953287" s="195"/>
    </row>
    <row r="953288" spans="6:6" x14ac:dyDescent="0.25">
      <c r="F953288" s="195"/>
    </row>
    <row r="953289" spans="6:6" x14ac:dyDescent="0.25">
      <c r="F953289" s="195"/>
    </row>
    <row r="953290" spans="6:6" x14ac:dyDescent="0.25">
      <c r="F953290" s="195"/>
    </row>
    <row r="953291" spans="6:6" x14ac:dyDescent="0.25">
      <c r="F953291" s="195"/>
    </row>
    <row r="953292" spans="6:6" x14ac:dyDescent="0.25">
      <c r="F953292" s="195"/>
    </row>
    <row r="953293" spans="6:6" x14ac:dyDescent="0.25">
      <c r="F953293" s="195"/>
    </row>
    <row r="953294" spans="6:6" x14ac:dyDescent="0.25">
      <c r="F953294" s="195"/>
    </row>
    <row r="953295" spans="6:6" x14ac:dyDescent="0.25">
      <c r="F953295" s="195"/>
    </row>
    <row r="953296" spans="6:6" x14ac:dyDescent="0.25">
      <c r="F953296" s="195"/>
    </row>
    <row r="953297" spans="6:6" x14ac:dyDescent="0.25">
      <c r="F953297" s="195"/>
    </row>
    <row r="953298" spans="6:6" x14ac:dyDescent="0.25">
      <c r="F953298" s="195"/>
    </row>
    <row r="953299" spans="6:6" x14ac:dyDescent="0.25">
      <c r="F953299" s="195"/>
    </row>
    <row r="953300" spans="6:6" x14ac:dyDescent="0.25">
      <c r="F953300" s="195"/>
    </row>
    <row r="953301" spans="6:6" x14ac:dyDescent="0.25">
      <c r="F953301" s="195"/>
    </row>
    <row r="953302" spans="6:6" x14ac:dyDescent="0.25">
      <c r="F953302" s="195"/>
    </row>
    <row r="953303" spans="6:6" x14ac:dyDescent="0.25">
      <c r="F953303" s="195"/>
    </row>
    <row r="953304" spans="6:6" x14ac:dyDescent="0.25">
      <c r="F953304" s="195"/>
    </row>
    <row r="953305" spans="6:6" x14ac:dyDescent="0.25">
      <c r="F953305" s="195"/>
    </row>
    <row r="953306" spans="6:6" x14ac:dyDescent="0.25">
      <c r="F953306" s="195"/>
    </row>
    <row r="953307" spans="6:6" x14ac:dyDescent="0.25">
      <c r="F953307" s="195"/>
    </row>
    <row r="953308" spans="6:6" x14ac:dyDescent="0.25">
      <c r="F953308" s="195"/>
    </row>
    <row r="953309" spans="6:6" x14ac:dyDescent="0.25">
      <c r="F953309" s="195"/>
    </row>
    <row r="953310" spans="6:6" x14ac:dyDescent="0.25">
      <c r="F953310" s="195"/>
    </row>
    <row r="953311" spans="6:6" x14ac:dyDescent="0.25">
      <c r="F953311" s="195"/>
    </row>
    <row r="953312" spans="6:6" x14ac:dyDescent="0.25">
      <c r="F953312" s="195"/>
    </row>
    <row r="953313" spans="6:6" x14ac:dyDescent="0.25">
      <c r="F953313" s="195"/>
    </row>
    <row r="953314" spans="6:6" x14ac:dyDescent="0.25">
      <c r="F953314" s="195"/>
    </row>
    <row r="953315" spans="6:6" x14ac:dyDescent="0.25">
      <c r="F953315" s="195"/>
    </row>
    <row r="953316" spans="6:6" x14ac:dyDescent="0.25">
      <c r="F953316" s="195"/>
    </row>
    <row r="953317" spans="6:6" x14ac:dyDescent="0.25">
      <c r="F953317" s="195"/>
    </row>
    <row r="953318" spans="6:6" x14ac:dyDescent="0.25">
      <c r="F953318" s="195"/>
    </row>
    <row r="953319" spans="6:6" x14ac:dyDescent="0.25">
      <c r="F953319" s="195"/>
    </row>
    <row r="953320" spans="6:6" x14ac:dyDescent="0.25">
      <c r="F953320" s="195"/>
    </row>
    <row r="953321" spans="6:6" x14ac:dyDescent="0.25">
      <c r="F953321" s="195"/>
    </row>
    <row r="953322" spans="6:6" x14ac:dyDescent="0.25">
      <c r="F953322" s="195"/>
    </row>
    <row r="953323" spans="6:6" x14ac:dyDescent="0.25">
      <c r="F953323" s="195"/>
    </row>
    <row r="953324" spans="6:6" x14ac:dyDescent="0.25">
      <c r="F953324" s="195"/>
    </row>
    <row r="953325" spans="6:6" x14ac:dyDescent="0.25">
      <c r="F953325" s="195"/>
    </row>
    <row r="953326" spans="6:6" x14ac:dyDescent="0.25">
      <c r="F953326" s="195"/>
    </row>
    <row r="953327" spans="6:6" x14ac:dyDescent="0.25">
      <c r="F953327" s="195"/>
    </row>
    <row r="953328" spans="6:6" x14ac:dyDescent="0.25">
      <c r="F953328" s="195"/>
    </row>
    <row r="953329" spans="6:6" x14ac:dyDescent="0.25">
      <c r="F953329" s="195"/>
    </row>
    <row r="953330" spans="6:6" x14ac:dyDescent="0.25">
      <c r="F953330" s="195"/>
    </row>
    <row r="953331" spans="6:6" x14ac:dyDescent="0.25">
      <c r="F953331" s="195"/>
    </row>
    <row r="953332" spans="6:6" x14ac:dyDescent="0.25">
      <c r="F953332" s="195"/>
    </row>
    <row r="953333" spans="6:6" x14ac:dyDescent="0.25">
      <c r="F953333" s="195"/>
    </row>
    <row r="953334" spans="6:6" x14ac:dyDescent="0.25">
      <c r="F953334" s="195"/>
    </row>
    <row r="953335" spans="6:6" x14ac:dyDescent="0.25">
      <c r="F953335" s="195"/>
    </row>
    <row r="953336" spans="6:6" x14ac:dyDescent="0.25">
      <c r="F953336" s="195"/>
    </row>
    <row r="953337" spans="6:6" x14ac:dyDescent="0.25">
      <c r="F953337" s="195"/>
    </row>
    <row r="953338" spans="6:6" x14ac:dyDescent="0.25">
      <c r="F953338" s="195"/>
    </row>
    <row r="953339" spans="6:6" x14ac:dyDescent="0.25">
      <c r="F953339" s="195"/>
    </row>
    <row r="953340" spans="6:6" x14ac:dyDescent="0.25">
      <c r="F953340" s="195"/>
    </row>
    <row r="953341" spans="6:6" x14ac:dyDescent="0.25">
      <c r="F953341" s="195"/>
    </row>
    <row r="953342" spans="6:6" x14ac:dyDescent="0.25">
      <c r="F953342" s="195"/>
    </row>
    <row r="953343" spans="6:6" x14ac:dyDescent="0.25">
      <c r="F953343" s="195"/>
    </row>
    <row r="953344" spans="6:6" x14ac:dyDescent="0.25">
      <c r="F953344" s="195"/>
    </row>
    <row r="953345" spans="6:6" x14ac:dyDescent="0.25">
      <c r="F953345" s="195"/>
    </row>
    <row r="953346" spans="6:6" x14ac:dyDescent="0.25">
      <c r="F953346" s="195"/>
    </row>
    <row r="953347" spans="6:6" x14ac:dyDescent="0.25">
      <c r="F953347" s="195"/>
    </row>
    <row r="953348" spans="6:6" x14ac:dyDescent="0.25">
      <c r="F953348" s="195"/>
    </row>
    <row r="953349" spans="6:6" x14ac:dyDescent="0.25">
      <c r="F953349" s="195"/>
    </row>
    <row r="953350" spans="6:6" x14ac:dyDescent="0.25">
      <c r="F953350" s="195"/>
    </row>
    <row r="953351" spans="6:6" x14ac:dyDescent="0.25">
      <c r="F953351" s="195"/>
    </row>
    <row r="953352" spans="6:6" x14ac:dyDescent="0.25">
      <c r="F953352" s="195"/>
    </row>
    <row r="953353" spans="6:6" x14ac:dyDescent="0.25">
      <c r="F953353" s="195"/>
    </row>
    <row r="953354" spans="6:6" x14ac:dyDescent="0.25">
      <c r="F953354" s="195"/>
    </row>
    <row r="953355" spans="6:6" x14ac:dyDescent="0.25">
      <c r="F953355" s="195"/>
    </row>
    <row r="953356" spans="6:6" x14ac:dyDescent="0.25">
      <c r="F953356" s="195"/>
    </row>
    <row r="953357" spans="6:6" x14ac:dyDescent="0.25">
      <c r="F953357" s="195"/>
    </row>
    <row r="953358" spans="6:6" x14ac:dyDescent="0.25">
      <c r="F953358" s="195"/>
    </row>
    <row r="953359" spans="6:6" x14ac:dyDescent="0.25">
      <c r="F953359" s="195"/>
    </row>
    <row r="953360" spans="6:6" x14ac:dyDescent="0.25">
      <c r="F953360" s="195"/>
    </row>
    <row r="953361" spans="6:6" x14ac:dyDescent="0.25">
      <c r="F953361" s="195"/>
    </row>
    <row r="953362" spans="6:6" x14ac:dyDescent="0.25">
      <c r="F953362" s="195"/>
    </row>
    <row r="953363" spans="6:6" x14ac:dyDescent="0.25">
      <c r="F953363" s="195"/>
    </row>
    <row r="953364" spans="6:6" x14ac:dyDescent="0.25">
      <c r="F953364" s="195"/>
    </row>
    <row r="953365" spans="6:6" x14ac:dyDescent="0.25">
      <c r="F953365" s="195"/>
    </row>
    <row r="953366" spans="6:6" x14ac:dyDescent="0.25">
      <c r="F953366" s="195"/>
    </row>
    <row r="953367" spans="6:6" x14ac:dyDescent="0.25">
      <c r="F953367" s="195"/>
    </row>
    <row r="953368" spans="6:6" x14ac:dyDescent="0.25">
      <c r="F953368" s="195"/>
    </row>
    <row r="953369" spans="6:6" x14ac:dyDescent="0.25">
      <c r="F953369" s="195"/>
    </row>
    <row r="953370" spans="6:6" x14ac:dyDescent="0.25">
      <c r="F953370" s="195"/>
    </row>
    <row r="953371" spans="6:6" x14ac:dyDescent="0.25">
      <c r="F953371" s="195"/>
    </row>
    <row r="953372" spans="6:6" x14ac:dyDescent="0.25">
      <c r="F953372" s="195"/>
    </row>
    <row r="953373" spans="6:6" x14ac:dyDescent="0.25">
      <c r="F953373" s="195"/>
    </row>
    <row r="953374" spans="6:6" x14ac:dyDescent="0.25">
      <c r="F953374" s="195"/>
    </row>
    <row r="953375" spans="6:6" x14ac:dyDescent="0.25">
      <c r="F953375" s="195"/>
    </row>
    <row r="953376" spans="6:6" x14ac:dyDescent="0.25">
      <c r="F953376" s="195"/>
    </row>
    <row r="953377" spans="6:6" x14ac:dyDescent="0.25">
      <c r="F953377" s="195"/>
    </row>
    <row r="953378" spans="6:6" x14ac:dyDescent="0.25">
      <c r="F953378" s="195"/>
    </row>
    <row r="953379" spans="6:6" x14ac:dyDescent="0.25">
      <c r="F953379" s="195"/>
    </row>
    <row r="953380" spans="6:6" x14ac:dyDescent="0.25">
      <c r="F953380" s="195"/>
    </row>
    <row r="953381" spans="6:6" x14ac:dyDescent="0.25">
      <c r="F953381" s="195"/>
    </row>
    <row r="953382" spans="6:6" x14ac:dyDescent="0.25">
      <c r="F953382" s="195"/>
    </row>
    <row r="953383" spans="6:6" x14ac:dyDescent="0.25">
      <c r="F953383" s="195"/>
    </row>
    <row r="953384" spans="6:6" x14ac:dyDescent="0.25">
      <c r="F953384" s="195"/>
    </row>
    <row r="953385" spans="6:6" x14ac:dyDescent="0.25">
      <c r="F953385" s="195"/>
    </row>
    <row r="953386" spans="6:6" x14ac:dyDescent="0.25">
      <c r="F953386" s="195"/>
    </row>
    <row r="953387" spans="6:6" x14ac:dyDescent="0.25">
      <c r="F953387" s="195"/>
    </row>
    <row r="953388" spans="6:6" x14ac:dyDescent="0.25">
      <c r="F953388" s="195"/>
    </row>
    <row r="953389" spans="6:6" x14ac:dyDescent="0.25">
      <c r="F953389" s="195"/>
    </row>
    <row r="953390" spans="6:6" x14ac:dyDescent="0.25">
      <c r="F953390" s="195"/>
    </row>
    <row r="953391" spans="6:6" x14ac:dyDescent="0.25">
      <c r="F953391" s="195"/>
    </row>
    <row r="953392" spans="6:6" x14ac:dyDescent="0.25">
      <c r="F953392" s="195"/>
    </row>
    <row r="953393" spans="6:6" x14ac:dyDescent="0.25">
      <c r="F953393" s="195"/>
    </row>
    <row r="953394" spans="6:6" x14ac:dyDescent="0.25">
      <c r="F953394" s="195"/>
    </row>
    <row r="953395" spans="6:6" x14ac:dyDescent="0.25">
      <c r="F953395" s="195"/>
    </row>
    <row r="953396" spans="6:6" x14ac:dyDescent="0.25">
      <c r="F953396" s="195"/>
    </row>
    <row r="953397" spans="6:6" x14ac:dyDescent="0.25">
      <c r="F953397" s="195"/>
    </row>
    <row r="953398" spans="6:6" x14ac:dyDescent="0.25">
      <c r="F953398" s="195"/>
    </row>
    <row r="953399" spans="6:6" x14ac:dyDescent="0.25">
      <c r="F953399" s="195"/>
    </row>
    <row r="953400" spans="6:6" x14ac:dyDescent="0.25">
      <c r="F953400" s="195"/>
    </row>
    <row r="953401" spans="6:6" x14ac:dyDescent="0.25">
      <c r="F953401" s="195"/>
    </row>
    <row r="953402" spans="6:6" x14ac:dyDescent="0.25">
      <c r="F953402" s="195"/>
    </row>
    <row r="953403" spans="6:6" x14ac:dyDescent="0.25">
      <c r="F953403" s="195"/>
    </row>
    <row r="953404" spans="6:6" x14ac:dyDescent="0.25">
      <c r="F953404" s="195"/>
    </row>
    <row r="953405" spans="6:6" x14ac:dyDescent="0.25">
      <c r="F953405" s="195"/>
    </row>
    <row r="953406" spans="6:6" x14ac:dyDescent="0.25">
      <c r="F953406" s="195"/>
    </row>
    <row r="953407" spans="6:6" x14ac:dyDescent="0.25">
      <c r="F953407" s="195"/>
    </row>
    <row r="953408" spans="6:6" x14ac:dyDescent="0.25">
      <c r="F953408" s="195"/>
    </row>
    <row r="953409" spans="6:6" x14ac:dyDescent="0.25">
      <c r="F953409" s="195"/>
    </row>
    <row r="953410" spans="6:6" x14ac:dyDescent="0.25">
      <c r="F953410" s="195"/>
    </row>
    <row r="953411" spans="6:6" x14ac:dyDescent="0.25">
      <c r="F953411" s="195"/>
    </row>
    <row r="953412" spans="6:6" x14ac:dyDescent="0.25">
      <c r="F953412" s="195"/>
    </row>
    <row r="953413" spans="6:6" x14ac:dyDescent="0.25">
      <c r="F953413" s="195"/>
    </row>
    <row r="953414" spans="6:6" x14ac:dyDescent="0.25">
      <c r="F953414" s="195"/>
    </row>
    <row r="953415" spans="6:6" x14ac:dyDescent="0.25">
      <c r="F953415" s="195"/>
    </row>
    <row r="953416" spans="6:6" x14ac:dyDescent="0.25">
      <c r="F953416" s="195"/>
    </row>
    <row r="953417" spans="6:6" x14ac:dyDescent="0.25">
      <c r="F953417" s="195"/>
    </row>
    <row r="953418" spans="6:6" x14ac:dyDescent="0.25">
      <c r="F953418" s="195"/>
    </row>
    <row r="953419" spans="6:6" x14ac:dyDescent="0.25">
      <c r="F953419" s="195"/>
    </row>
    <row r="953420" spans="6:6" x14ac:dyDescent="0.25">
      <c r="F953420" s="195"/>
    </row>
    <row r="953421" spans="6:6" x14ac:dyDescent="0.25">
      <c r="F953421" s="195"/>
    </row>
    <row r="953422" spans="6:6" x14ac:dyDescent="0.25">
      <c r="F953422" s="195"/>
    </row>
    <row r="953423" spans="6:6" x14ac:dyDescent="0.25">
      <c r="F953423" s="195"/>
    </row>
    <row r="953424" spans="6:6" x14ac:dyDescent="0.25">
      <c r="F953424" s="195"/>
    </row>
    <row r="953425" spans="6:6" x14ac:dyDescent="0.25">
      <c r="F953425" s="195"/>
    </row>
    <row r="953426" spans="6:6" x14ac:dyDescent="0.25">
      <c r="F953426" s="195"/>
    </row>
    <row r="953427" spans="6:6" x14ac:dyDescent="0.25">
      <c r="F953427" s="195"/>
    </row>
    <row r="953428" spans="6:6" x14ac:dyDescent="0.25">
      <c r="F953428" s="195"/>
    </row>
    <row r="953429" spans="6:6" x14ac:dyDescent="0.25">
      <c r="F953429" s="195"/>
    </row>
    <row r="953430" spans="6:6" x14ac:dyDescent="0.25">
      <c r="F953430" s="195"/>
    </row>
    <row r="953431" spans="6:6" x14ac:dyDescent="0.25">
      <c r="F953431" s="195"/>
    </row>
    <row r="953432" spans="6:6" x14ac:dyDescent="0.25">
      <c r="F953432" s="195"/>
    </row>
    <row r="953433" spans="6:6" x14ac:dyDescent="0.25">
      <c r="F953433" s="195"/>
    </row>
    <row r="953434" spans="6:6" x14ac:dyDescent="0.25">
      <c r="F953434" s="195"/>
    </row>
    <row r="953435" spans="6:6" x14ac:dyDescent="0.25">
      <c r="F953435" s="195"/>
    </row>
    <row r="953436" spans="6:6" x14ac:dyDescent="0.25">
      <c r="F953436" s="195"/>
    </row>
    <row r="953437" spans="6:6" x14ac:dyDescent="0.25">
      <c r="F953437" s="195"/>
    </row>
    <row r="953438" spans="6:6" x14ac:dyDescent="0.25">
      <c r="F953438" s="195"/>
    </row>
    <row r="953439" spans="6:6" x14ac:dyDescent="0.25">
      <c r="F953439" s="195"/>
    </row>
    <row r="953440" spans="6:6" x14ac:dyDescent="0.25">
      <c r="F953440" s="195"/>
    </row>
    <row r="953441" spans="6:6" x14ac:dyDescent="0.25">
      <c r="F953441" s="195"/>
    </row>
    <row r="953442" spans="6:6" x14ac:dyDescent="0.25">
      <c r="F953442" s="195"/>
    </row>
    <row r="953443" spans="6:6" x14ac:dyDescent="0.25">
      <c r="F953443" s="195"/>
    </row>
    <row r="953444" spans="6:6" x14ac:dyDescent="0.25">
      <c r="F953444" s="195"/>
    </row>
    <row r="953445" spans="6:6" x14ac:dyDescent="0.25">
      <c r="F953445" s="195"/>
    </row>
    <row r="953446" spans="6:6" x14ac:dyDescent="0.25">
      <c r="F953446" s="195"/>
    </row>
    <row r="953447" spans="6:6" x14ac:dyDescent="0.25">
      <c r="F953447" s="195"/>
    </row>
    <row r="953448" spans="6:6" x14ac:dyDescent="0.25">
      <c r="F953448" s="195"/>
    </row>
    <row r="953449" spans="6:6" x14ac:dyDescent="0.25">
      <c r="F953449" s="195"/>
    </row>
    <row r="953450" spans="6:6" x14ac:dyDescent="0.25">
      <c r="F953450" s="195"/>
    </row>
    <row r="953451" spans="6:6" x14ac:dyDescent="0.25">
      <c r="F953451" s="195"/>
    </row>
    <row r="953452" spans="6:6" x14ac:dyDescent="0.25">
      <c r="F953452" s="195"/>
    </row>
    <row r="953453" spans="6:6" x14ac:dyDescent="0.25">
      <c r="F953453" s="195"/>
    </row>
    <row r="953454" spans="6:6" x14ac:dyDescent="0.25">
      <c r="F953454" s="195"/>
    </row>
    <row r="953455" spans="6:6" x14ac:dyDescent="0.25">
      <c r="F953455" s="195"/>
    </row>
    <row r="953456" spans="6:6" x14ac:dyDescent="0.25">
      <c r="F953456" s="195"/>
    </row>
    <row r="953457" spans="6:6" x14ac:dyDescent="0.25">
      <c r="F953457" s="195"/>
    </row>
    <row r="953458" spans="6:6" x14ac:dyDescent="0.25">
      <c r="F953458" s="195"/>
    </row>
    <row r="953459" spans="6:6" x14ac:dyDescent="0.25">
      <c r="F953459" s="195"/>
    </row>
    <row r="953460" spans="6:6" x14ac:dyDescent="0.25">
      <c r="F953460" s="195"/>
    </row>
    <row r="953461" spans="6:6" x14ac:dyDescent="0.25">
      <c r="F953461" s="195"/>
    </row>
    <row r="953462" spans="6:6" x14ac:dyDescent="0.25">
      <c r="F953462" s="195"/>
    </row>
    <row r="953463" spans="6:6" x14ac:dyDescent="0.25">
      <c r="F953463" s="195"/>
    </row>
    <row r="953464" spans="6:6" x14ac:dyDescent="0.25">
      <c r="F953464" s="195"/>
    </row>
    <row r="953465" spans="6:6" x14ac:dyDescent="0.25">
      <c r="F953465" s="195"/>
    </row>
    <row r="953466" spans="6:6" x14ac:dyDescent="0.25">
      <c r="F953466" s="195"/>
    </row>
    <row r="953467" spans="6:6" x14ac:dyDescent="0.25">
      <c r="F953467" s="195"/>
    </row>
    <row r="953468" spans="6:6" x14ac:dyDescent="0.25">
      <c r="F953468" s="195"/>
    </row>
    <row r="953469" spans="6:6" x14ac:dyDescent="0.25">
      <c r="F953469" s="195"/>
    </row>
    <row r="953470" spans="6:6" x14ac:dyDescent="0.25">
      <c r="F953470" s="195"/>
    </row>
    <row r="953471" spans="6:6" x14ac:dyDescent="0.25">
      <c r="F953471" s="195"/>
    </row>
    <row r="953472" spans="6:6" x14ac:dyDescent="0.25">
      <c r="F953472" s="195"/>
    </row>
    <row r="953473" spans="6:6" x14ac:dyDescent="0.25">
      <c r="F953473" s="195"/>
    </row>
    <row r="953474" spans="6:6" x14ac:dyDescent="0.25">
      <c r="F953474" s="195"/>
    </row>
    <row r="953475" spans="6:6" x14ac:dyDescent="0.25">
      <c r="F953475" s="195"/>
    </row>
    <row r="953476" spans="6:6" x14ac:dyDescent="0.25">
      <c r="F953476" s="195"/>
    </row>
    <row r="953477" spans="6:6" x14ac:dyDescent="0.25">
      <c r="F953477" s="195"/>
    </row>
    <row r="953478" spans="6:6" x14ac:dyDescent="0.25">
      <c r="F953478" s="195"/>
    </row>
    <row r="953479" spans="6:6" x14ac:dyDescent="0.25">
      <c r="F953479" s="195"/>
    </row>
    <row r="953480" spans="6:6" x14ac:dyDescent="0.25">
      <c r="F953480" s="195"/>
    </row>
    <row r="953481" spans="6:6" x14ac:dyDescent="0.25">
      <c r="F953481" s="195"/>
    </row>
    <row r="953482" spans="6:6" x14ac:dyDescent="0.25">
      <c r="F953482" s="195"/>
    </row>
    <row r="953483" spans="6:6" x14ac:dyDescent="0.25">
      <c r="F953483" s="195"/>
    </row>
    <row r="953484" spans="6:6" x14ac:dyDescent="0.25">
      <c r="F953484" s="195"/>
    </row>
    <row r="953485" spans="6:6" x14ac:dyDescent="0.25">
      <c r="F953485" s="195"/>
    </row>
    <row r="953486" spans="6:6" x14ac:dyDescent="0.25">
      <c r="F953486" s="195"/>
    </row>
    <row r="953487" spans="6:6" x14ac:dyDescent="0.25">
      <c r="F953487" s="195"/>
    </row>
    <row r="953488" spans="6:6" x14ac:dyDescent="0.25">
      <c r="F953488" s="195"/>
    </row>
    <row r="953489" spans="6:6" x14ac:dyDescent="0.25">
      <c r="F953489" s="195"/>
    </row>
    <row r="953490" spans="6:6" x14ac:dyDescent="0.25">
      <c r="F953490" s="195"/>
    </row>
    <row r="953491" spans="6:6" x14ac:dyDescent="0.25">
      <c r="F953491" s="195"/>
    </row>
    <row r="953492" spans="6:6" x14ac:dyDescent="0.25">
      <c r="F953492" s="195"/>
    </row>
    <row r="953493" spans="6:6" x14ac:dyDescent="0.25">
      <c r="F953493" s="195"/>
    </row>
    <row r="953494" spans="6:6" x14ac:dyDescent="0.25">
      <c r="F953494" s="195"/>
    </row>
    <row r="953495" spans="6:6" x14ac:dyDescent="0.25">
      <c r="F953495" s="195"/>
    </row>
    <row r="953496" spans="6:6" x14ac:dyDescent="0.25">
      <c r="F953496" s="195"/>
    </row>
    <row r="953497" spans="6:6" x14ac:dyDescent="0.25">
      <c r="F953497" s="195"/>
    </row>
    <row r="953498" spans="6:6" x14ac:dyDescent="0.25">
      <c r="F953498" s="195"/>
    </row>
    <row r="953499" spans="6:6" x14ac:dyDescent="0.25">
      <c r="F953499" s="195"/>
    </row>
    <row r="953500" spans="6:6" x14ac:dyDescent="0.25">
      <c r="F953500" s="195"/>
    </row>
    <row r="953501" spans="6:6" x14ac:dyDescent="0.25">
      <c r="F953501" s="195"/>
    </row>
    <row r="953502" spans="6:6" x14ac:dyDescent="0.25">
      <c r="F953502" s="195"/>
    </row>
    <row r="953503" spans="6:6" x14ac:dyDescent="0.25">
      <c r="F953503" s="195"/>
    </row>
    <row r="953504" spans="6:6" x14ac:dyDescent="0.25">
      <c r="F953504" s="195"/>
    </row>
    <row r="953505" spans="6:6" x14ac:dyDescent="0.25">
      <c r="F953505" s="195"/>
    </row>
    <row r="953506" spans="6:6" x14ac:dyDescent="0.25">
      <c r="F953506" s="195"/>
    </row>
    <row r="953507" spans="6:6" x14ac:dyDescent="0.25">
      <c r="F953507" s="195"/>
    </row>
    <row r="953508" spans="6:6" x14ac:dyDescent="0.25">
      <c r="F953508" s="195"/>
    </row>
    <row r="953509" spans="6:6" x14ac:dyDescent="0.25">
      <c r="F953509" s="195"/>
    </row>
    <row r="953510" spans="6:6" x14ac:dyDescent="0.25">
      <c r="F953510" s="195"/>
    </row>
    <row r="953511" spans="6:6" x14ac:dyDescent="0.25">
      <c r="F953511" s="195"/>
    </row>
    <row r="953512" spans="6:6" x14ac:dyDescent="0.25">
      <c r="F953512" s="195"/>
    </row>
    <row r="953513" spans="6:6" x14ac:dyDescent="0.25">
      <c r="F953513" s="195"/>
    </row>
    <row r="953514" spans="6:6" x14ac:dyDescent="0.25">
      <c r="F953514" s="195"/>
    </row>
    <row r="953515" spans="6:6" x14ac:dyDescent="0.25">
      <c r="F953515" s="195"/>
    </row>
    <row r="953516" spans="6:6" x14ac:dyDescent="0.25">
      <c r="F953516" s="195"/>
    </row>
    <row r="953517" spans="6:6" x14ac:dyDescent="0.25">
      <c r="F953517" s="195"/>
    </row>
    <row r="953518" spans="6:6" x14ac:dyDescent="0.25">
      <c r="F953518" s="195"/>
    </row>
    <row r="953519" spans="6:6" x14ac:dyDescent="0.25">
      <c r="F953519" s="195"/>
    </row>
    <row r="953520" spans="6:6" x14ac:dyDescent="0.25">
      <c r="F953520" s="195"/>
    </row>
    <row r="953521" spans="6:6" x14ac:dyDescent="0.25">
      <c r="F953521" s="195"/>
    </row>
    <row r="953522" spans="6:6" x14ac:dyDescent="0.25">
      <c r="F953522" s="195"/>
    </row>
    <row r="953523" spans="6:6" x14ac:dyDescent="0.25">
      <c r="F953523" s="195"/>
    </row>
    <row r="953524" spans="6:6" x14ac:dyDescent="0.25">
      <c r="F953524" s="195"/>
    </row>
    <row r="953525" spans="6:6" x14ac:dyDescent="0.25">
      <c r="F953525" s="195"/>
    </row>
    <row r="953526" spans="6:6" x14ac:dyDescent="0.25">
      <c r="F953526" s="195"/>
    </row>
    <row r="953527" spans="6:6" x14ac:dyDescent="0.25">
      <c r="F953527" s="195"/>
    </row>
    <row r="953528" spans="6:6" x14ac:dyDescent="0.25">
      <c r="F953528" s="195"/>
    </row>
    <row r="953529" spans="6:6" x14ac:dyDescent="0.25">
      <c r="F953529" s="195"/>
    </row>
    <row r="953530" spans="6:6" x14ac:dyDescent="0.25">
      <c r="F953530" s="195"/>
    </row>
    <row r="953531" spans="6:6" x14ac:dyDescent="0.25">
      <c r="F953531" s="195"/>
    </row>
    <row r="953532" spans="6:6" x14ac:dyDescent="0.25">
      <c r="F953532" s="195"/>
    </row>
    <row r="953533" spans="6:6" x14ac:dyDescent="0.25">
      <c r="F953533" s="195"/>
    </row>
    <row r="953534" spans="6:6" x14ac:dyDescent="0.25">
      <c r="F953534" s="195"/>
    </row>
    <row r="953535" spans="6:6" x14ac:dyDescent="0.25">
      <c r="F953535" s="195"/>
    </row>
    <row r="953536" spans="6:6" x14ac:dyDescent="0.25">
      <c r="F953536" s="195"/>
    </row>
    <row r="953537" spans="6:6" x14ac:dyDescent="0.25">
      <c r="F953537" s="195"/>
    </row>
    <row r="953538" spans="6:6" x14ac:dyDescent="0.25">
      <c r="F953538" s="195"/>
    </row>
    <row r="953539" spans="6:6" x14ac:dyDescent="0.25">
      <c r="F953539" s="195"/>
    </row>
    <row r="953540" spans="6:6" x14ac:dyDescent="0.25">
      <c r="F953540" s="195"/>
    </row>
    <row r="953541" spans="6:6" x14ac:dyDescent="0.25">
      <c r="F953541" s="195"/>
    </row>
    <row r="953542" spans="6:6" x14ac:dyDescent="0.25">
      <c r="F953542" s="195"/>
    </row>
    <row r="953543" spans="6:6" x14ac:dyDescent="0.25">
      <c r="F953543" s="195"/>
    </row>
    <row r="953544" spans="6:6" x14ac:dyDescent="0.25">
      <c r="F953544" s="195"/>
    </row>
    <row r="953545" spans="6:6" x14ac:dyDescent="0.25">
      <c r="F953545" s="195"/>
    </row>
    <row r="953546" spans="6:6" x14ac:dyDescent="0.25">
      <c r="F953546" s="195"/>
    </row>
    <row r="953547" spans="6:6" x14ac:dyDescent="0.25">
      <c r="F953547" s="195"/>
    </row>
    <row r="953548" spans="6:6" x14ac:dyDescent="0.25">
      <c r="F953548" s="195"/>
    </row>
    <row r="953549" spans="6:6" x14ac:dyDescent="0.25">
      <c r="F953549" s="195"/>
    </row>
    <row r="953550" spans="6:6" x14ac:dyDescent="0.25">
      <c r="F953550" s="195"/>
    </row>
    <row r="953551" spans="6:6" x14ac:dyDescent="0.25">
      <c r="F953551" s="195"/>
    </row>
    <row r="953552" spans="6:6" x14ac:dyDescent="0.25">
      <c r="F953552" s="195"/>
    </row>
    <row r="953553" spans="6:6" x14ac:dyDescent="0.25">
      <c r="F953553" s="195"/>
    </row>
    <row r="953554" spans="6:6" x14ac:dyDescent="0.25">
      <c r="F953554" s="195"/>
    </row>
    <row r="953555" spans="6:6" x14ac:dyDescent="0.25">
      <c r="F953555" s="195"/>
    </row>
    <row r="953556" spans="6:6" x14ac:dyDescent="0.25">
      <c r="F953556" s="195"/>
    </row>
    <row r="953557" spans="6:6" x14ac:dyDescent="0.25">
      <c r="F953557" s="195"/>
    </row>
    <row r="953558" spans="6:6" x14ac:dyDescent="0.25">
      <c r="F953558" s="195"/>
    </row>
    <row r="953559" spans="6:6" x14ac:dyDescent="0.25">
      <c r="F953559" s="195"/>
    </row>
    <row r="953560" spans="6:6" x14ac:dyDescent="0.25">
      <c r="F953560" s="195"/>
    </row>
    <row r="953561" spans="6:6" x14ac:dyDescent="0.25">
      <c r="F953561" s="195"/>
    </row>
    <row r="953562" spans="6:6" x14ac:dyDescent="0.25">
      <c r="F953562" s="195"/>
    </row>
    <row r="953563" spans="6:6" x14ac:dyDescent="0.25">
      <c r="F953563" s="195"/>
    </row>
    <row r="953564" spans="6:6" x14ac:dyDescent="0.25">
      <c r="F953564" s="195"/>
    </row>
    <row r="953565" spans="6:6" x14ac:dyDescent="0.25">
      <c r="F953565" s="195"/>
    </row>
    <row r="953566" spans="6:6" x14ac:dyDescent="0.25">
      <c r="F953566" s="195"/>
    </row>
    <row r="953567" spans="6:6" x14ac:dyDescent="0.25">
      <c r="F953567" s="195"/>
    </row>
    <row r="953568" spans="6:6" x14ac:dyDescent="0.25">
      <c r="F953568" s="195"/>
    </row>
    <row r="953569" spans="6:6" x14ac:dyDescent="0.25">
      <c r="F953569" s="195"/>
    </row>
    <row r="953570" spans="6:6" x14ac:dyDescent="0.25">
      <c r="F953570" s="195"/>
    </row>
    <row r="953571" spans="6:6" x14ac:dyDescent="0.25">
      <c r="F953571" s="195"/>
    </row>
    <row r="953572" spans="6:6" x14ac:dyDescent="0.25">
      <c r="F953572" s="195"/>
    </row>
    <row r="953573" spans="6:6" x14ac:dyDescent="0.25">
      <c r="F953573" s="195"/>
    </row>
    <row r="953574" spans="6:6" x14ac:dyDescent="0.25">
      <c r="F953574" s="195"/>
    </row>
    <row r="953575" spans="6:6" x14ac:dyDescent="0.25">
      <c r="F953575" s="195"/>
    </row>
    <row r="953576" spans="6:6" x14ac:dyDescent="0.25">
      <c r="F953576" s="195"/>
    </row>
    <row r="958694" spans="6:6" x14ac:dyDescent="0.25">
      <c r="F958694" s="195"/>
    </row>
    <row r="958695" spans="6:6" x14ac:dyDescent="0.25">
      <c r="F958695" s="195"/>
    </row>
    <row r="958696" spans="6:6" x14ac:dyDescent="0.25">
      <c r="F958696" s="195"/>
    </row>
    <row r="958697" spans="6:6" x14ac:dyDescent="0.25">
      <c r="F958697" s="195"/>
    </row>
    <row r="958698" spans="6:6" x14ac:dyDescent="0.25">
      <c r="F958698" s="195"/>
    </row>
    <row r="958699" spans="6:6" x14ac:dyDescent="0.25">
      <c r="F958699" s="195"/>
    </row>
    <row r="958700" spans="6:6" x14ac:dyDescent="0.25">
      <c r="F958700" s="195"/>
    </row>
    <row r="958701" spans="6:6" x14ac:dyDescent="0.25">
      <c r="F958701" s="195"/>
    </row>
    <row r="958702" spans="6:6" x14ac:dyDescent="0.25">
      <c r="F958702" s="195"/>
    </row>
    <row r="958703" spans="6:6" x14ac:dyDescent="0.25">
      <c r="F958703" s="195"/>
    </row>
    <row r="958704" spans="6:6" x14ac:dyDescent="0.25">
      <c r="F958704" s="195"/>
    </row>
    <row r="958705" spans="6:6" x14ac:dyDescent="0.25">
      <c r="F958705" s="195"/>
    </row>
    <row r="958706" spans="6:6" x14ac:dyDescent="0.25">
      <c r="F958706" s="195"/>
    </row>
    <row r="958707" spans="6:6" x14ac:dyDescent="0.25">
      <c r="F958707" s="195"/>
    </row>
    <row r="958708" spans="6:6" x14ac:dyDescent="0.25">
      <c r="F958708" s="195"/>
    </row>
    <row r="958709" spans="6:6" x14ac:dyDescent="0.25">
      <c r="F958709" s="195"/>
    </row>
    <row r="958710" spans="6:6" x14ac:dyDescent="0.25">
      <c r="F958710" s="195"/>
    </row>
    <row r="958711" spans="6:6" x14ac:dyDescent="0.25">
      <c r="F958711" s="195"/>
    </row>
    <row r="958712" spans="6:6" x14ac:dyDescent="0.25">
      <c r="F958712" s="195"/>
    </row>
    <row r="958713" spans="6:6" x14ac:dyDescent="0.25">
      <c r="F958713" s="195"/>
    </row>
    <row r="958714" spans="6:6" x14ac:dyDescent="0.25">
      <c r="F958714" s="195"/>
    </row>
    <row r="958715" spans="6:6" x14ac:dyDescent="0.25">
      <c r="F958715" s="195"/>
    </row>
    <row r="958716" spans="6:6" x14ac:dyDescent="0.25">
      <c r="F958716" s="195"/>
    </row>
    <row r="958717" spans="6:6" x14ac:dyDescent="0.25">
      <c r="F958717" s="195"/>
    </row>
    <row r="958718" spans="6:6" x14ac:dyDescent="0.25">
      <c r="F958718" s="195"/>
    </row>
    <row r="958719" spans="6:6" x14ac:dyDescent="0.25">
      <c r="F958719" s="195"/>
    </row>
    <row r="958720" spans="6:6" x14ac:dyDescent="0.25">
      <c r="F958720" s="195"/>
    </row>
    <row r="958721" spans="6:6" x14ac:dyDescent="0.25">
      <c r="F958721" s="195"/>
    </row>
    <row r="958722" spans="6:6" x14ac:dyDescent="0.25">
      <c r="F958722" s="195"/>
    </row>
    <row r="958723" spans="6:6" x14ac:dyDescent="0.25">
      <c r="F958723" s="195"/>
    </row>
    <row r="958724" spans="6:6" x14ac:dyDescent="0.25">
      <c r="F958724" s="195"/>
    </row>
    <row r="958725" spans="6:6" x14ac:dyDescent="0.25">
      <c r="F958725" s="195"/>
    </row>
    <row r="958726" spans="6:6" x14ac:dyDescent="0.25">
      <c r="F958726" s="195"/>
    </row>
    <row r="958727" spans="6:6" x14ac:dyDescent="0.25">
      <c r="F958727" s="195"/>
    </row>
    <row r="958728" spans="6:6" x14ac:dyDescent="0.25">
      <c r="F958728" s="195"/>
    </row>
    <row r="958729" spans="6:6" x14ac:dyDescent="0.25">
      <c r="F958729" s="195"/>
    </row>
    <row r="958730" spans="6:6" x14ac:dyDescent="0.25">
      <c r="F958730" s="195"/>
    </row>
    <row r="958731" spans="6:6" x14ac:dyDescent="0.25">
      <c r="F958731" s="195"/>
    </row>
    <row r="958732" spans="6:6" x14ac:dyDescent="0.25">
      <c r="F958732" s="195"/>
    </row>
    <row r="958733" spans="6:6" x14ac:dyDescent="0.25">
      <c r="F958733" s="195"/>
    </row>
    <row r="958734" spans="6:6" x14ac:dyDescent="0.25">
      <c r="F958734" s="195"/>
    </row>
    <row r="958735" spans="6:6" x14ac:dyDescent="0.25">
      <c r="F958735" s="195"/>
    </row>
    <row r="958736" spans="6:6" x14ac:dyDescent="0.25">
      <c r="F958736" s="195"/>
    </row>
    <row r="958737" spans="6:6" x14ac:dyDescent="0.25">
      <c r="F958737" s="195"/>
    </row>
    <row r="958738" spans="6:6" x14ac:dyDescent="0.25">
      <c r="F958738" s="195"/>
    </row>
    <row r="958739" spans="6:6" x14ac:dyDescent="0.25">
      <c r="F958739" s="195"/>
    </row>
    <row r="958740" spans="6:6" x14ac:dyDescent="0.25">
      <c r="F958740" s="195"/>
    </row>
    <row r="958741" spans="6:6" x14ac:dyDescent="0.25">
      <c r="F958741" s="195"/>
    </row>
    <row r="958742" spans="6:6" x14ac:dyDescent="0.25">
      <c r="F958742" s="195"/>
    </row>
    <row r="958743" spans="6:6" x14ac:dyDescent="0.25">
      <c r="F958743" s="195"/>
    </row>
    <row r="958744" spans="6:6" x14ac:dyDescent="0.25">
      <c r="F958744" s="195"/>
    </row>
    <row r="958745" spans="6:6" x14ac:dyDescent="0.25">
      <c r="F958745" s="195"/>
    </row>
    <row r="958746" spans="6:6" x14ac:dyDescent="0.25">
      <c r="F958746" s="195"/>
    </row>
    <row r="958747" spans="6:6" x14ac:dyDescent="0.25">
      <c r="F958747" s="195"/>
    </row>
    <row r="958748" spans="6:6" x14ac:dyDescent="0.25">
      <c r="F958748" s="195"/>
    </row>
    <row r="958749" spans="6:6" x14ac:dyDescent="0.25">
      <c r="F958749" s="195"/>
    </row>
    <row r="958750" spans="6:6" x14ac:dyDescent="0.25">
      <c r="F958750" s="195"/>
    </row>
    <row r="958751" spans="6:6" x14ac:dyDescent="0.25">
      <c r="F958751" s="195"/>
    </row>
    <row r="958752" spans="6:6" x14ac:dyDescent="0.25">
      <c r="F958752" s="195"/>
    </row>
    <row r="958753" spans="6:6" x14ac:dyDescent="0.25">
      <c r="F958753" s="195"/>
    </row>
    <row r="958754" spans="6:6" x14ac:dyDescent="0.25">
      <c r="F958754" s="195"/>
    </row>
    <row r="958755" spans="6:6" x14ac:dyDescent="0.25">
      <c r="F958755" s="195"/>
    </row>
    <row r="958756" spans="6:6" x14ac:dyDescent="0.25">
      <c r="F958756" s="195"/>
    </row>
    <row r="958757" spans="6:6" x14ac:dyDescent="0.25">
      <c r="F958757" s="195"/>
    </row>
    <row r="958758" spans="6:6" x14ac:dyDescent="0.25">
      <c r="F958758" s="195"/>
    </row>
    <row r="958759" spans="6:6" x14ac:dyDescent="0.25">
      <c r="F958759" s="195"/>
    </row>
    <row r="958760" spans="6:6" x14ac:dyDescent="0.25">
      <c r="F958760" s="195"/>
    </row>
    <row r="958761" spans="6:6" x14ac:dyDescent="0.25">
      <c r="F958761" s="195"/>
    </row>
    <row r="958762" spans="6:6" x14ac:dyDescent="0.25">
      <c r="F958762" s="195"/>
    </row>
    <row r="958763" spans="6:6" x14ac:dyDescent="0.25">
      <c r="F958763" s="195"/>
    </row>
    <row r="958764" spans="6:6" x14ac:dyDescent="0.25">
      <c r="F958764" s="195"/>
    </row>
    <row r="958765" spans="6:6" x14ac:dyDescent="0.25">
      <c r="F958765" s="195"/>
    </row>
    <row r="958766" spans="6:6" x14ac:dyDescent="0.25">
      <c r="F958766" s="195"/>
    </row>
    <row r="958767" spans="6:6" x14ac:dyDescent="0.25">
      <c r="F958767" s="195"/>
    </row>
    <row r="958768" spans="6:6" x14ac:dyDescent="0.25">
      <c r="F958768" s="195"/>
    </row>
    <row r="958769" spans="6:6" x14ac:dyDescent="0.25">
      <c r="F958769" s="195"/>
    </row>
    <row r="958770" spans="6:6" x14ac:dyDescent="0.25">
      <c r="F958770" s="195"/>
    </row>
    <row r="958771" spans="6:6" x14ac:dyDescent="0.25">
      <c r="F958771" s="195"/>
    </row>
    <row r="958772" spans="6:6" x14ac:dyDescent="0.25">
      <c r="F958772" s="195"/>
    </row>
    <row r="958773" spans="6:6" x14ac:dyDescent="0.25">
      <c r="F958773" s="195"/>
    </row>
    <row r="958774" spans="6:6" x14ac:dyDescent="0.25">
      <c r="F958774" s="195"/>
    </row>
    <row r="958775" spans="6:6" x14ac:dyDescent="0.25">
      <c r="F958775" s="195"/>
    </row>
    <row r="958776" spans="6:6" x14ac:dyDescent="0.25">
      <c r="F958776" s="195"/>
    </row>
    <row r="958777" spans="6:6" x14ac:dyDescent="0.25">
      <c r="F958777" s="195"/>
    </row>
    <row r="958778" spans="6:6" x14ac:dyDescent="0.25">
      <c r="F958778" s="195"/>
    </row>
    <row r="958779" spans="6:6" x14ac:dyDescent="0.25">
      <c r="F958779" s="195"/>
    </row>
    <row r="958780" spans="6:6" x14ac:dyDescent="0.25">
      <c r="F958780" s="195"/>
    </row>
    <row r="958781" spans="6:6" x14ac:dyDescent="0.25">
      <c r="F958781" s="195"/>
    </row>
    <row r="958782" spans="6:6" x14ac:dyDescent="0.25">
      <c r="F958782" s="195"/>
    </row>
    <row r="958783" spans="6:6" x14ac:dyDescent="0.25">
      <c r="F958783" s="195"/>
    </row>
    <row r="958784" spans="6:6" x14ac:dyDescent="0.25">
      <c r="F958784" s="195"/>
    </row>
    <row r="958785" spans="6:6" x14ac:dyDescent="0.25">
      <c r="F958785" s="195"/>
    </row>
    <row r="958786" spans="6:6" x14ac:dyDescent="0.25">
      <c r="F958786" s="195"/>
    </row>
    <row r="958787" spans="6:6" x14ac:dyDescent="0.25">
      <c r="F958787" s="195"/>
    </row>
    <row r="958788" spans="6:6" x14ac:dyDescent="0.25">
      <c r="F958788" s="195"/>
    </row>
    <row r="958789" spans="6:6" x14ac:dyDescent="0.25">
      <c r="F958789" s="195"/>
    </row>
    <row r="958790" spans="6:6" x14ac:dyDescent="0.25">
      <c r="F958790" s="195"/>
    </row>
    <row r="958791" spans="6:6" x14ac:dyDescent="0.25">
      <c r="F958791" s="195"/>
    </row>
    <row r="958792" spans="6:6" x14ac:dyDescent="0.25">
      <c r="F958792" s="195"/>
    </row>
    <row r="958793" spans="6:6" x14ac:dyDescent="0.25">
      <c r="F958793" s="195"/>
    </row>
    <row r="958794" spans="6:6" x14ac:dyDescent="0.25">
      <c r="F958794" s="195"/>
    </row>
    <row r="958795" spans="6:6" x14ac:dyDescent="0.25">
      <c r="F958795" s="195"/>
    </row>
    <row r="958796" spans="6:6" x14ac:dyDescent="0.25">
      <c r="F958796" s="195"/>
    </row>
    <row r="958797" spans="6:6" x14ac:dyDescent="0.25">
      <c r="F958797" s="195"/>
    </row>
    <row r="958798" spans="6:6" x14ac:dyDescent="0.25">
      <c r="F958798" s="195"/>
    </row>
    <row r="958799" spans="6:6" x14ac:dyDescent="0.25">
      <c r="F958799" s="195"/>
    </row>
    <row r="958800" spans="6:6" x14ac:dyDescent="0.25">
      <c r="F958800" s="195"/>
    </row>
    <row r="958801" spans="6:6" x14ac:dyDescent="0.25">
      <c r="F958801" s="195"/>
    </row>
    <row r="958802" spans="6:6" x14ac:dyDescent="0.25">
      <c r="F958802" s="195"/>
    </row>
    <row r="958803" spans="6:6" x14ac:dyDescent="0.25">
      <c r="F958803" s="195"/>
    </row>
    <row r="958804" spans="6:6" x14ac:dyDescent="0.25">
      <c r="F958804" s="195"/>
    </row>
    <row r="958805" spans="6:6" x14ac:dyDescent="0.25">
      <c r="F958805" s="195"/>
    </row>
    <row r="958806" spans="6:6" x14ac:dyDescent="0.25">
      <c r="F958806" s="195"/>
    </row>
    <row r="958807" spans="6:6" x14ac:dyDescent="0.25">
      <c r="F958807" s="195"/>
    </row>
    <row r="958808" spans="6:6" x14ac:dyDescent="0.25">
      <c r="F958808" s="195"/>
    </row>
    <row r="958809" spans="6:6" x14ac:dyDescent="0.25">
      <c r="F958809" s="195"/>
    </row>
    <row r="958810" spans="6:6" x14ac:dyDescent="0.25">
      <c r="F958810" s="195"/>
    </row>
    <row r="958811" spans="6:6" x14ac:dyDescent="0.25">
      <c r="F958811" s="195"/>
    </row>
    <row r="958812" spans="6:6" x14ac:dyDescent="0.25">
      <c r="F958812" s="195"/>
    </row>
    <row r="958813" spans="6:6" x14ac:dyDescent="0.25">
      <c r="F958813" s="195"/>
    </row>
    <row r="958814" spans="6:6" x14ac:dyDescent="0.25">
      <c r="F958814" s="195"/>
    </row>
    <row r="958815" spans="6:6" x14ac:dyDescent="0.25">
      <c r="F958815" s="195"/>
    </row>
    <row r="958816" spans="6:6" x14ac:dyDescent="0.25">
      <c r="F958816" s="195"/>
    </row>
    <row r="958817" spans="6:6" x14ac:dyDescent="0.25">
      <c r="F958817" s="195"/>
    </row>
    <row r="958818" spans="6:6" x14ac:dyDescent="0.25">
      <c r="F958818" s="195"/>
    </row>
    <row r="958819" spans="6:6" x14ac:dyDescent="0.25">
      <c r="F958819" s="195"/>
    </row>
    <row r="958820" spans="6:6" x14ac:dyDescent="0.25">
      <c r="F958820" s="195"/>
    </row>
    <row r="958821" spans="6:6" x14ac:dyDescent="0.25">
      <c r="F958821" s="195"/>
    </row>
    <row r="958822" spans="6:6" x14ac:dyDescent="0.25">
      <c r="F958822" s="195"/>
    </row>
    <row r="958823" spans="6:6" x14ac:dyDescent="0.25">
      <c r="F958823" s="195"/>
    </row>
    <row r="958824" spans="6:6" x14ac:dyDescent="0.25">
      <c r="F958824" s="195"/>
    </row>
    <row r="958825" spans="6:6" x14ac:dyDescent="0.25">
      <c r="F958825" s="195"/>
    </row>
    <row r="958826" spans="6:6" x14ac:dyDescent="0.25">
      <c r="F958826" s="195"/>
    </row>
    <row r="958827" spans="6:6" x14ac:dyDescent="0.25">
      <c r="F958827" s="195"/>
    </row>
    <row r="958828" spans="6:6" x14ac:dyDescent="0.25">
      <c r="F958828" s="195"/>
    </row>
    <row r="958829" spans="6:6" x14ac:dyDescent="0.25">
      <c r="F958829" s="195"/>
    </row>
    <row r="958830" spans="6:6" x14ac:dyDescent="0.25">
      <c r="F958830" s="195"/>
    </row>
    <row r="958831" spans="6:6" x14ac:dyDescent="0.25">
      <c r="F958831" s="195"/>
    </row>
    <row r="958832" spans="6:6" x14ac:dyDescent="0.25">
      <c r="F958832" s="195"/>
    </row>
    <row r="958833" spans="6:6" x14ac:dyDescent="0.25">
      <c r="F958833" s="195"/>
    </row>
    <row r="958834" spans="6:6" x14ac:dyDescent="0.25">
      <c r="F958834" s="195"/>
    </row>
    <row r="958835" spans="6:6" x14ac:dyDescent="0.25">
      <c r="F958835" s="195"/>
    </row>
    <row r="958836" spans="6:6" x14ac:dyDescent="0.25">
      <c r="F958836" s="195"/>
    </row>
    <row r="958837" spans="6:6" x14ac:dyDescent="0.25">
      <c r="F958837" s="195"/>
    </row>
    <row r="958838" spans="6:6" x14ac:dyDescent="0.25">
      <c r="F958838" s="195"/>
    </row>
    <row r="958839" spans="6:6" x14ac:dyDescent="0.25">
      <c r="F958839" s="195"/>
    </row>
    <row r="958840" spans="6:6" x14ac:dyDescent="0.25">
      <c r="F958840" s="195"/>
    </row>
    <row r="958841" spans="6:6" x14ac:dyDescent="0.25">
      <c r="F958841" s="195"/>
    </row>
    <row r="958842" spans="6:6" x14ac:dyDescent="0.25">
      <c r="F958842" s="195"/>
    </row>
    <row r="958843" spans="6:6" x14ac:dyDescent="0.25">
      <c r="F958843" s="195"/>
    </row>
    <row r="958844" spans="6:6" x14ac:dyDescent="0.25">
      <c r="F958844" s="195"/>
    </row>
    <row r="958845" spans="6:6" x14ac:dyDescent="0.25">
      <c r="F958845" s="195"/>
    </row>
    <row r="958846" spans="6:6" x14ac:dyDescent="0.25">
      <c r="F958846" s="195"/>
    </row>
    <row r="958847" spans="6:6" x14ac:dyDescent="0.25">
      <c r="F958847" s="195"/>
    </row>
    <row r="958848" spans="6:6" x14ac:dyDescent="0.25">
      <c r="F958848" s="195"/>
    </row>
    <row r="958849" spans="6:6" x14ac:dyDescent="0.25">
      <c r="F958849" s="195"/>
    </row>
    <row r="958850" spans="6:6" x14ac:dyDescent="0.25">
      <c r="F958850" s="195"/>
    </row>
    <row r="958851" spans="6:6" x14ac:dyDescent="0.25">
      <c r="F958851" s="195"/>
    </row>
    <row r="958852" spans="6:6" x14ac:dyDescent="0.25">
      <c r="F958852" s="195"/>
    </row>
    <row r="958853" spans="6:6" x14ac:dyDescent="0.25">
      <c r="F958853" s="195"/>
    </row>
    <row r="958854" spans="6:6" x14ac:dyDescent="0.25">
      <c r="F958854" s="195"/>
    </row>
    <row r="958855" spans="6:6" x14ac:dyDescent="0.25">
      <c r="F958855" s="195"/>
    </row>
    <row r="958856" spans="6:6" x14ac:dyDescent="0.25">
      <c r="F958856" s="195"/>
    </row>
    <row r="958857" spans="6:6" x14ac:dyDescent="0.25">
      <c r="F958857" s="195"/>
    </row>
    <row r="958858" spans="6:6" x14ac:dyDescent="0.25">
      <c r="F958858" s="195"/>
    </row>
    <row r="958859" spans="6:6" x14ac:dyDescent="0.25">
      <c r="F958859" s="195"/>
    </row>
    <row r="958860" spans="6:6" x14ac:dyDescent="0.25">
      <c r="F958860" s="195"/>
    </row>
    <row r="958861" spans="6:6" x14ac:dyDescent="0.25">
      <c r="F958861" s="195"/>
    </row>
    <row r="958862" spans="6:6" x14ac:dyDescent="0.25">
      <c r="F958862" s="195"/>
    </row>
    <row r="958863" spans="6:6" x14ac:dyDescent="0.25">
      <c r="F958863" s="195"/>
    </row>
    <row r="958864" spans="6:6" x14ac:dyDescent="0.25">
      <c r="F958864" s="195"/>
    </row>
    <row r="958865" spans="6:6" x14ac:dyDescent="0.25">
      <c r="F958865" s="195"/>
    </row>
    <row r="958866" spans="6:6" x14ac:dyDescent="0.25">
      <c r="F958866" s="195"/>
    </row>
    <row r="958867" spans="6:6" x14ac:dyDescent="0.25">
      <c r="F958867" s="195"/>
    </row>
    <row r="958868" spans="6:6" x14ac:dyDescent="0.25">
      <c r="F958868" s="195"/>
    </row>
    <row r="958869" spans="6:6" x14ac:dyDescent="0.25">
      <c r="F958869" s="195"/>
    </row>
    <row r="958870" spans="6:6" x14ac:dyDescent="0.25">
      <c r="F958870" s="195"/>
    </row>
    <row r="958871" spans="6:6" x14ac:dyDescent="0.25">
      <c r="F958871" s="195"/>
    </row>
    <row r="958872" spans="6:6" x14ac:dyDescent="0.25">
      <c r="F958872" s="195"/>
    </row>
    <row r="958873" spans="6:6" x14ac:dyDescent="0.25">
      <c r="F958873" s="195"/>
    </row>
    <row r="958874" spans="6:6" x14ac:dyDescent="0.25">
      <c r="F958874" s="195"/>
    </row>
    <row r="958875" spans="6:6" x14ac:dyDescent="0.25">
      <c r="F958875" s="195"/>
    </row>
    <row r="958876" spans="6:6" x14ac:dyDescent="0.25">
      <c r="F958876" s="195"/>
    </row>
    <row r="958877" spans="6:6" x14ac:dyDescent="0.25">
      <c r="F958877" s="195"/>
    </row>
    <row r="958878" spans="6:6" x14ac:dyDescent="0.25">
      <c r="F958878" s="195"/>
    </row>
    <row r="958879" spans="6:6" x14ac:dyDescent="0.25">
      <c r="F958879" s="195"/>
    </row>
    <row r="958880" spans="6:6" x14ac:dyDescent="0.25">
      <c r="F958880" s="195"/>
    </row>
    <row r="958881" spans="6:6" x14ac:dyDescent="0.25">
      <c r="F958881" s="195"/>
    </row>
    <row r="958882" spans="6:6" x14ac:dyDescent="0.25">
      <c r="F958882" s="195"/>
    </row>
    <row r="958883" spans="6:6" x14ac:dyDescent="0.25">
      <c r="F958883" s="195"/>
    </row>
    <row r="958884" spans="6:6" x14ac:dyDescent="0.25">
      <c r="F958884" s="195"/>
    </row>
    <row r="958885" spans="6:6" x14ac:dyDescent="0.25">
      <c r="F958885" s="195"/>
    </row>
    <row r="958886" spans="6:6" x14ac:dyDescent="0.25">
      <c r="F958886" s="195"/>
    </row>
    <row r="958887" spans="6:6" x14ac:dyDescent="0.25">
      <c r="F958887" s="195"/>
    </row>
    <row r="958888" spans="6:6" x14ac:dyDescent="0.25">
      <c r="F958888" s="195"/>
    </row>
    <row r="958889" spans="6:6" x14ac:dyDescent="0.25">
      <c r="F958889" s="195"/>
    </row>
    <row r="958890" spans="6:6" x14ac:dyDescent="0.25">
      <c r="F958890" s="195"/>
    </row>
    <row r="958891" spans="6:6" x14ac:dyDescent="0.25">
      <c r="F958891" s="195"/>
    </row>
    <row r="958892" spans="6:6" x14ac:dyDescent="0.25">
      <c r="F958892" s="195"/>
    </row>
    <row r="958893" spans="6:6" x14ac:dyDescent="0.25">
      <c r="F958893" s="195"/>
    </row>
    <row r="958894" spans="6:6" x14ac:dyDescent="0.25">
      <c r="F958894" s="195"/>
    </row>
    <row r="958895" spans="6:6" x14ac:dyDescent="0.25">
      <c r="F958895" s="195"/>
    </row>
    <row r="958896" spans="6:6" x14ac:dyDescent="0.25">
      <c r="F958896" s="195"/>
    </row>
    <row r="958897" spans="6:6" x14ac:dyDescent="0.25">
      <c r="F958897" s="195"/>
    </row>
    <row r="958898" spans="6:6" x14ac:dyDescent="0.25">
      <c r="F958898" s="195"/>
    </row>
    <row r="958899" spans="6:6" x14ac:dyDescent="0.25">
      <c r="F958899" s="195"/>
    </row>
    <row r="958900" spans="6:6" x14ac:dyDescent="0.25">
      <c r="F958900" s="195"/>
    </row>
    <row r="958901" spans="6:6" x14ac:dyDescent="0.25">
      <c r="F958901" s="195"/>
    </row>
    <row r="958902" spans="6:6" x14ac:dyDescent="0.25">
      <c r="F958902" s="195"/>
    </row>
    <row r="958903" spans="6:6" x14ac:dyDescent="0.25">
      <c r="F958903" s="195"/>
    </row>
    <row r="958904" spans="6:6" x14ac:dyDescent="0.25">
      <c r="F958904" s="195"/>
    </row>
    <row r="958905" spans="6:6" x14ac:dyDescent="0.25">
      <c r="F958905" s="195"/>
    </row>
    <row r="958906" spans="6:6" x14ac:dyDescent="0.25">
      <c r="F958906" s="195"/>
    </row>
    <row r="958907" spans="6:6" x14ac:dyDescent="0.25">
      <c r="F958907" s="195"/>
    </row>
    <row r="958908" spans="6:6" x14ac:dyDescent="0.25">
      <c r="F958908" s="195"/>
    </row>
    <row r="958909" spans="6:6" x14ac:dyDescent="0.25">
      <c r="F958909" s="195"/>
    </row>
    <row r="958910" spans="6:6" x14ac:dyDescent="0.25">
      <c r="F958910" s="195"/>
    </row>
    <row r="958911" spans="6:6" x14ac:dyDescent="0.25">
      <c r="F958911" s="195"/>
    </row>
    <row r="958912" spans="6:6" x14ac:dyDescent="0.25">
      <c r="F958912" s="195"/>
    </row>
    <row r="958913" spans="6:6" x14ac:dyDescent="0.25">
      <c r="F958913" s="195"/>
    </row>
    <row r="958914" spans="6:6" x14ac:dyDescent="0.25">
      <c r="F958914" s="195"/>
    </row>
    <row r="958915" spans="6:6" x14ac:dyDescent="0.25">
      <c r="F958915" s="195"/>
    </row>
    <row r="958916" spans="6:6" x14ac:dyDescent="0.25">
      <c r="F958916" s="195"/>
    </row>
    <row r="958917" spans="6:6" x14ac:dyDescent="0.25">
      <c r="F958917" s="195"/>
    </row>
    <row r="958918" spans="6:6" x14ac:dyDescent="0.25">
      <c r="F958918" s="195"/>
    </row>
    <row r="958919" spans="6:6" x14ac:dyDescent="0.25">
      <c r="F958919" s="195"/>
    </row>
    <row r="958920" spans="6:6" x14ac:dyDescent="0.25">
      <c r="F958920" s="195"/>
    </row>
    <row r="958921" spans="6:6" x14ac:dyDescent="0.25">
      <c r="F958921" s="195"/>
    </row>
    <row r="958922" spans="6:6" x14ac:dyDescent="0.25">
      <c r="F958922" s="195"/>
    </row>
    <row r="958923" spans="6:6" x14ac:dyDescent="0.25">
      <c r="F958923" s="195"/>
    </row>
    <row r="958924" spans="6:6" x14ac:dyDescent="0.25">
      <c r="F958924" s="195"/>
    </row>
    <row r="958925" spans="6:6" x14ac:dyDescent="0.25">
      <c r="F958925" s="195"/>
    </row>
    <row r="958926" spans="6:6" x14ac:dyDescent="0.25">
      <c r="F958926" s="195"/>
    </row>
    <row r="958927" spans="6:6" x14ac:dyDescent="0.25">
      <c r="F958927" s="195"/>
    </row>
    <row r="958928" spans="6:6" x14ac:dyDescent="0.25">
      <c r="F958928" s="195"/>
    </row>
    <row r="958929" spans="6:6" x14ac:dyDescent="0.25">
      <c r="F958929" s="195"/>
    </row>
    <row r="958930" spans="6:6" x14ac:dyDescent="0.25">
      <c r="F958930" s="195"/>
    </row>
    <row r="958931" spans="6:6" x14ac:dyDescent="0.25">
      <c r="F958931" s="195"/>
    </row>
    <row r="958932" spans="6:6" x14ac:dyDescent="0.25">
      <c r="F958932" s="195"/>
    </row>
    <row r="958933" spans="6:6" x14ac:dyDescent="0.25">
      <c r="F958933" s="195"/>
    </row>
    <row r="958934" spans="6:6" x14ac:dyDescent="0.25">
      <c r="F958934" s="195"/>
    </row>
    <row r="958935" spans="6:6" x14ac:dyDescent="0.25">
      <c r="F958935" s="195"/>
    </row>
    <row r="958936" spans="6:6" x14ac:dyDescent="0.25">
      <c r="F958936" s="195"/>
    </row>
    <row r="958937" spans="6:6" x14ac:dyDescent="0.25">
      <c r="F958937" s="195"/>
    </row>
    <row r="958938" spans="6:6" x14ac:dyDescent="0.25">
      <c r="F958938" s="195"/>
    </row>
    <row r="958939" spans="6:6" x14ac:dyDescent="0.25">
      <c r="F958939" s="195"/>
    </row>
    <row r="958940" spans="6:6" x14ac:dyDescent="0.25">
      <c r="F958940" s="195"/>
    </row>
    <row r="958941" spans="6:6" x14ac:dyDescent="0.25">
      <c r="F958941" s="195"/>
    </row>
    <row r="958942" spans="6:6" x14ac:dyDescent="0.25">
      <c r="F958942" s="195"/>
    </row>
    <row r="958943" spans="6:6" x14ac:dyDescent="0.25">
      <c r="F958943" s="195"/>
    </row>
    <row r="958944" spans="6:6" x14ac:dyDescent="0.25">
      <c r="F958944" s="195"/>
    </row>
    <row r="958945" spans="6:6" x14ac:dyDescent="0.25">
      <c r="F958945" s="195"/>
    </row>
    <row r="958946" spans="6:6" x14ac:dyDescent="0.25">
      <c r="F958946" s="195"/>
    </row>
    <row r="958947" spans="6:6" x14ac:dyDescent="0.25">
      <c r="F958947" s="195"/>
    </row>
    <row r="958948" spans="6:6" x14ac:dyDescent="0.25">
      <c r="F958948" s="195"/>
    </row>
    <row r="958949" spans="6:6" x14ac:dyDescent="0.25">
      <c r="F958949" s="195"/>
    </row>
    <row r="958950" spans="6:6" x14ac:dyDescent="0.25">
      <c r="F958950" s="195"/>
    </row>
    <row r="958951" spans="6:6" x14ac:dyDescent="0.25">
      <c r="F958951" s="195"/>
    </row>
    <row r="958952" spans="6:6" x14ac:dyDescent="0.25">
      <c r="F958952" s="195"/>
    </row>
    <row r="958953" spans="6:6" x14ac:dyDescent="0.25">
      <c r="F958953" s="195"/>
    </row>
    <row r="958954" spans="6:6" x14ac:dyDescent="0.25">
      <c r="F958954" s="195"/>
    </row>
    <row r="958955" spans="6:6" x14ac:dyDescent="0.25">
      <c r="F958955" s="195"/>
    </row>
    <row r="958956" spans="6:6" x14ac:dyDescent="0.25">
      <c r="F958956" s="195"/>
    </row>
    <row r="958957" spans="6:6" x14ac:dyDescent="0.25">
      <c r="F958957" s="195"/>
    </row>
    <row r="958958" spans="6:6" x14ac:dyDescent="0.25">
      <c r="F958958" s="195"/>
    </row>
    <row r="958959" spans="6:6" x14ac:dyDescent="0.25">
      <c r="F958959" s="195"/>
    </row>
    <row r="958960" spans="6:6" x14ac:dyDescent="0.25">
      <c r="F958960" s="195"/>
    </row>
    <row r="958961" spans="6:6" x14ac:dyDescent="0.25">
      <c r="F958961" s="195"/>
    </row>
    <row r="958962" spans="6:6" x14ac:dyDescent="0.25">
      <c r="F958962" s="195"/>
    </row>
    <row r="958963" spans="6:6" x14ac:dyDescent="0.25">
      <c r="F958963" s="195"/>
    </row>
    <row r="958964" spans="6:6" x14ac:dyDescent="0.25">
      <c r="F958964" s="195"/>
    </row>
    <row r="958965" spans="6:6" x14ac:dyDescent="0.25">
      <c r="F958965" s="195"/>
    </row>
    <row r="958966" spans="6:6" x14ac:dyDescent="0.25">
      <c r="F958966" s="195"/>
    </row>
    <row r="958967" spans="6:6" x14ac:dyDescent="0.25">
      <c r="F958967" s="195"/>
    </row>
    <row r="958968" spans="6:6" x14ac:dyDescent="0.25">
      <c r="F958968" s="195"/>
    </row>
    <row r="958969" spans="6:6" x14ac:dyDescent="0.25">
      <c r="F958969" s="195"/>
    </row>
    <row r="958970" spans="6:6" x14ac:dyDescent="0.25">
      <c r="F958970" s="195"/>
    </row>
    <row r="958971" spans="6:6" x14ac:dyDescent="0.25">
      <c r="F958971" s="195"/>
    </row>
    <row r="958972" spans="6:6" x14ac:dyDescent="0.25">
      <c r="F958972" s="195"/>
    </row>
    <row r="958973" spans="6:6" x14ac:dyDescent="0.25">
      <c r="F958973" s="195"/>
    </row>
    <row r="958974" spans="6:6" x14ac:dyDescent="0.25">
      <c r="F958974" s="195"/>
    </row>
    <row r="958975" spans="6:6" x14ac:dyDescent="0.25">
      <c r="F958975" s="195"/>
    </row>
    <row r="958976" spans="6:6" x14ac:dyDescent="0.25">
      <c r="F958976" s="195"/>
    </row>
    <row r="958977" spans="6:6" x14ac:dyDescent="0.25">
      <c r="F958977" s="195"/>
    </row>
    <row r="958978" spans="6:6" x14ac:dyDescent="0.25">
      <c r="F958978" s="195"/>
    </row>
    <row r="958979" spans="6:6" x14ac:dyDescent="0.25">
      <c r="F958979" s="195"/>
    </row>
    <row r="958980" spans="6:6" x14ac:dyDescent="0.25">
      <c r="F958980" s="195"/>
    </row>
    <row r="958981" spans="6:6" x14ac:dyDescent="0.25">
      <c r="F958981" s="195"/>
    </row>
    <row r="958982" spans="6:6" x14ac:dyDescent="0.25">
      <c r="F958982" s="195"/>
    </row>
    <row r="958983" spans="6:6" x14ac:dyDescent="0.25">
      <c r="F958983" s="195"/>
    </row>
    <row r="958984" spans="6:6" x14ac:dyDescent="0.25">
      <c r="F958984" s="195"/>
    </row>
    <row r="958985" spans="6:6" x14ac:dyDescent="0.25">
      <c r="F958985" s="195"/>
    </row>
    <row r="958986" spans="6:6" x14ac:dyDescent="0.25">
      <c r="F958986" s="195"/>
    </row>
    <row r="958987" spans="6:6" x14ac:dyDescent="0.25">
      <c r="F958987" s="195"/>
    </row>
    <row r="958988" spans="6:6" x14ac:dyDescent="0.25">
      <c r="F958988" s="195"/>
    </row>
    <row r="958989" spans="6:6" x14ac:dyDescent="0.25">
      <c r="F958989" s="195"/>
    </row>
    <row r="958990" spans="6:6" x14ac:dyDescent="0.25">
      <c r="F958990" s="195"/>
    </row>
    <row r="958991" spans="6:6" x14ac:dyDescent="0.25">
      <c r="F958991" s="195"/>
    </row>
    <row r="958992" spans="6:6" x14ac:dyDescent="0.25">
      <c r="F958992" s="195"/>
    </row>
    <row r="958993" spans="6:6" x14ac:dyDescent="0.25">
      <c r="F958993" s="195"/>
    </row>
    <row r="958994" spans="6:6" x14ac:dyDescent="0.25">
      <c r="F958994" s="195"/>
    </row>
    <row r="958995" spans="6:6" x14ac:dyDescent="0.25">
      <c r="F958995" s="195"/>
    </row>
    <row r="958996" spans="6:6" x14ac:dyDescent="0.25">
      <c r="F958996" s="195"/>
    </row>
    <row r="958997" spans="6:6" x14ac:dyDescent="0.25">
      <c r="F958997" s="195"/>
    </row>
    <row r="958998" spans="6:6" x14ac:dyDescent="0.25">
      <c r="F958998" s="195"/>
    </row>
    <row r="958999" spans="6:6" x14ac:dyDescent="0.25">
      <c r="F958999" s="195"/>
    </row>
    <row r="959000" spans="6:6" x14ac:dyDescent="0.25">
      <c r="F959000" s="195"/>
    </row>
    <row r="959001" spans="6:6" x14ac:dyDescent="0.25">
      <c r="F959001" s="195"/>
    </row>
    <row r="959002" spans="6:6" x14ac:dyDescent="0.25">
      <c r="F959002" s="195"/>
    </row>
    <row r="959003" spans="6:6" x14ac:dyDescent="0.25">
      <c r="F959003" s="195"/>
    </row>
    <row r="959004" spans="6:6" x14ac:dyDescent="0.25">
      <c r="F959004" s="195"/>
    </row>
    <row r="959005" spans="6:6" x14ac:dyDescent="0.25">
      <c r="F959005" s="195"/>
    </row>
    <row r="959006" spans="6:6" x14ac:dyDescent="0.25">
      <c r="F959006" s="195"/>
    </row>
    <row r="959007" spans="6:6" x14ac:dyDescent="0.25">
      <c r="F959007" s="195"/>
    </row>
    <row r="959008" spans="6:6" x14ac:dyDescent="0.25">
      <c r="F959008" s="195"/>
    </row>
    <row r="959009" spans="6:6" x14ac:dyDescent="0.25">
      <c r="F959009" s="195"/>
    </row>
    <row r="959010" spans="6:6" x14ac:dyDescent="0.25">
      <c r="F959010" s="195"/>
    </row>
    <row r="959011" spans="6:6" x14ac:dyDescent="0.25">
      <c r="F959011" s="195"/>
    </row>
    <row r="959012" spans="6:6" x14ac:dyDescent="0.25">
      <c r="F959012" s="195"/>
    </row>
    <row r="959013" spans="6:6" x14ac:dyDescent="0.25">
      <c r="F959013" s="195"/>
    </row>
    <row r="959014" spans="6:6" x14ac:dyDescent="0.25">
      <c r="F959014" s="195"/>
    </row>
    <row r="959015" spans="6:6" x14ac:dyDescent="0.25">
      <c r="F959015" s="195"/>
    </row>
    <row r="959016" spans="6:6" x14ac:dyDescent="0.25">
      <c r="F959016" s="195"/>
    </row>
    <row r="959017" spans="6:6" x14ac:dyDescent="0.25">
      <c r="F959017" s="195"/>
    </row>
    <row r="959018" spans="6:6" x14ac:dyDescent="0.25">
      <c r="F959018" s="195"/>
    </row>
    <row r="959019" spans="6:6" x14ac:dyDescent="0.25">
      <c r="F959019" s="195"/>
    </row>
    <row r="959020" spans="6:6" x14ac:dyDescent="0.25">
      <c r="F959020" s="195"/>
    </row>
    <row r="959021" spans="6:6" x14ac:dyDescent="0.25">
      <c r="F959021" s="195"/>
    </row>
    <row r="959022" spans="6:6" x14ac:dyDescent="0.25">
      <c r="F959022" s="195"/>
    </row>
    <row r="959023" spans="6:6" x14ac:dyDescent="0.25">
      <c r="F959023" s="195"/>
    </row>
    <row r="959024" spans="6:6" x14ac:dyDescent="0.25">
      <c r="F959024" s="195"/>
    </row>
    <row r="959025" spans="6:6" x14ac:dyDescent="0.25">
      <c r="F959025" s="195"/>
    </row>
    <row r="959026" spans="6:6" x14ac:dyDescent="0.25">
      <c r="F959026" s="195"/>
    </row>
    <row r="959027" spans="6:6" x14ac:dyDescent="0.25">
      <c r="F959027" s="195"/>
    </row>
    <row r="959028" spans="6:6" x14ac:dyDescent="0.25">
      <c r="F959028" s="195"/>
    </row>
    <row r="959029" spans="6:6" x14ac:dyDescent="0.25">
      <c r="F959029" s="195"/>
    </row>
    <row r="959030" spans="6:6" x14ac:dyDescent="0.25">
      <c r="F959030" s="195"/>
    </row>
    <row r="959031" spans="6:6" x14ac:dyDescent="0.25">
      <c r="F959031" s="195"/>
    </row>
    <row r="959032" spans="6:6" x14ac:dyDescent="0.25">
      <c r="F959032" s="195"/>
    </row>
    <row r="959033" spans="6:6" x14ac:dyDescent="0.25">
      <c r="F959033" s="195"/>
    </row>
    <row r="959034" spans="6:6" x14ac:dyDescent="0.25">
      <c r="F959034" s="195"/>
    </row>
    <row r="959035" spans="6:6" x14ac:dyDescent="0.25">
      <c r="F959035" s="195"/>
    </row>
    <row r="959036" spans="6:6" x14ac:dyDescent="0.25">
      <c r="F959036" s="195"/>
    </row>
    <row r="959037" spans="6:6" x14ac:dyDescent="0.25">
      <c r="F959037" s="195"/>
    </row>
    <row r="959038" spans="6:6" x14ac:dyDescent="0.25">
      <c r="F959038" s="195"/>
    </row>
    <row r="959039" spans="6:6" x14ac:dyDescent="0.25">
      <c r="F959039" s="195"/>
    </row>
    <row r="959040" spans="6:6" x14ac:dyDescent="0.25">
      <c r="F959040" s="195"/>
    </row>
    <row r="959041" spans="6:6" x14ac:dyDescent="0.25">
      <c r="F959041" s="195"/>
    </row>
    <row r="959042" spans="6:6" x14ac:dyDescent="0.25">
      <c r="F959042" s="195"/>
    </row>
    <row r="959043" spans="6:6" x14ac:dyDescent="0.25">
      <c r="F959043" s="195"/>
    </row>
    <row r="959044" spans="6:6" x14ac:dyDescent="0.25">
      <c r="F959044" s="195"/>
    </row>
    <row r="959045" spans="6:6" x14ac:dyDescent="0.25">
      <c r="F959045" s="195"/>
    </row>
    <row r="959046" spans="6:6" x14ac:dyDescent="0.25">
      <c r="F959046" s="195"/>
    </row>
    <row r="959047" spans="6:6" x14ac:dyDescent="0.25">
      <c r="F959047" s="195"/>
    </row>
    <row r="959048" spans="6:6" x14ac:dyDescent="0.25">
      <c r="F959048" s="195"/>
    </row>
    <row r="959049" spans="6:6" x14ac:dyDescent="0.25">
      <c r="F959049" s="195"/>
    </row>
    <row r="959050" spans="6:6" x14ac:dyDescent="0.25">
      <c r="F959050" s="195"/>
    </row>
    <row r="959051" spans="6:6" x14ac:dyDescent="0.25">
      <c r="F959051" s="195"/>
    </row>
    <row r="959052" spans="6:6" x14ac:dyDescent="0.25">
      <c r="F959052" s="195"/>
    </row>
    <row r="959053" spans="6:6" x14ac:dyDescent="0.25">
      <c r="F959053" s="195"/>
    </row>
    <row r="959054" spans="6:6" x14ac:dyDescent="0.25">
      <c r="F959054" s="195"/>
    </row>
    <row r="959055" spans="6:6" x14ac:dyDescent="0.25">
      <c r="F959055" s="195"/>
    </row>
    <row r="959056" spans="6:6" x14ac:dyDescent="0.25">
      <c r="F959056" s="195"/>
    </row>
    <row r="959057" spans="6:6" x14ac:dyDescent="0.25">
      <c r="F959057" s="195"/>
    </row>
    <row r="959058" spans="6:6" x14ac:dyDescent="0.25">
      <c r="F959058" s="195"/>
    </row>
    <row r="959059" spans="6:6" x14ac:dyDescent="0.25">
      <c r="F959059" s="195"/>
    </row>
    <row r="959060" spans="6:6" x14ac:dyDescent="0.25">
      <c r="F959060" s="195"/>
    </row>
    <row r="959061" spans="6:6" x14ac:dyDescent="0.25">
      <c r="F959061" s="195"/>
    </row>
    <row r="959062" spans="6:6" x14ac:dyDescent="0.25">
      <c r="F959062" s="195"/>
    </row>
    <row r="959063" spans="6:6" x14ac:dyDescent="0.25">
      <c r="F959063" s="195"/>
    </row>
    <row r="959064" spans="6:6" x14ac:dyDescent="0.25">
      <c r="F959064" s="195"/>
    </row>
    <row r="959065" spans="6:6" x14ac:dyDescent="0.25">
      <c r="F959065" s="195"/>
    </row>
    <row r="959066" spans="6:6" x14ac:dyDescent="0.25">
      <c r="F959066" s="195"/>
    </row>
    <row r="959067" spans="6:6" x14ac:dyDescent="0.25">
      <c r="F959067" s="195"/>
    </row>
    <row r="959068" spans="6:6" x14ac:dyDescent="0.25">
      <c r="F959068" s="195"/>
    </row>
    <row r="959069" spans="6:6" x14ac:dyDescent="0.25">
      <c r="F959069" s="195"/>
    </row>
    <row r="959070" spans="6:6" x14ac:dyDescent="0.25">
      <c r="F959070" s="195"/>
    </row>
    <row r="959071" spans="6:6" x14ac:dyDescent="0.25">
      <c r="F959071" s="195"/>
    </row>
    <row r="959072" spans="6:6" x14ac:dyDescent="0.25">
      <c r="F959072" s="195"/>
    </row>
    <row r="959073" spans="6:6" x14ac:dyDescent="0.25">
      <c r="F959073" s="195"/>
    </row>
    <row r="959074" spans="6:6" x14ac:dyDescent="0.25">
      <c r="F959074" s="195"/>
    </row>
    <row r="959075" spans="6:6" x14ac:dyDescent="0.25">
      <c r="F959075" s="195"/>
    </row>
    <row r="959076" spans="6:6" x14ac:dyDescent="0.25">
      <c r="F959076" s="195"/>
    </row>
    <row r="959077" spans="6:6" x14ac:dyDescent="0.25">
      <c r="F959077" s="195"/>
    </row>
    <row r="959078" spans="6:6" x14ac:dyDescent="0.25">
      <c r="F959078" s="195"/>
    </row>
    <row r="959079" spans="6:6" x14ac:dyDescent="0.25">
      <c r="F959079" s="195"/>
    </row>
    <row r="959080" spans="6:6" x14ac:dyDescent="0.25">
      <c r="F959080" s="195"/>
    </row>
    <row r="959081" spans="6:6" x14ac:dyDescent="0.25">
      <c r="F959081" s="195"/>
    </row>
    <row r="959082" spans="6:6" x14ac:dyDescent="0.25">
      <c r="F959082" s="195"/>
    </row>
    <row r="959083" spans="6:6" x14ac:dyDescent="0.25">
      <c r="F959083" s="195"/>
    </row>
    <row r="959084" spans="6:6" x14ac:dyDescent="0.25">
      <c r="F959084" s="195"/>
    </row>
    <row r="959085" spans="6:6" x14ac:dyDescent="0.25">
      <c r="F959085" s="195"/>
    </row>
    <row r="959086" spans="6:6" x14ac:dyDescent="0.25">
      <c r="F959086" s="195"/>
    </row>
    <row r="959087" spans="6:6" x14ac:dyDescent="0.25">
      <c r="F959087" s="195"/>
    </row>
    <row r="959088" spans="6:6" x14ac:dyDescent="0.25">
      <c r="F959088" s="195"/>
    </row>
    <row r="964206" spans="6:6" x14ac:dyDescent="0.25">
      <c r="F964206" s="195"/>
    </row>
    <row r="964207" spans="6:6" x14ac:dyDescent="0.25">
      <c r="F964207" s="195"/>
    </row>
    <row r="964208" spans="6:6" x14ac:dyDescent="0.25">
      <c r="F964208" s="195"/>
    </row>
    <row r="964209" spans="6:6" x14ac:dyDescent="0.25">
      <c r="F964209" s="195"/>
    </row>
    <row r="964210" spans="6:6" x14ac:dyDescent="0.25">
      <c r="F964210" s="195"/>
    </row>
    <row r="964211" spans="6:6" x14ac:dyDescent="0.25">
      <c r="F964211" s="195"/>
    </row>
    <row r="964212" spans="6:6" x14ac:dyDescent="0.25">
      <c r="F964212" s="195"/>
    </row>
    <row r="964213" spans="6:6" x14ac:dyDescent="0.25">
      <c r="F964213" s="195"/>
    </row>
    <row r="964214" spans="6:6" x14ac:dyDescent="0.25">
      <c r="F964214" s="195"/>
    </row>
    <row r="964215" spans="6:6" x14ac:dyDescent="0.25">
      <c r="F964215" s="195"/>
    </row>
    <row r="964216" spans="6:6" x14ac:dyDescent="0.25">
      <c r="F964216" s="195"/>
    </row>
    <row r="964217" spans="6:6" x14ac:dyDescent="0.25">
      <c r="F964217" s="195"/>
    </row>
    <row r="964218" spans="6:6" x14ac:dyDescent="0.25">
      <c r="F964218" s="195"/>
    </row>
    <row r="964219" spans="6:6" x14ac:dyDescent="0.25">
      <c r="F964219" s="195"/>
    </row>
    <row r="964220" spans="6:6" x14ac:dyDescent="0.25">
      <c r="F964220" s="195"/>
    </row>
    <row r="964221" spans="6:6" x14ac:dyDescent="0.25">
      <c r="F964221" s="195"/>
    </row>
    <row r="964222" spans="6:6" x14ac:dyDescent="0.25">
      <c r="F964222" s="195"/>
    </row>
    <row r="964223" spans="6:6" x14ac:dyDescent="0.25">
      <c r="F964223" s="195"/>
    </row>
    <row r="964224" spans="6:6" x14ac:dyDescent="0.25">
      <c r="F964224" s="195"/>
    </row>
    <row r="964225" spans="6:6" x14ac:dyDescent="0.25">
      <c r="F964225" s="195"/>
    </row>
    <row r="964226" spans="6:6" x14ac:dyDescent="0.25">
      <c r="F964226" s="195"/>
    </row>
    <row r="964227" spans="6:6" x14ac:dyDescent="0.25">
      <c r="F964227" s="195"/>
    </row>
    <row r="964228" spans="6:6" x14ac:dyDescent="0.25">
      <c r="F964228" s="195"/>
    </row>
    <row r="964229" spans="6:6" x14ac:dyDescent="0.25">
      <c r="F964229" s="195"/>
    </row>
    <row r="964230" spans="6:6" x14ac:dyDescent="0.25">
      <c r="F964230" s="195"/>
    </row>
    <row r="964231" spans="6:6" x14ac:dyDescent="0.25">
      <c r="F964231" s="195"/>
    </row>
    <row r="964232" spans="6:6" x14ac:dyDescent="0.25">
      <c r="F964232" s="195"/>
    </row>
    <row r="964233" spans="6:6" x14ac:dyDescent="0.25">
      <c r="F964233" s="195"/>
    </row>
    <row r="964234" spans="6:6" x14ac:dyDescent="0.25">
      <c r="F964234" s="195"/>
    </row>
    <row r="964235" spans="6:6" x14ac:dyDescent="0.25">
      <c r="F964235" s="195"/>
    </row>
    <row r="964236" spans="6:6" x14ac:dyDescent="0.25">
      <c r="F964236" s="195"/>
    </row>
    <row r="964237" spans="6:6" x14ac:dyDescent="0.25">
      <c r="F964237" s="195"/>
    </row>
    <row r="964238" spans="6:6" x14ac:dyDescent="0.25">
      <c r="F964238" s="195"/>
    </row>
    <row r="964239" spans="6:6" x14ac:dyDescent="0.25">
      <c r="F964239" s="195"/>
    </row>
    <row r="964240" spans="6:6" x14ac:dyDescent="0.25">
      <c r="F964240" s="195"/>
    </row>
    <row r="964241" spans="6:6" x14ac:dyDescent="0.25">
      <c r="F964241" s="195"/>
    </row>
    <row r="964242" spans="6:6" x14ac:dyDescent="0.25">
      <c r="F964242" s="195"/>
    </row>
    <row r="964243" spans="6:6" x14ac:dyDescent="0.25">
      <c r="F964243" s="195"/>
    </row>
    <row r="964244" spans="6:6" x14ac:dyDescent="0.25">
      <c r="F964244" s="195"/>
    </row>
    <row r="964245" spans="6:6" x14ac:dyDescent="0.25">
      <c r="F964245" s="195"/>
    </row>
    <row r="964246" spans="6:6" x14ac:dyDescent="0.25">
      <c r="F964246" s="195"/>
    </row>
    <row r="964247" spans="6:6" x14ac:dyDescent="0.25">
      <c r="F964247" s="195"/>
    </row>
    <row r="964248" spans="6:6" x14ac:dyDescent="0.25">
      <c r="F964248" s="195"/>
    </row>
    <row r="964249" spans="6:6" x14ac:dyDescent="0.25">
      <c r="F964249" s="195"/>
    </row>
    <row r="964250" spans="6:6" x14ac:dyDescent="0.25">
      <c r="F964250" s="195"/>
    </row>
    <row r="964251" spans="6:6" x14ac:dyDescent="0.25">
      <c r="F964251" s="195"/>
    </row>
    <row r="964252" spans="6:6" x14ac:dyDescent="0.25">
      <c r="F964252" s="195"/>
    </row>
    <row r="964253" spans="6:6" x14ac:dyDescent="0.25">
      <c r="F964253" s="195"/>
    </row>
    <row r="964254" spans="6:6" x14ac:dyDescent="0.25">
      <c r="F964254" s="195"/>
    </row>
    <row r="964255" spans="6:6" x14ac:dyDescent="0.25">
      <c r="F964255" s="195"/>
    </row>
    <row r="964256" spans="6:6" x14ac:dyDescent="0.25">
      <c r="F964256" s="195"/>
    </row>
    <row r="964257" spans="6:6" x14ac:dyDescent="0.25">
      <c r="F964257" s="195"/>
    </row>
    <row r="964258" spans="6:6" x14ac:dyDescent="0.25">
      <c r="F964258" s="195"/>
    </row>
    <row r="964259" spans="6:6" x14ac:dyDescent="0.25">
      <c r="F964259" s="195"/>
    </row>
    <row r="964260" spans="6:6" x14ac:dyDescent="0.25">
      <c r="F964260" s="195"/>
    </row>
    <row r="964261" spans="6:6" x14ac:dyDescent="0.25">
      <c r="F964261" s="195"/>
    </row>
    <row r="964262" spans="6:6" x14ac:dyDescent="0.25">
      <c r="F964262" s="195"/>
    </row>
    <row r="964263" spans="6:6" x14ac:dyDescent="0.25">
      <c r="F964263" s="195"/>
    </row>
    <row r="964264" spans="6:6" x14ac:dyDescent="0.25">
      <c r="F964264" s="195"/>
    </row>
    <row r="964265" spans="6:6" x14ac:dyDescent="0.25">
      <c r="F964265" s="195"/>
    </row>
    <row r="964266" spans="6:6" x14ac:dyDescent="0.25">
      <c r="F964266" s="195"/>
    </row>
    <row r="964267" spans="6:6" x14ac:dyDescent="0.25">
      <c r="F964267" s="195"/>
    </row>
    <row r="964268" spans="6:6" x14ac:dyDescent="0.25">
      <c r="F964268" s="195"/>
    </row>
    <row r="964269" spans="6:6" x14ac:dyDescent="0.25">
      <c r="F964269" s="195"/>
    </row>
    <row r="964270" spans="6:6" x14ac:dyDescent="0.25">
      <c r="F964270" s="195"/>
    </row>
    <row r="964271" spans="6:6" x14ac:dyDescent="0.25">
      <c r="F964271" s="195"/>
    </row>
    <row r="964272" spans="6:6" x14ac:dyDescent="0.25">
      <c r="F964272" s="195"/>
    </row>
    <row r="964273" spans="6:6" x14ac:dyDescent="0.25">
      <c r="F964273" s="195"/>
    </row>
    <row r="964274" spans="6:6" x14ac:dyDescent="0.25">
      <c r="F964274" s="195"/>
    </row>
    <row r="964275" spans="6:6" x14ac:dyDescent="0.25">
      <c r="F964275" s="195"/>
    </row>
    <row r="964276" spans="6:6" x14ac:dyDescent="0.25">
      <c r="F964276" s="195"/>
    </row>
    <row r="964277" spans="6:6" x14ac:dyDescent="0.25">
      <c r="F964277" s="195"/>
    </row>
    <row r="964278" spans="6:6" x14ac:dyDescent="0.25">
      <c r="F964278" s="195"/>
    </row>
    <row r="964279" spans="6:6" x14ac:dyDescent="0.25">
      <c r="F964279" s="195"/>
    </row>
    <row r="964280" spans="6:6" x14ac:dyDescent="0.25">
      <c r="F964280" s="195"/>
    </row>
    <row r="964281" spans="6:6" x14ac:dyDescent="0.25">
      <c r="F964281" s="195"/>
    </row>
    <row r="964282" spans="6:6" x14ac:dyDescent="0.25">
      <c r="F964282" s="195"/>
    </row>
    <row r="964283" spans="6:6" x14ac:dyDescent="0.25">
      <c r="F964283" s="195"/>
    </row>
    <row r="964284" spans="6:6" x14ac:dyDescent="0.25">
      <c r="F964284" s="195"/>
    </row>
    <row r="964285" spans="6:6" x14ac:dyDescent="0.25">
      <c r="F964285" s="195"/>
    </row>
    <row r="964286" spans="6:6" x14ac:dyDescent="0.25">
      <c r="F964286" s="195"/>
    </row>
    <row r="964287" spans="6:6" x14ac:dyDescent="0.25">
      <c r="F964287" s="195"/>
    </row>
    <row r="964288" spans="6:6" x14ac:dyDescent="0.25">
      <c r="F964288" s="195"/>
    </row>
    <row r="964289" spans="6:6" x14ac:dyDescent="0.25">
      <c r="F964289" s="195"/>
    </row>
    <row r="964290" spans="6:6" x14ac:dyDescent="0.25">
      <c r="F964290" s="195"/>
    </row>
    <row r="964291" spans="6:6" x14ac:dyDescent="0.25">
      <c r="F964291" s="195"/>
    </row>
    <row r="964292" spans="6:6" x14ac:dyDescent="0.25">
      <c r="F964292" s="195"/>
    </row>
    <row r="964293" spans="6:6" x14ac:dyDescent="0.25">
      <c r="F964293" s="195"/>
    </row>
    <row r="964294" spans="6:6" x14ac:dyDescent="0.25">
      <c r="F964294" s="195"/>
    </row>
    <row r="964295" spans="6:6" x14ac:dyDescent="0.25">
      <c r="F964295" s="195"/>
    </row>
    <row r="964296" spans="6:6" x14ac:dyDescent="0.25">
      <c r="F964296" s="195"/>
    </row>
    <row r="964297" spans="6:6" x14ac:dyDescent="0.25">
      <c r="F964297" s="195"/>
    </row>
    <row r="964298" spans="6:6" x14ac:dyDescent="0.25">
      <c r="F964298" s="195"/>
    </row>
    <row r="964299" spans="6:6" x14ac:dyDescent="0.25">
      <c r="F964299" s="195"/>
    </row>
    <row r="964300" spans="6:6" x14ac:dyDescent="0.25">
      <c r="F964300" s="195"/>
    </row>
    <row r="964301" spans="6:6" x14ac:dyDescent="0.25">
      <c r="F964301" s="195"/>
    </row>
    <row r="964302" spans="6:6" x14ac:dyDescent="0.25">
      <c r="F964302" s="195"/>
    </row>
    <row r="964303" spans="6:6" x14ac:dyDescent="0.25">
      <c r="F964303" s="195"/>
    </row>
    <row r="964304" spans="6:6" x14ac:dyDescent="0.25">
      <c r="F964304" s="195"/>
    </row>
    <row r="964305" spans="6:6" x14ac:dyDescent="0.25">
      <c r="F964305" s="195"/>
    </row>
    <row r="964306" spans="6:6" x14ac:dyDescent="0.25">
      <c r="F964306" s="195"/>
    </row>
    <row r="964307" spans="6:6" x14ac:dyDescent="0.25">
      <c r="F964307" s="195"/>
    </row>
    <row r="964308" spans="6:6" x14ac:dyDescent="0.25">
      <c r="F964308" s="195"/>
    </row>
    <row r="964309" spans="6:6" x14ac:dyDescent="0.25">
      <c r="F964309" s="195"/>
    </row>
    <row r="964310" spans="6:6" x14ac:dyDescent="0.25">
      <c r="F964310" s="195"/>
    </row>
    <row r="964311" spans="6:6" x14ac:dyDescent="0.25">
      <c r="F964311" s="195"/>
    </row>
    <row r="964312" spans="6:6" x14ac:dyDescent="0.25">
      <c r="F964312" s="195"/>
    </row>
    <row r="964313" spans="6:6" x14ac:dyDescent="0.25">
      <c r="F964313" s="195"/>
    </row>
    <row r="964314" spans="6:6" x14ac:dyDescent="0.25">
      <c r="F964314" s="195"/>
    </row>
    <row r="964315" spans="6:6" x14ac:dyDescent="0.25">
      <c r="F964315" s="195"/>
    </row>
    <row r="964316" spans="6:6" x14ac:dyDescent="0.25">
      <c r="F964316" s="195"/>
    </row>
    <row r="964317" spans="6:6" x14ac:dyDescent="0.25">
      <c r="F964317" s="195"/>
    </row>
    <row r="964318" spans="6:6" x14ac:dyDescent="0.25">
      <c r="F964318" s="195"/>
    </row>
    <row r="964319" spans="6:6" x14ac:dyDescent="0.25">
      <c r="F964319" s="195"/>
    </row>
    <row r="964320" spans="6:6" x14ac:dyDescent="0.25">
      <c r="F964320" s="195"/>
    </row>
    <row r="964321" spans="6:6" x14ac:dyDescent="0.25">
      <c r="F964321" s="195"/>
    </row>
    <row r="964322" spans="6:6" x14ac:dyDescent="0.25">
      <c r="F964322" s="195"/>
    </row>
    <row r="964323" spans="6:6" x14ac:dyDescent="0.25">
      <c r="F964323" s="195"/>
    </row>
    <row r="964324" spans="6:6" x14ac:dyDescent="0.25">
      <c r="F964324" s="195"/>
    </row>
    <row r="964325" spans="6:6" x14ac:dyDescent="0.25">
      <c r="F964325" s="195"/>
    </row>
    <row r="964326" spans="6:6" x14ac:dyDescent="0.25">
      <c r="F964326" s="195"/>
    </row>
    <row r="964327" spans="6:6" x14ac:dyDescent="0.25">
      <c r="F964327" s="195"/>
    </row>
    <row r="964328" spans="6:6" x14ac:dyDescent="0.25">
      <c r="F964328" s="195"/>
    </row>
    <row r="964329" spans="6:6" x14ac:dyDescent="0.25">
      <c r="F964329" s="195"/>
    </row>
    <row r="964330" spans="6:6" x14ac:dyDescent="0.25">
      <c r="F964330" s="195"/>
    </row>
    <row r="964331" spans="6:6" x14ac:dyDescent="0.25">
      <c r="F964331" s="195"/>
    </row>
    <row r="964332" spans="6:6" x14ac:dyDescent="0.25">
      <c r="F964332" s="195"/>
    </row>
    <row r="964333" spans="6:6" x14ac:dyDescent="0.25">
      <c r="F964333" s="195"/>
    </row>
    <row r="964334" spans="6:6" x14ac:dyDescent="0.25">
      <c r="F964334" s="195"/>
    </row>
    <row r="964335" spans="6:6" x14ac:dyDescent="0.25">
      <c r="F964335" s="195"/>
    </row>
    <row r="964336" spans="6:6" x14ac:dyDescent="0.25">
      <c r="F964336" s="195"/>
    </row>
    <row r="964337" spans="6:6" x14ac:dyDescent="0.25">
      <c r="F964337" s="195"/>
    </row>
    <row r="964338" spans="6:6" x14ac:dyDescent="0.25">
      <c r="F964338" s="195"/>
    </row>
    <row r="964339" spans="6:6" x14ac:dyDescent="0.25">
      <c r="F964339" s="195"/>
    </row>
    <row r="964340" spans="6:6" x14ac:dyDescent="0.25">
      <c r="F964340" s="195"/>
    </row>
    <row r="964341" spans="6:6" x14ac:dyDescent="0.25">
      <c r="F964341" s="195"/>
    </row>
    <row r="964342" spans="6:6" x14ac:dyDescent="0.25">
      <c r="F964342" s="195"/>
    </row>
    <row r="964343" spans="6:6" x14ac:dyDescent="0.25">
      <c r="F964343" s="195"/>
    </row>
    <row r="964344" spans="6:6" x14ac:dyDescent="0.25">
      <c r="F964344" s="195"/>
    </row>
    <row r="964345" spans="6:6" x14ac:dyDescent="0.25">
      <c r="F964345" s="195"/>
    </row>
    <row r="964346" spans="6:6" x14ac:dyDescent="0.25">
      <c r="F964346" s="195"/>
    </row>
    <row r="964347" spans="6:6" x14ac:dyDescent="0.25">
      <c r="F964347" s="195"/>
    </row>
    <row r="964348" spans="6:6" x14ac:dyDescent="0.25">
      <c r="F964348" s="195"/>
    </row>
    <row r="964349" spans="6:6" x14ac:dyDescent="0.25">
      <c r="F964349" s="195"/>
    </row>
    <row r="964350" spans="6:6" x14ac:dyDescent="0.25">
      <c r="F964350" s="195"/>
    </row>
    <row r="964351" spans="6:6" x14ac:dyDescent="0.25">
      <c r="F964351" s="195"/>
    </row>
    <row r="964352" spans="6:6" x14ac:dyDescent="0.25">
      <c r="F964352" s="195"/>
    </row>
    <row r="964353" spans="6:6" x14ac:dyDescent="0.25">
      <c r="F964353" s="195"/>
    </row>
    <row r="964354" spans="6:6" x14ac:dyDescent="0.25">
      <c r="F964354" s="195"/>
    </row>
    <row r="964355" spans="6:6" x14ac:dyDescent="0.25">
      <c r="F964355" s="195"/>
    </row>
    <row r="964356" spans="6:6" x14ac:dyDescent="0.25">
      <c r="F964356" s="195"/>
    </row>
    <row r="964357" spans="6:6" x14ac:dyDescent="0.25">
      <c r="F964357" s="195"/>
    </row>
    <row r="964358" spans="6:6" x14ac:dyDescent="0.25">
      <c r="F964358" s="195"/>
    </row>
    <row r="964359" spans="6:6" x14ac:dyDescent="0.25">
      <c r="F964359" s="195"/>
    </row>
    <row r="964360" spans="6:6" x14ac:dyDescent="0.25">
      <c r="F964360" s="195"/>
    </row>
    <row r="964361" spans="6:6" x14ac:dyDescent="0.25">
      <c r="F964361" s="195"/>
    </row>
    <row r="964362" spans="6:6" x14ac:dyDescent="0.25">
      <c r="F964362" s="195"/>
    </row>
    <row r="964363" spans="6:6" x14ac:dyDescent="0.25">
      <c r="F964363" s="195"/>
    </row>
    <row r="964364" spans="6:6" x14ac:dyDescent="0.25">
      <c r="F964364" s="195"/>
    </row>
    <row r="964365" spans="6:6" x14ac:dyDescent="0.25">
      <c r="F964365" s="195"/>
    </row>
    <row r="964366" spans="6:6" x14ac:dyDescent="0.25">
      <c r="F964366" s="195"/>
    </row>
    <row r="964367" spans="6:6" x14ac:dyDescent="0.25">
      <c r="F964367" s="195"/>
    </row>
    <row r="964368" spans="6:6" x14ac:dyDescent="0.25">
      <c r="F964368" s="195"/>
    </row>
    <row r="964369" spans="6:6" x14ac:dyDescent="0.25">
      <c r="F964369" s="195"/>
    </row>
    <row r="964370" spans="6:6" x14ac:dyDescent="0.25">
      <c r="F964370" s="195"/>
    </row>
    <row r="964371" spans="6:6" x14ac:dyDescent="0.25">
      <c r="F964371" s="195"/>
    </row>
    <row r="964372" spans="6:6" x14ac:dyDescent="0.25">
      <c r="F964372" s="195"/>
    </row>
    <row r="964373" spans="6:6" x14ac:dyDescent="0.25">
      <c r="F964373" s="195"/>
    </row>
    <row r="964374" spans="6:6" x14ac:dyDescent="0.25">
      <c r="F964374" s="195"/>
    </row>
    <row r="964375" spans="6:6" x14ac:dyDescent="0.25">
      <c r="F964375" s="195"/>
    </row>
    <row r="964376" spans="6:6" x14ac:dyDescent="0.25">
      <c r="F964376" s="195"/>
    </row>
    <row r="964377" spans="6:6" x14ac:dyDescent="0.25">
      <c r="F964377" s="195"/>
    </row>
    <row r="964378" spans="6:6" x14ac:dyDescent="0.25">
      <c r="F964378" s="195"/>
    </row>
    <row r="964379" spans="6:6" x14ac:dyDescent="0.25">
      <c r="F964379" s="195"/>
    </row>
    <row r="964380" spans="6:6" x14ac:dyDescent="0.25">
      <c r="F964380" s="195"/>
    </row>
    <row r="964381" spans="6:6" x14ac:dyDescent="0.25">
      <c r="F964381" s="195"/>
    </row>
    <row r="964382" spans="6:6" x14ac:dyDescent="0.25">
      <c r="F964382" s="195"/>
    </row>
    <row r="964383" spans="6:6" x14ac:dyDescent="0.25">
      <c r="F964383" s="195"/>
    </row>
    <row r="964384" spans="6:6" x14ac:dyDescent="0.25">
      <c r="F964384" s="195"/>
    </row>
    <row r="964385" spans="6:6" x14ac:dyDescent="0.25">
      <c r="F964385" s="195"/>
    </row>
    <row r="964386" spans="6:6" x14ac:dyDescent="0.25">
      <c r="F964386" s="195"/>
    </row>
    <row r="964387" spans="6:6" x14ac:dyDescent="0.25">
      <c r="F964387" s="195"/>
    </row>
    <row r="964388" spans="6:6" x14ac:dyDescent="0.25">
      <c r="F964388" s="195"/>
    </row>
    <row r="964389" spans="6:6" x14ac:dyDescent="0.25">
      <c r="F964389" s="195"/>
    </row>
    <row r="964390" spans="6:6" x14ac:dyDescent="0.25">
      <c r="F964390" s="195"/>
    </row>
    <row r="964391" spans="6:6" x14ac:dyDescent="0.25">
      <c r="F964391" s="195"/>
    </row>
    <row r="964392" spans="6:6" x14ac:dyDescent="0.25">
      <c r="F964392" s="195"/>
    </row>
    <row r="964393" spans="6:6" x14ac:dyDescent="0.25">
      <c r="F964393" s="195"/>
    </row>
    <row r="964394" spans="6:6" x14ac:dyDescent="0.25">
      <c r="F964394" s="195"/>
    </row>
    <row r="964395" spans="6:6" x14ac:dyDescent="0.25">
      <c r="F964395" s="195"/>
    </row>
    <row r="964396" spans="6:6" x14ac:dyDescent="0.25">
      <c r="F964396" s="195"/>
    </row>
    <row r="964397" spans="6:6" x14ac:dyDescent="0.25">
      <c r="F964397" s="195"/>
    </row>
    <row r="964398" spans="6:6" x14ac:dyDescent="0.25">
      <c r="F964398" s="195"/>
    </row>
    <row r="964399" spans="6:6" x14ac:dyDescent="0.25">
      <c r="F964399" s="195"/>
    </row>
    <row r="964400" spans="6:6" x14ac:dyDescent="0.25">
      <c r="F964400" s="195"/>
    </row>
    <row r="964401" spans="6:6" x14ac:dyDescent="0.25">
      <c r="F964401" s="195"/>
    </row>
    <row r="964402" spans="6:6" x14ac:dyDescent="0.25">
      <c r="F964402" s="195"/>
    </row>
    <row r="964403" spans="6:6" x14ac:dyDescent="0.25">
      <c r="F964403" s="195"/>
    </row>
    <row r="964404" spans="6:6" x14ac:dyDescent="0.25">
      <c r="F964404" s="195"/>
    </row>
    <row r="964405" spans="6:6" x14ac:dyDescent="0.25">
      <c r="F964405" s="195"/>
    </row>
    <row r="964406" spans="6:6" x14ac:dyDescent="0.25">
      <c r="F964406" s="195"/>
    </row>
    <row r="964407" spans="6:6" x14ac:dyDescent="0.25">
      <c r="F964407" s="195"/>
    </row>
    <row r="964408" spans="6:6" x14ac:dyDescent="0.25">
      <c r="F964408" s="195"/>
    </row>
    <row r="964409" spans="6:6" x14ac:dyDescent="0.25">
      <c r="F964409" s="195"/>
    </row>
    <row r="964410" spans="6:6" x14ac:dyDescent="0.25">
      <c r="F964410" s="195"/>
    </row>
    <row r="964411" spans="6:6" x14ac:dyDescent="0.25">
      <c r="F964411" s="195"/>
    </row>
    <row r="964412" spans="6:6" x14ac:dyDescent="0.25">
      <c r="F964412" s="195"/>
    </row>
    <row r="964413" spans="6:6" x14ac:dyDescent="0.25">
      <c r="F964413" s="195"/>
    </row>
    <row r="964414" spans="6:6" x14ac:dyDescent="0.25">
      <c r="F964414" s="195"/>
    </row>
    <row r="964415" spans="6:6" x14ac:dyDescent="0.25">
      <c r="F964415" s="195"/>
    </row>
    <row r="964416" spans="6:6" x14ac:dyDescent="0.25">
      <c r="F964416" s="195"/>
    </row>
    <row r="964417" spans="6:6" x14ac:dyDescent="0.25">
      <c r="F964417" s="195"/>
    </row>
    <row r="964418" spans="6:6" x14ac:dyDescent="0.25">
      <c r="F964418" s="195"/>
    </row>
    <row r="964419" spans="6:6" x14ac:dyDescent="0.25">
      <c r="F964419" s="195"/>
    </row>
    <row r="964420" spans="6:6" x14ac:dyDescent="0.25">
      <c r="F964420" s="195"/>
    </row>
    <row r="964421" spans="6:6" x14ac:dyDescent="0.25">
      <c r="F964421" s="195"/>
    </row>
    <row r="964422" spans="6:6" x14ac:dyDescent="0.25">
      <c r="F964422" s="195"/>
    </row>
    <row r="964423" spans="6:6" x14ac:dyDescent="0.25">
      <c r="F964423" s="195"/>
    </row>
    <row r="964424" spans="6:6" x14ac:dyDescent="0.25">
      <c r="F964424" s="195"/>
    </row>
    <row r="964425" spans="6:6" x14ac:dyDescent="0.25">
      <c r="F964425" s="195"/>
    </row>
    <row r="964426" spans="6:6" x14ac:dyDescent="0.25">
      <c r="F964426" s="195"/>
    </row>
    <row r="964427" spans="6:6" x14ac:dyDescent="0.25">
      <c r="F964427" s="195"/>
    </row>
    <row r="964428" spans="6:6" x14ac:dyDescent="0.25">
      <c r="F964428" s="195"/>
    </row>
    <row r="964429" spans="6:6" x14ac:dyDescent="0.25">
      <c r="F964429" s="195"/>
    </row>
    <row r="964430" spans="6:6" x14ac:dyDescent="0.25">
      <c r="F964430" s="195"/>
    </row>
    <row r="964431" spans="6:6" x14ac:dyDescent="0.25">
      <c r="F964431" s="195"/>
    </row>
    <row r="964432" spans="6:6" x14ac:dyDescent="0.25">
      <c r="F964432" s="195"/>
    </row>
    <row r="964433" spans="6:6" x14ac:dyDescent="0.25">
      <c r="F964433" s="195"/>
    </row>
    <row r="964434" spans="6:6" x14ac:dyDescent="0.25">
      <c r="F964434" s="195"/>
    </row>
    <row r="964435" spans="6:6" x14ac:dyDescent="0.25">
      <c r="F964435" s="195"/>
    </row>
    <row r="964436" spans="6:6" x14ac:dyDescent="0.25">
      <c r="F964436" s="195"/>
    </row>
    <row r="964437" spans="6:6" x14ac:dyDescent="0.25">
      <c r="F964437" s="195"/>
    </row>
    <row r="964438" spans="6:6" x14ac:dyDescent="0.25">
      <c r="F964438" s="195"/>
    </row>
    <row r="964439" spans="6:6" x14ac:dyDescent="0.25">
      <c r="F964439" s="195"/>
    </row>
    <row r="964440" spans="6:6" x14ac:dyDescent="0.25">
      <c r="F964440" s="195"/>
    </row>
    <row r="964441" spans="6:6" x14ac:dyDescent="0.25">
      <c r="F964441" s="195"/>
    </row>
    <row r="964442" spans="6:6" x14ac:dyDescent="0.25">
      <c r="F964442" s="195"/>
    </row>
    <row r="964443" spans="6:6" x14ac:dyDescent="0.25">
      <c r="F964443" s="195"/>
    </row>
    <row r="964444" spans="6:6" x14ac:dyDescent="0.25">
      <c r="F964444" s="195"/>
    </row>
    <row r="964445" spans="6:6" x14ac:dyDescent="0.25">
      <c r="F964445" s="195"/>
    </row>
    <row r="964446" spans="6:6" x14ac:dyDescent="0.25">
      <c r="F964446" s="195"/>
    </row>
    <row r="964447" spans="6:6" x14ac:dyDescent="0.25">
      <c r="F964447" s="195"/>
    </row>
    <row r="964448" spans="6:6" x14ac:dyDescent="0.25">
      <c r="F964448" s="195"/>
    </row>
    <row r="964449" spans="6:6" x14ac:dyDescent="0.25">
      <c r="F964449" s="195"/>
    </row>
    <row r="964450" spans="6:6" x14ac:dyDescent="0.25">
      <c r="F964450" s="195"/>
    </row>
    <row r="964451" spans="6:6" x14ac:dyDescent="0.25">
      <c r="F964451" s="195"/>
    </row>
    <row r="964452" spans="6:6" x14ac:dyDescent="0.25">
      <c r="F964452" s="195"/>
    </row>
    <row r="964453" spans="6:6" x14ac:dyDescent="0.25">
      <c r="F964453" s="195"/>
    </row>
    <row r="964454" spans="6:6" x14ac:dyDescent="0.25">
      <c r="F964454" s="195"/>
    </row>
    <row r="964455" spans="6:6" x14ac:dyDescent="0.25">
      <c r="F964455" s="195"/>
    </row>
    <row r="964456" spans="6:6" x14ac:dyDescent="0.25">
      <c r="F964456" s="195"/>
    </row>
    <row r="964457" spans="6:6" x14ac:dyDescent="0.25">
      <c r="F964457" s="195"/>
    </row>
    <row r="964458" spans="6:6" x14ac:dyDescent="0.25">
      <c r="F964458" s="195"/>
    </row>
    <row r="964459" spans="6:6" x14ac:dyDescent="0.25">
      <c r="F964459" s="195"/>
    </row>
    <row r="964460" spans="6:6" x14ac:dyDescent="0.25">
      <c r="F964460" s="195"/>
    </row>
    <row r="964461" spans="6:6" x14ac:dyDescent="0.25">
      <c r="F964461" s="195"/>
    </row>
    <row r="964462" spans="6:6" x14ac:dyDescent="0.25">
      <c r="F964462" s="195"/>
    </row>
    <row r="964463" spans="6:6" x14ac:dyDescent="0.25">
      <c r="F964463" s="195"/>
    </row>
    <row r="964464" spans="6:6" x14ac:dyDescent="0.25">
      <c r="F964464" s="195"/>
    </row>
    <row r="964465" spans="6:6" x14ac:dyDescent="0.25">
      <c r="F964465" s="195"/>
    </row>
    <row r="964466" spans="6:6" x14ac:dyDescent="0.25">
      <c r="F964466" s="195"/>
    </row>
    <row r="964467" spans="6:6" x14ac:dyDescent="0.25">
      <c r="F964467" s="195"/>
    </row>
    <row r="964468" spans="6:6" x14ac:dyDescent="0.25">
      <c r="F964468" s="195"/>
    </row>
    <row r="964469" spans="6:6" x14ac:dyDescent="0.25">
      <c r="F964469" s="195"/>
    </row>
    <row r="964470" spans="6:6" x14ac:dyDescent="0.25">
      <c r="F964470" s="195"/>
    </row>
    <row r="964471" spans="6:6" x14ac:dyDescent="0.25">
      <c r="F964471" s="195"/>
    </row>
    <row r="964472" spans="6:6" x14ac:dyDescent="0.25">
      <c r="F964472" s="195"/>
    </row>
    <row r="964473" spans="6:6" x14ac:dyDescent="0.25">
      <c r="F964473" s="195"/>
    </row>
    <row r="964474" spans="6:6" x14ac:dyDescent="0.25">
      <c r="F964474" s="195"/>
    </row>
    <row r="964475" spans="6:6" x14ac:dyDescent="0.25">
      <c r="F964475" s="195"/>
    </row>
    <row r="964476" spans="6:6" x14ac:dyDescent="0.25">
      <c r="F964476" s="195"/>
    </row>
    <row r="964477" spans="6:6" x14ac:dyDescent="0.25">
      <c r="F964477" s="195"/>
    </row>
    <row r="964478" spans="6:6" x14ac:dyDescent="0.25">
      <c r="F964478" s="195"/>
    </row>
    <row r="964479" spans="6:6" x14ac:dyDescent="0.25">
      <c r="F964479" s="195"/>
    </row>
    <row r="964480" spans="6:6" x14ac:dyDescent="0.25">
      <c r="F964480" s="195"/>
    </row>
    <row r="964481" spans="6:6" x14ac:dyDescent="0.25">
      <c r="F964481" s="195"/>
    </row>
    <row r="964482" spans="6:6" x14ac:dyDescent="0.25">
      <c r="F964482" s="195"/>
    </row>
    <row r="964483" spans="6:6" x14ac:dyDescent="0.25">
      <c r="F964483" s="195"/>
    </row>
    <row r="964484" spans="6:6" x14ac:dyDescent="0.25">
      <c r="F964484" s="195"/>
    </row>
    <row r="964485" spans="6:6" x14ac:dyDescent="0.25">
      <c r="F964485" s="195"/>
    </row>
    <row r="964486" spans="6:6" x14ac:dyDescent="0.25">
      <c r="F964486" s="195"/>
    </row>
    <row r="964487" spans="6:6" x14ac:dyDescent="0.25">
      <c r="F964487" s="195"/>
    </row>
    <row r="964488" spans="6:6" x14ac:dyDescent="0.25">
      <c r="F964488" s="195"/>
    </row>
    <row r="964489" spans="6:6" x14ac:dyDescent="0.25">
      <c r="F964489" s="195"/>
    </row>
    <row r="964490" spans="6:6" x14ac:dyDescent="0.25">
      <c r="F964490" s="195"/>
    </row>
    <row r="964491" spans="6:6" x14ac:dyDescent="0.25">
      <c r="F964491" s="195"/>
    </row>
    <row r="964492" spans="6:6" x14ac:dyDescent="0.25">
      <c r="F964492" s="195"/>
    </row>
    <row r="964493" spans="6:6" x14ac:dyDescent="0.25">
      <c r="F964493" s="195"/>
    </row>
    <row r="964494" spans="6:6" x14ac:dyDescent="0.25">
      <c r="F964494" s="195"/>
    </row>
    <row r="964495" spans="6:6" x14ac:dyDescent="0.25">
      <c r="F964495" s="195"/>
    </row>
    <row r="964496" spans="6:6" x14ac:dyDescent="0.25">
      <c r="F964496" s="195"/>
    </row>
    <row r="964497" spans="6:6" x14ac:dyDescent="0.25">
      <c r="F964497" s="195"/>
    </row>
    <row r="964498" spans="6:6" x14ac:dyDescent="0.25">
      <c r="F964498" s="195"/>
    </row>
    <row r="964499" spans="6:6" x14ac:dyDescent="0.25">
      <c r="F964499" s="195"/>
    </row>
    <row r="964500" spans="6:6" x14ac:dyDescent="0.25">
      <c r="F964500" s="195"/>
    </row>
    <row r="964501" spans="6:6" x14ac:dyDescent="0.25">
      <c r="F964501" s="195"/>
    </row>
    <row r="964502" spans="6:6" x14ac:dyDescent="0.25">
      <c r="F964502" s="195"/>
    </row>
    <row r="964503" spans="6:6" x14ac:dyDescent="0.25">
      <c r="F964503" s="195"/>
    </row>
    <row r="964504" spans="6:6" x14ac:dyDescent="0.25">
      <c r="F964504" s="195"/>
    </row>
    <row r="964505" spans="6:6" x14ac:dyDescent="0.25">
      <c r="F964505" s="195"/>
    </row>
    <row r="964506" spans="6:6" x14ac:dyDescent="0.25">
      <c r="F964506" s="195"/>
    </row>
    <row r="964507" spans="6:6" x14ac:dyDescent="0.25">
      <c r="F964507" s="195"/>
    </row>
    <row r="964508" spans="6:6" x14ac:dyDescent="0.25">
      <c r="F964508" s="195"/>
    </row>
    <row r="964509" spans="6:6" x14ac:dyDescent="0.25">
      <c r="F964509" s="195"/>
    </row>
    <row r="964510" spans="6:6" x14ac:dyDescent="0.25">
      <c r="F964510" s="195"/>
    </row>
    <row r="964511" spans="6:6" x14ac:dyDescent="0.25">
      <c r="F964511" s="195"/>
    </row>
    <row r="964512" spans="6:6" x14ac:dyDescent="0.25">
      <c r="F964512" s="195"/>
    </row>
    <row r="964513" spans="6:6" x14ac:dyDescent="0.25">
      <c r="F964513" s="195"/>
    </row>
    <row r="964514" spans="6:6" x14ac:dyDescent="0.25">
      <c r="F964514" s="195"/>
    </row>
    <row r="964515" spans="6:6" x14ac:dyDescent="0.25">
      <c r="F964515" s="195"/>
    </row>
    <row r="964516" spans="6:6" x14ac:dyDescent="0.25">
      <c r="F964516" s="195"/>
    </row>
    <row r="964517" spans="6:6" x14ac:dyDescent="0.25">
      <c r="F964517" s="195"/>
    </row>
    <row r="964518" spans="6:6" x14ac:dyDescent="0.25">
      <c r="F964518" s="195"/>
    </row>
    <row r="964519" spans="6:6" x14ac:dyDescent="0.25">
      <c r="F964519" s="195"/>
    </row>
    <row r="964520" spans="6:6" x14ac:dyDescent="0.25">
      <c r="F964520" s="195"/>
    </row>
    <row r="964521" spans="6:6" x14ac:dyDescent="0.25">
      <c r="F964521" s="195"/>
    </row>
    <row r="964522" spans="6:6" x14ac:dyDescent="0.25">
      <c r="F964522" s="195"/>
    </row>
    <row r="964523" spans="6:6" x14ac:dyDescent="0.25">
      <c r="F964523" s="195"/>
    </row>
    <row r="964524" spans="6:6" x14ac:dyDescent="0.25">
      <c r="F964524" s="195"/>
    </row>
    <row r="964525" spans="6:6" x14ac:dyDescent="0.25">
      <c r="F964525" s="195"/>
    </row>
    <row r="964526" spans="6:6" x14ac:dyDescent="0.25">
      <c r="F964526" s="195"/>
    </row>
    <row r="964527" spans="6:6" x14ac:dyDescent="0.25">
      <c r="F964527" s="195"/>
    </row>
    <row r="964528" spans="6:6" x14ac:dyDescent="0.25">
      <c r="F964528" s="195"/>
    </row>
    <row r="964529" spans="6:6" x14ac:dyDescent="0.25">
      <c r="F964529" s="195"/>
    </row>
    <row r="964530" spans="6:6" x14ac:dyDescent="0.25">
      <c r="F964530" s="195"/>
    </row>
    <row r="964531" spans="6:6" x14ac:dyDescent="0.25">
      <c r="F964531" s="195"/>
    </row>
    <row r="964532" spans="6:6" x14ac:dyDescent="0.25">
      <c r="F964532" s="195"/>
    </row>
    <row r="964533" spans="6:6" x14ac:dyDescent="0.25">
      <c r="F964533" s="195"/>
    </row>
    <row r="964534" spans="6:6" x14ac:dyDescent="0.25">
      <c r="F964534" s="195"/>
    </row>
    <row r="964535" spans="6:6" x14ac:dyDescent="0.25">
      <c r="F964535" s="195"/>
    </row>
    <row r="964536" spans="6:6" x14ac:dyDescent="0.25">
      <c r="F964536" s="195"/>
    </row>
    <row r="964537" spans="6:6" x14ac:dyDescent="0.25">
      <c r="F964537" s="195"/>
    </row>
    <row r="964538" spans="6:6" x14ac:dyDescent="0.25">
      <c r="F964538" s="195"/>
    </row>
    <row r="964539" spans="6:6" x14ac:dyDescent="0.25">
      <c r="F964539" s="195"/>
    </row>
    <row r="964540" spans="6:6" x14ac:dyDescent="0.25">
      <c r="F964540" s="195"/>
    </row>
    <row r="964541" spans="6:6" x14ac:dyDescent="0.25">
      <c r="F964541" s="195"/>
    </row>
    <row r="964542" spans="6:6" x14ac:dyDescent="0.25">
      <c r="F964542" s="195"/>
    </row>
    <row r="964543" spans="6:6" x14ac:dyDescent="0.25">
      <c r="F964543" s="195"/>
    </row>
    <row r="964544" spans="6:6" x14ac:dyDescent="0.25">
      <c r="F964544" s="195"/>
    </row>
    <row r="964545" spans="6:6" x14ac:dyDescent="0.25">
      <c r="F964545" s="195"/>
    </row>
    <row r="964546" spans="6:6" x14ac:dyDescent="0.25">
      <c r="F964546" s="195"/>
    </row>
    <row r="964547" spans="6:6" x14ac:dyDescent="0.25">
      <c r="F964547" s="195"/>
    </row>
    <row r="964548" spans="6:6" x14ac:dyDescent="0.25">
      <c r="F964548" s="195"/>
    </row>
    <row r="964549" spans="6:6" x14ac:dyDescent="0.25">
      <c r="F964549" s="195"/>
    </row>
    <row r="964550" spans="6:6" x14ac:dyDescent="0.25">
      <c r="F964550" s="195"/>
    </row>
    <row r="964551" spans="6:6" x14ac:dyDescent="0.25">
      <c r="F964551" s="195"/>
    </row>
    <row r="964552" spans="6:6" x14ac:dyDescent="0.25">
      <c r="F964552" s="195"/>
    </row>
    <row r="964553" spans="6:6" x14ac:dyDescent="0.25">
      <c r="F964553" s="195"/>
    </row>
    <row r="964554" spans="6:6" x14ac:dyDescent="0.25">
      <c r="F964554" s="195"/>
    </row>
    <row r="964555" spans="6:6" x14ac:dyDescent="0.25">
      <c r="F964555" s="195"/>
    </row>
    <row r="964556" spans="6:6" x14ac:dyDescent="0.25">
      <c r="F964556" s="195"/>
    </row>
    <row r="964557" spans="6:6" x14ac:dyDescent="0.25">
      <c r="F964557" s="195"/>
    </row>
    <row r="964558" spans="6:6" x14ac:dyDescent="0.25">
      <c r="F964558" s="195"/>
    </row>
    <row r="964559" spans="6:6" x14ac:dyDescent="0.25">
      <c r="F964559" s="195"/>
    </row>
    <row r="964560" spans="6:6" x14ac:dyDescent="0.25">
      <c r="F964560" s="195"/>
    </row>
    <row r="964561" spans="6:6" x14ac:dyDescent="0.25">
      <c r="F964561" s="195"/>
    </row>
    <row r="964562" spans="6:6" x14ac:dyDescent="0.25">
      <c r="F964562" s="195"/>
    </row>
    <row r="964563" spans="6:6" x14ac:dyDescent="0.25">
      <c r="F964563" s="195"/>
    </row>
    <row r="964564" spans="6:6" x14ac:dyDescent="0.25">
      <c r="F964564" s="195"/>
    </row>
    <row r="964565" spans="6:6" x14ac:dyDescent="0.25">
      <c r="F964565" s="195"/>
    </row>
    <row r="964566" spans="6:6" x14ac:dyDescent="0.25">
      <c r="F964566" s="195"/>
    </row>
    <row r="964567" spans="6:6" x14ac:dyDescent="0.25">
      <c r="F964567" s="195"/>
    </row>
    <row r="964568" spans="6:6" x14ac:dyDescent="0.25">
      <c r="F964568" s="195"/>
    </row>
    <row r="964569" spans="6:6" x14ac:dyDescent="0.25">
      <c r="F964569" s="195"/>
    </row>
    <row r="964570" spans="6:6" x14ac:dyDescent="0.25">
      <c r="F964570" s="195"/>
    </row>
    <row r="964571" spans="6:6" x14ac:dyDescent="0.25">
      <c r="F964571" s="195"/>
    </row>
    <row r="964572" spans="6:6" x14ac:dyDescent="0.25">
      <c r="F964572" s="195"/>
    </row>
    <row r="964573" spans="6:6" x14ac:dyDescent="0.25">
      <c r="F964573" s="195"/>
    </row>
    <row r="964574" spans="6:6" x14ac:dyDescent="0.25">
      <c r="F964574" s="195"/>
    </row>
    <row r="964575" spans="6:6" x14ac:dyDescent="0.25">
      <c r="F964575" s="195"/>
    </row>
    <row r="964576" spans="6:6" x14ac:dyDescent="0.25">
      <c r="F964576" s="195"/>
    </row>
    <row r="964577" spans="6:6" x14ac:dyDescent="0.25">
      <c r="F964577" s="195"/>
    </row>
    <row r="964578" spans="6:6" x14ac:dyDescent="0.25">
      <c r="F964578" s="195"/>
    </row>
    <row r="964579" spans="6:6" x14ac:dyDescent="0.25">
      <c r="F964579" s="195"/>
    </row>
    <row r="964580" spans="6:6" x14ac:dyDescent="0.25">
      <c r="F964580" s="195"/>
    </row>
    <row r="964581" spans="6:6" x14ac:dyDescent="0.25">
      <c r="F964581" s="195"/>
    </row>
    <row r="964582" spans="6:6" x14ac:dyDescent="0.25">
      <c r="F964582" s="195"/>
    </row>
    <row r="964583" spans="6:6" x14ac:dyDescent="0.25">
      <c r="F964583" s="195"/>
    </row>
    <row r="964584" spans="6:6" x14ac:dyDescent="0.25">
      <c r="F964584" s="195"/>
    </row>
    <row r="964585" spans="6:6" x14ac:dyDescent="0.25">
      <c r="F964585" s="195"/>
    </row>
    <row r="964586" spans="6:6" x14ac:dyDescent="0.25">
      <c r="F964586" s="195"/>
    </row>
    <row r="964587" spans="6:6" x14ac:dyDescent="0.25">
      <c r="F964587" s="195"/>
    </row>
    <row r="964588" spans="6:6" x14ac:dyDescent="0.25">
      <c r="F964588" s="195"/>
    </row>
    <row r="964589" spans="6:6" x14ac:dyDescent="0.25">
      <c r="F964589" s="195"/>
    </row>
    <row r="964590" spans="6:6" x14ac:dyDescent="0.25">
      <c r="F964590" s="195"/>
    </row>
    <row r="964591" spans="6:6" x14ac:dyDescent="0.25">
      <c r="F964591" s="195"/>
    </row>
    <row r="964592" spans="6:6" x14ac:dyDescent="0.25">
      <c r="F964592" s="195"/>
    </row>
    <row r="964593" spans="6:6" x14ac:dyDescent="0.25">
      <c r="F964593" s="195"/>
    </row>
    <row r="964594" spans="6:6" x14ac:dyDescent="0.25">
      <c r="F964594" s="195"/>
    </row>
    <row r="964595" spans="6:6" x14ac:dyDescent="0.25">
      <c r="F964595" s="195"/>
    </row>
    <row r="964596" spans="6:6" x14ac:dyDescent="0.25">
      <c r="F964596" s="195"/>
    </row>
    <row r="964597" spans="6:6" x14ac:dyDescent="0.25">
      <c r="F964597" s="195"/>
    </row>
    <row r="964598" spans="6:6" x14ac:dyDescent="0.25">
      <c r="F964598" s="195"/>
    </row>
    <row r="964599" spans="6:6" x14ac:dyDescent="0.25">
      <c r="F964599" s="195"/>
    </row>
    <row r="964600" spans="6:6" x14ac:dyDescent="0.25">
      <c r="F964600" s="195"/>
    </row>
    <row r="969718" spans="6:6" x14ac:dyDescent="0.25">
      <c r="F969718" s="195"/>
    </row>
    <row r="969719" spans="6:6" x14ac:dyDescent="0.25">
      <c r="F969719" s="195"/>
    </row>
    <row r="969720" spans="6:6" x14ac:dyDescent="0.25">
      <c r="F969720" s="195"/>
    </row>
    <row r="969721" spans="6:6" x14ac:dyDescent="0.25">
      <c r="F969721" s="195"/>
    </row>
    <row r="969722" spans="6:6" x14ac:dyDescent="0.25">
      <c r="F969722" s="195"/>
    </row>
    <row r="969723" spans="6:6" x14ac:dyDescent="0.25">
      <c r="F969723" s="195"/>
    </row>
    <row r="969724" spans="6:6" x14ac:dyDescent="0.25">
      <c r="F969724" s="195"/>
    </row>
    <row r="969725" spans="6:6" x14ac:dyDescent="0.25">
      <c r="F969725" s="195"/>
    </row>
    <row r="969726" spans="6:6" x14ac:dyDescent="0.25">
      <c r="F969726" s="195"/>
    </row>
    <row r="969727" spans="6:6" x14ac:dyDescent="0.25">
      <c r="F969727" s="195"/>
    </row>
    <row r="969728" spans="6:6" x14ac:dyDescent="0.25">
      <c r="F969728" s="195"/>
    </row>
    <row r="969729" spans="6:6" x14ac:dyDescent="0.25">
      <c r="F969729" s="195"/>
    </row>
    <row r="969730" spans="6:6" x14ac:dyDescent="0.25">
      <c r="F969730" s="195"/>
    </row>
    <row r="969731" spans="6:6" x14ac:dyDescent="0.25">
      <c r="F969731" s="195"/>
    </row>
    <row r="969732" spans="6:6" x14ac:dyDescent="0.25">
      <c r="F969732" s="195"/>
    </row>
    <row r="969733" spans="6:6" x14ac:dyDescent="0.25">
      <c r="F969733" s="195"/>
    </row>
    <row r="969734" spans="6:6" x14ac:dyDescent="0.25">
      <c r="F969734" s="195"/>
    </row>
    <row r="969735" spans="6:6" x14ac:dyDescent="0.25">
      <c r="F969735" s="195"/>
    </row>
    <row r="969736" spans="6:6" x14ac:dyDescent="0.25">
      <c r="F969736" s="195"/>
    </row>
    <row r="969737" spans="6:6" x14ac:dyDescent="0.25">
      <c r="F969737" s="195"/>
    </row>
    <row r="969738" spans="6:6" x14ac:dyDescent="0.25">
      <c r="F969738" s="195"/>
    </row>
    <row r="969739" spans="6:6" x14ac:dyDescent="0.25">
      <c r="F969739" s="195"/>
    </row>
    <row r="969740" spans="6:6" x14ac:dyDescent="0.25">
      <c r="F969740" s="195"/>
    </row>
    <row r="969741" spans="6:6" x14ac:dyDescent="0.25">
      <c r="F969741" s="195"/>
    </row>
    <row r="969742" spans="6:6" x14ac:dyDescent="0.25">
      <c r="F969742" s="195"/>
    </row>
    <row r="969743" spans="6:6" x14ac:dyDescent="0.25">
      <c r="F969743" s="195"/>
    </row>
    <row r="969744" spans="6:6" x14ac:dyDescent="0.25">
      <c r="F969744" s="195"/>
    </row>
    <row r="969745" spans="6:6" x14ac:dyDescent="0.25">
      <c r="F969745" s="195"/>
    </row>
    <row r="969746" spans="6:6" x14ac:dyDescent="0.25">
      <c r="F969746" s="195"/>
    </row>
    <row r="969747" spans="6:6" x14ac:dyDescent="0.25">
      <c r="F969747" s="195"/>
    </row>
    <row r="969748" spans="6:6" x14ac:dyDescent="0.25">
      <c r="F969748" s="195"/>
    </row>
    <row r="969749" spans="6:6" x14ac:dyDescent="0.25">
      <c r="F969749" s="195"/>
    </row>
    <row r="969750" spans="6:6" x14ac:dyDescent="0.25">
      <c r="F969750" s="195"/>
    </row>
    <row r="969751" spans="6:6" x14ac:dyDescent="0.25">
      <c r="F969751" s="195"/>
    </row>
    <row r="969752" spans="6:6" x14ac:dyDescent="0.25">
      <c r="F969752" s="195"/>
    </row>
    <row r="969753" spans="6:6" x14ac:dyDescent="0.25">
      <c r="F969753" s="195"/>
    </row>
    <row r="969754" spans="6:6" x14ac:dyDescent="0.25">
      <c r="F969754" s="195"/>
    </row>
    <row r="969755" spans="6:6" x14ac:dyDescent="0.25">
      <c r="F969755" s="195"/>
    </row>
    <row r="969756" spans="6:6" x14ac:dyDescent="0.25">
      <c r="F969756" s="195"/>
    </row>
    <row r="969757" spans="6:6" x14ac:dyDescent="0.25">
      <c r="F969757" s="195"/>
    </row>
    <row r="969758" spans="6:6" x14ac:dyDescent="0.25">
      <c r="F969758" s="195"/>
    </row>
    <row r="969759" spans="6:6" x14ac:dyDescent="0.25">
      <c r="F969759" s="195"/>
    </row>
    <row r="969760" spans="6:6" x14ac:dyDescent="0.25">
      <c r="F969760" s="195"/>
    </row>
    <row r="969761" spans="6:6" x14ac:dyDescent="0.25">
      <c r="F969761" s="195"/>
    </row>
    <row r="969762" spans="6:6" x14ac:dyDescent="0.25">
      <c r="F969762" s="195"/>
    </row>
    <row r="969763" spans="6:6" x14ac:dyDescent="0.25">
      <c r="F969763" s="195"/>
    </row>
    <row r="969764" spans="6:6" x14ac:dyDescent="0.25">
      <c r="F969764" s="195"/>
    </row>
    <row r="969765" spans="6:6" x14ac:dyDescent="0.25">
      <c r="F969765" s="195"/>
    </row>
    <row r="969766" spans="6:6" x14ac:dyDescent="0.25">
      <c r="F969766" s="195"/>
    </row>
    <row r="969767" spans="6:6" x14ac:dyDescent="0.25">
      <c r="F969767" s="195"/>
    </row>
    <row r="969768" spans="6:6" x14ac:dyDescent="0.25">
      <c r="F969768" s="195"/>
    </row>
    <row r="969769" spans="6:6" x14ac:dyDescent="0.25">
      <c r="F969769" s="195"/>
    </row>
    <row r="969770" spans="6:6" x14ac:dyDescent="0.25">
      <c r="F969770" s="195"/>
    </row>
    <row r="969771" spans="6:6" x14ac:dyDescent="0.25">
      <c r="F969771" s="195"/>
    </row>
    <row r="969772" spans="6:6" x14ac:dyDescent="0.25">
      <c r="F969772" s="195"/>
    </row>
    <row r="969773" spans="6:6" x14ac:dyDescent="0.25">
      <c r="F969773" s="195"/>
    </row>
    <row r="969774" spans="6:6" x14ac:dyDescent="0.25">
      <c r="F969774" s="195"/>
    </row>
    <row r="969775" spans="6:6" x14ac:dyDescent="0.25">
      <c r="F969775" s="195"/>
    </row>
    <row r="969776" spans="6:6" x14ac:dyDescent="0.25">
      <c r="F969776" s="195"/>
    </row>
    <row r="969777" spans="6:6" x14ac:dyDescent="0.25">
      <c r="F969777" s="195"/>
    </row>
    <row r="969778" spans="6:6" x14ac:dyDescent="0.25">
      <c r="F969778" s="195"/>
    </row>
    <row r="969779" spans="6:6" x14ac:dyDescent="0.25">
      <c r="F969779" s="195"/>
    </row>
    <row r="969780" spans="6:6" x14ac:dyDescent="0.25">
      <c r="F969780" s="195"/>
    </row>
    <row r="969781" spans="6:6" x14ac:dyDescent="0.25">
      <c r="F969781" s="195"/>
    </row>
    <row r="969782" spans="6:6" x14ac:dyDescent="0.25">
      <c r="F969782" s="195"/>
    </row>
    <row r="969783" spans="6:6" x14ac:dyDescent="0.25">
      <c r="F969783" s="195"/>
    </row>
    <row r="969784" spans="6:6" x14ac:dyDescent="0.25">
      <c r="F969784" s="195"/>
    </row>
    <row r="969785" spans="6:6" x14ac:dyDescent="0.25">
      <c r="F969785" s="195"/>
    </row>
    <row r="969786" spans="6:6" x14ac:dyDescent="0.25">
      <c r="F969786" s="195"/>
    </row>
    <row r="969787" spans="6:6" x14ac:dyDescent="0.25">
      <c r="F969787" s="195"/>
    </row>
    <row r="969788" spans="6:6" x14ac:dyDescent="0.25">
      <c r="F969788" s="195"/>
    </row>
    <row r="969789" spans="6:6" x14ac:dyDescent="0.25">
      <c r="F969789" s="195"/>
    </row>
    <row r="969790" spans="6:6" x14ac:dyDescent="0.25">
      <c r="F969790" s="195"/>
    </row>
    <row r="969791" spans="6:6" x14ac:dyDescent="0.25">
      <c r="F969791" s="195"/>
    </row>
    <row r="969792" spans="6:6" x14ac:dyDescent="0.25">
      <c r="F969792" s="195"/>
    </row>
    <row r="969793" spans="6:6" x14ac:dyDescent="0.25">
      <c r="F969793" s="195"/>
    </row>
    <row r="969794" spans="6:6" x14ac:dyDescent="0.25">
      <c r="F969794" s="195"/>
    </row>
    <row r="969795" spans="6:6" x14ac:dyDescent="0.25">
      <c r="F969795" s="195"/>
    </row>
    <row r="969796" spans="6:6" x14ac:dyDescent="0.25">
      <c r="F969796" s="195"/>
    </row>
    <row r="969797" spans="6:6" x14ac:dyDescent="0.25">
      <c r="F969797" s="195"/>
    </row>
    <row r="969798" spans="6:6" x14ac:dyDescent="0.25">
      <c r="F969798" s="195"/>
    </row>
    <row r="969799" spans="6:6" x14ac:dyDescent="0.25">
      <c r="F969799" s="195"/>
    </row>
    <row r="969800" spans="6:6" x14ac:dyDescent="0.25">
      <c r="F969800" s="195"/>
    </row>
    <row r="969801" spans="6:6" x14ac:dyDescent="0.25">
      <c r="F969801" s="195"/>
    </row>
    <row r="969802" spans="6:6" x14ac:dyDescent="0.25">
      <c r="F969802" s="195"/>
    </row>
    <row r="969803" spans="6:6" x14ac:dyDescent="0.25">
      <c r="F969803" s="195"/>
    </row>
    <row r="969804" spans="6:6" x14ac:dyDescent="0.25">
      <c r="F969804" s="195"/>
    </row>
    <row r="969805" spans="6:6" x14ac:dyDescent="0.25">
      <c r="F969805" s="195"/>
    </row>
    <row r="969806" spans="6:6" x14ac:dyDescent="0.25">
      <c r="F969806" s="195"/>
    </row>
    <row r="969807" spans="6:6" x14ac:dyDescent="0.25">
      <c r="F969807" s="195"/>
    </row>
    <row r="969808" spans="6:6" x14ac:dyDescent="0.25">
      <c r="F969808" s="195"/>
    </row>
    <row r="969809" spans="6:6" x14ac:dyDescent="0.25">
      <c r="F969809" s="195"/>
    </row>
    <row r="969810" spans="6:6" x14ac:dyDescent="0.25">
      <c r="F969810" s="195"/>
    </row>
    <row r="969811" spans="6:6" x14ac:dyDescent="0.25">
      <c r="F969811" s="195"/>
    </row>
    <row r="969812" spans="6:6" x14ac:dyDescent="0.25">
      <c r="F969812" s="195"/>
    </row>
    <row r="969813" spans="6:6" x14ac:dyDescent="0.25">
      <c r="F969813" s="195"/>
    </row>
    <row r="969814" spans="6:6" x14ac:dyDescent="0.25">
      <c r="F969814" s="195"/>
    </row>
    <row r="969815" spans="6:6" x14ac:dyDescent="0.25">
      <c r="F969815" s="195"/>
    </row>
    <row r="969816" spans="6:6" x14ac:dyDescent="0.25">
      <c r="F969816" s="195"/>
    </row>
    <row r="969817" spans="6:6" x14ac:dyDescent="0.25">
      <c r="F969817" s="195"/>
    </row>
    <row r="969818" spans="6:6" x14ac:dyDescent="0.25">
      <c r="F969818" s="195"/>
    </row>
    <row r="969819" spans="6:6" x14ac:dyDescent="0.25">
      <c r="F969819" s="195"/>
    </row>
    <row r="969820" spans="6:6" x14ac:dyDescent="0.25">
      <c r="F969820" s="195"/>
    </row>
    <row r="969821" spans="6:6" x14ac:dyDescent="0.25">
      <c r="F969821" s="195"/>
    </row>
    <row r="969822" spans="6:6" x14ac:dyDescent="0.25">
      <c r="F969822" s="195"/>
    </row>
    <row r="969823" spans="6:6" x14ac:dyDescent="0.25">
      <c r="F969823" s="195"/>
    </row>
    <row r="969824" spans="6:6" x14ac:dyDescent="0.25">
      <c r="F969824" s="195"/>
    </row>
    <row r="969825" spans="6:6" x14ac:dyDescent="0.25">
      <c r="F969825" s="195"/>
    </row>
    <row r="969826" spans="6:6" x14ac:dyDescent="0.25">
      <c r="F969826" s="195"/>
    </row>
    <row r="969827" spans="6:6" x14ac:dyDescent="0.25">
      <c r="F969827" s="195"/>
    </row>
    <row r="969828" spans="6:6" x14ac:dyDescent="0.25">
      <c r="F969828" s="195"/>
    </row>
    <row r="969829" spans="6:6" x14ac:dyDescent="0.25">
      <c r="F969829" s="195"/>
    </row>
    <row r="969830" spans="6:6" x14ac:dyDescent="0.25">
      <c r="F969830" s="195"/>
    </row>
    <row r="969831" spans="6:6" x14ac:dyDescent="0.25">
      <c r="F969831" s="195"/>
    </row>
    <row r="969832" spans="6:6" x14ac:dyDescent="0.25">
      <c r="F969832" s="195"/>
    </row>
    <row r="969833" spans="6:6" x14ac:dyDescent="0.25">
      <c r="F969833" s="195"/>
    </row>
    <row r="969834" spans="6:6" x14ac:dyDescent="0.25">
      <c r="F969834" s="195"/>
    </row>
    <row r="969835" spans="6:6" x14ac:dyDescent="0.25">
      <c r="F969835" s="195"/>
    </row>
    <row r="969836" spans="6:6" x14ac:dyDescent="0.25">
      <c r="F969836" s="195"/>
    </row>
    <row r="969837" spans="6:6" x14ac:dyDescent="0.25">
      <c r="F969837" s="195"/>
    </row>
    <row r="969838" spans="6:6" x14ac:dyDescent="0.25">
      <c r="F969838" s="195"/>
    </row>
    <row r="969839" spans="6:6" x14ac:dyDescent="0.25">
      <c r="F969839" s="195"/>
    </row>
    <row r="969840" spans="6:6" x14ac:dyDescent="0.25">
      <c r="F969840" s="195"/>
    </row>
    <row r="969841" spans="6:6" x14ac:dyDescent="0.25">
      <c r="F969841" s="195"/>
    </row>
    <row r="969842" spans="6:6" x14ac:dyDescent="0.25">
      <c r="F969842" s="195"/>
    </row>
    <row r="969843" spans="6:6" x14ac:dyDescent="0.25">
      <c r="F969843" s="195"/>
    </row>
    <row r="969844" spans="6:6" x14ac:dyDescent="0.25">
      <c r="F969844" s="195"/>
    </row>
    <row r="969845" spans="6:6" x14ac:dyDescent="0.25">
      <c r="F969845" s="195"/>
    </row>
    <row r="969846" spans="6:6" x14ac:dyDescent="0.25">
      <c r="F969846" s="195"/>
    </row>
    <row r="969847" spans="6:6" x14ac:dyDescent="0.25">
      <c r="F969847" s="195"/>
    </row>
    <row r="969848" spans="6:6" x14ac:dyDescent="0.25">
      <c r="F969848" s="195"/>
    </row>
    <row r="969849" spans="6:6" x14ac:dyDescent="0.25">
      <c r="F969849" s="195"/>
    </row>
    <row r="969850" spans="6:6" x14ac:dyDescent="0.25">
      <c r="F969850" s="195"/>
    </row>
    <row r="969851" spans="6:6" x14ac:dyDescent="0.25">
      <c r="F969851" s="195"/>
    </row>
    <row r="969852" spans="6:6" x14ac:dyDescent="0.25">
      <c r="F969852" s="195"/>
    </row>
    <row r="969853" spans="6:6" x14ac:dyDescent="0.25">
      <c r="F969853" s="195"/>
    </row>
    <row r="969854" spans="6:6" x14ac:dyDescent="0.25">
      <c r="F969854" s="195"/>
    </row>
    <row r="969855" spans="6:6" x14ac:dyDescent="0.25">
      <c r="F969855" s="195"/>
    </row>
    <row r="969856" spans="6:6" x14ac:dyDescent="0.25">
      <c r="F969856" s="195"/>
    </row>
    <row r="969857" spans="6:6" x14ac:dyDescent="0.25">
      <c r="F969857" s="195"/>
    </row>
    <row r="969858" spans="6:6" x14ac:dyDescent="0.25">
      <c r="F969858" s="195"/>
    </row>
    <row r="969859" spans="6:6" x14ac:dyDescent="0.25">
      <c r="F969859" s="195"/>
    </row>
    <row r="969860" spans="6:6" x14ac:dyDescent="0.25">
      <c r="F969860" s="195"/>
    </row>
    <row r="969861" spans="6:6" x14ac:dyDescent="0.25">
      <c r="F969861" s="195"/>
    </row>
    <row r="969862" spans="6:6" x14ac:dyDescent="0.25">
      <c r="F969862" s="195"/>
    </row>
    <row r="969863" spans="6:6" x14ac:dyDescent="0.25">
      <c r="F969863" s="195"/>
    </row>
    <row r="969864" spans="6:6" x14ac:dyDescent="0.25">
      <c r="F969864" s="195"/>
    </row>
    <row r="969865" spans="6:6" x14ac:dyDescent="0.25">
      <c r="F969865" s="195"/>
    </row>
    <row r="969866" spans="6:6" x14ac:dyDescent="0.25">
      <c r="F969866" s="195"/>
    </row>
    <row r="969867" spans="6:6" x14ac:dyDescent="0.25">
      <c r="F969867" s="195"/>
    </row>
    <row r="969868" spans="6:6" x14ac:dyDescent="0.25">
      <c r="F969868" s="195"/>
    </row>
    <row r="969869" spans="6:6" x14ac:dyDescent="0.25">
      <c r="F969869" s="195"/>
    </row>
    <row r="969870" spans="6:6" x14ac:dyDescent="0.25">
      <c r="F969870" s="195"/>
    </row>
    <row r="969871" spans="6:6" x14ac:dyDescent="0.25">
      <c r="F969871" s="195"/>
    </row>
    <row r="969872" spans="6:6" x14ac:dyDescent="0.25">
      <c r="F969872" s="195"/>
    </row>
    <row r="969873" spans="6:6" x14ac:dyDescent="0.25">
      <c r="F969873" s="195"/>
    </row>
    <row r="969874" spans="6:6" x14ac:dyDescent="0.25">
      <c r="F969874" s="195"/>
    </row>
    <row r="969875" spans="6:6" x14ac:dyDescent="0.25">
      <c r="F969875" s="195"/>
    </row>
    <row r="969876" spans="6:6" x14ac:dyDescent="0.25">
      <c r="F969876" s="195"/>
    </row>
    <row r="969877" spans="6:6" x14ac:dyDescent="0.25">
      <c r="F969877" s="195"/>
    </row>
    <row r="969878" spans="6:6" x14ac:dyDescent="0.25">
      <c r="F969878" s="195"/>
    </row>
    <row r="969879" spans="6:6" x14ac:dyDescent="0.25">
      <c r="F969879" s="195"/>
    </row>
    <row r="969880" spans="6:6" x14ac:dyDescent="0.25">
      <c r="F969880" s="195"/>
    </row>
    <row r="969881" spans="6:6" x14ac:dyDescent="0.25">
      <c r="F969881" s="195"/>
    </row>
    <row r="969882" spans="6:6" x14ac:dyDescent="0.25">
      <c r="F969882" s="195"/>
    </row>
    <row r="969883" spans="6:6" x14ac:dyDescent="0.25">
      <c r="F969883" s="195"/>
    </row>
    <row r="969884" spans="6:6" x14ac:dyDescent="0.25">
      <c r="F969884" s="195"/>
    </row>
    <row r="969885" spans="6:6" x14ac:dyDescent="0.25">
      <c r="F969885" s="195"/>
    </row>
    <row r="969886" spans="6:6" x14ac:dyDescent="0.25">
      <c r="F969886" s="195"/>
    </row>
    <row r="969887" spans="6:6" x14ac:dyDescent="0.25">
      <c r="F969887" s="195"/>
    </row>
    <row r="969888" spans="6:6" x14ac:dyDescent="0.25">
      <c r="F969888" s="195"/>
    </row>
    <row r="969889" spans="6:6" x14ac:dyDescent="0.25">
      <c r="F969889" s="195"/>
    </row>
    <row r="969890" spans="6:6" x14ac:dyDescent="0.25">
      <c r="F969890" s="195"/>
    </row>
    <row r="969891" spans="6:6" x14ac:dyDescent="0.25">
      <c r="F969891" s="195"/>
    </row>
    <row r="969892" spans="6:6" x14ac:dyDescent="0.25">
      <c r="F969892" s="195"/>
    </row>
    <row r="969893" spans="6:6" x14ac:dyDescent="0.25">
      <c r="F969893" s="195"/>
    </row>
    <row r="969894" spans="6:6" x14ac:dyDescent="0.25">
      <c r="F969894" s="195"/>
    </row>
    <row r="969895" spans="6:6" x14ac:dyDescent="0.25">
      <c r="F969895" s="195"/>
    </row>
    <row r="969896" spans="6:6" x14ac:dyDescent="0.25">
      <c r="F969896" s="195"/>
    </row>
    <row r="969897" spans="6:6" x14ac:dyDescent="0.25">
      <c r="F969897" s="195"/>
    </row>
    <row r="969898" spans="6:6" x14ac:dyDescent="0.25">
      <c r="F969898" s="195"/>
    </row>
    <row r="969899" spans="6:6" x14ac:dyDescent="0.25">
      <c r="F969899" s="195"/>
    </row>
    <row r="969900" spans="6:6" x14ac:dyDescent="0.25">
      <c r="F969900" s="195"/>
    </row>
    <row r="969901" spans="6:6" x14ac:dyDescent="0.25">
      <c r="F969901" s="195"/>
    </row>
    <row r="969902" spans="6:6" x14ac:dyDescent="0.25">
      <c r="F969902" s="195"/>
    </row>
    <row r="969903" spans="6:6" x14ac:dyDescent="0.25">
      <c r="F969903" s="195"/>
    </row>
    <row r="969904" spans="6:6" x14ac:dyDescent="0.25">
      <c r="F969904" s="195"/>
    </row>
    <row r="969905" spans="6:6" x14ac:dyDescent="0.25">
      <c r="F969905" s="195"/>
    </row>
    <row r="969906" spans="6:6" x14ac:dyDescent="0.25">
      <c r="F969906" s="195"/>
    </row>
    <row r="969907" spans="6:6" x14ac:dyDescent="0.25">
      <c r="F969907" s="195"/>
    </row>
    <row r="969908" spans="6:6" x14ac:dyDescent="0.25">
      <c r="F969908" s="195"/>
    </row>
    <row r="969909" spans="6:6" x14ac:dyDescent="0.25">
      <c r="F969909" s="195"/>
    </row>
    <row r="969910" spans="6:6" x14ac:dyDescent="0.25">
      <c r="F969910" s="195"/>
    </row>
    <row r="969911" spans="6:6" x14ac:dyDescent="0.25">
      <c r="F969911" s="195"/>
    </row>
    <row r="969912" spans="6:6" x14ac:dyDescent="0.25">
      <c r="F969912" s="195"/>
    </row>
    <row r="969913" spans="6:6" x14ac:dyDescent="0.25">
      <c r="F969913" s="195"/>
    </row>
    <row r="969914" spans="6:6" x14ac:dyDescent="0.25">
      <c r="F969914" s="195"/>
    </row>
    <row r="969915" spans="6:6" x14ac:dyDescent="0.25">
      <c r="F969915" s="195"/>
    </row>
    <row r="969916" spans="6:6" x14ac:dyDescent="0.25">
      <c r="F969916" s="195"/>
    </row>
    <row r="969917" spans="6:6" x14ac:dyDescent="0.25">
      <c r="F969917" s="195"/>
    </row>
    <row r="969918" spans="6:6" x14ac:dyDescent="0.25">
      <c r="F969918" s="195"/>
    </row>
    <row r="969919" spans="6:6" x14ac:dyDescent="0.25">
      <c r="F969919" s="195"/>
    </row>
    <row r="969920" spans="6:6" x14ac:dyDescent="0.25">
      <c r="F969920" s="195"/>
    </row>
    <row r="969921" spans="6:6" x14ac:dyDescent="0.25">
      <c r="F969921" s="195"/>
    </row>
    <row r="969922" spans="6:6" x14ac:dyDescent="0.25">
      <c r="F969922" s="195"/>
    </row>
    <row r="969923" spans="6:6" x14ac:dyDescent="0.25">
      <c r="F969923" s="195"/>
    </row>
    <row r="969924" spans="6:6" x14ac:dyDescent="0.25">
      <c r="F969924" s="195"/>
    </row>
    <row r="969925" spans="6:6" x14ac:dyDescent="0.25">
      <c r="F969925" s="195"/>
    </row>
    <row r="969926" spans="6:6" x14ac:dyDescent="0.25">
      <c r="F969926" s="195"/>
    </row>
    <row r="969927" spans="6:6" x14ac:dyDescent="0.25">
      <c r="F969927" s="195"/>
    </row>
    <row r="969928" spans="6:6" x14ac:dyDescent="0.25">
      <c r="F969928" s="195"/>
    </row>
    <row r="969929" spans="6:6" x14ac:dyDescent="0.25">
      <c r="F969929" s="195"/>
    </row>
    <row r="969930" spans="6:6" x14ac:dyDescent="0.25">
      <c r="F969930" s="195"/>
    </row>
    <row r="969931" spans="6:6" x14ac:dyDescent="0.25">
      <c r="F969931" s="195"/>
    </row>
    <row r="969932" spans="6:6" x14ac:dyDescent="0.25">
      <c r="F969932" s="195"/>
    </row>
    <row r="969933" spans="6:6" x14ac:dyDescent="0.25">
      <c r="F969933" s="195"/>
    </row>
    <row r="969934" spans="6:6" x14ac:dyDescent="0.25">
      <c r="F969934" s="195"/>
    </row>
    <row r="969935" spans="6:6" x14ac:dyDescent="0.25">
      <c r="F969935" s="195"/>
    </row>
    <row r="969936" spans="6:6" x14ac:dyDescent="0.25">
      <c r="F969936" s="195"/>
    </row>
    <row r="969937" spans="6:6" x14ac:dyDescent="0.25">
      <c r="F969937" s="195"/>
    </row>
    <row r="969938" spans="6:6" x14ac:dyDescent="0.25">
      <c r="F969938" s="195"/>
    </row>
    <row r="969939" spans="6:6" x14ac:dyDescent="0.25">
      <c r="F969939" s="195"/>
    </row>
    <row r="969940" spans="6:6" x14ac:dyDescent="0.25">
      <c r="F969940" s="195"/>
    </row>
    <row r="969941" spans="6:6" x14ac:dyDescent="0.25">
      <c r="F969941" s="195"/>
    </row>
    <row r="969942" spans="6:6" x14ac:dyDescent="0.25">
      <c r="F969942" s="195"/>
    </row>
    <row r="969943" spans="6:6" x14ac:dyDescent="0.25">
      <c r="F969943" s="195"/>
    </row>
    <row r="969944" spans="6:6" x14ac:dyDescent="0.25">
      <c r="F969944" s="195"/>
    </row>
    <row r="969945" spans="6:6" x14ac:dyDescent="0.25">
      <c r="F969945" s="195"/>
    </row>
    <row r="969946" spans="6:6" x14ac:dyDescent="0.25">
      <c r="F969946" s="195"/>
    </row>
    <row r="969947" spans="6:6" x14ac:dyDescent="0.25">
      <c r="F969947" s="195"/>
    </row>
    <row r="969948" spans="6:6" x14ac:dyDescent="0.25">
      <c r="F969948" s="195"/>
    </row>
    <row r="969949" spans="6:6" x14ac:dyDescent="0.25">
      <c r="F969949" s="195"/>
    </row>
    <row r="969950" spans="6:6" x14ac:dyDescent="0.25">
      <c r="F969950" s="195"/>
    </row>
    <row r="969951" spans="6:6" x14ac:dyDescent="0.25">
      <c r="F969951" s="195"/>
    </row>
    <row r="969952" spans="6:6" x14ac:dyDescent="0.25">
      <c r="F969952" s="195"/>
    </row>
    <row r="969953" spans="6:6" x14ac:dyDescent="0.25">
      <c r="F969953" s="195"/>
    </row>
    <row r="969954" spans="6:6" x14ac:dyDescent="0.25">
      <c r="F969954" s="195"/>
    </row>
    <row r="969955" spans="6:6" x14ac:dyDescent="0.25">
      <c r="F969955" s="195"/>
    </row>
    <row r="969956" spans="6:6" x14ac:dyDescent="0.25">
      <c r="F969956" s="195"/>
    </row>
    <row r="969957" spans="6:6" x14ac:dyDescent="0.25">
      <c r="F969957" s="195"/>
    </row>
    <row r="969958" spans="6:6" x14ac:dyDescent="0.25">
      <c r="F969958" s="195"/>
    </row>
    <row r="969959" spans="6:6" x14ac:dyDescent="0.25">
      <c r="F969959" s="195"/>
    </row>
    <row r="969960" spans="6:6" x14ac:dyDescent="0.25">
      <c r="F969960" s="195"/>
    </row>
    <row r="969961" spans="6:6" x14ac:dyDescent="0.25">
      <c r="F969961" s="195"/>
    </row>
    <row r="969962" spans="6:6" x14ac:dyDescent="0.25">
      <c r="F969962" s="195"/>
    </row>
    <row r="969963" spans="6:6" x14ac:dyDescent="0.25">
      <c r="F969963" s="195"/>
    </row>
    <row r="969964" spans="6:6" x14ac:dyDescent="0.25">
      <c r="F969964" s="195"/>
    </row>
    <row r="969965" spans="6:6" x14ac:dyDescent="0.25">
      <c r="F969965" s="195"/>
    </row>
    <row r="969966" spans="6:6" x14ac:dyDescent="0.25">
      <c r="F969966" s="195"/>
    </row>
    <row r="969967" spans="6:6" x14ac:dyDescent="0.25">
      <c r="F969967" s="195"/>
    </row>
    <row r="969968" spans="6:6" x14ac:dyDescent="0.25">
      <c r="F969968" s="195"/>
    </row>
    <row r="969969" spans="6:6" x14ac:dyDescent="0.25">
      <c r="F969969" s="195"/>
    </row>
    <row r="969970" spans="6:6" x14ac:dyDescent="0.25">
      <c r="F969970" s="195"/>
    </row>
    <row r="969971" spans="6:6" x14ac:dyDescent="0.25">
      <c r="F969971" s="195"/>
    </row>
    <row r="969972" spans="6:6" x14ac:dyDescent="0.25">
      <c r="F969972" s="195"/>
    </row>
    <row r="969973" spans="6:6" x14ac:dyDescent="0.25">
      <c r="F969973" s="195"/>
    </row>
    <row r="969974" spans="6:6" x14ac:dyDescent="0.25">
      <c r="F969974" s="195"/>
    </row>
    <row r="969975" spans="6:6" x14ac:dyDescent="0.25">
      <c r="F969975" s="195"/>
    </row>
    <row r="969976" spans="6:6" x14ac:dyDescent="0.25">
      <c r="F969976" s="195"/>
    </row>
    <row r="969977" spans="6:6" x14ac:dyDescent="0.25">
      <c r="F969977" s="195"/>
    </row>
    <row r="969978" spans="6:6" x14ac:dyDescent="0.25">
      <c r="F969978" s="195"/>
    </row>
    <row r="969979" spans="6:6" x14ac:dyDescent="0.25">
      <c r="F969979" s="195"/>
    </row>
    <row r="969980" spans="6:6" x14ac:dyDescent="0.25">
      <c r="F969980" s="195"/>
    </row>
    <row r="969981" spans="6:6" x14ac:dyDescent="0.25">
      <c r="F969981" s="195"/>
    </row>
    <row r="969982" spans="6:6" x14ac:dyDescent="0.25">
      <c r="F969982" s="195"/>
    </row>
    <row r="969983" spans="6:6" x14ac:dyDescent="0.25">
      <c r="F969983" s="195"/>
    </row>
    <row r="969984" spans="6:6" x14ac:dyDescent="0.25">
      <c r="F969984" s="195"/>
    </row>
    <row r="969985" spans="6:6" x14ac:dyDescent="0.25">
      <c r="F969985" s="195"/>
    </row>
    <row r="969986" spans="6:6" x14ac:dyDescent="0.25">
      <c r="F969986" s="195"/>
    </row>
    <row r="969987" spans="6:6" x14ac:dyDescent="0.25">
      <c r="F969987" s="195"/>
    </row>
    <row r="969988" spans="6:6" x14ac:dyDescent="0.25">
      <c r="F969988" s="195"/>
    </row>
    <row r="969989" spans="6:6" x14ac:dyDescent="0.25">
      <c r="F969989" s="195"/>
    </row>
    <row r="969990" spans="6:6" x14ac:dyDescent="0.25">
      <c r="F969990" s="195"/>
    </row>
    <row r="969991" spans="6:6" x14ac:dyDescent="0.25">
      <c r="F969991" s="195"/>
    </row>
    <row r="969992" spans="6:6" x14ac:dyDescent="0.25">
      <c r="F969992" s="195"/>
    </row>
    <row r="969993" spans="6:6" x14ac:dyDescent="0.25">
      <c r="F969993" s="195"/>
    </row>
    <row r="969994" spans="6:6" x14ac:dyDescent="0.25">
      <c r="F969994" s="195"/>
    </row>
    <row r="969995" spans="6:6" x14ac:dyDescent="0.25">
      <c r="F969995" s="195"/>
    </row>
    <row r="969996" spans="6:6" x14ac:dyDescent="0.25">
      <c r="F969996" s="195"/>
    </row>
    <row r="969997" spans="6:6" x14ac:dyDescent="0.25">
      <c r="F969997" s="195"/>
    </row>
    <row r="969998" spans="6:6" x14ac:dyDescent="0.25">
      <c r="F969998" s="195"/>
    </row>
    <row r="969999" spans="6:6" x14ac:dyDescent="0.25">
      <c r="F969999" s="195"/>
    </row>
    <row r="970000" spans="6:6" x14ac:dyDescent="0.25">
      <c r="F970000" s="195"/>
    </row>
    <row r="970001" spans="6:6" x14ac:dyDescent="0.25">
      <c r="F970001" s="195"/>
    </row>
    <row r="970002" spans="6:6" x14ac:dyDescent="0.25">
      <c r="F970002" s="195"/>
    </row>
    <row r="970003" spans="6:6" x14ac:dyDescent="0.25">
      <c r="F970003" s="195"/>
    </row>
    <row r="970004" spans="6:6" x14ac:dyDescent="0.25">
      <c r="F970004" s="195"/>
    </row>
    <row r="970005" spans="6:6" x14ac:dyDescent="0.25">
      <c r="F970005" s="195"/>
    </row>
    <row r="970006" spans="6:6" x14ac:dyDescent="0.25">
      <c r="F970006" s="195"/>
    </row>
    <row r="970007" spans="6:6" x14ac:dyDescent="0.25">
      <c r="F970007" s="195"/>
    </row>
    <row r="970008" spans="6:6" x14ac:dyDescent="0.25">
      <c r="F970008" s="195"/>
    </row>
    <row r="970009" spans="6:6" x14ac:dyDescent="0.25">
      <c r="F970009" s="195"/>
    </row>
    <row r="970010" spans="6:6" x14ac:dyDescent="0.25">
      <c r="F970010" s="195"/>
    </row>
    <row r="970011" spans="6:6" x14ac:dyDescent="0.25">
      <c r="F970011" s="195"/>
    </row>
    <row r="970012" spans="6:6" x14ac:dyDescent="0.25">
      <c r="F970012" s="195"/>
    </row>
    <row r="970013" spans="6:6" x14ac:dyDescent="0.25">
      <c r="F970013" s="195"/>
    </row>
    <row r="970014" spans="6:6" x14ac:dyDescent="0.25">
      <c r="F970014" s="195"/>
    </row>
    <row r="970015" spans="6:6" x14ac:dyDescent="0.25">
      <c r="F970015" s="195"/>
    </row>
    <row r="970016" spans="6:6" x14ac:dyDescent="0.25">
      <c r="F970016" s="195"/>
    </row>
    <row r="970017" spans="6:6" x14ac:dyDescent="0.25">
      <c r="F970017" s="195"/>
    </row>
    <row r="970018" spans="6:6" x14ac:dyDescent="0.25">
      <c r="F970018" s="195"/>
    </row>
    <row r="970019" spans="6:6" x14ac:dyDescent="0.25">
      <c r="F970019" s="195"/>
    </row>
    <row r="970020" spans="6:6" x14ac:dyDescent="0.25">
      <c r="F970020" s="195"/>
    </row>
    <row r="970021" spans="6:6" x14ac:dyDescent="0.25">
      <c r="F970021" s="195"/>
    </row>
    <row r="970022" spans="6:6" x14ac:dyDescent="0.25">
      <c r="F970022" s="195"/>
    </row>
    <row r="970023" spans="6:6" x14ac:dyDescent="0.25">
      <c r="F970023" s="195"/>
    </row>
    <row r="970024" spans="6:6" x14ac:dyDescent="0.25">
      <c r="F970024" s="195"/>
    </row>
    <row r="970025" spans="6:6" x14ac:dyDescent="0.25">
      <c r="F970025" s="195"/>
    </row>
    <row r="970026" spans="6:6" x14ac:dyDescent="0.25">
      <c r="F970026" s="195"/>
    </row>
    <row r="970027" spans="6:6" x14ac:dyDescent="0.25">
      <c r="F970027" s="195"/>
    </row>
    <row r="970028" spans="6:6" x14ac:dyDescent="0.25">
      <c r="F970028" s="195"/>
    </row>
    <row r="970029" spans="6:6" x14ac:dyDescent="0.25">
      <c r="F970029" s="195"/>
    </row>
    <row r="970030" spans="6:6" x14ac:dyDescent="0.25">
      <c r="F970030" s="195"/>
    </row>
    <row r="970031" spans="6:6" x14ac:dyDescent="0.25">
      <c r="F970031" s="195"/>
    </row>
    <row r="970032" spans="6:6" x14ac:dyDescent="0.25">
      <c r="F970032" s="195"/>
    </row>
    <row r="970033" spans="6:6" x14ac:dyDescent="0.25">
      <c r="F970033" s="195"/>
    </row>
    <row r="970034" spans="6:6" x14ac:dyDescent="0.25">
      <c r="F970034" s="195"/>
    </row>
    <row r="970035" spans="6:6" x14ac:dyDescent="0.25">
      <c r="F970035" s="195"/>
    </row>
    <row r="970036" spans="6:6" x14ac:dyDescent="0.25">
      <c r="F970036" s="195"/>
    </row>
    <row r="970037" spans="6:6" x14ac:dyDescent="0.25">
      <c r="F970037" s="195"/>
    </row>
    <row r="970038" spans="6:6" x14ac:dyDescent="0.25">
      <c r="F970038" s="195"/>
    </row>
    <row r="970039" spans="6:6" x14ac:dyDescent="0.25">
      <c r="F970039" s="195"/>
    </row>
    <row r="970040" spans="6:6" x14ac:dyDescent="0.25">
      <c r="F970040" s="195"/>
    </row>
    <row r="970041" spans="6:6" x14ac:dyDescent="0.25">
      <c r="F970041" s="195"/>
    </row>
    <row r="970042" spans="6:6" x14ac:dyDescent="0.25">
      <c r="F970042" s="195"/>
    </row>
    <row r="970043" spans="6:6" x14ac:dyDescent="0.25">
      <c r="F970043" s="195"/>
    </row>
    <row r="970044" spans="6:6" x14ac:dyDescent="0.25">
      <c r="F970044" s="195"/>
    </row>
    <row r="970045" spans="6:6" x14ac:dyDescent="0.25">
      <c r="F970045" s="195"/>
    </row>
    <row r="970046" spans="6:6" x14ac:dyDescent="0.25">
      <c r="F970046" s="195"/>
    </row>
    <row r="970047" spans="6:6" x14ac:dyDescent="0.25">
      <c r="F970047" s="195"/>
    </row>
    <row r="970048" spans="6:6" x14ac:dyDescent="0.25">
      <c r="F970048" s="195"/>
    </row>
    <row r="970049" spans="6:6" x14ac:dyDescent="0.25">
      <c r="F970049" s="195"/>
    </row>
    <row r="970050" spans="6:6" x14ac:dyDescent="0.25">
      <c r="F970050" s="195"/>
    </row>
    <row r="970051" spans="6:6" x14ac:dyDescent="0.25">
      <c r="F970051" s="195"/>
    </row>
    <row r="970052" spans="6:6" x14ac:dyDescent="0.25">
      <c r="F970052" s="195"/>
    </row>
    <row r="970053" spans="6:6" x14ac:dyDescent="0.25">
      <c r="F970053" s="195"/>
    </row>
    <row r="970054" spans="6:6" x14ac:dyDescent="0.25">
      <c r="F970054" s="195"/>
    </row>
    <row r="970055" spans="6:6" x14ac:dyDescent="0.25">
      <c r="F970055" s="195"/>
    </row>
    <row r="970056" spans="6:6" x14ac:dyDescent="0.25">
      <c r="F970056" s="195"/>
    </row>
    <row r="970057" spans="6:6" x14ac:dyDescent="0.25">
      <c r="F970057" s="195"/>
    </row>
    <row r="970058" spans="6:6" x14ac:dyDescent="0.25">
      <c r="F970058" s="195"/>
    </row>
    <row r="970059" spans="6:6" x14ac:dyDescent="0.25">
      <c r="F970059" s="195"/>
    </row>
    <row r="970060" spans="6:6" x14ac:dyDescent="0.25">
      <c r="F970060" s="195"/>
    </row>
    <row r="970061" spans="6:6" x14ac:dyDescent="0.25">
      <c r="F970061" s="195"/>
    </row>
    <row r="970062" spans="6:6" x14ac:dyDescent="0.25">
      <c r="F970062" s="195"/>
    </row>
    <row r="970063" spans="6:6" x14ac:dyDescent="0.25">
      <c r="F970063" s="195"/>
    </row>
    <row r="970064" spans="6:6" x14ac:dyDescent="0.25">
      <c r="F970064" s="195"/>
    </row>
    <row r="970065" spans="6:6" x14ac:dyDescent="0.25">
      <c r="F970065" s="195"/>
    </row>
    <row r="970066" spans="6:6" x14ac:dyDescent="0.25">
      <c r="F970066" s="195"/>
    </row>
    <row r="970067" spans="6:6" x14ac:dyDescent="0.25">
      <c r="F970067" s="195"/>
    </row>
    <row r="970068" spans="6:6" x14ac:dyDescent="0.25">
      <c r="F970068" s="195"/>
    </row>
    <row r="970069" spans="6:6" x14ac:dyDescent="0.25">
      <c r="F970069" s="195"/>
    </row>
    <row r="970070" spans="6:6" x14ac:dyDescent="0.25">
      <c r="F970070" s="195"/>
    </row>
    <row r="970071" spans="6:6" x14ac:dyDescent="0.25">
      <c r="F970071" s="195"/>
    </row>
    <row r="970072" spans="6:6" x14ac:dyDescent="0.25">
      <c r="F970072" s="195"/>
    </row>
    <row r="970073" spans="6:6" x14ac:dyDescent="0.25">
      <c r="F970073" s="195"/>
    </row>
    <row r="970074" spans="6:6" x14ac:dyDescent="0.25">
      <c r="F970074" s="195"/>
    </row>
    <row r="970075" spans="6:6" x14ac:dyDescent="0.25">
      <c r="F970075" s="195"/>
    </row>
    <row r="970076" spans="6:6" x14ac:dyDescent="0.25">
      <c r="F970076" s="195"/>
    </row>
    <row r="970077" spans="6:6" x14ac:dyDescent="0.25">
      <c r="F970077" s="195"/>
    </row>
    <row r="970078" spans="6:6" x14ac:dyDescent="0.25">
      <c r="F970078" s="195"/>
    </row>
    <row r="970079" spans="6:6" x14ac:dyDescent="0.25">
      <c r="F970079" s="195"/>
    </row>
    <row r="970080" spans="6:6" x14ac:dyDescent="0.25">
      <c r="F970080" s="195"/>
    </row>
    <row r="970081" spans="6:6" x14ac:dyDescent="0.25">
      <c r="F970081" s="195"/>
    </row>
    <row r="970082" spans="6:6" x14ac:dyDescent="0.25">
      <c r="F970082" s="195"/>
    </row>
    <row r="970083" spans="6:6" x14ac:dyDescent="0.25">
      <c r="F970083" s="195"/>
    </row>
    <row r="970084" spans="6:6" x14ac:dyDescent="0.25">
      <c r="F970084" s="195"/>
    </row>
    <row r="970085" spans="6:6" x14ac:dyDescent="0.25">
      <c r="F970085" s="195"/>
    </row>
    <row r="970086" spans="6:6" x14ac:dyDescent="0.25">
      <c r="F970086" s="195"/>
    </row>
    <row r="970087" spans="6:6" x14ac:dyDescent="0.25">
      <c r="F970087" s="195"/>
    </row>
    <row r="970088" spans="6:6" x14ac:dyDescent="0.25">
      <c r="F970088" s="195"/>
    </row>
    <row r="970089" spans="6:6" x14ac:dyDescent="0.25">
      <c r="F970089" s="195"/>
    </row>
    <row r="970090" spans="6:6" x14ac:dyDescent="0.25">
      <c r="F970090" s="195"/>
    </row>
    <row r="970091" spans="6:6" x14ac:dyDescent="0.25">
      <c r="F970091" s="195"/>
    </row>
    <row r="970092" spans="6:6" x14ac:dyDescent="0.25">
      <c r="F970092" s="195"/>
    </row>
    <row r="970093" spans="6:6" x14ac:dyDescent="0.25">
      <c r="F970093" s="195"/>
    </row>
    <row r="970094" spans="6:6" x14ac:dyDescent="0.25">
      <c r="F970094" s="195"/>
    </row>
    <row r="970095" spans="6:6" x14ac:dyDescent="0.25">
      <c r="F970095" s="195"/>
    </row>
    <row r="970096" spans="6:6" x14ac:dyDescent="0.25">
      <c r="F970096" s="195"/>
    </row>
    <row r="970097" spans="6:6" x14ac:dyDescent="0.25">
      <c r="F970097" s="195"/>
    </row>
    <row r="970098" spans="6:6" x14ac:dyDescent="0.25">
      <c r="F970098" s="195"/>
    </row>
    <row r="970099" spans="6:6" x14ac:dyDescent="0.25">
      <c r="F970099" s="195"/>
    </row>
    <row r="970100" spans="6:6" x14ac:dyDescent="0.25">
      <c r="F970100" s="195"/>
    </row>
    <row r="970101" spans="6:6" x14ac:dyDescent="0.25">
      <c r="F970101" s="195"/>
    </row>
    <row r="970102" spans="6:6" x14ac:dyDescent="0.25">
      <c r="F970102" s="195"/>
    </row>
    <row r="970103" spans="6:6" x14ac:dyDescent="0.25">
      <c r="F970103" s="195"/>
    </row>
    <row r="970104" spans="6:6" x14ac:dyDescent="0.25">
      <c r="F970104" s="195"/>
    </row>
    <row r="970105" spans="6:6" x14ac:dyDescent="0.25">
      <c r="F970105" s="195"/>
    </row>
    <row r="970106" spans="6:6" x14ac:dyDescent="0.25">
      <c r="F970106" s="195"/>
    </row>
    <row r="970107" spans="6:6" x14ac:dyDescent="0.25">
      <c r="F970107" s="195"/>
    </row>
    <row r="970108" spans="6:6" x14ac:dyDescent="0.25">
      <c r="F970108" s="195"/>
    </row>
    <row r="970109" spans="6:6" x14ac:dyDescent="0.25">
      <c r="F970109" s="195"/>
    </row>
    <row r="970110" spans="6:6" x14ac:dyDescent="0.25">
      <c r="F970110" s="195"/>
    </row>
    <row r="970111" spans="6:6" x14ac:dyDescent="0.25">
      <c r="F970111" s="195"/>
    </row>
    <row r="970112" spans="6:6" x14ac:dyDescent="0.25">
      <c r="F970112" s="195"/>
    </row>
    <row r="975230" spans="6:6" x14ac:dyDescent="0.25">
      <c r="F975230" s="195"/>
    </row>
    <row r="975231" spans="6:6" x14ac:dyDescent="0.25">
      <c r="F975231" s="195"/>
    </row>
    <row r="975232" spans="6:6" x14ac:dyDescent="0.25">
      <c r="F975232" s="195"/>
    </row>
    <row r="975233" spans="6:6" x14ac:dyDescent="0.25">
      <c r="F975233" s="195"/>
    </row>
    <row r="975234" spans="6:6" x14ac:dyDescent="0.25">
      <c r="F975234" s="195"/>
    </row>
    <row r="975235" spans="6:6" x14ac:dyDescent="0.25">
      <c r="F975235" s="195"/>
    </row>
    <row r="975236" spans="6:6" x14ac:dyDescent="0.25">
      <c r="F975236" s="195"/>
    </row>
    <row r="975237" spans="6:6" x14ac:dyDescent="0.25">
      <c r="F975237" s="195"/>
    </row>
    <row r="975238" spans="6:6" x14ac:dyDescent="0.25">
      <c r="F975238" s="195"/>
    </row>
    <row r="975239" spans="6:6" x14ac:dyDescent="0.25">
      <c r="F975239" s="195"/>
    </row>
    <row r="975240" spans="6:6" x14ac:dyDescent="0.25">
      <c r="F975240" s="195"/>
    </row>
    <row r="975241" spans="6:6" x14ac:dyDescent="0.25">
      <c r="F975241" s="195"/>
    </row>
    <row r="975242" spans="6:6" x14ac:dyDescent="0.25">
      <c r="F975242" s="195"/>
    </row>
    <row r="975243" spans="6:6" x14ac:dyDescent="0.25">
      <c r="F975243" s="195"/>
    </row>
    <row r="975244" spans="6:6" x14ac:dyDescent="0.25">
      <c r="F975244" s="195"/>
    </row>
    <row r="975245" spans="6:6" x14ac:dyDescent="0.25">
      <c r="F975245" s="195"/>
    </row>
    <row r="975246" spans="6:6" x14ac:dyDescent="0.25">
      <c r="F975246" s="195"/>
    </row>
    <row r="975247" spans="6:6" x14ac:dyDescent="0.25">
      <c r="F975247" s="195"/>
    </row>
    <row r="975248" spans="6:6" x14ac:dyDescent="0.25">
      <c r="F975248" s="195"/>
    </row>
    <row r="975249" spans="6:6" x14ac:dyDescent="0.25">
      <c r="F975249" s="195"/>
    </row>
    <row r="975250" spans="6:6" x14ac:dyDescent="0.25">
      <c r="F975250" s="195"/>
    </row>
    <row r="975251" spans="6:6" x14ac:dyDescent="0.25">
      <c r="F975251" s="195"/>
    </row>
    <row r="975252" spans="6:6" x14ac:dyDescent="0.25">
      <c r="F975252" s="195"/>
    </row>
    <row r="975253" spans="6:6" x14ac:dyDescent="0.25">
      <c r="F975253" s="195"/>
    </row>
    <row r="975254" spans="6:6" x14ac:dyDescent="0.25">
      <c r="F975254" s="195"/>
    </row>
    <row r="975255" spans="6:6" x14ac:dyDescent="0.25">
      <c r="F975255" s="195"/>
    </row>
    <row r="975256" spans="6:6" x14ac:dyDescent="0.25">
      <c r="F975256" s="195"/>
    </row>
    <row r="975257" spans="6:6" x14ac:dyDescent="0.25">
      <c r="F975257" s="195"/>
    </row>
    <row r="975258" spans="6:6" x14ac:dyDescent="0.25">
      <c r="F975258" s="195"/>
    </row>
    <row r="975259" spans="6:6" x14ac:dyDescent="0.25">
      <c r="F975259" s="195"/>
    </row>
    <row r="975260" spans="6:6" x14ac:dyDescent="0.25">
      <c r="F975260" s="195"/>
    </row>
    <row r="975261" spans="6:6" x14ac:dyDescent="0.25">
      <c r="F975261" s="195"/>
    </row>
    <row r="975262" spans="6:6" x14ac:dyDescent="0.25">
      <c r="F975262" s="195"/>
    </row>
    <row r="975263" spans="6:6" x14ac:dyDescent="0.25">
      <c r="F975263" s="195"/>
    </row>
    <row r="975264" spans="6:6" x14ac:dyDescent="0.25">
      <c r="F975264" s="195"/>
    </row>
    <row r="975265" spans="6:6" x14ac:dyDescent="0.25">
      <c r="F975265" s="195"/>
    </row>
    <row r="975266" spans="6:6" x14ac:dyDescent="0.25">
      <c r="F975266" s="195"/>
    </row>
    <row r="975267" spans="6:6" x14ac:dyDescent="0.25">
      <c r="F975267" s="195"/>
    </row>
    <row r="975268" spans="6:6" x14ac:dyDescent="0.25">
      <c r="F975268" s="195"/>
    </row>
    <row r="975269" spans="6:6" x14ac:dyDescent="0.25">
      <c r="F975269" s="195"/>
    </row>
    <row r="975270" spans="6:6" x14ac:dyDescent="0.25">
      <c r="F975270" s="195"/>
    </row>
    <row r="975271" spans="6:6" x14ac:dyDescent="0.25">
      <c r="F975271" s="195"/>
    </row>
    <row r="975272" spans="6:6" x14ac:dyDescent="0.25">
      <c r="F975272" s="195"/>
    </row>
    <row r="975273" spans="6:6" x14ac:dyDescent="0.25">
      <c r="F975273" s="195"/>
    </row>
    <row r="975274" spans="6:6" x14ac:dyDescent="0.25">
      <c r="F975274" s="195"/>
    </row>
    <row r="975275" spans="6:6" x14ac:dyDescent="0.25">
      <c r="F975275" s="195"/>
    </row>
    <row r="975276" spans="6:6" x14ac:dyDescent="0.25">
      <c r="F975276" s="195"/>
    </row>
    <row r="975277" spans="6:6" x14ac:dyDescent="0.25">
      <c r="F975277" s="195"/>
    </row>
    <row r="975278" spans="6:6" x14ac:dyDescent="0.25">
      <c r="F975278" s="195"/>
    </row>
    <row r="975279" spans="6:6" x14ac:dyDescent="0.25">
      <c r="F975279" s="195"/>
    </row>
    <row r="975280" spans="6:6" x14ac:dyDescent="0.25">
      <c r="F975280" s="195"/>
    </row>
    <row r="975281" spans="6:6" x14ac:dyDescent="0.25">
      <c r="F975281" s="195"/>
    </row>
    <row r="975282" spans="6:6" x14ac:dyDescent="0.25">
      <c r="F975282" s="195"/>
    </row>
    <row r="975283" spans="6:6" x14ac:dyDescent="0.25">
      <c r="F975283" s="195"/>
    </row>
    <row r="975284" spans="6:6" x14ac:dyDescent="0.25">
      <c r="F975284" s="195"/>
    </row>
    <row r="975285" spans="6:6" x14ac:dyDescent="0.25">
      <c r="F975285" s="195"/>
    </row>
    <row r="975286" spans="6:6" x14ac:dyDescent="0.25">
      <c r="F975286" s="195"/>
    </row>
    <row r="975287" spans="6:6" x14ac:dyDescent="0.25">
      <c r="F975287" s="195"/>
    </row>
    <row r="975288" spans="6:6" x14ac:dyDescent="0.25">
      <c r="F975288" s="195"/>
    </row>
    <row r="975289" spans="6:6" x14ac:dyDescent="0.25">
      <c r="F975289" s="195"/>
    </row>
    <row r="975290" spans="6:6" x14ac:dyDescent="0.25">
      <c r="F975290" s="195"/>
    </row>
    <row r="975291" spans="6:6" x14ac:dyDescent="0.25">
      <c r="F975291" s="195"/>
    </row>
    <row r="975292" spans="6:6" x14ac:dyDescent="0.25">
      <c r="F975292" s="195"/>
    </row>
    <row r="975293" spans="6:6" x14ac:dyDescent="0.25">
      <c r="F975293" s="195"/>
    </row>
    <row r="975294" spans="6:6" x14ac:dyDescent="0.25">
      <c r="F975294" s="195"/>
    </row>
    <row r="975295" spans="6:6" x14ac:dyDescent="0.25">
      <c r="F975295" s="195"/>
    </row>
    <row r="975296" spans="6:6" x14ac:dyDescent="0.25">
      <c r="F975296" s="195"/>
    </row>
    <row r="975297" spans="6:6" x14ac:dyDescent="0.25">
      <c r="F975297" s="195"/>
    </row>
    <row r="975298" spans="6:6" x14ac:dyDescent="0.25">
      <c r="F975298" s="195"/>
    </row>
    <row r="975299" spans="6:6" x14ac:dyDescent="0.25">
      <c r="F975299" s="195"/>
    </row>
    <row r="975300" spans="6:6" x14ac:dyDescent="0.25">
      <c r="F975300" s="195"/>
    </row>
    <row r="975301" spans="6:6" x14ac:dyDescent="0.25">
      <c r="F975301" s="195"/>
    </row>
    <row r="975302" spans="6:6" x14ac:dyDescent="0.25">
      <c r="F975302" s="195"/>
    </row>
    <row r="975303" spans="6:6" x14ac:dyDescent="0.25">
      <c r="F975303" s="195"/>
    </row>
    <row r="975304" spans="6:6" x14ac:dyDescent="0.25">
      <c r="F975304" s="195"/>
    </row>
    <row r="975305" spans="6:6" x14ac:dyDescent="0.25">
      <c r="F975305" s="195"/>
    </row>
    <row r="975306" spans="6:6" x14ac:dyDescent="0.25">
      <c r="F975306" s="195"/>
    </row>
    <row r="975307" spans="6:6" x14ac:dyDescent="0.25">
      <c r="F975307" s="195"/>
    </row>
    <row r="975308" spans="6:6" x14ac:dyDescent="0.25">
      <c r="F975308" s="195"/>
    </row>
    <row r="975309" spans="6:6" x14ac:dyDescent="0.25">
      <c r="F975309" s="195"/>
    </row>
    <row r="975310" spans="6:6" x14ac:dyDescent="0.25">
      <c r="F975310" s="195"/>
    </row>
    <row r="975311" spans="6:6" x14ac:dyDescent="0.25">
      <c r="F975311" s="195"/>
    </row>
    <row r="975312" spans="6:6" x14ac:dyDescent="0.25">
      <c r="F975312" s="195"/>
    </row>
    <row r="975313" spans="6:6" x14ac:dyDescent="0.25">
      <c r="F975313" s="195"/>
    </row>
    <row r="975314" spans="6:6" x14ac:dyDescent="0.25">
      <c r="F975314" s="195"/>
    </row>
    <row r="975315" spans="6:6" x14ac:dyDescent="0.25">
      <c r="F975315" s="195"/>
    </row>
    <row r="975316" spans="6:6" x14ac:dyDescent="0.25">
      <c r="F975316" s="195"/>
    </row>
    <row r="975317" spans="6:6" x14ac:dyDescent="0.25">
      <c r="F975317" s="195"/>
    </row>
    <row r="975318" spans="6:6" x14ac:dyDescent="0.25">
      <c r="F975318" s="195"/>
    </row>
    <row r="975319" spans="6:6" x14ac:dyDescent="0.25">
      <c r="F975319" s="195"/>
    </row>
    <row r="975320" spans="6:6" x14ac:dyDescent="0.25">
      <c r="F975320" s="195"/>
    </row>
    <row r="975321" spans="6:6" x14ac:dyDescent="0.25">
      <c r="F975321" s="195"/>
    </row>
    <row r="975322" spans="6:6" x14ac:dyDescent="0.25">
      <c r="F975322" s="195"/>
    </row>
    <row r="975323" spans="6:6" x14ac:dyDescent="0.25">
      <c r="F975323" s="195"/>
    </row>
    <row r="975324" spans="6:6" x14ac:dyDescent="0.25">
      <c r="F975324" s="195"/>
    </row>
    <row r="975325" spans="6:6" x14ac:dyDescent="0.25">
      <c r="F975325" s="195"/>
    </row>
    <row r="975326" spans="6:6" x14ac:dyDescent="0.25">
      <c r="F975326" s="195"/>
    </row>
    <row r="975327" spans="6:6" x14ac:dyDescent="0.25">
      <c r="F975327" s="195"/>
    </row>
    <row r="975328" spans="6:6" x14ac:dyDescent="0.25">
      <c r="F975328" s="195"/>
    </row>
    <row r="975329" spans="6:6" x14ac:dyDescent="0.25">
      <c r="F975329" s="195"/>
    </row>
    <row r="975330" spans="6:6" x14ac:dyDescent="0.25">
      <c r="F975330" s="195"/>
    </row>
    <row r="975331" spans="6:6" x14ac:dyDescent="0.25">
      <c r="F975331" s="195"/>
    </row>
    <row r="975332" spans="6:6" x14ac:dyDescent="0.25">
      <c r="F975332" s="195"/>
    </row>
    <row r="975333" spans="6:6" x14ac:dyDescent="0.25">
      <c r="F975333" s="195"/>
    </row>
    <row r="975334" spans="6:6" x14ac:dyDescent="0.25">
      <c r="F975334" s="195"/>
    </row>
    <row r="975335" spans="6:6" x14ac:dyDescent="0.25">
      <c r="F975335" s="195"/>
    </row>
    <row r="975336" spans="6:6" x14ac:dyDescent="0.25">
      <c r="F975336" s="195"/>
    </row>
    <row r="975337" spans="6:6" x14ac:dyDescent="0.25">
      <c r="F975337" s="195"/>
    </row>
    <row r="975338" spans="6:6" x14ac:dyDescent="0.25">
      <c r="F975338" s="195"/>
    </row>
    <row r="975339" spans="6:6" x14ac:dyDescent="0.25">
      <c r="F975339" s="195"/>
    </row>
    <row r="975340" spans="6:6" x14ac:dyDescent="0.25">
      <c r="F975340" s="195"/>
    </row>
    <row r="975341" spans="6:6" x14ac:dyDescent="0.25">
      <c r="F975341" s="195"/>
    </row>
    <row r="975342" spans="6:6" x14ac:dyDescent="0.25">
      <c r="F975342" s="195"/>
    </row>
    <row r="975343" spans="6:6" x14ac:dyDescent="0.25">
      <c r="F975343" s="195"/>
    </row>
    <row r="975344" spans="6:6" x14ac:dyDescent="0.25">
      <c r="F975344" s="195"/>
    </row>
    <row r="975345" spans="6:6" x14ac:dyDescent="0.25">
      <c r="F975345" s="195"/>
    </row>
    <row r="975346" spans="6:6" x14ac:dyDescent="0.25">
      <c r="F975346" s="195"/>
    </row>
    <row r="975347" spans="6:6" x14ac:dyDescent="0.25">
      <c r="F975347" s="195"/>
    </row>
    <row r="975348" spans="6:6" x14ac:dyDescent="0.25">
      <c r="F975348" s="195"/>
    </row>
    <row r="975349" spans="6:6" x14ac:dyDescent="0.25">
      <c r="F975349" s="195"/>
    </row>
    <row r="975350" spans="6:6" x14ac:dyDescent="0.25">
      <c r="F975350" s="195"/>
    </row>
    <row r="975351" spans="6:6" x14ac:dyDescent="0.25">
      <c r="F975351" s="195"/>
    </row>
    <row r="975352" spans="6:6" x14ac:dyDescent="0.25">
      <c r="F975352" s="195"/>
    </row>
    <row r="975353" spans="6:6" x14ac:dyDescent="0.25">
      <c r="F975353" s="195"/>
    </row>
    <row r="975354" spans="6:6" x14ac:dyDescent="0.25">
      <c r="F975354" s="195"/>
    </row>
    <row r="975355" spans="6:6" x14ac:dyDescent="0.25">
      <c r="F975355" s="195"/>
    </row>
    <row r="975356" spans="6:6" x14ac:dyDescent="0.25">
      <c r="F975356" s="195"/>
    </row>
    <row r="975357" spans="6:6" x14ac:dyDescent="0.25">
      <c r="F975357" s="195"/>
    </row>
    <row r="975358" spans="6:6" x14ac:dyDescent="0.25">
      <c r="F975358" s="195"/>
    </row>
    <row r="975359" spans="6:6" x14ac:dyDescent="0.25">
      <c r="F975359" s="195"/>
    </row>
    <row r="975360" spans="6:6" x14ac:dyDescent="0.25">
      <c r="F975360" s="195"/>
    </row>
    <row r="975361" spans="6:6" x14ac:dyDescent="0.25">
      <c r="F975361" s="195"/>
    </row>
    <row r="975362" spans="6:6" x14ac:dyDescent="0.25">
      <c r="F975362" s="195"/>
    </row>
    <row r="975363" spans="6:6" x14ac:dyDescent="0.25">
      <c r="F975363" s="195"/>
    </row>
    <row r="975364" spans="6:6" x14ac:dyDescent="0.25">
      <c r="F975364" s="195"/>
    </row>
    <row r="975365" spans="6:6" x14ac:dyDescent="0.25">
      <c r="F975365" s="195"/>
    </row>
    <row r="975366" spans="6:6" x14ac:dyDescent="0.25">
      <c r="F975366" s="195"/>
    </row>
    <row r="975367" spans="6:6" x14ac:dyDescent="0.25">
      <c r="F975367" s="195"/>
    </row>
    <row r="975368" spans="6:6" x14ac:dyDescent="0.25">
      <c r="F975368" s="195"/>
    </row>
    <row r="975369" spans="6:6" x14ac:dyDescent="0.25">
      <c r="F975369" s="195"/>
    </row>
    <row r="975370" spans="6:6" x14ac:dyDescent="0.25">
      <c r="F975370" s="195"/>
    </row>
    <row r="975371" spans="6:6" x14ac:dyDescent="0.25">
      <c r="F975371" s="195"/>
    </row>
    <row r="975372" spans="6:6" x14ac:dyDescent="0.25">
      <c r="F975372" s="195"/>
    </row>
    <row r="975373" spans="6:6" x14ac:dyDescent="0.25">
      <c r="F975373" s="195"/>
    </row>
    <row r="975374" spans="6:6" x14ac:dyDescent="0.25">
      <c r="F975374" s="195"/>
    </row>
    <row r="975375" spans="6:6" x14ac:dyDescent="0.25">
      <c r="F975375" s="195"/>
    </row>
    <row r="975376" spans="6:6" x14ac:dyDescent="0.25">
      <c r="F975376" s="195"/>
    </row>
    <row r="975377" spans="6:6" x14ac:dyDescent="0.25">
      <c r="F975377" s="195"/>
    </row>
    <row r="975378" spans="6:6" x14ac:dyDescent="0.25">
      <c r="F975378" s="195"/>
    </row>
    <row r="975379" spans="6:6" x14ac:dyDescent="0.25">
      <c r="F975379" s="195"/>
    </row>
    <row r="975380" spans="6:6" x14ac:dyDescent="0.25">
      <c r="F975380" s="195"/>
    </row>
    <row r="975381" spans="6:6" x14ac:dyDescent="0.25">
      <c r="F975381" s="195"/>
    </row>
    <row r="975382" spans="6:6" x14ac:dyDescent="0.25">
      <c r="F975382" s="195"/>
    </row>
    <row r="975383" spans="6:6" x14ac:dyDescent="0.25">
      <c r="F975383" s="195"/>
    </row>
    <row r="975384" spans="6:6" x14ac:dyDescent="0.25">
      <c r="F975384" s="195"/>
    </row>
    <row r="975385" spans="6:6" x14ac:dyDescent="0.25">
      <c r="F975385" s="195"/>
    </row>
    <row r="975386" spans="6:6" x14ac:dyDescent="0.25">
      <c r="F975386" s="195"/>
    </row>
    <row r="975387" spans="6:6" x14ac:dyDescent="0.25">
      <c r="F975387" s="195"/>
    </row>
    <row r="975388" spans="6:6" x14ac:dyDescent="0.25">
      <c r="F975388" s="195"/>
    </row>
    <row r="975389" spans="6:6" x14ac:dyDescent="0.25">
      <c r="F975389" s="195"/>
    </row>
    <row r="975390" spans="6:6" x14ac:dyDescent="0.25">
      <c r="F975390" s="195"/>
    </row>
    <row r="975391" spans="6:6" x14ac:dyDescent="0.25">
      <c r="F975391" s="195"/>
    </row>
    <row r="975392" spans="6:6" x14ac:dyDescent="0.25">
      <c r="F975392" s="195"/>
    </row>
    <row r="975393" spans="6:6" x14ac:dyDescent="0.25">
      <c r="F975393" s="195"/>
    </row>
    <row r="975394" spans="6:6" x14ac:dyDescent="0.25">
      <c r="F975394" s="195"/>
    </row>
    <row r="975395" spans="6:6" x14ac:dyDescent="0.25">
      <c r="F975395" s="195"/>
    </row>
    <row r="975396" spans="6:6" x14ac:dyDescent="0.25">
      <c r="F975396" s="195"/>
    </row>
    <row r="975397" spans="6:6" x14ac:dyDescent="0.25">
      <c r="F975397" s="195"/>
    </row>
    <row r="975398" spans="6:6" x14ac:dyDescent="0.25">
      <c r="F975398" s="195"/>
    </row>
    <row r="975399" spans="6:6" x14ac:dyDescent="0.25">
      <c r="F975399" s="195"/>
    </row>
    <row r="975400" spans="6:6" x14ac:dyDescent="0.25">
      <c r="F975400" s="195"/>
    </row>
    <row r="975401" spans="6:6" x14ac:dyDescent="0.25">
      <c r="F975401" s="195"/>
    </row>
    <row r="975402" spans="6:6" x14ac:dyDescent="0.25">
      <c r="F975402" s="195"/>
    </row>
    <row r="975403" spans="6:6" x14ac:dyDescent="0.25">
      <c r="F975403" s="195"/>
    </row>
    <row r="975404" spans="6:6" x14ac:dyDescent="0.25">
      <c r="F975404" s="195"/>
    </row>
    <row r="975405" spans="6:6" x14ac:dyDescent="0.25">
      <c r="F975405" s="195"/>
    </row>
    <row r="975406" spans="6:6" x14ac:dyDescent="0.25">
      <c r="F975406" s="195"/>
    </row>
    <row r="975407" spans="6:6" x14ac:dyDescent="0.25">
      <c r="F975407" s="195"/>
    </row>
    <row r="975408" spans="6:6" x14ac:dyDescent="0.25">
      <c r="F975408" s="195"/>
    </row>
    <row r="975409" spans="6:6" x14ac:dyDescent="0.25">
      <c r="F975409" s="195"/>
    </row>
    <row r="975410" spans="6:6" x14ac:dyDescent="0.25">
      <c r="F975410" s="195"/>
    </row>
    <row r="975411" spans="6:6" x14ac:dyDescent="0.25">
      <c r="F975411" s="195"/>
    </row>
    <row r="975412" spans="6:6" x14ac:dyDescent="0.25">
      <c r="F975412" s="195"/>
    </row>
    <row r="975413" spans="6:6" x14ac:dyDescent="0.25">
      <c r="F975413" s="195"/>
    </row>
    <row r="975414" spans="6:6" x14ac:dyDescent="0.25">
      <c r="F975414" s="195"/>
    </row>
    <row r="975415" spans="6:6" x14ac:dyDescent="0.25">
      <c r="F975415" s="195"/>
    </row>
    <row r="975416" spans="6:6" x14ac:dyDescent="0.25">
      <c r="F975416" s="195"/>
    </row>
    <row r="975417" spans="6:6" x14ac:dyDescent="0.25">
      <c r="F975417" s="195"/>
    </row>
    <row r="975418" spans="6:6" x14ac:dyDescent="0.25">
      <c r="F975418" s="195"/>
    </row>
    <row r="975419" spans="6:6" x14ac:dyDescent="0.25">
      <c r="F975419" s="195"/>
    </row>
    <row r="975420" spans="6:6" x14ac:dyDescent="0.25">
      <c r="F975420" s="195"/>
    </row>
    <row r="975421" spans="6:6" x14ac:dyDescent="0.25">
      <c r="F975421" s="195"/>
    </row>
    <row r="975422" spans="6:6" x14ac:dyDescent="0.25">
      <c r="F975422" s="195"/>
    </row>
    <row r="975423" spans="6:6" x14ac:dyDescent="0.25">
      <c r="F975423" s="195"/>
    </row>
    <row r="975424" spans="6:6" x14ac:dyDescent="0.25">
      <c r="F975424" s="195"/>
    </row>
    <row r="975425" spans="6:6" x14ac:dyDescent="0.25">
      <c r="F975425" s="195"/>
    </row>
    <row r="975426" spans="6:6" x14ac:dyDescent="0.25">
      <c r="F975426" s="195"/>
    </row>
    <row r="975427" spans="6:6" x14ac:dyDescent="0.25">
      <c r="F975427" s="195"/>
    </row>
    <row r="975428" spans="6:6" x14ac:dyDescent="0.25">
      <c r="F975428" s="195"/>
    </row>
    <row r="975429" spans="6:6" x14ac:dyDescent="0.25">
      <c r="F975429" s="195"/>
    </row>
    <row r="975430" spans="6:6" x14ac:dyDescent="0.25">
      <c r="F975430" s="195"/>
    </row>
    <row r="975431" spans="6:6" x14ac:dyDescent="0.25">
      <c r="F975431" s="195"/>
    </row>
    <row r="975432" spans="6:6" x14ac:dyDescent="0.25">
      <c r="F975432" s="195"/>
    </row>
    <row r="975433" spans="6:6" x14ac:dyDescent="0.25">
      <c r="F975433" s="195"/>
    </row>
    <row r="975434" spans="6:6" x14ac:dyDescent="0.25">
      <c r="F975434" s="195"/>
    </row>
    <row r="975435" spans="6:6" x14ac:dyDescent="0.25">
      <c r="F975435" s="195"/>
    </row>
    <row r="975436" spans="6:6" x14ac:dyDescent="0.25">
      <c r="F975436" s="195"/>
    </row>
    <row r="975437" spans="6:6" x14ac:dyDescent="0.25">
      <c r="F975437" s="195"/>
    </row>
    <row r="975438" spans="6:6" x14ac:dyDescent="0.25">
      <c r="F975438" s="195"/>
    </row>
    <row r="975439" spans="6:6" x14ac:dyDescent="0.25">
      <c r="F975439" s="195"/>
    </row>
    <row r="975440" spans="6:6" x14ac:dyDescent="0.25">
      <c r="F975440" s="195"/>
    </row>
    <row r="975441" spans="6:6" x14ac:dyDescent="0.25">
      <c r="F975441" s="195"/>
    </row>
    <row r="975442" spans="6:6" x14ac:dyDescent="0.25">
      <c r="F975442" s="195"/>
    </row>
    <row r="975443" spans="6:6" x14ac:dyDescent="0.25">
      <c r="F975443" s="195"/>
    </row>
    <row r="975444" spans="6:6" x14ac:dyDescent="0.25">
      <c r="F975444" s="195"/>
    </row>
    <row r="975445" spans="6:6" x14ac:dyDescent="0.25">
      <c r="F975445" s="195"/>
    </row>
    <row r="975446" spans="6:6" x14ac:dyDescent="0.25">
      <c r="F975446" s="195"/>
    </row>
    <row r="975447" spans="6:6" x14ac:dyDescent="0.25">
      <c r="F975447" s="195"/>
    </row>
    <row r="975448" spans="6:6" x14ac:dyDescent="0.25">
      <c r="F975448" s="195"/>
    </row>
    <row r="975449" spans="6:6" x14ac:dyDescent="0.25">
      <c r="F975449" s="195"/>
    </row>
    <row r="975450" spans="6:6" x14ac:dyDescent="0.25">
      <c r="F975450" s="195"/>
    </row>
    <row r="975451" spans="6:6" x14ac:dyDescent="0.25">
      <c r="F975451" s="195"/>
    </row>
    <row r="975452" spans="6:6" x14ac:dyDescent="0.25">
      <c r="F975452" s="195"/>
    </row>
    <row r="975453" spans="6:6" x14ac:dyDescent="0.25">
      <c r="F975453" s="195"/>
    </row>
    <row r="975454" spans="6:6" x14ac:dyDescent="0.25">
      <c r="F975454" s="195"/>
    </row>
    <row r="975455" spans="6:6" x14ac:dyDescent="0.25">
      <c r="F975455" s="195"/>
    </row>
    <row r="975456" spans="6:6" x14ac:dyDescent="0.25">
      <c r="F975456" s="195"/>
    </row>
    <row r="975457" spans="6:6" x14ac:dyDescent="0.25">
      <c r="F975457" s="195"/>
    </row>
    <row r="975458" spans="6:6" x14ac:dyDescent="0.25">
      <c r="F975458" s="195"/>
    </row>
    <row r="975459" spans="6:6" x14ac:dyDescent="0.25">
      <c r="F975459" s="195"/>
    </row>
    <row r="975460" spans="6:6" x14ac:dyDescent="0.25">
      <c r="F975460" s="195"/>
    </row>
    <row r="975461" spans="6:6" x14ac:dyDescent="0.25">
      <c r="F975461" s="195"/>
    </row>
    <row r="975462" spans="6:6" x14ac:dyDescent="0.25">
      <c r="F975462" s="195"/>
    </row>
    <row r="975463" spans="6:6" x14ac:dyDescent="0.25">
      <c r="F975463" s="195"/>
    </row>
    <row r="975464" spans="6:6" x14ac:dyDescent="0.25">
      <c r="F975464" s="195"/>
    </row>
    <row r="975465" spans="6:6" x14ac:dyDescent="0.25">
      <c r="F975465" s="195"/>
    </row>
    <row r="975466" spans="6:6" x14ac:dyDescent="0.25">
      <c r="F975466" s="195"/>
    </row>
    <row r="975467" spans="6:6" x14ac:dyDescent="0.25">
      <c r="F975467" s="195"/>
    </row>
    <row r="975468" spans="6:6" x14ac:dyDescent="0.25">
      <c r="F975468" s="195"/>
    </row>
    <row r="975469" spans="6:6" x14ac:dyDescent="0.25">
      <c r="F975469" s="195"/>
    </row>
    <row r="975470" spans="6:6" x14ac:dyDescent="0.25">
      <c r="F975470" s="195"/>
    </row>
    <row r="975471" spans="6:6" x14ac:dyDescent="0.25">
      <c r="F975471" s="195"/>
    </row>
    <row r="975472" spans="6:6" x14ac:dyDescent="0.25">
      <c r="F975472" s="195"/>
    </row>
    <row r="975473" spans="6:6" x14ac:dyDescent="0.25">
      <c r="F975473" s="195"/>
    </row>
    <row r="975474" spans="6:6" x14ac:dyDescent="0.25">
      <c r="F975474" s="195"/>
    </row>
    <row r="975475" spans="6:6" x14ac:dyDescent="0.25">
      <c r="F975475" s="195"/>
    </row>
    <row r="975476" spans="6:6" x14ac:dyDescent="0.25">
      <c r="F975476" s="195"/>
    </row>
    <row r="975477" spans="6:6" x14ac:dyDescent="0.25">
      <c r="F975477" s="195"/>
    </row>
    <row r="975478" spans="6:6" x14ac:dyDescent="0.25">
      <c r="F975478" s="195"/>
    </row>
    <row r="975479" spans="6:6" x14ac:dyDescent="0.25">
      <c r="F975479" s="195"/>
    </row>
    <row r="975480" spans="6:6" x14ac:dyDescent="0.25">
      <c r="F975480" s="195"/>
    </row>
    <row r="975481" spans="6:6" x14ac:dyDescent="0.25">
      <c r="F975481" s="195"/>
    </row>
    <row r="975482" spans="6:6" x14ac:dyDescent="0.25">
      <c r="F975482" s="195"/>
    </row>
    <row r="975483" spans="6:6" x14ac:dyDescent="0.25">
      <c r="F975483" s="195"/>
    </row>
    <row r="975484" spans="6:6" x14ac:dyDescent="0.25">
      <c r="F975484" s="195"/>
    </row>
    <row r="975485" spans="6:6" x14ac:dyDescent="0.25">
      <c r="F975485" s="195"/>
    </row>
    <row r="975486" spans="6:6" x14ac:dyDescent="0.25">
      <c r="F975486" s="195"/>
    </row>
    <row r="975487" spans="6:6" x14ac:dyDescent="0.25">
      <c r="F975487" s="195"/>
    </row>
    <row r="975488" spans="6:6" x14ac:dyDescent="0.25">
      <c r="F975488" s="195"/>
    </row>
    <row r="975489" spans="6:6" x14ac:dyDescent="0.25">
      <c r="F975489" s="195"/>
    </row>
    <row r="975490" spans="6:6" x14ac:dyDescent="0.25">
      <c r="F975490" s="195"/>
    </row>
    <row r="975491" spans="6:6" x14ac:dyDescent="0.25">
      <c r="F975491" s="195"/>
    </row>
    <row r="975492" spans="6:6" x14ac:dyDescent="0.25">
      <c r="F975492" s="195"/>
    </row>
    <row r="975493" spans="6:6" x14ac:dyDescent="0.25">
      <c r="F975493" s="195"/>
    </row>
    <row r="975494" spans="6:6" x14ac:dyDescent="0.25">
      <c r="F975494" s="195"/>
    </row>
    <row r="975495" spans="6:6" x14ac:dyDescent="0.25">
      <c r="F975495" s="195"/>
    </row>
    <row r="975496" spans="6:6" x14ac:dyDescent="0.25">
      <c r="F975496" s="195"/>
    </row>
    <row r="975497" spans="6:6" x14ac:dyDescent="0.25">
      <c r="F975497" s="195"/>
    </row>
    <row r="975498" spans="6:6" x14ac:dyDescent="0.25">
      <c r="F975498" s="195"/>
    </row>
    <row r="975499" spans="6:6" x14ac:dyDescent="0.25">
      <c r="F975499" s="195"/>
    </row>
    <row r="975500" spans="6:6" x14ac:dyDescent="0.25">
      <c r="F975500" s="195"/>
    </row>
    <row r="975501" spans="6:6" x14ac:dyDescent="0.25">
      <c r="F975501" s="195"/>
    </row>
    <row r="975502" spans="6:6" x14ac:dyDescent="0.25">
      <c r="F975502" s="195"/>
    </row>
    <row r="975503" spans="6:6" x14ac:dyDescent="0.25">
      <c r="F975503" s="195"/>
    </row>
    <row r="975504" spans="6:6" x14ac:dyDescent="0.25">
      <c r="F975504" s="195"/>
    </row>
    <row r="975505" spans="6:6" x14ac:dyDescent="0.25">
      <c r="F975505" s="195"/>
    </row>
    <row r="975506" spans="6:6" x14ac:dyDescent="0.25">
      <c r="F975506" s="195"/>
    </row>
    <row r="975507" spans="6:6" x14ac:dyDescent="0.25">
      <c r="F975507" s="195"/>
    </row>
    <row r="975508" spans="6:6" x14ac:dyDescent="0.25">
      <c r="F975508" s="195"/>
    </row>
    <row r="975509" spans="6:6" x14ac:dyDescent="0.25">
      <c r="F975509" s="195"/>
    </row>
    <row r="975510" spans="6:6" x14ac:dyDescent="0.25">
      <c r="F975510" s="195"/>
    </row>
    <row r="975511" spans="6:6" x14ac:dyDescent="0.25">
      <c r="F975511" s="195"/>
    </row>
    <row r="975512" spans="6:6" x14ac:dyDescent="0.25">
      <c r="F975512" s="195"/>
    </row>
    <row r="975513" spans="6:6" x14ac:dyDescent="0.25">
      <c r="F975513" s="195"/>
    </row>
    <row r="975514" spans="6:6" x14ac:dyDescent="0.25">
      <c r="F975514" s="195"/>
    </row>
    <row r="975515" spans="6:6" x14ac:dyDescent="0.25">
      <c r="F975515" s="195"/>
    </row>
    <row r="975516" spans="6:6" x14ac:dyDescent="0.25">
      <c r="F975516" s="195"/>
    </row>
    <row r="975517" spans="6:6" x14ac:dyDescent="0.25">
      <c r="F975517" s="195"/>
    </row>
    <row r="975518" spans="6:6" x14ac:dyDescent="0.25">
      <c r="F975518" s="195"/>
    </row>
    <row r="975519" spans="6:6" x14ac:dyDescent="0.25">
      <c r="F975519" s="195"/>
    </row>
    <row r="975520" spans="6:6" x14ac:dyDescent="0.25">
      <c r="F975520" s="195"/>
    </row>
    <row r="975521" spans="6:6" x14ac:dyDescent="0.25">
      <c r="F975521" s="195"/>
    </row>
    <row r="975522" spans="6:6" x14ac:dyDescent="0.25">
      <c r="F975522" s="195"/>
    </row>
    <row r="975523" spans="6:6" x14ac:dyDescent="0.25">
      <c r="F975523" s="195"/>
    </row>
    <row r="975524" spans="6:6" x14ac:dyDescent="0.25">
      <c r="F975524" s="195"/>
    </row>
    <row r="975525" spans="6:6" x14ac:dyDescent="0.25">
      <c r="F975525" s="195"/>
    </row>
    <row r="975526" spans="6:6" x14ac:dyDescent="0.25">
      <c r="F975526" s="195"/>
    </row>
    <row r="975527" spans="6:6" x14ac:dyDescent="0.25">
      <c r="F975527" s="195"/>
    </row>
    <row r="975528" spans="6:6" x14ac:dyDescent="0.25">
      <c r="F975528" s="195"/>
    </row>
    <row r="975529" spans="6:6" x14ac:dyDescent="0.25">
      <c r="F975529" s="195"/>
    </row>
    <row r="975530" spans="6:6" x14ac:dyDescent="0.25">
      <c r="F975530" s="195"/>
    </row>
    <row r="975531" spans="6:6" x14ac:dyDescent="0.25">
      <c r="F975531" s="195"/>
    </row>
    <row r="975532" spans="6:6" x14ac:dyDescent="0.25">
      <c r="F975532" s="195"/>
    </row>
    <row r="975533" spans="6:6" x14ac:dyDescent="0.25">
      <c r="F975533" s="195"/>
    </row>
    <row r="975534" spans="6:6" x14ac:dyDescent="0.25">
      <c r="F975534" s="195"/>
    </row>
    <row r="975535" spans="6:6" x14ac:dyDescent="0.25">
      <c r="F975535" s="195"/>
    </row>
    <row r="975536" spans="6:6" x14ac:dyDescent="0.25">
      <c r="F975536" s="195"/>
    </row>
    <row r="975537" spans="6:6" x14ac:dyDescent="0.25">
      <c r="F975537" s="195"/>
    </row>
    <row r="975538" spans="6:6" x14ac:dyDescent="0.25">
      <c r="F975538" s="195"/>
    </row>
    <row r="975539" spans="6:6" x14ac:dyDescent="0.25">
      <c r="F975539" s="195"/>
    </row>
    <row r="975540" spans="6:6" x14ac:dyDescent="0.25">
      <c r="F975540" s="195"/>
    </row>
    <row r="975541" spans="6:6" x14ac:dyDescent="0.25">
      <c r="F975541" s="195"/>
    </row>
    <row r="975542" spans="6:6" x14ac:dyDescent="0.25">
      <c r="F975542" s="195"/>
    </row>
    <row r="975543" spans="6:6" x14ac:dyDescent="0.25">
      <c r="F975543" s="195"/>
    </row>
    <row r="975544" spans="6:6" x14ac:dyDescent="0.25">
      <c r="F975544" s="195"/>
    </row>
    <row r="975545" spans="6:6" x14ac:dyDescent="0.25">
      <c r="F975545" s="195"/>
    </row>
    <row r="975546" spans="6:6" x14ac:dyDescent="0.25">
      <c r="F975546" s="195"/>
    </row>
    <row r="975547" spans="6:6" x14ac:dyDescent="0.25">
      <c r="F975547" s="195"/>
    </row>
    <row r="975548" spans="6:6" x14ac:dyDescent="0.25">
      <c r="F975548" s="195"/>
    </row>
    <row r="975549" spans="6:6" x14ac:dyDescent="0.25">
      <c r="F975549" s="195"/>
    </row>
    <row r="975550" spans="6:6" x14ac:dyDescent="0.25">
      <c r="F975550" s="195"/>
    </row>
    <row r="975551" spans="6:6" x14ac:dyDescent="0.25">
      <c r="F975551" s="195"/>
    </row>
    <row r="975552" spans="6:6" x14ac:dyDescent="0.25">
      <c r="F975552" s="195"/>
    </row>
    <row r="975553" spans="6:6" x14ac:dyDescent="0.25">
      <c r="F975553" s="195"/>
    </row>
    <row r="975554" spans="6:6" x14ac:dyDescent="0.25">
      <c r="F975554" s="195"/>
    </row>
    <row r="975555" spans="6:6" x14ac:dyDescent="0.25">
      <c r="F975555" s="195"/>
    </row>
    <row r="975556" spans="6:6" x14ac:dyDescent="0.25">
      <c r="F975556" s="195"/>
    </row>
    <row r="975557" spans="6:6" x14ac:dyDescent="0.25">
      <c r="F975557" s="195"/>
    </row>
    <row r="975558" spans="6:6" x14ac:dyDescent="0.25">
      <c r="F975558" s="195"/>
    </row>
    <row r="975559" spans="6:6" x14ac:dyDescent="0.25">
      <c r="F975559" s="195"/>
    </row>
    <row r="975560" spans="6:6" x14ac:dyDescent="0.25">
      <c r="F975560" s="195"/>
    </row>
    <row r="975561" spans="6:6" x14ac:dyDescent="0.25">
      <c r="F975561" s="195"/>
    </row>
    <row r="975562" spans="6:6" x14ac:dyDescent="0.25">
      <c r="F975562" s="195"/>
    </row>
    <row r="975563" spans="6:6" x14ac:dyDescent="0.25">
      <c r="F975563" s="195"/>
    </row>
    <row r="975564" spans="6:6" x14ac:dyDescent="0.25">
      <c r="F975564" s="195"/>
    </row>
    <row r="975565" spans="6:6" x14ac:dyDescent="0.25">
      <c r="F975565" s="195"/>
    </row>
    <row r="975566" spans="6:6" x14ac:dyDescent="0.25">
      <c r="F975566" s="195"/>
    </row>
    <row r="975567" spans="6:6" x14ac:dyDescent="0.25">
      <c r="F975567" s="195"/>
    </row>
    <row r="975568" spans="6:6" x14ac:dyDescent="0.25">
      <c r="F975568" s="195"/>
    </row>
    <row r="975569" spans="6:6" x14ac:dyDescent="0.25">
      <c r="F975569" s="195"/>
    </row>
    <row r="975570" spans="6:6" x14ac:dyDescent="0.25">
      <c r="F975570" s="195"/>
    </row>
    <row r="975571" spans="6:6" x14ac:dyDescent="0.25">
      <c r="F975571" s="195"/>
    </row>
    <row r="975572" spans="6:6" x14ac:dyDescent="0.25">
      <c r="F975572" s="195"/>
    </row>
    <row r="975573" spans="6:6" x14ac:dyDescent="0.25">
      <c r="F975573" s="195"/>
    </row>
    <row r="975574" spans="6:6" x14ac:dyDescent="0.25">
      <c r="F975574" s="195"/>
    </row>
    <row r="975575" spans="6:6" x14ac:dyDescent="0.25">
      <c r="F975575" s="195"/>
    </row>
    <row r="975576" spans="6:6" x14ac:dyDescent="0.25">
      <c r="F975576" s="195"/>
    </row>
    <row r="975577" spans="6:6" x14ac:dyDescent="0.25">
      <c r="F975577" s="195"/>
    </row>
    <row r="975578" spans="6:6" x14ac:dyDescent="0.25">
      <c r="F975578" s="195"/>
    </row>
    <row r="975579" spans="6:6" x14ac:dyDescent="0.25">
      <c r="F975579" s="195"/>
    </row>
    <row r="975580" spans="6:6" x14ac:dyDescent="0.25">
      <c r="F975580" s="195"/>
    </row>
    <row r="975581" spans="6:6" x14ac:dyDescent="0.25">
      <c r="F975581" s="195"/>
    </row>
    <row r="975582" spans="6:6" x14ac:dyDescent="0.25">
      <c r="F975582" s="195"/>
    </row>
    <row r="975583" spans="6:6" x14ac:dyDescent="0.25">
      <c r="F975583" s="195"/>
    </row>
    <row r="975584" spans="6:6" x14ac:dyDescent="0.25">
      <c r="F975584" s="195"/>
    </row>
    <row r="975585" spans="6:6" x14ac:dyDescent="0.25">
      <c r="F975585" s="195"/>
    </row>
    <row r="975586" spans="6:6" x14ac:dyDescent="0.25">
      <c r="F975586" s="195"/>
    </row>
    <row r="975587" spans="6:6" x14ac:dyDescent="0.25">
      <c r="F975587" s="195"/>
    </row>
    <row r="975588" spans="6:6" x14ac:dyDescent="0.25">
      <c r="F975588" s="195"/>
    </row>
    <row r="975589" spans="6:6" x14ac:dyDescent="0.25">
      <c r="F975589" s="195"/>
    </row>
    <row r="975590" spans="6:6" x14ac:dyDescent="0.25">
      <c r="F975590" s="195"/>
    </row>
    <row r="975591" spans="6:6" x14ac:dyDescent="0.25">
      <c r="F975591" s="195"/>
    </row>
    <row r="975592" spans="6:6" x14ac:dyDescent="0.25">
      <c r="F975592" s="195"/>
    </row>
    <row r="975593" spans="6:6" x14ac:dyDescent="0.25">
      <c r="F975593" s="195"/>
    </row>
    <row r="975594" spans="6:6" x14ac:dyDescent="0.25">
      <c r="F975594" s="195"/>
    </row>
    <row r="975595" spans="6:6" x14ac:dyDescent="0.25">
      <c r="F975595" s="195"/>
    </row>
    <row r="975596" spans="6:6" x14ac:dyDescent="0.25">
      <c r="F975596" s="195"/>
    </row>
    <row r="975597" spans="6:6" x14ac:dyDescent="0.25">
      <c r="F975597" s="195"/>
    </row>
    <row r="975598" spans="6:6" x14ac:dyDescent="0.25">
      <c r="F975598" s="195"/>
    </row>
    <row r="975599" spans="6:6" x14ac:dyDescent="0.25">
      <c r="F975599" s="195"/>
    </row>
    <row r="975600" spans="6:6" x14ac:dyDescent="0.25">
      <c r="F975600" s="195"/>
    </row>
    <row r="975601" spans="6:6" x14ac:dyDescent="0.25">
      <c r="F975601" s="195"/>
    </row>
    <row r="975602" spans="6:6" x14ac:dyDescent="0.25">
      <c r="F975602" s="195"/>
    </row>
    <row r="975603" spans="6:6" x14ac:dyDescent="0.25">
      <c r="F975603" s="195"/>
    </row>
    <row r="975604" spans="6:6" x14ac:dyDescent="0.25">
      <c r="F975604" s="195"/>
    </row>
    <row r="975605" spans="6:6" x14ac:dyDescent="0.25">
      <c r="F975605" s="195"/>
    </row>
    <row r="975606" spans="6:6" x14ac:dyDescent="0.25">
      <c r="F975606" s="195"/>
    </row>
    <row r="975607" spans="6:6" x14ac:dyDescent="0.25">
      <c r="F975607" s="195"/>
    </row>
    <row r="975608" spans="6:6" x14ac:dyDescent="0.25">
      <c r="F975608" s="195"/>
    </row>
    <row r="975609" spans="6:6" x14ac:dyDescent="0.25">
      <c r="F975609" s="195"/>
    </row>
    <row r="975610" spans="6:6" x14ac:dyDescent="0.25">
      <c r="F975610" s="195"/>
    </row>
    <row r="975611" spans="6:6" x14ac:dyDescent="0.25">
      <c r="F975611" s="195"/>
    </row>
    <row r="975612" spans="6:6" x14ac:dyDescent="0.25">
      <c r="F975612" s="195"/>
    </row>
    <row r="975613" spans="6:6" x14ac:dyDescent="0.25">
      <c r="F975613" s="195"/>
    </row>
    <row r="975614" spans="6:6" x14ac:dyDescent="0.25">
      <c r="F975614" s="195"/>
    </row>
    <row r="975615" spans="6:6" x14ac:dyDescent="0.25">
      <c r="F975615" s="195"/>
    </row>
    <row r="975616" spans="6:6" x14ac:dyDescent="0.25">
      <c r="F975616" s="195"/>
    </row>
    <row r="975617" spans="6:6" x14ac:dyDescent="0.25">
      <c r="F975617" s="195"/>
    </row>
    <row r="975618" spans="6:6" x14ac:dyDescent="0.25">
      <c r="F975618" s="195"/>
    </row>
    <row r="975619" spans="6:6" x14ac:dyDescent="0.25">
      <c r="F975619" s="195"/>
    </row>
    <row r="975620" spans="6:6" x14ac:dyDescent="0.25">
      <c r="F975620" s="195"/>
    </row>
    <row r="975621" spans="6:6" x14ac:dyDescent="0.25">
      <c r="F975621" s="195"/>
    </row>
    <row r="975622" spans="6:6" x14ac:dyDescent="0.25">
      <c r="F975622" s="195"/>
    </row>
    <row r="975623" spans="6:6" x14ac:dyDescent="0.25">
      <c r="F975623" s="195"/>
    </row>
    <row r="975624" spans="6:6" x14ac:dyDescent="0.25">
      <c r="F975624" s="195"/>
    </row>
    <row r="980742" spans="6:6" x14ac:dyDescent="0.25">
      <c r="F980742" s="195"/>
    </row>
    <row r="980743" spans="6:6" x14ac:dyDescent="0.25">
      <c r="F980743" s="195"/>
    </row>
    <row r="980744" spans="6:6" x14ac:dyDescent="0.25">
      <c r="F980744" s="195"/>
    </row>
    <row r="980745" spans="6:6" x14ac:dyDescent="0.25">
      <c r="F980745" s="195"/>
    </row>
    <row r="980746" spans="6:6" x14ac:dyDescent="0.25">
      <c r="F980746" s="195"/>
    </row>
    <row r="980747" spans="6:6" x14ac:dyDescent="0.25">
      <c r="F980747" s="195"/>
    </row>
    <row r="980748" spans="6:6" x14ac:dyDescent="0.25">
      <c r="F980748" s="195"/>
    </row>
    <row r="980749" spans="6:6" x14ac:dyDescent="0.25">
      <c r="F980749" s="195"/>
    </row>
    <row r="980750" spans="6:6" x14ac:dyDescent="0.25">
      <c r="F980750" s="195"/>
    </row>
    <row r="980751" spans="6:6" x14ac:dyDescent="0.25">
      <c r="F980751" s="195"/>
    </row>
    <row r="980752" spans="6:6" x14ac:dyDescent="0.25">
      <c r="F980752" s="195"/>
    </row>
    <row r="980753" spans="6:6" x14ac:dyDescent="0.25">
      <c r="F980753" s="195"/>
    </row>
    <row r="980754" spans="6:6" x14ac:dyDescent="0.25">
      <c r="F980754" s="195"/>
    </row>
    <row r="980755" spans="6:6" x14ac:dyDescent="0.25">
      <c r="F980755" s="195"/>
    </row>
    <row r="980756" spans="6:6" x14ac:dyDescent="0.25">
      <c r="F980756" s="195"/>
    </row>
    <row r="980757" spans="6:6" x14ac:dyDescent="0.25">
      <c r="F980757" s="195"/>
    </row>
    <row r="980758" spans="6:6" x14ac:dyDescent="0.25">
      <c r="F980758" s="195"/>
    </row>
    <row r="980759" spans="6:6" x14ac:dyDescent="0.25">
      <c r="F980759" s="195"/>
    </row>
    <row r="980760" spans="6:6" x14ac:dyDescent="0.25">
      <c r="F980760" s="195"/>
    </row>
    <row r="980761" spans="6:6" x14ac:dyDescent="0.25">
      <c r="F980761" s="195"/>
    </row>
    <row r="980762" spans="6:6" x14ac:dyDescent="0.25">
      <c r="F980762" s="195"/>
    </row>
    <row r="980763" spans="6:6" x14ac:dyDescent="0.25">
      <c r="F980763" s="195"/>
    </row>
    <row r="980764" spans="6:6" x14ac:dyDescent="0.25">
      <c r="F980764" s="195"/>
    </row>
    <row r="980765" spans="6:6" x14ac:dyDescent="0.25">
      <c r="F980765" s="195"/>
    </row>
    <row r="980766" spans="6:6" x14ac:dyDescent="0.25">
      <c r="F980766" s="195"/>
    </row>
    <row r="980767" spans="6:6" x14ac:dyDescent="0.25">
      <c r="F980767" s="195"/>
    </row>
    <row r="980768" spans="6:6" x14ac:dyDescent="0.25">
      <c r="F980768" s="195"/>
    </row>
    <row r="980769" spans="6:6" x14ac:dyDescent="0.25">
      <c r="F980769" s="195"/>
    </row>
    <row r="980770" spans="6:6" x14ac:dyDescent="0.25">
      <c r="F980770" s="195"/>
    </row>
    <row r="980771" spans="6:6" x14ac:dyDescent="0.25">
      <c r="F980771" s="195"/>
    </row>
    <row r="980772" spans="6:6" x14ac:dyDescent="0.25">
      <c r="F980772" s="195"/>
    </row>
    <row r="980773" spans="6:6" x14ac:dyDescent="0.25">
      <c r="F980773" s="195"/>
    </row>
    <row r="980774" spans="6:6" x14ac:dyDescent="0.25">
      <c r="F980774" s="195"/>
    </row>
    <row r="980775" spans="6:6" x14ac:dyDescent="0.25">
      <c r="F980775" s="195"/>
    </row>
    <row r="980776" spans="6:6" x14ac:dyDescent="0.25">
      <c r="F980776" s="195"/>
    </row>
    <row r="980777" spans="6:6" x14ac:dyDescent="0.25">
      <c r="F980777" s="195"/>
    </row>
    <row r="980778" spans="6:6" x14ac:dyDescent="0.25">
      <c r="F980778" s="195"/>
    </row>
    <row r="980779" spans="6:6" x14ac:dyDescent="0.25">
      <c r="F980779" s="195"/>
    </row>
    <row r="980780" spans="6:6" x14ac:dyDescent="0.25">
      <c r="F980780" s="195"/>
    </row>
    <row r="980781" spans="6:6" x14ac:dyDescent="0.25">
      <c r="F980781" s="195"/>
    </row>
    <row r="980782" spans="6:6" x14ac:dyDescent="0.25">
      <c r="F980782" s="195"/>
    </row>
    <row r="980783" spans="6:6" x14ac:dyDescent="0.25">
      <c r="F980783" s="195"/>
    </row>
    <row r="980784" spans="6:6" x14ac:dyDescent="0.25">
      <c r="F980784" s="195"/>
    </row>
    <row r="980785" spans="6:6" x14ac:dyDescent="0.25">
      <c r="F980785" s="195"/>
    </row>
    <row r="980786" spans="6:6" x14ac:dyDescent="0.25">
      <c r="F980786" s="195"/>
    </row>
    <row r="980787" spans="6:6" x14ac:dyDescent="0.25">
      <c r="F980787" s="195"/>
    </row>
    <row r="980788" spans="6:6" x14ac:dyDescent="0.25">
      <c r="F980788" s="195"/>
    </row>
    <row r="980789" spans="6:6" x14ac:dyDescent="0.25">
      <c r="F980789" s="195"/>
    </row>
    <row r="980790" spans="6:6" x14ac:dyDescent="0.25">
      <c r="F980790" s="195"/>
    </row>
    <row r="980791" spans="6:6" x14ac:dyDescent="0.25">
      <c r="F980791" s="195"/>
    </row>
    <row r="980792" spans="6:6" x14ac:dyDescent="0.25">
      <c r="F980792" s="195"/>
    </row>
    <row r="980793" spans="6:6" x14ac:dyDescent="0.25">
      <c r="F980793" s="195"/>
    </row>
    <row r="980794" spans="6:6" x14ac:dyDescent="0.25">
      <c r="F980794" s="195"/>
    </row>
    <row r="980795" spans="6:6" x14ac:dyDescent="0.25">
      <c r="F980795" s="195"/>
    </row>
    <row r="980796" spans="6:6" x14ac:dyDescent="0.25">
      <c r="F980796" s="195"/>
    </row>
    <row r="980797" spans="6:6" x14ac:dyDescent="0.25">
      <c r="F980797" s="195"/>
    </row>
    <row r="980798" spans="6:6" x14ac:dyDescent="0.25">
      <c r="F980798" s="195"/>
    </row>
    <row r="980799" spans="6:6" x14ac:dyDescent="0.25">
      <c r="F980799" s="195"/>
    </row>
    <row r="980800" spans="6:6" x14ac:dyDescent="0.25">
      <c r="F980800" s="195"/>
    </row>
    <row r="980801" spans="6:6" x14ac:dyDescent="0.25">
      <c r="F980801" s="195"/>
    </row>
    <row r="980802" spans="6:6" x14ac:dyDescent="0.25">
      <c r="F980802" s="195"/>
    </row>
    <row r="980803" spans="6:6" x14ac:dyDescent="0.25">
      <c r="F980803" s="195"/>
    </row>
    <row r="980804" spans="6:6" x14ac:dyDescent="0.25">
      <c r="F980804" s="195"/>
    </row>
    <row r="980805" spans="6:6" x14ac:dyDescent="0.25">
      <c r="F980805" s="195"/>
    </row>
    <row r="980806" spans="6:6" x14ac:dyDescent="0.25">
      <c r="F980806" s="195"/>
    </row>
    <row r="980807" spans="6:6" x14ac:dyDescent="0.25">
      <c r="F980807" s="195"/>
    </row>
    <row r="980808" spans="6:6" x14ac:dyDescent="0.25">
      <c r="F980808" s="195"/>
    </row>
    <row r="980809" spans="6:6" x14ac:dyDescent="0.25">
      <c r="F980809" s="195"/>
    </row>
    <row r="980810" spans="6:6" x14ac:dyDescent="0.25">
      <c r="F980810" s="195"/>
    </row>
    <row r="980811" spans="6:6" x14ac:dyDescent="0.25">
      <c r="F980811" s="195"/>
    </row>
    <row r="980812" spans="6:6" x14ac:dyDescent="0.25">
      <c r="F980812" s="195"/>
    </row>
    <row r="980813" spans="6:6" x14ac:dyDescent="0.25">
      <c r="F980813" s="195"/>
    </row>
    <row r="980814" spans="6:6" x14ac:dyDescent="0.25">
      <c r="F980814" s="195"/>
    </row>
    <row r="980815" spans="6:6" x14ac:dyDescent="0.25">
      <c r="F980815" s="195"/>
    </row>
    <row r="980816" spans="6:6" x14ac:dyDescent="0.25">
      <c r="F980816" s="195"/>
    </row>
    <row r="980817" spans="6:6" x14ac:dyDescent="0.25">
      <c r="F980817" s="195"/>
    </row>
    <row r="980818" spans="6:6" x14ac:dyDescent="0.25">
      <c r="F980818" s="195"/>
    </row>
    <row r="980819" spans="6:6" x14ac:dyDescent="0.25">
      <c r="F980819" s="195"/>
    </row>
    <row r="980820" spans="6:6" x14ac:dyDescent="0.25">
      <c r="F980820" s="195"/>
    </row>
    <row r="980821" spans="6:6" x14ac:dyDescent="0.25">
      <c r="F980821" s="195"/>
    </row>
    <row r="980822" spans="6:6" x14ac:dyDescent="0.25">
      <c r="F980822" s="195"/>
    </row>
    <row r="980823" spans="6:6" x14ac:dyDescent="0.25">
      <c r="F980823" s="195"/>
    </row>
    <row r="980824" spans="6:6" x14ac:dyDescent="0.25">
      <c r="F980824" s="195"/>
    </row>
    <row r="980825" spans="6:6" x14ac:dyDescent="0.25">
      <c r="F980825" s="195"/>
    </row>
    <row r="980826" spans="6:6" x14ac:dyDescent="0.25">
      <c r="F980826" s="195"/>
    </row>
    <row r="980827" spans="6:6" x14ac:dyDescent="0.25">
      <c r="F980827" s="195"/>
    </row>
    <row r="980828" spans="6:6" x14ac:dyDescent="0.25">
      <c r="F980828" s="195"/>
    </row>
    <row r="980829" spans="6:6" x14ac:dyDescent="0.25">
      <c r="F980829" s="195"/>
    </row>
    <row r="980830" spans="6:6" x14ac:dyDescent="0.25">
      <c r="F980830" s="195"/>
    </row>
    <row r="980831" spans="6:6" x14ac:dyDescent="0.25">
      <c r="F980831" s="195"/>
    </row>
    <row r="980832" spans="6:6" x14ac:dyDescent="0.25">
      <c r="F980832" s="195"/>
    </row>
    <row r="980833" spans="6:6" x14ac:dyDescent="0.25">
      <c r="F980833" s="195"/>
    </row>
    <row r="980834" spans="6:6" x14ac:dyDescent="0.25">
      <c r="F980834" s="195"/>
    </row>
    <row r="980835" spans="6:6" x14ac:dyDescent="0.25">
      <c r="F980835" s="195"/>
    </row>
    <row r="980836" spans="6:6" x14ac:dyDescent="0.25">
      <c r="F980836" s="195"/>
    </row>
    <row r="980837" spans="6:6" x14ac:dyDescent="0.25">
      <c r="F980837" s="195"/>
    </row>
    <row r="980838" spans="6:6" x14ac:dyDescent="0.25">
      <c r="F980838" s="195"/>
    </row>
    <row r="980839" spans="6:6" x14ac:dyDescent="0.25">
      <c r="F980839" s="195"/>
    </row>
    <row r="980840" spans="6:6" x14ac:dyDescent="0.25">
      <c r="F980840" s="195"/>
    </row>
    <row r="980841" spans="6:6" x14ac:dyDescent="0.25">
      <c r="F980841" s="195"/>
    </row>
    <row r="980842" spans="6:6" x14ac:dyDescent="0.25">
      <c r="F980842" s="195"/>
    </row>
    <row r="980843" spans="6:6" x14ac:dyDescent="0.25">
      <c r="F980843" s="195"/>
    </row>
    <row r="980844" spans="6:6" x14ac:dyDescent="0.25">
      <c r="F980844" s="195"/>
    </row>
    <row r="980845" spans="6:6" x14ac:dyDescent="0.25">
      <c r="F980845" s="195"/>
    </row>
    <row r="980846" spans="6:6" x14ac:dyDescent="0.25">
      <c r="F980846" s="195"/>
    </row>
    <row r="980847" spans="6:6" x14ac:dyDescent="0.25">
      <c r="F980847" s="195"/>
    </row>
    <row r="980848" spans="6:6" x14ac:dyDescent="0.25">
      <c r="F980848" s="195"/>
    </row>
    <row r="980849" spans="6:6" x14ac:dyDescent="0.25">
      <c r="F980849" s="195"/>
    </row>
    <row r="980850" spans="6:6" x14ac:dyDescent="0.25">
      <c r="F980850" s="195"/>
    </row>
    <row r="980851" spans="6:6" x14ac:dyDescent="0.25">
      <c r="F980851" s="195"/>
    </row>
    <row r="980852" spans="6:6" x14ac:dyDescent="0.25">
      <c r="F980852" s="195"/>
    </row>
    <row r="980853" spans="6:6" x14ac:dyDescent="0.25">
      <c r="F980853" s="195"/>
    </row>
    <row r="980854" spans="6:6" x14ac:dyDescent="0.25">
      <c r="F980854" s="195"/>
    </row>
    <row r="980855" spans="6:6" x14ac:dyDescent="0.25">
      <c r="F980855" s="195"/>
    </row>
    <row r="980856" spans="6:6" x14ac:dyDescent="0.25">
      <c r="F980856" s="195"/>
    </row>
    <row r="980857" spans="6:6" x14ac:dyDescent="0.25">
      <c r="F980857" s="195"/>
    </row>
    <row r="980858" spans="6:6" x14ac:dyDescent="0.25">
      <c r="F980858" s="195"/>
    </row>
    <row r="980859" spans="6:6" x14ac:dyDescent="0.25">
      <c r="F980859" s="195"/>
    </row>
    <row r="980860" spans="6:6" x14ac:dyDescent="0.25">
      <c r="F980860" s="195"/>
    </row>
    <row r="980861" spans="6:6" x14ac:dyDescent="0.25">
      <c r="F980861" s="195"/>
    </row>
    <row r="980862" spans="6:6" x14ac:dyDescent="0.25">
      <c r="F980862" s="195"/>
    </row>
    <row r="980863" spans="6:6" x14ac:dyDescent="0.25">
      <c r="F980863" s="195"/>
    </row>
    <row r="980864" spans="6:6" x14ac:dyDescent="0.25">
      <c r="F980864" s="195"/>
    </row>
    <row r="980865" spans="6:6" x14ac:dyDescent="0.25">
      <c r="F980865" s="195"/>
    </row>
    <row r="980866" spans="6:6" x14ac:dyDescent="0.25">
      <c r="F980866" s="195"/>
    </row>
    <row r="980867" spans="6:6" x14ac:dyDescent="0.25">
      <c r="F980867" s="195"/>
    </row>
    <row r="980868" spans="6:6" x14ac:dyDescent="0.25">
      <c r="F980868" s="195"/>
    </row>
    <row r="980869" spans="6:6" x14ac:dyDescent="0.25">
      <c r="F980869" s="195"/>
    </row>
    <row r="980870" spans="6:6" x14ac:dyDescent="0.25">
      <c r="F980870" s="195"/>
    </row>
    <row r="980871" spans="6:6" x14ac:dyDescent="0.25">
      <c r="F980871" s="195"/>
    </row>
    <row r="980872" spans="6:6" x14ac:dyDescent="0.25">
      <c r="F980872" s="195"/>
    </row>
    <row r="980873" spans="6:6" x14ac:dyDescent="0.25">
      <c r="F980873" s="195"/>
    </row>
    <row r="980874" spans="6:6" x14ac:dyDescent="0.25">
      <c r="F980874" s="195"/>
    </row>
    <row r="980875" spans="6:6" x14ac:dyDescent="0.25">
      <c r="F980875" s="195"/>
    </row>
    <row r="980876" spans="6:6" x14ac:dyDescent="0.25">
      <c r="F980876" s="195"/>
    </row>
    <row r="980877" spans="6:6" x14ac:dyDescent="0.25">
      <c r="F980877" s="195"/>
    </row>
    <row r="980878" spans="6:6" x14ac:dyDescent="0.25">
      <c r="F980878" s="195"/>
    </row>
    <row r="980879" spans="6:6" x14ac:dyDescent="0.25">
      <c r="F980879" s="195"/>
    </row>
    <row r="980880" spans="6:6" x14ac:dyDescent="0.25">
      <c r="F980880" s="195"/>
    </row>
    <row r="980881" spans="6:6" x14ac:dyDescent="0.25">
      <c r="F980881" s="195"/>
    </row>
    <row r="980882" spans="6:6" x14ac:dyDescent="0.25">
      <c r="F980882" s="195"/>
    </row>
    <row r="980883" spans="6:6" x14ac:dyDescent="0.25">
      <c r="F980883" s="195"/>
    </row>
    <row r="980884" spans="6:6" x14ac:dyDescent="0.25">
      <c r="F980884" s="195"/>
    </row>
    <row r="980885" spans="6:6" x14ac:dyDescent="0.25">
      <c r="F980885" s="195"/>
    </row>
    <row r="980886" spans="6:6" x14ac:dyDescent="0.25">
      <c r="F980886" s="195"/>
    </row>
    <row r="980887" spans="6:6" x14ac:dyDescent="0.25">
      <c r="F980887" s="195"/>
    </row>
    <row r="980888" spans="6:6" x14ac:dyDescent="0.25">
      <c r="F980888" s="195"/>
    </row>
    <row r="980889" spans="6:6" x14ac:dyDescent="0.25">
      <c r="F980889" s="195"/>
    </row>
    <row r="980890" spans="6:6" x14ac:dyDescent="0.25">
      <c r="F980890" s="195"/>
    </row>
    <row r="980891" spans="6:6" x14ac:dyDescent="0.25">
      <c r="F980891" s="195"/>
    </row>
    <row r="980892" spans="6:6" x14ac:dyDescent="0.25">
      <c r="F980892" s="195"/>
    </row>
    <row r="980893" spans="6:6" x14ac:dyDescent="0.25">
      <c r="F980893" s="195"/>
    </row>
    <row r="980894" spans="6:6" x14ac:dyDescent="0.25">
      <c r="F980894" s="195"/>
    </row>
    <row r="980895" spans="6:6" x14ac:dyDescent="0.25">
      <c r="F980895" s="195"/>
    </row>
    <row r="980896" spans="6:6" x14ac:dyDescent="0.25">
      <c r="F980896" s="195"/>
    </row>
    <row r="980897" spans="6:6" x14ac:dyDescent="0.25">
      <c r="F980897" s="195"/>
    </row>
    <row r="980898" spans="6:6" x14ac:dyDescent="0.25">
      <c r="F980898" s="195"/>
    </row>
    <row r="980899" spans="6:6" x14ac:dyDescent="0.25">
      <c r="F980899" s="195"/>
    </row>
    <row r="980900" spans="6:6" x14ac:dyDescent="0.25">
      <c r="F980900" s="195"/>
    </row>
    <row r="980901" spans="6:6" x14ac:dyDescent="0.25">
      <c r="F980901" s="195"/>
    </row>
    <row r="980902" spans="6:6" x14ac:dyDescent="0.25">
      <c r="F980902" s="195"/>
    </row>
    <row r="980903" spans="6:6" x14ac:dyDescent="0.25">
      <c r="F980903" s="195"/>
    </row>
    <row r="980904" spans="6:6" x14ac:dyDescent="0.25">
      <c r="F980904" s="195"/>
    </row>
    <row r="980905" spans="6:6" x14ac:dyDescent="0.25">
      <c r="F980905" s="195"/>
    </row>
    <row r="980906" spans="6:6" x14ac:dyDescent="0.25">
      <c r="F980906" s="195"/>
    </row>
    <row r="980907" spans="6:6" x14ac:dyDescent="0.25">
      <c r="F980907" s="195"/>
    </row>
    <row r="980908" spans="6:6" x14ac:dyDescent="0.25">
      <c r="F980908" s="195"/>
    </row>
    <row r="980909" spans="6:6" x14ac:dyDescent="0.25">
      <c r="F980909" s="195"/>
    </row>
    <row r="980910" spans="6:6" x14ac:dyDescent="0.25">
      <c r="F980910" s="195"/>
    </row>
    <row r="980911" spans="6:6" x14ac:dyDescent="0.25">
      <c r="F980911" s="195"/>
    </row>
    <row r="980912" spans="6:6" x14ac:dyDescent="0.25">
      <c r="F980912" s="195"/>
    </row>
    <row r="980913" spans="6:6" x14ac:dyDescent="0.25">
      <c r="F980913" s="195"/>
    </row>
    <row r="980914" spans="6:6" x14ac:dyDescent="0.25">
      <c r="F980914" s="195"/>
    </row>
    <row r="980915" spans="6:6" x14ac:dyDescent="0.25">
      <c r="F980915" s="195"/>
    </row>
    <row r="980916" spans="6:6" x14ac:dyDescent="0.25">
      <c r="F980916" s="195"/>
    </row>
    <row r="980917" spans="6:6" x14ac:dyDescent="0.25">
      <c r="F980917" s="195"/>
    </row>
    <row r="980918" spans="6:6" x14ac:dyDescent="0.25">
      <c r="F980918" s="195"/>
    </row>
    <row r="980919" spans="6:6" x14ac:dyDescent="0.25">
      <c r="F980919" s="195"/>
    </row>
    <row r="980920" spans="6:6" x14ac:dyDescent="0.25">
      <c r="F980920" s="195"/>
    </row>
    <row r="980921" spans="6:6" x14ac:dyDescent="0.25">
      <c r="F980921" s="195"/>
    </row>
    <row r="980922" spans="6:6" x14ac:dyDescent="0.25">
      <c r="F980922" s="195"/>
    </row>
    <row r="980923" spans="6:6" x14ac:dyDescent="0.25">
      <c r="F980923" s="195"/>
    </row>
    <row r="980924" spans="6:6" x14ac:dyDescent="0.25">
      <c r="F980924" s="195"/>
    </row>
    <row r="980925" spans="6:6" x14ac:dyDescent="0.25">
      <c r="F980925" s="195"/>
    </row>
    <row r="980926" spans="6:6" x14ac:dyDescent="0.25">
      <c r="F980926" s="195"/>
    </row>
    <row r="980927" spans="6:6" x14ac:dyDescent="0.25">
      <c r="F980927" s="195"/>
    </row>
    <row r="980928" spans="6:6" x14ac:dyDescent="0.25">
      <c r="F980928" s="195"/>
    </row>
    <row r="980929" spans="6:6" x14ac:dyDescent="0.25">
      <c r="F980929" s="195"/>
    </row>
    <row r="980930" spans="6:6" x14ac:dyDescent="0.25">
      <c r="F980930" s="195"/>
    </row>
    <row r="980931" spans="6:6" x14ac:dyDescent="0.25">
      <c r="F980931" s="195"/>
    </row>
    <row r="980932" spans="6:6" x14ac:dyDescent="0.25">
      <c r="F980932" s="195"/>
    </row>
    <row r="980933" spans="6:6" x14ac:dyDescent="0.25">
      <c r="F980933" s="195"/>
    </row>
    <row r="980934" spans="6:6" x14ac:dyDescent="0.25">
      <c r="F980934" s="195"/>
    </row>
    <row r="980935" spans="6:6" x14ac:dyDescent="0.25">
      <c r="F980935" s="195"/>
    </row>
    <row r="980936" spans="6:6" x14ac:dyDescent="0.25">
      <c r="F980936" s="195"/>
    </row>
    <row r="980937" spans="6:6" x14ac:dyDescent="0.25">
      <c r="F980937" s="195"/>
    </row>
    <row r="980938" spans="6:6" x14ac:dyDescent="0.25">
      <c r="F980938" s="195"/>
    </row>
    <row r="980939" spans="6:6" x14ac:dyDescent="0.25">
      <c r="F980939" s="195"/>
    </row>
    <row r="980940" spans="6:6" x14ac:dyDescent="0.25">
      <c r="F980940" s="195"/>
    </row>
    <row r="980941" spans="6:6" x14ac:dyDescent="0.25">
      <c r="F980941" s="195"/>
    </row>
    <row r="980942" spans="6:6" x14ac:dyDescent="0.25">
      <c r="F980942" s="195"/>
    </row>
    <row r="980943" spans="6:6" x14ac:dyDescent="0.25">
      <c r="F980943" s="195"/>
    </row>
    <row r="980944" spans="6:6" x14ac:dyDescent="0.25">
      <c r="F980944" s="195"/>
    </row>
    <row r="980945" spans="6:6" x14ac:dyDescent="0.25">
      <c r="F980945" s="195"/>
    </row>
    <row r="980946" spans="6:6" x14ac:dyDescent="0.25">
      <c r="F980946" s="195"/>
    </row>
    <row r="980947" spans="6:6" x14ac:dyDescent="0.25">
      <c r="F980947" s="195"/>
    </row>
    <row r="980948" spans="6:6" x14ac:dyDescent="0.25">
      <c r="F980948" s="195"/>
    </row>
    <row r="980949" spans="6:6" x14ac:dyDescent="0.25">
      <c r="F980949" s="195"/>
    </row>
    <row r="980950" spans="6:6" x14ac:dyDescent="0.25">
      <c r="F980950" s="195"/>
    </row>
    <row r="980951" spans="6:6" x14ac:dyDescent="0.25">
      <c r="F980951" s="195"/>
    </row>
    <row r="980952" spans="6:6" x14ac:dyDescent="0.25">
      <c r="F980952" s="195"/>
    </row>
    <row r="980953" spans="6:6" x14ac:dyDescent="0.25">
      <c r="F980953" s="195"/>
    </row>
    <row r="980954" spans="6:6" x14ac:dyDescent="0.25">
      <c r="F980954" s="195"/>
    </row>
    <row r="980955" spans="6:6" x14ac:dyDescent="0.25">
      <c r="F980955" s="195"/>
    </row>
    <row r="980956" spans="6:6" x14ac:dyDescent="0.25">
      <c r="F980956" s="195"/>
    </row>
    <row r="980957" spans="6:6" x14ac:dyDescent="0.25">
      <c r="F980957" s="195"/>
    </row>
    <row r="980958" spans="6:6" x14ac:dyDescent="0.25">
      <c r="F980958" s="195"/>
    </row>
    <row r="980959" spans="6:6" x14ac:dyDescent="0.25">
      <c r="F980959" s="195"/>
    </row>
    <row r="980960" spans="6:6" x14ac:dyDescent="0.25">
      <c r="F980960" s="195"/>
    </row>
    <row r="980961" spans="6:6" x14ac:dyDescent="0.25">
      <c r="F980961" s="195"/>
    </row>
    <row r="980962" spans="6:6" x14ac:dyDescent="0.25">
      <c r="F980962" s="195"/>
    </row>
    <row r="980963" spans="6:6" x14ac:dyDescent="0.25">
      <c r="F980963" s="195"/>
    </row>
    <row r="980964" spans="6:6" x14ac:dyDescent="0.25">
      <c r="F980964" s="195"/>
    </row>
    <row r="980965" spans="6:6" x14ac:dyDescent="0.25">
      <c r="F980965" s="195"/>
    </row>
    <row r="980966" spans="6:6" x14ac:dyDescent="0.25">
      <c r="F980966" s="195"/>
    </row>
    <row r="980967" spans="6:6" x14ac:dyDescent="0.25">
      <c r="F980967" s="195"/>
    </row>
    <row r="980968" spans="6:6" x14ac:dyDescent="0.25">
      <c r="F980968" s="195"/>
    </row>
    <row r="980969" spans="6:6" x14ac:dyDescent="0.25">
      <c r="F980969" s="195"/>
    </row>
    <row r="980970" spans="6:6" x14ac:dyDescent="0.25">
      <c r="F980970" s="195"/>
    </row>
    <row r="980971" spans="6:6" x14ac:dyDescent="0.25">
      <c r="F980971" s="195"/>
    </row>
    <row r="980972" spans="6:6" x14ac:dyDescent="0.25">
      <c r="F980972" s="195"/>
    </row>
    <row r="980973" spans="6:6" x14ac:dyDescent="0.25">
      <c r="F980973" s="195"/>
    </row>
    <row r="980974" spans="6:6" x14ac:dyDescent="0.25">
      <c r="F980974" s="195"/>
    </row>
    <row r="980975" spans="6:6" x14ac:dyDescent="0.25">
      <c r="F980975" s="195"/>
    </row>
    <row r="980976" spans="6:6" x14ac:dyDescent="0.25">
      <c r="F980976" s="195"/>
    </row>
    <row r="980977" spans="6:6" x14ac:dyDescent="0.25">
      <c r="F980977" s="195"/>
    </row>
    <row r="980978" spans="6:6" x14ac:dyDescent="0.25">
      <c r="F980978" s="195"/>
    </row>
    <row r="980979" spans="6:6" x14ac:dyDescent="0.25">
      <c r="F980979" s="195"/>
    </row>
    <row r="980980" spans="6:6" x14ac:dyDescent="0.25">
      <c r="F980980" s="195"/>
    </row>
    <row r="980981" spans="6:6" x14ac:dyDescent="0.25">
      <c r="F980981" s="195"/>
    </row>
    <row r="980982" spans="6:6" x14ac:dyDescent="0.25">
      <c r="F980982" s="195"/>
    </row>
    <row r="980983" spans="6:6" x14ac:dyDescent="0.25">
      <c r="F980983" s="195"/>
    </row>
    <row r="980984" spans="6:6" x14ac:dyDescent="0.25">
      <c r="F980984" s="195"/>
    </row>
    <row r="980985" spans="6:6" x14ac:dyDescent="0.25">
      <c r="F980985" s="195"/>
    </row>
    <row r="980986" spans="6:6" x14ac:dyDescent="0.25">
      <c r="F980986" s="195"/>
    </row>
    <row r="980987" spans="6:6" x14ac:dyDescent="0.25">
      <c r="F980987" s="195"/>
    </row>
    <row r="980988" spans="6:6" x14ac:dyDescent="0.25">
      <c r="F980988" s="195"/>
    </row>
    <row r="980989" spans="6:6" x14ac:dyDescent="0.25">
      <c r="F980989" s="195"/>
    </row>
    <row r="980990" spans="6:6" x14ac:dyDescent="0.25">
      <c r="F980990" s="195"/>
    </row>
    <row r="980991" spans="6:6" x14ac:dyDescent="0.25">
      <c r="F980991" s="195"/>
    </row>
    <row r="980992" spans="6:6" x14ac:dyDescent="0.25">
      <c r="F980992" s="195"/>
    </row>
    <row r="980993" spans="6:6" x14ac:dyDescent="0.25">
      <c r="F980993" s="195"/>
    </row>
    <row r="980994" spans="6:6" x14ac:dyDescent="0.25">
      <c r="F980994" s="195"/>
    </row>
    <row r="980995" spans="6:6" x14ac:dyDescent="0.25">
      <c r="F980995" s="195"/>
    </row>
    <row r="980996" spans="6:6" x14ac:dyDescent="0.25">
      <c r="F980996" s="195"/>
    </row>
    <row r="980997" spans="6:6" x14ac:dyDescent="0.25">
      <c r="F980997" s="195"/>
    </row>
    <row r="980998" spans="6:6" x14ac:dyDescent="0.25">
      <c r="F980998" s="195"/>
    </row>
    <row r="980999" spans="6:6" x14ac:dyDescent="0.25">
      <c r="F980999" s="195"/>
    </row>
    <row r="981000" spans="6:6" x14ac:dyDescent="0.25">
      <c r="F981000" s="195"/>
    </row>
    <row r="981001" spans="6:6" x14ac:dyDescent="0.25">
      <c r="F981001" s="195"/>
    </row>
    <row r="981002" spans="6:6" x14ac:dyDescent="0.25">
      <c r="F981002" s="195"/>
    </row>
    <row r="981003" spans="6:6" x14ac:dyDescent="0.25">
      <c r="F981003" s="195"/>
    </row>
    <row r="981004" spans="6:6" x14ac:dyDescent="0.25">
      <c r="F981004" s="195"/>
    </row>
    <row r="981005" spans="6:6" x14ac:dyDescent="0.25">
      <c r="F981005" s="195"/>
    </row>
    <row r="981006" spans="6:6" x14ac:dyDescent="0.25">
      <c r="F981006" s="195"/>
    </row>
    <row r="981007" spans="6:6" x14ac:dyDescent="0.25">
      <c r="F981007" s="195"/>
    </row>
    <row r="981008" spans="6:6" x14ac:dyDescent="0.25">
      <c r="F981008" s="195"/>
    </row>
    <row r="981009" spans="6:6" x14ac:dyDescent="0.25">
      <c r="F981009" s="195"/>
    </row>
    <row r="981010" spans="6:6" x14ac:dyDescent="0.25">
      <c r="F981010" s="195"/>
    </row>
    <row r="981011" spans="6:6" x14ac:dyDescent="0.25">
      <c r="F981011" s="195"/>
    </row>
    <row r="981012" spans="6:6" x14ac:dyDescent="0.25">
      <c r="F981012" s="195"/>
    </row>
    <row r="981013" spans="6:6" x14ac:dyDescent="0.25">
      <c r="F981013" s="195"/>
    </row>
    <row r="981014" spans="6:6" x14ac:dyDescent="0.25">
      <c r="F981014" s="195"/>
    </row>
    <row r="981015" spans="6:6" x14ac:dyDescent="0.25">
      <c r="F981015" s="195"/>
    </row>
    <row r="981016" spans="6:6" x14ac:dyDescent="0.25">
      <c r="F981016" s="195"/>
    </row>
    <row r="981017" spans="6:6" x14ac:dyDescent="0.25">
      <c r="F981017" s="195"/>
    </row>
    <row r="981018" spans="6:6" x14ac:dyDescent="0.25">
      <c r="F981018" s="195"/>
    </row>
    <row r="981019" spans="6:6" x14ac:dyDescent="0.25">
      <c r="F981019" s="195"/>
    </row>
    <row r="981020" spans="6:6" x14ac:dyDescent="0.25">
      <c r="F981020" s="195"/>
    </row>
    <row r="981021" spans="6:6" x14ac:dyDescent="0.25">
      <c r="F981021" s="195"/>
    </row>
    <row r="981022" spans="6:6" x14ac:dyDescent="0.25">
      <c r="F981022" s="195"/>
    </row>
    <row r="981023" spans="6:6" x14ac:dyDescent="0.25">
      <c r="F981023" s="195"/>
    </row>
    <row r="981024" spans="6:6" x14ac:dyDescent="0.25">
      <c r="F981024" s="195"/>
    </row>
    <row r="981025" spans="6:6" x14ac:dyDescent="0.25">
      <c r="F981025" s="195"/>
    </row>
    <row r="981026" spans="6:6" x14ac:dyDescent="0.25">
      <c r="F981026" s="195"/>
    </row>
    <row r="981027" spans="6:6" x14ac:dyDescent="0.25">
      <c r="F981027" s="195"/>
    </row>
    <row r="981028" spans="6:6" x14ac:dyDescent="0.25">
      <c r="F981028" s="195"/>
    </row>
    <row r="981029" spans="6:6" x14ac:dyDescent="0.25">
      <c r="F981029" s="195"/>
    </row>
    <row r="981030" spans="6:6" x14ac:dyDescent="0.25">
      <c r="F981030" s="195"/>
    </row>
    <row r="981031" spans="6:6" x14ac:dyDescent="0.25">
      <c r="F981031" s="195"/>
    </row>
    <row r="981032" spans="6:6" x14ac:dyDescent="0.25">
      <c r="F981032" s="195"/>
    </row>
    <row r="981033" spans="6:6" x14ac:dyDescent="0.25">
      <c r="F981033" s="195"/>
    </row>
    <row r="981034" spans="6:6" x14ac:dyDescent="0.25">
      <c r="F981034" s="195"/>
    </row>
    <row r="981035" spans="6:6" x14ac:dyDescent="0.25">
      <c r="F981035" s="195"/>
    </row>
    <row r="981036" spans="6:6" x14ac:dyDescent="0.25">
      <c r="F981036" s="195"/>
    </row>
    <row r="981037" spans="6:6" x14ac:dyDescent="0.25">
      <c r="F981037" s="195"/>
    </row>
    <row r="981038" spans="6:6" x14ac:dyDescent="0.25">
      <c r="F981038" s="195"/>
    </row>
    <row r="981039" spans="6:6" x14ac:dyDescent="0.25">
      <c r="F981039" s="195"/>
    </row>
    <row r="981040" spans="6:6" x14ac:dyDescent="0.25">
      <c r="F981040" s="195"/>
    </row>
    <row r="981041" spans="6:6" x14ac:dyDescent="0.25">
      <c r="F981041" s="195"/>
    </row>
    <row r="981042" spans="6:6" x14ac:dyDescent="0.25">
      <c r="F981042" s="195"/>
    </row>
    <row r="981043" spans="6:6" x14ac:dyDescent="0.25">
      <c r="F981043" s="195"/>
    </row>
    <row r="981044" spans="6:6" x14ac:dyDescent="0.25">
      <c r="F981044" s="195"/>
    </row>
    <row r="981045" spans="6:6" x14ac:dyDescent="0.25">
      <c r="F981045" s="195"/>
    </row>
    <row r="981046" spans="6:6" x14ac:dyDescent="0.25">
      <c r="F981046" s="195"/>
    </row>
    <row r="981047" spans="6:6" x14ac:dyDescent="0.25">
      <c r="F981047" s="195"/>
    </row>
    <row r="981048" spans="6:6" x14ac:dyDescent="0.25">
      <c r="F981048" s="195"/>
    </row>
    <row r="981049" spans="6:6" x14ac:dyDescent="0.25">
      <c r="F981049" s="195"/>
    </row>
    <row r="981050" spans="6:6" x14ac:dyDescent="0.25">
      <c r="F981050" s="195"/>
    </row>
    <row r="981051" spans="6:6" x14ac:dyDescent="0.25">
      <c r="F981051" s="195"/>
    </row>
    <row r="981052" spans="6:6" x14ac:dyDescent="0.25">
      <c r="F981052" s="195"/>
    </row>
    <row r="981053" spans="6:6" x14ac:dyDescent="0.25">
      <c r="F981053" s="195"/>
    </row>
    <row r="981054" spans="6:6" x14ac:dyDescent="0.25">
      <c r="F981054" s="195"/>
    </row>
    <row r="981055" spans="6:6" x14ac:dyDescent="0.25">
      <c r="F981055" s="195"/>
    </row>
    <row r="981056" spans="6:6" x14ac:dyDescent="0.25">
      <c r="F981056" s="195"/>
    </row>
    <row r="981057" spans="6:6" x14ac:dyDescent="0.25">
      <c r="F981057" s="195"/>
    </row>
    <row r="981058" spans="6:6" x14ac:dyDescent="0.25">
      <c r="F981058" s="195"/>
    </row>
    <row r="981059" spans="6:6" x14ac:dyDescent="0.25">
      <c r="F981059" s="195"/>
    </row>
    <row r="981060" spans="6:6" x14ac:dyDescent="0.25">
      <c r="F981060" s="195"/>
    </row>
    <row r="981061" spans="6:6" x14ac:dyDescent="0.25">
      <c r="F981061" s="195"/>
    </row>
    <row r="981062" spans="6:6" x14ac:dyDescent="0.25">
      <c r="F981062" s="195"/>
    </row>
    <row r="981063" spans="6:6" x14ac:dyDescent="0.25">
      <c r="F981063" s="195"/>
    </row>
    <row r="981064" spans="6:6" x14ac:dyDescent="0.25">
      <c r="F981064" s="195"/>
    </row>
    <row r="981065" spans="6:6" x14ac:dyDescent="0.25">
      <c r="F981065" s="195"/>
    </row>
    <row r="981066" spans="6:6" x14ac:dyDescent="0.25">
      <c r="F981066" s="195"/>
    </row>
    <row r="981067" spans="6:6" x14ac:dyDescent="0.25">
      <c r="F981067" s="195"/>
    </row>
    <row r="981068" spans="6:6" x14ac:dyDescent="0.25">
      <c r="F981068" s="195"/>
    </row>
    <row r="981069" spans="6:6" x14ac:dyDescent="0.25">
      <c r="F981069" s="195"/>
    </row>
    <row r="981070" spans="6:6" x14ac:dyDescent="0.25">
      <c r="F981070" s="195"/>
    </row>
    <row r="981071" spans="6:6" x14ac:dyDescent="0.25">
      <c r="F981071" s="195"/>
    </row>
    <row r="981072" spans="6:6" x14ac:dyDescent="0.25">
      <c r="F981072" s="195"/>
    </row>
    <row r="981073" spans="6:6" x14ac:dyDescent="0.25">
      <c r="F981073" s="195"/>
    </row>
    <row r="981074" spans="6:6" x14ac:dyDescent="0.25">
      <c r="F981074" s="195"/>
    </row>
    <row r="981075" spans="6:6" x14ac:dyDescent="0.25">
      <c r="F981075" s="195"/>
    </row>
    <row r="981076" spans="6:6" x14ac:dyDescent="0.25">
      <c r="F981076" s="195"/>
    </row>
    <row r="981077" spans="6:6" x14ac:dyDescent="0.25">
      <c r="F981077" s="195"/>
    </row>
    <row r="981078" spans="6:6" x14ac:dyDescent="0.25">
      <c r="F981078" s="195"/>
    </row>
    <row r="981079" spans="6:6" x14ac:dyDescent="0.25">
      <c r="F981079" s="195"/>
    </row>
    <row r="981080" spans="6:6" x14ac:dyDescent="0.25">
      <c r="F981080" s="195"/>
    </row>
    <row r="981081" spans="6:6" x14ac:dyDescent="0.25">
      <c r="F981081" s="195"/>
    </row>
    <row r="981082" spans="6:6" x14ac:dyDescent="0.25">
      <c r="F981082" s="195"/>
    </row>
    <row r="981083" spans="6:6" x14ac:dyDescent="0.25">
      <c r="F981083" s="195"/>
    </row>
    <row r="981084" spans="6:6" x14ac:dyDescent="0.25">
      <c r="F981084" s="195"/>
    </row>
    <row r="981085" spans="6:6" x14ac:dyDescent="0.25">
      <c r="F981085" s="195"/>
    </row>
    <row r="981086" spans="6:6" x14ac:dyDescent="0.25">
      <c r="F981086" s="195"/>
    </row>
    <row r="981087" spans="6:6" x14ac:dyDescent="0.25">
      <c r="F981087" s="195"/>
    </row>
    <row r="981088" spans="6:6" x14ac:dyDescent="0.25">
      <c r="F981088" s="195"/>
    </row>
    <row r="981089" spans="6:6" x14ac:dyDescent="0.25">
      <c r="F981089" s="195"/>
    </row>
    <row r="981090" spans="6:6" x14ac:dyDescent="0.25">
      <c r="F981090" s="195"/>
    </row>
    <row r="981091" spans="6:6" x14ac:dyDescent="0.25">
      <c r="F981091" s="195"/>
    </row>
    <row r="981092" spans="6:6" x14ac:dyDescent="0.25">
      <c r="F981092" s="195"/>
    </row>
    <row r="981093" spans="6:6" x14ac:dyDescent="0.25">
      <c r="F981093" s="195"/>
    </row>
    <row r="981094" spans="6:6" x14ac:dyDescent="0.25">
      <c r="F981094" s="195"/>
    </row>
    <row r="981095" spans="6:6" x14ac:dyDescent="0.25">
      <c r="F981095" s="195"/>
    </row>
    <row r="981096" spans="6:6" x14ac:dyDescent="0.25">
      <c r="F981096" s="195"/>
    </row>
    <row r="981097" spans="6:6" x14ac:dyDescent="0.25">
      <c r="F981097" s="195"/>
    </row>
    <row r="981098" spans="6:6" x14ac:dyDescent="0.25">
      <c r="F981098" s="195"/>
    </row>
    <row r="981099" spans="6:6" x14ac:dyDescent="0.25">
      <c r="F981099" s="195"/>
    </row>
    <row r="981100" spans="6:6" x14ac:dyDescent="0.25">
      <c r="F981100" s="195"/>
    </row>
    <row r="981101" spans="6:6" x14ac:dyDescent="0.25">
      <c r="F981101" s="195"/>
    </row>
    <row r="981102" spans="6:6" x14ac:dyDescent="0.25">
      <c r="F981102" s="195"/>
    </row>
    <row r="981103" spans="6:6" x14ac:dyDescent="0.25">
      <c r="F981103" s="195"/>
    </row>
    <row r="981104" spans="6:6" x14ac:dyDescent="0.25">
      <c r="F981104" s="195"/>
    </row>
    <row r="981105" spans="6:6" x14ac:dyDescent="0.25">
      <c r="F981105" s="195"/>
    </row>
    <row r="981106" spans="6:6" x14ac:dyDescent="0.25">
      <c r="F981106" s="195"/>
    </row>
    <row r="981107" spans="6:6" x14ac:dyDescent="0.25">
      <c r="F981107" s="195"/>
    </row>
    <row r="981108" spans="6:6" x14ac:dyDescent="0.25">
      <c r="F981108" s="195"/>
    </row>
    <row r="981109" spans="6:6" x14ac:dyDescent="0.25">
      <c r="F981109" s="195"/>
    </row>
    <row r="981110" spans="6:6" x14ac:dyDescent="0.25">
      <c r="F981110" s="195"/>
    </row>
    <row r="981111" spans="6:6" x14ac:dyDescent="0.25">
      <c r="F981111" s="195"/>
    </row>
    <row r="981112" spans="6:6" x14ac:dyDescent="0.25">
      <c r="F981112" s="195"/>
    </row>
    <row r="981113" spans="6:6" x14ac:dyDescent="0.25">
      <c r="F981113" s="195"/>
    </row>
    <row r="981114" spans="6:6" x14ac:dyDescent="0.25">
      <c r="F981114" s="195"/>
    </row>
    <row r="981115" spans="6:6" x14ac:dyDescent="0.25">
      <c r="F981115" s="195"/>
    </row>
    <row r="981116" spans="6:6" x14ac:dyDescent="0.25">
      <c r="F981116" s="195"/>
    </row>
    <row r="981117" spans="6:6" x14ac:dyDescent="0.25">
      <c r="F981117" s="195"/>
    </row>
    <row r="981118" spans="6:6" x14ac:dyDescent="0.25">
      <c r="F981118" s="195"/>
    </row>
    <row r="981119" spans="6:6" x14ac:dyDescent="0.25">
      <c r="F981119" s="195"/>
    </row>
    <row r="981120" spans="6:6" x14ac:dyDescent="0.25">
      <c r="F981120" s="195"/>
    </row>
    <row r="981121" spans="6:6" x14ac:dyDescent="0.25">
      <c r="F981121" s="195"/>
    </row>
    <row r="981122" spans="6:6" x14ac:dyDescent="0.25">
      <c r="F981122" s="195"/>
    </row>
    <row r="981123" spans="6:6" x14ac:dyDescent="0.25">
      <c r="F981123" s="195"/>
    </row>
    <row r="981124" spans="6:6" x14ac:dyDescent="0.25">
      <c r="F981124" s="195"/>
    </row>
    <row r="981125" spans="6:6" x14ac:dyDescent="0.25">
      <c r="F981125" s="195"/>
    </row>
    <row r="981126" spans="6:6" x14ac:dyDescent="0.25">
      <c r="F981126" s="195"/>
    </row>
    <row r="981127" spans="6:6" x14ac:dyDescent="0.25">
      <c r="F981127" s="195"/>
    </row>
    <row r="981128" spans="6:6" x14ac:dyDescent="0.25">
      <c r="F981128" s="195"/>
    </row>
    <row r="981129" spans="6:6" x14ac:dyDescent="0.25">
      <c r="F981129" s="195"/>
    </row>
    <row r="981130" spans="6:6" x14ac:dyDescent="0.25">
      <c r="F981130" s="195"/>
    </row>
    <row r="981131" spans="6:6" x14ac:dyDescent="0.25">
      <c r="F981131" s="195"/>
    </row>
    <row r="981132" spans="6:6" x14ac:dyDescent="0.25">
      <c r="F981132" s="195"/>
    </row>
    <row r="981133" spans="6:6" x14ac:dyDescent="0.25">
      <c r="F981133" s="195"/>
    </row>
    <row r="981134" spans="6:6" x14ac:dyDescent="0.25">
      <c r="F981134" s="195"/>
    </row>
    <row r="981135" spans="6:6" x14ac:dyDescent="0.25">
      <c r="F981135" s="195"/>
    </row>
    <row r="981136" spans="6:6" x14ac:dyDescent="0.25">
      <c r="F981136" s="195"/>
    </row>
    <row r="986254" spans="6:6" x14ac:dyDescent="0.25">
      <c r="F986254" s="195"/>
    </row>
    <row r="986255" spans="6:6" x14ac:dyDescent="0.25">
      <c r="F986255" s="195"/>
    </row>
    <row r="986256" spans="6:6" x14ac:dyDescent="0.25">
      <c r="F986256" s="195"/>
    </row>
    <row r="986257" spans="6:6" x14ac:dyDescent="0.25">
      <c r="F986257" s="195"/>
    </row>
    <row r="986258" spans="6:6" x14ac:dyDescent="0.25">
      <c r="F986258" s="195"/>
    </row>
    <row r="986259" spans="6:6" x14ac:dyDescent="0.25">
      <c r="F986259" s="195"/>
    </row>
    <row r="986260" spans="6:6" x14ac:dyDescent="0.25">
      <c r="F986260" s="195"/>
    </row>
    <row r="986261" spans="6:6" x14ac:dyDescent="0.25">
      <c r="F986261" s="195"/>
    </row>
    <row r="986262" spans="6:6" x14ac:dyDescent="0.25">
      <c r="F986262" s="195"/>
    </row>
    <row r="986263" spans="6:6" x14ac:dyDescent="0.25">
      <c r="F986263" s="195"/>
    </row>
    <row r="986264" spans="6:6" x14ac:dyDescent="0.25">
      <c r="F986264" s="195"/>
    </row>
    <row r="986265" spans="6:6" x14ac:dyDescent="0.25">
      <c r="F986265" s="195"/>
    </row>
    <row r="986266" spans="6:6" x14ac:dyDescent="0.25">
      <c r="F986266" s="195"/>
    </row>
    <row r="986267" spans="6:6" x14ac:dyDescent="0.25">
      <c r="F986267" s="195"/>
    </row>
    <row r="986268" spans="6:6" x14ac:dyDescent="0.25">
      <c r="F986268" s="195"/>
    </row>
    <row r="986269" spans="6:6" x14ac:dyDescent="0.25">
      <c r="F986269" s="195"/>
    </row>
    <row r="986270" spans="6:6" x14ac:dyDescent="0.25">
      <c r="F986270" s="195"/>
    </row>
    <row r="986271" spans="6:6" x14ac:dyDescent="0.25">
      <c r="F986271" s="195"/>
    </row>
    <row r="986272" spans="6:6" x14ac:dyDescent="0.25">
      <c r="F986272" s="195"/>
    </row>
    <row r="986273" spans="6:6" x14ac:dyDescent="0.25">
      <c r="F986273" s="195"/>
    </row>
    <row r="986274" spans="6:6" x14ac:dyDescent="0.25">
      <c r="F986274" s="195"/>
    </row>
    <row r="986275" spans="6:6" x14ac:dyDescent="0.25">
      <c r="F986275" s="195"/>
    </row>
    <row r="986276" spans="6:6" x14ac:dyDescent="0.25">
      <c r="F986276" s="195"/>
    </row>
    <row r="986277" spans="6:6" x14ac:dyDescent="0.25">
      <c r="F986277" s="195"/>
    </row>
    <row r="986278" spans="6:6" x14ac:dyDescent="0.25">
      <c r="F986278" s="195"/>
    </row>
    <row r="986279" spans="6:6" x14ac:dyDescent="0.25">
      <c r="F986279" s="195"/>
    </row>
    <row r="986280" spans="6:6" x14ac:dyDescent="0.25">
      <c r="F986280" s="195"/>
    </row>
    <row r="986281" spans="6:6" x14ac:dyDescent="0.25">
      <c r="F986281" s="195"/>
    </row>
    <row r="986282" spans="6:6" x14ac:dyDescent="0.25">
      <c r="F986282" s="195"/>
    </row>
    <row r="986283" spans="6:6" x14ac:dyDescent="0.25">
      <c r="F986283" s="195"/>
    </row>
    <row r="986284" spans="6:6" x14ac:dyDescent="0.25">
      <c r="F986284" s="195"/>
    </row>
    <row r="986285" spans="6:6" x14ac:dyDescent="0.25">
      <c r="F986285" s="195"/>
    </row>
    <row r="986286" spans="6:6" x14ac:dyDescent="0.25">
      <c r="F986286" s="195"/>
    </row>
    <row r="986287" spans="6:6" x14ac:dyDescent="0.25">
      <c r="F986287" s="195"/>
    </row>
    <row r="986288" spans="6:6" x14ac:dyDescent="0.25">
      <c r="F986288" s="195"/>
    </row>
    <row r="986289" spans="6:6" x14ac:dyDescent="0.25">
      <c r="F986289" s="195"/>
    </row>
    <row r="986290" spans="6:6" x14ac:dyDescent="0.25">
      <c r="F986290" s="195"/>
    </row>
    <row r="986291" spans="6:6" x14ac:dyDescent="0.25">
      <c r="F986291" s="195"/>
    </row>
    <row r="986292" spans="6:6" x14ac:dyDescent="0.25">
      <c r="F986292" s="195"/>
    </row>
    <row r="986293" spans="6:6" x14ac:dyDescent="0.25">
      <c r="F986293" s="195"/>
    </row>
    <row r="986294" spans="6:6" x14ac:dyDescent="0.25">
      <c r="F986294" s="195"/>
    </row>
    <row r="986295" spans="6:6" x14ac:dyDescent="0.25">
      <c r="F986295" s="195"/>
    </row>
    <row r="986296" spans="6:6" x14ac:dyDescent="0.25">
      <c r="F986296" s="195"/>
    </row>
    <row r="986297" spans="6:6" x14ac:dyDescent="0.25">
      <c r="F986297" s="195"/>
    </row>
    <row r="986298" spans="6:6" x14ac:dyDescent="0.25">
      <c r="F986298" s="195"/>
    </row>
    <row r="986299" spans="6:6" x14ac:dyDescent="0.25">
      <c r="F986299" s="195"/>
    </row>
    <row r="986300" spans="6:6" x14ac:dyDescent="0.25">
      <c r="F986300" s="195"/>
    </row>
    <row r="986301" spans="6:6" x14ac:dyDescent="0.25">
      <c r="F986301" s="195"/>
    </row>
    <row r="986302" spans="6:6" x14ac:dyDescent="0.25">
      <c r="F986302" s="195"/>
    </row>
    <row r="986303" spans="6:6" x14ac:dyDescent="0.25">
      <c r="F986303" s="195"/>
    </row>
    <row r="986304" spans="6:6" x14ac:dyDescent="0.25">
      <c r="F986304" s="195"/>
    </row>
    <row r="986305" spans="6:6" x14ac:dyDescent="0.25">
      <c r="F986305" s="195"/>
    </row>
    <row r="986306" spans="6:6" x14ac:dyDescent="0.25">
      <c r="F986306" s="195"/>
    </row>
    <row r="986307" spans="6:6" x14ac:dyDescent="0.25">
      <c r="F986307" s="195"/>
    </row>
    <row r="986308" spans="6:6" x14ac:dyDescent="0.25">
      <c r="F986308" s="195"/>
    </row>
    <row r="986309" spans="6:6" x14ac:dyDescent="0.25">
      <c r="F986309" s="195"/>
    </row>
    <row r="986310" spans="6:6" x14ac:dyDescent="0.25">
      <c r="F986310" s="195"/>
    </row>
    <row r="986311" spans="6:6" x14ac:dyDescent="0.25">
      <c r="F986311" s="195"/>
    </row>
    <row r="986312" spans="6:6" x14ac:dyDescent="0.25">
      <c r="F986312" s="195"/>
    </row>
    <row r="986313" spans="6:6" x14ac:dyDescent="0.25">
      <c r="F986313" s="195"/>
    </row>
    <row r="986314" spans="6:6" x14ac:dyDescent="0.25">
      <c r="F986314" s="195"/>
    </row>
    <row r="986315" spans="6:6" x14ac:dyDescent="0.25">
      <c r="F986315" s="195"/>
    </row>
    <row r="986316" spans="6:6" x14ac:dyDescent="0.25">
      <c r="F986316" s="195"/>
    </row>
    <row r="986317" spans="6:6" x14ac:dyDescent="0.25">
      <c r="F986317" s="195"/>
    </row>
    <row r="986318" spans="6:6" x14ac:dyDescent="0.25">
      <c r="F986318" s="195"/>
    </row>
    <row r="986319" spans="6:6" x14ac:dyDescent="0.25">
      <c r="F986319" s="195"/>
    </row>
    <row r="986320" spans="6:6" x14ac:dyDescent="0.25">
      <c r="F986320" s="195"/>
    </row>
    <row r="986321" spans="6:6" x14ac:dyDescent="0.25">
      <c r="F986321" s="195"/>
    </row>
    <row r="986322" spans="6:6" x14ac:dyDescent="0.25">
      <c r="F986322" s="195"/>
    </row>
    <row r="986323" spans="6:6" x14ac:dyDescent="0.25">
      <c r="F986323" s="195"/>
    </row>
    <row r="986324" spans="6:6" x14ac:dyDescent="0.25">
      <c r="F986324" s="195"/>
    </row>
    <row r="986325" spans="6:6" x14ac:dyDescent="0.25">
      <c r="F986325" s="195"/>
    </row>
    <row r="986326" spans="6:6" x14ac:dyDescent="0.25">
      <c r="F986326" s="195"/>
    </row>
    <row r="986327" spans="6:6" x14ac:dyDescent="0.25">
      <c r="F986327" s="195"/>
    </row>
    <row r="986328" spans="6:6" x14ac:dyDescent="0.25">
      <c r="F986328" s="195"/>
    </row>
    <row r="986329" spans="6:6" x14ac:dyDescent="0.25">
      <c r="F986329" s="195"/>
    </row>
    <row r="986330" spans="6:6" x14ac:dyDescent="0.25">
      <c r="F986330" s="195"/>
    </row>
    <row r="986331" spans="6:6" x14ac:dyDescent="0.25">
      <c r="F986331" s="195"/>
    </row>
    <row r="986332" spans="6:6" x14ac:dyDescent="0.25">
      <c r="F986332" s="195"/>
    </row>
    <row r="986333" spans="6:6" x14ac:dyDescent="0.25">
      <c r="F986333" s="195"/>
    </row>
    <row r="986334" spans="6:6" x14ac:dyDescent="0.25">
      <c r="F986334" s="195"/>
    </row>
    <row r="986335" spans="6:6" x14ac:dyDescent="0.25">
      <c r="F986335" s="195"/>
    </row>
    <row r="986336" spans="6:6" x14ac:dyDescent="0.25">
      <c r="F986336" s="195"/>
    </row>
    <row r="986337" spans="6:6" x14ac:dyDescent="0.25">
      <c r="F986337" s="195"/>
    </row>
    <row r="986338" spans="6:6" x14ac:dyDescent="0.25">
      <c r="F986338" s="195"/>
    </row>
    <row r="986339" spans="6:6" x14ac:dyDescent="0.25">
      <c r="F986339" s="195"/>
    </row>
    <row r="986340" spans="6:6" x14ac:dyDescent="0.25">
      <c r="F986340" s="195"/>
    </row>
    <row r="986341" spans="6:6" x14ac:dyDescent="0.25">
      <c r="F986341" s="195"/>
    </row>
    <row r="986342" spans="6:6" x14ac:dyDescent="0.25">
      <c r="F986342" s="195"/>
    </row>
    <row r="986343" spans="6:6" x14ac:dyDescent="0.25">
      <c r="F986343" s="195"/>
    </row>
    <row r="986344" spans="6:6" x14ac:dyDescent="0.25">
      <c r="F986344" s="195"/>
    </row>
    <row r="986345" spans="6:6" x14ac:dyDescent="0.25">
      <c r="F986345" s="195"/>
    </row>
    <row r="986346" spans="6:6" x14ac:dyDescent="0.25">
      <c r="F986346" s="195"/>
    </row>
    <row r="986347" spans="6:6" x14ac:dyDescent="0.25">
      <c r="F986347" s="195"/>
    </row>
    <row r="986348" spans="6:6" x14ac:dyDescent="0.25">
      <c r="F986348" s="195"/>
    </row>
    <row r="986349" spans="6:6" x14ac:dyDescent="0.25">
      <c r="F986349" s="195"/>
    </row>
    <row r="986350" spans="6:6" x14ac:dyDescent="0.25">
      <c r="F986350" s="195"/>
    </row>
    <row r="986351" spans="6:6" x14ac:dyDescent="0.25">
      <c r="F986351" s="195"/>
    </row>
    <row r="986352" spans="6:6" x14ac:dyDescent="0.25">
      <c r="F986352" s="195"/>
    </row>
    <row r="986353" spans="6:6" x14ac:dyDescent="0.25">
      <c r="F986353" s="195"/>
    </row>
    <row r="986354" spans="6:6" x14ac:dyDescent="0.25">
      <c r="F986354" s="195"/>
    </row>
    <row r="986355" spans="6:6" x14ac:dyDescent="0.25">
      <c r="F986355" s="195"/>
    </row>
    <row r="986356" spans="6:6" x14ac:dyDescent="0.25">
      <c r="F986356" s="195"/>
    </row>
    <row r="986357" spans="6:6" x14ac:dyDescent="0.25">
      <c r="F986357" s="195"/>
    </row>
    <row r="986358" spans="6:6" x14ac:dyDescent="0.25">
      <c r="F986358" s="195"/>
    </row>
    <row r="986359" spans="6:6" x14ac:dyDescent="0.25">
      <c r="F986359" s="195"/>
    </row>
    <row r="986360" spans="6:6" x14ac:dyDescent="0.25">
      <c r="F986360" s="195"/>
    </row>
    <row r="986361" spans="6:6" x14ac:dyDescent="0.25">
      <c r="F986361" s="195"/>
    </row>
    <row r="986362" spans="6:6" x14ac:dyDescent="0.25">
      <c r="F986362" s="195"/>
    </row>
    <row r="986363" spans="6:6" x14ac:dyDescent="0.25">
      <c r="F986363" s="195"/>
    </row>
    <row r="986364" spans="6:6" x14ac:dyDescent="0.25">
      <c r="F986364" s="195"/>
    </row>
    <row r="986365" spans="6:6" x14ac:dyDescent="0.25">
      <c r="F986365" s="195"/>
    </row>
    <row r="986366" spans="6:6" x14ac:dyDescent="0.25">
      <c r="F986366" s="195"/>
    </row>
    <row r="986367" spans="6:6" x14ac:dyDescent="0.25">
      <c r="F986367" s="195"/>
    </row>
    <row r="986368" spans="6:6" x14ac:dyDescent="0.25">
      <c r="F986368" s="195"/>
    </row>
    <row r="986369" spans="6:6" x14ac:dyDescent="0.25">
      <c r="F986369" s="195"/>
    </row>
    <row r="986370" spans="6:6" x14ac:dyDescent="0.25">
      <c r="F986370" s="195"/>
    </row>
    <row r="986371" spans="6:6" x14ac:dyDescent="0.25">
      <c r="F986371" s="195"/>
    </row>
    <row r="986372" spans="6:6" x14ac:dyDescent="0.25">
      <c r="F986372" s="195"/>
    </row>
    <row r="986373" spans="6:6" x14ac:dyDescent="0.25">
      <c r="F986373" s="195"/>
    </row>
    <row r="986374" spans="6:6" x14ac:dyDescent="0.25">
      <c r="F986374" s="195"/>
    </row>
    <row r="986375" spans="6:6" x14ac:dyDescent="0.25">
      <c r="F986375" s="195"/>
    </row>
    <row r="986376" spans="6:6" x14ac:dyDescent="0.25">
      <c r="F986376" s="195"/>
    </row>
    <row r="986377" spans="6:6" x14ac:dyDescent="0.25">
      <c r="F986377" s="195"/>
    </row>
    <row r="986378" spans="6:6" x14ac:dyDescent="0.25">
      <c r="F986378" s="195"/>
    </row>
    <row r="986379" spans="6:6" x14ac:dyDescent="0.25">
      <c r="F986379" s="195"/>
    </row>
    <row r="986380" spans="6:6" x14ac:dyDescent="0.25">
      <c r="F986380" s="195"/>
    </row>
    <row r="986381" spans="6:6" x14ac:dyDescent="0.25">
      <c r="F986381" s="195"/>
    </row>
    <row r="986382" spans="6:6" x14ac:dyDescent="0.25">
      <c r="F986382" s="195"/>
    </row>
    <row r="986383" spans="6:6" x14ac:dyDescent="0.25">
      <c r="F986383" s="195"/>
    </row>
    <row r="986384" spans="6:6" x14ac:dyDescent="0.25">
      <c r="F986384" s="195"/>
    </row>
    <row r="986385" spans="6:6" x14ac:dyDescent="0.25">
      <c r="F986385" s="195"/>
    </row>
    <row r="986386" spans="6:6" x14ac:dyDescent="0.25">
      <c r="F986386" s="195"/>
    </row>
    <row r="986387" spans="6:6" x14ac:dyDescent="0.25">
      <c r="F986387" s="195"/>
    </row>
    <row r="986388" spans="6:6" x14ac:dyDescent="0.25">
      <c r="F986388" s="195"/>
    </row>
    <row r="986389" spans="6:6" x14ac:dyDescent="0.25">
      <c r="F986389" s="195"/>
    </row>
    <row r="986390" spans="6:6" x14ac:dyDescent="0.25">
      <c r="F986390" s="195"/>
    </row>
    <row r="986391" spans="6:6" x14ac:dyDescent="0.25">
      <c r="F986391" s="195"/>
    </row>
    <row r="986392" spans="6:6" x14ac:dyDescent="0.25">
      <c r="F986392" s="195"/>
    </row>
    <row r="986393" spans="6:6" x14ac:dyDescent="0.25">
      <c r="F986393" s="195"/>
    </row>
    <row r="986394" spans="6:6" x14ac:dyDescent="0.25">
      <c r="F986394" s="195"/>
    </row>
    <row r="986395" spans="6:6" x14ac:dyDescent="0.25">
      <c r="F986395" s="195"/>
    </row>
    <row r="986396" spans="6:6" x14ac:dyDescent="0.25">
      <c r="F986396" s="195"/>
    </row>
    <row r="986397" spans="6:6" x14ac:dyDescent="0.25">
      <c r="F986397" s="195"/>
    </row>
    <row r="986398" spans="6:6" x14ac:dyDescent="0.25">
      <c r="F986398" s="195"/>
    </row>
    <row r="986399" spans="6:6" x14ac:dyDescent="0.25">
      <c r="F986399" s="195"/>
    </row>
    <row r="986400" spans="6:6" x14ac:dyDescent="0.25">
      <c r="F986400" s="195"/>
    </row>
    <row r="986401" spans="6:6" x14ac:dyDescent="0.25">
      <c r="F986401" s="195"/>
    </row>
    <row r="986402" spans="6:6" x14ac:dyDescent="0.25">
      <c r="F986402" s="195"/>
    </row>
    <row r="986403" spans="6:6" x14ac:dyDescent="0.25">
      <c r="F986403" s="195"/>
    </row>
    <row r="986404" spans="6:6" x14ac:dyDescent="0.25">
      <c r="F986404" s="195"/>
    </row>
    <row r="986405" spans="6:6" x14ac:dyDescent="0.25">
      <c r="F986405" s="195"/>
    </row>
    <row r="986406" spans="6:6" x14ac:dyDescent="0.25">
      <c r="F986406" s="195"/>
    </row>
    <row r="986407" spans="6:6" x14ac:dyDescent="0.25">
      <c r="F986407" s="195"/>
    </row>
    <row r="986408" spans="6:6" x14ac:dyDescent="0.25">
      <c r="F986408" s="195"/>
    </row>
    <row r="986409" spans="6:6" x14ac:dyDescent="0.25">
      <c r="F986409" s="195"/>
    </row>
    <row r="986410" spans="6:6" x14ac:dyDescent="0.25">
      <c r="F986410" s="195"/>
    </row>
    <row r="986411" spans="6:6" x14ac:dyDescent="0.25">
      <c r="F986411" s="195"/>
    </row>
    <row r="986412" spans="6:6" x14ac:dyDescent="0.25">
      <c r="F986412" s="195"/>
    </row>
    <row r="986413" spans="6:6" x14ac:dyDescent="0.25">
      <c r="F986413" s="195"/>
    </row>
    <row r="986414" spans="6:6" x14ac:dyDescent="0.25">
      <c r="F986414" s="195"/>
    </row>
    <row r="986415" spans="6:6" x14ac:dyDescent="0.25">
      <c r="F986415" s="195"/>
    </row>
    <row r="986416" spans="6:6" x14ac:dyDescent="0.25">
      <c r="F986416" s="195"/>
    </row>
    <row r="986417" spans="6:6" x14ac:dyDescent="0.25">
      <c r="F986417" s="195"/>
    </row>
    <row r="986418" spans="6:6" x14ac:dyDescent="0.25">
      <c r="F986418" s="195"/>
    </row>
    <row r="986419" spans="6:6" x14ac:dyDescent="0.25">
      <c r="F986419" s="195"/>
    </row>
    <row r="986420" spans="6:6" x14ac:dyDescent="0.25">
      <c r="F986420" s="195"/>
    </row>
    <row r="986421" spans="6:6" x14ac:dyDescent="0.25">
      <c r="F986421" s="195"/>
    </row>
    <row r="986422" spans="6:6" x14ac:dyDescent="0.25">
      <c r="F986422" s="195"/>
    </row>
    <row r="986423" spans="6:6" x14ac:dyDescent="0.25">
      <c r="F986423" s="195"/>
    </row>
    <row r="986424" spans="6:6" x14ac:dyDescent="0.25">
      <c r="F986424" s="195"/>
    </row>
    <row r="986425" spans="6:6" x14ac:dyDescent="0.25">
      <c r="F986425" s="195"/>
    </row>
    <row r="986426" spans="6:6" x14ac:dyDescent="0.25">
      <c r="F986426" s="195"/>
    </row>
    <row r="986427" spans="6:6" x14ac:dyDescent="0.25">
      <c r="F986427" s="195"/>
    </row>
    <row r="986428" spans="6:6" x14ac:dyDescent="0.25">
      <c r="F986428" s="195"/>
    </row>
    <row r="986429" spans="6:6" x14ac:dyDescent="0.25">
      <c r="F986429" s="195"/>
    </row>
    <row r="986430" spans="6:6" x14ac:dyDescent="0.25">
      <c r="F986430" s="195"/>
    </row>
    <row r="986431" spans="6:6" x14ac:dyDescent="0.25">
      <c r="F986431" s="195"/>
    </row>
    <row r="986432" spans="6:6" x14ac:dyDescent="0.25">
      <c r="F986432" s="195"/>
    </row>
    <row r="986433" spans="6:6" x14ac:dyDescent="0.25">
      <c r="F986433" s="195"/>
    </row>
    <row r="986434" spans="6:6" x14ac:dyDescent="0.25">
      <c r="F986434" s="195"/>
    </row>
    <row r="986435" spans="6:6" x14ac:dyDescent="0.25">
      <c r="F986435" s="195"/>
    </row>
    <row r="986436" spans="6:6" x14ac:dyDescent="0.25">
      <c r="F986436" s="195"/>
    </row>
    <row r="986437" spans="6:6" x14ac:dyDescent="0.25">
      <c r="F986437" s="195"/>
    </row>
    <row r="986438" spans="6:6" x14ac:dyDescent="0.25">
      <c r="F986438" s="195"/>
    </row>
    <row r="986439" spans="6:6" x14ac:dyDescent="0.25">
      <c r="F986439" s="195"/>
    </row>
    <row r="986440" spans="6:6" x14ac:dyDescent="0.25">
      <c r="F986440" s="195"/>
    </row>
    <row r="986441" spans="6:6" x14ac:dyDescent="0.25">
      <c r="F986441" s="195"/>
    </row>
    <row r="986442" spans="6:6" x14ac:dyDescent="0.25">
      <c r="F986442" s="195"/>
    </row>
    <row r="986443" spans="6:6" x14ac:dyDescent="0.25">
      <c r="F986443" s="195"/>
    </row>
    <row r="986444" spans="6:6" x14ac:dyDescent="0.25">
      <c r="F986444" s="195"/>
    </row>
    <row r="986445" spans="6:6" x14ac:dyDescent="0.25">
      <c r="F986445" s="195"/>
    </row>
    <row r="986446" spans="6:6" x14ac:dyDescent="0.25">
      <c r="F986446" s="195"/>
    </row>
    <row r="986447" spans="6:6" x14ac:dyDescent="0.25">
      <c r="F986447" s="195"/>
    </row>
    <row r="986448" spans="6:6" x14ac:dyDescent="0.25">
      <c r="F986448" s="195"/>
    </row>
    <row r="986449" spans="6:6" x14ac:dyDescent="0.25">
      <c r="F986449" s="195"/>
    </row>
    <row r="986450" spans="6:6" x14ac:dyDescent="0.25">
      <c r="F986450" s="195"/>
    </row>
    <row r="986451" spans="6:6" x14ac:dyDescent="0.25">
      <c r="F986451" s="195"/>
    </row>
    <row r="986452" spans="6:6" x14ac:dyDescent="0.25">
      <c r="F986452" s="195"/>
    </row>
    <row r="986453" spans="6:6" x14ac:dyDescent="0.25">
      <c r="F986453" s="195"/>
    </row>
    <row r="986454" spans="6:6" x14ac:dyDescent="0.25">
      <c r="F986454" s="195"/>
    </row>
    <row r="986455" spans="6:6" x14ac:dyDescent="0.25">
      <c r="F986455" s="195"/>
    </row>
    <row r="986456" spans="6:6" x14ac:dyDescent="0.25">
      <c r="F986456" s="195"/>
    </row>
    <row r="986457" spans="6:6" x14ac:dyDescent="0.25">
      <c r="F986457" s="195"/>
    </row>
    <row r="986458" spans="6:6" x14ac:dyDescent="0.25">
      <c r="F986458" s="195"/>
    </row>
    <row r="986459" spans="6:6" x14ac:dyDescent="0.25">
      <c r="F986459" s="195"/>
    </row>
    <row r="986460" spans="6:6" x14ac:dyDescent="0.25">
      <c r="F986460" s="195"/>
    </row>
    <row r="986461" spans="6:6" x14ac:dyDescent="0.25">
      <c r="F986461" s="195"/>
    </row>
    <row r="986462" spans="6:6" x14ac:dyDescent="0.25">
      <c r="F986462" s="195"/>
    </row>
    <row r="986463" spans="6:6" x14ac:dyDescent="0.25">
      <c r="F986463" s="195"/>
    </row>
    <row r="986464" spans="6:6" x14ac:dyDescent="0.25">
      <c r="F986464" s="195"/>
    </row>
    <row r="986465" spans="6:6" x14ac:dyDescent="0.25">
      <c r="F986465" s="195"/>
    </row>
    <row r="986466" spans="6:6" x14ac:dyDescent="0.25">
      <c r="F986466" s="195"/>
    </row>
    <row r="986467" spans="6:6" x14ac:dyDescent="0.25">
      <c r="F986467" s="195"/>
    </row>
    <row r="986468" spans="6:6" x14ac:dyDescent="0.25">
      <c r="F986468" s="195"/>
    </row>
    <row r="986469" spans="6:6" x14ac:dyDescent="0.25">
      <c r="F986469" s="195"/>
    </row>
    <row r="986470" spans="6:6" x14ac:dyDescent="0.25">
      <c r="F986470" s="195"/>
    </row>
    <row r="986471" spans="6:6" x14ac:dyDescent="0.25">
      <c r="F986471" s="195"/>
    </row>
    <row r="986472" spans="6:6" x14ac:dyDescent="0.25">
      <c r="F986472" s="195"/>
    </row>
    <row r="986473" spans="6:6" x14ac:dyDescent="0.25">
      <c r="F986473" s="195"/>
    </row>
    <row r="986474" spans="6:6" x14ac:dyDescent="0.25">
      <c r="F986474" s="195"/>
    </row>
    <row r="986475" spans="6:6" x14ac:dyDescent="0.25">
      <c r="F986475" s="195"/>
    </row>
    <row r="986476" spans="6:6" x14ac:dyDescent="0.25">
      <c r="F986476" s="195"/>
    </row>
    <row r="986477" spans="6:6" x14ac:dyDescent="0.25">
      <c r="F986477" s="195"/>
    </row>
    <row r="986478" spans="6:6" x14ac:dyDescent="0.25">
      <c r="F986478" s="195"/>
    </row>
    <row r="986479" spans="6:6" x14ac:dyDescent="0.25">
      <c r="F986479" s="195"/>
    </row>
    <row r="986480" spans="6:6" x14ac:dyDescent="0.25">
      <c r="F986480" s="195"/>
    </row>
    <row r="986481" spans="6:6" x14ac:dyDescent="0.25">
      <c r="F986481" s="195"/>
    </row>
    <row r="986482" spans="6:6" x14ac:dyDescent="0.25">
      <c r="F986482" s="195"/>
    </row>
    <row r="986483" spans="6:6" x14ac:dyDescent="0.25">
      <c r="F986483" s="195"/>
    </row>
    <row r="986484" spans="6:6" x14ac:dyDescent="0.25">
      <c r="F986484" s="195"/>
    </row>
    <row r="986485" spans="6:6" x14ac:dyDescent="0.25">
      <c r="F986485" s="195"/>
    </row>
    <row r="986486" spans="6:6" x14ac:dyDescent="0.25">
      <c r="F986486" s="195"/>
    </row>
    <row r="986487" spans="6:6" x14ac:dyDescent="0.25">
      <c r="F986487" s="195"/>
    </row>
    <row r="986488" spans="6:6" x14ac:dyDescent="0.25">
      <c r="F986488" s="195"/>
    </row>
    <row r="986489" spans="6:6" x14ac:dyDescent="0.25">
      <c r="F986489" s="195"/>
    </row>
    <row r="986490" spans="6:6" x14ac:dyDescent="0.25">
      <c r="F986490" s="195"/>
    </row>
    <row r="986491" spans="6:6" x14ac:dyDescent="0.25">
      <c r="F986491" s="195"/>
    </row>
    <row r="986492" spans="6:6" x14ac:dyDescent="0.25">
      <c r="F986492" s="195"/>
    </row>
    <row r="986493" spans="6:6" x14ac:dyDescent="0.25">
      <c r="F986493" s="195"/>
    </row>
    <row r="986494" spans="6:6" x14ac:dyDescent="0.25">
      <c r="F986494" s="195"/>
    </row>
    <row r="986495" spans="6:6" x14ac:dyDescent="0.25">
      <c r="F986495" s="195"/>
    </row>
    <row r="986496" spans="6:6" x14ac:dyDescent="0.25">
      <c r="F986496" s="195"/>
    </row>
    <row r="986497" spans="6:6" x14ac:dyDescent="0.25">
      <c r="F986497" s="195"/>
    </row>
    <row r="986498" spans="6:6" x14ac:dyDescent="0.25">
      <c r="F986498" s="195"/>
    </row>
    <row r="986499" spans="6:6" x14ac:dyDescent="0.25">
      <c r="F986499" s="195"/>
    </row>
    <row r="986500" spans="6:6" x14ac:dyDescent="0.25">
      <c r="F986500" s="195"/>
    </row>
    <row r="986501" spans="6:6" x14ac:dyDescent="0.25">
      <c r="F986501" s="195"/>
    </row>
    <row r="986502" spans="6:6" x14ac:dyDescent="0.25">
      <c r="F986502" s="195"/>
    </row>
    <row r="986503" spans="6:6" x14ac:dyDescent="0.25">
      <c r="F986503" s="195"/>
    </row>
    <row r="986504" spans="6:6" x14ac:dyDescent="0.25">
      <c r="F986504" s="195"/>
    </row>
    <row r="986505" spans="6:6" x14ac:dyDescent="0.25">
      <c r="F986505" s="195"/>
    </row>
    <row r="986506" spans="6:6" x14ac:dyDescent="0.25">
      <c r="F986506" s="195"/>
    </row>
    <row r="986507" spans="6:6" x14ac:dyDescent="0.25">
      <c r="F986507" s="195"/>
    </row>
    <row r="986508" spans="6:6" x14ac:dyDescent="0.25">
      <c r="F986508" s="195"/>
    </row>
    <row r="986509" spans="6:6" x14ac:dyDescent="0.25">
      <c r="F986509" s="195"/>
    </row>
    <row r="986510" spans="6:6" x14ac:dyDescent="0.25">
      <c r="F986510" s="195"/>
    </row>
    <row r="986511" spans="6:6" x14ac:dyDescent="0.25">
      <c r="F986511" s="195"/>
    </row>
    <row r="986512" spans="6:6" x14ac:dyDescent="0.25">
      <c r="F986512" s="195"/>
    </row>
    <row r="986513" spans="6:6" x14ac:dyDescent="0.25">
      <c r="F986513" s="195"/>
    </row>
    <row r="986514" spans="6:6" x14ac:dyDescent="0.25">
      <c r="F986514" s="195"/>
    </row>
    <row r="986515" spans="6:6" x14ac:dyDescent="0.25">
      <c r="F986515" s="195"/>
    </row>
    <row r="986516" spans="6:6" x14ac:dyDescent="0.25">
      <c r="F986516" s="195"/>
    </row>
    <row r="986517" spans="6:6" x14ac:dyDescent="0.25">
      <c r="F986517" s="195"/>
    </row>
    <row r="986518" spans="6:6" x14ac:dyDescent="0.25">
      <c r="F986518" s="195"/>
    </row>
    <row r="986519" spans="6:6" x14ac:dyDescent="0.25">
      <c r="F986519" s="195"/>
    </row>
    <row r="986520" spans="6:6" x14ac:dyDescent="0.25">
      <c r="F986520" s="195"/>
    </row>
    <row r="986521" spans="6:6" x14ac:dyDescent="0.25">
      <c r="F986521" s="195"/>
    </row>
    <row r="986522" spans="6:6" x14ac:dyDescent="0.25">
      <c r="F986522" s="195"/>
    </row>
    <row r="986523" spans="6:6" x14ac:dyDescent="0.25">
      <c r="F986523" s="195"/>
    </row>
    <row r="986524" spans="6:6" x14ac:dyDescent="0.25">
      <c r="F986524" s="195"/>
    </row>
    <row r="986525" spans="6:6" x14ac:dyDescent="0.25">
      <c r="F986525" s="195"/>
    </row>
    <row r="986526" spans="6:6" x14ac:dyDescent="0.25">
      <c r="F986526" s="195"/>
    </row>
    <row r="986527" spans="6:6" x14ac:dyDescent="0.25">
      <c r="F986527" s="195"/>
    </row>
    <row r="986528" spans="6:6" x14ac:dyDescent="0.25">
      <c r="F986528" s="195"/>
    </row>
    <row r="986529" spans="6:6" x14ac:dyDescent="0.25">
      <c r="F986529" s="195"/>
    </row>
    <row r="986530" spans="6:6" x14ac:dyDescent="0.25">
      <c r="F986530" s="195"/>
    </row>
    <row r="986531" spans="6:6" x14ac:dyDescent="0.25">
      <c r="F986531" s="195"/>
    </row>
    <row r="986532" spans="6:6" x14ac:dyDescent="0.25">
      <c r="F986532" s="195"/>
    </row>
    <row r="986533" spans="6:6" x14ac:dyDescent="0.25">
      <c r="F986533" s="195"/>
    </row>
    <row r="986534" spans="6:6" x14ac:dyDescent="0.25">
      <c r="F986534" s="195"/>
    </row>
    <row r="986535" spans="6:6" x14ac:dyDescent="0.25">
      <c r="F986535" s="195"/>
    </row>
    <row r="986536" spans="6:6" x14ac:dyDescent="0.25">
      <c r="F986536" s="195"/>
    </row>
    <row r="986537" spans="6:6" x14ac:dyDescent="0.25">
      <c r="F986537" s="195"/>
    </row>
    <row r="986538" spans="6:6" x14ac:dyDescent="0.25">
      <c r="F986538" s="195"/>
    </row>
    <row r="986539" spans="6:6" x14ac:dyDescent="0.25">
      <c r="F986539" s="195"/>
    </row>
    <row r="986540" spans="6:6" x14ac:dyDescent="0.25">
      <c r="F986540" s="195"/>
    </row>
    <row r="986541" spans="6:6" x14ac:dyDescent="0.25">
      <c r="F986541" s="195"/>
    </row>
    <row r="986542" spans="6:6" x14ac:dyDescent="0.25">
      <c r="F986542" s="195"/>
    </row>
    <row r="986543" spans="6:6" x14ac:dyDescent="0.25">
      <c r="F986543" s="195"/>
    </row>
    <row r="986544" spans="6:6" x14ac:dyDescent="0.25">
      <c r="F986544" s="195"/>
    </row>
    <row r="986545" spans="6:6" x14ac:dyDescent="0.25">
      <c r="F986545" s="195"/>
    </row>
    <row r="986546" spans="6:6" x14ac:dyDescent="0.25">
      <c r="F986546" s="195"/>
    </row>
    <row r="986547" spans="6:6" x14ac:dyDescent="0.25">
      <c r="F986547" s="195"/>
    </row>
    <row r="986548" spans="6:6" x14ac:dyDescent="0.25">
      <c r="F986548" s="195"/>
    </row>
    <row r="986549" spans="6:6" x14ac:dyDescent="0.25">
      <c r="F986549" s="195"/>
    </row>
    <row r="986550" spans="6:6" x14ac:dyDescent="0.25">
      <c r="F986550" s="195"/>
    </row>
    <row r="986551" spans="6:6" x14ac:dyDescent="0.25">
      <c r="F986551" s="195"/>
    </row>
    <row r="986552" spans="6:6" x14ac:dyDescent="0.25">
      <c r="F986552" s="195"/>
    </row>
    <row r="986553" spans="6:6" x14ac:dyDescent="0.25">
      <c r="F986553" s="195"/>
    </row>
    <row r="986554" spans="6:6" x14ac:dyDescent="0.25">
      <c r="F986554" s="195"/>
    </row>
    <row r="986555" spans="6:6" x14ac:dyDescent="0.25">
      <c r="F986555" s="195"/>
    </row>
    <row r="986556" spans="6:6" x14ac:dyDescent="0.25">
      <c r="F986556" s="195"/>
    </row>
    <row r="986557" spans="6:6" x14ac:dyDescent="0.25">
      <c r="F986557" s="195"/>
    </row>
    <row r="986558" spans="6:6" x14ac:dyDescent="0.25">
      <c r="F986558" s="195"/>
    </row>
    <row r="986559" spans="6:6" x14ac:dyDescent="0.25">
      <c r="F986559" s="195"/>
    </row>
    <row r="986560" spans="6:6" x14ac:dyDescent="0.25">
      <c r="F986560" s="195"/>
    </row>
    <row r="986561" spans="6:6" x14ac:dyDescent="0.25">
      <c r="F986561" s="195"/>
    </row>
    <row r="986562" spans="6:6" x14ac:dyDescent="0.25">
      <c r="F986562" s="195"/>
    </row>
    <row r="986563" spans="6:6" x14ac:dyDescent="0.25">
      <c r="F986563" s="195"/>
    </row>
    <row r="986564" spans="6:6" x14ac:dyDescent="0.25">
      <c r="F986564" s="195"/>
    </row>
    <row r="986565" spans="6:6" x14ac:dyDescent="0.25">
      <c r="F986565" s="195"/>
    </row>
    <row r="986566" spans="6:6" x14ac:dyDescent="0.25">
      <c r="F986566" s="195"/>
    </row>
    <row r="986567" spans="6:6" x14ac:dyDescent="0.25">
      <c r="F986567" s="195"/>
    </row>
    <row r="986568" spans="6:6" x14ac:dyDescent="0.25">
      <c r="F986568" s="195"/>
    </row>
    <row r="986569" spans="6:6" x14ac:dyDescent="0.25">
      <c r="F986569" s="195"/>
    </row>
    <row r="986570" spans="6:6" x14ac:dyDescent="0.25">
      <c r="F986570" s="195"/>
    </row>
    <row r="986571" spans="6:6" x14ac:dyDescent="0.25">
      <c r="F986571" s="195"/>
    </row>
    <row r="986572" spans="6:6" x14ac:dyDescent="0.25">
      <c r="F986572" s="195"/>
    </row>
    <row r="986573" spans="6:6" x14ac:dyDescent="0.25">
      <c r="F986573" s="195"/>
    </row>
    <row r="986574" spans="6:6" x14ac:dyDescent="0.25">
      <c r="F986574" s="195"/>
    </row>
    <row r="986575" spans="6:6" x14ac:dyDescent="0.25">
      <c r="F986575" s="195"/>
    </row>
    <row r="986576" spans="6:6" x14ac:dyDescent="0.25">
      <c r="F986576" s="195"/>
    </row>
    <row r="986577" spans="6:6" x14ac:dyDescent="0.25">
      <c r="F986577" s="195"/>
    </row>
    <row r="986578" spans="6:6" x14ac:dyDescent="0.25">
      <c r="F986578" s="195"/>
    </row>
    <row r="986579" spans="6:6" x14ac:dyDescent="0.25">
      <c r="F986579" s="195"/>
    </row>
    <row r="986580" spans="6:6" x14ac:dyDescent="0.25">
      <c r="F986580" s="195"/>
    </row>
    <row r="986581" spans="6:6" x14ac:dyDescent="0.25">
      <c r="F986581" s="195"/>
    </row>
    <row r="986582" spans="6:6" x14ac:dyDescent="0.25">
      <c r="F986582" s="195"/>
    </row>
    <row r="986583" spans="6:6" x14ac:dyDescent="0.25">
      <c r="F986583" s="195"/>
    </row>
    <row r="986584" spans="6:6" x14ac:dyDescent="0.25">
      <c r="F986584" s="195"/>
    </row>
    <row r="986585" spans="6:6" x14ac:dyDescent="0.25">
      <c r="F986585" s="195"/>
    </row>
    <row r="986586" spans="6:6" x14ac:dyDescent="0.25">
      <c r="F986586" s="195"/>
    </row>
    <row r="986587" spans="6:6" x14ac:dyDescent="0.25">
      <c r="F986587" s="195"/>
    </row>
    <row r="986588" spans="6:6" x14ac:dyDescent="0.25">
      <c r="F986588" s="195"/>
    </row>
    <row r="986589" spans="6:6" x14ac:dyDescent="0.25">
      <c r="F986589" s="195"/>
    </row>
    <row r="986590" spans="6:6" x14ac:dyDescent="0.25">
      <c r="F986590" s="195"/>
    </row>
    <row r="986591" spans="6:6" x14ac:dyDescent="0.25">
      <c r="F986591" s="195"/>
    </row>
    <row r="986592" spans="6:6" x14ac:dyDescent="0.25">
      <c r="F986592" s="195"/>
    </row>
    <row r="986593" spans="6:6" x14ac:dyDescent="0.25">
      <c r="F986593" s="195"/>
    </row>
    <row r="986594" spans="6:6" x14ac:dyDescent="0.25">
      <c r="F986594" s="195"/>
    </row>
    <row r="986595" spans="6:6" x14ac:dyDescent="0.25">
      <c r="F986595" s="195"/>
    </row>
    <row r="986596" spans="6:6" x14ac:dyDescent="0.25">
      <c r="F986596" s="195"/>
    </row>
    <row r="986597" spans="6:6" x14ac:dyDescent="0.25">
      <c r="F986597" s="195"/>
    </row>
    <row r="986598" spans="6:6" x14ac:dyDescent="0.25">
      <c r="F986598" s="195"/>
    </row>
    <row r="986599" spans="6:6" x14ac:dyDescent="0.25">
      <c r="F986599" s="195"/>
    </row>
    <row r="986600" spans="6:6" x14ac:dyDescent="0.25">
      <c r="F986600" s="195"/>
    </row>
    <row r="986601" spans="6:6" x14ac:dyDescent="0.25">
      <c r="F986601" s="195"/>
    </row>
    <row r="986602" spans="6:6" x14ac:dyDescent="0.25">
      <c r="F986602" s="195"/>
    </row>
    <row r="986603" spans="6:6" x14ac:dyDescent="0.25">
      <c r="F986603" s="195"/>
    </row>
    <row r="986604" spans="6:6" x14ac:dyDescent="0.25">
      <c r="F986604" s="195"/>
    </row>
    <row r="986605" spans="6:6" x14ac:dyDescent="0.25">
      <c r="F986605" s="195"/>
    </row>
    <row r="986606" spans="6:6" x14ac:dyDescent="0.25">
      <c r="F986606" s="195"/>
    </row>
    <row r="986607" spans="6:6" x14ac:dyDescent="0.25">
      <c r="F986607" s="195"/>
    </row>
    <row r="986608" spans="6:6" x14ac:dyDescent="0.25">
      <c r="F986608" s="195"/>
    </row>
    <row r="986609" spans="6:6" x14ac:dyDescent="0.25">
      <c r="F986609" s="195"/>
    </row>
    <row r="986610" spans="6:6" x14ac:dyDescent="0.25">
      <c r="F986610" s="195"/>
    </row>
    <row r="986611" spans="6:6" x14ac:dyDescent="0.25">
      <c r="F986611" s="195"/>
    </row>
    <row r="986612" spans="6:6" x14ac:dyDescent="0.25">
      <c r="F986612" s="195"/>
    </row>
    <row r="986613" spans="6:6" x14ac:dyDescent="0.25">
      <c r="F986613" s="195"/>
    </row>
    <row r="986614" spans="6:6" x14ac:dyDescent="0.25">
      <c r="F986614" s="195"/>
    </row>
    <row r="986615" spans="6:6" x14ac:dyDescent="0.25">
      <c r="F986615" s="195"/>
    </row>
    <row r="986616" spans="6:6" x14ac:dyDescent="0.25">
      <c r="F986616" s="195"/>
    </row>
    <row r="986617" spans="6:6" x14ac:dyDescent="0.25">
      <c r="F986617" s="195"/>
    </row>
    <row r="986618" spans="6:6" x14ac:dyDescent="0.25">
      <c r="F986618" s="195"/>
    </row>
    <row r="986619" spans="6:6" x14ac:dyDescent="0.25">
      <c r="F986619" s="195"/>
    </row>
    <row r="986620" spans="6:6" x14ac:dyDescent="0.25">
      <c r="F986620" s="195"/>
    </row>
    <row r="986621" spans="6:6" x14ac:dyDescent="0.25">
      <c r="F986621" s="195"/>
    </row>
    <row r="986622" spans="6:6" x14ac:dyDescent="0.25">
      <c r="F986622" s="195"/>
    </row>
    <row r="986623" spans="6:6" x14ac:dyDescent="0.25">
      <c r="F986623" s="195"/>
    </row>
    <row r="986624" spans="6:6" x14ac:dyDescent="0.25">
      <c r="F986624" s="195"/>
    </row>
    <row r="986625" spans="6:6" x14ac:dyDescent="0.25">
      <c r="F986625" s="195"/>
    </row>
    <row r="986626" spans="6:6" x14ac:dyDescent="0.25">
      <c r="F986626" s="195"/>
    </row>
    <row r="986627" spans="6:6" x14ac:dyDescent="0.25">
      <c r="F986627" s="195"/>
    </row>
    <row r="986628" spans="6:6" x14ac:dyDescent="0.25">
      <c r="F986628" s="195"/>
    </row>
    <row r="986629" spans="6:6" x14ac:dyDescent="0.25">
      <c r="F986629" s="195"/>
    </row>
    <row r="986630" spans="6:6" x14ac:dyDescent="0.25">
      <c r="F986630" s="195"/>
    </row>
    <row r="986631" spans="6:6" x14ac:dyDescent="0.25">
      <c r="F986631" s="195"/>
    </row>
    <row r="986632" spans="6:6" x14ac:dyDescent="0.25">
      <c r="F986632" s="195"/>
    </row>
    <row r="986633" spans="6:6" x14ac:dyDescent="0.25">
      <c r="F986633" s="195"/>
    </row>
    <row r="986634" spans="6:6" x14ac:dyDescent="0.25">
      <c r="F986634" s="195"/>
    </row>
    <row r="986635" spans="6:6" x14ac:dyDescent="0.25">
      <c r="F986635" s="195"/>
    </row>
    <row r="986636" spans="6:6" x14ac:dyDescent="0.25">
      <c r="F986636" s="195"/>
    </row>
    <row r="986637" spans="6:6" x14ac:dyDescent="0.25">
      <c r="F986637" s="195"/>
    </row>
    <row r="986638" spans="6:6" x14ac:dyDescent="0.25">
      <c r="F986638" s="195"/>
    </row>
    <row r="986639" spans="6:6" x14ac:dyDescent="0.25">
      <c r="F986639" s="195"/>
    </row>
    <row r="986640" spans="6:6" x14ac:dyDescent="0.25">
      <c r="F986640" s="195"/>
    </row>
    <row r="986641" spans="6:6" x14ac:dyDescent="0.25">
      <c r="F986641" s="195"/>
    </row>
    <row r="986642" spans="6:6" x14ac:dyDescent="0.25">
      <c r="F986642" s="195"/>
    </row>
    <row r="986643" spans="6:6" x14ac:dyDescent="0.25">
      <c r="F986643" s="195"/>
    </row>
    <row r="986644" spans="6:6" x14ac:dyDescent="0.25">
      <c r="F986644" s="195"/>
    </row>
    <row r="986645" spans="6:6" x14ac:dyDescent="0.25">
      <c r="F986645" s="195"/>
    </row>
    <row r="986646" spans="6:6" x14ac:dyDescent="0.25">
      <c r="F986646" s="195"/>
    </row>
    <row r="986647" spans="6:6" x14ac:dyDescent="0.25">
      <c r="F986647" s="195"/>
    </row>
    <row r="986648" spans="6:6" x14ac:dyDescent="0.25">
      <c r="F986648" s="195"/>
    </row>
    <row r="991766" spans="6:6" x14ac:dyDescent="0.25">
      <c r="F991766" s="195"/>
    </row>
    <row r="991767" spans="6:6" x14ac:dyDescent="0.25">
      <c r="F991767" s="195"/>
    </row>
    <row r="991768" spans="6:6" x14ac:dyDescent="0.25">
      <c r="F991768" s="195"/>
    </row>
    <row r="991769" spans="6:6" x14ac:dyDescent="0.25">
      <c r="F991769" s="195"/>
    </row>
    <row r="991770" spans="6:6" x14ac:dyDescent="0.25">
      <c r="F991770" s="195"/>
    </row>
    <row r="991771" spans="6:6" x14ac:dyDescent="0.25">
      <c r="F991771" s="195"/>
    </row>
    <row r="991772" spans="6:6" x14ac:dyDescent="0.25">
      <c r="F991772" s="195"/>
    </row>
    <row r="991773" spans="6:6" x14ac:dyDescent="0.25">
      <c r="F991773" s="195"/>
    </row>
    <row r="991774" spans="6:6" x14ac:dyDescent="0.25">
      <c r="F991774" s="195"/>
    </row>
    <row r="991775" spans="6:6" x14ac:dyDescent="0.25">
      <c r="F991775" s="195"/>
    </row>
    <row r="991776" spans="6:6" x14ac:dyDescent="0.25">
      <c r="F991776" s="195"/>
    </row>
    <row r="991777" spans="6:6" x14ac:dyDescent="0.25">
      <c r="F991777" s="195"/>
    </row>
    <row r="991778" spans="6:6" x14ac:dyDescent="0.25">
      <c r="F991778" s="195"/>
    </row>
    <row r="991779" spans="6:6" x14ac:dyDescent="0.25">
      <c r="F991779" s="195"/>
    </row>
    <row r="991780" spans="6:6" x14ac:dyDescent="0.25">
      <c r="F991780" s="195"/>
    </row>
    <row r="991781" spans="6:6" x14ac:dyDescent="0.25">
      <c r="F991781" s="195"/>
    </row>
    <row r="991782" spans="6:6" x14ac:dyDescent="0.25">
      <c r="F991782" s="195"/>
    </row>
    <row r="991783" spans="6:6" x14ac:dyDescent="0.25">
      <c r="F991783" s="195"/>
    </row>
    <row r="991784" spans="6:6" x14ac:dyDescent="0.25">
      <c r="F991784" s="195"/>
    </row>
    <row r="991785" spans="6:6" x14ac:dyDescent="0.25">
      <c r="F991785" s="195"/>
    </row>
    <row r="991786" spans="6:6" x14ac:dyDescent="0.25">
      <c r="F991786" s="195"/>
    </row>
    <row r="991787" spans="6:6" x14ac:dyDescent="0.25">
      <c r="F991787" s="195"/>
    </row>
    <row r="991788" spans="6:6" x14ac:dyDescent="0.25">
      <c r="F991788" s="195"/>
    </row>
    <row r="991789" spans="6:6" x14ac:dyDescent="0.25">
      <c r="F991789" s="195"/>
    </row>
    <row r="991790" spans="6:6" x14ac:dyDescent="0.25">
      <c r="F991790" s="195"/>
    </row>
    <row r="991791" spans="6:6" x14ac:dyDescent="0.25">
      <c r="F991791" s="195"/>
    </row>
    <row r="991792" spans="6:6" x14ac:dyDescent="0.25">
      <c r="F991792" s="195"/>
    </row>
    <row r="991793" spans="6:6" x14ac:dyDescent="0.25">
      <c r="F991793" s="195"/>
    </row>
    <row r="991794" spans="6:6" x14ac:dyDescent="0.25">
      <c r="F991794" s="195"/>
    </row>
    <row r="991795" spans="6:6" x14ac:dyDescent="0.25">
      <c r="F991795" s="195"/>
    </row>
    <row r="991796" spans="6:6" x14ac:dyDescent="0.25">
      <c r="F991796" s="195"/>
    </row>
    <row r="991797" spans="6:6" x14ac:dyDescent="0.25">
      <c r="F991797" s="195"/>
    </row>
    <row r="991798" spans="6:6" x14ac:dyDescent="0.25">
      <c r="F991798" s="195"/>
    </row>
    <row r="991799" spans="6:6" x14ac:dyDescent="0.25">
      <c r="F991799" s="195"/>
    </row>
    <row r="991800" spans="6:6" x14ac:dyDescent="0.25">
      <c r="F991800" s="195"/>
    </row>
    <row r="991801" spans="6:6" x14ac:dyDescent="0.25">
      <c r="F991801" s="195"/>
    </row>
    <row r="991802" spans="6:6" x14ac:dyDescent="0.25">
      <c r="F991802" s="195"/>
    </row>
    <row r="991803" spans="6:6" x14ac:dyDescent="0.25">
      <c r="F991803" s="195"/>
    </row>
    <row r="991804" spans="6:6" x14ac:dyDescent="0.25">
      <c r="F991804" s="195"/>
    </row>
    <row r="991805" spans="6:6" x14ac:dyDescent="0.25">
      <c r="F991805" s="195"/>
    </row>
    <row r="991806" spans="6:6" x14ac:dyDescent="0.25">
      <c r="F991806" s="195"/>
    </row>
    <row r="991807" spans="6:6" x14ac:dyDescent="0.25">
      <c r="F991807" s="195"/>
    </row>
    <row r="991808" spans="6:6" x14ac:dyDescent="0.25">
      <c r="F991808" s="195"/>
    </row>
    <row r="991809" spans="6:6" x14ac:dyDescent="0.25">
      <c r="F991809" s="195"/>
    </row>
    <row r="991810" spans="6:6" x14ac:dyDescent="0.25">
      <c r="F991810" s="195"/>
    </row>
    <row r="991811" spans="6:6" x14ac:dyDescent="0.25">
      <c r="F991811" s="195"/>
    </row>
    <row r="991812" spans="6:6" x14ac:dyDescent="0.25">
      <c r="F991812" s="195"/>
    </row>
    <row r="991813" spans="6:6" x14ac:dyDescent="0.25">
      <c r="F991813" s="195"/>
    </row>
    <row r="991814" spans="6:6" x14ac:dyDescent="0.25">
      <c r="F991814" s="195"/>
    </row>
    <row r="991815" spans="6:6" x14ac:dyDescent="0.25">
      <c r="F991815" s="195"/>
    </row>
    <row r="991816" spans="6:6" x14ac:dyDescent="0.25">
      <c r="F991816" s="195"/>
    </row>
    <row r="991817" spans="6:6" x14ac:dyDescent="0.25">
      <c r="F991817" s="195"/>
    </row>
    <row r="991818" spans="6:6" x14ac:dyDescent="0.25">
      <c r="F991818" s="195"/>
    </row>
    <row r="991819" spans="6:6" x14ac:dyDescent="0.25">
      <c r="F991819" s="195"/>
    </row>
    <row r="991820" spans="6:6" x14ac:dyDescent="0.25">
      <c r="F991820" s="195"/>
    </row>
    <row r="991821" spans="6:6" x14ac:dyDescent="0.25">
      <c r="F991821" s="195"/>
    </row>
    <row r="991822" spans="6:6" x14ac:dyDescent="0.25">
      <c r="F991822" s="195"/>
    </row>
    <row r="991823" spans="6:6" x14ac:dyDescent="0.25">
      <c r="F991823" s="195"/>
    </row>
    <row r="991824" spans="6:6" x14ac:dyDescent="0.25">
      <c r="F991824" s="195"/>
    </row>
    <row r="991825" spans="6:6" x14ac:dyDescent="0.25">
      <c r="F991825" s="195"/>
    </row>
    <row r="991826" spans="6:6" x14ac:dyDescent="0.25">
      <c r="F991826" s="195"/>
    </row>
    <row r="991827" spans="6:6" x14ac:dyDescent="0.25">
      <c r="F991827" s="195"/>
    </row>
    <row r="991828" spans="6:6" x14ac:dyDescent="0.25">
      <c r="F991828" s="195"/>
    </row>
    <row r="991829" spans="6:6" x14ac:dyDescent="0.25">
      <c r="F991829" s="195"/>
    </row>
    <row r="991830" spans="6:6" x14ac:dyDescent="0.25">
      <c r="F991830" s="195"/>
    </row>
    <row r="991831" spans="6:6" x14ac:dyDescent="0.25">
      <c r="F991831" s="195"/>
    </row>
    <row r="991832" spans="6:6" x14ac:dyDescent="0.25">
      <c r="F991832" s="195"/>
    </row>
    <row r="991833" spans="6:6" x14ac:dyDescent="0.25">
      <c r="F991833" s="195"/>
    </row>
    <row r="991834" spans="6:6" x14ac:dyDescent="0.25">
      <c r="F991834" s="195"/>
    </row>
    <row r="991835" spans="6:6" x14ac:dyDescent="0.25">
      <c r="F991835" s="195"/>
    </row>
    <row r="991836" spans="6:6" x14ac:dyDescent="0.25">
      <c r="F991836" s="195"/>
    </row>
    <row r="991837" spans="6:6" x14ac:dyDescent="0.25">
      <c r="F991837" s="195"/>
    </row>
    <row r="991838" spans="6:6" x14ac:dyDescent="0.25">
      <c r="F991838" s="195"/>
    </row>
    <row r="991839" spans="6:6" x14ac:dyDescent="0.25">
      <c r="F991839" s="195"/>
    </row>
    <row r="991840" spans="6:6" x14ac:dyDescent="0.25">
      <c r="F991840" s="195"/>
    </row>
    <row r="991841" spans="6:6" x14ac:dyDescent="0.25">
      <c r="F991841" s="195"/>
    </row>
    <row r="991842" spans="6:6" x14ac:dyDescent="0.25">
      <c r="F991842" s="195"/>
    </row>
    <row r="991843" spans="6:6" x14ac:dyDescent="0.25">
      <c r="F991843" s="195"/>
    </row>
    <row r="991844" spans="6:6" x14ac:dyDescent="0.25">
      <c r="F991844" s="195"/>
    </row>
    <row r="991845" spans="6:6" x14ac:dyDescent="0.25">
      <c r="F991845" s="195"/>
    </row>
    <row r="991846" spans="6:6" x14ac:dyDescent="0.25">
      <c r="F991846" s="195"/>
    </row>
    <row r="991847" spans="6:6" x14ac:dyDescent="0.25">
      <c r="F991847" s="195"/>
    </row>
    <row r="991848" spans="6:6" x14ac:dyDescent="0.25">
      <c r="F991848" s="195"/>
    </row>
    <row r="991849" spans="6:6" x14ac:dyDescent="0.25">
      <c r="F991849" s="195"/>
    </row>
    <row r="991850" spans="6:6" x14ac:dyDescent="0.25">
      <c r="F991850" s="195"/>
    </row>
    <row r="991851" spans="6:6" x14ac:dyDescent="0.25">
      <c r="F991851" s="195"/>
    </row>
    <row r="991852" spans="6:6" x14ac:dyDescent="0.25">
      <c r="F991852" s="195"/>
    </row>
    <row r="991853" spans="6:6" x14ac:dyDescent="0.25">
      <c r="F991853" s="195"/>
    </row>
    <row r="991854" spans="6:6" x14ac:dyDescent="0.25">
      <c r="F991854" s="195"/>
    </row>
    <row r="991855" spans="6:6" x14ac:dyDescent="0.25">
      <c r="F991855" s="195"/>
    </row>
    <row r="991856" spans="6:6" x14ac:dyDescent="0.25">
      <c r="F991856" s="195"/>
    </row>
    <row r="991857" spans="6:6" x14ac:dyDescent="0.25">
      <c r="F991857" s="195"/>
    </row>
    <row r="991858" spans="6:6" x14ac:dyDescent="0.25">
      <c r="F991858" s="195"/>
    </row>
    <row r="991859" spans="6:6" x14ac:dyDescent="0.25">
      <c r="F991859" s="195"/>
    </row>
    <row r="991860" spans="6:6" x14ac:dyDescent="0.25">
      <c r="F991860" s="195"/>
    </row>
    <row r="991861" spans="6:6" x14ac:dyDescent="0.25">
      <c r="F991861" s="195"/>
    </row>
    <row r="991862" spans="6:6" x14ac:dyDescent="0.25">
      <c r="F991862" s="195"/>
    </row>
    <row r="991863" spans="6:6" x14ac:dyDescent="0.25">
      <c r="F991863" s="195"/>
    </row>
    <row r="991864" spans="6:6" x14ac:dyDescent="0.25">
      <c r="F991864" s="195"/>
    </row>
    <row r="991865" spans="6:6" x14ac:dyDescent="0.25">
      <c r="F991865" s="195"/>
    </row>
    <row r="991866" spans="6:6" x14ac:dyDescent="0.25">
      <c r="F991866" s="195"/>
    </row>
    <row r="991867" spans="6:6" x14ac:dyDescent="0.25">
      <c r="F991867" s="195"/>
    </row>
    <row r="991868" spans="6:6" x14ac:dyDescent="0.25">
      <c r="F991868" s="195"/>
    </row>
    <row r="991869" spans="6:6" x14ac:dyDescent="0.25">
      <c r="F991869" s="195"/>
    </row>
    <row r="991870" spans="6:6" x14ac:dyDescent="0.25">
      <c r="F991870" s="195"/>
    </row>
    <row r="991871" spans="6:6" x14ac:dyDescent="0.25">
      <c r="F991871" s="195"/>
    </row>
    <row r="991872" spans="6:6" x14ac:dyDescent="0.25">
      <c r="F991872" s="195"/>
    </row>
    <row r="991873" spans="6:6" x14ac:dyDescent="0.25">
      <c r="F991873" s="195"/>
    </row>
    <row r="991874" spans="6:6" x14ac:dyDescent="0.25">
      <c r="F991874" s="195"/>
    </row>
    <row r="991875" spans="6:6" x14ac:dyDescent="0.25">
      <c r="F991875" s="195"/>
    </row>
    <row r="991876" spans="6:6" x14ac:dyDescent="0.25">
      <c r="F991876" s="195"/>
    </row>
    <row r="991877" spans="6:6" x14ac:dyDescent="0.25">
      <c r="F991877" s="195"/>
    </row>
    <row r="991878" spans="6:6" x14ac:dyDescent="0.25">
      <c r="F991878" s="195"/>
    </row>
    <row r="991879" spans="6:6" x14ac:dyDescent="0.25">
      <c r="F991879" s="195"/>
    </row>
    <row r="991880" spans="6:6" x14ac:dyDescent="0.25">
      <c r="F991880" s="195"/>
    </row>
    <row r="991881" spans="6:6" x14ac:dyDescent="0.25">
      <c r="F991881" s="195"/>
    </row>
    <row r="991882" spans="6:6" x14ac:dyDescent="0.25">
      <c r="F991882" s="195"/>
    </row>
    <row r="991883" spans="6:6" x14ac:dyDescent="0.25">
      <c r="F991883" s="195"/>
    </row>
    <row r="991884" spans="6:6" x14ac:dyDescent="0.25">
      <c r="F991884" s="195"/>
    </row>
    <row r="991885" spans="6:6" x14ac:dyDescent="0.25">
      <c r="F991885" s="195"/>
    </row>
    <row r="991886" spans="6:6" x14ac:dyDescent="0.25">
      <c r="F991886" s="195"/>
    </row>
    <row r="991887" spans="6:6" x14ac:dyDescent="0.25">
      <c r="F991887" s="195"/>
    </row>
    <row r="991888" spans="6:6" x14ac:dyDescent="0.25">
      <c r="F991888" s="195"/>
    </row>
    <row r="991889" spans="6:6" x14ac:dyDescent="0.25">
      <c r="F991889" s="195"/>
    </row>
    <row r="991890" spans="6:6" x14ac:dyDescent="0.25">
      <c r="F991890" s="195"/>
    </row>
    <row r="991891" spans="6:6" x14ac:dyDescent="0.25">
      <c r="F991891" s="195"/>
    </row>
    <row r="991892" spans="6:6" x14ac:dyDescent="0.25">
      <c r="F991892" s="195"/>
    </row>
    <row r="991893" spans="6:6" x14ac:dyDescent="0.25">
      <c r="F991893" s="195"/>
    </row>
    <row r="991894" spans="6:6" x14ac:dyDescent="0.25">
      <c r="F991894" s="195"/>
    </row>
    <row r="991895" spans="6:6" x14ac:dyDescent="0.25">
      <c r="F991895" s="195"/>
    </row>
    <row r="991896" spans="6:6" x14ac:dyDescent="0.25">
      <c r="F991896" s="195"/>
    </row>
    <row r="991897" spans="6:6" x14ac:dyDescent="0.25">
      <c r="F991897" s="195"/>
    </row>
    <row r="991898" spans="6:6" x14ac:dyDescent="0.25">
      <c r="F991898" s="195"/>
    </row>
    <row r="991899" spans="6:6" x14ac:dyDescent="0.25">
      <c r="F991899" s="195"/>
    </row>
    <row r="991900" spans="6:6" x14ac:dyDescent="0.25">
      <c r="F991900" s="195"/>
    </row>
    <row r="991901" spans="6:6" x14ac:dyDescent="0.25">
      <c r="F991901" s="195"/>
    </row>
    <row r="991902" spans="6:6" x14ac:dyDescent="0.25">
      <c r="F991902" s="195"/>
    </row>
    <row r="991903" spans="6:6" x14ac:dyDescent="0.25">
      <c r="F991903" s="195"/>
    </row>
    <row r="991904" spans="6:6" x14ac:dyDescent="0.25">
      <c r="F991904" s="195"/>
    </row>
    <row r="991905" spans="6:6" x14ac:dyDescent="0.25">
      <c r="F991905" s="195"/>
    </row>
    <row r="991906" spans="6:6" x14ac:dyDescent="0.25">
      <c r="F991906" s="195"/>
    </row>
    <row r="991907" spans="6:6" x14ac:dyDescent="0.25">
      <c r="F991907" s="195"/>
    </row>
    <row r="991908" spans="6:6" x14ac:dyDescent="0.25">
      <c r="F991908" s="195"/>
    </row>
    <row r="991909" spans="6:6" x14ac:dyDescent="0.25">
      <c r="F991909" s="195"/>
    </row>
    <row r="991910" spans="6:6" x14ac:dyDescent="0.25">
      <c r="F991910" s="195"/>
    </row>
    <row r="991911" spans="6:6" x14ac:dyDescent="0.25">
      <c r="F991911" s="195"/>
    </row>
    <row r="991912" spans="6:6" x14ac:dyDescent="0.25">
      <c r="F991912" s="195"/>
    </row>
    <row r="991913" spans="6:6" x14ac:dyDescent="0.25">
      <c r="F991913" s="195"/>
    </row>
    <row r="991914" spans="6:6" x14ac:dyDescent="0.25">
      <c r="F991914" s="195"/>
    </row>
    <row r="991915" spans="6:6" x14ac:dyDescent="0.25">
      <c r="F991915" s="195"/>
    </row>
    <row r="991916" spans="6:6" x14ac:dyDescent="0.25">
      <c r="F991916" s="195"/>
    </row>
    <row r="991917" spans="6:6" x14ac:dyDescent="0.25">
      <c r="F991917" s="195"/>
    </row>
    <row r="991918" spans="6:6" x14ac:dyDescent="0.25">
      <c r="F991918" s="195"/>
    </row>
    <row r="991919" spans="6:6" x14ac:dyDescent="0.25">
      <c r="F991919" s="195"/>
    </row>
    <row r="991920" spans="6:6" x14ac:dyDescent="0.25">
      <c r="F991920" s="195"/>
    </row>
    <row r="991921" spans="6:6" x14ac:dyDescent="0.25">
      <c r="F991921" s="195"/>
    </row>
    <row r="991922" spans="6:6" x14ac:dyDescent="0.25">
      <c r="F991922" s="195"/>
    </row>
    <row r="991923" spans="6:6" x14ac:dyDescent="0.25">
      <c r="F991923" s="195"/>
    </row>
    <row r="991924" spans="6:6" x14ac:dyDescent="0.25">
      <c r="F991924" s="195"/>
    </row>
    <row r="991925" spans="6:6" x14ac:dyDescent="0.25">
      <c r="F991925" s="195"/>
    </row>
    <row r="991926" spans="6:6" x14ac:dyDescent="0.25">
      <c r="F991926" s="195"/>
    </row>
    <row r="991927" spans="6:6" x14ac:dyDescent="0.25">
      <c r="F991927" s="195"/>
    </row>
    <row r="991928" spans="6:6" x14ac:dyDescent="0.25">
      <c r="F991928" s="195"/>
    </row>
    <row r="991929" spans="6:6" x14ac:dyDescent="0.25">
      <c r="F991929" s="195"/>
    </row>
    <row r="991930" spans="6:6" x14ac:dyDescent="0.25">
      <c r="F991930" s="195"/>
    </row>
    <row r="991931" spans="6:6" x14ac:dyDescent="0.25">
      <c r="F991931" s="195"/>
    </row>
    <row r="991932" spans="6:6" x14ac:dyDescent="0.25">
      <c r="F991932" s="195"/>
    </row>
    <row r="991933" spans="6:6" x14ac:dyDescent="0.25">
      <c r="F991933" s="195"/>
    </row>
    <row r="991934" spans="6:6" x14ac:dyDescent="0.25">
      <c r="F991934" s="195"/>
    </row>
    <row r="991935" spans="6:6" x14ac:dyDescent="0.25">
      <c r="F991935" s="195"/>
    </row>
    <row r="991936" spans="6:6" x14ac:dyDescent="0.25">
      <c r="F991936" s="195"/>
    </row>
    <row r="991937" spans="6:6" x14ac:dyDescent="0.25">
      <c r="F991937" s="195"/>
    </row>
    <row r="991938" spans="6:6" x14ac:dyDescent="0.25">
      <c r="F991938" s="195"/>
    </row>
    <row r="991939" spans="6:6" x14ac:dyDescent="0.25">
      <c r="F991939" s="195"/>
    </row>
    <row r="991940" spans="6:6" x14ac:dyDescent="0.25">
      <c r="F991940" s="195"/>
    </row>
    <row r="991941" spans="6:6" x14ac:dyDescent="0.25">
      <c r="F991941" s="195"/>
    </row>
    <row r="991942" spans="6:6" x14ac:dyDescent="0.25">
      <c r="F991942" s="195"/>
    </row>
    <row r="991943" spans="6:6" x14ac:dyDescent="0.25">
      <c r="F991943" s="195"/>
    </row>
    <row r="991944" spans="6:6" x14ac:dyDescent="0.25">
      <c r="F991944" s="195"/>
    </row>
    <row r="991945" spans="6:6" x14ac:dyDescent="0.25">
      <c r="F991945" s="195"/>
    </row>
    <row r="991946" spans="6:6" x14ac:dyDescent="0.25">
      <c r="F991946" s="195"/>
    </row>
    <row r="991947" spans="6:6" x14ac:dyDescent="0.25">
      <c r="F991947" s="195"/>
    </row>
    <row r="991948" spans="6:6" x14ac:dyDescent="0.25">
      <c r="F991948" s="195"/>
    </row>
    <row r="991949" spans="6:6" x14ac:dyDescent="0.25">
      <c r="F991949" s="195"/>
    </row>
    <row r="991950" spans="6:6" x14ac:dyDescent="0.25">
      <c r="F991950" s="195"/>
    </row>
    <row r="991951" spans="6:6" x14ac:dyDescent="0.25">
      <c r="F991951" s="195"/>
    </row>
    <row r="991952" spans="6:6" x14ac:dyDescent="0.25">
      <c r="F991952" s="195"/>
    </row>
    <row r="991953" spans="6:6" x14ac:dyDescent="0.25">
      <c r="F991953" s="195"/>
    </row>
    <row r="991954" spans="6:6" x14ac:dyDescent="0.25">
      <c r="F991954" s="195"/>
    </row>
    <row r="991955" spans="6:6" x14ac:dyDescent="0.25">
      <c r="F991955" s="195"/>
    </row>
    <row r="991956" spans="6:6" x14ac:dyDescent="0.25">
      <c r="F991956" s="195"/>
    </row>
    <row r="991957" spans="6:6" x14ac:dyDescent="0.25">
      <c r="F991957" s="195"/>
    </row>
    <row r="991958" spans="6:6" x14ac:dyDescent="0.25">
      <c r="F991958" s="195"/>
    </row>
    <row r="991959" spans="6:6" x14ac:dyDescent="0.25">
      <c r="F991959" s="195"/>
    </row>
    <row r="991960" spans="6:6" x14ac:dyDescent="0.25">
      <c r="F991960" s="195"/>
    </row>
    <row r="991961" spans="6:6" x14ac:dyDescent="0.25">
      <c r="F991961" s="195"/>
    </row>
    <row r="991962" spans="6:6" x14ac:dyDescent="0.25">
      <c r="F991962" s="195"/>
    </row>
    <row r="991963" spans="6:6" x14ac:dyDescent="0.25">
      <c r="F991963" s="195"/>
    </row>
    <row r="991964" spans="6:6" x14ac:dyDescent="0.25">
      <c r="F991964" s="195"/>
    </row>
    <row r="991965" spans="6:6" x14ac:dyDescent="0.25">
      <c r="F991965" s="195"/>
    </row>
    <row r="991966" spans="6:6" x14ac:dyDescent="0.25">
      <c r="F991966" s="195"/>
    </row>
    <row r="991967" spans="6:6" x14ac:dyDescent="0.25">
      <c r="F991967" s="195"/>
    </row>
    <row r="991968" spans="6:6" x14ac:dyDescent="0.25">
      <c r="F991968" s="195"/>
    </row>
    <row r="991969" spans="6:6" x14ac:dyDescent="0.25">
      <c r="F991969" s="195"/>
    </row>
    <row r="991970" spans="6:6" x14ac:dyDescent="0.25">
      <c r="F991970" s="195"/>
    </row>
    <row r="991971" spans="6:6" x14ac:dyDescent="0.25">
      <c r="F991971" s="195"/>
    </row>
    <row r="991972" spans="6:6" x14ac:dyDescent="0.25">
      <c r="F991972" s="195"/>
    </row>
    <row r="991973" spans="6:6" x14ac:dyDescent="0.25">
      <c r="F991973" s="195"/>
    </row>
    <row r="991974" spans="6:6" x14ac:dyDescent="0.25">
      <c r="F991974" s="195"/>
    </row>
    <row r="991975" spans="6:6" x14ac:dyDescent="0.25">
      <c r="F991975" s="195"/>
    </row>
    <row r="991976" spans="6:6" x14ac:dyDescent="0.25">
      <c r="F991976" s="195"/>
    </row>
    <row r="991977" spans="6:6" x14ac:dyDescent="0.25">
      <c r="F991977" s="195"/>
    </row>
    <row r="991978" spans="6:6" x14ac:dyDescent="0.25">
      <c r="F991978" s="195"/>
    </row>
    <row r="991979" spans="6:6" x14ac:dyDescent="0.25">
      <c r="F991979" s="195"/>
    </row>
    <row r="991980" spans="6:6" x14ac:dyDescent="0.25">
      <c r="F991980" s="195"/>
    </row>
    <row r="991981" spans="6:6" x14ac:dyDescent="0.25">
      <c r="F991981" s="195"/>
    </row>
    <row r="991982" spans="6:6" x14ac:dyDescent="0.25">
      <c r="F991982" s="195"/>
    </row>
    <row r="991983" spans="6:6" x14ac:dyDescent="0.25">
      <c r="F991983" s="195"/>
    </row>
    <row r="991984" spans="6:6" x14ac:dyDescent="0.25">
      <c r="F991984" s="195"/>
    </row>
    <row r="991985" spans="6:6" x14ac:dyDescent="0.25">
      <c r="F991985" s="195"/>
    </row>
    <row r="991986" spans="6:6" x14ac:dyDescent="0.25">
      <c r="F991986" s="195"/>
    </row>
    <row r="991987" spans="6:6" x14ac:dyDescent="0.25">
      <c r="F991987" s="195"/>
    </row>
    <row r="991988" spans="6:6" x14ac:dyDescent="0.25">
      <c r="F991988" s="195"/>
    </row>
    <row r="991989" spans="6:6" x14ac:dyDescent="0.25">
      <c r="F991989" s="195"/>
    </row>
    <row r="991990" spans="6:6" x14ac:dyDescent="0.25">
      <c r="F991990" s="195"/>
    </row>
    <row r="991991" spans="6:6" x14ac:dyDescent="0.25">
      <c r="F991991" s="195"/>
    </row>
    <row r="991992" spans="6:6" x14ac:dyDescent="0.25">
      <c r="F991992" s="195"/>
    </row>
    <row r="991993" spans="6:6" x14ac:dyDescent="0.25">
      <c r="F991993" s="195"/>
    </row>
    <row r="991994" spans="6:6" x14ac:dyDescent="0.25">
      <c r="F991994" s="195"/>
    </row>
    <row r="991995" spans="6:6" x14ac:dyDescent="0.25">
      <c r="F991995" s="195"/>
    </row>
    <row r="991996" spans="6:6" x14ac:dyDescent="0.25">
      <c r="F991996" s="195"/>
    </row>
    <row r="991997" spans="6:6" x14ac:dyDescent="0.25">
      <c r="F991997" s="195"/>
    </row>
    <row r="991998" spans="6:6" x14ac:dyDescent="0.25">
      <c r="F991998" s="195"/>
    </row>
    <row r="991999" spans="6:6" x14ac:dyDescent="0.25">
      <c r="F991999" s="195"/>
    </row>
    <row r="992000" spans="6:6" x14ac:dyDescent="0.25">
      <c r="F992000" s="195"/>
    </row>
    <row r="992001" spans="6:6" x14ac:dyDescent="0.25">
      <c r="F992001" s="195"/>
    </row>
    <row r="992002" spans="6:6" x14ac:dyDescent="0.25">
      <c r="F992002" s="195"/>
    </row>
    <row r="992003" spans="6:6" x14ac:dyDescent="0.25">
      <c r="F992003" s="195"/>
    </row>
    <row r="992004" spans="6:6" x14ac:dyDescent="0.25">
      <c r="F992004" s="195"/>
    </row>
    <row r="992005" spans="6:6" x14ac:dyDescent="0.25">
      <c r="F992005" s="195"/>
    </row>
    <row r="992006" spans="6:6" x14ac:dyDescent="0.25">
      <c r="F992006" s="195"/>
    </row>
    <row r="992007" spans="6:6" x14ac:dyDescent="0.25">
      <c r="F992007" s="195"/>
    </row>
    <row r="992008" spans="6:6" x14ac:dyDescent="0.25">
      <c r="F992008" s="195"/>
    </row>
    <row r="992009" spans="6:6" x14ac:dyDescent="0.25">
      <c r="F992009" s="195"/>
    </row>
    <row r="992010" spans="6:6" x14ac:dyDescent="0.25">
      <c r="F992010" s="195"/>
    </row>
    <row r="992011" spans="6:6" x14ac:dyDescent="0.25">
      <c r="F992011" s="195"/>
    </row>
    <row r="992012" spans="6:6" x14ac:dyDescent="0.25">
      <c r="F992012" s="195"/>
    </row>
    <row r="992013" spans="6:6" x14ac:dyDescent="0.25">
      <c r="F992013" s="195"/>
    </row>
    <row r="992014" spans="6:6" x14ac:dyDescent="0.25">
      <c r="F992014" s="195"/>
    </row>
    <row r="992015" spans="6:6" x14ac:dyDescent="0.25">
      <c r="F992015" s="195"/>
    </row>
    <row r="992016" spans="6:6" x14ac:dyDescent="0.25">
      <c r="F992016" s="195"/>
    </row>
    <row r="992017" spans="6:6" x14ac:dyDescent="0.25">
      <c r="F992017" s="195"/>
    </row>
    <row r="992018" spans="6:6" x14ac:dyDescent="0.25">
      <c r="F992018" s="195"/>
    </row>
    <row r="992019" spans="6:6" x14ac:dyDescent="0.25">
      <c r="F992019" s="195"/>
    </row>
    <row r="992020" spans="6:6" x14ac:dyDescent="0.25">
      <c r="F992020" s="195"/>
    </row>
    <row r="992021" spans="6:6" x14ac:dyDescent="0.25">
      <c r="F992021" s="195"/>
    </row>
    <row r="992022" spans="6:6" x14ac:dyDescent="0.25">
      <c r="F992022" s="195"/>
    </row>
    <row r="992023" spans="6:6" x14ac:dyDescent="0.25">
      <c r="F992023" s="195"/>
    </row>
    <row r="992024" spans="6:6" x14ac:dyDescent="0.25">
      <c r="F992024" s="195"/>
    </row>
    <row r="992025" spans="6:6" x14ac:dyDescent="0.25">
      <c r="F992025" s="195"/>
    </row>
    <row r="992026" spans="6:6" x14ac:dyDescent="0.25">
      <c r="F992026" s="195"/>
    </row>
    <row r="992027" spans="6:6" x14ac:dyDescent="0.25">
      <c r="F992027" s="195"/>
    </row>
    <row r="992028" spans="6:6" x14ac:dyDescent="0.25">
      <c r="F992028" s="195"/>
    </row>
    <row r="992029" spans="6:6" x14ac:dyDescent="0.25">
      <c r="F992029" s="195"/>
    </row>
    <row r="992030" spans="6:6" x14ac:dyDescent="0.25">
      <c r="F992030" s="195"/>
    </row>
    <row r="992031" spans="6:6" x14ac:dyDescent="0.25">
      <c r="F992031" s="195"/>
    </row>
    <row r="992032" spans="6:6" x14ac:dyDescent="0.25">
      <c r="F992032" s="195"/>
    </row>
    <row r="992033" spans="6:6" x14ac:dyDescent="0.25">
      <c r="F992033" s="195"/>
    </row>
    <row r="992034" spans="6:6" x14ac:dyDescent="0.25">
      <c r="F992034" s="195"/>
    </row>
    <row r="992035" spans="6:6" x14ac:dyDescent="0.25">
      <c r="F992035" s="195"/>
    </row>
    <row r="992036" spans="6:6" x14ac:dyDescent="0.25">
      <c r="F992036" s="195"/>
    </row>
    <row r="992037" spans="6:6" x14ac:dyDescent="0.25">
      <c r="F992037" s="195"/>
    </row>
    <row r="992038" spans="6:6" x14ac:dyDescent="0.25">
      <c r="F992038" s="195"/>
    </row>
    <row r="992039" spans="6:6" x14ac:dyDescent="0.25">
      <c r="F992039" s="195"/>
    </row>
    <row r="992040" spans="6:6" x14ac:dyDescent="0.25">
      <c r="F992040" s="195"/>
    </row>
    <row r="992041" spans="6:6" x14ac:dyDescent="0.25">
      <c r="F992041" s="195"/>
    </row>
    <row r="992042" spans="6:6" x14ac:dyDescent="0.25">
      <c r="F992042" s="195"/>
    </row>
    <row r="992043" spans="6:6" x14ac:dyDescent="0.25">
      <c r="F992043" s="195"/>
    </row>
    <row r="992044" spans="6:6" x14ac:dyDescent="0.25">
      <c r="F992044" s="195"/>
    </row>
    <row r="992045" spans="6:6" x14ac:dyDescent="0.25">
      <c r="F992045" s="195"/>
    </row>
    <row r="992046" spans="6:6" x14ac:dyDescent="0.25">
      <c r="F992046" s="195"/>
    </row>
    <row r="992047" spans="6:6" x14ac:dyDescent="0.25">
      <c r="F992047" s="195"/>
    </row>
    <row r="992048" spans="6:6" x14ac:dyDescent="0.25">
      <c r="F992048" s="195"/>
    </row>
    <row r="992049" spans="6:6" x14ac:dyDescent="0.25">
      <c r="F992049" s="195"/>
    </row>
    <row r="992050" spans="6:6" x14ac:dyDescent="0.25">
      <c r="F992050" s="195"/>
    </row>
    <row r="992051" spans="6:6" x14ac:dyDescent="0.25">
      <c r="F992051" s="195"/>
    </row>
    <row r="992052" spans="6:6" x14ac:dyDescent="0.25">
      <c r="F992052" s="195"/>
    </row>
    <row r="992053" spans="6:6" x14ac:dyDescent="0.25">
      <c r="F992053" s="195"/>
    </row>
    <row r="992054" spans="6:6" x14ac:dyDescent="0.25">
      <c r="F992054" s="195"/>
    </row>
    <row r="992055" spans="6:6" x14ac:dyDescent="0.25">
      <c r="F992055" s="195"/>
    </row>
    <row r="992056" spans="6:6" x14ac:dyDescent="0.25">
      <c r="F992056" s="195"/>
    </row>
    <row r="992057" spans="6:6" x14ac:dyDescent="0.25">
      <c r="F992057" s="195"/>
    </row>
    <row r="992058" spans="6:6" x14ac:dyDescent="0.25">
      <c r="F992058" s="195"/>
    </row>
    <row r="992059" spans="6:6" x14ac:dyDescent="0.25">
      <c r="F992059" s="195"/>
    </row>
    <row r="992060" spans="6:6" x14ac:dyDescent="0.25">
      <c r="F992060" s="195"/>
    </row>
    <row r="992061" spans="6:6" x14ac:dyDescent="0.25">
      <c r="F992061" s="195"/>
    </row>
    <row r="992062" spans="6:6" x14ac:dyDescent="0.25">
      <c r="F992062" s="195"/>
    </row>
    <row r="992063" spans="6:6" x14ac:dyDescent="0.25">
      <c r="F992063" s="195"/>
    </row>
    <row r="992064" spans="6:6" x14ac:dyDescent="0.25">
      <c r="F992064" s="195"/>
    </row>
    <row r="992065" spans="6:6" x14ac:dyDescent="0.25">
      <c r="F992065" s="195"/>
    </row>
    <row r="992066" spans="6:6" x14ac:dyDescent="0.25">
      <c r="F992066" s="195"/>
    </row>
    <row r="992067" spans="6:6" x14ac:dyDescent="0.25">
      <c r="F992067" s="195"/>
    </row>
    <row r="992068" spans="6:6" x14ac:dyDescent="0.25">
      <c r="F992068" s="195"/>
    </row>
    <row r="992069" spans="6:6" x14ac:dyDescent="0.25">
      <c r="F992069" s="195"/>
    </row>
    <row r="992070" spans="6:6" x14ac:dyDescent="0.25">
      <c r="F992070" s="195"/>
    </row>
    <row r="992071" spans="6:6" x14ac:dyDescent="0.25">
      <c r="F992071" s="195"/>
    </row>
    <row r="992072" spans="6:6" x14ac:dyDescent="0.25">
      <c r="F992072" s="195"/>
    </row>
    <row r="992073" spans="6:6" x14ac:dyDescent="0.25">
      <c r="F992073" s="195"/>
    </row>
    <row r="992074" spans="6:6" x14ac:dyDescent="0.25">
      <c r="F992074" s="195"/>
    </row>
    <row r="992075" spans="6:6" x14ac:dyDescent="0.25">
      <c r="F992075" s="195"/>
    </row>
    <row r="992076" spans="6:6" x14ac:dyDescent="0.25">
      <c r="F992076" s="195"/>
    </row>
    <row r="992077" spans="6:6" x14ac:dyDescent="0.25">
      <c r="F992077" s="195"/>
    </row>
    <row r="992078" spans="6:6" x14ac:dyDescent="0.25">
      <c r="F992078" s="195"/>
    </row>
    <row r="992079" spans="6:6" x14ac:dyDescent="0.25">
      <c r="F992079" s="195"/>
    </row>
    <row r="992080" spans="6:6" x14ac:dyDescent="0.25">
      <c r="F992080" s="195"/>
    </row>
    <row r="992081" spans="6:6" x14ac:dyDescent="0.25">
      <c r="F992081" s="195"/>
    </row>
    <row r="992082" spans="6:6" x14ac:dyDescent="0.25">
      <c r="F992082" s="195"/>
    </row>
    <row r="992083" spans="6:6" x14ac:dyDescent="0.25">
      <c r="F992083" s="195"/>
    </row>
    <row r="992084" spans="6:6" x14ac:dyDescent="0.25">
      <c r="F992084" s="195"/>
    </row>
    <row r="992085" spans="6:6" x14ac:dyDescent="0.25">
      <c r="F992085" s="195"/>
    </row>
    <row r="992086" spans="6:6" x14ac:dyDescent="0.25">
      <c r="F992086" s="195"/>
    </row>
    <row r="992087" spans="6:6" x14ac:dyDescent="0.25">
      <c r="F992087" s="195"/>
    </row>
    <row r="992088" spans="6:6" x14ac:dyDescent="0.25">
      <c r="F992088" s="195"/>
    </row>
    <row r="992089" spans="6:6" x14ac:dyDescent="0.25">
      <c r="F992089" s="195"/>
    </row>
    <row r="992090" spans="6:6" x14ac:dyDescent="0.25">
      <c r="F992090" s="195"/>
    </row>
    <row r="992091" spans="6:6" x14ac:dyDescent="0.25">
      <c r="F992091" s="195"/>
    </row>
    <row r="992092" spans="6:6" x14ac:dyDescent="0.25">
      <c r="F992092" s="195"/>
    </row>
    <row r="992093" spans="6:6" x14ac:dyDescent="0.25">
      <c r="F992093" s="195"/>
    </row>
    <row r="992094" spans="6:6" x14ac:dyDescent="0.25">
      <c r="F992094" s="195"/>
    </row>
    <row r="992095" spans="6:6" x14ac:dyDescent="0.25">
      <c r="F992095" s="195"/>
    </row>
    <row r="992096" spans="6:6" x14ac:dyDescent="0.25">
      <c r="F992096" s="195"/>
    </row>
    <row r="992097" spans="6:6" x14ac:dyDescent="0.25">
      <c r="F992097" s="195"/>
    </row>
    <row r="992098" spans="6:6" x14ac:dyDescent="0.25">
      <c r="F992098" s="195"/>
    </row>
    <row r="992099" spans="6:6" x14ac:dyDescent="0.25">
      <c r="F992099" s="195"/>
    </row>
    <row r="992100" spans="6:6" x14ac:dyDescent="0.25">
      <c r="F992100" s="195"/>
    </row>
    <row r="992101" spans="6:6" x14ac:dyDescent="0.25">
      <c r="F992101" s="195"/>
    </row>
    <row r="992102" spans="6:6" x14ac:dyDescent="0.25">
      <c r="F992102" s="195"/>
    </row>
    <row r="992103" spans="6:6" x14ac:dyDescent="0.25">
      <c r="F992103" s="195"/>
    </row>
    <row r="992104" spans="6:6" x14ac:dyDescent="0.25">
      <c r="F992104" s="195"/>
    </row>
    <row r="992105" spans="6:6" x14ac:dyDescent="0.25">
      <c r="F992105" s="195"/>
    </row>
    <row r="992106" spans="6:6" x14ac:dyDescent="0.25">
      <c r="F992106" s="195"/>
    </row>
    <row r="992107" spans="6:6" x14ac:dyDescent="0.25">
      <c r="F992107" s="195"/>
    </row>
    <row r="992108" spans="6:6" x14ac:dyDescent="0.25">
      <c r="F992108" s="195"/>
    </row>
    <row r="992109" spans="6:6" x14ac:dyDescent="0.25">
      <c r="F992109" s="195"/>
    </row>
    <row r="992110" spans="6:6" x14ac:dyDescent="0.25">
      <c r="F992110" s="195"/>
    </row>
    <row r="992111" spans="6:6" x14ac:dyDescent="0.25">
      <c r="F992111" s="195"/>
    </row>
    <row r="992112" spans="6:6" x14ac:dyDescent="0.25">
      <c r="F992112" s="195"/>
    </row>
    <row r="992113" spans="6:6" x14ac:dyDescent="0.25">
      <c r="F992113" s="195"/>
    </row>
    <row r="992114" spans="6:6" x14ac:dyDescent="0.25">
      <c r="F992114" s="195"/>
    </row>
    <row r="992115" spans="6:6" x14ac:dyDescent="0.25">
      <c r="F992115" s="195"/>
    </row>
    <row r="992116" spans="6:6" x14ac:dyDescent="0.25">
      <c r="F992116" s="195"/>
    </row>
    <row r="992117" spans="6:6" x14ac:dyDescent="0.25">
      <c r="F992117" s="195"/>
    </row>
    <row r="992118" spans="6:6" x14ac:dyDescent="0.25">
      <c r="F992118" s="195"/>
    </row>
    <row r="992119" spans="6:6" x14ac:dyDescent="0.25">
      <c r="F992119" s="195"/>
    </row>
    <row r="992120" spans="6:6" x14ac:dyDescent="0.25">
      <c r="F992120" s="195"/>
    </row>
    <row r="992121" spans="6:6" x14ac:dyDescent="0.25">
      <c r="F992121" s="195"/>
    </row>
    <row r="992122" spans="6:6" x14ac:dyDescent="0.25">
      <c r="F992122" s="195"/>
    </row>
    <row r="992123" spans="6:6" x14ac:dyDescent="0.25">
      <c r="F992123" s="195"/>
    </row>
    <row r="992124" spans="6:6" x14ac:dyDescent="0.25">
      <c r="F992124" s="195"/>
    </row>
    <row r="992125" spans="6:6" x14ac:dyDescent="0.25">
      <c r="F992125" s="195"/>
    </row>
    <row r="992126" spans="6:6" x14ac:dyDescent="0.25">
      <c r="F992126" s="195"/>
    </row>
    <row r="992127" spans="6:6" x14ac:dyDescent="0.25">
      <c r="F992127" s="195"/>
    </row>
    <row r="992128" spans="6:6" x14ac:dyDescent="0.25">
      <c r="F992128" s="195"/>
    </row>
    <row r="992129" spans="6:6" x14ac:dyDescent="0.25">
      <c r="F992129" s="195"/>
    </row>
    <row r="992130" spans="6:6" x14ac:dyDescent="0.25">
      <c r="F992130" s="195"/>
    </row>
    <row r="992131" spans="6:6" x14ac:dyDescent="0.25">
      <c r="F992131" s="195"/>
    </row>
    <row r="992132" spans="6:6" x14ac:dyDescent="0.25">
      <c r="F992132" s="195"/>
    </row>
    <row r="992133" spans="6:6" x14ac:dyDescent="0.25">
      <c r="F992133" s="195"/>
    </row>
    <row r="992134" spans="6:6" x14ac:dyDescent="0.25">
      <c r="F992134" s="195"/>
    </row>
    <row r="992135" spans="6:6" x14ac:dyDescent="0.25">
      <c r="F992135" s="195"/>
    </row>
    <row r="992136" spans="6:6" x14ac:dyDescent="0.25">
      <c r="F992136" s="195"/>
    </row>
    <row r="992137" spans="6:6" x14ac:dyDescent="0.25">
      <c r="F992137" s="195"/>
    </row>
    <row r="992138" spans="6:6" x14ac:dyDescent="0.25">
      <c r="F992138" s="195"/>
    </row>
    <row r="992139" spans="6:6" x14ac:dyDescent="0.25">
      <c r="F992139" s="195"/>
    </row>
    <row r="992140" spans="6:6" x14ac:dyDescent="0.25">
      <c r="F992140" s="195"/>
    </row>
    <row r="992141" spans="6:6" x14ac:dyDescent="0.25">
      <c r="F992141" s="195"/>
    </row>
    <row r="992142" spans="6:6" x14ac:dyDescent="0.25">
      <c r="F992142" s="195"/>
    </row>
    <row r="992143" spans="6:6" x14ac:dyDescent="0.25">
      <c r="F992143" s="195"/>
    </row>
    <row r="992144" spans="6:6" x14ac:dyDescent="0.25">
      <c r="F992144" s="195"/>
    </row>
    <row r="992145" spans="6:6" x14ac:dyDescent="0.25">
      <c r="F992145" s="195"/>
    </row>
    <row r="992146" spans="6:6" x14ac:dyDescent="0.25">
      <c r="F992146" s="195"/>
    </row>
    <row r="992147" spans="6:6" x14ac:dyDescent="0.25">
      <c r="F992147" s="195"/>
    </row>
    <row r="992148" spans="6:6" x14ac:dyDescent="0.25">
      <c r="F992148" s="195"/>
    </row>
    <row r="992149" spans="6:6" x14ac:dyDescent="0.25">
      <c r="F992149" s="195"/>
    </row>
    <row r="992150" spans="6:6" x14ac:dyDescent="0.25">
      <c r="F992150" s="195"/>
    </row>
    <row r="992151" spans="6:6" x14ac:dyDescent="0.25">
      <c r="F992151" s="195"/>
    </row>
    <row r="992152" spans="6:6" x14ac:dyDescent="0.25">
      <c r="F992152" s="195"/>
    </row>
    <row r="992153" spans="6:6" x14ac:dyDescent="0.25">
      <c r="F992153" s="195"/>
    </row>
    <row r="992154" spans="6:6" x14ac:dyDescent="0.25">
      <c r="F992154" s="195"/>
    </row>
    <row r="992155" spans="6:6" x14ac:dyDescent="0.25">
      <c r="F992155" s="195"/>
    </row>
    <row r="992156" spans="6:6" x14ac:dyDescent="0.25">
      <c r="F992156" s="195"/>
    </row>
    <row r="992157" spans="6:6" x14ac:dyDescent="0.25">
      <c r="F992157" s="195"/>
    </row>
    <row r="992158" spans="6:6" x14ac:dyDescent="0.25">
      <c r="F992158" s="195"/>
    </row>
    <row r="992159" spans="6:6" x14ac:dyDescent="0.25">
      <c r="F992159" s="195"/>
    </row>
    <row r="992160" spans="6:6" x14ac:dyDescent="0.25">
      <c r="F992160" s="195"/>
    </row>
    <row r="997278" spans="6:6" x14ac:dyDescent="0.25">
      <c r="F997278" s="195"/>
    </row>
    <row r="997279" spans="6:6" x14ac:dyDescent="0.25">
      <c r="F997279" s="195"/>
    </row>
    <row r="997280" spans="6:6" x14ac:dyDescent="0.25">
      <c r="F997280" s="195"/>
    </row>
    <row r="997281" spans="6:6" x14ac:dyDescent="0.25">
      <c r="F997281" s="195"/>
    </row>
    <row r="997282" spans="6:6" x14ac:dyDescent="0.25">
      <c r="F997282" s="195"/>
    </row>
    <row r="997283" spans="6:6" x14ac:dyDescent="0.25">
      <c r="F997283" s="195"/>
    </row>
    <row r="997284" spans="6:6" x14ac:dyDescent="0.25">
      <c r="F997284" s="195"/>
    </row>
    <row r="997285" spans="6:6" x14ac:dyDescent="0.25">
      <c r="F997285" s="195"/>
    </row>
    <row r="997286" spans="6:6" x14ac:dyDescent="0.25">
      <c r="F997286" s="195"/>
    </row>
    <row r="997287" spans="6:6" x14ac:dyDescent="0.25">
      <c r="F997287" s="195"/>
    </row>
    <row r="997288" spans="6:6" x14ac:dyDescent="0.25">
      <c r="F997288" s="195"/>
    </row>
    <row r="997289" spans="6:6" x14ac:dyDescent="0.25">
      <c r="F997289" s="195"/>
    </row>
    <row r="997290" spans="6:6" x14ac:dyDescent="0.25">
      <c r="F997290" s="195"/>
    </row>
    <row r="997291" spans="6:6" x14ac:dyDescent="0.25">
      <c r="F997291" s="195"/>
    </row>
    <row r="997292" spans="6:6" x14ac:dyDescent="0.25">
      <c r="F997292" s="195"/>
    </row>
    <row r="997293" spans="6:6" x14ac:dyDescent="0.25">
      <c r="F997293" s="195"/>
    </row>
    <row r="997294" spans="6:6" x14ac:dyDescent="0.25">
      <c r="F997294" s="195"/>
    </row>
    <row r="997295" spans="6:6" x14ac:dyDescent="0.25">
      <c r="F997295" s="195"/>
    </row>
    <row r="997296" spans="6:6" x14ac:dyDescent="0.25">
      <c r="F997296" s="195"/>
    </row>
    <row r="997297" spans="6:6" x14ac:dyDescent="0.25">
      <c r="F997297" s="195"/>
    </row>
    <row r="997298" spans="6:6" x14ac:dyDescent="0.25">
      <c r="F997298" s="195"/>
    </row>
    <row r="997299" spans="6:6" x14ac:dyDescent="0.25">
      <c r="F997299" s="195"/>
    </row>
    <row r="997300" spans="6:6" x14ac:dyDescent="0.25">
      <c r="F997300" s="195"/>
    </row>
    <row r="997301" spans="6:6" x14ac:dyDescent="0.25">
      <c r="F997301" s="195"/>
    </row>
    <row r="997302" spans="6:6" x14ac:dyDescent="0.25">
      <c r="F997302" s="195"/>
    </row>
    <row r="997303" spans="6:6" x14ac:dyDescent="0.25">
      <c r="F997303" s="195"/>
    </row>
    <row r="997304" spans="6:6" x14ac:dyDescent="0.25">
      <c r="F997304" s="195"/>
    </row>
    <row r="997305" spans="6:6" x14ac:dyDescent="0.25">
      <c r="F997305" s="195"/>
    </row>
    <row r="997306" spans="6:6" x14ac:dyDescent="0.25">
      <c r="F997306" s="195"/>
    </row>
    <row r="997307" spans="6:6" x14ac:dyDescent="0.25">
      <c r="F997307" s="195"/>
    </row>
    <row r="997308" spans="6:6" x14ac:dyDescent="0.25">
      <c r="F997308" s="195"/>
    </row>
    <row r="997309" spans="6:6" x14ac:dyDescent="0.25">
      <c r="F997309" s="195"/>
    </row>
    <row r="997310" spans="6:6" x14ac:dyDescent="0.25">
      <c r="F997310" s="195"/>
    </row>
    <row r="997311" spans="6:6" x14ac:dyDescent="0.25">
      <c r="F997311" s="195"/>
    </row>
    <row r="997312" spans="6:6" x14ac:dyDescent="0.25">
      <c r="F997312" s="195"/>
    </row>
    <row r="997313" spans="6:6" x14ac:dyDescent="0.25">
      <c r="F997313" s="195"/>
    </row>
    <row r="997314" spans="6:6" x14ac:dyDescent="0.25">
      <c r="F997314" s="195"/>
    </row>
    <row r="997315" spans="6:6" x14ac:dyDescent="0.25">
      <c r="F997315" s="195"/>
    </row>
    <row r="997316" spans="6:6" x14ac:dyDescent="0.25">
      <c r="F997316" s="195"/>
    </row>
    <row r="997317" spans="6:6" x14ac:dyDescent="0.25">
      <c r="F997317" s="195"/>
    </row>
    <row r="997318" spans="6:6" x14ac:dyDescent="0.25">
      <c r="F997318" s="195"/>
    </row>
    <row r="997319" spans="6:6" x14ac:dyDescent="0.25">
      <c r="F997319" s="195"/>
    </row>
    <row r="997320" spans="6:6" x14ac:dyDescent="0.25">
      <c r="F997320" s="195"/>
    </row>
    <row r="997321" spans="6:6" x14ac:dyDescent="0.25">
      <c r="F997321" s="195"/>
    </row>
    <row r="997322" spans="6:6" x14ac:dyDescent="0.25">
      <c r="F997322" s="195"/>
    </row>
    <row r="997323" spans="6:6" x14ac:dyDescent="0.25">
      <c r="F997323" s="195"/>
    </row>
    <row r="997324" spans="6:6" x14ac:dyDescent="0.25">
      <c r="F997324" s="195"/>
    </row>
    <row r="997325" spans="6:6" x14ac:dyDescent="0.25">
      <c r="F997325" s="195"/>
    </row>
    <row r="997326" spans="6:6" x14ac:dyDescent="0.25">
      <c r="F997326" s="195"/>
    </row>
    <row r="997327" spans="6:6" x14ac:dyDescent="0.25">
      <c r="F997327" s="195"/>
    </row>
    <row r="997328" spans="6:6" x14ac:dyDescent="0.25">
      <c r="F997328" s="195"/>
    </row>
    <row r="997329" spans="6:6" x14ac:dyDescent="0.25">
      <c r="F997329" s="195"/>
    </row>
    <row r="997330" spans="6:6" x14ac:dyDescent="0.25">
      <c r="F997330" s="195"/>
    </row>
    <row r="997331" spans="6:6" x14ac:dyDescent="0.25">
      <c r="F997331" s="195"/>
    </row>
    <row r="997332" spans="6:6" x14ac:dyDescent="0.25">
      <c r="F997332" s="195"/>
    </row>
    <row r="997333" spans="6:6" x14ac:dyDescent="0.25">
      <c r="F997333" s="195"/>
    </row>
    <row r="997334" spans="6:6" x14ac:dyDescent="0.25">
      <c r="F997334" s="195"/>
    </row>
    <row r="997335" spans="6:6" x14ac:dyDescent="0.25">
      <c r="F997335" s="195"/>
    </row>
    <row r="997336" spans="6:6" x14ac:dyDescent="0.25">
      <c r="F997336" s="195"/>
    </row>
    <row r="997337" spans="6:6" x14ac:dyDescent="0.25">
      <c r="F997337" s="195"/>
    </row>
    <row r="997338" spans="6:6" x14ac:dyDescent="0.25">
      <c r="F997338" s="195"/>
    </row>
    <row r="997339" spans="6:6" x14ac:dyDescent="0.25">
      <c r="F997339" s="195"/>
    </row>
    <row r="997340" spans="6:6" x14ac:dyDescent="0.25">
      <c r="F997340" s="195"/>
    </row>
    <row r="997341" spans="6:6" x14ac:dyDescent="0.25">
      <c r="F997341" s="195"/>
    </row>
    <row r="997342" spans="6:6" x14ac:dyDescent="0.25">
      <c r="F997342" s="195"/>
    </row>
    <row r="997343" spans="6:6" x14ac:dyDescent="0.25">
      <c r="F997343" s="195"/>
    </row>
    <row r="997344" spans="6:6" x14ac:dyDescent="0.25">
      <c r="F997344" s="195"/>
    </row>
    <row r="997345" spans="6:6" x14ac:dyDescent="0.25">
      <c r="F997345" s="195"/>
    </row>
    <row r="997346" spans="6:6" x14ac:dyDescent="0.25">
      <c r="F997346" s="195"/>
    </row>
    <row r="997347" spans="6:6" x14ac:dyDescent="0.25">
      <c r="F997347" s="195"/>
    </row>
    <row r="997348" spans="6:6" x14ac:dyDescent="0.25">
      <c r="F997348" s="195"/>
    </row>
    <row r="997349" spans="6:6" x14ac:dyDescent="0.25">
      <c r="F997349" s="195"/>
    </row>
    <row r="997350" spans="6:6" x14ac:dyDescent="0.25">
      <c r="F997350" s="195"/>
    </row>
    <row r="997351" spans="6:6" x14ac:dyDescent="0.25">
      <c r="F997351" s="195"/>
    </row>
    <row r="997352" spans="6:6" x14ac:dyDescent="0.25">
      <c r="F997352" s="195"/>
    </row>
    <row r="997353" spans="6:6" x14ac:dyDescent="0.25">
      <c r="F997353" s="195"/>
    </row>
    <row r="997354" spans="6:6" x14ac:dyDescent="0.25">
      <c r="F997354" s="195"/>
    </row>
    <row r="997355" spans="6:6" x14ac:dyDescent="0.25">
      <c r="F997355" s="195"/>
    </row>
    <row r="997356" spans="6:6" x14ac:dyDescent="0.25">
      <c r="F997356" s="195"/>
    </row>
    <row r="997357" spans="6:6" x14ac:dyDescent="0.25">
      <c r="F997357" s="195"/>
    </row>
    <row r="997358" spans="6:6" x14ac:dyDescent="0.25">
      <c r="F997358" s="195"/>
    </row>
    <row r="997359" spans="6:6" x14ac:dyDescent="0.25">
      <c r="F997359" s="195"/>
    </row>
    <row r="997360" spans="6:6" x14ac:dyDescent="0.25">
      <c r="F997360" s="195"/>
    </row>
    <row r="997361" spans="6:6" x14ac:dyDescent="0.25">
      <c r="F997361" s="195"/>
    </row>
    <row r="997362" spans="6:6" x14ac:dyDescent="0.25">
      <c r="F997362" s="195"/>
    </row>
    <row r="997363" spans="6:6" x14ac:dyDescent="0.25">
      <c r="F997363" s="195"/>
    </row>
    <row r="997364" spans="6:6" x14ac:dyDescent="0.25">
      <c r="F997364" s="195"/>
    </row>
    <row r="997365" spans="6:6" x14ac:dyDescent="0.25">
      <c r="F997365" s="195"/>
    </row>
    <row r="997366" spans="6:6" x14ac:dyDescent="0.25">
      <c r="F997366" s="195"/>
    </row>
    <row r="997367" spans="6:6" x14ac:dyDescent="0.25">
      <c r="F997367" s="195"/>
    </row>
    <row r="997368" spans="6:6" x14ac:dyDescent="0.25">
      <c r="F997368" s="195"/>
    </row>
    <row r="997369" spans="6:6" x14ac:dyDescent="0.25">
      <c r="F997369" s="195"/>
    </row>
    <row r="997370" spans="6:6" x14ac:dyDescent="0.25">
      <c r="F997370" s="195"/>
    </row>
    <row r="997371" spans="6:6" x14ac:dyDescent="0.25">
      <c r="F997371" s="195"/>
    </row>
    <row r="997372" spans="6:6" x14ac:dyDescent="0.25">
      <c r="F997372" s="195"/>
    </row>
    <row r="997373" spans="6:6" x14ac:dyDescent="0.25">
      <c r="F997373" s="195"/>
    </row>
    <row r="997374" spans="6:6" x14ac:dyDescent="0.25">
      <c r="F997374" s="195"/>
    </row>
    <row r="997375" spans="6:6" x14ac:dyDescent="0.25">
      <c r="F997375" s="195"/>
    </row>
    <row r="997376" spans="6:6" x14ac:dyDescent="0.25">
      <c r="F997376" s="195"/>
    </row>
    <row r="997377" spans="6:6" x14ac:dyDescent="0.25">
      <c r="F997377" s="195"/>
    </row>
    <row r="997378" spans="6:6" x14ac:dyDescent="0.25">
      <c r="F997378" s="195"/>
    </row>
    <row r="997379" spans="6:6" x14ac:dyDescent="0.25">
      <c r="F997379" s="195"/>
    </row>
    <row r="997380" spans="6:6" x14ac:dyDescent="0.25">
      <c r="F997380" s="195"/>
    </row>
    <row r="997381" spans="6:6" x14ac:dyDescent="0.25">
      <c r="F997381" s="195"/>
    </row>
    <row r="997382" spans="6:6" x14ac:dyDescent="0.25">
      <c r="F997382" s="195"/>
    </row>
    <row r="997383" spans="6:6" x14ac:dyDescent="0.25">
      <c r="F997383" s="195"/>
    </row>
    <row r="997384" spans="6:6" x14ac:dyDescent="0.25">
      <c r="F997384" s="195"/>
    </row>
    <row r="997385" spans="6:6" x14ac:dyDescent="0.25">
      <c r="F997385" s="195"/>
    </row>
    <row r="997386" spans="6:6" x14ac:dyDescent="0.25">
      <c r="F997386" s="195"/>
    </row>
    <row r="997387" spans="6:6" x14ac:dyDescent="0.25">
      <c r="F997387" s="195"/>
    </row>
    <row r="997388" spans="6:6" x14ac:dyDescent="0.25">
      <c r="F997388" s="195"/>
    </row>
    <row r="997389" spans="6:6" x14ac:dyDescent="0.25">
      <c r="F997389" s="195"/>
    </row>
    <row r="997390" spans="6:6" x14ac:dyDescent="0.25">
      <c r="F997390" s="195"/>
    </row>
    <row r="997391" spans="6:6" x14ac:dyDescent="0.25">
      <c r="F997391" s="195"/>
    </row>
    <row r="997392" spans="6:6" x14ac:dyDescent="0.25">
      <c r="F997392" s="195"/>
    </row>
    <row r="997393" spans="6:6" x14ac:dyDescent="0.25">
      <c r="F997393" s="195"/>
    </row>
    <row r="997394" spans="6:6" x14ac:dyDescent="0.25">
      <c r="F997394" s="195"/>
    </row>
    <row r="997395" spans="6:6" x14ac:dyDescent="0.25">
      <c r="F997395" s="195"/>
    </row>
    <row r="997396" spans="6:6" x14ac:dyDescent="0.25">
      <c r="F997396" s="195"/>
    </row>
    <row r="997397" spans="6:6" x14ac:dyDescent="0.25">
      <c r="F997397" s="195"/>
    </row>
    <row r="997398" spans="6:6" x14ac:dyDescent="0.25">
      <c r="F997398" s="195"/>
    </row>
    <row r="997399" spans="6:6" x14ac:dyDescent="0.25">
      <c r="F997399" s="195"/>
    </row>
    <row r="997400" spans="6:6" x14ac:dyDescent="0.25">
      <c r="F997400" s="195"/>
    </row>
    <row r="997401" spans="6:6" x14ac:dyDescent="0.25">
      <c r="F997401" s="195"/>
    </row>
    <row r="997402" spans="6:6" x14ac:dyDescent="0.25">
      <c r="F997402" s="195"/>
    </row>
    <row r="997403" spans="6:6" x14ac:dyDescent="0.25">
      <c r="F997403" s="195"/>
    </row>
    <row r="997404" spans="6:6" x14ac:dyDescent="0.25">
      <c r="F997404" s="195"/>
    </row>
    <row r="997405" spans="6:6" x14ac:dyDescent="0.25">
      <c r="F997405" s="195"/>
    </row>
    <row r="997406" spans="6:6" x14ac:dyDescent="0.25">
      <c r="F997406" s="195"/>
    </row>
    <row r="997407" spans="6:6" x14ac:dyDescent="0.25">
      <c r="F997407" s="195"/>
    </row>
    <row r="997408" spans="6:6" x14ac:dyDescent="0.25">
      <c r="F997408" s="195"/>
    </row>
    <row r="997409" spans="6:6" x14ac:dyDescent="0.25">
      <c r="F997409" s="195"/>
    </row>
    <row r="997410" spans="6:6" x14ac:dyDescent="0.25">
      <c r="F997410" s="195"/>
    </row>
    <row r="997411" spans="6:6" x14ac:dyDescent="0.25">
      <c r="F997411" s="195"/>
    </row>
    <row r="997412" spans="6:6" x14ac:dyDescent="0.25">
      <c r="F997412" s="195"/>
    </row>
    <row r="997413" spans="6:6" x14ac:dyDescent="0.25">
      <c r="F997413" s="195"/>
    </row>
    <row r="997414" spans="6:6" x14ac:dyDescent="0.25">
      <c r="F997414" s="195"/>
    </row>
    <row r="997415" spans="6:6" x14ac:dyDescent="0.25">
      <c r="F997415" s="195"/>
    </row>
    <row r="997416" spans="6:6" x14ac:dyDescent="0.25">
      <c r="F997416" s="195"/>
    </row>
    <row r="997417" spans="6:6" x14ac:dyDescent="0.25">
      <c r="F997417" s="195"/>
    </row>
    <row r="997418" spans="6:6" x14ac:dyDescent="0.25">
      <c r="F997418" s="195"/>
    </row>
    <row r="997419" spans="6:6" x14ac:dyDescent="0.25">
      <c r="F997419" s="195"/>
    </row>
    <row r="997420" spans="6:6" x14ac:dyDescent="0.25">
      <c r="F997420" s="195"/>
    </row>
    <row r="997421" spans="6:6" x14ac:dyDescent="0.25">
      <c r="F997421" s="195"/>
    </row>
    <row r="997422" spans="6:6" x14ac:dyDescent="0.25">
      <c r="F997422" s="195"/>
    </row>
    <row r="997423" spans="6:6" x14ac:dyDescent="0.25">
      <c r="F997423" s="195"/>
    </row>
    <row r="997424" spans="6:6" x14ac:dyDescent="0.25">
      <c r="F997424" s="195"/>
    </row>
    <row r="997425" spans="6:6" x14ac:dyDescent="0.25">
      <c r="F997425" s="195"/>
    </row>
    <row r="997426" spans="6:6" x14ac:dyDescent="0.25">
      <c r="F997426" s="195"/>
    </row>
    <row r="997427" spans="6:6" x14ac:dyDescent="0.25">
      <c r="F997427" s="195"/>
    </row>
    <row r="997428" spans="6:6" x14ac:dyDescent="0.25">
      <c r="F997428" s="195"/>
    </row>
    <row r="997429" spans="6:6" x14ac:dyDescent="0.25">
      <c r="F997429" s="195"/>
    </row>
    <row r="997430" spans="6:6" x14ac:dyDescent="0.25">
      <c r="F997430" s="195"/>
    </row>
    <row r="997431" spans="6:6" x14ac:dyDescent="0.25">
      <c r="F997431" s="195"/>
    </row>
    <row r="997432" spans="6:6" x14ac:dyDescent="0.25">
      <c r="F997432" s="195"/>
    </row>
    <row r="997433" spans="6:6" x14ac:dyDescent="0.25">
      <c r="F997433" s="195"/>
    </row>
    <row r="997434" spans="6:6" x14ac:dyDescent="0.25">
      <c r="F997434" s="195"/>
    </row>
    <row r="997435" spans="6:6" x14ac:dyDescent="0.25">
      <c r="F997435" s="195"/>
    </row>
    <row r="997436" spans="6:6" x14ac:dyDescent="0.25">
      <c r="F997436" s="195"/>
    </row>
    <row r="997437" spans="6:6" x14ac:dyDescent="0.25">
      <c r="F997437" s="195"/>
    </row>
    <row r="997438" spans="6:6" x14ac:dyDescent="0.25">
      <c r="F997438" s="195"/>
    </row>
    <row r="997439" spans="6:6" x14ac:dyDescent="0.25">
      <c r="F997439" s="195"/>
    </row>
    <row r="997440" spans="6:6" x14ac:dyDescent="0.25">
      <c r="F997440" s="195"/>
    </row>
    <row r="997441" spans="6:6" x14ac:dyDescent="0.25">
      <c r="F997441" s="195"/>
    </row>
    <row r="997442" spans="6:6" x14ac:dyDescent="0.25">
      <c r="F997442" s="195"/>
    </row>
    <row r="997443" spans="6:6" x14ac:dyDescent="0.25">
      <c r="F997443" s="195"/>
    </row>
    <row r="997444" spans="6:6" x14ac:dyDescent="0.25">
      <c r="F997444" s="195"/>
    </row>
    <row r="997445" spans="6:6" x14ac:dyDescent="0.25">
      <c r="F997445" s="195"/>
    </row>
    <row r="997446" spans="6:6" x14ac:dyDescent="0.25">
      <c r="F997446" s="195"/>
    </row>
    <row r="997447" spans="6:6" x14ac:dyDescent="0.25">
      <c r="F997447" s="195"/>
    </row>
    <row r="997448" spans="6:6" x14ac:dyDescent="0.25">
      <c r="F997448" s="195"/>
    </row>
    <row r="997449" spans="6:6" x14ac:dyDescent="0.25">
      <c r="F997449" s="195"/>
    </row>
    <row r="997450" spans="6:6" x14ac:dyDescent="0.25">
      <c r="F997450" s="195"/>
    </row>
    <row r="997451" spans="6:6" x14ac:dyDescent="0.25">
      <c r="F997451" s="195"/>
    </row>
    <row r="997452" spans="6:6" x14ac:dyDescent="0.25">
      <c r="F997452" s="195"/>
    </row>
    <row r="997453" spans="6:6" x14ac:dyDescent="0.25">
      <c r="F997453" s="195"/>
    </row>
    <row r="997454" spans="6:6" x14ac:dyDescent="0.25">
      <c r="F997454" s="195"/>
    </row>
    <row r="997455" spans="6:6" x14ac:dyDescent="0.25">
      <c r="F997455" s="195"/>
    </row>
    <row r="997456" spans="6:6" x14ac:dyDescent="0.25">
      <c r="F997456" s="195"/>
    </row>
    <row r="997457" spans="6:6" x14ac:dyDescent="0.25">
      <c r="F997457" s="195"/>
    </row>
    <row r="997458" spans="6:6" x14ac:dyDescent="0.25">
      <c r="F997458" s="195"/>
    </row>
    <row r="997459" spans="6:6" x14ac:dyDescent="0.25">
      <c r="F997459" s="195"/>
    </row>
    <row r="997460" spans="6:6" x14ac:dyDescent="0.25">
      <c r="F997460" s="195"/>
    </row>
    <row r="997461" spans="6:6" x14ac:dyDescent="0.25">
      <c r="F997461" s="195"/>
    </row>
    <row r="997462" spans="6:6" x14ac:dyDescent="0.25">
      <c r="F997462" s="195"/>
    </row>
    <row r="997463" spans="6:6" x14ac:dyDescent="0.25">
      <c r="F997463" s="195"/>
    </row>
    <row r="997464" spans="6:6" x14ac:dyDescent="0.25">
      <c r="F997464" s="195"/>
    </row>
    <row r="997465" spans="6:6" x14ac:dyDescent="0.25">
      <c r="F997465" s="195"/>
    </row>
    <row r="997466" spans="6:6" x14ac:dyDescent="0.25">
      <c r="F997466" s="195"/>
    </row>
    <row r="997467" spans="6:6" x14ac:dyDescent="0.25">
      <c r="F997467" s="195"/>
    </row>
    <row r="997468" spans="6:6" x14ac:dyDescent="0.25">
      <c r="F997468" s="195"/>
    </row>
    <row r="997469" spans="6:6" x14ac:dyDescent="0.25">
      <c r="F997469" s="195"/>
    </row>
    <row r="997470" spans="6:6" x14ac:dyDescent="0.25">
      <c r="F997470" s="195"/>
    </row>
    <row r="997471" spans="6:6" x14ac:dyDescent="0.25">
      <c r="F997471" s="195"/>
    </row>
    <row r="997472" spans="6:6" x14ac:dyDescent="0.25">
      <c r="F997472" s="195"/>
    </row>
    <row r="997473" spans="6:6" x14ac:dyDescent="0.25">
      <c r="F997473" s="195"/>
    </row>
    <row r="997474" spans="6:6" x14ac:dyDescent="0.25">
      <c r="F997474" s="195"/>
    </row>
    <row r="997475" spans="6:6" x14ac:dyDescent="0.25">
      <c r="F997475" s="195"/>
    </row>
    <row r="997476" spans="6:6" x14ac:dyDescent="0.25">
      <c r="F997476" s="195"/>
    </row>
    <row r="997477" spans="6:6" x14ac:dyDescent="0.25">
      <c r="F997477" s="195"/>
    </row>
    <row r="997478" spans="6:6" x14ac:dyDescent="0.25">
      <c r="F997478" s="195"/>
    </row>
    <row r="997479" spans="6:6" x14ac:dyDescent="0.25">
      <c r="F997479" s="195"/>
    </row>
    <row r="997480" spans="6:6" x14ac:dyDescent="0.25">
      <c r="F997480" s="195"/>
    </row>
    <row r="997481" spans="6:6" x14ac:dyDescent="0.25">
      <c r="F997481" s="195"/>
    </row>
    <row r="997482" spans="6:6" x14ac:dyDescent="0.25">
      <c r="F997482" s="195"/>
    </row>
    <row r="997483" spans="6:6" x14ac:dyDescent="0.25">
      <c r="F997483" s="195"/>
    </row>
    <row r="997484" spans="6:6" x14ac:dyDescent="0.25">
      <c r="F997484" s="195"/>
    </row>
    <row r="997485" spans="6:6" x14ac:dyDescent="0.25">
      <c r="F997485" s="195"/>
    </row>
    <row r="997486" spans="6:6" x14ac:dyDescent="0.25">
      <c r="F997486" s="195"/>
    </row>
    <row r="997487" spans="6:6" x14ac:dyDescent="0.25">
      <c r="F997487" s="195"/>
    </row>
    <row r="997488" spans="6:6" x14ac:dyDescent="0.25">
      <c r="F997488" s="195"/>
    </row>
    <row r="997489" spans="6:6" x14ac:dyDescent="0.25">
      <c r="F997489" s="195"/>
    </row>
    <row r="997490" spans="6:6" x14ac:dyDescent="0.25">
      <c r="F997490" s="195"/>
    </row>
    <row r="997491" spans="6:6" x14ac:dyDescent="0.25">
      <c r="F997491" s="195"/>
    </row>
    <row r="997492" spans="6:6" x14ac:dyDescent="0.25">
      <c r="F997492" s="195"/>
    </row>
    <row r="997493" spans="6:6" x14ac:dyDescent="0.25">
      <c r="F997493" s="195"/>
    </row>
    <row r="997494" spans="6:6" x14ac:dyDescent="0.25">
      <c r="F997494" s="195"/>
    </row>
    <row r="997495" spans="6:6" x14ac:dyDescent="0.25">
      <c r="F997495" s="195"/>
    </row>
    <row r="997496" spans="6:6" x14ac:dyDescent="0.25">
      <c r="F997496" s="195"/>
    </row>
    <row r="997497" spans="6:6" x14ac:dyDescent="0.25">
      <c r="F997497" s="195"/>
    </row>
    <row r="997498" spans="6:6" x14ac:dyDescent="0.25">
      <c r="F997498" s="195"/>
    </row>
    <row r="997499" spans="6:6" x14ac:dyDescent="0.25">
      <c r="F997499" s="195"/>
    </row>
    <row r="997500" spans="6:6" x14ac:dyDescent="0.25">
      <c r="F997500" s="195"/>
    </row>
    <row r="997501" spans="6:6" x14ac:dyDescent="0.25">
      <c r="F997501" s="195"/>
    </row>
    <row r="997502" spans="6:6" x14ac:dyDescent="0.25">
      <c r="F997502" s="195"/>
    </row>
    <row r="997503" spans="6:6" x14ac:dyDescent="0.25">
      <c r="F997503" s="195"/>
    </row>
    <row r="997504" spans="6:6" x14ac:dyDescent="0.25">
      <c r="F997504" s="195"/>
    </row>
    <row r="997505" spans="6:6" x14ac:dyDescent="0.25">
      <c r="F997505" s="195"/>
    </row>
    <row r="997506" spans="6:6" x14ac:dyDescent="0.25">
      <c r="F997506" s="195"/>
    </row>
    <row r="997507" spans="6:6" x14ac:dyDescent="0.25">
      <c r="F997507" s="195"/>
    </row>
    <row r="997508" spans="6:6" x14ac:dyDescent="0.25">
      <c r="F997508" s="195"/>
    </row>
    <row r="997509" spans="6:6" x14ac:dyDescent="0.25">
      <c r="F997509" s="195"/>
    </row>
    <row r="997510" spans="6:6" x14ac:dyDescent="0.25">
      <c r="F997510" s="195"/>
    </row>
    <row r="997511" spans="6:6" x14ac:dyDescent="0.25">
      <c r="F997511" s="195"/>
    </row>
    <row r="997512" spans="6:6" x14ac:dyDescent="0.25">
      <c r="F997512" s="195"/>
    </row>
    <row r="997513" spans="6:6" x14ac:dyDescent="0.25">
      <c r="F997513" s="195"/>
    </row>
    <row r="997514" spans="6:6" x14ac:dyDescent="0.25">
      <c r="F997514" s="195"/>
    </row>
    <row r="997515" spans="6:6" x14ac:dyDescent="0.25">
      <c r="F997515" s="195"/>
    </row>
    <row r="997516" spans="6:6" x14ac:dyDescent="0.25">
      <c r="F997516" s="195"/>
    </row>
    <row r="997517" spans="6:6" x14ac:dyDescent="0.25">
      <c r="F997517" s="195"/>
    </row>
    <row r="997518" spans="6:6" x14ac:dyDescent="0.25">
      <c r="F997518" s="195"/>
    </row>
    <row r="997519" spans="6:6" x14ac:dyDescent="0.25">
      <c r="F997519" s="195"/>
    </row>
    <row r="997520" spans="6:6" x14ac:dyDescent="0.25">
      <c r="F997520" s="195"/>
    </row>
    <row r="997521" spans="6:6" x14ac:dyDescent="0.25">
      <c r="F997521" s="195"/>
    </row>
    <row r="997522" spans="6:6" x14ac:dyDescent="0.25">
      <c r="F997522" s="195"/>
    </row>
    <row r="997523" spans="6:6" x14ac:dyDescent="0.25">
      <c r="F997523" s="195"/>
    </row>
    <row r="997524" spans="6:6" x14ac:dyDescent="0.25">
      <c r="F997524" s="195"/>
    </row>
    <row r="997525" spans="6:6" x14ac:dyDescent="0.25">
      <c r="F997525" s="195"/>
    </row>
    <row r="997526" spans="6:6" x14ac:dyDescent="0.25">
      <c r="F997526" s="195"/>
    </row>
    <row r="997527" spans="6:6" x14ac:dyDescent="0.25">
      <c r="F997527" s="195"/>
    </row>
    <row r="997528" spans="6:6" x14ac:dyDescent="0.25">
      <c r="F997528" s="195"/>
    </row>
    <row r="997529" spans="6:6" x14ac:dyDescent="0.25">
      <c r="F997529" s="195"/>
    </row>
    <row r="997530" spans="6:6" x14ac:dyDescent="0.25">
      <c r="F997530" s="195"/>
    </row>
    <row r="997531" spans="6:6" x14ac:dyDescent="0.25">
      <c r="F997531" s="195"/>
    </row>
    <row r="997532" spans="6:6" x14ac:dyDescent="0.25">
      <c r="F997532" s="195"/>
    </row>
    <row r="997533" spans="6:6" x14ac:dyDescent="0.25">
      <c r="F997533" s="195"/>
    </row>
    <row r="997534" spans="6:6" x14ac:dyDescent="0.25">
      <c r="F997534" s="195"/>
    </row>
    <row r="997535" spans="6:6" x14ac:dyDescent="0.25">
      <c r="F997535" s="195"/>
    </row>
    <row r="997536" spans="6:6" x14ac:dyDescent="0.25">
      <c r="F997536" s="195"/>
    </row>
    <row r="997537" spans="6:6" x14ac:dyDescent="0.25">
      <c r="F997537" s="195"/>
    </row>
    <row r="997538" spans="6:6" x14ac:dyDescent="0.25">
      <c r="F997538" s="195"/>
    </row>
    <row r="997539" spans="6:6" x14ac:dyDescent="0.25">
      <c r="F997539" s="195"/>
    </row>
    <row r="997540" spans="6:6" x14ac:dyDescent="0.25">
      <c r="F997540" s="195"/>
    </row>
    <row r="997541" spans="6:6" x14ac:dyDescent="0.25">
      <c r="F997541" s="195"/>
    </row>
    <row r="997542" spans="6:6" x14ac:dyDescent="0.25">
      <c r="F997542" s="195"/>
    </row>
    <row r="997543" spans="6:6" x14ac:dyDescent="0.25">
      <c r="F997543" s="195"/>
    </row>
    <row r="997544" spans="6:6" x14ac:dyDescent="0.25">
      <c r="F997544" s="195"/>
    </row>
    <row r="997545" spans="6:6" x14ac:dyDescent="0.25">
      <c r="F997545" s="195"/>
    </row>
    <row r="997546" spans="6:6" x14ac:dyDescent="0.25">
      <c r="F997546" s="195"/>
    </row>
    <row r="997547" spans="6:6" x14ac:dyDescent="0.25">
      <c r="F997547" s="195"/>
    </row>
    <row r="997548" spans="6:6" x14ac:dyDescent="0.25">
      <c r="F997548" s="195"/>
    </row>
    <row r="997549" spans="6:6" x14ac:dyDescent="0.25">
      <c r="F997549" s="195"/>
    </row>
    <row r="997550" spans="6:6" x14ac:dyDescent="0.25">
      <c r="F997550" s="195"/>
    </row>
    <row r="997551" spans="6:6" x14ac:dyDescent="0.25">
      <c r="F997551" s="195"/>
    </row>
    <row r="997552" spans="6:6" x14ac:dyDescent="0.25">
      <c r="F997552" s="195"/>
    </row>
    <row r="997553" spans="6:6" x14ac:dyDescent="0.25">
      <c r="F997553" s="195"/>
    </row>
    <row r="997554" spans="6:6" x14ac:dyDescent="0.25">
      <c r="F997554" s="195"/>
    </row>
    <row r="997555" spans="6:6" x14ac:dyDescent="0.25">
      <c r="F997555" s="195"/>
    </row>
    <row r="997556" spans="6:6" x14ac:dyDescent="0.25">
      <c r="F997556" s="195"/>
    </row>
    <row r="997557" spans="6:6" x14ac:dyDescent="0.25">
      <c r="F997557" s="195"/>
    </row>
    <row r="997558" spans="6:6" x14ac:dyDescent="0.25">
      <c r="F997558" s="195"/>
    </row>
    <row r="997559" spans="6:6" x14ac:dyDescent="0.25">
      <c r="F997559" s="195"/>
    </row>
    <row r="997560" spans="6:6" x14ac:dyDescent="0.25">
      <c r="F997560" s="195"/>
    </row>
    <row r="997561" spans="6:6" x14ac:dyDescent="0.25">
      <c r="F997561" s="195"/>
    </row>
    <row r="997562" spans="6:6" x14ac:dyDescent="0.25">
      <c r="F997562" s="195"/>
    </row>
    <row r="997563" spans="6:6" x14ac:dyDescent="0.25">
      <c r="F997563" s="195"/>
    </row>
    <row r="997564" spans="6:6" x14ac:dyDescent="0.25">
      <c r="F997564" s="195"/>
    </row>
    <row r="997565" spans="6:6" x14ac:dyDescent="0.25">
      <c r="F997565" s="195"/>
    </row>
    <row r="997566" spans="6:6" x14ac:dyDescent="0.25">
      <c r="F997566" s="195"/>
    </row>
    <row r="997567" spans="6:6" x14ac:dyDescent="0.25">
      <c r="F997567" s="195"/>
    </row>
    <row r="997568" spans="6:6" x14ac:dyDescent="0.25">
      <c r="F997568" s="195"/>
    </row>
    <row r="997569" spans="6:6" x14ac:dyDescent="0.25">
      <c r="F997569" s="195"/>
    </row>
    <row r="997570" spans="6:6" x14ac:dyDescent="0.25">
      <c r="F997570" s="195"/>
    </row>
    <row r="997571" spans="6:6" x14ac:dyDescent="0.25">
      <c r="F997571" s="195"/>
    </row>
    <row r="997572" spans="6:6" x14ac:dyDescent="0.25">
      <c r="F997572" s="195"/>
    </row>
    <row r="997573" spans="6:6" x14ac:dyDescent="0.25">
      <c r="F997573" s="195"/>
    </row>
    <row r="997574" spans="6:6" x14ac:dyDescent="0.25">
      <c r="F997574" s="195"/>
    </row>
    <row r="997575" spans="6:6" x14ac:dyDescent="0.25">
      <c r="F997575" s="195"/>
    </row>
    <row r="997576" spans="6:6" x14ac:dyDescent="0.25">
      <c r="F997576" s="195"/>
    </row>
    <row r="997577" spans="6:6" x14ac:dyDescent="0.25">
      <c r="F997577" s="195"/>
    </row>
    <row r="997578" spans="6:6" x14ac:dyDescent="0.25">
      <c r="F997578" s="195"/>
    </row>
    <row r="997579" spans="6:6" x14ac:dyDescent="0.25">
      <c r="F997579" s="195"/>
    </row>
    <row r="997580" spans="6:6" x14ac:dyDescent="0.25">
      <c r="F997580" s="195"/>
    </row>
    <row r="997581" spans="6:6" x14ac:dyDescent="0.25">
      <c r="F997581" s="195"/>
    </row>
    <row r="997582" spans="6:6" x14ac:dyDescent="0.25">
      <c r="F997582" s="195"/>
    </row>
    <row r="997583" spans="6:6" x14ac:dyDescent="0.25">
      <c r="F997583" s="195"/>
    </row>
    <row r="997584" spans="6:6" x14ac:dyDescent="0.25">
      <c r="F997584" s="195"/>
    </row>
    <row r="997585" spans="6:6" x14ac:dyDescent="0.25">
      <c r="F997585" s="195"/>
    </row>
    <row r="997586" spans="6:6" x14ac:dyDescent="0.25">
      <c r="F997586" s="195"/>
    </row>
    <row r="997587" spans="6:6" x14ac:dyDescent="0.25">
      <c r="F997587" s="195"/>
    </row>
    <row r="997588" spans="6:6" x14ac:dyDescent="0.25">
      <c r="F997588" s="195"/>
    </row>
    <row r="997589" spans="6:6" x14ac:dyDescent="0.25">
      <c r="F997589" s="195"/>
    </row>
    <row r="997590" spans="6:6" x14ac:dyDescent="0.25">
      <c r="F997590" s="195"/>
    </row>
    <row r="997591" spans="6:6" x14ac:dyDescent="0.25">
      <c r="F997591" s="195"/>
    </row>
    <row r="997592" spans="6:6" x14ac:dyDescent="0.25">
      <c r="F997592" s="195"/>
    </row>
    <row r="997593" spans="6:6" x14ac:dyDescent="0.25">
      <c r="F997593" s="195"/>
    </row>
    <row r="997594" spans="6:6" x14ac:dyDescent="0.25">
      <c r="F997594" s="195"/>
    </row>
    <row r="997595" spans="6:6" x14ac:dyDescent="0.25">
      <c r="F997595" s="195"/>
    </row>
    <row r="997596" spans="6:6" x14ac:dyDescent="0.25">
      <c r="F997596" s="195"/>
    </row>
    <row r="997597" spans="6:6" x14ac:dyDescent="0.25">
      <c r="F997597" s="195"/>
    </row>
    <row r="997598" spans="6:6" x14ac:dyDescent="0.25">
      <c r="F997598" s="195"/>
    </row>
    <row r="997599" spans="6:6" x14ac:dyDescent="0.25">
      <c r="F997599" s="195"/>
    </row>
    <row r="997600" spans="6:6" x14ac:dyDescent="0.25">
      <c r="F997600" s="195"/>
    </row>
    <row r="997601" spans="6:6" x14ac:dyDescent="0.25">
      <c r="F997601" s="195"/>
    </row>
    <row r="997602" spans="6:6" x14ac:dyDescent="0.25">
      <c r="F997602" s="195"/>
    </row>
    <row r="997603" spans="6:6" x14ac:dyDescent="0.25">
      <c r="F997603" s="195"/>
    </row>
    <row r="997604" spans="6:6" x14ac:dyDescent="0.25">
      <c r="F997604" s="195"/>
    </row>
    <row r="997605" spans="6:6" x14ac:dyDescent="0.25">
      <c r="F997605" s="195"/>
    </row>
    <row r="997606" spans="6:6" x14ac:dyDescent="0.25">
      <c r="F997606" s="195"/>
    </row>
    <row r="997607" spans="6:6" x14ac:dyDescent="0.25">
      <c r="F997607" s="195"/>
    </row>
    <row r="997608" spans="6:6" x14ac:dyDescent="0.25">
      <c r="F997608" s="195"/>
    </row>
    <row r="997609" spans="6:6" x14ac:dyDescent="0.25">
      <c r="F997609" s="195"/>
    </row>
    <row r="997610" spans="6:6" x14ac:dyDescent="0.25">
      <c r="F997610" s="195"/>
    </row>
    <row r="997611" spans="6:6" x14ac:dyDescent="0.25">
      <c r="F997611" s="195"/>
    </row>
    <row r="997612" spans="6:6" x14ac:dyDescent="0.25">
      <c r="F997612" s="195"/>
    </row>
    <row r="997613" spans="6:6" x14ac:dyDescent="0.25">
      <c r="F997613" s="195"/>
    </row>
    <row r="997614" spans="6:6" x14ac:dyDescent="0.25">
      <c r="F997614" s="195"/>
    </row>
    <row r="997615" spans="6:6" x14ac:dyDescent="0.25">
      <c r="F997615" s="195"/>
    </row>
    <row r="997616" spans="6:6" x14ac:dyDescent="0.25">
      <c r="F997616" s="195"/>
    </row>
    <row r="997617" spans="6:6" x14ac:dyDescent="0.25">
      <c r="F997617" s="195"/>
    </row>
    <row r="997618" spans="6:6" x14ac:dyDescent="0.25">
      <c r="F997618" s="195"/>
    </row>
    <row r="997619" spans="6:6" x14ac:dyDescent="0.25">
      <c r="F997619" s="195"/>
    </row>
    <row r="997620" spans="6:6" x14ac:dyDescent="0.25">
      <c r="F997620" s="195"/>
    </row>
    <row r="997621" spans="6:6" x14ac:dyDescent="0.25">
      <c r="F997621" s="195"/>
    </row>
    <row r="997622" spans="6:6" x14ac:dyDescent="0.25">
      <c r="F997622" s="195"/>
    </row>
    <row r="997623" spans="6:6" x14ac:dyDescent="0.25">
      <c r="F997623" s="195"/>
    </row>
    <row r="997624" spans="6:6" x14ac:dyDescent="0.25">
      <c r="F997624" s="195"/>
    </row>
    <row r="997625" spans="6:6" x14ac:dyDescent="0.25">
      <c r="F997625" s="195"/>
    </row>
    <row r="997626" spans="6:6" x14ac:dyDescent="0.25">
      <c r="F997626" s="195"/>
    </row>
    <row r="997627" spans="6:6" x14ac:dyDescent="0.25">
      <c r="F997627" s="195"/>
    </row>
    <row r="997628" spans="6:6" x14ac:dyDescent="0.25">
      <c r="F997628" s="195"/>
    </row>
    <row r="997629" spans="6:6" x14ac:dyDescent="0.25">
      <c r="F997629" s="195"/>
    </row>
    <row r="997630" spans="6:6" x14ac:dyDescent="0.25">
      <c r="F997630" s="195"/>
    </row>
    <row r="997631" spans="6:6" x14ac:dyDescent="0.25">
      <c r="F997631" s="195"/>
    </row>
    <row r="997632" spans="6:6" x14ac:dyDescent="0.25">
      <c r="F997632" s="195"/>
    </row>
    <row r="997633" spans="6:6" x14ac:dyDescent="0.25">
      <c r="F997633" s="195"/>
    </row>
    <row r="997634" spans="6:6" x14ac:dyDescent="0.25">
      <c r="F997634" s="195"/>
    </row>
    <row r="997635" spans="6:6" x14ac:dyDescent="0.25">
      <c r="F997635" s="195"/>
    </row>
    <row r="997636" spans="6:6" x14ac:dyDescent="0.25">
      <c r="F997636" s="195"/>
    </row>
    <row r="997637" spans="6:6" x14ac:dyDescent="0.25">
      <c r="F997637" s="195"/>
    </row>
    <row r="997638" spans="6:6" x14ac:dyDescent="0.25">
      <c r="F997638" s="195"/>
    </row>
    <row r="997639" spans="6:6" x14ac:dyDescent="0.25">
      <c r="F997639" s="195"/>
    </row>
    <row r="997640" spans="6:6" x14ac:dyDescent="0.25">
      <c r="F997640" s="195"/>
    </row>
    <row r="997641" spans="6:6" x14ac:dyDescent="0.25">
      <c r="F997641" s="195"/>
    </row>
    <row r="997642" spans="6:6" x14ac:dyDescent="0.25">
      <c r="F997642" s="195"/>
    </row>
    <row r="997643" spans="6:6" x14ac:dyDescent="0.25">
      <c r="F997643" s="195"/>
    </row>
    <row r="997644" spans="6:6" x14ac:dyDescent="0.25">
      <c r="F997644" s="195"/>
    </row>
    <row r="997645" spans="6:6" x14ac:dyDescent="0.25">
      <c r="F997645" s="195"/>
    </row>
    <row r="997646" spans="6:6" x14ac:dyDescent="0.25">
      <c r="F997646" s="195"/>
    </row>
    <row r="997647" spans="6:6" x14ac:dyDescent="0.25">
      <c r="F997647" s="195"/>
    </row>
    <row r="997648" spans="6:6" x14ac:dyDescent="0.25">
      <c r="F997648" s="195"/>
    </row>
    <row r="997649" spans="6:6" x14ac:dyDescent="0.25">
      <c r="F997649" s="195"/>
    </row>
    <row r="997650" spans="6:6" x14ac:dyDescent="0.25">
      <c r="F997650" s="195"/>
    </row>
    <row r="997651" spans="6:6" x14ac:dyDescent="0.25">
      <c r="F997651" s="195"/>
    </row>
    <row r="997652" spans="6:6" x14ac:dyDescent="0.25">
      <c r="F997652" s="195"/>
    </row>
    <row r="997653" spans="6:6" x14ac:dyDescent="0.25">
      <c r="F997653" s="195"/>
    </row>
    <row r="997654" spans="6:6" x14ac:dyDescent="0.25">
      <c r="F997654" s="195"/>
    </row>
    <row r="997655" spans="6:6" x14ac:dyDescent="0.25">
      <c r="F997655" s="195"/>
    </row>
    <row r="997656" spans="6:6" x14ac:dyDescent="0.25">
      <c r="F997656" s="195"/>
    </row>
    <row r="997657" spans="6:6" x14ac:dyDescent="0.25">
      <c r="F997657" s="195"/>
    </row>
    <row r="997658" spans="6:6" x14ac:dyDescent="0.25">
      <c r="F997658" s="195"/>
    </row>
    <row r="997659" spans="6:6" x14ac:dyDescent="0.25">
      <c r="F997659" s="195"/>
    </row>
    <row r="997660" spans="6:6" x14ac:dyDescent="0.25">
      <c r="F997660" s="195"/>
    </row>
    <row r="997661" spans="6:6" x14ac:dyDescent="0.25">
      <c r="F997661" s="195"/>
    </row>
    <row r="997662" spans="6:6" x14ac:dyDescent="0.25">
      <c r="F997662" s="195"/>
    </row>
    <row r="997663" spans="6:6" x14ac:dyDescent="0.25">
      <c r="F997663" s="195"/>
    </row>
    <row r="997664" spans="6:6" x14ac:dyDescent="0.25">
      <c r="F997664" s="195"/>
    </row>
    <row r="997665" spans="6:6" x14ac:dyDescent="0.25">
      <c r="F997665" s="195"/>
    </row>
    <row r="997666" spans="6:6" x14ac:dyDescent="0.25">
      <c r="F997666" s="195"/>
    </row>
    <row r="997667" spans="6:6" x14ac:dyDescent="0.25">
      <c r="F997667" s="195"/>
    </row>
    <row r="997668" spans="6:6" x14ac:dyDescent="0.25">
      <c r="F997668" s="195"/>
    </row>
    <row r="997669" spans="6:6" x14ac:dyDescent="0.25">
      <c r="F997669" s="195"/>
    </row>
    <row r="997670" spans="6:6" x14ac:dyDescent="0.25">
      <c r="F997670" s="195"/>
    </row>
    <row r="997671" spans="6:6" x14ac:dyDescent="0.25">
      <c r="F997671" s="195"/>
    </row>
    <row r="997672" spans="6:6" x14ac:dyDescent="0.25">
      <c r="F997672" s="195"/>
    </row>
    <row r="1002790" spans="6:6" x14ac:dyDescent="0.25">
      <c r="F1002790" s="195"/>
    </row>
    <row r="1002791" spans="6:6" x14ac:dyDescent="0.25">
      <c r="F1002791" s="195"/>
    </row>
    <row r="1002792" spans="6:6" x14ac:dyDescent="0.25">
      <c r="F1002792" s="195"/>
    </row>
    <row r="1002793" spans="6:6" x14ac:dyDescent="0.25">
      <c r="F1002793" s="195"/>
    </row>
    <row r="1002794" spans="6:6" x14ac:dyDescent="0.25">
      <c r="F1002794" s="195"/>
    </row>
    <row r="1002795" spans="6:6" x14ac:dyDescent="0.25">
      <c r="F1002795" s="195"/>
    </row>
    <row r="1002796" spans="6:6" x14ac:dyDescent="0.25">
      <c r="F1002796" s="195"/>
    </row>
    <row r="1002797" spans="6:6" x14ac:dyDescent="0.25">
      <c r="F1002797" s="195"/>
    </row>
    <row r="1002798" spans="6:6" x14ac:dyDescent="0.25">
      <c r="F1002798" s="195"/>
    </row>
    <row r="1002799" spans="6:6" x14ac:dyDescent="0.25">
      <c r="F1002799" s="195"/>
    </row>
    <row r="1002800" spans="6:6" x14ac:dyDescent="0.25">
      <c r="F1002800" s="195"/>
    </row>
    <row r="1002801" spans="6:6" x14ac:dyDescent="0.25">
      <c r="F1002801" s="195"/>
    </row>
    <row r="1002802" spans="6:6" x14ac:dyDescent="0.25">
      <c r="F1002802" s="195"/>
    </row>
    <row r="1002803" spans="6:6" x14ac:dyDescent="0.25">
      <c r="F1002803" s="195"/>
    </row>
    <row r="1002804" spans="6:6" x14ac:dyDescent="0.25">
      <c r="F1002804" s="195"/>
    </row>
    <row r="1002805" spans="6:6" x14ac:dyDescent="0.25">
      <c r="F1002805" s="195"/>
    </row>
    <row r="1002806" spans="6:6" x14ac:dyDescent="0.25">
      <c r="F1002806" s="195"/>
    </row>
    <row r="1002807" spans="6:6" x14ac:dyDescent="0.25">
      <c r="F1002807" s="195"/>
    </row>
    <row r="1002808" spans="6:6" x14ac:dyDescent="0.25">
      <c r="F1002808" s="195"/>
    </row>
    <row r="1002809" spans="6:6" x14ac:dyDescent="0.25">
      <c r="F1002809" s="195"/>
    </row>
    <row r="1002810" spans="6:6" x14ac:dyDescent="0.25">
      <c r="F1002810" s="195"/>
    </row>
    <row r="1002811" spans="6:6" x14ac:dyDescent="0.25">
      <c r="F1002811" s="195"/>
    </row>
    <row r="1002812" spans="6:6" x14ac:dyDescent="0.25">
      <c r="F1002812" s="195"/>
    </row>
    <row r="1002813" spans="6:6" x14ac:dyDescent="0.25">
      <c r="F1002813" s="195"/>
    </row>
    <row r="1002814" spans="6:6" x14ac:dyDescent="0.25">
      <c r="F1002814" s="195"/>
    </row>
    <row r="1002815" spans="6:6" x14ac:dyDescent="0.25">
      <c r="F1002815" s="195"/>
    </row>
    <row r="1002816" spans="6:6" x14ac:dyDescent="0.25">
      <c r="F1002816" s="195"/>
    </row>
    <row r="1002817" spans="6:6" x14ac:dyDescent="0.25">
      <c r="F1002817" s="195"/>
    </row>
    <row r="1002818" spans="6:6" x14ac:dyDescent="0.25">
      <c r="F1002818" s="195"/>
    </row>
    <row r="1002819" spans="6:6" x14ac:dyDescent="0.25">
      <c r="F1002819" s="195"/>
    </row>
    <row r="1002820" spans="6:6" x14ac:dyDescent="0.25">
      <c r="F1002820" s="195"/>
    </row>
    <row r="1002821" spans="6:6" x14ac:dyDescent="0.25">
      <c r="F1002821" s="195"/>
    </row>
    <row r="1002822" spans="6:6" x14ac:dyDescent="0.25">
      <c r="F1002822" s="195"/>
    </row>
    <row r="1002823" spans="6:6" x14ac:dyDescent="0.25">
      <c r="F1002823" s="195"/>
    </row>
    <row r="1002824" spans="6:6" x14ac:dyDescent="0.25">
      <c r="F1002824" s="195"/>
    </row>
    <row r="1002825" spans="6:6" x14ac:dyDescent="0.25">
      <c r="F1002825" s="195"/>
    </row>
    <row r="1002826" spans="6:6" x14ac:dyDescent="0.25">
      <c r="F1002826" s="195"/>
    </row>
    <row r="1002827" spans="6:6" x14ac:dyDescent="0.25">
      <c r="F1002827" s="195"/>
    </row>
    <row r="1002828" spans="6:6" x14ac:dyDescent="0.25">
      <c r="F1002828" s="195"/>
    </row>
    <row r="1002829" spans="6:6" x14ac:dyDescent="0.25">
      <c r="F1002829" s="195"/>
    </row>
    <row r="1002830" spans="6:6" x14ac:dyDescent="0.25">
      <c r="F1002830" s="195"/>
    </row>
    <row r="1002831" spans="6:6" x14ac:dyDescent="0.25">
      <c r="F1002831" s="195"/>
    </row>
    <row r="1002832" spans="6:6" x14ac:dyDescent="0.25">
      <c r="F1002832" s="195"/>
    </row>
    <row r="1002833" spans="6:6" x14ac:dyDescent="0.25">
      <c r="F1002833" s="195"/>
    </row>
    <row r="1002834" spans="6:6" x14ac:dyDescent="0.25">
      <c r="F1002834" s="195"/>
    </row>
    <row r="1002835" spans="6:6" x14ac:dyDescent="0.25">
      <c r="F1002835" s="195"/>
    </row>
    <row r="1002836" spans="6:6" x14ac:dyDescent="0.25">
      <c r="F1002836" s="195"/>
    </row>
    <row r="1002837" spans="6:6" x14ac:dyDescent="0.25">
      <c r="F1002837" s="195"/>
    </row>
    <row r="1002838" spans="6:6" x14ac:dyDescent="0.25">
      <c r="F1002838" s="195"/>
    </row>
    <row r="1002839" spans="6:6" x14ac:dyDescent="0.25">
      <c r="F1002839" s="195"/>
    </row>
    <row r="1002840" spans="6:6" x14ac:dyDescent="0.25">
      <c r="F1002840" s="195"/>
    </row>
    <row r="1002841" spans="6:6" x14ac:dyDescent="0.25">
      <c r="F1002841" s="195"/>
    </row>
    <row r="1002842" spans="6:6" x14ac:dyDescent="0.25">
      <c r="F1002842" s="195"/>
    </row>
    <row r="1002843" spans="6:6" x14ac:dyDescent="0.25">
      <c r="F1002843" s="195"/>
    </row>
    <row r="1002844" spans="6:6" x14ac:dyDescent="0.25">
      <c r="F1002844" s="195"/>
    </row>
    <row r="1002845" spans="6:6" x14ac:dyDescent="0.25">
      <c r="F1002845" s="195"/>
    </row>
    <row r="1002846" spans="6:6" x14ac:dyDescent="0.25">
      <c r="F1002846" s="195"/>
    </row>
    <row r="1002847" spans="6:6" x14ac:dyDescent="0.25">
      <c r="F1002847" s="195"/>
    </row>
    <row r="1002848" spans="6:6" x14ac:dyDescent="0.25">
      <c r="F1002848" s="195"/>
    </row>
    <row r="1002849" spans="6:6" x14ac:dyDescent="0.25">
      <c r="F1002849" s="195"/>
    </row>
    <row r="1002850" spans="6:6" x14ac:dyDescent="0.25">
      <c r="F1002850" s="195"/>
    </row>
    <row r="1002851" spans="6:6" x14ac:dyDescent="0.25">
      <c r="F1002851" s="195"/>
    </row>
    <row r="1002852" spans="6:6" x14ac:dyDescent="0.25">
      <c r="F1002852" s="195"/>
    </row>
    <row r="1002853" spans="6:6" x14ac:dyDescent="0.25">
      <c r="F1002853" s="195"/>
    </row>
    <row r="1002854" spans="6:6" x14ac:dyDescent="0.25">
      <c r="F1002854" s="195"/>
    </row>
    <row r="1002855" spans="6:6" x14ac:dyDescent="0.25">
      <c r="F1002855" s="195"/>
    </row>
    <row r="1002856" spans="6:6" x14ac:dyDescent="0.25">
      <c r="F1002856" s="195"/>
    </row>
    <row r="1002857" spans="6:6" x14ac:dyDescent="0.25">
      <c r="F1002857" s="195"/>
    </row>
    <row r="1002858" spans="6:6" x14ac:dyDescent="0.25">
      <c r="F1002858" s="195"/>
    </row>
    <row r="1002859" spans="6:6" x14ac:dyDescent="0.25">
      <c r="F1002859" s="195"/>
    </row>
    <row r="1002860" spans="6:6" x14ac:dyDescent="0.25">
      <c r="F1002860" s="195"/>
    </row>
    <row r="1002861" spans="6:6" x14ac:dyDescent="0.25">
      <c r="F1002861" s="195"/>
    </row>
    <row r="1002862" spans="6:6" x14ac:dyDescent="0.25">
      <c r="F1002862" s="195"/>
    </row>
    <row r="1002863" spans="6:6" x14ac:dyDescent="0.25">
      <c r="F1002863" s="195"/>
    </row>
    <row r="1002864" spans="6:6" x14ac:dyDescent="0.25">
      <c r="F1002864" s="195"/>
    </row>
    <row r="1002865" spans="6:6" x14ac:dyDescent="0.25">
      <c r="F1002865" s="195"/>
    </row>
    <row r="1002866" spans="6:6" x14ac:dyDescent="0.25">
      <c r="F1002866" s="195"/>
    </row>
    <row r="1002867" spans="6:6" x14ac:dyDescent="0.25">
      <c r="F1002867" s="195"/>
    </row>
    <row r="1002868" spans="6:6" x14ac:dyDescent="0.25">
      <c r="F1002868" s="195"/>
    </row>
    <row r="1002869" spans="6:6" x14ac:dyDescent="0.25">
      <c r="F1002869" s="195"/>
    </row>
    <row r="1002870" spans="6:6" x14ac:dyDescent="0.25">
      <c r="F1002870" s="195"/>
    </row>
    <row r="1002871" spans="6:6" x14ac:dyDescent="0.25">
      <c r="F1002871" s="195"/>
    </row>
    <row r="1002872" spans="6:6" x14ac:dyDescent="0.25">
      <c r="F1002872" s="195"/>
    </row>
    <row r="1002873" spans="6:6" x14ac:dyDescent="0.25">
      <c r="F1002873" s="195"/>
    </row>
    <row r="1002874" spans="6:6" x14ac:dyDescent="0.25">
      <c r="F1002874" s="195"/>
    </row>
    <row r="1002875" spans="6:6" x14ac:dyDescent="0.25">
      <c r="F1002875" s="195"/>
    </row>
    <row r="1002876" spans="6:6" x14ac:dyDescent="0.25">
      <c r="F1002876" s="195"/>
    </row>
    <row r="1002877" spans="6:6" x14ac:dyDescent="0.25">
      <c r="F1002877" s="195"/>
    </row>
    <row r="1002878" spans="6:6" x14ac:dyDescent="0.25">
      <c r="F1002878" s="195"/>
    </row>
    <row r="1002879" spans="6:6" x14ac:dyDescent="0.25">
      <c r="F1002879" s="195"/>
    </row>
    <row r="1002880" spans="6:6" x14ac:dyDescent="0.25">
      <c r="F1002880" s="195"/>
    </row>
    <row r="1002881" spans="6:6" x14ac:dyDescent="0.25">
      <c r="F1002881" s="195"/>
    </row>
    <row r="1002882" spans="6:6" x14ac:dyDescent="0.25">
      <c r="F1002882" s="195"/>
    </row>
    <row r="1002883" spans="6:6" x14ac:dyDescent="0.25">
      <c r="F1002883" s="195"/>
    </row>
    <row r="1002884" spans="6:6" x14ac:dyDescent="0.25">
      <c r="F1002884" s="195"/>
    </row>
    <row r="1002885" spans="6:6" x14ac:dyDescent="0.25">
      <c r="F1002885" s="195"/>
    </row>
    <row r="1002886" spans="6:6" x14ac:dyDescent="0.25">
      <c r="F1002886" s="195"/>
    </row>
    <row r="1002887" spans="6:6" x14ac:dyDescent="0.25">
      <c r="F1002887" s="195"/>
    </row>
    <row r="1002888" spans="6:6" x14ac:dyDescent="0.25">
      <c r="F1002888" s="195"/>
    </row>
    <row r="1002889" spans="6:6" x14ac:dyDescent="0.25">
      <c r="F1002889" s="195"/>
    </row>
    <row r="1002890" spans="6:6" x14ac:dyDescent="0.25">
      <c r="F1002890" s="195"/>
    </row>
    <row r="1002891" spans="6:6" x14ac:dyDescent="0.25">
      <c r="F1002891" s="195"/>
    </row>
    <row r="1002892" spans="6:6" x14ac:dyDescent="0.25">
      <c r="F1002892" s="195"/>
    </row>
    <row r="1002893" spans="6:6" x14ac:dyDescent="0.25">
      <c r="F1002893" s="195"/>
    </row>
    <row r="1002894" spans="6:6" x14ac:dyDescent="0.25">
      <c r="F1002894" s="195"/>
    </row>
    <row r="1002895" spans="6:6" x14ac:dyDescent="0.25">
      <c r="F1002895" s="195"/>
    </row>
    <row r="1002896" spans="6:6" x14ac:dyDescent="0.25">
      <c r="F1002896" s="195"/>
    </row>
    <row r="1002897" spans="6:6" x14ac:dyDescent="0.25">
      <c r="F1002897" s="195"/>
    </row>
    <row r="1002898" spans="6:6" x14ac:dyDescent="0.25">
      <c r="F1002898" s="195"/>
    </row>
    <row r="1002899" spans="6:6" x14ac:dyDescent="0.25">
      <c r="F1002899" s="195"/>
    </row>
    <row r="1002900" spans="6:6" x14ac:dyDescent="0.25">
      <c r="F1002900" s="195"/>
    </row>
    <row r="1002901" spans="6:6" x14ac:dyDescent="0.25">
      <c r="F1002901" s="195"/>
    </row>
    <row r="1002902" spans="6:6" x14ac:dyDescent="0.25">
      <c r="F1002902" s="195"/>
    </row>
    <row r="1002903" spans="6:6" x14ac:dyDescent="0.25">
      <c r="F1002903" s="195"/>
    </row>
    <row r="1002904" spans="6:6" x14ac:dyDescent="0.25">
      <c r="F1002904" s="195"/>
    </row>
    <row r="1002905" spans="6:6" x14ac:dyDescent="0.25">
      <c r="F1002905" s="195"/>
    </row>
    <row r="1002906" spans="6:6" x14ac:dyDescent="0.25">
      <c r="F1002906" s="195"/>
    </row>
    <row r="1002907" spans="6:6" x14ac:dyDescent="0.25">
      <c r="F1002907" s="195"/>
    </row>
    <row r="1002908" spans="6:6" x14ac:dyDescent="0.25">
      <c r="F1002908" s="195"/>
    </row>
    <row r="1002909" spans="6:6" x14ac:dyDescent="0.25">
      <c r="F1002909" s="195"/>
    </row>
    <row r="1002910" spans="6:6" x14ac:dyDescent="0.25">
      <c r="F1002910" s="195"/>
    </row>
    <row r="1002911" spans="6:6" x14ac:dyDescent="0.25">
      <c r="F1002911" s="195"/>
    </row>
    <row r="1002912" spans="6:6" x14ac:dyDescent="0.25">
      <c r="F1002912" s="195"/>
    </row>
    <row r="1002913" spans="6:6" x14ac:dyDescent="0.25">
      <c r="F1002913" s="195"/>
    </row>
    <row r="1002914" spans="6:6" x14ac:dyDescent="0.25">
      <c r="F1002914" s="195"/>
    </row>
    <row r="1002915" spans="6:6" x14ac:dyDescent="0.25">
      <c r="F1002915" s="195"/>
    </row>
    <row r="1002916" spans="6:6" x14ac:dyDescent="0.25">
      <c r="F1002916" s="195"/>
    </row>
    <row r="1002917" spans="6:6" x14ac:dyDescent="0.25">
      <c r="F1002917" s="195"/>
    </row>
    <row r="1002918" spans="6:6" x14ac:dyDescent="0.25">
      <c r="F1002918" s="195"/>
    </row>
    <row r="1002919" spans="6:6" x14ac:dyDescent="0.25">
      <c r="F1002919" s="195"/>
    </row>
    <row r="1002920" spans="6:6" x14ac:dyDescent="0.25">
      <c r="F1002920" s="195"/>
    </row>
    <row r="1002921" spans="6:6" x14ac:dyDescent="0.25">
      <c r="F1002921" s="195"/>
    </row>
    <row r="1002922" spans="6:6" x14ac:dyDescent="0.25">
      <c r="F1002922" s="195"/>
    </row>
    <row r="1002923" spans="6:6" x14ac:dyDescent="0.25">
      <c r="F1002923" s="195"/>
    </row>
    <row r="1002924" spans="6:6" x14ac:dyDescent="0.25">
      <c r="F1002924" s="195"/>
    </row>
    <row r="1002925" spans="6:6" x14ac:dyDescent="0.25">
      <c r="F1002925" s="195"/>
    </row>
    <row r="1002926" spans="6:6" x14ac:dyDescent="0.25">
      <c r="F1002926" s="195"/>
    </row>
    <row r="1002927" spans="6:6" x14ac:dyDescent="0.25">
      <c r="F1002927" s="195"/>
    </row>
    <row r="1002928" spans="6:6" x14ac:dyDescent="0.25">
      <c r="F1002928" s="195"/>
    </row>
    <row r="1002929" spans="6:6" x14ac:dyDescent="0.25">
      <c r="F1002929" s="195"/>
    </row>
    <row r="1002930" spans="6:6" x14ac:dyDescent="0.25">
      <c r="F1002930" s="195"/>
    </row>
    <row r="1002931" spans="6:6" x14ac:dyDescent="0.25">
      <c r="F1002931" s="195"/>
    </row>
    <row r="1002932" spans="6:6" x14ac:dyDescent="0.25">
      <c r="F1002932" s="195"/>
    </row>
    <row r="1002933" spans="6:6" x14ac:dyDescent="0.25">
      <c r="F1002933" s="195"/>
    </row>
    <row r="1002934" spans="6:6" x14ac:dyDescent="0.25">
      <c r="F1002934" s="195"/>
    </row>
    <row r="1002935" spans="6:6" x14ac:dyDescent="0.25">
      <c r="F1002935" s="195"/>
    </row>
    <row r="1002936" spans="6:6" x14ac:dyDescent="0.25">
      <c r="F1002936" s="195"/>
    </row>
    <row r="1002937" spans="6:6" x14ac:dyDescent="0.25">
      <c r="F1002937" s="195"/>
    </row>
    <row r="1002938" spans="6:6" x14ac:dyDescent="0.25">
      <c r="F1002938" s="195"/>
    </row>
    <row r="1002939" spans="6:6" x14ac:dyDescent="0.25">
      <c r="F1002939" s="195"/>
    </row>
    <row r="1002940" spans="6:6" x14ac:dyDescent="0.25">
      <c r="F1002940" s="195"/>
    </row>
    <row r="1002941" spans="6:6" x14ac:dyDescent="0.25">
      <c r="F1002941" s="195"/>
    </row>
    <row r="1002942" spans="6:6" x14ac:dyDescent="0.25">
      <c r="F1002942" s="195"/>
    </row>
    <row r="1002943" spans="6:6" x14ac:dyDescent="0.25">
      <c r="F1002943" s="195"/>
    </row>
    <row r="1002944" spans="6:6" x14ac:dyDescent="0.25">
      <c r="F1002944" s="195"/>
    </row>
    <row r="1002945" spans="6:6" x14ac:dyDescent="0.25">
      <c r="F1002945" s="195"/>
    </row>
    <row r="1002946" spans="6:6" x14ac:dyDescent="0.25">
      <c r="F1002946" s="195"/>
    </row>
    <row r="1002947" spans="6:6" x14ac:dyDescent="0.25">
      <c r="F1002947" s="195"/>
    </row>
    <row r="1002948" spans="6:6" x14ac:dyDescent="0.25">
      <c r="F1002948" s="195"/>
    </row>
    <row r="1002949" spans="6:6" x14ac:dyDescent="0.25">
      <c r="F1002949" s="195"/>
    </row>
    <row r="1002950" spans="6:6" x14ac:dyDescent="0.25">
      <c r="F1002950" s="195"/>
    </row>
    <row r="1002951" spans="6:6" x14ac:dyDescent="0.25">
      <c r="F1002951" s="195"/>
    </row>
    <row r="1002952" spans="6:6" x14ac:dyDescent="0.25">
      <c r="F1002952" s="195"/>
    </row>
    <row r="1002953" spans="6:6" x14ac:dyDescent="0.25">
      <c r="F1002953" s="195"/>
    </row>
    <row r="1002954" spans="6:6" x14ac:dyDescent="0.25">
      <c r="F1002954" s="195"/>
    </row>
    <row r="1002955" spans="6:6" x14ac:dyDescent="0.25">
      <c r="F1002955" s="195"/>
    </row>
    <row r="1002956" spans="6:6" x14ac:dyDescent="0.25">
      <c r="F1002956" s="195"/>
    </row>
    <row r="1002957" spans="6:6" x14ac:dyDescent="0.25">
      <c r="F1002957" s="195"/>
    </row>
    <row r="1002958" spans="6:6" x14ac:dyDescent="0.25">
      <c r="F1002958" s="195"/>
    </row>
    <row r="1002959" spans="6:6" x14ac:dyDescent="0.25">
      <c r="F1002959" s="195"/>
    </row>
    <row r="1002960" spans="6:6" x14ac:dyDescent="0.25">
      <c r="F1002960" s="195"/>
    </row>
    <row r="1002961" spans="6:6" x14ac:dyDescent="0.25">
      <c r="F1002961" s="195"/>
    </row>
    <row r="1002962" spans="6:6" x14ac:dyDescent="0.25">
      <c r="F1002962" s="195"/>
    </row>
    <row r="1002963" spans="6:6" x14ac:dyDescent="0.25">
      <c r="F1002963" s="195"/>
    </row>
    <row r="1002964" spans="6:6" x14ac:dyDescent="0.25">
      <c r="F1002964" s="195"/>
    </row>
    <row r="1002965" spans="6:6" x14ac:dyDescent="0.25">
      <c r="F1002965" s="195"/>
    </row>
    <row r="1002966" spans="6:6" x14ac:dyDescent="0.25">
      <c r="F1002966" s="195"/>
    </row>
    <row r="1002967" spans="6:6" x14ac:dyDescent="0.25">
      <c r="F1002967" s="195"/>
    </row>
    <row r="1002968" spans="6:6" x14ac:dyDescent="0.25">
      <c r="F1002968" s="195"/>
    </row>
    <row r="1002969" spans="6:6" x14ac:dyDescent="0.25">
      <c r="F1002969" s="195"/>
    </row>
    <row r="1002970" spans="6:6" x14ac:dyDescent="0.25">
      <c r="F1002970" s="195"/>
    </row>
    <row r="1002971" spans="6:6" x14ac:dyDescent="0.25">
      <c r="F1002971" s="195"/>
    </row>
    <row r="1002972" spans="6:6" x14ac:dyDescent="0.25">
      <c r="F1002972" s="195"/>
    </row>
    <row r="1002973" spans="6:6" x14ac:dyDescent="0.25">
      <c r="F1002973" s="195"/>
    </row>
    <row r="1002974" spans="6:6" x14ac:dyDescent="0.25">
      <c r="F1002974" s="195"/>
    </row>
    <row r="1002975" spans="6:6" x14ac:dyDescent="0.25">
      <c r="F1002975" s="195"/>
    </row>
    <row r="1002976" spans="6:6" x14ac:dyDescent="0.25">
      <c r="F1002976" s="195"/>
    </row>
    <row r="1002977" spans="6:6" x14ac:dyDescent="0.25">
      <c r="F1002977" s="195"/>
    </row>
    <row r="1002978" spans="6:6" x14ac:dyDescent="0.25">
      <c r="F1002978" s="195"/>
    </row>
    <row r="1002979" spans="6:6" x14ac:dyDescent="0.25">
      <c r="F1002979" s="195"/>
    </row>
    <row r="1002980" spans="6:6" x14ac:dyDescent="0.25">
      <c r="F1002980" s="195"/>
    </row>
    <row r="1002981" spans="6:6" x14ac:dyDescent="0.25">
      <c r="F1002981" s="195"/>
    </row>
    <row r="1002982" spans="6:6" x14ac:dyDescent="0.25">
      <c r="F1002982" s="195"/>
    </row>
    <row r="1002983" spans="6:6" x14ac:dyDescent="0.25">
      <c r="F1002983" s="195"/>
    </row>
    <row r="1002984" spans="6:6" x14ac:dyDescent="0.25">
      <c r="F1002984" s="195"/>
    </row>
    <row r="1002985" spans="6:6" x14ac:dyDescent="0.25">
      <c r="F1002985" s="195"/>
    </row>
    <row r="1002986" spans="6:6" x14ac:dyDescent="0.25">
      <c r="F1002986" s="195"/>
    </row>
    <row r="1002987" spans="6:6" x14ac:dyDescent="0.25">
      <c r="F1002987" s="195"/>
    </row>
    <row r="1002988" spans="6:6" x14ac:dyDescent="0.25">
      <c r="F1002988" s="195"/>
    </row>
    <row r="1002989" spans="6:6" x14ac:dyDescent="0.25">
      <c r="F1002989" s="195"/>
    </row>
    <row r="1002990" spans="6:6" x14ac:dyDescent="0.25">
      <c r="F1002990" s="195"/>
    </row>
    <row r="1002991" spans="6:6" x14ac:dyDescent="0.25">
      <c r="F1002991" s="195"/>
    </row>
    <row r="1002992" spans="6:6" x14ac:dyDescent="0.25">
      <c r="F1002992" s="195"/>
    </row>
    <row r="1002993" spans="6:6" x14ac:dyDescent="0.25">
      <c r="F1002993" s="195"/>
    </row>
    <row r="1002994" spans="6:6" x14ac:dyDescent="0.25">
      <c r="F1002994" s="195"/>
    </row>
    <row r="1002995" spans="6:6" x14ac:dyDescent="0.25">
      <c r="F1002995" s="195"/>
    </row>
    <row r="1002996" spans="6:6" x14ac:dyDescent="0.25">
      <c r="F1002996" s="195"/>
    </row>
    <row r="1002997" spans="6:6" x14ac:dyDescent="0.25">
      <c r="F1002997" s="195"/>
    </row>
    <row r="1002998" spans="6:6" x14ac:dyDescent="0.25">
      <c r="F1002998" s="195"/>
    </row>
    <row r="1002999" spans="6:6" x14ac:dyDescent="0.25">
      <c r="F1002999" s="195"/>
    </row>
    <row r="1003000" spans="6:6" x14ac:dyDescent="0.25">
      <c r="F1003000" s="195"/>
    </row>
    <row r="1003001" spans="6:6" x14ac:dyDescent="0.25">
      <c r="F1003001" s="195"/>
    </row>
    <row r="1003002" spans="6:6" x14ac:dyDescent="0.25">
      <c r="F1003002" s="195"/>
    </row>
    <row r="1003003" spans="6:6" x14ac:dyDescent="0.25">
      <c r="F1003003" s="195"/>
    </row>
    <row r="1003004" spans="6:6" x14ac:dyDescent="0.25">
      <c r="F1003004" s="195"/>
    </row>
    <row r="1003005" spans="6:6" x14ac:dyDescent="0.25">
      <c r="F1003005" s="195"/>
    </row>
    <row r="1003006" spans="6:6" x14ac:dyDescent="0.25">
      <c r="F1003006" s="195"/>
    </row>
    <row r="1003007" spans="6:6" x14ac:dyDescent="0.25">
      <c r="F1003007" s="195"/>
    </row>
    <row r="1003008" spans="6:6" x14ac:dyDescent="0.25">
      <c r="F1003008" s="195"/>
    </row>
    <row r="1003009" spans="6:6" x14ac:dyDescent="0.25">
      <c r="F1003009" s="195"/>
    </row>
    <row r="1003010" spans="6:6" x14ac:dyDescent="0.25">
      <c r="F1003010" s="195"/>
    </row>
    <row r="1003011" spans="6:6" x14ac:dyDescent="0.25">
      <c r="F1003011" s="195"/>
    </row>
    <row r="1003012" spans="6:6" x14ac:dyDescent="0.25">
      <c r="F1003012" s="195"/>
    </row>
    <row r="1003013" spans="6:6" x14ac:dyDescent="0.25">
      <c r="F1003013" s="195"/>
    </row>
    <row r="1003014" spans="6:6" x14ac:dyDescent="0.25">
      <c r="F1003014" s="195"/>
    </row>
    <row r="1003015" spans="6:6" x14ac:dyDescent="0.25">
      <c r="F1003015" s="195"/>
    </row>
    <row r="1003016" spans="6:6" x14ac:dyDescent="0.25">
      <c r="F1003016" s="195"/>
    </row>
    <row r="1003017" spans="6:6" x14ac:dyDescent="0.25">
      <c r="F1003017" s="195"/>
    </row>
    <row r="1003018" spans="6:6" x14ac:dyDescent="0.25">
      <c r="F1003018" s="195"/>
    </row>
    <row r="1003019" spans="6:6" x14ac:dyDescent="0.25">
      <c r="F1003019" s="195"/>
    </row>
    <row r="1003020" spans="6:6" x14ac:dyDescent="0.25">
      <c r="F1003020" s="195"/>
    </row>
    <row r="1003021" spans="6:6" x14ac:dyDescent="0.25">
      <c r="F1003021" s="195"/>
    </row>
    <row r="1003022" spans="6:6" x14ac:dyDescent="0.25">
      <c r="F1003022" s="195"/>
    </row>
    <row r="1003023" spans="6:6" x14ac:dyDescent="0.25">
      <c r="F1003023" s="195"/>
    </row>
    <row r="1003024" spans="6:6" x14ac:dyDescent="0.25">
      <c r="F1003024" s="195"/>
    </row>
    <row r="1003025" spans="6:6" x14ac:dyDescent="0.25">
      <c r="F1003025" s="195"/>
    </row>
    <row r="1003026" spans="6:6" x14ac:dyDescent="0.25">
      <c r="F1003026" s="195"/>
    </row>
    <row r="1003027" spans="6:6" x14ac:dyDescent="0.25">
      <c r="F1003027" s="195"/>
    </row>
    <row r="1003028" spans="6:6" x14ac:dyDescent="0.25">
      <c r="F1003028" s="195"/>
    </row>
    <row r="1003029" spans="6:6" x14ac:dyDescent="0.25">
      <c r="F1003029" s="195"/>
    </row>
    <row r="1003030" spans="6:6" x14ac:dyDescent="0.25">
      <c r="F1003030" s="195"/>
    </row>
    <row r="1003031" spans="6:6" x14ac:dyDescent="0.25">
      <c r="F1003031" s="195"/>
    </row>
    <row r="1003032" spans="6:6" x14ac:dyDescent="0.25">
      <c r="F1003032" s="195"/>
    </row>
    <row r="1003033" spans="6:6" x14ac:dyDescent="0.25">
      <c r="F1003033" s="195"/>
    </row>
    <row r="1003034" spans="6:6" x14ac:dyDescent="0.25">
      <c r="F1003034" s="195"/>
    </row>
    <row r="1003035" spans="6:6" x14ac:dyDescent="0.25">
      <c r="F1003035" s="195"/>
    </row>
    <row r="1003036" spans="6:6" x14ac:dyDescent="0.25">
      <c r="F1003036" s="195"/>
    </row>
    <row r="1003037" spans="6:6" x14ac:dyDescent="0.25">
      <c r="F1003037" s="195"/>
    </row>
    <row r="1003038" spans="6:6" x14ac:dyDescent="0.25">
      <c r="F1003038" s="195"/>
    </row>
    <row r="1003039" spans="6:6" x14ac:dyDescent="0.25">
      <c r="F1003039" s="195"/>
    </row>
    <row r="1003040" spans="6:6" x14ac:dyDescent="0.25">
      <c r="F1003040" s="195"/>
    </row>
    <row r="1003041" spans="6:6" x14ac:dyDescent="0.25">
      <c r="F1003041" s="195"/>
    </row>
    <row r="1003042" spans="6:6" x14ac:dyDescent="0.25">
      <c r="F1003042" s="195"/>
    </row>
    <row r="1003043" spans="6:6" x14ac:dyDescent="0.25">
      <c r="F1003043" s="195"/>
    </row>
    <row r="1003044" spans="6:6" x14ac:dyDescent="0.25">
      <c r="F1003044" s="195"/>
    </row>
    <row r="1003045" spans="6:6" x14ac:dyDescent="0.25">
      <c r="F1003045" s="195"/>
    </row>
    <row r="1003046" spans="6:6" x14ac:dyDescent="0.25">
      <c r="F1003046" s="195"/>
    </row>
    <row r="1003047" spans="6:6" x14ac:dyDescent="0.25">
      <c r="F1003047" s="195"/>
    </row>
    <row r="1003048" spans="6:6" x14ac:dyDescent="0.25">
      <c r="F1003048" s="195"/>
    </row>
    <row r="1003049" spans="6:6" x14ac:dyDescent="0.25">
      <c r="F1003049" s="195"/>
    </row>
    <row r="1003050" spans="6:6" x14ac:dyDescent="0.25">
      <c r="F1003050" s="195"/>
    </row>
    <row r="1003051" spans="6:6" x14ac:dyDescent="0.25">
      <c r="F1003051" s="195"/>
    </row>
    <row r="1003052" spans="6:6" x14ac:dyDescent="0.25">
      <c r="F1003052" s="195"/>
    </row>
    <row r="1003053" spans="6:6" x14ac:dyDescent="0.25">
      <c r="F1003053" s="195"/>
    </row>
    <row r="1003054" spans="6:6" x14ac:dyDescent="0.25">
      <c r="F1003054" s="195"/>
    </row>
    <row r="1003055" spans="6:6" x14ac:dyDescent="0.25">
      <c r="F1003055" s="195"/>
    </row>
    <row r="1003056" spans="6:6" x14ac:dyDescent="0.25">
      <c r="F1003056" s="195"/>
    </row>
    <row r="1003057" spans="6:6" x14ac:dyDescent="0.25">
      <c r="F1003057" s="195"/>
    </row>
    <row r="1003058" spans="6:6" x14ac:dyDescent="0.25">
      <c r="F1003058" s="195"/>
    </row>
    <row r="1003059" spans="6:6" x14ac:dyDescent="0.25">
      <c r="F1003059" s="195"/>
    </row>
    <row r="1003060" spans="6:6" x14ac:dyDescent="0.25">
      <c r="F1003060" s="195"/>
    </row>
    <row r="1003061" spans="6:6" x14ac:dyDescent="0.25">
      <c r="F1003061" s="195"/>
    </row>
    <row r="1003062" spans="6:6" x14ac:dyDescent="0.25">
      <c r="F1003062" s="195"/>
    </row>
    <row r="1003063" spans="6:6" x14ac:dyDescent="0.25">
      <c r="F1003063" s="195"/>
    </row>
    <row r="1003064" spans="6:6" x14ac:dyDescent="0.25">
      <c r="F1003064" s="195"/>
    </row>
    <row r="1003065" spans="6:6" x14ac:dyDescent="0.25">
      <c r="F1003065" s="195"/>
    </row>
    <row r="1003066" spans="6:6" x14ac:dyDescent="0.25">
      <c r="F1003066" s="195"/>
    </row>
    <row r="1003067" spans="6:6" x14ac:dyDescent="0.25">
      <c r="F1003067" s="195"/>
    </row>
    <row r="1003068" spans="6:6" x14ac:dyDescent="0.25">
      <c r="F1003068" s="195"/>
    </row>
    <row r="1003069" spans="6:6" x14ac:dyDescent="0.25">
      <c r="F1003069" s="195"/>
    </row>
    <row r="1003070" spans="6:6" x14ac:dyDescent="0.25">
      <c r="F1003070" s="195"/>
    </row>
    <row r="1003071" spans="6:6" x14ac:dyDescent="0.25">
      <c r="F1003071" s="195"/>
    </row>
    <row r="1003072" spans="6:6" x14ac:dyDescent="0.25">
      <c r="F1003072" s="195"/>
    </row>
    <row r="1003073" spans="6:6" x14ac:dyDescent="0.25">
      <c r="F1003073" s="195"/>
    </row>
    <row r="1003074" spans="6:6" x14ac:dyDescent="0.25">
      <c r="F1003074" s="195"/>
    </row>
    <row r="1003075" spans="6:6" x14ac:dyDescent="0.25">
      <c r="F1003075" s="195"/>
    </row>
    <row r="1003076" spans="6:6" x14ac:dyDescent="0.25">
      <c r="F1003076" s="195"/>
    </row>
    <row r="1003077" spans="6:6" x14ac:dyDescent="0.25">
      <c r="F1003077" s="195"/>
    </row>
    <row r="1003078" spans="6:6" x14ac:dyDescent="0.25">
      <c r="F1003078" s="195"/>
    </row>
    <row r="1003079" spans="6:6" x14ac:dyDescent="0.25">
      <c r="F1003079" s="195"/>
    </row>
    <row r="1003080" spans="6:6" x14ac:dyDescent="0.25">
      <c r="F1003080" s="195"/>
    </row>
    <row r="1003081" spans="6:6" x14ac:dyDescent="0.25">
      <c r="F1003081" s="195"/>
    </row>
    <row r="1003082" spans="6:6" x14ac:dyDescent="0.25">
      <c r="F1003082" s="195"/>
    </row>
    <row r="1003083" spans="6:6" x14ac:dyDescent="0.25">
      <c r="F1003083" s="195"/>
    </row>
    <row r="1003084" spans="6:6" x14ac:dyDescent="0.25">
      <c r="F1003084" s="195"/>
    </row>
    <row r="1003085" spans="6:6" x14ac:dyDescent="0.25">
      <c r="F1003085" s="195"/>
    </row>
    <row r="1003086" spans="6:6" x14ac:dyDescent="0.25">
      <c r="F1003086" s="195"/>
    </row>
    <row r="1003087" spans="6:6" x14ac:dyDescent="0.25">
      <c r="F1003087" s="195"/>
    </row>
    <row r="1003088" spans="6:6" x14ac:dyDescent="0.25">
      <c r="F1003088" s="195"/>
    </row>
    <row r="1003089" spans="6:6" x14ac:dyDescent="0.25">
      <c r="F1003089" s="195"/>
    </row>
    <row r="1003090" spans="6:6" x14ac:dyDescent="0.25">
      <c r="F1003090" s="195"/>
    </row>
    <row r="1003091" spans="6:6" x14ac:dyDescent="0.25">
      <c r="F1003091" s="195"/>
    </row>
    <row r="1003092" spans="6:6" x14ac:dyDescent="0.25">
      <c r="F1003092" s="195"/>
    </row>
    <row r="1003093" spans="6:6" x14ac:dyDescent="0.25">
      <c r="F1003093" s="195"/>
    </row>
    <row r="1003094" spans="6:6" x14ac:dyDescent="0.25">
      <c r="F1003094" s="195"/>
    </row>
    <row r="1003095" spans="6:6" x14ac:dyDescent="0.25">
      <c r="F1003095" s="195"/>
    </row>
    <row r="1003096" spans="6:6" x14ac:dyDescent="0.25">
      <c r="F1003096" s="195"/>
    </row>
    <row r="1003097" spans="6:6" x14ac:dyDescent="0.25">
      <c r="F1003097" s="195"/>
    </row>
    <row r="1003098" spans="6:6" x14ac:dyDescent="0.25">
      <c r="F1003098" s="195"/>
    </row>
    <row r="1003099" spans="6:6" x14ac:dyDescent="0.25">
      <c r="F1003099" s="195"/>
    </row>
    <row r="1003100" spans="6:6" x14ac:dyDescent="0.25">
      <c r="F1003100" s="195"/>
    </row>
    <row r="1003101" spans="6:6" x14ac:dyDescent="0.25">
      <c r="F1003101" s="195"/>
    </row>
    <row r="1003102" spans="6:6" x14ac:dyDescent="0.25">
      <c r="F1003102" s="195"/>
    </row>
    <row r="1003103" spans="6:6" x14ac:dyDescent="0.25">
      <c r="F1003103" s="195"/>
    </row>
    <row r="1003104" spans="6:6" x14ac:dyDescent="0.25">
      <c r="F1003104" s="195"/>
    </row>
    <row r="1003105" spans="6:6" x14ac:dyDescent="0.25">
      <c r="F1003105" s="195"/>
    </row>
    <row r="1003106" spans="6:6" x14ac:dyDescent="0.25">
      <c r="F1003106" s="195"/>
    </row>
    <row r="1003107" spans="6:6" x14ac:dyDescent="0.25">
      <c r="F1003107" s="195"/>
    </row>
    <row r="1003108" spans="6:6" x14ac:dyDescent="0.25">
      <c r="F1003108" s="195"/>
    </row>
    <row r="1003109" spans="6:6" x14ac:dyDescent="0.25">
      <c r="F1003109" s="195"/>
    </row>
    <row r="1003110" spans="6:6" x14ac:dyDescent="0.25">
      <c r="F1003110" s="195"/>
    </row>
    <row r="1003111" spans="6:6" x14ac:dyDescent="0.25">
      <c r="F1003111" s="195"/>
    </row>
    <row r="1003112" spans="6:6" x14ac:dyDescent="0.25">
      <c r="F1003112" s="195"/>
    </row>
    <row r="1003113" spans="6:6" x14ac:dyDescent="0.25">
      <c r="F1003113" s="195"/>
    </row>
    <row r="1003114" spans="6:6" x14ac:dyDescent="0.25">
      <c r="F1003114" s="195"/>
    </row>
    <row r="1003115" spans="6:6" x14ac:dyDescent="0.25">
      <c r="F1003115" s="195"/>
    </row>
    <row r="1003116" spans="6:6" x14ac:dyDescent="0.25">
      <c r="F1003116" s="195"/>
    </row>
    <row r="1003117" spans="6:6" x14ac:dyDescent="0.25">
      <c r="F1003117" s="195"/>
    </row>
    <row r="1003118" spans="6:6" x14ac:dyDescent="0.25">
      <c r="F1003118" s="195"/>
    </row>
    <row r="1003119" spans="6:6" x14ac:dyDescent="0.25">
      <c r="F1003119" s="195"/>
    </row>
    <row r="1003120" spans="6:6" x14ac:dyDescent="0.25">
      <c r="F1003120" s="195"/>
    </row>
    <row r="1003121" spans="6:6" x14ac:dyDescent="0.25">
      <c r="F1003121" s="195"/>
    </row>
    <row r="1003122" spans="6:6" x14ac:dyDescent="0.25">
      <c r="F1003122" s="195"/>
    </row>
    <row r="1003123" spans="6:6" x14ac:dyDescent="0.25">
      <c r="F1003123" s="195"/>
    </row>
    <row r="1003124" spans="6:6" x14ac:dyDescent="0.25">
      <c r="F1003124" s="195"/>
    </row>
    <row r="1003125" spans="6:6" x14ac:dyDescent="0.25">
      <c r="F1003125" s="195"/>
    </row>
    <row r="1003126" spans="6:6" x14ac:dyDescent="0.25">
      <c r="F1003126" s="195"/>
    </row>
    <row r="1003127" spans="6:6" x14ac:dyDescent="0.25">
      <c r="F1003127" s="195"/>
    </row>
    <row r="1003128" spans="6:6" x14ac:dyDescent="0.25">
      <c r="F1003128" s="195"/>
    </row>
    <row r="1003129" spans="6:6" x14ac:dyDescent="0.25">
      <c r="F1003129" s="195"/>
    </row>
    <row r="1003130" spans="6:6" x14ac:dyDescent="0.25">
      <c r="F1003130" s="195"/>
    </row>
    <row r="1003131" spans="6:6" x14ac:dyDescent="0.25">
      <c r="F1003131" s="195"/>
    </row>
    <row r="1003132" spans="6:6" x14ac:dyDescent="0.25">
      <c r="F1003132" s="195"/>
    </row>
    <row r="1003133" spans="6:6" x14ac:dyDescent="0.25">
      <c r="F1003133" s="195"/>
    </row>
    <row r="1003134" spans="6:6" x14ac:dyDescent="0.25">
      <c r="F1003134" s="195"/>
    </row>
    <row r="1003135" spans="6:6" x14ac:dyDescent="0.25">
      <c r="F1003135" s="195"/>
    </row>
    <row r="1003136" spans="6:6" x14ac:dyDescent="0.25">
      <c r="F1003136" s="195"/>
    </row>
    <row r="1003137" spans="6:6" x14ac:dyDescent="0.25">
      <c r="F1003137" s="195"/>
    </row>
    <row r="1003138" spans="6:6" x14ac:dyDescent="0.25">
      <c r="F1003138" s="195"/>
    </row>
    <row r="1003139" spans="6:6" x14ac:dyDescent="0.25">
      <c r="F1003139" s="195"/>
    </row>
    <row r="1003140" spans="6:6" x14ac:dyDescent="0.25">
      <c r="F1003140" s="195"/>
    </row>
    <row r="1003141" spans="6:6" x14ac:dyDescent="0.25">
      <c r="F1003141" s="195"/>
    </row>
    <row r="1003142" spans="6:6" x14ac:dyDescent="0.25">
      <c r="F1003142" s="195"/>
    </row>
    <row r="1003143" spans="6:6" x14ac:dyDescent="0.25">
      <c r="F1003143" s="195"/>
    </row>
    <row r="1003144" spans="6:6" x14ac:dyDescent="0.25">
      <c r="F1003144" s="195"/>
    </row>
    <row r="1003145" spans="6:6" x14ac:dyDescent="0.25">
      <c r="F1003145" s="195"/>
    </row>
    <row r="1003146" spans="6:6" x14ac:dyDescent="0.25">
      <c r="F1003146" s="195"/>
    </row>
    <row r="1003147" spans="6:6" x14ac:dyDescent="0.25">
      <c r="F1003147" s="195"/>
    </row>
    <row r="1003148" spans="6:6" x14ac:dyDescent="0.25">
      <c r="F1003148" s="195"/>
    </row>
    <row r="1003149" spans="6:6" x14ac:dyDescent="0.25">
      <c r="F1003149" s="195"/>
    </row>
    <row r="1003150" spans="6:6" x14ac:dyDescent="0.25">
      <c r="F1003150" s="195"/>
    </row>
    <row r="1003151" spans="6:6" x14ac:dyDescent="0.25">
      <c r="F1003151" s="195"/>
    </row>
    <row r="1003152" spans="6:6" x14ac:dyDescent="0.25">
      <c r="F1003152" s="195"/>
    </row>
    <row r="1003153" spans="6:6" x14ac:dyDescent="0.25">
      <c r="F1003153" s="195"/>
    </row>
    <row r="1003154" spans="6:6" x14ac:dyDescent="0.25">
      <c r="F1003154" s="195"/>
    </row>
    <row r="1003155" spans="6:6" x14ac:dyDescent="0.25">
      <c r="F1003155" s="195"/>
    </row>
    <row r="1003156" spans="6:6" x14ac:dyDescent="0.25">
      <c r="F1003156" s="195"/>
    </row>
    <row r="1003157" spans="6:6" x14ac:dyDescent="0.25">
      <c r="F1003157" s="195"/>
    </row>
    <row r="1003158" spans="6:6" x14ac:dyDescent="0.25">
      <c r="F1003158" s="195"/>
    </row>
    <row r="1003159" spans="6:6" x14ac:dyDescent="0.25">
      <c r="F1003159" s="195"/>
    </row>
    <row r="1003160" spans="6:6" x14ac:dyDescent="0.25">
      <c r="F1003160" s="195"/>
    </row>
    <row r="1003161" spans="6:6" x14ac:dyDescent="0.25">
      <c r="F1003161" s="195"/>
    </row>
    <row r="1003162" spans="6:6" x14ac:dyDescent="0.25">
      <c r="F1003162" s="195"/>
    </row>
    <row r="1003163" spans="6:6" x14ac:dyDescent="0.25">
      <c r="F1003163" s="195"/>
    </row>
    <row r="1003164" spans="6:6" x14ac:dyDescent="0.25">
      <c r="F1003164" s="195"/>
    </row>
    <row r="1003165" spans="6:6" x14ac:dyDescent="0.25">
      <c r="F1003165" s="195"/>
    </row>
    <row r="1003166" spans="6:6" x14ac:dyDescent="0.25">
      <c r="F1003166" s="195"/>
    </row>
    <row r="1003167" spans="6:6" x14ac:dyDescent="0.25">
      <c r="F1003167" s="195"/>
    </row>
    <row r="1003168" spans="6:6" x14ac:dyDescent="0.25">
      <c r="F1003168" s="195"/>
    </row>
    <row r="1003169" spans="6:6" x14ac:dyDescent="0.25">
      <c r="F1003169" s="195"/>
    </row>
    <row r="1003170" spans="6:6" x14ac:dyDescent="0.25">
      <c r="F1003170" s="195"/>
    </row>
    <row r="1003171" spans="6:6" x14ac:dyDescent="0.25">
      <c r="F1003171" s="195"/>
    </row>
    <row r="1003172" spans="6:6" x14ac:dyDescent="0.25">
      <c r="F1003172" s="195"/>
    </row>
    <row r="1003173" spans="6:6" x14ac:dyDescent="0.25">
      <c r="F1003173" s="195"/>
    </row>
    <row r="1003174" spans="6:6" x14ac:dyDescent="0.25">
      <c r="F1003174" s="195"/>
    </row>
    <row r="1003175" spans="6:6" x14ac:dyDescent="0.25">
      <c r="F1003175" s="195"/>
    </row>
    <row r="1003176" spans="6:6" x14ac:dyDescent="0.25">
      <c r="F1003176" s="195"/>
    </row>
    <row r="1003177" spans="6:6" x14ac:dyDescent="0.25">
      <c r="F1003177" s="195"/>
    </row>
    <row r="1003178" spans="6:6" x14ac:dyDescent="0.25">
      <c r="F1003178" s="195"/>
    </row>
    <row r="1003179" spans="6:6" x14ac:dyDescent="0.25">
      <c r="F1003179" s="195"/>
    </row>
    <row r="1003180" spans="6:6" x14ac:dyDescent="0.25">
      <c r="F1003180" s="195"/>
    </row>
    <row r="1003181" spans="6:6" x14ac:dyDescent="0.25">
      <c r="F1003181" s="195"/>
    </row>
    <row r="1003182" spans="6:6" x14ac:dyDescent="0.25">
      <c r="F1003182" s="195"/>
    </row>
    <row r="1003183" spans="6:6" x14ac:dyDescent="0.25">
      <c r="F1003183" s="195"/>
    </row>
    <row r="1003184" spans="6:6" x14ac:dyDescent="0.25">
      <c r="F1003184" s="195"/>
    </row>
    <row r="1008302" spans="6:6" x14ac:dyDescent="0.25">
      <c r="F1008302" s="195"/>
    </row>
    <row r="1008303" spans="6:6" x14ac:dyDescent="0.25">
      <c r="F1008303" s="195"/>
    </row>
    <row r="1008304" spans="6:6" x14ac:dyDescent="0.25">
      <c r="F1008304" s="195"/>
    </row>
    <row r="1008305" spans="6:6" x14ac:dyDescent="0.25">
      <c r="F1008305" s="195"/>
    </row>
    <row r="1008306" spans="6:6" x14ac:dyDescent="0.25">
      <c r="F1008306" s="195"/>
    </row>
    <row r="1008307" spans="6:6" x14ac:dyDescent="0.25">
      <c r="F1008307" s="195"/>
    </row>
    <row r="1008308" spans="6:6" x14ac:dyDescent="0.25">
      <c r="F1008308" s="195"/>
    </row>
    <row r="1008309" spans="6:6" x14ac:dyDescent="0.25">
      <c r="F1008309" s="195"/>
    </row>
    <row r="1008310" spans="6:6" x14ac:dyDescent="0.25">
      <c r="F1008310" s="195"/>
    </row>
    <row r="1008311" spans="6:6" x14ac:dyDescent="0.25">
      <c r="F1008311" s="195"/>
    </row>
    <row r="1008312" spans="6:6" x14ac:dyDescent="0.25">
      <c r="F1008312" s="195"/>
    </row>
    <row r="1008313" spans="6:6" x14ac:dyDescent="0.25">
      <c r="F1008313" s="195"/>
    </row>
    <row r="1008314" spans="6:6" x14ac:dyDescent="0.25">
      <c r="F1008314" s="195"/>
    </row>
    <row r="1008315" spans="6:6" x14ac:dyDescent="0.25">
      <c r="F1008315" s="195"/>
    </row>
    <row r="1008316" spans="6:6" x14ac:dyDescent="0.25">
      <c r="F1008316" s="195"/>
    </row>
    <row r="1008317" spans="6:6" x14ac:dyDescent="0.25">
      <c r="F1008317" s="195"/>
    </row>
    <row r="1008318" spans="6:6" x14ac:dyDescent="0.25">
      <c r="F1008318" s="195"/>
    </row>
    <row r="1008319" spans="6:6" x14ac:dyDescent="0.25">
      <c r="F1008319" s="195"/>
    </row>
    <row r="1008320" spans="6:6" x14ac:dyDescent="0.25">
      <c r="F1008320" s="195"/>
    </row>
    <row r="1008321" spans="6:6" x14ac:dyDescent="0.25">
      <c r="F1008321" s="195"/>
    </row>
    <row r="1008322" spans="6:6" x14ac:dyDescent="0.25">
      <c r="F1008322" s="195"/>
    </row>
    <row r="1008323" spans="6:6" x14ac:dyDescent="0.25">
      <c r="F1008323" s="195"/>
    </row>
    <row r="1008324" spans="6:6" x14ac:dyDescent="0.25">
      <c r="F1008324" s="195"/>
    </row>
    <row r="1008325" spans="6:6" x14ac:dyDescent="0.25">
      <c r="F1008325" s="195"/>
    </row>
    <row r="1008326" spans="6:6" x14ac:dyDescent="0.25">
      <c r="F1008326" s="195"/>
    </row>
    <row r="1008327" spans="6:6" x14ac:dyDescent="0.25">
      <c r="F1008327" s="195"/>
    </row>
    <row r="1008328" spans="6:6" x14ac:dyDescent="0.25">
      <c r="F1008328" s="195"/>
    </row>
    <row r="1008329" spans="6:6" x14ac:dyDescent="0.25">
      <c r="F1008329" s="195"/>
    </row>
    <row r="1008330" spans="6:6" x14ac:dyDescent="0.25">
      <c r="F1008330" s="195"/>
    </row>
    <row r="1008331" spans="6:6" x14ac:dyDescent="0.25">
      <c r="F1008331" s="195"/>
    </row>
    <row r="1008332" spans="6:6" x14ac:dyDescent="0.25">
      <c r="F1008332" s="195"/>
    </row>
    <row r="1008333" spans="6:6" x14ac:dyDescent="0.25">
      <c r="F1008333" s="195"/>
    </row>
    <row r="1008334" spans="6:6" x14ac:dyDescent="0.25">
      <c r="F1008334" s="195"/>
    </row>
    <row r="1008335" spans="6:6" x14ac:dyDescent="0.25">
      <c r="F1008335" s="195"/>
    </row>
    <row r="1008336" spans="6:6" x14ac:dyDescent="0.25">
      <c r="F1008336" s="195"/>
    </row>
    <row r="1008337" spans="6:6" x14ac:dyDescent="0.25">
      <c r="F1008337" s="195"/>
    </row>
    <row r="1008338" spans="6:6" x14ac:dyDescent="0.25">
      <c r="F1008338" s="195"/>
    </row>
    <row r="1008339" spans="6:6" x14ac:dyDescent="0.25">
      <c r="F1008339" s="195"/>
    </row>
    <row r="1008340" spans="6:6" x14ac:dyDescent="0.25">
      <c r="F1008340" s="195"/>
    </row>
    <row r="1008341" spans="6:6" x14ac:dyDescent="0.25">
      <c r="F1008341" s="195"/>
    </row>
    <row r="1008342" spans="6:6" x14ac:dyDescent="0.25">
      <c r="F1008342" s="195"/>
    </row>
    <row r="1008343" spans="6:6" x14ac:dyDescent="0.25">
      <c r="F1008343" s="195"/>
    </row>
    <row r="1008344" spans="6:6" x14ac:dyDescent="0.25">
      <c r="F1008344" s="195"/>
    </row>
    <row r="1008345" spans="6:6" x14ac:dyDescent="0.25">
      <c r="F1008345" s="195"/>
    </row>
    <row r="1008346" spans="6:6" x14ac:dyDescent="0.25">
      <c r="F1008346" s="195"/>
    </row>
    <row r="1008347" spans="6:6" x14ac:dyDescent="0.25">
      <c r="F1008347" s="195"/>
    </row>
    <row r="1008348" spans="6:6" x14ac:dyDescent="0.25">
      <c r="F1008348" s="195"/>
    </row>
    <row r="1008349" spans="6:6" x14ac:dyDescent="0.25">
      <c r="F1008349" s="195"/>
    </row>
    <row r="1008350" spans="6:6" x14ac:dyDescent="0.25">
      <c r="F1008350" s="195"/>
    </row>
    <row r="1008351" spans="6:6" x14ac:dyDescent="0.25">
      <c r="F1008351" s="195"/>
    </row>
    <row r="1008352" spans="6:6" x14ac:dyDescent="0.25">
      <c r="F1008352" s="195"/>
    </row>
    <row r="1008353" spans="6:6" x14ac:dyDescent="0.25">
      <c r="F1008353" s="195"/>
    </row>
    <row r="1008354" spans="6:6" x14ac:dyDescent="0.25">
      <c r="F1008354" s="195"/>
    </row>
    <row r="1008355" spans="6:6" x14ac:dyDescent="0.25">
      <c r="F1008355" s="195"/>
    </row>
    <row r="1008356" spans="6:6" x14ac:dyDescent="0.25">
      <c r="F1008356" s="195"/>
    </row>
    <row r="1008357" spans="6:6" x14ac:dyDescent="0.25">
      <c r="F1008357" s="195"/>
    </row>
    <row r="1008358" spans="6:6" x14ac:dyDescent="0.25">
      <c r="F1008358" s="195"/>
    </row>
    <row r="1008359" spans="6:6" x14ac:dyDescent="0.25">
      <c r="F1008359" s="195"/>
    </row>
    <row r="1008360" spans="6:6" x14ac:dyDescent="0.25">
      <c r="F1008360" s="195"/>
    </row>
    <row r="1008361" spans="6:6" x14ac:dyDescent="0.25">
      <c r="F1008361" s="195"/>
    </row>
    <row r="1008362" spans="6:6" x14ac:dyDescent="0.25">
      <c r="F1008362" s="195"/>
    </row>
    <row r="1008363" spans="6:6" x14ac:dyDescent="0.25">
      <c r="F1008363" s="195"/>
    </row>
    <row r="1008364" spans="6:6" x14ac:dyDescent="0.25">
      <c r="F1008364" s="195"/>
    </row>
    <row r="1008365" spans="6:6" x14ac:dyDescent="0.25">
      <c r="F1008365" s="195"/>
    </row>
    <row r="1008366" spans="6:6" x14ac:dyDescent="0.25">
      <c r="F1008366" s="195"/>
    </row>
    <row r="1008367" spans="6:6" x14ac:dyDescent="0.25">
      <c r="F1008367" s="195"/>
    </row>
    <row r="1008368" spans="6:6" x14ac:dyDescent="0.25">
      <c r="F1008368" s="195"/>
    </row>
    <row r="1008369" spans="6:6" x14ac:dyDescent="0.25">
      <c r="F1008369" s="195"/>
    </row>
    <row r="1008370" spans="6:6" x14ac:dyDescent="0.25">
      <c r="F1008370" s="195"/>
    </row>
    <row r="1008371" spans="6:6" x14ac:dyDescent="0.25">
      <c r="F1008371" s="195"/>
    </row>
    <row r="1008372" spans="6:6" x14ac:dyDescent="0.25">
      <c r="F1008372" s="195"/>
    </row>
    <row r="1008373" spans="6:6" x14ac:dyDescent="0.25">
      <c r="F1008373" s="195"/>
    </row>
    <row r="1008374" spans="6:6" x14ac:dyDescent="0.25">
      <c r="F1008374" s="195"/>
    </row>
    <row r="1008375" spans="6:6" x14ac:dyDescent="0.25">
      <c r="F1008375" s="195"/>
    </row>
    <row r="1008376" spans="6:6" x14ac:dyDescent="0.25">
      <c r="F1008376" s="195"/>
    </row>
    <row r="1008377" spans="6:6" x14ac:dyDescent="0.25">
      <c r="F1008377" s="195"/>
    </row>
    <row r="1008378" spans="6:6" x14ac:dyDescent="0.25">
      <c r="F1008378" s="195"/>
    </row>
    <row r="1008379" spans="6:6" x14ac:dyDescent="0.25">
      <c r="F1008379" s="195"/>
    </row>
    <row r="1008380" spans="6:6" x14ac:dyDescent="0.25">
      <c r="F1008380" s="195"/>
    </row>
    <row r="1008381" spans="6:6" x14ac:dyDescent="0.25">
      <c r="F1008381" s="195"/>
    </row>
    <row r="1008382" spans="6:6" x14ac:dyDescent="0.25">
      <c r="F1008382" s="195"/>
    </row>
    <row r="1008383" spans="6:6" x14ac:dyDescent="0.25">
      <c r="F1008383" s="195"/>
    </row>
    <row r="1008384" spans="6:6" x14ac:dyDescent="0.25">
      <c r="F1008384" s="195"/>
    </row>
    <row r="1008385" spans="6:6" x14ac:dyDescent="0.25">
      <c r="F1008385" s="195"/>
    </row>
    <row r="1008386" spans="6:6" x14ac:dyDescent="0.25">
      <c r="F1008386" s="195"/>
    </row>
    <row r="1008387" spans="6:6" x14ac:dyDescent="0.25">
      <c r="F1008387" s="195"/>
    </row>
    <row r="1008388" spans="6:6" x14ac:dyDescent="0.25">
      <c r="F1008388" s="195"/>
    </row>
    <row r="1008389" spans="6:6" x14ac:dyDescent="0.25">
      <c r="F1008389" s="195"/>
    </row>
    <row r="1008390" spans="6:6" x14ac:dyDescent="0.25">
      <c r="F1008390" s="195"/>
    </row>
    <row r="1008391" spans="6:6" x14ac:dyDescent="0.25">
      <c r="F1008391" s="195"/>
    </row>
    <row r="1008392" spans="6:6" x14ac:dyDescent="0.25">
      <c r="F1008392" s="195"/>
    </row>
    <row r="1008393" spans="6:6" x14ac:dyDescent="0.25">
      <c r="F1008393" s="195"/>
    </row>
    <row r="1008394" spans="6:6" x14ac:dyDescent="0.25">
      <c r="F1008394" s="195"/>
    </row>
    <row r="1008395" spans="6:6" x14ac:dyDescent="0.25">
      <c r="F1008395" s="195"/>
    </row>
    <row r="1008396" spans="6:6" x14ac:dyDescent="0.25">
      <c r="F1008396" s="195"/>
    </row>
    <row r="1008397" spans="6:6" x14ac:dyDescent="0.25">
      <c r="F1008397" s="195"/>
    </row>
    <row r="1008398" spans="6:6" x14ac:dyDescent="0.25">
      <c r="F1008398" s="195"/>
    </row>
    <row r="1008399" spans="6:6" x14ac:dyDescent="0.25">
      <c r="F1008399" s="195"/>
    </row>
    <row r="1008400" spans="6:6" x14ac:dyDescent="0.25">
      <c r="F1008400" s="195"/>
    </row>
    <row r="1008401" spans="6:6" x14ac:dyDescent="0.25">
      <c r="F1008401" s="195"/>
    </row>
    <row r="1008402" spans="6:6" x14ac:dyDescent="0.25">
      <c r="F1008402" s="195"/>
    </row>
    <row r="1008403" spans="6:6" x14ac:dyDescent="0.25">
      <c r="F1008403" s="195"/>
    </row>
    <row r="1008404" spans="6:6" x14ac:dyDescent="0.25">
      <c r="F1008404" s="195"/>
    </row>
    <row r="1008405" spans="6:6" x14ac:dyDescent="0.25">
      <c r="F1008405" s="195"/>
    </row>
    <row r="1008406" spans="6:6" x14ac:dyDescent="0.25">
      <c r="F1008406" s="195"/>
    </row>
    <row r="1008407" spans="6:6" x14ac:dyDescent="0.25">
      <c r="F1008407" s="195"/>
    </row>
    <row r="1008408" spans="6:6" x14ac:dyDescent="0.25">
      <c r="F1008408" s="195"/>
    </row>
    <row r="1008409" spans="6:6" x14ac:dyDescent="0.25">
      <c r="F1008409" s="195"/>
    </row>
    <row r="1008410" spans="6:6" x14ac:dyDescent="0.25">
      <c r="F1008410" s="195"/>
    </row>
    <row r="1008411" spans="6:6" x14ac:dyDescent="0.25">
      <c r="F1008411" s="195"/>
    </row>
    <row r="1008412" spans="6:6" x14ac:dyDescent="0.25">
      <c r="F1008412" s="195"/>
    </row>
    <row r="1008413" spans="6:6" x14ac:dyDescent="0.25">
      <c r="F1008413" s="195"/>
    </row>
    <row r="1008414" spans="6:6" x14ac:dyDescent="0.25">
      <c r="F1008414" s="195"/>
    </row>
    <row r="1008415" spans="6:6" x14ac:dyDescent="0.25">
      <c r="F1008415" s="195"/>
    </row>
    <row r="1008416" spans="6:6" x14ac:dyDescent="0.25">
      <c r="F1008416" s="195"/>
    </row>
    <row r="1008417" spans="6:6" x14ac:dyDescent="0.25">
      <c r="F1008417" s="195"/>
    </row>
    <row r="1008418" spans="6:6" x14ac:dyDescent="0.25">
      <c r="F1008418" s="195"/>
    </row>
    <row r="1008419" spans="6:6" x14ac:dyDescent="0.25">
      <c r="F1008419" s="195"/>
    </row>
    <row r="1008420" spans="6:6" x14ac:dyDescent="0.25">
      <c r="F1008420" s="195"/>
    </row>
    <row r="1008421" spans="6:6" x14ac:dyDescent="0.25">
      <c r="F1008421" s="195"/>
    </row>
    <row r="1008422" spans="6:6" x14ac:dyDescent="0.25">
      <c r="F1008422" s="195"/>
    </row>
    <row r="1008423" spans="6:6" x14ac:dyDescent="0.25">
      <c r="F1008423" s="195"/>
    </row>
    <row r="1008424" spans="6:6" x14ac:dyDescent="0.25">
      <c r="F1008424" s="195"/>
    </row>
    <row r="1008425" spans="6:6" x14ac:dyDescent="0.25">
      <c r="F1008425" s="195"/>
    </row>
    <row r="1008426" spans="6:6" x14ac:dyDescent="0.25">
      <c r="F1008426" s="195"/>
    </row>
    <row r="1008427" spans="6:6" x14ac:dyDescent="0.25">
      <c r="F1008427" s="195"/>
    </row>
    <row r="1008428" spans="6:6" x14ac:dyDescent="0.25">
      <c r="F1008428" s="195"/>
    </row>
    <row r="1008429" spans="6:6" x14ac:dyDescent="0.25">
      <c r="F1008429" s="195"/>
    </row>
    <row r="1008430" spans="6:6" x14ac:dyDescent="0.25">
      <c r="F1008430" s="195"/>
    </row>
    <row r="1008431" spans="6:6" x14ac:dyDescent="0.25">
      <c r="F1008431" s="195"/>
    </row>
    <row r="1008432" spans="6:6" x14ac:dyDescent="0.25">
      <c r="F1008432" s="195"/>
    </row>
    <row r="1008433" spans="6:6" x14ac:dyDescent="0.25">
      <c r="F1008433" s="195"/>
    </row>
    <row r="1008434" spans="6:6" x14ac:dyDescent="0.25">
      <c r="F1008434" s="195"/>
    </row>
    <row r="1008435" spans="6:6" x14ac:dyDescent="0.25">
      <c r="F1008435" s="195"/>
    </row>
    <row r="1008436" spans="6:6" x14ac:dyDescent="0.25">
      <c r="F1008436" s="195"/>
    </row>
    <row r="1008437" spans="6:6" x14ac:dyDescent="0.25">
      <c r="F1008437" s="195"/>
    </row>
    <row r="1008438" spans="6:6" x14ac:dyDescent="0.25">
      <c r="F1008438" s="195"/>
    </row>
    <row r="1008439" spans="6:6" x14ac:dyDescent="0.25">
      <c r="F1008439" s="195"/>
    </row>
    <row r="1008440" spans="6:6" x14ac:dyDescent="0.25">
      <c r="F1008440" s="195"/>
    </row>
    <row r="1008441" spans="6:6" x14ac:dyDescent="0.25">
      <c r="F1008441" s="195"/>
    </row>
    <row r="1008442" spans="6:6" x14ac:dyDescent="0.25">
      <c r="F1008442" s="195"/>
    </row>
    <row r="1008443" spans="6:6" x14ac:dyDescent="0.25">
      <c r="F1008443" s="195"/>
    </row>
    <row r="1008444" spans="6:6" x14ac:dyDescent="0.25">
      <c r="F1008444" s="195"/>
    </row>
    <row r="1008445" spans="6:6" x14ac:dyDescent="0.25">
      <c r="F1008445" s="195"/>
    </row>
    <row r="1008446" spans="6:6" x14ac:dyDescent="0.25">
      <c r="F1008446" s="195"/>
    </row>
    <row r="1008447" spans="6:6" x14ac:dyDescent="0.25">
      <c r="F1008447" s="195"/>
    </row>
    <row r="1008448" spans="6:6" x14ac:dyDescent="0.25">
      <c r="F1008448" s="195"/>
    </row>
    <row r="1008449" spans="6:6" x14ac:dyDescent="0.25">
      <c r="F1008449" s="195"/>
    </row>
    <row r="1008450" spans="6:6" x14ac:dyDescent="0.25">
      <c r="F1008450" s="195"/>
    </row>
    <row r="1008451" spans="6:6" x14ac:dyDescent="0.25">
      <c r="F1008451" s="195"/>
    </row>
    <row r="1008452" spans="6:6" x14ac:dyDescent="0.25">
      <c r="F1008452" s="195"/>
    </row>
    <row r="1008453" spans="6:6" x14ac:dyDescent="0.25">
      <c r="F1008453" s="195"/>
    </row>
    <row r="1008454" spans="6:6" x14ac:dyDescent="0.25">
      <c r="F1008454" s="195"/>
    </row>
    <row r="1008455" spans="6:6" x14ac:dyDescent="0.25">
      <c r="F1008455" s="195"/>
    </row>
    <row r="1008456" spans="6:6" x14ac:dyDescent="0.25">
      <c r="F1008456" s="195"/>
    </row>
    <row r="1008457" spans="6:6" x14ac:dyDescent="0.25">
      <c r="F1008457" s="195"/>
    </row>
    <row r="1008458" spans="6:6" x14ac:dyDescent="0.25">
      <c r="F1008458" s="195"/>
    </row>
    <row r="1008459" spans="6:6" x14ac:dyDescent="0.25">
      <c r="F1008459" s="195"/>
    </row>
    <row r="1008460" spans="6:6" x14ac:dyDescent="0.25">
      <c r="F1008460" s="195"/>
    </row>
    <row r="1008461" spans="6:6" x14ac:dyDescent="0.25">
      <c r="F1008461" s="195"/>
    </row>
    <row r="1008462" spans="6:6" x14ac:dyDescent="0.25">
      <c r="F1008462" s="195"/>
    </row>
    <row r="1008463" spans="6:6" x14ac:dyDescent="0.25">
      <c r="F1008463" s="195"/>
    </row>
    <row r="1008464" spans="6:6" x14ac:dyDescent="0.25">
      <c r="F1008464" s="195"/>
    </row>
    <row r="1008465" spans="6:6" x14ac:dyDescent="0.25">
      <c r="F1008465" s="195"/>
    </row>
    <row r="1008466" spans="6:6" x14ac:dyDescent="0.25">
      <c r="F1008466" s="195"/>
    </row>
    <row r="1008467" spans="6:6" x14ac:dyDescent="0.25">
      <c r="F1008467" s="195"/>
    </row>
    <row r="1008468" spans="6:6" x14ac:dyDescent="0.25">
      <c r="F1008468" s="195"/>
    </row>
    <row r="1008469" spans="6:6" x14ac:dyDescent="0.25">
      <c r="F1008469" s="195"/>
    </row>
    <row r="1008470" spans="6:6" x14ac:dyDescent="0.25">
      <c r="F1008470" s="195"/>
    </row>
    <row r="1008471" spans="6:6" x14ac:dyDescent="0.25">
      <c r="F1008471" s="195"/>
    </row>
    <row r="1008472" spans="6:6" x14ac:dyDescent="0.25">
      <c r="F1008472" s="195"/>
    </row>
    <row r="1008473" spans="6:6" x14ac:dyDescent="0.25">
      <c r="F1008473" s="195"/>
    </row>
    <row r="1008474" spans="6:6" x14ac:dyDescent="0.25">
      <c r="F1008474" s="195"/>
    </row>
    <row r="1008475" spans="6:6" x14ac:dyDescent="0.25">
      <c r="F1008475" s="195"/>
    </row>
    <row r="1008476" spans="6:6" x14ac:dyDescent="0.25">
      <c r="F1008476" s="195"/>
    </row>
    <row r="1008477" spans="6:6" x14ac:dyDescent="0.25">
      <c r="F1008477" s="195"/>
    </row>
    <row r="1008478" spans="6:6" x14ac:dyDescent="0.25">
      <c r="F1008478" s="195"/>
    </row>
    <row r="1008479" spans="6:6" x14ac:dyDescent="0.25">
      <c r="F1008479" s="195"/>
    </row>
    <row r="1008480" spans="6:6" x14ac:dyDescent="0.25">
      <c r="F1008480" s="195"/>
    </row>
    <row r="1008481" spans="6:6" x14ac:dyDescent="0.25">
      <c r="F1008481" s="195"/>
    </row>
    <row r="1008482" spans="6:6" x14ac:dyDescent="0.25">
      <c r="F1008482" s="195"/>
    </row>
    <row r="1008483" spans="6:6" x14ac:dyDescent="0.25">
      <c r="F1008483" s="195"/>
    </row>
    <row r="1008484" spans="6:6" x14ac:dyDescent="0.25">
      <c r="F1008484" s="195"/>
    </row>
    <row r="1008485" spans="6:6" x14ac:dyDescent="0.25">
      <c r="F1008485" s="195"/>
    </row>
    <row r="1008486" spans="6:6" x14ac:dyDescent="0.25">
      <c r="F1008486" s="195"/>
    </row>
    <row r="1008487" spans="6:6" x14ac:dyDescent="0.25">
      <c r="F1008487" s="195"/>
    </row>
    <row r="1008488" spans="6:6" x14ac:dyDescent="0.25">
      <c r="F1008488" s="195"/>
    </row>
    <row r="1008489" spans="6:6" x14ac:dyDescent="0.25">
      <c r="F1008489" s="195"/>
    </row>
    <row r="1008490" spans="6:6" x14ac:dyDescent="0.25">
      <c r="F1008490" s="195"/>
    </row>
    <row r="1008491" spans="6:6" x14ac:dyDescent="0.25">
      <c r="F1008491" s="195"/>
    </row>
    <row r="1008492" spans="6:6" x14ac:dyDescent="0.25">
      <c r="F1008492" s="195"/>
    </row>
    <row r="1008493" spans="6:6" x14ac:dyDescent="0.25">
      <c r="F1008493" s="195"/>
    </row>
    <row r="1008494" spans="6:6" x14ac:dyDescent="0.25">
      <c r="F1008494" s="195"/>
    </row>
    <row r="1008495" spans="6:6" x14ac:dyDescent="0.25">
      <c r="F1008495" s="195"/>
    </row>
    <row r="1008496" spans="6:6" x14ac:dyDescent="0.25">
      <c r="F1008496" s="195"/>
    </row>
    <row r="1008497" spans="6:6" x14ac:dyDescent="0.25">
      <c r="F1008497" s="195"/>
    </row>
    <row r="1008498" spans="6:6" x14ac:dyDescent="0.25">
      <c r="F1008498" s="195"/>
    </row>
    <row r="1008499" spans="6:6" x14ac:dyDescent="0.25">
      <c r="F1008499" s="195"/>
    </row>
    <row r="1008500" spans="6:6" x14ac:dyDescent="0.25">
      <c r="F1008500" s="195"/>
    </row>
    <row r="1008501" spans="6:6" x14ac:dyDescent="0.25">
      <c r="F1008501" s="195"/>
    </row>
    <row r="1008502" spans="6:6" x14ac:dyDescent="0.25">
      <c r="F1008502" s="195"/>
    </row>
    <row r="1008503" spans="6:6" x14ac:dyDescent="0.25">
      <c r="F1008503" s="195"/>
    </row>
    <row r="1008504" spans="6:6" x14ac:dyDescent="0.25">
      <c r="F1008504" s="195"/>
    </row>
    <row r="1008505" spans="6:6" x14ac:dyDescent="0.25">
      <c r="F1008505" s="195"/>
    </row>
    <row r="1008506" spans="6:6" x14ac:dyDescent="0.25">
      <c r="F1008506" s="195"/>
    </row>
    <row r="1008507" spans="6:6" x14ac:dyDescent="0.25">
      <c r="F1008507" s="195"/>
    </row>
    <row r="1008508" spans="6:6" x14ac:dyDescent="0.25">
      <c r="F1008508" s="195"/>
    </row>
    <row r="1008509" spans="6:6" x14ac:dyDescent="0.25">
      <c r="F1008509" s="195"/>
    </row>
    <row r="1008510" spans="6:6" x14ac:dyDescent="0.25">
      <c r="F1008510" s="195"/>
    </row>
    <row r="1008511" spans="6:6" x14ac:dyDescent="0.25">
      <c r="F1008511" s="195"/>
    </row>
    <row r="1008512" spans="6:6" x14ac:dyDescent="0.25">
      <c r="F1008512" s="195"/>
    </row>
    <row r="1008513" spans="6:6" x14ac:dyDescent="0.25">
      <c r="F1008513" s="195"/>
    </row>
    <row r="1008514" spans="6:6" x14ac:dyDescent="0.25">
      <c r="F1008514" s="195"/>
    </row>
    <row r="1008515" spans="6:6" x14ac:dyDescent="0.25">
      <c r="F1008515" s="195"/>
    </row>
    <row r="1008516" spans="6:6" x14ac:dyDescent="0.25">
      <c r="F1008516" s="195"/>
    </row>
    <row r="1008517" spans="6:6" x14ac:dyDescent="0.25">
      <c r="F1008517" s="195"/>
    </row>
    <row r="1008518" spans="6:6" x14ac:dyDescent="0.25">
      <c r="F1008518" s="195"/>
    </row>
    <row r="1008519" spans="6:6" x14ac:dyDescent="0.25">
      <c r="F1008519" s="195"/>
    </row>
    <row r="1008520" spans="6:6" x14ac:dyDescent="0.25">
      <c r="F1008520" s="195"/>
    </row>
    <row r="1008521" spans="6:6" x14ac:dyDescent="0.25">
      <c r="F1008521" s="195"/>
    </row>
    <row r="1008522" spans="6:6" x14ac:dyDescent="0.25">
      <c r="F1008522" s="195"/>
    </row>
    <row r="1008523" spans="6:6" x14ac:dyDescent="0.25">
      <c r="F1008523" s="195"/>
    </row>
    <row r="1008524" spans="6:6" x14ac:dyDescent="0.25">
      <c r="F1008524" s="195"/>
    </row>
    <row r="1008525" spans="6:6" x14ac:dyDescent="0.25">
      <c r="F1008525" s="195"/>
    </row>
    <row r="1008526" spans="6:6" x14ac:dyDescent="0.25">
      <c r="F1008526" s="195"/>
    </row>
    <row r="1008527" spans="6:6" x14ac:dyDescent="0.25">
      <c r="F1008527" s="195"/>
    </row>
    <row r="1008528" spans="6:6" x14ac:dyDescent="0.25">
      <c r="F1008528" s="195"/>
    </row>
    <row r="1008529" spans="6:6" x14ac:dyDescent="0.25">
      <c r="F1008529" s="195"/>
    </row>
    <row r="1008530" spans="6:6" x14ac:dyDescent="0.25">
      <c r="F1008530" s="195"/>
    </row>
    <row r="1008531" spans="6:6" x14ac:dyDescent="0.25">
      <c r="F1008531" s="195"/>
    </row>
    <row r="1008532" spans="6:6" x14ac:dyDescent="0.25">
      <c r="F1008532" s="195"/>
    </row>
    <row r="1008533" spans="6:6" x14ac:dyDescent="0.25">
      <c r="F1008533" s="195"/>
    </row>
    <row r="1008534" spans="6:6" x14ac:dyDescent="0.25">
      <c r="F1008534" s="195"/>
    </row>
    <row r="1008535" spans="6:6" x14ac:dyDescent="0.25">
      <c r="F1008535" s="195"/>
    </row>
    <row r="1008536" spans="6:6" x14ac:dyDescent="0.25">
      <c r="F1008536" s="195"/>
    </row>
    <row r="1008537" spans="6:6" x14ac:dyDescent="0.25">
      <c r="F1008537" s="195"/>
    </row>
    <row r="1008538" spans="6:6" x14ac:dyDescent="0.25">
      <c r="F1008538" s="195"/>
    </row>
    <row r="1008539" spans="6:6" x14ac:dyDescent="0.25">
      <c r="F1008539" s="195"/>
    </row>
    <row r="1008540" spans="6:6" x14ac:dyDescent="0.25">
      <c r="F1008540" s="195"/>
    </row>
    <row r="1008541" spans="6:6" x14ac:dyDescent="0.25">
      <c r="F1008541" s="195"/>
    </row>
    <row r="1008542" spans="6:6" x14ac:dyDescent="0.25">
      <c r="F1008542" s="195"/>
    </row>
    <row r="1008543" spans="6:6" x14ac:dyDescent="0.25">
      <c r="F1008543" s="195"/>
    </row>
    <row r="1008544" spans="6:6" x14ac:dyDescent="0.25">
      <c r="F1008544" s="195"/>
    </row>
    <row r="1008545" spans="6:6" x14ac:dyDescent="0.25">
      <c r="F1008545" s="195"/>
    </row>
    <row r="1008546" spans="6:6" x14ac:dyDescent="0.25">
      <c r="F1008546" s="195"/>
    </row>
    <row r="1008547" spans="6:6" x14ac:dyDescent="0.25">
      <c r="F1008547" s="195"/>
    </row>
    <row r="1008548" spans="6:6" x14ac:dyDescent="0.25">
      <c r="F1008548" s="195"/>
    </row>
    <row r="1008549" spans="6:6" x14ac:dyDescent="0.25">
      <c r="F1008549" s="195"/>
    </row>
    <row r="1008550" spans="6:6" x14ac:dyDescent="0.25">
      <c r="F1008550" s="195"/>
    </row>
    <row r="1008551" spans="6:6" x14ac:dyDescent="0.25">
      <c r="F1008551" s="195"/>
    </row>
    <row r="1008552" spans="6:6" x14ac:dyDescent="0.25">
      <c r="F1008552" s="195"/>
    </row>
    <row r="1008553" spans="6:6" x14ac:dyDescent="0.25">
      <c r="F1008553" s="195"/>
    </row>
    <row r="1008554" spans="6:6" x14ac:dyDescent="0.25">
      <c r="F1008554" s="195"/>
    </row>
    <row r="1008555" spans="6:6" x14ac:dyDescent="0.25">
      <c r="F1008555" s="195"/>
    </row>
    <row r="1008556" spans="6:6" x14ac:dyDescent="0.25">
      <c r="F1008556" s="195"/>
    </row>
    <row r="1008557" spans="6:6" x14ac:dyDescent="0.25">
      <c r="F1008557" s="195"/>
    </row>
    <row r="1008558" spans="6:6" x14ac:dyDescent="0.25">
      <c r="F1008558" s="195"/>
    </row>
    <row r="1008559" spans="6:6" x14ac:dyDescent="0.25">
      <c r="F1008559" s="195"/>
    </row>
    <row r="1008560" spans="6:6" x14ac:dyDescent="0.25">
      <c r="F1008560" s="195"/>
    </row>
    <row r="1008561" spans="6:6" x14ac:dyDescent="0.25">
      <c r="F1008561" s="195"/>
    </row>
    <row r="1008562" spans="6:6" x14ac:dyDescent="0.25">
      <c r="F1008562" s="195"/>
    </row>
    <row r="1008563" spans="6:6" x14ac:dyDescent="0.25">
      <c r="F1008563" s="195"/>
    </row>
    <row r="1008564" spans="6:6" x14ac:dyDescent="0.25">
      <c r="F1008564" s="195"/>
    </row>
    <row r="1008565" spans="6:6" x14ac:dyDescent="0.25">
      <c r="F1008565" s="195"/>
    </row>
    <row r="1008566" spans="6:6" x14ac:dyDescent="0.25">
      <c r="F1008566" s="195"/>
    </row>
    <row r="1008567" spans="6:6" x14ac:dyDescent="0.25">
      <c r="F1008567" s="195"/>
    </row>
    <row r="1008568" spans="6:6" x14ac:dyDescent="0.25">
      <c r="F1008568" s="195"/>
    </row>
    <row r="1008569" spans="6:6" x14ac:dyDescent="0.25">
      <c r="F1008569" s="195"/>
    </row>
    <row r="1008570" spans="6:6" x14ac:dyDescent="0.25">
      <c r="F1008570" s="195"/>
    </row>
    <row r="1008571" spans="6:6" x14ac:dyDescent="0.25">
      <c r="F1008571" s="195"/>
    </row>
    <row r="1008572" spans="6:6" x14ac:dyDescent="0.25">
      <c r="F1008572" s="195"/>
    </row>
    <row r="1008573" spans="6:6" x14ac:dyDescent="0.25">
      <c r="F1008573" s="195"/>
    </row>
    <row r="1008574" spans="6:6" x14ac:dyDescent="0.25">
      <c r="F1008574" s="195"/>
    </row>
    <row r="1008575" spans="6:6" x14ac:dyDescent="0.25">
      <c r="F1008575" s="195"/>
    </row>
    <row r="1008576" spans="6:6" x14ac:dyDescent="0.25">
      <c r="F1008576" s="195"/>
    </row>
    <row r="1008577" spans="6:6" x14ac:dyDescent="0.25">
      <c r="F1008577" s="195"/>
    </row>
    <row r="1008578" spans="6:6" x14ac:dyDescent="0.25">
      <c r="F1008578" s="195"/>
    </row>
    <row r="1008579" spans="6:6" x14ac:dyDescent="0.25">
      <c r="F1008579" s="195"/>
    </row>
    <row r="1008580" spans="6:6" x14ac:dyDescent="0.25">
      <c r="F1008580" s="195"/>
    </row>
    <row r="1008581" spans="6:6" x14ac:dyDescent="0.25">
      <c r="F1008581" s="195"/>
    </row>
    <row r="1008582" spans="6:6" x14ac:dyDescent="0.25">
      <c r="F1008582" s="195"/>
    </row>
    <row r="1008583" spans="6:6" x14ac:dyDescent="0.25">
      <c r="F1008583" s="195"/>
    </row>
    <row r="1008584" spans="6:6" x14ac:dyDescent="0.25">
      <c r="F1008584" s="195"/>
    </row>
    <row r="1008585" spans="6:6" x14ac:dyDescent="0.25">
      <c r="F1008585" s="195"/>
    </row>
    <row r="1008586" spans="6:6" x14ac:dyDescent="0.25">
      <c r="F1008586" s="195"/>
    </row>
    <row r="1008587" spans="6:6" x14ac:dyDescent="0.25">
      <c r="F1008587" s="195"/>
    </row>
    <row r="1008588" spans="6:6" x14ac:dyDescent="0.25">
      <c r="F1008588" s="195"/>
    </row>
    <row r="1008589" spans="6:6" x14ac:dyDescent="0.25">
      <c r="F1008589" s="195"/>
    </row>
    <row r="1008590" spans="6:6" x14ac:dyDescent="0.25">
      <c r="F1008590" s="195"/>
    </row>
    <row r="1008591" spans="6:6" x14ac:dyDescent="0.25">
      <c r="F1008591" s="195"/>
    </row>
    <row r="1008592" spans="6:6" x14ac:dyDescent="0.25">
      <c r="F1008592" s="195"/>
    </row>
    <row r="1008593" spans="6:6" x14ac:dyDescent="0.25">
      <c r="F1008593" s="195"/>
    </row>
    <row r="1008594" spans="6:6" x14ac:dyDescent="0.25">
      <c r="F1008594" s="195"/>
    </row>
    <row r="1008595" spans="6:6" x14ac:dyDescent="0.25">
      <c r="F1008595" s="195"/>
    </row>
    <row r="1008596" spans="6:6" x14ac:dyDescent="0.25">
      <c r="F1008596" s="195"/>
    </row>
    <row r="1008597" spans="6:6" x14ac:dyDescent="0.25">
      <c r="F1008597" s="195"/>
    </row>
    <row r="1008598" spans="6:6" x14ac:dyDescent="0.25">
      <c r="F1008598" s="195"/>
    </row>
    <row r="1008599" spans="6:6" x14ac:dyDescent="0.25">
      <c r="F1008599" s="195"/>
    </row>
    <row r="1008600" spans="6:6" x14ac:dyDescent="0.25">
      <c r="F1008600" s="195"/>
    </row>
    <row r="1008601" spans="6:6" x14ac:dyDescent="0.25">
      <c r="F1008601" s="195"/>
    </row>
    <row r="1008602" spans="6:6" x14ac:dyDescent="0.25">
      <c r="F1008602" s="195"/>
    </row>
    <row r="1008603" spans="6:6" x14ac:dyDescent="0.25">
      <c r="F1008603" s="195"/>
    </row>
    <row r="1008604" spans="6:6" x14ac:dyDescent="0.25">
      <c r="F1008604" s="195"/>
    </row>
    <row r="1008605" spans="6:6" x14ac:dyDescent="0.25">
      <c r="F1008605" s="195"/>
    </row>
    <row r="1008606" spans="6:6" x14ac:dyDescent="0.25">
      <c r="F1008606" s="195"/>
    </row>
    <row r="1008607" spans="6:6" x14ac:dyDescent="0.25">
      <c r="F1008607" s="195"/>
    </row>
    <row r="1008608" spans="6:6" x14ac:dyDescent="0.25">
      <c r="F1008608" s="195"/>
    </row>
    <row r="1008609" spans="6:6" x14ac:dyDescent="0.25">
      <c r="F1008609" s="195"/>
    </row>
    <row r="1008610" spans="6:6" x14ac:dyDescent="0.25">
      <c r="F1008610" s="195"/>
    </row>
    <row r="1008611" spans="6:6" x14ac:dyDescent="0.25">
      <c r="F1008611" s="195"/>
    </row>
    <row r="1008612" spans="6:6" x14ac:dyDescent="0.25">
      <c r="F1008612" s="195"/>
    </row>
    <row r="1008613" spans="6:6" x14ac:dyDescent="0.25">
      <c r="F1008613" s="195"/>
    </row>
    <row r="1008614" spans="6:6" x14ac:dyDescent="0.25">
      <c r="F1008614" s="195"/>
    </row>
    <row r="1008615" spans="6:6" x14ac:dyDescent="0.25">
      <c r="F1008615" s="195"/>
    </row>
    <row r="1008616" spans="6:6" x14ac:dyDescent="0.25">
      <c r="F1008616" s="195"/>
    </row>
    <row r="1008617" spans="6:6" x14ac:dyDescent="0.25">
      <c r="F1008617" s="195"/>
    </row>
    <row r="1008618" spans="6:6" x14ac:dyDescent="0.25">
      <c r="F1008618" s="195"/>
    </row>
    <row r="1008619" spans="6:6" x14ac:dyDescent="0.25">
      <c r="F1008619" s="195"/>
    </row>
    <row r="1008620" spans="6:6" x14ac:dyDescent="0.25">
      <c r="F1008620" s="195"/>
    </row>
    <row r="1008621" spans="6:6" x14ac:dyDescent="0.25">
      <c r="F1008621" s="195"/>
    </row>
    <row r="1008622" spans="6:6" x14ac:dyDescent="0.25">
      <c r="F1008622" s="195"/>
    </row>
    <row r="1008623" spans="6:6" x14ac:dyDescent="0.25">
      <c r="F1008623" s="195"/>
    </row>
    <row r="1008624" spans="6:6" x14ac:dyDescent="0.25">
      <c r="F1008624" s="195"/>
    </row>
    <row r="1008625" spans="6:6" x14ac:dyDescent="0.25">
      <c r="F1008625" s="195"/>
    </row>
    <row r="1008626" spans="6:6" x14ac:dyDescent="0.25">
      <c r="F1008626" s="195"/>
    </row>
    <row r="1008627" spans="6:6" x14ac:dyDescent="0.25">
      <c r="F1008627" s="195"/>
    </row>
    <row r="1008628" spans="6:6" x14ac:dyDescent="0.25">
      <c r="F1008628" s="195"/>
    </row>
    <row r="1008629" spans="6:6" x14ac:dyDescent="0.25">
      <c r="F1008629" s="195"/>
    </row>
    <row r="1008630" spans="6:6" x14ac:dyDescent="0.25">
      <c r="F1008630" s="195"/>
    </row>
    <row r="1008631" spans="6:6" x14ac:dyDescent="0.25">
      <c r="F1008631" s="195"/>
    </row>
    <row r="1008632" spans="6:6" x14ac:dyDescent="0.25">
      <c r="F1008632" s="195"/>
    </row>
    <row r="1008633" spans="6:6" x14ac:dyDescent="0.25">
      <c r="F1008633" s="195"/>
    </row>
    <row r="1008634" spans="6:6" x14ac:dyDescent="0.25">
      <c r="F1008634" s="195"/>
    </row>
    <row r="1008635" spans="6:6" x14ac:dyDescent="0.25">
      <c r="F1008635" s="195"/>
    </row>
    <row r="1008636" spans="6:6" x14ac:dyDescent="0.25">
      <c r="F1008636" s="195"/>
    </row>
    <row r="1008637" spans="6:6" x14ac:dyDescent="0.25">
      <c r="F1008637" s="195"/>
    </row>
    <row r="1008638" spans="6:6" x14ac:dyDescent="0.25">
      <c r="F1008638" s="195"/>
    </row>
    <row r="1008639" spans="6:6" x14ac:dyDescent="0.25">
      <c r="F1008639" s="195"/>
    </row>
    <row r="1008640" spans="6:6" x14ac:dyDescent="0.25">
      <c r="F1008640" s="195"/>
    </row>
    <row r="1008641" spans="6:6" x14ac:dyDescent="0.25">
      <c r="F1008641" s="195"/>
    </row>
    <row r="1008642" spans="6:6" x14ac:dyDescent="0.25">
      <c r="F1008642" s="195"/>
    </row>
    <row r="1008643" spans="6:6" x14ac:dyDescent="0.25">
      <c r="F1008643" s="195"/>
    </row>
    <row r="1008644" spans="6:6" x14ac:dyDescent="0.25">
      <c r="F1008644" s="195"/>
    </row>
    <row r="1008645" spans="6:6" x14ac:dyDescent="0.25">
      <c r="F1008645" s="195"/>
    </row>
    <row r="1008646" spans="6:6" x14ac:dyDescent="0.25">
      <c r="F1008646" s="195"/>
    </row>
    <row r="1008647" spans="6:6" x14ac:dyDescent="0.25">
      <c r="F1008647" s="195"/>
    </row>
    <row r="1008648" spans="6:6" x14ac:dyDescent="0.25">
      <c r="F1008648" s="195"/>
    </row>
    <row r="1008649" spans="6:6" x14ac:dyDescent="0.25">
      <c r="F1008649" s="195"/>
    </row>
    <row r="1008650" spans="6:6" x14ac:dyDescent="0.25">
      <c r="F1008650" s="195"/>
    </row>
    <row r="1008651" spans="6:6" x14ac:dyDescent="0.25">
      <c r="F1008651" s="195"/>
    </row>
    <row r="1008652" spans="6:6" x14ac:dyDescent="0.25">
      <c r="F1008652" s="195"/>
    </row>
    <row r="1008653" spans="6:6" x14ac:dyDescent="0.25">
      <c r="F1008653" s="195"/>
    </row>
    <row r="1008654" spans="6:6" x14ac:dyDescent="0.25">
      <c r="F1008654" s="195"/>
    </row>
    <row r="1008655" spans="6:6" x14ac:dyDescent="0.25">
      <c r="F1008655" s="195"/>
    </row>
    <row r="1008656" spans="6:6" x14ac:dyDescent="0.25">
      <c r="F1008656" s="195"/>
    </row>
    <row r="1008657" spans="6:6" x14ac:dyDescent="0.25">
      <c r="F1008657" s="195"/>
    </row>
    <row r="1008658" spans="6:6" x14ac:dyDescent="0.25">
      <c r="F1008658" s="195"/>
    </row>
    <row r="1008659" spans="6:6" x14ac:dyDescent="0.25">
      <c r="F1008659" s="195"/>
    </row>
    <row r="1008660" spans="6:6" x14ac:dyDescent="0.25">
      <c r="F1008660" s="195"/>
    </row>
    <row r="1008661" spans="6:6" x14ac:dyDescent="0.25">
      <c r="F1008661" s="195"/>
    </row>
    <row r="1008662" spans="6:6" x14ac:dyDescent="0.25">
      <c r="F1008662" s="195"/>
    </row>
    <row r="1008663" spans="6:6" x14ac:dyDescent="0.25">
      <c r="F1008663" s="195"/>
    </row>
    <row r="1008664" spans="6:6" x14ac:dyDescent="0.25">
      <c r="F1008664" s="195"/>
    </row>
    <row r="1008665" spans="6:6" x14ac:dyDescent="0.25">
      <c r="F1008665" s="195"/>
    </row>
    <row r="1008666" spans="6:6" x14ac:dyDescent="0.25">
      <c r="F1008666" s="195"/>
    </row>
    <row r="1008667" spans="6:6" x14ac:dyDescent="0.25">
      <c r="F1008667" s="195"/>
    </row>
    <row r="1008668" spans="6:6" x14ac:dyDescent="0.25">
      <c r="F1008668" s="195"/>
    </row>
    <row r="1008669" spans="6:6" x14ac:dyDescent="0.25">
      <c r="F1008669" s="195"/>
    </row>
    <row r="1008670" spans="6:6" x14ac:dyDescent="0.25">
      <c r="F1008670" s="195"/>
    </row>
    <row r="1008671" spans="6:6" x14ac:dyDescent="0.25">
      <c r="F1008671" s="195"/>
    </row>
    <row r="1008672" spans="6:6" x14ac:dyDescent="0.25">
      <c r="F1008672" s="195"/>
    </row>
    <row r="1008673" spans="6:6" x14ac:dyDescent="0.25">
      <c r="F1008673" s="195"/>
    </row>
    <row r="1008674" spans="6:6" x14ac:dyDescent="0.25">
      <c r="F1008674" s="195"/>
    </row>
    <row r="1008675" spans="6:6" x14ac:dyDescent="0.25">
      <c r="F1008675" s="195"/>
    </row>
    <row r="1008676" spans="6:6" x14ac:dyDescent="0.25">
      <c r="F1008676" s="195"/>
    </row>
    <row r="1008677" spans="6:6" x14ac:dyDescent="0.25">
      <c r="F1008677" s="195"/>
    </row>
    <row r="1008678" spans="6:6" x14ac:dyDescent="0.25">
      <c r="F1008678" s="195"/>
    </row>
    <row r="1008679" spans="6:6" x14ac:dyDescent="0.25">
      <c r="F1008679" s="195"/>
    </row>
    <row r="1008680" spans="6:6" x14ac:dyDescent="0.25">
      <c r="F1008680" s="195"/>
    </row>
    <row r="1008681" spans="6:6" x14ac:dyDescent="0.25">
      <c r="F1008681" s="195"/>
    </row>
    <row r="1008682" spans="6:6" x14ac:dyDescent="0.25">
      <c r="F1008682" s="195"/>
    </row>
    <row r="1008683" spans="6:6" x14ac:dyDescent="0.25">
      <c r="F1008683" s="195"/>
    </row>
    <row r="1008684" spans="6:6" x14ac:dyDescent="0.25">
      <c r="F1008684" s="195"/>
    </row>
    <row r="1008685" spans="6:6" x14ac:dyDescent="0.25">
      <c r="F1008685" s="195"/>
    </row>
    <row r="1008686" spans="6:6" x14ac:dyDescent="0.25">
      <c r="F1008686" s="195"/>
    </row>
    <row r="1008687" spans="6:6" x14ac:dyDescent="0.25">
      <c r="F1008687" s="195"/>
    </row>
    <row r="1008688" spans="6:6" x14ac:dyDescent="0.25">
      <c r="F1008688" s="195"/>
    </row>
    <row r="1008689" spans="6:6" x14ac:dyDescent="0.25">
      <c r="F1008689" s="195"/>
    </row>
    <row r="1008690" spans="6:6" x14ac:dyDescent="0.25">
      <c r="F1008690" s="195"/>
    </row>
    <row r="1008691" spans="6:6" x14ac:dyDescent="0.25">
      <c r="F1008691" s="195"/>
    </row>
    <row r="1008692" spans="6:6" x14ac:dyDescent="0.25">
      <c r="F1008692" s="195"/>
    </row>
    <row r="1008693" spans="6:6" x14ac:dyDescent="0.25">
      <c r="F1008693" s="195"/>
    </row>
    <row r="1008694" spans="6:6" x14ac:dyDescent="0.25">
      <c r="F1008694" s="195"/>
    </row>
    <row r="1008695" spans="6:6" x14ac:dyDescent="0.25">
      <c r="F1008695" s="195"/>
    </row>
    <row r="1008696" spans="6:6" x14ac:dyDescent="0.25">
      <c r="F1008696" s="195"/>
    </row>
    <row r="1013814" spans="6:6" x14ac:dyDescent="0.25">
      <c r="F1013814" s="195"/>
    </row>
    <row r="1013815" spans="6:6" x14ac:dyDescent="0.25">
      <c r="F1013815" s="195"/>
    </row>
    <row r="1013816" spans="6:6" x14ac:dyDescent="0.25">
      <c r="F1013816" s="195"/>
    </row>
    <row r="1013817" spans="6:6" x14ac:dyDescent="0.25">
      <c r="F1013817" s="195"/>
    </row>
    <row r="1013818" spans="6:6" x14ac:dyDescent="0.25">
      <c r="F1013818" s="195"/>
    </row>
    <row r="1013819" spans="6:6" x14ac:dyDescent="0.25">
      <c r="F1013819" s="195"/>
    </row>
    <row r="1013820" spans="6:6" x14ac:dyDescent="0.25">
      <c r="F1013820" s="195"/>
    </row>
    <row r="1013821" spans="6:6" x14ac:dyDescent="0.25">
      <c r="F1013821" s="195"/>
    </row>
    <row r="1013822" spans="6:6" x14ac:dyDescent="0.25">
      <c r="F1013822" s="195"/>
    </row>
    <row r="1013823" spans="6:6" x14ac:dyDescent="0.25">
      <c r="F1013823" s="195"/>
    </row>
    <row r="1013824" spans="6:6" x14ac:dyDescent="0.25">
      <c r="F1013824" s="195"/>
    </row>
    <row r="1013825" spans="6:6" x14ac:dyDescent="0.25">
      <c r="F1013825" s="195"/>
    </row>
    <row r="1013826" spans="6:6" x14ac:dyDescent="0.25">
      <c r="F1013826" s="195"/>
    </row>
    <row r="1013827" spans="6:6" x14ac:dyDescent="0.25">
      <c r="F1013827" s="195"/>
    </row>
    <row r="1013828" spans="6:6" x14ac:dyDescent="0.25">
      <c r="F1013828" s="195"/>
    </row>
    <row r="1013829" spans="6:6" x14ac:dyDescent="0.25">
      <c r="F1013829" s="195"/>
    </row>
    <row r="1013830" spans="6:6" x14ac:dyDescent="0.25">
      <c r="F1013830" s="195"/>
    </row>
    <row r="1013831" spans="6:6" x14ac:dyDescent="0.25">
      <c r="F1013831" s="195"/>
    </row>
    <row r="1013832" spans="6:6" x14ac:dyDescent="0.25">
      <c r="F1013832" s="195"/>
    </row>
    <row r="1013833" spans="6:6" x14ac:dyDescent="0.25">
      <c r="F1013833" s="195"/>
    </row>
    <row r="1013834" spans="6:6" x14ac:dyDescent="0.25">
      <c r="F1013834" s="195"/>
    </row>
    <row r="1013835" spans="6:6" x14ac:dyDescent="0.25">
      <c r="F1013835" s="195"/>
    </row>
    <row r="1013836" spans="6:6" x14ac:dyDescent="0.25">
      <c r="F1013836" s="195"/>
    </row>
    <row r="1013837" spans="6:6" x14ac:dyDescent="0.25">
      <c r="F1013837" s="195"/>
    </row>
    <row r="1013838" spans="6:6" x14ac:dyDescent="0.25">
      <c r="F1013838" s="195"/>
    </row>
    <row r="1013839" spans="6:6" x14ac:dyDescent="0.25">
      <c r="F1013839" s="195"/>
    </row>
    <row r="1013840" spans="6:6" x14ac:dyDescent="0.25">
      <c r="F1013840" s="195"/>
    </row>
    <row r="1013841" spans="6:6" x14ac:dyDescent="0.25">
      <c r="F1013841" s="195"/>
    </row>
    <row r="1013842" spans="6:6" x14ac:dyDescent="0.25">
      <c r="F1013842" s="195"/>
    </row>
    <row r="1013843" spans="6:6" x14ac:dyDescent="0.25">
      <c r="F1013843" s="195"/>
    </row>
    <row r="1013844" spans="6:6" x14ac:dyDescent="0.25">
      <c r="F1013844" s="195"/>
    </row>
    <row r="1013845" spans="6:6" x14ac:dyDescent="0.25">
      <c r="F1013845" s="195"/>
    </row>
    <row r="1013846" spans="6:6" x14ac:dyDescent="0.25">
      <c r="F1013846" s="195"/>
    </row>
    <row r="1013847" spans="6:6" x14ac:dyDescent="0.25">
      <c r="F1013847" s="195"/>
    </row>
    <row r="1013848" spans="6:6" x14ac:dyDescent="0.25">
      <c r="F1013848" s="195"/>
    </row>
    <row r="1013849" spans="6:6" x14ac:dyDescent="0.25">
      <c r="F1013849" s="195"/>
    </row>
    <row r="1013850" spans="6:6" x14ac:dyDescent="0.25">
      <c r="F1013850" s="195"/>
    </row>
    <row r="1013851" spans="6:6" x14ac:dyDescent="0.25">
      <c r="F1013851" s="195"/>
    </row>
    <row r="1013852" spans="6:6" x14ac:dyDescent="0.25">
      <c r="F1013852" s="195"/>
    </row>
    <row r="1013853" spans="6:6" x14ac:dyDescent="0.25">
      <c r="F1013853" s="195"/>
    </row>
    <row r="1013854" spans="6:6" x14ac:dyDescent="0.25">
      <c r="F1013854" s="195"/>
    </row>
    <row r="1013855" spans="6:6" x14ac:dyDescent="0.25">
      <c r="F1013855" s="195"/>
    </row>
    <row r="1013856" spans="6:6" x14ac:dyDescent="0.25">
      <c r="F1013856" s="195"/>
    </row>
    <row r="1013857" spans="6:6" x14ac:dyDescent="0.25">
      <c r="F1013857" s="195"/>
    </row>
    <row r="1013858" spans="6:6" x14ac:dyDescent="0.25">
      <c r="F1013858" s="195"/>
    </row>
    <row r="1013859" spans="6:6" x14ac:dyDescent="0.25">
      <c r="F1013859" s="195"/>
    </row>
    <row r="1013860" spans="6:6" x14ac:dyDescent="0.25">
      <c r="F1013860" s="195"/>
    </row>
    <row r="1013861" spans="6:6" x14ac:dyDescent="0.25">
      <c r="F1013861" s="195"/>
    </row>
    <row r="1013862" spans="6:6" x14ac:dyDescent="0.25">
      <c r="F1013862" s="195"/>
    </row>
    <row r="1013863" spans="6:6" x14ac:dyDescent="0.25">
      <c r="F1013863" s="195"/>
    </row>
    <row r="1013864" spans="6:6" x14ac:dyDescent="0.25">
      <c r="F1013864" s="195"/>
    </row>
    <row r="1013865" spans="6:6" x14ac:dyDescent="0.25">
      <c r="F1013865" s="195"/>
    </row>
    <row r="1013866" spans="6:6" x14ac:dyDescent="0.25">
      <c r="F1013866" s="195"/>
    </row>
    <row r="1013867" spans="6:6" x14ac:dyDescent="0.25">
      <c r="F1013867" s="195"/>
    </row>
    <row r="1013868" spans="6:6" x14ac:dyDescent="0.25">
      <c r="F1013868" s="195"/>
    </row>
    <row r="1013869" spans="6:6" x14ac:dyDescent="0.25">
      <c r="F1013869" s="195"/>
    </row>
    <row r="1013870" spans="6:6" x14ac:dyDescent="0.25">
      <c r="F1013870" s="195"/>
    </row>
    <row r="1013871" spans="6:6" x14ac:dyDescent="0.25">
      <c r="F1013871" s="195"/>
    </row>
    <row r="1013872" spans="6:6" x14ac:dyDescent="0.25">
      <c r="F1013872" s="195"/>
    </row>
    <row r="1013873" spans="6:6" x14ac:dyDescent="0.25">
      <c r="F1013873" s="195"/>
    </row>
    <row r="1013874" spans="6:6" x14ac:dyDescent="0.25">
      <c r="F1013874" s="195"/>
    </row>
    <row r="1013875" spans="6:6" x14ac:dyDescent="0.25">
      <c r="F1013875" s="195"/>
    </row>
    <row r="1013876" spans="6:6" x14ac:dyDescent="0.25">
      <c r="F1013876" s="195"/>
    </row>
    <row r="1013877" spans="6:6" x14ac:dyDescent="0.25">
      <c r="F1013877" s="195"/>
    </row>
    <row r="1013878" spans="6:6" x14ac:dyDescent="0.25">
      <c r="F1013878" s="195"/>
    </row>
    <row r="1013879" spans="6:6" x14ac:dyDescent="0.25">
      <c r="F1013879" s="195"/>
    </row>
    <row r="1013880" spans="6:6" x14ac:dyDescent="0.25">
      <c r="F1013880" s="195"/>
    </row>
    <row r="1013881" spans="6:6" x14ac:dyDescent="0.25">
      <c r="F1013881" s="195"/>
    </row>
    <row r="1013882" spans="6:6" x14ac:dyDescent="0.25">
      <c r="F1013882" s="195"/>
    </row>
    <row r="1013883" spans="6:6" x14ac:dyDescent="0.25">
      <c r="F1013883" s="195"/>
    </row>
    <row r="1013884" spans="6:6" x14ac:dyDescent="0.25">
      <c r="F1013884" s="195"/>
    </row>
    <row r="1013885" spans="6:6" x14ac:dyDescent="0.25">
      <c r="F1013885" s="195"/>
    </row>
    <row r="1013886" spans="6:6" x14ac:dyDescent="0.25">
      <c r="F1013886" s="195"/>
    </row>
    <row r="1013887" spans="6:6" x14ac:dyDescent="0.25">
      <c r="F1013887" s="195"/>
    </row>
    <row r="1013888" spans="6:6" x14ac:dyDescent="0.25">
      <c r="F1013888" s="195"/>
    </row>
    <row r="1013889" spans="6:6" x14ac:dyDescent="0.25">
      <c r="F1013889" s="195"/>
    </row>
    <row r="1013890" spans="6:6" x14ac:dyDescent="0.25">
      <c r="F1013890" s="195"/>
    </row>
    <row r="1013891" spans="6:6" x14ac:dyDescent="0.25">
      <c r="F1013891" s="195"/>
    </row>
    <row r="1013892" spans="6:6" x14ac:dyDescent="0.25">
      <c r="F1013892" s="195"/>
    </row>
    <row r="1013893" spans="6:6" x14ac:dyDescent="0.25">
      <c r="F1013893" s="195"/>
    </row>
    <row r="1013894" spans="6:6" x14ac:dyDescent="0.25">
      <c r="F1013894" s="195"/>
    </row>
    <row r="1013895" spans="6:6" x14ac:dyDescent="0.25">
      <c r="F1013895" s="195"/>
    </row>
    <row r="1013896" spans="6:6" x14ac:dyDescent="0.25">
      <c r="F1013896" s="195"/>
    </row>
    <row r="1013897" spans="6:6" x14ac:dyDescent="0.25">
      <c r="F1013897" s="195"/>
    </row>
    <row r="1013898" spans="6:6" x14ac:dyDescent="0.25">
      <c r="F1013898" s="195"/>
    </row>
    <row r="1013899" spans="6:6" x14ac:dyDescent="0.25">
      <c r="F1013899" s="195"/>
    </row>
    <row r="1013900" spans="6:6" x14ac:dyDescent="0.25">
      <c r="F1013900" s="195"/>
    </row>
    <row r="1013901" spans="6:6" x14ac:dyDescent="0.25">
      <c r="F1013901" s="195"/>
    </row>
    <row r="1013902" spans="6:6" x14ac:dyDescent="0.25">
      <c r="F1013902" s="195"/>
    </row>
    <row r="1013903" spans="6:6" x14ac:dyDescent="0.25">
      <c r="F1013903" s="195"/>
    </row>
    <row r="1013904" spans="6:6" x14ac:dyDescent="0.25">
      <c r="F1013904" s="195"/>
    </row>
    <row r="1013905" spans="6:6" x14ac:dyDescent="0.25">
      <c r="F1013905" s="195"/>
    </row>
    <row r="1013906" spans="6:6" x14ac:dyDescent="0.25">
      <c r="F1013906" s="195"/>
    </row>
    <row r="1013907" spans="6:6" x14ac:dyDescent="0.25">
      <c r="F1013907" s="195"/>
    </row>
    <row r="1013908" spans="6:6" x14ac:dyDescent="0.25">
      <c r="F1013908" s="195"/>
    </row>
    <row r="1013909" spans="6:6" x14ac:dyDescent="0.25">
      <c r="F1013909" s="195"/>
    </row>
    <row r="1013910" spans="6:6" x14ac:dyDescent="0.25">
      <c r="F1013910" s="195"/>
    </row>
    <row r="1013911" spans="6:6" x14ac:dyDescent="0.25">
      <c r="F1013911" s="195"/>
    </row>
    <row r="1013912" spans="6:6" x14ac:dyDescent="0.25">
      <c r="F1013912" s="195"/>
    </row>
    <row r="1013913" spans="6:6" x14ac:dyDescent="0.25">
      <c r="F1013913" s="195"/>
    </row>
    <row r="1013914" spans="6:6" x14ac:dyDescent="0.25">
      <c r="F1013914" s="195"/>
    </row>
    <row r="1013915" spans="6:6" x14ac:dyDescent="0.25">
      <c r="F1013915" s="195"/>
    </row>
    <row r="1013916" spans="6:6" x14ac:dyDescent="0.25">
      <c r="F1013916" s="195"/>
    </row>
    <row r="1013917" spans="6:6" x14ac:dyDescent="0.25">
      <c r="F1013917" s="195"/>
    </row>
    <row r="1013918" spans="6:6" x14ac:dyDescent="0.25">
      <c r="F1013918" s="195"/>
    </row>
    <row r="1013919" spans="6:6" x14ac:dyDescent="0.25">
      <c r="F1013919" s="195"/>
    </row>
    <row r="1013920" spans="6:6" x14ac:dyDescent="0.25">
      <c r="F1013920" s="195"/>
    </row>
    <row r="1013921" spans="6:6" x14ac:dyDescent="0.25">
      <c r="F1013921" s="195"/>
    </row>
    <row r="1013922" spans="6:6" x14ac:dyDescent="0.25">
      <c r="F1013922" s="195"/>
    </row>
    <row r="1013923" spans="6:6" x14ac:dyDescent="0.25">
      <c r="F1013923" s="195"/>
    </row>
    <row r="1013924" spans="6:6" x14ac:dyDescent="0.25">
      <c r="F1013924" s="195"/>
    </row>
    <row r="1013925" spans="6:6" x14ac:dyDescent="0.25">
      <c r="F1013925" s="195"/>
    </row>
    <row r="1013926" spans="6:6" x14ac:dyDescent="0.25">
      <c r="F1013926" s="195"/>
    </row>
    <row r="1013927" spans="6:6" x14ac:dyDescent="0.25">
      <c r="F1013927" s="195"/>
    </row>
    <row r="1013928" spans="6:6" x14ac:dyDescent="0.25">
      <c r="F1013928" s="195"/>
    </row>
    <row r="1013929" spans="6:6" x14ac:dyDescent="0.25">
      <c r="F1013929" s="195"/>
    </row>
    <row r="1013930" spans="6:6" x14ac:dyDescent="0.25">
      <c r="F1013930" s="195"/>
    </row>
    <row r="1013931" spans="6:6" x14ac:dyDescent="0.25">
      <c r="F1013931" s="195"/>
    </row>
    <row r="1013932" spans="6:6" x14ac:dyDescent="0.25">
      <c r="F1013932" s="195"/>
    </row>
    <row r="1013933" spans="6:6" x14ac:dyDescent="0.25">
      <c r="F1013933" s="195"/>
    </row>
    <row r="1013934" spans="6:6" x14ac:dyDescent="0.25">
      <c r="F1013934" s="195"/>
    </row>
    <row r="1013935" spans="6:6" x14ac:dyDescent="0.25">
      <c r="F1013935" s="195"/>
    </row>
    <row r="1013936" spans="6:6" x14ac:dyDescent="0.25">
      <c r="F1013936" s="195"/>
    </row>
    <row r="1013937" spans="6:6" x14ac:dyDescent="0.25">
      <c r="F1013937" s="195"/>
    </row>
    <row r="1013938" spans="6:6" x14ac:dyDescent="0.25">
      <c r="F1013938" s="195"/>
    </row>
    <row r="1013939" spans="6:6" x14ac:dyDescent="0.25">
      <c r="F1013939" s="195"/>
    </row>
    <row r="1013940" spans="6:6" x14ac:dyDescent="0.25">
      <c r="F1013940" s="195"/>
    </row>
    <row r="1013941" spans="6:6" x14ac:dyDescent="0.25">
      <c r="F1013941" s="195"/>
    </row>
    <row r="1013942" spans="6:6" x14ac:dyDescent="0.25">
      <c r="F1013942" s="195"/>
    </row>
    <row r="1013943" spans="6:6" x14ac:dyDescent="0.25">
      <c r="F1013943" s="195"/>
    </row>
    <row r="1013944" spans="6:6" x14ac:dyDescent="0.25">
      <c r="F1013944" s="195"/>
    </row>
    <row r="1013945" spans="6:6" x14ac:dyDescent="0.25">
      <c r="F1013945" s="195"/>
    </row>
    <row r="1013946" spans="6:6" x14ac:dyDescent="0.25">
      <c r="F1013946" s="195"/>
    </row>
    <row r="1013947" spans="6:6" x14ac:dyDescent="0.25">
      <c r="F1013947" s="195"/>
    </row>
    <row r="1013948" spans="6:6" x14ac:dyDescent="0.25">
      <c r="F1013948" s="195"/>
    </row>
    <row r="1013949" spans="6:6" x14ac:dyDescent="0.25">
      <c r="F1013949" s="195"/>
    </row>
    <row r="1013950" spans="6:6" x14ac:dyDescent="0.25">
      <c r="F1013950" s="195"/>
    </row>
    <row r="1013951" spans="6:6" x14ac:dyDescent="0.25">
      <c r="F1013951" s="195"/>
    </row>
    <row r="1013952" spans="6:6" x14ac:dyDescent="0.25">
      <c r="F1013952" s="195"/>
    </row>
    <row r="1013953" spans="6:6" x14ac:dyDescent="0.25">
      <c r="F1013953" s="195"/>
    </row>
    <row r="1013954" spans="6:6" x14ac:dyDescent="0.25">
      <c r="F1013954" s="195"/>
    </row>
    <row r="1013955" spans="6:6" x14ac:dyDescent="0.25">
      <c r="F1013955" s="195"/>
    </row>
    <row r="1013956" spans="6:6" x14ac:dyDescent="0.25">
      <c r="F1013956" s="195"/>
    </row>
    <row r="1013957" spans="6:6" x14ac:dyDescent="0.25">
      <c r="F1013957" s="195"/>
    </row>
    <row r="1013958" spans="6:6" x14ac:dyDescent="0.25">
      <c r="F1013958" s="195"/>
    </row>
    <row r="1013959" spans="6:6" x14ac:dyDescent="0.25">
      <c r="F1013959" s="195"/>
    </row>
    <row r="1013960" spans="6:6" x14ac:dyDescent="0.25">
      <c r="F1013960" s="195"/>
    </row>
    <row r="1013961" spans="6:6" x14ac:dyDescent="0.25">
      <c r="F1013961" s="195"/>
    </row>
    <row r="1013962" spans="6:6" x14ac:dyDescent="0.25">
      <c r="F1013962" s="195"/>
    </row>
    <row r="1013963" spans="6:6" x14ac:dyDescent="0.25">
      <c r="F1013963" s="195"/>
    </row>
    <row r="1013964" spans="6:6" x14ac:dyDescent="0.25">
      <c r="F1013964" s="195"/>
    </row>
    <row r="1013965" spans="6:6" x14ac:dyDescent="0.25">
      <c r="F1013965" s="195"/>
    </row>
    <row r="1013966" spans="6:6" x14ac:dyDescent="0.25">
      <c r="F1013966" s="195"/>
    </row>
    <row r="1013967" spans="6:6" x14ac:dyDescent="0.25">
      <c r="F1013967" s="195"/>
    </row>
    <row r="1013968" spans="6:6" x14ac:dyDescent="0.25">
      <c r="F1013968" s="195"/>
    </row>
    <row r="1013969" spans="6:6" x14ac:dyDescent="0.25">
      <c r="F1013969" s="195"/>
    </row>
    <row r="1013970" spans="6:6" x14ac:dyDescent="0.25">
      <c r="F1013970" s="195"/>
    </row>
    <row r="1013971" spans="6:6" x14ac:dyDescent="0.25">
      <c r="F1013971" s="195"/>
    </row>
    <row r="1013972" spans="6:6" x14ac:dyDescent="0.25">
      <c r="F1013972" s="195"/>
    </row>
    <row r="1013973" spans="6:6" x14ac:dyDescent="0.25">
      <c r="F1013973" s="195"/>
    </row>
    <row r="1013974" spans="6:6" x14ac:dyDescent="0.25">
      <c r="F1013974" s="195"/>
    </row>
    <row r="1013975" spans="6:6" x14ac:dyDescent="0.25">
      <c r="F1013975" s="195"/>
    </row>
    <row r="1013976" spans="6:6" x14ac:dyDescent="0.25">
      <c r="F1013976" s="195"/>
    </row>
    <row r="1013977" spans="6:6" x14ac:dyDescent="0.25">
      <c r="F1013977" s="195"/>
    </row>
    <row r="1013978" spans="6:6" x14ac:dyDescent="0.25">
      <c r="F1013978" s="195"/>
    </row>
    <row r="1013979" spans="6:6" x14ac:dyDescent="0.25">
      <c r="F1013979" s="195"/>
    </row>
    <row r="1013980" spans="6:6" x14ac:dyDescent="0.25">
      <c r="F1013980" s="195"/>
    </row>
    <row r="1013981" spans="6:6" x14ac:dyDescent="0.25">
      <c r="F1013981" s="195"/>
    </row>
    <row r="1013982" spans="6:6" x14ac:dyDescent="0.25">
      <c r="F1013982" s="195"/>
    </row>
    <row r="1013983" spans="6:6" x14ac:dyDescent="0.25">
      <c r="F1013983" s="195"/>
    </row>
    <row r="1013984" spans="6:6" x14ac:dyDescent="0.25">
      <c r="F1013984" s="195"/>
    </row>
    <row r="1013985" spans="6:6" x14ac:dyDescent="0.25">
      <c r="F1013985" s="195"/>
    </row>
    <row r="1013986" spans="6:6" x14ac:dyDescent="0.25">
      <c r="F1013986" s="195"/>
    </row>
    <row r="1013987" spans="6:6" x14ac:dyDescent="0.25">
      <c r="F1013987" s="195"/>
    </row>
    <row r="1013988" spans="6:6" x14ac:dyDescent="0.25">
      <c r="F1013988" s="195"/>
    </row>
    <row r="1013989" spans="6:6" x14ac:dyDescent="0.25">
      <c r="F1013989" s="195"/>
    </row>
    <row r="1013990" spans="6:6" x14ac:dyDescent="0.25">
      <c r="F1013990" s="195"/>
    </row>
    <row r="1013991" spans="6:6" x14ac:dyDescent="0.25">
      <c r="F1013991" s="195"/>
    </row>
    <row r="1013992" spans="6:6" x14ac:dyDescent="0.25">
      <c r="F1013992" s="195"/>
    </row>
    <row r="1013993" spans="6:6" x14ac:dyDescent="0.25">
      <c r="F1013993" s="195"/>
    </row>
    <row r="1013994" spans="6:6" x14ac:dyDescent="0.25">
      <c r="F1013994" s="195"/>
    </row>
    <row r="1013995" spans="6:6" x14ac:dyDescent="0.25">
      <c r="F1013995" s="195"/>
    </row>
    <row r="1013996" spans="6:6" x14ac:dyDescent="0.25">
      <c r="F1013996" s="195"/>
    </row>
    <row r="1013997" spans="6:6" x14ac:dyDescent="0.25">
      <c r="F1013997" s="195"/>
    </row>
    <row r="1013998" spans="6:6" x14ac:dyDescent="0.25">
      <c r="F1013998" s="195"/>
    </row>
    <row r="1013999" spans="6:6" x14ac:dyDescent="0.25">
      <c r="F1013999" s="195"/>
    </row>
    <row r="1014000" spans="6:6" x14ac:dyDescent="0.25">
      <c r="F1014000" s="195"/>
    </row>
    <row r="1014001" spans="6:6" x14ac:dyDescent="0.25">
      <c r="F1014001" s="195"/>
    </row>
    <row r="1014002" spans="6:6" x14ac:dyDescent="0.25">
      <c r="F1014002" s="195"/>
    </row>
    <row r="1014003" spans="6:6" x14ac:dyDescent="0.25">
      <c r="F1014003" s="195"/>
    </row>
    <row r="1014004" spans="6:6" x14ac:dyDescent="0.25">
      <c r="F1014004" s="195"/>
    </row>
    <row r="1014005" spans="6:6" x14ac:dyDescent="0.25">
      <c r="F1014005" s="195"/>
    </row>
    <row r="1014006" spans="6:6" x14ac:dyDescent="0.25">
      <c r="F1014006" s="195"/>
    </row>
    <row r="1014007" spans="6:6" x14ac:dyDescent="0.25">
      <c r="F1014007" s="195"/>
    </row>
    <row r="1014008" spans="6:6" x14ac:dyDescent="0.25">
      <c r="F1014008" s="195"/>
    </row>
    <row r="1014009" spans="6:6" x14ac:dyDescent="0.25">
      <c r="F1014009" s="195"/>
    </row>
    <row r="1014010" spans="6:6" x14ac:dyDescent="0.25">
      <c r="F1014010" s="195"/>
    </row>
    <row r="1014011" spans="6:6" x14ac:dyDescent="0.25">
      <c r="F1014011" s="195"/>
    </row>
    <row r="1014012" spans="6:6" x14ac:dyDescent="0.25">
      <c r="F1014012" s="195"/>
    </row>
    <row r="1014013" spans="6:6" x14ac:dyDescent="0.25">
      <c r="F1014013" s="195"/>
    </row>
    <row r="1014014" spans="6:6" x14ac:dyDescent="0.25">
      <c r="F1014014" s="195"/>
    </row>
    <row r="1014015" spans="6:6" x14ac:dyDescent="0.25">
      <c r="F1014015" s="195"/>
    </row>
    <row r="1014016" spans="6:6" x14ac:dyDescent="0.25">
      <c r="F1014016" s="195"/>
    </row>
    <row r="1014017" spans="6:6" x14ac:dyDescent="0.25">
      <c r="F1014017" s="195"/>
    </row>
    <row r="1014018" spans="6:6" x14ac:dyDescent="0.25">
      <c r="F1014018" s="195"/>
    </row>
    <row r="1014019" spans="6:6" x14ac:dyDescent="0.25">
      <c r="F1014019" s="195"/>
    </row>
    <row r="1014020" spans="6:6" x14ac:dyDescent="0.25">
      <c r="F1014020" s="195"/>
    </row>
    <row r="1014021" spans="6:6" x14ac:dyDescent="0.25">
      <c r="F1014021" s="195"/>
    </row>
    <row r="1014022" spans="6:6" x14ac:dyDescent="0.25">
      <c r="F1014022" s="195"/>
    </row>
    <row r="1014023" spans="6:6" x14ac:dyDescent="0.25">
      <c r="F1014023" s="195"/>
    </row>
    <row r="1014024" spans="6:6" x14ac:dyDescent="0.25">
      <c r="F1014024" s="195"/>
    </row>
    <row r="1014025" spans="6:6" x14ac:dyDescent="0.25">
      <c r="F1014025" s="195"/>
    </row>
    <row r="1014026" spans="6:6" x14ac:dyDescent="0.25">
      <c r="F1014026" s="195"/>
    </row>
    <row r="1014027" spans="6:6" x14ac:dyDescent="0.25">
      <c r="F1014027" s="195"/>
    </row>
    <row r="1014028" spans="6:6" x14ac:dyDescent="0.25">
      <c r="F1014028" s="195"/>
    </row>
    <row r="1014029" spans="6:6" x14ac:dyDescent="0.25">
      <c r="F1014029" s="195"/>
    </row>
    <row r="1014030" spans="6:6" x14ac:dyDescent="0.25">
      <c r="F1014030" s="195"/>
    </row>
    <row r="1014031" spans="6:6" x14ac:dyDescent="0.25">
      <c r="F1014031" s="195"/>
    </row>
    <row r="1014032" spans="6:6" x14ac:dyDescent="0.25">
      <c r="F1014032" s="195"/>
    </row>
    <row r="1014033" spans="6:6" x14ac:dyDescent="0.25">
      <c r="F1014033" s="195"/>
    </row>
    <row r="1014034" spans="6:6" x14ac:dyDescent="0.25">
      <c r="F1014034" s="195"/>
    </row>
    <row r="1014035" spans="6:6" x14ac:dyDescent="0.25">
      <c r="F1014035" s="195"/>
    </row>
    <row r="1014036" spans="6:6" x14ac:dyDescent="0.25">
      <c r="F1014036" s="195"/>
    </row>
    <row r="1014037" spans="6:6" x14ac:dyDescent="0.25">
      <c r="F1014037" s="195"/>
    </row>
    <row r="1014038" spans="6:6" x14ac:dyDescent="0.25">
      <c r="F1014038" s="195"/>
    </row>
    <row r="1014039" spans="6:6" x14ac:dyDescent="0.25">
      <c r="F1014039" s="195"/>
    </row>
    <row r="1014040" spans="6:6" x14ac:dyDescent="0.25">
      <c r="F1014040" s="195"/>
    </row>
    <row r="1014041" spans="6:6" x14ac:dyDescent="0.25">
      <c r="F1014041" s="195"/>
    </row>
    <row r="1014042" spans="6:6" x14ac:dyDescent="0.25">
      <c r="F1014042" s="195"/>
    </row>
    <row r="1014043" spans="6:6" x14ac:dyDescent="0.25">
      <c r="F1014043" s="195"/>
    </row>
    <row r="1014044" spans="6:6" x14ac:dyDescent="0.25">
      <c r="F1014044" s="195"/>
    </row>
    <row r="1014045" spans="6:6" x14ac:dyDescent="0.25">
      <c r="F1014045" s="195"/>
    </row>
    <row r="1014046" spans="6:6" x14ac:dyDescent="0.25">
      <c r="F1014046" s="195"/>
    </row>
    <row r="1014047" spans="6:6" x14ac:dyDescent="0.25">
      <c r="F1014047" s="195"/>
    </row>
    <row r="1014048" spans="6:6" x14ac:dyDescent="0.25">
      <c r="F1014048" s="195"/>
    </row>
    <row r="1014049" spans="6:6" x14ac:dyDescent="0.25">
      <c r="F1014049" s="195"/>
    </row>
    <row r="1014050" spans="6:6" x14ac:dyDescent="0.25">
      <c r="F1014050" s="195"/>
    </row>
    <row r="1014051" spans="6:6" x14ac:dyDescent="0.25">
      <c r="F1014051" s="195"/>
    </row>
    <row r="1014052" spans="6:6" x14ac:dyDescent="0.25">
      <c r="F1014052" s="195"/>
    </row>
    <row r="1014053" spans="6:6" x14ac:dyDescent="0.25">
      <c r="F1014053" s="195"/>
    </row>
    <row r="1014054" spans="6:6" x14ac:dyDescent="0.25">
      <c r="F1014054" s="195"/>
    </row>
    <row r="1014055" spans="6:6" x14ac:dyDescent="0.25">
      <c r="F1014055" s="195"/>
    </row>
    <row r="1014056" spans="6:6" x14ac:dyDescent="0.25">
      <c r="F1014056" s="195"/>
    </row>
    <row r="1014057" spans="6:6" x14ac:dyDescent="0.25">
      <c r="F1014057" s="195"/>
    </row>
    <row r="1014058" spans="6:6" x14ac:dyDescent="0.25">
      <c r="F1014058" s="195"/>
    </row>
    <row r="1014059" spans="6:6" x14ac:dyDescent="0.25">
      <c r="F1014059" s="195"/>
    </row>
    <row r="1014060" spans="6:6" x14ac:dyDescent="0.25">
      <c r="F1014060" s="195"/>
    </row>
    <row r="1014061" spans="6:6" x14ac:dyDescent="0.25">
      <c r="F1014061" s="195"/>
    </row>
    <row r="1014062" spans="6:6" x14ac:dyDescent="0.25">
      <c r="F1014062" s="195"/>
    </row>
    <row r="1014063" spans="6:6" x14ac:dyDescent="0.25">
      <c r="F1014063" s="195"/>
    </row>
    <row r="1014064" spans="6:6" x14ac:dyDescent="0.25">
      <c r="F1014064" s="195"/>
    </row>
    <row r="1014065" spans="6:6" x14ac:dyDescent="0.25">
      <c r="F1014065" s="195"/>
    </row>
    <row r="1014066" spans="6:6" x14ac:dyDescent="0.25">
      <c r="F1014066" s="195"/>
    </row>
    <row r="1014067" spans="6:6" x14ac:dyDescent="0.25">
      <c r="F1014067" s="195"/>
    </row>
    <row r="1014068" spans="6:6" x14ac:dyDescent="0.25">
      <c r="F1014068" s="195"/>
    </row>
    <row r="1014069" spans="6:6" x14ac:dyDescent="0.25">
      <c r="F1014069" s="195"/>
    </row>
    <row r="1014070" spans="6:6" x14ac:dyDescent="0.25">
      <c r="F1014070" s="195"/>
    </row>
    <row r="1014071" spans="6:6" x14ac:dyDescent="0.25">
      <c r="F1014071" s="195"/>
    </row>
    <row r="1014072" spans="6:6" x14ac:dyDescent="0.25">
      <c r="F1014072" s="195"/>
    </row>
    <row r="1014073" spans="6:6" x14ac:dyDescent="0.25">
      <c r="F1014073" s="195"/>
    </row>
    <row r="1014074" spans="6:6" x14ac:dyDescent="0.25">
      <c r="F1014074" s="195"/>
    </row>
    <row r="1014075" spans="6:6" x14ac:dyDescent="0.25">
      <c r="F1014075" s="195"/>
    </row>
    <row r="1014076" spans="6:6" x14ac:dyDescent="0.25">
      <c r="F1014076" s="195"/>
    </row>
    <row r="1014077" spans="6:6" x14ac:dyDescent="0.25">
      <c r="F1014077" s="195"/>
    </row>
    <row r="1014078" spans="6:6" x14ac:dyDescent="0.25">
      <c r="F1014078" s="195"/>
    </row>
    <row r="1014079" spans="6:6" x14ac:dyDescent="0.25">
      <c r="F1014079" s="195"/>
    </row>
    <row r="1014080" spans="6:6" x14ac:dyDescent="0.25">
      <c r="F1014080" s="195"/>
    </row>
    <row r="1014081" spans="6:6" x14ac:dyDescent="0.25">
      <c r="F1014081" s="195"/>
    </row>
    <row r="1014082" spans="6:6" x14ac:dyDescent="0.25">
      <c r="F1014082" s="195"/>
    </row>
    <row r="1014083" spans="6:6" x14ac:dyDescent="0.25">
      <c r="F1014083" s="195"/>
    </row>
    <row r="1014084" spans="6:6" x14ac:dyDescent="0.25">
      <c r="F1014084" s="195"/>
    </row>
    <row r="1014085" spans="6:6" x14ac:dyDescent="0.25">
      <c r="F1014085" s="195"/>
    </row>
    <row r="1014086" spans="6:6" x14ac:dyDescent="0.25">
      <c r="F1014086" s="195"/>
    </row>
    <row r="1014087" spans="6:6" x14ac:dyDescent="0.25">
      <c r="F1014087" s="195"/>
    </row>
    <row r="1014088" spans="6:6" x14ac:dyDescent="0.25">
      <c r="F1014088" s="195"/>
    </row>
    <row r="1014089" spans="6:6" x14ac:dyDescent="0.25">
      <c r="F1014089" s="195"/>
    </row>
    <row r="1014090" spans="6:6" x14ac:dyDescent="0.25">
      <c r="F1014090" s="195"/>
    </row>
    <row r="1014091" spans="6:6" x14ac:dyDescent="0.25">
      <c r="F1014091" s="195"/>
    </row>
    <row r="1014092" spans="6:6" x14ac:dyDescent="0.25">
      <c r="F1014092" s="195"/>
    </row>
    <row r="1014093" spans="6:6" x14ac:dyDescent="0.25">
      <c r="F1014093" s="195"/>
    </row>
    <row r="1014094" spans="6:6" x14ac:dyDescent="0.25">
      <c r="F1014094" s="195"/>
    </row>
    <row r="1014095" spans="6:6" x14ac:dyDescent="0.25">
      <c r="F1014095" s="195"/>
    </row>
    <row r="1014096" spans="6:6" x14ac:dyDescent="0.25">
      <c r="F1014096" s="195"/>
    </row>
    <row r="1014097" spans="6:6" x14ac:dyDescent="0.25">
      <c r="F1014097" s="195"/>
    </row>
    <row r="1014098" spans="6:6" x14ac:dyDescent="0.25">
      <c r="F1014098" s="195"/>
    </row>
    <row r="1014099" spans="6:6" x14ac:dyDescent="0.25">
      <c r="F1014099" s="195"/>
    </row>
    <row r="1014100" spans="6:6" x14ac:dyDescent="0.25">
      <c r="F1014100" s="195"/>
    </row>
    <row r="1014101" spans="6:6" x14ac:dyDescent="0.25">
      <c r="F1014101" s="195"/>
    </row>
    <row r="1014102" spans="6:6" x14ac:dyDescent="0.25">
      <c r="F1014102" s="195"/>
    </row>
    <row r="1014103" spans="6:6" x14ac:dyDescent="0.25">
      <c r="F1014103" s="195"/>
    </row>
    <row r="1014104" spans="6:6" x14ac:dyDescent="0.25">
      <c r="F1014104" s="195"/>
    </row>
    <row r="1014105" spans="6:6" x14ac:dyDescent="0.25">
      <c r="F1014105" s="195"/>
    </row>
    <row r="1014106" spans="6:6" x14ac:dyDescent="0.25">
      <c r="F1014106" s="195"/>
    </row>
    <row r="1014107" spans="6:6" x14ac:dyDescent="0.25">
      <c r="F1014107" s="195"/>
    </row>
    <row r="1014108" spans="6:6" x14ac:dyDescent="0.25">
      <c r="F1014108" s="195"/>
    </row>
    <row r="1014109" spans="6:6" x14ac:dyDescent="0.25">
      <c r="F1014109" s="195"/>
    </row>
    <row r="1014110" spans="6:6" x14ac:dyDescent="0.25">
      <c r="F1014110" s="195"/>
    </row>
    <row r="1014111" spans="6:6" x14ac:dyDescent="0.25">
      <c r="F1014111" s="195"/>
    </row>
    <row r="1014112" spans="6:6" x14ac:dyDescent="0.25">
      <c r="F1014112" s="195"/>
    </row>
    <row r="1014113" spans="6:6" x14ac:dyDescent="0.25">
      <c r="F1014113" s="195"/>
    </row>
    <row r="1014114" spans="6:6" x14ac:dyDescent="0.25">
      <c r="F1014114" s="195"/>
    </row>
    <row r="1014115" spans="6:6" x14ac:dyDescent="0.25">
      <c r="F1014115" s="195"/>
    </row>
    <row r="1014116" spans="6:6" x14ac:dyDescent="0.25">
      <c r="F1014116" s="195"/>
    </row>
    <row r="1014117" spans="6:6" x14ac:dyDescent="0.25">
      <c r="F1014117" s="195"/>
    </row>
    <row r="1014118" spans="6:6" x14ac:dyDescent="0.25">
      <c r="F1014118" s="195"/>
    </row>
    <row r="1014119" spans="6:6" x14ac:dyDescent="0.25">
      <c r="F1014119" s="195"/>
    </row>
    <row r="1014120" spans="6:6" x14ac:dyDescent="0.25">
      <c r="F1014120" s="195"/>
    </row>
    <row r="1014121" spans="6:6" x14ac:dyDescent="0.25">
      <c r="F1014121" s="195"/>
    </row>
    <row r="1014122" spans="6:6" x14ac:dyDescent="0.25">
      <c r="F1014122" s="195"/>
    </row>
    <row r="1014123" spans="6:6" x14ac:dyDescent="0.25">
      <c r="F1014123" s="195"/>
    </row>
    <row r="1014124" spans="6:6" x14ac:dyDescent="0.25">
      <c r="F1014124" s="195"/>
    </row>
    <row r="1014125" spans="6:6" x14ac:dyDescent="0.25">
      <c r="F1014125" s="195"/>
    </row>
    <row r="1014126" spans="6:6" x14ac:dyDescent="0.25">
      <c r="F1014126" s="195"/>
    </row>
    <row r="1014127" spans="6:6" x14ac:dyDescent="0.25">
      <c r="F1014127" s="195"/>
    </row>
    <row r="1014128" spans="6:6" x14ac:dyDescent="0.25">
      <c r="F1014128" s="195"/>
    </row>
    <row r="1014129" spans="6:6" x14ac:dyDescent="0.25">
      <c r="F1014129" s="195"/>
    </row>
    <row r="1014130" spans="6:6" x14ac:dyDescent="0.25">
      <c r="F1014130" s="195"/>
    </row>
    <row r="1014131" spans="6:6" x14ac:dyDescent="0.25">
      <c r="F1014131" s="195"/>
    </row>
    <row r="1014132" spans="6:6" x14ac:dyDescent="0.25">
      <c r="F1014132" s="195"/>
    </row>
    <row r="1014133" spans="6:6" x14ac:dyDescent="0.25">
      <c r="F1014133" s="195"/>
    </row>
    <row r="1014134" spans="6:6" x14ac:dyDescent="0.25">
      <c r="F1014134" s="195"/>
    </row>
    <row r="1014135" spans="6:6" x14ac:dyDescent="0.25">
      <c r="F1014135" s="195"/>
    </row>
    <row r="1014136" spans="6:6" x14ac:dyDescent="0.25">
      <c r="F1014136" s="195"/>
    </row>
    <row r="1014137" spans="6:6" x14ac:dyDescent="0.25">
      <c r="F1014137" s="195"/>
    </row>
    <row r="1014138" spans="6:6" x14ac:dyDescent="0.25">
      <c r="F1014138" s="195"/>
    </row>
    <row r="1014139" spans="6:6" x14ac:dyDescent="0.25">
      <c r="F1014139" s="195"/>
    </row>
    <row r="1014140" spans="6:6" x14ac:dyDescent="0.25">
      <c r="F1014140" s="195"/>
    </row>
    <row r="1014141" spans="6:6" x14ac:dyDescent="0.25">
      <c r="F1014141" s="195"/>
    </row>
    <row r="1014142" spans="6:6" x14ac:dyDescent="0.25">
      <c r="F1014142" s="195"/>
    </row>
    <row r="1014143" spans="6:6" x14ac:dyDescent="0.25">
      <c r="F1014143" s="195"/>
    </row>
    <row r="1014144" spans="6:6" x14ac:dyDescent="0.25">
      <c r="F1014144" s="195"/>
    </row>
    <row r="1014145" spans="6:6" x14ac:dyDescent="0.25">
      <c r="F1014145" s="195"/>
    </row>
    <row r="1014146" spans="6:6" x14ac:dyDescent="0.25">
      <c r="F1014146" s="195"/>
    </row>
    <row r="1014147" spans="6:6" x14ac:dyDescent="0.25">
      <c r="F1014147" s="195"/>
    </row>
    <row r="1014148" spans="6:6" x14ac:dyDescent="0.25">
      <c r="F1014148" s="195"/>
    </row>
    <row r="1014149" spans="6:6" x14ac:dyDescent="0.25">
      <c r="F1014149" s="195"/>
    </row>
    <row r="1014150" spans="6:6" x14ac:dyDescent="0.25">
      <c r="F1014150" s="195"/>
    </row>
    <row r="1014151" spans="6:6" x14ac:dyDescent="0.25">
      <c r="F1014151" s="195"/>
    </row>
    <row r="1014152" spans="6:6" x14ac:dyDescent="0.25">
      <c r="F1014152" s="195"/>
    </row>
    <row r="1014153" spans="6:6" x14ac:dyDescent="0.25">
      <c r="F1014153" s="195"/>
    </row>
    <row r="1014154" spans="6:6" x14ac:dyDescent="0.25">
      <c r="F1014154" s="195"/>
    </row>
    <row r="1014155" spans="6:6" x14ac:dyDescent="0.25">
      <c r="F1014155" s="195"/>
    </row>
    <row r="1014156" spans="6:6" x14ac:dyDescent="0.25">
      <c r="F1014156" s="195"/>
    </row>
    <row r="1014157" spans="6:6" x14ac:dyDescent="0.25">
      <c r="F1014157" s="195"/>
    </row>
    <row r="1014158" spans="6:6" x14ac:dyDescent="0.25">
      <c r="F1014158" s="195"/>
    </row>
    <row r="1014159" spans="6:6" x14ac:dyDescent="0.25">
      <c r="F1014159" s="195"/>
    </row>
    <row r="1014160" spans="6:6" x14ac:dyDescent="0.25">
      <c r="F1014160" s="195"/>
    </row>
    <row r="1014161" spans="6:6" x14ac:dyDescent="0.25">
      <c r="F1014161" s="195"/>
    </row>
    <row r="1014162" spans="6:6" x14ac:dyDescent="0.25">
      <c r="F1014162" s="195"/>
    </row>
    <row r="1014163" spans="6:6" x14ac:dyDescent="0.25">
      <c r="F1014163" s="195"/>
    </row>
    <row r="1014164" spans="6:6" x14ac:dyDescent="0.25">
      <c r="F1014164" s="195"/>
    </row>
    <row r="1014165" spans="6:6" x14ac:dyDescent="0.25">
      <c r="F1014165" s="195"/>
    </row>
    <row r="1014166" spans="6:6" x14ac:dyDescent="0.25">
      <c r="F1014166" s="195"/>
    </row>
    <row r="1014167" spans="6:6" x14ac:dyDescent="0.25">
      <c r="F1014167" s="195"/>
    </row>
    <row r="1014168" spans="6:6" x14ac:dyDescent="0.25">
      <c r="F1014168" s="195"/>
    </row>
    <row r="1014169" spans="6:6" x14ac:dyDescent="0.25">
      <c r="F1014169" s="195"/>
    </row>
    <row r="1014170" spans="6:6" x14ac:dyDescent="0.25">
      <c r="F1014170" s="195"/>
    </row>
    <row r="1014171" spans="6:6" x14ac:dyDescent="0.25">
      <c r="F1014171" s="195"/>
    </row>
    <row r="1014172" spans="6:6" x14ac:dyDescent="0.25">
      <c r="F1014172" s="195"/>
    </row>
    <row r="1014173" spans="6:6" x14ac:dyDescent="0.25">
      <c r="F1014173" s="195"/>
    </row>
    <row r="1014174" spans="6:6" x14ac:dyDescent="0.25">
      <c r="F1014174" s="195"/>
    </row>
    <row r="1014175" spans="6:6" x14ac:dyDescent="0.25">
      <c r="F1014175" s="195"/>
    </row>
    <row r="1014176" spans="6:6" x14ac:dyDescent="0.25">
      <c r="F1014176" s="195"/>
    </row>
    <row r="1014177" spans="6:6" x14ac:dyDescent="0.25">
      <c r="F1014177" s="195"/>
    </row>
    <row r="1014178" spans="6:6" x14ac:dyDescent="0.25">
      <c r="F1014178" s="195"/>
    </row>
    <row r="1014179" spans="6:6" x14ac:dyDescent="0.25">
      <c r="F1014179" s="195"/>
    </row>
    <row r="1014180" spans="6:6" x14ac:dyDescent="0.25">
      <c r="F1014180" s="195"/>
    </row>
    <row r="1014181" spans="6:6" x14ac:dyDescent="0.25">
      <c r="F1014181" s="195"/>
    </row>
    <row r="1014182" spans="6:6" x14ac:dyDescent="0.25">
      <c r="F1014182" s="195"/>
    </row>
    <row r="1014183" spans="6:6" x14ac:dyDescent="0.25">
      <c r="F1014183" s="195"/>
    </row>
    <row r="1014184" spans="6:6" x14ac:dyDescent="0.25">
      <c r="F1014184" s="195"/>
    </row>
    <row r="1014185" spans="6:6" x14ac:dyDescent="0.25">
      <c r="F1014185" s="195"/>
    </row>
    <row r="1014186" spans="6:6" x14ac:dyDescent="0.25">
      <c r="F1014186" s="195"/>
    </row>
    <row r="1014187" spans="6:6" x14ac:dyDescent="0.25">
      <c r="F1014187" s="195"/>
    </row>
    <row r="1014188" spans="6:6" x14ac:dyDescent="0.25">
      <c r="F1014188" s="195"/>
    </row>
    <row r="1014189" spans="6:6" x14ac:dyDescent="0.25">
      <c r="F1014189" s="195"/>
    </row>
    <row r="1014190" spans="6:6" x14ac:dyDescent="0.25">
      <c r="F1014190" s="195"/>
    </row>
    <row r="1014191" spans="6:6" x14ac:dyDescent="0.25">
      <c r="F1014191" s="195"/>
    </row>
    <row r="1014192" spans="6:6" x14ac:dyDescent="0.25">
      <c r="F1014192" s="195"/>
    </row>
    <row r="1014193" spans="6:6" x14ac:dyDescent="0.25">
      <c r="F1014193" s="195"/>
    </row>
    <row r="1014194" spans="6:6" x14ac:dyDescent="0.25">
      <c r="F1014194" s="195"/>
    </row>
    <row r="1014195" spans="6:6" x14ac:dyDescent="0.25">
      <c r="F1014195" s="195"/>
    </row>
    <row r="1014196" spans="6:6" x14ac:dyDescent="0.25">
      <c r="F1014196" s="195"/>
    </row>
    <row r="1014197" spans="6:6" x14ac:dyDescent="0.25">
      <c r="F1014197" s="195"/>
    </row>
    <row r="1014198" spans="6:6" x14ac:dyDescent="0.25">
      <c r="F1014198" s="195"/>
    </row>
    <row r="1014199" spans="6:6" x14ac:dyDescent="0.25">
      <c r="F1014199" s="195"/>
    </row>
    <row r="1014200" spans="6:6" x14ac:dyDescent="0.25">
      <c r="F1014200" s="195"/>
    </row>
    <row r="1014201" spans="6:6" x14ac:dyDescent="0.25">
      <c r="F1014201" s="195"/>
    </row>
    <row r="1014202" spans="6:6" x14ac:dyDescent="0.25">
      <c r="F1014202" s="195"/>
    </row>
    <row r="1014203" spans="6:6" x14ac:dyDescent="0.25">
      <c r="F1014203" s="195"/>
    </row>
    <row r="1014204" spans="6:6" x14ac:dyDescent="0.25">
      <c r="F1014204" s="195"/>
    </row>
    <row r="1014205" spans="6:6" x14ac:dyDescent="0.25">
      <c r="F1014205" s="195"/>
    </row>
    <row r="1014206" spans="6:6" x14ac:dyDescent="0.25">
      <c r="F1014206" s="195"/>
    </row>
    <row r="1014207" spans="6:6" x14ac:dyDescent="0.25">
      <c r="F1014207" s="195"/>
    </row>
    <row r="1014208" spans="6:6" x14ac:dyDescent="0.25">
      <c r="F1014208" s="195"/>
    </row>
    <row r="1019326" spans="6:6" x14ac:dyDescent="0.25">
      <c r="F1019326" s="195"/>
    </row>
    <row r="1019327" spans="6:6" x14ac:dyDescent="0.25">
      <c r="F1019327" s="195"/>
    </row>
    <row r="1019328" spans="6:6" x14ac:dyDescent="0.25">
      <c r="F1019328" s="195"/>
    </row>
    <row r="1019329" spans="6:6" x14ac:dyDescent="0.25">
      <c r="F1019329" s="195"/>
    </row>
    <row r="1019330" spans="6:6" x14ac:dyDescent="0.25">
      <c r="F1019330" s="195"/>
    </row>
    <row r="1019331" spans="6:6" x14ac:dyDescent="0.25">
      <c r="F1019331" s="195"/>
    </row>
    <row r="1019332" spans="6:6" x14ac:dyDescent="0.25">
      <c r="F1019332" s="195"/>
    </row>
    <row r="1019333" spans="6:6" x14ac:dyDescent="0.25">
      <c r="F1019333" s="195"/>
    </row>
    <row r="1019334" spans="6:6" x14ac:dyDescent="0.25">
      <c r="F1019334" s="195"/>
    </row>
    <row r="1019335" spans="6:6" x14ac:dyDescent="0.25">
      <c r="F1019335" s="195"/>
    </row>
    <row r="1019336" spans="6:6" x14ac:dyDescent="0.25">
      <c r="F1019336" s="195"/>
    </row>
    <row r="1019337" spans="6:6" x14ac:dyDescent="0.25">
      <c r="F1019337" s="195"/>
    </row>
    <row r="1019338" spans="6:6" x14ac:dyDescent="0.25">
      <c r="F1019338" s="195"/>
    </row>
    <row r="1019339" spans="6:6" x14ac:dyDescent="0.25">
      <c r="F1019339" s="195"/>
    </row>
    <row r="1019340" spans="6:6" x14ac:dyDescent="0.25">
      <c r="F1019340" s="195"/>
    </row>
    <row r="1019341" spans="6:6" x14ac:dyDescent="0.25">
      <c r="F1019341" s="195"/>
    </row>
    <row r="1019342" spans="6:6" x14ac:dyDescent="0.25">
      <c r="F1019342" s="195"/>
    </row>
    <row r="1019343" spans="6:6" x14ac:dyDescent="0.25">
      <c r="F1019343" s="195"/>
    </row>
    <row r="1019344" spans="6:6" x14ac:dyDescent="0.25">
      <c r="F1019344" s="195"/>
    </row>
    <row r="1019345" spans="6:6" x14ac:dyDescent="0.25">
      <c r="F1019345" s="195"/>
    </row>
    <row r="1019346" spans="6:6" x14ac:dyDescent="0.25">
      <c r="F1019346" s="195"/>
    </row>
    <row r="1019347" spans="6:6" x14ac:dyDescent="0.25">
      <c r="F1019347" s="195"/>
    </row>
    <row r="1019348" spans="6:6" x14ac:dyDescent="0.25">
      <c r="F1019348" s="195"/>
    </row>
    <row r="1019349" spans="6:6" x14ac:dyDescent="0.25">
      <c r="F1019349" s="195"/>
    </row>
    <row r="1019350" spans="6:6" x14ac:dyDescent="0.25">
      <c r="F1019350" s="195"/>
    </row>
    <row r="1019351" spans="6:6" x14ac:dyDescent="0.25">
      <c r="F1019351" s="195"/>
    </row>
    <row r="1019352" spans="6:6" x14ac:dyDescent="0.25">
      <c r="F1019352" s="195"/>
    </row>
    <row r="1019353" spans="6:6" x14ac:dyDescent="0.25">
      <c r="F1019353" s="195"/>
    </row>
    <row r="1019354" spans="6:6" x14ac:dyDescent="0.25">
      <c r="F1019354" s="195"/>
    </row>
    <row r="1019355" spans="6:6" x14ac:dyDescent="0.25">
      <c r="F1019355" s="195"/>
    </row>
    <row r="1019356" spans="6:6" x14ac:dyDescent="0.25">
      <c r="F1019356" s="195"/>
    </row>
    <row r="1019357" spans="6:6" x14ac:dyDescent="0.25">
      <c r="F1019357" s="195"/>
    </row>
    <row r="1019358" spans="6:6" x14ac:dyDescent="0.25">
      <c r="F1019358" s="195"/>
    </row>
    <row r="1019359" spans="6:6" x14ac:dyDescent="0.25">
      <c r="F1019359" s="195"/>
    </row>
    <row r="1019360" spans="6:6" x14ac:dyDescent="0.25">
      <c r="F1019360" s="195"/>
    </row>
    <row r="1019361" spans="6:6" x14ac:dyDescent="0.25">
      <c r="F1019361" s="195"/>
    </row>
    <row r="1019362" spans="6:6" x14ac:dyDescent="0.25">
      <c r="F1019362" s="195"/>
    </row>
    <row r="1019363" spans="6:6" x14ac:dyDescent="0.25">
      <c r="F1019363" s="195"/>
    </row>
    <row r="1019364" spans="6:6" x14ac:dyDescent="0.25">
      <c r="F1019364" s="195"/>
    </row>
    <row r="1019365" spans="6:6" x14ac:dyDescent="0.25">
      <c r="F1019365" s="195"/>
    </row>
    <row r="1019366" spans="6:6" x14ac:dyDescent="0.25">
      <c r="F1019366" s="195"/>
    </row>
    <row r="1019367" spans="6:6" x14ac:dyDescent="0.25">
      <c r="F1019367" s="195"/>
    </row>
    <row r="1019368" spans="6:6" x14ac:dyDescent="0.25">
      <c r="F1019368" s="195"/>
    </row>
    <row r="1019369" spans="6:6" x14ac:dyDescent="0.25">
      <c r="F1019369" s="195"/>
    </row>
    <row r="1019370" spans="6:6" x14ac:dyDescent="0.25">
      <c r="F1019370" s="195"/>
    </row>
    <row r="1019371" spans="6:6" x14ac:dyDescent="0.25">
      <c r="F1019371" s="195"/>
    </row>
    <row r="1019372" spans="6:6" x14ac:dyDescent="0.25">
      <c r="F1019372" s="195"/>
    </row>
    <row r="1019373" spans="6:6" x14ac:dyDescent="0.25">
      <c r="F1019373" s="195"/>
    </row>
    <row r="1019374" spans="6:6" x14ac:dyDescent="0.25">
      <c r="F1019374" s="195"/>
    </row>
    <row r="1019375" spans="6:6" x14ac:dyDescent="0.25">
      <c r="F1019375" s="195"/>
    </row>
    <row r="1019376" spans="6:6" x14ac:dyDescent="0.25">
      <c r="F1019376" s="195"/>
    </row>
    <row r="1019377" spans="6:6" x14ac:dyDescent="0.25">
      <c r="F1019377" s="195"/>
    </row>
    <row r="1019378" spans="6:6" x14ac:dyDescent="0.25">
      <c r="F1019378" s="195"/>
    </row>
    <row r="1019379" spans="6:6" x14ac:dyDescent="0.25">
      <c r="F1019379" s="195"/>
    </row>
    <row r="1019380" spans="6:6" x14ac:dyDescent="0.25">
      <c r="F1019380" s="195"/>
    </row>
    <row r="1019381" spans="6:6" x14ac:dyDescent="0.25">
      <c r="F1019381" s="195"/>
    </row>
    <row r="1019382" spans="6:6" x14ac:dyDescent="0.25">
      <c r="F1019382" s="195"/>
    </row>
    <row r="1019383" spans="6:6" x14ac:dyDescent="0.25">
      <c r="F1019383" s="195"/>
    </row>
    <row r="1019384" spans="6:6" x14ac:dyDescent="0.25">
      <c r="F1019384" s="195"/>
    </row>
    <row r="1019385" spans="6:6" x14ac:dyDescent="0.25">
      <c r="F1019385" s="195"/>
    </row>
    <row r="1019386" spans="6:6" x14ac:dyDescent="0.25">
      <c r="F1019386" s="195"/>
    </row>
    <row r="1019387" spans="6:6" x14ac:dyDescent="0.25">
      <c r="F1019387" s="195"/>
    </row>
    <row r="1019388" spans="6:6" x14ac:dyDescent="0.25">
      <c r="F1019388" s="195"/>
    </row>
    <row r="1019389" spans="6:6" x14ac:dyDescent="0.25">
      <c r="F1019389" s="195"/>
    </row>
    <row r="1019390" spans="6:6" x14ac:dyDescent="0.25">
      <c r="F1019390" s="195"/>
    </row>
    <row r="1019391" spans="6:6" x14ac:dyDescent="0.25">
      <c r="F1019391" s="195"/>
    </row>
    <row r="1019392" spans="6:6" x14ac:dyDescent="0.25">
      <c r="F1019392" s="195"/>
    </row>
    <row r="1019393" spans="6:6" x14ac:dyDescent="0.25">
      <c r="F1019393" s="195"/>
    </row>
    <row r="1019394" spans="6:6" x14ac:dyDescent="0.25">
      <c r="F1019394" s="195"/>
    </row>
    <row r="1019395" spans="6:6" x14ac:dyDescent="0.25">
      <c r="F1019395" s="195"/>
    </row>
    <row r="1019396" spans="6:6" x14ac:dyDescent="0.25">
      <c r="F1019396" s="195"/>
    </row>
    <row r="1019397" spans="6:6" x14ac:dyDescent="0.25">
      <c r="F1019397" s="195"/>
    </row>
    <row r="1019398" spans="6:6" x14ac:dyDescent="0.25">
      <c r="F1019398" s="195"/>
    </row>
    <row r="1019399" spans="6:6" x14ac:dyDescent="0.25">
      <c r="F1019399" s="195"/>
    </row>
    <row r="1019400" spans="6:6" x14ac:dyDescent="0.25">
      <c r="F1019400" s="195"/>
    </row>
    <row r="1019401" spans="6:6" x14ac:dyDescent="0.25">
      <c r="F1019401" s="195"/>
    </row>
    <row r="1019402" spans="6:6" x14ac:dyDescent="0.25">
      <c r="F1019402" s="195"/>
    </row>
    <row r="1019403" spans="6:6" x14ac:dyDescent="0.25">
      <c r="F1019403" s="195"/>
    </row>
    <row r="1019404" spans="6:6" x14ac:dyDescent="0.25">
      <c r="F1019404" s="195"/>
    </row>
    <row r="1019405" spans="6:6" x14ac:dyDescent="0.25">
      <c r="F1019405" s="195"/>
    </row>
    <row r="1019406" spans="6:6" x14ac:dyDescent="0.25">
      <c r="F1019406" s="195"/>
    </row>
    <row r="1019407" spans="6:6" x14ac:dyDescent="0.25">
      <c r="F1019407" s="195"/>
    </row>
    <row r="1019408" spans="6:6" x14ac:dyDescent="0.25">
      <c r="F1019408" s="195"/>
    </row>
    <row r="1019409" spans="6:6" x14ac:dyDescent="0.25">
      <c r="F1019409" s="195"/>
    </row>
    <row r="1019410" spans="6:6" x14ac:dyDescent="0.25">
      <c r="F1019410" s="195"/>
    </row>
    <row r="1019411" spans="6:6" x14ac:dyDescent="0.25">
      <c r="F1019411" s="195"/>
    </row>
    <row r="1019412" spans="6:6" x14ac:dyDescent="0.25">
      <c r="F1019412" s="195"/>
    </row>
    <row r="1019413" spans="6:6" x14ac:dyDescent="0.25">
      <c r="F1019413" s="195"/>
    </row>
    <row r="1019414" spans="6:6" x14ac:dyDescent="0.25">
      <c r="F1019414" s="195"/>
    </row>
    <row r="1019415" spans="6:6" x14ac:dyDescent="0.25">
      <c r="F1019415" s="195"/>
    </row>
    <row r="1019416" spans="6:6" x14ac:dyDescent="0.25">
      <c r="F1019416" s="195"/>
    </row>
    <row r="1019417" spans="6:6" x14ac:dyDescent="0.25">
      <c r="F1019417" s="195"/>
    </row>
    <row r="1019418" spans="6:6" x14ac:dyDescent="0.25">
      <c r="F1019418" s="195"/>
    </row>
    <row r="1019419" spans="6:6" x14ac:dyDescent="0.25">
      <c r="F1019419" s="195"/>
    </row>
    <row r="1019420" spans="6:6" x14ac:dyDescent="0.25">
      <c r="F1019420" s="195"/>
    </row>
    <row r="1019421" spans="6:6" x14ac:dyDescent="0.25">
      <c r="F1019421" s="195"/>
    </row>
    <row r="1019422" spans="6:6" x14ac:dyDescent="0.25">
      <c r="F1019422" s="195"/>
    </row>
    <row r="1019423" spans="6:6" x14ac:dyDescent="0.25">
      <c r="F1019423" s="195"/>
    </row>
    <row r="1019424" spans="6:6" x14ac:dyDescent="0.25">
      <c r="F1019424" s="195"/>
    </row>
    <row r="1019425" spans="6:6" x14ac:dyDescent="0.25">
      <c r="F1019425" s="195"/>
    </row>
    <row r="1019426" spans="6:6" x14ac:dyDescent="0.25">
      <c r="F1019426" s="195"/>
    </row>
    <row r="1019427" spans="6:6" x14ac:dyDescent="0.25">
      <c r="F1019427" s="195"/>
    </row>
    <row r="1019428" spans="6:6" x14ac:dyDescent="0.25">
      <c r="F1019428" s="195"/>
    </row>
    <row r="1019429" spans="6:6" x14ac:dyDescent="0.25">
      <c r="F1019429" s="195"/>
    </row>
    <row r="1019430" spans="6:6" x14ac:dyDescent="0.25">
      <c r="F1019430" s="195"/>
    </row>
    <row r="1019431" spans="6:6" x14ac:dyDescent="0.25">
      <c r="F1019431" s="195"/>
    </row>
    <row r="1019432" spans="6:6" x14ac:dyDescent="0.25">
      <c r="F1019432" s="195"/>
    </row>
    <row r="1019433" spans="6:6" x14ac:dyDescent="0.25">
      <c r="F1019433" s="195"/>
    </row>
    <row r="1019434" spans="6:6" x14ac:dyDescent="0.25">
      <c r="F1019434" s="195"/>
    </row>
    <row r="1019435" spans="6:6" x14ac:dyDescent="0.25">
      <c r="F1019435" s="195"/>
    </row>
    <row r="1019436" spans="6:6" x14ac:dyDescent="0.25">
      <c r="F1019436" s="195"/>
    </row>
    <row r="1019437" spans="6:6" x14ac:dyDescent="0.25">
      <c r="F1019437" s="195"/>
    </row>
    <row r="1019438" spans="6:6" x14ac:dyDescent="0.25">
      <c r="F1019438" s="195"/>
    </row>
    <row r="1019439" spans="6:6" x14ac:dyDescent="0.25">
      <c r="F1019439" s="195"/>
    </row>
    <row r="1019440" spans="6:6" x14ac:dyDescent="0.25">
      <c r="F1019440" s="195"/>
    </row>
    <row r="1019441" spans="6:6" x14ac:dyDescent="0.25">
      <c r="F1019441" s="195"/>
    </row>
    <row r="1019442" spans="6:6" x14ac:dyDescent="0.25">
      <c r="F1019442" s="195"/>
    </row>
    <row r="1019443" spans="6:6" x14ac:dyDescent="0.25">
      <c r="F1019443" s="195"/>
    </row>
    <row r="1019444" spans="6:6" x14ac:dyDescent="0.25">
      <c r="F1019444" s="195"/>
    </row>
    <row r="1019445" spans="6:6" x14ac:dyDescent="0.25">
      <c r="F1019445" s="195"/>
    </row>
    <row r="1019446" spans="6:6" x14ac:dyDescent="0.25">
      <c r="F1019446" s="195"/>
    </row>
    <row r="1019447" spans="6:6" x14ac:dyDescent="0.25">
      <c r="F1019447" s="195"/>
    </row>
    <row r="1019448" spans="6:6" x14ac:dyDescent="0.25">
      <c r="F1019448" s="195"/>
    </row>
    <row r="1019449" spans="6:6" x14ac:dyDescent="0.25">
      <c r="F1019449" s="195"/>
    </row>
    <row r="1019450" spans="6:6" x14ac:dyDescent="0.25">
      <c r="F1019450" s="195"/>
    </row>
    <row r="1019451" spans="6:6" x14ac:dyDescent="0.25">
      <c r="F1019451" s="195"/>
    </row>
    <row r="1019452" spans="6:6" x14ac:dyDescent="0.25">
      <c r="F1019452" s="195"/>
    </row>
    <row r="1019453" spans="6:6" x14ac:dyDescent="0.25">
      <c r="F1019453" s="195"/>
    </row>
    <row r="1019454" spans="6:6" x14ac:dyDescent="0.25">
      <c r="F1019454" s="195"/>
    </row>
    <row r="1019455" spans="6:6" x14ac:dyDescent="0.25">
      <c r="F1019455" s="195"/>
    </row>
    <row r="1019456" spans="6:6" x14ac:dyDescent="0.25">
      <c r="F1019456" s="195"/>
    </row>
    <row r="1019457" spans="6:6" x14ac:dyDescent="0.25">
      <c r="F1019457" s="195"/>
    </row>
    <row r="1019458" spans="6:6" x14ac:dyDescent="0.25">
      <c r="F1019458" s="195"/>
    </row>
    <row r="1019459" spans="6:6" x14ac:dyDescent="0.25">
      <c r="F1019459" s="195"/>
    </row>
    <row r="1019460" spans="6:6" x14ac:dyDescent="0.25">
      <c r="F1019460" s="195"/>
    </row>
    <row r="1019461" spans="6:6" x14ac:dyDescent="0.25">
      <c r="F1019461" s="195"/>
    </row>
    <row r="1019462" spans="6:6" x14ac:dyDescent="0.25">
      <c r="F1019462" s="195"/>
    </row>
    <row r="1019463" spans="6:6" x14ac:dyDescent="0.25">
      <c r="F1019463" s="195"/>
    </row>
    <row r="1019464" spans="6:6" x14ac:dyDescent="0.25">
      <c r="F1019464" s="195"/>
    </row>
    <row r="1019465" spans="6:6" x14ac:dyDescent="0.25">
      <c r="F1019465" s="195"/>
    </row>
    <row r="1019466" spans="6:6" x14ac:dyDescent="0.25">
      <c r="F1019466" s="195"/>
    </row>
    <row r="1019467" spans="6:6" x14ac:dyDescent="0.25">
      <c r="F1019467" s="195"/>
    </row>
    <row r="1019468" spans="6:6" x14ac:dyDescent="0.25">
      <c r="F1019468" s="195"/>
    </row>
    <row r="1019469" spans="6:6" x14ac:dyDescent="0.25">
      <c r="F1019469" s="195"/>
    </row>
    <row r="1019470" spans="6:6" x14ac:dyDescent="0.25">
      <c r="F1019470" s="195"/>
    </row>
    <row r="1019471" spans="6:6" x14ac:dyDescent="0.25">
      <c r="F1019471" s="195"/>
    </row>
    <row r="1019472" spans="6:6" x14ac:dyDescent="0.25">
      <c r="F1019472" s="195"/>
    </row>
    <row r="1019473" spans="6:6" x14ac:dyDescent="0.25">
      <c r="F1019473" s="195"/>
    </row>
    <row r="1019474" spans="6:6" x14ac:dyDescent="0.25">
      <c r="F1019474" s="195"/>
    </row>
    <row r="1019475" spans="6:6" x14ac:dyDescent="0.25">
      <c r="F1019475" s="195"/>
    </row>
    <row r="1019476" spans="6:6" x14ac:dyDescent="0.25">
      <c r="F1019476" s="195"/>
    </row>
    <row r="1019477" spans="6:6" x14ac:dyDescent="0.25">
      <c r="F1019477" s="195"/>
    </row>
    <row r="1019478" spans="6:6" x14ac:dyDescent="0.25">
      <c r="F1019478" s="195"/>
    </row>
    <row r="1019479" spans="6:6" x14ac:dyDescent="0.25">
      <c r="F1019479" s="195"/>
    </row>
    <row r="1019480" spans="6:6" x14ac:dyDescent="0.25">
      <c r="F1019480" s="195"/>
    </row>
    <row r="1019481" spans="6:6" x14ac:dyDescent="0.25">
      <c r="F1019481" s="195"/>
    </row>
    <row r="1019482" spans="6:6" x14ac:dyDescent="0.25">
      <c r="F1019482" s="195"/>
    </row>
    <row r="1019483" spans="6:6" x14ac:dyDescent="0.25">
      <c r="F1019483" s="195"/>
    </row>
    <row r="1019484" spans="6:6" x14ac:dyDescent="0.25">
      <c r="F1019484" s="195"/>
    </row>
    <row r="1019485" spans="6:6" x14ac:dyDescent="0.25">
      <c r="F1019485" s="195"/>
    </row>
    <row r="1019486" spans="6:6" x14ac:dyDescent="0.25">
      <c r="F1019486" s="195"/>
    </row>
    <row r="1019487" spans="6:6" x14ac:dyDescent="0.25">
      <c r="F1019487" s="195"/>
    </row>
    <row r="1019488" spans="6:6" x14ac:dyDescent="0.25">
      <c r="F1019488" s="195"/>
    </row>
    <row r="1019489" spans="6:6" x14ac:dyDescent="0.25">
      <c r="F1019489" s="195"/>
    </row>
    <row r="1019490" spans="6:6" x14ac:dyDescent="0.25">
      <c r="F1019490" s="195"/>
    </row>
    <row r="1019491" spans="6:6" x14ac:dyDescent="0.25">
      <c r="F1019491" s="195"/>
    </row>
    <row r="1019492" spans="6:6" x14ac:dyDescent="0.25">
      <c r="F1019492" s="195"/>
    </row>
    <row r="1019493" spans="6:6" x14ac:dyDescent="0.25">
      <c r="F1019493" s="195"/>
    </row>
    <row r="1019494" spans="6:6" x14ac:dyDescent="0.25">
      <c r="F1019494" s="195"/>
    </row>
    <row r="1019495" spans="6:6" x14ac:dyDescent="0.25">
      <c r="F1019495" s="195"/>
    </row>
    <row r="1019496" spans="6:6" x14ac:dyDescent="0.25">
      <c r="F1019496" s="195"/>
    </row>
    <row r="1019497" spans="6:6" x14ac:dyDescent="0.25">
      <c r="F1019497" s="195"/>
    </row>
    <row r="1019498" spans="6:6" x14ac:dyDescent="0.25">
      <c r="F1019498" s="195"/>
    </row>
    <row r="1019499" spans="6:6" x14ac:dyDescent="0.25">
      <c r="F1019499" s="195"/>
    </row>
    <row r="1019500" spans="6:6" x14ac:dyDescent="0.25">
      <c r="F1019500" s="195"/>
    </row>
    <row r="1019501" spans="6:6" x14ac:dyDescent="0.25">
      <c r="F1019501" s="195"/>
    </row>
    <row r="1019502" spans="6:6" x14ac:dyDescent="0.25">
      <c r="F1019502" s="195"/>
    </row>
    <row r="1019503" spans="6:6" x14ac:dyDescent="0.25">
      <c r="F1019503" s="195"/>
    </row>
    <row r="1019504" spans="6:6" x14ac:dyDescent="0.25">
      <c r="F1019504" s="195"/>
    </row>
    <row r="1019505" spans="6:6" x14ac:dyDescent="0.25">
      <c r="F1019505" s="195"/>
    </row>
    <row r="1019506" spans="6:6" x14ac:dyDescent="0.25">
      <c r="F1019506" s="195"/>
    </row>
    <row r="1019507" spans="6:6" x14ac:dyDescent="0.25">
      <c r="F1019507" s="195"/>
    </row>
    <row r="1019508" spans="6:6" x14ac:dyDescent="0.25">
      <c r="F1019508" s="195"/>
    </row>
    <row r="1019509" spans="6:6" x14ac:dyDescent="0.25">
      <c r="F1019509" s="195"/>
    </row>
    <row r="1019510" spans="6:6" x14ac:dyDescent="0.25">
      <c r="F1019510" s="195"/>
    </row>
    <row r="1019511" spans="6:6" x14ac:dyDescent="0.25">
      <c r="F1019511" s="195"/>
    </row>
    <row r="1019512" spans="6:6" x14ac:dyDescent="0.25">
      <c r="F1019512" s="195"/>
    </row>
    <row r="1019513" spans="6:6" x14ac:dyDescent="0.25">
      <c r="F1019513" s="195"/>
    </row>
    <row r="1019514" spans="6:6" x14ac:dyDescent="0.25">
      <c r="F1019514" s="195"/>
    </row>
    <row r="1019515" spans="6:6" x14ac:dyDescent="0.25">
      <c r="F1019515" s="195"/>
    </row>
    <row r="1019516" spans="6:6" x14ac:dyDescent="0.25">
      <c r="F1019516" s="195"/>
    </row>
    <row r="1019517" spans="6:6" x14ac:dyDescent="0.25">
      <c r="F1019517" s="195"/>
    </row>
    <row r="1019518" spans="6:6" x14ac:dyDescent="0.25">
      <c r="F1019518" s="195"/>
    </row>
    <row r="1019519" spans="6:6" x14ac:dyDescent="0.25">
      <c r="F1019519" s="195"/>
    </row>
    <row r="1019520" spans="6:6" x14ac:dyDescent="0.25">
      <c r="F1019520" s="195"/>
    </row>
    <row r="1019521" spans="6:6" x14ac:dyDescent="0.25">
      <c r="F1019521" s="195"/>
    </row>
    <row r="1019522" spans="6:6" x14ac:dyDescent="0.25">
      <c r="F1019522" s="195"/>
    </row>
    <row r="1019523" spans="6:6" x14ac:dyDescent="0.25">
      <c r="F1019523" s="195"/>
    </row>
    <row r="1019524" spans="6:6" x14ac:dyDescent="0.25">
      <c r="F1019524" s="195"/>
    </row>
    <row r="1019525" spans="6:6" x14ac:dyDescent="0.25">
      <c r="F1019525" s="195"/>
    </row>
    <row r="1019526" spans="6:6" x14ac:dyDescent="0.25">
      <c r="F1019526" s="195"/>
    </row>
    <row r="1019527" spans="6:6" x14ac:dyDescent="0.25">
      <c r="F1019527" s="195"/>
    </row>
    <row r="1019528" spans="6:6" x14ac:dyDescent="0.25">
      <c r="F1019528" s="195"/>
    </row>
    <row r="1019529" spans="6:6" x14ac:dyDescent="0.25">
      <c r="F1019529" s="195"/>
    </row>
    <row r="1019530" spans="6:6" x14ac:dyDescent="0.25">
      <c r="F1019530" s="195"/>
    </row>
    <row r="1019531" spans="6:6" x14ac:dyDescent="0.25">
      <c r="F1019531" s="195"/>
    </row>
    <row r="1019532" spans="6:6" x14ac:dyDescent="0.25">
      <c r="F1019532" s="195"/>
    </row>
    <row r="1019533" spans="6:6" x14ac:dyDescent="0.25">
      <c r="F1019533" s="195"/>
    </row>
    <row r="1019534" spans="6:6" x14ac:dyDescent="0.25">
      <c r="F1019534" s="195"/>
    </row>
    <row r="1019535" spans="6:6" x14ac:dyDescent="0.25">
      <c r="F1019535" s="195"/>
    </row>
    <row r="1019536" spans="6:6" x14ac:dyDescent="0.25">
      <c r="F1019536" s="195"/>
    </row>
    <row r="1019537" spans="6:6" x14ac:dyDescent="0.25">
      <c r="F1019537" s="195"/>
    </row>
    <row r="1019538" spans="6:6" x14ac:dyDescent="0.25">
      <c r="F1019538" s="195"/>
    </row>
    <row r="1019539" spans="6:6" x14ac:dyDescent="0.25">
      <c r="F1019539" s="195"/>
    </row>
    <row r="1019540" spans="6:6" x14ac:dyDescent="0.25">
      <c r="F1019540" s="195"/>
    </row>
    <row r="1019541" spans="6:6" x14ac:dyDescent="0.25">
      <c r="F1019541" s="195"/>
    </row>
    <row r="1019542" spans="6:6" x14ac:dyDescent="0.25">
      <c r="F1019542" s="195"/>
    </row>
    <row r="1019543" spans="6:6" x14ac:dyDescent="0.25">
      <c r="F1019543" s="195"/>
    </row>
    <row r="1019544" spans="6:6" x14ac:dyDescent="0.25">
      <c r="F1019544" s="195"/>
    </row>
    <row r="1019545" spans="6:6" x14ac:dyDescent="0.25">
      <c r="F1019545" s="195"/>
    </row>
    <row r="1019546" spans="6:6" x14ac:dyDescent="0.25">
      <c r="F1019546" s="195"/>
    </row>
    <row r="1019547" spans="6:6" x14ac:dyDescent="0.25">
      <c r="F1019547" s="195"/>
    </row>
    <row r="1019548" spans="6:6" x14ac:dyDescent="0.25">
      <c r="F1019548" s="195"/>
    </row>
    <row r="1019549" spans="6:6" x14ac:dyDescent="0.25">
      <c r="F1019549" s="195"/>
    </row>
    <row r="1019550" spans="6:6" x14ac:dyDescent="0.25">
      <c r="F1019550" s="195"/>
    </row>
    <row r="1019551" spans="6:6" x14ac:dyDescent="0.25">
      <c r="F1019551" s="195"/>
    </row>
    <row r="1019552" spans="6:6" x14ac:dyDescent="0.25">
      <c r="F1019552" s="195"/>
    </row>
    <row r="1019553" spans="6:6" x14ac:dyDescent="0.25">
      <c r="F1019553" s="195"/>
    </row>
    <row r="1019554" spans="6:6" x14ac:dyDescent="0.25">
      <c r="F1019554" s="195"/>
    </row>
    <row r="1019555" spans="6:6" x14ac:dyDescent="0.25">
      <c r="F1019555" s="195"/>
    </row>
    <row r="1019556" spans="6:6" x14ac:dyDescent="0.25">
      <c r="F1019556" s="195"/>
    </row>
    <row r="1019557" spans="6:6" x14ac:dyDescent="0.25">
      <c r="F1019557" s="195"/>
    </row>
    <row r="1019558" spans="6:6" x14ac:dyDescent="0.25">
      <c r="F1019558" s="195"/>
    </row>
    <row r="1019559" spans="6:6" x14ac:dyDescent="0.25">
      <c r="F1019559" s="195"/>
    </row>
    <row r="1019560" spans="6:6" x14ac:dyDescent="0.25">
      <c r="F1019560" s="195"/>
    </row>
    <row r="1019561" spans="6:6" x14ac:dyDescent="0.25">
      <c r="F1019561" s="195"/>
    </row>
    <row r="1019562" spans="6:6" x14ac:dyDescent="0.25">
      <c r="F1019562" s="195"/>
    </row>
    <row r="1019563" spans="6:6" x14ac:dyDescent="0.25">
      <c r="F1019563" s="195"/>
    </row>
    <row r="1019564" spans="6:6" x14ac:dyDescent="0.25">
      <c r="F1019564" s="195"/>
    </row>
    <row r="1019565" spans="6:6" x14ac:dyDescent="0.25">
      <c r="F1019565" s="195"/>
    </row>
    <row r="1019566" spans="6:6" x14ac:dyDescent="0.25">
      <c r="F1019566" s="195"/>
    </row>
    <row r="1019567" spans="6:6" x14ac:dyDescent="0.25">
      <c r="F1019567" s="195"/>
    </row>
    <row r="1019568" spans="6:6" x14ac:dyDescent="0.25">
      <c r="F1019568" s="195"/>
    </row>
    <row r="1019569" spans="6:6" x14ac:dyDescent="0.25">
      <c r="F1019569" s="195"/>
    </row>
    <row r="1019570" spans="6:6" x14ac:dyDescent="0.25">
      <c r="F1019570" s="195"/>
    </row>
    <row r="1019571" spans="6:6" x14ac:dyDescent="0.25">
      <c r="F1019571" s="195"/>
    </row>
    <row r="1019572" spans="6:6" x14ac:dyDescent="0.25">
      <c r="F1019572" s="195"/>
    </row>
    <row r="1019573" spans="6:6" x14ac:dyDescent="0.25">
      <c r="F1019573" s="195"/>
    </row>
    <row r="1019574" spans="6:6" x14ac:dyDescent="0.25">
      <c r="F1019574" s="195"/>
    </row>
    <row r="1019575" spans="6:6" x14ac:dyDescent="0.25">
      <c r="F1019575" s="195"/>
    </row>
    <row r="1019576" spans="6:6" x14ac:dyDescent="0.25">
      <c r="F1019576" s="195"/>
    </row>
    <row r="1019577" spans="6:6" x14ac:dyDescent="0.25">
      <c r="F1019577" s="195"/>
    </row>
    <row r="1019578" spans="6:6" x14ac:dyDescent="0.25">
      <c r="F1019578" s="195"/>
    </row>
    <row r="1019579" spans="6:6" x14ac:dyDescent="0.25">
      <c r="F1019579" s="195"/>
    </row>
    <row r="1019580" spans="6:6" x14ac:dyDescent="0.25">
      <c r="F1019580" s="195"/>
    </row>
    <row r="1019581" spans="6:6" x14ac:dyDescent="0.25">
      <c r="F1019581" s="195"/>
    </row>
    <row r="1019582" spans="6:6" x14ac:dyDescent="0.25">
      <c r="F1019582" s="195"/>
    </row>
    <row r="1019583" spans="6:6" x14ac:dyDescent="0.25">
      <c r="F1019583" s="195"/>
    </row>
    <row r="1019584" spans="6:6" x14ac:dyDescent="0.25">
      <c r="F1019584" s="195"/>
    </row>
    <row r="1019585" spans="6:6" x14ac:dyDescent="0.25">
      <c r="F1019585" s="195"/>
    </row>
    <row r="1019586" spans="6:6" x14ac:dyDescent="0.25">
      <c r="F1019586" s="195"/>
    </row>
    <row r="1019587" spans="6:6" x14ac:dyDescent="0.25">
      <c r="F1019587" s="195"/>
    </row>
    <row r="1019588" spans="6:6" x14ac:dyDescent="0.25">
      <c r="F1019588" s="195"/>
    </row>
    <row r="1019589" spans="6:6" x14ac:dyDescent="0.25">
      <c r="F1019589" s="195"/>
    </row>
    <row r="1019590" spans="6:6" x14ac:dyDescent="0.25">
      <c r="F1019590" s="195"/>
    </row>
    <row r="1019591" spans="6:6" x14ac:dyDescent="0.25">
      <c r="F1019591" s="195"/>
    </row>
    <row r="1019592" spans="6:6" x14ac:dyDescent="0.25">
      <c r="F1019592" s="195"/>
    </row>
    <row r="1019593" spans="6:6" x14ac:dyDescent="0.25">
      <c r="F1019593" s="195"/>
    </row>
    <row r="1019594" spans="6:6" x14ac:dyDescent="0.25">
      <c r="F1019594" s="195"/>
    </row>
    <row r="1019595" spans="6:6" x14ac:dyDescent="0.25">
      <c r="F1019595" s="195"/>
    </row>
    <row r="1019596" spans="6:6" x14ac:dyDescent="0.25">
      <c r="F1019596" s="195"/>
    </row>
    <row r="1019597" spans="6:6" x14ac:dyDescent="0.25">
      <c r="F1019597" s="195"/>
    </row>
    <row r="1019598" spans="6:6" x14ac:dyDescent="0.25">
      <c r="F1019598" s="195"/>
    </row>
    <row r="1019599" spans="6:6" x14ac:dyDescent="0.25">
      <c r="F1019599" s="195"/>
    </row>
    <row r="1019600" spans="6:6" x14ac:dyDescent="0.25">
      <c r="F1019600" s="195"/>
    </row>
    <row r="1019601" spans="6:6" x14ac:dyDescent="0.25">
      <c r="F1019601" s="195"/>
    </row>
    <row r="1019602" spans="6:6" x14ac:dyDescent="0.25">
      <c r="F1019602" s="195"/>
    </row>
    <row r="1019603" spans="6:6" x14ac:dyDescent="0.25">
      <c r="F1019603" s="195"/>
    </row>
    <row r="1019604" spans="6:6" x14ac:dyDescent="0.25">
      <c r="F1019604" s="195"/>
    </row>
    <row r="1019605" spans="6:6" x14ac:dyDescent="0.25">
      <c r="F1019605" s="195"/>
    </row>
    <row r="1019606" spans="6:6" x14ac:dyDescent="0.25">
      <c r="F1019606" s="195"/>
    </row>
    <row r="1019607" spans="6:6" x14ac:dyDescent="0.25">
      <c r="F1019607" s="195"/>
    </row>
    <row r="1019608" spans="6:6" x14ac:dyDescent="0.25">
      <c r="F1019608" s="195"/>
    </row>
    <row r="1019609" spans="6:6" x14ac:dyDescent="0.25">
      <c r="F1019609" s="195"/>
    </row>
    <row r="1019610" spans="6:6" x14ac:dyDescent="0.25">
      <c r="F1019610" s="195"/>
    </row>
    <row r="1019611" spans="6:6" x14ac:dyDescent="0.25">
      <c r="F1019611" s="195"/>
    </row>
    <row r="1019612" spans="6:6" x14ac:dyDescent="0.25">
      <c r="F1019612" s="195"/>
    </row>
    <row r="1019613" spans="6:6" x14ac:dyDescent="0.25">
      <c r="F1019613" s="195"/>
    </row>
    <row r="1019614" spans="6:6" x14ac:dyDescent="0.25">
      <c r="F1019614" s="195"/>
    </row>
    <row r="1019615" spans="6:6" x14ac:dyDescent="0.25">
      <c r="F1019615" s="195"/>
    </row>
    <row r="1019616" spans="6:6" x14ac:dyDescent="0.25">
      <c r="F1019616" s="195"/>
    </row>
    <row r="1019617" spans="6:6" x14ac:dyDescent="0.25">
      <c r="F1019617" s="195"/>
    </row>
    <row r="1019618" spans="6:6" x14ac:dyDescent="0.25">
      <c r="F1019618" s="195"/>
    </row>
    <row r="1019619" spans="6:6" x14ac:dyDescent="0.25">
      <c r="F1019619" s="195"/>
    </row>
    <row r="1019620" spans="6:6" x14ac:dyDescent="0.25">
      <c r="F1019620" s="195"/>
    </row>
    <row r="1019621" spans="6:6" x14ac:dyDescent="0.25">
      <c r="F1019621" s="195"/>
    </row>
    <row r="1019622" spans="6:6" x14ac:dyDescent="0.25">
      <c r="F1019622" s="195"/>
    </row>
    <row r="1019623" spans="6:6" x14ac:dyDescent="0.25">
      <c r="F1019623" s="195"/>
    </row>
    <row r="1019624" spans="6:6" x14ac:dyDescent="0.25">
      <c r="F1019624" s="195"/>
    </row>
    <row r="1019625" spans="6:6" x14ac:dyDescent="0.25">
      <c r="F1019625" s="195"/>
    </row>
    <row r="1019626" spans="6:6" x14ac:dyDescent="0.25">
      <c r="F1019626" s="195"/>
    </row>
    <row r="1019627" spans="6:6" x14ac:dyDescent="0.25">
      <c r="F1019627" s="195"/>
    </row>
    <row r="1019628" spans="6:6" x14ac:dyDescent="0.25">
      <c r="F1019628" s="195"/>
    </row>
    <row r="1019629" spans="6:6" x14ac:dyDescent="0.25">
      <c r="F1019629" s="195"/>
    </row>
    <row r="1019630" spans="6:6" x14ac:dyDescent="0.25">
      <c r="F1019630" s="195"/>
    </row>
    <row r="1019631" spans="6:6" x14ac:dyDescent="0.25">
      <c r="F1019631" s="195"/>
    </row>
    <row r="1019632" spans="6:6" x14ac:dyDescent="0.25">
      <c r="F1019632" s="195"/>
    </row>
    <row r="1019633" spans="6:6" x14ac:dyDescent="0.25">
      <c r="F1019633" s="195"/>
    </row>
    <row r="1019634" spans="6:6" x14ac:dyDescent="0.25">
      <c r="F1019634" s="195"/>
    </row>
    <row r="1019635" spans="6:6" x14ac:dyDescent="0.25">
      <c r="F1019635" s="195"/>
    </row>
    <row r="1019636" spans="6:6" x14ac:dyDescent="0.25">
      <c r="F1019636" s="195"/>
    </row>
    <row r="1019637" spans="6:6" x14ac:dyDescent="0.25">
      <c r="F1019637" s="195"/>
    </row>
    <row r="1019638" spans="6:6" x14ac:dyDescent="0.25">
      <c r="F1019638" s="195"/>
    </row>
    <row r="1019639" spans="6:6" x14ac:dyDescent="0.25">
      <c r="F1019639" s="195"/>
    </row>
    <row r="1019640" spans="6:6" x14ac:dyDescent="0.25">
      <c r="F1019640" s="195"/>
    </row>
    <row r="1019641" spans="6:6" x14ac:dyDescent="0.25">
      <c r="F1019641" s="195"/>
    </row>
    <row r="1019642" spans="6:6" x14ac:dyDescent="0.25">
      <c r="F1019642" s="195"/>
    </row>
    <row r="1019643" spans="6:6" x14ac:dyDescent="0.25">
      <c r="F1019643" s="195"/>
    </row>
    <row r="1019644" spans="6:6" x14ac:dyDescent="0.25">
      <c r="F1019644" s="195"/>
    </row>
    <row r="1019645" spans="6:6" x14ac:dyDescent="0.25">
      <c r="F1019645" s="195"/>
    </row>
    <row r="1019646" spans="6:6" x14ac:dyDescent="0.25">
      <c r="F1019646" s="195"/>
    </row>
    <row r="1019647" spans="6:6" x14ac:dyDescent="0.25">
      <c r="F1019647" s="195"/>
    </row>
    <row r="1019648" spans="6:6" x14ac:dyDescent="0.25">
      <c r="F1019648" s="195"/>
    </row>
    <row r="1019649" spans="6:6" x14ac:dyDescent="0.25">
      <c r="F1019649" s="195"/>
    </row>
    <row r="1019650" spans="6:6" x14ac:dyDescent="0.25">
      <c r="F1019650" s="195"/>
    </row>
    <row r="1019651" spans="6:6" x14ac:dyDescent="0.25">
      <c r="F1019651" s="195"/>
    </row>
    <row r="1019652" spans="6:6" x14ac:dyDescent="0.25">
      <c r="F1019652" s="195"/>
    </row>
    <row r="1019653" spans="6:6" x14ac:dyDescent="0.25">
      <c r="F1019653" s="195"/>
    </row>
    <row r="1019654" spans="6:6" x14ac:dyDescent="0.25">
      <c r="F1019654" s="195"/>
    </row>
    <row r="1019655" spans="6:6" x14ac:dyDescent="0.25">
      <c r="F1019655" s="195"/>
    </row>
    <row r="1019656" spans="6:6" x14ac:dyDescent="0.25">
      <c r="F1019656" s="195"/>
    </row>
    <row r="1019657" spans="6:6" x14ac:dyDescent="0.25">
      <c r="F1019657" s="195"/>
    </row>
    <row r="1019658" spans="6:6" x14ac:dyDescent="0.25">
      <c r="F1019658" s="195"/>
    </row>
    <row r="1019659" spans="6:6" x14ac:dyDescent="0.25">
      <c r="F1019659" s="195"/>
    </row>
    <row r="1019660" spans="6:6" x14ac:dyDescent="0.25">
      <c r="F1019660" s="195"/>
    </row>
    <row r="1019661" spans="6:6" x14ac:dyDescent="0.25">
      <c r="F1019661" s="195"/>
    </row>
    <row r="1019662" spans="6:6" x14ac:dyDescent="0.25">
      <c r="F1019662" s="195"/>
    </row>
    <row r="1019663" spans="6:6" x14ac:dyDescent="0.25">
      <c r="F1019663" s="195"/>
    </row>
    <row r="1019664" spans="6:6" x14ac:dyDescent="0.25">
      <c r="F1019664" s="195"/>
    </row>
    <row r="1019665" spans="6:6" x14ac:dyDescent="0.25">
      <c r="F1019665" s="195"/>
    </row>
    <row r="1019666" spans="6:6" x14ac:dyDescent="0.25">
      <c r="F1019666" s="195"/>
    </row>
    <row r="1019667" spans="6:6" x14ac:dyDescent="0.25">
      <c r="F1019667" s="195"/>
    </row>
    <row r="1019668" spans="6:6" x14ac:dyDescent="0.25">
      <c r="F1019668" s="195"/>
    </row>
    <row r="1019669" spans="6:6" x14ac:dyDescent="0.25">
      <c r="F1019669" s="195"/>
    </row>
    <row r="1019670" spans="6:6" x14ac:dyDescent="0.25">
      <c r="F1019670" s="195"/>
    </row>
    <row r="1019671" spans="6:6" x14ac:dyDescent="0.25">
      <c r="F1019671" s="195"/>
    </row>
    <row r="1019672" spans="6:6" x14ac:dyDescent="0.25">
      <c r="F1019672" s="195"/>
    </row>
    <row r="1019673" spans="6:6" x14ac:dyDescent="0.25">
      <c r="F1019673" s="195"/>
    </row>
    <row r="1019674" spans="6:6" x14ac:dyDescent="0.25">
      <c r="F1019674" s="195"/>
    </row>
    <row r="1019675" spans="6:6" x14ac:dyDescent="0.25">
      <c r="F1019675" s="195"/>
    </row>
    <row r="1019676" spans="6:6" x14ac:dyDescent="0.25">
      <c r="F1019676" s="195"/>
    </row>
    <row r="1019677" spans="6:6" x14ac:dyDescent="0.25">
      <c r="F1019677" s="195"/>
    </row>
    <row r="1019678" spans="6:6" x14ac:dyDescent="0.25">
      <c r="F1019678" s="195"/>
    </row>
    <row r="1019679" spans="6:6" x14ac:dyDescent="0.25">
      <c r="F1019679" s="195"/>
    </row>
    <row r="1019680" spans="6:6" x14ac:dyDescent="0.25">
      <c r="F1019680" s="195"/>
    </row>
    <row r="1019681" spans="6:6" x14ac:dyDescent="0.25">
      <c r="F1019681" s="195"/>
    </row>
    <row r="1019682" spans="6:6" x14ac:dyDescent="0.25">
      <c r="F1019682" s="195"/>
    </row>
    <row r="1019683" spans="6:6" x14ac:dyDescent="0.25">
      <c r="F1019683" s="195"/>
    </row>
    <row r="1019684" spans="6:6" x14ac:dyDescent="0.25">
      <c r="F1019684" s="195"/>
    </row>
    <row r="1019685" spans="6:6" x14ac:dyDescent="0.25">
      <c r="F1019685" s="195"/>
    </row>
    <row r="1019686" spans="6:6" x14ac:dyDescent="0.25">
      <c r="F1019686" s="195"/>
    </row>
    <row r="1019687" spans="6:6" x14ac:dyDescent="0.25">
      <c r="F1019687" s="195"/>
    </row>
    <row r="1019688" spans="6:6" x14ac:dyDescent="0.25">
      <c r="F1019688" s="195"/>
    </row>
    <row r="1019689" spans="6:6" x14ac:dyDescent="0.25">
      <c r="F1019689" s="195"/>
    </row>
    <row r="1019690" spans="6:6" x14ac:dyDescent="0.25">
      <c r="F1019690" s="195"/>
    </row>
    <row r="1019691" spans="6:6" x14ac:dyDescent="0.25">
      <c r="F1019691" s="195"/>
    </row>
    <row r="1019692" spans="6:6" x14ac:dyDescent="0.25">
      <c r="F1019692" s="195"/>
    </row>
    <row r="1019693" spans="6:6" x14ac:dyDescent="0.25">
      <c r="F1019693" s="195"/>
    </row>
    <row r="1019694" spans="6:6" x14ac:dyDescent="0.25">
      <c r="F1019694" s="195"/>
    </row>
    <row r="1019695" spans="6:6" x14ac:dyDescent="0.25">
      <c r="F1019695" s="195"/>
    </row>
    <row r="1019696" spans="6:6" x14ac:dyDescent="0.25">
      <c r="F1019696" s="195"/>
    </row>
    <row r="1019697" spans="6:6" x14ac:dyDescent="0.25">
      <c r="F1019697" s="195"/>
    </row>
    <row r="1019698" spans="6:6" x14ac:dyDescent="0.25">
      <c r="F1019698" s="195"/>
    </row>
    <row r="1019699" spans="6:6" x14ac:dyDescent="0.25">
      <c r="F1019699" s="195"/>
    </row>
    <row r="1019700" spans="6:6" x14ac:dyDescent="0.25">
      <c r="F1019700" s="195"/>
    </row>
    <row r="1019701" spans="6:6" x14ac:dyDescent="0.25">
      <c r="F1019701" s="195"/>
    </row>
    <row r="1019702" spans="6:6" x14ac:dyDescent="0.25">
      <c r="F1019702" s="195"/>
    </row>
    <row r="1019703" spans="6:6" x14ac:dyDescent="0.25">
      <c r="F1019703" s="195"/>
    </row>
    <row r="1019704" spans="6:6" x14ac:dyDescent="0.25">
      <c r="F1019704" s="195"/>
    </row>
    <row r="1019705" spans="6:6" x14ac:dyDescent="0.25">
      <c r="F1019705" s="195"/>
    </row>
    <row r="1019706" spans="6:6" x14ac:dyDescent="0.25">
      <c r="F1019706" s="195"/>
    </row>
    <row r="1019707" spans="6:6" x14ac:dyDescent="0.25">
      <c r="F1019707" s="195"/>
    </row>
    <row r="1019708" spans="6:6" x14ac:dyDescent="0.25">
      <c r="F1019708" s="195"/>
    </row>
    <row r="1019709" spans="6:6" x14ac:dyDescent="0.25">
      <c r="F1019709" s="195"/>
    </row>
    <row r="1019710" spans="6:6" x14ac:dyDescent="0.25">
      <c r="F1019710" s="195"/>
    </row>
    <row r="1019711" spans="6:6" x14ac:dyDescent="0.25">
      <c r="F1019711" s="195"/>
    </row>
    <row r="1019712" spans="6:6" x14ac:dyDescent="0.25">
      <c r="F1019712" s="195"/>
    </row>
    <row r="1019713" spans="6:6" x14ac:dyDescent="0.25">
      <c r="F1019713" s="195"/>
    </row>
    <row r="1019714" spans="6:6" x14ac:dyDescent="0.25">
      <c r="F1019714" s="195"/>
    </row>
    <row r="1019715" spans="6:6" x14ac:dyDescent="0.25">
      <c r="F1019715" s="195"/>
    </row>
    <row r="1019716" spans="6:6" x14ac:dyDescent="0.25">
      <c r="F1019716" s="195"/>
    </row>
    <row r="1019717" spans="6:6" x14ac:dyDescent="0.25">
      <c r="F1019717" s="195"/>
    </row>
    <row r="1019718" spans="6:6" x14ac:dyDescent="0.25">
      <c r="F1019718" s="195"/>
    </row>
    <row r="1019719" spans="6:6" x14ac:dyDescent="0.25">
      <c r="F1019719" s="195"/>
    </row>
    <row r="1019720" spans="6:6" x14ac:dyDescent="0.25">
      <c r="F1019720" s="195"/>
    </row>
    <row r="1024838" spans="6:6" x14ac:dyDescent="0.25">
      <c r="F1024838" s="195"/>
    </row>
    <row r="1024839" spans="6:6" x14ac:dyDescent="0.25">
      <c r="F1024839" s="195"/>
    </row>
    <row r="1024840" spans="6:6" x14ac:dyDescent="0.25">
      <c r="F1024840" s="195"/>
    </row>
    <row r="1024841" spans="6:6" x14ac:dyDescent="0.25">
      <c r="F1024841" s="195"/>
    </row>
    <row r="1024842" spans="6:6" x14ac:dyDescent="0.25">
      <c r="F1024842" s="195"/>
    </row>
    <row r="1024843" spans="6:6" x14ac:dyDescent="0.25">
      <c r="F1024843" s="195"/>
    </row>
    <row r="1024844" spans="6:6" x14ac:dyDescent="0.25">
      <c r="F1024844" s="195"/>
    </row>
    <row r="1024845" spans="6:6" x14ac:dyDescent="0.25">
      <c r="F1024845" s="195"/>
    </row>
    <row r="1024846" spans="6:6" x14ac:dyDescent="0.25">
      <c r="F1024846" s="195"/>
    </row>
    <row r="1024847" spans="6:6" x14ac:dyDescent="0.25">
      <c r="F1024847" s="195"/>
    </row>
    <row r="1024848" spans="6:6" x14ac:dyDescent="0.25">
      <c r="F1024848" s="195"/>
    </row>
    <row r="1024849" spans="6:6" x14ac:dyDescent="0.25">
      <c r="F1024849" s="195"/>
    </row>
    <row r="1024850" spans="6:6" x14ac:dyDescent="0.25">
      <c r="F1024850" s="195"/>
    </row>
    <row r="1024851" spans="6:6" x14ac:dyDescent="0.25">
      <c r="F1024851" s="195"/>
    </row>
    <row r="1024852" spans="6:6" x14ac:dyDescent="0.25">
      <c r="F1024852" s="195"/>
    </row>
    <row r="1024853" spans="6:6" x14ac:dyDescent="0.25">
      <c r="F1024853" s="195"/>
    </row>
    <row r="1024854" spans="6:6" x14ac:dyDescent="0.25">
      <c r="F1024854" s="195"/>
    </row>
    <row r="1024855" spans="6:6" x14ac:dyDescent="0.25">
      <c r="F1024855" s="195"/>
    </row>
    <row r="1024856" spans="6:6" x14ac:dyDescent="0.25">
      <c r="F1024856" s="195"/>
    </row>
    <row r="1024857" spans="6:6" x14ac:dyDescent="0.25">
      <c r="F1024857" s="195"/>
    </row>
    <row r="1024858" spans="6:6" x14ac:dyDescent="0.25">
      <c r="F1024858" s="195"/>
    </row>
    <row r="1024859" spans="6:6" x14ac:dyDescent="0.25">
      <c r="F1024859" s="195"/>
    </row>
    <row r="1024860" spans="6:6" x14ac:dyDescent="0.25">
      <c r="F1024860" s="195"/>
    </row>
    <row r="1024861" spans="6:6" x14ac:dyDescent="0.25">
      <c r="F1024861" s="195"/>
    </row>
    <row r="1024862" spans="6:6" x14ac:dyDescent="0.25">
      <c r="F1024862" s="195"/>
    </row>
    <row r="1024863" spans="6:6" x14ac:dyDescent="0.25">
      <c r="F1024863" s="195"/>
    </row>
    <row r="1024864" spans="6:6" x14ac:dyDescent="0.25">
      <c r="F1024864" s="195"/>
    </row>
    <row r="1024865" spans="6:6" x14ac:dyDescent="0.25">
      <c r="F1024865" s="195"/>
    </row>
    <row r="1024866" spans="6:6" x14ac:dyDescent="0.25">
      <c r="F1024866" s="195"/>
    </row>
    <row r="1024867" spans="6:6" x14ac:dyDescent="0.25">
      <c r="F1024867" s="195"/>
    </row>
    <row r="1024868" spans="6:6" x14ac:dyDescent="0.25">
      <c r="F1024868" s="195"/>
    </row>
    <row r="1024869" spans="6:6" x14ac:dyDescent="0.25">
      <c r="F1024869" s="195"/>
    </row>
    <row r="1024870" spans="6:6" x14ac:dyDescent="0.25">
      <c r="F1024870" s="195"/>
    </row>
    <row r="1024871" spans="6:6" x14ac:dyDescent="0.25">
      <c r="F1024871" s="195"/>
    </row>
    <row r="1024872" spans="6:6" x14ac:dyDescent="0.25">
      <c r="F1024872" s="195"/>
    </row>
    <row r="1024873" spans="6:6" x14ac:dyDescent="0.25">
      <c r="F1024873" s="195"/>
    </row>
    <row r="1024874" spans="6:6" x14ac:dyDescent="0.25">
      <c r="F1024874" s="195"/>
    </row>
    <row r="1024875" spans="6:6" x14ac:dyDescent="0.25">
      <c r="F1024875" s="195"/>
    </row>
    <row r="1024876" spans="6:6" x14ac:dyDescent="0.25">
      <c r="F1024876" s="195"/>
    </row>
    <row r="1024877" spans="6:6" x14ac:dyDescent="0.25">
      <c r="F1024877" s="195"/>
    </row>
    <row r="1024878" spans="6:6" x14ac:dyDescent="0.25">
      <c r="F1024878" s="195"/>
    </row>
    <row r="1024879" spans="6:6" x14ac:dyDescent="0.25">
      <c r="F1024879" s="195"/>
    </row>
    <row r="1024880" spans="6:6" x14ac:dyDescent="0.25">
      <c r="F1024880" s="195"/>
    </row>
    <row r="1024881" spans="6:6" x14ac:dyDescent="0.25">
      <c r="F1024881" s="195"/>
    </row>
    <row r="1024882" spans="6:6" x14ac:dyDescent="0.25">
      <c r="F1024882" s="195"/>
    </row>
    <row r="1024883" spans="6:6" x14ac:dyDescent="0.25">
      <c r="F1024883" s="195"/>
    </row>
    <row r="1024884" spans="6:6" x14ac:dyDescent="0.25">
      <c r="F1024884" s="195"/>
    </row>
    <row r="1024885" spans="6:6" x14ac:dyDescent="0.25">
      <c r="F1024885" s="195"/>
    </row>
    <row r="1024886" spans="6:6" x14ac:dyDescent="0.25">
      <c r="F1024886" s="195"/>
    </row>
    <row r="1024887" spans="6:6" x14ac:dyDescent="0.25">
      <c r="F1024887" s="195"/>
    </row>
    <row r="1024888" spans="6:6" x14ac:dyDescent="0.25">
      <c r="F1024888" s="195"/>
    </row>
    <row r="1024889" spans="6:6" x14ac:dyDescent="0.25">
      <c r="F1024889" s="195"/>
    </row>
    <row r="1024890" spans="6:6" x14ac:dyDescent="0.25">
      <c r="F1024890" s="195"/>
    </row>
    <row r="1024891" spans="6:6" x14ac:dyDescent="0.25">
      <c r="F1024891" s="195"/>
    </row>
    <row r="1024892" spans="6:6" x14ac:dyDescent="0.25">
      <c r="F1024892" s="195"/>
    </row>
    <row r="1024893" spans="6:6" x14ac:dyDescent="0.25">
      <c r="F1024893" s="195"/>
    </row>
    <row r="1024894" spans="6:6" x14ac:dyDescent="0.25">
      <c r="F1024894" s="195"/>
    </row>
    <row r="1024895" spans="6:6" x14ac:dyDescent="0.25">
      <c r="F1024895" s="195"/>
    </row>
    <row r="1024896" spans="6:6" x14ac:dyDescent="0.25">
      <c r="F1024896" s="195"/>
    </row>
    <row r="1024897" spans="6:6" x14ac:dyDescent="0.25">
      <c r="F1024897" s="195"/>
    </row>
    <row r="1024898" spans="6:6" x14ac:dyDescent="0.25">
      <c r="F1024898" s="195"/>
    </row>
    <row r="1024899" spans="6:6" x14ac:dyDescent="0.25">
      <c r="F1024899" s="195"/>
    </row>
    <row r="1024900" spans="6:6" x14ac:dyDescent="0.25">
      <c r="F1024900" s="195"/>
    </row>
    <row r="1024901" spans="6:6" x14ac:dyDescent="0.25">
      <c r="F1024901" s="195"/>
    </row>
    <row r="1024902" spans="6:6" x14ac:dyDescent="0.25">
      <c r="F1024902" s="195"/>
    </row>
    <row r="1024903" spans="6:6" x14ac:dyDescent="0.25">
      <c r="F1024903" s="195"/>
    </row>
    <row r="1024904" spans="6:6" x14ac:dyDescent="0.25">
      <c r="F1024904" s="195"/>
    </row>
    <row r="1024905" spans="6:6" x14ac:dyDescent="0.25">
      <c r="F1024905" s="195"/>
    </row>
    <row r="1024906" spans="6:6" x14ac:dyDescent="0.25">
      <c r="F1024906" s="195"/>
    </row>
    <row r="1024907" spans="6:6" x14ac:dyDescent="0.25">
      <c r="F1024907" s="195"/>
    </row>
    <row r="1024908" spans="6:6" x14ac:dyDescent="0.25">
      <c r="F1024908" s="195"/>
    </row>
    <row r="1024909" spans="6:6" x14ac:dyDescent="0.25">
      <c r="F1024909" s="195"/>
    </row>
    <row r="1024910" spans="6:6" x14ac:dyDescent="0.25">
      <c r="F1024910" s="195"/>
    </row>
    <row r="1024911" spans="6:6" x14ac:dyDescent="0.25">
      <c r="F1024911" s="195"/>
    </row>
    <row r="1024912" spans="6:6" x14ac:dyDescent="0.25">
      <c r="F1024912" s="195"/>
    </row>
    <row r="1024913" spans="6:6" x14ac:dyDescent="0.25">
      <c r="F1024913" s="195"/>
    </row>
    <row r="1024914" spans="6:6" x14ac:dyDescent="0.25">
      <c r="F1024914" s="195"/>
    </row>
    <row r="1024915" spans="6:6" x14ac:dyDescent="0.25">
      <c r="F1024915" s="195"/>
    </row>
    <row r="1024916" spans="6:6" x14ac:dyDescent="0.25">
      <c r="F1024916" s="195"/>
    </row>
    <row r="1024917" spans="6:6" x14ac:dyDescent="0.25">
      <c r="F1024917" s="195"/>
    </row>
    <row r="1024918" spans="6:6" x14ac:dyDescent="0.25">
      <c r="F1024918" s="195"/>
    </row>
    <row r="1024919" spans="6:6" x14ac:dyDescent="0.25">
      <c r="F1024919" s="195"/>
    </row>
    <row r="1024920" spans="6:6" x14ac:dyDescent="0.25">
      <c r="F1024920" s="195"/>
    </row>
    <row r="1024921" spans="6:6" x14ac:dyDescent="0.25">
      <c r="F1024921" s="195"/>
    </row>
    <row r="1024922" spans="6:6" x14ac:dyDescent="0.25">
      <c r="F1024922" s="195"/>
    </row>
    <row r="1024923" spans="6:6" x14ac:dyDescent="0.25">
      <c r="F1024923" s="195"/>
    </row>
    <row r="1024924" spans="6:6" x14ac:dyDescent="0.25">
      <c r="F1024924" s="195"/>
    </row>
    <row r="1024925" spans="6:6" x14ac:dyDescent="0.25">
      <c r="F1024925" s="195"/>
    </row>
    <row r="1024926" spans="6:6" x14ac:dyDescent="0.25">
      <c r="F1024926" s="195"/>
    </row>
    <row r="1024927" spans="6:6" x14ac:dyDescent="0.25">
      <c r="F1024927" s="195"/>
    </row>
    <row r="1024928" spans="6:6" x14ac:dyDescent="0.25">
      <c r="F1024928" s="195"/>
    </row>
    <row r="1024929" spans="6:6" x14ac:dyDescent="0.25">
      <c r="F1024929" s="195"/>
    </row>
    <row r="1024930" spans="6:6" x14ac:dyDescent="0.25">
      <c r="F1024930" s="195"/>
    </row>
    <row r="1024931" spans="6:6" x14ac:dyDescent="0.25">
      <c r="F1024931" s="195"/>
    </row>
    <row r="1024932" spans="6:6" x14ac:dyDescent="0.25">
      <c r="F1024932" s="195"/>
    </row>
    <row r="1024933" spans="6:6" x14ac:dyDescent="0.25">
      <c r="F1024933" s="195"/>
    </row>
    <row r="1024934" spans="6:6" x14ac:dyDescent="0.25">
      <c r="F1024934" s="195"/>
    </row>
    <row r="1024935" spans="6:6" x14ac:dyDescent="0.25">
      <c r="F1024935" s="195"/>
    </row>
    <row r="1024936" spans="6:6" x14ac:dyDescent="0.25">
      <c r="F1024936" s="195"/>
    </row>
    <row r="1024937" spans="6:6" x14ac:dyDescent="0.25">
      <c r="F1024937" s="195"/>
    </row>
    <row r="1024938" spans="6:6" x14ac:dyDescent="0.25">
      <c r="F1024938" s="195"/>
    </row>
    <row r="1024939" spans="6:6" x14ac:dyDescent="0.25">
      <c r="F1024939" s="195"/>
    </row>
    <row r="1024940" spans="6:6" x14ac:dyDescent="0.25">
      <c r="F1024940" s="195"/>
    </row>
    <row r="1024941" spans="6:6" x14ac:dyDescent="0.25">
      <c r="F1024941" s="195"/>
    </row>
    <row r="1024942" spans="6:6" x14ac:dyDescent="0.25">
      <c r="F1024942" s="195"/>
    </row>
    <row r="1024943" spans="6:6" x14ac:dyDescent="0.25">
      <c r="F1024943" s="195"/>
    </row>
    <row r="1024944" spans="6:6" x14ac:dyDescent="0.25">
      <c r="F1024944" s="195"/>
    </row>
    <row r="1024945" spans="6:6" x14ac:dyDescent="0.25">
      <c r="F1024945" s="195"/>
    </row>
    <row r="1024946" spans="6:6" x14ac:dyDescent="0.25">
      <c r="F1024946" s="195"/>
    </row>
    <row r="1024947" spans="6:6" x14ac:dyDescent="0.25">
      <c r="F1024947" s="195"/>
    </row>
    <row r="1024948" spans="6:6" x14ac:dyDescent="0.25">
      <c r="F1024948" s="195"/>
    </row>
    <row r="1024949" spans="6:6" x14ac:dyDescent="0.25">
      <c r="F1024949" s="195"/>
    </row>
    <row r="1024950" spans="6:6" x14ac:dyDescent="0.25">
      <c r="F1024950" s="195"/>
    </row>
    <row r="1024951" spans="6:6" x14ac:dyDescent="0.25">
      <c r="F1024951" s="195"/>
    </row>
    <row r="1024952" spans="6:6" x14ac:dyDescent="0.25">
      <c r="F1024952" s="195"/>
    </row>
    <row r="1024953" spans="6:6" x14ac:dyDescent="0.25">
      <c r="F1024953" s="195"/>
    </row>
    <row r="1024954" spans="6:6" x14ac:dyDescent="0.25">
      <c r="F1024954" s="195"/>
    </row>
    <row r="1024955" spans="6:6" x14ac:dyDescent="0.25">
      <c r="F1024955" s="195"/>
    </row>
    <row r="1024956" spans="6:6" x14ac:dyDescent="0.25">
      <c r="F1024956" s="195"/>
    </row>
    <row r="1024957" spans="6:6" x14ac:dyDescent="0.25">
      <c r="F1024957" s="195"/>
    </row>
    <row r="1024958" spans="6:6" x14ac:dyDescent="0.25">
      <c r="F1024958" s="195"/>
    </row>
    <row r="1024959" spans="6:6" x14ac:dyDescent="0.25">
      <c r="F1024959" s="195"/>
    </row>
    <row r="1024960" spans="6:6" x14ac:dyDescent="0.25">
      <c r="F1024960" s="195"/>
    </row>
    <row r="1024961" spans="6:6" x14ac:dyDescent="0.25">
      <c r="F1024961" s="195"/>
    </row>
    <row r="1024962" spans="6:6" x14ac:dyDescent="0.25">
      <c r="F1024962" s="195"/>
    </row>
    <row r="1024963" spans="6:6" x14ac:dyDescent="0.25">
      <c r="F1024963" s="195"/>
    </row>
    <row r="1024964" spans="6:6" x14ac:dyDescent="0.25">
      <c r="F1024964" s="195"/>
    </row>
    <row r="1024965" spans="6:6" x14ac:dyDescent="0.25">
      <c r="F1024965" s="195"/>
    </row>
    <row r="1024966" spans="6:6" x14ac:dyDescent="0.25">
      <c r="F1024966" s="195"/>
    </row>
    <row r="1024967" spans="6:6" x14ac:dyDescent="0.25">
      <c r="F1024967" s="195"/>
    </row>
    <row r="1024968" spans="6:6" x14ac:dyDescent="0.25">
      <c r="F1024968" s="195"/>
    </row>
    <row r="1024969" spans="6:6" x14ac:dyDescent="0.25">
      <c r="F1024969" s="195"/>
    </row>
    <row r="1024970" spans="6:6" x14ac:dyDescent="0.25">
      <c r="F1024970" s="195"/>
    </row>
    <row r="1024971" spans="6:6" x14ac:dyDescent="0.25">
      <c r="F1024971" s="195"/>
    </row>
    <row r="1024972" spans="6:6" x14ac:dyDescent="0.25">
      <c r="F1024972" s="195"/>
    </row>
    <row r="1024973" spans="6:6" x14ac:dyDescent="0.25">
      <c r="F1024973" s="195"/>
    </row>
    <row r="1024974" spans="6:6" x14ac:dyDescent="0.25">
      <c r="F1024974" s="195"/>
    </row>
    <row r="1024975" spans="6:6" x14ac:dyDescent="0.25">
      <c r="F1024975" s="195"/>
    </row>
    <row r="1024976" spans="6:6" x14ac:dyDescent="0.25">
      <c r="F1024976" s="195"/>
    </row>
    <row r="1024977" spans="6:6" x14ac:dyDescent="0.25">
      <c r="F1024977" s="195"/>
    </row>
    <row r="1024978" spans="6:6" x14ac:dyDescent="0.25">
      <c r="F1024978" s="195"/>
    </row>
    <row r="1024979" spans="6:6" x14ac:dyDescent="0.25">
      <c r="F1024979" s="195"/>
    </row>
    <row r="1024980" spans="6:6" x14ac:dyDescent="0.25">
      <c r="F1024980" s="195"/>
    </row>
    <row r="1024981" spans="6:6" x14ac:dyDescent="0.25">
      <c r="F1024981" s="195"/>
    </row>
    <row r="1024982" spans="6:6" x14ac:dyDescent="0.25">
      <c r="F1024982" s="195"/>
    </row>
    <row r="1024983" spans="6:6" x14ac:dyDescent="0.25">
      <c r="F1024983" s="195"/>
    </row>
    <row r="1024984" spans="6:6" x14ac:dyDescent="0.25">
      <c r="F1024984" s="195"/>
    </row>
    <row r="1024985" spans="6:6" x14ac:dyDescent="0.25">
      <c r="F1024985" s="195"/>
    </row>
    <row r="1024986" spans="6:6" x14ac:dyDescent="0.25">
      <c r="F1024986" s="195"/>
    </row>
    <row r="1024987" spans="6:6" x14ac:dyDescent="0.25">
      <c r="F1024987" s="195"/>
    </row>
    <row r="1024988" spans="6:6" x14ac:dyDescent="0.25">
      <c r="F1024988" s="195"/>
    </row>
    <row r="1024989" spans="6:6" x14ac:dyDescent="0.25">
      <c r="F1024989" s="195"/>
    </row>
    <row r="1024990" spans="6:6" x14ac:dyDescent="0.25">
      <c r="F1024990" s="195"/>
    </row>
    <row r="1024991" spans="6:6" x14ac:dyDescent="0.25">
      <c r="F1024991" s="195"/>
    </row>
    <row r="1024992" spans="6:6" x14ac:dyDescent="0.25">
      <c r="F1024992" s="195"/>
    </row>
    <row r="1024993" spans="6:6" x14ac:dyDescent="0.25">
      <c r="F1024993" s="195"/>
    </row>
    <row r="1024994" spans="6:6" x14ac:dyDescent="0.25">
      <c r="F1024994" s="195"/>
    </row>
    <row r="1024995" spans="6:6" x14ac:dyDescent="0.25">
      <c r="F1024995" s="195"/>
    </row>
    <row r="1024996" spans="6:6" x14ac:dyDescent="0.25">
      <c r="F1024996" s="195"/>
    </row>
    <row r="1024997" spans="6:6" x14ac:dyDescent="0.25">
      <c r="F1024997" s="195"/>
    </row>
    <row r="1024998" spans="6:6" x14ac:dyDescent="0.25">
      <c r="F1024998" s="195"/>
    </row>
    <row r="1024999" spans="6:6" x14ac:dyDescent="0.25">
      <c r="F1024999" s="195"/>
    </row>
    <row r="1025000" spans="6:6" x14ac:dyDescent="0.25">
      <c r="F1025000" s="195"/>
    </row>
    <row r="1025001" spans="6:6" x14ac:dyDescent="0.25">
      <c r="F1025001" s="195"/>
    </row>
    <row r="1025002" spans="6:6" x14ac:dyDescent="0.25">
      <c r="F1025002" s="195"/>
    </row>
    <row r="1025003" spans="6:6" x14ac:dyDescent="0.25">
      <c r="F1025003" s="195"/>
    </row>
    <row r="1025004" spans="6:6" x14ac:dyDescent="0.25">
      <c r="F1025004" s="195"/>
    </row>
    <row r="1025005" spans="6:6" x14ac:dyDescent="0.25">
      <c r="F1025005" s="195"/>
    </row>
    <row r="1025006" spans="6:6" x14ac:dyDescent="0.25">
      <c r="F1025006" s="195"/>
    </row>
    <row r="1025007" spans="6:6" x14ac:dyDescent="0.25">
      <c r="F1025007" s="195"/>
    </row>
    <row r="1025008" spans="6:6" x14ac:dyDescent="0.25">
      <c r="F1025008" s="195"/>
    </row>
    <row r="1025009" spans="6:6" x14ac:dyDescent="0.25">
      <c r="F1025009" s="195"/>
    </row>
    <row r="1025010" spans="6:6" x14ac:dyDescent="0.25">
      <c r="F1025010" s="195"/>
    </row>
    <row r="1025011" spans="6:6" x14ac:dyDescent="0.25">
      <c r="F1025011" s="195"/>
    </row>
    <row r="1025012" spans="6:6" x14ac:dyDescent="0.25">
      <c r="F1025012" s="195"/>
    </row>
    <row r="1025013" spans="6:6" x14ac:dyDescent="0.25">
      <c r="F1025013" s="195"/>
    </row>
    <row r="1025014" spans="6:6" x14ac:dyDescent="0.25">
      <c r="F1025014" s="195"/>
    </row>
    <row r="1025015" spans="6:6" x14ac:dyDescent="0.25">
      <c r="F1025015" s="195"/>
    </row>
    <row r="1025016" spans="6:6" x14ac:dyDescent="0.25">
      <c r="F1025016" s="195"/>
    </row>
    <row r="1025017" spans="6:6" x14ac:dyDescent="0.25">
      <c r="F1025017" s="195"/>
    </row>
    <row r="1025018" spans="6:6" x14ac:dyDescent="0.25">
      <c r="F1025018" s="195"/>
    </row>
    <row r="1025019" spans="6:6" x14ac:dyDescent="0.25">
      <c r="F1025019" s="195"/>
    </row>
    <row r="1025020" spans="6:6" x14ac:dyDescent="0.25">
      <c r="F1025020" s="195"/>
    </row>
    <row r="1025021" spans="6:6" x14ac:dyDescent="0.25">
      <c r="F1025021" s="195"/>
    </row>
    <row r="1025022" spans="6:6" x14ac:dyDescent="0.25">
      <c r="F1025022" s="195"/>
    </row>
    <row r="1025023" spans="6:6" x14ac:dyDescent="0.25">
      <c r="F1025023" s="195"/>
    </row>
    <row r="1025024" spans="6:6" x14ac:dyDescent="0.25">
      <c r="F1025024" s="195"/>
    </row>
    <row r="1025025" spans="6:6" x14ac:dyDescent="0.25">
      <c r="F1025025" s="195"/>
    </row>
    <row r="1025026" spans="6:6" x14ac:dyDescent="0.25">
      <c r="F1025026" s="195"/>
    </row>
    <row r="1025027" spans="6:6" x14ac:dyDescent="0.25">
      <c r="F1025027" s="195"/>
    </row>
    <row r="1025028" spans="6:6" x14ac:dyDescent="0.25">
      <c r="F1025028" s="195"/>
    </row>
    <row r="1025029" spans="6:6" x14ac:dyDescent="0.25">
      <c r="F1025029" s="195"/>
    </row>
    <row r="1025030" spans="6:6" x14ac:dyDescent="0.25">
      <c r="F1025030" s="195"/>
    </row>
    <row r="1025031" spans="6:6" x14ac:dyDescent="0.25">
      <c r="F1025031" s="195"/>
    </row>
    <row r="1025032" spans="6:6" x14ac:dyDescent="0.25">
      <c r="F1025032" s="195"/>
    </row>
    <row r="1025033" spans="6:6" x14ac:dyDescent="0.25">
      <c r="F1025033" s="195"/>
    </row>
    <row r="1025034" spans="6:6" x14ac:dyDescent="0.25">
      <c r="F1025034" s="195"/>
    </row>
    <row r="1025035" spans="6:6" x14ac:dyDescent="0.25">
      <c r="F1025035" s="195"/>
    </row>
    <row r="1025036" spans="6:6" x14ac:dyDescent="0.25">
      <c r="F1025036" s="195"/>
    </row>
    <row r="1025037" spans="6:6" x14ac:dyDescent="0.25">
      <c r="F1025037" s="195"/>
    </row>
    <row r="1025038" spans="6:6" x14ac:dyDescent="0.25">
      <c r="F1025038" s="195"/>
    </row>
    <row r="1025039" spans="6:6" x14ac:dyDescent="0.25">
      <c r="F1025039" s="195"/>
    </row>
    <row r="1025040" spans="6:6" x14ac:dyDescent="0.25">
      <c r="F1025040" s="195"/>
    </row>
    <row r="1025041" spans="6:6" x14ac:dyDescent="0.25">
      <c r="F1025041" s="195"/>
    </row>
    <row r="1025042" spans="6:6" x14ac:dyDescent="0.25">
      <c r="F1025042" s="195"/>
    </row>
    <row r="1025043" spans="6:6" x14ac:dyDescent="0.25">
      <c r="F1025043" s="195"/>
    </row>
    <row r="1025044" spans="6:6" x14ac:dyDescent="0.25">
      <c r="F1025044" s="195"/>
    </row>
    <row r="1025045" spans="6:6" x14ac:dyDescent="0.25">
      <c r="F1025045" s="195"/>
    </row>
    <row r="1025046" spans="6:6" x14ac:dyDescent="0.25">
      <c r="F1025046" s="195"/>
    </row>
    <row r="1025047" spans="6:6" x14ac:dyDescent="0.25">
      <c r="F1025047" s="195"/>
    </row>
    <row r="1025048" spans="6:6" x14ac:dyDescent="0.25">
      <c r="F1025048" s="195"/>
    </row>
    <row r="1025049" spans="6:6" x14ac:dyDescent="0.25">
      <c r="F1025049" s="195"/>
    </row>
    <row r="1025050" spans="6:6" x14ac:dyDescent="0.25">
      <c r="F1025050" s="195"/>
    </row>
    <row r="1025051" spans="6:6" x14ac:dyDescent="0.25">
      <c r="F1025051" s="195"/>
    </row>
    <row r="1025052" spans="6:6" x14ac:dyDescent="0.25">
      <c r="F1025052" s="195"/>
    </row>
    <row r="1025053" spans="6:6" x14ac:dyDescent="0.25">
      <c r="F1025053" s="195"/>
    </row>
    <row r="1025054" spans="6:6" x14ac:dyDescent="0.25">
      <c r="F1025054" s="195"/>
    </row>
    <row r="1025055" spans="6:6" x14ac:dyDescent="0.25">
      <c r="F1025055" s="195"/>
    </row>
    <row r="1025056" spans="6:6" x14ac:dyDescent="0.25">
      <c r="F1025056" s="195"/>
    </row>
    <row r="1025057" spans="6:6" x14ac:dyDescent="0.25">
      <c r="F1025057" s="195"/>
    </row>
    <row r="1025058" spans="6:6" x14ac:dyDescent="0.25">
      <c r="F1025058" s="195"/>
    </row>
    <row r="1025059" spans="6:6" x14ac:dyDescent="0.25">
      <c r="F1025059" s="195"/>
    </row>
    <row r="1025060" spans="6:6" x14ac:dyDescent="0.25">
      <c r="F1025060" s="195"/>
    </row>
    <row r="1025061" spans="6:6" x14ac:dyDescent="0.25">
      <c r="F1025061" s="195"/>
    </row>
    <row r="1025062" spans="6:6" x14ac:dyDescent="0.25">
      <c r="F1025062" s="195"/>
    </row>
    <row r="1025063" spans="6:6" x14ac:dyDescent="0.25">
      <c r="F1025063" s="195"/>
    </row>
    <row r="1025064" spans="6:6" x14ac:dyDescent="0.25">
      <c r="F1025064" s="195"/>
    </row>
    <row r="1025065" spans="6:6" x14ac:dyDescent="0.25">
      <c r="F1025065" s="195"/>
    </row>
    <row r="1025066" spans="6:6" x14ac:dyDescent="0.25">
      <c r="F1025066" s="195"/>
    </row>
    <row r="1025067" spans="6:6" x14ac:dyDescent="0.25">
      <c r="F1025067" s="195"/>
    </row>
    <row r="1025068" spans="6:6" x14ac:dyDescent="0.25">
      <c r="F1025068" s="195"/>
    </row>
    <row r="1025069" spans="6:6" x14ac:dyDescent="0.25">
      <c r="F1025069" s="195"/>
    </row>
    <row r="1025070" spans="6:6" x14ac:dyDescent="0.25">
      <c r="F1025070" s="195"/>
    </row>
    <row r="1025071" spans="6:6" x14ac:dyDescent="0.25">
      <c r="F1025071" s="195"/>
    </row>
    <row r="1025072" spans="6:6" x14ac:dyDescent="0.25">
      <c r="F1025072" s="195"/>
    </row>
    <row r="1025073" spans="6:6" x14ac:dyDescent="0.25">
      <c r="F1025073" s="195"/>
    </row>
    <row r="1025074" spans="6:6" x14ac:dyDescent="0.25">
      <c r="F1025074" s="195"/>
    </row>
    <row r="1025075" spans="6:6" x14ac:dyDescent="0.25">
      <c r="F1025075" s="195"/>
    </row>
    <row r="1025076" spans="6:6" x14ac:dyDescent="0.25">
      <c r="F1025076" s="195"/>
    </row>
    <row r="1025077" spans="6:6" x14ac:dyDescent="0.25">
      <c r="F1025077" s="195"/>
    </row>
    <row r="1025078" spans="6:6" x14ac:dyDescent="0.25">
      <c r="F1025078" s="195"/>
    </row>
    <row r="1025079" spans="6:6" x14ac:dyDescent="0.25">
      <c r="F1025079" s="195"/>
    </row>
    <row r="1025080" spans="6:6" x14ac:dyDescent="0.25">
      <c r="F1025080" s="195"/>
    </row>
    <row r="1025081" spans="6:6" x14ac:dyDescent="0.25">
      <c r="F1025081" s="195"/>
    </row>
    <row r="1025082" spans="6:6" x14ac:dyDescent="0.25">
      <c r="F1025082" s="195"/>
    </row>
    <row r="1025083" spans="6:6" x14ac:dyDescent="0.25">
      <c r="F1025083" s="195"/>
    </row>
    <row r="1025084" spans="6:6" x14ac:dyDescent="0.25">
      <c r="F1025084" s="195"/>
    </row>
    <row r="1025085" spans="6:6" x14ac:dyDescent="0.25">
      <c r="F1025085" s="195"/>
    </row>
    <row r="1025086" spans="6:6" x14ac:dyDescent="0.25">
      <c r="F1025086" s="195"/>
    </row>
    <row r="1025087" spans="6:6" x14ac:dyDescent="0.25">
      <c r="F1025087" s="195"/>
    </row>
    <row r="1025088" spans="6:6" x14ac:dyDescent="0.25">
      <c r="F1025088" s="195"/>
    </row>
    <row r="1025089" spans="6:6" x14ac:dyDescent="0.25">
      <c r="F1025089" s="195"/>
    </row>
    <row r="1025090" spans="6:6" x14ac:dyDescent="0.25">
      <c r="F1025090" s="195"/>
    </row>
    <row r="1025091" spans="6:6" x14ac:dyDescent="0.25">
      <c r="F1025091" s="195"/>
    </row>
    <row r="1025092" spans="6:6" x14ac:dyDescent="0.25">
      <c r="F1025092" s="195"/>
    </row>
    <row r="1025093" spans="6:6" x14ac:dyDescent="0.25">
      <c r="F1025093" s="195"/>
    </row>
    <row r="1025094" spans="6:6" x14ac:dyDescent="0.25">
      <c r="F1025094" s="195"/>
    </row>
    <row r="1025095" spans="6:6" x14ac:dyDescent="0.25">
      <c r="F1025095" s="195"/>
    </row>
    <row r="1025096" spans="6:6" x14ac:dyDescent="0.25">
      <c r="F1025096" s="195"/>
    </row>
    <row r="1025097" spans="6:6" x14ac:dyDescent="0.25">
      <c r="F1025097" s="195"/>
    </row>
    <row r="1025098" spans="6:6" x14ac:dyDescent="0.25">
      <c r="F1025098" s="195"/>
    </row>
    <row r="1025099" spans="6:6" x14ac:dyDescent="0.25">
      <c r="F1025099" s="195"/>
    </row>
    <row r="1025100" spans="6:6" x14ac:dyDescent="0.25">
      <c r="F1025100" s="195"/>
    </row>
    <row r="1025101" spans="6:6" x14ac:dyDescent="0.25">
      <c r="F1025101" s="195"/>
    </row>
    <row r="1025102" spans="6:6" x14ac:dyDescent="0.25">
      <c r="F1025102" s="195"/>
    </row>
    <row r="1025103" spans="6:6" x14ac:dyDescent="0.25">
      <c r="F1025103" s="195"/>
    </row>
    <row r="1025104" spans="6:6" x14ac:dyDescent="0.25">
      <c r="F1025104" s="195"/>
    </row>
    <row r="1025105" spans="6:6" x14ac:dyDescent="0.25">
      <c r="F1025105" s="195"/>
    </row>
    <row r="1025106" spans="6:6" x14ac:dyDescent="0.25">
      <c r="F1025106" s="195"/>
    </row>
    <row r="1025107" spans="6:6" x14ac:dyDescent="0.25">
      <c r="F1025107" s="195"/>
    </row>
    <row r="1025108" spans="6:6" x14ac:dyDescent="0.25">
      <c r="F1025108" s="195"/>
    </row>
    <row r="1025109" spans="6:6" x14ac:dyDescent="0.25">
      <c r="F1025109" s="195"/>
    </row>
    <row r="1025110" spans="6:6" x14ac:dyDescent="0.25">
      <c r="F1025110" s="195"/>
    </row>
    <row r="1025111" spans="6:6" x14ac:dyDescent="0.25">
      <c r="F1025111" s="195"/>
    </row>
    <row r="1025112" spans="6:6" x14ac:dyDescent="0.25">
      <c r="F1025112" s="195"/>
    </row>
    <row r="1025113" spans="6:6" x14ac:dyDescent="0.25">
      <c r="F1025113" s="195"/>
    </row>
    <row r="1025114" spans="6:6" x14ac:dyDescent="0.25">
      <c r="F1025114" s="195"/>
    </row>
    <row r="1025115" spans="6:6" x14ac:dyDescent="0.25">
      <c r="F1025115" s="195"/>
    </row>
    <row r="1025116" spans="6:6" x14ac:dyDescent="0.25">
      <c r="F1025116" s="195"/>
    </row>
    <row r="1025117" spans="6:6" x14ac:dyDescent="0.25">
      <c r="F1025117" s="195"/>
    </row>
    <row r="1025118" spans="6:6" x14ac:dyDescent="0.25">
      <c r="F1025118" s="195"/>
    </row>
    <row r="1025119" spans="6:6" x14ac:dyDescent="0.25">
      <c r="F1025119" s="195"/>
    </row>
    <row r="1025120" spans="6:6" x14ac:dyDescent="0.25">
      <c r="F1025120" s="195"/>
    </row>
    <row r="1025121" spans="6:6" x14ac:dyDescent="0.25">
      <c r="F1025121" s="195"/>
    </row>
    <row r="1025122" spans="6:6" x14ac:dyDescent="0.25">
      <c r="F1025122" s="195"/>
    </row>
    <row r="1025123" spans="6:6" x14ac:dyDescent="0.25">
      <c r="F1025123" s="195"/>
    </row>
    <row r="1025124" spans="6:6" x14ac:dyDescent="0.25">
      <c r="F1025124" s="195"/>
    </row>
    <row r="1025125" spans="6:6" x14ac:dyDescent="0.25">
      <c r="F1025125" s="195"/>
    </row>
    <row r="1025126" spans="6:6" x14ac:dyDescent="0.25">
      <c r="F1025126" s="195"/>
    </row>
    <row r="1025127" spans="6:6" x14ac:dyDescent="0.25">
      <c r="F1025127" s="195"/>
    </row>
    <row r="1025128" spans="6:6" x14ac:dyDescent="0.25">
      <c r="F1025128" s="195"/>
    </row>
    <row r="1025129" spans="6:6" x14ac:dyDescent="0.25">
      <c r="F1025129" s="195"/>
    </row>
    <row r="1025130" spans="6:6" x14ac:dyDescent="0.25">
      <c r="F1025130" s="195"/>
    </row>
    <row r="1025131" spans="6:6" x14ac:dyDescent="0.25">
      <c r="F1025131" s="195"/>
    </row>
    <row r="1025132" spans="6:6" x14ac:dyDescent="0.25">
      <c r="F1025132" s="195"/>
    </row>
    <row r="1025133" spans="6:6" x14ac:dyDescent="0.25">
      <c r="F1025133" s="195"/>
    </row>
    <row r="1025134" spans="6:6" x14ac:dyDescent="0.25">
      <c r="F1025134" s="195"/>
    </row>
    <row r="1025135" spans="6:6" x14ac:dyDescent="0.25">
      <c r="F1025135" s="195"/>
    </row>
    <row r="1025136" spans="6:6" x14ac:dyDescent="0.25">
      <c r="F1025136" s="195"/>
    </row>
    <row r="1025137" spans="6:6" x14ac:dyDescent="0.25">
      <c r="F1025137" s="195"/>
    </row>
    <row r="1025138" spans="6:6" x14ac:dyDescent="0.25">
      <c r="F1025138" s="195"/>
    </row>
    <row r="1025139" spans="6:6" x14ac:dyDescent="0.25">
      <c r="F1025139" s="195"/>
    </row>
    <row r="1025140" spans="6:6" x14ac:dyDescent="0.25">
      <c r="F1025140" s="195"/>
    </row>
    <row r="1025141" spans="6:6" x14ac:dyDescent="0.25">
      <c r="F1025141" s="195"/>
    </row>
    <row r="1025142" spans="6:6" x14ac:dyDescent="0.25">
      <c r="F1025142" s="195"/>
    </row>
    <row r="1025143" spans="6:6" x14ac:dyDescent="0.25">
      <c r="F1025143" s="195"/>
    </row>
    <row r="1025144" spans="6:6" x14ac:dyDescent="0.25">
      <c r="F1025144" s="195"/>
    </row>
    <row r="1025145" spans="6:6" x14ac:dyDescent="0.25">
      <c r="F1025145" s="195"/>
    </row>
    <row r="1025146" spans="6:6" x14ac:dyDescent="0.25">
      <c r="F1025146" s="195"/>
    </row>
    <row r="1025147" spans="6:6" x14ac:dyDescent="0.25">
      <c r="F1025147" s="195"/>
    </row>
    <row r="1025148" spans="6:6" x14ac:dyDescent="0.25">
      <c r="F1025148" s="195"/>
    </row>
    <row r="1025149" spans="6:6" x14ac:dyDescent="0.25">
      <c r="F1025149" s="195"/>
    </row>
    <row r="1025150" spans="6:6" x14ac:dyDescent="0.25">
      <c r="F1025150" s="195"/>
    </row>
    <row r="1025151" spans="6:6" x14ac:dyDescent="0.25">
      <c r="F1025151" s="195"/>
    </row>
    <row r="1025152" spans="6:6" x14ac:dyDescent="0.25">
      <c r="F1025152" s="195"/>
    </row>
    <row r="1025153" spans="6:6" x14ac:dyDescent="0.25">
      <c r="F1025153" s="195"/>
    </row>
    <row r="1025154" spans="6:6" x14ac:dyDescent="0.25">
      <c r="F1025154" s="195"/>
    </row>
    <row r="1025155" spans="6:6" x14ac:dyDescent="0.25">
      <c r="F1025155" s="195"/>
    </row>
    <row r="1025156" spans="6:6" x14ac:dyDescent="0.25">
      <c r="F1025156" s="195"/>
    </row>
    <row r="1025157" spans="6:6" x14ac:dyDescent="0.25">
      <c r="F1025157" s="195"/>
    </row>
    <row r="1025158" spans="6:6" x14ac:dyDescent="0.25">
      <c r="F1025158" s="195"/>
    </row>
    <row r="1025159" spans="6:6" x14ac:dyDescent="0.25">
      <c r="F1025159" s="195"/>
    </row>
    <row r="1025160" spans="6:6" x14ac:dyDescent="0.25">
      <c r="F1025160" s="195"/>
    </row>
    <row r="1025161" spans="6:6" x14ac:dyDescent="0.25">
      <c r="F1025161" s="195"/>
    </row>
    <row r="1025162" spans="6:6" x14ac:dyDescent="0.25">
      <c r="F1025162" s="195"/>
    </row>
    <row r="1025163" spans="6:6" x14ac:dyDescent="0.25">
      <c r="F1025163" s="195"/>
    </row>
    <row r="1025164" spans="6:6" x14ac:dyDescent="0.25">
      <c r="F1025164" s="195"/>
    </row>
    <row r="1025165" spans="6:6" x14ac:dyDescent="0.25">
      <c r="F1025165" s="195"/>
    </row>
    <row r="1025166" spans="6:6" x14ac:dyDescent="0.25">
      <c r="F1025166" s="195"/>
    </row>
    <row r="1025167" spans="6:6" x14ac:dyDescent="0.25">
      <c r="F1025167" s="195"/>
    </row>
    <row r="1025168" spans="6:6" x14ac:dyDescent="0.25">
      <c r="F1025168" s="195"/>
    </row>
    <row r="1025169" spans="6:6" x14ac:dyDescent="0.25">
      <c r="F1025169" s="195"/>
    </row>
    <row r="1025170" spans="6:6" x14ac:dyDescent="0.25">
      <c r="F1025170" s="195"/>
    </row>
    <row r="1025171" spans="6:6" x14ac:dyDescent="0.25">
      <c r="F1025171" s="195"/>
    </row>
    <row r="1025172" spans="6:6" x14ac:dyDescent="0.25">
      <c r="F1025172" s="195"/>
    </row>
    <row r="1025173" spans="6:6" x14ac:dyDescent="0.25">
      <c r="F1025173" s="195"/>
    </row>
    <row r="1025174" spans="6:6" x14ac:dyDescent="0.25">
      <c r="F1025174" s="195"/>
    </row>
    <row r="1025175" spans="6:6" x14ac:dyDescent="0.25">
      <c r="F1025175" s="195"/>
    </row>
    <row r="1025176" spans="6:6" x14ac:dyDescent="0.25">
      <c r="F1025176" s="195"/>
    </row>
    <row r="1025177" spans="6:6" x14ac:dyDescent="0.25">
      <c r="F1025177" s="195"/>
    </row>
    <row r="1025178" spans="6:6" x14ac:dyDescent="0.25">
      <c r="F1025178" s="195"/>
    </row>
    <row r="1025179" spans="6:6" x14ac:dyDescent="0.25">
      <c r="F1025179" s="195"/>
    </row>
    <row r="1025180" spans="6:6" x14ac:dyDescent="0.25">
      <c r="F1025180" s="195"/>
    </row>
    <row r="1025181" spans="6:6" x14ac:dyDescent="0.25">
      <c r="F1025181" s="195"/>
    </row>
    <row r="1025182" spans="6:6" x14ac:dyDescent="0.25">
      <c r="F1025182" s="195"/>
    </row>
    <row r="1025183" spans="6:6" x14ac:dyDescent="0.25">
      <c r="F1025183" s="195"/>
    </row>
    <row r="1025184" spans="6:6" x14ac:dyDescent="0.25">
      <c r="F1025184" s="195"/>
    </row>
    <row r="1025185" spans="6:6" x14ac:dyDescent="0.25">
      <c r="F1025185" s="195"/>
    </row>
    <row r="1025186" spans="6:6" x14ac:dyDescent="0.25">
      <c r="F1025186" s="195"/>
    </row>
    <row r="1025187" spans="6:6" x14ac:dyDescent="0.25">
      <c r="F1025187" s="195"/>
    </row>
    <row r="1025188" spans="6:6" x14ac:dyDescent="0.25">
      <c r="F1025188" s="195"/>
    </row>
    <row r="1025189" spans="6:6" x14ac:dyDescent="0.25">
      <c r="F1025189" s="195"/>
    </row>
    <row r="1025190" spans="6:6" x14ac:dyDescent="0.25">
      <c r="F1025190" s="195"/>
    </row>
    <row r="1025191" spans="6:6" x14ac:dyDescent="0.25">
      <c r="F1025191" s="195"/>
    </row>
    <row r="1025192" spans="6:6" x14ac:dyDescent="0.25">
      <c r="F1025192" s="195"/>
    </row>
    <row r="1025193" spans="6:6" x14ac:dyDescent="0.25">
      <c r="F1025193" s="195"/>
    </row>
    <row r="1025194" spans="6:6" x14ac:dyDescent="0.25">
      <c r="F1025194" s="195"/>
    </row>
    <row r="1025195" spans="6:6" x14ac:dyDescent="0.25">
      <c r="F1025195" s="195"/>
    </row>
    <row r="1025196" spans="6:6" x14ac:dyDescent="0.25">
      <c r="F1025196" s="195"/>
    </row>
    <row r="1025197" spans="6:6" x14ac:dyDescent="0.25">
      <c r="F1025197" s="195"/>
    </row>
    <row r="1025198" spans="6:6" x14ac:dyDescent="0.25">
      <c r="F1025198" s="195"/>
    </row>
    <row r="1025199" spans="6:6" x14ac:dyDescent="0.25">
      <c r="F1025199" s="195"/>
    </row>
    <row r="1025200" spans="6:6" x14ac:dyDescent="0.25">
      <c r="F1025200" s="195"/>
    </row>
    <row r="1025201" spans="6:6" x14ac:dyDescent="0.25">
      <c r="F1025201" s="195"/>
    </row>
    <row r="1025202" spans="6:6" x14ac:dyDescent="0.25">
      <c r="F1025202" s="195"/>
    </row>
    <row r="1025203" spans="6:6" x14ac:dyDescent="0.25">
      <c r="F1025203" s="195"/>
    </row>
    <row r="1025204" spans="6:6" x14ac:dyDescent="0.25">
      <c r="F1025204" s="195"/>
    </row>
    <row r="1025205" spans="6:6" x14ac:dyDescent="0.25">
      <c r="F1025205" s="195"/>
    </row>
    <row r="1025206" spans="6:6" x14ac:dyDescent="0.25">
      <c r="F1025206" s="195"/>
    </row>
    <row r="1025207" spans="6:6" x14ac:dyDescent="0.25">
      <c r="F1025207" s="195"/>
    </row>
    <row r="1025208" spans="6:6" x14ac:dyDescent="0.25">
      <c r="F1025208" s="195"/>
    </row>
    <row r="1025209" spans="6:6" x14ac:dyDescent="0.25">
      <c r="F1025209" s="195"/>
    </row>
    <row r="1025210" spans="6:6" x14ac:dyDescent="0.25">
      <c r="F1025210" s="195"/>
    </row>
    <row r="1025211" spans="6:6" x14ac:dyDescent="0.25">
      <c r="F1025211" s="195"/>
    </row>
    <row r="1025212" spans="6:6" x14ac:dyDescent="0.25">
      <c r="F1025212" s="195"/>
    </row>
    <row r="1025213" spans="6:6" x14ac:dyDescent="0.25">
      <c r="F1025213" s="195"/>
    </row>
    <row r="1025214" spans="6:6" x14ac:dyDescent="0.25">
      <c r="F1025214" s="195"/>
    </row>
    <row r="1025215" spans="6:6" x14ac:dyDescent="0.25">
      <c r="F1025215" s="195"/>
    </row>
    <row r="1025216" spans="6:6" x14ac:dyDescent="0.25">
      <c r="F1025216" s="195"/>
    </row>
    <row r="1025217" spans="6:6" x14ac:dyDescent="0.25">
      <c r="F1025217" s="195"/>
    </row>
    <row r="1025218" spans="6:6" x14ac:dyDescent="0.25">
      <c r="F1025218" s="195"/>
    </row>
    <row r="1025219" spans="6:6" x14ac:dyDescent="0.25">
      <c r="F1025219" s="195"/>
    </row>
    <row r="1025220" spans="6:6" x14ac:dyDescent="0.25">
      <c r="F1025220" s="195"/>
    </row>
    <row r="1025221" spans="6:6" x14ac:dyDescent="0.25">
      <c r="F1025221" s="195"/>
    </row>
    <row r="1025222" spans="6:6" x14ac:dyDescent="0.25">
      <c r="F1025222" s="195"/>
    </row>
    <row r="1025223" spans="6:6" x14ac:dyDescent="0.25">
      <c r="F1025223" s="195"/>
    </row>
    <row r="1025224" spans="6:6" x14ac:dyDescent="0.25">
      <c r="F1025224" s="195"/>
    </row>
    <row r="1025225" spans="6:6" x14ac:dyDescent="0.25">
      <c r="F1025225" s="195"/>
    </row>
    <row r="1025226" spans="6:6" x14ac:dyDescent="0.25">
      <c r="F1025226" s="195"/>
    </row>
    <row r="1025227" spans="6:6" x14ac:dyDescent="0.25">
      <c r="F1025227" s="195"/>
    </row>
    <row r="1025228" spans="6:6" x14ac:dyDescent="0.25">
      <c r="F1025228" s="195"/>
    </row>
    <row r="1025229" spans="6:6" x14ac:dyDescent="0.25">
      <c r="F1025229" s="195"/>
    </row>
    <row r="1025230" spans="6:6" x14ac:dyDescent="0.25">
      <c r="F1025230" s="195"/>
    </row>
    <row r="1025231" spans="6:6" x14ac:dyDescent="0.25">
      <c r="F1025231" s="195"/>
    </row>
    <row r="1025232" spans="6:6" x14ac:dyDescent="0.25">
      <c r="F1025232" s="195"/>
    </row>
    <row r="1030350" spans="6:6" x14ac:dyDescent="0.25">
      <c r="F1030350" s="195"/>
    </row>
    <row r="1030351" spans="6:6" x14ac:dyDescent="0.25">
      <c r="F1030351" s="195"/>
    </row>
    <row r="1030352" spans="6:6" x14ac:dyDescent="0.25">
      <c r="F1030352" s="195"/>
    </row>
    <row r="1030353" spans="6:6" x14ac:dyDescent="0.25">
      <c r="F1030353" s="195"/>
    </row>
    <row r="1030354" spans="6:6" x14ac:dyDescent="0.25">
      <c r="F1030354" s="195"/>
    </row>
    <row r="1030355" spans="6:6" x14ac:dyDescent="0.25">
      <c r="F1030355" s="195"/>
    </row>
    <row r="1030356" spans="6:6" x14ac:dyDescent="0.25">
      <c r="F1030356" s="195"/>
    </row>
    <row r="1030357" spans="6:6" x14ac:dyDescent="0.25">
      <c r="F1030357" s="195"/>
    </row>
    <row r="1030358" spans="6:6" x14ac:dyDescent="0.25">
      <c r="F1030358" s="195"/>
    </row>
    <row r="1030359" spans="6:6" x14ac:dyDescent="0.25">
      <c r="F1030359" s="195"/>
    </row>
    <row r="1030360" spans="6:6" x14ac:dyDescent="0.25">
      <c r="F1030360" s="195"/>
    </row>
    <row r="1030361" spans="6:6" x14ac:dyDescent="0.25">
      <c r="F1030361" s="195"/>
    </row>
    <row r="1030362" spans="6:6" x14ac:dyDescent="0.25">
      <c r="F1030362" s="195"/>
    </row>
    <row r="1030363" spans="6:6" x14ac:dyDescent="0.25">
      <c r="F1030363" s="195"/>
    </row>
    <row r="1030364" spans="6:6" x14ac:dyDescent="0.25">
      <c r="F1030364" s="195"/>
    </row>
    <row r="1030365" spans="6:6" x14ac:dyDescent="0.25">
      <c r="F1030365" s="195"/>
    </row>
    <row r="1030366" spans="6:6" x14ac:dyDescent="0.25">
      <c r="F1030366" s="195"/>
    </row>
    <row r="1030367" spans="6:6" x14ac:dyDescent="0.25">
      <c r="F1030367" s="195"/>
    </row>
    <row r="1030368" spans="6:6" x14ac:dyDescent="0.25">
      <c r="F1030368" s="195"/>
    </row>
    <row r="1030369" spans="6:6" x14ac:dyDescent="0.25">
      <c r="F1030369" s="195"/>
    </row>
    <row r="1030370" spans="6:6" x14ac:dyDescent="0.25">
      <c r="F1030370" s="195"/>
    </row>
    <row r="1030371" spans="6:6" x14ac:dyDescent="0.25">
      <c r="F1030371" s="195"/>
    </row>
    <row r="1030372" spans="6:6" x14ac:dyDescent="0.25">
      <c r="F1030372" s="195"/>
    </row>
    <row r="1030373" spans="6:6" x14ac:dyDescent="0.25">
      <c r="F1030373" s="195"/>
    </row>
    <row r="1030374" spans="6:6" x14ac:dyDescent="0.25">
      <c r="F1030374" s="195"/>
    </row>
    <row r="1030375" spans="6:6" x14ac:dyDescent="0.25">
      <c r="F1030375" s="195"/>
    </row>
    <row r="1030376" spans="6:6" x14ac:dyDescent="0.25">
      <c r="F1030376" s="195"/>
    </row>
    <row r="1030377" spans="6:6" x14ac:dyDescent="0.25">
      <c r="F1030377" s="195"/>
    </row>
    <row r="1030378" spans="6:6" x14ac:dyDescent="0.25">
      <c r="F1030378" s="195"/>
    </row>
    <row r="1030379" spans="6:6" x14ac:dyDescent="0.25">
      <c r="F1030379" s="195"/>
    </row>
    <row r="1030380" spans="6:6" x14ac:dyDescent="0.25">
      <c r="F1030380" s="195"/>
    </row>
    <row r="1030381" spans="6:6" x14ac:dyDescent="0.25">
      <c r="F1030381" s="195"/>
    </row>
    <row r="1030382" spans="6:6" x14ac:dyDescent="0.25">
      <c r="F1030382" s="195"/>
    </row>
    <row r="1030383" spans="6:6" x14ac:dyDescent="0.25">
      <c r="F1030383" s="195"/>
    </row>
    <row r="1030384" spans="6:6" x14ac:dyDescent="0.25">
      <c r="F1030384" s="195"/>
    </row>
    <row r="1030385" spans="6:6" x14ac:dyDescent="0.25">
      <c r="F1030385" s="195"/>
    </row>
    <row r="1030386" spans="6:6" x14ac:dyDescent="0.25">
      <c r="F1030386" s="195"/>
    </row>
    <row r="1030387" spans="6:6" x14ac:dyDescent="0.25">
      <c r="F1030387" s="195"/>
    </row>
    <row r="1030388" spans="6:6" x14ac:dyDescent="0.25">
      <c r="F1030388" s="195"/>
    </row>
    <row r="1030389" spans="6:6" x14ac:dyDescent="0.25">
      <c r="F1030389" s="195"/>
    </row>
    <row r="1030390" spans="6:6" x14ac:dyDescent="0.25">
      <c r="F1030390" s="195"/>
    </row>
    <row r="1030391" spans="6:6" x14ac:dyDescent="0.25">
      <c r="F1030391" s="195"/>
    </row>
    <row r="1030392" spans="6:6" x14ac:dyDescent="0.25">
      <c r="F1030392" s="195"/>
    </row>
    <row r="1030393" spans="6:6" x14ac:dyDescent="0.25">
      <c r="F1030393" s="195"/>
    </row>
    <row r="1030394" spans="6:6" x14ac:dyDescent="0.25">
      <c r="F1030394" s="195"/>
    </row>
    <row r="1030395" spans="6:6" x14ac:dyDescent="0.25">
      <c r="F1030395" s="195"/>
    </row>
    <row r="1030396" spans="6:6" x14ac:dyDescent="0.25">
      <c r="F1030396" s="195"/>
    </row>
    <row r="1030397" spans="6:6" x14ac:dyDescent="0.25">
      <c r="F1030397" s="195"/>
    </row>
    <row r="1030398" spans="6:6" x14ac:dyDescent="0.25">
      <c r="F1030398" s="195"/>
    </row>
    <row r="1030399" spans="6:6" x14ac:dyDescent="0.25">
      <c r="F1030399" s="195"/>
    </row>
    <row r="1030400" spans="6:6" x14ac:dyDescent="0.25">
      <c r="F1030400" s="195"/>
    </row>
    <row r="1030401" spans="6:6" x14ac:dyDescent="0.25">
      <c r="F1030401" s="195"/>
    </row>
    <row r="1030402" spans="6:6" x14ac:dyDescent="0.25">
      <c r="F1030402" s="195"/>
    </row>
    <row r="1030403" spans="6:6" x14ac:dyDescent="0.25">
      <c r="F1030403" s="195"/>
    </row>
    <row r="1030404" spans="6:6" x14ac:dyDescent="0.25">
      <c r="F1030404" s="195"/>
    </row>
    <row r="1030405" spans="6:6" x14ac:dyDescent="0.25">
      <c r="F1030405" s="195"/>
    </row>
    <row r="1030406" spans="6:6" x14ac:dyDescent="0.25">
      <c r="F1030406" s="195"/>
    </row>
    <row r="1030407" spans="6:6" x14ac:dyDescent="0.25">
      <c r="F1030407" s="195"/>
    </row>
    <row r="1030408" spans="6:6" x14ac:dyDescent="0.25">
      <c r="F1030408" s="195"/>
    </row>
    <row r="1030409" spans="6:6" x14ac:dyDescent="0.25">
      <c r="F1030409" s="195"/>
    </row>
    <row r="1030410" spans="6:6" x14ac:dyDescent="0.25">
      <c r="F1030410" s="195"/>
    </row>
    <row r="1030411" spans="6:6" x14ac:dyDescent="0.25">
      <c r="F1030411" s="195"/>
    </row>
    <row r="1030412" spans="6:6" x14ac:dyDescent="0.25">
      <c r="F1030412" s="195"/>
    </row>
    <row r="1030413" spans="6:6" x14ac:dyDescent="0.25">
      <c r="F1030413" s="195"/>
    </row>
    <row r="1030414" spans="6:6" x14ac:dyDescent="0.25">
      <c r="F1030414" s="195"/>
    </row>
    <row r="1030415" spans="6:6" x14ac:dyDescent="0.25">
      <c r="F1030415" s="195"/>
    </row>
    <row r="1030416" spans="6:6" x14ac:dyDescent="0.25">
      <c r="F1030416" s="195"/>
    </row>
    <row r="1030417" spans="6:6" x14ac:dyDescent="0.25">
      <c r="F1030417" s="195"/>
    </row>
    <row r="1030418" spans="6:6" x14ac:dyDescent="0.25">
      <c r="F1030418" s="195"/>
    </row>
    <row r="1030419" spans="6:6" x14ac:dyDescent="0.25">
      <c r="F1030419" s="195"/>
    </row>
    <row r="1030420" spans="6:6" x14ac:dyDescent="0.25">
      <c r="F1030420" s="195"/>
    </row>
    <row r="1030421" spans="6:6" x14ac:dyDescent="0.25">
      <c r="F1030421" s="195"/>
    </row>
    <row r="1030422" spans="6:6" x14ac:dyDescent="0.25">
      <c r="F1030422" s="195"/>
    </row>
    <row r="1030423" spans="6:6" x14ac:dyDescent="0.25">
      <c r="F1030423" s="195"/>
    </row>
    <row r="1030424" spans="6:6" x14ac:dyDescent="0.25">
      <c r="F1030424" s="195"/>
    </row>
    <row r="1030425" spans="6:6" x14ac:dyDescent="0.25">
      <c r="F1030425" s="195"/>
    </row>
    <row r="1030426" spans="6:6" x14ac:dyDescent="0.25">
      <c r="F1030426" s="195"/>
    </row>
    <row r="1030427" spans="6:6" x14ac:dyDescent="0.25">
      <c r="F1030427" s="195"/>
    </row>
    <row r="1030428" spans="6:6" x14ac:dyDescent="0.25">
      <c r="F1030428" s="195"/>
    </row>
    <row r="1030429" spans="6:6" x14ac:dyDescent="0.25">
      <c r="F1030429" s="195"/>
    </row>
    <row r="1030430" spans="6:6" x14ac:dyDescent="0.25">
      <c r="F1030430" s="195"/>
    </row>
    <row r="1030431" spans="6:6" x14ac:dyDescent="0.25">
      <c r="F1030431" s="195"/>
    </row>
    <row r="1030432" spans="6:6" x14ac:dyDescent="0.25">
      <c r="F1030432" s="195"/>
    </row>
    <row r="1030433" spans="6:6" x14ac:dyDescent="0.25">
      <c r="F1030433" s="195"/>
    </row>
    <row r="1030434" spans="6:6" x14ac:dyDescent="0.25">
      <c r="F1030434" s="195"/>
    </row>
    <row r="1030435" spans="6:6" x14ac:dyDescent="0.25">
      <c r="F1030435" s="195"/>
    </row>
    <row r="1030436" spans="6:6" x14ac:dyDescent="0.25">
      <c r="F1030436" s="195"/>
    </row>
    <row r="1030437" spans="6:6" x14ac:dyDescent="0.25">
      <c r="F1030437" s="195"/>
    </row>
    <row r="1030438" spans="6:6" x14ac:dyDescent="0.25">
      <c r="F1030438" s="195"/>
    </row>
    <row r="1030439" spans="6:6" x14ac:dyDescent="0.25">
      <c r="F1030439" s="195"/>
    </row>
    <row r="1030440" spans="6:6" x14ac:dyDescent="0.25">
      <c r="F1030440" s="195"/>
    </row>
    <row r="1030441" spans="6:6" x14ac:dyDescent="0.25">
      <c r="F1030441" s="195"/>
    </row>
    <row r="1030442" spans="6:6" x14ac:dyDescent="0.25">
      <c r="F1030442" s="195"/>
    </row>
    <row r="1030443" spans="6:6" x14ac:dyDescent="0.25">
      <c r="F1030443" s="195"/>
    </row>
    <row r="1030444" spans="6:6" x14ac:dyDescent="0.25">
      <c r="F1030444" s="195"/>
    </row>
    <row r="1030445" spans="6:6" x14ac:dyDescent="0.25">
      <c r="F1030445" s="195"/>
    </row>
    <row r="1030446" spans="6:6" x14ac:dyDescent="0.25">
      <c r="F1030446" s="195"/>
    </row>
    <row r="1030447" spans="6:6" x14ac:dyDescent="0.25">
      <c r="F1030447" s="195"/>
    </row>
    <row r="1030448" spans="6:6" x14ac:dyDescent="0.25">
      <c r="F1030448" s="195"/>
    </row>
    <row r="1030449" spans="6:6" x14ac:dyDescent="0.25">
      <c r="F1030449" s="195"/>
    </row>
    <row r="1030450" spans="6:6" x14ac:dyDescent="0.25">
      <c r="F1030450" s="195"/>
    </row>
    <row r="1030451" spans="6:6" x14ac:dyDescent="0.25">
      <c r="F1030451" s="195"/>
    </row>
    <row r="1030452" spans="6:6" x14ac:dyDescent="0.25">
      <c r="F1030452" s="195"/>
    </row>
    <row r="1030453" spans="6:6" x14ac:dyDescent="0.25">
      <c r="F1030453" s="195"/>
    </row>
    <row r="1030454" spans="6:6" x14ac:dyDescent="0.25">
      <c r="F1030454" s="195"/>
    </row>
    <row r="1030455" spans="6:6" x14ac:dyDescent="0.25">
      <c r="F1030455" s="195"/>
    </row>
    <row r="1030456" spans="6:6" x14ac:dyDescent="0.25">
      <c r="F1030456" s="195"/>
    </row>
    <row r="1030457" spans="6:6" x14ac:dyDescent="0.25">
      <c r="F1030457" s="195"/>
    </row>
    <row r="1030458" spans="6:6" x14ac:dyDescent="0.25">
      <c r="F1030458" s="195"/>
    </row>
    <row r="1030459" spans="6:6" x14ac:dyDescent="0.25">
      <c r="F1030459" s="195"/>
    </row>
    <row r="1030460" spans="6:6" x14ac:dyDescent="0.25">
      <c r="F1030460" s="195"/>
    </row>
    <row r="1030461" spans="6:6" x14ac:dyDescent="0.25">
      <c r="F1030461" s="195"/>
    </row>
    <row r="1030462" spans="6:6" x14ac:dyDescent="0.25">
      <c r="F1030462" s="195"/>
    </row>
    <row r="1030463" spans="6:6" x14ac:dyDescent="0.25">
      <c r="F1030463" s="195"/>
    </row>
    <row r="1030464" spans="6:6" x14ac:dyDescent="0.25">
      <c r="F1030464" s="195"/>
    </row>
    <row r="1030465" spans="6:6" x14ac:dyDescent="0.25">
      <c r="F1030465" s="195"/>
    </row>
    <row r="1030466" spans="6:6" x14ac:dyDescent="0.25">
      <c r="F1030466" s="195"/>
    </row>
    <row r="1030467" spans="6:6" x14ac:dyDescent="0.25">
      <c r="F1030467" s="195"/>
    </row>
    <row r="1030468" spans="6:6" x14ac:dyDescent="0.25">
      <c r="F1030468" s="195"/>
    </row>
    <row r="1030469" spans="6:6" x14ac:dyDescent="0.25">
      <c r="F1030469" s="195"/>
    </row>
    <row r="1030470" spans="6:6" x14ac:dyDescent="0.25">
      <c r="F1030470" s="195"/>
    </row>
    <row r="1030471" spans="6:6" x14ac:dyDescent="0.25">
      <c r="F1030471" s="195"/>
    </row>
    <row r="1030472" spans="6:6" x14ac:dyDescent="0.25">
      <c r="F1030472" s="195"/>
    </row>
    <row r="1030473" spans="6:6" x14ac:dyDescent="0.25">
      <c r="F1030473" s="195"/>
    </row>
    <row r="1030474" spans="6:6" x14ac:dyDescent="0.25">
      <c r="F1030474" s="195"/>
    </row>
    <row r="1030475" spans="6:6" x14ac:dyDescent="0.25">
      <c r="F1030475" s="195"/>
    </row>
    <row r="1030476" spans="6:6" x14ac:dyDescent="0.25">
      <c r="F1030476" s="195"/>
    </row>
    <row r="1030477" spans="6:6" x14ac:dyDescent="0.25">
      <c r="F1030477" s="195"/>
    </row>
    <row r="1030478" spans="6:6" x14ac:dyDescent="0.25">
      <c r="F1030478" s="195"/>
    </row>
    <row r="1030479" spans="6:6" x14ac:dyDescent="0.25">
      <c r="F1030479" s="195"/>
    </row>
    <row r="1030480" spans="6:6" x14ac:dyDescent="0.25">
      <c r="F1030480" s="195"/>
    </row>
    <row r="1030481" spans="6:6" x14ac:dyDescent="0.25">
      <c r="F1030481" s="195"/>
    </row>
    <row r="1030482" spans="6:6" x14ac:dyDescent="0.25">
      <c r="F1030482" s="195"/>
    </row>
    <row r="1030483" spans="6:6" x14ac:dyDescent="0.25">
      <c r="F1030483" s="195"/>
    </row>
    <row r="1030484" spans="6:6" x14ac:dyDescent="0.25">
      <c r="F1030484" s="195"/>
    </row>
    <row r="1030485" spans="6:6" x14ac:dyDescent="0.25">
      <c r="F1030485" s="195"/>
    </row>
    <row r="1030486" spans="6:6" x14ac:dyDescent="0.25">
      <c r="F1030486" s="195"/>
    </row>
    <row r="1030487" spans="6:6" x14ac:dyDescent="0.25">
      <c r="F1030487" s="195"/>
    </row>
    <row r="1030488" spans="6:6" x14ac:dyDescent="0.25">
      <c r="F1030488" s="195"/>
    </row>
    <row r="1030489" spans="6:6" x14ac:dyDescent="0.25">
      <c r="F1030489" s="195"/>
    </row>
    <row r="1030490" spans="6:6" x14ac:dyDescent="0.25">
      <c r="F1030490" s="195"/>
    </row>
    <row r="1030491" spans="6:6" x14ac:dyDescent="0.25">
      <c r="F1030491" s="195"/>
    </row>
    <row r="1030492" spans="6:6" x14ac:dyDescent="0.25">
      <c r="F1030492" s="195"/>
    </row>
    <row r="1030493" spans="6:6" x14ac:dyDescent="0.25">
      <c r="F1030493" s="195"/>
    </row>
    <row r="1030494" spans="6:6" x14ac:dyDescent="0.25">
      <c r="F1030494" s="195"/>
    </row>
    <row r="1030495" spans="6:6" x14ac:dyDescent="0.25">
      <c r="F1030495" s="195"/>
    </row>
    <row r="1030496" spans="6:6" x14ac:dyDescent="0.25">
      <c r="F1030496" s="195"/>
    </row>
    <row r="1030497" spans="6:6" x14ac:dyDescent="0.25">
      <c r="F1030497" s="195"/>
    </row>
    <row r="1030498" spans="6:6" x14ac:dyDescent="0.25">
      <c r="F1030498" s="195"/>
    </row>
    <row r="1030499" spans="6:6" x14ac:dyDescent="0.25">
      <c r="F1030499" s="195"/>
    </row>
    <row r="1030500" spans="6:6" x14ac:dyDescent="0.25">
      <c r="F1030500" s="195"/>
    </row>
    <row r="1030501" spans="6:6" x14ac:dyDescent="0.25">
      <c r="F1030501" s="195"/>
    </row>
    <row r="1030502" spans="6:6" x14ac:dyDescent="0.25">
      <c r="F1030502" s="195"/>
    </row>
    <row r="1030503" spans="6:6" x14ac:dyDescent="0.25">
      <c r="F1030503" s="195"/>
    </row>
    <row r="1030504" spans="6:6" x14ac:dyDescent="0.25">
      <c r="F1030504" s="195"/>
    </row>
    <row r="1030505" spans="6:6" x14ac:dyDescent="0.25">
      <c r="F1030505" s="195"/>
    </row>
    <row r="1030506" spans="6:6" x14ac:dyDescent="0.25">
      <c r="F1030506" s="195"/>
    </row>
    <row r="1030507" spans="6:6" x14ac:dyDescent="0.25">
      <c r="F1030507" s="195"/>
    </row>
    <row r="1030508" spans="6:6" x14ac:dyDescent="0.25">
      <c r="F1030508" s="195"/>
    </row>
    <row r="1030509" spans="6:6" x14ac:dyDescent="0.25">
      <c r="F1030509" s="195"/>
    </row>
    <row r="1030510" spans="6:6" x14ac:dyDescent="0.25">
      <c r="F1030510" s="195"/>
    </row>
    <row r="1030511" spans="6:6" x14ac:dyDescent="0.25">
      <c r="F1030511" s="195"/>
    </row>
    <row r="1030512" spans="6:6" x14ac:dyDescent="0.25">
      <c r="F1030512" s="195"/>
    </row>
    <row r="1030513" spans="6:6" x14ac:dyDescent="0.25">
      <c r="F1030513" s="195"/>
    </row>
    <row r="1030514" spans="6:6" x14ac:dyDescent="0.25">
      <c r="F1030514" s="195"/>
    </row>
    <row r="1030515" spans="6:6" x14ac:dyDescent="0.25">
      <c r="F1030515" s="195"/>
    </row>
    <row r="1030516" spans="6:6" x14ac:dyDescent="0.25">
      <c r="F1030516" s="195"/>
    </row>
    <row r="1030517" spans="6:6" x14ac:dyDescent="0.25">
      <c r="F1030517" s="195"/>
    </row>
    <row r="1030518" spans="6:6" x14ac:dyDescent="0.25">
      <c r="F1030518" s="195"/>
    </row>
    <row r="1030519" spans="6:6" x14ac:dyDescent="0.25">
      <c r="F1030519" s="195"/>
    </row>
    <row r="1030520" spans="6:6" x14ac:dyDescent="0.25">
      <c r="F1030520" s="195"/>
    </row>
    <row r="1030521" spans="6:6" x14ac:dyDescent="0.25">
      <c r="F1030521" s="195"/>
    </row>
    <row r="1030522" spans="6:6" x14ac:dyDescent="0.25">
      <c r="F1030522" s="195"/>
    </row>
    <row r="1030523" spans="6:6" x14ac:dyDescent="0.25">
      <c r="F1030523" s="195"/>
    </row>
    <row r="1030524" spans="6:6" x14ac:dyDescent="0.25">
      <c r="F1030524" s="195"/>
    </row>
    <row r="1030525" spans="6:6" x14ac:dyDescent="0.25">
      <c r="F1030525" s="195"/>
    </row>
    <row r="1030526" spans="6:6" x14ac:dyDescent="0.25">
      <c r="F1030526" s="195"/>
    </row>
    <row r="1030527" spans="6:6" x14ac:dyDescent="0.25">
      <c r="F1030527" s="195"/>
    </row>
    <row r="1030528" spans="6:6" x14ac:dyDescent="0.25">
      <c r="F1030528" s="195"/>
    </row>
    <row r="1030529" spans="6:6" x14ac:dyDescent="0.25">
      <c r="F1030529" s="195"/>
    </row>
    <row r="1030530" spans="6:6" x14ac:dyDescent="0.25">
      <c r="F1030530" s="195"/>
    </row>
    <row r="1030531" spans="6:6" x14ac:dyDescent="0.25">
      <c r="F1030531" s="195"/>
    </row>
    <row r="1030532" spans="6:6" x14ac:dyDescent="0.25">
      <c r="F1030532" s="195"/>
    </row>
    <row r="1030533" spans="6:6" x14ac:dyDescent="0.25">
      <c r="F1030533" s="195"/>
    </row>
    <row r="1030534" spans="6:6" x14ac:dyDescent="0.25">
      <c r="F1030534" s="195"/>
    </row>
    <row r="1030535" spans="6:6" x14ac:dyDescent="0.25">
      <c r="F1030535" s="195"/>
    </row>
    <row r="1030536" spans="6:6" x14ac:dyDescent="0.25">
      <c r="F1030536" s="195"/>
    </row>
    <row r="1030537" spans="6:6" x14ac:dyDescent="0.25">
      <c r="F1030537" s="195"/>
    </row>
    <row r="1030538" spans="6:6" x14ac:dyDescent="0.25">
      <c r="F1030538" s="195"/>
    </row>
    <row r="1030539" spans="6:6" x14ac:dyDescent="0.25">
      <c r="F1030539" s="195"/>
    </row>
    <row r="1030540" spans="6:6" x14ac:dyDescent="0.25">
      <c r="F1030540" s="195"/>
    </row>
    <row r="1030541" spans="6:6" x14ac:dyDescent="0.25">
      <c r="F1030541" s="195"/>
    </row>
    <row r="1030542" spans="6:6" x14ac:dyDescent="0.25">
      <c r="F1030542" s="195"/>
    </row>
    <row r="1030543" spans="6:6" x14ac:dyDescent="0.25">
      <c r="F1030543" s="195"/>
    </row>
    <row r="1030544" spans="6:6" x14ac:dyDescent="0.25">
      <c r="F1030544" s="195"/>
    </row>
    <row r="1030545" spans="6:6" x14ac:dyDescent="0.25">
      <c r="F1030545" s="195"/>
    </row>
    <row r="1030546" spans="6:6" x14ac:dyDescent="0.25">
      <c r="F1030546" s="195"/>
    </row>
    <row r="1030547" spans="6:6" x14ac:dyDescent="0.25">
      <c r="F1030547" s="195"/>
    </row>
    <row r="1030548" spans="6:6" x14ac:dyDescent="0.25">
      <c r="F1030548" s="195"/>
    </row>
    <row r="1030549" spans="6:6" x14ac:dyDescent="0.25">
      <c r="F1030549" s="195"/>
    </row>
    <row r="1030550" spans="6:6" x14ac:dyDescent="0.25">
      <c r="F1030550" s="195"/>
    </row>
    <row r="1030551" spans="6:6" x14ac:dyDescent="0.25">
      <c r="F1030551" s="195"/>
    </row>
    <row r="1030552" spans="6:6" x14ac:dyDescent="0.25">
      <c r="F1030552" s="195"/>
    </row>
    <row r="1030553" spans="6:6" x14ac:dyDescent="0.25">
      <c r="F1030553" s="195"/>
    </row>
    <row r="1030554" spans="6:6" x14ac:dyDescent="0.25">
      <c r="F1030554" s="195"/>
    </row>
    <row r="1030555" spans="6:6" x14ac:dyDescent="0.25">
      <c r="F1030555" s="195"/>
    </row>
    <row r="1030556" spans="6:6" x14ac:dyDescent="0.25">
      <c r="F1030556" s="195"/>
    </row>
    <row r="1030557" spans="6:6" x14ac:dyDescent="0.25">
      <c r="F1030557" s="195"/>
    </row>
    <row r="1030558" spans="6:6" x14ac:dyDescent="0.25">
      <c r="F1030558" s="195"/>
    </row>
    <row r="1030559" spans="6:6" x14ac:dyDescent="0.25">
      <c r="F1030559" s="195"/>
    </row>
    <row r="1030560" spans="6:6" x14ac:dyDescent="0.25">
      <c r="F1030560" s="195"/>
    </row>
    <row r="1030561" spans="6:6" x14ac:dyDescent="0.25">
      <c r="F1030561" s="195"/>
    </row>
    <row r="1030562" spans="6:6" x14ac:dyDescent="0.25">
      <c r="F1030562" s="195"/>
    </row>
    <row r="1030563" spans="6:6" x14ac:dyDescent="0.25">
      <c r="F1030563" s="195"/>
    </row>
    <row r="1030564" spans="6:6" x14ac:dyDescent="0.25">
      <c r="F1030564" s="195"/>
    </row>
    <row r="1030565" spans="6:6" x14ac:dyDescent="0.25">
      <c r="F1030565" s="195"/>
    </row>
    <row r="1030566" spans="6:6" x14ac:dyDescent="0.25">
      <c r="F1030566" s="195"/>
    </row>
    <row r="1030567" spans="6:6" x14ac:dyDescent="0.25">
      <c r="F1030567" s="195"/>
    </row>
    <row r="1030568" spans="6:6" x14ac:dyDescent="0.25">
      <c r="F1030568" s="195"/>
    </row>
    <row r="1030569" spans="6:6" x14ac:dyDescent="0.25">
      <c r="F1030569" s="195"/>
    </row>
    <row r="1030570" spans="6:6" x14ac:dyDescent="0.25">
      <c r="F1030570" s="195"/>
    </row>
    <row r="1030571" spans="6:6" x14ac:dyDescent="0.25">
      <c r="F1030571" s="195"/>
    </row>
    <row r="1030572" spans="6:6" x14ac:dyDescent="0.25">
      <c r="F1030572" s="195"/>
    </row>
    <row r="1030573" spans="6:6" x14ac:dyDescent="0.25">
      <c r="F1030573" s="195"/>
    </row>
    <row r="1030574" spans="6:6" x14ac:dyDescent="0.25">
      <c r="F1030574" s="195"/>
    </row>
    <row r="1030575" spans="6:6" x14ac:dyDescent="0.25">
      <c r="F1030575" s="195"/>
    </row>
    <row r="1030576" spans="6:6" x14ac:dyDescent="0.25">
      <c r="F1030576" s="195"/>
    </row>
    <row r="1030577" spans="6:6" x14ac:dyDescent="0.25">
      <c r="F1030577" s="195"/>
    </row>
    <row r="1030578" spans="6:6" x14ac:dyDescent="0.25">
      <c r="F1030578" s="195"/>
    </row>
    <row r="1030579" spans="6:6" x14ac:dyDescent="0.25">
      <c r="F1030579" s="195"/>
    </row>
    <row r="1030580" spans="6:6" x14ac:dyDescent="0.25">
      <c r="F1030580" s="195"/>
    </row>
    <row r="1030581" spans="6:6" x14ac:dyDescent="0.25">
      <c r="F1030581" s="195"/>
    </row>
    <row r="1030582" spans="6:6" x14ac:dyDescent="0.25">
      <c r="F1030582" s="195"/>
    </row>
    <row r="1030583" spans="6:6" x14ac:dyDescent="0.25">
      <c r="F1030583" s="195"/>
    </row>
    <row r="1030584" spans="6:6" x14ac:dyDescent="0.25">
      <c r="F1030584" s="195"/>
    </row>
    <row r="1030585" spans="6:6" x14ac:dyDescent="0.25">
      <c r="F1030585" s="195"/>
    </row>
    <row r="1030586" spans="6:6" x14ac:dyDescent="0.25">
      <c r="F1030586" s="195"/>
    </row>
    <row r="1030587" spans="6:6" x14ac:dyDescent="0.25">
      <c r="F1030587" s="195"/>
    </row>
    <row r="1030588" spans="6:6" x14ac:dyDescent="0.25">
      <c r="F1030588" s="195"/>
    </row>
    <row r="1030589" spans="6:6" x14ac:dyDescent="0.25">
      <c r="F1030589" s="195"/>
    </row>
    <row r="1030590" spans="6:6" x14ac:dyDescent="0.25">
      <c r="F1030590" s="195"/>
    </row>
    <row r="1030591" spans="6:6" x14ac:dyDescent="0.25">
      <c r="F1030591" s="195"/>
    </row>
    <row r="1030592" spans="6:6" x14ac:dyDescent="0.25">
      <c r="F1030592" s="195"/>
    </row>
    <row r="1030593" spans="6:6" x14ac:dyDescent="0.25">
      <c r="F1030593" s="195"/>
    </row>
    <row r="1030594" spans="6:6" x14ac:dyDescent="0.25">
      <c r="F1030594" s="195"/>
    </row>
    <row r="1030595" spans="6:6" x14ac:dyDescent="0.25">
      <c r="F1030595" s="195"/>
    </row>
    <row r="1030596" spans="6:6" x14ac:dyDescent="0.25">
      <c r="F1030596" s="195"/>
    </row>
    <row r="1030597" spans="6:6" x14ac:dyDescent="0.25">
      <c r="F1030597" s="195"/>
    </row>
    <row r="1030598" spans="6:6" x14ac:dyDescent="0.25">
      <c r="F1030598" s="195"/>
    </row>
    <row r="1030599" spans="6:6" x14ac:dyDescent="0.25">
      <c r="F1030599" s="195"/>
    </row>
    <row r="1030600" spans="6:6" x14ac:dyDescent="0.25">
      <c r="F1030600" s="195"/>
    </row>
    <row r="1030601" spans="6:6" x14ac:dyDescent="0.25">
      <c r="F1030601" s="195"/>
    </row>
    <row r="1030602" spans="6:6" x14ac:dyDescent="0.25">
      <c r="F1030602" s="195"/>
    </row>
    <row r="1030603" spans="6:6" x14ac:dyDescent="0.25">
      <c r="F1030603" s="195"/>
    </row>
    <row r="1030604" spans="6:6" x14ac:dyDescent="0.25">
      <c r="F1030604" s="195"/>
    </row>
    <row r="1030605" spans="6:6" x14ac:dyDescent="0.25">
      <c r="F1030605" s="195"/>
    </row>
    <row r="1030606" spans="6:6" x14ac:dyDescent="0.25">
      <c r="F1030606" s="195"/>
    </row>
    <row r="1030607" spans="6:6" x14ac:dyDescent="0.25">
      <c r="F1030607" s="195"/>
    </row>
    <row r="1030608" spans="6:6" x14ac:dyDescent="0.25">
      <c r="F1030608" s="195"/>
    </row>
    <row r="1030609" spans="6:6" x14ac:dyDescent="0.25">
      <c r="F1030609" s="195"/>
    </row>
    <row r="1030610" spans="6:6" x14ac:dyDescent="0.25">
      <c r="F1030610" s="195"/>
    </row>
    <row r="1030611" spans="6:6" x14ac:dyDescent="0.25">
      <c r="F1030611" s="195"/>
    </row>
    <row r="1030612" spans="6:6" x14ac:dyDescent="0.25">
      <c r="F1030612" s="195"/>
    </row>
    <row r="1030613" spans="6:6" x14ac:dyDescent="0.25">
      <c r="F1030613" s="195"/>
    </row>
    <row r="1030614" spans="6:6" x14ac:dyDescent="0.25">
      <c r="F1030614" s="195"/>
    </row>
    <row r="1030615" spans="6:6" x14ac:dyDescent="0.25">
      <c r="F1030615" s="195"/>
    </row>
    <row r="1030616" spans="6:6" x14ac:dyDescent="0.25">
      <c r="F1030616" s="195"/>
    </row>
    <row r="1030617" spans="6:6" x14ac:dyDescent="0.25">
      <c r="F1030617" s="195"/>
    </row>
    <row r="1030618" spans="6:6" x14ac:dyDescent="0.25">
      <c r="F1030618" s="195"/>
    </row>
    <row r="1030619" spans="6:6" x14ac:dyDescent="0.25">
      <c r="F1030619" s="195"/>
    </row>
    <row r="1030620" spans="6:6" x14ac:dyDescent="0.25">
      <c r="F1030620" s="195"/>
    </row>
    <row r="1030621" spans="6:6" x14ac:dyDescent="0.25">
      <c r="F1030621" s="195"/>
    </row>
    <row r="1030622" spans="6:6" x14ac:dyDescent="0.25">
      <c r="F1030622" s="195"/>
    </row>
    <row r="1030623" spans="6:6" x14ac:dyDescent="0.25">
      <c r="F1030623" s="195"/>
    </row>
    <row r="1030624" spans="6:6" x14ac:dyDescent="0.25">
      <c r="F1030624" s="195"/>
    </row>
    <row r="1030625" spans="6:6" x14ac:dyDescent="0.25">
      <c r="F1030625" s="195"/>
    </row>
    <row r="1030626" spans="6:6" x14ac:dyDescent="0.25">
      <c r="F1030626" s="195"/>
    </row>
    <row r="1030627" spans="6:6" x14ac:dyDescent="0.25">
      <c r="F1030627" s="195"/>
    </row>
    <row r="1030628" spans="6:6" x14ac:dyDescent="0.25">
      <c r="F1030628" s="195"/>
    </row>
    <row r="1030629" spans="6:6" x14ac:dyDescent="0.25">
      <c r="F1030629" s="195"/>
    </row>
    <row r="1030630" spans="6:6" x14ac:dyDescent="0.25">
      <c r="F1030630" s="195"/>
    </row>
    <row r="1030631" spans="6:6" x14ac:dyDescent="0.25">
      <c r="F1030631" s="195"/>
    </row>
    <row r="1030632" spans="6:6" x14ac:dyDescent="0.25">
      <c r="F1030632" s="195"/>
    </row>
    <row r="1030633" spans="6:6" x14ac:dyDescent="0.25">
      <c r="F1030633" s="195"/>
    </row>
    <row r="1030634" spans="6:6" x14ac:dyDescent="0.25">
      <c r="F1030634" s="195"/>
    </row>
    <row r="1030635" spans="6:6" x14ac:dyDescent="0.25">
      <c r="F1030635" s="195"/>
    </row>
    <row r="1030636" spans="6:6" x14ac:dyDescent="0.25">
      <c r="F1030636" s="195"/>
    </row>
    <row r="1030637" spans="6:6" x14ac:dyDescent="0.25">
      <c r="F1030637" s="195"/>
    </row>
    <row r="1030638" spans="6:6" x14ac:dyDescent="0.25">
      <c r="F1030638" s="195"/>
    </row>
    <row r="1030639" spans="6:6" x14ac:dyDescent="0.25">
      <c r="F1030639" s="195"/>
    </row>
    <row r="1030640" spans="6:6" x14ac:dyDescent="0.25">
      <c r="F1030640" s="195"/>
    </row>
    <row r="1030641" spans="6:6" x14ac:dyDescent="0.25">
      <c r="F1030641" s="195"/>
    </row>
    <row r="1030642" spans="6:6" x14ac:dyDescent="0.25">
      <c r="F1030642" s="195"/>
    </row>
    <row r="1030643" spans="6:6" x14ac:dyDescent="0.25">
      <c r="F1030643" s="195"/>
    </row>
    <row r="1030644" spans="6:6" x14ac:dyDescent="0.25">
      <c r="F1030644" s="195"/>
    </row>
    <row r="1030645" spans="6:6" x14ac:dyDescent="0.25">
      <c r="F1030645" s="195"/>
    </row>
    <row r="1030646" spans="6:6" x14ac:dyDescent="0.25">
      <c r="F1030646" s="195"/>
    </row>
    <row r="1030647" spans="6:6" x14ac:dyDescent="0.25">
      <c r="F1030647" s="195"/>
    </row>
    <row r="1030648" spans="6:6" x14ac:dyDescent="0.25">
      <c r="F1030648" s="195"/>
    </row>
    <row r="1030649" spans="6:6" x14ac:dyDescent="0.25">
      <c r="F1030649" s="195"/>
    </row>
    <row r="1030650" spans="6:6" x14ac:dyDescent="0.25">
      <c r="F1030650" s="195"/>
    </row>
    <row r="1030651" spans="6:6" x14ac:dyDescent="0.25">
      <c r="F1030651" s="195"/>
    </row>
    <row r="1030652" spans="6:6" x14ac:dyDescent="0.25">
      <c r="F1030652" s="195"/>
    </row>
    <row r="1030653" spans="6:6" x14ac:dyDescent="0.25">
      <c r="F1030653" s="195"/>
    </row>
    <row r="1030654" spans="6:6" x14ac:dyDescent="0.25">
      <c r="F1030654" s="195"/>
    </row>
    <row r="1030655" spans="6:6" x14ac:dyDescent="0.25">
      <c r="F1030655" s="195"/>
    </row>
    <row r="1030656" spans="6:6" x14ac:dyDescent="0.25">
      <c r="F1030656" s="195"/>
    </row>
    <row r="1030657" spans="6:6" x14ac:dyDescent="0.25">
      <c r="F1030657" s="195"/>
    </row>
    <row r="1030658" spans="6:6" x14ac:dyDescent="0.25">
      <c r="F1030658" s="195"/>
    </row>
    <row r="1030659" spans="6:6" x14ac:dyDescent="0.25">
      <c r="F1030659" s="195"/>
    </row>
    <row r="1030660" spans="6:6" x14ac:dyDescent="0.25">
      <c r="F1030660" s="195"/>
    </row>
    <row r="1030661" spans="6:6" x14ac:dyDescent="0.25">
      <c r="F1030661" s="195"/>
    </row>
    <row r="1030662" spans="6:6" x14ac:dyDescent="0.25">
      <c r="F1030662" s="195"/>
    </row>
    <row r="1030663" spans="6:6" x14ac:dyDescent="0.25">
      <c r="F1030663" s="195"/>
    </row>
    <row r="1030664" spans="6:6" x14ac:dyDescent="0.25">
      <c r="F1030664" s="195"/>
    </row>
    <row r="1030665" spans="6:6" x14ac:dyDescent="0.25">
      <c r="F1030665" s="195"/>
    </row>
    <row r="1030666" spans="6:6" x14ac:dyDescent="0.25">
      <c r="F1030666" s="195"/>
    </row>
    <row r="1030667" spans="6:6" x14ac:dyDescent="0.25">
      <c r="F1030667" s="195"/>
    </row>
    <row r="1030668" spans="6:6" x14ac:dyDescent="0.25">
      <c r="F1030668" s="195"/>
    </row>
    <row r="1030669" spans="6:6" x14ac:dyDescent="0.25">
      <c r="F1030669" s="195"/>
    </row>
    <row r="1030670" spans="6:6" x14ac:dyDescent="0.25">
      <c r="F1030670" s="195"/>
    </row>
    <row r="1030671" spans="6:6" x14ac:dyDescent="0.25">
      <c r="F1030671" s="195"/>
    </row>
    <row r="1030672" spans="6:6" x14ac:dyDescent="0.25">
      <c r="F1030672" s="195"/>
    </row>
    <row r="1030673" spans="6:6" x14ac:dyDescent="0.25">
      <c r="F1030673" s="195"/>
    </row>
    <row r="1030674" spans="6:6" x14ac:dyDescent="0.25">
      <c r="F1030674" s="195"/>
    </row>
    <row r="1030675" spans="6:6" x14ac:dyDescent="0.25">
      <c r="F1030675" s="195"/>
    </row>
    <row r="1030676" spans="6:6" x14ac:dyDescent="0.25">
      <c r="F1030676" s="195"/>
    </row>
    <row r="1030677" spans="6:6" x14ac:dyDescent="0.25">
      <c r="F1030677" s="195"/>
    </row>
    <row r="1030678" spans="6:6" x14ac:dyDescent="0.25">
      <c r="F1030678" s="195"/>
    </row>
    <row r="1030679" spans="6:6" x14ac:dyDescent="0.25">
      <c r="F1030679" s="195"/>
    </row>
    <row r="1030680" spans="6:6" x14ac:dyDescent="0.25">
      <c r="F1030680" s="195"/>
    </row>
    <row r="1030681" spans="6:6" x14ac:dyDescent="0.25">
      <c r="F1030681" s="195"/>
    </row>
    <row r="1030682" spans="6:6" x14ac:dyDescent="0.25">
      <c r="F1030682" s="195"/>
    </row>
    <row r="1030683" spans="6:6" x14ac:dyDescent="0.25">
      <c r="F1030683" s="195"/>
    </row>
    <row r="1030684" spans="6:6" x14ac:dyDescent="0.25">
      <c r="F1030684" s="195"/>
    </row>
    <row r="1030685" spans="6:6" x14ac:dyDescent="0.25">
      <c r="F1030685" s="195"/>
    </row>
    <row r="1030686" spans="6:6" x14ac:dyDescent="0.25">
      <c r="F1030686" s="195"/>
    </row>
    <row r="1030687" spans="6:6" x14ac:dyDescent="0.25">
      <c r="F1030687" s="195"/>
    </row>
    <row r="1030688" spans="6:6" x14ac:dyDescent="0.25">
      <c r="F1030688" s="195"/>
    </row>
    <row r="1030689" spans="6:6" x14ac:dyDescent="0.25">
      <c r="F1030689" s="195"/>
    </row>
    <row r="1030690" spans="6:6" x14ac:dyDescent="0.25">
      <c r="F1030690" s="195"/>
    </row>
    <row r="1030691" spans="6:6" x14ac:dyDescent="0.25">
      <c r="F1030691" s="195"/>
    </row>
    <row r="1030692" spans="6:6" x14ac:dyDescent="0.25">
      <c r="F1030692" s="195"/>
    </row>
    <row r="1030693" spans="6:6" x14ac:dyDescent="0.25">
      <c r="F1030693" s="195"/>
    </row>
    <row r="1030694" spans="6:6" x14ac:dyDescent="0.25">
      <c r="F1030694" s="195"/>
    </row>
    <row r="1030695" spans="6:6" x14ac:dyDescent="0.25">
      <c r="F1030695" s="195"/>
    </row>
    <row r="1030696" spans="6:6" x14ac:dyDescent="0.25">
      <c r="F1030696" s="195"/>
    </row>
    <row r="1030697" spans="6:6" x14ac:dyDescent="0.25">
      <c r="F1030697" s="195"/>
    </row>
    <row r="1030698" spans="6:6" x14ac:dyDescent="0.25">
      <c r="F1030698" s="195"/>
    </row>
    <row r="1030699" spans="6:6" x14ac:dyDescent="0.25">
      <c r="F1030699" s="195"/>
    </row>
    <row r="1030700" spans="6:6" x14ac:dyDescent="0.25">
      <c r="F1030700" s="195"/>
    </row>
    <row r="1030701" spans="6:6" x14ac:dyDescent="0.25">
      <c r="F1030701" s="195"/>
    </row>
    <row r="1030702" spans="6:6" x14ac:dyDescent="0.25">
      <c r="F1030702" s="195"/>
    </row>
    <row r="1030703" spans="6:6" x14ac:dyDescent="0.25">
      <c r="F1030703" s="195"/>
    </row>
    <row r="1030704" spans="6:6" x14ac:dyDescent="0.25">
      <c r="F1030704" s="195"/>
    </row>
    <row r="1030705" spans="6:6" x14ac:dyDescent="0.25">
      <c r="F1030705" s="195"/>
    </row>
    <row r="1030706" spans="6:6" x14ac:dyDescent="0.25">
      <c r="F1030706" s="195"/>
    </row>
    <row r="1030707" spans="6:6" x14ac:dyDescent="0.25">
      <c r="F1030707" s="195"/>
    </row>
    <row r="1030708" spans="6:6" x14ac:dyDescent="0.25">
      <c r="F1030708" s="195"/>
    </row>
    <row r="1030709" spans="6:6" x14ac:dyDescent="0.25">
      <c r="F1030709" s="195"/>
    </row>
    <row r="1030710" spans="6:6" x14ac:dyDescent="0.25">
      <c r="F1030710" s="195"/>
    </row>
    <row r="1030711" spans="6:6" x14ac:dyDescent="0.25">
      <c r="F1030711" s="195"/>
    </row>
    <row r="1030712" spans="6:6" x14ac:dyDescent="0.25">
      <c r="F1030712" s="195"/>
    </row>
    <row r="1030713" spans="6:6" x14ac:dyDescent="0.25">
      <c r="F1030713" s="195"/>
    </row>
    <row r="1030714" spans="6:6" x14ac:dyDescent="0.25">
      <c r="F1030714" s="195"/>
    </row>
    <row r="1030715" spans="6:6" x14ac:dyDescent="0.25">
      <c r="F1030715" s="195"/>
    </row>
    <row r="1030716" spans="6:6" x14ac:dyDescent="0.25">
      <c r="F1030716" s="195"/>
    </row>
    <row r="1030717" spans="6:6" x14ac:dyDescent="0.25">
      <c r="F1030717" s="195"/>
    </row>
    <row r="1030718" spans="6:6" x14ac:dyDescent="0.25">
      <c r="F1030718" s="195"/>
    </row>
    <row r="1030719" spans="6:6" x14ac:dyDescent="0.25">
      <c r="F1030719" s="195"/>
    </row>
    <row r="1030720" spans="6:6" x14ac:dyDescent="0.25">
      <c r="F1030720" s="195"/>
    </row>
    <row r="1030721" spans="6:6" x14ac:dyDescent="0.25">
      <c r="F1030721" s="195"/>
    </row>
    <row r="1030722" spans="6:6" x14ac:dyDescent="0.25">
      <c r="F1030722" s="195"/>
    </row>
    <row r="1030723" spans="6:6" x14ac:dyDescent="0.25">
      <c r="F1030723" s="195"/>
    </row>
    <row r="1030724" spans="6:6" x14ac:dyDescent="0.25">
      <c r="F1030724" s="195"/>
    </row>
    <row r="1030725" spans="6:6" x14ac:dyDescent="0.25">
      <c r="F1030725" s="195"/>
    </row>
    <row r="1030726" spans="6:6" x14ac:dyDescent="0.25">
      <c r="F1030726" s="195"/>
    </row>
    <row r="1030727" spans="6:6" x14ac:dyDescent="0.25">
      <c r="F1030727" s="195"/>
    </row>
    <row r="1030728" spans="6:6" x14ac:dyDescent="0.25">
      <c r="F1030728" s="195"/>
    </row>
    <row r="1030729" spans="6:6" x14ac:dyDescent="0.25">
      <c r="F1030729" s="195"/>
    </row>
    <row r="1030730" spans="6:6" x14ac:dyDescent="0.25">
      <c r="F1030730" s="195"/>
    </row>
    <row r="1030731" spans="6:6" x14ac:dyDescent="0.25">
      <c r="F1030731" s="195"/>
    </row>
    <row r="1030732" spans="6:6" x14ac:dyDescent="0.25">
      <c r="F1030732" s="195"/>
    </row>
    <row r="1030733" spans="6:6" x14ac:dyDescent="0.25">
      <c r="F1030733" s="195"/>
    </row>
    <row r="1030734" spans="6:6" x14ac:dyDescent="0.25">
      <c r="F1030734" s="195"/>
    </row>
    <row r="1030735" spans="6:6" x14ac:dyDescent="0.25">
      <c r="F1030735" s="195"/>
    </row>
    <row r="1030736" spans="6:6" x14ac:dyDescent="0.25">
      <c r="F1030736" s="195"/>
    </row>
    <row r="1030737" spans="6:6" x14ac:dyDescent="0.25">
      <c r="F1030737" s="195"/>
    </row>
    <row r="1030738" spans="6:6" x14ac:dyDescent="0.25">
      <c r="F1030738" s="195"/>
    </row>
    <row r="1030739" spans="6:6" x14ac:dyDescent="0.25">
      <c r="F1030739" s="195"/>
    </row>
    <row r="1030740" spans="6:6" x14ac:dyDescent="0.25">
      <c r="F1030740" s="195"/>
    </row>
    <row r="1030741" spans="6:6" x14ac:dyDescent="0.25">
      <c r="F1030741" s="195"/>
    </row>
    <row r="1030742" spans="6:6" x14ac:dyDescent="0.25">
      <c r="F1030742" s="195"/>
    </row>
    <row r="1030743" spans="6:6" x14ac:dyDescent="0.25">
      <c r="F1030743" s="195"/>
    </row>
    <row r="1030744" spans="6:6" x14ac:dyDescent="0.25">
      <c r="F1030744" s="195"/>
    </row>
    <row r="1035862" spans="6:6" x14ac:dyDescent="0.25">
      <c r="F1035862" s="195"/>
    </row>
    <row r="1035863" spans="6:6" x14ac:dyDescent="0.25">
      <c r="F1035863" s="195"/>
    </row>
    <row r="1035864" spans="6:6" x14ac:dyDescent="0.25">
      <c r="F1035864" s="195"/>
    </row>
    <row r="1035865" spans="6:6" x14ac:dyDescent="0.25">
      <c r="F1035865" s="195"/>
    </row>
    <row r="1035866" spans="6:6" x14ac:dyDescent="0.25">
      <c r="F1035866" s="195"/>
    </row>
    <row r="1035867" spans="6:6" x14ac:dyDescent="0.25">
      <c r="F1035867" s="195"/>
    </row>
    <row r="1035868" spans="6:6" x14ac:dyDescent="0.25">
      <c r="F1035868" s="195"/>
    </row>
    <row r="1035869" spans="6:6" x14ac:dyDescent="0.25">
      <c r="F1035869" s="195"/>
    </row>
    <row r="1035870" spans="6:6" x14ac:dyDescent="0.25">
      <c r="F1035870" s="195"/>
    </row>
    <row r="1035871" spans="6:6" x14ac:dyDescent="0.25">
      <c r="F1035871" s="195"/>
    </row>
    <row r="1035872" spans="6:6" x14ac:dyDescent="0.25">
      <c r="F1035872" s="195"/>
    </row>
    <row r="1035873" spans="6:6" x14ac:dyDescent="0.25">
      <c r="F1035873" s="195"/>
    </row>
    <row r="1035874" spans="6:6" x14ac:dyDescent="0.25">
      <c r="F1035874" s="195"/>
    </row>
    <row r="1035875" spans="6:6" x14ac:dyDescent="0.25">
      <c r="F1035875" s="195"/>
    </row>
    <row r="1035876" spans="6:6" x14ac:dyDescent="0.25">
      <c r="F1035876" s="195"/>
    </row>
    <row r="1035877" spans="6:6" x14ac:dyDescent="0.25">
      <c r="F1035877" s="195"/>
    </row>
    <row r="1035878" spans="6:6" x14ac:dyDescent="0.25">
      <c r="F1035878" s="195"/>
    </row>
    <row r="1035879" spans="6:6" x14ac:dyDescent="0.25">
      <c r="F1035879" s="195"/>
    </row>
    <row r="1035880" spans="6:6" x14ac:dyDescent="0.25">
      <c r="F1035880" s="195"/>
    </row>
    <row r="1035881" spans="6:6" x14ac:dyDescent="0.25">
      <c r="F1035881" s="195"/>
    </row>
    <row r="1035882" spans="6:6" x14ac:dyDescent="0.25">
      <c r="F1035882" s="195"/>
    </row>
    <row r="1035883" spans="6:6" x14ac:dyDescent="0.25">
      <c r="F1035883" s="195"/>
    </row>
    <row r="1035884" spans="6:6" x14ac:dyDescent="0.25">
      <c r="F1035884" s="195"/>
    </row>
    <row r="1035885" spans="6:6" x14ac:dyDescent="0.25">
      <c r="F1035885" s="195"/>
    </row>
    <row r="1035886" spans="6:6" x14ac:dyDescent="0.25">
      <c r="F1035886" s="195"/>
    </row>
    <row r="1035887" spans="6:6" x14ac:dyDescent="0.25">
      <c r="F1035887" s="195"/>
    </row>
    <row r="1035888" spans="6:6" x14ac:dyDescent="0.25">
      <c r="F1035888" s="195"/>
    </row>
    <row r="1035889" spans="6:6" x14ac:dyDescent="0.25">
      <c r="F1035889" s="195"/>
    </row>
    <row r="1035890" spans="6:6" x14ac:dyDescent="0.25">
      <c r="F1035890" s="195"/>
    </row>
    <row r="1035891" spans="6:6" x14ac:dyDescent="0.25">
      <c r="F1035891" s="195"/>
    </row>
    <row r="1035892" spans="6:6" x14ac:dyDescent="0.25">
      <c r="F1035892" s="195"/>
    </row>
    <row r="1035893" spans="6:6" x14ac:dyDescent="0.25">
      <c r="F1035893" s="195"/>
    </row>
    <row r="1035894" spans="6:6" x14ac:dyDescent="0.25">
      <c r="F1035894" s="195"/>
    </row>
    <row r="1035895" spans="6:6" x14ac:dyDescent="0.25">
      <c r="F1035895" s="195"/>
    </row>
    <row r="1035896" spans="6:6" x14ac:dyDescent="0.25">
      <c r="F1035896" s="195"/>
    </row>
    <row r="1035897" spans="6:6" x14ac:dyDescent="0.25">
      <c r="F1035897" s="195"/>
    </row>
    <row r="1035898" spans="6:6" x14ac:dyDescent="0.25">
      <c r="F1035898" s="195"/>
    </row>
    <row r="1035899" spans="6:6" x14ac:dyDescent="0.25">
      <c r="F1035899" s="195"/>
    </row>
    <row r="1035900" spans="6:6" x14ac:dyDescent="0.25">
      <c r="F1035900" s="195"/>
    </row>
    <row r="1035901" spans="6:6" x14ac:dyDescent="0.25">
      <c r="F1035901" s="195"/>
    </row>
    <row r="1035902" spans="6:6" x14ac:dyDescent="0.25">
      <c r="F1035902" s="195"/>
    </row>
    <row r="1035903" spans="6:6" x14ac:dyDescent="0.25">
      <c r="F1035903" s="195"/>
    </row>
    <row r="1035904" spans="6:6" x14ac:dyDescent="0.25">
      <c r="F1035904" s="195"/>
    </row>
    <row r="1035905" spans="6:6" x14ac:dyDescent="0.25">
      <c r="F1035905" s="195"/>
    </row>
    <row r="1035906" spans="6:6" x14ac:dyDescent="0.25">
      <c r="F1035906" s="195"/>
    </row>
    <row r="1035907" spans="6:6" x14ac:dyDescent="0.25">
      <c r="F1035907" s="195"/>
    </row>
    <row r="1035908" spans="6:6" x14ac:dyDescent="0.25">
      <c r="F1035908" s="195"/>
    </row>
    <row r="1035909" spans="6:6" x14ac:dyDescent="0.25">
      <c r="F1035909" s="195"/>
    </row>
    <row r="1035910" spans="6:6" x14ac:dyDescent="0.25">
      <c r="F1035910" s="195"/>
    </row>
    <row r="1035911" spans="6:6" x14ac:dyDescent="0.25">
      <c r="F1035911" s="195"/>
    </row>
    <row r="1035912" spans="6:6" x14ac:dyDescent="0.25">
      <c r="F1035912" s="195"/>
    </row>
    <row r="1035913" spans="6:6" x14ac:dyDescent="0.25">
      <c r="F1035913" s="195"/>
    </row>
    <row r="1035914" spans="6:6" x14ac:dyDescent="0.25">
      <c r="F1035914" s="195"/>
    </row>
    <row r="1035915" spans="6:6" x14ac:dyDescent="0.25">
      <c r="F1035915" s="195"/>
    </row>
    <row r="1035916" spans="6:6" x14ac:dyDescent="0.25">
      <c r="F1035916" s="195"/>
    </row>
    <row r="1035917" spans="6:6" x14ac:dyDescent="0.25">
      <c r="F1035917" s="195"/>
    </row>
    <row r="1035918" spans="6:6" x14ac:dyDescent="0.25">
      <c r="F1035918" s="195"/>
    </row>
    <row r="1035919" spans="6:6" x14ac:dyDescent="0.25">
      <c r="F1035919" s="195"/>
    </row>
    <row r="1035920" spans="6:6" x14ac:dyDescent="0.25">
      <c r="F1035920" s="195"/>
    </row>
    <row r="1035921" spans="6:6" x14ac:dyDescent="0.25">
      <c r="F1035921" s="195"/>
    </row>
    <row r="1035922" spans="6:6" x14ac:dyDescent="0.25">
      <c r="F1035922" s="195"/>
    </row>
    <row r="1035923" spans="6:6" x14ac:dyDescent="0.25">
      <c r="F1035923" s="195"/>
    </row>
    <row r="1035924" spans="6:6" x14ac:dyDescent="0.25">
      <c r="F1035924" s="195"/>
    </row>
    <row r="1035925" spans="6:6" x14ac:dyDescent="0.25">
      <c r="F1035925" s="195"/>
    </row>
    <row r="1035926" spans="6:6" x14ac:dyDescent="0.25">
      <c r="F1035926" s="195"/>
    </row>
    <row r="1035927" spans="6:6" x14ac:dyDescent="0.25">
      <c r="F1035927" s="195"/>
    </row>
    <row r="1035928" spans="6:6" x14ac:dyDescent="0.25">
      <c r="F1035928" s="195"/>
    </row>
    <row r="1035929" spans="6:6" x14ac:dyDescent="0.25">
      <c r="F1035929" s="195"/>
    </row>
    <row r="1035930" spans="6:6" x14ac:dyDescent="0.25">
      <c r="F1035930" s="195"/>
    </row>
    <row r="1035931" spans="6:6" x14ac:dyDescent="0.25">
      <c r="F1035931" s="195"/>
    </row>
    <row r="1035932" spans="6:6" x14ac:dyDescent="0.25">
      <c r="F1035932" s="195"/>
    </row>
    <row r="1035933" spans="6:6" x14ac:dyDescent="0.25">
      <c r="F1035933" s="195"/>
    </row>
    <row r="1035934" spans="6:6" x14ac:dyDescent="0.25">
      <c r="F1035934" s="195"/>
    </row>
    <row r="1035935" spans="6:6" x14ac:dyDescent="0.25">
      <c r="F1035935" s="195"/>
    </row>
    <row r="1035936" spans="6:6" x14ac:dyDescent="0.25">
      <c r="F1035936" s="195"/>
    </row>
    <row r="1035937" spans="6:6" x14ac:dyDescent="0.25">
      <c r="F1035937" s="195"/>
    </row>
    <row r="1035938" spans="6:6" x14ac:dyDescent="0.25">
      <c r="F1035938" s="195"/>
    </row>
    <row r="1035939" spans="6:6" x14ac:dyDescent="0.25">
      <c r="F1035939" s="195"/>
    </row>
    <row r="1035940" spans="6:6" x14ac:dyDescent="0.25">
      <c r="F1035940" s="195"/>
    </row>
    <row r="1035941" spans="6:6" x14ac:dyDescent="0.25">
      <c r="F1035941" s="195"/>
    </row>
    <row r="1035942" spans="6:6" x14ac:dyDescent="0.25">
      <c r="F1035942" s="195"/>
    </row>
    <row r="1035943" spans="6:6" x14ac:dyDescent="0.25">
      <c r="F1035943" s="195"/>
    </row>
    <row r="1035944" spans="6:6" x14ac:dyDescent="0.25">
      <c r="F1035944" s="195"/>
    </row>
    <row r="1035945" spans="6:6" x14ac:dyDescent="0.25">
      <c r="F1035945" s="195"/>
    </row>
    <row r="1035946" spans="6:6" x14ac:dyDescent="0.25">
      <c r="F1035946" s="195"/>
    </row>
    <row r="1035947" spans="6:6" x14ac:dyDescent="0.25">
      <c r="F1035947" s="195"/>
    </row>
    <row r="1035948" spans="6:6" x14ac:dyDescent="0.25">
      <c r="F1035948" s="195"/>
    </row>
    <row r="1035949" spans="6:6" x14ac:dyDescent="0.25">
      <c r="F1035949" s="195"/>
    </row>
    <row r="1035950" spans="6:6" x14ac:dyDescent="0.25">
      <c r="F1035950" s="195"/>
    </row>
    <row r="1035951" spans="6:6" x14ac:dyDescent="0.25">
      <c r="F1035951" s="195"/>
    </row>
    <row r="1035952" spans="6:6" x14ac:dyDescent="0.25">
      <c r="F1035952" s="195"/>
    </row>
    <row r="1035953" spans="6:6" x14ac:dyDescent="0.25">
      <c r="F1035953" s="195"/>
    </row>
    <row r="1035954" spans="6:6" x14ac:dyDescent="0.25">
      <c r="F1035954" s="195"/>
    </row>
    <row r="1035955" spans="6:6" x14ac:dyDescent="0.25">
      <c r="F1035955" s="195"/>
    </row>
    <row r="1035956" spans="6:6" x14ac:dyDescent="0.25">
      <c r="F1035956" s="195"/>
    </row>
    <row r="1035957" spans="6:6" x14ac:dyDescent="0.25">
      <c r="F1035957" s="195"/>
    </row>
    <row r="1035958" spans="6:6" x14ac:dyDescent="0.25">
      <c r="F1035958" s="195"/>
    </row>
    <row r="1035959" spans="6:6" x14ac:dyDescent="0.25">
      <c r="F1035959" s="195"/>
    </row>
    <row r="1035960" spans="6:6" x14ac:dyDescent="0.25">
      <c r="F1035960" s="195"/>
    </row>
    <row r="1035961" spans="6:6" x14ac:dyDescent="0.25">
      <c r="F1035961" s="195"/>
    </row>
    <row r="1035962" spans="6:6" x14ac:dyDescent="0.25">
      <c r="F1035962" s="195"/>
    </row>
    <row r="1035963" spans="6:6" x14ac:dyDescent="0.25">
      <c r="F1035963" s="195"/>
    </row>
    <row r="1035964" spans="6:6" x14ac:dyDescent="0.25">
      <c r="F1035964" s="195"/>
    </row>
    <row r="1035965" spans="6:6" x14ac:dyDescent="0.25">
      <c r="F1035965" s="195"/>
    </row>
    <row r="1035966" spans="6:6" x14ac:dyDescent="0.25">
      <c r="F1035966" s="195"/>
    </row>
    <row r="1035967" spans="6:6" x14ac:dyDescent="0.25">
      <c r="F1035967" s="195"/>
    </row>
    <row r="1035968" spans="6:6" x14ac:dyDescent="0.25">
      <c r="F1035968" s="195"/>
    </row>
    <row r="1035969" spans="6:6" x14ac:dyDescent="0.25">
      <c r="F1035969" s="195"/>
    </row>
    <row r="1035970" spans="6:6" x14ac:dyDescent="0.25">
      <c r="F1035970" s="195"/>
    </row>
    <row r="1035971" spans="6:6" x14ac:dyDescent="0.25">
      <c r="F1035971" s="195"/>
    </row>
    <row r="1035972" spans="6:6" x14ac:dyDescent="0.25">
      <c r="F1035972" s="195"/>
    </row>
    <row r="1035973" spans="6:6" x14ac:dyDescent="0.25">
      <c r="F1035973" s="195"/>
    </row>
    <row r="1035974" spans="6:6" x14ac:dyDescent="0.25">
      <c r="F1035974" s="195"/>
    </row>
    <row r="1035975" spans="6:6" x14ac:dyDescent="0.25">
      <c r="F1035975" s="195"/>
    </row>
    <row r="1035976" spans="6:6" x14ac:dyDescent="0.25">
      <c r="F1035976" s="195"/>
    </row>
    <row r="1035977" spans="6:6" x14ac:dyDescent="0.25">
      <c r="F1035977" s="195"/>
    </row>
    <row r="1035978" spans="6:6" x14ac:dyDescent="0.25">
      <c r="F1035978" s="195"/>
    </row>
    <row r="1035979" spans="6:6" x14ac:dyDescent="0.25">
      <c r="F1035979" s="195"/>
    </row>
    <row r="1035980" spans="6:6" x14ac:dyDescent="0.25">
      <c r="F1035980" s="195"/>
    </row>
    <row r="1035981" spans="6:6" x14ac:dyDescent="0.25">
      <c r="F1035981" s="195"/>
    </row>
    <row r="1035982" spans="6:6" x14ac:dyDescent="0.25">
      <c r="F1035982" s="195"/>
    </row>
    <row r="1035983" spans="6:6" x14ac:dyDescent="0.25">
      <c r="F1035983" s="195"/>
    </row>
    <row r="1035984" spans="6:6" x14ac:dyDescent="0.25">
      <c r="F1035984" s="195"/>
    </row>
    <row r="1035985" spans="6:6" x14ac:dyDescent="0.25">
      <c r="F1035985" s="195"/>
    </row>
    <row r="1035986" spans="6:6" x14ac:dyDescent="0.25">
      <c r="F1035986" s="195"/>
    </row>
    <row r="1035987" spans="6:6" x14ac:dyDescent="0.25">
      <c r="F1035987" s="195"/>
    </row>
    <row r="1035988" spans="6:6" x14ac:dyDescent="0.25">
      <c r="F1035988" s="195"/>
    </row>
    <row r="1035989" spans="6:6" x14ac:dyDescent="0.25">
      <c r="F1035989" s="195"/>
    </row>
    <row r="1035990" spans="6:6" x14ac:dyDescent="0.25">
      <c r="F1035990" s="195"/>
    </row>
    <row r="1035991" spans="6:6" x14ac:dyDescent="0.25">
      <c r="F1035991" s="195"/>
    </row>
    <row r="1035992" spans="6:6" x14ac:dyDescent="0.25">
      <c r="F1035992" s="195"/>
    </row>
    <row r="1035993" spans="6:6" x14ac:dyDescent="0.25">
      <c r="F1035993" s="195"/>
    </row>
    <row r="1035994" spans="6:6" x14ac:dyDescent="0.25">
      <c r="F1035994" s="195"/>
    </row>
    <row r="1035995" spans="6:6" x14ac:dyDescent="0.25">
      <c r="F1035995" s="195"/>
    </row>
    <row r="1035996" spans="6:6" x14ac:dyDescent="0.25">
      <c r="F1035996" s="195"/>
    </row>
    <row r="1035997" spans="6:6" x14ac:dyDescent="0.25">
      <c r="F1035997" s="195"/>
    </row>
    <row r="1035998" spans="6:6" x14ac:dyDescent="0.25">
      <c r="F1035998" s="195"/>
    </row>
    <row r="1035999" spans="6:6" x14ac:dyDescent="0.25">
      <c r="F1035999" s="195"/>
    </row>
    <row r="1036000" spans="6:6" x14ac:dyDescent="0.25">
      <c r="F1036000" s="195"/>
    </row>
    <row r="1036001" spans="6:6" x14ac:dyDescent="0.25">
      <c r="F1036001" s="195"/>
    </row>
    <row r="1036002" spans="6:6" x14ac:dyDescent="0.25">
      <c r="F1036002" s="195"/>
    </row>
    <row r="1036003" spans="6:6" x14ac:dyDescent="0.25">
      <c r="F1036003" s="195"/>
    </row>
    <row r="1036004" spans="6:6" x14ac:dyDescent="0.25">
      <c r="F1036004" s="195"/>
    </row>
    <row r="1036005" spans="6:6" x14ac:dyDescent="0.25">
      <c r="F1036005" s="195"/>
    </row>
    <row r="1036006" spans="6:6" x14ac:dyDescent="0.25">
      <c r="F1036006" s="195"/>
    </row>
    <row r="1036007" spans="6:6" x14ac:dyDescent="0.25">
      <c r="F1036007" s="195"/>
    </row>
    <row r="1036008" spans="6:6" x14ac:dyDescent="0.25">
      <c r="F1036008" s="195"/>
    </row>
    <row r="1036009" spans="6:6" x14ac:dyDescent="0.25">
      <c r="F1036009" s="195"/>
    </row>
    <row r="1036010" spans="6:6" x14ac:dyDescent="0.25">
      <c r="F1036010" s="195"/>
    </row>
    <row r="1036011" spans="6:6" x14ac:dyDescent="0.25">
      <c r="F1036011" s="195"/>
    </row>
    <row r="1036012" spans="6:6" x14ac:dyDescent="0.25">
      <c r="F1036012" s="195"/>
    </row>
    <row r="1036013" spans="6:6" x14ac:dyDescent="0.25">
      <c r="F1036013" s="195"/>
    </row>
    <row r="1036014" spans="6:6" x14ac:dyDescent="0.25">
      <c r="F1036014" s="195"/>
    </row>
    <row r="1036015" spans="6:6" x14ac:dyDescent="0.25">
      <c r="F1036015" s="195"/>
    </row>
    <row r="1036016" spans="6:6" x14ac:dyDescent="0.25">
      <c r="F1036016" s="195"/>
    </row>
    <row r="1036017" spans="6:6" x14ac:dyDescent="0.25">
      <c r="F1036017" s="195"/>
    </row>
    <row r="1036018" spans="6:6" x14ac:dyDescent="0.25">
      <c r="F1036018" s="195"/>
    </row>
    <row r="1036019" spans="6:6" x14ac:dyDescent="0.25">
      <c r="F1036019" s="195"/>
    </row>
    <row r="1036020" spans="6:6" x14ac:dyDescent="0.25">
      <c r="F1036020" s="195"/>
    </row>
    <row r="1036021" spans="6:6" x14ac:dyDescent="0.25">
      <c r="F1036021" s="195"/>
    </row>
    <row r="1036022" spans="6:6" x14ac:dyDescent="0.25">
      <c r="F1036022" s="195"/>
    </row>
    <row r="1036023" spans="6:6" x14ac:dyDescent="0.25">
      <c r="F1036023" s="195"/>
    </row>
    <row r="1036024" spans="6:6" x14ac:dyDescent="0.25">
      <c r="F1036024" s="195"/>
    </row>
    <row r="1036025" spans="6:6" x14ac:dyDescent="0.25">
      <c r="F1036025" s="195"/>
    </row>
    <row r="1036026" spans="6:6" x14ac:dyDescent="0.25">
      <c r="F1036026" s="195"/>
    </row>
    <row r="1036027" spans="6:6" x14ac:dyDescent="0.25">
      <c r="F1036027" s="195"/>
    </row>
    <row r="1036028" spans="6:6" x14ac:dyDescent="0.25">
      <c r="F1036028" s="195"/>
    </row>
    <row r="1036029" spans="6:6" x14ac:dyDescent="0.25">
      <c r="F1036029" s="195"/>
    </row>
    <row r="1036030" spans="6:6" x14ac:dyDescent="0.25">
      <c r="F1036030" s="195"/>
    </row>
    <row r="1036031" spans="6:6" x14ac:dyDescent="0.25">
      <c r="F1036031" s="195"/>
    </row>
    <row r="1036032" spans="6:6" x14ac:dyDescent="0.25">
      <c r="F1036032" s="195"/>
    </row>
    <row r="1036033" spans="6:6" x14ac:dyDescent="0.25">
      <c r="F1036033" s="195"/>
    </row>
    <row r="1036034" spans="6:6" x14ac:dyDescent="0.25">
      <c r="F1036034" s="195"/>
    </row>
    <row r="1036035" spans="6:6" x14ac:dyDescent="0.25">
      <c r="F1036035" s="195"/>
    </row>
    <row r="1036036" spans="6:6" x14ac:dyDescent="0.25">
      <c r="F1036036" s="195"/>
    </row>
    <row r="1036037" spans="6:6" x14ac:dyDescent="0.25">
      <c r="F1036037" s="195"/>
    </row>
    <row r="1036038" spans="6:6" x14ac:dyDescent="0.25">
      <c r="F1036038" s="195"/>
    </row>
    <row r="1036039" spans="6:6" x14ac:dyDescent="0.25">
      <c r="F1036039" s="195"/>
    </row>
    <row r="1036040" spans="6:6" x14ac:dyDescent="0.25">
      <c r="F1036040" s="195"/>
    </row>
    <row r="1036041" spans="6:6" x14ac:dyDescent="0.25">
      <c r="F1036041" s="195"/>
    </row>
    <row r="1036042" spans="6:6" x14ac:dyDescent="0.25">
      <c r="F1036042" s="195"/>
    </row>
    <row r="1036043" spans="6:6" x14ac:dyDescent="0.25">
      <c r="F1036043" s="195"/>
    </row>
    <row r="1036044" spans="6:6" x14ac:dyDescent="0.25">
      <c r="F1036044" s="195"/>
    </row>
    <row r="1036045" spans="6:6" x14ac:dyDescent="0.25">
      <c r="F1036045" s="195"/>
    </row>
    <row r="1036046" spans="6:6" x14ac:dyDescent="0.25">
      <c r="F1036046" s="195"/>
    </row>
    <row r="1036047" spans="6:6" x14ac:dyDescent="0.25">
      <c r="F1036047" s="195"/>
    </row>
    <row r="1036048" spans="6:6" x14ac:dyDescent="0.25">
      <c r="F1036048" s="195"/>
    </row>
    <row r="1036049" spans="6:6" x14ac:dyDescent="0.25">
      <c r="F1036049" s="195"/>
    </row>
    <row r="1036050" spans="6:6" x14ac:dyDescent="0.25">
      <c r="F1036050" s="195"/>
    </row>
    <row r="1036051" spans="6:6" x14ac:dyDescent="0.25">
      <c r="F1036051" s="195"/>
    </row>
    <row r="1036052" spans="6:6" x14ac:dyDescent="0.25">
      <c r="F1036052" s="195"/>
    </row>
    <row r="1036053" spans="6:6" x14ac:dyDescent="0.25">
      <c r="F1036053" s="195"/>
    </row>
    <row r="1036054" spans="6:6" x14ac:dyDescent="0.25">
      <c r="F1036054" s="195"/>
    </row>
    <row r="1036055" spans="6:6" x14ac:dyDescent="0.25">
      <c r="F1036055" s="195"/>
    </row>
    <row r="1036056" spans="6:6" x14ac:dyDescent="0.25">
      <c r="F1036056" s="195"/>
    </row>
    <row r="1036057" spans="6:6" x14ac:dyDescent="0.25">
      <c r="F1036057" s="195"/>
    </row>
    <row r="1036058" spans="6:6" x14ac:dyDescent="0.25">
      <c r="F1036058" s="195"/>
    </row>
    <row r="1036059" spans="6:6" x14ac:dyDescent="0.25">
      <c r="F1036059" s="195"/>
    </row>
    <row r="1036060" spans="6:6" x14ac:dyDescent="0.25">
      <c r="F1036060" s="195"/>
    </row>
    <row r="1036061" spans="6:6" x14ac:dyDescent="0.25">
      <c r="F1036061" s="195"/>
    </row>
    <row r="1036062" spans="6:6" x14ac:dyDescent="0.25">
      <c r="F1036062" s="195"/>
    </row>
    <row r="1036063" spans="6:6" x14ac:dyDescent="0.25">
      <c r="F1036063" s="195"/>
    </row>
    <row r="1036064" spans="6:6" x14ac:dyDescent="0.25">
      <c r="F1036064" s="195"/>
    </row>
    <row r="1036065" spans="6:6" x14ac:dyDescent="0.25">
      <c r="F1036065" s="195"/>
    </row>
    <row r="1036066" spans="6:6" x14ac:dyDescent="0.25">
      <c r="F1036066" s="195"/>
    </row>
    <row r="1036067" spans="6:6" x14ac:dyDescent="0.25">
      <c r="F1036067" s="195"/>
    </row>
    <row r="1036068" spans="6:6" x14ac:dyDescent="0.25">
      <c r="F1036068" s="195"/>
    </row>
    <row r="1036069" spans="6:6" x14ac:dyDescent="0.25">
      <c r="F1036069" s="195"/>
    </row>
    <row r="1036070" spans="6:6" x14ac:dyDescent="0.25">
      <c r="F1036070" s="195"/>
    </row>
    <row r="1036071" spans="6:6" x14ac:dyDescent="0.25">
      <c r="F1036071" s="195"/>
    </row>
    <row r="1036072" spans="6:6" x14ac:dyDescent="0.25">
      <c r="F1036072" s="195"/>
    </row>
    <row r="1036073" spans="6:6" x14ac:dyDescent="0.25">
      <c r="F1036073" s="195"/>
    </row>
    <row r="1036074" spans="6:6" x14ac:dyDescent="0.25">
      <c r="F1036074" s="195"/>
    </row>
    <row r="1036075" spans="6:6" x14ac:dyDescent="0.25">
      <c r="F1036075" s="195"/>
    </row>
    <row r="1036076" spans="6:6" x14ac:dyDescent="0.25">
      <c r="F1036076" s="195"/>
    </row>
    <row r="1036077" spans="6:6" x14ac:dyDescent="0.25">
      <c r="F1036077" s="195"/>
    </row>
    <row r="1036078" spans="6:6" x14ac:dyDescent="0.25">
      <c r="F1036078" s="195"/>
    </row>
    <row r="1036079" spans="6:6" x14ac:dyDescent="0.25">
      <c r="F1036079" s="195"/>
    </row>
    <row r="1036080" spans="6:6" x14ac:dyDescent="0.25">
      <c r="F1036080" s="195"/>
    </row>
    <row r="1036081" spans="6:6" x14ac:dyDescent="0.25">
      <c r="F1036081" s="195"/>
    </row>
    <row r="1036082" spans="6:6" x14ac:dyDescent="0.25">
      <c r="F1036082" s="195"/>
    </row>
    <row r="1036083" spans="6:6" x14ac:dyDescent="0.25">
      <c r="F1036083" s="195"/>
    </row>
    <row r="1036084" spans="6:6" x14ac:dyDescent="0.25">
      <c r="F1036084" s="195"/>
    </row>
    <row r="1036085" spans="6:6" x14ac:dyDescent="0.25">
      <c r="F1036085" s="195"/>
    </row>
    <row r="1036086" spans="6:6" x14ac:dyDescent="0.25">
      <c r="F1036086" s="195"/>
    </row>
    <row r="1036087" spans="6:6" x14ac:dyDescent="0.25">
      <c r="F1036087" s="195"/>
    </row>
    <row r="1036088" spans="6:6" x14ac:dyDescent="0.25">
      <c r="F1036088" s="195"/>
    </row>
    <row r="1036089" spans="6:6" x14ac:dyDescent="0.25">
      <c r="F1036089" s="195"/>
    </row>
    <row r="1036090" spans="6:6" x14ac:dyDescent="0.25">
      <c r="F1036090" s="195"/>
    </row>
    <row r="1036091" spans="6:6" x14ac:dyDescent="0.25">
      <c r="F1036091" s="195"/>
    </row>
    <row r="1036092" spans="6:6" x14ac:dyDescent="0.25">
      <c r="F1036092" s="195"/>
    </row>
    <row r="1036093" spans="6:6" x14ac:dyDescent="0.25">
      <c r="F1036093" s="195"/>
    </row>
    <row r="1036094" spans="6:6" x14ac:dyDescent="0.25">
      <c r="F1036094" s="195"/>
    </row>
    <row r="1036095" spans="6:6" x14ac:dyDescent="0.25">
      <c r="F1036095" s="195"/>
    </row>
    <row r="1036096" spans="6:6" x14ac:dyDescent="0.25">
      <c r="F1036096" s="195"/>
    </row>
    <row r="1036097" spans="6:6" x14ac:dyDescent="0.25">
      <c r="F1036097" s="195"/>
    </row>
    <row r="1036098" spans="6:6" x14ac:dyDescent="0.25">
      <c r="F1036098" s="195"/>
    </row>
    <row r="1036099" spans="6:6" x14ac:dyDescent="0.25">
      <c r="F1036099" s="195"/>
    </row>
    <row r="1036100" spans="6:6" x14ac:dyDescent="0.25">
      <c r="F1036100" s="195"/>
    </row>
    <row r="1036101" spans="6:6" x14ac:dyDescent="0.25">
      <c r="F1036101" s="195"/>
    </row>
    <row r="1036102" spans="6:6" x14ac:dyDescent="0.25">
      <c r="F1036102" s="195"/>
    </row>
    <row r="1036103" spans="6:6" x14ac:dyDescent="0.25">
      <c r="F1036103" s="195"/>
    </row>
    <row r="1036104" spans="6:6" x14ac:dyDescent="0.25">
      <c r="F1036104" s="195"/>
    </row>
    <row r="1036105" spans="6:6" x14ac:dyDescent="0.25">
      <c r="F1036105" s="195"/>
    </row>
    <row r="1036106" spans="6:6" x14ac:dyDescent="0.25">
      <c r="F1036106" s="195"/>
    </row>
    <row r="1036107" spans="6:6" x14ac:dyDescent="0.25">
      <c r="F1036107" s="195"/>
    </row>
    <row r="1036108" spans="6:6" x14ac:dyDescent="0.25">
      <c r="F1036108" s="195"/>
    </row>
    <row r="1036109" spans="6:6" x14ac:dyDescent="0.25">
      <c r="F1036109" s="195"/>
    </row>
    <row r="1036110" spans="6:6" x14ac:dyDescent="0.25">
      <c r="F1036110" s="195"/>
    </row>
    <row r="1036111" spans="6:6" x14ac:dyDescent="0.25">
      <c r="F1036111" s="195"/>
    </row>
    <row r="1036112" spans="6:6" x14ac:dyDescent="0.25">
      <c r="F1036112" s="195"/>
    </row>
    <row r="1036113" spans="6:6" x14ac:dyDescent="0.25">
      <c r="F1036113" s="195"/>
    </row>
    <row r="1036114" spans="6:6" x14ac:dyDescent="0.25">
      <c r="F1036114" s="195"/>
    </row>
    <row r="1036115" spans="6:6" x14ac:dyDescent="0.25">
      <c r="F1036115" s="195"/>
    </row>
    <row r="1036116" spans="6:6" x14ac:dyDescent="0.25">
      <c r="F1036116" s="195"/>
    </row>
    <row r="1036117" spans="6:6" x14ac:dyDescent="0.25">
      <c r="F1036117" s="195"/>
    </row>
    <row r="1036118" spans="6:6" x14ac:dyDescent="0.25">
      <c r="F1036118" s="195"/>
    </row>
    <row r="1036119" spans="6:6" x14ac:dyDescent="0.25">
      <c r="F1036119" s="195"/>
    </row>
    <row r="1036120" spans="6:6" x14ac:dyDescent="0.25">
      <c r="F1036120" s="195"/>
    </row>
    <row r="1036121" spans="6:6" x14ac:dyDescent="0.25">
      <c r="F1036121" s="195"/>
    </row>
    <row r="1036122" spans="6:6" x14ac:dyDescent="0.25">
      <c r="F1036122" s="195"/>
    </row>
    <row r="1036123" spans="6:6" x14ac:dyDescent="0.25">
      <c r="F1036123" s="195"/>
    </row>
    <row r="1036124" spans="6:6" x14ac:dyDescent="0.25">
      <c r="F1036124" s="195"/>
    </row>
    <row r="1036125" spans="6:6" x14ac:dyDescent="0.25">
      <c r="F1036125" s="195"/>
    </row>
    <row r="1036126" spans="6:6" x14ac:dyDescent="0.25">
      <c r="F1036126" s="195"/>
    </row>
    <row r="1036127" spans="6:6" x14ac:dyDescent="0.25">
      <c r="F1036127" s="195"/>
    </row>
    <row r="1036128" spans="6:6" x14ac:dyDescent="0.25">
      <c r="F1036128" s="195"/>
    </row>
    <row r="1036129" spans="6:6" x14ac:dyDescent="0.25">
      <c r="F1036129" s="195"/>
    </row>
    <row r="1036130" spans="6:6" x14ac:dyDescent="0.25">
      <c r="F1036130" s="195"/>
    </row>
    <row r="1036131" spans="6:6" x14ac:dyDescent="0.25">
      <c r="F1036131" s="195"/>
    </row>
    <row r="1036132" spans="6:6" x14ac:dyDescent="0.25">
      <c r="F1036132" s="195"/>
    </row>
    <row r="1036133" spans="6:6" x14ac:dyDescent="0.25">
      <c r="F1036133" s="195"/>
    </row>
    <row r="1036134" spans="6:6" x14ac:dyDescent="0.25">
      <c r="F1036134" s="195"/>
    </row>
    <row r="1036135" spans="6:6" x14ac:dyDescent="0.25">
      <c r="F1036135" s="195"/>
    </row>
    <row r="1036136" spans="6:6" x14ac:dyDescent="0.25">
      <c r="F1036136" s="195"/>
    </row>
    <row r="1036137" spans="6:6" x14ac:dyDescent="0.25">
      <c r="F1036137" s="195"/>
    </row>
    <row r="1036138" spans="6:6" x14ac:dyDescent="0.25">
      <c r="F1036138" s="195"/>
    </row>
    <row r="1036139" spans="6:6" x14ac:dyDescent="0.25">
      <c r="F1036139" s="195"/>
    </row>
    <row r="1036140" spans="6:6" x14ac:dyDescent="0.25">
      <c r="F1036140" s="195"/>
    </row>
    <row r="1036141" spans="6:6" x14ac:dyDescent="0.25">
      <c r="F1036141" s="195"/>
    </row>
    <row r="1036142" spans="6:6" x14ac:dyDescent="0.25">
      <c r="F1036142" s="195"/>
    </row>
    <row r="1036143" spans="6:6" x14ac:dyDescent="0.25">
      <c r="F1036143" s="195"/>
    </row>
    <row r="1036144" spans="6:6" x14ac:dyDescent="0.25">
      <c r="F1036144" s="195"/>
    </row>
    <row r="1036145" spans="6:6" x14ac:dyDescent="0.25">
      <c r="F1036145" s="195"/>
    </row>
    <row r="1036146" spans="6:6" x14ac:dyDescent="0.25">
      <c r="F1036146" s="195"/>
    </row>
    <row r="1036147" spans="6:6" x14ac:dyDescent="0.25">
      <c r="F1036147" s="195"/>
    </row>
    <row r="1036148" spans="6:6" x14ac:dyDescent="0.25">
      <c r="F1036148" s="195"/>
    </row>
    <row r="1036149" spans="6:6" x14ac:dyDescent="0.25">
      <c r="F1036149" s="195"/>
    </row>
    <row r="1036150" spans="6:6" x14ac:dyDescent="0.25">
      <c r="F1036150" s="195"/>
    </row>
    <row r="1036151" spans="6:6" x14ac:dyDescent="0.25">
      <c r="F1036151" s="195"/>
    </row>
    <row r="1036152" spans="6:6" x14ac:dyDescent="0.25">
      <c r="F1036152" s="195"/>
    </row>
    <row r="1036153" spans="6:6" x14ac:dyDescent="0.25">
      <c r="F1036153" s="195"/>
    </row>
    <row r="1036154" spans="6:6" x14ac:dyDescent="0.25">
      <c r="F1036154" s="195"/>
    </row>
    <row r="1036155" spans="6:6" x14ac:dyDescent="0.25">
      <c r="F1036155" s="195"/>
    </row>
    <row r="1036156" spans="6:6" x14ac:dyDescent="0.25">
      <c r="F1036156" s="195"/>
    </row>
    <row r="1036157" spans="6:6" x14ac:dyDescent="0.25">
      <c r="F1036157" s="195"/>
    </row>
    <row r="1036158" spans="6:6" x14ac:dyDescent="0.25">
      <c r="F1036158" s="195"/>
    </row>
    <row r="1036159" spans="6:6" x14ac:dyDescent="0.25">
      <c r="F1036159" s="195"/>
    </row>
    <row r="1036160" spans="6:6" x14ac:dyDescent="0.25">
      <c r="F1036160" s="195"/>
    </row>
    <row r="1036161" spans="6:6" x14ac:dyDescent="0.25">
      <c r="F1036161" s="195"/>
    </row>
    <row r="1036162" spans="6:6" x14ac:dyDescent="0.25">
      <c r="F1036162" s="195"/>
    </row>
    <row r="1036163" spans="6:6" x14ac:dyDescent="0.25">
      <c r="F1036163" s="195"/>
    </row>
    <row r="1036164" spans="6:6" x14ac:dyDescent="0.25">
      <c r="F1036164" s="195"/>
    </row>
    <row r="1036165" spans="6:6" x14ac:dyDescent="0.25">
      <c r="F1036165" s="195"/>
    </row>
    <row r="1036166" spans="6:6" x14ac:dyDescent="0.25">
      <c r="F1036166" s="195"/>
    </row>
    <row r="1036167" spans="6:6" x14ac:dyDescent="0.25">
      <c r="F1036167" s="195"/>
    </row>
    <row r="1036168" spans="6:6" x14ac:dyDescent="0.25">
      <c r="F1036168" s="195"/>
    </row>
    <row r="1036169" spans="6:6" x14ac:dyDescent="0.25">
      <c r="F1036169" s="195"/>
    </row>
    <row r="1036170" spans="6:6" x14ac:dyDescent="0.25">
      <c r="F1036170" s="195"/>
    </row>
    <row r="1036171" spans="6:6" x14ac:dyDescent="0.25">
      <c r="F1036171" s="195"/>
    </row>
    <row r="1036172" spans="6:6" x14ac:dyDescent="0.25">
      <c r="F1036172" s="195"/>
    </row>
    <row r="1036173" spans="6:6" x14ac:dyDescent="0.25">
      <c r="F1036173" s="195"/>
    </row>
    <row r="1036174" spans="6:6" x14ac:dyDescent="0.25">
      <c r="F1036174" s="195"/>
    </row>
    <row r="1036175" spans="6:6" x14ac:dyDescent="0.25">
      <c r="F1036175" s="195"/>
    </row>
    <row r="1036176" spans="6:6" x14ac:dyDescent="0.25">
      <c r="F1036176" s="195"/>
    </row>
    <row r="1036177" spans="6:6" x14ac:dyDescent="0.25">
      <c r="F1036177" s="195"/>
    </row>
    <row r="1036178" spans="6:6" x14ac:dyDescent="0.25">
      <c r="F1036178" s="195"/>
    </row>
    <row r="1036179" spans="6:6" x14ac:dyDescent="0.25">
      <c r="F1036179" s="195"/>
    </row>
    <row r="1036180" spans="6:6" x14ac:dyDescent="0.25">
      <c r="F1036180" s="195"/>
    </row>
    <row r="1036181" spans="6:6" x14ac:dyDescent="0.25">
      <c r="F1036181" s="195"/>
    </row>
    <row r="1036182" spans="6:6" x14ac:dyDescent="0.25">
      <c r="F1036182" s="195"/>
    </row>
    <row r="1036183" spans="6:6" x14ac:dyDescent="0.25">
      <c r="F1036183" s="195"/>
    </row>
    <row r="1036184" spans="6:6" x14ac:dyDescent="0.25">
      <c r="F1036184" s="195"/>
    </row>
    <row r="1036185" spans="6:6" x14ac:dyDescent="0.25">
      <c r="F1036185" s="195"/>
    </row>
    <row r="1036186" spans="6:6" x14ac:dyDescent="0.25">
      <c r="F1036186" s="195"/>
    </row>
    <row r="1036187" spans="6:6" x14ac:dyDescent="0.25">
      <c r="F1036187" s="195"/>
    </row>
    <row r="1036188" spans="6:6" x14ac:dyDescent="0.25">
      <c r="F1036188" s="195"/>
    </row>
    <row r="1036189" spans="6:6" x14ac:dyDescent="0.25">
      <c r="F1036189" s="195"/>
    </row>
    <row r="1036190" spans="6:6" x14ac:dyDescent="0.25">
      <c r="F1036190" s="195"/>
    </row>
    <row r="1036191" spans="6:6" x14ac:dyDescent="0.25">
      <c r="F1036191" s="195"/>
    </row>
    <row r="1036192" spans="6:6" x14ac:dyDescent="0.25">
      <c r="F1036192" s="195"/>
    </row>
    <row r="1036193" spans="6:6" x14ac:dyDescent="0.25">
      <c r="F1036193" s="195"/>
    </row>
    <row r="1036194" spans="6:6" x14ac:dyDescent="0.25">
      <c r="F1036194" s="195"/>
    </row>
    <row r="1036195" spans="6:6" x14ac:dyDescent="0.25">
      <c r="F1036195" s="195"/>
    </row>
    <row r="1036196" spans="6:6" x14ac:dyDescent="0.25">
      <c r="F1036196" s="195"/>
    </row>
    <row r="1036197" spans="6:6" x14ac:dyDescent="0.25">
      <c r="F1036197" s="195"/>
    </row>
    <row r="1036198" spans="6:6" x14ac:dyDescent="0.25">
      <c r="F1036198" s="195"/>
    </row>
    <row r="1036199" spans="6:6" x14ac:dyDescent="0.25">
      <c r="F1036199" s="195"/>
    </row>
    <row r="1036200" spans="6:6" x14ac:dyDescent="0.25">
      <c r="F1036200" s="195"/>
    </row>
    <row r="1036201" spans="6:6" x14ac:dyDescent="0.25">
      <c r="F1036201" s="195"/>
    </row>
    <row r="1036202" spans="6:6" x14ac:dyDescent="0.25">
      <c r="F1036202" s="195"/>
    </row>
    <row r="1036203" spans="6:6" x14ac:dyDescent="0.25">
      <c r="F1036203" s="195"/>
    </row>
    <row r="1036204" spans="6:6" x14ac:dyDescent="0.25">
      <c r="F1036204" s="195"/>
    </row>
    <row r="1036205" spans="6:6" x14ac:dyDescent="0.25">
      <c r="F1036205" s="195"/>
    </row>
    <row r="1036206" spans="6:6" x14ac:dyDescent="0.25">
      <c r="F1036206" s="195"/>
    </row>
    <row r="1036207" spans="6:6" x14ac:dyDescent="0.25">
      <c r="F1036207" s="195"/>
    </row>
    <row r="1036208" spans="6:6" x14ac:dyDescent="0.25">
      <c r="F1036208" s="195"/>
    </row>
    <row r="1036209" spans="6:6" x14ac:dyDescent="0.25">
      <c r="F1036209" s="195"/>
    </row>
    <row r="1036210" spans="6:6" x14ac:dyDescent="0.25">
      <c r="F1036210" s="195"/>
    </row>
    <row r="1036211" spans="6:6" x14ac:dyDescent="0.25">
      <c r="F1036211" s="195"/>
    </row>
    <row r="1036212" spans="6:6" x14ac:dyDescent="0.25">
      <c r="F1036212" s="195"/>
    </row>
    <row r="1036213" spans="6:6" x14ac:dyDescent="0.25">
      <c r="F1036213" s="195"/>
    </row>
    <row r="1036214" spans="6:6" x14ac:dyDescent="0.25">
      <c r="F1036214" s="195"/>
    </row>
    <row r="1036215" spans="6:6" x14ac:dyDescent="0.25">
      <c r="F1036215" s="195"/>
    </row>
    <row r="1036216" spans="6:6" x14ac:dyDescent="0.25">
      <c r="F1036216" s="195"/>
    </row>
    <row r="1036217" spans="6:6" x14ac:dyDescent="0.25">
      <c r="F1036217" s="195"/>
    </row>
    <row r="1036218" spans="6:6" x14ac:dyDescent="0.25">
      <c r="F1036218" s="195"/>
    </row>
    <row r="1036219" spans="6:6" x14ac:dyDescent="0.25">
      <c r="F1036219" s="195"/>
    </row>
    <row r="1036220" spans="6:6" x14ac:dyDescent="0.25">
      <c r="F1036220" s="195"/>
    </row>
    <row r="1036221" spans="6:6" x14ac:dyDescent="0.25">
      <c r="F1036221" s="195"/>
    </row>
    <row r="1036222" spans="6:6" x14ac:dyDescent="0.25">
      <c r="F1036222" s="195"/>
    </row>
    <row r="1036223" spans="6:6" x14ac:dyDescent="0.25">
      <c r="F1036223" s="195"/>
    </row>
    <row r="1036224" spans="6:6" x14ac:dyDescent="0.25">
      <c r="F1036224" s="195"/>
    </row>
    <row r="1036225" spans="6:6" x14ac:dyDescent="0.25">
      <c r="F1036225" s="195"/>
    </row>
    <row r="1036226" spans="6:6" x14ac:dyDescent="0.25">
      <c r="F1036226" s="195"/>
    </row>
    <row r="1036227" spans="6:6" x14ac:dyDescent="0.25">
      <c r="F1036227" s="195"/>
    </row>
    <row r="1036228" spans="6:6" x14ac:dyDescent="0.25">
      <c r="F1036228" s="195"/>
    </row>
    <row r="1036229" spans="6:6" x14ac:dyDescent="0.25">
      <c r="F1036229" s="195"/>
    </row>
    <row r="1036230" spans="6:6" x14ac:dyDescent="0.25">
      <c r="F1036230" s="195"/>
    </row>
    <row r="1036231" spans="6:6" x14ac:dyDescent="0.25">
      <c r="F1036231" s="195"/>
    </row>
    <row r="1036232" spans="6:6" x14ac:dyDescent="0.25">
      <c r="F1036232" s="195"/>
    </row>
    <row r="1036233" spans="6:6" x14ac:dyDescent="0.25">
      <c r="F1036233" s="195"/>
    </row>
    <row r="1036234" spans="6:6" x14ac:dyDescent="0.25">
      <c r="F1036234" s="195"/>
    </row>
    <row r="1036235" spans="6:6" x14ac:dyDescent="0.25">
      <c r="F1036235" s="195"/>
    </row>
    <row r="1036236" spans="6:6" x14ac:dyDescent="0.25">
      <c r="F1036236" s="195"/>
    </row>
    <row r="1036237" spans="6:6" x14ac:dyDescent="0.25">
      <c r="F1036237" s="195"/>
    </row>
    <row r="1036238" spans="6:6" x14ac:dyDescent="0.25">
      <c r="F1036238" s="195"/>
    </row>
    <row r="1036239" spans="6:6" x14ac:dyDescent="0.25">
      <c r="F1036239" s="195"/>
    </row>
    <row r="1036240" spans="6:6" x14ac:dyDescent="0.25">
      <c r="F1036240" s="195"/>
    </row>
    <row r="1036241" spans="6:6" x14ac:dyDescent="0.25">
      <c r="F1036241" s="195"/>
    </row>
    <row r="1036242" spans="6:6" x14ac:dyDescent="0.25">
      <c r="F1036242" s="195"/>
    </row>
    <row r="1036243" spans="6:6" x14ac:dyDescent="0.25">
      <c r="F1036243" s="195"/>
    </row>
    <row r="1036244" spans="6:6" x14ac:dyDescent="0.25">
      <c r="F1036244" s="195"/>
    </row>
    <row r="1036245" spans="6:6" x14ac:dyDescent="0.25">
      <c r="F1036245" s="195"/>
    </row>
    <row r="1036246" spans="6:6" x14ac:dyDescent="0.25">
      <c r="F1036246" s="195"/>
    </row>
    <row r="1036247" spans="6:6" x14ac:dyDescent="0.25">
      <c r="F1036247" s="195"/>
    </row>
    <row r="1036248" spans="6:6" x14ac:dyDescent="0.25">
      <c r="F1036248" s="195"/>
    </row>
    <row r="1036249" spans="6:6" x14ac:dyDescent="0.25">
      <c r="F1036249" s="195"/>
    </row>
    <row r="1036250" spans="6:6" x14ac:dyDescent="0.25">
      <c r="F1036250" s="195"/>
    </row>
    <row r="1036251" spans="6:6" x14ac:dyDescent="0.25">
      <c r="F1036251" s="195"/>
    </row>
    <row r="1036252" spans="6:6" x14ac:dyDescent="0.25">
      <c r="F1036252" s="195"/>
    </row>
    <row r="1036253" spans="6:6" x14ac:dyDescent="0.25">
      <c r="F1036253" s="195"/>
    </row>
    <row r="1036254" spans="6:6" x14ac:dyDescent="0.25">
      <c r="F1036254" s="195"/>
    </row>
    <row r="1036255" spans="6:6" x14ac:dyDescent="0.25">
      <c r="F1036255" s="195"/>
    </row>
    <row r="1036256" spans="6:6" x14ac:dyDescent="0.25">
      <c r="F1036256" s="195"/>
    </row>
    <row r="1041374" spans="6:6" x14ac:dyDescent="0.25">
      <c r="F1041374" s="195"/>
    </row>
    <row r="1041375" spans="6:6" x14ac:dyDescent="0.25">
      <c r="F1041375" s="195"/>
    </row>
    <row r="1041376" spans="6:6" x14ac:dyDescent="0.25">
      <c r="F1041376" s="195"/>
    </row>
    <row r="1041377" spans="6:6" x14ac:dyDescent="0.25">
      <c r="F1041377" s="195"/>
    </row>
    <row r="1041378" spans="6:6" x14ac:dyDescent="0.25">
      <c r="F1041378" s="195"/>
    </row>
    <row r="1041379" spans="6:6" x14ac:dyDescent="0.25">
      <c r="F1041379" s="195"/>
    </row>
    <row r="1041380" spans="6:6" x14ac:dyDescent="0.25">
      <c r="F1041380" s="195"/>
    </row>
    <row r="1041381" spans="6:6" x14ac:dyDescent="0.25">
      <c r="F1041381" s="195"/>
    </row>
    <row r="1041382" spans="6:6" x14ac:dyDescent="0.25">
      <c r="F1041382" s="195"/>
    </row>
    <row r="1041383" spans="6:6" x14ac:dyDescent="0.25">
      <c r="F1041383" s="195"/>
    </row>
    <row r="1041384" spans="6:6" x14ac:dyDescent="0.25">
      <c r="F1041384" s="195"/>
    </row>
    <row r="1041385" spans="6:6" x14ac:dyDescent="0.25">
      <c r="F1041385" s="195"/>
    </row>
    <row r="1041386" spans="6:6" x14ac:dyDescent="0.25">
      <c r="F1041386" s="195"/>
    </row>
    <row r="1041387" spans="6:6" x14ac:dyDescent="0.25">
      <c r="F1041387" s="195"/>
    </row>
    <row r="1041388" spans="6:6" x14ac:dyDescent="0.25">
      <c r="F1041388" s="195"/>
    </row>
    <row r="1041389" spans="6:6" x14ac:dyDescent="0.25">
      <c r="F1041389" s="195"/>
    </row>
    <row r="1041390" spans="6:6" x14ac:dyDescent="0.25">
      <c r="F1041390" s="195"/>
    </row>
    <row r="1041391" spans="6:6" x14ac:dyDescent="0.25">
      <c r="F1041391" s="195"/>
    </row>
    <row r="1041392" spans="6:6" x14ac:dyDescent="0.25">
      <c r="F1041392" s="195"/>
    </row>
    <row r="1041393" spans="6:6" x14ac:dyDescent="0.25">
      <c r="F1041393" s="195"/>
    </row>
    <row r="1041394" spans="6:6" x14ac:dyDescent="0.25">
      <c r="F1041394" s="195"/>
    </row>
    <row r="1041395" spans="6:6" x14ac:dyDescent="0.25">
      <c r="F1041395" s="195"/>
    </row>
    <row r="1041396" spans="6:6" x14ac:dyDescent="0.25">
      <c r="F1041396" s="195"/>
    </row>
    <row r="1041397" spans="6:6" x14ac:dyDescent="0.25">
      <c r="F1041397" s="195"/>
    </row>
    <row r="1041398" spans="6:6" x14ac:dyDescent="0.25">
      <c r="F1041398" s="195"/>
    </row>
    <row r="1041399" spans="6:6" x14ac:dyDescent="0.25">
      <c r="F1041399" s="195"/>
    </row>
    <row r="1041400" spans="6:6" x14ac:dyDescent="0.25">
      <c r="F1041400" s="195"/>
    </row>
    <row r="1041401" spans="6:6" x14ac:dyDescent="0.25">
      <c r="F1041401" s="195"/>
    </row>
    <row r="1041402" spans="6:6" x14ac:dyDescent="0.25">
      <c r="F1041402" s="195"/>
    </row>
    <row r="1041403" spans="6:6" x14ac:dyDescent="0.25">
      <c r="F1041403" s="195"/>
    </row>
    <row r="1041404" spans="6:6" x14ac:dyDescent="0.25">
      <c r="F1041404" s="195"/>
    </row>
    <row r="1041405" spans="6:6" x14ac:dyDescent="0.25">
      <c r="F1041405" s="195"/>
    </row>
    <row r="1041406" spans="6:6" x14ac:dyDescent="0.25">
      <c r="F1041406" s="195"/>
    </row>
    <row r="1041407" spans="6:6" x14ac:dyDescent="0.25">
      <c r="F1041407" s="195"/>
    </row>
    <row r="1041408" spans="6:6" x14ac:dyDescent="0.25">
      <c r="F1041408" s="195"/>
    </row>
    <row r="1041409" spans="6:6" x14ac:dyDescent="0.25">
      <c r="F1041409" s="195"/>
    </row>
    <row r="1041410" spans="6:6" x14ac:dyDescent="0.25">
      <c r="F1041410" s="195"/>
    </row>
    <row r="1041411" spans="6:6" x14ac:dyDescent="0.25">
      <c r="F1041411" s="195"/>
    </row>
    <row r="1041412" spans="6:6" x14ac:dyDescent="0.25">
      <c r="F1041412" s="195"/>
    </row>
    <row r="1041413" spans="6:6" x14ac:dyDescent="0.25">
      <c r="F1041413" s="195"/>
    </row>
    <row r="1041414" spans="6:6" x14ac:dyDescent="0.25">
      <c r="F1041414" s="195"/>
    </row>
    <row r="1041415" spans="6:6" x14ac:dyDescent="0.25">
      <c r="F1041415" s="195"/>
    </row>
    <row r="1041416" spans="6:6" x14ac:dyDescent="0.25">
      <c r="F1041416" s="195"/>
    </row>
    <row r="1041417" spans="6:6" x14ac:dyDescent="0.25">
      <c r="F1041417" s="195"/>
    </row>
    <row r="1041418" spans="6:6" x14ac:dyDescent="0.25">
      <c r="F1041418" s="195"/>
    </row>
    <row r="1041419" spans="6:6" x14ac:dyDescent="0.25">
      <c r="F1041419" s="195"/>
    </row>
    <row r="1041420" spans="6:6" x14ac:dyDescent="0.25">
      <c r="F1041420" s="195"/>
    </row>
    <row r="1041421" spans="6:6" x14ac:dyDescent="0.25">
      <c r="F1041421" s="195"/>
    </row>
    <row r="1041422" spans="6:6" x14ac:dyDescent="0.25">
      <c r="F1041422" s="195"/>
    </row>
    <row r="1041423" spans="6:6" x14ac:dyDescent="0.25">
      <c r="F1041423" s="195"/>
    </row>
    <row r="1041424" spans="6:6" x14ac:dyDescent="0.25">
      <c r="F1041424" s="195"/>
    </row>
    <row r="1041425" spans="6:6" x14ac:dyDescent="0.25">
      <c r="F1041425" s="195"/>
    </row>
    <row r="1041426" spans="6:6" x14ac:dyDescent="0.25">
      <c r="F1041426" s="195"/>
    </row>
    <row r="1041427" spans="6:6" x14ac:dyDescent="0.25">
      <c r="F1041427" s="195"/>
    </row>
    <row r="1041428" spans="6:6" x14ac:dyDescent="0.25">
      <c r="F1041428" s="195"/>
    </row>
    <row r="1041429" spans="6:6" x14ac:dyDescent="0.25">
      <c r="F1041429" s="195"/>
    </row>
    <row r="1041430" spans="6:6" x14ac:dyDescent="0.25">
      <c r="F1041430" s="195"/>
    </row>
    <row r="1041431" spans="6:6" x14ac:dyDescent="0.25">
      <c r="F1041431" s="195"/>
    </row>
    <row r="1041432" spans="6:6" x14ac:dyDescent="0.25">
      <c r="F1041432" s="195"/>
    </row>
    <row r="1041433" spans="6:6" x14ac:dyDescent="0.25">
      <c r="F1041433" s="195"/>
    </row>
    <row r="1041434" spans="6:6" x14ac:dyDescent="0.25">
      <c r="F1041434" s="195"/>
    </row>
    <row r="1041435" spans="6:6" x14ac:dyDescent="0.25">
      <c r="F1041435" s="195"/>
    </row>
    <row r="1041436" spans="6:6" x14ac:dyDescent="0.25">
      <c r="F1041436" s="195"/>
    </row>
    <row r="1041437" spans="6:6" x14ac:dyDescent="0.25">
      <c r="F1041437" s="195"/>
    </row>
    <row r="1041438" spans="6:6" x14ac:dyDescent="0.25">
      <c r="F1041438" s="195"/>
    </row>
    <row r="1041439" spans="6:6" x14ac:dyDescent="0.25">
      <c r="F1041439" s="195"/>
    </row>
    <row r="1041440" spans="6:6" x14ac:dyDescent="0.25">
      <c r="F1041440" s="195"/>
    </row>
    <row r="1041441" spans="6:6" x14ac:dyDescent="0.25">
      <c r="F1041441" s="195"/>
    </row>
    <row r="1041442" spans="6:6" x14ac:dyDescent="0.25">
      <c r="F1041442" s="195"/>
    </row>
    <row r="1041443" spans="6:6" x14ac:dyDescent="0.25">
      <c r="F1041443" s="195"/>
    </row>
    <row r="1041444" spans="6:6" x14ac:dyDescent="0.25">
      <c r="F1041444" s="195"/>
    </row>
    <row r="1041445" spans="6:6" x14ac:dyDescent="0.25">
      <c r="F1041445" s="195"/>
    </row>
    <row r="1041446" spans="6:6" x14ac:dyDescent="0.25">
      <c r="F1041446" s="195"/>
    </row>
    <row r="1041447" spans="6:6" x14ac:dyDescent="0.25">
      <c r="F1041447" s="195"/>
    </row>
    <row r="1041448" spans="6:6" x14ac:dyDescent="0.25">
      <c r="F1041448" s="195"/>
    </row>
    <row r="1041449" spans="6:6" x14ac:dyDescent="0.25">
      <c r="F1041449" s="195"/>
    </row>
    <row r="1041450" spans="6:6" x14ac:dyDescent="0.25">
      <c r="F1041450" s="195"/>
    </row>
    <row r="1041451" spans="6:6" x14ac:dyDescent="0.25">
      <c r="F1041451" s="195"/>
    </row>
    <row r="1041452" spans="6:6" x14ac:dyDescent="0.25">
      <c r="F1041452" s="195"/>
    </row>
    <row r="1041453" spans="6:6" x14ac:dyDescent="0.25">
      <c r="F1041453" s="195"/>
    </row>
    <row r="1041454" spans="6:6" x14ac:dyDescent="0.25">
      <c r="F1041454" s="195"/>
    </row>
    <row r="1041455" spans="6:6" x14ac:dyDescent="0.25">
      <c r="F1041455" s="195"/>
    </row>
    <row r="1041456" spans="6:6" x14ac:dyDescent="0.25">
      <c r="F1041456" s="195"/>
    </row>
    <row r="1041457" spans="6:6" x14ac:dyDescent="0.25">
      <c r="F1041457" s="195"/>
    </row>
    <row r="1041458" spans="6:6" x14ac:dyDescent="0.25">
      <c r="F1041458" s="195"/>
    </row>
    <row r="1041459" spans="6:6" x14ac:dyDescent="0.25">
      <c r="F1041459" s="195"/>
    </row>
    <row r="1041460" spans="6:6" x14ac:dyDescent="0.25">
      <c r="F1041460" s="195"/>
    </row>
    <row r="1041461" spans="6:6" x14ac:dyDescent="0.25">
      <c r="F1041461" s="195"/>
    </row>
    <row r="1041462" spans="6:6" x14ac:dyDescent="0.25">
      <c r="F1041462" s="195"/>
    </row>
    <row r="1041463" spans="6:6" x14ac:dyDescent="0.25">
      <c r="F1041463" s="195"/>
    </row>
    <row r="1041464" spans="6:6" x14ac:dyDescent="0.25">
      <c r="F1041464" s="195"/>
    </row>
    <row r="1041465" spans="6:6" x14ac:dyDescent="0.25">
      <c r="F1041465" s="195"/>
    </row>
    <row r="1041466" spans="6:6" x14ac:dyDescent="0.25">
      <c r="F1041466" s="195"/>
    </row>
    <row r="1041467" spans="6:6" x14ac:dyDescent="0.25">
      <c r="F1041467" s="195"/>
    </row>
    <row r="1041468" spans="6:6" x14ac:dyDescent="0.25">
      <c r="F1041468" s="195"/>
    </row>
    <row r="1041469" spans="6:6" x14ac:dyDescent="0.25">
      <c r="F1041469" s="195"/>
    </row>
    <row r="1041470" spans="6:6" x14ac:dyDescent="0.25">
      <c r="F1041470" s="195"/>
    </row>
    <row r="1041471" spans="6:6" x14ac:dyDescent="0.25">
      <c r="F1041471" s="195"/>
    </row>
    <row r="1041472" spans="6:6" x14ac:dyDescent="0.25">
      <c r="F1041472" s="195"/>
    </row>
    <row r="1041473" spans="6:6" x14ac:dyDescent="0.25">
      <c r="F1041473" s="195"/>
    </row>
    <row r="1041474" spans="6:6" x14ac:dyDescent="0.25">
      <c r="F1041474" s="195"/>
    </row>
    <row r="1041475" spans="6:6" x14ac:dyDescent="0.25">
      <c r="F1041475" s="195"/>
    </row>
    <row r="1041476" spans="6:6" x14ac:dyDescent="0.25">
      <c r="F1041476" s="195"/>
    </row>
    <row r="1041477" spans="6:6" x14ac:dyDescent="0.25">
      <c r="F1041477" s="195"/>
    </row>
    <row r="1041478" spans="6:6" x14ac:dyDescent="0.25">
      <c r="F1041478" s="195"/>
    </row>
    <row r="1041479" spans="6:6" x14ac:dyDescent="0.25">
      <c r="F1041479" s="195"/>
    </row>
    <row r="1041480" spans="6:6" x14ac:dyDescent="0.25">
      <c r="F1041480" s="195"/>
    </row>
    <row r="1041481" spans="6:6" x14ac:dyDescent="0.25">
      <c r="F1041481" s="195"/>
    </row>
    <row r="1041482" spans="6:6" x14ac:dyDescent="0.25">
      <c r="F1041482" s="195"/>
    </row>
    <row r="1041483" spans="6:6" x14ac:dyDescent="0.25">
      <c r="F1041483" s="195"/>
    </row>
    <row r="1041484" spans="6:6" x14ac:dyDescent="0.25">
      <c r="F1041484" s="195"/>
    </row>
    <row r="1041485" spans="6:6" x14ac:dyDescent="0.25">
      <c r="F1041485" s="195"/>
    </row>
    <row r="1041486" spans="6:6" x14ac:dyDescent="0.25">
      <c r="F1041486" s="195"/>
    </row>
    <row r="1041487" spans="6:6" x14ac:dyDescent="0.25">
      <c r="F1041487" s="195"/>
    </row>
    <row r="1041488" spans="6:6" x14ac:dyDescent="0.25">
      <c r="F1041488" s="195"/>
    </row>
    <row r="1041489" spans="6:6" x14ac:dyDescent="0.25">
      <c r="F1041489" s="195"/>
    </row>
    <row r="1041490" spans="6:6" x14ac:dyDescent="0.25">
      <c r="F1041490" s="195"/>
    </row>
    <row r="1041491" spans="6:6" x14ac:dyDescent="0.25">
      <c r="F1041491" s="195"/>
    </row>
    <row r="1041492" spans="6:6" x14ac:dyDescent="0.25">
      <c r="F1041492" s="195"/>
    </row>
    <row r="1041493" spans="6:6" x14ac:dyDescent="0.25">
      <c r="F1041493" s="195"/>
    </row>
    <row r="1041494" spans="6:6" x14ac:dyDescent="0.25">
      <c r="F1041494" s="195"/>
    </row>
    <row r="1041495" spans="6:6" x14ac:dyDescent="0.25">
      <c r="F1041495" s="195"/>
    </row>
    <row r="1041496" spans="6:6" x14ac:dyDescent="0.25">
      <c r="F1041496" s="195"/>
    </row>
    <row r="1041497" spans="6:6" x14ac:dyDescent="0.25">
      <c r="F1041497" s="195"/>
    </row>
    <row r="1041498" spans="6:6" x14ac:dyDescent="0.25">
      <c r="F1041498" s="195"/>
    </row>
    <row r="1041499" spans="6:6" x14ac:dyDescent="0.25">
      <c r="F1041499" s="195"/>
    </row>
    <row r="1041500" spans="6:6" x14ac:dyDescent="0.25">
      <c r="F1041500" s="195"/>
    </row>
    <row r="1041501" spans="6:6" x14ac:dyDescent="0.25">
      <c r="F1041501" s="195"/>
    </row>
    <row r="1041502" spans="6:6" x14ac:dyDescent="0.25">
      <c r="F1041502" s="195"/>
    </row>
    <row r="1041503" spans="6:6" x14ac:dyDescent="0.25">
      <c r="F1041503" s="195"/>
    </row>
    <row r="1041504" spans="6:6" x14ac:dyDescent="0.25">
      <c r="F1041504" s="195"/>
    </row>
    <row r="1041505" spans="6:6" x14ac:dyDescent="0.25">
      <c r="F1041505" s="195"/>
    </row>
    <row r="1041506" spans="6:6" x14ac:dyDescent="0.25">
      <c r="F1041506" s="195"/>
    </row>
    <row r="1041507" spans="6:6" x14ac:dyDescent="0.25">
      <c r="F1041507" s="195"/>
    </row>
    <row r="1041508" spans="6:6" x14ac:dyDescent="0.25">
      <c r="F1041508" s="195"/>
    </row>
    <row r="1041509" spans="6:6" x14ac:dyDescent="0.25">
      <c r="F1041509" s="195"/>
    </row>
    <row r="1041510" spans="6:6" x14ac:dyDescent="0.25">
      <c r="F1041510" s="195"/>
    </row>
    <row r="1041511" spans="6:6" x14ac:dyDescent="0.25">
      <c r="F1041511" s="195"/>
    </row>
    <row r="1041512" spans="6:6" x14ac:dyDescent="0.25">
      <c r="F1041512" s="195"/>
    </row>
    <row r="1041513" spans="6:6" x14ac:dyDescent="0.25">
      <c r="F1041513" s="195"/>
    </row>
    <row r="1041514" spans="6:6" x14ac:dyDescent="0.25">
      <c r="F1041514" s="195"/>
    </row>
    <row r="1041515" spans="6:6" x14ac:dyDescent="0.25">
      <c r="F1041515" s="195"/>
    </row>
    <row r="1041516" spans="6:6" x14ac:dyDescent="0.25">
      <c r="F1041516" s="195"/>
    </row>
    <row r="1041517" spans="6:6" x14ac:dyDescent="0.25">
      <c r="F1041517" s="195"/>
    </row>
    <row r="1041518" spans="6:6" x14ac:dyDescent="0.25">
      <c r="F1041518" s="195"/>
    </row>
    <row r="1041519" spans="6:6" x14ac:dyDescent="0.25">
      <c r="F1041519" s="195"/>
    </row>
    <row r="1041520" spans="6:6" x14ac:dyDescent="0.25">
      <c r="F1041520" s="195"/>
    </row>
    <row r="1041521" spans="6:6" x14ac:dyDescent="0.25">
      <c r="F1041521" s="195"/>
    </row>
    <row r="1041522" spans="6:6" x14ac:dyDescent="0.25">
      <c r="F1041522" s="195"/>
    </row>
    <row r="1041523" spans="6:6" x14ac:dyDescent="0.25">
      <c r="F1041523" s="195"/>
    </row>
    <row r="1041524" spans="6:6" x14ac:dyDescent="0.25">
      <c r="F1041524" s="195"/>
    </row>
    <row r="1041525" spans="6:6" x14ac:dyDescent="0.25">
      <c r="F1041525" s="195"/>
    </row>
    <row r="1041526" spans="6:6" x14ac:dyDescent="0.25">
      <c r="F1041526" s="195"/>
    </row>
    <row r="1041527" spans="6:6" x14ac:dyDescent="0.25">
      <c r="F1041527" s="195"/>
    </row>
    <row r="1041528" spans="6:6" x14ac:dyDescent="0.25">
      <c r="F1041528" s="195"/>
    </row>
    <row r="1041529" spans="6:6" x14ac:dyDescent="0.25">
      <c r="F1041529" s="195"/>
    </row>
    <row r="1041530" spans="6:6" x14ac:dyDescent="0.25">
      <c r="F1041530" s="195"/>
    </row>
    <row r="1041531" spans="6:6" x14ac:dyDescent="0.25">
      <c r="F1041531" s="195"/>
    </row>
    <row r="1041532" spans="6:6" x14ac:dyDescent="0.25">
      <c r="F1041532" s="195"/>
    </row>
    <row r="1041533" spans="6:6" x14ac:dyDescent="0.25">
      <c r="F1041533" s="195"/>
    </row>
    <row r="1041534" spans="6:6" x14ac:dyDescent="0.25">
      <c r="F1041534" s="195"/>
    </row>
    <row r="1041535" spans="6:6" x14ac:dyDescent="0.25">
      <c r="F1041535" s="195"/>
    </row>
    <row r="1041536" spans="6:6" x14ac:dyDescent="0.25">
      <c r="F1041536" s="195"/>
    </row>
    <row r="1041537" spans="6:6" x14ac:dyDescent="0.25">
      <c r="F1041537" s="195"/>
    </row>
    <row r="1041538" spans="6:6" x14ac:dyDescent="0.25">
      <c r="F1041538" s="195"/>
    </row>
    <row r="1041539" spans="6:6" x14ac:dyDescent="0.25">
      <c r="F1041539" s="195"/>
    </row>
    <row r="1041540" spans="6:6" x14ac:dyDescent="0.25">
      <c r="F1041540" s="195"/>
    </row>
    <row r="1041541" spans="6:6" x14ac:dyDescent="0.25">
      <c r="F1041541" s="195"/>
    </row>
    <row r="1041542" spans="6:6" x14ac:dyDescent="0.25">
      <c r="F1041542" s="195"/>
    </row>
    <row r="1041543" spans="6:6" x14ac:dyDescent="0.25">
      <c r="F1041543" s="195"/>
    </row>
    <row r="1041544" spans="6:6" x14ac:dyDescent="0.25">
      <c r="F1041544" s="195"/>
    </row>
    <row r="1041545" spans="6:6" x14ac:dyDescent="0.25">
      <c r="F1041545" s="195"/>
    </row>
    <row r="1041546" spans="6:6" x14ac:dyDescent="0.25">
      <c r="F1041546" s="195"/>
    </row>
    <row r="1041547" spans="6:6" x14ac:dyDescent="0.25">
      <c r="F1041547" s="195"/>
    </row>
    <row r="1041548" spans="6:6" x14ac:dyDescent="0.25">
      <c r="F1041548" s="195"/>
    </row>
    <row r="1041549" spans="6:6" x14ac:dyDescent="0.25">
      <c r="F1041549" s="195"/>
    </row>
    <row r="1041550" spans="6:6" x14ac:dyDescent="0.25">
      <c r="F1041550" s="195"/>
    </row>
    <row r="1041551" spans="6:6" x14ac:dyDescent="0.25">
      <c r="F1041551" s="195"/>
    </row>
    <row r="1041552" spans="6:6" x14ac:dyDescent="0.25">
      <c r="F1041552" s="195"/>
    </row>
    <row r="1041553" spans="6:6" x14ac:dyDescent="0.25">
      <c r="F1041553" s="195"/>
    </row>
    <row r="1041554" spans="6:6" x14ac:dyDescent="0.25">
      <c r="F1041554" s="195"/>
    </row>
    <row r="1041555" spans="6:6" x14ac:dyDescent="0.25">
      <c r="F1041555" s="195"/>
    </row>
    <row r="1041556" spans="6:6" x14ac:dyDescent="0.25">
      <c r="F1041556" s="195"/>
    </row>
    <row r="1041557" spans="6:6" x14ac:dyDescent="0.25">
      <c r="F1041557" s="195"/>
    </row>
    <row r="1041558" spans="6:6" x14ac:dyDescent="0.25">
      <c r="F1041558" s="195"/>
    </row>
    <row r="1041559" spans="6:6" x14ac:dyDescent="0.25">
      <c r="F1041559" s="195"/>
    </row>
    <row r="1041560" spans="6:6" x14ac:dyDescent="0.25">
      <c r="F1041560" s="195"/>
    </row>
    <row r="1041561" spans="6:6" x14ac:dyDescent="0.25">
      <c r="F1041561" s="195"/>
    </row>
    <row r="1041562" spans="6:6" x14ac:dyDescent="0.25">
      <c r="F1041562" s="195"/>
    </row>
    <row r="1041563" spans="6:6" x14ac:dyDescent="0.25">
      <c r="F1041563" s="195"/>
    </row>
    <row r="1041564" spans="6:6" x14ac:dyDescent="0.25">
      <c r="F1041564" s="195"/>
    </row>
    <row r="1041565" spans="6:6" x14ac:dyDescent="0.25">
      <c r="F1041565" s="195"/>
    </row>
    <row r="1041566" spans="6:6" x14ac:dyDescent="0.25">
      <c r="F1041566" s="195"/>
    </row>
    <row r="1041567" spans="6:6" x14ac:dyDescent="0.25">
      <c r="F1041567" s="195"/>
    </row>
    <row r="1041568" spans="6:6" x14ac:dyDescent="0.25">
      <c r="F1041568" s="195"/>
    </row>
    <row r="1041569" spans="6:6" x14ac:dyDescent="0.25">
      <c r="F1041569" s="195"/>
    </row>
    <row r="1041570" spans="6:6" x14ac:dyDescent="0.25">
      <c r="F1041570" s="195"/>
    </row>
    <row r="1041571" spans="6:6" x14ac:dyDescent="0.25">
      <c r="F1041571" s="195"/>
    </row>
    <row r="1041572" spans="6:6" x14ac:dyDescent="0.25">
      <c r="F1041572" s="195"/>
    </row>
    <row r="1041573" spans="6:6" x14ac:dyDescent="0.25">
      <c r="F1041573" s="195"/>
    </row>
    <row r="1041574" spans="6:6" x14ac:dyDescent="0.25">
      <c r="F1041574" s="195"/>
    </row>
    <row r="1041575" spans="6:6" x14ac:dyDescent="0.25">
      <c r="F1041575" s="195"/>
    </row>
    <row r="1041576" spans="6:6" x14ac:dyDescent="0.25">
      <c r="F1041576" s="195"/>
    </row>
    <row r="1041577" spans="6:6" x14ac:dyDescent="0.25">
      <c r="F1041577" s="195"/>
    </row>
    <row r="1041578" spans="6:6" x14ac:dyDescent="0.25">
      <c r="F1041578" s="195"/>
    </row>
    <row r="1041579" spans="6:6" x14ac:dyDescent="0.25">
      <c r="F1041579" s="195"/>
    </row>
    <row r="1041580" spans="6:6" x14ac:dyDescent="0.25">
      <c r="F1041580" s="195"/>
    </row>
    <row r="1041581" spans="6:6" x14ac:dyDescent="0.25">
      <c r="F1041581" s="195"/>
    </row>
    <row r="1041582" spans="6:6" x14ac:dyDescent="0.25">
      <c r="F1041582" s="195"/>
    </row>
    <row r="1041583" spans="6:6" x14ac:dyDescent="0.25">
      <c r="F1041583" s="195"/>
    </row>
    <row r="1041584" spans="6:6" x14ac:dyDescent="0.25">
      <c r="F1041584" s="195"/>
    </row>
    <row r="1041585" spans="6:6" x14ac:dyDescent="0.25">
      <c r="F1041585" s="195"/>
    </row>
    <row r="1041586" spans="6:6" x14ac:dyDescent="0.25">
      <c r="F1041586" s="195"/>
    </row>
    <row r="1041587" spans="6:6" x14ac:dyDescent="0.25">
      <c r="F1041587" s="195"/>
    </row>
    <row r="1041588" spans="6:6" x14ac:dyDescent="0.25">
      <c r="F1041588" s="195"/>
    </row>
    <row r="1041589" spans="6:6" x14ac:dyDescent="0.25">
      <c r="F1041589" s="195"/>
    </row>
    <row r="1041590" spans="6:6" x14ac:dyDescent="0.25">
      <c r="F1041590" s="195"/>
    </row>
    <row r="1041591" spans="6:6" x14ac:dyDescent="0.25">
      <c r="F1041591" s="195"/>
    </row>
    <row r="1041592" spans="6:6" x14ac:dyDescent="0.25">
      <c r="F1041592" s="195"/>
    </row>
    <row r="1041593" spans="6:6" x14ac:dyDescent="0.25">
      <c r="F1041593" s="195"/>
    </row>
    <row r="1041594" spans="6:6" x14ac:dyDescent="0.25">
      <c r="F1041594" s="195"/>
    </row>
    <row r="1041595" spans="6:6" x14ac:dyDescent="0.25">
      <c r="F1041595" s="195"/>
    </row>
    <row r="1041596" spans="6:6" x14ac:dyDescent="0.25">
      <c r="F1041596" s="195"/>
    </row>
    <row r="1041597" spans="6:6" x14ac:dyDescent="0.25">
      <c r="F1041597" s="195"/>
    </row>
    <row r="1041598" spans="6:6" x14ac:dyDescent="0.25">
      <c r="F1041598" s="195"/>
    </row>
    <row r="1041599" spans="6:6" x14ac:dyDescent="0.25">
      <c r="F1041599" s="195"/>
    </row>
    <row r="1041600" spans="6:6" x14ac:dyDescent="0.25">
      <c r="F1041600" s="195"/>
    </row>
    <row r="1041601" spans="6:6" x14ac:dyDescent="0.25">
      <c r="F1041601" s="195"/>
    </row>
    <row r="1041602" spans="6:6" x14ac:dyDescent="0.25">
      <c r="F1041602" s="195"/>
    </row>
    <row r="1041603" spans="6:6" x14ac:dyDescent="0.25">
      <c r="F1041603" s="195"/>
    </row>
    <row r="1041604" spans="6:6" x14ac:dyDescent="0.25">
      <c r="F1041604" s="195"/>
    </row>
    <row r="1041605" spans="6:6" x14ac:dyDescent="0.25">
      <c r="F1041605" s="195"/>
    </row>
    <row r="1041606" spans="6:6" x14ac:dyDescent="0.25">
      <c r="F1041606" s="195"/>
    </row>
    <row r="1041607" spans="6:6" x14ac:dyDescent="0.25">
      <c r="F1041607" s="195"/>
    </row>
    <row r="1041608" spans="6:6" x14ac:dyDescent="0.25">
      <c r="F1041608" s="195"/>
    </row>
    <row r="1041609" spans="6:6" x14ac:dyDescent="0.25">
      <c r="F1041609" s="195"/>
    </row>
    <row r="1041610" spans="6:6" x14ac:dyDescent="0.25">
      <c r="F1041610" s="195"/>
    </row>
    <row r="1041611" spans="6:6" x14ac:dyDescent="0.25">
      <c r="F1041611" s="195"/>
    </row>
    <row r="1041612" spans="6:6" x14ac:dyDescent="0.25">
      <c r="F1041612" s="195"/>
    </row>
    <row r="1041613" spans="6:6" x14ac:dyDescent="0.25">
      <c r="F1041613" s="195"/>
    </row>
    <row r="1041614" spans="6:6" x14ac:dyDescent="0.25">
      <c r="F1041614" s="195"/>
    </row>
    <row r="1041615" spans="6:6" x14ac:dyDescent="0.25">
      <c r="F1041615" s="195"/>
    </row>
    <row r="1041616" spans="6:6" x14ac:dyDescent="0.25">
      <c r="F1041616" s="195"/>
    </row>
    <row r="1041617" spans="6:6" x14ac:dyDescent="0.25">
      <c r="F1041617" s="195"/>
    </row>
    <row r="1041618" spans="6:6" x14ac:dyDescent="0.25">
      <c r="F1041618" s="195"/>
    </row>
    <row r="1041619" spans="6:6" x14ac:dyDescent="0.25">
      <c r="F1041619" s="195"/>
    </row>
    <row r="1041620" spans="6:6" x14ac:dyDescent="0.25">
      <c r="F1041620" s="195"/>
    </row>
    <row r="1041621" spans="6:6" x14ac:dyDescent="0.25">
      <c r="F1041621" s="195"/>
    </row>
    <row r="1041622" spans="6:6" x14ac:dyDescent="0.25">
      <c r="F1041622" s="195"/>
    </row>
    <row r="1041623" spans="6:6" x14ac:dyDescent="0.25">
      <c r="F1041623" s="195"/>
    </row>
    <row r="1041624" spans="6:6" x14ac:dyDescent="0.25">
      <c r="F1041624" s="195"/>
    </row>
    <row r="1041625" spans="6:6" x14ac:dyDescent="0.25">
      <c r="F1041625" s="195"/>
    </row>
    <row r="1041626" spans="6:6" x14ac:dyDescent="0.25">
      <c r="F1041626" s="195"/>
    </row>
    <row r="1041627" spans="6:6" x14ac:dyDescent="0.25">
      <c r="F1041627" s="195"/>
    </row>
    <row r="1041628" spans="6:6" x14ac:dyDescent="0.25">
      <c r="F1041628" s="195"/>
    </row>
    <row r="1041629" spans="6:6" x14ac:dyDescent="0.25">
      <c r="F1041629" s="195"/>
    </row>
    <row r="1041630" spans="6:6" x14ac:dyDescent="0.25">
      <c r="F1041630" s="195"/>
    </row>
    <row r="1041631" spans="6:6" x14ac:dyDescent="0.25">
      <c r="F1041631" s="195"/>
    </row>
    <row r="1041632" spans="6:6" x14ac:dyDescent="0.25">
      <c r="F1041632" s="195"/>
    </row>
    <row r="1041633" spans="6:6" x14ac:dyDescent="0.25">
      <c r="F1041633" s="195"/>
    </row>
    <row r="1041634" spans="6:6" x14ac:dyDescent="0.25">
      <c r="F1041634" s="195"/>
    </row>
    <row r="1041635" spans="6:6" x14ac:dyDescent="0.25">
      <c r="F1041635" s="195"/>
    </row>
    <row r="1041636" spans="6:6" x14ac:dyDescent="0.25">
      <c r="F1041636" s="195"/>
    </row>
    <row r="1041637" spans="6:6" x14ac:dyDescent="0.25">
      <c r="F1041637" s="195"/>
    </row>
    <row r="1041638" spans="6:6" x14ac:dyDescent="0.25">
      <c r="F1041638" s="195"/>
    </row>
    <row r="1041639" spans="6:6" x14ac:dyDescent="0.25">
      <c r="F1041639" s="195"/>
    </row>
    <row r="1041640" spans="6:6" x14ac:dyDescent="0.25">
      <c r="F1041640" s="195"/>
    </row>
    <row r="1041641" spans="6:6" x14ac:dyDescent="0.25">
      <c r="F1041641" s="195"/>
    </row>
    <row r="1041642" spans="6:6" x14ac:dyDescent="0.25">
      <c r="F1041642" s="195"/>
    </row>
    <row r="1041643" spans="6:6" x14ac:dyDescent="0.25">
      <c r="F1041643" s="195"/>
    </row>
    <row r="1041644" spans="6:6" x14ac:dyDescent="0.25">
      <c r="F1041644" s="195"/>
    </row>
    <row r="1041645" spans="6:6" x14ac:dyDescent="0.25">
      <c r="F1041645" s="195"/>
    </row>
    <row r="1041646" spans="6:6" x14ac:dyDescent="0.25">
      <c r="F1041646" s="195"/>
    </row>
    <row r="1041647" spans="6:6" x14ac:dyDescent="0.25">
      <c r="F1041647" s="195"/>
    </row>
    <row r="1041648" spans="6:6" x14ac:dyDescent="0.25">
      <c r="F1041648" s="195"/>
    </row>
    <row r="1041649" spans="6:6" x14ac:dyDescent="0.25">
      <c r="F1041649" s="195"/>
    </row>
    <row r="1041650" spans="6:6" x14ac:dyDescent="0.25">
      <c r="F1041650" s="195"/>
    </row>
    <row r="1041651" spans="6:6" x14ac:dyDescent="0.25">
      <c r="F1041651" s="195"/>
    </row>
    <row r="1041652" spans="6:6" x14ac:dyDescent="0.25">
      <c r="F1041652" s="195"/>
    </row>
    <row r="1041653" spans="6:6" x14ac:dyDescent="0.25">
      <c r="F1041653" s="195"/>
    </row>
    <row r="1041654" spans="6:6" x14ac:dyDescent="0.25">
      <c r="F1041654" s="195"/>
    </row>
    <row r="1041655" spans="6:6" x14ac:dyDescent="0.25">
      <c r="F1041655" s="195"/>
    </row>
    <row r="1041656" spans="6:6" x14ac:dyDescent="0.25">
      <c r="F1041656" s="195"/>
    </row>
    <row r="1041657" spans="6:6" x14ac:dyDescent="0.25">
      <c r="F1041657" s="195"/>
    </row>
    <row r="1041658" spans="6:6" x14ac:dyDescent="0.25">
      <c r="F1041658" s="195"/>
    </row>
    <row r="1041659" spans="6:6" x14ac:dyDescent="0.25">
      <c r="F1041659" s="195"/>
    </row>
    <row r="1041660" spans="6:6" x14ac:dyDescent="0.25">
      <c r="F1041660" s="195"/>
    </row>
    <row r="1041661" spans="6:6" x14ac:dyDescent="0.25">
      <c r="F1041661" s="195"/>
    </row>
    <row r="1041662" spans="6:6" x14ac:dyDescent="0.25">
      <c r="F1041662" s="195"/>
    </row>
    <row r="1041663" spans="6:6" x14ac:dyDescent="0.25">
      <c r="F1041663" s="195"/>
    </row>
    <row r="1041664" spans="6:6" x14ac:dyDescent="0.25">
      <c r="F1041664" s="195"/>
    </row>
    <row r="1041665" spans="6:6" x14ac:dyDescent="0.25">
      <c r="F1041665" s="195"/>
    </row>
    <row r="1041666" spans="6:6" x14ac:dyDescent="0.25">
      <c r="F1041666" s="195"/>
    </row>
    <row r="1041667" spans="6:6" x14ac:dyDescent="0.25">
      <c r="F1041667" s="195"/>
    </row>
    <row r="1041668" spans="6:6" x14ac:dyDescent="0.25">
      <c r="F1041668" s="195"/>
    </row>
    <row r="1041669" spans="6:6" x14ac:dyDescent="0.25">
      <c r="F1041669" s="195"/>
    </row>
    <row r="1041670" spans="6:6" x14ac:dyDescent="0.25">
      <c r="F1041670" s="195"/>
    </row>
    <row r="1041671" spans="6:6" x14ac:dyDescent="0.25">
      <c r="F1041671" s="195"/>
    </row>
    <row r="1041672" spans="6:6" x14ac:dyDescent="0.25">
      <c r="F1041672" s="195"/>
    </row>
    <row r="1041673" spans="6:6" x14ac:dyDescent="0.25">
      <c r="F1041673" s="195"/>
    </row>
    <row r="1041674" spans="6:6" x14ac:dyDescent="0.25">
      <c r="F1041674" s="195"/>
    </row>
    <row r="1041675" spans="6:6" x14ac:dyDescent="0.25">
      <c r="F1041675" s="195"/>
    </row>
    <row r="1041676" spans="6:6" x14ac:dyDescent="0.25">
      <c r="F1041676" s="195"/>
    </row>
    <row r="1041677" spans="6:6" x14ac:dyDescent="0.25">
      <c r="F1041677" s="195"/>
    </row>
    <row r="1041678" spans="6:6" x14ac:dyDescent="0.25">
      <c r="F1041678" s="195"/>
    </row>
    <row r="1041679" spans="6:6" x14ac:dyDescent="0.25">
      <c r="F1041679" s="195"/>
    </row>
    <row r="1041680" spans="6:6" x14ac:dyDescent="0.25">
      <c r="F1041680" s="195"/>
    </row>
    <row r="1041681" spans="6:6" x14ac:dyDescent="0.25">
      <c r="F1041681" s="195"/>
    </row>
    <row r="1041682" spans="6:6" x14ac:dyDescent="0.25">
      <c r="F1041682" s="195"/>
    </row>
    <row r="1041683" spans="6:6" x14ac:dyDescent="0.25">
      <c r="F1041683" s="195"/>
    </row>
    <row r="1041684" spans="6:6" x14ac:dyDescent="0.25">
      <c r="F1041684" s="195"/>
    </row>
    <row r="1041685" spans="6:6" x14ac:dyDescent="0.25">
      <c r="F1041685" s="195"/>
    </row>
    <row r="1041686" spans="6:6" x14ac:dyDescent="0.25">
      <c r="F1041686" s="195"/>
    </row>
    <row r="1041687" spans="6:6" x14ac:dyDescent="0.25">
      <c r="F1041687" s="195"/>
    </row>
    <row r="1041688" spans="6:6" x14ac:dyDescent="0.25">
      <c r="F1041688" s="195"/>
    </row>
    <row r="1041689" spans="6:6" x14ac:dyDescent="0.25">
      <c r="F1041689" s="195"/>
    </row>
    <row r="1041690" spans="6:6" x14ac:dyDescent="0.25">
      <c r="F1041690" s="195"/>
    </row>
    <row r="1041691" spans="6:6" x14ac:dyDescent="0.25">
      <c r="F1041691" s="195"/>
    </row>
    <row r="1041692" spans="6:6" x14ac:dyDescent="0.25">
      <c r="F1041692" s="195"/>
    </row>
    <row r="1041693" spans="6:6" x14ac:dyDescent="0.25">
      <c r="F1041693" s="195"/>
    </row>
    <row r="1041694" spans="6:6" x14ac:dyDescent="0.25">
      <c r="F1041694" s="195"/>
    </row>
    <row r="1041695" spans="6:6" x14ac:dyDescent="0.25">
      <c r="F1041695" s="195"/>
    </row>
    <row r="1041696" spans="6:6" x14ac:dyDescent="0.25">
      <c r="F1041696" s="195"/>
    </row>
    <row r="1041697" spans="6:6" x14ac:dyDescent="0.25">
      <c r="F1041697" s="195"/>
    </row>
    <row r="1041698" spans="6:6" x14ac:dyDescent="0.25">
      <c r="F1041698" s="195"/>
    </row>
    <row r="1041699" spans="6:6" x14ac:dyDescent="0.25">
      <c r="F1041699" s="195"/>
    </row>
    <row r="1041700" spans="6:6" x14ac:dyDescent="0.25">
      <c r="F1041700" s="195"/>
    </row>
    <row r="1041701" spans="6:6" x14ac:dyDescent="0.25">
      <c r="F1041701" s="195"/>
    </row>
    <row r="1041702" spans="6:6" x14ac:dyDescent="0.25">
      <c r="F1041702" s="195"/>
    </row>
    <row r="1041703" spans="6:6" x14ac:dyDescent="0.25">
      <c r="F1041703" s="195"/>
    </row>
    <row r="1041704" spans="6:6" x14ac:dyDescent="0.25">
      <c r="F1041704" s="195"/>
    </row>
    <row r="1041705" spans="6:6" x14ac:dyDescent="0.25">
      <c r="F1041705" s="195"/>
    </row>
    <row r="1041706" spans="6:6" x14ac:dyDescent="0.25">
      <c r="F1041706" s="195"/>
    </row>
    <row r="1041707" spans="6:6" x14ac:dyDescent="0.25">
      <c r="F1041707" s="195"/>
    </row>
    <row r="1041708" spans="6:6" x14ac:dyDescent="0.25">
      <c r="F1041708" s="195"/>
    </row>
    <row r="1041709" spans="6:6" x14ac:dyDescent="0.25">
      <c r="F1041709" s="195"/>
    </row>
    <row r="1041710" spans="6:6" x14ac:dyDescent="0.25">
      <c r="F1041710" s="195"/>
    </row>
    <row r="1041711" spans="6:6" x14ac:dyDescent="0.25">
      <c r="F1041711" s="195"/>
    </row>
    <row r="1041712" spans="6:6" x14ac:dyDescent="0.25">
      <c r="F1041712" s="195"/>
    </row>
    <row r="1041713" spans="6:6" x14ac:dyDescent="0.25">
      <c r="F1041713" s="195"/>
    </row>
    <row r="1041714" spans="6:6" x14ac:dyDescent="0.25">
      <c r="F1041714" s="195"/>
    </row>
    <row r="1041715" spans="6:6" x14ac:dyDescent="0.25">
      <c r="F1041715" s="195"/>
    </row>
    <row r="1041716" spans="6:6" x14ac:dyDescent="0.25">
      <c r="F1041716" s="195"/>
    </row>
    <row r="1041717" spans="6:6" x14ac:dyDescent="0.25">
      <c r="F1041717" s="195"/>
    </row>
    <row r="1041718" spans="6:6" x14ac:dyDescent="0.25">
      <c r="F1041718" s="195"/>
    </row>
    <row r="1041719" spans="6:6" x14ac:dyDescent="0.25">
      <c r="F1041719" s="195"/>
    </row>
    <row r="1041720" spans="6:6" x14ac:dyDescent="0.25">
      <c r="F1041720" s="195"/>
    </row>
    <row r="1041721" spans="6:6" x14ac:dyDescent="0.25">
      <c r="F1041721" s="195"/>
    </row>
    <row r="1041722" spans="6:6" x14ac:dyDescent="0.25">
      <c r="F1041722" s="195"/>
    </row>
    <row r="1041723" spans="6:6" x14ac:dyDescent="0.25">
      <c r="F1041723" s="195"/>
    </row>
    <row r="1041724" spans="6:6" x14ac:dyDescent="0.25">
      <c r="F1041724" s="195"/>
    </row>
    <row r="1041725" spans="6:6" x14ac:dyDescent="0.25">
      <c r="F1041725" s="195"/>
    </row>
    <row r="1041726" spans="6:6" x14ac:dyDescent="0.25">
      <c r="F1041726" s="195"/>
    </row>
    <row r="1041727" spans="6:6" x14ac:dyDescent="0.25">
      <c r="F1041727" s="195"/>
    </row>
    <row r="1041728" spans="6:6" x14ac:dyDescent="0.25">
      <c r="F1041728" s="195"/>
    </row>
    <row r="1041729" spans="6:6" x14ac:dyDescent="0.25">
      <c r="F1041729" s="195"/>
    </row>
    <row r="1041730" spans="6:6" x14ac:dyDescent="0.25">
      <c r="F1041730" s="195"/>
    </row>
    <row r="1041731" spans="6:6" x14ac:dyDescent="0.25">
      <c r="F1041731" s="195"/>
    </row>
    <row r="1041732" spans="6:6" x14ac:dyDescent="0.25">
      <c r="F1041732" s="195"/>
    </row>
    <row r="1041733" spans="6:6" x14ac:dyDescent="0.25">
      <c r="F1041733" s="195"/>
    </row>
    <row r="1041734" spans="6:6" x14ac:dyDescent="0.25">
      <c r="F1041734" s="195"/>
    </row>
    <row r="1041735" spans="6:6" x14ac:dyDescent="0.25">
      <c r="F1041735" s="195"/>
    </row>
    <row r="1041736" spans="6:6" x14ac:dyDescent="0.25">
      <c r="F1041736" s="195"/>
    </row>
    <row r="1041737" spans="6:6" x14ac:dyDescent="0.25">
      <c r="F1041737" s="195"/>
    </row>
    <row r="1041738" spans="6:6" x14ac:dyDescent="0.25">
      <c r="F1041738" s="195"/>
    </row>
    <row r="1041739" spans="6:6" x14ac:dyDescent="0.25">
      <c r="F1041739" s="195"/>
    </row>
    <row r="1041740" spans="6:6" x14ac:dyDescent="0.25">
      <c r="F1041740" s="195"/>
    </row>
    <row r="1041741" spans="6:6" x14ac:dyDescent="0.25">
      <c r="F1041741" s="195"/>
    </row>
    <row r="1041742" spans="6:6" x14ac:dyDescent="0.25">
      <c r="F1041742" s="195"/>
    </row>
    <row r="1041743" spans="6:6" x14ac:dyDescent="0.25">
      <c r="F1041743" s="195"/>
    </row>
    <row r="1041744" spans="6:6" x14ac:dyDescent="0.25">
      <c r="F1041744" s="195"/>
    </row>
    <row r="1041745" spans="6:6" x14ac:dyDescent="0.25">
      <c r="F1041745" s="195"/>
    </row>
    <row r="1041746" spans="6:6" x14ac:dyDescent="0.25">
      <c r="F1041746" s="195"/>
    </row>
    <row r="1041747" spans="6:6" x14ac:dyDescent="0.25">
      <c r="F1041747" s="195"/>
    </row>
    <row r="1041748" spans="6:6" x14ac:dyDescent="0.25">
      <c r="F1041748" s="195"/>
    </row>
    <row r="1041749" spans="6:6" x14ac:dyDescent="0.25">
      <c r="F1041749" s="195"/>
    </row>
    <row r="1041750" spans="6:6" x14ac:dyDescent="0.25">
      <c r="F1041750" s="195"/>
    </row>
    <row r="1041751" spans="6:6" x14ac:dyDescent="0.25">
      <c r="F1041751" s="195"/>
    </row>
    <row r="1041752" spans="6:6" x14ac:dyDescent="0.25">
      <c r="F1041752" s="195"/>
    </row>
    <row r="1041753" spans="6:6" x14ac:dyDescent="0.25">
      <c r="F1041753" s="195"/>
    </row>
    <row r="1041754" spans="6:6" x14ac:dyDescent="0.25">
      <c r="F1041754" s="195"/>
    </row>
    <row r="1041755" spans="6:6" x14ac:dyDescent="0.25">
      <c r="F1041755" s="195"/>
    </row>
    <row r="1041756" spans="6:6" x14ac:dyDescent="0.25">
      <c r="F1041756" s="195"/>
    </row>
    <row r="1041757" spans="6:6" x14ac:dyDescent="0.25">
      <c r="F1041757" s="195"/>
    </row>
    <row r="1041758" spans="6:6" x14ac:dyDescent="0.25">
      <c r="F1041758" s="195"/>
    </row>
    <row r="1041759" spans="6:6" x14ac:dyDescent="0.25">
      <c r="F1041759" s="195"/>
    </row>
    <row r="1041760" spans="6:6" x14ac:dyDescent="0.25">
      <c r="F1041760" s="195"/>
    </row>
    <row r="1041761" spans="6:6" x14ac:dyDescent="0.25">
      <c r="F1041761" s="195"/>
    </row>
    <row r="1041762" spans="6:6" x14ac:dyDescent="0.25">
      <c r="F1041762" s="195"/>
    </row>
    <row r="1041763" spans="6:6" x14ac:dyDescent="0.25">
      <c r="F1041763" s="195"/>
    </row>
    <row r="1041764" spans="6:6" x14ac:dyDescent="0.25">
      <c r="F1041764" s="195"/>
    </row>
    <row r="1041765" spans="6:6" x14ac:dyDescent="0.25">
      <c r="F1041765" s="195"/>
    </row>
    <row r="1041766" spans="6:6" x14ac:dyDescent="0.25">
      <c r="F1041766" s="195"/>
    </row>
    <row r="1041767" spans="6:6" x14ac:dyDescent="0.25">
      <c r="F1041767" s="195"/>
    </row>
    <row r="1041768" spans="6:6" x14ac:dyDescent="0.25">
      <c r="F1041768" s="195"/>
    </row>
    <row r="1046886" spans="6:6" x14ac:dyDescent="0.25">
      <c r="F1046886" s="195"/>
    </row>
    <row r="1046887" spans="6:6" x14ac:dyDescent="0.25">
      <c r="F1046887" s="195"/>
    </row>
    <row r="1046888" spans="6:6" x14ac:dyDescent="0.25">
      <c r="F1046888" s="195"/>
    </row>
    <row r="1046889" spans="6:6" x14ac:dyDescent="0.25">
      <c r="F1046889" s="195"/>
    </row>
    <row r="1046890" spans="6:6" x14ac:dyDescent="0.25">
      <c r="F1046890" s="195"/>
    </row>
    <row r="1046891" spans="6:6" x14ac:dyDescent="0.25">
      <c r="F1046891" s="195"/>
    </row>
    <row r="1046892" spans="6:6" x14ac:dyDescent="0.25">
      <c r="F1046892" s="195"/>
    </row>
    <row r="1046893" spans="6:6" x14ac:dyDescent="0.25">
      <c r="F1046893" s="195"/>
    </row>
    <row r="1046894" spans="6:6" x14ac:dyDescent="0.25">
      <c r="F1046894" s="195"/>
    </row>
    <row r="1046895" spans="6:6" x14ac:dyDescent="0.25">
      <c r="F1046895" s="195"/>
    </row>
    <row r="1046896" spans="6:6" x14ac:dyDescent="0.25">
      <c r="F1046896" s="195"/>
    </row>
    <row r="1046897" spans="6:6" x14ac:dyDescent="0.25">
      <c r="F1046897" s="195"/>
    </row>
    <row r="1046898" spans="6:6" x14ac:dyDescent="0.25">
      <c r="F1046898" s="195"/>
    </row>
    <row r="1046899" spans="6:6" x14ac:dyDescent="0.25">
      <c r="F1046899" s="195"/>
    </row>
    <row r="1046900" spans="6:6" x14ac:dyDescent="0.25">
      <c r="F1046900" s="195"/>
    </row>
    <row r="1046901" spans="6:6" x14ac:dyDescent="0.25">
      <c r="F1046901" s="195"/>
    </row>
    <row r="1046902" spans="6:6" x14ac:dyDescent="0.25">
      <c r="F1046902" s="195"/>
    </row>
    <row r="1046903" spans="6:6" x14ac:dyDescent="0.25">
      <c r="F1046903" s="195"/>
    </row>
    <row r="1046904" spans="6:6" x14ac:dyDescent="0.25">
      <c r="F1046904" s="195"/>
    </row>
    <row r="1046905" spans="6:6" x14ac:dyDescent="0.25">
      <c r="F1046905" s="195"/>
    </row>
    <row r="1046906" spans="6:6" x14ac:dyDescent="0.25">
      <c r="F1046906" s="195"/>
    </row>
    <row r="1046907" spans="6:6" x14ac:dyDescent="0.25">
      <c r="F1046907" s="195"/>
    </row>
    <row r="1046908" spans="6:6" x14ac:dyDescent="0.25">
      <c r="F1046908" s="195"/>
    </row>
    <row r="1046909" spans="6:6" x14ac:dyDescent="0.25">
      <c r="F1046909" s="195"/>
    </row>
    <row r="1046910" spans="6:6" x14ac:dyDescent="0.25">
      <c r="F1046910" s="195"/>
    </row>
    <row r="1046911" spans="6:6" x14ac:dyDescent="0.25">
      <c r="F1046911" s="195"/>
    </row>
    <row r="1046912" spans="6:6" x14ac:dyDescent="0.25">
      <c r="F1046912" s="195"/>
    </row>
    <row r="1046913" spans="6:6" x14ac:dyDescent="0.25">
      <c r="F1046913" s="195"/>
    </row>
    <row r="1046914" spans="6:6" x14ac:dyDescent="0.25">
      <c r="F1046914" s="195"/>
    </row>
    <row r="1046915" spans="6:6" x14ac:dyDescent="0.25">
      <c r="F1046915" s="195"/>
    </row>
    <row r="1046916" spans="6:6" x14ac:dyDescent="0.25">
      <c r="F1046916" s="195"/>
    </row>
    <row r="1046917" spans="6:6" x14ac:dyDescent="0.25">
      <c r="F1046917" s="195"/>
    </row>
    <row r="1046918" spans="6:6" x14ac:dyDescent="0.25">
      <c r="F1046918" s="195"/>
    </row>
    <row r="1046919" spans="6:6" x14ac:dyDescent="0.25">
      <c r="F1046919" s="195"/>
    </row>
    <row r="1046920" spans="6:6" x14ac:dyDescent="0.25">
      <c r="F1046920" s="195"/>
    </row>
    <row r="1046921" spans="6:6" x14ac:dyDescent="0.25">
      <c r="F1046921" s="195"/>
    </row>
    <row r="1046922" spans="6:6" x14ac:dyDescent="0.25">
      <c r="F1046922" s="195"/>
    </row>
    <row r="1046923" spans="6:6" x14ac:dyDescent="0.25">
      <c r="F1046923" s="195"/>
    </row>
    <row r="1046924" spans="6:6" x14ac:dyDescent="0.25">
      <c r="F1046924" s="195"/>
    </row>
    <row r="1046925" spans="6:6" x14ac:dyDescent="0.25">
      <c r="F1046925" s="195"/>
    </row>
    <row r="1046926" spans="6:6" x14ac:dyDescent="0.25">
      <c r="F1046926" s="195"/>
    </row>
    <row r="1046927" spans="6:6" x14ac:dyDescent="0.25">
      <c r="F1046927" s="195"/>
    </row>
    <row r="1046928" spans="6:6" x14ac:dyDescent="0.25">
      <c r="F1046928" s="195"/>
    </row>
    <row r="1046929" spans="6:6" x14ac:dyDescent="0.25">
      <c r="F1046929" s="195"/>
    </row>
    <row r="1046930" spans="6:6" x14ac:dyDescent="0.25">
      <c r="F1046930" s="195"/>
    </row>
    <row r="1046931" spans="6:6" x14ac:dyDescent="0.25">
      <c r="F1046931" s="195"/>
    </row>
    <row r="1046932" spans="6:6" x14ac:dyDescent="0.25">
      <c r="F1046932" s="195"/>
    </row>
    <row r="1046933" spans="6:6" x14ac:dyDescent="0.25">
      <c r="F1046933" s="195"/>
    </row>
    <row r="1046934" spans="6:6" x14ac:dyDescent="0.25">
      <c r="F1046934" s="195"/>
    </row>
    <row r="1046935" spans="6:6" x14ac:dyDescent="0.25">
      <c r="F1046935" s="195"/>
    </row>
    <row r="1046936" spans="6:6" x14ac:dyDescent="0.25">
      <c r="F1046936" s="195"/>
    </row>
    <row r="1046937" spans="6:6" x14ac:dyDescent="0.25">
      <c r="F1046937" s="195"/>
    </row>
    <row r="1046938" spans="6:6" x14ac:dyDescent="0.25">
      <c r="F1046938" s="195"/>
    </row>
    <row r="1046939" spans="6:6" x14ac:dyDescent="0.25">
      <c r="F1046939" s="195"/>
    </row>
    <row r="1046940" spans="6:6" x14ac:dyDescent="0.25">
      <c r="F1046940" s="195"/>
    </row>
    <row r="1046941" spans="6:6" x14ac:dyDescent="0.25">
      <c r="F1046941" s="195"/>
    </row>
    <row r="1046942" spans="6:6" x14ac:dyDescent="0.25">
      <c r="F1046942" s="195"/>
    </row>
    <row r="1046943" spans="6:6" x14ac:dyDescent="0.25">
      <c r="F1046943" s="195"/>
    </row>
    <row r="1046944" spans="6:6" x14ac:dyDescent="0.25">
      <c r="F1046944" s="195"/>
    </row>
    <row r="1046945" spans="6:6" x14ac:dyDescent="0.25">
      <c r="F1046945" s="195"/>
    </row>
    <row r="1046946" spans="6:6" x14ac:dyDescent="0.25">
      <c r="F1046946" s="195"/>
    </row>
    <row r="1046947" spans="6:6" x14ac:dyDescent="0.25">
      <c r="F1046947" s="195"/>
    </row>
    <row r="1046948" spans="6:6" x14ac:dyDescent="0.25">
      <c r="F1046948" s="195"/>
    </row>
    <row r="1046949" spans="6:6" x14ac:dyDescent="0.25">
      <c r="F1046949" s="195"/>
    </row>
    <row r="1046950" spans="6:6" x14ac:dyDescent="0.25">
      <c r="F1046950" s="195"/>
    </row>
    <row r="1046951" spans="6:6" x14ac:dyDescent="0.25">
      <c r="F1046951" s="195"/>
    </row>
    <row r="1046952" spans="6:6" x14ac:dyDescent="0.25">
      <c r="F1046952" s="195"/>
    </row>
    <row r="1046953" spans="6:6" x14ac:dyDescent="0.25">
      <c r="F1046953" s="195"/>
    </row>
    <row r="1046954" spans="6:6" x14ac:dyDescent="0.25">
      <c r="F1046954" s="195"/>
    </row>
    <row r="1046955" spans="6:6" x14ac:dyDescent="0.25">
      <c r="F1046955" s="195"/>
    </row>
    <row r="1046956" spans="6:6" x14ac:dyDescent="0.25">
      <c r="F1046956" s="195"/>
    </row>
    <row r="1046957" spans="6:6" x14ac:dyDescent="0.25">
      <c r="F1046957" s="195"/>
    </row>
    <row r="1046958" spans="6:6" x14ac:dyDescent="0.25">
      <c r="F1046958" s="195"/>
    </row>
    <row r="1046959" spans="6:6" x14ac:dyDescent="0.25">
      <c r="F1046959" s="195"/>
    </row>
    <row r="1046960" spans="6:6" x14ac:dyDescent="0.25">
      <c r="F1046960" s="195"/>
    </row>
    <row r="1046961" spans="6:6" x14ac:dyDescent="0.25">
      <c r="F1046961" s="195"/>
    </row>
    <row r="1046962" spans="6:6" x14ac:dyDescent="0.25">
      <c r="F1046962" s="195"/>
    </row>
    <row r="1046963" spans="6:6" x14ac:dyDescent="0.25">
      <c r="F1046963" s="195"/>
    </row>
    <row r="1046964" spans="6:6" x14ac:dyDescent="0.25">
      <c r="F1046964" s="195"/>
    </row>
    <row r="1046965" spans="6:6" x14ac:dyDescent="0.25">
      <c r="F1046965" s="195"/>
    </row>
    <row r="1046966" spans="6:6" x14ac:dyDescent="0.25">
      <c r="F1046966" s="195"/>
    </row>
    <row r="1046967" spans="6:6" x14ac:dyDescent="0.25">
      <c r="F1046967" s="195"/>
    </row>
    <row r="1046968" spans="6:6" x14ac:dyDescent="0.25">
      <c r="F1046968" s="195"/>
    </row>
    <row r="1046969" spans="6:6" x14ac:dyDescent="0.25">
      <c r="F1046969" s="195"/>
    </row>
    <row r="1046970" spans="6:6" x14ac:dyDescent="0.25">
      <c r="F1046970" s="195"/>
    </row>
    <row r="1046971" spans="6:6" x14ac:dyDescent="0.25">
      <c r="F1046971" s="195"/>
    </row>
    <row r="1046972" spans="6:6" x14ac:dyDescent="0.25">
      <c r="F1046972" s="195"/>
    </row>
    <row r="1046973" spans="6:6" x14ac:dyDescent="0.25">
      <c r="F1046973" s="195"/>
    </row>
    <row r="1046974" spans="6:6" x14ac:dyDescent="0.25">
      <c r="F1046974" s="195"/>
    </row>
    <row r="1046975" spans="6:6" x14ac:dyDescent="0.25">
      <c r="F1046975" s="195"/>
    </row>
    <row r="1046976" spans="6:6" x14ac:dyDescent="0.25">
      <c r="F1046976" s="195"/>
    </row>
    <row r="1046977" spans="6:6" x14ac:dyDescent="0.25">
      <c r="F1046977" s="195"/>
    </row>
    <row r="1046978" spans="6:6" x14ac:dyDescent="0.25">
      <c r="F1046978" s="195"/>
    </row>
    <row r="1046979" spans="6:6" x14ac:dyDescent="0.25">
      <c r="F1046979" s="195"/>
    </row>
    <row r="1046980" spans="6:6" x14ac:dyDescent="0.25">
      <c r="F1046980" s="195"/>
    </row>
    <row r="1046981" spans="6:6" x14ac:dyDescent="0.25">
      <c r="F1046981" s="195"/>
    </row>
    <row r="1046982" spans="6:6" x14ac:dyDescent="0.25">
      <c r="F1046982" s="195"/>
    </row>
    <row r="1046983" spans="6:6" x14ac:dyDescent="0.25">
      <c r="F1046983" s="195"/>
    </row>
    <row r="1046984" spans="6:6" x14ac:dyDescent="0.25">
      <c r="F1046984" s="195"/>
    </row>
    <row r="1046985" spans="6:6" x14ac:dyDescent="0.25">
      <c r="F1046985" s="195"/>
    </row>
    <row r="1046986" spans="6:6" x14ac:dyDescent="0.25">
      <c r="F1046986" s="195"/>
    </row>
    <row r="1046987" spans="6:6" x14ac:dyDescent="0.25">
      <c r="F1046987" s="195"/>
    </row>
    <row r="1046988" spans="6:6" x14ac:dyDescent="0.25">
      <c r="F1046988" s="195"/>
    </row>
    <row r="1046989" spans="6:6" x14ac:dyDescent="0.25">
      <c r="F1046989" s="195"/>
    </row>
    <row r="1046990" spans="6:6" x14ac:dyDescent="0.25">
      <c r="F1046990" s="195"/>
    </row>
    <row r="1046991" spans="6:6" x14ac:dyDescent="0.25">
      <c r="F1046991" s="195"/>
    </row>
    <row r="1046992" spans="6:6" x14ac:dyDescent="0.25">
      <c r="F1046992" s="195"/>
    </row>
    <row r="1046993" spans="6:6" x14ac:dyDescent="0.25">
      <c r="F1046993" s="195"/>
    </row>
    <row r="1046994" spans="6:6" x14ac:dyDescent="0.25">
      <c r="F1046994" s="195"/>
    </row>
    <row r="1046995" spans="6:6" x14ac:dyDescent="0.25">
      <c r="F1046995" s="195"/>
    </row>
    <row r="1046996" spans="6:6" x14ac:dyDescent="0.25">
      <c r="F1046996" s="195"/>
    </row>
    <row r="1046997" spans="6:6" x14ac:dyDescent="0.25">
      <c r="F1046997" s="195"/>
    </row>
    <row r="1046998" spans="6:6" x14ac:dyDescent="0.25">
      <c r="F1046998" s="195"/>
    </row>
    <row r="1046999" spans="6:6" x14ac:dyDescent="0.25">
      <c r="F1046999" s="195"/>
    </row>
    <row r="1047000" spans="6:6" x14ac:dyDescent="0.25">
      <c r="F1047000" s="195"/>
    </row>
    <row r="1047001" spans="6:6" x14ac:dyDescent="0.25">
      <c r="F1047001" s="195"/>
    </row>
    <row r="1047002" spans="6:6" x14ac:dyDescent="0.25">
      <c r="F1047002" s="195"/>
    </row>
    <row r="1047003" spans="6:6" x14ac:dyDescent="0.25">
      <c r="F1047003" s="195"/>
    </row>
    <row r="1047004" spans="6:6" x14ac:dyDescent="0.25">
      <c r="F1047004" s="195"/>
    </row>
    <row r="1047005" spans="6:6" x14ac:dyDescent="0.25">
      <c r="F1047005" s="195"/>
    </row>
    <row r="1047006" spans="6:6" x14ac:dyDescent="0.25">
      <c r="F1047006" s="195"/>
    </row>
    <row r="1047007" spans="6:6" x14ac:dyDescent="0.25">
      <c r="F1047007" s="195"/>
    </row>
    <row r="1047008" spans="6:6" x14ac:dyDescent="0.25">
      <c r="F1047008" s="195"/>
    </row>
    <row r="1047009" spans="6:6" x14ac:dyDescent="0.25">
      <c r="F1047009" s="195"/>
    </row>
    <row r="1047010" spans="6:6" x14ac:dyDescent="0.25">
      <c r="F1047010" s="195"/>
    </row>
    <row r="1047011" spans="6:6" x14ac:dyDescent="0.25">
      <c r="F1047011" s="195"/>
    </row>
    <row r="1047012" spans="6:6" x14ac:dyDescent="0.25">
      <c r="F1047012" s="195"/>
    </row>
    <row r="1047013" spans="6:6" x14ac:dyDescent="0.25">
      <c r="F1047013" s="195"/>
    </row>
    <row r="1047014" spans="6:6" x14ac:dyDescent="0.25">
      <c r="F1047014" s="195"/>
    </row>
    <row r="1047015" spans="6:6" x14ac:dyDescent="0.25">
      <c r="F1047015" s="195"/>
    </row>
    <row r="1047016" spans="6:6" x14ac:dyDescent="0.25">
      <c r="F1047016" s="195"/>
    </row>
    <row r="1047017" spans="6:6" x14ac:dyDescent="0.25">
      <c r="F1047017" s="195"/>
    </row>
    <row r="1047018" spans="6:6" x14ac:dyDescent="0.25">
      <c r="F1047018" s="195"/>
    </row>
    <row r="1047019" spans="6:6" x14ac:dyDescent="0.25">
      <c r="F1047019" s="195"/>
    </row>
    <row r="1047020" spans="6:6" x14ac:dyDescent="0.25">
      <c r="F1047020" s="195"/>
    </row>
    <row r="1047021" spans="6:6" x14ac:dyDescent="0.25">
      <c r="F1047021" s="195"/>
    </row>
    <row r="1047022" spans="6:6" x14ac:dyDescent="0.25">
      <c r="F1047022" s="195"/>
    </row>
    <row r="1047023" spans="6:6" x14ac:dyDescent="0.25">
      <c r="F1047023" s="195"/>
    </row>
    <row r="1047024" spans="6:6" x14ac:dyDescent="0.25">
      <c r="F1047024" s="195"/>
    </row>
    <row r="1047025" spans="6:6" x14ac:dyDescent="0.25">
      <c r="F1047025" s="195"/>
    </row>
    <row r="1047026" spans="6:6" x14ac:dyDescent="0.25">
      <c r="F1047026" s="195"/>
    </row>
    <row r="1047027" spans="6:6" x14ac:dyDescent="0.25">
      <c r="F1047027" s="195"/>
    </row>
    <row r="1047028" spans="6:6" x14ac:dyDescent="0.25">
      <c r="F1047028" s="195"/>
    </row>
    <row r="1047029" spans="6:6" x14ac:dyDescent="0.25">
      <c r="F1047029" s="195"/>
    </row>
    <row r="1047030" spans="6:6" x14ac:dyDescent="0.25">
      <c r="F1047030" s="195"/>
    </row>
    <row r="1047031" spans="6:6" x14ac:dyDescent="0.25">
      <c r="F1047031" s="195"/>
    </row>
    <row r="1047032" spans="6:6" x14ac:dyDescent="0.25">
      <c r="F1047032" s="195"/>
    </row>
    <row r="1047033" spans="6:6" x14ac:dyDescent="0.25">
      <c r="F1047033" s="195"/>
    </row>
    <row r="1047034" spans="6:6" x14ac:dyDescent="0.25">
      <c r="F1047034" s="195"/>
    </row>
    <row r="1047035" spans="6:6" x14ac:dyDescent="0.25">
      <c r="F1047035" s="195"/>
    </row>
    <row r="1047036" spans="6:6" x14ac:dyDescent="0.25">
      <c r="F1047036" s="195"/>
    </row>
    <row r="1047037" spans="6:6" x14ac:dyDescent="0.25">
      <c r="F1047037" s="195"/>
    </row>
    <row r="1047038" spans="6:6" x14ac:dyDescent="0.25">
      <c r="F1047038" s="195"/>
    </row>
    <row r="1047039" spans="6:6" x14ac:dyDescent="0.25">
      <c r="F1047039" s="195"/>
    </row>
    <row r="1047040" spans="6:6" x14ac:dyDescent="0.25">
      <c r="F1047040" s="195"/>
    </row>
    <row r="1047041" spans="6:6" x14ac:dyDescent="0.25">
      <c r="F1047041" s="195"/>
    </row>
    <row r="1047042" spans="6:6" x14ac:dyDescent="0.25">
      <c r="F1047042" s="195"/>
    </row>
    <row r="1047043" spans="6:6" x14ac:dyDescent="0.25">
      <c r="F1047043" s="195"/>
    </row>
    <row r="1047044" spans="6:6" x14ac:dyDescent="0.25">
      <c r="F1047044" s="195"/>
    </row>
    <row r="1047045" spans="6:6" x14ac:dyDescent="0.25">
      <c r="F1047045" s="195"/>
    </row>
    <row r="1047046" spans="6:6" x14ac:dyDescent="0.25">
      <c r="F1047046" s="195"/>
    </row>
    <row r="1047047" spans="6:6" x14ac:dyDescent="0.25">
      <c r="F1047047" s="195"/>
    </row>
    <row r="1047048" spans="6:6" x14ac:dyDescent="0.25">
      <c r="F1047048" s="195"/>
    </row>
    <row r="1047049" spans="6:6" x14ac:dyDescent="0.25">
      <c r="F1047049" s="195"/>
    </row>
    <row r="1047050" spans="6:6" x14ac:dyDescent="0.25">
      <c r="F1047050" s="195"/>
    </row>
    <row r="1047051" spans="6:6" x14ac:dyDescent="0.25">
      <c r="F1047051" s="195"/>
    </row>
    <row r="1047052" spans="6:6" x14ac:dyDescent="0.25">
      <c r="F1047052" s="195"/>
    </row>
    <row r="1047053" spans="6:6" x14ac:dyDescent="0.25">
      <c r="F1047053" s="195"/>
    </row>
    <row r="1047054" spans="6:6" x14ac:dyDescent="0.25">
      <c r="F1047054" s="195"/>
    </row>
    <row r="1047055" spans="6:6" x14ac:dyDescent="0.25">
      <c r="F1047055" s="195"/>
    </row>
    <row r="1047056" spans="6:6" x14ac:dyDescent="0.25">
      <c r="F1047056" s="195"/>
    </row>
    <row r="1047057" spans="6:6" x14ac:dyDescent="0.25">
      <c r="F1047057" s="195"/>
    </row>
    <row r="1047058" spans="6:6" x14ac:dyDescent="0.25">
      <c r="F1047058" s="195"/>
    </row>
    <row r="1047059" spans="6:6" x14ac:dyDescent="0.25">
      <c r="F1047059" s="195"/>
    </row>
    <row r="1047060" spans="6:6" x14ac:dyDescent="0.25">
      <c r="F1047060" s="195"/>
    </row>
    <row r="1047061" spans="6:6" x14ac:dyDescent="0.25">
      <c r="F1047061" s="195"/>
    </row>
    <row r="1047062" spans="6:6" x14ac:dyDescent="0.25">
      <c r="F1047062" s="195"/>
    </row>
    <row r="1047063" spans="6:6" x14ac:dyDescent="0.25">
      <c r="F1047063" s="195"/>
    </row>
    <row r="1047064" spans="6:6" x14ac:dyDescent="0.25">
      <c r="F1047064" s="195"/>
    </row>
    <row r="1047065" spans="6:6" x14ac:dyDescent="0.25">
      <c r="F1047065" s="195"/>
    </row>
    <row r="1047066" spans="6:6" x14ac:dyDescent="0.25">
      <c r="F1047066" s="195"/>
    </row>
    <row r="1047067" spans="6:6" x14ac:dyDescent="0.25">
      <c r="F1047067" s="195"/>
    </row>
    <row r="1047068" spans="6:6" x14ac:dyDescent="0.25">
      <c r="F1047068" s="195"/>
    </row>
    <row r="1047069" spans="6:6" x14ac:dyDescent="0.25">
      <c r="F1047069" s="195"/>
    </row>
    <row r="1047070" spans="6:6" x14ac:dyDescent="0.25">
      <c r="F1047070" s="195"/>
    </row>
    <row r="1047071" spans="6:6" x14ac:dyDescent="0.25">
      <c r="F1047071" s="195"/>
    </row>
    <row r="1047072" spans="6:6" x14ac:dyDescent="0.25">
      <c r="F1047072" s="195"/>
    </row>
    <row r="1047073" spans="6:6" x14ac:dyDescent="0.25">
      <c r="F1047073" s="195"/>
    </row>
    <row r="1047074" spans="6:6" x14ac:dyDescent="0.25">
      <c r="F1047074" s="195"/>
    </row>
    <row r="1047075" spans="6:6" x14ac:dyDescent="0.25">
      <c r="F1047075" s="195"/>
    </row>
    <row r="1047076" spans="6:6" x14ac:dyDescent="0.25">
      <c r="F1047076" s="195"/>
    </row>
    <row r="1047077" spans="6:6" x14ac:dyDescent="0.25">
      <c r="F1047077" s="195"/>
    </row>
    <row r="1047078" spans="6:6" x14ac:dyDescent="0.25">
      <c r="F1047078" s="195"/>
    </row>
    <row r="1047079" spans="6:6" x14ac:dyDescent="0.25">
      <c r="F1047079" s="195"/>
    </row>
    <row r="1047080" spans="6:6" x14ac:dyDescent="0.25">
      <c r="F1047080" s="195"/>
    </row>
    <row r="1047081" spans="6:6" x14ac:dyDescent="0.25">
      <c r="F1047081" s="195"/>
    </row>
    <row r="1047082" spans="6:6" x14ac:dyDescent="0.25">
      <c r="F1047082" s="195"/>
    </row>
    <row r="1047083" spans="6:6" x14ac:dyDescent="0.25">
      <c r="F1047083" s="195"/>
    </row>
    <row r="1047084" spans="6:6" x14ac:dyDescent="0.25">
      <c r="F1047084" s="195"/>
    </row>
    <row r="1047085" spans="6:6" x14ac:dyDescent="0.25">
      <c r="F1047085" s="195"/>
    </row>
    <row r="1047086" spans="6:6" x14ac:dyDescent="0.25">
      <c r="F1047086" s="195"/>
    </row>
    <row r="1047087" spans="6:6" x14ac:dyDescent="0.25">
      <c r="F1047087" s="195"/>
    </row>
    <row r="1047088" spans="6:6" x14ac:dyDescent="0.25">
      <c r="F1047088" s="195"/>
    </row>
    <row r="1047089" spans="6:6" x14ac:dyDescent="0.25">
      <c r="F1047089" s="195"/>
    </row>
    <row r="1047090" spans="6:6" x14ac:dyDescent="0.25">
      <c r="F1047090" s="195"/>
    </row>
    <row r="1047091" spans="6:6" x14ac:dyDescent="0.25">
      <c r="F1047091" s="195"/>
    </row>
    <row r="1047092" spans="6:6" x14ac:dyDescent="0.25">
      <c r="F1047092" s="195"/>
    </row>
    <row r="1047093" spans="6:6" x14ac:dyDescent="0.25">
      <c r="F1047093" s="195"/>
    </row>
    <row r="1047094" spans="6:6" x14ac:dyDescent="0.25">
      <c r="F1047094" s="195"/>
    </row>
    <row r="1047095" spans="6:6" x14ac:dyDescent="0.25">
      <c r="F1047095" s="195"/>
    </row>
    <row r="1047096" spans="6:6" x14ac:dyDescent="0.25">
      <c r="F1047096" s="195"/>
    </row>
    <row r="1047097" spans="6:6" x14ac:dyDescent="0.25">
      <c r="F1047097" s="195"/>
    </row>
    <row r="1047098" spans="6:6" x14ac:dyDescent="0.25">
      <c r="F1047098" s="195"/>
    </row>
    <row r="1047099" spans="6:6" x14ac:dyDescent="0.25">
      <c r="F1047099" s="195"/>
    </row>
    <row r="1047100" spans="6:6" x14ac:dyDescent="0.25">
      <c r="F1047100" s="195"/>
    </row>
    <row r="1047101" spans="6:6" x14ac:dyDescent="0.25">
      <c r="F1047101" s="195"/>
    </row>
    <row r="1047102" spans="6:6" x14ac:dyDescent="0.25">
      <c r="F1047102" s="195"/>
    </row>
    <row r="1047103" spans="6:6" x14ac:dyDescent="0.25">
      <c r="F1047103" s="195"/>
    </row>
    <row r="1047104" spans="6:6" x14ac:dyDescent="0.25">
      <c r="F1047104" s="195"/>
    </row>
    <row r="1047105" spans="6:6" x14ac:dyDescent="0.25">
      <c r="F1047105" s="195"/>
    </row>
    <row r="1047106" spans="6:6" x14ac:dyDescent="0.25">
      <c r="F1047106" s="195"/>
    </row>
    <row r="1047107" spans="6:6" x14ac:dyDescent="0.25">
      <c r="F1047107" s="195"/>
    </row>
    <row r="1047108" spans="6:6" x14ac:dyDescent="0.25">
      <c r="F1047108" s="195"/>
    </row>
    <row r="1047109" spans="6:6" x14ac:dyDescent="0.25">
      <c r="F1047109" s="195"/>
    </row>
    <row r="1047110" spans="6:6" x14ac:dyDescent="0.25">
      <c r="F1047110" s="195"/>
    </row>
    <row r="1047111" spans="6:6" x14ac:dyDescent="0.25">
      <c r="F1047111" s="195"/>
    </row>
    <row r="1047112" spans="6:6" x14ac:dyDescent="0.25">
      <c r="F1047112" s="195"/>
    </row>
    <row r="1047113" spans="6:6" x14ac:dyDescent="0.25">
      <c r="F1047113" s="195"/>
    </row>
    <row r="1047114" spans="6:6" x14ac:dyDescent="0.25">
      <c r="F1047114" s="195"/>
    </row>
    <row r="1047115" spans="6:6" x14ac:dyDescent="0.25">
      <c r="F1047115" s="195"/>
    </row>
    <row r="1047116" spans="6:6" x14ac:dyDescent="0.25">
      <c r="F1047116" s="195"/>
    </row>
    <row r="1047117" spans="6:6" x14ac:dyDescent="0.25">
      <c r="F1047117" s="195"/>
    </row>
    <row r="1047118" spans="6:6" x14ac:dyDescent="0.25">
      <c r="F1047118" s="195"/>
    </row>
    <row r="1047119" spans="6:6" x14ac:dyDescent="0.25">
      <c r="F1047119" s="195"/>
    </row>
    <row r="1047120" spans="6:6" x14ac:dyDescent="0.25">
      <c r="F1047120" s="195"/>
    </row>
    <row r="1047121" spans="6:6" x14ac:dyDescent="0.25">
      <c r="F1047121" s="195"/>
    </row>
    <row r="1047122" spans="6:6" x14ac:dyDescent="0.25">
      <c r="F1047122" s="195"/>
    </row>
    <row r="1047123" spans="6:6" x14ac:dyDescent="0.25">
      <c r="F1047123" s="195"/>
    </row>
    <row r="1047124" spans="6:6" x14ac:dyDescent="0.25">
      <c r="F1047124" s="195"/>
    </row>
    <row r="1047125" spans="6:6" x14ac:dyDescent="0.25">
      <c r="F1047125" s="195"/>
    </row>
    <row r="1047126" spans="6:6" x14ac:dyDescent="0.25">
      <c r="F1047126" s="195"/>
    </row>
    <row r="1047127" spans="6:6" x14ac:dyDescent="0.25">
      <c r="F1047127" s="195"/>
    </row>
    <row r="1047128" spans="6:6" x14ac:dyDescent="0.25">
      <c r="F1047128" s="195"/>
    </row>
    <row r="1047129" spans="6:6" x14ac:dyDescent="0.25">
      <c r="F1047129" s="195"/>
    </row>
    <row r="1047130" spans="6:6" x14ac:dyDescent="0.25">
      <c r="F1047130" s="195"/>
    </row>
    <row r="1047131" spans="6:6" x14ac:dyDescent="0.25">
      <c r="F1047131" s="195"/>
    </row>
    <row r="1047132" spans="6:6" x14ac:dyDescent="0.25">
      <c r="F1047132" s="195"/>
    </row>
    <row r="1047133" spans="6:6" x14ac:dyDescent="0.25">
      <c r="F1047133" s="195"/>
    </row>
    <row r="1047134" spans="6:6" x14ac:dyDescent="0.25">
      <c r="F1047134" s="195"/>
    </row>
    <row r="1047135" spans="6:6" x14ac:dyDescent="0.25">
      <c r="F1047135" s="195"/>
    </row>
    <row r="1047136" spans="6:6" x14ac:dyDescent="0.25">
      <c r="F1047136" s="195"/>
    </row>
    <row r="1047137" spans="6:6" x14ac:dyDescent="0.25">
      <c r="F1047137" s="195"/>
    </row>
    <row r="1047138" spans="6:6" x14ac:dyDescent="0.25">
      <c r="F1047138" s="195"/>
    </row>
    <row r="1047139" spans="6:6" x14ac:dyDescent="0.25">
      <c r="F1047139" s="195"/>
    </row>
    <row r="1047140" spans="6:6" x14ac:dyDescent="0.25">
      <c r="F1047140" s="195"/>
    </row>
    <row r="1047141" spans="6:6" x14ac:dyDescent="0.25">
      <c r="F1047141" s="195"/>
    </row>
    <row r="1047142" spans="6:6" x14ac:dyDescent="0.25">
      <c r="F1047142" s="195"/>
    </row>
    <row r="1047143" spans="6:6" x14ac:dyDescent="0.25">
      <c r="F1047143" s="195"/>
    </row>
    <row r="1047144" spans="6:6" x14ac:dyDescent="0.25">
      <c r="F1047144" s="195"/>
    </row>
    <row r="1047145" spans="6:6" x14ac:dyDescent="0.25">
      <c r="F1047145" s="195"/>
    </row>
    <row r="1047146" spans="6:6" x14ac:dyDescent="0.25">
      <c r="F1047146" s="195"/>
    </row>
    <row r="1047147" spans="6:6" x14ac:dyDescent="0.25">
      <c r="F1047147" s="195"/>
    </row>
    <row r="1047148" spans="6:6" x14ac:dyDescent="0.25">
      <c r="F1047148" s="195"/>
    </row>
    <row r="1047149" spans="6:6" x14ac:dyDescent="0.25">
      <c r="F1047149" s="195"/>
    </row>
    <row r="1047150" spans="6:6" x14ac:dyDescent="0.25">
      <c r="F1047150" s="195"/>
    </row>
    <row r="1047151" spans="6:6" x14ac:dyDescent="0.25">
      <c r="F1047151" s="195"/>
    </row>
    <row r="1047152" spans="6:6" x14ac:dyDescent="0.25">
      <c r="F1047152" s="195"/>
    </row>
    <row r="1047153" spans="6:6" x14ac:dyDescent="0.25">
      <c r="F1047153" s="195"/>
    </row>
    <row r="1047154" spans="6:6" x14ac:dyDescent="0.25">
      <c r="F1047154" s="195"/>
    </row>
    <row r="1047155" spans="6:6" x14ac:dyDescent="0.25">
      <c r="F1047155" s="195"/>
    </row>
    <row r="1047156" spans="6:6" x14ac:dyDescent="0.25">
      <c r="F1047156" s="195"/>
    </row>
    <row r="1047157" spans="6:6" x14ac:dyDescent="0.25">
      <c r="F1047157" s="195"/>
    </row>
    <row r="1047158" spans="6:6" x14ac:dyDescent="0.25">
      <c r="F1047158" s="195"/>
    </row>
    <row r="1047159" spans="6:6" x14ac:dyDescent="0.25">
      <c r="F1047159" s="195"/>
    </row>
    <row r="1047160" spans="6:6" x14ac:dyDescent="0.25">
      <c r="F1047160" s="195"/>
    </row>
    <row r="1047161" spans="6:6" x14ac:dyDescent="0.25">
      <c r="F1047161" s="195"/>
    </row>
    <row r="1047162" spans="6:6" x14ac:dyDescent="0.25">
      <c r="F1047162" s="195"/>
    </row>
    <row r="1047163" spans="6:6" x14ac:dyDescent="0.25">
      <c r="F1047163" s="195"/>
    </row>
    <row r="1047164" spans="6:6" x14ac:dyDescent="0.25">
      <c r="F1047164" s="195"/>
    </row>
    <row r="1047165" spans="6:6" x14ac:dyDescent="0.25">
      <c r="F1047165" s="195"/>
    </row>
    <row r="1047166" spans="6:6" x14ac:dyDescent="0.25">
      <c r="F1047166" s="195"/>
    </row>
    <row r="1047167" spans="6:6" x14ac:dyDescent="0.25">
      <c r="F1047167" s="195"/>
    </row>
    <row r="1047168" spans="6:6" x14ac:dyDescent="0.25">
      <c r="F1047168" s="195"/>
    </row>
    <row r="1047169" spans="6:6" x14ac:dyDescent="0.25">
      <c r="F1047169" s="195"/>
    </row>
    <row r="1047170" spans="6:6" x14ac:dyDescent="0.25">
      <c r="F1047170" s="195"/>
    </row>
    <row r="1047171" spans="6:6" x14ac:dyDescent="0.25">
      <c r="F1047171" s="195"/>
    </row>
    <row r="1047172" spans="6:6" x14ac:dyDescent="0.25">
      <c r="F1047172" s="195"/>
    </row>
    <row r="1047173" spans="6:6" x14ac:dyDescent="0.25">
      <c r="F1047173" s="195"/>
    </row>
    <row r="1047174" spans="6:6" x14ac:dyDescent="0.25">
      <c r="F1047174" s="195"/>
    </row>
    <row r="1047175" spans="6:6" x14ac:dyDescent="0.25">
      <c r="F1047175" s="195"/>
    </row>
    <row r="1047176" spans="6:6" x14ac:dyDescent="0.25">
      <c r="F1047176" s="195"/>
    </row>
    <row r="1047177" spans="6:6" x14ac:dyDescent="0.25">
      <c r="F1047177" s="195"/>
    </row>
    <row r="1047178" spans="6:6" x14ac:dyDescent="0.25">
      <c r="F1047178" s="195"/>
    </row>
    <row r="1047179" spans="6:6" x14ac:dyDescent="0.25">
      <c r="F1047179" s="195"/>
    </row>
    <row r="1047180" spans="6:6" x14ac:dyDescent="0.25">
      <c r="F1047180" s="195"/>
    </row>
    <row r="1047181" spans="6:6" x14ac:dyDescent="0.25">
      <c r="F1047181" s="195"/>
    </row>
    <row r="1047182" spans="6:6" x14ac:dyDescent="0.25">
      <c r="F1047182" s="195"/>
    </row>
    <row r="1047183" spans="6:6" x14ac:dyDescent="0.25">
      <c r="F1047183" s="195"/>
    </row>
    <row r="1047184" spans="6:6" x14ac:dyDescent="0.25">
      <c r="F1047184" s="195"/>
    </row>
    <row r="1047185" spans="6:6" x14ac:dyDescent="0.25">
      <c r="F1047185" s="195"/>
    </row>
    <row r="1047186" spans="6:6" x14ac:dyDescent="0.25">
      <c r="F1047186" s="195"/>
    </row>
    <row r="1047187" spans="6:6" x14ac:dyDescent="0.25">
      <c r="F1047187" s="195"/>
    </row>
    <row r="1047188" spans="6:6" x14ac:dyDescent="0.25">
      <c r="F1047188" s="195"/>
    </row>
    <row r="1047189" spans="6:6" x14ac:dyDescent="0.25">
      <c r="F1047189" s="195"/>
    </row>
    <row r="1047190" spans="6:6" x14ac:dyDescent="0.25">
      <c r="F1047190" s="195"/>
    </row>
    <row r="1047191" spans="6:6" x14ac:dyDescent="0.25">
      <c r="F1047191" s="195"/>
    </row>
    <row r="1047192" spans="6:6" x14ac:dyDescent="0.25">
      <c r="F1047192" s="195"/>
    </row>
    <row r="1047193" spans="6:6" x14ac:dyDescent="0.25">
      <c r="F1047193" s="195"/>
    </row>
    <row r="1047194" spans="6:6" x14ac:dyDescent="0.25">
      <c r="F1047194" s="195"/>
    </row>
    <row r="1047195" spans="6:6" x14ac:dyDescent="0.25">
      <c r="F1047195" s="195"/>
    </row>
    <row r="1047196" spans="6:6" x14ac:dyDescent="0.25">
      <c r="F1047196" s="195"/>
    </row>
    <row r="1047197" spans="6:6" x14ac:dyDescent="0.25">
      <c r="F1047197" s="195"/>
    </row>
    <row r="1047198" spans="6:6" x14ac:dyDescent="0.25">
      <c r="F1047198" s="195"/>
    </row>
    <row r="1047199" spans="6:6" x14ac:dyDescent="0.25">
      <c r="F1047199" s="195"/>
    </row>
    <row r="1047200" spans="6:6" x14ac:dyDescent="0.25">
      <c r="F1047200" s="195"/>
    </row>
    <row r="1047201" spans="6:6" x14ac:dyDescent="0.25">
      <c r="F1047201" s="195"/>
    </row>
    <row r="1047202" spans="6:6" x14ac:dyDescent="0.25">
      <c r="F1047202" s="195"/>
    </row>
    <row r="1047203" spans="6:6" x14ac:dyDescent="0.25">
      <c r="F1047203" s="195"/>
    </row>
    <row r="1047204" spans="6:6" x14ac:dyDescent="0.25">
      <c r="F1047204" s="195"/>
    </row>
    <row r="1047205" spans="6:6" x14ac:dyDescent="0.25">
      <c r="F1047205" s="195"/>
    </row>
    <row r="1047206" spans="6:6" x14ac:dyDescent="0.25">
      <c r="F1047206" s="195"/>
    </row>
    <row r="1047207" spans="6:6" x14ac:dyDescent="0.25">
      <c r="F1047207" s="195"/>
    </row>
    <row r="1047208" spans="6:6" x14ac:dyDescent="0.25">
      <c r="F1047208" s="195"/>
    </row>
    <row r="1047209" spans="6:6" x14ac:dyDescent="0.25">
      <c r="F1047209" s="195"/>
    </row>
    <row r="1047210" spans="6:6" x14ac:dyDescent="0.25">
      <c r="F1047210" s="195"/>
    </row>
    <row r="1047211" spans="6:6" x14ac:dyDescent="0.25">
      <c r="F1047211" s="195"/>
    </row>
    <row r="1047212" spans="6:6" x14ac:dyDescent="0.25">
      <c r="F1047212" s="195"/>
    </row>
    <row r="1047213" spans="6:6" x14ac:dyDescent="0.25">
      <c r="F1047213" s="195"/>
    </row>
    <row r="1047214" spans="6:6" x14ac:dyDescent="0.25">
      <c r="F1047214" s="195"/>
    </row>
    <row r="1047215" spans="6:6" x14ac:dyDescent="0.25">
      <c r="F1047215" s="195"/>
    </row>
    <row r="1047216" spans="6:6" x14ac:dyDescent="0.25">
      <c r="F1047216" s="195"/>
    </row>
    <row r="1047217" spans="6:6" x14ac:dyDescent="0.25">
      <c r="F1047217" s="195"/>
    </row>
    <row r="1047218" spans="6:6" x14ac:dyDescent="0.25">
      <c r="F1047218" s="195"/>
    </row>
    <row r="1047219" spans="6:6" x14ac:dyDescent="0.25">
      <c r="F1047219" s="195"/>
    </row>
    <row r="1047220" spans="6:6" x14ac:dyDescent="0.25">
      <c r="F1047220" s="195"/>
    </row>
    <row r="1047221" spans="6:6" x14ac:dyDescent="0.25">
      <c r="F1047221" s="195"/>
    </row>
    <row r="1047222" spans="6:6" x14ac:dyDescent="0.25">
      <c r="F1047222" s="195"/>
    </row>
    <row r="1047223" spans="6:6" x14ac:dyDescent="0.25">
      <c r="F1047223" s="195"/>
    </row>
    <row r="1047224" spans="6:6" x14ac:dyDescent="0.25">
      <c r="F1047224" s="195"/>
    </row>
    <row r="1047225" spans="6:6" x14ac:dyDescent="0.25">
      <c r="F1047225" s="195"/>
    </row>
    <row r="1047226" spans="6:6" x14ac:dyDescent="0.25">
      <c r="F1047226" s="195"/>
    </row>
    <row r="1047227" spans="6:6" x14ac:dyDescent="0.25">
      <c r="F1047227" s="195"/>
    </row>
    <row r="1047228" spans="6:6" x14ac:dyDescent="0.25">
      <c r="F1047228" s="195"/>
    </row>
    <row r="1047229" spans="6:6" x14ac:dyDescent="0.25">
      <c r="F1047229" s="195"/>
    </row>
    <row r="1047230" spans="6:6" x14ac:dyDescent="0.25">
      <c r="F1047230" s="195"/>
    </row>
    <row r="1047231" spans="6:6" x14ac:dyDescent="0.25">
      <c r="F1047231" s="195"/>
    </row>
    <row r="1047232" spans="6:6" x14ac:dyDescent="0.25">
      <c r="F1047232" s="195"/>
    </row>
    <row r="1047233" spans="6:6" x14ac:dyDescent="0.25">
      <c r="F1047233" s="195"/>
    </row>
    <row r="1047234" spans="6:6" x14ac:dyDescent="0.25">
      <c r="F1047234" s="195"/>
    </row>
    <row r="1047235" spans="6:6" x14ac:dyDescent="0.25">
      <c r="F1047235" s="195"/>
    </row>
    <row r="1047236" spans="6:6" x14ac:dyDescent="0.25">
      <c r="F1047236" s="195"/>
    </row>
    <row r="1047237" spans="6:6" x14ac:dyDescent="0.25">
      <c r="F1047237" s="195"/>
    </row>
    <row r="1047238" spans="6:6" x14ac:dyDescent="0.25">
      <c r="F1047238" s="195"/>
    </row>
    <row r="1047239" spans="6:6" x14ac:dyDescent="0.25">
      <c r="F1047239" s="195"/>
    </row>
    <row r="1047240" spans="6:6" x14ac:dyDescent="0.25">
      <c r="F1047240" s="195"/>
    </row>
    <row r="1047241" spans="6:6" x14ac:dyDescent="0.25">
      <c r="F1047241" s="195"/>
    </row>
    <row r="1047242" spans="6:6" x14ac:dyDescent="0.25">
      <c r="F1047242" s="195"/>
    </row>
    <row r="1047243" spans="6:6" x14ac:dyDescent="0.25">
      <c r="F1047243" s="195"/>
    </row>
    <row r="1047244" spans="6:6" x14ac:dyDescent="0.25">
      <c r="F1047244" s="195"/>
    </row>
    <row r="1047245" spans="6:6" x14ac:dyDescent="0.25">
      <c r="F1047245" s="195"/>
    </row>
    <row r="1047246" spans="6:6" x14ac:dyDescent="0.25">
      <c r="F1047246" s="195"/>
    </row>
    <row r="1047247" spans="6:6" x14ac:dyDescent="0.25">
      <c r="F1047247" s="195"/>
    </row>
    <row r="1047248" spans="6:6" x14ac:dyDescent="0.25">
      <c r="F1047248" s="195"/>
    </row>
    <row r="1047249" spans="6:6" x14ac:dyDescent="0.25">
      <c r="F1047249" s="195"/>
    </row>
    <row r="1047250" spans="6:6" x14ac:dyDescent="0.25">
      <c r="F1047250" s="195"/>
    </row>
    <row r="1047251" spans="6:6" x14ac:dyDescent="0.25">
      <c r="F1047251" s="195"/>
    </row>
    <row r="1047252" spans="6:6" x14ac:dyDescent="0.25">
      <c r="F1047252" s="195"/>
    </row>
    <row r="1047253" spans="6:6" x14ac:dyDescent="0.25">
      <c r="F1047253" s="195"/>
    </row>
    <row r="1047254" spans="6:6" x14ac:dyDescent="0.25">
      <c r="F1047254" s="195"/>
    </row>
    <row r="1047255" spans="6:6" x14ac:dyDescent="0.25">
      <c r="F1047255" s="195"/>
    </row>
    <row r="1047256" spans="6:6" x14ac:dyDescent="0.25">
      <c r="F1047256" s="195"/>
    </row>
    <row r="1047257" spans="6:6" x14ac:dyDescent="0.25">
      <c r="F1047257" s="195"/>
    </row>
    <row r="1047258" spans="6:6" x14ac:dyDescent="0.25">
      <c r="F1047258" s="195"/>
    </row>
    <row r="1047259" spans="6:6" x14ac:dyDescent="0.25">
      <c r="F1047259" s="195"/>
    </row>
    <row r="1047260" spans="6:6" x14ac:dyDescent="0.25">
      <c r="F1047260" s="195"/>
    </row>
    <row r="1047261" spans="6:6" x14ac:dyDescent="0.25">
      <c r="F1047261" s="195"/>
    </row>
    <row r="1047262" spans="6:6" x14ac:dyDescent="0.25">
      <c r="F1047262" s="195"/>
    </row>
    <row r="1047263" spans="6:6" x14ac:dyDescent="0.25">
      <c r="F1047263" s="195"/>
    </row>
    <row r="1047264" spans="6:6" x14ac:dyDescent="0.25">
      <c r="F1047264" s="195"/>
    </row>
    <row r="1047265" spans="6:6" x14ac:dyDescent="0.25">
      <c r="F1047265" s="195"/>
    </row>
    <row r="1047266" spans="6:6" x14ac:dyDescent="0.25">
      <c r="F1047266" s="195"/>
    </row>
    <row r="1047267" spans="6:6" x14ac:dyDescent="0.25">
      <c r="F1047267" s="195"/>
    </row>
    <row r="1047268" spans="6:6" x14ac:dyDescent="0.25">
      <c r="F1047268" s="195"/>
    </row>
    <row r="1047269" spans="6:6" x14ac:dyDescent="0.25">
      <c r="F1047269" s="195"/>
    </row>
    <row r="1047270" spans="6:6" x14ac:dyDescent="0.25">
      <c r="F1047270" s="195"/>
    </row>
    <row r="1047271" spans="6:6" x14ac:dyDescent="0.25">
      <c r="F1047271" s="195"/>
    </row>
    <row r="1047272" spans="6:6" x14ac:dyDescent="0.25">
      <c r="F1047272" s="195"/>
    </row>
    <row r="1047273" spans="6:6" x14ac:dyDescent="0.25">
      <c r="F1047273" s="195"/>
    </row>
    <row r="1047274" spans="6:6" x14ac:dyDescent="0.25">
      <c r="F1047274" s="195"/>
    </row>
    <row r="1047275" spans="6:6" x14ac:dyDescent="0.25">
      <c r="F1047275" s="195"/>
    </row>
    <row r="1047276" spans="6:6" x14ac:dyDescent="0.25">
      <c r="F1047276" s="195"/>
    </row>
    <row r="1047277" spans="6:6" x14ac:dyDescent="0.25">
      <c r="F1047277" s="195"/>
    </row>
    <row r="1047278" spans="6:6" x14ac:dyDescent="0.25">
      <c r="F1047278" s="195"/>
    </row>
    <row r="1047279" spans="6:6" x14ac:dyDescent="0.25">
      <c r="F1047279" s="195"/>
    </row>
    <row r="1047280" spans="6:6" x14ac:dyDescent="0.25">
      <c r="F1047280" s="195"/>
    </row>
  </sheetData>
  <phoneticPr fontId="33" type="noConversion"/>
  <pageMargins left="0.7" right="0.7" top="0.75" bottom="0.75" header="0.3" footer="0.3"/>
  <pageSetup scale="33" fitToHeight="0" orientation="landscape" r:id="rId1"/>
  <headerFooter>
    <oddHeader>&amp;LRAPPS
Year 2&amp;C&amp;A</oddHeader>
    <oddFooter>&amp;LPage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8EE49-6F56-449A-AADA-9374FAE57452}">
  <sheetPr>
    <tabColor rgb="FF7030A0"/>
    <pageSetUpPr fitToPage="1"/>
  </sheetPr>
  <dimension ref="A1:AQ208"/>
  <sheetViews>
    <sheetView tabSelected="1" topLeftCell="C4" zoomScaleNormal="100" workbookViewId="0">
      <selection activeCell="C13" sqref="C13"/>
    </sheetView>
  </sheetViews>
  <sheetFormatPr defaultRowHeight="15" x14ac:dyDescent="0.25"/>
  <cols>
    <col min="1" max="1" width="14.28515625" customWidth="1"/>
    <col min="2" max="2" width="12.85546875" style="178" customWidth="1"/>
    <col min="3" max="3" width="39.140625" style="134" customWidth="1"/>
    <col min="4" max="5" width="19.42578125" customWidth="1"/>
    <col min="6" max="6" width="13.85546875" customWidth="1"/>
    <col min="7" max="7" width="16.7109375" customWidth="1"/>
    <col min="8" max="8" width="11.5703125" customWidth="1"/>
    <col min="9" max="9" width="11.42578125" customWidth="1"/>
    <col min="10" max="10" width="9.140625" customWidth="1"/>
    <col min="11" max="11" width="13.85546875" customWidth="1"/>
    <col min="12" max="12" width="15.42578125" customWidth="1"/>
    <col min="13" max="13" width="12.7109375" customWidth="1"/>
    <col min="14" max="14" width="12" customWidth="1"/>
    <col min="15" max="15" width="13.85546875" customWidth="1"/>
    <col min="16" max="26" width="19.140625" customWidth="1"/>
    <col min="27" max="27" width="24.7109375" customWidth="1"/>
    <col min="28" max="39" width="19.140625" customWidth="1"/>
    <col min="40" max="40" width="28.28515625" customWidth="1"/>
    <col min="41" max="41" width="15" customWidth="1"/>
    <col min="42" max="42" width="14.85546875" customWidth="1"/>
    <col min="43" max="43" width="15.7109375" customWidth="1"/>
  </cols>
  <sheetData>
    <row r="1" spans="1:43" ht="23.25" x14ac:dyDescent="0.35">
      <c r="A1" s="183" t="s">
        <v>627</v>
      </c>
      <c r="B1" s="177"/>
    </row>
    <row r="2" spans="1:43" ht="18.75" x14ac:dyDescent="0.3">
      <c r="A2" s="16" t="str">
        <f>_xlfn.CONCAT("Year ",Assumptions!B3," (State Fiscal Year ",Assumptions!B4,")")</f>
        <v>Year 3 (State Fiscal Year 2024)</v>
      </c>
      <c r="C2" s="197"/>
      <c r="D2" s="7"/>
      <c r="E2" s="7"/>
      <c r="AN2" s="9"/>
      <c r="AO2" s="9"/>
    </row>
    <row r="3" spans="1:43" ht="18.75" x14ac:dyDescent="0.3">
      <c r="A3" s="183" t="s">
        <v>628</v>
      </c>
      <c r="C3" s="197"/>
      <c r="D3" s="7"/>
      <c r="E3" s="7"/>
      <c r="AN3" s="9"/>
      <c r="AO3" s="9"/>
    </row>
    <row r="4" spans="1:43" ht="15.75" x14ac:dyDescent="0.25">
      <c r="A4" s="184" t="s">
        <v>3</v>
      </c>
      <c r="B4" s="18">
        <f ca="1">Assumptions!B5</f>
        <v>45238</v>
      </c>
      <c r="C4" s="198"/>
      <c r="D4" s="6"/>
      <c r="E4" s="6"/>
      <c r="AN4" s="10"/>
      <c r="AO4" s="10"/>
    </row>
    <row r="5" spans="1:43" ht="15.75" thickBot="1" x14ac:dyDescent="0.3">
      <c r="C5" s="199"/>
      <c r="D5" s="1"/>
      <c r="E5" s="1"/>
      <c r="F5" s="4"/>
      <c r="G5" s="4"/>
    </row>
    <row r="6" spans="1:43" x14ac:dyDescent="0.25">
      <c r="A6" s="185" t="s">
        <v>629</v>
      </c>
      <c r="B6" s="179"/>
      <c r="C6" s="200"/>
      <c r="D6" s="42"/>
      <c r="E6" s="42">
        <f>COUNTIF(E$11:E$208,$A6)</f>
        <v>20</v>
      </c>
      <c r="F6" s="41">
        <f>COUNTIFS(F$11:F$208,"Y",$E$11:$E$208,$A6)</f>
        <v>19</v>
      </c>
      <c r="G6" s="87">
        <f t="shared" ref="G6:P7" si="0">SUMIFS(G$11:G$208,$E$11:$E$208,$A6)</f>
        <v>46277</v>
      </c>
      <c r="H6" s="43">
        <f t="shared" si="0"/>
        <v>41291.663686915759</v>
      </c>
      <c r="I6" s="43">
        <f t="shared" si="0"/>
        <v>4250.4094954295306</v>
      </c>
      <c r="J6" s="43">
        <f t="shared" si="0"/>
        <v>1290.215772252672</v>
      </c>
      <c r="K6" s="87">
        <f t="shared" si="0"/>
        <v>46832.288954597956</v>
      </c>
      <c r="L6" s="90">
        <f t="shared" si="0"/>
        <v>4337536.8758892706</v>
      </c>
      <c r="M6" s="43">
        <f t="shared" si="0"/>
        <v>447448.8877295467</v>
      </c>
      <c r="N6" s="43">
        <f t="shared" si="0"/>
        <v>138205.27580792256</v>
      </c>
      <c r="O6" s="43">
        <f t="shared" si="0"/>
        <v>4923191.0394267393</v>
      </c>
      <c r="P6" s="90">
        <f t="shared" si="0"/>
        <v>6996719.7492883662</v>
      </c>
      <c r="Q6" s="49">
        <f>O6/P6</f>
        <v>0.70364273771683872</v>
      </c>
      <c r="R6" s="87">
        <f t="shared" ref="R6:AA7" si="1">SUMIFS(R$11:R$208,$E$11:$E$208,$A6)</f>
        <v>2073528.7098616278</v>
      </c>
      <c r="S6" s="90">
        <f t="shared" si="1"/>
        <v>1421671.9807405097</v>
      </c>
      <c r="T6" s="43">
        <f t="shared" si="1"/>
        <v>146341.5989276387</v>
      </c>
      <c r="U6" s="43">
        <f t="shared" si="1"/>
        <v>44422.129038659506</v>
      </c>
      <c r="V6" s="87">
        <f t="shared" si="1"/>
        <v>1612435.7087068076</v>
      </c>
      <c r="W6" s="90">
        <f t="shared" si="1"/>
        <v>406427.20527082466</v>
      </c>
      <c r="X6" s="43">
        <f t="shared" si="1"/>
        <v>41925.960780258523</v>
      </c>
      <c r="Y6" s="43">
        <f t="shared" si="1"/>
        <v>12949.834343202341</v>
      </c>
      <c r="Z6" s="87">
        <f t="shared" si="1"/>
        <v>461303.00039428542</v>
      </c>
      <c r="AA6" s="78">
        <f t="shared" si="1"/>
        <v>2073738.7091010935</v>
      </c>
      <c r="AB6" s="90">
        <f t="shared" ref="AB6:AN7" si="2">SUMIFS(AB$11:AB$208,$E$11:$E$208,$A6)</f>
        <v>1508405.284605315</v>
      </c>
      <c r="AC6" s="43">
        <f t="shared" si="2"/>
        <v>155682.55205067949</v>
      </c>
      <c r="AD6" s="43">
        <f t="shared" si="2"/>
        <v>47257.584083680325</v>
      </c>
      <c r="AE6" s="87">
        <f t="shared" si="2"/>
        <v>1711345.4207396752</v>
      </c>
      <c r="AF6" s="90">
        <f t="shared" si="2"/>
        <v>431222.49896108708</v>
      </c>
      <c r="AG6" s="43">
        <f t="shared" si="2"/>
        <v>44602.085936445248</v>
      </c>
      <c r="AH6" s="43">
        <f t="shared" si="2"/>
        <v>13776.419514045047</v>
      </c>
      <c r="AI6" s="87">
        <f t="shared" si="2"/>
        <v>489601.00441157748</v>
      </c>
      <c r="AJ6" s="43">
        <f t="shared" si="2"/>
        <v>1939627.7835664023</v>
      </c>
      <c r="AK6" s="43">
        <f t="shared" si="2"/>
        <v>200284.63798712473</v>
      </c>
      <c r="AL6" s="43">
        <f t="shared" si="2"/>
        <v>61034.003597725386</v>
      </c>
      <c r="AM6" s="43">
        <f t="shared" si="2"/>
        <v>2200946.4251512527</v>
      </c>
      <c r="AN6" s="90">
        <f t="shared" si="2"/>
        <v>951227.03</v>
      </c>
      <c r="AO6" s="43"/>
      <c r="AP6" s="87">
        <f>SUMIFS(AP$11:AP$208,$E$11:$E$208,$A6)</f>
        <v>512008.23</v>
      </c>
    </row>
    <row r="7" spans="1:43" x14ac:dyDescent="0.25">
      <c r="A7" s="186" t="s">
        <v>630</v>
      </c>
      <c r="B7" s="180"/>
      <c r="C7" s="201"/>
      <c r="D7" s="45"/>
      <c r="E7" s="45">
        <f>COUNTIF(E$11:E$208,$A7)</f>
        <v>178</v>
      </c>
      <c r="F7" s="44">
        <f>COUNTIFS(F$11:F$208,"Y",$E$11:$E$208,$A7)</f>
        <v>162</v>
      </c>
      <c r="G7" s="88">
        <f t="shared" si="0"/>
        <v>366339</v>
      </c>
      <c r="H7" s="46">
        <f t="shared" si="0"/>
        <v>328619.52585889964</v>
      </c>
      <c r="I7" s="46">
        <f t="shared" si="0"/>
        <v>36830.426966484432</v>
      </c>
      <c r="J7" s="46">
        <f t="shared" si="0"/>
        <v>10089.74700826047</v>
      </c>
      <c r="K7" s="88">
        <f t="shared" si="0"/>
        <v>375539.69983364467</v>
      </c>
      <c r="L7" s="91">
        <f t="shared" si="0"/>
        <v>57778843.459495485</v>
      </c>
      <c r="M7" s="46">
        <f t="shared" si="0"/>
        <v>6151152.6060557999</v>
      </c>
      <c r="N7" s="46">
        <f t="shared" si="0"/>
        <v>1705454.5214647979</v>
      </c>
      <c r="O7" s="46">
        <f t="shared" si="0"/>
        <v>65635450.587016068</v>
      </c>
      <c r="P7" s="91">
        <f t="shared" si="0"/>
        <v>89997443.289910436</v>
      </c>
      <c r="Q7" s="50">
        <f>O7/P7</f>
        <v>0.72930350227376317</v>
      </c>
      <c r="R7" s="88">
        <f t="shared" si="1"/>
        <v>24361992.702894263</v>
      </c>
      <c r="S7" s="91">
        <f t="shared" si="1"/>
        <v>15938047.004156634</v>
      </c>
      <c r="T7" s="46">
        <f t="shared" si="1"/>
        <v>1786275.7078744958</v>
      </c>
      <c r="U7" s="46">
        <f t="shared" si="1"/>
        <v>489352.72990063281</v>
      </c>
      <c r="V7" s="88">
        <f t="shared" si="1"/>
        <v>18213675.441931769</v>
      </c>
      <c r="W7" s="91">
        <f t="shared" si="1"/>
        <v>5413877.632154732</v>
      </c>
      <c r="X7" s="46">
        <f t="shared" si="1"/>
        <v>576362.9991874285</v>
      </c>
      <c r="Y7" s="46">
        <f t="shared" si="1"/>
        <v>159801.08866125162</v>
      </c>
      <c r="Z7" s="88">
        <f t="shared" si="1"/>
        <v>6150041.720003413</v>
      </c>
      <c r="AA7" s="79">
        <f t="shared" si="1"/>
        <v>24363717.161935184</v>
      </c>
      <c r="AB7" s="91">
        <f t="shared" si="2"/>
        <v>16910394.699370425</v>
      </c>
      <c r="AC7" s="46">
        <f t="shared" si="2"/>
        <v>1900293.3062494635</v>
      </c>
      <c r="AD7" s="46">
        <f t="shared" si="2"/>
        <v>520588.01053258823</v>
      </c>
      <c r="AE7" s="88">
        <f t="shared" si="2"/>
        <v>19331276.016152486</v>
      </c>
      <c r="AF7" s="91">
        <f t="shared" si="2"/>
        <v>5744167.2489705356</v>
      </c>
      <c r="AG7" s="46">
        <f t="shared" si="2"/>
        <v>613152.12679513707</v>
      </c>
      <c r="AH7" s="46">
        <f t="shared" si="2"/>
        <v>170001.15815026767</v>
      </c>
      <c r="AI7" s="88">
        <f t="shared" si="2"/>
        <v>6527320.5339159388</v>
      </c>
      <c r="AJ7" s="46">
        <f t="shared" si="2"/>
        <v>22654561.948340964</v>
      </c>
      <c r="AK7" s="46">
        <f t="shared" si="2"/>
        <v>2513445.4330446008</v>
      </c>
      <c r="AL7" s="46">
        <f t="shared" si="2"/>
        <v>690589.16868285544</v>
      </c>
      <c r="AM7" s="46">
        <f t="shared" si="2"/>
        <v>25858596.550068427</v>
      </c>
      <c r="AN7" s="91">
        <f t="shared" si="2"/>
        <v>11175826.880000003</v>
      </c>
      <c r="AO7" s="46"/>
      <c r="AP7" s="88">
        <f>SUMIFS(AP$11:AP$208,$E$11:$E$208,$A7)</f>
        <v>6211257.419999999</v>
      </c>
    </row>
    <row r="8" spans="1:43" ht="15.75" thickBot="1" x14ac:dyDescent="0.3">
      <c r="A8" s="186" t="s">
        <v>13</v>
      </c>
      <c r="B8" s="180"/>
      <c r="C8" s="201"/>
      <c r="D8" s="45"/>
      <c r="E8" s="45">
        <f t="shared" ref="E8:O8" si="3">SUM(E6:E7)</f>
        <v>198</v>
      </c>
      <c r="F8" s="47">
        <f>SUM(F6:F7)</f>
        <v>181</v>
      </c>
      <c r="G8" s="89">
        <f t="shared" si="3"/>
        <v>412616</v>
      </c>
      <c r="H8" s="48">
        <f t="shared" si="3"/>
        <v>369911.1895458154</v>
      </c>
      <c r="I8" s="48">
        <f>SUM(I6:I7)</f>
        <v>41080.836461913961</v>
      </c>
      <c r="J8" s="48">
        <f t="shared" si="3"/>
        <v>11379.962780513142</v>
      </c>
      <c r="K8" s="89">
        <f t="shared" si="3"/>
        <v>422371.98878824263</v>
      </c>
      <c r="L8" s="92">
        <f t="shared" si="3"/>
        <v>62116380.335384756</v>
      </c>
      <c r="M8" s="48">
        <f t="shared" si="3"/>
        <v>6598601.4937853469</v>
      </c>
      <c r="N8" s="48">
        <f t="shared" si="3"/>
        <v>1843659.7972727204</v>
      </c>
      <c r="O8" s="48">
        <f t="shared" si="3"/>
        <v>70558641.626442805</v>
      </c>
      <c r="P8" s="92">
        <f>SUM(P6:P7)</f>
        <v>96994163.039198801</v>
      </c>
      <c r="Q8" s="48"/>
      <c r="R8" s="89">
        <f t="shared" ref="R8:AP8" si="4">SUM(R6:R7)</f>
        <v>26435521.412755892</v>
      </c>
      <c r="S8" s="92">
        <f t="shared" si="4"/>
        <v>17359718.984897144</v>
      </c>
      <c r="T8" s="48">
        <f t="shared" si="4"/>
        <v>1932617.3068021345</v>
      </c>
      <c r="U8" s="48">
        <f t="shared" si="4"/>
        <v>533774.85893929237</v>
      </c>
      <c r="V8" s="89">
        <f t="shared" si="4"/>
        <v>19826111.150638577</v>
      </c>
      <c r="W8" s="92">
        <f t="shared" si="4"/>
        <v>5820304.837425557</v>
      </c>
      <c r="X8" s="48">
        <f t="shared" si="4"/>
        <v>618288.95996768703</v>
      </c>
      <c r="Y8" s="48">
        <f t="shared" si="4"/>
        <v>172750.92300445397</v>
      </c>
      <c r="Z8" s="89">
        <f t="shared" si="4"/>
        <v>6611344.7203976987</v>
      </c>
      <c r="AA8" s="80">
        <f t="shared" si="4"/>
        <v>26437455.871036276</v>
      </c>
      <c r="AB8" s="92">
        <f t="shared" si="4"/>
        <v>18418799.983975738</v>
      </c>
      <c r="AC8" s="48">
        <f t="shared" si="4"/>
        <v>2055975.8583001429</v>
      </c>
      <c r="AD8" s="48">
        <f t="shared" si="4"/>
        <v>567845.59461626853</v>
      </c>
      <c r="AE8" s="89">
        <f t="shared" si="4"/>
        <v>21042621.436892163</v>
      </c>
      <c r="AF8" s="92">
        <f t="shared" si="4"/>
        <v>6175389.7479316229</v>
      </c>
      <c r="AG8" s="48">
        <f t="shared" si="4"/>
        <v>657754.21273158235</v>
      </c>
      <c r="AH8" s="48">
        <f t="shared" si="4"/>
        <v>183777.57766431273</v>
      </c>
      <c r="AI8" s="89">
        <f>SUM(AI6:AI7)</f>
        <v>7016921.5383275161</v>
      </c>
      <c r="AJ8" s="48">
        <f t="shared" si="4"/>
        <v>24594189.731907368</v>
      </c>
      <c r="AK8" s="48">
        <f t="shared" si="4"/>
        <v>2713730.0710317255</v>
      </c>
      <c r="AL8" s="48">
        <f t="shared" si="4"/>
        <v>751623.17228058085</v>
      </c>
      <c r="AM8" s="48">
        <f t="shared" si="4"/>
        <v>28059542.975219678</v>
      </c>
      <c r="AN8" s="92">
        <f t="shared" si="4"/>
        <v>12127053.910000002</v>
      </c>
      <c r="AO8" s="48"/>
      <c r="AP8" s="89">
        <f t="shared" si="4"/>
        <v>6723265.6499999985</v>
      </c>
      <c r="AQ8" s="63"/>
    </row>
    <row r="9" spans="1:43" s="17" customFormat="1" ht="33.75" customHeight="1" thickBot="1" x14ac:dyDescent="0.3">
      <c r="A9" s="205" t="s">
        <v>631</v>
      </c>
      <c r="B9" s="206"/>
      <c r="C9" s="206"/>
      <c r="D9" s="206"/>
      <c r="E9" s="207"/>
      <c r="F9" s="208" t="s">
        <v>632</v>
      </c>
      <c r="G9" s="209"/>
      <c r="H9" s="216" t="str">
        <f>_xlfn.CONCAT("Trended ", Data_Period, " T1015/OV Units
(If Qualified=N, 0)")</f>
        <v>Trended 9/1/2021-8/31/2022 T1015/OV Units
(If Qualified=N, 0)</v>
      </c>
      <c r="I9" s="217"/>
      <c r="J9" s="217"/>
      <c r="K9" s="218"/>
      <c r="L9" s="219" t="str">
        <f>_xlfn.CONCAT("Trended ", Data_Period, " T1015/OV Payments
(If Qualified=N, 0)")</f>
        <v>Trended 9/1/2021-8/31/2022 T1015/OV Payments
(If Qualified=N, 0)</v>
      </c>
      <c r="M9" s="220"/>
      <c r="N9" s="220"/>
      <c r="O9" s="221"/>
      <c r="P9" s="210" t="s">
        <v>633</v>
      </c>
      <c r="Q9" s="211"/>
      <c r="R9" s="212"/>
      <c r="S9" s="210" t="s">
        <v>634</v>
      </c>
      <c r="T9" s="211"/>
      <c r="U9" s="211"/>
      <c r="V9" s="212"/>
      <c r="W9" s="210" t="s">
        <v>635</v>
      </c>
      <c r="X9" s="211"/>
      <c r="Y9" s="211"/>
      <c r="Z9" s="212"/>
      <c r="AA9" s="81" t="s">
        <v>636</v>
      </c>
      <c r="AB9" s="222" t="s">
        <v>637</v>
      </c>
      <c r="AC9" s="211"/>
      <c r="AD9" s="211"/>
      <c r="AE9" s="212"/>
      <c r="AF9" s="222" t="s">
        <v>638</v>
      </c>
      <c r="AG9" s="211"/>
      <c r="AH9" s="211"/>
      <c r="AI9" s="211"/>
      <c r="AJ9" s="222" t="s">
        <v>639</v>
      </c>
      <c r="AK9" s="211"/>
      <c r="AL9" s="211"/>
      <c r="AM9" s="211"/>
      <c r="AN9" s="213" t="s">
        <v>640</v>
      </c>
      <c r="AO9" s="214"/>
      <c r="AP9" s="215"/>
    </row>
    <row r="10" spans="1:43" ht="75" x14ac:dyDescent="0.25">
      <c r="A10" s="181" t="s">
        <v>641</v>
      </c>
      <c r="B10" s="181" t="s">
        <v>46</v>
      </c>
      <c r="C10" s="155" t="s">
        <v>642</v>
      </c>
      <c r="D10" s="155" t="s">
        <v>643</v>
      </c>
      <c r="E10" s="155" t="s">
        <v>644</v>
      </c>
      <c r="F10" s="29" t="s">
        <v>645</v>
      </c>
      <c r="G10" s="125" t="s">
        <v>646</v>
      </c>
      <c r="H10" s="103" t="s">
        <v>30</v>
      </c>
      <c r="I10" s="97" t="s">
        <v>31</v>
      </c>
      <c r="J10" s="97" t="s">
        <v>32</v>
      </c>
      <c r="K10" s="117" t="s">
        <v>647</v>
      </c>
      <c r="L10" s="103" t="s">
        <v>30</v>
      </c>
      <c r="M10" s="97" t="s">
        <v>31</v>
      </c>
      <c r="N10" s="97" t="s">
        <v>32</v>
      </c>
      <c r="O10" s="98" t="s">
        <v>20</v>
      </c>
      <c r="P10" s="126" t="s">
        <v>648</v>
      </c>
      <c r="Q10" s="13" t="s">
        <v>649</v>
      </c>
      <c r="R10" s="14" t="s">
        <v>650</v>
      </c>
      <c r="S10" s="12" t="s">
        <v>30</v>
      </c>
      <c r="T10" s="13" t="s">
        <v>31</v>
      </c>
      <c r="U10" s="13" t="s">
        <v>32</v>
      </c>
      <c r="V10" s="14" t="s">
        <v>13</v>
      </c>
      <c r="W10" s="12" t="s">
        <v>30</v>
      </c>
      <c r="X10" s="13" t="s">
        <v>31</v>
      </c>
      <c r="Y10" s="13" t="s">
        <v>32</v>
      </c>
      <c r="Z10" s="14" t="s">
        <v>13</v>
      </c>
      <c r="AA10" s="82" t="s">
        <v>13</v>
      </c>
      <c r="AB10" s="12" t="s">
        <v>30</v>
      </c>
      <c r="AC10" s="13" t="s">
        <v>31</v>
      </c>
      <c r="AD10" s="13" t="s">
        <v>32</v>
      </c>
      <c r="AE10" s="14" t="s">
        <v>13</v>
      </c>
      <c r="AF10" s="12" t="s">
        <v>30</v>
      </c>
      <c r="AG10" s="13" t="s">
        <v>31</v>
      </c>
      <c r="AH10" s="13" t="s">
        <v>32</v>
      </c>
      <c r="AI10" s="76" t="s">
        <v>13</v>
      </c>
      <c r="AJ10" s="12" t="s">
        <v>30</v>
      </c>
      <c r="AK10" s="13" t="s">
        <v>31</v>
      </c>
      <c r="AL10" s="13" t="s">
        <v>32</v>
      </c>
      <c r="AM10" s="76" t="s">
        <v>13</v>
      </c>
      <c r="AN10" s="103" t="s">
        <v>651</v>
      </c>
      <c r="AO10" s="97" t="s">
        <v>652</v>
      </c>
      <c r="AP10" s="98" t="s">
        <v>653</v>
      </c>
      <c r="AQ10" s="150"/>
    </row>
    <row r="11" spans="1:43" ht="30" x14ac:dyDescent="0.25">
      <c r="A11" s="176" t="s">
        <v>227</v>
      </c>
      <c r="B11" s="176" t="s">
        <v>229</v>
      </c>
      <c r="C11" s="31" t="s">
        <v>654</v>
      </c>
      <c r="D11" s="31" t="s">
        <v>55</v>
      </c>
      <c r="E11" s="31" t="s">
        <v>630</v>
      </c>
      <c r="F11" s="84" t="str">
        <f t="shared" ref="F11:F72" si="5">+IF(G11&gt;=30,"Y","N")</f>
        <v>Y</v>
      </c>
      <c r="G11" s="169">
        <f>SUMIF('Data and Mdcr Calculation'!A:A,A11,'Data and Mdcr Calculation'!H:H)</f>
        <v>3266</v>
      </c>
      <c r="H11" s="8">
        <f>IF($F11="N",0,SUMIFS('Data and Mdcr Calculation'!$R:$R,'Data and Mdcr Calculation'!$D:$D,H$10,'Data and Mdcr Calculation'!$A:$A,$A11))</f>
        <v>3224.2880007738381</v>
      </c>
      <c r="I11" s="170">
        <f>IF($F11="N",0,SUMIFS('Data and Mdcr Calculation'!$R:$R,'Data and Mdcr Calculation'!$D:$D,I$10,'Data and Mdcr Calculation'!$A:$A,$A11))</f>
        <v>150.40480640361181</v>
      </c>
      <c r="J11" s="124">
        <f>IF($F11="N",0,SUMIFS('Data and Mdcr Calculation'!$R:$R,'Data and Mdcr Calculation'!$D:$D,J$10,'Data and Mdcr Calculation'!$A:$A,$A11))</f>
        <v>45.206126579438234</v>
      </c>
      <c r="K11" s="123">
        <f>SUM(H11:J11)</f>
        <v>3419.8989337568883</v>
      </c>
      <c r="L11" s="171">
        <f>IF($F11="N",0,SUMIFS('Data and Mdcr Calculation'!I:I,'Data and Mdcr Calculation'!$A:$A,$A11,'Data and Mdcr Calculation'!$D:$D,L$10))</f>
        <v>1148185.2461717057</v>
      </c>
      <c r="M11" s="172">
        <f>IF($F11="N",0,SUMIFS('Data and Mdcr Calculation'!I:I,'Data and Mdcr Calculation'!$A:$A,$A11,'Data and Mdcr Calculation'!$D:$D,M$10))</f>
        <v>53991.314265083107</v>
      </c>
      <c r="N11" s="172">
        <f>IF($F11="N",0,SUMIFS('Data and Mdcr Calculation'!I:I,'Data and Mdcr Calculation'!$A:$A,$A11,'Data and Mdcr Calculation'!$D:$D,N$10))</f>
        <v>15965.059976438964</v>
      </c>
      <c r="O11" s="114">
        <f>SUM(L11:N11)</f>
        <v>1218141.6204132277</v>
      </c>
      <c r="P11" s="127">
        <f>IF($F11="N",0,SUMIFS('Data and Mdcr Calculation'!P:P,'Data and Mdcr Calculation'!A:A,A11))</f>
        <v>893140.8055399491</v>
      </c>
      <c r="Q11" s="32">
        <f>IFERROR(O11/P11,0)</f>
        <v>1.363885305494243</v>
      </c>
      <c r="R11" s="11">
        <f t="shared" ref="R11:R72" si="6">P11-O11</f>
        <v>-325000.81487327861</v>
      </c>
      <c r="S11" s="93">
        <f>IF($F11="N",0,IF($E11=$A$6,Comp1_FS,Comp1_HB)*H11)</f>
        <v>156377.96803753116</v>
      </c>
      <c r="T11" s="33">
        <f t="shared" ref="T11:T72" si="7">IF($F11="N",0,IF($E11=$A$6,Comp1_FS,Comp1_HB)*I11)</f>
        <v>7294.6331105751733</v>
      </c>
      <c r="U11" s="33">
        <f t="shared" ref="U11:U72" si="8">IF($F11="N",0,IF($E11=$A$6,Comp1_FS,Comp1_HB)*J11)</f>
        <v>2192.4971391027543</v>
      </c>
      <c r="V11" s="11">
        <f t="shared" ref="V11:V72" si="9">SUM(S11:U11)</f>
        <v>165865.09828720908</v>
      </c>
      <c r="W11" s="93">
        <f t="shared" ref="W11:W72" si="10">IF($F11="N",0,L11*Comp2_Rate)</f>
        <v>107584.95756628882</v>
      </c>
      <c r="X11" s="33">
        <f t="shared" ref="X11:X72" si="11">IF($F11="N",0,M11*Comp2_Rate)</f>
        <v>5058.9861466382872</v>
      </c>
      <c r="Y11" s="33">
        <f t="shared" ref="Y11:Y72" si="12">IF($F11="N",0,N11*Comp2_Rate)</f>
        <v>1495.9261197923311</v>
      </c>
      <c r="Z11" s="11">
        <f t="shared" ref="Z11:Z72" si="13">SUM(W11:Y11)</f>
        <v>114139.86983271944</v>
      </c>
      <c r="AA11" s="83">
        <f>V11+Z11</f>
        <v>280004.9681199285</v>
      </c>
      <c r="AB11" s="93">
        <f>S11/(1-STAR_Fee)</f>
        <v>165918.26847483413</v>
      </c>
      <c r="AC11" s="33">
        <f t="shared" ref="AC11:AC72" si="14">T11/(1-STARPLUS_Fee)</f>
        <v>7760.247989973589</v>
      </c>
      <c r="AD11" s="33">
        <f t="shared" ref="AD11:AD72" si="15">U11/(1-STARKids_Fee)</f>
        <v>2332.4437650029304</v>
      </c>
      <c r="AE11" s="11">
        <f t="shared" ref="AE11:AE72" si="16">SUM(AB11:AD11)</f>
        <v>176010.96022981065</v>
      </c>
      <c r="AF11" s="93">
        <f t="shared" ref="AF11:AF72" si="17">W11/(1-STAR_Fee)</f>
        <v>114148.49609155313</v>
      </c>
      <c r="AG11" s="33">
        <f t="shared" ref="AG11:AG72" si="18">X11/(1-STARPLUS_Fee)</f>
        <v>5381.900155998178</v>
      </c>
      <c r="AH11" s="33">
        <f t="shared" ref="AH11:AH72" si="19">Y11/(1-STARKids_Fee)</f>
        <v>1591.4107657365225</v>
      </c>
      <c r="AI11" s="77">
        <f t="shared" ref="AI11:AI72" si="20">SUM(AF11:AH11)</f>
        <v>121121.80701328783</v>
      </c>
      <c r="AJ11" s="93">
        <f t="shared" ref="AJ11:AJ72" si="21">AB11+AF11</f>
        <v>280066.76456638728</v>
      </c>
      <c r="AK11" s="33">
        <f t="shared" ref="AK11:AK72" si="22">AC11+AG11</f>
        <v>13142.148145971767</v>
      </c>
      <c r="AL11" s="33">
        <f t="shared" ref="AL11:AL72" si="23">AD11+AH11</f>
        <v>3923.8545307394529</v>
      </c>
      <c r="AM11" s="77">
        <f t="shared" ref="AM11:AM72" si="24">SUM(AJ11:AL11)</f>
        <v>297132.76724309853</v>
      </c>
      <c r="AN11" s="101">
        <f t="shared" ref="AN11:AN72" si="25">ROUND(AM11*(1-FMAP_FedShr)*(1+IGT_Buffer),2)</f>
        <v>128417.81</v>
      </c>
      <c r="AO11" s="154">
        <f>IFERROR(ROUND(INDEX('[23]IGT by Provider'!$E:$E,MATCH(A11,'[23]IGT by Provider'!$A:$A,0)),2),0)</f>
        <v>56703.040000000001</v>
      </c>
      <c r="AP11" s="102">
        <f t="shared" ref="AP11:AP73" si="26">AN11-AO11</f>
        <v>71714.76999999999</v>
      </c>
      <c r="AQ11" s="63"/>
    </row>
    <row r="12" spans="1:43" ht="30" x14ac:dyDescent="0.25">
      <c r="A12" s="176" t="s">
        <v>571</v>
      </c>
      <c r="B12" s="176" t="s">
        <v>573</v>
      </c>
      <c r="C12" s="31" t="s">
        <v>655</v>
      </c>
      <c r="D12" s="31" t="s">
        <v>55</v>
      </c>
      <c r="E12" s="31" t="s">
        <v>630</v>
      </c>
      <c r="F12" s="84" t="str">
        <f t="shared" si="5"/>
        <v>Y</v>
      </c>
      <c r="G12" s="169">
        <f>SUMIF('Data and Mdcr Calculation'!A:A,A12,'Data and Mdcr Calculation'!H:H)</f>
        <v>2386</v>
      </c>
      <c r="H12" s="8">
        <f>IF($F12="N",0,SUMIFS('Data and Mdcr Calculation'!$R:$R,'Data and Mdcr Calculation'!$D:$D,H$10,'Data and Mdcr Calculation'!$A:$A,$A12))</f>
        <v>2199.5706924367332</v>
      </c>
      <c r="I12" s="170">
        <f>IF($F12="N",0,SUMIFS('Data and Mdcr Calculation'!$R:$R,'Data and Mdcr Calculation'!$D:$D,I$10,'Data and Mdcr Calculation'!$A:$A,$A12))</f>
        <v>201.41737541780722</v>
      </c>
      <c r="J12" s="124">
        <f>IF($F12="N",0,SUMIFS('Data and Mdcr Calculation'!$R:$R,'Data and Mdcr Calculation'!$D:$D,J$10,'Data and Mdcr Calculation'!$A:$A,$A12))</f>
        <v>88.821792870950929</v>
      </c>
      <c r="K12" s="123">
        <f t="shared" ref="K12:K74" si="27">SUM(H12:J12)</f>
        <v>2489.8098607254915</v>
      </c>
      <c r="L12" s="171">
        <f>IF($F12="N",0,SUMIFS('Data and Mdcr Calculation'!I:I,'Data and Mdcr Calculation'!$A:$A,$A12,'Data and Mdcr Calculation'!$D:$D,L$10))</f>
        <v>453185.14128630073</v>
      </c>
      <c r="M12" s="172">
        <f>IF($F12="N",0,SUMIFS('Data and Mdcr Calculation'!I:I,'Data and Mdcr Calculation'!$A:$A,$A12,'Data and Mdcr Calculation'!$D:$D,M$10))</f>
        <v>41878.095519345079</v>
      </c>
      <c r="N12" s="172">
        <f>IF($F12="N",0,SUMIFS('Data and Mdcr Calculation'!I:I,'Data and Mdcr Calculation'!$A:$A,$A12,'Data and Mdcr Calculation'!$D:$D,N$10))</f>
        <v>18925.343718774082</v>
      </c>
      <c r="O12" s="114">
        <f t="shared" ref="O12:O72" si="28">SUM(L12:N12)</f>
        <v>513988.5805244199</v>
      </c>
      <c r="P12" s="127">
        <f>IF($F12="N",0,SUMIFS('Data and Mdcr Calculation'!P:P,'Data and Mdcr Calculation'!A:A,A12))</f>
        <v>570764.01247271162</v>
      </c>
      <c r="Q12" s="32">
        <f t="shared" ref="Q12:Q72" si="29">IFERROR(O12/P12,0)</f>
        <v>0.90052730952267923</v>
      </c>
      <c r="R12" s="11">
        <f t="shared" si="6"/>
        <v>56775.43194829172</v>
      </c>
      <c r="S12" s="93">
        <f t="shared" ref="S12:S72" si="30">IF($F12="N",0,IF($E12=$A$6,Comp1_FS,Comp1_HB)*H12)</f>
        <v>106679.17858318157</v>
      </c>
      <c r="T12" s="33">
        <f t="shared" si="7"/>
        <v>9768.7427077636494</v>
      </c>
      <c r="U12" s="33">
        <f t="shared" si="8"/>
        <v>4307.8569542411196</v>
      </c>
      <c r="V12" s="11">
        <f t="shared" si="9"/>
        <v>120755.77824518633</v>
      </c>
      <c r="W12" s="93">
        <f t="shared" si="10"/>
        <v>42463.447738526382</v>
      </c>
      <c r="X12" s="33">
        <f t="shared" si="11"/>
        <v>3923.9775501626341</v>
      </c>
      <c r="Y12" s="33">
        <f t="shared" si="12"/>
        <v>1773.3047064491316</v>
      </c>
      <c r="Z12" s="11">
        <f t="shared" si="13"/>
        <v>48160.72999513815</v>
      </c>
      <c r="AA12" s="83">
        <f t="shared" ref="AA12:AA72" si="31">V12+Z12</f>
        <v>168916.50824032447</v>
      </c>
      <c r="AB12" s="93">
        <f>S12/(1-STAR_Fee)</f>
        <v>113187.45738268601</v>
      </c>
      <c r="AC12" s="33">
        <f t="shared" si="14"/>
        <v>10392.279476344309</v>
      </c>
      <c r="AD12" s="33">
        <f t="shared" si="15"/>
        <v>4582.8265470650213</v>
      </c>
      <c r="AE12" s="11">
        <f t="shared" si="16"/>
        <v>128162.56340609535</v>
      </c>
      <c r="AF12" s="93">
        <f t="shared" si="17"/>
        <v>45054.055955996162</v>
      </c>
      <c r="AG12" s="33">
        <f t="shared" si="18"/>
        <v>4174.444202300675</v>
      </c>
      <c r="AH12" s="33">
        <f t="shared" si="19"/>
        <v>1886.4943685629059</v>
      </c>
      <c r="AI12" s="77">
        <f t="shared" si="20"/>
        <v>51114.994526859744</v>
      </c>
      <c r="AJ12" s="93">
        <f t="shared" si="21"/>
        <v>158241.51333868218</v>
      </c>
      <c r="AK12" s="33">
        <f t="shared" si="22"/>
        <v>14566.723678644983</v>
      </c>
      <c r="AL12" s="33">
        <f t="shared" si="23"/>
        <v>6469.3209156279272</v>
      </c>
      <c r="AM12" s="77">
        <f t="shared" si="24"/>
        <v>179277.5579329551</v>
      </c>
      <c r="AN12" s="101">
        <f t="shared" si="25"/>
        <v>77481.97</v>
      </c>
      <c r="AO12" s="154">
        <f>IFERROR(ROUND(INDEX('[23]IGT by Provider'!$E:$E,MATCH(A12,'[23]IGT by Provider'!$A:$A,0)),2),0)</f>
        <v>34201.449999999997</v>
      </c>
      <c r="AP12" s="102">
        <f t="shared" si="26"/>
        <v>43280.520000000004</v>
      </c>
      <c r="AQ12" s="63"/>
    </row>
    <row r="13" spans="1:43" x14ac:dyDescent="0.25">
      <c r="A13" s="176" t="s">
        <v>400</v>
      </c>
      <c r="B13" s="176" t="s">
        <v>402</v>
      </c>
      <c r="C13" s="31" t="s">
        <v>656</v>
      </c>
      <c r="D13" s="31" t="s">
        <v>55</v>
      </c>
      <c r="E13" s="31" t="s">
        <v>630</v>
      </c>
      <c r="F13" s="84" t="str">
        <f t="shared" si="5"/>
        <v>Y</v>
      </c>
      <c r="G13" s="169">
        <f>SUMIF('Data and Mdcr Calculation'!A:A,A13,'Data and Mdcr Calculation'!H:H)</f>
        <v>866</v>
      </c>
      <c r="H13" s="8">
        <f>IF($F13="N",0,SUMIFS('Data and Mdcr Calculation'!$R:$R,'Data and Mdcr Calculation'!$D:$D,H$10,'Data and Mdcr Calculation'!$A:$A,$A13))</f>
        <v>817.20972592034809</v>
      </c>
      <c r="I13" s="170">
        <f>IF($F13="N",0,SUMIFS('Data and Mdcr Calculation'!$R:$R,'Data and Mdcr Calculation'!$D:$D,I$10,'Data and Mdcr Calculation'!$A:$A,$A13))</f>
        <v>59.265133760326492</v>
      </c>
      <c r="J13" s="124">
        <f>IF($F13="N",0,SUMIFS('Data and Mdcr Calculation'!$R:$R,'Data and Mdcr Calculation'!$D:$D,J$10,'Data and Mdcr Calculation'!$A:$A,$A13))</f>
        <v>11.366141523301739</v>
      </c>
      <c r="K13" s="123">
        <f t="shared" si="27"/>
        <v>887.84100120397636</v>
      </c>
      <c r="L13" s="171">
        <f>IF($F13="N",0,SUMIFS('Data and Mdcr Calculation'!I:I,'Data and Mdcr Calculation'!$A:$A,$A13,'Data and Mdcr Calculation'!$D:$D,L$10))</f>
        <v>167120.99694024285</v>
      </c>
      <c r="M13" s="172">
        <f>IF($F13="N",0,SUMIFS('Data and Mdcr Calculation'!I:I,'Data and Mdcr Calculation'!$A:$A,$A13,'Data and Mdcr Calculation'!$D:$D,M$10))</f>
        <v>12232.614019068407</v>
      </c>
      <c r="N13" s="172">
        <f>IF($F13="N",0,SUMIFS('Data and Mdcr Calculation'!I:I,'Data and Mdcr Calculation'!$A:$A,$A13,'Data and Mdcr Calculation'!$D:$D,N$10))</f>
        <v>2182.6780100108854</v>
      </c>
      <c r="O13" s="114">
        <f t="shared" si="28"/>
        <v>181536.28896932214</v>
      </c>
      <c r="P13" s="127">
        <f>IF($F13="N",0,SUMIFS('Data and Mdcr Calculation'!P:P,'Data and Mdcr Calculation'!A:A,A13))</f>
        <v>263229.59033647069</v>
      </c>
      <c r="Q13" s="32">
        <f t="shared" si="29"/>
        <v>0.68965000757428196</v>
      </c>
      <c r="R13" s="11">
        <f t="shared" si="6"/>
        <v>81693.301367148553</v>
      </c>
      <c r="S13" s="93">
        <f t="shared" si="30"/>
        <v>39634.671707136884</v>
      </c>
      <c r="T13" s="33">
        <f t="shared" si="7"/>
        <v>2874.3589873758347</v>
      </c>
      <c r="U13" s="33">
        <f t="shared" si="8"/>
        <v>551.25786388013432</v>
      </c>
      <c r="V13" s="11">
        <f t="shared" si="9"/>
        <v>43060.288558392851</v>
      </c>
      <c r="W13" s="93">
        <f t="shared" si="10"/>
        <v>15659.237413300756</v>
      </c>
      <c r="X13" s="33">
        <f t="shared" si="11"/>
        <v>1146.1959335867098</v>
      </c>
      <c r="Y13" s="33">
        <f t="shared" si="12"/>
        <v>204.51692953801998</v>
      </c>
      <c r="Z13" s="11">
        <f t="shared" si="13"/>
        <v>17009.950276425483</v>
      </c>
      <c r="AA13" s="83">
        <f t="shared" si="31"/>
        <v>60070.23883481833</v>
      </c>
      <c r="AB13" s="93">
        <f t="shared" ref="AB13:AB72" si="32">S13/(1-STAR_Fee)</f>
        <v>42052.702076537811</v>
      </c>
      <c r="AC13" s="33">
        <f t="shared" si="14"/>
        <v>3057.8287099742925</v>
      </c>
      <c r="AD13" s="33">
        <f t="shared" si="15"/>
        <v>586.44453604269609</v>
      </c>
      <c r="AE13" s="11">
        <f t="shared" si="16"/>
        <v>45696.975322554805</v>
      </c>
      <c r="AF13" s="93">
        <f t="shared" si="17"/>
        <v>16614.57550482839</v>
      </c>
      <c r="AG13" s="33">
        <f t="shared" si="18"/>
        <v>1219.3573761560742</v>
      </c>
      <c r="AH13" s="33">
        <f t="shared" si="19"/>
        <v>217.57120163619149</v>
      </c>
      <c r="AI13" s="77">
        <f t="shared" si="20"/>
        <v>18051.504082620653</v>
      </c>
      <c r="AJ13" s="93">
        <f t="shared" si="21"/>
        <v>58667.277581366201</v>
      </c>
      <c r="AK13" s="33">
        <f t="shared" si="22"/>
        <v>4277.1860861303667</v>
      </c>
      <c r="AL13" s="33">
        <f t="shared" si="23"/>
        <v>804.0157376788876</v>
      </c>
      <c r="AM13" s="77">
        <f t="shared" si="24"/>
        <v>63748.479405175451</v>
      </c>
      <c r="AN13" s="101">
        <f t="shared" si="25"/>
        <v>27551.46</v>
      </c>
      <c r="AO13" s="154">
        <f>IFERROR(ROUND(INDEX('[23]IGT by Provider'!$E:$E,MATCH(A13,'[23]IGT by Provider'!$A:$A,0)),2),0)</f>
        <v>12152.96</v>
      </c>
      <c r="AP13" s="102">
        <f t="shared" si="26"/>
        <v>15398.5</v>
      </c>
      <c r="AQ13" s="63"/>
    </row>
    <row r="14" spans="1:43" ht="30" x14ac:dyDescent="0.25">
      <c r="A14" s="176" t="s">
        <v>330</v>
      </c>
      <c r="B14" s="176" t="s">
        <v>332</v>
      </c>
      <c r="C14" s="31" t="s">
        <v>657</v>
      </c>
      <c r="D14" s="31" t="s">
        <v>79</v>
      </c>
      <c r="E14" s="31" t="s">
        <v>630</v>
      </c>
      <c r="F14" s="84" t="str">
        <f t="shared" si="5"/>
        <v>Y</v>
      </c>
      <c r="G14" s="169">
        <f>SUMIF('Data and Mdcr Calculation'!A:A,A14,'Data and Mdcr Calculation'!H:H)</f>
        <v>431</v>
      </c>
      <c r="H14" s="8">
        <f>IF($F14="N",0,SUMIFS('Data and Mdcr Calculation'!$R:$R,'Data and Mdcr Calculation'!$D:$D,H$10,'Data and Mdcr Calculation'!$A:$A,$A14))</f>
        <v>348.07986511713767</v>
      </c>
      <c r="I14" s="170">
        <f>IF($F14="N",0,SUMIFS('Data and Mdcr Calculation'!$R:$R,'Data and Mdcr Calculation'!$D:$D,I$10,'Data and Mdcr Calculation'!$A:$A,$A14))</f>
        <v>58.368868555796148</v>
      </c>
      <c r="J14" s="124">
        <f>IF($F14="N",0,SUMIFS('Data and Mdcr Calculation'!$R:$R,'Data and Mdcr Calculation'!$D:$D,J$10,'Data and Mdcr Calculation'!$A:$A,$A14))</f>
        <v>14.288318722902879</v>
      </c>
      <c r="K14" s="123">
        <f t="shared" si="27"/>
        <v>420.73705239583671</v>
      </c>
      <c r="L14" s="171">
        <f>IF($F14="N",0,SUMIFS('Data and Mdcr Calculation'!I:I,'Data and Mdcr Calculation'!$A:$A,$A14,'Data and Mdcr Calculation'!$D:$D,L$10))</f>
        <v>106419.25394947504</v>
      </c>
      <c r="M14" s="172">
        <f>IF($F14="N",0,SUMIFS('Data and Mdcr Calculation'!I:I,'Data and Mdcr Calculation'!$A:$A,$A14,'Data and Mdcr Calculation'!$D:$D,M$10))</f>
        <v>17986.907384118796</v>
      </c>
      <c r="N14" s="172">
        <f>IF($F14="N",0,SUMIFS('Data and Mdcr Calculation'!I:I,'Data and Mdcr Calculation'!$A:$A,$A14,'Data and Mdcr Calculation'!$D:$D,N$10))</f>
        <v>4394.0332185147608</v>
      </c>
      <c r="O14" s="114">
        <f t="shared" si="28"/>
        <v>128800.19455210859</v>
      </c>
      <c r="P14" s="127">
        <f>IF($F14="N",0,SUMIFS('Data and Mdcr Calculation'!P:P,'Data and Mdcr Calculation'!A:A,A14))</f>
        <v>165484.2974483305</v>
      </c>
      <c r="Q14" s="32">
        <f t="shared" si="29"/>
        <v>0.7783227565281482</v>
      </c>
      <c r="R14" s="11">
        <f t="shared" si="6"/>
        <v>36684.102896221913</v>
      </c>
      <c r="S14" s="93">
        <f t="shared" si="30"/>
        <v>16881.873458181177</v>
      </c>
      <c r="T14" s="33">
        <f t="shared" si="7"/>
        <v>2830.8901249561131</v>
      </c>
      <c r="U14" s="33">
        <f t="shared" si="8"/>
        <v>692.98345806078964</v>
      </c>
      <c r="V14" s="11">
        <f t="shared" si="9"/>
        <v>20405.747041198079</v>
      </c>
      <c r="W14" s="93">
        <f t="shared" si="10"/>
        <v>9971.4840950658108</v>
      </c>
      <c r="X14" s="33">
        <f t="shared" si="11"/>
        <v>1685.3732218919313</v>
      </c>
      <c r="Y14" s="33">
        <f t="shared" si="12"/>
        <v>411.72091257483311</v>
      </c>
      <c r="Z14" s="11">
        <f t="shared" si="13"/>
        <v>12068.578229532575</v>
      </c>
      <c r="AA14" s="83">
        <f t="shared" si="31"/>
        <v>32474.325270730653</v>
      </c>
      <c r="AB14" s="93">
        <f t="shared" si="32"/>
        <v>17911.802077645811</v>
      </c>
      <c r="AC14" s="33">
        <f t="shared" si="14"/>
        <v>3011.585239315014</v>
      </c>
      <c r="AD14" s="33">
        <f t="shared" si="15"/>
        <v>737.2164447455209</v>
      </c>
      <c r="AE14" s="11">
        <f t="shared" si="16"/>
        <v>21660.603761706345</v>
      </c>
      <c r="AF14" s="93">
        <f t="shared" si="17"/>
        <v>10579.823973544628</v>
      </c>
      <c r="AG14" s="33">
        <f t="shared" si="18"/>
        <v>1792.9502360552463</v>
      </c>
      <c r="AH14" s="33">
        <f t="shared" si="19"/>
        <v>438.00097082429056</v>
      </c>
      <c r="AI14" s="77">
        <f t="shared" si="20"/>
        <v>12810.775180424165</v>
      </c>
      <c r="AJ14" s="93">
        <f t="shared" si="21"/>
        <v>28491.62605119044</v>
      </c>
      <c r="AK14" s="33">
        <f t="shared" si="22"/>
        <v>4804.5354753702604</v>
      </c>
      <c r="AL14" s="33">
        <f t="shared" si="23"/>
        <v>1175.2174155698115</v>
      </c>
      <c r="AM14" s="77">
        <f t="shared" si="24"/>
        <v>34471.378942130512</v>
      </c>
      <c r="AN14" s="101">
        <f t="shared" si="25"/>
        <v>14898.19</v>
      </c>
      <c r="AO14" s="154">
        <f>IFERROR(ROUND(INDEX('[23]IGT by Provider'!$E:$E,MATCH(A14,'[23]IGT by Provider'!$A:$A,0)),2),0)</f>
        <v>6622.46</v>
      </c>
      <c r="AP14" s="102">
        <f t="shared" si="26"/>
        <v>8275.73</v>
      </c>
      <c r="AQ14" s="63"/>
    </row>
    <row r="15" spans="1:43" ht="30" x14ac:dyDescent="0.25">
      <c r="A15" s="176" t="s">
        <v>565</v>
      </c>
      <c r="B15" s="176" t="s">
        <v>567</v>
      </c>
      <c r="C15" s="31" t="s">
        <v>658</v>
      </c>
      <c r="D15" s="31" t="s">
        <v>55</v>
      </c>
      <c r="E15" s="31" t="s">
        <v>630</v>
      </c>
      <c r="F15" s="84" t="str">
        <f t="shared" si="5"/>
        <v>Y</v>
      </c>
      <c r="G15" s="169">
        <f>SUMIF('Data and Mdcr Calculation'!A:A,A15,'Data and Mdcr Calculation'!H:H)</f>
        <v>8403</v>
      </c>
      <c r="H15" s="8">
        <f>IF($F15="N",0,SUMIFS('Data and Mdcr Calculation'!$R:$R,'Data and Mdcr Calculation'!$D:$D,H$10,'Data and Mdcr Calculation'!$A:$A,$A15))</f>
        <v>8083.3047936992953</v>
      </c>
      <c r="I15" s="170">
        <f>IF($F15="N",0,SUMIFS('Data and Mdcr Calculation'!$R:$R,'Data and Mdcr Calculation'!$D:$D,I$10,'Data and Mdcr Calculation'!$A:$A,$A15))</f>
        <v>517.963674715254</v>
      </c>
      <c r="J15" s="124">
        <f>IF($F15="N",0,SUMIFS('Data and Mdcr Calculation'!$R:$R,'Data and Mdcr Calculation'!$D:$D,J$10,'Data and Mdcr Calculation'!$A:$A,$A15))</f>
        <v>213.1495741232828</v>
      </c>
      <c r="K15" s="123">
        <f t="shared" si="27"/>
        <v>8814.4180425378327</v>
      </c>
      <c r="L15" s="171">
        <f>IF($F15="N",0,SUMIFS('Data and Mdcr Calculation'!I:I,'Data and Mdcr Calculation'!$A:$A,$A15,'Data and Mdcr Calculation'!$D:$D,L$10))</f>
        <v>990785.57578479697</v>
      </c>
      <c r="M15" s="172">
        <f>IF($F15="N",0,SUMIFS('Data and Mdcr Calculation'!I:I,'Data and Mdcr Calculation'!$A:$A,$A15,'Data and Mdcr Calculation'!$D:$D,M$10))</f>
        <v>62870.039011656627</v>
      </c>
      <c r="N15" s="172">
        <f>IF($F15="N",0,SUMIFS('Data and Mdcr Calculation'!I:I,'Data and Mdcr Calculation'!$A:$A,$A15,'Data and Mdcr Calculation'!$D:$D,N$10))</f>
        <v>25677.425079759319</v>
      </c>
      <c r="O15" s="114">
        <f t="shared" si="28"/>
        <v>1079333.0398762128</v>
      </c>
      <c r="P15" s="127">
        <f>IF($F15="N",0,SUMIFS('Data and Mdcr Calculation'!P:P,'Data and Mdcr Calculation'!A:A,A15))</f>
        <v>1518371.652007567</v>
      </c>
      <c r="Q15" s="32">
        <f t="shared" si="29"/>
        <v>0.71084904571890273</v>
      </c>
      <c r="R15" s="11">
        <f t="shared" si="6"/>
        <v>439038.61213135417</v>
      </c>
      <c r="S15" s="93">
        <f t="shared" si="30"/>
        <v>392040.28249441582</v>
      </c>
      <c r="T15" s="33">
        <f t="shared" si="7"/>
        <v>25121.238223689819</v>
      </c>
      <c r="U15" s="33">
        <f t="shared" si="8"/>
        <v>10337.754344979216</v>
      </c>
      <c r="V15" s="11">
        <f t="shared" si="9"/>
        <v>427499.2750630849</v>
      </c>
      <c r="W15" s="93">
        <f t="shared" si="10"/>
        <v>92836.608451035485</v>
      </c>
      <c r="X15" s="33">
        <f t="shared" si="11"/>
        <v>5890.9226553922263</v>
      </c>
      <c r="Y15" s="33">
        <f t="shared" si="12"/>
        <v>2405.9747299734486</v>
      </c>
      <c r="Z15" s="11">
        <f t="shared" si="13"/>
        <v>101133.50583640115</v>
      </c>
      <c r="AA15" s="83">
        <f t="shared" si="31"/>
        <v>528632.78089948604</v>
      </c>
      <c r="AB15" s="93">
        <f t="shared" si="32"/>
        <v>415957.85941052076</v>
      </c>
      <c r="AC15" s="33">
        <f t="shared" si="14"/>
        <v>26724.72151456364</v>
      </c>
      <c r="AD15" s="33">
        <f t="shared" si="15"/>
        <v>10997.611005297038</v>
      </c>
      <c r="AE15" s="11">
        <f t="shared" si="16"/>
        <v>453680.19193038146</v>
      </c>
      <c r="AF15" s="93">
        <f t="shared" si="17"/>
        <v>98500.38031940104</v>
      </c>
      <c r="AG15" s="33">
        <f t="shared" si="18"/>
        <v>6266.9389950981131</v>
      </c>
      <c r="AH15" s="33">
        <f t="shared" si="19"/>
        <v>2559.5475850781368</v>
      </c>
      <c r="AI15" s="77">
        <f t="shared" si="20"/>
        <v>107326.86689957729</v>
      </c>
      <c r="AJ15" s="93">
        <f t="shared" si="21"/>
        <v>514458.2397299218</v>
      </c>
      <c r="AK15" s="33">
        <f t="shared" si="22"/>
        <v>32991.660509661757</v>
      </c>
      <c r="AL15" s="33">
        <f t="shared" si="23"/>
        <v>13557.158590375175</v>
      </c>
      <c r="AM15" s="77">
        <f t="shared" si="24"/>
        <v>561007.05882995878</v>
      </c>
      <c r="AN15" s="101">
        <f t="shared" si="25"/>
        <v>242461.64</v>
      </c>
      <c r="AO15" s="154">
        <f>IFERROR(ROUND(INDEX('[23]IGT by Provider'!$E:$E,MATCH(A15,'[23]IGT by Provider'!$A:$A,0)),2),0)</f>
        <v>106473.42</v>
      </c>
      <c r="AP15" s="102">
        <f t="shared" si="26"/>
        <v>135988.22000000003</v>
      </c>
      <c r="AQ15" s="63"/>
    </row>
    <row r="16" spans="1:43" ht="30" x14ac:dyDescent="0.25">
      <c r="A16" s="176" t="s">
        <v>236</v>
      </c>
      <c r="B16" s="176" t="s">
        <v>238</v>
      </c>
      <c r="C16" s="31" t="s">
        <v>659</v>
      </c>
      <c r="D16" s="31" t="s">
        <v>55</v>
      </c>
      <c r="E16" s="31" t="s">
        <v>630</v>
      </c>
      <c r="F16" s="84" t="str">
        <f t="shared" si="5"/>
        <v>Y</v>
      </c>
      <c r="G16" s="169">
        <f>SUMIF('Data and Mdcr Calculation'!A:A,A16,'Data and Mdcr Calculation'!H:H)</f>
        <v>4856</v>
      </c>
      <c r="H16" s="8">
        <f>IF($F16="N",0,SUMIFS('Data and Mdcr Calculation'!$R:$R,'Data and Mdcr Calculation'!$D:$D,H$10,'Data and Mdcr Calculation'!$A:$A,$A16))</f>
        <v>4545.7961170445706</v>
      </c>
      <c r="I16" s="170">
        <f>IF($F16="N",0,SUMIFS('Data and Mdcr Calculation'!$R:$R,'Data and Mdcr Calculation'!$D:$D,I$10,'Data and Mdcr Calculation'!$A:$A,$A16))</f>
        <v>347.09588563123498</v>
      </c>
      <c r="J16" s="124">
        <f>IF($F16="N",0,SUMIFS('Data and Mdcr Calculation'!$R:$R,'Data and Mdcr Calculation'!$D:$D,J$10,'Data and Mdcr Calculation'!$A:$A,$A16))</f>
        <v>127.29755496384158</v>
      </c>
      <c r="K16" s="123">
        <f t="shared" si="27"/>
        <v>5020.1895576396473</v>
      </c>
      <c r="L16" s="171">
        <f>IF($F16="N",0,SUMIFS('Data and Mdcr Calculation'!I:I,'Data and Mdcr Calculation'!$A:$A,$A16,'Data and Mdcr Calculation'!$D:$D,L$10))</f>
        <v>995375.98489422631</v>
      </c>
      <c r="M16" s="172">
        <f>IF($F16="N",0,SUMIFS('Data and Mdcr Calculation'!I:I,'Data and Mdcr Calculation'!$A:$A,$A16,'Data and Mdcr Calculation'!$D:$D,M$10))</f>
        <v>75785.378708888937</v>
      </c>
      <c r="N16" s="172">
        <f>IF($F16="N",0,SUMIFS('Data and Mdcr Calculation'!I:I,'Data and Mdcr Calculation'!$A:$A,$A16,'Data and Mdcr Calculation'!$D:$D,N$10))</f>
        <v>27457.067463992193</v>
      </c>
      <c r="O16" s="114">
        <f t="shared" si="28"/>
        <v>1098618.4310671075</v>
      </c>
      <c r="P16" s="127">
        <f>IF($F16="N",0,SUMIFS('Data and Mdcr Calculation'!P:P,'Data and Mdcr Calculation'!A:A,A16))</f>
        <v>1572022.1580792791</v>
      </c>
      <c r="Q16" s="32">
        <f t="shared" si="29"/>
        <v>0.69885683571370039</v>
      </c>
      <c r="R16" s="11">
        <f t="shared" si="6"/>
        <v>473403.72701217164</v>
      </c>
      <c r="S16" s="93">
        <f t="shared" si="30"/>
        <v>220471.11167666168</v>
      </c>
      <c r="T16" s="33">
        <f t="shared" si="7"/>
        <v>16834.150453114897</v>
      </c>
      <c r="U16" s="33">
        <f t="shared" si="8"/>
        <v>6173.9314157463168</v>
      </c>
      <c r="V16" s="11">
        <f t="shared" si="9"/>
        <v>243479.1935455229</v>
      </c>
      <c r="W16" s="93">
        <f t="shared" si="10"/>
        <v>93266.729784589013</v>
      </c>
      <c r="X16" s="33">
        <f t="shared" si="11"/>
        <v>7101.0899850228934</v>
      </c>
      <c r="Y16" s="33">
        <f t="shared" si="12"/>
        <v>2572.7272213760684</v>
      </c>
      <c r="Z16" s="11">
        <f t="shared" si="13"/>
        <v>102940.54699098798</v>
      </c>
      <c r="AA16" s="83">
        <f t="shared" si="31"/>
        <v>346419.74053651089</v>
      </c>
      <c r="AB16" s="93">
        <f t="shared" si="32"/>
        <v>233921.60390096728</v>
      </c>
      <c r="AC16" s="33">
        <f t="shared" si="14"/>
        <v>17908.670694803084</v>
      </c>
      <c r="AD16" s="33">
        <f t="shared" si="15"/>
        <v>6568.0121444109755</v>
      </c>
      <c r="AE16" s="11">
        <f t="shared" si="16"/>
        <v>258398.28674018136</v>
      </c>
      <c r="AF16" s="93">
        <f t="shared" si="17"/>
        <v>98956.742477017528</v>
      </c>
      <c r="AG16" s="33">
        <f t="shared" si="18"/>
        <v>7554.3510478966955</v>
      </c>
      <c r="AH16" s="33">
        <f t="shared" si="19"/>
        <v>2736.9438525277324</v>
      </c>
      <c r="AI16" s="77">
        <f t="shared" si="20"/>
        <v>109248.03737744196</v>
      </c>
      <c r="AJ16" s="93">
        <f t="shared" si="21"/>
        <v>332878.3463779848</v>
      </c>
      <c r="AK16" s="33">
        <f t="shared" si="22"/>
        <v>25463.021742699781</v>
      </c>
      <c r="AL16" s="33">
        <f t="shared" si="23"/>
        <v>9304.9559969387083</v>
      </c>
      <c r="AM16" s="77">
        <f t="shared" si="24"/>
        <v>367646.32411762327</v>
      </c>
      <c r="AN16" s="101">
        <f t="shared" si="25"/>
        <v>158893.06</v>
      </c>
      <c r="AO16" s="154">
        <f>IFERROR(ROUND(INDEX('[23]IGT by Provider'!$E:$E,MATCH(A16,'[23]IGT by Provider'!$A:$A,0)),2),0)</f>
        <v>69943.649999999994</v>
      </c>
      <c r="AP16" s="102">
        <f t="shared" si="26"/>
        <v>88949.41</v>
      </c>
      <c r="AQ16" s="63"/>
    </row>
    <row r="17" spans="1:43" ht="30" x14ac:dyDescent="0.25">
      <c r="A17" s="176" t="s">
        <v>530</v>
      </c>
      <c r="B17" s="176" t="s">
        <v>532</v>
      </c>
      <c r="C17" s="31" t="s">
        <v>660</v>
      </c>
      <c r="D17" s="31" t="s">
        <v>78</v>
      </c>
      <c r="E17" s="31" t="s">
        <v>630</v>
      </c>
      <c r="F17" s="84" t="str">
        <f t="shared" si="5"/>
        <v>Y</v>
      </c>
      <c r="G17" s="169">
        <f>SUMIF('Data and Mdcr Calculation'!A:A,A17,'Data and Mdcr Calculation'!H:H)</f>
        <v>4424</v>
      </c>
      <c r="H17" s="8">
        <f>IF($F17="N",0,SUMIFS('Data and Mdcr Calculation'!$R:$R,'Data and Mdcr Calculation'!$D:$D,H$10,'Data and Mdcr Calculation'!$A:$A,$A17))</f>
        <v>3704.6087141804396</v>
      </c>
      <c r="I17" s="170">
        <f>IF($F17="N",0,SUMIFS('Data and Mdcr Calculation'!$R:$R,'Data and Mdcr Calculation'!$D:$D,I$10,'Data and Mdcr Calculation'!$A:$A,$A17))</f>
        <v>496.49325201574101</v>
      </c>
      <c r="J17" s="124">
        <f>IF($F17="N",0,SUMIFS('Data and Mdcr Calculation'!$R:$R,'Data and Mdcr Calculation'!$D:$D,J$10,'Data and Mdcr Calculation'!$A:$A,$A17))</f>
        <v>97.632491794904965</v>
      </c>
      <c r="K17" s="123">
        <f t="shared" si="27"/>
        <v>4298.7344579910859</v>
      </c>
      <c r="L17" s="171">
        <f>IF($F17="N",0,SUMIFS('Data and Mdcr Calculation'!I:I,'Data and Mdcr Calculation'!$A:$A,$A17,'Data and Mdcr Calculation'!$D:$D,L$10))</f>
        <v>658633.32032170705</v>
      </c>
      <c r="M17" s="172">
        <f>IF($F17="N",0,SUMIFS('Data and Mdcr Calculation'!I:I,'Data and Mdcr Calculation'!$A:$A,$A17,'Data and Mdcr Calculation'!$D:$D,M$10))</f>
        <v>87992.301580813553</v>
      </c>
      <c r="N17" s="172">
        <f>IF($F17="N",0,SUMIFS('Data and Mdcr Calculation'!I:I,'Data and Mdcr Calculation'!$A:$A,$A17,'Data and Mdcr Calculation'!$D:$D,N$10))</f>
        <v>15978.348747742784</v>
      </c>
      <c r="O17" s="114">
        <f t="shared" si="28"/>
        <v>762603.97065026348</v>
      </c>
      <c r="P17" s="127">
        <f>IF($F17="N",0,SUMIFS('Data and Mdcr Calculation'!P:P,'Data and Mdcr Calculation'!A:A,A17))</f>
        <v>1316874.3138609889</v>
      </c>
      <c r="Q17" s="32">
        <f t="shared" si="29"/>
        <v>0.57910156088803855</v>
      </c>
      <c r="R17" s="11">
        <f t="shared" si="6"/>
        <v>554270.34321072546</v>
      </c>
      <c r="S17" s="93">
        <f t="shared" si="30"/>
        <v>179673.52263775133</v>
      </c>
      <c r="T17" s="33">
        <f t="shared" si="7"/>
        <v>24079.92272276344</v>
      </c>
      <c r="U17" s="33">
        <f t="shared" si="8"/>
        <v>4735.1758520528911</v>
      </c>
      <c r="V17" s="11">
        <f t="shared" si="9"/>
        <v>208488.62121256767</v>
      </c>
      <c r="W17" s="93">
        <f t="shared" si="10"/>
        <v>61713.942114143952</v>
      </c>
      <c r="X17" s="33">
        <f t="shared" si="11"/>
        <v>8244.8786581222303</v>
      </c>
      <c r="Y17" s="33">
        <f t="shared" si="12"/>
        <v>1497.171277663499</v>
      </c>
      <c r="Z17" s="11">
        <f t="shared" si="13"/>
        <v>71455.992049929686</v>
      </c>
      <c r="AA17" s="83">
        <f t="shared" si="31"/>
        <v>279944.61326249735</v>
      </c>
      <c r="AB17" s="93">
        <f t="shared" si="32"/>
        <v>190635.03728143376</v>
      </c>
      <c r="AC17" s="33">
        <f t="shared" si="14"/>
        <v>25616.939066769617</v>
      </c>
      <c r="AD17" s="33">
        <f t="shared" si="15"/>
        <v>5037.4211192052035</v>
      </c>
      <c r="AE17" s="11">
        <f t="shared" si="16"/>
        <v>221289.39746740859</v>
      </c>
      <c r="AF17" s="93">
        <f t="shared" si="17"/>
        <v>65478.983675484298</v>
      </c>
      <c r="AG17" s="33">
        <f t="shared" si="18"/>
        <v>8771.1475086406717</v>
      </c>
      <c r="AH17" s="33">
        <f t="shared" si="19"/>
        <v>1592.7354017696798</v>
      </c>
      <c r="AI17" s="77">
        <f t="shared" si="20"/>
        <v>75842.866585894648</v>
      </c>
      <c r="AJ17" s="93">
        <f t="shared" si="21"/>
        <v>256114.02095691807</v>
      </c>
      <c r="AK17" s="33">
        <f t="shared" si="22"/>
        <v>34388.086575410285</v>
      </c>
      <c r="AL17" s="33">
        <f t="shared" si="23"/>
        <v>6630.1565209748833</v>
      </c>
      <c r="AM17" s="77">
        <f t="shared" si="24"/>
        <v>297132.26405330322</v>
      </c>
      <c r="AN17" s="101">
        <f t="shared" si="25"/>
        <v>128417.59</v>
      </c>
      <c r="AO17" s="154">
        <f>IFERROR(ROUND(INDEX('[23]IGT by Provider'!$E:$E,MATCH(A17,'[23]IGT by Provider'!$A:$A,0)),2),0)</f>
        <v>57348.42</v>
      </c>
      <c r="AP17" s="102">
        <f t="shared" si="26"/>
        <v>71069.17</v>
      </c>
      <c r="AQ17" s="63"/>
    </row>
    <row r="18" spans="1:43" ht="30" x14ac:dyDescent="0.25">
      <c r="A18" s="176" t="s">
        <v>608</v>
      </c>
      <c r="B18" s="176" t="s">
        <v>609</v>
      </c>
      <c r="C18" s="31" t="s">
        <v>661</v>
      </c>
      <c r="D18" s="31" t="s">
        <v>55</v>
      </c>
      <c r="E18" s="31" t="s">
        <v>630</v>
      </c>
      <c r="F18" s="84" t="str">
        <f>+IF(G18&gt;=30,"Y","N")</f>
        <v>N</v>
      </c>
      <c r="G18" s="169">
        <f>SUMIF('Data and Mdcr Calculation'!A:A,A18,'Data and Mdcr Calculation'!H:H)</f>
        <v>18</v>
      </c>
      <c r="H18" s="8">
        <f>IF($F18="N",0,SUMIFS('Data and Mdcr Calculation'!$R:$R,'Data and Mdcr Calculation'!$D:$D,H$10,'Data and Mdcr Calculation'!$A:$A,$A18))</f>
        <v>0</v>
      </c>
      <c r="I18" s="170">
        <f>IF($F18="N",0,SUMIFS('Data and Mdcr Calculation'!$R:$R,'Data and Mdcr Calculation'!$D:$D,I$10,'Data and Mdcr Calculation'!$A:$A,$A18))</f>
        <v>0</v>
      </c>
      <c r="J18" s="124">
        <f>IF($F18="N",0,SUMIFS('Data and Mdcr Calculation'!$R:$R,'Data and Mdcr Calculation'!$D:$D,J$10,'Data and Mdcr Calculation'!$A:$A,$A18))</f>
        <v>0</v>
      </c>
      <c r="K18" s="123">
        <f t="shared" si="27"/>
        <v>0</v>
      </c>
      <c r="L18" s="171">
        <f>IF($F18="N",0,SUMIFS('Data and Mdcr Calculation'!I:I,'Data and Mdcr Calculation'!$A:$A,$A18,'Data and Mdcr Calculation'!$D:$D,L$10))</f>
        <v>0</v>
      </c>
      <c r="M18" s="172">
        <f>IF($F18="N",0,SUMIFS('Data and Mdcr Calculation'!I:I,'Data and Mdcr Calculation'!$A:$A,$A18,'Data and Mdcr Calculation'!$D:$D,M$10))</f>
        <v>0</v>
      </c>
      <c r="N18" s="172">
        <f>IF($F18="N",0,SUMIFS('Data and Mdcr Calculation'!I:I,'Data and Mdcr Calculation'!$A:$A,$A18,'Data and Mdcr Calculation'!$D:$D,N$10))</f>
        <v>0</v>
      </c>
      <c r="O18" s="114">
        <f t="shared" si="28"/>
        <v>0</v>
      </c>
      <c r="P18" s="127">
        <f>IF($F18="N",0,SUMIFS('Data and Mdcr Calculation'!P:P,'Data and Mdcr Calculation'!A:A,A18))</f>
        <v>0</v>
      </c>
      <c r="Q18" s="32">
        <f t="shared" si="29"/>
        <v>0</v>
      </c>
      <c r="R18" s="11">
        <f t="shared" si="6"/>
        <v>0</v>
      </c>
      <c r="S18" s="93">
        <f t="shared" si="30"/>
        <v>0</v>
      </c>
      <c r="T18" s="33">
        <f t="shared" si="7"/>
        <v>0</v>
      </c>
      <c r="U18" s="33">
        <f t="shared" si="8"/>
        <v>0</v>
      </c>
      <c r="V18" s="11">
        <f t="shared" si="9"/>
        <v>0</v>
      </c>
      <c r="W18" s="93">
        <f t="shared" si="10"/>
        <v>0</v>
      </c>
      <c r="X18" s="33">
        <f t="shared" si="11"/>
        <v>0</v>
      </c>
      <c r="Y18" s="33">
        <f t="shared" si="12"/>
        <v>0</v>
      </c>
      <c r="Z18" s="11">
        <f t="shared" si="13"/>
        <v>0</v>
      </c>
      <c r="AA18" s="83">
        <f t="shared" si="31"/>
        <v>0</v>
      </c>
      <c r="AB18" s="93">
        <f t="shared" si="32"/>
        <v>0</v>
      </c>
      <c r="AC18" s="33">
        <f t="shared" si="14"/>
        <v>0</v>
      </c>
      <c r="AD18" s="33">
        <f t="shared" si="15"/>
        <v>0</v>
      </c>
      <c r="AE18" s="11">
        <f t="shared" si="16"/>
        <v>0</v>
      </c>
      <c r="AF18" s="93">
        <f t="shared" si="17"/>
        <v>0</v>
      </c>
      <c r="AG18" s="33">
        <f t="shared" si="18"/>
        <v>0</v>
      </c>
      <c r="AH18" s="33">
        <f t="shared" si="19"/>
        <v>0</v>
      </c>
      <c r="AI18" s="77">
        <f t="shared" si="20"/>
        <v>0</v>
      </c>
      <c r="AJ18" s="93">
        <f t="shared" si="21"/>
        <v>0</v>
      </c>
      <c r="AK18" s="33">
        <f t="shared" si="22"/>
        <v>0</v>
      </c>
      <c r="AL18" s="33">
        <f t="shared" si="23"/>
        <v>0</v>
      </c>
      <c r="AM18" s="77">
        <f t="shared" si="24"/>
        <v>0</v>
      </c>
      <c r="AN18" s="101">
        <f t="shared" si="25"/>
        <v>0</v>
      </c>
      <c r="AO18" s="154">
        <f>IFERROR(ROUND(INDEX('[23]IGT by Provider'!$E:$E,MATCH(A18,'[23]IGT by Provider'!$A:$A,0)),2),0)</f>
        <v>0</v>
      </c>
      <c r="AP18" s="102">
        <f t="shared" si="26"/>
        <v>0</v>
      </c>
      <c r="AQ18" s="63"/>
    </row>
    <row r="19" spans="1:43" ht="30" x14ac:dyDescent="0.25">
      <c r="A19" s="176" t="s">
        <v>480</v>
      </c>
      <c r="B19" s="176" t="s">
        <v>482</v>
      </c>
      <c r="C19" s="31" t="s">
        <v>662</v>
      </c>
      <c r="D19" s="31" t="s">
        <v>78</v>
      </c>
      <c r="E19" s="31" t="s">
        <v>630</v>
      </c>
      <c r="F19" s="84" t="str">
        <f t="shared" si="5"/>
        <v>Y</v>
      </c>
      <c r="G19" s="169">
        <f>SUMIF('Data and Mdcr Calculation'!A:A,A19,'Data and Mdcr Calculation'!H:H)</f>
        <v>2528</v>
      </c>
      <c r="H19" s="8">
        <f>IF($F19="N",0,SUMIFS('Data and Mdcr Calculation'!$R:$R,'Data and Mdcr Calculation'!$D:$D,H$10,'Data and Mdcr Calculation'!$A:$A,$A19))</f>
        <v>1172.4256058476601</v>
      </c>
      <c r="I19" s="170">
        <f>IF($F19="N",0,SUMIFS('Data and Mdcr Calculation'!$R:$R,'Data and Mdcr Calculation'!$D:$D,I$10,'Data and Mdcr Calculation'!$A:$A,$A19))</f>
        <v>1324.8061200310963</v>
      </c>
      <c r="J19" s="124">
        <f>IF($F19="N",0,SUMIFS('Data and Mdcr Calculation'!$R:$R,'Data and Mdcr Calculation'!$D:$D,J$10,'Data and Mdcr Calculation'!$A:$A,$A19))</f>
        <v>105.09375504316839</v>
      </c>
      <c r="K19" s="123">
        <f t="shared" si="27"/>
        <v>2602.3254809219247</v>
      </c>
      <c r="L19" s="171">
        <f>IF($F19="N",0,SUMIFS('Data and Mdcr Calculation'!I:I,'Data and Mdcr Calculation'!$A:$A,$A19,'Data and Mdcr Calculation'!$D:$D,L$10))</f>
        <v>133096.91234534743</v>
      </c>
      <c r="M19" s="172">
        <f>IF($F19="N",0,SUMIFS('Data and Mdcr Calculation'!I:I,'Data and Mdcr Calculation'!$A:$A,$A19,'Data and Mdcr Calculation'!$D:$D,M$10))</f>
        <v>149465.38332204177</v>
      </c>
      <c r="N19" s="172">
        <f>IF($F19="N",0,SUMIFS('Data and Mdcr Calculation'!I:I,'Data and Mdcr Calculation'!$A:$A,$A19,'Data and Mdcr Calculation'!$D:$D,N$10))</f>
        <v>11671.73375846745</v>
      </c>
      <c r="O19" s="114">
        <f t="shared" si="28"/>
        <v>294234.0294258566</v>
      </c>
      <c r="P19" s="127">
        <f>IF($F19="N",0,SUMIFS('Data and Mdcr Calculation'!P:P,'Data and Mdcr Calculation'!A:A,A19))</f>
        <v>435744.89914730628</v>
      </c>
      <c r="Q19" s="32">
        <f t="shared" si="29"/>
        <v>0.67524377222001386</v>
      </c>
      <c r="R19" s="11">
        <f t="shared" si="6"/>
        <v>141510.86972144968</v>
      </c>
      <c r="S19" s="93">
        <f t="shared" si="30"/>
        <v>56862.641883611512</v>
      </c>
      <c r="T19" s="33">
        <f t="shared" si="7"/>
        <v>64253.096821508167</v>
      </c>
      <c r="U19" s="33">
        <f t="shared" si="8"/>
        <v>5097.047119593667</v>
      </c>
      <c r="V19" s="11">
        <f t="shared" si="9"/>
        <v>126212.78582471334</v>
      </c>
      <c r="W19" s="93">
        <f t="shared" si="10"/>
        <v>12471.180686759055</v>
      </c>
      <c r="X19" s="33">
        <f t="shared" si="11"/>
        <v>14004.906417275315</v>
      </c>
      <c r="Y19" s="33">
        <f t="shared" si="12"/>
        <v>1093.6414531684002</v>
      </c>
      <c r="Z19" s="11">
        <f t="shared" si="13"/>
        <v>27569.728557202769</v>
      </c>
      <c r="AA19" s="83">
        <f t="shared" si="31"/>
        <v>153782.51438191612</v>
      </c>
      <c r="AB19" s="93">
        <f t="shared" si="32"/>
        <v>60331.715526378262</v>
      </c>
      <c r="AC19" s="33">
        <f t="shared" si="14"/>
        <v>68354.358320753367</v>
      </c>
      <c r="AD19" s="33">
        <f t="shared" si="15"/>
        <v>5422.3905527592206</v>
      </c>
      <c r="AE19" s="11">
        <f t="shared" si="16"/>
        <v>134108.46439989086</v>
      </c>
      <c r="AF19" s="93">
        <f t="shared" si="17"/>
        <v>13232.021948815973</v>
      </c>
      <c r="AG19" s="33">
        <f t="shared" si="18"/>
        <v>14898.836614122676</v>
      </c>
      <c r="AH19" s="33">
        <f t="shared" si="19"/>
        <v>1163.4483544344682</v>
      </c>
      <c r="AI19" s="77">
        <f t="shared" si="20"/>
        <v>29294.30691737312</v>
      </c>
      <c r="AJ19" s="93">
        <f t="shared" si="21"/>
        <v>73563.737475194241</v>
      </c>
      <c r="AK19" s="33">
        <f t="shared" si="22"/>
        <v>83253.194934876039</v>
      </c>
      <c r="AL19" s="33">
        <f t="shared" si="23"/>
        <v>6585.838907193689</v>
      </c>
      <c r="AM19" s="77">
        <f t="shared" si="24"/>
        <v>163402.77131726395</v>
      </c>
      <c r="AN19" s="101">
        <f t="shared" si="25"/>
        <v>70621.039999999994</v>
      </c>
      <c r="AO19" s="154">
        <f>IFERROR(ROUND(INDEX('[23]IGT by Provider'!$E:$E,MATCH(A19,'[23]IGT by Provider'!$A:$A,0)),2),0)</f>
        <v>31639.77</v>
      </c>
      <c r="AP19" s="102">
        <f t="shared" si="26"/>
        <v>38981.26999999999</v>
      </c>
      <c r="AQ19" s="63"/>
    </row>
    <row r="20" spans="1:43" x14ac:dyDescent="0.25">
      <c r="A20" s="176" t="s">
        <v>431</v>
      </c>
      <c r="B20" s="176" t="s">
        <v>433</v>
      </c>
      <c r="C20" s="31" t="s">
        <v>663</v>
      </c>
      <c r="D20" s="31" t="s">
        <v>78</v>
      </c>
      <c r="E20" s="31" t="s">
        <v>630</v>
      </c>
      <c r="F20" s="84" t="str">
        <f t="shared" si="5"/>
        <v>Y</v>
      </c>
      <c r="G20" s="169">
        <f>SUMIF('Data and Mdcr Calculation'!A:A,A20,'Data and Mdcr Calculation'!H:H)</f>
        <v>2140</v>
      </c>
      <c r="H20" s="8">
        <f>IF($F20="N",0,SUMIFS('Data and Mdcr Calculation'!$R:$R,'Data and Mdcr Calculation'!$D:$D,H$10,'Data and Mdcr Calculation'!$A:$A,$A20))</f>
        <v>1524.4606485765064</v>
      </c>
      <c r="I20" s="170">
        <f>IF($F20="N",0,SUMIFS('Data and Mdcr Calculation'!$R:$R,'Data and Mdcr Calculation'!$D:$D,I$10,'Data and Mdcr Calculation'!$A:$A,$A20))</f>
        <v>433.89313704903225</v>
      </c>
      <c r="J20" s="124">
        <f>IF($F20="N",0,SUMIFS('Data and Mdcr Calculation'!$R:$R,'Data and Mdcr Calculation'!$D:$D,J$10,'Data and Mdcr Calculation'!$A:$A,$A20))</f>
        <v>133.22715134928058</v>
      </c>
      <c r="K20" s="123">
        <f t="shared" si="27"/>
        <v>2091.5809369748195</v>
      </c>
      <c r="L20" s="171">
        <f>IF($F20="N",0,SUMIFS('Data and Mdcr Calculation'!I:I,'Data and Mdcr Calculation'!$A:$A,$A20,'Data and Mdcr Calculation'!$D:$D,L$10))</f>
        <v>241069.60562493172</v>
      </c>
      <c r="M20" s="172">
        <f>IF($F20="N",0,SUMIFS('Data and Mdcr Calculation'!I:I,'Data and Mdcr Calculation'!$A:$A,$A20,'Data and Mdcr Calculation'!$D:$D,M$10))</f>
        <v>68538.806319168332</v>
      </c>
      <c r="N20" s="172">
        <f>IF($F20="N",0,SUMIFS('Data and Mdcr Calculation'!I:I,'Data and Mdcr Calculation'!$A:$A,$A20,'Data and Mdcr Calculation'!$D:$D,N$10))</f>
        <v>20594.591145819846</v>
      </c>
      <c r="O20" s="114">
        <f t="shared" si="28"/>
        <v>330203.00308991992</v>
      </c>
      <c r="P20" s="127">
        <f>IF($F20="N",0,SUMIFS('Data and Mdcr Calculation'!P:P,'Data and Mdcr Calculation'!A:A,A20))</f>
        <v>504405.65876084741</v>
      </c>
      <c r="Q20" s="32">
        <f t="shared" si="29"/>
        <v>0.65463778479630075</v>
      </c>
      <c r="R20" s="11">
        <f t="shared" si="6"/>
        <v>174202.65567092749</v>
      </c>
      <c r="S20" s="93">
        <f t="shared" si="30"/>
        <v>73936.341455960559</v>
      </c>
      <c r="T20" s="33">
        <f t="shared" si="7"/>
        <v>21043.817146878064</v>
      </c>
      <c r="U20" s="33">
        <f t="shared" si="8"/>
        <v>6461.5168404401084</v>
      </c>
      <c r="V20" s="11">
        <f t="shared" si="9"/>
        <v>101441.67544327873</v>
      </c>
      <c r="W20" s="93">
        <f t="shared" si="10"/>
        <v>22588.222047056104</v>
      </c>
      <c r="X20" s="33">
        <f t="shared" si="11"/>
        <v>6422.0861521060733</v>
      </c>
      <c r="Y20" s="33">
        <f t="shared" si="12"/>
        <v>1929.7131903633197</v>
      </c>
      <c r="Z20" s="11">
        <f t="shared" si="13"/>
        <v>30940.021389525496</v>
      </c>
      <c r="AA20" s="83">
        <f t="shared" si="31"/>
        <v>132381.69683280421</v>
      </c>
      <c r="AB20" s="93">
        <f t="shared" si="32"/>
        <v>78447.046637623935</v>
      </c>
      <c r="AC20" s="33">
        <f t="shared" si="14"/>
        <v>22387.039517955389</v>
      </c>
      <c r="AD20" s="33">
        <f t="shared" si="15"/>
        <v>6873.9540855745836</v>
      </c>
      <c r="AE20" s="11">
        <f t="shared" si="16"/>
        <v>107708.04024115391</v>
      </c>
      <c r="AF20" s="93">
        <f t="shared" si="17"/>
        <v>23966.28333905157</v>
      </c>
      <c r="AG20" s="33">
        <f t="shared" si="18"/>
        <v>6832.006544793695</v>
      </c>
      <c r="AH20" s="33">
        <f t="shared" si="19"/>
        <v>2052.8863727269359</v>
      </c>
      <c r="AI20" s="77">
        <f t="shared" si="20"/>
        <v>32851.176256572202</v>
      </c>
      <c r="AJ20" s="93">
        <f t="shared" si="21"/>
        <v>102413.32997667551</v>
      </c>
      <c r="AK20" s="33">
        <f t="shared" si="22"/>
        <v>29219.046062749083</v>
      </c>
      <c r="AL20" s="33">
        <f t="shared" si="23"/>
        <v>8926.8404583015199</v>
      </c>
      <c r="AM20" s="77">
        <f t="shared" si="24"/>
        <v>140559.2164977261</v>
      </c>
      <c r="AN20" s="101">
        <f t="shared" si="25"/>
        <v>60748.29</v>
      </c>
      <c r="AO20" s="154">
        <f>IFERROR(ROUND(INDEX('[23]IGT by Provider'!$E:$E,MATCH(A20,'[23]IGT by Provider'!$A:$A,0)),2),0)</f>
        <v>27191.99</v>
      </c>
      <c r="AP20" s="102">
        <f t="shared" si="26"/>
        <v>33556.300000000003</v>
      </c>
      <c r="AQ20" s="63"/>
    </row>
    <row r="21" spans="1:43" x14ac:dyDescent="0.25">
      <c r="A21" s="176" t="s">
        <v>294</v>
      </c>
      <c r="B21" s="176" t="s">
        <v>296</v>
      </c>
      <c r="C21" s="31" t="s">
        <v>664</v>
      </c>
      <c r="D21" s="31" t="s">
        <v>78</v>
      </c>
      <c r="E21" s="31" t="s">
        <v>630</v>
      </c>
      <c r="F21" s="84" t="str">
        <f t="shared" si="5"/>
        <v>Y</v>
      </c>
      <c r="G21" s="169">
        <f>SUMIF('Data and Mdcr Calculation'!A:A,A21,'Data and Mdcr Calculation'!H:H)</f>
        <v>1081</v>
      </c>
      <c r="H21" s="8">
        <f>IF($F21="N",0,SUMIFS('Data and Mdcr Calculation'!$R:$R,'Data and Mdcr Calculation'!$D:$D,H$10,'Data and Mdcr Calculation'!$A:$A,$A21))</f>
        <v>969.39554495148673</v>
      </c>
      <c r="I21" s="170">
        <f>IF($F21="N",0,SUMIFS('Data and Mdcr Calculation'!$R:$R,'Data and Mdcr Calculation'!$D:$D,I$10,'Data and Mdcr Calculation'!$A:$A,$A21))</f>
        <v>59.216651356409848</v>
      </c>
      <c r="J21" s="124">
        <f>IF($F21="N",0,SUMIFS('Data and Mdcr Calculation'!$R:$R,'Data and Mdcr Calculation'!$D:$D,J$10,'Data and Mdcr Calculation'!$A:$A,$A21))</f>
        <v>16.120071877461612</v>
      </c>
      <c r="K21" s="123">
        <f t="shared" si="27"/>
        <v>1044.7322681853582</v>
      </c>
      <c r="L21" s="171">
        <f>IF($F21="N",0,SUMIFS('Data and Mdcr Calculation'!I:I,'Data and Mdcr Calculation'!$A:$A,$A21,'Data and Mdcr Calculation'!$D:$D,L$10))</f>
        <v>135538.90800610927</v>
      </c>
      <c r="M21" s="172">
        <f>IF($F21="N",0,SUMIFS('Data and Mdcr Calculation'!I:I,'Data and Mdcr Calculation'!$A:$A,$A21,'Data and Mdcr Calculation'!$D:$D,M$10))</f>
        <v>8620.7196027030059</v>
      </c>
      <c r="N21" s="172">
        <f>IF($F21="N",0,SUMIFS('Data and Mdcr Calculation'!I:I,'Data and Mdcr Calculation'!$A:$A,$A21,'Data and Mdcr Calculation'!$D:$D,N$10))</f>
        <v>2292.4871368611689</v>
      </c>
      <c r="O21" s="114">
        <f t="shared" si="28"/>
        <v>146452.11474567343</v>
      </c>
      <c r="P21" s="127">
        <f>IF($F21="N",0,SUMIFS('Data and Mdcr Calculation'!P:P,'Data and Mdcr Calculation'!A:A,A21))</f>
        <v>212726.22972938346</v>
      </c>
      <c r="Q21" s="32">
        <f t="shared" si="29"/>
        <v>0.68845348752704516</v>
      </c>
      <c r="R21" s="11">
        <f t="shared" si="6"/>
        <v>66274.114983710024</v>
      </c>
      <c r="S21" s="93">
        <f t="shared" si="30"/>
        <v>47015.683930147105</v>
      </c>
      <c r="T21" s="33">
        <f t="shared" si="7"/>
        <v>2872.0075907858777</v>
      </c>
      <c r="U21" s="33">
        <f t="shared" si="8"/>
        <v>781.82348605688821</v>
      </c>
      <c r="V21" s="11">
        <f t="shared" si="9"/>
        <v>50669.515006989866</v>
      </c>
      <c r="W21" s="93">
        <f t="shared" si="10"/>
        <v>12699.995680172438</v>
      </c>
      <c r="X21" s="33">
        <f t="shared" si="11"/>
        <v>807.76142677327175</v>
      </c>
      <c r="Y21" s="33">
        <f t="shared" si="12"/>
        <v>214.80604472389155</v>
      </c>
      <c r="Z21" s="11">
        <f t="shared" si="13"/>
        <v>13722.563151669601</v>
      </c>
      <c r="AA21" s="83">
        <f t="shared" si="31"/>
        <v>64392.078158659468</v>
      </c>
      <c r="AB21" s="93">
        <f t="shared" si="32"/>
        <v>49884.014779996927</v>
      </c>
      <c r="AC21" s="33">
        <f t="shared" si="14"/>
        <v>3055.3272242402954</v>
      </c>
      <c r="AD21" s="33">
        <f t="shared" si="15"/>
        <v>831.72711282647685</v>
      </c>
      <c r="AE21" s="11">
        <f t="shared" si="16"/>
        <v>53771.0691170637</v>
      </c>
      <c r="AF21" s="93">
        <f t="shared" si="17"/>
        <v>13474.796477636539</v>
      </c>
      <c r="AG21" s="33">
        <f t="shared" si="18"/>
        <v>859.32066678007641</v>
      </c>
      <c r="AH21" s="33">
        <f t="shared" si="19"/>
        <v>228.51706885520377</v>
      </c>
      <c r="AI21" s="77">
        <f t="shared" si="20"/>
        <v>14562.63421327182</v>
      </c>
      <c r="AJ21" s="93">
        <f t="shared" si="21"/>
        <v>63358.811257633468</v>
      </c>
      <c r="AK21" s="33">
        <f t="shared" si="22"/>
        <v>3914.6478910203718</v>
      </c>
      <c r="AL21" s="33">
        <f t="shared" si="23"/>
        <v>1060.2441816816806</v>
      </c>
      <c r="AM21" s="77">
        <f t="shared" si="24"/>
        <v>68333.703330335527</v>
      </c>
      <c r="AN21" s="101">
        <f t="shared" si="25"/>
        <v>29533.14</v>
      </c>
      <c r="AO21" s="154">
        <f>IFERROR(ROUND(INDEX('[23]IGT by Provider'!$E:$E,MATCH(A21,'[23]IGT by Provider'!$A:$A,0)),2),0)</f>
        <v>13110.68</v>
      </c>
      <c r="AP21" s="102">
        <f t="shared" si="26"/>
        <v>16422.46</v>
      </c>
      <c r="AQ21" s="63"/>
    </row>
    <row r="22" spans="1:43" x14ac:dyDescent="0.25">
      <c r="A22" s="176" t="s">
        <v>472</v>
      </c>
      <c r="B22" s="176" t="s">
        <v>473</v>
      </c>
      <c r="C22" s="31" t="s">
        <v>665</v>
      </c>
      <c r="D22" s="31" t="s">
        <v>78</v>
      </c>
      <c r="E22" s="31" t="s">
        <v>630</v>
      </c>
      <c r="F22" s="84" t="str">
        <f t="shared" si="5"/>
        <v>Y</v>
      </c>
      <c r="G22" s="169">
        <f>SUMIF('Data and Mdcr Calculation'!A:A,A22,'Data and Mdcr Calculation'!H:H)</f>
        <v>253</v>
      </c>
      <c r="H22" s="8">
        <f>IF($F22="N",0,SUMIFS('Data and Mdcr Calculation'!$R:$R,'Data and Mdcr Calculation'!$D:$D,H$10,'Data and Mdcr Calculation'!$A:$A,$A22))</f>
        <v>214.06331598671741</v>
      </c>
      <c r="I22" s="170">
        <f>IF($F22="N",0,SUMIFS('Data and Mdcr Calculation'!$R:$R,'Data and Mdcr Calculation'!$D:$D,I$10,'Data and Mdcr Calculation'!$A:$A,$A22))</f>
        <v>25.503825700148838</v>
      </c>
      <c r="J22" s="124">
        <f>IF($F22="N",0,SUMIFS('Data and Mdcr Calculation'!$R:$R,'Data and Mdcr Calculation'!$D:$D,J$10,'Data and Mdcr Calculation'!$A:$A,$A22))</f>
        <v>2.1513067176886969</v>
      </c>
      <c r="K22" s="123">
        <f t="shared" si="27"/>
        <v>241.71844840455495</v>
      </c>
      <c r="L22" s="171">
        <f>IF($F22="N",0,SUMIFS('Data and Mdcr Calculation'!I:I,'Data and Mdcr Calculation'!$A:$A,$A22,'Data and Mdcr Calculation'!$D:$D,L$10))</f>
        <v>34330.356416484174</v>
      </c>
      <c r="M22" s="172">
        <f>IF($F22="N",0,SUMIFS('Data and Mdcr Calculation'!I:I,'Data and Mdcr Calculation'!$A:$A,$A22,'Data and Mdcr Calculation'!$D:$D,M$10))</f>
        <v>4282.0737562849908</v>
      </c>
      <c r="N22" s="172">
        <f>IF($F22="N",0,SUMIFS('Data and Mdcr Calculation'!I:I,'Data and Mdcr Calculation'!$A:$A,$A22,'Data and Mdcr Calculation'!$D:$D,N$10))</f>
        <v>350.06062910230474</v>
      </c>
      <c r="O22" s="114">
        <f t="shared" si="28"/>
        <v>38962.49080187147</v>
      </c>
      <c r="P22" s="127">
        <f>IF($F22="N",0,SUMIFS('Data and Mdcr Calculation'!P:P,'Data and Mdcr Calculation'!A:A,A22))</f>
        <v>56341.855502541403</v>
      </c>
      <c r="Q22" s="32">
        <f t="shared" si="29"/>
        <v>0.69153723203372308</v>
      </c>
      <c r="R22" s="11">
        <f t="shared" si="6"/>
        <v>17379.364700669932</v>
      </c>
      <c r="S22" s="93">
        <f t="shared" si="30"/>
        <v>10382.070825355795</v>
      </c>
      <c r="T22" s="33">
        <f t="shared" si="7"/>
        <v>1236.9355464572186</v>
      </c>
      <c r="U22" s="33">
        <f t="shared" si="8"/>
        <v>104.3383758079018</v>
      </c>
      <c r="V22" s="11">
        <f t="shared" si="9"/>
        <v>11723.344747620915</v>
      </c>
      <c r="W22" s="93">
        <f t="shared" si="10"/>
        <v>3216.7543962245672</v>
      </c>
      <c r="X22" s="33">
        <f t="shared" si="11"/>
        <v>401.23031096390366</v>
      </c>
      <c r="Y22" s="33">
        <f t="shared" si="12"/>
        <v>32.800680946885954</v>
      </c>
      <c r="Z22" s="11">
        <f t="shared" si="13"/>
        <v>3650.7853881353572</v>
      </c>
      <c r="AA22" s="83">
        <f t="shared" si="31"/>
        <v>15374.130135756272</v>
      </c>
      <c r="AB22" s="93">
        <f t="shared" si="32"/>
        <v>11015.459761650711</v>
      </c>
      <c r="AC22" s="33">
        <f t="shared" si="14"/>
        <v>1315.8888792098071</v>
      </c>
      <c r="AD22" s="33">
        <f t="shared" si="15"/>
        <v>110.99827213606575</v>
      </c>
      <c r="AE22" s="11">
        <f t="shared" si="16"/>
        <v>12442.346912996585</v>
      </c>
      <c r="AF22" s="93">
        <f t="shared" si="17"/>
        <v>3413.0020119093551</v>
      </c>
      <c r="AG22" s="33">
        <f t="shared" si="18"/>
        <v>426.84075634457838</v>
      </c>
      <c r="AH22" s="33">
        <f t="shared" si="19"/>
        <v>34.894341432857402</v>
      </c>
      <c r="AI22" s="77">
        <f t="shared" si="20"/>
        <v>3874.737109686791</v>
      </c>
      <c r="AJ22" s="93">
        <f t="shared" si="21"/>
        <v>14428.461773560066</v>
      </c>
      <c r="AK22" s="33">
        <f t="shared" si="22"/>
        <v>1742.7296355543854</v>
      </c>
      <c r="AL22" s="33">
        <f t="shared" si="23"/>
        <v>145.89261356892314</v>
      </c>
      <c r="AM22" s="77">
        <f t="shared" si="24"/>
        <v>16317.084022683375</v>
      </c>
      <c r="AN22" s="101">
        <f t="shared" si="25"/>
        <v>7052.08</v>
      </c>
      <c r="AO22" s="154">
        <f>IFERROR(ROUND(INDEX('[23]IGT by Provider'!$E:$E,MATCH(A22,'[23]IGT by Provider'!$A:$A,0)),2),0)</f>
        <v>3125.81</v>
      </c>
      <c r="AP22" s="102">
        <f t="shared" si="26"/>
        <v>3926.27</v>
      </c>
      <c r="AQ22" s="63"/>
    </row>
    <row r="23" spans="1:43" ht="30" x14ac:dyDescent="0.25">
      <c r="A23" s="176" t="s">
        <v>214</v>
      </c>
      <c r="B23" s="176" t="s">
        <v>216</v>
      </c>
      <c r="C23" s="31" t="s">
        <v>666</v>
      </c>
      <c r="D23" s="31" t="s">
        <v>55</v>
      </c>
      <c r="E23" s="31" t="s">
        <v>630</v>
      </c>
      <c r="F23" s="84" t="str">
        <f t="shared" si="5"/>
        <v>Y</v>
      </c>
      <c r="G23" s="169">
        <f>SUMIF('Data and Mdcr Calculation'!A:A,A23,'Data and Mdcr Calculation'!H:H)</f>
        <v>492</v>
      </c>
      <c r="H23" s="8">
        <f>IF($F23="N",0,SUMIFS('Data and Mdcr Calculation'!$R:$R,'Data and Mdcr Calculation'!$D:$D,H$10,'Data and Mdcr Calculation'!$A:$A,$A23))</f>
        <v>517.25094284804277</v>
      </c>
      <c r="I23" s="170">
        <f>IF($F23="N",0,SUMIFS('Data and Mdcr Calculation'!$R:$R,'Data and Mdcr Calculation'!$D:$D,I$10,'Data and Mdcr Calculation'!$A:$A,$A23))</f>
        <v>51.072912550076794</v>
      </c>
      <c r="J23" s="124">
        <f>IF($F23="N",0,SUMIFS('Data and Mdcr Calculation'!$R:$R,'Data and Mdcr Calculation'!$D:$D,J$10,'Data and Mdcr Calculation'!$A:$A,$A23))</f>
        <v>22.43500413937528</v>
      </c>
      <c r="K23" s="123">
        <f t="shared" si="27"/>
        <v>590.7588595374948</v>
      </c>
      <c r="L23" s="171">
        <f>IF($F23="N",0,SUMIFS('Data and Mdcr Calculation'!I:I,'Data and Mdcr Calculation'!$A:$A,$A23,'Data and Mdcr Calculation'!$D:$D,L$10))</f>
        <v>29843.4286691048</v>
      </c>
      <c r="M23" s="172">
        <f>IF($F23="N",0,SUMIFS('Data and Mdcr Calculation'!I:I,'Data and Mdcr Calculation'!$A:$A,$A23,'Data and Mdcr Calculation'!$D:$D,M$10))</f>
        <v>2872.5034678664028</v>
      </c>
      <c r="N23" s="172">
        <f>IF($F23="N",0,SUMIFS('Data and Mdcr Calculation'!I:I,'Data and Mdcr Calculation'!$A:$A,$A23,'Data and Mdcr Calculation'!$D:$D,N$10))</f>
        <v>1372.0596214862539</v>
      </c>
      <c r="O23" s="114">
        <f t="shared" si="28"/>
        <v>34087.991758457458</v>
      </c>
      <c r="P23" s="127">
        <f>IF($F23="N",0,SUMIFS('Data and Mdcr Calculation'!P:P,'Data and Mdcr Calculation'!A:A,A23))</f>
        <v>186549.83266475014</v>
      </c>
      <c r="Q23" s="32">
        <f t="shared" si="29"/>
        <v>0.18272861074990723</v>
      </c>
      <c r="R23" s="11">
        <f t="shared" si="6"/>
        <v>152461.84090629267</v>
      </c>
      <c r="S23" s="93">
        <f t="shared" si="30"/>
        <v>25086.670728130073</v>
      </c>
      <c r="T23" s="33">
        <f t="shared" si="7"/>
        <v>2477.0362586787246</v>
      </c>
      <c r="U23" s="33">
        <f t="shared" si="8"/>
        <v>1088.0977007597012</v>
      </c>
      <c r="V23" s="11">
        <f t="shared" si="9"/>
        <v>28651.804687568496</v>
      </c>
      <c r="W23" s="93">
        <f t="shared" si="10"/>
        <v>2796.3292662951199</v>
      </c>
      <c r="X23" s="33">
        <f t="shared" si="11"/>
        <v>269.15357493908198</v>
      </c>
      <c r="Y23" s="33">
        <f t="shared" si="12"/>
        <v>128.561986533262</v>
      </c>
      <c r="Z23" s="11">
        <f t="shared" si="13"/>
        <v>3194.0448277674636</v>
      </c>
      <c r="AA23" s="83">
        <f t="shared" si="31"/>
        <v>31845.849515335958</v>
      </c>
      <c r="AB23" s="93">
        <f t="shared" si="32"/>
        <v>26617.15727122554</v>
      </c>
      <c r="AC23" s="33">
        <f t="shared" si="14"/>
        <v>2635.1449560411966</v>
      </c>
      <c r="AD23" s="33">
        <f t="shared" si="15"/>
        <v>1157.5507454890439</v>
      </c>
      <c r="AE23" s="11">
        <f t="shared" si="16"/>
        <v>30409.85297275578</v>
      </c>
      <c r="AF23" s="93">
        <f t="shared" si="17"/>
        <v>2966.9276034961485</v>
      </c>
      <c r="AG23" s="33">
        <f t="shared" si="18"/>
        <v>286.33359036072551</v>
      </c>
      <c r="AH23" s="33">
        <f t="shared" si="19"/>
        <v>136.76807078006595</v>
      </c>
      <c r="AI23" s="77">
        <f t="shared" si="20"/>
        <v>3390.0292646369398</v>
      </c>
      <c r="AJ23" s="93">
        <f t="shared" si="21"/>
        <v>29584.084874721688</v>
      </c>
      <c r="AK23" s="33">
        <f t="shared" si="22"/>
        <v>2921.4785464019219</v>
      </c>
      <c r="AL23" s="33">
        <f t="shared" si="23"/>
        <v>1294.3188162691099</v>
      </c>
      <c r="AM23" s="77">
        <f t="shared" si="24"/>
        <v>33799.882237392718</v>
      </c>
      <c r="AN23" s="101">
        <f t="shared" si="25"/>
        <v>14607.97</v>
      </c>
      <c r="AO23" s="154">
        <f>IFERROR(ROUND(INDEX('[23]IGT by Provider'!$E:$E,MATCH(A23,'[23]IGT by Provider'!$A:$A,0)),2),0)</f>
        <v>6413.12</v>
      </c>
      <c r="AP23" s="102">
        <f t="shared" si="26"/>
        <v>8194.8499999999985</v>
      </c>
      <c r="AQ23" s="63"/>
    </row>
    <row r="24" spans="1:43" x14ac:dyDescent="0.25">
      <c r="A24" s="176" t="s">
        <v>605</v>
      </c>
      <c r="B24" s="176" t="s">
        <v>607</v>
      </c>
      <c r="C24" s="31" t="s">
        <v>667</v>
      </c>
      <c r="D24" s="31" t="s">
        <v>78</v>
      </c>
      <c r="E24" s="31" t="s">
        <v>630</v>
      </c>
      <c r="F24" s="84" t="str">
        <f t="shared" si="5"/>
        <v>Y</v>
      </c>
      <c r="G24" s="169">
        <f>SUMIF('Data and Mdcr Calculation'!A:A,A24,'Data and Mdcr Calculation'!H:H)</f>
        <v>5411</v>
      </c>
      <c r="H24" s="8">
        <f>IF($F24="N",0,SUMIFS('Data and Mdcr Calculation'!$R:$R,'Data and Mdcr Calculation'!$D:$D,H$10,'Data and Mdcr Calculation'!$A:$A,$A24))</f>
        <v>4629.8207775735109</v>
      </c>
      <c r="I24" s="170">
        <f>IF($F24="N",0,SUMIFS('Data and Mdcr Calculation'!$R:$R,'Data and Mdcr Calculation'!$D:$D,I$10,'Data and Mdcr Calculation'!$A:$A,$A24))</f>
        <v>541.89293593529624</v>
      </c>
      <c r="J24" s="124">
        <f>IF($F24="N",0,SUMIFS('Data and Mdcr Calculation'!$R:$R,'Data and Mdcr Calculation'!$D:$D,J$10,'Data and Mdcr Calculation'!$A:$A,$A24))</f>
        <v>203.55494955104976</v>
      </c>
      <c r="K24" s="123">
        <f t="shared" si="27"/>
        <v>5375.2686630598564</v>
      </c>
      <c r="L24" s="171">
        <f>IF($F24="N",0,SUMIFS('Data and Mdcr Calculation'!I:I,'Data and Mdcr Calculation'!$A:$A,$A24,'Data and Mdcr Calculation'!$D:$D,L$10))</f>
        <v>875426.72886788985</v>
      </c>
      <c r="M24" s="172">
        <f>IF($F24="N",0,SUMIFS('Data and Mdcr Calculation'!I:I,'Data and Mdcr Calculation'!$A:$A,$A24,'Data and Mdcr Calculation'!$D:$D,M$10))</f>
        <v>103182.20526000255</v>
      </c>
      <c r="N24" s="172">
        <f>IF($F24="N",0,SUMIFS('Data and Mdcr Calculation'!I:I,'Data and Mdcr Calculation'!$A:$A,$A24,'Data and Mdcr Calculation'!$D:$D,N$10))</f>
        <v>38711.367131422696</v>
      </c>
      <c r="O24" s="114">
        <f t="shared" si="28"/>
        <v>1017320.3012593151</v>
      </c>
      <c r="P24" s="127">
        <f>IF($F24="N",0,SUMIFS('Data and Mdcr Calculation'!P:P,'Data and Mdcr Calculation'!A:A,A24))</f>
        <v>1044038.4324261163</v>
      </c>
      <c r="Q24" s="32">
        <f t="shared" si="29"/>
        <v>0.97440886241638236</v>
      </c>
      <c r="R24" s="11">
        <f t="shared" si="6"/>
        <v>26718.131166801206</v>
      </c>
      <c r="S24" s="93">
        <f t="shared" si="30"/>
        <v>224546.30771231529</v>
      </c>
      <c r="T24" s="33">
        <f t="shared" si="7"/>
        <v>26281.807392861869</v>
      </c>
      <c r="U24" s="33">
        <f t="shared" si="8"/>
        <v>9872.4150532259137</v>
      </c>
      <c r="V24" s="11">
        <f t="shared" si="9"/>
        <v>260700.53015840307</v>
      </c>
      <c r="W24" s="93">
        <f t="shared" si="10"/>
        <v>82027.484494921286</v>
      </c>
      <c r="X24" s="33">
        <f t="shared" si="11"/>
        <v>9668.172632862239</v>
      </c>
      <c r="Y24" s="33">
        <f t="shared" si="12"/>
        <v>3627.2551002143068</v>
      </c>
      <c r="Z24" s="11">
        <f t="shared" si="13"/>
        <v>95322.912227997818</v>
      </c>
      <c r="AA24" s="83">
        <f t="shared" si="31"/>
        <v>356023.44238640089</v>
      </c>
      <c r="AB24" s="93">
        <f t="shared" si="32"/>
        <v>238245.41932341145</v>
      </c>
      <c r="AC24" s="33">
        <f t="shared" si="14"/>
        <v>27959.369566874331</v>
      </c>
      <c r="AD24" s="33">
        <f t="shared" si="15"/>
        <v>10502.569205559483</v>
      </c>
      <c r="AE24" s="11">
        <f t="shared" si="16"/>
        <v>276707.35809584527</v>
      </c>
      <c r="AF24" s="93">
        <f t="shared" si="17"/>
        <v>87031.813787714898</v>
      </c>
      <c r="AG24" s="33">
        <f t="shared" si="18"/>
        <v>10285.290034959829</v>
      </c>
      <c r="AH24" s="33">
        <f t="shared" si="19"/>
        <v>3858.7820215045817</v>
      </c>
      <c r="AI24" s="77">
        <f t="shared" si="20"/>
        <v>101175.88584417931</v>
      </c>
      <c r="AJ24" s="93">
        <f t="shared" si="21"/>
        <v>325277.23311112635</v>
      </c>
      <c r="AK24" s="33">
        <f t="shared" si="22"/>
        <v>38244.659601834159</v>
      </c>
      <c r="AL24" s="33">
        <f t="shared" si="23"/>
        <v>14361.351227064064</v>
      </c>
      <c r="AM24" s="77">
        <f t="shared" si="24"/>
        <v>377883.24394002452</v>
      </c>
      <c r="AN24" s="101">
        <f t="shared" si="25"/>
        <v>163317.35999999999</v>
      </c>
      <c r="AO24" s="154">
        <f>IFERROR(ROUND(INDEX('[23]IGT by Provider'!$E:$E,MATCH(A24,'[23]IGT by Provider'!$A:$A,0)),2),0)</f>
        <v>73140.05</v>
      </c>
      <c r="AP24" s="102">
        <f t="shared" si="26"/>
        <v>90177.309999999983</v>
      </c>
      <c r="AQ24" s="63"/>
    </row>
    <row r="25" spans="1:43" x14ac:dyDescent="0.25">
      <c r="A25" s="176" t="s">
        <v>383</v>
      </c>
      <c r="B25" s="176" t="s">
        <v>385</v>
      </c>
      <c r="C25" s="31" t="s">
        <v>668</v>
      </c>
      <c r="D25" s="31" t="s">
        <v>78</v>
      </c>
      <c r="E25" s="31" t="s">
        <v>630</v>
      </c>
      <c r="F25" s="84" t="str">
        <f t="shared" si="5"/>
        <v>Y</v>
      </c>
      <c r="G25" s="169">
        <f>SUMIF('Data and Mdcr Calculation'!A:A,A25,'Data and Mdcr Calculation'!H:H)</f>
        <v>8222</v>
      </c>
      <c r="H25" s="8">
        <f>IF($F25="N",0,SUMIFS('Data and Mdcr Calculation'!$R:$R,'Data and Mdcr Calculation'!$D:$D,H$10,'Data and Mdcr Calculation'!$A:$A,$A25))</f>
        <v>7892.6005976664164</v>
      </c>
      <c r="I25" s="170">
        <f>IF($F25="N",0,SUMIFS('Data and Mdcr Calculation'!$R:$R,'Data and Mdcr Calculation'!$D:$D,I$10,'Data and Mdcr Calculation'!$A:$A,$A25))</f>
        <v>198.59681284342219</v>
      </c>
      <c r="J25" s="124">
        <f>IF($F25="N",0,SUMIFS('Data and Mdcr Calculation'!$R:$R,'Data and Mdcr Calculation'!$D:$D,J$10,'Data and Mdcr Calculation'!$A:$A,$A25))</f>
        <v>83.493199579738032</v>
      </c>
      <c r="K25" s="123">
        <f t="shared" si="27"/>
        <v>8174.6906100895767</v>
      </c>
      <c r="L25" s="171">
        <f>IF($F25="N",0,SUMIFS('Data and Mdcr Calculation'!I:I,'Data and Mdcr Calculation'!$A:$A,$A25,'Data and Mdcr Calculation'!$D:$D,L$10))</f>
        <v>851163.36397761106</v>
      </c>
      <c r="M25" s="172">
        <f>IF($F25="N",0,SUMIFS('Data and Mdcr Calculation'!I:I,'Data and Mdcr Calculation'!$A:$A,$A25,'Data and Mdcr Calculation'!$D:$D,M$10))</f>
        <v>21420.070197431935</v>
      </c>
      <c r="N25" s="172">
        <f>IF($F25="N",0,SUMIFS('Data and Mdcr Calculation'!I:I,'Data and Mdcr Calculation'!$A:$A,$A25,'Data and Mdcr Calculation'!$D:$D,N$10))</f>
        <v>8947.1638775594165</v>
      </c>
      <c r="O25" s="114">
        <f t="shared" si="28"/>
        <v>881530.59805260238</v>
      </c>
      <c r="P25" s="127">
        <f>IF($F25="N",0,SUMIFS('Data and Mdcr Calculation'!P:P,'Data and Mdcr Calculation'!A:A,A25))</f>
        <v>1276792.3463811385</v>
      </c>
      <c r="Q25" s="32">
        <f t="shared" si="29"/>
        <v>0.69042597298703923</v>
      </c>
      <c r="R25" s="11">
        <f t="shared" si="6"/>
        <v>395261.74832853617</v>
      </c>
      <c r="S25" s="93">
        <f t="shared" si="30"/>
        <v>382791.12898682122</v>
      </c>
      <c r="T25" s="33">
        <f t="shared" si="7"/>
        <v>9631.9454229059756</v>
      </c>
      <c r="U25" s="33">
        <f t="shared" si="8"/>
        <v>4049.4201796172947</v>
      </c>
      <c r="V25" s="11">
        <f t="shared" si="9"/>
        <v>396472.49458934448</v>
      </c>
      <c r="W25" s="93">
        <f t="shared" si="10"/>
        <v>79754.007204702168</v>
      </c>
      <c r="X25" s="33">
        <f t="shared" si="11"/>
        <v>2007.0605774993724</v>
      </c>
      <c r="Y25" s="33">
        <f t="shared" si="12"/>
        <v>838.34925532731734</v>
      </c>
      <c r="Z25" s="11">
        <f t="shared" si="13"/>
        <v>82599.417037528867</v>
      </c>
      <c r="AA25" s="83">
        <f t="shared" si="31"/>
        <v>479071.91162687336</v>
      </c>
      <c r="AB25" s="93">
        <f t="shared" si="32"/>
        <v>406144.43393827183</v>
      </c>
      <c r="AC25" s="33">
        <f t="shared" si="14"/>
        <v>10246.750449899975</v>
      </c>
      <c r="AD25" s="33">
        <f t="shared" si="15"/>
        <v>4307.8938081035049</v>
      </c>
      <c r="AE25" s="11">
        <f t="shared" si="16"/>
        <v>420699.07819627534</v>
      </c>
      <c r="AF25" s="93">
        <f t="shared" si="17"/>
        <v>84619.636291461182</v>
      </c>
      <c r="AG25" s="33">
        <f t="shared" si="18"/>
        <v>2135.1708271269922</v>
      </c>
      <c r="AH25" s="33">
        <f t="shared" si="19"/>
        <v>891.86090992267805</v>
      </c>
      <c r="AI25" s="77">
        <f t="shared" si="20"/>
        <v>87646.668028510845</v>
      </c>
      <c r="AJ25" s="93">
        <f t="shared" si="21"/>
        <v>490764.07022973301</v>
      </c>
      <c r="AK25" s="33">
        <f t="shared" si="22"/>
        <v>12381.921277026968</v>
      </c>
      <c r="AL25" s="33">
        <f t="shared" si="23"/>
        <v>5199.7547180261827</v>
      </c>
      <c r="AM25" s="77">
        <f t="shared" si="24"/>
        <v>508345.74622478621</v>
      </c>
      <c r="AN25" s="101">
        <f t="shared" si="25"/>
        <v>219701.95</v>
      </c>
      <c r="AO25" s="154">
        <f>IFERROR(ROUND(INDEX('[23]IGT by Provider'!$E:$E,MATCH(A25,'[23]IGT by Provider'!$A:$A,0)),2),0)</f>
        <v>98328.4</v>
      </c>
      <c r="AP25" s="102">
        <f t="shared" si="26"/>
        <v>121373.55000000002</v>
      </c>
      <c r="AQ25" s="63"/>
    </row>
    <row r="26" spans="1:43" ht="30" x14ac:dyDescent="0.25">
      <c r="A26" s="176" t="s">
        <v>610</v>
      </c>
      <c r="B26" s="176" t="s">
        <v>612</v>
      </c>
      <c r="C26" s="31" t="s">
        <v>669</v>
      </c>
      <c r="D26" s="31" t="s">
        <v>75</v>
      </c>
      <c r="E26" s="31" t="s">
        <v>629</v>
      </c>
      <c r="F26" s="84" t="str">
        <f t="shared" si="5"/>
        <v>N</v>
      </c>
      <c r="G26" s="169">
        <f>SUMIF('Data and Mdcr Calculation'!A:A,A26,'Data and Mdcr Calculation'!H:H)</f>
        <v>6</v>
      </c>
      <c r="H26" s="8">
        <f>IF($F26="N",0,SUMIFS('Data and Mdcr Calculation'!$R:$R,'Data and Mdcr Calculation'!$D:$D,H$10,'Data and Mdcr Calculation'!$A:$A,$A26))</f>
        <v>0</v>
      </c>
      <c r="I26" s="170">
        <f>IF($F26="N",0,SUMIFS('Data and Mdcr Calculation'!$R:$R,'Data and Mdcr Calculation'!$D:$D,I$10,'Data and Mdcr Calculation'!$A:$A,$A26))</f>
        <v>0</v>
      </c>
      <c r="J26" s="124">
        <f>IF($F26="N",0,SUMIFS('Data and Mdcr Calculation'!$R:$R,'Data and Mdcr Calculation'!$D:$D,J$10,'Data and Mdcr Calculation'!$A:$A,$A26))</f>
        <v>0</v>
      </c>
      <c r="K26" s="123">
        <f t="shared" si="27"/>
        <v>0</v>
      </c>
      <c r="L26" s="171">
        <f>IF($F26="N",0,SUMIFS('Data and Mdcr Calculation'!I:I,'Data and Mdcr Calculation'!$A:$A,$A26,'Data and Mdcr Calculation'!$D:$D,L$10))</f>
        <v>0</v>
      </c>
      <c r="M26" s="172">
        <f>IF($F26="N",0,SUMIFS('Data and Mdcr Calculation'!I:I,'Data and Mdcr Calculation'!$A:$A,$A26,'Data and Mdcr Calculation'!$D:$D,M$10))</f>
        <v>0</v>
      </c>
      <c r="N26" s="172">
        <f>IF($F26="N",0,SUMIFS('Data and Mdcr Calculation'!I:I,'Data and Mdcr Calculation'!$A:$A,$A26,'Data and Mdcr Calculation'!$D:$D,N$10))</f>
        <v>0</v>
      </c>
      <c r="O26" s="114">
        <f t="shared" si="28"/>
        <v>0</v>
      </c>
      <c r="P26" s="127">
        <f>IF($F26="N",0,SUMIFS('Data and Mdcr Calculation'!P:P,'Data and Mdcr Calculation'!A:A,A26))</f>
        <v>0</v>
      </c>
      <c r="Q26" s="32">
        <f t="shared" si="29"/>
        <v>0</v>
      </c>
      <c r="R26" s="11">
        <f t="shared" si="6"/>
        <v>0</v>
      </c>
      <c r="S26" s="93">
        <f t="shared" si="30"/>
        <v>0</v>
      </c>
      <c r="T26" s="33">
        <f t="shared" si="7"/>
        <v>0</v>
      </c>
      <c r="U26" s="33">
        <f t="shared" si="8"/>
        <v>0</v>
      </c>
      <c r="V26" s="11">
        <f t="shared" si="9"/>
        <v>0</v>
      </c>
      <c r="W26" s="93">
        <f t="shared" si="10"/>
        <v>0</v>
      </c>
      <c r="X26" s="33">
        <f t="shared" si="11"/>
        <v>0</v>
      </c>
      <c r="Y26" s="33">
        <f t="shared" si="12"/>
        <v>0</v>
      </c>
      <c r="Z26" s="11">
        <f t="shared" si="13"/>
        <v>0</v>
      </c>
      <c r="AA26" s="83">
        <f t="shared" si="31"/>
        <v>0</v>
      </c>
      <c r="AB26" s="93">
        <f t="shared" si="32"/>
        <v>0</v>
      </c>
      <c r="AC26" s="33">
        <f t="shared" si="14"/>
        <v>0</v>
      </c>
      <c r="AD26" s="33">
        <f t="shared" si="15"/>
        <v>0</v>
      </c>
      <c r="AE26" s="11">
        <f t="shared" si="16"/>
        <v>0</v>
      </c>
      <c r="AF26" s="93">
        <f t="shared" si="17"/>
        <v>0</v>
      </c>
      <c r="AG26" s="33">
        <f t="shared" si="18"/>
        <v>0</v>
      </c>
      <c r="AH26" s="33">
        <f t="shared" si="19"/>
        <v>0</v>
      </c>
      <c r="AI26" s="77">
        <f t="shared" si="20"/>
        <v>0</v>
      </c>
      <c r="AJ26" s="93">
        <f t="shared" si="21"/>
        <v>0</v>
      </c>
      <c r="AK26" s="33">
        <f t="shared" si="22"/>
        <v>0</v>
      </c>
      <c r="AL26" s="33">
        <f t="shared" si="23"/>
        <v>0</v>
      </c>
      <c r="AM26" s="77">
        <f t="shared" si="24"/>
        <v>0</v>
      </c>
      <c r="AN26" s="101">
        <f t="shared" si="25"/>
        <v>0</v>
      </c>
      <c r="AO26" s="154">
        <f>IFERROR(ROUND(INDEX('[23]IGT by Provider'!$E:$E,MATCH(A26,'[23]IGT by Provider'!$A:$A,0)),2),0)</f>
        <v>0</v>
      </c>
      <c r="AP26" s="102">
        <f t="shared" si="26"/>
        <v>0</v>
      </c>
      <c r="AQ26" s="63"/>
    </row>
    <row r="27" spans="1:43" x14ac:dyDescent="0.25">
      <c r="A27" s="176" t="s">
        <v>577</v>
      </c>
      <c r="B27" s="176" t="s">
        <v>579</v>
      </c>
      <c r="C27" s="31" t="s">
        <v>670</v>
      </c>
      <c r="D27" s="31" t="s">
        <v>78</v>
      </c>
      <c r="E27" s="31" t="s">
        <v>630</v>
      </c>
      <c r="F27" s="84" t="str">
        <f t="shared" si="5"/>
        <v>Y</v>
      </c>
      <c r="G27" s="169">
        <f>SUMIF('Data and Mdcr Calculation'!A:A,A27,'Data and Mdcr Calculation'!H:H)</f>
        <v>267</v>
      </c>
      <c r="H27" s="8">
        <f>IF($F27="N",0,SUMIFS('Data and Mdcr Calculation'!$R:$R,'Data and Mdcr Calculation'!$D:$D,H$10,'Data and Mdcr Calculation'!$A:$A,$A27))</f>
        <v>245.06460178143277</v>
      </c>
      <c r="I27" s="170">
        <f>IF($F27="N",0,SUMIFS('Data and Mdcr Calculation'!$R:$R,'Data and Mdcr Calculation'!$D:$D,I$10,'Data and Mdcr Calculation'!$A:$A,$A27))</f>
        <v>31.122330723697438</v>
      </c>
      <c r="J27" s="124">
        <f>IF($F27="N",0,SUMIFS('Data and Mdcr Calculation'!$R:$R,'Data and Mdcr Calculation'!$D:$D,J$10,'Data and Mdcr Calculation'!$A:$A,$A27))</f>
        <v>5.7339773377055536</v>
      </c>
      <c r="K27" s="123">
        <f t="shared" si="27"/>
        <v>281.92090984283573</v>
      </c>
      <c r="L27" s="171">
        <f>IF($F27="N",0,SUMIFS('Data and Mdcr Calculation'!I:I,'Data and Mdcr Calculation'!$A:$A,$A27,'Data and Mdcr Calculation'!$D:$D,L$10))</f>
        <v>33120.698988141616</v>
      </c>
      <c r="M27" s="172">
        <f>IF($F27="N",0,SUMIFS('Data and Mdcr Calculation'!I:I,'Data and Mdcr Calculation'!$A:$A,$A27,'Data and Mdcr Calculation'!$D:$D,M$10))</f>
        <v>4280.1071033370345</v>
      </c>
      <c r="N27" s="172">
        <f>IF($F27="N",0,SUMIFS('Data and Mdcr Calculation'!I:I,'Data and Mdcr Calculation'!$A:$A,$A27,'Data and Mdcr Calculation'!$D:$D,N$10))</f>
        <v>787.07054561225164</v>
      </c>
      <c r="O27" s="114">
        <f t="shared" si="28"/>
        <v>38187.8766370909</v>
      </c>
      <c r="P27" s="127">
        <f>IF($F27="N",0,SUMIFS('Data and Mdcr Calculation'!P:P,'Data and Mdcr Calculation'!A:A,A27))</f>
        <v>57382.181989410783</v>
      </c>
      <c r="Q27" s="32">
        <f t="shared" si="29"/>
        <v>0.66550060163515623</v>
      </c>
      <c r="R27" s="11">
        <f t="shared" si="6"/>
        <v>19194.305352319883</v>
      </c>
      <c r="S27" s="93">
        <f t="shared" si="30"/>
        <v>11885.633186399489</v>
      </c>
      <c r="T27" s="33">
        <f t="shared" si="7"/>
        <v>1509.4330400993258</v>
      </c>
      <c r="U27" s="33">
        <f t="shared" si="8"/>
        <v>278.09790087871937</v>
      </c>
      <c r="V27" s="11">
        <f t="shared" si="9"/>
        <v>13673.164127377535</v>
      </c>
      <c r="W27" s="93">
        <f t="shared" si="10"/>
        <v>3103.4094951888696</v>
      </c>
      <c r="X27" s="33">
        <f t="shared" si="11"/>
        <v>401.04603558268013</v>
      </c>
      <c r="Y27" s="33">
        <f t="shared" si="12"/>
        <v>73.748510123867987</v>
      </c>
      <c r="Z27" s="11">
        <f t="shared" si="13"/>
        <v>3578.2040408954181</v>
      </c>
      <c r="AA27" s="83">
        <f t="shared" si="31"/>
        <v>17251.368168272951</v>
      </c>
      <c r="AB27" s="93">
        <f t="shared" si="32"/>
        <v>12610.751391405294</v>
      </c>
      <c r="AC27" s="33">
        <f t="shared" si="14"/>
        <v>1605.7798298928999</v>
      </c>
      <c r="AD27" s="33">
        <f t="shared" si="15"/>
        <v>295.8488307220419</v>
      </c>
      <c r="AE27" s="11">
        <f t="shared" si="16"/>
        <v>14512.380052020235</v>
      </c>
      <c r="AF27" s="93">
        <f t="shared" si="17"/>
        <v>3292.7421699616652</v>
      </c>
      <c r="AG27" s="33">
        <f t="shared" si="18"/>
        <v>426.64471870497891</v>
      </c>
      <c r="AH27" s="33">
        <f t="shared" si="19"/>
        <v>78.455861833902119</v>
      </c>
      <c r="AI27" s="77">
        <f t="shared" si="20"/>
        <v>3797.8427505005461</v>
      </c>
      <c r="AJ27" s="93">
        <f t="shared" si="21"/>
        <v>15903.493561366959</v>
      </c>
      <c r="AK27" s="33">
        <f t="shared" si="22"/>
        <v>2032.4245485978788</v>
      </c>
      <c r="AL27" s="33">
        <f t="shared" si="23"/>
        <v>374.30469255594403</v>
      </c>
      <c r="AM27" s="77">
        <f t="shared" si="24"/>
        <v>18310.222802520781</v>
      </c>
      <c r="AN27" s="101">
        <f t="shared" si="25"/>
        <v>7913.5</v>
      </c>
      <c r="AO27" s="154">
        <f>IFERROR(ROUND(INDEX('[23]IGT by Provider'!$E:$E,MATCH(A27,'[23]IGT by Provider'!$A:$A,0)),2),0)</f>
        <v>3552.82</v>
      </c>
      <c r="AP27" s="102">
        <f t="shared" si="26"/>
        <v>4360.68</v>
      </c>
      <c r="AQ27" s="63"/>
    </row>
    <row r="28" spans="1:43" ht="30" x14ac:dyDescent="0.25">
      <c r="A28" s="176" t="s">
        <v>91</v>
      </c>
      <c r="B28" s="176" t="s">
        <v>93</v>
      </c>
      <c r="C28" s="31" t="s">
        <v>671</v>
      </c>
      <c r="D28" s="31" t="s">
        <v>90</v>
      </c>
      <c r="E28" s="31" t="s">
        <v>630</v>
      </c>
      <c r="F28" s="84" t="str">
        <f t="shared" si="5"/>
        <v>Y</v>
      </c>
      <c r="G28" s="169">
        <f>SUMIF('Data and Mdcr Calculation'!A:A,A28,'Data and Mdcr Calculation'!H:H)</f>
        <v>1500</v>
      </c>
      <c r="H28" s="8">
        <f>IF($F28="N",0,SUMIFS('Data and Mdcr Calculation'!$R:$R,'Data and Mdcr Calculation'!$D:$D,H$10,'Data and Mdcr Calculation'!$A:$A,$A28))</f>
        <v>963.89413599601005</v>
      </c>
      <c r="I28" s="170">
        <f>IF($F28="N",0,SUMIFS('Data and Mdcr Calculation'!$R:$R,'Data and Mdcr Calculation'!$D:$D,I$10,'Data and Mdcr Calculation'!$A:$A,$A28))</f>
        <v>479.25252052699602</v>
      </c>
      <c r="J28" s="124">
        <f>IF($F28="N",0,SUMIFS('Data and Mdcr Calculation'!$R:$R,'Data and Mdcr Calculation'!$D:$D,J$10,'Data and Mdcr Calculation'!$A:$A,$A28))</f>
        <v>55.948604520954284</v>
      </c>
      <c r="K28" s="123">
        <f t="shared" si="27"/>
        <v>1499.0952610439604</v>
      </c>
      <c r="L28" s="171">
        <f>IF($F28="N",0,SUMIFS('Data and Mdcr Calculation'!I:I,'Data and Mdcr Calculation'!$A:$A,$A28,'Data and Mdcr Calculation'!$D:$D,L$10))</f>
        <v>204301.00779168977</v>
      </c>
      <c r="M28" s="172">
        <f>IF($F28="N",0,SUMIFS('Data and Mdcr Calculation'!I:I,'Data and Mdcr Calculation'!$A:$A,$A28,'Data and Mdcr Calculation'!$D:$D,M$10))</f>
        <v>102939.25099873012</v>
      </c>
      <c r="N28" s="172">
        <f>IF($F28="N",0,SUMIFS('Data and Mdcr Calculation'!I:I,'Data and Mdcr Calculation'!$A:$A,$A28,'Data and Mdcr Calculation'!$D:$D,N$10))</f>
        <v>11717.451300229846</v>
      </c>
      <c r="O28" s="114">
        <f t="shared" si="28"/>
        <v>318957.71009064972</v>
      </c>
      <c r="P28" s="127">
        <f>IF($F28="N",0,SUMIFS('Data and Mdcr Calculation'!P:P,'Data and Mdcr Calculation'!A:A,A28))</f>
        <v>484455.34256670478</v>
      </c>
      <c r="Q28" s="32">
        <f t="shared" si="29"/>
        <v>0.65838413175664867</v>
      </c>
      <c r="R28" s="11">
        <f t="shared" si="6"/>
        <v>165497.63247605506</v>
      </c>
      <c r="S28" s="93">
        <f t="shared" si="30"/>
        <v>46748.865595806485</v>
      </c>
      <c r="T28" s="33">
        <f t="shared" si="7"/>
        <v>23243.747245559309</v>
      </c>
      <c r="U28" s="33">
        <f t="shared" si="8"/>
        <v>2713.5073192662826</v>
      </c>
      <c r="V28" s="11">
        <f t="shared" si="9"/>
        <v>72706.120160632083</v>
      </c>
      <c r="W28" s="93">
        <f t="shared" si="10"/>
        <v>19143.004430081332</v>
      </c>
      <c r="X28" s="33">
        <f t="shared" si="11"/>
        <v>9645.4078185810122</v>
      </c>
      <c r="Y28" s="33">
        <f t="shared" si="12"/>
        <v>1097.9251868315366</v>
      </c>
      <c r="Z28" s="11">
        <f t="shared" si="13"/>
        <v>29886.337435493882</v>
      </c>
      <c r="AA28" s="83">
        <f t="shared" si="31"/>
        <v>102592.45759612597</v>
      </c>
      <c r="AB28" s="93">
        <f t="shared" si="32"/>
        <v>49600.918404038712</v>
      </c>
      <c r="AC28" s="33">
        <f t="shared" si="14"/>
        <v>24727.390686765222</v>
      </c>
      <c r="AD28" s="33">
        <f t="shared" si="15"/>
        <v>2886.7099141130666</v>
      </c>
      <c r="AE28" s="11">
        <f t="shared" si="16"/>
        <v>77215.019004916991</v>
      </c>
      <c r="AF28" s="93">
        <f t="shared" si="17"/>
        <v>20310.880031916531</v>
      </c>
      <c r="AG28" s="33">
        <f t="shared" si="18"/>
        <v>10261.07214742661</v>
      </c>
      <c r="AH28" s="33">
        <f t="shared" si="19"/>
        <v>1168.0055179058902</v>
      </c>
      <c r="AI28" s="77">
        <f t="shared" si="20"/>
        <v>31739.957697249032</v>
      </c>
      <c r="AJ28" s="93">
        <f t="shared" si="21"/>
        <v>69911.79843595525</v>
      </c>
      <c r="AK28" s="33">
        <f t="shared" si="22"/>
        <v>34988.462834191829</v>
      </c>
      <c r="AL28" s="33">
        <f t="shared" si="23"/>
        <v>4054.7154320189566</v>
      </c>
      <c r="AM28" s="77">
        <f t="shared" si="24"/>
        <v>108954.97670216604</v>
      </c>
      <c r="AN28" s="101">
        <f t="shared" si="25"/>
        <v>47089.25</v>
      </c>
      <c r="AO28" s="154">
        <f>IFERROR(ROUND(INDEX('[23]IGT by Provider'!$E:$E,MATCH(A28,'[23]IGT by Provider'!$A:$A,0)),2),0)</f>
        <v>21165.39</v>
      </c>
      <c r="AP28" s="102">
        <f t="shared" si="26"/>
        <v>25923.86</v>
      </c>
      <c r="AQ28" s="63"/>
    </row>
    <row r="29" spans="1:43" ht="30" x14ac:dyDescent="0.25">
      <c r="A29" s="176" t="s">
        <v>263</v>
      </c>
      <c r="B29" s="176" t="s">
        <v>264</v>
      </c>
      <c r="C29" s="31" t="s">
        <v>672</v>
      </c>
      <c r="D29" s="31" t="s">
        <v>90</v>
      </c>
      <c r="E29" s="31" t="s">
        <v>630</v>
      </c>
      <c r="F29" s="84" t="str">
        <f t="shared" si="5"/>
        <v>Y</v>
      </c>
      <c r="G29" s="169">
        <f>SUMIF('Data and Mdcr Calculation'!A:A,A29,'Data and Mdcr Calculation'!H:H)</f>
        <v>657</v>
      </c>
      <c r="H29" s="8">
        <f>IF($F29="N",0,SUMIFS('Data and Mdcr Calculation'!$R:$R,'Data and Mdcr Calculation'!$D:$D,H$10,'Data and Mdcr Calculation'!$A:$A,$A29))</f>
        <v>537.00772063872705</v>
      </c>
      <c r="I29" s="170">
        <f>IF($F29="N",0,SUMIFS('Data and Mdcr Calculation'!$R:$R,'Data and Mdcr Calculation'!$D:$D,I$10,'Data and Mdcr Calculation'!$A:$A,$A29))</f>
        <v>68.886993236771133</v>
      </c>
      <c r="J29" s="124">
        <f>IF($F29="N",0,SUMIFS('Data and Mdcr Calculation'!$R:$R,'Data and Mdcr Calculation'!$D:$D,J$10,'Data and Mdcr Calculation'!$A:$A,$A29))</f>
        <v>29.097962408756352</v>
      </c>
      <c r="K29" s="123">
        <f t="shared" si="27"/>
        <v>634.99267628425446</v>
      </c>
      <c r="L29" s="171">
        <f>IF($F29="N",0,SUMIFS('Data and Mdcr Calculation'!I:I,'Data and Mdcr Calculation'!$A:$A,$A29,'Data and Mdcr Calculation'!$D:$D,L$10))</f>
        <v>82956.919229262116</v>
      </c>
      <c r="M29" s="172">
        <f>IF($F29="N",0,SUMIFS('Data and Mdcr Calculation'!I:I,'Data and Mdcr Calculation'!$A:$A,$A29,'Data and Mdcr Calculation'!$D:$D,M$10))</f>
        <v>10670.036802026636</v>
      </c>
      <c r="N29" s="172">
        <f>IF($F29="N",0,SUMIFS('Data and Mdcr Calculation'!I:I,'Data and Mdcr Calculation'!$A:$A,$A29,'Data and Mdcr Calculation'!$D:$D,N$10))</f>
        <v>4376.8194210474867</v>
      </c>
      <c r="O29" s="114">
        <f t="shared" si="28"/>
        <v>98003.775452336238</v>
      </c>
      <c r="P29" s="127">
        <f>IF($F29="N",0,SUMIFS('Data and Mdcr Calculation'!P:P,'Data and Mdcr Calculation'!A:A,A29))</f>
        <v>154728.66543018428</v>
      </c>
      <c r="Q29" s="32">
        <f t="shared" si="29"/>
        <v>0.63339120246310732</v>
      </c>
      <c r="R29" s="11">
        <f t="shared" si="6"/>
        <v>56724.889977848041</v>
      </c>
      <c r="S29" s="93">
        <f t="shared" si="30"/>
        <v>26044.874450978263</v>
      </c>
      <c r="T29" s="33">
        <f t="shared" si="7"/>
        <v>3341.0191719834002</v>
      </c>
      <c r="U29" s="33">
        <f t="shared" si="8"/>
        <v>1411.2511768246832</v>
      </c>
      <c r="V29" s="11">
        <f t="shared" si="9"/>
        <v>30797.144799786347</v>
      </c>
      <c r="W29" s="93">
        <f t="shared" si="10"/>
        <v>7773.0633317818611</v>
      </c>
      <c r="X29" s="33">
        <f t="shared" si="11"/>
        <v>999.78244834989584</v>
      </c>
      <c r="Y29" s="33">
        <f t="shared" si="12"/>
        <v>410.1079797521495</v>
      </c>
      <c r="Z29" s="11">
        <f t="shared" si="13"/>
        <v>9182.9537598839051</v>
      </c>
      <c r="AA29" s="83">
        <f t="shared" si="31"/>
        <v>39980.098559670252</v>
      </c>
      <c r="AB29" s="93">
        <f t="shared" si="32"/>
        <v>27633.819046130782</v>
      </c>
      <c r="AC29" s="33">
        <f t="shared" si="14"/>
        <v>3554.2757148759579</v>
      </c>
      <c r="AD29" s="33">
        <f t="shared" si="15"/>
        <v>1501.331039175195</v>
      </c>
      <c r="AE29" s="11">
        <f t="shared" si="16"/>
        <v>32689.425800181936</v>
      </c>
      <c r="AF29" s="93">
        <f t="shared" si="17"/>
        <v>8247.2820496359273</v>
      </c>
      <c r="AG29" s="33">
        <f t="shared" si="18"/>
        <v>1063.5983493084</v>
      </c>
      <c r="AH29" s="33">
        <f t="shared" si="19"/>
        <v>436.28508484271225</v>
      </c>
      <c r="AI29" s="77">
        <f t="shared" si="20"/>
        <v>9747.1654837870392</v>
      </c>
      <c r="AJ29" s="93">
        <f t="shared" si="21"/>
        <v>35881.101095766709</v>
      </c>
      <c r="AK29" s="33">
        <f t="shared" si="22"/>
        <v>4617.8740641843578</v>
      </c>
      <c r="AL29" s="33">
        <f t="shared" si="23"/>
        <v>1937.6161240179072</v>
      </c>
      <c r="AM29" s="77">
        <f t="shared" si="24"/>
        <v>42436.59128396897</v>
      </c>
      <c r="AN29" s="101">
        <f t="shared" si="25"/>
        <v>18340.669999999998</v>
      </c>
      <c r="AO29" s="154">
        <f>IFERROR(ROUND(INDEX('[23]IGT by Provider'!$E:$E,MATCH(A29,'[23]IGT by Provider'!$A:$A,0)),2),0)</f>
        <v>8224.5300000000007</v>
      </c>
      <c r="AP29" s="102">
        <f t="shared" si="26"/>
        <v>10116.139999999998</v>
      </c>
      <c r="AQ29" s="63"/>
    </row>
    <row r="30" spans="1:43" x14ac:dyDescent="0.25">
      <c r="A30" s="176" t="s">
        <v>153</v>
      </c>
      <c r="B30" s="176" t="s">
        <v>155</v>
      </c>
      <c r="C30" s="31" t="s">
        <v>673</v>
      </c>
      <c r="D30" s="31" t="s">
        <v>55</v>
      </c>
      <c r="E30" s="31" t="s">
        <v>630</v>
      </c>
      <c r="F30" s="84" t="str">
        <f t="shared" si="5"/>
        <v>Y</v>
      </c>
      <c r="G30" s="169">
        <f>SUMIF('Data and Mdcr Calculation'!A:A,A30,'Data and Mdcr Calculation'!H:H)</f>
        <v>4278</v>
      </c>
      <c r="H30" s="8">
        <f>IF($F30="N",0,SUMIFS('Data and Mdcr Calculation'!$R:$R,'Data and Mdcr Calculation'!$D:$D,H$10,'Data and Mdcr Calculation'!$A:$A,$A30))</f>
        <v>4091.2390171311499</v>
      </c>
      <c r="I30" s="170">
        <f>IF($F30="N",0,SUMIFS('Data and Mdcr Calculation'!$R:$R,'Data and Mdcr Calculation'!$D:$D,I$10,'Data and Mdcr Calculation'!$A:$A,$A30))</f>
        <v>327.30364605595463</v>
      </c>
      <c r="J30" s="124">
        <f>IF($F30="N",0,SUMIFS('Data and Mdcr Calculation'!$R:$R,'Data and Mdcr Calculation'!$D:$D,J$10,'Data and Mdcr Calculation'!$A:$A,$A30))</f>
        <v>117.95662092664631</v>
      </c>
      <c r="K30" s="123">
        <f t="shared" si="27"/>
        <v>4536.49928411375</v>
      </c>
      <c r="L30" s="171">
        <f>IF($F30="N",0,SUMIFS('Data and Mdcr Calculation'!I:I,'Data and Mdcr Calculation'!$A:$A,$A30,'Data and Mdcr Calculation'!$D:$D,L$10))</f>
        <v>1146371.0390603798</v>
      </c>
      <c r="M30" s="172">
        <f>IF($F30="N",0,SUMIFS('Data and Mdcr Calculation'!I:I,'Data and Mdcr Calculation'!$A:$A,$A30,'Data and Mdcr Calculation'!$D:$D,M$10))</f>
        <v>92195.903461375303</v>
      </c>
      <c r="N30" s="172">
        <f>IF($F30="N",0,SUMIFS('Data and Mdcr Calculation'!I:I,'Data and Mdcr Calculation'!$A:$A,$A30,'Data and Mdcr Calculation'!$D:$D,N$10))</f>
        <v>33306.174577207261</v>
      </c>
      <c r="O30" s="114">
        <f t="shared" si="28"/>
        <v>1271873.1170989624</v>
      </c>
      <c r="P30" s="127">
        <f>IF($F30="N",0,SUMIFS('Data and Mdcr Calculation'!P:P,'Data and Mdcr Calculation'!A:A,A30))</f>
        <v>1642167.3758563364</v>
      </c>
      <c r="Q30" s="32">
        <f t="shared" si="29"/>
        <v>0.77450882035439428</v>
      </c>
      <c r="R30" s="11">
        <f t="shared" si="6"/>
        <v>370294.25875737402</v>
      </c>
      <c r="S30" s="93">
        <f t="shared" si="30"/>
        <v>198425.09233086076</v>
      </c>
      <c r="T30" s="33">
        <f t="shared" si="7"/>
        <v>15874.226833713799</v>
      </c>
      <c r="U30" s="33">
        <f t="shared" si="8"/>
        <v>5720.8961149423458</v>
      </c>
      <c r="V30" s="11">
        <f t="shared" si="9"/>
        <v>220020.21527951691</v>
      </c>
      <c r="W30" s="93">
        <f t="shared" si="10"/>
        <v>107414.9663599576</v>
      </c>
      <c r="X30" s="33">
        <f t="shared" si="11"/>
        <v>8638.7561543308657</v>
      </c>
      <c r="Y30" s="33">
        <f t="shared" si="12"/>
        <v>3120.7885578843207</v>
      </c>
      <c r="Z30" s="11">
        <f t="shared" si="13"/>
        <v>119174.5110721728</v>
      </c>
      <c r="AA30" s="83">
        <f t="shared" si="31"/>
        <v>339194.72635168972</v>
      </c>
      <c r="AB30" s="93">
        <f t="shared" si="32"/>
        <v>210530.60194255784</v>
      </c>
      <c r="AC30" s="33">
        <f t="shared" si="14"/>
        <v>16887.475355014682</v>
      </c>
      <c r="AD30" s="33">
        <f t="shared" si="15"/>
        <v>6086.0596967471765</v>
      </c>
      <c r="AE30" s="11">
        <f t="shared" si="16"/>
        <v>233504.13699431968</v>
      </c>
      <c r="AF30" s="93">
        <f t="shared" si="17"/>
        <v>113968.13406892052</v>
      </c>
      <c r="AG30" s="33">
        <f t="shared" si="18"/>
        <v>9190.1661216285811</v>
      </c>
      <c r="AH30" s="33">
        <f t="shared" si="19"/>
        <v>3319.9878275365113</v>
      </c>
      <c r="AI30" s="77">
        <f t="shared" si="20"/>
        <v>126478.28801808562</v>
      </c>
      <c r="AJ30" s="93">
        <f t="shared" si="21"/>
        <v>324498.73601147835</v>
      </c>
      <c r="AK30" s="33">
        <f t="shared" si="22"/>
        <v>26077.641476643264</v>
      </c>
      <c r="AL30" s="33">
        <f t="shared" si="23"/>
        <v>9406.0475242836874</v>
      </c>
      <c r="AM30" s="77">
        <f t="shared" si="24"/>
        <v>359982.42501240532</v>
      </c>
      <c r="AN30" s="101">
        <f t="shared" si="25"/>
        <v>155580.79999999999</v>
      </c>
      <c r="AO30" s="154">
        <f>IFERROR(ROUND(INDEX('[23]IGT by Provider'!$E:$E,MATCH(A30,'[23]IGT by Provider'!$A:$A,0)),2),0)</f>
        <v>68581.53</v>
      </c>
      <c r="AP30" s="102">
        <f t="shared" si="26"/>
        <v>86999.26999999999</v>
      </c>
      <c r="AQ30" s="63"/>
    </row>
    <row r="31" spans="1:43" x14ac:dyDescent="0.25">
      <c r="A31" s="176" t="s">
        <v>452</v>
      </c>
      <c r="B31" s="176" t="s">
        <v>454</v>
      </c>
      <c r="C31" s="31" t="s">
        <v>674</v>
      </c>
      <c r="D31" s="31" t="s">
        <v>55</v>
      </c>
      <c r="E31" s="31" t="s">
        <v>630</v>
      </c>
      <c r="F31" s="84" t="str">
        <f t="shared" si="5"/>
        <v>Y</v>
      </c>
      <c r="G31" s="169">
        <f>SUMIF('Data and Mdcr Calculation'!A:A,A31,'Data and Mdcr Calculation'!H:H)</f>
        <v>1620</v>
      </c>
      <c r="H31" s="8">
        <f>IF($F31="N",0,SUMIFS('Data and Mdcr Calculation'!$R:$R,'Data and Mdcr Calculation'!$D:$D,H$10,'Data and Mdcr Calculation'!$A:$A,$A31))</f>
        <v>1608.0570590776572</v>
      </c>
      <c r="I31" s="170">
        <f>IF($F31="N",0,SUMIFS('Data and Mdcr Calculation'!$R:$R,'Data and Mdcr Calculation'!$D:$D,I$10,'Data and Mdcr Calculation'!$A:$A,$A31))</f>
        <v>38.201919392133462</v>
      </c>
      <c r="J31" s="124">
        <f>IF($F31="N",0,SUMIFS('Data and Mdcr Calculation'!$R:$R,'Data and Mdcr Calculation'!$D:$D,J$10,'Data and Mdcr Calculation'!$A:$A,$A31))</f>
        <v>38.286658609547125</v>
      </c>
      <c r="K31" s="123">
        <f t="shared" si="27"/>
        <v>1684.5456370793379</v>
      </c>
      <c r="L31" s="171">
        <f>IF($F31="N",0,SUMIFS('Data and Mdcr Calculation'!I:I,'Data and Mdcr Calculation'!$A:$A,$A31,'Data and Mdcr Calculation'!$D:$D,L$10))</f>
        <v>356495.40137009294</v>
      </c>
      <c r="M31" s="172">
        <f>IF($F31="N",0,SUMIFS('Data and Mdcr Calculation'!I:I,'Data and Mdcr Calculation'!$A:$A,$A31,'Data and Mdcr Calculation'!$D:$D,M$10))</f>
        <v>8668.917635584663</v>
      </c>
      <c r="N31" s="172">
        <f>IF($F31="N",0,SUMIFS('Data and Mdcr Calculation'!I:I,'Data and Mdcr Calculation'!$A:$A,$A31,'Data and Mdcr Calculation'!$D:$D,N$10))</f>
        <v>8683.6836203315233</v>
      </c>
      <c r="O31" s="114">
        <f t="shared" si="28"/>
        <v>373848.00262600911</v>
      </c>
      <c r="P31" s="127">
        <f>IF($F31="N",0,SUMIFS('Data and Mdcr Calculation'!P:P,'Data and Mdcr Calculation'!A:A,A31))</f>
        <v>542933.94444257359</v>
      </c>
      <c r="Q31" s="32">
        <f t="shared" si="29"/>
        <v>0.6885699567188347</v>
      </c>
      <c r="R31" s="11">
        <f t="shared" si="6"/>
        <v>169085.94181656447</v>
      </c>
      <c r="S31" s="93">
        <f t="shared" si="30"/>
        <v>77990.76736526638</v>
      </c>
      <c r="T31" s="33">
        <f t="shared" si="7"/>
        <v>1852.7930905184728</v>
      </c>
      <c r="U31" s="33">
        <f t="shared" si="8"/>
        <v>1856.9029425630356</v>
      </c>
      <c r="V31" s="11">
        <f t="shared" si="9"/>
        <v>81700.463398347885</v>
      </c>
      <c r="W31" s="93">
        <f t="shared" si="10"/>
        <v>33403.619108377708</v>
      </c>
      <c r="X31" s="33">
        <f t="shared" si="11"/>
        <v>812.27758245428299</v>
      </c>
      <c r="Y31" s="33">
        <f t="shared" si="12"/>
        <v>813.66115522506379</v>
      </c>
      <c r="Z31" s="11">
        <f t="shared" si="13"/>
        <v>35029.557846057054</v>
      </c>
      <c r="AA31" s="83">
        <f t="shared" si="31"/>
        <v>116730.02124440494</v>
      </c>
      <c r="AB31" s="93">
        <f t="shared" si="32"/>
        <v>82748.824790733561</v>
      </c>
      <c r="AC31" s="33">
        <f t="shared" si="14"/>
        <v>1971.0564792749713</v>
      </c>
      <c r="AD31" s="33">
        <f t="shared" si="15"/>
        <v>1975.4286623011019</v>
      </c>
      <c r="AE31" s="11">
        <f t="shared" si="16"/>
        <v>86695.309932309625</v>
      </c>
      <c r="AF31" s="93">
        <f t="shared" si="17"/>
        <v>35441.505685281387</v>
      </c>
      <c r="AG31" s="33">
        <f t="shared" si="18"/>
        <v>864.12508771732234</v>
      </c>
      <c r="AH31" s="33">
        <f t="shared" si="19"/>
        <v>865.59697364368492</v>
      </c>
      <c r="AI31" s="77">
        <f t="shared" si="20"/>
        <v>37171.227746642391</v>
      </c>
      <c r="AJ31" s="93">
        <f t="shared" si="21"/>
        <v>118190.33047601495</v>
      </c>
      <c r="AK31" s="33">
        <f t="shared" si="22"/>
        <v>2835.1815669922935</v>
      </c>
      <c r="AL31" s="33">
        <f t="shared" si="23"/>
        <v>2841.0256359447867</v>
      </c>
      <c r="AM31" s="77">
        <f t="shared" si="24"/>
        <v>123866.53767895202</v>
      </c>
      <c r="AN31" s="101">
        <f t="shared" si="25"/>
        <v>53533.88</v>
      </c>
      <c r="AO31" s="154">
        <f>IFERROR(ROUND(INDEX('[23]IGT by Provider'!$E:$E,MATCH(A31,'[23]IGT by Provider'!$A:$A,0)),2),0)</f>
        <v>23619.18</v>
      </c>
      <c r="AP31" s="102">
        <f t="shared" si="26"/>
        <v>29914.699999999997</v>
      </c>
      <c r="AQ31" s="63"/>
    </row>
    <row r="32" spans="1:43" ht="30" x14ac:dyDescent="0.25">
      <c r="A32" s="176" t="s">
        <v>580</v>
      </c>
      <c r="B32" s="176" t="s">
        <v>582</v>
      </c>
      <c r="C32" s="31" t="s">
        <v>675</v>
      </c>
      <c r="D32" s="31" t="s">
        <v>55</v>
      </c>
      <c r="E32" s="31" t="s">
        <v>630</v>
      </c>
      <c r="F32" s="84" t="str">
        <f t="shared" si="5"/>
        <v>Y</v>
      </c>
      <c r="G32" s="169">
        <f>SUMIF('Data and Mdcr Calculation'!A:A,A32,'Data and Mdcr Calculation'!H:H)</f>
        <v>1169</v>
      </c>
      <c r="H32" s="8">
        <f>IF($F32="N",0,SUMIFS('Data and Mdcr Calculation'!$R:$R,'Data and Mdcr Calculation'!$D:$D,H$10,'Data and Mdcr Calculation'!$A:$A,$A32))</f>
        <v>982.03012844976968</v>
      </c>
      <c r="I32" s="170">
        <f>IF($F32="N",0,SUMIFS('Data and Mdcr Calculation'!$R:$R,'Data and Mdcr Calculation'!$D:$D,I$10,'Data and Mdcr Calculation'!$A:$A,$A32))</f>
        <v>145.09113307413571</v>
      </c>
      <c r="J32" s="124">
        <f>IF($F32="N",0,SUMIFS('Data and Mdcr Calculation'!$R:$R,'Data and Mdcr Calculation'!$D:$D,J$10,'Data and Mdcr Calculation'!$A:$A,$A32))</f>
        <v>66.39803141343431</v>
      </c>
      <c r="K32" s="123">
        <f t="shared" si="27"/>
        <v>1193.5192929373397</v>
      </c>
      <c r="L32" s="171">
        <f>IF($F32="N",0,SUMIFS('Data and Mdcr Calculation'!I:I,'Data and Mdcr Calculation'!$A:$A,$A32,'Data and Mdcr Calculation'!$D:$D,L$10))</f>
        <v>196544.83673518329</v>
      </c>
      <c r="M32" s="172">
        <f>IF($F32="N",0,SUMIFS('Data and Mdcr Calculation'!I:I,'Data and Mdcr Calculation'!$A:$A,$A32,'Data and Mdcr Calculation'!$D:$D,M$10))</f>
        <v>29289.687698509981</v>
      </c>
      <c r="N32" s="172">
        <f>IF($F32="N",0,SUMIFS('Data and Mdcr Calculation'!I:I,'Data and Mdcr Calculation'!$A:$A,$A32,'Data and Mdcr Calculation'!$D:$D,N$10))</f>
        <v>13313.021160878423</v>
      </c>
      <c r="O32" s="114">
        <f t="shared" si="28"/>
        <v>239147.54559457168</v>
      </c>
      <c r="P32" s="127">
        <f>IF($F32="N",0,SUMIFS('Data and Mdcr Calculation'!P:P,'Data and Mdcr Calculation'!A:A,A32))</f>
        <v>346495.37784880603</v>
      </c>
      <c r="Q32" s="32">
        <f t="shared" si="29"/>
        <v>0.69018971358089576</v>
      </c>
      <c r="R32" s="11">
        <f t="shared" si="6"/>
        <v>107347.83225423435</v>
      </c>
      <c r="S32" s="93">
        <f t="shared" si="30"/>
        <v>47628.461229813831</v>
      </c>
      <c r="T32" s="33">
        <f t="shared" si="7"/>
        <v>7036.9199540955824</v>
      </c>
      <c r="U32" s="33">
        <f t="shared" si="8"/>
        <v>3220.3045235515642</v>
      </c>
      <c r="V32" s="11">
        <f t="shared" si="9"/>
        <v>57885.68570746098</v>
      </c>
      <c r="W32" s="93">
        <f t="shared" si="10"/>
        <v>18416.251202086674</v>
      </c>
      <c r="X32" s="33">
        <f t="shared" si="11"/>
        <v>2744.4437373503852</v>
      </c>
      <c r="Y32" s="33">
        <f t="shared" si="12"/>
        <v>1247.4300827743084</v>
      </c>
      <c r="Z32" s="11">
        <f t="shared" si="13"/>
        <v>22408.12502221137</v>
      </c>
      <c r="AA32" s="83">
        <f t="shared" si="31"/>
        <v>80293.810729672346</v>
      </c>
      <c r="AB32" s="93">
        <f t="shared" si="32"/>
        <v>50534.176371155256</v>
      </c>
      <c r="AC32" s="33">
        <f t="shared" si="14"/>
        <v>7486.0850575484919</v>
      </c>
      <c r="AD32" s="33">
        <f t="shared" si="15"/>
        <v>3425.8558761186855</v>
      </c>
      <c r="AE32" s="11">
        <f t="shared" si="16"/>
        <v>61446.117304822437</v>
      </c>
      <c r="AF32" s="93">
        <f t="shared" si="17"/>
        <v>19539.789073832017</v>
      </c>
      <c r="AG32" s="33">
        <f t="shared" si="18"/>
        <v>2919.6209971812609</v>
      </c>
      <c r="AH32" s="33">
        <f t="shared" si="19"/>
        <v>1327.0532795471368</v>
      </c>
      <c r="AI32" s="77">
        <f t="shared" si="20"/>
        <v>23786.463350560414</v>
      </c>
      <c r="AJ32" s="93">
        <f t="shared" si="21"/>
        <v>70073.965444987276</v>
      </c>
      <c r="AK32" s="33">
        <f t="shared" si="22"/>
        <v>10405.706054729753</v>
      </c>
      <c r="AL32" s="33">
        <f t="shared" si="23"/>
        <v>4752.9091556658223</v>
      </c>
      <c r="AM32" s="77">
        <f t="shared" si="24"/>
        <v>85232.580655382859</v>
      </c>
      <c r="AN32" s="101">
        <f t="shared" si="25"/>
        <v>36836.67</v>
      </c>
      <c r="AO32" s="154">
        <f>IFERROR(ROUND(INDEX('[23]IGT by Provider'!$E:$E,MATCH(A32,'[23]IGT by Provider'!$A:$A,0)),2),0)</f>
        <v>16247.95</v>
      </c>
      <c r="AP32" s="102">
        <f t="shared" si="26"/>
        <v>20588.719999999998</v>
      </c>
      <c r="AQ32" s="63"/>
    </row>
    <row r="33" spans="1:43" ht="30" x14ac:dyDescent="0.25">
      <c r="A33" s="176" t="s">
        <v>513</v>
      </c>
      <c r="B33" s="176" t="s">
        <v>515</v>
      </c>
      <c r="C33" s="31" t="s">
        <v>676</v>
      </c>
      <c r="D33" s="31" t="s">
        <v>55</v>
      </c>
      <c r="E33" s="31" t="s">
        <v>630</v>
      </c>
      <c r="F33" s="84" t="str">
        <f t="shared" si="5"/>
        <v>Y</v>
      </c>
      <c r="G33" s="169">
        <f>SUMIF('Data and Mdcr Calculation'!A:A,A33,'Data and Mdcr Calculation'!H:H)</f>
        <v>207</v>
      </c>
      <c r="H33" s="8">
        <f>IF($F33="N",0,SUMIFS('Data and Mdcr Calculation'!$R:$R,'Data and Mdcr Calculation'!$D:$D,H$10,'Data and Mdcr Calculation'!$A:$A,$A33))</f>
        <v>169.89635436440375</v>
      </c>
      <c r="I33" s="170">
        <f>IF($F33="N",0,SUMIFS('Data and Mdcr Calculation'!$R:$R,'Data and Mdcr Calculation'!$D:$D,I$10,'Data and Mdcr Calculation'!$A:$A,$A33))</f>
        <v>36.795745910316157</v>
      </c>
      <c r="J33" s="124">
        <f>IF($F33="N",0,SUMIFS('Data and Mdcr Calculation'!$R:$R,'Data and Mdcr Calculation'!$D:$D,J$10,'Data and Mdcr Calculation'!$A:$A,$A33))</f>
        <v>4.6185892484391751</v>
      </c>
      <c r="K33" s="123">
        <f t="shared" si="27"/>
        <v>211.31068952315908</v>
      </c>
      <c r="L33" s="171">
        <f>IF($F33="N",0,SUMIFS('Data and Mdcr Calculation'!I:I,'Data and Mdcr Calculation'!$A:$A,$A33,'Data and Mdcr Calculation'!$D:$D,L$10))</f>
        <v>16608.376233053037</v>
      </c>
      <c r="M33" s="172">
        <f>IF($F33="N",0,SUMIFS('Data and Mdcr Calculation'!I:I,'Data and Mdcr Calculation'!$A:$A,$A33,'Data and Mdcr Calculation'!$D:$D,M$10))</f>
        <v>3612.8100730364349</v>
      </c>
      <c r="N33" s="172">
        <f>IF($F33="N",0,SUMIFS('Data and Mdcr Calculation'!I:I,'Data and Mdcr Calculation'!$A:$A,$A33,'Data and Mdcr Calculation'!$D:$D,N$10))</f>
        <v>452.4239067162531</v>
      </c>
      <c r="O33" s="114">
        <f t="shared" si="28"/>
        <v>20673.610212805725</v>
      </c>
      <c r="P33" s="127">
        <f>IF($F33="N",0,SUMIFS('Data and Mdcr Calculation'!P:P,'Data and Mdcr Calculation'!A:A,A33))</f>
        <v>29987.004571155892</v>
      </c>
      <c r="Q33" s="32">
        <f t="shared" si="29"/>
        <v>0.6894189836050314</v>
      </c>
      <c r="R33" s="11">
        <f t="shared" si="6"/>
        <v>9313.3943583501677</v>
      </c>
      <c r="S33" s="93">
        <f t="shared" si="30"/>
        <v>8239.9731866735819</v>
      </c>
      <c r="T33" s="33">
        <f t="shared" si="7"/>
        <v>1784.5936766503337</v>
      </c>
      <c r="U33" s="33">
        <f t="shared" si="8"/>
        <v>224.00157854929998</v>
      </c>
      <c r="V33" s="11">
        <f t="shared" si="9"/>
        <v>10248.568441873214</v>
      </c>
      <c r="W33" s="93">
        <f t="shared" si="10"/>
        <v>1556.2048530370696</v>
      </c>
      <c r="X33" s="33">
        <f t="shared" si="11"/>
        <v>338.52030384351394</v>
      </c>
      <c r="Y33" s="33">
        <f t="shared" si="12"/>
        <v>42.392120059312916</v>
      </c>
      <c r="Z33" s="11">
        <f t="shared" si="13"/>
        <v>1937.1172769398966</v>
      </c>
      <c r="AA33" s="83">
        <f t="shared" si="31"/>
        <v>12185.685718813111</v>
      </c>
      <c r="AB33" s="93">
        <f t="shared" si="32"/>
        <v>8742.6771211390787</v>
      </c>
      <c r="AC33" s="33">
        <f t="shared" si="14"/>
        <v>1898.5039113301423</v>
      </c>
      <c r="AD33" s="33">
        <f t="shared" si="15"/>
        <v>238.29955164819148</v>
      </c>
      <c r="AE33" s="11">
        <f t="shared" si="16"/>
        <v>10879.480584117413</v>
      </c>
      <c r="AF33" s="93">
        <f t="shared" si="17"/>
        <v>1651.1457326653258</v>
      </c>
      <c r="AG33" s="33">
        <f t="shared" si="18"/>
        <v>360.12798281224889</v>
      </c>
      <c r="AH33" s="33">
        <f t="shared" si="19"/>
        <v>45.098000063098851</v>
      </c>
      <c r="AI33" s="77">
        <f t="shared" si="20"/>
        <v>2056.3717155406734</v>
      </c>
      <c r="AJ33" s="93">
        <f t="shared" si="21"/>
        <v>10393.822853804404</v>
      </c>
      <c r="AK33" s="33">
        <f t="shared" si="22"/>
        <v>2258.631894142391</v>
      </c>
      <c r="AL33" s="33">
        <f t="shared" si="23"/>
        <v>283.39755171129036</v>
      </c>
      <c r="AM33" s="77">
        <f t="shared" si="24"/>
        <v>12935.852299658085</v>
      </c>
      <c r="AN33" s="101">
        <f t="shared" si="25"/>
        <v>5590.75</v>
      </c>
      <c r="AO33" s="154">
        <f>IFERROR(ROUND(INDEX('[23]IGT by Provider'!$E:$E,MATCH(A33,'[23]IGT by Provider'!$A:$A,0)),2),0)</f>
        <v>2464.11</v>
      </c>
      <c r="AP33" s="102">
        <f t="shared" si="26"/>
        <v>3126.64</v>
      </c>
      <c r="AQ33" s="63"/>
    </row>
    <row r="34" spans="1:43" ht="30" x14ac:dyDescent="0.25">
      <c r="A34" s="176" t="s">
        <v>358</v>
      </c>
      <c r="B34" s="176" t="s">
        <v>360</v>
      </c>
      <c r="C34" s="31" t="s">
        <v>677</v>
      </c>
      <c r="D34" s="31" t="s">
        <v>55</v>
      </c>
      <c r="E34" s="31" t="s">
        <v>630</v>
      </c>
      <c r="F34" s="84" t="str">
        <f t="shared" si="5"/>
        <v>Y</v>
      </c>
      <c r="G34" s="169">
        <f>SUMIF('Data and Mdcr Calculation'!A:A,A34,'Data and Mdcr Calculation'!H:H)</f>
        <v>5479</v>
      </c>
      <c r="H34" s="8">
        <f>IF($F34="N",0,SUMIFS('Data and Mdcr Calculation'!$R:$R,'Data and Mdcr Calculation'!$D:$D,H$10,'Data and Mdcr Calculation'!$A:$A,$A34))</f>
        <v>5251.9959561758642</v>
      </c>
      <c r="I34" s="170">
        <f>IF($F34="N",0,SUMIFS('Data and Mdcr Calculation'!$R:$R,'Data and Mdcr Calculation'!$D:$D,I$10,'Data and Mdcr Calculation'!$A:$A,$A34))</f>
        <v>363.55135153963448</v>
      </c>
      <c r="J34" s="124">
        <f>IF($F34="N",0,SUMIFS('Data and Mdcr Calculation'!$R:$R,'Data and Mdcr Calculation'!$D:$D,J$10,'Data and Mdcr Calculation'!$A:$A,$A34))</f>
        <v>124.60720363491779</v>
      </c>
      <c r="K34" s="123">
        <f t="shared" si="27"/>
        <v>5740.1545113504162</v>
      </c>
      <c r="L34" s="171">
        <f>IF($F34="N",0,SUMIFS('Data and Mdcr Calculation'!I:I,'Data and Mdcr Calculation'!$A:$A,$A34,'Data and Mdcr Calculation'!$D:$D,L$10))</f>
        <v>643430.98216586199</v>
      </c>
      <c r="M34" s="172">
        <f>IF($F34="N",0,SUMIFS('Data and Mdcr Calculation'!I:I,'Data and Mdcr Calculation'!$A:$A,$A34,'Data and Mdcr Calculation'!$D:$D,M$10))</f>
        <v>44683.15580091341</v>
      </c>
      <c r="N34" s="172">
        <f>IF($F34="N",0,SUMIFS('Data and Mdcr Calculation'!I:I,'Data and Mdcr Calculation'!$A:$A,$A34,'Data and Mdcr Calculation'!$D:$D,N$10))</f>
        <v>15329.967361900173</v>
      </c>
      <c r="O34" s="114">
        <f t="shared" si="28"/>
        <v>703444.10532867559</v>
      </c>
      <c r="P34" s="127">
        <f>IF($F34="N",0,SUMIFS('Data and Mdcr Calculation'!P:P,'Data and Mdcr Calculation'!A:A,A34))</f>
        <v>1494391.8254849669</v>
      </c>
      <c r="Q34" s="32">
        <f t="shared" si="29"/>
        <v>0.47072266679482855</v>
      </c>
      <c r="R34" s="11">
        <f t="shared" si="6"/>
        <v>790947.72015629127</v>
      </c>
      <c r="S34" s="93">
        <f t="shared" si="30"/>
        <v>254721.8038745294</v>
      </c>
      <c r="T34" s="33">
        <f t="shared" si="7"/>
        <v>17632.240549672271</v>
      </c>
      <c r="U34" s="33">
        <f t="shared" si="8"/>
        <v>6043.4493762935126</v>
      </c>
      <c r="V34" s="11">
        <f t="shared" si="9"/>
        <v>278397.49380049517</v>
      </c>
      <c r="W34" s="93">
        <f t="shared" si="10"/>
        <v>60289.483028941271</v>
      </c>
      <c r="X34" s="33">
        <f t="shared" si="11"/>
        <v>4186.8116985455863</v>
      </c>
      <c r="Y34" s="33">
        <f t="shared" si="12"/>
        <v>1436.4179418100464</v>
      </c>
      <c r="Z34" s="11">
        <f t="shared" si="13"/>
        <v>65912.712669296903</v>
      </c>
      <c r="AA34" s="83">
        <f t="shared" si="31"/>
        <v>344310.20646979206</v>
      </c>
      <c r="AB34" s="93">
        <f t="shared" si="32"/>
        <v>270261.86087483226</v>
      </c>
      <c r="AC34" s="33">
        <f t="shared" si="14"/>
        <v>18757.702712417311</v>
      </c>
      <c r="AD34" s="33">
        <f t="shared" si="15"/>
        <v>6429.2014641420346</v>
      </c>
      <c r="AE34" s="11">
        <f t="shared" si="16"/>
        <v>295448.76505139156</v>
      </c>
      <c r="AF34" s="93">
        <f t="shared" si="17"/>
        <v>63967.621250866068</v>
      </c>
      <c r="AG34" s="33">
        <f t="shared" si="18"/>
        <v>4454.0549984527515</v>
      </c>
      <c r="AH34" s="33">
        <f t="shared" si="19"/>
        <v>1528.104193414943</v>
      </c>
      <c r="AI34" s="77">
        <f t="shared" si="20"/>
        <v>69949.780442733754</v>
      </c>
      <c r="AJ34" s="93">
        <f t="shared" si="21"/>
        <v>334229.48212569836</v>
      </c>
      <c r="AK34" s="33">
        <f t="shared" si="22"/>
        <v>23211.757710870064</v>
      </c>
      <c r="AL34" s="33">
        <f t="shared" si="23"/>
        <v>7957.3056575569772</v>
      </c>
      <c r="AM34" s="77">
        <f t="shared" si="24"/>
        <v>365398.5454941254</v>
      </c>
      <c r="AN34" s="101">
        <f t="shared" si="25"/>
        <v>157921.60000000001</v>
      </c>
      <c r="AO34" s="154">
        <f>IFERROR(ROUND(INDEX('[23]IGT by Provider'!$E:$E,MATCH(A34,'[23]IGT by Provider'!$A:$A,0)),2),0)</f>
        <v>69663.94</v>
      </c>
      <c r="AP34" s="102">
        <f t="shared" si="26"/>
        <v>88257.66</v>
      </c>
      <c r="AQ34" s="63"/>
    </row>
    <row r="35" spans="1:43" ht="30" x14ac:dyDescent="0.25">
      <c r="A35" s="176" t="s">
        <v>440</v>
      </c>
      <c r="B35" s="176" t="s">
        <v>442</v>
      </c>
      <c r="C35" s="31" t="s">
        <v>678</v>
      </c>
      <c r="D35" s="31" t="s">
        <v>95</v>
      </c>
      <c r="E35" s="31" t="s">
        <v>630</v>
      </c>
      <c r="F35" s="84" t="str">
        <f t="shared" si="5"/>
        <v>Y</v>
      </c>
      <c r="G35" s="169">
        <f>SUMIF('Data and Mdcr Calculation'!A:A,A35,'Data and Mdcr Calculation'!H:H)</f>
        <v>1048</v>
      </c>
      <c r="H35" s="8">
        <f>IF($F35="N",0,SUMIFS('Data and Mdcr Calculation'!$R:$R,'Data and Mdcr Calculation'!$D:$D,H$10,'Data and Mdcr Calculation'!$A:$A,$A35))</f>
        <v>554.52962620229641</v>
      </c>
      <c r="I35" s="170">
        <f>IF($F35="N",0,SUMIFS('Data and Mdcr Calculation'!$R:$R,'Data and Mdcr Calculation'!$D:$D,I$10,'Data and Mdcr Calculation'!$A:$A,$A35))</f>
        <v>537.08251382917717</v>
      </c>
      <c r="J35" s="124">
        <f>IF($F35="N",0,SUMIFS('Data and Mdcr Calculation'!$R:$R,'Data and Mdcr Calculation'!$D:$D,J$10,'Data and Mdcr Calculation'!$A:$A,$A35))</f>
        <v>36.037913243476808</v>
      </c>
      <c r="K35" s="123">
        <f t="shared" si="27"/>
        <v>1127.6500532749506</v>
      </c>
      <c r="L35" s="171">
        <f>IF($F35="N",0,SUMIFS('Data and Mdcr Calculation'!I:I,'Data and Mdcr Calculation'!$A:$A,$A35,'Data and Mdcr Calculation'!$D:$D,L$10))</f>
        <v>86831.576200646421</v>
      </c>
      <c r="M35" s="172">
        <f>IF($F35="N",0,SUMIFS('Data and Mdcr Calculation'!I:I,'Data and Mdcr Calculation'!$A:$A,$A35,'Data and Mdcr Calculation'!$D:$D,M$10))</f>
        <v>88067.089902996871</v>
      </c>
      <c r="N35" s="172">
        <f>IF($F35="N",0,SUMIFS('Data and Mdcr Calculation'!I:I,'Data and Mdcr Calculation'!$A:$A,$A35,'Data and Mdcr Calculation'!$D:$D,N$10))</f>
        <v>5209.3373555359049</v>
      </c>
      <c r="O35" s="114">
        <f t="shared" si="28"/>
        <v>180108.00345917922</v>
      </c>
      <c r="P35" s="127">
        <f>IF($F35="N",0,SUMIFS('Data and Mdcr Calculation'!P:P,'Data and Mdcr Calculation'!A:A,A35))</f>
        <v>179634.65348669959</v>
      </c>
      <c r="Q35" s="32">
        <f t="shared" si="29"/>
        <v>1.0026350704793976</v>
      </c>
      <c r="R35" s="11">
        <f t="shared" si="6"/>
        <v>-473.34997247962747</v>
      </c>
      <c r="S35" s="93">
        <f t="shared" si="30"/>
        <v>26894.686870811376</v>
      </c>
      <c r="T35" s="33">
        <f t="shared" si="7"/>
        <v>26048.501920715094</v>
      </c>
      <c r="U35" s="33">
        <f t="shared" si="8"/>
        <v>1747.8387923086252</v>
      </c>
      <c r="V35" s="11">
        <f t="shared" si="9"/>
        <v>54691.027583835094</v>
      </c>
      <c r="W35" s="93">
        <f t="shared" si="10"/>
        <v>8136.1186900005705</v>
      </c>
      <c r="X35" s="33">
        <f t="shared" si="11"/>
        <v>8251.8863239108068</v>
      </c>
      <c r="Y35" s="33">
        <f t="shared" si="12"/>
        <v>488.11491021371432</v>
      </c>
      <c r="Z35" s="11">
        <f t="shared" si="13"/>
        <v>16876.119924125091</v>
      </c>
      <c r="AA35" s="83">
        <f t="shared" si="31"/>
        <v>71567.147507960181</v>
      </c>
      <c r="AB35" s="93">
        <f t="shared" si="32"/>
        <v>28535.476786006766</v>
      </c>
      <c r="AC35" s="33">
        <f t="shared" si="14"/>
        <v>27711.172256079888</v>
      </c>
      <c r="AD35" s="33">
        <f t="shared" si="15"/>
        <v>1859.4029705410908</v>
      </c>
      <c r="AE35" s="11">
        <f t="shared" si="16"/>
        <v>58106.052012627748</v>
      </c>
      <c r="AF35" s="93">
        <f t="shared" si="17"/>
        <v>8632.4866737406592</v>
      </c>
      <c r="AG35" s="33">
        <f t="shared" si="18"/>
        <v>8778.6024722455404</v>
      </c>
      <c r="AH35" s="33">
        <f t="shared" si="19"/>
        <v>519.27118107841954</v>
      </c>
      <c r="AI35" s="77">
        <f t="shared" si="20"/>
        <v>17930.36032706462</v>
      </c>
      <c r="AJ35" s="93">
        <f t="shared" si="21"/>
        <v>37167.963459747421</v>
      </c>
      <c r="AK35" s="33">
        <f t="shared" si="22"/>
        <v>36489.774728325428</v>
      </c>
      <c r="AL35" s="33">
        <f t="shared" si="23"/>
        <v>2378.6741516195102</v>
      </c>
      <c r="AM35" s="77">
        <f t="shared" si="24"/>
        <v>76036.412339692353</v>
      </c>
      <c r="AN35" s="101">
        <f t="shared" si="25"/>
        <v>32862.18</v>
      </c>
      <c r="AO35" s="154">
        <f>IFERROR(ROUND(INDEX('[23]IGT by Provider'!$E:$E,MATCH(A35,'[23]IGT by Provider'!$A:$A,0)),2),0)</f>
        <v>14702.28</v>
      </c>
      <c r="AP35" s="102">
        <f t="shared" si="26"/>
        <v>18159.900000000001</v>
      </c>
      <c r="AQ35" s="63"/>
    </row>
    <row r="36" spans="1:43" ht="30" x14ac:dyDescent="0.25">
      <c r="A36" s="176" t="s">
        <v>136</v>
      </c>
      <c r="B36" s="176" t="s">
        <v>138</v>
      </c>
      <c r="C36" s="31" t="s">
        <v>679</v>
      </c>
      <c r="D36" s="31" t="s">
        <v>55</v>
      </c>
      <c r="E36" s="31" t="s">
        <v>629</v>
      </c>
      <c r="F36" s="84" t="str">
        <f t="shared" si="5"/>
        <v>Y</v>
      </c>
      <c r="G36" s="169">
        <f>SUMIF('Data and Mdcr Calculation'!A:A,A36,'Data and Mdcr Calculation'!H:H)</f>
        <v>505</v>
      </c>
      <c r="H36" s="8">
        <f>IF($F36="N",0,SUMIFS('Data and Mdcr Calculation'!$R:$R,'Data and Mdcr Calculation'!$D:$D,H$10,'Data and Mdcr Calculation'!$A:$A,$A36))</f>
        <v>457.67044236808391</v>
      </c>
      <c r="I36" s="170">
        <f>IF($F36="N",0,SUMIFS('Data and Mdcr Calculation'!$R:$R,'Data and Mdcr Calculation'!$D:$D,I$10,'Data and Mdcr Calculation'!$A:$A,$A36))</f>
        <v>46.578739898526258</v>
      </c>
      <c r="J36" s="124">
        <f>IF($F36="N",0,SUMIFS('Data and Mdcr Calculation'!$R:$R,'Data and Mdcr Calculation'!$D:$D,J$10,'Data and Mdcr Calculation'!$A:$A,$A36))</f>
        <v>10.012616788506778</v>
      </c>
      <c r="K36" s="123">
        <f t="shared" si="27"/>
        <v>514.26179905511697</v>
      </c>
      <c r="L36" s="171">
        <f>IF($F36="N",0,SUMIFS('Data and Mdcr Calculation'!I:I,'Data and Mdcr Calculation'!$A:$A,$A36,'Data and Mdcr Calculation'!$D:$D,L$10))</f>
        <v>102237.38414473909</v>
      </c>
      <c r="M36" s="172">
        <f>IF($F36="N",0,SUMIFS('Data and Mdcr Calculation'!I:I,'Data and Mdcr Calculation'!$A:$A,$A36,'Data and Mdcr Calculation'!$D:$D,M$10))</f>
        <v>10490.428160050666</v>
      </c>
      <c r="N36" s="172">
        <f>IF($F36="N",0,SUMIFS('Data and Mdcr Calculation'!I:I,'Data and Mdcr Calculation'!$A:$A,$A36,'Data and Mdcr Calculation'!$D:$D,N$10))</f>
        <v>2255.0338919166607</v>
      </c>
      <c r="O36" s="114">
        <f t="shared" si="28"/>
        <v>114982.84619670641</v>
      </c>
      <c r="P36" s="127">
        <f>IF($F36="N",0,SUMIFS('Data and Mdcr Calculation'!P:P,'Data and Mdcr Calculation'!A:A,A36))</f>
        <v>132494.40990856037</v>
      </c>
      <c r="Q36" s="32">
        <f t="shared" si="29"/>
        <v>0.86783167890676005</v>
      </c>
      <c r="R36" s="11">
        <f t="shared" si="6"/>
        <v>17511.56371185396</v>
      </c>
      <c r="S36" s="93">
        <f t="shared" si="30"/>
        <v>15757.593330733129</v>
      </c>
      <c r="T36" s="33">
        <f t="shared" si="7"/>
        <v>1603.7060147062591</v>
      </c>
      <c r="U36" s="33">
        <f t="shared" si="8"/>
        <v>344.73439602828836</v>
      </c>
      <c r="V36" s="11">
        <f t="shared" si="9"/>
        <v>17706.033741467676</v>
      </c>
      <c r="W36" s="93">
        <f t="shared" si="10"/>
        <v>9579.642894362054</v>
      </c>
      <c r="X36" s="33">
        <f t="shared" si="11"/>
        <v>982.95311859674746</v>
      </c>
      <c r="Y36" s="33">
        <f t="shared" si="12"/>
        <v>211.29667567259111</v>
      </c>
      <c r="Z36" s="11">
        <f t="shared" si="13"/>
        <v>10773.892688631393</v>
      </c>
      <c r="AA36" s="83">
        <f t="shared" si="31"/>
        <v>28479.926430099069</v>
      </c>
      <c r="AB36" s="93">
        <f t="shared" si="32"/>
        <v>16718.931915897218</v>
      </c>
      <c r="AC36" s="33">
        <f t="shared" si="14"/>
        <v>1706.0702284109141</v>
      </c>
      <c r="AD36" s="33">
        <f t="shared" si="15"/>
        <v>366.73871917903017</v>
      </c>
      <c r="AE36" s="11">
        <f t="shared" si="16"/>
        <v>18791.740863487161</v>
      </c>
      <c r="AF36" s="93">
        <f t="shared" si="17"/>
        <v>10164.077341498201</v>
      </c>
      <c r="AG36" s="33">
        <f t="shared" si="18"/>
        <v>1045.6948070178164</v>
      </c>
      <c r="AH36" s="33">
        <f t="shared" si="19"/>
        <v>224.7836975240331</v>
      </c>
      <c r="AI36" s="77">
        <f t="shared" si="20"/>
        <v>11434.555846040052</v>
      </c>
      <c r="AJ36" s="93">
        <f t="shared" si="21"/>
        <v>26883.009257395417</v>
      </c>
      <c r="AK36" s="33">
        <f t="shared" si="22"/>
        <v>2751.7650354287307</v>
      </c>
      <c r="AL36" s="33">
        <f t="shared" si="23"/>
        <v>591.5224167030633</v>
      </c>
      <c r="AM36" s="77">
        <f t="shared" si="24"/>
        <v>30226.296709527214</v>
      </c>
      <c r="AN36" s="101">
        <f t="shared" si="25"/>
        <v>13063.5</v>
      </c>
      <c r="AO36" s="154">
        <f>IFERROR(ROUND(INDEX('[23]IGT by Provider'!$E:$E,MATCH(A36,'[23]IGT by Provider'!$A:$A,0)),2),0)</f>
        <v>5933.79</v>
      </c>
      <c r="AP36" s="102">
        <f t="shared" si="26"/>
        <v>7129.71</v>
      </c>
      <c r="AQ36" s="63"/>
    </row>
    <row r="37" spans="1:43" ht="30" x14ac:dyDescent="0.25">
      <c r="A37" s="176" t="s">
        <v>297</v>
      </c>
      <c r="B37" s="176" t="s">
        <v>299</v>
      </c>
      <c r="C37" s="31" t="s">
        <v>680</v>
      </c>
      <c r="D37" s="31" t="s">
        <v>76</v>
      </c>
      <c r="E37" s="31" t="s">
        <v>630</v>
      </c>
      <c r="F37" s="84" t="str">
        <f t="shared" si="5"/>
        <v>Y</v>
      </c>
      <c r="G37" s="169">
        <f>SUMIF('Data and Mdcr Calculation'!A:A,A37,'Data and Mdcr Calculation'!H:H)</f>
        <v>2180</v>
      </c>
      <c r="H37" s="8">
        <f>IF($F37="N",0,SUMIFS('Data and Mdcr Calculation'!$R:$R,'Data and Mdcr Calculation'!$D:$D,H$10,'Data and Mdcr Calculation'!$A:$A,$A37))</f>
        <v>1940.1419115649694</v>
      </c>
      <c r="I37" s="170">
        <f>IF($F37="N",0,SUMIFS('Data and Mdcr Calculation'!$R:$R,'Data and Mdcr Calculation'!$D:$D,I$10,'Data and Mdcr Calculation'!$A:$A,$A37))</f>
        <v>222.83166013224803</v>
      </c>
      <c r="J37" s="124">
        <f>IF($F37="N",0,SUMIFS('Data and Mdcr Calculation'!$R:$R,'Data and Mdcr Calculation'!$D:$D,J$10,'Data and Mdcr Calculation'!$A:$A,$A37))</f>
        <v>70.26314456868333</v>
      </c>
      <c r="K37" s="123">
        <f t="shared" si="27"/>
        <v>2233.2367162659007</v>
      </c>
      <c r="L37" s="171">
        <f>IF($F37="N",0,SUMIFS('Data and Mdcr Calculation'!I:I,'Data and Mdcr Calculation'!$A:$A,$A37,'Data and Mdcr Calculation'!$D:$D,L$10))</f>
        <v>229070.28858185778</v>
      </c>
      <c r="M37" s="172">
        <f>IF($F37="N",0,SUMIFS('Data and Mdcr Calculation'!I:I,'Data and Mdcr Calculation'!$A:$A,$A37,'Data and Mdcr Calculation'!$D:$D,M$10))</f>
        <v>26643.476825382404</v>
      </c>
      <c r="N37" s="172">
        <f>IF($F37="N",0,SUMIFS('Data and Mdcr Calculation'!I:I,'Data and Mdcr Calculation'!$A:$A,$A37,'Data and Mdcr Calculation'!$D:$D,N$10))</f>
        <v>8449.8249067836205</v>
      </c>
      <c r="O37" s="114">
        <f t="shared" si="28"/>
        <v>264163.59031402384</v>
      </c>
      <c r="P37" s="127">
        <f>IF($F37="N",0,SUMIFS('Data and Mdcr Calculation'!P:P,'Data and Mdcr Calculation'!A:A,A37))</f>
        <v>467059.12683985033</v>
      </c>
      <c r="Q37" s="32">
        <f t="shared" si="29"/>
        <v>0.565589183753608</v>
      </c>
      <c r="R37" s="11">
        <f t="shared" si="6"/>
        <v>202895.53652582649</v>
      </c>
      <c r="S37" s="93">
        <f t="shared" si="30"/>
        <v>94096.882710901016</v>
      </c>
      <c r="T37" s="33">
        <f t="shared" si="7"/>
        <v>10807.33551641403</v>
      </c>
      <c r="U37" s="33">
        <f t="shared" si="8"/>
        <v>3407.7625115811416</v>
      </c>
      <c r="V37" s="11">
        <f t="shared" si="9"/>
        <v>108311.98073889619</v>
      </c>
      <c r="W37" s="93">
        <f t="shared" si="10"/>
        <v>21463.886040120076</v>
      </c>
      <c r="X37" s="33">
        <f t="shared" si="11"/>
        <v>2496.4937785383313</v>
      </c>
      <c r="Y37" s="33">
        <f t="shared" si="12"/>
        <v>791.74859376562529</v>
      </c>
      <c r="Z37" s="11">
        <f t="shared" si="13"/>
        <v>24752.12841242403</v>
      </c>
      <c r="AA37" s="83">
        <f t="shared" si="31"/>
        <v>133064.10915132021</v>
      </c>
      <c r="AB37" s="93">
        <f t="shared" si="32"/>
        <v>99837.541337826013</v>
      </c>
      <c r="AC37" s="33">
        <f t="shared" si="14"/>
        <v>11497.16544299365</v>
      </c>
      <c r="AD37" s="33">
        <f t="shared" si="15"/>
        <v>3625.2792676395125</v>
      </c>
      <c r="AE37" s="11">
        <f t="shared" si="16"/>
        <v>114959.98604845918</v>
      </c>
      <c r="AF37" s="93">
        <f t="shared" si="17"/>
        <v>22773.353888721565</v>
      </c>
      <c r="AG37" s="33">
        <f t="shared" si="18"/>
        <v>2655.8444452535441</v>
      </c>
      <c r="AH37" s="33">
        <f t="shared" si="19"/>
        <v>842.28573804853761</v>
      </c>
      <c r="AI37" s="77">
        <f t="shared" si="20"/>
        <v>26271.484072023646</v>
      </c>
      <c r="AJ37" s="93">
        <f t="shared" si="21"/>
        <v>122610.89522654758</v>
      </c>
      <c r="AK37" s="33">
        <f t="shared" si="22"/>
        <v>14153.009888247194</v>
      </c>
      <c r="AL37" s="33">
        <f t="shared" si="23"/>
        <v>4467.5650056880504</v>
      </c>
      <c r="AM37" s="77">
        <f t="shared" si="24"/>
        <v>141231.47012048285</v>
      </c>
      <c r="AN37" s="101">
        <f t="shared" si="25"/>
        <v>61038.83</v>
      </c>
      <c r="AO37" s="154">
        <f>IFERROR(ROUND(INDEX('[23]IGT by Provider'!$E:$E,MATCH(A37,'[23]IGT by Provider'!$A:$A,0)),2),0)</f>
        <v>27150.78</v>
      </c>
      <c r="AP37" s="102">
        <f t="shared" si="26"/>
        <v>33888.050000000003</v>
      </c>
      <c r="AQ37" s="63"/>
    </row>
    <row r="38" spans="1:43" x14ac:dyDescent="0.25">
      <c r="A38" s="176" t="s">
        <v>343</v>
      </c>
      <c r="B38" s="176" t="s">
        <v>345</v>
      </c>
      <c r="C38" s="31" t="s">
        <v>681</v>
      </c>
      <c r="D38" s="31" t="s">
        <v>55</v>
      </c>
      <c r="E38" s="31" t="s">
        <v>630</v>
      </c>
      <c r="F38" s="84" t="str">
        <f t="shared" si="5"/>
        <v>Y</v>
      </c>
      <c r="G38" s="169">
        <f>SUMIF('Data and Mdcr Calculation'!A:A,A38,'Data and Mdcr Calculation'!H:H)</f>
        <v>505</v>
      </c>
      <c r="H38" s="8">
        <f>IF($F38="N",0,SUMIFS('Data and Mdcr Calculation'!$R:$R,'Data and Mdcr Calculation'!$D:$D,H$10,'Data and Mdcr Calculation'!$A:$A,$A38))</f>
        <v>460.14985918424043</v>
      </c>
      <c r="I38" s="170">
        <f>IF($F38="N",0,SUMIFS('Data and Mdcr Calculation'!$R:$R,'Data and Mdcr Calculation'!$D:$D,I$10,'Data and Mdcr Calculation'!$A:$A,$A38))</f>
        <v>21.171056767022787</v>
      </c>
      <c r="J38" s="124">
        <f>IF($F38="N",0,SUMIFS('Data and Mdcr Calculation'!$R:$R,'Data and Mdcr Calculation'!$D:$D,J$10,'Data and Mdcr Calculation'!$A:$A,$A38))</f>
        <v>38.920221674850232</v>
      </c>
      <c r="K38" s="123">
        <f t="shared" si="27"/>
        <v>520.24113762611341</v>
      </c>
      <c r="L38" s="171">
        <f>IF($F38="N",0,SUMIFS('Data and Mdcr Calculation'!I:I,'Data and Mdcr Calculation'!$A:$A,$A38,'Data and Mdcr Calculation'!$D:$D,L$10))</f>
        <v>71023.481417876814</v>
      </c>
      <c r="M38" s="172">
        <f>IF($F38="N",0,SUMIFS('Data and Mdcr Calculation'!I:I,'Data and Mdcr Calculation'!$A:$A,$A38,'Data and Mdcr Calculation'!$D:$D,M$10))</f>
        <v>3278.0736300260432</v>
      </c>
      <c r="N38" s="172">
        <f>IF($F38="N",0,SUMIFS('Data and Mdcr Calculation'!I:I,'Data and Mdcr Calculation'!$A:$A,$A38,'Data and Mdcr Calculation'!$D:$D,N$10))</f>
        <v>5758.7183658425811</v>
      </c>
      <c r="O38" s="114">
        <f t="shared" si="28"/>
        <v>80060.273413745439</v>
      </c>
      <c r="P38" s="127">
        <f>IF($F38="N",0,SUMIFS('Data and Mdcr Calculation'!P:P,'Data and Mdcr Calculation'!A:A,A38))</f>
        <v>115861.74835530159</v>
      </c>
      <c r="Q38" s="32">
        <f t="shared" si="29"/>
        <v>0.69099831955092406</v>
      </c>
      <c r="R38" s="11">
        <f t="shared" si="6"/>
        <v>35801.474941556153</v>
      </c>
      <c r="S38" s="93">
        <f t="shared" si="30"/>
        <v>22317.268170435662</v>
      </c>
      <c r="T38" s="33">
        <f t="shared" si="7"/>
        <v>1026.7962532006052</v>
      </c>
      <c r="U38" s="33">
        <f t="shared" si="8"/>
        <v>1887.6307512302362</v>
      </c>
      <c r="V38" s="11">
        <f t="shared" si="9"/>
        <v>25231.695174866505</v>
      </c>
      <c r="W38" s="93">
        <f t="shared" si="10"/>
        <v>6654.9002088550578</v>
      </c>
      <c r="X38" s="33">
        <f t="shared" si="11"/>
        <v>307.15549913344029</v>
      </c>
      <c r="Y38" s="33">
        <f t="shared" si="12"/>
        <v>539.59191087944987</v>
      </c>
      <c r="Z38" s="11">
        <f t="shared" si="13"/>
        <v>7501.647618867948</v>
      </c>
      <c r="AA38" s="83">
        <f t="shared" si="31"/>
        <v>32733.342793734453</v>
      </c>
      <c r="AB38" s="93">
        <f t="shared" si="32"/>
        <v>23678.799119825635</v>
      </c>
      <c r="AC38" s="33">
        <f t="shared" si="14"/>
        <v>1092.3364395751119</v>
      </c>
      <c r="AD38" s="33">
        <f t="shared" si="15"/>
        <v>2008.1178204576981</v>
      </c>
      <c r="AE38" s="11">
        <f t="shared" si="16"/>
        <v>26779.253379858445</v>
      </c>
      <c r="AF38" s="93">
        <f t="shared" si="17"/>
        <v>7060.9020783608039</v>
      </c>
      <c r="AG38" s="33">
        <f t="shared" si="18"/>
        <v>326.76116929089392</v>
      </c>
      <c r="AH38" s="33">
        <f t="shared" si="19"/>
        <v>574.0339477440956</v>
      </c>
      <c r="AI38" s="77">
        <f t="shared" si="20"/>
        <v>7961.6971953957936</v>
      </c>
      <c r="AJ38" s="93">
        <f t="shared" si="21"/>
        <v>30739.701198186438</v>
      </c>
      <c r="AK38" s="33">
        <f t="shared" si="22"/>
        <v>1419.0976088660059</v>
      </c>
      <c r="AL38" s="33">
        <f t="shared" si="23"/>
        <v>2582.1517682017939</v>
      </c>
      <c r="AM38" s="77">
        <f t="shared" si="24"/>
        <v>34740.950575254239</v>
      </c>
      <c r="AN38" s="101">
        <f t="shared" si="25"/>
        <v>15014.69</v>
      </c>
      <c r="AO38" s="154">
        <f>IFERROR(ROUND(INDEX('[23]IGT by Provider'!$E:$E,MATCH(A38,'[23]IGT by Provider'!$A:$A,0)),2),0)</f>
        <v>6624.9</v>
      </c>
      <c r="AP38" s="102">
        <f t="shared" si="26"/>
        <v>8389.7900000000009</v>
      </c>
      <c r="AQ38" s="63"/>
    </row>
    <row r="39" spans="1:43" ht="30" x14ac:dyDescent="0.25">
      <c r="A39" s="176" t="s">
        <v>380</v>
      </c>
      <c r="B39" s="176" t="s">
        <v>382</v>
      </c>
      <c r="C39" s="31" t="s">
        <v>682</v>
      </c>
      <c r="D39" s="31" t="s">
        <v>55</v>
      </c>
      <c r="E39" s="31" t="s">
        <v>630</v>
      </c>
      <c r="F39" s="84" t="str">
        <f t="shared" si="5"/>
        <v>Y</v>
      </c>
      <c r="G39" s="169">
        <f>SUMIF('Data and Mdcr Calculation'!A:A,A39,'Data and Mdcr Calculation'!H:H)</f>
        <v>3472</v>
      </c>
      <c r="H39" s="8">
        <f>IF($F39="N",0,SUMIFS('Data and Mdcr Calculation'!$R:$R,'Data and Mdcr Calculation'!$D:$D,H$10,'Data and Mdcr Calculation'!$A:$A,$A39))</f>
        <v>3366.3365968716971</v>
      </c>
      <c r="I39" s="170">
        <f>IF($F39="N",0,SUMIFS('Data and Mdcr Calculation'!$R:$R,'Data and Mdcr Calculation'!$D:$D,I$10,'Data and Mdcr Calculation'!$A:$A,$A39))</f>
        <v>118.52042039845031</v>
      </c>
      <c r="J39" s="124">
        <f>IF($F39="N",0,SUMIFS('Data and Mdcr Calculation'!$R:$R,'Data and Mdcr Calculation'!$D:$D,J$10,'Data and Mdcr Calculation'!$A:$A,$A39))</f>
        <v>90.062141251857255</v>
      </c>
      <c r="K39" s="123">
        <f t="shared" si="27"/>
        <v>3574.9191585220046</v>
      </c>
      <c r="L39" s="171">
        <f>IF($F39="N",0,SUMIFS('Data and Mdcr Calculation'!I:I,'Data and Mdcr Calculation'!$A:$A,$A39,'Data and Mdcr Calculation'!$D:$D,L$10))</f>
        <v>347533.55209068221</v>
      </c>
      <c r="M39" s="172">
        <f>IF($F39="N",0,SUMIFS('Data and Mdcr Calculation'!I:I,'Data and Mdcr Calculation'!$A:$A,$A39,'Data and Mdcr Calculation'!$D:$D,M$10))</f>
        <v>12641.239524368157</v>
      </c>
      <c r="N39" s="172">
        <f>IF($F39="N",0,SUMIFS('Data and Mdcr Calculation'!I:I,'Data and Mdcr Calculation'!$A:$A,$A39,'Data and Mdcr Calculation'!$D:$D,N$10))</f>
        <v>9299.9493540829026</v>
      </c>
      <c r="O39" s="114">
        <f t="shared" si="28"/>
        <v>369474.74096913327</v>
      </c>
      <c r="P39" s="127">
        <f>IF($F39="N",0,SUMIFS('Data and Mdcr Calculation'!P:P,'Data and Mdcr Calculation'!A:A,A39))</f>
        <v>866667.65160048974</v>
      </c>
      <c r="Q39" s="32">
        <f t="shared" si="29"/>
        <v>0.42631652431796441</v>
      </c>
      <c r="R39" s="11">
        <f t="shared" si="6"/>
        <v>497192.91063135647</v>
      </c>
      <c r="S39" s="93">
        <f t="shared" si="30"/>
        <v>163267.32494827732</v>
      </c>
      <c r="T39" s="33">
        <f t="shared" si="7"/>
        <v>5748.2403893248402</v>
      </c>
      <c r="U39" s="33">
        <f t="shared" si="8"/>
        <v>4368.0138507150768</v>
      </c>
      <c r="V39" s="11">
        <f t="shared" si="9"/>
        <v>173383.57918831724</v>
      </c>
      <c r="W39" s="93">
        <f t="shared" si="10"/>
        <v>32563.893830896926</v>
      </c>
      <c r="X39" s="33">
        <f t="shared" si="11"/>
        <v>1184.4841434332964</v>
      </c>
      <c r="Y39" s="33">
        <f t="shared" si="12"/>
        <v>871.40525447756806</v>
      </c>
      <c r="Z39" s="11">
        <f t="shared" si="13"/>
        <v>34619.783228807792</v>
      </c>
      <c r="AA39" s="83">
        <f t="shared" si="31"/>
        <v>208003.36241712503</v>
      </c>
      <c r="AB39" s="93">
        <f t="shared" si="32"/>
        <v>173227.9309796046</v>
      </c>
      <c r="AC39" s="33">
        <f t="shared" si="14"/>
        <v>6115.1493503455749</v>
      </c>
      <c r="AD39" s="33">
        <f t="shared" si="15"/>
        <v>4646.8232454415711</v>
      </c>
      <c r="AE39" s="11">
        <f t="shared" si="16"/>
        <v>183989.90357539174</v>
      </c>
      <c r="AF39" s="93">
        <f t="shared" si="17"/>
        <v>34550.550483710264</v>
      </c>
      <c r="AG39" s="33">
        <f t="shared" si="18"/>
        <v>1260.0895142907409</v>
      </c>
      <c r="AH39" s="33">
        <f t="shared" si="19"/>
        <v>927.02686646549796</v>
      </c>
      <c r="AI39" s="77">
        <f t="shared" si="20"/>
        <v>36737.666864466504</v>
      </c>
      <c r="AJ39" s="93">
        <f t="shared" si="21"/>
        <v>207778.48146331485</v>
      </c>
      <c r="AK39" s="33">
        <f t="shared" si="22"/>
        <v>7375.2388646363161</v>
      </c>
      <c r="AL39" s="33">
        <f t="shared" si="23"/>
        <v>5573.8501119070688</v>
      </c>
      <c r="AM39" s="77">
        <f t="shared" si="24"/>
        <v>220727.57043985822</v>
      </c>
      <c r="AN39" s="101">
        <f t="shared" si="25"/>
        <v>95396.25</v>
      </c>
      <c r="AO39" s="154">
        <f>IFERROR(ROUND(INDEX('[23]IGT by Provider'!$E:$E,MATCH(A39,'[23]IGT by Provider'!$A:$A,0)),2),0)</f>
        <v>42047.54</v>
      </c>
      <c r="AP39" s="102">
        <f t="shared" si="26"/>
        <v>53348.71</v>
      </c>
      <c r="AQ39" s="63"/>
    </row>
    <row r="40" spans="1:43" ht="30" x14ac:dyDescent="0.25">
      <c r="A40" s="176" t="s">
        <v>391</v>
      </c>
      <c r="B40" s="176" t="s">
        <v>393</v>
      </c>
      <c r="C40" s="31" t="s">
        <v>683</v>
      </c>
      <c r="D40" s="31" t="s">
        <v>55</v>
      </c>
      <c r="E40" s="31" t="s">
        <v>630</v>
      </c>
      <c r="F40" s="84" t="str">
        <f t="shared" si="5"/>
        <v>Y</v>
      </c>
      <c r="G40" s="169">
        <f>SUMIF('Data and Mdcr Calculation'!A:A,A40,'Data and Mdcr Calculation'!H:H)</f>
        <v>2526</v>
      </c>
      <c r="H40" s="8">
        <f>IF($F40="N",0,SUMIFS('Data and Mdcr Calculation'!$R:$R,'Data and Mdcr Calculation'!$D:$D,H$10,'Data and Mdcr Calculation'!$A:$A,$A40))</f>
        <v>2267.7680836718441</v>
      </c>
      <c r="I40" s="170">
        <f>IF($F40="N",0,SUMIFS('Data and Mdcr Calculation'!$R:$R,'Data and Mdcr Calculation'!$D:$D,I$10,'Data and Mdcr Calculation'!$A:$A,$A40))</f>
        <v>305.17003831711509</v>
      </c>
      <c r="J40" s="124">
        <f>IF($F40="N",0,SUMIFS('Data and Mdcr Calculation'!$R:$R,'Data and Mdcr Calculation'!$D:$D,J$10,'Data and Mdcr Calculation'!$A:$A,$A40))</f>
        <v>44.470904095850372</v>
      </c>
      <c r="K40" s="123">
        <f t="shared" si="27"/>
        <v>2617.4090260848097</v>
      </c>
      <c r="L40" s="171">
        <f>IF($F40="N",0,SUMIFS('Data and Mdcr Calculation'!I:I,'Data and Mdcr Calculation'!$A:$A,$A40,'Data and Mdcr Calculation'!$D:$D,L$10))</f>
        <v>348861.00789610512</v>
      </c>
      <c r="M40" s="172">
        <f>IF($F40="N",0,SUMIFS('Data and Mdcr Calculation'!I:I,'Data and Mdcr Calculation'!$A:$A,$A40,'Data and Mdcr Calculation'!$D:$D,M$10))</f>
        <v>47218.44333540502</v>
      </c>
      <c r="N40" s="172">
        <f>IF($F40="N",0,SUMIFS('Data and Mdcr Calculation'!I:I,'Data and Mdcr Calculation'!$A:$A,$A40,'Data and Mdcr Calculation'!$D:$D,N$10))</f>
        <v>6737.3390996542639</v>
      </c>
      <c r="O40" s="114">
        <f t="shared" si="28"/>
        <v>402816.79033116443</v>
      </c>
      <c r="P40" s="127">
        <f>IF($F40="N",0,SUMIFS('Data and Mdcr Calculation'!P:P,'Data and Mdcr Calculation'!A:A,A40))</f>
        <v>583683.90277164965</v>
      </c>
      <c r="Q40" s="32">
        <f t="shared" si="29"/>
        <v>0.6901283184586221</v>
      </c>
      <c r="R40" s="11">
        <f t="shared" si="6"/>
        <v>180867.11244048522</v>
      </c>
      <c r="S40" s="93">
        <f t="shared" si="30"/>
        <v>109986.75205808444</v>
      </c>
      <c r="T40" s="33">
        <f t="shared" si="7"/>
        <v>14800.746858380082</v>
      </c>
      <c r="U40" s="33">
        <f t="shared" si="8"/>
        <v>2156.8388486487429</v>
      </c>
      <c r="V40" s="11">
        <f t="shared" si="9"/>
        <v>126944.33776511326</v>
      </c>
      <c r="W40" s="93">
        <f t="shared" si="10"/>
        <v>32688.276439865051</v>
      </c>
      <c r="X40" s="33">
        <f t="shared" si="11"/>
        <v>4424.368140527451</v>
      </c>
      <c r="Y40" s="33">
        <f t="shared" si="12"/>
        <v>631.28867363760457</v>
      </c>
      <c r="Z40" s="11">
        <f t="shared" si="13"/>
        <v>37743.933254030104</v>
      </c>
      <c r="AA40" s="83">
        <f t="shared" si="31"/>
        <v>164688.27101914337</v>
      </c>
      <c r="AB40" s="93">
        <f t="shared" si="32"/>
        <v>116696.81915977129</v>
      </c>
      <c r="AC40" s="33">
        <f t="shared" si="14"/>
        <v>15745.475381255406</v>
      </c>
      <c r="AD40" s="33">
        <f t="shared" si="15"/>
        <v>2294.5094134561095</v>
      </c>
      <c r="AE40" s="11">
        <f t="shared" si="16"/>
        <v>134736.80395448281</v>
      </c>
      <c r="AF40" s="93">
        <f t="shared" si="17"/>
        <v>34682.521421607482</v>
      </c>
      <c r="AG40" s="33">
        <f t="shared" si="18"/>
        <v>4706.774617582395</v>
      </c>
      <c r="AH40" s="33">
        <f t="shared" si="19"/>
        <v>671.58369535915381</v>
      </c>
      <c r="AI40" s="77">
        <f t="shared" si="20"/>
        <v>40060.879734549031</v>
      </c>
      <c r="AJ40" s="93">
        <f t="shared" si="21"/>
        <v>151379.34058137878</v>
      </c>
      <c r="AK40" s="33">
        <f t="shared" si="22"/>
        <v>20452.2499988378</v>
      </c>
      <c r="AL40" s="33">
        <f t="shared" si="23"/>
        <v>2966.0931088152633</v>
      </c>
      <c r="AM40" s="77">
        <f t="shared" si="24"/>
        <v>174797.68368903184</v>
      </c>
      <c r="AN40" s="101">
        <f t="shared" si="25"/>
        <v>75545.81</v>
      </c>
      <c r="AO40" s="154">
        <f>IFERROR(ROUND(INDEX('[23]IGT by Provider'!$E:$E,MATCH(A40,'[23]IGT by Provider'!$A:$A,0)),2),0)</f>
        <v>33355.17</v>
      </c>
      <c r="AP40" s="102">
        <f t="shared" si="26"/>
        <v>42190.64</v>
      </c>
      <c r="AQ40" s="63"/>
    </row>
    <row r="41" spans="1:43" ht="30" x14ac:dyDescent="0.25">
      <c r="A41" s="176" t="s">
        <v>170</v>
      </c>
      <c r="B41" s="176" t="s">
        <v>172</v>
      </c>
      <c r="C41" s="31" t="s">
        <v>684</v>
      </c>
      <c r="D41" s="31" t="s">
        <v>55</v>
      </c>
      <c r="E41" s="31" t="s">
        <v>630</v>
      </c>
      <c r="F41" s="84" t="str">
        <f t="shared" si="5"/>
        <v>Y</v>
      </c>
      <c r="G41" s="169">
        <f>SUMIF('Data and Mdcr Calculation'!A:A,A41,'Data and Mdcr Calculation'!H:H)</f>
        <v>1487</v>
      </c>
      <c r="H41" s="8">
        <f>IF($F41="N",0,SUMIFS('Data and Mdcr Calculation'!$R:$R,'Data and Mdcr Calculation'!$D:$D,H$10,'Data and Mdcr Calculation'!$A:$A,$A41))</f>
        <v>1440.4561534317745</v>
      </c>
      <c r="I41" s="170">
        <f>IF($F41="N",0,SUMIFS('Data and Mdcr Calculation'!$R:$R,'Data and Mdcr Calculation'!$D:$D,I$10,'Data and Mdcr Calculation'!$A:$A,$A41))</f>
        <v>63.338102989271256</v>
      </c>
      <c r="J41" s="124">
        <f>IF($F41="N",0,SUMIFS('Data and Mdcr Calculation'!$R:$R,'Data and Mdcr Calculation'!$D:$D,J$10,'Data and Mdcr Calculation'!$A:$A,$A41))</f>
        <v>48.383695210370199</v>
      </c>
      <c r="K41" s="123">
        <f t="shared" si="27"/>
        <v>1552.1779516314159</v>
      </c>
      <c r="L41" s="171">
        <f>IF($F41="N",0,SUMIFS('Data and Mdcr Calculation'!I:I,'Data and Mdcr Calculation'!$A:$A,$A41,'Data and Mdcr Calculation'!$D:$D,L$10))</f>
        <v>223539.45299729065</v>
      </c>
      <c r="M41" s="172">
        <f>IF($F41="N",0,SUMIFS('Data and Mdcr Calculation'!I:I,'Data and Mdcr Calculation'!$A:$A,$A41,'Data and Mdcr Calculation'!$D:$D,M$10))</f>
        <v>9845.778152341225</v>
      </c>
      <c r="N41" s="172">
        <f>IF($F41="N",0,SUMIFS('Data and Mdcr Calculation'!I:I,'Data and Mdcr Calculation'!$A:$A,$A41,'Data and Mdcr Calculation'!$D:$D,N$10))</f>
        <v>7618.4557157296185</v>
      </c>
      <c r="O41" s="114">
        <f t="shared" si="28"/>
        <v>241003.68686536149</v>
      </c>
      <c r="P41" s="127">
        <f>IF($F41="N",0,SUMIFS('Data and Mdcr Calculation'!P:P,'Data and Mdcr Calculation'!A:A,A41))</f>
        <v>347493.79752920283</v>
      </c>
      <c r="Q41" s="32">
        <f t="shared" si="29"/>
        <v>0.69354816856870061</v>
      </c>
      <c r="R41" s="11">
        <f t="shared" si="6"/>
        <v>106490.11066384133</v>
      </c>
      <c r="S41" s="93">
        <f t="shared" si="30"/>
        <v>69862.123441441057</v>
      </c>
      <c r="T41" s="33">
        <f t="shared" si="7"/>
        <v>3071.8979949796558</v>
      </c>
      <c r="U41" s="33">
        <f t="shared" si="8"/>
        <v>2346.6092177029545</v>
      </c>
      <c r="V41" s="11">
        <f t="shared" si="9"/>
        <v>75280.630654123655</v>
      </c>
      <c r="W41" s="93">
        <f t="shared" si="10"/>
        <v>20945.646745846134</v>
      </c>
      <c r="X41" s="33">
        <f t="shared" si="11"/>
        <v>922.54941287437282</v>
      </c>
      <c r="Y41" s="33">
        <f t="shared" si="12"/>
        <v>713.84930056386531</v>
      </c>
      <c r="Z41" s="11">
        <f t="shared" si="13"/>
        <v>22582.045459284374</v>
      </c>
      <c r="AA41" s="83">
        <f t="shared" si="31"/>
        <v>97862.67611340803</v>
      </c>
      <c r="AB41" s="93">
        <f t="shared" si="32"/>
        <v>74124.268903385731</v>
      </c>
      <c r="AC41" s="33">
        <f t="shared" si="14"/>
        <v>3267.9765904038895</v>
      </c>
      <c r="AD41" s="33">
        <f t="shared" si="15"/>
        <v>2496.3927847903774</v>
      </c>
      <c r="AE41" s="11">
        <f t="shared" si="16"/>
        <v>79888.638278580009</v>
      </c>
      <c r="AF41" s="93">
        <f t="shared" si="17"/>
        <v>22223.497873576798</v>
      </c>
      <c r="AG41" s="33">
        <f t="shared" si="18"/>
        <v>981.43554561103497</v>
      </c>
      <c r="AH41" s="33">
        <f t="shared" si="19"/>
        <v>759.41414953602703</v>
      </c>
      <c r="AI41" s="77">
        <f t="shared" si="20"/>
        <v>23964.347568723861</v>
      </c>
      <c r="AJ41" s="93">
        <f t="shared" si="21"/>
        <v>96347.766776962526</v>
      </c>
      <c r="AK41" s="33">
        <f t="shared" si="22"/>
        <v>4249.4121360149247</v>
      </c>
      <c r="AL41" s="33">
        <f t="shared" si="23"/>
        <v>3255.8069343264042</v>
      </c>
      <c r="AM41" s="77">
        <f t="shared" si="24"/>
        <v>103852.98584730386</v>
      </c>
      <c r="AN41" s="101">
        <f t="shared" si="25"/>
        <v>44884.22</v>
      </c>
      <c r="AO41" s="154">
        <f>IFERROR(ROUND(INDEX('[23]IGT by Provider'!$E:$E,MATCH(A41,'[23]IGT by Provider'!$A:$A,0)),2),0)</f>
        <v>19605.07</v>
      </c>
      <c r="AP41" s="102">
        <f t="shared" si="26"/>
        <v>25279.15</v>
      </c>
      <c r="AQ41" s="63"/>
    </row>
    <row r="42" spans="1:43" ht="30" x14ac:dyDescent="0.25">
      <c r="A42" s="176" t="s">
        <v>159</v>
      </c>
      <c r="B42" s="176" t="s">
        <v>161</v>
      </c>
      <c r="C42" s="31" t="s">
        <v>685</v>
      </c>
      <c r="D42" s="31" t="s">
        <v>55</v>
      </c>
      <c r="E42" s="31" t="s">
        <v>630</v>
      </c>
      <c r="F42" s="84" t="str">
        <f t="shared" si="5"/>
        <v>Y</v>
      </c>
      <c r="G42" s="169">
        <f>SUMIF('Data and Mdcr Calculation'!A:A,A42,'Data and Mdcr Calculation'!H:H)</f>
        <v>952</v>
      </c>
      <c r="H42" s="8">
        <f>IF($F42="N",0,SUMIFS('Data and Mdcr Calculation'!$R:$R,'Data and Mdcr Calculation'!$D:$D,H$10,'Data and Mdcr Calculation'!$A:$A,$A42))</f>
        <v>707.22041878779396</v>
      </c>
      <c r="I42" s="170">
        <f>IF($F42="N",0,SUMIFS('Data and Mdcr Calculation'!$R:$R,'Data and Mdcr Calculation'!$D:$D,I$10,'Data and Mdcr Calculation'!$A:$A,$A42))</f>
        <v>204.37145560141579</v>
      </c>
      <c r="J42" s="124">
        <f>IF($F42="N",0,SUMIFS('Data and Mdcr Calculation'!$R:$R,'Data and Mdcr Calculation'!$D:$D,J$10,'Data and Mdcr Calculation'!$A:$A,$A42))</f>
        <v>75.138221066738467</v>
      </c>
      <c r="K42" s="123">
        <f t="shared" si="27"/>
        <v>986.73009545594823</v>
      </c>
      <c r="L42" s="171">
        <f>IF($F42="N",0,SUMIFS('Data and Mdcr Calculation'!I:I,'Data and Mdcr Calculation'!$A:$A,$A42,'Data and Mdcr Calculation'!$D:$D,L$10))</f>
        <v>60695.141124111295</v>
      </c>
      <c r="M42" s="172">
        <f>IF($F42="N",0,SUMIFS('Data and Mdcr Calculation'!I:I,'Data and Mdcr Calculation'!$A:$A,$A42,'Data and Mdcr Calculation'!$D:$D,M$10))</f>
        <v>17584.627709617052</v>
      </c>
      <c r="N42" s="172">
        <f>IF($F42="N",0,SUMIFS('Data and Mdcr Calculation'!I:I,'Data and Mdcr Calculation'!$A:$A,$A42,'Data and Mdcr Calculation'!$D:$D,N$10))</f>
        <v>6290.0202075931511</v>
      </c>
      <c r="O42" s="114">
        <f t="shared" si="28"/>
        <v>84569.789041321492</v>
      </c>
      <c r="P42" s="127">
        <f>IF($F42="N",0,SUMIFS('Data and Mdcr Calculation'!P:P,'Data and Mdcr Calculation'!A:A,A42))</f>
        <v>274745.12777875422</v>
      </c>
      <c r="Q42" s="32">
        <f t="shared" si="29"/>
        <v>0.30781178805625098</v>
      </c>
      <c r="R42" s="11">
        <f t="shared" si="6"/>
        <v>190175.33873743273</v>
      </c>
      <c r="S42" s="93">
        <f t="shared" si="30"/>
        <v>34300.190311208004</v>
      </c>
      <c r="T42" s="33">
        <f t="shared" si="7"/>
        <v>9912.0155966686652</v>
      </c>
      <c r="U42" s="33">
        <f t="shared" si="8"/>
        <v>3644.2037217368156</v>
      </c>
      <c r="V42" s="11">
        <f t="shared" si="9"/>
        <v>47856.409629613481</v>
      </c>
      <c r="W42" s="93">
        <f t="shared" si="10"/>
        <v>5687.134723329229</v>
      </c>
      <c r="X42" s="33">
        <f t="shared" si="11"/>
        <v>1647.6796163911179</v>
      </c>
      <c r="Y42" s="33">
        <f t="shared" si="12"/>
        <v>589.37489345147833</v>
      </c>
      <c r="Z42" s="11">
        <f t="shared" si="13"/>
        <v>7924.1892331718245</v>
      </c>
      <c r="AA42" s="83">
        <f t="shared" si="31"/>
        <v>55780.598862785308</v>
      </c>
      <c r="AB42" s="93">
        <f t="shared" si="32"/>
        <v>36392.774866003187</v>
      </c>
      <c r="AC42" s="33">
        <f t="shared" si="14"/>
        <v>10544.697443264538</v>
      </c>
      <c r="AD42" s="33">
        <f t="shared" si="15"/>
        <v>3876.8124699327827</v>
      </c>
      <c r="AE42" s="11">
        <f t="shared" si="16"/>
        <v>50814.284779200505</v>
      </c>
      <c r="AF42" s="93">
        <f t="shared" si="17"/>
        <v>6034.0951971662907</v>
      </c>
      <c r="AG42" s="33">
        <f t="shared" si="18"/>
        <v>1752.8506557352318</v>
      </c>
      <c r="AH42" s="33">
        <f t="shared" si="19"/>
        <v>626.99456750157276</v>
      </c>
      <c r="AI42" s="77">
        <f t="shared" si="20"/>
        <v>8413.9404204030961</v>
      </c>
      <c r="AJ42" s="93">
        <f t="shared" si="21"/>
        <v>42426.870063169481</v>
      </c>
      <c r="AK42" s="33">
        <f t="shared" si="22"/>
        <v>12297.54809899977</v>
      </c>
      <c r="AL42" s="33">
        <f t="shared" si="23"/>
        <v>4503.8070374343552</v>
      </c>
      <c r="AM42" s="77">
        <f t="shared" si="24"/>
        <v>59228.225199603607</v>
      </c>
      <c r="AN42" s="101">
        <f t="shared" si="25"/>
        <v>25597.85</v>
      </c>
      <c r="AO42" s="154">
        <f>IFERROR(ROUND(INDEX('[23]IGT by Provider'!$E:$E,MATCH(A42,'[23]IGT by Provider'!$A:$A,0)),2),0)</f>
        <v>11268.73</v>
      </c>
      <c r="AP42" s="102">
        <f t="shared" si="26"/>
        <v>14329.119999999999</v>
      </c>
      <c r="AQ42" s="63"/>
    </row>
    <row r="43" spans="1:43" ht="30" x14ac:dyDescent="0.25">
      <c r="A43" s="176" t="s">
        <v>202</v>
      </c>
      <c r="B43" s="176" t="s">
        <v>204</v>
      </c>
      <c r="C43" s="31" t="s">
        <v>686</v>
      </c>
      <c r="D43" s="31" t="s">
        <v>55</v>
      </c>
      <c r="E43" s="31" t="s">
        <v>630</v>
      </c>
      <c r="F43" s="84" t="str">
        <f t="shared" si="5"/>
        <v>Y</v>
      </c>
      <c r="G43" s="169">
        <f>SUMIF('Data and Mdcr Calculation'!A:A,A43,'Data and Mdcr Calculation'!H:H)</f>
        <v>441</v>
      </c>
      <c r="H43" s="8">
        <f>IF($F43="N",0,SUMIFS('Data and Mdcr Calculation'!$R:$R,'Data and Mdcr Calculation'!$D:$D,H$10,'Data and Mdcr Calculation'!$A:$A,$A43))</f>
        <v>393.82921596000409</v>
      </c>
      <c r="I43" s="170">
        <f>IF($F43="N",0,SUMIFS('Data and Mdcr Calculation'!$R:$R,'Data and Mdcr Calculation'!$D:$D,I$10,'Data and Mdcr Calculation'!$A:$A,$A43))</f>
        <v>48.675619942915816</v>
      </c>
      <c r="J43" s="124">
        <f>IF($F43="N",0,SUMIFS('Data and Mdcr Calculation'!$R:$R,'Data and Mdcr Calculation'!$D:$D,J$10,'Data and Mdcr Calculation'!$A:$A,$A43))</f>
        <v>15.444501553474275</v>
      </c>
      <c r="K43" s="123">
        <f t="shared" si="27"/>
        <v>457.94933745639418</v>
      </c>
      <c r="L43" s="171">
        <f>IF($F43="N",0,SUMIFS('Data and Mdcr Calculation'!I:I,'Data and Mdcr Calculation'!$A:$A,$A43,'Data and Mdcr Calculation'!$D:$D,L$10))</f>
        <v>31404.94817626572</v>
      </c>
      <c r="M43" s="172">
        <f>IF($F43="N",0,SUMIFS('Data and Mdcr Calculation'!I:I,'Data and Mdcr Calculation'!$A:$A,$A43,'Data and Mdcr Calculation'!$D:$D,M$10))</f>
        <v>3907.9746098773126</v>
      </c>
      <c r="N43" s="172">
        <f>IF($F43="N",0,SUMIFS('Data and Mdcr Calculation'!I:I,'Data and Mdcr Calculation'!$A:$A,$A43,'Data and Mdcr Calculation'!$D:$D,N$10))</f>
        <v>1239.8632226014581</v>
      </c>
      <c r="O43" s="114">
        <f t="shared" si="28"/>
        <v>36552.786008744493</v>
      </c>
      <c r="P43" s="127">
        <f>IF($F43="N",0,SUMIFS('Data and Mdcr Calculation'!P:P,'Data and Mdcr Calculation'!A:A,A43))</f>
        <v>53018.71250590829</v>
      </c>
      <c r="Q43" s="32">
        <f t="shared" si="29"/>
        <v>0.68943179268397226</v>
      </c>
      <c r="R43" s="11">
        <f t="shared" si="6"/>
        <v>16465.926497163797</v>
      </c>
      <c r="S43" s="93">
        <f t="shared" si="30"/>
        <v>19100.716974060197</v>
      </c>
      <c r="T43" s="33">
        <f t="shared" si="7"/>
        <v>2360.7675672314172</v>
      </c>
      <c r="U43" s="33">
        <f t="shared" si="8"/>
        <v>749.05832534350236</v>
      </c>
      <c r="V43" s="11">
        <f t="shared" si="9"/>
        <v>22210.542866635118</v>
      </c>
      <c r="W43" s="93">
        <f t="shared" si="10"/>
        <v>2942.6436441160981</v>
      </c>
      <c r="X43" s="33">
        <f t="shared" si="11"/>
        <v>366.17722094550419</v>
      </c>
      <c r="Y43" s="33">
        <f t="shared" si="12"/>
        <v>116.17518395775663</v>
      </c>
      <c r="Z43" s="11">
        <f t="shared" si="13"/>
        <v>3424.9960490193589</v>
      </c>
      <c r="AA43" s="83">
        <f t="shared" si="31"/>
        <v>25635.538915654477</v>
      </c>
      <c r="AB43" s="93">
        <f t="shared" si="32"/>
        <v>20266.012704573153</v>
      </c>
      <c r="AC43" s="33">
        <f t="shared" si="14"/>
        <v>2511.454858756827</v>
      </c>
      <c r="AD43" s="33">
        <f t="shared" si="15"/>
        <v>796.87055887606641</v>
      </c>
      <c r="AE43" s="11">
        <f t="shared" si="16"/>
        <v>23574.338122206049</v>
      </c>
      <c r="AF43" s="93">
        <f t="shared" si="17"/>
        <v>3122.1683226696</v>
      </c>
      <c r="AG43" s="33">
        <f t="shared" si="18"/>
        <v>389.55023504840875</v>
      </c>
      <c r="AH43" s="33">
        <f t="shared" si="19"/>
        <v>123.590621231656</v>
      </c>
      <c r="AI43" s="77">
        <f t="shared" si="20"/>
        <v>3635.3091789496648</v>
      </c>
      <c r="AJ43" s="93">
        <f t="shared" si="21"/>
        <v>23388.181027242754</v>
      </c>
      <c r="AK43" s="33">
        <f t="shared" si="22"/>
        <v>2901.0050938052359</v>
      </c>
      <c r="AL43" s="33">
        <f t="shared" si="23"/>
        <v>920.46118010772238</v>
      </c>
      <c r="AM43" s="77">
        <f t="shared" si="24"/>
        <v>27209.647301155714</v>
      </c>
      <c r="AN43" s="101">
        <f t="shared" si="25"/>
        <v>11759.74</v>
      </c>
      <c r="AO43" s="154">
        <f>IFERROR(ROUND(INDEX('[23]IGT by Provider'!$E:$E,MATCH(A43,'[23]IGT by Provider'!$A:$A,0)),2),0)</f>
        <v>5180.25</v>
      </c>
      <c r="AP43" s="102">
        <f t="shared" si="26"/>
        <v>6579.49</v>
      </c>
      <c r="AQ43" s="63"/>
    </row>
    <row r="44" spans="1:43" x14ac:dyDescent="0.25">
      <c r="A44" s="176" t="s">
        <v>248</v>
      </c>
      <c r="B44" s="176" t="s">
        <v>250</v>
      </c>
      <c r="C44" s="31" t="s">
        <v>687</v>
      </c>
      <c r="D44" s="31" t="s">
        <v>55</v>
      </c>
      <c r="E44" s="31" t="s">
        <v>630</v>
      </c>
      <c r="F44" s="84" t="str">
        <f t="shared" si="5"/>
        <v>Y</v>
      </c>
      <c r="G44" s="169">
        <f>SUMIF('Data and Mdcr Calculation'!A:A,A44,'Data and Mdcr Calculation'!H:H)</f>
        <v>1146</v>
      </c>
      <c r="H44" s="8">
        <f>IF($F44="N",0,SUMIFS('Data and Mdcr Calculation'!$R:$R,'Data and Mdcr Calculation'!$D:$D,H$10,'Data and Mdcr Calculation'!$A:$A,$A44))</f>
        <v>945.63401741207724</v>
      </c>
      <c r="I44" s="170">
        <f>IF($F44="N",0,SUMIFS('Data and Mdcr Calculation'!$R:$R,'Data and Mdcr Calculation'!$D:$D,I$10,'Data and Mdcr Calculation'!$A:$A,$A44))</f>
        <v>173.35197030593648</v>
      </c>
      <c r="J44" s="124">
        <f>IF($F44="N",0,SUMIFS('Data and Mdcr Calculation'!$R:$R,'Data and Mdcr Calculation'!$D:$D,J$10,'Data and Mdcr Calculation'!$A:$A,$A44))</f>
        <v>62.008475205639598</v>
      </c>
      <c r="K44" s="123">
        <f t="shared" si="27"/>
        <v>1180.9944629236534</v>
      </c>
      <c r="L44" s="171">
        <f>IF($F44="N",0,SUMIFS('Data and Mdcr Calculation'!I:I,'Data and Mdcr Calculation'!$A:$A,$A44,'Data and Mdcr Calculation'!$D:$D,L$10))</f>
        <v>228954.81156950627</v>
      </c>
      <c r="M44" s="172">
        <f>IF($F44="N",0,SUMIFS('Data and Mdcr Calculation'!I:I,'Data and Mdcr Calculation'!$A:$A,$A44,'Data and Mdcr Calculation'!$D:$D,M$10))</f>
        <v>41418.771599446001</v>
      </c>
      <c r="N44" s="172">
        <f>IF($F44="N",0,SUMIFS('Data and Mdcr Calculation'!I:I,'Data and Mdcr Calculation'!$A:$A,$A44,'Data and Mdcr Calculation'!$D:$D,N$10))</f>
        <v>14859.920713123898</v>
      </c>
      <c r="O44" s="114">
        <f t="shared" si="28"/>
        <v>285233.50388207618</v>
      </c>
      <c r="P44" s="127">
        <f>IF($F44="N",0,SUMIFS('Data and Mdcr Calculation'!P:P,'Data and Mdcr Calculation'!A:A,A44))</f>
        <v>228309.84957240065</v>
      </c>
      <c r="Q44" s="32">
        <f t="shared" si="29"/>
        <v>1.2493263186686308</v>
      </c>
      <c r="R44" s="11">
        <f t="shared" si="6"/>
        <v>-56923.654309675534</v>
      </c>
      <c r="S44" s="93">
        <f t="shared" si="30"/>
        <v>45863.249844485748</v>
      </c>
      <c r="T44" s="33">
        <f t="shared" si="7"/>
        <v>8407.5705598379191</v>
      </c>
      <c r="U44" s="33">
        <f t="shared" si="8"/>
        <v>3007.4110474735207</v>
      </c>
      <c r="V44" s="11">
        <f t="shared" si="9"/>
        <v>57278.23145179719</v>
      </c>
      <c r="W44" s="93">
        <f t="shared" si="10"/>
        <v>21453.065844062738</v>
      </c>
      <c r="X44" s="33">
        <f t="shared" si="11"/>
        <v>3880.9388988680907</v>
      </c>
      <c r="Y44" s="33">
        <f t="shared" si="12"/>
        <v>1392.3745708197093</v>
      </c>
      <c r="Z44" s="11">
        <f t="shared" si="13"/>
        <v>26726.379313750538</v>
      </c>
      <c r="AA44" s="83">
        <f t="shared" si="31"/>
        <v>84004.610765547724</v>
      </c>
      <c r="AB44" s="93">
        <f t="shared" si="32"/>
        <v>48661.273044547212</v>
      </c>
      <c r="AC44" s="33">
        <f t="shared" si="14"/>
        <v>8944.2239998275745</v>
      </c>
      <c r="AD44" s="33">
        <f t="shared" si="15"/>
        <v>3199.3734547590648</v>
      </c>
      <c r="AE44" s="11">
        <f t="shared" si="16"/>
        <v>60804.870499133853</v>
      </c>
      <c r="AF44" s="93">
        <f t="shared" si="17"/>
        <v>22761.873574602374</v>
      </c>
      <c r="AG44" s="33">
        <f t="shared" si="18"/>
        <v>4128.6584030511603</v>
      </c>
      <c r="AH44" s="33">
        <f t="shared" si="19"/>
        <v>1481.2495434252228</v>
      </c>
      <c r="AI44" s="77">
        <f t="shared" si="20"/>
        <v>28371.781521078756</v>
      </c>
      <c r="AJ44" s="93">
        <f t="shared" si="21"/>
        <v>71423.146619149586</v>
      </c>
      <c r="AK44" s="33">
        <f t="shared" si="22"/>
        <v>13072.882402878735</v>
      </c>
      <c r="AL44" s="33">
        <f t="shared" si="23"/>
        <v>4680.622998184288</v>
      </c>
      <c r="AM44" s="77">
        <f t="shared" si="24"/>
        <v>89176.652020212612</v>
      </c>
      <c r="AN44" s="101">
        <f t="shared" si="25"/>
        <v>38541.26</v>
      </c>
      <c r="AO44" s="154">
        <f>IFERROR(ROUND(INDEX('[23]IGT by Provider'!$E:$E,MATCH(A44,'[23]IGT by Provider'!$A:$A,0)),2),0)</f>
        <v>16950.32</v>
      </c>
      <c r="AP44" s="102">
        <f t="shared" si="26"/>
        <v>21590.940000000002</v>
      </c>
      <c r="AQ44" s="63"/>
    </row>
    <row r="45" spans="1:43" ht="30" x14ac:dyDescent="0.25">
      <c r="A45" s="176" t="s">
        <v>574</v>
      </c>
      <c r="B45" s="176" t="s">
        <v>576</v>
      </c>
      <c r="C45" s="31" t="s">
        <v>688</v>
      </c>
      <c r="D45" s="31" t="s">
        <v>55</v>
      </c>
      <c r="E45" s="31" t="s">
        <v>630</v>
      </c>
      <c r="F45" s="84" t="str">
        <f t="shared" si="5"/>
        <v>Y</v>
      </c>
      <c r="G45" s="169">
        <f>SUMIF('Data and Mdcr Calculation'!A:A,A45,'Data and Mdcr Calculation'!H:H)</f>
        <v>734</v>
      </c>
      <c r="H45" s="8">
        <f>IF($F45="N",0,SUMIFS('Data and Mdcr Calculation'!$R:$R,'Data and Mdcr Calculation'!$D:$D,H$10,'Data and Mdcr Calculation'!$A:$A,$A45))</f>
        <v>631.98827913310924</v>
      </c>
      <c r="I45" s="170">
        <f>IF($F45="N",0,SUMIFS('Data and Mdcr Calculation'!$R:$R,'Data and Mdcr Calculation'!$D:$D,I$10,'Data and Mdcr Calculation'!$A:$A,$A45))</f>
        <v>99.50754871482809</v>
      </c>
      <c r="J45" s="124">
        <f>IF($F45="N",0,SUMIFS('Data and Mdcr Calculation'!$R:$R,'Data and Mdcr Calculation'!$D:$D,J$10,'Data and Mdcr Calculation'!$A:$A,$A45))</f>
        <v>24.186798677483992</v>
      </c>
      <c r="K45" s="123">
        <f t="shared" si="27"/>
        <v>755.68262652542137</v>
      </c>
      <c r="L45" s="171">
        <f>IF($F45="N",0,SUMIFS('Data and Mdcr Calculation'!I:I,'Data and Mdcr Calculation'!$A:$A,$A45,'Data and Mdcr Calculation'!$D:$D,L$10))</f>
        <v>216967.22793341163</v>
      </c>
      <c r="M45" s="172">
        <f>IF($F45="N",0,SUMIFS('Data and Mdcr Calculation'!I:I,'Data and Mdcr Calculation'!$A:$A,$A45,'Data and Mdcr Calculation'!$D:$D,M$10))</f>
        <v>33930.205219251802</v>
      </c>
      <c r="N45" s="172">
        <f>IF($F45="N",0,SUMIFS('Data and Mdcr Calculation'!I:I,'Data and Mdcr Calculation'!$A:$A,$A45,'Data and Mdcr Calculation'!$D:$D,N$10))</f>
        <v>8240.5783427195893</v>
      </c>
      <c r="O45" s="114">
        <f t="shared" si="28"/>
        <v>259138.01149538302</v>
      </c>
      <c r="P45" s="127">
        <f>IF($F45="N",0,SUMIFS('Data and Mdcr Calculation'!P:P,'Data and Mdcr Calculation'!A:A,A45))</f>
        <v>134647.53039429957</v>
      </c>
      <c r="Q45" s="32">
        <f t="shared" si="29"/>
        <v>1.9245656473351396</v>
      </c>
      <c r="R45" s="11">
        <f t="shared" si="6"/>
        <v>-124490.48110108345</v>
      </c>
      <c r="S45" s="93">
        <f t="shared" si="30"/>
        <v>30651.431537955799</v>
      </c>
      <c r="T45" s="33">
        <f t="shared" si="7"/>
        <v>4826.1161126691622</v>
      </c>
      <c r="U45" s="33">
        <f t="shared" si="8"/>
        <v>1173.0597358579737</v>
      </c>
      <c r="V45" s="11">
        <f t="shared" si="9"/>
        <v>36650.607386482938</v>
      </c>
      <c r="W45" s="93">
        <f t="shared" si="10"/>
        <v>20329.82925736067</v>
      </c>
      <c r="X45" s="33">
        <f t="shared" si="11"/>
        <v>3179.260229043894</v>
      </c>
      <c r="Y45" s="33">
        <f t="shared" si="12"/>
        <v>772.1421907128256</v>
      </c>
      <c r="Z45" s="11">
        <f t="shared" si="13"/>
        <v>24281.23167711739</v>
      </c>
      <c r="AA45" s="83">
        <f t="shared" si="31"/>
        <v>60931.839063600331</v>
      </c>
      <c r="AB45" s="93">
        <f t="shared" si="32"/>
        <v>32521.412772366897</v>
      </c>
      <c r="AC45" s="33">
        <f t="shared" si="14"/>
        <v>5134.1660773076201</v>
      </c>
      <c r="AD45" s="33">
        <f t="shared" si="15"/>
        <v>1247.9358892106104</v>
      </c>
      <c r="AE45" s="11">
        <f t="shared" si="16"/>
        <v>38903.514738885126</v>
      </c>
      <c r="AF45" s="93">
        <f t="shared" si="17"/>
        <v>21570.110617889306</v>
      </c>
      <c r="AG45" s="33">
        <f t="shared" si="18"/>
        <v>3382.1917330254196</v>
      </c>
      <c r="AH45" s="33">
        <f t="shared" si="19"/>
        <v>821.42786246045284</v>
      </c>
      <c r="AI45" s="77">
        <f t="shared" si="20"/>
        <v>25773.730213375176</v>
      </c>
      <c r="AJ45" s="93">
        <f t="shared" si="21"/>
        <v>54091.523390256203</v>
      </c>
      <c r="AK45" s="33">
        <f t="shared" si="22"/>
        <v>8516.3578103330401</v>
      </c>
      <c r="AL45" s="33">
        <f t="shared" si="23"/>
        <v>2069.3637516710633</v>
      </c>
      <c r="AM45" s="77">
        <f t="shared" si="24"/>
        <v>64677.244952260306</v>
      </c>
      <c r="AN45" s="101">
        <f t="shared" si="25"/>
        <v>27952.86</v>
      </c>
      <c r="AO45" s="154">
        <f>IFERROR(ROUND(INDEX('[23]IGT by Provider'!$E:$E,MATCH(A45,'[23]IGT by Provider'!$A:$A,0)),2),0)</f>
        <v>12304.75</v>
      </c>
      <c r="AP45" s="102">
        <f t="shared" si="26"/>
        <v>15648.11</v>
      </c>
      <c r="AQ45" s="63"/>
    </row>
    <row r="46" spans="1:43" x14ac:dyDescent="0.25">
      <c r="A46" s="176" t="s">
        <v>145</v>
      </c>
      <c r="B46" s="176" t="s">
        <v>147</v>
      </c>
      <c r="C46" s="31" t="s">
        <v>689</v>
      </c>
      <c r="D46" s="31" t="s">
        <v>78</v>
      </c>
      <c r="E46" s="31" t="s">
        <v>630</v>
      </c>
      <c r="F46" s="84" t="str">
        <f t="shared" si="5"/>
        <v>Y</v>
      </c>
      <c r="G46" s="169">
        <f>SUMIF('Data and Mdcr Calculation'!A:A,A46,'Data and Mdcr Calculation'!H:H)</f>
        <v>1590</v>
      </c>
      <c r="H46" s="8">
        <f>IF($F46="N",0,SUMIFS('Data and Mdcr Calculation'!$R:$R,'Data and Mdcr Calculation'!$D:$D,H$10,'Data and Mdcr Calculation'!$A:$A,$A46))</f>
        <v>1368.1865000123084</v>
      </c>
      <c r="I46" s="170">
        <f>IF($F46="N",0,SUMIFS('Data and Mdcr Calculation'!$R:$R,'Data and Mdcr Calculation'!$D:$D,I$10,'Data and Mdcr Calculation'!$A:$A,$A46))</f>
        <v>182.84930276103773</v>
      </c>
      <c r="J46" s="124">
        <f>IF($F46="N",0,SUMIFS('Data and Mdcr Calculation'!$R:$R,'Data and Mdcr Calculation'!$D:$D,J$10,'Data and Mdcr Calculation'!$A:$A,$A46))</f>
        <v>18.817486994540193</v>
      </c>
      <c r="K46" s="123">
        <f t="shared" si="27"/>
        <v>1569.8532897678863</v>
      </c>
      <c r="L46" s="171">
        <f>IF($F46="N",0,SUMIFS('Data and Mdcr Calculation'!I:I,'Data and Mdcr Calculation'!$A:$A,$A46,'Data and Mdcr Calculation'!$D:$D,L$10))</f>
        <v>90637.677106345131</v>
      </c>
      <c r="M46" s="172">
        <f>IF($F46="N",0,SUMIFS('Data and Mdcr Calculation'!I:I,'Data and Mdcr Calculation'!$A:$A,$A46,'Data and Mdcr Calculation'!$D:$D,M$10))</f>
        <v>12116.117340560284</v>
      </c>
      <c r="N46" s="172">
        <f>IF($F46="N",0,SUMIFS('Data and Mdcr Calculation'!I:I,'Data and Mdcr Calculation'!$A:$A,$A46,'Data and Mdcr Calculation'!$D:$D,N$10))</f>
        <v>1276.750296052933</v>
      </c>
      <c r="O46" s="114">
        <f t="shared" si="28"/>
        <v>104030.54474295836</v>
      </c>
      <c r="P46" s="127">
        <f>IF($F46="N",0,SUMIFS('Data and Mdcr Calculation'!P:P,'Data and Mdcr Calculation'!A:A,A46))</f>
        <v>472886.90647678042</v>
      </c>
      <c r="Q46" s="32">
        <f t="shared" si="29"/>
        <v>0.21999032605498126</v>
      </c>
      <c r="R46" s="11">
        <f t="shared" si="6"/>
        <v>368856.36173382204</v>
      </c>
      <c r="S46" s="93">
        <f t="shared" si="30"/>
        <v>66357.045250596959</v>
      </c>
      <c r="T46" s="33">
        <f t="shared" si="7"/>
        <v>8868.1911839103304</v>
      </c>
      <c r="U46" s="33">
        <f t="shared" si="8"/>
        <v>912.64811923519937</v>
      </c>
      <c r="V46" s="11">
        <f t="shared" si="9"/>
        <v>76137.884553742479</v>
      </c>
      <c r="W46" s="93">
        <f t="shared" si="10"/>
        <v>8492.7503448645384</v>
      </c>
      <c r="X46" s="33">
        <f t="shared" si="11"/>
        <v>1135.2801948104986</v>
      </c>
      <c r="Y46" s="33">
        <f t="shared" si="12"/>
        <v>119.63150274015983</v>
      </c>
      <c r="Z46" s="11">
        <f t="shared" si="13"/>
        <v>9747.662042415197</v>
      </c>
      <c r="AA46" s="83">
        <f t="shared" si="31"/>
        <v>85885.54659615767</v>
      </c>
      <c r="AB46" s="93">
        <f t="shared" si="32"/>
        <v>70405.353051031256</v>
      </c>
      <c r="AC46" s="33">
        <f t="shared" si="14"/>
        <v>9434.24594033014</v>
      </c>
      <c r="AD46" s="33">
        <f t="shared" si="15"/>
        <v>970.90225450553135</v>
      </c>
      <c r="AE46" s="11">
        <f t="shared" si="16"/>
        <v>80810.501245866923</v>
      </c>
      <c r="AF46" s="93">
        <f t="shared" si="17"/>
        <v>9010.8756974690059</v>
      </c>
      <c r="AG46" s="33">
        <f t="shared" si="18"/>
        <v>1207.7448880962752</v>
      </c>
      <c r="AH46" s="33">
        <f t="shared" si="19"/>
        <v>127.26755610655302</v>
      </c>
      <c r="AI46" s="77">
        <f t="shared" si="20"/>
        <v>10345.888141671834</v>
      </c>
      <c r="AJ46" s="93">
        <f t="shared" si="21"/>
        <v>79416.22874850026</v>
      </c>
      <c r="AK46" s="33">
        <f t="shared" si="22"/>
        <v>10641.990828426415</v>
      </c>
      <c r="AL46" s="33">
        <f t="shared" si="23"/>
        <v>1098.1698106120843</v>
      </c>
      <c r="AM46" s="77">
        <f t="shared" si="24"/>
        <v>91156.389387538758</v>
      </c>
      <c r="AN46" s="101">
        <f t="shared" si="25"/>
        <v>39396.879999999997</v>
      </c>
      <c r="AO46" s="154">
        <f>IFERROR(ROUND(INDEX('[23]IGT by Provider'!$E:$E,MATCH(A46,'[23]IGT by Provider'!$A:$A,0)),2),0)</f>
        <v>17640.95</v>
      </c>
      <c r="AP46" s="102">
        <f t="shared" si="26"/>
        <v>21755.929999999997</v>
      </c>
      <c r="AQ46" s="63"/>
    </row>
    <row r="47" spans="1:43" x14ac:dyDescent="0.25">
      <c r="A47" s="176" t="s">
        <v>603</v>
      </c>
      <c r="B47" s="176" t="s">
        <v>604</v>
      </c>
      <c r="C47" s="31" t="s">
        <v>690</v>
      </c>
      <c r="D47" s="31" t="s">
        <v>75</v>
      </c>
      <c r="E47" s="31" t="s">
        <v>630</v>
      </c>
      <c r="F47" s="84" t="str">
        <f t="shared" si="5"/>
        <v>Y</v>
      </c>
      <c r="G47" s="169">
        <f>SUMIF('Data and Mdcr Calculation'!A:A,A47,'Data and Mdcr Calculation'!H:H)</f>
        <v>921</v>
      </c>
      <c r="H47" s="8">
        <f>IF($F47="N",0,SUMIFS('Data and Mdcr Calculation'!$R:$R,'Data and Mdcr Calculation'!$D:$D,H$10,'Data and Mdcr Calculation'!$A:$A,$A47))</f>
        <v>883.85961692023102</v>
      </c>
      <c r="I47" s="170">
        <f>IF($F47="N",0,SUMIFS('Data and Mdcr Calculation'!$R:$R,'Data and Mdcr Calculation'!$D:$D,I$10,'Data and Mdcr Calculation'!$A:$A,$A47))</f>
        <v>42.012237615649667</v>
      </c>
      <c r="J47" s="124">
        <f>IF($F47="N",0,SUMIFS('Data and Mdcr Calculation'!$R:$R,'Data and Mdcr Calculation'!$D:$D,J$10,'Data and Mdcr Calculation'!$A:$A,$A47))</f>
        <v>21.843669378495189</v>
      </c>
      <c r="K47" s="123">
        <f t="shared" si="27"/>
        <v>947.71552391437581</v>
      </c>
      <c r="L47" s="171">
        <f>IF($F47="N",0,SUMIFS('Data and Mdcr Calculation'!I:I,'Data and Mdcr Calculation'!$A:$A,$A47,'Data and Mdcr Calculation'!$D:$D,L$10))</f>
        <v>159081.71784895231</v>
      </c>
      <c r="M47" s="172">
        <f>IF($F47="N",0,SUMIFS('Data and Mdcr Calculation'!I:I,'Data and Mdcr Calculation'!$A:$A,$A47,'Data and Mdcr Calculation'!$D:$D,M$10))</f>
        <v>6805.6938127576614</v>
      </c>
      <c r="N47" s="172">
        <f>IF($F47="N",0,SUMIFS('Data and Mdcr Calculation'!I:I,'Data and Mdcr Calculation'!$A:$A,$A47,'Data and Mdcr Calculation'!$D:$D,N$10))</f>
        <v>3751.2905650558482</v>
      </c>
      <c r="O47" s="114">
        <f t="shared" si="28"/>
        <v>169638.70222676583</v>
      </c>
      <c r="P47" s="127">
        <f>IF($F47="N",0,SUMIFS('Data and Mdcr Calculation'!P:P,'Data and Mdcr Calculation'!A:A,A47))</f>
        <v>299176.96524889127</v>
      </c>
      <c r="Q47" s="32">
        <f t="shared" si="29"/>
        <v>0.56701792561349107</v>
      </c>
      <c r="R47" s="11">
        <f t="shared" si="6"/>
        <v>129538.26302212544</v>
      </c>
      <c r="S47" s="93">
        <f t="shared" si="30"/>
        <v>42867.191420631207</v>
      </c>
      <c r="T47" s="33">
        <f t="shared" si="7"/>
        <v>2037.5935243590088</v>
      </c>
      <c r="U47" s="33">
        <f t="shared" si="8"/>
        <v>1059.4179648570166</v>
      </c>
      <c r="V47" s="11">
        <f t="shared" si="9"/>
        <v>45964.202909847227</v>
      </c>
      <c r="W47" s="93">
        <f t="shared" si="10"/>
        <v>14905.956962446831</v>
      </c>
      <c r="X47" s="33">
        <f t="shared" si="11"/>
        <v>637.69351025539288</v>
      </c>
      <c r="Y47" s="33">
        <f t="shared" si="12"/>
        <v>351.49592594573301</v>
      </c>
      <c r="Z47" s="11">
        <f t="shared" si="13"/>
        <v>15895.146398647958</v>
      </c>
      <c r="AA47" s="83">
        <f t="shared" si="31"/>
        <v>61859.349308495184</v>
      </c>
      <c r="AB47" s="93">
        <f t="shared" si="32"/>
        <v>45482.431215523829</v>
      </c>
      <c r="AC47" s="33">
        <f t="shared" si="14"/>
        <v>2167.6526854883073</v>
      </c>
      <c r="AD47" s="33">
        <f t="shared" si="15"/>
        <v>1127.0403881457623</v>
      </c>
      <c r="AE47" s="11">
        <f t="shared" si="16"/>
        <v>48777.124289157895</v>
      </c>
      <c r="AF47" s="93">
        <f t="shared" si="17"/>
        <v>15815.33895219823</v>
      </c>
      <c r="AG47" s="33">
        <f t="shared" si="18"/>
        <v>678.39735133552438</v>
      </c>
      <c r="AH47" s="33">
        <f t="shared" si="19"/>
        <v>373.93183611248196</v>
      </c>
      <c r="AI47" s="77">
        <f t="shared" si="20"/>
        <v>16867.668139646237</v>
      </c>
      <c r="AJ47" s="93">
        <f t="shared" si="21"/>
        <v>61297.770167722061</v>
      </c>
      <c r="AK47" s="33">
        <f t="shared" si="22"/>
        <v>2846.0500368238318</v>
      </c>
      <c r="AL47" s="33">
        <f t="shared" si="23"/>
        <v>1500.9722242582443</v>
      </c>
      <c r="AM47" s="77">
        <f t="shared" si="24"/>
        <v>65644.792428804139</v>
      </c>
      <c r="AN47" s="101">
        <f t="shared" si="25"/>
        <v>28371.02</v>
      </c>
      <c r="AO47" s="154">
        <f>IFERROR(ROUND(INDEX('[23]IGT by Provider'!$E:$E,MATCH(A47,'[23]IGT by Provider'!$A:$A,0)),2),0)</f>
        <v>12739.21</v>
      </c>
      <c r="AP47" s="102">
        <f t="shared" si="26"/>
        <v>15631.810000000001</v>
      </c>
      <c r="AQ47" s="63"/>
    </row>
    <row r="48" spans="1:43" ht="30" x14ac:dyDescent="0.25">
      <c r="A48" s="176" t="s">
        <v>507</v>
      </c>
      <c r="B48" s="176" t="s">
        <v>509</v>
      </c>
      <c r="C48" s="31" t="s">
        <v>691</v>
      </c>
      <c r="D48" s="31" t="s">
        <v>76</v>
      </c>
      <c r="E48" s="31" t="s">
        <v>630</v>
      </c>
      <c r="F48" s="84" t="str">
        <f t="shared" si="5"/>
        <v>Y</v>
      </c>
      <c r="G48" s="169">
        <f>SUMIF('Data and Mdcr Calculation'!A:A,A48,'Data and Mdcr Calculation'!H:H)</f>
        <v>8968</v>
      </c>
      <c r="H48" s="8">
        <f>IF($F48="N",0,SUMIFS('Data and Mdcr Calculation'!$R:$R,'Data and Mdcr Calculation'!$D:$D,H$10,'Data and Mdcr Calculation'!$A:$A,$A48))</f>
        <v>9051.0135135166765</v>
      </c>
      <c r="I48" s="170">
        <f>IF($F48="N",0,SUMIFS('Data and Mdcr Calculation'!$R:$R,'Data and Mdcr Calculation'!$D:$D,I$10,'Data and Mdcr Calculation'!$A:$A,$A48))</f>
        <v>253.21245532968811</v>
      </c>
      <c r="J48" s="124">
        <f>IF($F48="N",0,SUMIFS('Data and Mdcr Calculation'!$R:$R,'Data and Mdcr Calculation'!$D:$D,J$10,'Data and Mdcr Calculation'!$A:$A,$A48))</f>
        <v>139.58136510475461</v>
      </c>
      <c r="K48" s="123">
        <f t="shared" si="27"/>
        <v>9443.8073339511193</v>
      </c>
      <c r="L48" s="171">
        <f>IF($F48="N",0,SUMIFS('Data and Mdcr Calculation'!I:I,'Data and Mdcr Calculation'!$A:$A,$A48,'Data and Mdcr Calculation'!$D:$D,L$10))</f>
        <v>1976858.5669106066</v>
      </c>
      <c r="M48" s="172">
        <f>IF($F48="N",0,SUMIFS('Data and Mdcr Calculation'!I:I,'Data and Mdcr Calculation'!$A:$A,$A48,'Data and Mdcr Calculation'!$D:$D,M$10))</f>
        <v>55661.396636184101</v>
      </c>
      <c r="N48" s="172">
        <f>IF($F48="N",0,SUMIFS('Data and Mdcr Calculation'!I:I,'Data and Mdcr Calculation'!$A:$A,$A48,'Data and Mdcr Calculation'!$D:$D,N$10))</f>
        <v>29737.029830196094</v>
      </c>
      <c r="O48" s="114">
        <f t="shared" si="28"/>
        <v>2062256.9933769868</v>
      </c>
      <c r="P48" s="127">
        <f>IF($F48="N",0,SUMIFS('Data and Mdcr Calculation'!P:P,'Data and Mdcr Calculation'!A:A,A48))</f>
        <v>2217500.4000850618</v>
      </c>
      <c r="Q48" s="32">
        <f t="shared" si="29"/>
        <v>0.92999171197348152</v>
      </c>
      <c r="R48" s="11">
        <f t="shared" si="6"/>
        <v>155243.40670807497</v>
      </c>
      <c r="S48" s="93">
        <f t="shared" si="30"/>
        <v>438974.15540555882</v>
      </c>
      <c r="T48" s="33">
        <f t="shared" si="7"/>
        <v>12280.804083489873</v>
      </c>
      <c r="U48" s="33">
        <f t="shared" si="8"/>
        <v>6769.6962075805986</v>
      </c>
      <c r="V48" s="11">
        <f t="shared" si="9"/>
        <v>458024.65569662931</v>
      </c>
      <c r="W48" s="93">
        <f t="shared" si="10"/>
        <v>185231.64771952384</v>
      </c>
      <c r="X48" s="33">
        <f t="shared" si="11"/>
        <v>5215.472864810451</v>
      </c>
      <c r="Y48" s="33">
        <f t="shared" si="12"/>
        <v>2786.3596950893743</v>
      </c>
      <c r="Z48" s="11">
        <f t="shared" si="13"/>
        <v>193233.48027942367</v>
      </c>
      <c r="AA48" s="83">
        <f t="shared" si="31"/>
        <v>651258.13597605296</v>
      </c>
      <c r="AB48" s="93">
        <f t="shared" si="32"/>
        <v>465755.07204833825</v>
      </c>
      <c r="AC48" s="33">
        <f t="shared" si="14"/>
        <v>13064.685195201993</v>
      </c>
      <c r="AD48" s="33">
        <f t="shared" si="15"/>
        <v>7201.804476149573</v>
      </c>
      <c r="AE48" s="11">
        <f t="shared" si="16"/>
        <v>486021.56171968981</v>
      </c>
      <c r="AF48" s="93">
        <f t="shared" si="17"/>
        <v>196532.25222230647</v>
      </c>
      <c r="AG48" s="33">
        <f t="shared" si="18"/>
        <v>5548.3753880962249</v>
      </c>
      <c r="AH48" s="33">
        <f t="shared" si="19"/>
        <v>2964.212441584441</v>
      </c>
      <c r="AI48" s="77">
        <f t="shared" si="20"/>
        <v>205044.84005198715</v>
      </c>
      <c r="AJ48" s="93">
        <f t="shared" si="21"/>
        <v>662287.32427064469</v>
      </c>
      <c r="AK48" s="33">
        <f t="shared" si="22"/>
        <v>18613.060583298218</v>
      </c>
      <c r="AL48" s="33">
        <f t="shared" si="23"/>
        <v>10166.016917734014</v>
      </c>
      <c r="AM48" s="77">
        <f t="shared" si="24"/>
        <v>691066.40177167696</v>
      </c>
      <c r="AN48" s="101">
        <f t="shared" si="25"/>
        <v>298671.99</v>
      </c>
      <c r="AO48" s="154">
        <f>IFERROR(ROUND(INDEX('[23]IGT by Provider'!$E:$E,MATCH(A48,'[23]IGT by Provider'!$A:$A,0)),2),0)</f>
        <v>132635.17000000001</v>
      </c>
      <c r="AP48" s="102">
        <f t="shared" si="26"/>
        <v>166036.81999999998</v>
      </c>
      <c r="AQ48" s="63"/>
    </row>
    <row r="49" spans="1:43" ht="30" x14ac:dyDescent="0.25">
      <c r="A49" s="176" t="s">
        <v>70</v>
      </c>
      <c r="B49" s="176" t="s">
        <v>73</v>
      </c>
      <c r="C49" s="31" t="s">
        <v>692</v>
      </c>
      <c r="D49" s="31" t="s">
        <v>55</v>
      </c>
      <c r="E49" s="31" t="s">
        <v>630</v>
      </c>
      <c r="F49" s="84" t="str">
        <f t="shared" si="5"/>
        <v>Y</v>
      </c>
      <c r="G49" s="169">
        <f>SUMIF('Data and Mdcr Calculation'!A:A,A49,'Data and Mdcr Calculation'!H:H)</f>
        <v>3378</v>
      </c>
      <c r="H49" s="8">
        <f>IF($F49="N",0,SUMIFS('Data and Mdcr Calculation'!$R:$R,'Data and Mdcr Calculation'!$D:$D,H$10,'Data and Mdcr Calculation'!$A:$A,$A49))</f>
        <v>2981.4850737761271</v>
      </c>
      <c r="I49" s="170">
        <f>IF($F49="N",0,SUMIFS('Data and Mdcr Calculation'!$R:$R,'Data and Mdcr Calculation'!$D:$D,I$10,'Data and Mdcr Calculation'!$A:$A,$A49))</f>
        <v>483.59751173740005</v>
      </c>
      <c r="J49" s="124">
        <f>IF($F49="N",0,SUMIFS('Data and Mdcr Calculation'!$R:$R,'Data and Mdcr Calculation'!$D:$D,J$10,'Data and Mdcr Calculation'!$A:$A,$A49))</f>
        <v>51.019334808552408</v>
      </c>
      <c r="K49" s="123">
        <f t="shared" si="27"/>
        <v>3516.1019203220794</v>
      </c>
      <c r="L49" s="171">
        <f>IF($F49="N",0,SUMIFS('Data and Mdcr Calculation'!I:I,'Data and Mdcr Calculation'!$A:$A,$A49,'Data and Mdcr Calculation'!$D:$D,L$10))</f>
        <v>342031.92305110506</v>
      </c>
      <c r="M49" s="172">
        <f>IF($F49="N",0,SUMIFS('Data and Mdcr Calculation'!I:I,'Data and Mdcr Calculation'!$A:$A,$A49,'Data and Mdcr Calculation'!$D:$D,M$10))</f>
        <v>56023.054062412448</v>
      </c>
      <c r="N49" s="172">
        <f>IF($F49="N",0,SUMIFS('Data and Mdcr Calculation'!I:I,'Data and Mdcr Calculation'!$A:$A,$A49,'Data and Mdcr Calculation'!$D:$D,N$10))</f>
        <v>5902.2785106231377</v>
      </c>
      <c r="O49" s="114">
        <f t="shared" si="28"/>
        <v>403957.25562414067</v>
      </c>
      <c r="P49" s="127">
        <f>IF($F49="N",0,SUMIFS('Data and Mdcr Calculation'!P:P,'Data and Mdcr Calculation'!A:A,A49))</f>
        <v>940873.71285898553</v>
      </c>
      <c r="Q49" s="32">
        <f t="shared" si="29"/>
        <v>0.42934269509630163</v>
      </c>
      <c r="R49" s="11">
        <f t="shared" si="6"/>
        <v>536916.4572348448</v>
      </c>
      <c r="S49" s="93">
        <f t="shared" si="30"/>
        <v>144602.02607814217</v>
      </c>
      <c r="T49" s="33">
        <f t="shared" si="7"/>
        <v>23454.479319263904</v>
      </c>
      <c r="U49" s="33">
        <f t="shared" si="8"/>
        <v>2474.4377382147918</v>
      </c>
      <c r="V49" s="11">
        <f t="shared" si="9"/>
        <v>170530.94313562085</v>
      </c>
      <c r="W49" s="93">
        <f t="shared" si="10"/>
        <v>32048.391189888545</v>
      </c>
      <c r="X49" s="33">
        <f t="shared" si="11"/>
        <v>5249.3601656480469</v>
      </c>
      <c r="Y49" s="33">
        <f t="shared" si="12"/>
        <v>553.04349644538809</v>
      </c>
      <c r="Z49" s="11">
        <f t="shared" si="13"/>
        <v>37850.794851981984</v>
      </c>
      <c r="AA49" s="83">
        <f t="shared" si="31"/>
        <v>208381.73798760283</v>
      </c>
      <c r="AB49" s="93">
        <f t="shared" si="32"/>
        <v>153423.90034816146</v>
      </c>
      <c r="AC49" s="33">
        <f t="shared" si="14"/>
        <v>24951.57374389777</v>
      </c>
      <c r="AD49" s="33">
        <f t="shared" si="15"/>
        <v>2632.3805725689276</v>
      </c>
      <c r="AE49" s="11">
        <f t="shared" si="16"/>
        <v>181007.85466462816</v>
      </c>
      <c r="AF49" s="93">
        <f t="shared" si="17"/>
        <v>34003.598079457341</v>
      </c>
      <c r="AG49" s="33">
        <f t="shared" si="18"/>
        <v>5584.4257081362202</v>
      </c>
      <c r="AH49" s="33">
        <f t="shared" si="19"/>
        <v>588.34414515466824</v>
      </c>
      <c r="AI49" s="77">
        <f t="shared" si="20"/>
        <v>40176.367932748231</v>
      </c>
      <c r="AJ49" s="93">
        <f t="shared" si="21"/>
        <v>187427.49842761882</v>
      </c>
      <c r="AK49" s="33">
        <f t="shared" si="22"/>
        <v>30535.99945203399</v>
      </c>
      <c r="AL49" s="33">
        <f t="shared" si="23"/>
        <v>3220.7247177235959</v>
      </c>
      <c r="AM49" s="77">
        <f t="shared" si="24"/>
        <v>221184.22259737639</v>
      </c>
      <c r="AN49" s="101">
        <f t="shared" si="25"/>
        <v>95593.61</v>
      </c>
      <c r="AO49" s="154">
        <f>IFERROR(ROUND(INDEX('[23]IGT by Provider'!$E:$E,MATCH(A49,'[23]IGT by Provider'!$A:$A,0)),2),0)</f>
        <v>42181.37</v>
      </c>
      <c r="AP49" s="102">
        <f t="shared" si="26"/>
        <v>53412.24</v>
      </c>
      <c r="AQ49" s="63"/>
    </row>
    <row r="50" spans="1:43" ht="30" x14ac:dyDescent="0.25">
      <c r="A50" s="176" t="s">
        <v>279</v>
      </c>
      <c r="B50" s="176" t="s">
        <v>281</v>
      </c>
      <c r="C50" s="31" t="s">
        <v>693</v>
      </c>
      <c r="D50" s="31" t="s">
        <v>79</v>
      </c>
      <c r="E50" s="31" t="s">
        <v>630</v>
      </c>
      <c r="F50" s="84" t="str">
        <f t="shared" si="5"/>
        <v>Y</v>
      </c>
      <c r="G50" s="169">
        <f>SUMIF('Data and Mdcr Calculation'!A:A,A50,'Data and Mdcr Calculation'!H:H)</f>
        <v>2732</v>
      </c>
      <c r="H50" s="8">
        <f>IF($F50="N",0,SUMIFS('Data and Mdcr Calculation'!$R:$R,'Data and Mdcr Calculation'!$D:$D,H$10,'Data and Mdcr Calculation'!$A:$A,$A50))</f>
        <v>2528.6949910234989</v>
      </c>
      <c r="I50" s="170">
        <f>IF($F50="N",0,SUMIFS('Data and Mdcr Calculation'!$R:$R,'Data and Mdcr Calculation'!$D:$D,I$10,'Data and Mdcr Calculation'!$A:$A,$A50))</f>
        <v>175.18174054764907</v>
      </c>
      <c r="J50" s="124">
        <f>IF($F50="N",0,SUMIFS('Data and Mdcr Calculation'!$R:$R,'Data and Mdcr Calculation'!$D:$D,J$10,'Data and Mdcr Calculation'!$A:$A,$A50))</f>
        <v>0</v>
      </c>
      <c r="K50" s="123">
        <f t="shared" si="27"/>
        <v>2703.876731571148</v>
      </c>
      <c r="L50" s="171">
        <f>IF($F50="N",0,SUMIFS('Data and Mdcr Calculation'!I:I,'Data and Mdcr Calculation'!$A:$A,$A50,'Data and Mdcr Calculation'!$D:$D,L$10))</f>
        <v>483355.82075015939</v>
      </c>
      <c r="M50" s="172">
        <f>IF($F50="N",0,SUMIFS('Data and Mdcr Calculation'!I:I,'Data and Mdcr Calculation'!$A:$A,$A50,'Data and Mdcr Calculation'!$D:$D,M$10))</f>
        <v>33854.772347680388</v>
      </c>
      <c r="N50" s="172">
        <f>IF($F50="N",0,SUMIFS('Data and Mdcr Calculation'!I:I,'Data and Mdcr Calculation'!$A:$A,$A50,'Data and Mdcr Calculation'!$D:$D,N$10))</f>
        <v>0</v>
      </c>
      <c r="O50" s="114">
        <f t="shared" si="28"/>
        <v>517210.5930978398</v>
      </c>
      <c r="P50" s="127">
        <f>IF($F50="N",0,SUMIFS('Data and Mdcr Calculation'!P:P,'Data and Mdcr Calculation'!A:A,A50))</f>
        <v>671963.3038782503</v>
      </c>
      <c r="Q50" s="32">
        <f t="shared" si="29"/>
        <v>0.76970065197421944</v>
      </c>
      <c r="R50" s="11">
        <f t="shared" si="6"/>
        <v>154752.7107804105</v>
      </c>
      <c r="S50" s="93">
        <f t="shared" si="30"/>
        <v>122641.7070646397</v>
      </c>
      <c r="T50" s="33">
        <f t="shared" si="7"/>
        <v>8496.3144165609792</v>
      </c>
      <c r="U50" s="33">
        <f t="shared" si="8"/>
        <v>0</v>
      </c>
      <c r="V50" s="11">
        <f t="shared" si="9"/>
        <v>131138.02148120067</v>
      </c>
      <c r="W50" s="93">
        <f t="shared" si="10"/>
        <v>45290.44040428994</v>
      </c>
      <c r="X50" s="33">
        <f t="shared" si="11"/>
        <v>3172.1921689776527</v>
      </c>
      <c r="Y50" s="33">
        <f t="shared" si="12"/>
        <v>0</v>
      </c>
      <c r="Z50" s="11">
        <f t="shared" si="13"/>
        <v>48462.63257326759</v>
      </c>
      <c r="AA50" s="83">
        <f t="shared" si="31"/>
        <v>179600.65405446826</v>
      </c>
      <c r="AB50" s="93">
        <f t="shared" si="32"/>
        <v>130123.82712428615</v>
      </c>
      <c r="AC50" s="33">
        <f t="shared" si="14"/>
        <v>9038.6323580435946</v>
      </c>
      <c r="AD50" s="33">
        <f t="shared" si="15"/>
        <v>0</v>
      </c>
      <c r="AE50" s="11">
        <f t="shared" si="16"/>
        <v>139162.45948232975</v>
      </c>
      <c r="AF50" s="93">
        <f t="shared" si="17"/>
        <v>48053.517670334157</v>
      </c>
      <c r="AG50" s="33">
        <f t="shared" si="18"/>
        <v>3374.6725201889926</v>
      </c>
      <c r="AH50" s="33">
        <f t="shared" si="19"/>
        <v>0</v>
      </c>
      <c r="AI50" s="77">
        <f t="shared" si="20"/>
        <v>51428.19019052315</v>
      </c>
      <c r="AJ50" s="93">
        <f t="shared" si="21"/>
        <v>178177.34479462029</v>
      </c>
      <c r="AK50" s="33">
        <f t="shared" si="22"/>
        <v>12413.304878232588</v>
      </c>
      <c r="AL50" s="33">
        <f t="shared" si="23"/>
        <v>0</v>
      </c>
      <c r="AM50" s="77">
        <f t="shared" si="24"/>
        <v>190590.64967285289</v>
      </c>
      <c r="AN50" s="101">
        <f t="shared" si="25"/>
        <v>82371.37</v>
      </c>
      <c r="AO50" s="154">
        <f>IFERROR(ROUND(INDEX('[23]IGT by Provider'!$E:$E,MATCH(A50,'[23]IGT by Provider'!$A:$A,0)),2),0)</f>
        <v>36584.120000000003</v>
      </c>
      <c r="AP50" s="102">
        <f t="shared" si="26"/>
        <v>45787.249999999993</v>
      </c>
      <c r="AQ50" s="63"/>
    </row>
    <row r="51" spans="1:43" ht="30" x14ac:dyDescent="0.25">
      <c r="A51" s="176" t="s">
        <v>527</v>
      </c>
      <c r="B51" s="176" t="s">
        <v>529</v>
      </c>
      <c r="C51" s="31" t="s">
        <v>694</v>
      </c>
      <c r="D51" s="31" t="s">
        <v>84</v>
      </c>
      <c r="E51" s="31" t="s">
        <v>630</v>
      </c>
      <c r="F51" s="84" t="str">
        <f t="shared" si="5"/>
        <v>Y</v>
      </c>
      <c r="G51" s="169">
        <f>SUMIF('Data and Mdcr Calculation'!A:A,A51,'Data and Mdcr Calculation'!H:H)</f>
        <v>1221</v>
      </c>
      <c r="H51" s="8">
        <f>IF($F51="N",0,SUMIFS('Data and Mdcr Calculation'!$R:$R,'Data and Mdcr Calculation'!$D:$D,H$10,'Data and Mdcr Calculation'!$A:$A,$A51))</f>
        <v>1186.2541477237442</v>
      </c>
      <c r="I51" s="170">
        <f>IF($F51="N",0,SUMIFS('Data and Mdcr Calculation'!$R:$R,'Data and Mdcr Calculation'!$D:$D,I$10,'Data and Mdcr Calculation'!$A:$A,$A51))</f>
        <v>94.282536504106787</v>
      </c>
      <c r="J51" s="124">
        <f>IF($F51="N",0,SUMIFS('Data and Mdcr Calculation'!$R:$R,'Data and Mdcr Calculation'!$D:$D,J$10,'Data and Mdcr Calculation'!$A:$A,$A51))</f>
        <v>23.307459655604831</v>
      </c>
      <c r="K51" s="123">
        <f t="shared" si="27"/>
        <v>1303.8441438834557</v>
      </c>
      <c r="L51" s="171">
        <f>IF($F51="N",0,SUMIFS('Data and Mdcr Calculation'!I:I,'Data and Mdcr Calculation'!$A:$A,$A51,'Data and Mdcr Calculation'!$D:$D,L$10))</f>
        <v>100472.32257363392</v>
      </c>
      <c r="M51" s="172">
        <f>IF($F51="N",0,SUMIFS('Data and Mdcr Calculation'!I:I,'Data and Mdcr Calculation'!$A:$A,$A51,'Data and Mdcr Calculation'!$D:$D,M$10))</f>
        <v>8039.1480771423012</v>
      </c>
      <c r="N51" s="172">
        <f>IF($F51="N",0,SUMIFS('Data and Mdcr Calculation'!I:I,'Data and Mdcr Calculation'!$A:$A,$A51,'Data and Mdcr Calculation'!$D:$D,N$10))</f>
        <v>1957.8946070886836</v>
      </c>
      <c r="O51" s="114">
        <f t="shared" si="28"/>
        <v>110469.36525786492</v>
      </c>
      <c r="P51" s="127">
        <f>IF($F51="N",0,SUMIFS('Data and Mdcr Calculation'!P:P,'Data and Mdcr Calculation'!A:A,A51))</f>
        <v>240322.98460188086</v>
      </c>
      <c r="Q51" s="32">
        <f t="shared" si="29"/>
        <v>0.45967041163735756</v>
      </c>
      <c r="R51" s="11">
        <f t="shared" si="6"/>
        <v>129853.61934401594</v>
      </c>
      <c r="S51" s="93">
        <f t="shared" si="30"/>
        <v>57533.326164601589</v>
      </c>
      <c r="T51" s="33">
        <f t="shared" si="7"/>
        <v>4572.7030204491793</v>
      </c>
      <c r="U51" s="33">
        <f t="shared" si="8"/>
        <v>1130.4117932968343</v>
      </c>
      <c r="V51" s="11">
        <f t="shared" si="9"/>
        <v>63236.440978347608</v>
      </c>
      <c r="W51" s="93">
        <f t="shared" si="10"/>
        <v>9414.2566251494991</v>
      </c>
      <c r="X51" s="33">
        <f t="shared" si="11"/>
        <v>753.26817482823367</v>
      </c>
      <c r="Y51" s="33">
        <f t="shared" si="12"/>
        <v>183.45472468420968</v>
      </c>
      <c r="Z51" s="11">
        <f t="shared" si="13"/>
        <v>10350.979524661943</v>
      </c>
      <c r="AA51" s="83">
        <f t="shared" si="31"/>
        <v>73587.420503009547</v>
      </c>
      <c r="AB51" s="93">
        <f t="shared" si="32"/>
        <v>61043.316885518929</v>
      </c>
      <c r="AC51" s="33">
        <f t="shared" si="14"/>
        <v>4864.5776813289149</v>
      </c>
      <c r="AD51" s="33">
        <f t="shared" si="15"/>
        <v>1202.5657375498238</v>
      </c>
      <c r="AE51" s="11">
        <f t="shared" si="16"/>
        <v>67110.460304397668</v>
      </c>
      <c r="AF51" s="93">
        <f t="shared" si="17"/>
        <v>9988.6011937925723</v>
      </c>
      <c r="AG51" s="33">
        <f t="shared" si="18"/>
        <v>801.34912215769543</v>
      </c>
      <c r="AH51" s="33">
        <f t="shared" si="19"/>
        <v>195.16460072788266</v>
      </c>
      <c r="AI51" s="77">
        <f t="shared" si="20"/>
        <v>10985.114916678151</v>
      </c>
      <c r="AJ51" s="93">
        <f t="shared" si="21"/>
        <v>71031.918079311494</v>
      </c>
      <c r="AK51" s="33">
        <f t="shared" si="22"/>
        <v>5665.92680348661</v>
      </c>
      <c r="AL51" s="33">
        <f t="shared" si="23"/>
        <v>1397.7303382777063</v>
      </c>
      <c r="AM51" s="77">
        <f t="shared" si="24"/>
        <v>78095.575221075807</v>
      </c>
      <c r="AN51" s="101">
        <f t="shared" si="25"/>
        <v>33752.129999999997</v>
      </c>
      <c r="AO51" s="154">
        <f>IFERROR(ROUND(INDEX('[23]IGT by Provider'!$E:$E,MATCH(A51,'[23]IGT by Provider'!$A:$A,0)),2),0)</f>
        <v>15144.28</v>
      </c>
      <c r="AP51" s="102">
        <f t="shared" si="26"/>
        <v>18607.849999999999</v>
      </c>
      <c r="AQ51" s="63"/>
    </row>
    <row r="52" spans="1:43" ht="30" x14ac:dyDescent="0.25">
      <c r="A52" s="176" t="s">
        <v>208</v>
      </c>
      <c r="B52" s="176" t="s">
        <v>210</v>
      </c>
      <c r="C52" s="31" t="s">
        <v>695</v>
      </c>
      <c r="D52" s="31" t="s">
        <v>55</v>
      </c>
      <c r="E52" s="31" t="s">
        <v>630</v>
      </c>
      <c r="F52" s="84" t="str">
        <f t="shared" si="5"/>
        <v>Y</v>
      </c>
      <c r="G52" s="169">
        <f>SUMIF('Data and Mdcr Calculation'!A:A,A52,'Data and Mdcr Calculation'!H:H)</f>
        <v>2590</v>
      </c>
      <c r="H52" s="8">
        <f>IF($F52="N",0,SUMIFS('Data and Mdcr Calculation'!$R:$R,'Data and Mdcr Calculation'!$D:$D,H$10,'Data and Mdcr Calculation'!$A:$A,$A52))</f>
        <v>2510.22779789486</v>
      </c>
      <c r="I52" s="170">
        <f>IF($F52="N",0,SUMIFS('Data and Mdcr Calculation'!$R:$R,'Data and Mdcr Calculation'!$D:$D,I$10,'Data and Mdcr Calculation'!$A:$A,$A52))</f>
        <v>178.37088484331153</v>
      </c>
      <c r="J52" s="124">
        <f>IF($F52="N",0,SUMIFS('Data and Mdcr Calculation'!$R:$R,'Data and Mdcr Calculation'!$D:$D,J$10,'Data and Mdcr Calculation'!$A:$A,$A52))</f>
        <v>37.160537994461784</v>
      </c>
      <c r="K52" s="123">
        <f t="shared" si="27"/>
        <v>2725.7592207326334</v>
      </c>
      <c r="L52" s="171">
        <f>IF($F52="N",0,SUMIFS('Data and Mdcr Calculation'!I:I,'Data and Mdcr Calculation'!$A:$A,$A52,'Data and Mdcr Calculation'!$D:$D,L$10))</f>
        <v>161654.75040508533</v>
      </c>
      <c r="M52" s="172">
        <f>IF($F52="N",0,SUMIFS('Data and Mdcr Calculation'!I:I,'Data and Mdcr Calculation'!$A:$A,$A52,'Data and Mdcr Calculation'!$D:$D,M$10))</f>
        <v>11533.2406097317</v>
      </c>
      <c r="N52" s="172">
        <f>IF($F52="N",0,SUMIFS('Data and Mdcr Calculation'!I:I,'Data and Mdcr Calculation'!$A:$A,$A52,'Data and Mdcr Calculation'!$D:$D,N$10))</f>
        <v>2373.5248134416111</v>
      </c>
      <c r="O52" s="114">
        <f t="shared" si="28"/>
        <v>175561.51582825865</v>
      </c>
      <c r="P52" s="127">
        <f>IF($F52="N",0,SUMIFS('Data and Mdcr Calculation'!P:P,'Data and Mdcr Calculation'!A:A,A52))</f>
        <v>254595.44367865799</v>
      </c>
      <c r="Q52" s="32">
        <f t="shared" si="29"/>
        <v>0.68957053312331318</v>
      </c>
      <c r="R52" s="11">
        <f t="shared" si="6"/>
        <v>79033.927850399341</v>
      </c>
      <c r="S52" s="93">
        <f t="shared" si="30"/>
        <v>121746.04819790072</v>
      </c>
      <c r="T52" s="33">
        <f t="shared" si="7"/>
        <v>8650.9879149006083</v>
      </c>
      <c r="U52" s="33">
        <f t="shared" si="8"/>
        <v>1802.2860927313966</v>
      </c>
      <c r="V52" s="11">
        <f t="shared" si="9"/>
        <v>132199.32220553272</v>
      </c>
      <c r="W52" s="93">
        <f t="shared" si="10"/>
        <v>15147.050112956496</v>
      </c>
      <c r="X52" s="33">
        <f t="shared" si="11"/>
        <v>1080.6646451318604</v>
      </c>
      <c r="Y52" s="33">
        <f t="shared" si="12"/>
        <v>222.39927501947898</v>
      </c>
      <c r="Z52" s="11">
        <f t="shared" si="13"/>
        <v>16450.114033107835</v>
      </c>
      <c r="AA52" s="83">
        <f t="shared" si="31"/>
        <v>148649.43623864057</v>
      </c>
      <c r="AB52" s="93">
        <f t="shared" si="32"/>
        <v>129173.5259394172</v>
      </c>
      <c r="AC52" s="33">
        <f t="shared" si="14"/>
        <v>9203.1786328729886</v>
      </c>
      <c r="AD52" s="33">
        <f t="shared" si="15"/>
        <v>1917.3256305653156</v>
      </c>
      <c r="AE52" s="11">
        <f t="shared" si="16"/>
        <v>140294.0302028555</v>
      </c>
      <c r="AF52" s="93">
        <f t="shared" si="17"/>
        <v>16071.140703402118</v>
      </c>
      <c r="AG52" s="33">
        <f t="shared" si="18"/>
        <v>1149.6432395019792</v>
      </c>
      <c r="AH52" s="33">
        <f t="shared" si="19"/>
        <v>236.59497342497764</v>
      </c>
      <c r="AI52" s="77">
        <f t="shared" si="20"/>
        <v>17457.378916329075</v>
      </c>
      <c r="AJ52" s="93">
        <f t="shared" si="21"/>
        <v>145244.66664281933</v>
      </c>
      <c r="AK52" s="33">
        <f t="shared" si="22"/>
        <v>10352.821872374967</v>
      </c>
      <c r="AL52" s="33">
        <f t="shared" si="23"/>
        <v>2153.9206039902933</v>
      </c>
      <c r="AM52" s="77">
        <f t="shared" si="24"/>
        <v>157751.40911918459</v>
      </c>
      <c r="AN52" s="101">
        <f t="shared" si="25"/>
        <v>68178.58</v>
      </c>
      <c r="AO52" s="154">
        <f>IFERROR(ROUND(INDEX('[23]IGT by Provider'!$E:$E,MATCH(A52,'[23]IGT by Provider'!$A:$A,0)),2),0)</f>
        <v>29903.360000000001</v>
      </c>
      <c r="AP52" s="102">
        <f t="shared" si="26"/>
        <v>38275.22</v>
      </c>
      <c r="AQ52" s="63"/>
    </row>
    <row r="53" spans="1:43" x14ac:dyDescent="0.25">
      <c r="A53" s="176" t="s">
        <v>449</v>
      </c>
      <c r="B53" s="176" t="s">
        <v>451</v>
      </c>
      <c r="C53" s="31" t="s">
        <v>696</v>
      </c>
      <c r="D53" s="31" t="s">
        <v>76</v>
      </c>
      <c r="E53" s="31" t="s">
        <v>630</v>
      </c>
      <c r="F53" s="84" t="str">
        <f t="shared" si="5"/>
        <v>Y</v>
      </c>
      <c r="G53" s="169">
        <f>SUMIF('Data and Mdcr Calculation'!A:A,A53,'Data and Mdcr Calculation'!H:H)</f>
        <v>458</v>
      </c>
      <c r="H53" s="8">
        <f>IF($F53="N",0,SUMIFS('Data and Mdcr Calculation'!$R:$R,'Data and Mdcr Calculation'!$D:$D,H$10,'Data and Mdcr Calculation'!$A:$A,$A53))</f>
        <v>348.24029897145738</v>
      </c>
      <c r="I53" s="170">
        <f>IF($F53="N",0,SUMIFS('Data and Mdcr Calculation'!$R:$R,'Data and Mdcr Calculation'!$D:$D,I$10,'Data and Mdcr Calculation'!$A:$A,$A53))</f>
        <v>106.81759717402997</v>
      </c>
      <c r="J53" s="124">
        <f>IF($F53="N",0,SUMIFS('Data and Mdcr Calculation'!$R:$R,'Data and Mdcr Calculation'!$D:$D,J$10,'Data and Mdcr Calculation'!$A:$A,$A53))</f>
        <v>11.973029682567253</v>
      </c>
      <c r="K53" s="123">
        <f t="shared" si="27"/>
        <v>467.03092582805459</v>
      </c>
      <c r="L53" s="171">
        <f>IF($F53="N",0,SUMIFS('Data and Mdcr Calculation'!I:I,'Data and Mdcr Calculation'!$A:$A,$A53,'Data and Mdcr Calculation'!$D:$D,L$10))</f>
        <v>34029.716193319109</v>
      </c>
      <c r="M53" s="172">
        <f>IF($F53="N",0,SUMIFS('Data and Mdcr Calculation'!I:I,'Data and Mdcr Calculation'!$A:$A,$A53,'Data and Mdcr Calculation'!$D:$D,M$10))</f>
        <v>10562.643627778247</v>
      </c>
      <c r="N53" s="172">
        <f>IF($F53="N",0,SUMIFS('Data and Mdcr Calculation'!I:I,'Data and Mdcr Calculation'!$A:$A,$A53,'Data and Mdcr Calculation'!$D:$D,N$10))</f>
        <v>1182.048806035951</v>
      </c>
      <c r="O53" s="114">
        <f t="shared" si="28"/>
        <v>45774.408627133307</v>
      </c>
      <c r="P53" s="127">
        <f>IF($F53="N",0,SUMIFS('Data and Mdcr Calculation'!P:P,'Data and Mdcr Calculation'!A:A,A53))</f>
        <v>88142.746631528746</v>
      </c>
      <c r="Q53" s="32">
        <f t="shared" si="29"/>
        <v>0.51932133245731826</v>
      </c>
      <c r="R53" s="11">
        <f t="shared" si="6"/>
        <v>42368.338004395438</v>
      </c>
      <c r="S53" s="93">
        <f t="shared" si="30"/>
        <v>16889.654500115685</v>
      </c>
      <c r="T53" s="33">
        <f t="shared" si="7"/>
        <v>5180.6534629404532</v>
      </c>
      <c r="U53" s="33">
        <f t="shared" si="8"/>
        <v>580.69193960451173</v>
      </c>
      <c r="V53" s="11">
        <f t="shared" si="9"/>
        <v>22650.999902660649</v>
      </c>
      <c r="W53" s="93">
        <f t="shared" si="10"/>
        <v>3188.5844073140006</v>
      </c>
      <c r="X53" s="33">
        <f t="shared" si="11"/>
        <v>989.71970792282184</v>
      </c>
      <c r="Y53" s="33">
        <f t="shared" si="12"/>
        <v>110.75797312556861</v>
      </c>
      <c r="Z53" s="11">
        <f t="shared" si="13"/>
        <v>4289.0620883623906</v>
      </c>
      <c r="AA53" s="83">
        <f t="shared" si="31"/>
        <v>26940.061991023038</v>
      </c>
      <c r="AB53" s="93">
        <f t="shared" si="32"/>
        <v>17920.057825056429</v>
      </c>
      <c r="AC53" s="33">
        <f t="shared" si="14"/>
        <v>5511.3334712132482</v>
      </c>
      <c r="AD53" s="33">
        <f t="shared" si="15"/>
        <v>617.75738255799126</v>
      </c>
      <c r="AE53" s="11">
        <f t="shared" si="16"/>
        <v>24049.148678827671</v>
      </c>
      <c r="AF53" s="93">
        <f t="shared" si="17"/>
        <v>3383.1134295108759</v>
      </c>
      <c r="AG53" s="33">
        <f t="shared" si="18"/>
        <v>1052.8933063008744</v>
      </c>
      <c r="AH53" s="33">
        <f t="shared" si="19"/>
        <v>117.82763098464747</v>
      </c>
      <c r="AI53" s="77">
        <f t="shared" si="20"/>
        <v>4553.8343667963982</v>
      </c>
      <c r="AJ53" s="93">
        <f t="shared" si="21"/>
        <v>21303.171254567304</v>
      </c>
      <c r="AK53" s="33">
        <f t="shared" si="22"/>
        <v>6564.2267775141227</v>
      </c>
      <c r="AL53" s="33">
        <f t="shared" si="23"/>
        <v>735.58501354263876</v>
      </c>
      <c r="AM53" s="77">
        <f t="shared" si="24"/>
        <v>28602.983045624063</v>
      </c>
      <c r="AN53" s="101">
        <f t="shared" si="25"/>
        <v>12361.92</v>
      </c>
      <c r="AO53" s="154">
        <f>IFERROR(ROUND(INDEX('[23]IGT by Provider'!$E:$E,MATCH(A53,'[23]IGT by Provider'!$A:$A,0)),2),0)</f>
        <v>5503.75</v>
      </c>
      <c r="AP53" s="102">
        <f t="shared" si="26"/>
        <v>6858.17</v>
      </c>
      <c r="AQ53" s="63"/>
    </row>
    <row r="54" spans="1:43" x14ac:dyDescent="0.25">
      <c r="A54" s="176" t="s">
        <v>591</v>
      </c>
      <c r="B54" s="176" t="s">
        <v>593</v>
      </c>
      <c r="C54" s="31" t="s">
        <v>697</v>
      </c>
      <c r="D54" s="31" t="s">
        <v>76</v>
      </c>
      <c r="E54" s="31" t="s">
        <v>630</v>
      </c>
      <c r="F54" s="84" t="str">
        <f t="shared" si="5"/>
        <v>Y</v>
      </c>
      <c r="G54" s="169">
        <f>SUMIF('Data and Mdcr Calculation'!A:A,A54,'Data and Mdcr Calculation'!H:H)</f>
        <v>2122</v>
      </c>
      <c r="H54" s="8">
        <f>IF($F54="N",0,SUMIFS('Data and Mdcr Calculation'!$R:$R,'Data and Mdcr Calculation'!$D:$D,H$10,'Data and Mdcr Calculation'!$A:$A,$A54))</f>
        <v>2159.0695561899938</v>
      </c>
      <c r="I54" s="170">
        <f>IF($F54="N",0,SUMIFS('Data and Mdcr Calculation'!$R:$R,'Data and Mdcr Calculation'!$D:$D,I$10,'Data and Mdcr Calculation'!$A:$A,$A54))</f>
        <v>61.453557319050169</v>
      </c>
      <c r="J54" s="124">
        <f>IF($F54="N",0,SUMIFS('Data and Mdcr Calculation'!$R:$R,'Data and Mdcr Calculation'!$D:$D,J$10,'Data and Mdcr Calculation'!$A:$A,$A54))</f>
        <v>28.987572512710699</v>
      </c>
      <c r="K54" s="123">
        <f t="shared" si="27"/>
        <v>2249.5106860217547</v>
      </c>
      <c r="L54" s="171">
        <f>IF($F54="N",0,SUMIFS('Data and Mdcr Calculation'!I:I,'Data and Mdcr Calculation'!$A:$A,$A54,'Data and Mdcr Calculation'!$D:$D,L$10))</f>
        <v>136715.91867345493</v>
      </c>
      <c r="M54" s="172">
        <f>IF($F54="N",0,SUMIFS('Data and Mdcr Calculation'!I:I,'Data and Mdcr Calculation'!$A:$A,$A54,'Data and Mdcr Calculation'!$D:$D,M$10))</f>
        <v>3882.3756603549296</v>
      </c>
      <c r="N54" s="172">
        <f>IF($F54="N",0,SUMIFS('Data and Mdcr Calculation'!I:I,'Data and Mdcr Calculation'!$A:$A,$A54,'Data and Mdcr Calculation'!$D:$D,N$10))</f>
        <v>1854.7405929899933</v>
      </c>
      <c r="O54" s="114">
        <f t="shared" si="28"/>
        <v>142453.03492679985</v>
      </c>
      <c r="P54" s="127">
        <f>IF($F54="N",0,SUMIFS('Data and Mdcr Calculation'!P:P,'Data and Mdcr Calculation'!A:A,A54))</f>
        <v>204875.14047306092</v>
      </c>
      <c r="Q54" s="32">
        <f t="shared" si="29"/>
        <v>0.69531635023103755</v>
      </c>
      <c r="R54" s="11">
        <f t="shared" si="6"/>
        <v>62422.105546261068</v>
      </c>
      <c r="S54" s="93">
        <f t="shared" si="30"/>
        <v>104714.8734752147</v>
      </c>
      <c r="T54" s="33">
        <f t="shared" si="7"/>
        <v>2980.4975299739331</v>
      </c>
      <c r="U54" s="33">
        <f t="shared" si="8"/>
        <v>1405.897266866469</v>
      </c>
      <c r="V54" s="11">
        <f t="shared" si="9"/>
        <v>109101.26827205509</v>
      </c>
      <c r="W54" s="93">
        <f t="shared" si="10"/>
        <v>12810.281579702727</v>
      </c>
      <c r="X54" s="33">
        <f t="shared" si="11"/>
        <v>363.77859937525693</v>
      </c>
      <c r="Y54" s="33">
        <f t="shared" si="12"/>
        <v>173.78919356316237</v>
      </c>
      <c r="Z54" s="11">
        <f t="shared" si="13"/>
        <v>13347.849372641147</v>
      </c>
      <c r="AA54" s="83">
        <f t="shared" si="31"/>
        <v>122449.11764469623</v>
      </c>
      <c r="AB54" s="93">
        <f t="shared" si="32"/>
        <v>111103.31403205804</v>
      </c>
      <c r="AC54" s="33">
        <f t="shared" si="14"/>
        <v>3170.7420531637586</v>
      </c>
      <c r="AD54" s="33">
        <f t="shared" si="15"/>
        <v>1495.6353902834776</v>
      </c>
      <c r="AE54" s="11">
        <f t="shared" si="16"/>
        <v>115769.69147550529</v>
      </c>
      <c r="AF54" s="93">
        <f t="shared" si="17"/>
        <v>13591.810694644802</v>
      </c>
      <c r="AG54" s="33">
        <f t="shared" si="18"/>
        <v>386.99850997367759</v>
      </c>
      <c r="AH54" s="33">
        <f t="shared" si="19"/>
        <v>184.88212081187487</v>
      </c>
      <c r="AI54" s="77">
        <f t="shared" si="20"/>
        <v>14163.691325430354</v>
      </c>
      <c r="AJ54" s="93">
        <f t="shared" si="21"/>
        <v>124695.12472670284</v>
      </c>
      <c r="AK54" s="33">
        <f t="shared" si="22"/>
        <v>3557.7405631374363</v>
      </c>
      <c r="AL54" s="33">
        <f t="shared" si="23"/>
        <v>1680.5175110953523</v>
      </c>
      <c r="AM54" s="77">
        <f t="shared" si="24"/>
        <v>129933.38280093564</v>
      </c>
      <c r="AN54" s="101">
        <f t="shared" si="25"/>
        <v>56155.91</v>
      </c>
      <c r="AO54" s="154">
        <f>IFERROR(ROUND(INDEX('[23]IGT by Provider'!$E:$E,MATCH(A54,'[23]IGT by Provider'!$A:$A,0)),2),0)</f>
        <v>24765.65</v>
      </c>
      <c r="AP54" s="102">
        <f t="shared" si="26"/>
        <v>31390.260000000002</v>
      </c>
      <c r="AQ54" s="63"/>
    </row>
    <row r="55" spans="1:43" ht="30" x14ac:dyDescent="0.25">
      <c r="A55" s="176" t="s">
        <v>303</v>
      </c>
      <c r="B55" s="176" t="s">
        <v>305</v>
      </c>
      <c r="C55" s="31" t="s">
        <v>698</v>
      </c>
      <c r="D55" s="31" t="s">
        <v>55</v>
      </c>
      <c r="E55" s="31" t="s">
        <v>630</v>
      </c>
      <c r="F55" s="84" t="str">
        <f t="shared" si="5"/>
        <v>Y</v>
      </c>
      <c r="G55" s="169">
        <f>SUMIF('Data and Mdcr Calculation'!A:A,A55,'Data and Mdcr Calculation'!H:H)</f>
        <v>2973</v>
      </c>
      <c r="H55" s="8">
        <f>IF($F55="N",0,SUMIFS('Data and Mdcr Calculation'!$R:$R,'Data and Mdcr Calculation'!$D:$D,H$10,'Data and Mdcr Calculation'!$A:$A,$A55))</f>
        <v>2855.242398544613</v>
      </c>
      <c r="I55" s="170">
        <f>IF($F55="N",0,SUMIFS('Data and Mdcr Calculation'!$R:$R,'Data and Mdcr Calculation'!$D:$D,I$10,'Data and Mdcr Calculation'!$A:$A,$A55))</f>
        <v>198.71913778183512</v>
      </c>
      <c r="J55" s="124">
        <f>IF($F55="N",0,SUMIFS('Data and Mdcr Calculation'!$R:$R,'Data and Mdcr Calculation'!$D:$D,J$10,'Data and Mdcr Calculation'!$A:$A,$A55))</f>
        <v>70.311184809190109</v>
      </c>
      <c r="K55" s="123">
        <f t="shared" si="27"/>
        <v>3124.2727211356387</v>
      </c>
      <c r="L55" s="171">
        <f>IF($F55="N",0,SUMIFS('Data and Mdcr Calculation'!I:I,'Data and Mdcr Calculation'!$A:$A,$A55,'Data and Mdcr Calculation'!$D:$D,L$10))</f>
        <v>538092.13612222008</v>
      </c>
      <c r="M55" s="172">
        <f>IF($F55="N",0,SUMIFS('Data and Mdcr Calculation'!I:I,'Data and Mdcr Calculation'!$A:$A,$A55,'Data and Mdcr Calculation'!$D:$D,M$10))</f>
        <v>37564.951204613142</v>
      </c>
      <c r="N55" s="172">
        <f>IF($F55="N",0,SUMIFS('Data and Mdcr Calculation'!I:I,'Data and Mdcr Calculation'!$A:$A,$A55,'Data and Mdcr Calculation'!$D:$D,N$10))</f>
        <v>13440.82584110316</v>
      </c>
      <c r="O55" s="114">
        <f t="shared" si="28"/>
        <v>589097.91316793649</v>
      </c>
      <c r="P55" s="127">
        <f>IF($F55="N",0,SUMIFS('Data and Mdcr Calculation'!P:P,'Data and Mdcr Calculation'!A:A,A55))</f>
        <v>1349123.4464407915</v>
      </c>
      <c r="Q55" s="32">
        <f t="shared" si="29"/>
        <v>0.43665234246878831</v>
      </c>
      <c r="R55" s="11">
        <f t="shared" si="6"/>
        <v>760025.53327285498</v>
      </c>
      <c r="S55" s="93">
        <f t="shared" si="30"/>
        <v>138479.25632941374</v>
      </c>
      <c r="T55" s="33">
        <f t="shared" si="7"/>
        <v>9637.8781824190028</v>
      </c>
      <c r="U55" s="33">
        <f t="shared" si="8"/>
        <v>3410.0924632457204</v>
      </c>
      <c r="V55" s="11">
        <f t="shared" si="9"/>
        <v>151527.22697507846</v>
      </c>
      <c r="W55" s="93">
        <f t="shared" si="10"/>
        <v>50419.233154652022</v>
      </c>
      <c r="X55" s="33">
        <f t="shared" si="11"/>
        <v>3519.8359278722514</v>
      </c>
      <c r="Y55" s="33">
        <f t="shared" si="12"/>
        <v>1259.4053813113662</v>
      </c>
      <c r="Z55" s="11">
        <f t="shared" si="13"/>
        <v>55198.474463835635</v>
      </c>
      <c r="AA55" s="83">
        <f t="shared" si="31"/>
        <v>206725.70143891411</v>
      </c>
      <c r="AB55" s="93">
        <f t="shared" si="32"/>
        <v>146927.5929224549</v>
      </c>
      <c r="AC55" s="33">
        <f t="shared" si="14"/>
        <v>10253.061896190429</v>
      </c>
      <c r="AD55" s="33">
        <f t="shared" si="15"/>
        <v>3627.7579396231072</v>
      </c>
      <c r="AE55" s="11">
        <f t="shared" si="16"/>
        <v>160808.41275826845</v>
      </c>
      <c r="AF55" s="93">
        <f t="shared" si="17"/>
        <v>53495.207591142731</v>
      </c>
      <c r="AG55" s="33">
        <f t="shared" si="18"/>
        <v>3744.5063062470763</v>
      </c>
      <c r="AH55" s="33">
        <f t="shared" si="19"/>
        <v>1339.792958841879</v>
      </c>
      <c r="AI55" s="77">
        <f t="shared" si="20"/>
        <v>58579.506856231688</v>
      </c>
      <c r="AJ55" s="93">
        <f t="shared" si="21"/>
        <v>200422.80051359764</v>
      </c>
      <c r="AK55" s="33">
        <f t="shared" si="22"/>
        <v>13997.568202437506</v>
      </c>
      <c r="AL55" s="33">
        <f t="shared" si="23"/>
        <v>4967.5508984649859</v>
      </c>
      <c r="AM55" s="77">
        <f t="shared" si="24"/>
        <v>219387.91961450013</v>
      </c>
      <c r="AN55" s="101">
        <f t="shared" si="25"/>
        <v>94817.26</v>
      </c>
      <c r="AO55" s="154">
        <f>IFERROR(ROUND(INDEX('[23]IGT by Provider'!$E:$E,MATCH(A55,'[23]IGT by Provider'!$A:$A,0)),2),0)</f>
        <v>41735.800000000003</v>
      </c>
      <c r="AP55" s="102">
        <f t="shared" si="26"/>
        <v>53081.459999999992</v>
      </c>
      <c r="AQ55" s="63"/>
    </row>
    <row r="56" spans="1:43" ht="30" x14ac:dyDescent="0.25">
      <c r="A56" s="176" t="s">
        <v>533</v>
      </c>
      <c r="B56" s="176" t="s">
        <v>535</v>
      </c>
      <c r="C56" s="31" t="s">
        <v>699</v>
      </c>
      <c r="D56" s="31" t="s">
        <v>55</v>
      </c>
      <c r="E56" s="31" t="s">
        <v>630</v>
      </c>
      <c r="F56" s="84" t="str">
        <f t="shared" si="5"/>
        <v>Y</v>
      </c>
      <c r="G56" s="169">
        <f>SUMIF('Data and Mdcr Calculation'!A:A,A56,'Data and Mdcr Calculation'!H:H)</f>
        <v>2459</v>
      </c>
      <c r="H56" s="8">
        <f>IF($F56="N",0,SUMIFS('Data and Mdcr Calculation'!$R:$R,'Data and Mdcr Calculation'!$D:$D,H$10,'Data and Mdcr Calculation'!$A:$A,$A56))</f>
        <v>2394.6685648698635</v>
      </c>
      <c r="I56" s="170">
        <f>IF($F56="N",0,SUMIFS('Data and Mdcr Calculation'!$R:$R,'Data and Mdcr Calculation'!$D:$D,I$10,'Data and Mdcr Calculation'!$A:$A,$A56))</f>
        <v>74.799014704360744</v>
      </c>
      <c r="J56" s="124">
        <f>IF($F56="N",0,SUMIFS('Data and Mdcr Calculation'!$R:$R,'Data and Mdcr Calculation'!$D:$D,J$10,'Data and Mdcr Calculation'!$A:$A,$A56))</f>
        <v>76.964173781554635</v>
      </c>
      <c r="K56" s="123">
        <f t="shared" si="27"/>
        <v>2546.4317533557787</v>
      </c>
      <c r="L56" s="171">
        <f>IF($F56="N",0,SUMIFS('Data and Mdcr Calculation'!I:I,'Data and Mdcr Calculation'!$A:$A,$A56,'Data and Mdcr Calculation'!$D:$D,L$10))</f>
        <v>365033.97224762622</v>
      </c>
      <c r="M56" s="172">
        <f>IF($F56="N",0,SUMIFS('Data and Mdcr Calculation'!I:I,'Data and Mdcr Calculation'!$A:$A,$A56,'Data and Mdcr Calculation'!$D:$D,M$10))</f>
        <v>11498.839450852791</v>
      </c>
      <c r="N56" s="172">
        <f>IF($F56="N",0,SUMIFS('Data and Mdcr Calculation'!I:I,'Data and Mdcr Calculation'!$A:$A,$A56,'Data and Mdcr Calculation'!$D:$D,N$10))</f>
        <v>11730.37691294125</v>
      </c>
      <c r="O56" s="114">
        <f t="shared" si="28"/>
        <v>388263.18861142022</v>
      </c>
      <c r="P56" s="127">
        <f>IF($F56="N",0,SUMIFS('Data and Mdcr Calculation'!P:P,'Data and Mdcr Calculation'!A:A,A56))</f>
        <v>563094.86016783467</v>
      </c>
      <c r="Q56" s="32">
        <f t="shared" si="29"/>
        <v>0.68951648483471406</v>
      </c>
      <c r="R56" s="11">
        <f t="shared" si="6"/>
        <v>174831.67155641445</v>
      </c>
      <c r="S56" s="93">
        <f t="shared" si="30"/>
        <v>116141.42539618838</v>
      </c>
      <c r="T56" s="33">
        <f t="shared" si="7"/>
        <v>3627.752213161496</v>
      </c>
      <c r="U56" s="33">
        <f t="shared" si="8"/>
        <v>3732.7624284054</v>
      </c>
      <c r="V56" s="11">
        <f t="shared" si="9"/>
        <v>123501.94003775528</v>
      </c>
      <c r="W56" s="93">
        <f t="shared" si="10"/>
        <v>34203.683199602579</v>
      </c>
      <c r="X56" s="33">
        <f t="shared" si="11"/>
        <v>1077.4412565449065</v>
      </c>
      <c r="Y56" s="33">
        <f t="shared" si="12"/>
        <v>1099.1363167425952</v>
      </c>
      <c r="Z56" s="11">
        <f t="shared" si="13"/>
        <v>36380.260772890084</v>
      </c>
      <c r="AA56" s="83">
        <f t="shared" si="31"/>
        <v>159882.20081064536</v>
      </c>
      <c r="AB56" s="93">
        <f t="shared" si="32"/>
        <v>123226.97654767998</v>
      </c>
      <c r="AC56" s="33">
        <f t="shared" si="14"/>
        <v>3859.3108650654217</v>
      </c>
      <c r="AD56" s="33">
        <f t="shared" si="15"/>
        <v>3971.0238600057451</v>
      </c>
      <c r="AE56" s="11">
        <f t="shared" si="16"/>
        <v>131057.31127275115</v>
      </c>
      <c r="AF56" s="93">
        <f t="shared" si="17"/>
        <v>36290.38005262873</v>
      </c>
      <c r="AG56" s="33">
        <f t="shared" si="18"/>
        <v>1146.2141027073474</v>
      </c>
      <c r="AH56" s="33">
        <f t="shared" si="19"/>
        <v>1169.2939539814843</v>
      </c>
      <c r="AI56" s="77">
        <f t="shared" si="20"/>
        <v>38605.888109317559</v>
      </c>
      <c r="AJ56" s="93">
        <f t="shared" si="21"/>
        <v>159517.3566003087</v>
      </c>
      <c r="AK56" s="33">
        <f t="shared" si="22"/>
        <v>5005.5249677727688</v>
      </c>
      <c r="AL56" s="33">
        <f t="shared" si="23"/>
        <v>5140.3178139872289</v>
      </c>
      <c r="AM56" s="77">
        <f t="shared" si="24"/>
        <v>169663.19938206871</v>
      </c>
      <c r="AN56" s="101">
        <f t="shared" si="25"/>
        <v>73326.740000000005</v>
      </c>
      <c r="AO56" s="154">
        <f>IFERROR(ROUND(INDEX('[23]IGT by Provider'!$E:$E,MATCH(A56,'[23]IGT by Provider'!$A:$A,0)),2),0)</f>
        <v>32328.13</v>
      </c>
      <c r="AP56" s="102">
        <f t="shared" si="26"/>
        <v>40998.61</v>
      </c>
      <c r="AQ56" s="63"/>
    </row>
    <row r="57" spans="1:43" ht="30" x14ac:dyDescent="0.25">
      <c r="A57" s="176" t="s">
        <v>196</v>
      </c>
      <c r="B57" s="176" t="s">
        <v>198</v>
      </c>
      <c r="C57" s="31" t="s">
        <v>700</v>
      </c>
      <c r="D57" s="31" t="s">
        <v>78</v>
      </c>
      <c r="E57" s="31" t="s">
        <v>630</v>
      </c>
      <c r="F57" s="84" t="str">
        <f t="shared" si="5"/>
        <v>Y</v>
      </c>
      <c r="G57" s="169">
        <f>SUMIF('Data and Mdcr Calculation'!A:A,A57,'Data and Mdcr Calculation'!H:H)</f>
        <v>1068</v>
      </c>
      <c r="H57" s="8">
        <f>IF($F57="N",0,SUMIFS('Data and Mdcr Calculation'!$R:$R,'Data and Mdcr Calculation'!$D:$D,H$10,'Data and Mdcr Calculation'!$A:$A,$A57))</f>
        <v>947.09981908306429</v>
      </c>
      <c r="I57" s="170">
        <f>IF($F57="N",0,SUMIFS('Data and Mdcr Calculation'!$R:$R,'Data and Mdcr Calculation'!$D:$D,I$10,'Data and Mdcr Calculation'!$A:$A,$A57))</f>
        <v>78.1636131309875</v>
      </c>
      <c r="J57" s="124">
        <f>IF($F57="N",0,SUMIFS('Data and Mdcr Calculation'!$R:$R,'Data and Mdcr Calculation'!$D:$D,J$10,'Data and Mdcr Calculation'!$A:$A,$A57))</f>
        <v>5.3391500645020145</v>
      </c>
      <c r="K57" s="123">
        <f t="shared" si="27"/>
        <v>1030.6025822785539</v>
      </c>
      <c r="L57" s="171">
        <f>IF($F57="N",0,SUMIFS('Data and Mdcr Calculation'!I:I,'Data and Mdcr Calculation'!$A:$A,$A57,'Data and Mdcr Calculation'!$D:$D,L$10))</f>
        <v>117592.00467146214</v>
      </c>
      <c r="M57" s="172">
        <f>IF($F57="N",0,SUMIFS('Data and Mdcr Calculation'!I:I,'Data and Mdcr Calculation'!$A:$A,$A57,'Data and Mdcr Calculation'!$D:$D,M$10))</f>
        <v>8363.9885220671113</v>
      </c>
      <c r="N57" s="172">
        <f>IF($F57="N",0,SUMIFS('Data and Mdcr Calculation'!I:I,'Data and Mdcr Calculation'!$A:$A,$A57,'Data and Mdcr Calculation'!$D:$D,N$10))</f>
        <v>715.1257596393998</v>
      </c>
      <c r="O57" s="114">
        <f t="shared" si="28"/>
        <v>126671.11895316865</v>
      </c>
      <c r="P57" s="127">
        <f>IF($F57="N",0,SUMIFS('Data and Mdcr Calculation'!P:P,'Data and Mdcr Calculation'!A:A,A57))</f>
        <v>184608.45071639074</v>
      </c>
      <c r="Q57" s="32">
        <f t="shared" si="29"/>
        <v>0.68616099892290561</v>
      </c>
      <c r="R57" s="11">
        <f t="shared" si="6"/>
        <v>57937.331763222086</v>
      </c>
      <c r="S57" s="93">
        <f t="shared" si="30"/>
        <v>45934.341225528617</v>
      </c>
      <c r="T57" s="33">
        <f t="shared" si="7"/>
        <v>3790.9352368528939</v>
      </c>
      <c r="U57" s="33">
        <f t="shared" si="8"/>
        <v>258.94877812834773</v>
      </c>
      <c r="V57" s="11">
        <f t="shared" si="9"/>
        <v>49984.225240509855</v>
      </c>
      <c r="W57" s="93">
        <f t="shared" si="10"/>
        <v>11018.370837716004</v>
      </c>
      <c r="X57" s="33">
        <f t="shared" si="11"/>
        <v>783.7057245176884</v>
      </c>
      <c r="Y57" s="33">
        <f t="shared" si="12"/>
        <v>67.007283678211763</v>
      </c>
      <c r="Z57" s="11">
        <f t="shared" si="13"/>
        <v>11869.083845911902</v>
      </c>
      <c r="AA57" s="83">
        <f t="shared" si="31"/>
        <v>61853.309086421759</v>
      </c>
      <c r="AB57" s="93">
        <f t="shared" si="32"/>
        <v>48736.701565547606</v>
      </c>
      <c r="AC57" s="33">
        <f t="shared" si="14"/>
        <v>4032.9098264392492</v>
      </c>
      <c r="AD57" s="33">
        <f t="shared" si="15"/>
        <v>275.47742354079548</v>
      </c>
      <c r="AE57" s="11">
        <f t="shared" si="16"/>
        <v>53045.088815527655</v>
      </c>
      <c r="AF57" s="93">
        <f t="shared" si="17"/>
        <v>11690.579138160216</v>
      </c>
      <c r="AG57" s="33">
        <f t="shared" si="18"/>
        <v>833.72949416775361</v>
      </c>
      <c r="AH57" s="33">
        <f t="shared" si="19"/>
        <v>71.284344338523155</v>
      </c>
      <c r="AI57" s="77">
        <f t="shared" si="20"/>
        <v>12595.592976666492</v>
      </c>
      <c r="AJ57" s="93">
        <f t="shared" si="21"/>
        <v>60427.280703707824</v>
      </c>
      <c r="AK57" s="33">
        <f t="shared" si="22"/>
        <v>4866.6393206070024</v>
      </c>
      <c r="AL57" s="33">
        <f t="shared" si="23"/>
        <v>346.76176787931865</v>
      </c>
      <c r="AM57" s="77">
        <f t="shared" si="24"/>
        <v>65640.68179219414</v>
      </c>
      <c r="AN57" s="101">
        <f t="shared" si="25"/>
        <v>28369.25</v>
      </c>
      <c r="AO57" s="154">
        <f>IFERROR(ROUND(INDEX('[23]IGT by Provider'!$E:$E,MATCH(A57,'[23]IGT by Provider'!$A:$A,0)),2),0)</f>
        <v>12591.63</v>
      </c>
      <c r="AP57" s="102">
        <f t="shared" si="26"/>
        <v>15777.62</v>
      </c>
      <c r="AQ57" s="63"/>
    </row>
    <row r="58" spans="1:43" ht="30" x14ac:dyDescent="0.25">
      <c r="A58" s="176" t="s">
        <v>142</v>
      </c>
      <c r="B58" s="176" t="s">
        <v>144</v>
      </c>
      <c r="C58" s="31" t="s">
        <v>701</v>
      </c>
      <c r="D58" s="31" t="s">
        <v>78</v>
      </c>
      <c r="E58" s="31" t="s">
        <v>630</v>
      </c>
      <c r="F58" s="84" t="str">
        <f t="shared" si="5"/>
        <v>Y</v>
      </c>
      <c r="G58" s="169">
        <f>SUMIF('Data and Mdcr Calculation'!A:A,A58,'Data and Mdcr Calculation'!H:H)</f>
        <v>2059</v>
      </c>
      <c r="H58" s="8">
        <f>IF($F58="N",0,SUMIFS('Data and Mdcr Calculation'!$R:$R,'Data and Mdcr Calculation'!$D:$D,H$10,'Data and Mdcr Calculation'!$A:$A,$A58))</f>
        <v>1535.787182992837</v>
      </c>
      <c r="I58" s="170">
        <f>IF($F58="N",0,SUMIFS('Data and Mdcr Calculation'!$R:$R,'Data and Mdcr Calculation'!$D:$D,I$10,'Data and Mdcr Calculation'!$A:$A,$A58))</f>
        <v>525.23973165810276</v>
      </c>
      <c r="J58" s="124">
        <f>IF($F58="N",0,SUMIFS('Data and Mdcr Calculation'!$R:$R,'Data and Mdcr Calculation'!$D:$D,J$10,'Data and Mdcr Calculation'!$A:$A,$A58))</f>
        <v>91.760355301333107</v>
      </c>
      <c r="K58" s="123">
        <f t="shared" si="27"/>
        <v>2152.7872699522732</v>
      </c>
      <c r="L58" s="171">
        <f>IF($F58="N",0,SUMIFS('Data and Mdcr Calculation'!I:I,'Data and Mdcr Calculation'!$A:$A,$A58,'Data and Mdcr Calculation'!$D:$D,L$10))</f>
        <v>186924.11627741196</v>
      </c>
      <c r="M58" s="172">
        <f>IF($F58="N",0,SUMIFS('Data and Mdcr Calculation'!I:I,'Data and Mdcr Calculation'!$A:$A,$A58,'Data and Mdcr Calculation'!$D:$D,M$10))</f>
        <v>69927.06576665699</v>
      </c>
      <c r="N58" s="172">
        <f>IF($F58="N",0,SUMIFS('Data and Mdcr Calculation'!I:I,'Data and Mdcr Calculation'!$A:$A,$A58,'Data and Mdcr Calculation'!$D:$D,N$10))</f>
        <v>12176.516213252769</v>
      </c>
      <c r="O58" s="114">
        <f t="shared" si="28"/>
        <v>269027.69825732172</v>
      </c>
      <c r="P58" s="127">
        <f>IF($F58="N",0,SUMIFS('Data and Mdcr Calculation'!P:P,'Data and Mdcr Calculation'!A:A,A58))</f>
        <v>543212.81182705727</v>
      </c>
      <c r="Q58" s="32">
        <f t="shared" si="29"/>
        <v>0.49525285928449736</v>
      </c>
      <c r="R58" s="11">
        <f t="shared" si="6"/>
        <v>274185.11356973555</v>
      </c>
      <c r="S58" s="93">
        <f t="shared" si="30"/>
        <v>74485.678375152595</v>
      </c>
      <c r="T58" s="33">
        <f t="shared" si="7"/>
        <v>25474.126985417985</v>
      </c>
      <c r="U58" s="33">
        <f t="shared" si="8"/>
        <v>4450.3772321146553</v>
      </c>
      <c r="V58" s="11">
        <f t="shared" si="9"/>
        <v>104410.18259268523</v>
      </c>
      <c r="W58" s="93">
        <f t="shared" si="10"/>
        <v>17514.7896951935</v>
      </c>
      <c r="X58" s="33">
        <f t="shared" si="11"/>
        <v>6552.1660623357602</v>
      </c>
      <c r="Y58" s="33">
        <f t="shared" si="12"/>
        <v>1140.9395691817845</v>
      </c>
      <c r="Z58" s="11">
        <f t="shared" si="13"/>
        <v>25207.895326711045</v>
      </c>
      <c r="AA58" s="83">
        <f t="shared" si="31"/>
        <v>129618.07791939628</v>
      </c>
      <c r="AB58" s="93">
        <f t="shared" si="32"/>
        <v>79029.897480268002</v>
      </c>
      <c r="AC58" s="33">
        <f t="shared" si="14"/>
        <v>27100.135090870197</v>
      </c>
      <c r="AD58" s="33">
        <f t="shared" si="15"/>
        <v>4734.4438639517612</v>
      </c>
      <c r="AE58" s="11">
        <f t="shared" si="16"/>
        <v>110864.47643508996</v>
      </c>
      <c r="AF58" s="93">
        <f t="shared" si="17"/>
        <v>18583.331241584616</v>
      </c>
      <c r="AG58" s="33">
        <f t="shared" si="18"/>
        <v>6970.3894280167669</v>
      </c>
      <c r="AH58" s="33">
        <f t="shared" si="19"/>
        <v>1213.7654991295581</v>
      </c>
      <c r="AI58" s="77">
        <f t="shared" si="20"/>
        <v>26767.486168730939</v>
      </c>
      <c r="AJ58" s="93">
        <f t="shared" si="21"/>
        <v>97613.228721852618</v>
      </c>
      <c r="AK58" s="33">
        <f t="shared" si="22"/>
        <v>34070.524518886967</v>
      </c>
      <c r="AL58" s="33">
        <f t="shared" si="23"/>
        <v>5948.2093630813197</v>
      </c>
      <c r="AM58" s="77">
        <f t="shared" si="24"/>
        <v>137631.9626038209</v>
      </c>
      <c r="AN58" s="101">
        <f t="shared" si="25"/>
        <v>59483.16</v>
      </c>
      <c r="AO58" s="154">
        <f>IFERROR(ROUND(INDEX('[23]IGT by Provider'!$E:$E,MATCH(A58,'[23]IGT by Provider'!$A:$A,0)),2),0)</f>
        <v>26567.07</v>
      </c>
      <c r="AP58" s="102">
        <f t="shared" si="26"/>
        <v>32916.090000000004</v>
      </c>
      <c r="AQ58" s="63"/>
    </row>
    <row r="59" spans="1:43" ht="30" x14ac:dyDescent="0.25">
      <c r="A59" s="176" t="s">
        <v>702</v>
      </c>
      <c r="B59" s="176" t="s">
        <v>703</v>
      </c>
      <c r="C59" s="31" t="s">
        <v>704</v>
      </c>
      <c r="D59" s="31" t="s">
        <v>78</v>
      </c>
      <c r="E59" s="31" t="s">
        <v>630</v>
      </c>
      <c r="F59" s="84" t="str">
        <f t="shared" si="5"/>
        <v>N</v>
      </c>
      <c r="G59" s="169">
        <f>SUMIF('Data and Mdcr Calculation'!A:A,A59,'Data and Mdcr Calculation'!H:H)</f>
        <v>0</v>
      </c>
      <c r="H59" s="8">
        <f>IF($F59="N",0,SUMIFS('Data and Mdcr Calculation'!$R:$R,'Data and Mdcr Calculation'!$D:$D,H$10,'Data and Mdcr Calculation'!$A:$A,$A59))</f>
        <v>0</v>
      </c>
      <c r="I59" s="170">
        <f>IF($F59="N",0,SUMIFS('Data and Mdcr Calculation'!$R:$R,'Data and Mdcr Calculation'!$D:$D,I$10,'Data and Mdcr Calculation'!$A:$A,$A59))</f>
        <v>0</v>
      </c>
      <c r="J59" s="124">
        <f>IF($F59="N",0,SUMIFS('Data and Mdcr Calculation'!$R:$R,'Data and Mdcr Calculation'!$D:$D,J$10,'Data and Mdcr Calculation'!$A:$A,$A59))</f>
        <v>0</v>
      </c>
      <c r="K59" s="123">
        <f t="shared" si="27"/>
        <v>0</v>
      </c>
      <c r="L59" s="171">
        <f>IF($F59="N",0,SUMIFS('Data and Mdcr Calculation'!I:I,'Data and Mdcr Calculation'!$A:$A,$A59,'Data and Mdcr Calculation'!$D:$D,L$10))</f>
        <v>0</v>
      </c>
      <c r="M59" s="172">
        <f>IF($F59="N",0,SUMIFS('Data and Mdcr Calculation'!I:I,'Data and Mdcr Calculation'!$A:$A,$A59,'Data and Mdcr Calculation'!$D:$D,M$10))</f>
        <v>0</v>
      </c>
      <c r="N59" s="172">
        <f>IF($F59="N",0,SUMIFS('Data and Mdcr Calculation'!I:I,'Data and Mdcr Calculation'!$A:$A,$A59,'Data and Mdcr Calculation'!$D:$D,N$10))</f>
        <v>0</v>
      </c>
      <c r="O59" s="114">
        <f t="shared" si="28"/>
        <v>0</v>
      </c>
      <c r="P59" s="127">
        <f>IF($F59="N",0,SUMIFS('Data and Mdcr Calculation'!P:P,'Data and Mdcr Calculation'!A:A,A59))</f>
        <v>0</v>
      </c>
      <c r="Q59" s="32">
        <f t="shared" si="29"/>
        <v>0</v>
      </c>
      <c r="R59" s="11">
        <f t="shared" si="6"/>
        <v>0</v>
      </c>
      <c r="S59" s="93">
        <f t="shared" si="30"/>
        <v>0</v>
      </c>
      <c r="T59" s="33">
        <f t="shared" si="7"/>
        <v>0</v>
      </c>
      <c r="U59" s="33">
        <f t="shared" si="8"/>
        <v>0</v>
      </c>
      <c r="V59" s="11">
        <f t="shared" si="9"/>
        <v>0</v>
      </c>
      <c r="W59" s="93">
        <f t="shared" si="10"/>
        <v>0</v>
      </c>
      <c r="X59" s="33">
        <f t="shared" si="11"/>
        <v>0</v>
      </c>
      <c r="Y59" s="33">
        <f t="shared" si="12"/>
        <v>0</v>
      </c>
      <c r="Z59" s="11">
        <f t="shared" si="13"/>
        <v>0</v>
      </c>
      <c r="AA59" s="83">
        <f t="shared" si="31"/>
        <v>0</v>
      </c>
      <c r="AB59" s="93">
        <f t="shared" si="32"/>
        <v>0</v>
      </c>
      <c r="AC59" s="33">
        <f t="shared" si="14"/>
        <v>0</v>
      </c>
      <c r="AD59" s="33">
        <f t="shared" si="15"/>
        <v>0</v>
      </c>
      <c r="AE59" s="11">
        <f t="shared" si="16"/>
        <v>0</v>
      </c>
      <c r="AF59" s="93">
        <f t="shared" si="17"/>
        <v>0</v>
      </c>
      <c r="AG59" s="33">
        <f t="shared" si="18"/>
        <v>0</v>
      </c>
      <c r="AH59" s="33">
        <f t="shared" si="19"/>
        <v>0</v>
      </c>
      <c r="AI59" s="77">
        <f t="shared" si="20"/>
        <v>0</v>
      </c>
      <c r="AJ59" s="93">
        <f t="shared" si="21"/>
        <v>0</v>
      </c>
      <c r="AK59" s="33">
        <f t="shared" si="22"/>
        <v>0</v>
      </c>
      <c r="AL59" s="33">
        <f t="shared" si="23"/>
        <v>0</v>
      </c>
      <c r="AM59" s="77">
        <f t="shared" si="24"/>
        <v>0</v>
      </c>
      <c r="AN59" s="101">
        <f t="shared" si="25"/>
        <v>0</v>
      </c>
      <c r="AO59" s="154">
        <f>IFERROR(ROUND(INDEX('[23]IGT by Provider'!$E:$E,MATCH(A59,'[23]IGT by Provider'!$A:$A,0)),2),0)</f>
        <v>0</v>
      </c>
      <c r="AP59" s="102">
        <f t="shared" si="26"/>
        <v>0</v>
      </c>
      <c r="AQ59" s="63"/>
    </row>
    <row r="60" spans="1:43" ht="30" x14ac:dyDescent="0.25">
      <c r="A60" s="176" t="s">
        <v>309</v>
      </c>
      <c r="B60" s="176" t="s">
        <v>311</v>
      </c>
      <c r="C60" s="31" t="s">
        <v>705</v>
      </c>
      <c r="D60" s="31" t="s">
        <v>83</v>
      </c>
      <c r="E60" s="31" t="s">
        <v>630</v>
      </c>
      <c r="F60" s="84" t="str">
        <f t="shared" si="5"/>
        <v>Y</v>
      </c>
      <c r="G60" s="169">
        <f>SUMIF('Data and Mdcr Calculation'!A:A,A60,'Data and Mdcr Calculation'!H:H)</f>
        <v>123</v>
      </c>
      <c r="H60" s="8">
        <f>IF($F60="N",0,SUMIFS('Data and Mdcr Calculation'!$R:$R,'Data and Mdcr Calculation'!$D:$D,H$10,'Data and Mdcr Calculation'!$A:$A,$A60))</f>
        <v>47.865281058731547</v>
      </c>
      <c r="I60" s="170">
        <f>IF($F60="N",0,SUMIFS('Data and Mdcr Calculation'!$R:$R,'Data and Mdcr Calculation'!$D:$D,I$10,'Data and Mdcr Calculation'!$A:$A,$A60))</f>
        <v>77.517451465766726</v>
      </c>
      <c r="J60" s="124">
        <f>IF($F60="N",0,SUMIFS('Data and Mdcr Calculation'!$R:$R,'Data and Mdcr Calculation'!$D:$D,J$10,'Data and Mdcr Calculation'!$A:$A,$A60))</f>
        <v>4.4741183873867421</v>
      </c>
      <c r="K60" s="123">
        <f t="shared" si="27"/>
        <v>129.856850911885</v>
      </c>
      <c r="L60" s="171">
        <f>IF($F60="N",0,SUMIFS('Data and Mdcr Calculation'!I:I,'Data and Mdcr Calculation'!$A:$A,$A60,'Data and Mdcr Calculation'!$D:$D,L$10))</f>
        <v>7322.8288207865171</v>
      </c>
      <c r="M60" s="172">
        <f>IF($F60="N",0,SUMIFS('Data and Mdcr Calculation'!I:I,'Data and Mdcr Calculation'!$A:$A,$A60,'Data and Mdcr Calculation'!$D:$D,M$10))</f>
        <v>11847.051409844646</v>
      </c>
      <c r="N60" s="172">
        <f>IF($F60="N",0,SUMIFS('Data and Mdcr Calculation'!I:I,'Data and Mdcr Calculation'!$A:$A,$A60,'Data and Mdcr Calculation'!$D:$D,N$10))</f>
        <v>677.29522645287716</v>
      </c>
      <c r="O60" s="114">
        <f t="shared" si="28"/>
        <v>19847.175457084038</v>
      </c>
      <c r="P60" s="127">
        <f>IF($F60="N",0,SUMIFS('Data and Mdcr Calculation'!P:P,'Data and Mdcr Calculation'!A:A,A60))</f>
        <v>20742.576618997286</v>
      </c>
      <c r="Q60" s="32">
        <f t="shared" si="29"/>
        <v>0.95683269352886535</v>
      </c>
      <c r="R60" s="11">
        <f t="shared" si="6"/>
        <v>895.40116191324705</v>
      </c>
      <c r="S60" s="93">
        <f t="shared" si="30"/>
        <v>2321.4661313484798</v>
      </c>
      <c r="T60" s="33">
        <f t="shared" si="7"/>
        <v>3759.5963960896861</v>
      </c>
      <c r="U60" s="33">
        <f t="shared" si="8"/>
        <v>216.99474178825699</v>
      </c>
      <c r="V60" s="11">
        <f t="shared" si="9"/>
        <v>6298.0572692264222</v>
      </c>
      <c r="W60" s="93">
        <f t="shared" si="10"/>
        <v>686.14906050769673</v>
      </c>
      <c r="X60" s="33">
        <f t="shared" si="11"/>
        <v>1110.0687171024433</v>
      </c>
      <c r="Y60" s="33">
        <f t="shared" si="12"/>
        <v>63.462562718634594</v>
      </c>
      <c r="Z60" s="11">
        <f t="shared" si="13"/>
        <v>1859.6803403287747</v>
      </c>
      <c r="AA60" s="83">
        <f t="shared" si="31"/>
        <v>8157.7376095551972</v>
      </c>
      <c r="AB60" s="93">
        <f t="shared" si="32"/>
        <v>2463.0940385660265</v>
      </c>
      <c r="AC60" s="33">
        <f t="shared" si="14"/>
        <v>3999.5706341379641</v>
      </c>
      <c r="AD60" s="33">
        <f t="shared" si="15"/>
        <v>230.84546998750744</v>
      </c>
      <c r="AE60" s="11">
        <f t="shared" si="16"/>
        <v>6693.510142691498</v>
      </c>
      <c r="AF60" s="93">
        <f t="shared" si="17"/>
        <v>728.00961327076573</v>
      </c>
      <c r="AG60" s="33">
        <f t="shared" si="18"/>
        <v>1180.9241671302589</v>
      </c>
      <c r="AH60" s="33">
        <f t="shared" si="19"/>
        <v>67.513364594292128</v>
      </c>
      <c r="AI60" s="77">
        <f t="shared" si="20"/>
        <v>1976.4471449953169</v>
      </c>
      <c r="AJ60" s="93">
        <f t="shared" si="21"/>
        <v>3191.1036518367923</v>
      </c>
      <c r="AK60" s="33">
        <f t="shared" si="22"/>
        <v>5180.4948012682235</v>
      </c>
      <c r="AL60" s="33">
        <f t="shared" si="23"/>
        <v>298.35883458179956</v>
      </c>
      <c r="AM60" s="77">
        <f t="shared" si="24"/>
        <v>8669.9572876868151</v>
      </c>
      <c r="AN60" s="101">
        <f t="shared" si="25"/>
        <v>3747.07</v>
      </c>
      <c r="AO60" s="154">
        <f>IFERROR(ROUND(INDEX('[23]IGT by Provider'!$E:$E,MATCH(A60,'[23]IGT by Provider'!$A:$A,0)),2),0)</f>
        <v>1678.95</v>
      </c>
      <c r="AP60" s="102">
        <f t="shared" si="26"/>
        <v>2068.12</v>
      </c>
      <c r="AQ60" s="63"/>
    </row>
    <row r="61" spans="1:43" ht="30" x14ac:dyDescent="0.25">
      <c r="A61" s="176" t="s">
        <v>199</v>
      </c>
      <c r="B61" s="176" t="s">
        <v>201</v>
      </c>
      <c r="C61" s="31" t="s">
        <v>706</v>
      </c>
      <c r="D61" s="31" t="s">
        <v>83</v>
      </c>
      <c r="E61" s="31" t="s">
        <v>630</v>
      </c>
      <c r="F61" s="84" t="str">
        <f t="shared" si="5"/>
        <v>Y</v>
      </c>
      <c r="G61" s="169">
        <f>SUMIF('Data and Mdcr Calculation'!A:A,A61,'Data and Mdcr Calculation'!H:H)</f>
        <v>509</v>
      </c>
      <c r="H61" s="8">
        <f>IF($F61="N",0,SUMIFS('Data and Mdcr Calculation'!$R:$R,'Data and Mdcr Calculation'!$D:$D,H$10,'Data and Mdcr Calculation'!$A:$A,$A61))</f>
        <v>119.69613387783836</v>
      </c>
      <c r="I61" s="170">
        <f>IF($F61="N",0,SUMIFS('Data and Mdcr Calculation'!$R:$R,'Data and Mdcr Calculation'!$D:$D,I$10,'Data and Mdcr Calculation'!$A:$A,$A61))</f>
        <v>431.2433334052522</v>
      </c>
      <c r="J61" s="124">
        <f>IF($F61="N",0,SUMIFS('Data and Mdcr Calculation'!$R:$R,'Data and Mdcr Calculation'!$D:$D,J$10,'Data and Mdcr Calculation'!$A:$A,$A61))</f>
        <v>9.6042425111446477</v>
      </c>
      <c r="K61" s="123">
        <f t="shared" si="27"/>
        <v>560.54370979423527</v>
      </c>
      <c r="L61" s="171">
        <f>IF($F61="N",0,SUMIFS('Data and Mdcr Calculation'!I:I,'Data and Mdcr Calculation'!$A:$A,$A61,'Data and Mdcr Calculation'!$D:$D,L$10))</f>
        <v>22222.527726693021</v>
      </c>
      <c r="M61" s="172">
        <f>IF($F61="N",0,SUMIFS('Data and Mdcr Calculation'!I:I,'Data and Mdcr Calculation'!$A:$A,$A61,'Data and Mdcr Calculation'!$D:$D,M$10))</f>
        <v>80312.128345335732</v>
      </c>
      <c r="N61" s="172">
        <f>IF($F61="N",0,SUMIFS('Data and Mdcr Calculation'!I:I,'Data and Mdcr Calculation'!$A:$A,$A61,'Data and Mdcr Calculation'!$D:$D,N$10))</f>
        <v>1790.1054940378467</v>
      </c>
      <c r="O61" s="114">
        <f t="shared" si="28"/>
        <v>104324.76156606661</v>
      </c>
      <c r="P61" s="127">
        <f>IF($F61="N",0,SUMIFS('Data and Mdcr Calculation'!P:P,'Data and Mdcr Calculation'!A:A,A61))</f>
        <v>97876.537167171424</v>
      </c>
      <c r="Q61" s="32">
        <f t="shared" si="29"/>
        <v>1.0658812069319712</v>
      </c>
      <c r="R61" s="11">
        <f t="shared" si="6"/>
        <v>-6448.2243988951814</v>
      </c>
      <c r="S61" s="93">
        <f t="shared" si="30"/>
        <v>5805.2624930751608</v>
      </c>
      <c r="T61" s="33">
        <f t="shared" si="7"/>
        <v>20915.301670154731</v>
      </c>
      <c r="U61" s="33">
        <f t="shared" si="8"/>
        <v>465.80576179051542</v>
      </c>
      <c r="V61" s="11">
        <f t="shared" si="9"/>
        <v>27186.369925020408</v>
      </c>
      <c r="W61" s="93">
        <f t="shared" si="10"/>
        <v>2082.2508479911362</v>
      </c>
      <c r="X61" s="33">
        <f t="shared" si="11"/>
        <v>7525.2464259579583</v>
      </c>
      <c r="Y61" s="33">
        <f t="shared" si="12"/>
        <v>167.73288479134624</v>
      </c>
      <c r="Z61" s="11">
        <f t="shared" si="13"/>
        <v>9775.2301587404418</v>
      </c>
      <c r="AA61" s="83">
        <f t="shared" si="31"/>
        <v>36961.600083760852</v>
      </c>
      <c r="AB61" s="93">
        <f t="shared" si="32"/>
        <v>6159.429700875502</v>
      </c>
      <c r="AC61" s="33">
        <f t="shared" si="14"/>
        <v>22250.320925696524</v>
      </c>
      <c r="AD61" s="33">
        <f t="shared" si="15"/>
        <v>495.53804445799517</v>
      </c>
      <c r="AE61" s="11">
        <f t="shared" si="16"/>
        <v>28905.288671030023</v>
      </c>
      <c r="AF61" s="93">
        <f t="shared" si="17"/>
        <v>2209.2847193539906</v>
      </c>
      <c r="AG61" s="33">
        <f t="shared" si="18"/>
        <v>8005.5813042105947</v>
      </c>
      <c r="AH61" s="33">
        <f t="shared" si="19"/>
        <v>178.43923913973006</v>
      </c>
      <c r="AI61" s="77">
        <f t="shared" si="20"/>
        <v>10393.305262704316</v>
      </c>
      <c r="AJ61" s="93">
        <f t="shared" si="21"/>
        <v>8368.714420229493</v>
      </c>
      <c r="AK61" s="33">
        <f t="shared" si="22"/>
        <v>30255.902229907118</v>
      </c>
      <c r="AL61" s="33">
        <f t="shared" si="23"/>
        <v>673.9772835977252</v>
      </c>
      <c r="AM61" s="77">
        <f t="shared" si="24"/>
        <v>39298.593933734337</v>
      </c>
      <c r="AN61" s="101">
        <f t="shared" si="25"/>
        <v>16984.46</v>
      </c>
      <c r="AO61" s="154">
        <f>IFERROR(ROUND(INDEX('[23]IGT by Provider'!$E:$E,MATCH(A61,'[23]IGT by Provider'!$A:$A,0)),2),0)</f>
        <v>7630.46</v>
      </c>
      <c r="AP61" s="102">
        <f t="shared" si="26"/>
        <v>9354</v>
      </c>
      <c r="AQ61" s="63"/>
    </row>
    <row r="62" spans="1:43" ht="30" x14ac:dyDescent="0.25">
      <c r="A62" s="176" t="s">
        <v>260</v>
      </c>
      <c r="B62" s="176" t="s">
        <v>262</v>
      </c>
      <c r="C62" s="31" t="s">
        <v>707</v>
      </c>
      <c r="D62" s="31" t="s">
        <v>85</v>
      </c>
      <c r="E62" s="31" t="s">
        <v>630</v>
      </c>
      <c r="F62" s="84" t="str">
        <f t="shared" si="5"/>
        <v>Y</v>
      </c>
      <c r="G62" s="169">
        <f>SUMIF('Data and Mdcr Calculation'!A:A,A62,'Data and Mdcr Calculation'!H:H)</f>
        <v>626</v>
      </c>
      <c r="H62" s="8">
        <f>IF($F62="N",0,SUMIFS('Data and Mdcr Calculation'!$R:$R,'Data and Mdcr Calculation'!$D:$D,H$10,'Data and Mdcr Calculation'!$A:$A,$A62))</f>
        <v>62.482446876904149</v>
      </c>
      <c r="I62" s="170">
        <f>IF($F62="N",0,SUMIFS('Data and Mdcr Calculation'!$R:$R,'Data and Mdcr Calculation'!$D:$D,I$10,'Data and Mdcr Calculation'!$A:$A,$A62))</f>
        <v>635.26160528770686</v>
      </c>
      <c r="J62" s="124">
        <f>IF($F62="N",0,SUMIFS('Data and Mdcr Calculation'!$R:$R,'Data and Mdcr Calculation'!$D:$D,J$10,'Data and Mdcr Calculation'!$A:$A,$A62))</f>
        <v>3.8616248991195619</v>
      </c>
      <c r="K62" s="123">
        <f t="shared" si="27"/>
        <v>701.60567706373058</v>
      </c>
      <c r="L62" s="171">
        <f>IF($F62="N",0,SUMIFS('Data and Mdcr Calculation'!I:I,'Data and Mdcr Calculation'!$A:$A,$A62,'Data and Mdcr Calculation'!$D:$D,L$10))</f>
        <v>23519.550051987433</v>
      </c>
      <c r="M62" s="172">
        <f>IF($F62="N",0,SUMIFS('Data and Mdcr Calculation'!I:I,'Data and Mdcr Calculation'!$A:$A,$A62,'Data and Mdcr Calculation'!$D:$D,M$10))</f>
        <v>238466.62184054067</v>
      </c>
      <c r="N62" s="172">
        <f>IF($F62="N",0,SUMIFS('Data and Mdcr Calculation'!I:I,'Data and Mdcr Calculation'!$A:$A,$A62,'Data and Mdcr Calculation'!$D:$D,N$10))</f>
        <v>1460.5109920023122</v>
      </c>
      <c r="O62" s="114">
        <f t="shared" si="28"/>
        <v>263446.6828845304</v>
      </c>
      <c r="P62" s="127">
        <f>IF($F62="N",0,SUMIFS('Data and Mdcr Calculation'!P:P,'Data and Mdcr Calculation'!A:A,A62))</f>
        <v>310072.59568883805</v>
      </c>
      <c r="Q62" s="32">
        <f t="shared" si="29"/>
        <v>0.84962904348020041</v>
      </c>
      <c r="R62" s="11">
        <f t="shared" si="6"/>
        <v>46625.912804307649</v>
      </c>
      <c r="S62" s="93">
        <f t="shared" si="30"/>
        <v>3030.3986735298513</v>
      </c>
      <c r="T62" s="33">
        <f t="shared" si="7"/>
        <v>30810.187856453784</v>
      </c>
      <c r="U62" s="33">
        <f t="shared" si="8"/>
        <v>187.28880760729874</v>
      </c>
      <c r="V62" s="11">
        <f t="shared" si="9"/>
        <v>34027.875337590936</v>
      </c>
      <c r="W62" s="93">
        <f t="shared" si="10"/>
        <v>2203.7818398712225</v>
      </c>
      <c r="X62" s="33">
        <f t="shared" si="11"/>
        <v>22344.322466458663</v>
      </c>
      <c r="Y62" s="33">
        <f t="shared" si="12"/>
        <v>136.84987995061667</v>
      </c>
      <c r="Z62" s="11">
        <f t="shared" si="13"/>
        <v>24684.954186280502</v>
      </c>
      <c r="AA62" s="83">
        <f t="shared" si="31"/>
        <v>58712.829523871435</v>
      </c>
      <c r="AB62" s="93">
        <f t="shared" si="32"/>
        <v>3215.2771071934762</v>
      </c>
      <c r="AC62" s="33">
        <f t="shared" si="14"/>
        <v>32776.795591972113</v>
      </c>
      <c r="AD62" s="33">
        <f t="shared" si="15"/>
        <v>199.24341234819016</v>
      </c>
      <c r="AE62" s="11">
        <f t="shared" si="16"/>
        <v>36191.316111513777</v>
      </c>
      <c r="AF62" s="93">
        <f t="shared" si="17"/>
        <v>2338.2300688288833</v>
      </c>
      <c r="AG62" s="33">
        <f t="shared" si="18"/>
        <v>23770.555815381558</v>
      </c>
      <c r="AH62" s="33">
        <f t="shared" si="19"/>
        <v>145.58497867086879</v>
      </c>
      <c r="AI62" s="77">
        <f t="shared" si="20"/>
        <v>26254.370862881307</v>
      </c>
      <c r="AJ62" s="93">
        <f t="shared" si="21"/>
        <v>5553.50717602236</v>
      </c>
      <c r="AK62" s="33">
        <f t="shared" si="22"/>
        <v>56547.351407353672</v>
      </c>
      <c r="AL62" s="33">
        <f t="shared" si="23"/>
        <v>344.82839101905893</v>
      </c>
      <c r="AM62" s="77">
        <f t="shared" si="24"/>
        <v>62445.686974395088</v>
      </c>
      <c r="AN62" s="101">
        <f t="shared" si="25"/>
        <v>26988.400000000001</v>
      </c>
      <c r="AO62" s="154">
        <f>IFERROR(ROUND(INDEX('[23]IGT by Provider'!$E:$E,MATCH(A62,'[23]IGT by Provider'!$A:$A,0)),2),0)</f>
        <v>12250.93</v>
      </c>
      <c r="AP62" s="102">
        <f t="shared" si="26"/>
        <v>14737.470000000001</v>
      </c>
      <c r="AQ62" s="63"/>
    </row>
    <row r="63" spans="1:43" ht="30" x14ac:dyDescent="0.25">
      <c r="A63" s="176" t="s">
        <v>190</v>
      </c>
      <c r="B63" s="176" t="s">
        <v>192</v>
      </c>
      <c r="C63" s="31" t="s">
        <v>708</v>
      </c>
      <c r="D63" s="31" t="s">
        <v>78</v>
      </c>
      <c r="E63" s="31" t="s">
        <v>630</v>
      </c>
      <c r="F63" s="84" t="str">
        <f t="shared" si="5"/>
        <v>Y</v>
      </c>
      <c r="G63" s="169">
        <f>SUMIF('Data and Mdcr Calculation'!A:A,A63,'Data and Mdcr Calculation'!H:H)</f>
        <v>129</v>
      </c>
      <c r="H63" s="8">
        <f>IF($F63="N",0,SUMIFS('Data and Mdcr Calculation'!$R:$R,'Data and Mdcr Calculation'!$D:$D,H$10,'Data and Mdcr Calculation'!$A:$A,$A63))</f>
        <v>33.902625323991202</v>
      </c>
      <c r="I63" s="170">
        <f>IF($F63="N",0,SUMIFS('Data and Mdcr Calculation'!$R:$R,'Data and Mdcr Calculation'!$D:$D,I$10,'Data and Mdcr Calculation'!$A:$A,$A63))</f>
        <v>95.503828241103264</v>
      </c>
      <c r="J63" s="124">
        <f>IF($F63="N",0,SUMIFS('Data and Mdcr Calculation'!$R:$R,'Data and Mdcr Calculation'!$D:$D,J$10,'Data and Mdcr Calculation'!$A:$A,$A63))</f>
        <v>3.725348469915458</v>
      </c>
      <c r="K63" s="123">
        <f t="shared" si="27"/>
        <v>133.13180203500991</v>
      </c>
      <c r="L63" s="171">
        <f>IF($F63="N",0,SUMIFS('Data and Mdcr Calculation'!I:I,'Data and Mdcr Calculation'!$A:$A,$A63,'Data and Mdcr Calculation'!$D:$D,L$10))</f>
        <v>7633.8100238002899</v>
      </c>
      <c r="M63" s="172">
        <f>IF($F63="N",0,SUMIFS('Data and Mdcr Calculation'!I:I,'Data and Mdcr Calculation'!$A:$A,$A63,'Data and Mdcr Calculation'!$D:$D,M$10))</f>
        <v>21315.109592498902</v>
      </c>
      <c r="N63" s="172">
        <f>IF($F63="N",0,SUMIFS('Data and Mdcr Calculation'!I:I,'Data and Mdcr Calculation'!$A:$A,$A63,'Data and Mdcr Calculation'!$D:$D,N$10))</f>
        <v>825.553226407686</v>
      </c>
      <c r="O63" s="114">
        <f t="shared" si="28"/>
        <v>29774.47284270688</v>
      </c>
      <c r="P63" s="127">
        <f>IF($F63="N",0,SUMIFS('Data and Mdcr Calculation'!P:P,'Data and Mdcr Calculation'!A:A,A63))</f>
        <v>41462.71317302878</v>
      </c>
      <c r="Q63" s="32">
        <f t="shared" si="29"/>
        <v>0.71810237594569615</v>
      </c>
      <c r="R63" s="11">
        <f t="shared" si="6"/>
        <v>11688.2403303219</v>
      </c>
      <c r="S63" s="93">
        <f t="shared" si="30"/>
        <v>1644.2773282135734</v>
      </c>
      <c r="T63" s="33">
        <f t="shared" si="7"/>
        <v>4631.9356696935083</v>
      </c>
      <c r="U63" s="33">
        <f t="shared" si="8"/>
        <v>180.67940079089971</v>
      </c>
      <c r="V63" s="11">
        <f t="shared" si="9"/>
        <v>6456.8923986979808</v>
      </c>
      <c r="W63" s="93">
        <f t="shared" si="10"/>
        <v>715.28799923008717</v>
      </c>
      <c r="X63" s="33">
        <f t="shared" si="11"/>
        <v>1997.2257688171474</v>
      </c>
      <c r="Y63" s="33">
        <f t="shared" si="12"/>
        <v>77.354337314400183</v>
      </c>
      <c r="Z63" s="11">
        <f t="shared" si="13"/>
        <v>2789.8681053616347</v>
      </c>
      <c r="AA63" s="83">
        <f t="shared" si="31"/>
        <v>9246.7605040596154</v>
      </c>
      <c r="AB63" s="93">
        <f t="shared" si="32"/>
        <v>1744.591329669574</v>
      </c>
      <c r="AC63" s="33">
        <f t="shared" si="14"/>
        <v>4927.5911379718173</v>
      </c>
      <c r="AD63" s="33">
        <f t="shared" si="15"/>
        <v>192.21212850095714</v>
      </c>
      <c r="AE63" s="11">
        <f t="shared" si="16"/>
        <v>6864.3945961423478</v>
      </c>
      <c r="AF63" s="93">
        <f t="shared" si="17"/>
        <v>758.926259130066</v>
      </c>
      <c r="AG63" s="33">
        <f t="shared" si="18"/>
        <v>2124.708264699093</v>
      </c>
      <c r="AH63" s="33">
        <f t="shared" si="19"/>
        <v>82.291848206808709</v>
      </c>
      <c r="AI63" s="77">
        <f t="shared" si="20"/>
        <v>2965.9263720359677</v>
      </c>
      <c r="AJ63" s="93">
        <f t="shared" si="21"/>
        <v>2503.5175887996402</v>
      </c>
      <c r="AK63" s="33">
        <f t="shared" si="22"/>
        <v>7052.2994026709102</v>
      </c>
      <c r="AL63" s="33">
        <f t="shared" si="23"/>
        <v>274.50397670776584</v>
      </c>
      <c r="AM63" s="77">
        <f t="shared" si="24"/>
        <v>9830.3209681783155</v>
      </c>
      <c r="AN63" s="101">
        <f t="shared" si="25"/>
        <v>4248.57</v>
      </c>
      <c r="AO63" s="154">
        <f>IFERROR(ROUND(INDEX('[23]IGT by Provider'!$E:$E,MATCH(A63,'[23]IGT by Provider'!$A:$A,0)),2),0)</f>
        <v>1910.32</v>
      </c>
      <c r="AP63" s="102">
        <f t="shared" si="26"/>
        <v>2338.25</v>
      </c>
      <c r="AQ63" s="63"/>
    </row>
    <row r="64" spans="1:43" x14ac:dyDescent="0.25">
      <c r="A64" s="176" t="s">
        <v>167</v>
      </c>
      <c r="B64" s="176" t="s">
        <v>169</v>
      </c>
      <c r="C64" s="31" t="s">
        <v>709</v>
      </c>
      <c r="D64" s="31" t="s">
        <v>85</v>
      </c>
      <c r="E64" s="31" t="s">
        <v>630</v>
      </c>
      <c r="F64" s="84" t="str">
        <f t="shared" si="5"/>
        <v>Y</v>
      </c>
      <c r="G64" s="169">
        <f>SUMIF('Data and Mdcr Calculation'!A:A,A64,'Data and Mdcr Calculation'!H:H)</f>
        <v>472</v>
      </c>
      <c r="H64" s="8">
        <f>IF($F64="N",0,SUMIFS('Data and Mdcr Calculation'!$R:$R,'Data and Mdcr Calculation'!$D:$D,H$10,'Data and Mdcr Calculation'!$A:$A,$A64))</f>
        <v>445.63614653534944</v>
      </c>
      <c r="I64" s="170">
        <f>IF($F64="N",0,SUMIFS('Data and Mdcr Calculation'!$R:$R,'Data and Mdcr Calculation'!$D:$D,I$10,'Data and Mdcr Calculation'!$A:$A,$A64))</f>
        <v>0</v>
      </c>
      <c r="J64" s="124">
        <f>IF($F64="N",0,SUMIFS('Data and Mdcr Calculation'!$R:$R,'Data and Mdcr Calculation'!$D:$D,J$10,'Data and Mdcr Calculation'!$A:$A,$A64))</f>
        <v>2.076565088374847</v>
      </c>
      <c r="K64" s="123">
        <f t="shared" si="27"/>
        <v>447.71271162372426</v>
      </c>
      <c r="L64" s="171">
        <f>IF($F64="N",0,SUMIFS('Data and Mdcr Calculation'!I:I,'Data and Mdcr Calculation'!$A:$A,$A64,'Data and Mdcr Calculation'!$D:$D,L$10))</f>
        <v>85773.557804881886</v>
      </c>
      <c r="M64" s="172">
        <f>IF($F64="N",0,SUMIFS('Data and Mdcr Calculation'!I:I,'Data and Mdcr Calculation'!$A:$A,$A64,'Data and Mdcr Calculation'!$D:$D,M$10))</f>
        <v>0</v>
      </c>
      <c r="N64" s="172">
        <f>IF($F64="N",0,SUMIFS('Data and Mdcr Calculation'!I:I,'Data and Mdcr Calculation'!$A:$A,$A64,'Data and Mdcr Calculation'!$D:$D,N$10))</f>
        <v>408.18902064826182</v>
      </c>
      <c r="O64" s="114">
        <f t="shared" si="28"/>
        <v>86181.74682553015</v>
      </c>
      <c r="P64" s="127">
        <f>IF($F64="N",0,SUMIFS('Data and Mdcr Calculation'!P:P,'Data and Mdcr Calculation'!A:A,A64))</f>
        <v>100940.68913335947</v>
      </c>
      <c r="Q64" s="32">
        <f t="shared" si="29"/>
        <v>0.85378599616721162</v>
      </c>
      <c r="R64" s="11">
        <f t="shared" si="6"/>
        <v>14758.942307829318</v>
      </c>
      <c r="S64" s="93">
        <f t="shared" si="30"/>
        <v>21613.353106964449</v>
      </c>
      <c r="T64" s="33">
        <f t="shared" si="7"/>
        <v>0</v>
      </c>
      <c r="U64" s="33">
        <f t="shared" si="8"/>
        <v>100.71340678618007</v>
      </c>
      <c r="V64" s="11">
        <f t="shared" si="9"/>
        <v>21714.066513750629</v>
      </c>
      <c r="W64" s="93">
        <f t="shared" si="10"/>
        <v>8036.9823663174329</v>
      </c>
      <c r="X64" s="33">
        <f t="shared" si="11"/>
        <v>0</v>
      </c>
      <c r="Y64" s="33">
        <f t="shared" si="12"/>
        <v>38.247311234742135</v>
      </c>
      <c r="Z64" s="11">
        <f t="shared" si="13"/>
        <v>8075.2296775521754</v>
      </c>
      <c r="AA64" s="83">
        <f t="shared" si="31"/>
        <v>29789.296191302805</v>
      </c>
      <c r="AB64" s="93">
        <f t="shared" si="32"/>
        <v>22931.93963603655</v>
      </c>
      <c r="AC64" s="33">
        <f t="shared" si="14"/>
        <v>0</v>
      </c>
      <c r="AD64" s="33">
        <f t="shared" si="15"/>
        <v>107.14192211295753</v>
      </c>
      <c r="AE64" s="11">
        <f t="shared" si="16"/>
        <v>23039.081558149508</v>
      </c>
      <c r="AF64" s="93">
        <f t="shared" si="17"/>
        <v>8527.302245429637</v>
      </c>
      <c r="AG64" s="33">
        <f t="shared" si="18"/>
        <v>0</v>
      </c>
      <c r="AH64" s="33">
        <f t="shared" si="19"/>
        <v>40.68862897312993</v>
      </c>
      <c r="AI64" s="77">
        <f t="shared" si="20"/>
        <v>8567.9908744027671</v>
      </c>
      <c r="AJ64" s="93">
        <f t="shared" si="21"/>
        <v>31459.241881466187</v>
      </c>
      <c r="AK64" s="33">
        <f t="shared" si="22"/>
        <v>0</v>
      </c>
      <c r="AL64" s="33">
        <f t="shared" si="23"/>
        <v>147.83055108608747</v>
      </c>
      <c r="AM64" s="77">
        <f t="shared" si="24"/>
        <v>31607.072432552275</v>
      </c>
      <c r="AN64" s="101">
        <f t="shared" si="25"/>
        <v>13660.26</v>
      </c>
      <c r="AO64" s="154">
        <f>IFERROR(ROUND(INDEX('[23]IGT by Provider'!$E:$E,MATCH(A64,'[23]IGT by Provider'!$A:$A,0)),2),0)</f>
        <v>6163.12</v>
      </c>
      <c r="AP64" s="102">
        <f t="shared" si="26"/>
        <v>7497.14</v>
      </c>
      <c r="AQ64" s="63"/>
    </row>
    <row r="65" spans="1:43" ht="30" x14ac:dyDescent="0.25">
      <c r="A65" s="176" t="s">
        <v>466</v>
      </c>
      <c r="B65" s="176" t="s">
        <v>468</v>
      </c>
      <c r="C65" s="31" t="s">
        <v>710</v>
      </c>
      <c r="D65" s="31" t="s">
        <v>85</v>
      </c>
      <c r="E65" s="31" t="s">
        <v>630</v>
      </c>
      <c r="F65" s="84" t="str">
        <f t="shared" si="5"/>
        <v>Y</v>
      </c>
      <c r="G65" s="169">
        <f>SUMIF('Data and Mdcr Calculation'!A:A,A65,'Data and Mdcr Calculation'!H:H)</f>
        <v>1109</v>
      </c>
      <c r="H65" s="8">
        <f>IF($F65="N",0,SUMIFS('Data and Mdcr Calculation'!$R:$R,'Data and Mdcr Calculation'!$D:$D,H$10,'Data and Mdcr Calculation'!$A:$A,$A65))</f>
        <v>678.14280815689642</v>
      </c>
      <c r="I65" s="170">
        <f>IF($F65="N",0,SUMIFS('Data and Mdcr Calculation'!$R:$R,'Data and Mdcr Calculation'!$D:$D,I$10,'Data and Mdcr Calculation'!$A:$A,$A65))</f>
        <v>363.73850483526132</v>
      </c>
      <c r="J65" s="124">
        <f>IF($F65="N",0,SUMIFS('Data and Mdcr Calculation'!$R:$R,'Data and Mdcr Calculation'!$D:$D,J$10,'Data and Mdcr Calculation'!$A:$A,$A65))</f>
        <v>46.300280086843046</v>
      </c>
      <c r="K65" s="123">
        <f t="shared" si="27"/>
        <v>1088.1815930790008</v>
      </c>
      <c r="L65" s="171">
        <f>IF($F65="N",0,SUMIFS('Data and Mdcr Calculation'!I:I,'Data and Mdcr Calculation'!$A:$A,$A65,'Data and Mdcr Calculation'!$D:$D,L$10))</f>
        <v>44600.137956231745</v>
      </c>
      <c r="M65" s="172">
        <f>IF($F65="N",0,SUMIFS('Data and Mdcr Calculation'!I:I,'Data and Mdcr Calculation'!$A:$A,$A65,'Data and Mdcr Calculation'!$D:$D,M$10))</f>
        <v>23727.350001073566</v>
      </c>
      <c r="N65" s="172">
        <f>IF($F65="N",0,SUMIFS('Data and Mdcr Calculation'!I:I,'Data and Mdcr Calculation'!$A:$A,$A65,'Data and Mdcr Calculation'!$D:$D,N$10))</f>
        <v>3250.923255559364</v>
      </c>
      <c r="O65" s="114">
        <f t="shared" si="28"/>
        <v>71578.411212864667</v>
      </c>
      <c r="P65" s="127">
        <f>IF($F65="N",0,SUMIFS('Data and Mdcr Calculation'!P:P,'Data and Mdcr Calculation'!A:A,A65))</f>
        <v>83293.391539274598</v>
      </c>
      <c r="Q65" s="32">
        <f t="shared" si="29"/>
        <v>0.85935282367646093</v>
      </c>
      <c r="R65" s="11">
        <f t="shared" si="6"/>
        <v>11714.980326409932</v>
      </c>
      <c r="S65" s="93">
        <f t="shared" si="30"/>
        <v>32889.926195609478</v>
      </c>
      <c r="T65" s="33">
        <f t="shared" si="7"/>
        <v>17641.317484510175</v>
      </c>
      <c r="U65" s="33">
        <f t="shared" si="8"/>
        <v>2245.5635842118877</v>
      </c>
      <c r="V65" s="11">
        <f t="shared" si="9"/>
        <v>52776.807264331539</v>
      </c>
      <c r="W65" s="93">
        <f t="shared" si="10"/>
        <v>4179.032926498915</v>
      </c>
      <c r="X65" s="33">
        <f t="shared" si="11"/>
        <v>2223.2526951005934</v>
      </c>
      <c r="Y65" s="33">
        <f t="shared" si="12"/>
        <v>304.61150904591244</v>
      </c>
      <c r="Z65" s="11">
        <f t="shared" si="13"/>
        <v>6706.8971306454214</v>
      </c>
      <c r="AA65" s="83">
        <f t="shared" si="31"/>
        <v>59483.704394976958</v>
      </c>
      <c r="AB65" s="93">
        <f t="shared" si="32"/>
        <v>34896.473417092282</v>
      </c>
      <c r="AC65" s="33">
        <f t="shared" si="14"/>
        <v>18767.359026074657</v>
      </c>
      <c r="AD65" s="33">
        <f t="shared" si="15"/>
        <v>2388.8974300126465</v>
      </c>
      <c r="AE65" s="11">
        <f t="shared" si="16"/>
        <v>56052.729873179589</v>
      </c>
      <c r="AF65" s="93">
        <f t="shared" si="17"/>
        <v>4433.9871899192731</v>
      </c>
      <c r="AG65" s="33">
        <f t="shared" si="18"/>
        <v>2365.1624415963761</v>
      </c>
      <c r="AH65" s="33">
        <f t="shared" si="19"/>
        <v>324.05479685735367</v>
      </c>
      <c r="AI65" s="77">
        <f t="shared" si="20"/>
        <v>7123.2044283730029</v>
      </c>
      <c r="AJ65" s="93">
        <f t="shared" si="21"/>
        <v>39330.460607011555</v>
      </c>
      <c r="AK65" s="33">
        <f t="shared" si="22"/>
        <v>21132.521467671031</v>
      </c>
      <c r="AL65" s="33">
        <f t="shared" si="23"/>
        <v>2712.9522268700002</v>
      </c>
      <c r="AM65" s="77">
        <f t="shared" si="24"/>
        <v>63175.934301552588</v>
      </c>
      <c r="AN65" s="101">
        <f t="shared" si="25"/>
        <v>27304.01</v>
      </c>
      <c r="AO65" s="154">
        <f>IFERROR(ROUND(INDEX('[23]IGT by Provider'!$E:$E,MATCH(A65,'[23]IGT by Provider'!$A:$A,0)),2),0)</f>
        <v>12315.92</v>
      </c>
      <c r="AP65" s="102">
        <f t="shared" si="26"/>
        <v>14988.089999999998</v>
      </c>
      <c r="AQ65" s="63"/>
    </row>
    <row r="66" spans="1:43" ht="30" x14ac:dyDescent="0.25">
      <c r="A66" s="176" t="s">
        <v>613</v>
      </c>
      <c r="B66" s="176" t="s">
        <v>615</v>
      </c>
      <c r="C66" s="31" t="s">
        <v>711</v>
      </c>
      <c r="D66" s="31" t="s">
        <v>83</v>
      </c>
      <c r="E66" s="31" t="s">
        <v>630</v>
      </c>
      <c r="F66" s="84" t="str">
        <f t="shared" si="5"/>
        <v>N</v>
      </c>
      <c r="G66" s="169">
        <f>SUMIF('Data and Mdcr Calculation'!A:A,A66,'Data and Mdcr Calculation'!H:H)</f>
        <v>21</v>
      </c>
      <c r="H66" s="8">
        <f>IF($F66="N",0,SUMIFS('Data and Mdcr Calculation'!$R:$R,'Data and Mdcr Calculation'!$D:$D,H$10,'Data and Mdcr Calculation'!$A:$A,$A66))</f>
        <v>0</v>
      </c>
      <c r="I66" s="170">
        <f>IF($F66="N",0,SUMIFS('Data and Mdcr Calculation'!$R:$R,'Data and Mdcr Calculation'!$D:$D,I$10,'Data and Mdcr Calculation'!$A:$A,$A66))</f>
        <v>0</v>
      </c>
      <c r="J66" s="124">
        <f>IF($F66="N",0,SUMIFS('Data and Mdcr Calculation'!$R:$R,'Data and Mdcr Calculation'!$D:$D,J$10,'Data and Mdcr Calculation'!$A:$A,$A66))</f>
        <v>0</v>
      </c>
      <c r="K66" s="123">
        <f t="shared" si="27"/>
        <v>0</v>
      </c>
      <c r="L66" s="171">
        <f>IF($F66="N",0,SUMIFS('Data and Mdcr Calculation'!I:I,'Data and Mdcr Calculation'!$A:$A,$A66,'Data and Mdcr Calculation'!$D:$D,L$10))</f>
        <v>0</v>
      </c>
      <c r="M66" s="172">
        <f>IF($F66="N",0,SUMIFS('Data and Mdcr Calculation'!I:I,'Data and Mdcr Calculation'!$A:$A,$A66,'Data and Mdcr Calculation'!$D:$D,M$10))</f>
        <v>0</v>
      </c>
      <c r="N66" s="172">
        <f>IF($F66="N",0,SUMIFS('Data and Mdcr Calculation'!I:I,'Data and Mdcr Calculation'!$A:$A,$A66,'Data and Mdcr Calculation'!$D:$D,N$10))</f>
        <v>0</v>
      </c>
      <c r="O66" s="114">
        <f t="shared" si="28"/>
        <v>0</v>
      </c>
      <c r="P66" s="127">
        <f>IF($F66="N",0,SUMIFS('Data and Mdcr Calculation'!P:P,'Data and Mdcr Calculation'!A:A,A66))</f>
        <v>0</v>
      </c>
      <c r="Q66" s="32">
        <f t="shared" si="29"/>
        <v>0</v>
      </c>
      <c r="R66" s="11">
        <f t="shared" si="6"/>
        <v>0</v>
      </c>
      <c r="S66" s="93">
        <f t="shared" si="30"/>
        <v>0</v>
      </c>
      <c r="T66" s="33">
        <f t="shared" si="7"/>
        <v>0</v>
      </c>
      <c r="U66" s="33">
        <f t="shared" si="8"/>
        <v>0</v>
      </c>
      <c r="V66" s="11">
        <f t="shared" si="9"/>
        <v>0</v>
      </c>
      <c r="W66" s="93">
        <f t="shared" si="10"/>
        <v>0</v>
      </c>
      <c r="X66" s="33">
        <f t="shared" si="11"/>
        <v>0</v>
      </c>
      <c r="Y66" s="33">
        <f t="shared" si="12"/>
        <v>0</v>
      </c>
      <c r="Z66" s="11">
        <f t="shared" si="13"/>
        <v>0</v>
      </c>
      <c r="AA66" s="83">
        <f t="shared" si="31"/>
        <v>0</v>
      </c>
      <c r="AB66" s="93">
        <f t="shared" si="32"/>
        <v>0</v>
      </c>
      <c r="AC66" s="33">
        <f t="shared" si="14"/>
        <v>0</v>
      </c>
      <c r="AD66" s="33">
        <f t="shared" si="15"/>
        <v>0</v>
      </c>
      <c r="AE66" s="11">
        <f t="shared" si="16"/>
        <v>0</v>
      </c>
      <c r="AF66" s="93">
        <f t="shared" si="17"/>
        <v>0</v>
      </c>
      <c r="AG66" s="33">
        <f t="shared" si="18"/>
        <v>0</v>
      </c>
      <c r="AH66" s="33">
        <f t="shared" si="19"/>
        <v>0</v>
      </c>
      <c r="AI66" s="77">
        <f t="shared" si="20"/>
        <v>0</v>
      </c>
      <c r="AJ66" s="93">
        <f t="shared" si="21"/>
        <v>0</v>
      </c>
      <c r="AK66" s="33">
        <f t="shared" si="22"/>
        <v>0</v>
      </c>
      <c r="AL66" s="33">
        <f t="shared" si="23"/>
        <v>0</v>
      </c>
      <c r="AM66" s="77">
        <f t="shared" si="24"/>
        <v>0</v>
      </c>
      <c r="AN66" s="101">
        <f t="shared" si="25"/>
        <v>0</v>
      </c>
      <c r="AO66" s="154">
        <f>IFERROR(ROUND(INDEX('[23]IGT by Provider'!$E:$E,MATCH(A66,'[23]IGT by Provider'!$A:$A,0)),2),0)</f>
        <v>0</v>
      </c>
      <c r="AP66" s="102">
        <f t="shared" si="26"/>
        <v>0</v>
      </c>
      <c r="AQ66" s="63"/>
    </row>
    <row r="67" spans="1:43" ht="30" x14ac:dyDescent="0.25">
      <c r="A67" s="176" t="s">
        <v>541</v>
      </c>
      <c r="B67" s="176" t="s">
        <v>543</v>
      </c>
      <c r="C67" s="31" t="s">
        <v>712</v>
      </c>
      <c r="D67" s="31" t="s">
        <v>85</v>
      </c>
      <c r="E67" s="31" t="s">
        <v>630</v>
      </c>
      <c r="F67" s="84" t="str">
        <f t="shared" si="5"/>
        <v>Y</v>
      </c>
      <c r="G67" s="169">
        <f>SUMIF('Data and Mdcr Calculation'!A:A,A67,'Data and Mdcr Calculation'!H:H)</f>
        <v>195</v>
      </c>
      <c r="H67" s="8">
        <f>IF($F67="N",0,SUMIFS('Data and Mdcr Calculation'!$R:$R,'Data and Mdcr Calculation'!$D:$D,H$10,'Data and Mdcr Calculation'!$A:$A,$A67))</f>
        <v>150.22331702520751</v>
      </c>
      <c r="I67" s="170">
        <f>IF($F67="N",0,SUMIFS('Data and Mdcr Calculation'!$R:$R,'Data and Mdcr Calculation'!$D:$D,I$10,'Data and Mdcr Calculation'!$A:$A,$A67))</f>
        <v>20.701507800402208</v>
      </c>
      <c r="J67" s="124">
        <f>IF($F67="N",0,SUMIFS('Data and Mdcr Calculation'!$R:$R,'Data and Mdcr Calculation'!$D:$D,J$10,'Data and Mdcr Calculation'!$A:$A,$A67))</f>
        <v>7.131498576516158</v>
      </c>
      <c r="K67" s="123">
        <f t="shared" si="27"/>
        <v>178.05632340212586</v>
      </c>
      <c r="L67" s="171">
        <f>IF($F67="N",0,SUMIFS('Data and Mdcr Calculation'!I:I,'Data and Mdcr Calculation'!$A:$A,$A67,'Data and Mdcr Calculation'!$D:$D,L$10))</f>
        <v>19528.364104542386</v>
      </c>
      <c r="M67" s="172">
        <f>IF($F67="N",0,SUMIFS('Data and Mdcr Calculation'!I:I,'Data and Mdcr Calculation'!$A:$A,$A67,'Data and Mdcr Calculation'!$D:$D,M$10))</f>
        <v>2633.2690928276652</v>
      </c>
      <c r="N67" s="172">
        <f>IF($F67="N",0,SUMIFS('Data and Mdcr Calculation'!I:I,'Data and Mdcr Calculation'!$A:$A,$A67,'Data and Mdcr Calculation'!$D:$D,N$10))</f>
        <v>892.00643695773078</v>
      </c>
      <c r="O67" s="114">
        <f t="shared" si="28"/>
        <v>23053.639634327781</v>
      </c>
      <c r="P67" s="127">
        <f>IF($F67="N",0,SUMIFS('Data and Mdcr Calculation'!P:P,'Data and Mdcr Calculation'!A:A,A67))</f>
        <v>27087.018131693269</v>
      </c>
      <c r="Q67" s="32">
        <f t="shared" si="29"/>
        <v>0.85109551454664489</v>
      </c>
      <c r="R67" s="11">
        <f t="shared" si="6"/>
        <v>4033.3784973654874</v>
      </c>
      <c r="S67" s="93">
        <f t="shared" si="30"/>
        <v>7285.8308757225641</v>
      </c>
      <c r="T67" s="33">
        <f t="shared" si="7"/>
        <v>1004.0231283195071</v>
      </c>
      <c r="U67" s="33">
        <f t="shared" si="8"/>
        <v>345.87768096103366</v>
      </c>
      <c r="V67" s="11">
        <f t="shared" si="9"/>
        <v>8635.7316850031038</v>
      </c>
      <c r="W67" s="93">
        <f t="shared" si="10"/>
        <v>1829.8077165956217</v>
      </c>
      <c r="X67" s="33">
        <f t="shared" si="11"/>
        <v>246.73731399795224</v>
      </c>
      <c r="Y67" s="33">
        <f t="shared" si="12"/>
        <v>83.58100314293938</v>
      </c>
      <c r="Z67" s="11">
        <f t="shared" si="13"/>
        <v>2160.1260337365129</v>
      </c>
      <c r="AA67" s="83">
        <f t="shared" si="31"/>
        <v>10795.857718739617</v>
      </c>
      <c r="AB67" s="93">
        <f t="shared" si="32"/>
        <v>7730.3245365756648</v>
      </c>
      <c r="AC67" s="33">
        <f t="shared" si="14"/>
        <v>1068.109710978199</v>
      </c>
      <c r="AD67" s="33">
        <f t="shared" si="15"/>
        <v>367.95497974578052</v>
      </c>
      <c r="AE67" s="11">
        <f t="shared" si="16"/>
        <v>9166.3892272996436</v>
      </c>
      <c r="AF67" s="93">
        <f t="shared" si="17"/>
        <v>1941.4405481120655</v>
      </c>
      <c r="AG67" s="33">
        <f t="shared" si="18"/>
        <v>262.48650425314071</v>
      </c>
      <c r="AH67" s="33">
        <f t="shared" si="19"/>
        <v>88.915960790361055</v>
      </c>
      <c r="AI67" s="77">
        <f t="shared" si="20"/>
        <v>2292.8430131555674</v>
      </c>
      <c r="AJ67" s="93">
        <f t="shared" si="21"/>
        <v>9671.7650846877295</v>
      </c>
      <c r="AK67" s="33">
        <f t="shared" si="22"/>
        <v>1330.5962152313398</v>
      </c>
      <c r="AL67" s="33">
        <f t="shared" si="23"/>
        <v>456.87094053614157</v>
      </c>
      <c r="AM67" s="77">
        <f t="shared" si="24"/>
        <v>11459.232240455212</v>
      </c>
      <c r="AN67" s="101">
        <f t="shared" si="25"/>
        <v>4952.57</v>
      </c>
      <c r="AO67" s="154">
        <f>IFERROR(ROUND(INDEX('[23]IGT by Provider'!$E:$E,MATCH(A67,'[23]IGT by Provider'!$A:$A,0)),2),0)</f>
        <v>2230.63</v>
      </c>
      <c r="AP67" s="102">
        <f t="shared" si="26"/>
        <v>2721.9399999999996</v>
      </c>
      <c r="AQ67" s="63"/>
    </row>
    <row r="68" spans="1:43" ht="30" x14ac:dyDescent="0.25">
      <c r="A68" s="176" t="s">
        <v>594</v>
      </c>
      <c r="B68" s="176" t="s">
        <v>596</v>
      </c>
      <c r="C68" s="31" t="s">
        <v>713</v>
      </c>
      <c r="D68" s="31" t="s">
        <v>85</v>
      </c>
      <c r="E68" s="31" t="s">
        <v>630</v>
      </c>
      <c r="F68" s="84" t="str">
        <f t="shared" si="5"/>
        <v>Y</v>
      </c>
      <c r="G68" s="169">
        <f>SUMIF('Data and Mdcr Calculation'!A:A,A68,'Data and Mdcr Calculation'!H:H)</f>
        <v>1492</v>
      </c>
      <c r="H68" s="8">
        <f>IF($F68="N",0,SUMIFS('Data and Mdcr Calculation'!$R:$R,'Data and Mdcr Calculation'!$D:$D,H$10,'Data and Mdcr Calculation'!$A:$A,$A68))</f>
        <v>1275.7646047002527</v>
      </c>
      <c r="I68" s="170">
        <f>IF($F68="N",0,SUMIFS('Data and Mdcr Calculation'!$R:$R,'Data and Mdcr Calculation'!$D:$D,I$10,'Data and Mdcr Calculation'!$A:$A,$A68))</f>
        <v>139.77214079594981</v>
      </c>
      <c r="J68" s="124">
        <f>IF($F68="N",0,SUMIFS('Data and Mdcr Calculation'!$R:$R,'Data and Mdcr Calculation'!$D:$D,J$10,'Data and Mdcr Calculation'!$A:$A,$A68))</f>
        <v>41.419140421321529</v>
      </c>
      <c r="K68" s="123">
        <f t="shared" si="27"/>
        <v>1456.955885917524</v>
      </c>
      <c r="L68" s="171">
        <f>IF($F68="N",0,SUMIFS('Data and Mdcr Calculation'!I:I,'Data and Mdcr Calculation'!$A:$A,$A68,'Data and Mdcr Calculation'!$D:$D,L$10))</f>
        <v>304020.37491175835</v>
      </c>
      <c r="M68" s="172">
        <f>IF($F68="N",0,SUMIFS('Data and Mdcr Calculation'!I:I,'Data and Mdcr Calculation'!$A:$A,$A68,'Data and Mdcr Calculation'!$D:$D,M$10))</f>
        <v>35047.085442601718</v>
      </c>
      <c r="N68" s="172">
        <f>IF($F68="N",0,SUMIFS('Data and Mdcr Calculation'!I:I,'Data and Mdcr Calculation'!$A:$A,$A68,'Data and Mdcr Calculation'!$D:$D,N$10))</f>
        <v>9355.6746132137123</v>
      </c>
      <c r="O68" s="114">
        <f t="shared" si="28"/>
        <v>348423.13496757374</v>
      </c>
      <c r="P68" s="127">
        <f>IF($F68="N",0,SUMIFS('Data and Mdcr Calculation'!P:P,'Data and Mdcr Calculation'!A:A,A68))</f>
        <v>577420.75670683291</v>
      </c>
      <c r="Q68" s="32">
        <f t="shared" si="29"/>
        <v>0.60341290284525495</v>
      </c>
      <c r="R68" s="11">
        <f t="shared" si="6"/>
        <v>228997.62173925916</v>
      </c>
      <c r="S68" s="93">
        <f t="shared" si="30"/>
        <v>61874.583327962253</v>
      </c>
      <c r="T68" s="33">
        <f t="shared" si="7"/>
        <v>6778.9488286035657</v>
      </c>
      <c r="U68" s="33">
        <f t="shared" si="8"/>
        <v>2008.8283104340942</v>
      </c>
      <c r="V68" s="11">
        <f t="shared" si="9"/>
        <v>70662.360466999919</v>
      </c>
      <c r="W68" s="93">
        <f t="shared" si="10"/>
        <v>28486.70912923176</v>
      </c>
      <c r="X68" s="33">
        <f t="shared" si="11"/>
        <v>3283.9119059717809</v>
      </c>
      <c r="Y68" s="33">
        <f t="shared" si="12"/>
        <v>876.62671125812494</v>
      </c>
      <c r="Z68" s="11">
        <f t="shared" si="13"/>
        <v>32647.247746461668</v>
      </c>
      <c r="AA68" s="83">
        <f t="shared" si="31"/>
        <v>103309.60821346159</v>
      </c>
      <c r="AB68" s="93">
        <f t="shared" si="32"/>
        <v>65649.425281657561</v>
      </c>
      <c r="AC68" s="33">
        <f t="shared" si="14"/>
        <v>7211.6476900037942</v>
      </c>
      <c r="AD68" s="33">
        <f t="shared" si="15"/>
        <v>2137.0513940788237</v>
      </c>
      <c r="AE68" s="11">
        <f t="shared" si="16"/>
        <v>74998.124365740179</v>
      </c>
      <c r="AF68" s="93">
        <f t="shared" si="17"/>
        <v>30224.625070802929</v>
      </c>
      <c r="AG68" s="33">
        <f t="shared" si="18"/>
        <v>3493.5233042252989</v>
      </c>
      <c r="AH68" s="33">
        <f t="shared" si="19"/>
        <v>932.58160772140957</v>
      </c>
      <c r="AI68" s="77">
        <f t="shared" si="20"/>
        <v>34650.729982749639</v>
      </c>
      <c r="AJ68" s="93">
        <f t="shared" si="21"/>
        <v>95874.050352460486</v>
      </c>
      <c r="AK68" s="33">
        <f t="shared" si="22"/>
        <v>10705.170994229093</v>
      </c>
      <c r="AL68" s="33">
        <f t="shared" si="23"/>
        <v>3069.6330018002332</v>
      </c>
      <c r="AM68" s="77">
        <f t="shared" si="24"/>
        <v>109648.85434848981</v>
      </c>
      <c r="AN68" s="101">
        <f t="shared" si="25"/>
        <v>47389.14</v>
      </c>
      <c r="AO68" s="154">
        <f>IFERROR(ROUND(INDEX('[23]IGT by Provider'!$E:$E,MATCH(A68,'[23]IGT by Provider'!$A:$A,0)),2),0)</f>
        <v>21358.44</v>
      </c>
      <c r="AP68" s="102">
        <f t="shared" si="26"/>
        <v>26030.7</v>
      </c>
      <c r="AQ68" s="63"/>
    </row>
    <row r="69" spans="1:43" ht="30" x14ac:dyDescent="0.25">
      <c r="A69" s="176" t="s">
        <v>463</v>
      </c>
      <c r="B69" s="176" t="s">
        <v>465</v>
      </c>
      <c r="C69" s="31" t="s">
        <v>714</v>
      </c>
      <c r="D69" s="31" t="s">
        <v>78</v>
      </c>
      <c r="E69" s="31" t="s">
        <v>630</v>
      </c>
      <c r="F69" s="84" t="str">
        <f t="shared" si="5"/>
        <v>Y</v>
      </c>
      <c r="G69" s="169">
        <f>SUMIF('Data and Mdcr Calculation'!A:A,A69,'Data and Mdcr Calculation'!H:H)</f>
        <v>226</v>
      </c>
      <c r="H69" s="8">
        <f>IF($F69="N",0,SUMIFS('Data and Mdcr Calculation'!$R:$R,'Data and Mdcr Calculation'!$D:$D,H$10,'Data and Mdcr Calculation'!$A:$A,$A69))</f>
        <v>121.1800265256889</v>
      </c>
      <c r="I69" s="170">
        <f>IF($F69="N",0,SUMIFS('Data and Mdcr Calculation'!$R:$R,'Data and Mdcr Calculation'!$D:$D,I$10,'Data and Mdcr Calculation'!$A:$A,$A69))</f>
        <v>97.245906667346858</v>
      </c>
      <c r="J69" s="124">
        <f>IF($F69="N",0,SUMIFS('Data and Mdcr Calculation'!$R:$R,'Data and Mdcr Calculation'!$D:$D,J$10,'Data and Mdcr Calculation'!$A:$A,$A69))</f>
        <v>3.725348469915458</v>
      </c>
      <c r="K69" s="123">
        <f t="shared" si="27"/>
        <v>222.15128166295119</v>
      </c>
      <c r="L69" s="171">
        <f>IF($F69="N",0,SUMIFS('Data and Mdcr Calculation'!I:I,'Data and Mdcr Calculation'!$A:$A,$A69,'Data and Mdcr Calculation'!$D:$D,L$10))</f>
        <v>28097.818970661661</v>
      </c>
      <c r="M69" s="172">
        <f>IF($F69="N",0,SUMIFS('Data and Mdcr Calculation'!I:I,'Data and Mdcr Calculation'!$A:$A,$A69,'Data and Mdcr Calculation'!$D:$D,M$10))</f>
        <v>22912.366528970695</v>
      </c>
      <c r="N69" s="172">
        <f>IF($F69="N",0,SUMIFS('Data and Mdcr Calculation'!I:I,'Data and Mdcr Calculation'!$A:$A,$A69,'Data and Mdcr Calculation'!$D:$D,N$10))</f>
        <v>703.62949069896172</v>
      </c>
      <c r="O69" s="114">
        <f t="shared" si="28"/>
        <v>51713.814990331317</v>
      </c>
      <c r="P69" s="127">
        <f>IF($F69="N",0,SUMIFS('Data and Mdcr Calculation'!P:P,'Data and Mdcr Calculation'!A:A,A69))</f>
        <v>69980.084862151562</v>
      </c>
      <c r="Q69" s="32">
        <f t="shared" si="29"/>
        <v>0.73897902656446357</v>
      </c>
      <c r="R69" s="11">
        <f t="shared" si="6"/>
        <v>18266.269871820245</v>
      </c>
      <c r="S69" s="93">
        <f t="shared" si="30"/>
        <v>5877.2312864959122</v>
      </c>
      <c r="T69" s="33">
        <f t="shared" si="7"/>
        <v>4716.4264733663231</v>
      </c>
      <c r="U69" s="33">
        <f t="shared" si="8"/>
        <v>180.67940079089971</v>
      </c>
      <c r="V69" s="11">
        <f t="shared" si="9"/>
        <v>10774.337160653135</v>
      </c>
      <c r="W69" s="93">
        <f t="shared" si="10"/>
        <v>2632.7656375509978</v>
      </c>
      <c r="X69" s="33">
        <f t="shared" si="11"/>
        <v>2146.8887437645544</v>
      </c>
      <c r="Y69" s="33">
        <f t="shared" si="12"/>
        <v>65.930083278492717</v>
      </c>
      <c r="Z69" s="11">
        <f t="shared" si="13"/>
        <v>4845.5844645940451</v>
      </c>
      <c r="AA69" s="83">
        <f t="shared" si="31"/>
        <v>15619.92162524718</v>
      </c>
      <c r="AB69" s="93">
        <f t="shared" si="32"/>
        <v>6235.7891633908885</v>
      </c>
      <c r="AC69" s="33">
        <f t="shared" si="14"/>
        <v>5017.4749716663018</v>
      </c>
      <c r="AD69" s="33">
        <f t="shared" si="15"/>
        <v>192.21212850095714</v>
      </c>
      <c r="AE69" s="11">
        <f t="shared" si="16"/>
        <v>11445.476263558148</v>
      </c>
      <c r="AF69" s="93">
        <f t="shared" si="17"/>
        <v>2793.3852918312973</v>
      </c>
      <c r="AG69" s="33">
        <f t="shared" si="18"/>
        <v>2283.9241954942067</v>
      </c>
      <c r="AH69" s="33">
        <f t="shared" si="19"/>
        <v>70.13838646648162</v>
      </c>
      <c r="AI69" s="77">
        <f t="shared" si="20"/>
        <v>5147.4478737919853</v>
      </c>
      <c r="AJ69" s="93">
        <f t="shared" si="21"/>
        <v>9029.1744552221862</v>
      </c>
      <c r="AK69" s="33">
        <f t="shared" si="22"/>
        <v>7301.399167160509</v>
      </c>
      <c r="AL69" s="33">
        <f t="shared" si="23"/>
        <v>262.35051496743876</v>
      </c>
      <c r="AM69" s="77">
        <f t="shared" si="24"/>
        <v>16592.924137350135</v>
      </c>
      <c r="AN69" s="101">
        <f t="shared" si="25"/>
        <v>7171.3</v>
      </c>
      <c r="AO69" s="154">
        <f>IFERROR(ROUND(INDEX('[23]IGT by Provider'!$E:$E,MATCH(A69,'[23]IGT by Provider'!$A:$A,0)),2),0)</f>
        <v>3215.1</v>
      </c>
      <c r="AP69" s="102">
        <f t="shared" si="26"/>
        <v>3956.2000000000003</v>
      </c>
      <c r="AQ69" s="63"/>
    </row>
    <row r="70" spans="1:43" ht="30" x14ac:dyDescent="0.25">
      <c r="A70" s="176" t="s">
        <v>205</v>
      </c>
      <c r="B70" s="176" t="s">
        <v>207</v>
      </c>
      <c r="C70" s="31" t="s">
        <v>715</v>
      </c>
      <c r="D70" s="31" t="s">
        <v>85</v>
      </c>
      <c r="E70" s="31" t="s">
        <v>630</v>
      </c>
      <c r="F70" s="84" t="str">
        <f t="shared" si="5"/>
        <v>Y</v>
      </c>
      <c r="G70" s="169">
        <f>SUMIF('Data and Mdcr Calculation'!A:A,A70,'Data and Mdcr Calculation'!H:H)</f>
        <v>6111</v>
      </c>
      <c r="H70" s="8">
        <f>IF($F70="N",0,SUMIFS('Data and Mdcr Calculation'!$R:$R,'Data and Mdcr Calculation'!$D:$D,H$10,'Data and Mdcr Calculation'!$A:$A,$A70))</f>
        <v>4423.5141493914143</v>
      </c>
      <c r="I70" s="170">
        <f>IF($F70="N",0,SUMIFS('Data and Mdcr Calculation'!$R:$R,'Data and Mdcr Calculation'!$D:$D,I$10,'Data and Mdcr Calculation'!$A:$A,$A70))</f>
        <v>1477.8658274449704</v>
      </c>
      <c r="J70" s="124">
        <f>IF($F70="N",0,SUMIFS('Data and Mdcr Calculation'!$R:$R,'Data and Mdcr Calculation'!$D:$D,J$10,'Data and Mdcr Calculation'!$A:$A,$A70))</f>
        <v>187.85385679957795</v>
      </c>
      <c r="K70" s="123">
        <f t="shared" si="27"/>
        <v>6089.2338336359626</v>
      </c>
      <c r="L70" s="171">
        <f>IF($F70="N",0,SUMIFS('Data and Mdcr Calculation'!I:I,'Data and Mdcr Calculation'!$A:$A,$A70,'Data and Mdcr Calculation'!$D:$D,L$10))</f>
        <v>1136421.6654647538</v>
      </c>
      <c r="M70" s="172">
        <f>IF($F70="N",0,SUMIFS('Data and Mdcr Calculation'!I:I,'Data and Mdcr Calculation'!$A:$A,$A70,'Data and Mdcr Calculation'!$D:$D,M$10))</f>
        <v>410598.81678466237</v>
      </c>
      <c r="N70" s="172">
        <f>IF($F70="N",0,SUMIFS('Data and Mdcr Calculation'!I:I,'Data and Mdcr Calculation'!$A:$A,$A70,'Data and Mdcr Calculation'!$D:$D,N$10))</f>
        <v>48001.702409530248</v>
      </c>
      <c r="O70" s="114">
        <f t="shared" si="28"/>
        <v>1595022.1846589465</v>
      </c>
      <c r="P70" s="127">
        <f>IF($F70="N",0,SUMIFS('Data and Mdcr Calculation'!P:P,'Data and Mdcr Calculation'!A:A,A70))</f>
        <v>1180641.5480036766</v>
      </c>
      <c r="Q70" s="32">
        <f t="shared" si="29"/>
        <v>1.35097920902067</v>
      </c>
      <c r="R70" s="11">
        <f t="shared" si="6"/>
        <v>-414380.63665526989</v>
      </c>
      <c r="S70" s="93">
        <f t="shared" si="30"/>
        <v>214540.43624548361</v>
      </c>
      <c r="T70" s="33">
        <f t="shared" si="7"/>
        <v>71676.49263108107</v>
      </c>
      <c r="U70" s="33">
        <f t="shared" si="8"/>
        <v>9110.9120547795301</v>
      </c>
      <c r="V70" s="11">
        <f t="shared" si="9"/>
        <v>295327.8409313442</v>
      </c>
      <c r="W70" s="93">
        <f t="shared" si="10"/>
        <v>106482.71005404743</v>
      </c>
      <c r="X70" s="33">
        <f t="shared" si="11"/>
        <v>38473.109132722864</v>
      </c>
      <c r="Y70" s="33">
        <f t="shared" si="12"/>
        <v>4497.7595157729847</v>
      </c>
      <c r="Z70" s="11">
        <f t="shared" si="13"/>
        <v>149453.57870254328</v>
      </c>
      <c r="AA70" s="83">
        <f t="shared" si="31"/>
        <v>444781.41963388748</v>
      </c>
      <c r="AB70" s="93">
        <f t="shared" si="32"/>
        <v>227629.11007478368</v>
      </c>
      <c r="AC70" s="33">
        <f t="shared" si="14"/>
        <v>76251.587905405395</v>
      </c>
      <c r="AD70" s="33">
        <f t="shared" si="15"/>
        <v>9692.4596327441814</v>
      </c>
      <c r="AE70" s="11">
        <f t="shared" si="16"/>
        <v>313573.15761293325</v>
      </c>
      <c r="AF70" s="93">
        <f t="shared" si="17"/>
        <v>112979.00270986465</v>
      </c>
      <c r="AG70" s="33">
        <f t="shared" si="18"/>
        <v>40928.83950289667</v>
      </c>
      <c r="AH70" s="33">
        <f t="shared" si="19"/>
        <v>4784.8505486946651</v>
      </c>
      <c r="AI70" s="77">
        <f t="shared" si="20"/>
        <v>158692.69276145598</v>
      </c>
      <c r="AJ70" s="93">
        <f t="shared" si="21"/>
        <v>340608.11278464831</v>
      </c>
      <c r="AK70" s="33">
        <f t="shared" si="22"/>
        <v>117180.42740830206</v>
      </c>
      <c r="AL70" s="33">
        <f t="shared" si="23"/>
        <v>14477.310181438846</v>
      </c>
      <c r="AM70" s="77">
        <f t="shared" si="24"/>
        <v>472265.85037438927</v>
      </c>
      <c r="AN70" s="101">
        <f t="shared" si="25"/>
        <v>204108.58</v>
      </c>
      <c r="AO70" s="154">
        <f>IFERROR(ROUND(INDEX('[23]IGT by Provider'!$E:$E,MATCH(A70,'[23]IGT by Provider'!$A:$A,0)),2),0)</f>
        <v>92215.51</v>
      </c>
      <c r="AP70" s="102">
        <f t="shared" si="26"/>
        <v>111893.06999999999</v>
      </c>
      <c r="AQ70" s="63"/>
    </row>
    <row r="71" spans="1:43" ht="45" x14ac:dyDescent="0.25">
      <c r="A71" s="176" t="s">
        <v>414</v>
      </c>
      <c r="B71" s="176" t="s">
        <v>416</v>
      </c>
      <c r="C71" s="31" t="s">
        <v>716</v>
      </c>
      <c r="D71" s="31" t="s">
        <v>85</v>
      </c>
      <c r="E71" s="31" t="s">
        <v>630</v>
      </c>
      <c r="F71" s="84" t="str">
        <f t="shared" si="5"/>
        <v>Y</v>
      </c>
      <c r="G71" s="169">
        <f>SUMIF('Data and Mdcr Calculation'!A:A,A71,'Data and Mdcr Calculation'!H:H)</f>
        <v>318</v>
      </c>
      <c r="H71" s="8">
        <f>IF($F71="N",0,SUMIFS('Data and Mdcr Calculation'!$R:$R,'Data and Mdcr Calculation'!$D:$D,H$10,'Data and Mdcr Calculation'!$A:$A,$A71))</f>
        <v>147.99441124557671</v>
      </c>
      <c r="I71" s="170">
        <f>IF($F71="N",0,SUMIFS('Data and Mdcr Calculation'!$R:$R,'Data and Mdcr Calculation'!$D:$D,I$10,'Data and Mdcr Calculation'!$A:$A,$A71))</f>
        <v>170.18764694538817</v>
      </c>
      <c r="J71" s="124">
        <f>IF($F71="N",0,SUMIFS('Data and Mdcr Calculation'!$R:$R,'Data and Mdcr Calculation'!$D:$D,J$10,'Data and Mdcr Calculation'!$A:$A,$A71))</f>
        <v>4.8113286342312174</v>
      </c>
      <c r="K71" s="123">
        <f t="shared" si="27"/>
        <v>322.99338682519613</v>
      </c>
      <c r="L71" s="171">
        <f>IF($F71="N",0,SUMIFS('Data and Mdcr Calculation'!I:I,'Data and Mdcr Calculation'!$A:$A,$A71,'Data and Mdcr Calculation'!$D:$D,L$10))</f>
        <v>27775.67787974294</v>
      </c>
      <c r="M71" s="172">
        <f>IF($F71="N",0,SUMIFS('Data and Mdcr Calculation'!I:I,'Data and Mdcr Calculation'!$A:$A,$A71,'Data and Mdcr Calculation'!$D:$D,M$10))</f>
        <v>31724.330025338742</v>
      </c>
      <c r="N71" s="172">
        <f>IF($F71="N",0,SUMIFS('Data and Mdcr Calculation'!I:I,'Data and Mdcr Calculation'!$A:$A,$A71,'Data and Mdcr Calculation'!$D:$D,N$10))</f>
        <v>903.05722086269088</v>
      </c>
      <c r="O71" s="114">
        <f t="shared" si="28"/>
        <v>60403.065125944377</v>
      </c>
      <c r="P71" s="127">
        <f>IF($F71="N",0,SUMIFS('Data and Mdcr Calculation'!P:P,'Data and Mdcr Calculation'!A:A,A71))</f>
        <v>70910.334052023347</v>
      </c>
      <c r="Q71" s="32">
        <f t="shared" si="29"/>
        <v>0.85182316418971715</v>
      </c>
      <c r="R71" s="11">
        <f t="shared" si="6"/>
        <v>10507.26892607897</v>
      </c>
      <c r="S71" s="93">
        <f t="shared" si="30"/>
        <v>7177.7289454104703</v>
      </c>
      <c r="T71" s="33">
        <f t="shared" si="7"/>
        <v>8254.1008768513257</v>
      </c>
      <c r="U71" s="33">
        <f t="shared" si="8"/>
        <v>233.34943876021404</v>
      </c>
      <c r="V71" s="11">
        <f t="shared" si="9"/>
        <v>15665.179261022009</v>
      </c>
      <c r="W71" s="93">
        <f t="shared" si="10"/>
        <v>2602.5810173319137</v>
      </c>
      <c r="X71" s="33">
        <f t="shared" si="11"/>
        <v>2972.5697233742403</v>
      </c>
      <c r="Y71" s="33">
        <f t="shared" si="12"/>
        <v>84.616461594834135</v>
      </c>
      <c r="Z71" s="11">
        <f t="shared" si="13"/>
        <v>5659.7672023009882</v>
      </c>
      <c r="AA71" s="83">
        <f t="shared" si="31"/>
        <v>21324.946463322998</v>
      </c>
      <c r="AB71" s="93">
        <f t="shared" si="32"/>
        <v>7615.627528286971</v>
      </c>
      <c r="AC71" s="33">
        <f t="shared" si="14"/>
        <v>8780.9583796290699</v>
      </c>
      <c r="AD71" s="33">
        <f t="shared" si="15"/>
        <v>248.24408378746176</v>
      </c>
      <c r="AE71" s="11">
        <f t="shared" si="16"/>
        <v>16644.8299917035</v>
      </c>
      <c r="AF71" s="93">
        <f t="shared" si="17"/>
        <v>2761.3591695829323</v>
      </c>
      <c r="AG71" s="33">
        <f t="shared" si="18"/>
        <v>3162.308216355575</v>
      </c>
      <c r="AH71" s="33">
        <f t="shared" si="19"/>
        <v>90.017512334929933</v>
      </c>
      <c r="AI71" s="77">
        <f t="shared" si="20"/>
        <v>6013.6848982734373</v>
      </c>
      <c r="AJ71" s="93">
        <f t="shared" si="21"/>
        <v>10376.986697869903</v>
      </c>
      <c r="AK71" s="33">
        <f t="shared" si="22"/>
        <v>11943.266595984645</v>
      </c>
      <c r="AL71" s="33">
        <f t="shared" si="23"/>
        <v>338.26159612239167</v>
      </c>
      <c r="AM71" s="77">
        <f t="shared" si="24"/>
        <v>22658.514889976941</v>
      </c>
      <c r="AN71" s="101">
        <f t="shared" si="25"/>
        <v>9792.7800000000007</v>
      </c>
      <c r="AO71" s="154">
        <f>IFERROR(ROUND(INDEX('[23]IGT by Provider'!$E:$E,MATCH(A71,'[23]IGT by Provider'!$A:$A,0)),2),0)</f>
        <v>4425.71</v>
      </c>
      <c r="AP71" s="102">
        <f t="shared" si="26"/>
        <v>5367.0700000000006</v>
      </c>
      <c r="AQ71" s="63"/>
    </row>
    <row r="72" spans="1:43" ht="45" x14ac:dyDescent="0.25">
      <c r="A72" s="176" t="s">
        <v>568</v>
      </c>
      <c r="B72" s="176" t="s">
        <v>570</v>
      </c>
      <c r="C72" s="31" t="s">
        <v>717</v>
      </c>
      <c r="D72" s="31" t="s">
        <v>85</v>
      </c>
      <c r="E72" s="31" t="s">
        <v>630</v>
      </c>
      <c r="F72" s="84" t="str">
        <f t="shared" si="5"/>
        <v>Y</v>
      </c>
      <c r="G72" s="169">
        <f>SUMIF('Data and Mdcr Calculation'!A:A,A72,'Data and Mdcr Calculation'!H:H)</f>
        <v>209</v>
      </c>
      <c r="H72" s="8">
        <f>IF($F72="N",0,SUMIFS('Data and Mdcr Calculation'!$R:$R,'Data and Mdcr Calculation'!$D:$D,H$10,'Data and Mdcr Calculation'!$A:$A,$A72))</f>
        <v>47.99311048928034</v>
      </c>
      <c r="I72" s="170">
        <f>IF($F72="N",0,SUMIFS('Data and Mdcr Calculation'!$R:$R,'Data and Mdcr Calculation'!$D:$D,I$10,'Data and Mdcr Calculation'!$A:$A,$A72))</f>
        <v>156.90971248694655</v>
      </c>
      <c r="J72" s="124">
        <f>IF($F72="N",0,SUMIFS('Data and Mdcr Calculation'!$R:$R,'Data and Mdcr Calculation'!$D:$D,J$10,'Data and Mdcr Calculation'!$A:$A,$A72))</f>
        <v>2.5367773435840069</v>
      </c>
      <c r="K72" s="123">
        <f t="shared" si="27"/>
        <v>207.43960031981092</v>
      </c>
      <c r="L72" s="171">
        <f>IF($F72="N",0,SUMIFS('Data and Mdcr Calculation'!I:I,'Data and Mdcr Calculation'!$A:$A,$A72,'Data and Mdcr Calculation'!$D:$D,L$10))</f>
        <v>10954.930956582564</v>
      </c>
      <c r="M72" s="172">
        <f>IF($F72="N",0,SUMIFS('Data and Mdcr Calculation'!I:I,'Data and Mdcr Calculation'!$A:$A,$A72,'Data and Mdcr Calculation'!$D:$D,M$10))</f>
        <v>35734.560804714951</v>
      </c>
      <c r="N72" s="172">
        <f>IF($F72="N",0,SUMIFS('Data and Mdcr Calculation'!I:I,'Data and Mdcr Calculation'!$A:$A,$A72,'Data and Mdcr Calculation'!$D:$D,N$10))</f>
        <v>582.85741364943317</v>
      </c>
      <c r="O72" s="114">
        <f t="shared" si="28"/>
        <v>47272.349174946947</v>
      </c>
      <c r="P72" s="127">
        <f>IF($F72="N",0,SUMIFS('Data and Mdcr Calculation'!P:P,'Data and Mdcr Calculation'!A:A,A72))</f>
        <v>55217.240585767417</v>
      </c>
      <c r="Q72" s="32">
        <f t="shared" si="29"/>
        <v>0.85611574706490645</v>
      </c>
      <c r="R72" s="11">
        <f t="shared" si="6"/>
        <v>7944.8914108204699</v>
      </c>
      <c r="S72" s="93">
        <f t="shared" si="30"/>
        <v>2327.6658587300967</v>
      </c>
      <c r="T72" s="33">
        <f t="shared" si="7"/>
        <v>7610.1210556169071</v>
      </c>
      <c r="U72" s="33">
        <f t="shared" si="8"/>
        <v>123.03370116382433</v>
      </c>
      <c r="V72" s="11">
        <f t="shared" si="9"/>
        <v>10060.820615510827</v>
      </c>
      <c r="W72" s="93">
        <f t="shared" si="10"/>
        <v>1026.4770306317864</v>
      </c>
      <c r="X72" s="33">
        <f t="shared" si="11"/>
        <v>3348.3283474017912</v>
      </c>
      <c r="Y72" s="33">
        <f t="shared" si="12"/>
        <v>54.613739658951893</v>
      </c>
      <c r="Z72" s="11">
        <f t="shared" si="13"/>
        <v>4429.4191176925297</v>
      </c>
      <c r="AA72" s="83">
        <f t="shared" si="31"/>
        <v>14490.239733203358</v>
      </c>
      <c r="AB72" s="93">
        <f t="shared" si="32"/>
        <v>2469.6719986526223</v>
      </c>
      <c r="AC72" s="33">
        <f t="shared" si="14"/>
        <v>8095.8734634222419</v>
      </c>
      <c r="AD72" s="33">
        <f t="shared" si="15"/>
        <v>130.88691613172801</v>
      </c>
      <c r="AE72" s="11">
        <f t="shared" si="16"/>
        <v>10696.432378206593</v>
      </c>
      <c r="AF72" s="93">
        <f t="shared" si="17"/>
        <v>1089.1002977525586</v>
      </c>
      <c r="AG72" s="33">
        <f t="shared" si="18"/>
        <v>3562.0514334061609</v>
      </c>
      <c r="AH72" s="33">
        <f t="shared" si="19"/>
        <v>58.099723041438189</v>
      </c>
      <c r="AI72" s="77">
        <f t="shared" si="20"/>
        <v>4709.2514542001572</v>
      </c>
      <c r="AJ72" s="93">
        <f t="shared" si="21"/>
        <v>3558.7722964051809</v>
      </c>
      <c r="AK72" s="33">
        <f t="shared" si="22"/>
        <v>11657.924896828403</v>
      </c>
      <c r="AL72" s="33">
        <f t="shared" si="23"/>
        <v>188.9866391731662</v>
      </c>
      <c r="AM72" s="77">
        <f t="shared" si="24"/>
        <v>15405.68383240675</v>
      </c>
      <c r="AN72" s="101">
        <f t="shared" si="25"/>
        <v>6658.18</v>
      </c>
      <c r="AO72" s="154">
        <f>IFERROR(ROUND(INDEX('[23]IGT by Provider'!$E:$E,MATCH(A72,'[23]IGT by Provider'!$A:$A,0)),2),0)</f>
        <v>3017.09</v>
      </c>
      <c r="AP72" s="102">
        <f t="shared" si="26"/>
        <v>3641.09</v>
      </c>
      <c r="AQ72" s="63"/>
    </row>
    <row r="73" spans="1:43" ht="30" x14ac:dyDescent="0.25">
      <c r="A73" s="176" t="s">
        <v>490</v>
      </c>
      <c r="B73" s="176" t="s">
        <v>492</v>
      </c>
      <c r="C73" s="31" t="s">
        <v>718</v>
      </c>
      <c r="D73" s="31" t="s">
        <v>85</v>
      </c>
      <c r="E73" s="31" t="s">
        <v>630</v>
      </c>
      <c r="F73" s="84" t="str">
        <f t="shared" ref="F73:F134" si="33">+IF(G73&gt;=30,"Y","N")</f>
        <v>Y</v>
      </c>
      <c r="G73" s="169">
        <f>SUMIF('Data and Mdcr Calculation'!A:A,A73,'Data and Mdcr Calculation'!H:H)</f>
        <v>1069</v>
      </c>
      <c r="H73" s="8">
        <f>IF($F73="N",0,SUMIFS('Data and Mdcr Calculation'!$R:$R,'Data and Mdcr Calculation'!$D:$D,H$10,'Data and Mdcr Calculation'!$A:$A,$A73))</f>
        <v>759.39565697725448</v>
      </c>
      <c r="I73" s="170">
        <f>IF($F73="N",0,SUMIFS('Data and Mdcr Calculation'!$R:$R,'Data and Mdcr Calculation'!$D:$D,I$10,'Data and Mdcr Calculation'!$A:$A,$A73))</f>
        <v>209.65899661249136</v>
      </c>
      <c r="J73" s="124">
        <f>IF($F73="N",0,SUMIFS('Data and Mdcr Calculation'!$R:$R,'Data and Mdcr Calculation'!$D:$D,J$10,'Data and Mdcr Calculation'!$A:$A,$A73))</f>
        <v>55.059702836394372</v>
      </c>
      <c r="K73" s="123">
        <f t="shared" si="27"/>
        <v>1024.1143564261401</v>
      </c>
      <c r="L73" s="171">
        <f>IF($F73="N",0,SUMIFS('Data and Mdcr Calculation'!I:I,'Data and Mdcr Calculation'!$A:$A,$A73,'Data and Mdcr Calculation'!$D:$D,L$10))</f>
        <v>111501.37369714005</v>
      </c>
      <c r="M73" s="172">
        <f>IF($F73="N",0,SUMIFS('Data and Mdcr Calculation'!I:I,'Data and Mdcr Calculation'!$A:$A,$A73,'Data and Mdcr Calculation'!$D:$D,M$10))</f>
        <v>32290.30566238879</v>
      </c>
      <c r="N73" s="172">
        <f>IF($F73="N",0,SUMIFS('Data and Mdcr Calculation'!I:I,'Data and Mdcr Calculation'!$A:$A,$A73,'Data and Mdcr Calculation'!$D:$D,N$10))</f>
        <v>8031.2441002713113</v>
      </c>
      <c r="O73" s="114">
        <f t="shared" ref="O73:O134" si="34">SUM(L73:N73)</f>
        <v>151822.92345980016</v>
      </c>
      <c r="P73" s="127">
        <f>IF($F73="N",0,SUMIFS('Data and Mdcr Calculation'!P:P,'Data and Mdcr Calculation'!A:A,A73))</f>
        <v>326067.76994251879</v>
      </c>
      <c r="Q73" s="32">
        <f t="shared" ref="Q73:Q134" si="35">IFERROR(O73/P73,0)</f>
        <v>0.46561769501648209</v>
      </c>
      <c r="R73" s="11">
        <f t="shared" ref="R73:R134" si="36">P73-O73</f>
        <v>174244.84648271863</v>
      </c>
      <c r="S73" s="93">
        <f t="shared" ref="S73:U134" si="37">IF($F73="N",0,IF($E73=$A$6,Comp1_FS,Comp1_HB)*H73)</f>
        <v>36830.689363396843</v>
      </c>
      <c r="T73" s="33">
        <f t="shared" si="37"/>
        <v>10168.461335705832</v>
      </c>
      <c r="U73" s="33">
        <f t="shared" si="37"/>
        <v>2670.3955875651272</v>
      </c>
      <c r="V73" s="11">
        <f t="shared" ref="V73:V134" si="38">SUM(S73:U73)</f>
        <v>49669.546286667806</v>
      </c>
      <c r="W73" s="93">
        <f t="shared" ref="W73:Y134" si="39">IF($F73="N",0,L73*Comp2_Rate)</f>
        <v>10447.678715422024</v>
      </c>
      <c r="X73" s="33">
        <f t="shared" si="39"/>
        <v>3025.6016405658297</v>
      </c>
      <c r="Y73" s="33">
        <f t="shared" si="39"/>
        <v>752.52757219542195</v>
      </c>
      <c r="Z73" s="11">
        <f t="shared" ref="Z73:Z134" si="40">SUM(W73:Y73)</f>
        <v>14225.807928183276</v>
      </c>
      <c r="AA73" s="83">
        <f t="shared" ref="AA73:AA134" si="41">V73+Z73</f>
        <v>63895.354214851082</v>
      </c>
      <c r="AB73" s="93">
        <f t="shared" ref="AB73:AB134" si="42">S73/(1-STAR_Fee)</f>
        <v>39077.654496972777</v>
      </c>
      <c r="AC73" s="33">
        <f t="shared" ref="AC73:AC134" si="43">T73/(1-STARPLUS_Fee)</f>
        <v>10817.512059261524</v>
      </c>
      <c r="AD73" s="33">
        <f t="shared" ref="AD73:AD134" si="44">U73/(1-STARKids_Fee)</f>
        <v>2840.8463697501356</v>
      </c>
      <c r="AE73" s="11">
        <f t="shared" ref="AE73:AE134" si="45">SUM(AB73:AD73)</f>
        <v>52736.012925984433</v>
      </c>
      <c r="AF73" s="93">
        <f t="shared" ref="AF73:AF134" si="46">W73/(1-STAR_Fee)</f>
        <v>11085.07025508968</v>
      </c>
      <c r="AG73" s="33">
        <f t="shared" ref="AG73:AG134" si="47">X73/(1-STARPLUS_Fee)</f>
        <v>3218.725149538117</v>
      </c>
      <c r="AH73" s="33">
        <f t="shared" ref="AH73:AH134" si="48">Y73/(1-STARKids_Fee)</f>
        <v>800.56124701640636</v>
      </c>
      <c r="AI73" s="77">
        <f t="shared" ref="AI73:AI134" si="49">SUM(AF73:AH73)</f>
        <v>15104.356651644204</v>
      </c>
      <c r="AJ73" s="93">
        <f t="shared" ref="AJ73:AL134" si="50">AB73+AF73</f>
        <v>50162.724752062459</v>
      </c>
      <c r="AK73" s="33">
        <f t="shared" si="50"/>
        <v>14036.237208799641</v>
      </c>
      <c r="AL73" s="33">
        <f t="shared" si="50"/>
        <v>3641.4076167665421</v>
      </c>
      <c r="AM73" s="77">
        <f t="shared" ref="AM73:AM134" si="51">SUM(AJ73:AL73)</f>
        <v>67840.369577628648</v>
      </c>
      <c r="AN73" s="101">
        <f t="shared" ref="AN73:AN134" si="52">ROUND(AM73*(1-FMAP_FedShr)*(1+IGT_Buffer),2)</f>
        <v>29319.93</v>
      </c>
      <c r="AO73" s="154">
        <f>IFERROR(ROUND(INDEX('[23]IGT by Provider'!$E:$E,MATCH(A73,'[23]IGT by Provider'!$A:$A,0)),2),0)</f>
        <v>13225.56</v>
      </c>
      <c r="AP73" s="102">
        <f t="shared" si="26"/>
        <v>16094.37</v>
      </c>
      <c r="AQ73" s="63"/>
    </row>
    <row r="74" spans="1:43" x14ac:dyDescent="0.25">
      <c r="A74" s="176" t="s">
        <v>173</v>
      </c>
      <c r="B74" s="176" t="s">
        <v>174</v>
      </c>
      <c r="C74" s="31" t="s">
        <v>719</v>
      </c>
      <c r="D74" s="31" t="s">
        <v>85</v>
      </c>
      <c r="E74" s="31" t="s">
        <v>630</v>
      </c>
      <c r="F74" s="84" t="str">
        <f t="shared" si="33"/>
        <v>Y</v>
      </c>
      <c r="G74" s="169">
        <f>SUMIF('Data and Mdcr Calculation'!A:A,A74,'Data and Mdcr Calculation'!H:H)</f>
        <v>315</v>
      </c>
      <c r="H74" s="8">
        <f>IF($F74="N",0,SUMIFS('Data and Mdcr Calculation'!$R:$R,'Data and Mdcr Calculation'!$D:$D,H$10,'Data and Mdcr Calculation'!$A:$A,$A74))</f>
        <v>299.7234280151024</v>
      </c>
      <c r="I74" s="170">
        <f>IF($F74="N",0,SUMIFS('Data and Mdcr Calculation'!$R:$R,'Data and Mdcr Calculation'!$D:$D,I$10,'Data and Mdcr Calculation'!$A:$A,$A74))</f>
        <v>0</v>
      </c>
      <c r="J74" s="124">
        <f>IF($F74="N",0,SUMIFS('Data and Mdcr Calculation'!$R:$R,'Data and Mdcr Calculation'!$D:$D,J$10,'Data and Mdcr Calculation'!$A:$A,$A74))</f>
        <v>0.96604316205605145</v>
      </c>
      <c r="K74" s="123">
        <f t="shared" si="27"/>
        <v>300.68947117715845</v>
      </c>
      <c r="L74" s="171">
        <f>IF($F74="N",0,SUMIFS('Data and Mdcr Calculation'!I:I,'Data and Mdcr Calculation'!$A:$A,$A74,'Data and Mdcr Calculation'!$D:$D,L$10))</f>
        <v>68501.817369609853</v>
      </c>
      <c r="M74" s="172">
        <f>IF($F74="N",0,SUMIFS('Data and Mdcr Calculation'!I:I,'Data and Mdcr Calculation'!$A:$A,$A74,'Data and Mdcr Calculation'!$D:$D,M$10))</f>
        <v>0</v>
      </c>
      <c r="N74" s="172">
        <f>IF($F74="N",0,SUMIFS('Data and Mdcr Calculation'!I:I,'Data and Mdcr Calculation'!$A:$A,$A74,'Data and Mdcr Calculation'!$D:$D,N$10))</f>
        <v>237.363423946643</v>
      </c>
      <c r="O74" s="114">
        <f t="shared" si="34"/>
        <v>68739.180793556501</v>
      </c>
      <c r="P74" s="127">
        <f>IF($F74="N",0,SUMIFS('Data and Mdcr Calculation'!P:P,'Data and Mdcr Calculation'!A:A,A74))</f>
        <v>83974.273144437728</v>
      </c>
      <c r="Q74" s="32">
        <f t="shared" si="35"/>
        <v>0.81857428733349669</v>
      </c>
      <c r="R74" s="11">
        <f t="shared" si="36"/>
        <v>15235.092350881227</v>
      </c>
      <c r="S74" s="93">
        <f t="shared" si="37"/>
        <v>14536.586258732466</v>
      </c>
      <c r="T74" s="33">
        <f t="shared" si="37"/>
        <v>0</v>
      </c>
      <c r="U74" s="33">
        <f t="shared" si="37"/>
        <v>46.853093359718493</v>
      </c>
      <c r="V74" s="11">
        <f t="shared" si="38"/>
        <v>14583.439352092184</v>
      </c>
      <c r="W74" s="93">
        <f t="shared" si="39"/>
        <v>6418.6202875324434</v>
      </c>
      <c r="X74" s="33">
        <f t="shared" si="39"/>
        <v>0</v>
      </c>
      <c r="Y74" s="33">
        <f t="shared" si="39"/>
        <v>22.240952823800448</v>
      </c>
      <c r="Z74" s="11">
        <f t="shared" si="40"/>
        <v>6440.8612403562438</v>
      </c>
      <c r="AA74" s="83">
        <f t="shared" si="41"/>
        <v>21024.300592448428</v>
      </c>
      <c r="AB74" s="93">
        <f t="shared" si="42"/>
        <v>15423.433696267868</v>
      </c>
      <c r="AC74" s="33">
        <f t="shared" si="43"/>
        <v>0</v>
      </c>
      <c r="AD74" s="33">
        <f t="shared" si="44"/>
        <v>49.843716340126058</v>
      </c>
      <c r="AE74" s="11">
        <f t="shared" si="45"/>
        <v>15473.277412607995</v>
      </c>
      <c r="AF74" s="93">
        <f t="shared" si="46"/>
        <v>6810.2072016259344</v>
      </c>
      <c r="AG74" s="33">
        <f t="shared" si="47"/>
        <v>0</v>
      </c>
      <c r="AH74" s="33">
        <f t="shared" si="48"/>
        <v>23.660588110426009</v>
      </c>
      <c r="AI74" s="77">
        <f t="shared" si="49"/>
        <v>6833.8677897363605</v>
      </c>
      <c r="AJ74" s="93">
        <f t="shared" si="50"/>
        <v>22233.640897893802</v>
      </c>
      <c r="AK74" s="33">
        <f t="shared" si="50"/>
        <v>0</v>
      </c>
      <c r="AL74" s="33">
        <f t="shared" si="50"/>
        <v>73.50430445055207</v>
      </c>
      <c r="AM74" s="77">
        <f t="shared" si="51"/>
        <v>22307.145202344353</v>
      </c>
      <c r="AN74" s="101">
        <f t="shared" si="52"/>
        <v>9640.93</v>
      </c>
      <c r="AO74" s="154">
        <f>IFERROR(ROUND(INDEX('[23]IGT by Provider'!$E:$E,MATCH(A74,'[23]IGT by Provider'!$A:$A,0)),2),0)</f>
        <v>4346.25</v>
      </c>
      <c r="AP74" s="102">
        <f t="shared" ref="AP74:AP135" si="53">AN74-AO74</f>
        <v>5294.68</v>
      </c>
      <c r="AQ74" s="63"/>
    </row>
    <row r="75" spans="1:43" ht="30" x14ac:dyDescent="0.25">
      <c r="A75" s="176" t="s">
        <v>300</v>
      </c>
      <c r="B75" s="176" t="s">
        <v>302</v>
      </c>
      <c r="C75" s="31" t="s">
        <v>720</v>
      </c>
      <c r="D75" s="31" t="s">
        <v>85</v>
      </c>
      <c r="E75" s="31" t="s">
        <v>630</v>
      </c>
      <c r="F75" s="84" t="str">
        <f t="shared" si="33"/>
        <v>Y</v>
      </c>
      <c r="G75" s="169">
        <f>SUMIF('Data and Mdcr Calculation'!A:A,A75,'Data and Mdcr Calculation'!H:H)</f>
        <v>283</v>
      </c>
      <c r="H75" s="8">
        <f>IF($F75="N",0,SUMIFS('Data and Mdcr Calculation'!$R:$R,'Data and Mdcr Calculation'!$D:$D,H$10,'Data and Mdcr Calculation'!$A:$A,$A75))</f>
        <v>218.00187619460266</v>
      </c>
      <c r="I75" s="170">
        <f>IF($F75="N",0,SUMIFS('Data and Mdcr Calculation'!$R:$R,'Data and Mdcr Calculation'!$D:$D,I$10,'Data and Mdcr Calculation'!$A:$A,$A75))</f>
        <v>35.258580622980631</v>
      </c>
      <c r="J75" s="124">
        <f>IF($F75="N",0,SUMIFS('Data and Mdcr Calculation'!$R:$R,'Data and Mdcr Calculation'!$D:$D,J$10,'Data and Mdcr Calculation'!$A:$A,$A75))</f>
        <v>9.3176896226336563</v>
      </c>
      <c r="K75" s="123">
        <f t="shared" ref="K75:K136" si="54">SUM(H75:J75)</f>
        <v>262.57814644021698</v>
      </c>
      <c r="L75" s="171">
        <f>IF($F75="N",0,SUMIFS('Data and Mdcr Calculation'!I:I,'Data and Mdcr Calculation'!$A:$A,$A75,'Data and Mdcr Calculation'!$D:$D,L$10))</f>
        <v>13686.194328739559</v>
      </c>
      <c r="M75" s="172">
        <f>IF($F75="N",0,SUMIFS('Data and Mdcr Calculation'!I:I,'Data and Mdcr Calculation'!$A:$A,$A75,'Data and Mdcr Calculation'!$D:$D,M$10))</f>
        <v>2580.1664058810175</v>
      </c>
      <c r="N75" s="172">
        <f>IF($F75="N",0,SUMIFS('Data and Mdcr Calculation'!I:I,'Data and Mdcr Calculation'!$A:$A,$A75,'Data and Mdcr Calculation'!$D:$D,N$10))</f>
        <v>604.59298507041672</v>
      </c>
      <c r="O75" s="114">
        <f t="shared" si="34"/>
        <v>16870.953719690991</v>
      </c>
      <c r="P75" s="127">
        <f>IF($F75="N",0,SUMIFS('Data and Mdcr Calculation'!P:P,'Data and Mdcr Calculation'!A:A,A75))</f>
        <v>19646.249943916908</v>
      </c>
      <c r="Q75" s="32">
        <f t="shared" si="35"/>
        <v>0.85873659186112339</v>
      </c>
      <c r="R75" s="11">
        <f t="shared" si="36"/>
        <v>2775.2962242259164</v>
      </c>
      <c r="S75" s="93">
        <f t="shared" si="37"/>
        <v>10573.09099543823</v>
      </c>
      <c r="T75" s="33">
        <f t="shared" si="37"/>
        <v>1710.0411602145607</v>
      </c>
      <c r="U75" s="33">
        <f t="shared" si="37"/>
        <v>451.90794669773231</v>
      </c>
      <c r="V75" s="11">
        <f t="shared" si="38"/>
        <v>12735.040102350524</v>
      </c>
      <c r="W75" s="93">
        <f t="shared" si="39"/>
        <v>1282.3964086028968</v>
      </c>
      <c r="X75" s="33">
        <f t="shared" si="39"/>
        <v>241.76159223105134</v>
      </c>
      <c r="Y75" s="33">
        <f t="shared" si="39"/>
        <v>56.650362701098047</v>
      </c>
      <c r="Z75" s="11">
        <f t="shared" si="40"/>
        <v>1580.8083635350461</v>
      </c>
      <c r="AA75" s="83">
        <f t="shared" si="41"/>
        <v>14315.84846588557</v>
      </c>
      <c r="AB75" s="93">
        <f t="shared" si="42"/>
        <v>11218.133682162577</v>
      </c>
      <c r="AC75" s="33">
        <f t="shared" si="43"/>
        <v>1819.1927236325114</v>
      </c>
      <c r="AD75" s="33">
        <f t="shared" si="44"/>
        <v>480.75313478482161</v>
      </c>
      <c r="AE75" s="11">
        <f t="shared" si="45"/>
        <v>13518.079540579911</v>
      </c>
      <c r="AF75" s="93">
        <f t="shared" si="46"/>
        <v>1360.6327942736307</v>
      </c>
      <c r="AG75" s="33">
        <f t="shared" si="47"/>
        <v>257.19318322452273</v>
      </c>
      <c r="AH75" s="33">
        <f t="shared" si="48"/>
        <v>60.266343299040479</v>
      </c>
      <c r="AI75" s="77">
        <f t="shared" si="49"/>
        <v>1678.0923207971939</v>
      </c>
      <c r="AJ75" s="93">
        <f t="shared" si="50"/>
        <v>12578.766476436209</v>
      </c>
      <c r="AK75" s="33">
        <f t="shared" si="50"/>
        <v>2076.3859068570341</v>
      </c>
      <c r="AL75" s="33">
        <f t="shared" si="50"/>
        <v>541.01947808386205</v>
      </c>
      <c r="AM75" s="77">
        <f t="shared" si="51"/>
        <v>15196.171861377106</v>
      </c>
      <c r="AN75" s="101">
        <f t="shared" si="52"/>
        <v>6567.63</v>
      </c>
      <c r="AO75" s="154">
        <f>IFERROR(ROUND(INDEX('[23]IGT by Provider'!$E:$E,MATCH(A75,'[23]IGT by Provider'!$A:$A,0)),2),0)</f>
        <v>2947.72</v>
      </c>
      <c r="AP75" s="102">
        <f t="shared" si="53"/>
        <v>3619.9100000000003</v>
      </c>
      <c r="AQ75" s="63"/>
    </row>
    <row r="76" spans="1:43" ht="30" x14ac:dyDescent="0.25">
      <c r="A76" s="176" t="s">
        <v>251</v>
      </c>
      <c r="B76" s="176" t="s">
        <v>253</v>
      </c>
      <c r="C76" s="31" t="s">
        <v>721</v>
      </c>
      <c r="D76" s="31" t="s">
        <v>78</v>
      </c>
      <c r="E76" s="31" t="s">
        <v>629</v>
      </c>
      <c r="F76" s="84" t="str">
        <f t="shared" si="33"/>
        <v>Y</v>
      </c>
      <c r="G76" s="169">
        <f>SUMIF('Data and Mdcr Calculation'!A:A,A76,'Data and Mdcr Calculation'!H:H)</f>
        <v>9122</v>
      </c>
      <c r="H76" s="8">
        <f>IF($F76="N",0,SUMIFS('Data and Mdcr Calculation'!$R:$R,'Data and Mdcr Calculation'!$D:$D,H$10,'Data and Mdcr Calculation'!$A:$A,$A76))</f>
        <v>8280.0358966163149</v>
      </c>
      <c r="I76" s="170">
        <f>IF($F76="N",0,SUMIFS('Data and Mdcr Calculation'!$R:$R,'Data and Mdcr Calculation'!$D:$D,I$10,'Data and Mdcr Calculation'!$A:$A,$A76))</f>
        <v>580.81135187250482</v>
      </c>
      <c r="J76" s="124">
        <f>IF($F76="N",0,SUMIFS('Data and Mdcr Calculation'!$R:$R,'Data and Mdcr Calculation'!$D:$D,J$10,'Data and Mdcr Calculation'!$A:$A,$A76))</f>
        <v>195.4160436104109</v>
      </c>
      <c r="K76" s="123">
        <f t="shared" si="54"/>
        <v>9056.2632920992291</v>
      </c>
      <c r="L76" s="171">
        <f>IF($F76="N",0,SUMIFS('Data and Mdcr Calculation'!I:I,'Data and Mdcr Calculation'!$A:$A,$A76,'Data and Mdcr Calculation'!$D:$D,L$10))</f>
        <v>1176399.2345863413</v>
      </c>
      <c r="M76" s="172">
        <f>IF($F76="N",0,SUMIFS('Data and Mdcr Calculation'!I:I,'Data and Mdcr Calculation'!$A:$A,$A76,'Data and Mdcr Calculation'!$D:$D,M$10))</f>
        <v>82676.198844542858</v>
      </c>
      <c r="N76" s="172">
        <f>IF($F76="N",0,SUMIFS('Data and Mdcr Calculation'!I:I,'Data and Mdcr Calculation'!$A:$A,$A76,'Data and Mdcr Calculation'!$D:$D,N$10))</f>
        <v>27845.142783438947</v>
      </c>
      <c r="O76" s="114">
        <f t="shared" si="34"/>
        <v>1286920.5762143233</v>
      </c>
      <c r="P76" s="127">
        <f>IF($F76="N",0,SUMIFS('Data and Mdcr Calculation'!P:P,'Data and Mdcr Calculation'!A:A,A76))</f>
        <v>1310260.1731009164</v>
      </c>
      <c r="Q76" s="32">
        <f t="shared" si="35"/>
        <v>0.98218705157514119</v>
      </c>
      <c r="R76" s="11">
        <f t="shared" si="36"/>
        <v>23339.59688659315</v>
      </c>
      <c r="S76" s="93">
        <f t="shared" si="37"/>
        <v>285081.63592049974</v>
      </c>
      <c r="T76" s="33">
        <f t="shared" si="37"/>
        <v>19997.334844970341</v>
      </c>
      <c r="U76" s="33">
        <f t="shared" si="37"/>
        <v>6728.1743815064474</v>
      </c>
      <c r="V76" s="11">
        <f t="shared" si="38"/>
        <v>311807.14514697652</v>
      </c>
      <c r="W76" s="93">
        <f t="shared" si="39"/>
        <v>110228.60828074018</v>
      </c>
      <c r="X76" s="33">
        <f t="shared" si="39"/>
        <v>7746.759831733666</v>
      </c>
      <c r="Y76" s="33">
        <f t="shared" si="39"/>
        <v>2609.0898788082295</v>
      </c>
      <c r="Z76" s="11">
        <f t="shared" si="40"/>
        <v>120584.45799128208</v>
      </c>
      <c r="AA76" s="83">
        <f t="shared" si="41"/>
        <v>432391.60313825856</v>
      </c>
      <c r="AB76" s="93">
        <f t="shared" si="42"/>
        <v>302473.8842657822</v>
      </c>
      <c r="AC76" s="33">
        <f t="shared" si="43"/>
        <v>21273.760473372706</v>
      </c>
      <c r="AD76" s="33">
        <f t="shared" si="44"/>
        <v>7157.6323207515397</v>
      </c>
      <c r="AE76" s="11">
        <f t="shared" si="45"/>
        <v>330905.27705990645</v>
      </c>
      <c r="AF76" s="93">
        <f t="shared" si="46"/>
        <v>116953.43053659436</v>
      </c>
      <c r="AG76" s="33">
        <f t="shared" si="47"/>
        <v>8241.233863546453</v>
      </c>
      <c r="AH76" s="33">
        <f t="shared" si="48"/>
        <v>2775.6275306470529</v>
      </c>
      <c r="AI76" s="77">
        <f t="shared" si="49"/>
        <v>127970.29193078786</v>
      </c>
      <c r="AJ76" s="93">
        <f t="shared" si="50"/>
        <v>419427.31480237655</v>
      </c>
      <c r="AK76" s="33">
        <f t="shared" si="50"/>
        <v>29514.994336919161</v>
      </c>
      <c r="AL76" s="33">
        <f t="shared" si="50"/>
        <v>9933.2598513985922</v>
      </c>
      <c r="AM76" s="77">
        <f t="shared" si="51"/>
        <v>458875.5689906943</v>
      </c>
      <c r="AN76" s="101">
        <f t="shared" si="52"/>
        <v>198321.43</v>
      </c>
      <c r="AO76" s="154">
        <f>IFERROR(ROUND(INDEX('[23]IGT by Provider'!$E:$E,MATCH(A76,'[23]IGT by Provider'!$A:$A,0)),2),0)</f>
        <v>91332.68</v>
      </c>
      <c r="AP76" s="102">
        <f t="shared" si="53"/>
        <v>106988.75</v>
      </c>
      <c r="AQ76" s="63"/>
    </row>
    <row r="77" spans="1:43" ht="30" x14ac:dyDescent="0.25">
      <c r="A77" s="176" t="s">
        <v>722</v>
      </c>
      <c r="B77" s="176" t="s">
        <v>723</v>
      </c>
      <c r="C77" s="31" t="s">
        <v>724</v>
      </c>
      <c r="D77" s="31" t="s">
        <v>55</v>
      </c>
      <c r="E77" s="31" t="s">
        <v>630</v>
      </c>
      <c r="F77" s="84" t="str">
        <f t="shared" si="33"/>
        <v>N</v>
      </c>
      <c r="G77" s="169">
        <f>SUMIF('Data and Mdcr Calculation'!A:A,A77,'Data and Mdcr Calculation'!H:H)</f>
        <v>0</v>
      </c>
      <c r="H77" s="8">
        <f>IF($F77="N",0,SUMIFS('Data and Mdcr Calculation'!$R:$R,'Data and Mdcr Calculation'!$D:$D,H$10,'Data and Mdcr Calculation'!$A:$A,$A77))</f>
        <v>0</v>
      </c>
      <c r="I77" s="170">
        <f>IF($F77="N",0,SUMIFS('Data and Mdcr Calculation'!$R:$R,'Data and Mdcr Calculation'!$D:$D,I$10,'Data and Mdcr Calculation'!$A:$A,$A77))</f>
        <v>0</v>
      </c>
      <c r="J77" s="124">
        <f>IF($F77="N",0,SUMIFS('Data and Mdcr Calculation'!$R:$R,'Data and Mdcr Calculation'!$D:$D,J$10,'Data and Mdcr Calculation'!$A:$A,$A77))</f>
        <v>0</v>
      </c>
      <c r="K77" s="123">
        <f t="shared" si="54"/>
        <v>0</v>
      </c>
      <c r="L77" s="171">
        <f>IF($F77="N",0,SUMIFS('Data and Mdcr Calculation'!I:I,'Data and Mdcr Calculation'!$A:$A,$A77,'Data and Mdcr Calculation'!$D:$D,L$10))</f>
        <v>0</v>
      </c>
      <c r="M77" s="172">
        <f>IF($F77="N",0,SUMIFS('Data and Mdcr Calculation'!I:I,'Data and Mdcr Calculation'!$A:$A,$A77,'Data and Mdcr Calculation'!$D:$D,M$10))</f>
        <v>0</v>
      </c>
      <c r="N77" s="172">
        <f>IF($F77="N",0,SUMIFS('Data and Mdcr Calculation'!I:I,'Data and Mdcr Calculation'!$A:$A,$A77,'Data and Mdcr Calculation'!$D:$D,N$10))</f>
        <v>0</v>
      </c>
      <c r="O77" s="114">
        <f t="shared" si="34"/>
        <v>0</v>
      </c>
      <c r="P77" s="127">
        <f>IF($F77="N",0,SUMIFS('Data and Mdcr Calculation'!P:P,'Data and Mdcr Calculation'!A:A,A77))</f>
        <v>0</v>
      </c>
      <c r="Q77" s="32">
        <f t="shared" si="35"/>
        <v>0</v>
      </c>
      <c r="R77" s="11">
        <f t="shared" si="36"/>
        <v>0</v>
      </c>
      <c r="S77" s="93">
        <f t="shared" si="37"/>
        <v>0</v>
      </c>
      <c r="T77" s="33">
        <f t="shared" si="37"/>
        <v>0</v>
      </c>
      <c r="U77" s="33">
        <f t="shared" si="37"/>
        <v>0</v>
      </c>
      <c r="V77" s="11">
        <f t="shared" si="38"/>
        <v>0</v>
      </c>
      <c r="W77" s="93">
        <f t="shared" si="39"/>
        <v>0</v>
      </c>
      <c r="X77" s="33">
        <f t="shared" si="39"/>
        <v>0</v>
      </c>
      <c r="Y77" s="33">
        <f t="shared" si="39"/>
        <v>0</v>
      </c>
      <c r="Z77" s="11">
        <f t="shared" si="40"/>
        <v>0</v>
      </c>
      <c r="AA77" s="83">
        <f t="shared" si="41"/>
        <v>0</v>
      </c>
      <c r="AB77" s="93">
        <f t="shared" si="42"/>
        <v>0</v>
      </c>
      <c r="AC77" s="33">
        <f t="shared" si="43"/>
        <v>0</v>
      </c>
      <c r="AD77" s="33">
        <f t="shared" si="44"/>
        <v>0</v>
      </c>
      <c r="AE77" s="11">
        <f t="shared" si="45"/>
        <v>0</v>
      </c>
      <c r="AF77" s="93">
        <f t="shared" si="46"/>
        <v>0</v>
      </c>
      <c r="AG77" s="33">
        <f t="shared" si="47"/>
        <v>0</v>
      </c>
      <c r="AH77" s="33">
        <f t="shared" si="48"/>
        <v>0</v>
      </c>
      <c r="AI77" s="77">
        <f t="shared" si="49"/>
        <v>0</v>
      </c>
      <c r="AJ77" s="93">
        <f t="shared" si="50"/>
        <v>0</v>
      </c>
      <c r="AK77" s="33">
        <f t="shared" si="50"/>
        <v>0</v>
      </c>
      <c r="AL77" s="33">
        <f t="shared" si="50"/>
        <v>0</v>
      </c>
      <c r="AM77" s="77">
        <f t="shared" si="51"/>
        <v>0</v>
      </c>
      <c r="AN77" s="101">
        <f t="shared" si="52"/>
        <v>0</v>
      </c>
      <c r="AO77" s="154">
        <f>IFERROR(ROUND(INDEX('[23]IGT by Provider'!$E:$E,MATCH(A77,'[23]IGT by Provider'!$A:$A,0)),2),0)</f>
        <v>0</v>
      </c>
      <c r="AP77" s="102">
        <f t="shared" si="53"/>
        <v>0</v>
      </c>
      <c r="AQ77" s="63"/>
    </row>
    <row r="78" spans="1:43" x14ac:dyDescent="0.25">
      <c r="A78" s="176" t="s">
        <v>124</v>
      </c>
      <c r="B78" s="176" t="s">
        <v>126</v>
      </c>
      <c r="C78" s="31" t="s">
        <v>725</v>
      </c>
      <c r="D78" s="31" t="s">
        <v>55</v>
      </c>
      <c r="E78" s="31" t="s">
        <v>630</v>
      </c>
      <c r="F78" s="84" t="str">
        <f t="shared" si="33"/>
        <v>Y</v>
      </c>
      <c r="G78" s="169">
        <f>SUMIF('Data and Mdcr Calculation'!A:A,A78,'Data and Mdcr Calculation'!H:H)</f>
        <v>5539</v>
      </c>
      <c r="H78" s="8">
        <f>IF($F78="N",0,SUMIFS('Data and Mdcr Calculation'!$R:$R,'Data and Mdcr Calculation'!$D:$D,H$10,'Data and Mdcr Calculation'!$A:$A,$A78))</f>
        <v>5333.8727879003254</v>
      </c>
      <c r="I78" s="170">
        <f>IF($F78="N",0,SUMIFS('Data and Mdcr Calculation'!$R:$R,'Data and Mdcr Calculation'!$D:$D,I$10,'Data and Mdcr Calculation'!$A:$A,$A78))</f>
        <v>287.37235626378009</v>
      </c>
      <c r="J78" s="124">
        <f>IF($F78="N",0,SUMIFS('Data and Mdcr Calculation'!$R:$R,'Data and Mdcr Calculation'!$D:$D,J$10,'Data and Mdcr Calculation'!$A:$A,$A78))</f>
        <v>121.53855980228596</v>
      </c>
      <c r="K78" s="123">
        <f t="shared" si="54"/>
        <v>5742.7837039663909</v>
      </c>
      <c r="L78" s="171">
        <f>IF($F78="N",0,SUMIFS('Data and Mdcr Calculation'!I:I,'Data and Mdcr Calculation'!$A:$A,$A78,'Data and Mdcr Calculation'!$D:$D,L$10))</f>
        <v>1232545.6130784671</v>
      </c>
      <c r="M78" s="172">
        <f>IF($F78="N",0,SUMIFS('Data and Mdcr Calculation'!I:I,'Data and Mdcr Calculation'!$A:$A,$A78,'Data and Mdcr Calculation'!$D:$D,M$10))</f>
        <v>66824.501119208551</v>
      </c>
      <c r="N78" s="172">
        <f>IF($F78="N",0,SUMIFS('Data and Mdcr Calculation'!I:I,'Data and Mdcr Calculation'!$A:$A,$A78,'Data and Mdcr Calculation'!$D:$D,N$10))</f>
        <v>27627.078573186485</v>
      </c>
      <c r="O78" s="114">
        <f t="shared" si="34"/>
        <v>1326997.192770862</v>
      </c>
      <c r="P78" s="127">
        <f>IF($F78="N",0,SUMIFS('Data and Mdcr Calculation'!P:P,'Data and Mdcr Calculation'!A:A,A78))</f>
        <v>1639449.8918083252</v>
      </c>
      <c r="Q78" s="32">
        <f t="shared" si="35"/>
        <v>0.80941613366857734</v>
      </c>
      <c r="R78" s="11">
        <f t="shared" si="36"/>
        <v>312452.69903746317</v>
      </c>
      <c r="S78" s="93">
        <f t="shared" si="37"/>
        <v>258692.83021316578</v>
      </c>
      <c r="T78" s="33">
        <f t="shared" si="37"/>
        <v>13937.559278793335</v>
      </c>
      <c r="U78" s="33">
        <f t="shared" si="37"/>
        <v>5894.6201504108694</v>
      </c>
      <c r="V78" s="11">
        <f t="shared" si="38"/>
        <v>278525.00964236999</v>
      </c>
      <c r="W78" s="93">
        <f t="shared" si="39"/>
        <v>115489.52394545237</v>
      </c>
      <c r="X78" s="33">
        <f t="shared" si="39"/>
        <v>6261.4557548698413</v>
      </c>
      <c r="Y78" s="33">
        <f t="shared" si="39"/>
        <v>2588.657262307574</v>
      </c>
      <c r="Z78" s="11">
        <f t="shared" si="40"/>
        <v>124339.63696262978</v>
      </c>
      <c r="AA78" s="83">
        <f t="shared" si="41"/>
        <v>402864.64660499978</v>
      </c>
      <c r="AB78" s="93">
        <f t="shared" si="42"/>
        <v>274475.15141980455</v>
      </c>
      <c r="AC78" s="33">
        <f t="shared" si="43"/>
        <v>14827.190722120569</v>
      </c>
      <c r="AD78" s="33">
        <f t="shared" si="44"/>
        <v>6270.8725004370954</v>
      </c>
      <c r="AE78" s="11">
        <f t="shared" si="45"/>
        <v>295573.2146423622</v>
      </c>
      <c r="AF78" s="93">
        <f t="shared" si="46"/>
        <v>122535.30392090436</v>
      </c>
      <c r="AG78" s="33">
        <f t="shared" si="47"/>
        <v>6661.123143478555</v>
      </c>
      <c r="AH78" s="33">
        <f t="shared" si="48"/>
        <v>2753.8907045825258</v>
      </c>
      <c r="AI78" s="77">
        <f t="shared" si="49"/>
        <v>131950.31776896544</v>
      </c>
      <c r="AJ78" s="93">
        <f t="shared" si="50"/>
        <v>397010.4553407089</v>
      </c>
      <c r="AK78" s="33">
        <f t="shared" si="50"/>
        <v>21488.313865599124</v>
      </c>
      <c r="AL78" s="33">
        <f t="shared" si="50"/>
        <v>9024.7632050196207</v>
      </c>
      <c r="AM78" s="77">
        <f t="shared" si="51"/>
        <v>427523.53241132764</v>
      </c>
      <c r="AN78" s="101">
        <f t="shared" si="52"/>
        <v>184771.4</v>
      </c>
      <c r="AO78" s="154">
        <f>IFERROR(ROUND(INDEX('[23]IGT by Provider'!$E:$E,MATCH(A78,'[23]IGT by Provider'!$A:$A,0)),2),0)</f>
        <v>81410.399999999994</v>
      </c>
      <c r="AP78" s="102">
        <f t="shared" si="53"/>
        <v>103361</v>
      </c>
      <c r="AQ78" s="63"/>
    </row>
    <row r="79" spans="1:43" ht="30" x14ac:dyDescent="0.25">
      <c r="A79" s="176" t="s">
        <v>312</v>
      </c>
      <c r="B79" s="176" t="s">
        <v>314</v>
      </c>
      <c r="C79" s="31" t="s">
        <v>726</v>
      </c>
      <c r="D79" s="31" t="s">
        <v>55</v>
      </c>
      <c r="E79" s="31" t="s">
        <v>630</v>
      </c>
      <c r="F79" s="84" t="str">
        <f t="shared" si="33"/>
        <v>Y</v>
      </c>
      <c r="G79" s="169">
        <f>SUMIF('Data and Mdcr Calculation'!A:A,A79,'Data and Mdcr Calculation'!H:H)</f>
        <v>1911</v>
      </c>
      <c r="H79" s="8">
        <f>IF($F79="N",0,SUMIFS('Data and Mdcr Calculation'!$R:$R,'Data and Mdcr Calculation'!$D:$D,H$10,'Data and Mdcr Calculation'!$A:$A,$A79))</f>
        <v>1747.3805329794077</v>
      </c>
      <c r="I79" s="170">
        <f>IF($F79="N",0,SUMIFS('Data and Mdcr Calculation'!$R:$R,'Data and Mdcr Calculation'!$D:$D,I$10,'Data and Mdcr Calculation'!$A:$A,$A79))</f>
        <v>145.51831929013946</v>
      </c>
      <c r="J79" s="124">
        <f>IF($F79="N",0,SUMIFS('Data and Mdcr Calculation'!$R:$R,'Data and Mdcr Calculation'!$D:$D,J$10,'Data and Mdcr Calculation'!$A:$A,$A79))</f>
        <v>95.673348135874335</v>
      </c>
      <c r="K79" s="123">
        <f t="shared" si="54"/>
        <v>1988.5722004054214</v>
      </c>
      <c r="L79" s="171">
        <f>IF($F79="N",0,SUMIFS('Data and Mdcr Calculation'!I:I,'Data and Mdcr Calculation'!$A:$A,$A79,'Data and Mdcr Calculation'!$D:$D,L$10))</f>
        <v>594912.88045312383</v>
      </c>
      <c r="M79" s="172">
        <f>IF($F79="N",0,SUMIFS('Data and Mdcr Calculation'!I:I,'Data and Mdcr Calculation'!$A:$A,$A79,'Data and Mdcr Calculation'!$D:$D,M$10))</f>
        <v>50205.91811856097</v>
      </c>
      <c r="N79" s="172">
        <f>IF($F79="N",0,SUMIFS('Data and Mdcr Calculation'!I:I,'Data and Mdcr Calculation'!$A:$A,$A79,'Data and Mdcr Calculation'!$D:$D,N$10))</f>
        <v>33242.179152846453</v>
      </c>
      <c r="O79" s="114">
        <f t="shared" si="34"/>
        <v>678360.9777245312</v>
      </c>
      <c r="P79" s="127">
        <f>IF($F79="N",0,SUMIFS('Data and Mdcr Calculation'!P:P,'Data and Mdcr Calculation'!A:A,A79))</f>
        <v>586966.85639366833</v>
      </c>
      <c r="Q79" s="32">
        <f t="shared" si="35"/>
        <v>1.1557057614673332</v>
      </c>
      <c r="R79" s="11">
        <f t="shared" si="36"/>
        <v>-91394.121330862865</v>
      </c>
      <c r="S79" s="93">
        <f t="shared" si="37"/>
        <v>84747.955849501275</v>
      </c>
      <c r="T79" s="33">
        <f t="shared" si="37"/>
        <v>7057.6384855717633</v>
      </c>
      <c r="U79" s="33">
        <f t="shared" si="37"/>
        <v>4640.1573845899056</v>
      </c>
      <c r="V79" s="11">
        <f t="shared" si="38"/>
        <v>96445.751719662949</v>
      </c>
      <c r="W79" s="93">
        <f t="shared" si="39"/>
        <v>55743.336898457703</v>
      </c>
      <c r="X79" s="33">
        <f t="shared" si="39"/>
        <v>4704.294527709163</v>
      </c>
      <c r="Y79" s="33">
        <f t="shared" si="39"/>
        <v>3114.792186621713</v>
      </c>
      <c r="Z79" s="11">
        <f t="shared" si="40"/>
        <v>63562.423612788582</v>
      </c>
      <c r="AA79" s="83">
        <f t="shared" si="41"/>
        <v>160008.17533245153</v>
      </c>
      <c r="AB79" s="93">
        <f t="shared" si="42"/>
        <v>89918.255543237421</v>
      </c>
      <c r="AC79" s="33">
        <f t="shared" si="43"/>
        <v>7508.1260484805998</v>
      </c>
      <c r="AD79" s="33">
        <f t="shared" si="44"/>
        <v>4936.337643180751</v>
      </c>
      <c r="AE79" s="11">
        <f t="shared" si="45"/>
        <v>102362.71923489877</v>
      </c>
      <c r="AF79" s="93">
        <f t="shared" si="46"/>
        <v>59144.124030193852</v>
      </c>
      <c r="AG79" s="33">
        <f t="shared" si="47"/>
        <v>5004.5686464991095</v>
      </c>
      <c r="AH79" s="33">
        <f t="shared" si="48"/>
        <v>3313.6087091720351</v>
      </c>
      <c r="AI79" s="77">
        <f t="shared" si="49"/>
        <v>67462.301385864994</v>
      </c>
      <c r="AJ79" s="93">
        <f t="shared" si="50"/>
        <v>149062.37957343127</v>
      </c>
      <c r="AK79" s="33">
        <f t="shared" si="50"/>
        <v>12512.694694979709</v>
      </c>
      <c r="AL79" s="33">
        <f t="shared" si="50"/>
        <v>8249.9463523527866</v>
      </c>
      <c r="AM79" s="77">
        <f t="shared" si="51"/>
        <v>169825.02062076377</v>
      </c>
      <c r="AN79" s="101">
        <f t="shared" si="52"/>
        <v>73396.679999999993</v>
      </c>
      <c r="AO79" s="154">
        <f>IFERROR(ROUND(INDEX('[23]IGT by Provider'!$E:$E,MATCH(A79,'[23]IGT by Provider'!$A:$A,0)),2),0)</f>
        <v>32444.57</v>
      </c>
      <c r="AP79" s="102">
        <f t="shared" si="53"/>
        <v>40952.109999999993</v>
      </c>
      <c r="AQ79" s="63"/>
    </row>
    <row r="80" spans="1:43" ht="30" x14ac:dyDescent="0.25">
      <c r="A80" s="176" t="s">
        <v>318</v>
      </c>
      <c r="B80" s="176" t="s">
        <v>320</v>
      </c>
      <c r="C80" s="31" t="s">
        <v>727</v>
      </c>
      <c r="D80" s="31" t="s">
        <v>55</v>
      </c>
      <c r="E80" s="31" t="s">
        <v>630</v>
      </c>
      <c r="F80" s="84" t="str">
        <f t="shared" si="33"/>
        <v>Y</v>
      </c>
      <c r="G80" s="169">
        <f>SUMIF('Data and Mdcr Calculation'!A:A,A80,'Data and Mdcr Calculation'!H:H)</f>
        <v>7072</v>
      </c>
      <c r="H80" s="8">
        <f>IF($F80="N",0,SUMIFS('Data and Mdcr Calculation'!$R:$R,'Data and Mdcr Calculation'!$D:$D,H$10,'Data and Mdcr Calculation'!$A:$A,$A80))</f>
        <v>7255.1875468425987</v>
      </c>
      <c r="I80" s="170">
        <f>IF($F80="N",0,SUMIFS('Data and Mdcr Calculation'!$R:$R,'Data and Mdcr Calculation'!$D:$D,I$10,'Data and Mdcr Calculation'!$A:$A,$A80))</f>
        <v>147.51865118895009</v>
      </c>
      <c r="J80" s="124">
        <f>IF($F80="N",0,SUMIFS('Data and Mdcr Calculation'!$R:$R,'Data and Mdcr Calculation'!$D:$D,J$10,'Data and Mdcr Calculation'!$A:$A,$A80))</f>
        <v>89.388986268672355</v>
      </c>
      <c r="K80" s="123">
        <f t="shared" si="54"/>
        <v>7492.0951843002204</v>
      </c>
      <c r="L80" s="171">
        <f>IF($F80="N",0,SUMIFS('Data and Mdcr Calculation'!I:I,'Data and Mdcr Calculation'!$A:$A,$A80,'Data and Mdcr Calculation'!$D:$D,L$10))</f>
        <v>1461994.151937854</v>
      </c>
      <c r="M80" s="172">
        <f>IF($F80="N",0,SUMIFS('Data and Mdcr Calculation'!I:I,'Data and Mdcr Calculation'!$A:$A,$A80,'Data and Mdcr Calculation'!$D:$D,M$10))</f>
        <v>29284.231729445695</v>
      </c>
      <c r="N80" s="172">
        <f>IF($F80="N",0,SUMIFS('Data and Mdcr Calculation'!I:I,'Data and Mdcr Calculation'!$A:$A,$A80,'Data and Mdcr Calculation'!$D:$D,N$10))</f>
        <v>18133.958975247482</v>
      </c>
      <c r="O80" s="114">
        <f t="shared" si="34"/>
        <v>1509412.3426425473</v>
      </c>
      <c r="P80" s="127">
        <f>IF($F80="N",0,SUMIFS('Data and Mdcr Calculation'!P:P,'Data and Mdcr Calculation'!A:A,A80))</f>
        <v>1599862.0056554694</v>
      </c>
      <c r="Q80" s="32">
        <f t="shared" si="35"/>
        <v>0.94346408459405562</v>
      </c>
      <c r="R80" s="11">
        <f t="shared" si="36"/>
        <v>90449.663012922043</v>
      </c>
      <c r="S80" s="93">
        <f t="shared" si="37"/>
        <v>351876.59602186602</v>
      </c>
      <c r="T80" s="33">
        <f t="shared" si="37"/>
        <v>7154.6545826640795</v>
      </c>
      <c r="U80" s="33">
        <f t="shared" si="37"/>
        <v>4335.3658340306092</v>
      </c>
      <c r="V80" s="11">
        <f t="shared" si="38"/>
        <v>363366.61643856071</v>
      </c>
      <c r="W80" s="93">
        <f t="shared" si="39"/>
        <v>136988.85203657692</v>
      </c>
      <c r="X80" s="33">
        <f t="shared" si="39"/>
        <v>2743.932513049062</v>
      </c>
      <c r="Y80" s="33">
        <f t="shared" si="39"/>
        <v>1699.1519559806891</v>
      </c>
      <c r="Z80" s="11">
        <f t="shared" si="40"/>
        <v>141431.93650560669</v>
      </c>
      <c r="AA80" s="83">
        <f t="shared" si="41"/>
        <v>504798.5529441674</v>
      </c>
      <c r="AB80" s="93">
        <f t="shared" si="42"/>
        <v>373343.86845821328</v>
      </c>
      <c r="AC80" s="33">
        <f t="shared" si="43"/>
        <v>7611.3346624085952</v>
      </c>
      <c r="AD80" s="33">
        <f t="shared" si="44"/>
        <v>4612.0913127985204</v>
      </c>
      <c r="AE80" s="11">
        <f t="shared" si="45"/>
        <v>385567.29443342035</v>
      </c>
      <c r="AF80" s="93">
        <f t="shared" si="46"/>
        <v>145346.26210777392</v>
      </c>
      <c r="AG80" s="33">
        <f t="shared" si="47"/>
        <v>2919.0771415415556</v>
      </c>
      <c r="AH80" s="33">
        <f t="shared" si="48"/>
        <v>1807.6084638092439</v>
      </c>
      <c r="AI80" s="77">
        <f t="shared" si="49"/>
        <v>150072.94771312471</v>
      </c>
      <c r="AJ80" s="93">
        <f t="shared" si="50"/>
        <v>518690.1305659872</v>
      </c>
      <c r="AK80" s="33">
        <f t="shared" si="50"/>
        <v>10530.411803950152</v>
      </c>
      <c r="AL80" s="33">
        <f t="shared" si="50"/>
        <v>6419.6997766077639</v>
      </c>
      <c r="AM80" s="77">
        <f t="shared" si="51"/>
        <v>535640.24214654521</v>
      </c>
      <c r="AN80" s="101">
        <f t="shared" si="52"/>
        <v>231498.36</v>
      </c>
      <c r="AO80" s="154">
        <f>IFERROR(ROUND(INDEX('[23]IGT by Provider'!$E:$E,MATCH(A80,'[23]IGT by Provider'!$A:$A,0)),2),0)</f>
        <v>101868.75</v>
      </c>
      <c r="AP80" s="102">
        <f t="shared" si="53"/>
        <v>129629.60999999999</v>
      </c>
      <c r="AQ80" s="63"/>
    </row>
    <row r="81" spans="1:43" ht="30" x14ac:dyDescent="0.25">
      <c r="A81" s="176" t="s">
        <v>222</v>
      </c>
      <c r="B81" s="176" t="s">
        <v>224</v>
      </c>
      <c r="C81" s="31" t="s">
        <v>728</v>
      </c>
      <c r="D81" s="31" t="s">
        <v>95</v>
      </c>
      <c r="E81" s="31" t="s">
        <v>630</v>
      </c>
      <c r="F81" s="84" t="str">
        <f t="shared" si="33"/>
        <v>Y</v>
      </c>
      <c r="G81" s="169">
        <f>SUMIF('Data and Mdcr Calculation'!A:A,A81,'Data and Mdcr Calculation'!H:H)</f>
        <v>706</v>
      </c>
      <c r="H81" s="8">
        <f>IF($F81="N",0,SUMIFS('Data and Mdcr Calculation'!$R:$R,'Data and Mdcr Calculation'!$D:$D,H$10,'Data and Mdcr Calculation'!$A:$A,$A81))</f>
        <v>388.01437026691991</v>
      </c>
      <c r="I81" s="170">
        <f>IF($F81="N",0,SUMIFS('Data and Mdcr Calculation'!$R:$R,'Data and Mdcr Calculation'!$D:$D,I$10,'Data and Mdcr Calculation'!$A:$A,$A81))</f>
        <v>349.5377152034298</v>
      </c>
      <c r="J81" s="124">
        <f>IF($F81="N",0,SUMIFS('Data and Mdcr Calculation'!$R:$R,'Data and Mdcr Calculation'!$D:$D,J$10,'Data and Mdcr Calculation'!$A:$A,$A81))</f>
        <v>2.7368728370706039</v>
      </c>
      <c r="K81" s="123">
        <f t="shared" si="54"/>
        <v>740.28895830742033</v>
      </c>
      <c r="L81" s="171">
        <f>IF($F81="N",0,SUMIFS('Data and Mdcr Calculation'!I:I,'Data and Mdcr Calculation'!$A:$A,$A81,'Data and Mdcr Calculation'!$D:$D,L$10))</f>
        <v>90695.679134176695</v>
      </c>
      <c r="M81" s="172">
        <f>IF($F81="N",0,SUMIFS('Data and Mdcr Calculation'!I:I,'Data and Mdcr Calculation'!$A:$A,$A81,'Data and Mdcr Calculation'!$D:$D,M$10))</f>
        <v>82264.9791443219</v>
      </c>
      <c r="N81" s="172">
        <f>IF($F81="N",0,SUMIFS('Data and Mdcr Calculation'!I:I,'Data and Mdcr Calculation'!$A:$A,$A81,'Data and Mdcr Calculation'!$D:$D,N$10))</f>
        <v>651.17661152881772</v>
      </c>
      <c r="O81" s="114">
        <f t="shared" si="34"/>
        <v>173611.83489002741</v>
      </c>
      <c r="P81" s="127">
        <f>IF($F81="N",0,SUMIFS('Data and Mdcr Calculation'!P:P,'Data and Mdcr Calculation'!A:A,A81))</f>
        <v>172057.95968981061</v>
      </c>
      <c r="Q81" s="32">
        <f t="shared" si="35"/>
        <v>1.0090311148813933</v>
      </c>
      <c r="R81" s="11">
        <f t="shared" si="36"/>
        <v>-1553.8752002168039</v>
      </c>
      <c r="S81" s="93">
        <f t="shared" si="37"/>
        <v>18818.696957945616</v>
      </c>
      <c r="T81" s="33">
        <f t="shared" si="37"/>
        <v>16952.579187366344</v>
      </c>
      <c r="U81" s="33">
        <f t="shared" si="37"/>
        <v>132.73833259792428</v>
      </c>
      <c r="V81" s="11">
        <f t="shared" si="38"/>
        <v>35904.014477909885</v>
      </c>
      <c r="W81" s="93">
        <f t="shared" si="39"/>
        <v>8498.1851348723576</v>
      </c>
      <c r="X81" s="33">
        <f t="shared" si="39"/>
        <v>7708.2285458229626</v>
      </c>
      <c r="Y81" s="33">
        <f t="shared" si="39"/>
        <v>61.015248500250223</v>
      </c>
      <c r="Z81" s="11">
        <f t="shared" si="40"/>
        <v>16267.428929195572</v>
      </c>
      <c r="AA81" s="83">
        <f t="shared" si="41"/>
        <v>52171.443407105457</v>
      </c>
      <c r="AB81" s="93">
        <f t="shared" si="42"/>
        <v>19966.787223284475</v>
      </c>
      <c r="AC81" s="33">
        <f t="shared" si="43"/>
        <v>18034.658709964198</v>
      </c>
      <c r="AD81" s="33">
        <f t="shared" si="44"/>
        <v>141.21099212545138</v>
      </c>
      <c r="AE81" s="11">
        <f t="shared" si="45"/>
        <v>38142.656925374125</v>
      </c>
      <c r="AF81" s="93">
        <f t="shared" si="46"/>
        <v>9016.6420529149691</v>
      </c>
      <c r="AG81" s="33">
        <f t="shared" si="47"/>
        <v>8200.2431338542156</v>
      </c>
      <c r="AH81" s="33">
        <f t="shared" si="48"/>
        <v>64.909838830053431</v>
      </c>
      <c r="AI81" s="77">
        <f t="shared" si="49"/>
        <v>17281.795025599236</v>
      </c>
      <c r="AJ81" s="93">
        <f t="shared" si="50"/>
        <v>28983.429276199444</v>
      </c>
      <c r="AK81" s="33">
        <f t="shared" si="50"/>
        <v>26234.901843818414</v>
      </c>
      <c r="AL81" s="33">
        <f t="shared" si="50"/>
        <v>206.1208309555048</v>
      </c>
      <c r="AM81" s="77">
        <f t="shared" si="51"/>
        <v>55424.451950973365</v>
      </c>
      <c r="AN81" s="101">
        <f t="shared" si="52"/>
        <v>23953.89</v>
      </c>
      <c r="AO81" s="154">
        <f>IFERROR(ROUND(INDEX('[23]IGT by Provider'!$E:$E,MATCH(A81,'[23]IGT by Provider'!$A:$A,0)),2),0)</f>
        <v>10721.64</v>
      </c>
      <c r="AP81" s="102">
        <f t="shared" si="53"/>
        <v>13232.25</v>
      </c>
      <c r="AQ81" s="63"/>
    </row>
    <row r="82" spans="1:43" x14ac:dyDescent="0.25">
      <c r="A82" s="176" t="s">
        <v>211</v>
      </c>
      <c r="B82" s="176" t="s">
        <v>213</v>
      </c>
      <c r="C82" s="31" t="s">
        <v>729</v>
      </c>
      <c r="D82" s="31" t="s">
        <v>76</v>
      </c>
      <c r="E82" s="31" t="s">
        <v>630</v>
      </c>
      <c r="F82" s="84" t="str">
        <f t="shared" si="33"/>
        <v>Y</v>
      </c>
      <c r="G82" s="169">
        <f>SUMIF('Data and Mdcr Calculation'!A:A,A82,'Data and Mdcr Calculation'!H:H)</f>
        <v>2196</v>
      </c>
      <c r="H82" s="8">
        <f>IF($F82="N",0,SUMIFS('Data and Mdcr Calculation'!$R:$R,'Data and Mdcr Calculation'!$D:$D,H$10,'Data and Mdcr Calculation'!$A:$A,$A82))</f>
        <v>2041.3350198079731</v>
      </c>
      <c r="I82" s="170">
        <f>IF($F82="N",0,SUMIFS('Data and Mdcr Calculation'!$R:$R,'Data and Mdcr Calculation'!$D:$D,I$10,'Data and Mdcr Calculation'!$A:$A,$A82))</f>
        <v>154.48087367382053</v>
      </c>
      <c r="J82" s="124">
        <f>IF($F82="N",0,SUMIFS('Data and Mdcr Calculation'!$R:$R,'Data and Mdcr Calculation'!$D:$D,J$10,'Data and Mdcr Calculation'!$A:$A,$A82))</f>
        <v>67.69374636548747</v>
      </c>
      <c r="K82" s="123">
        <f t="shared" si="54"/>
        <v>2263.5096398472815</v>
      </c>
      <c r="L82" s="171">
        <f>IF($F82="N",0,SUMIFS('Data and Mdcr Calculation'!I:I,'Data and Mdcr Calculation'!$A:$A,$A82,'Data and Mdcr Calculation'!$D:$D,L$10))</f>
        <v>370192.43463811616</v>
      </c>
      <c r="M82" s="172">
        <f>IF($F82="N",0,SUMIFS('Data and Mdcr Calculation'!I:I,'Data and Mdcr Calculation'!$A:$A,$A82,'Data and Mdcr Calculation'!$D:$D,M$10))</f>
        <v>28143.336999902534</v>
      </c>
      <c r="N82" s="172">
        <f>IF($F82="N",0,SUMIFS('Data and Mdcr Calculation'!I:I,'Data and Mdcr Calculation'!$A:$A,$A82,'Data and Mdcr Calculation'!$D:$D,N$10))</f>
        <v>12168.22165391363</v>
      </c>
      <c r="O82" s="114">
        <f t="shared" si="34"/>
        <v>410503.99329193233</v>
      </c>
      <c r="P82" s="127">
        <f>IF($F82="N",0,SUMIFS('Data and Mdcr Calculation'!P:P,'Data and Mdcr Calculation'!A:A,A82))</f>
        <v>432896.2186207925</v>
      </c>
      <c r="Q82" s="32">
        <f t="shared" si="35"/>
        <v>0.94827345593315227</v>
      </c>
      <c r="R82" s="11">
        <f t="shared" si="36"/>
        <v>22392.225328860164</v>
      </c>
      <c r="S82" s="93">
        <f t="shared" si="37"/>
        <v>99004.748460686693</v>
      </c>
      <c r="T82" s="33">
        <f t="shared" si="37"/>
        <v>7492.3223731802955</v>
      </c>
      <c r="U82" s="33">
        <f t="shared" si="37"/>
        <v>3283.1466987261424</v>
      </c>
      <c r="V82" s="11">
        <f t="shared" si="38"/>
        <v>109780.21753259313</v>
      </c>
      <c r="W82" s="93">
        <f t="shared" si="39"/>
        <v>34687.031125591486</v>
      </c>
      <c r="X82" s="33">
        <f t="shared" si="39"/>
        <v>2637.0306768908677</v>
      </c>
      <c r="Y82" s="33">
        <f t="shared" si="39"/>
        <v>1140.1623689717071</v>
      </c>
      <c r="Z82" s="11">
        <f t="shared" si="40"/>
        <v>38464.224171454065</v>
      </c>
      <c r="AA82" s="83">
        <f t="shared" si="41"/>
        <v>148244.4417040472</v>
      </c>
      <c r="AB82" s="93">
        <f t="shared" si="42"/>
        <v>105044.82595298323</v>
      </c>
      <c r="AC82" s="33">
        <f t="shared" si="43"/>
        <v>7970.5557161492507</v>
      </c>
      <c r="AD82" s="33">
        <f t="shared" si="44"/>
        <v>3492.7092539639816</v>
      </c>
      <c r="AE82" s="11">
        <f t="shared" si="45"/>
        <v>116508.09092309646</v>
      </c>
      <c r="AF82" s="93">
        <f t="shared" si="46"/>
        <v>36803.216048372931</v>
      </c>
      <c r="AG82" s="33">
        <f t="shared" si="47"/>
        <v>2805.351783926455</v>
      </c>
      <c r="AH82" s="33">
        <f t="shared" si="48"/>
        <v>1212.9386903954332</v>
      </c>
      <c r="AI82" s="77">
        <f t="shared" si="49"/>
        <v>40821.506522694821</v>
      </c>
      <c r="AJ82" s="93">
        <f t="shared" si="50"/>
        <v>141848.04200135617</v>
      </c>
      <c r="AK82" s="33">
        <f t="shared" si="50"/>
        <v>10775.907500075706</v>
      </c>
      <c r="AL82" s="33">
        <f t="shared" si="50"/>
        <v>4705.6479443594144</v>
      </c>
      <c r="AM82" s="77">
        <f t="shared" si="51"/>
        <v>157329.5974457913</v>
      </c>
      <c r="AN82" s="101">
        <f t="shared" si="52"/>
        <v>67996.28</v>
      </c>
      <c r="AO82" s="154">
        <f>IFERROR(ROUND(INDEX('[23]IGT by Provider'!$E:$E,MATCH(A82,'[23]IGT by Provider'!$A:$A,0)),2),0)</f>
        <v>30124.6</v>
      </c>
      <c r="AP82" s="102">
        <f t="shared" si="53"/>
        <v>37871.68</v>
      </c>
      <c r="AQ82" s="63"/>
    </row>
    <row r="83" spans="1:43" ht="30" x14ac:dyDescent="0.25">
      <c r="A83" s="176" t="s">
        <v>273</v>
      </c>
      <c r="B83" s="176">
        <v>673408</v>
      </c>
      <c r="C83" s="31" t="s">
        <v>730</v>
      </c>
      <c r="D83" s="31" t="s">
        <v>79</v>
      </c>
      <c r="E83" s="31" t="s">
        <v>630</v>
      </c>
      <c r="F83" s="84" t="str">
        <f t="shared" si="33"/>
        <v>Y</v>
      </c>
      <c r="G83" s="169">
        <f>SUMIF('Data and Mdcr Calculation'!A:A,A83,'Data and Mdcr Calculation'!H:H)</f>
        <v>2616</v>
      </c>
      <c r="H83" s="8">
        <f>IF($F83="N",0,SUMIFS('Data and Mdcr Calculation'!$R:$R,'Data and Mdcr Calculation'!$D:$D,H$10,'Data and Mdcr Calculation'!$A:$A,$A83))</f>
        <v>2321.7887490299881</v>
      </c>
      <c r="I83" s="170">
        <f>IF($F83="N",0,SUMIFS('Data and Mdcr Calculation'!$R:$R,'Data and Mdcr Calculation'!$D:$D,I$10,'Data and Mdcr Calculation'!$A:$A,$A83))</f>
        <v>111.58461542762987</v>
      </c>
      <c r="J83" s="124">
        <f>IF($F83="N",0,SUMIFS('Data and Mdcr Calculation'!$R:$R,'Data and Mdcr Calculation'!$D:$D,J$10,'Data and Mdcr Calculation'!$A:$A,$A83))</f>
        <v>193.13995025836459</v>
      </c>
      <c r="K83" s="123">
        <f t="shared" si="54"/>
        <v>2626.5133147159827</v>
      </c>
      <c r="L83" s="171">
        <f>IF($F83="N",0,SUMIFS('Data and Mdcr Calculation'!I:I,'Data and Mdcr Calculation'!$A:$A,$A83,'Data and Mdcr Calculation'!$D:$D,L$10))</f>
        <v>375659.6399294968</v>
      </c>
      <c r="M83" s="172">
        <f>IF($F83="N",0,SUMIFS('Data and Mdcr Calculation'!I:I,'Data and Mdcr Calculation'!$A:$A,$A83,'Data and Mdcr Calculation'!$D:$D,M$10))</f>
        <v>18359.117405783298</v>
      </c>
      <c r="N83" s="172">
        <f>IF($F83="N",0,SUMIFS('Data and Mdcr Calculation'!I:I,'Data and Mdcr Calculation'!$A:$A,$A83,'Data and Mdcr Calculation'!$D:$D,N$10))</f>
        <v>30866.982551549994</v>
      </c>
      <c r="O83" s="114">
        <f t="shared" si="34"/>
        <v>424885.73988683004</v>
      </c>
      <c r="P83" s="127">
        <f>IF($F83="N",0,SUMIFS('Data and Mdcr Calculation'!P:P,'Data and Mdcr Calculation'!A:A,A83))</f>
        <v>512254.10047900846</v>
      </c>
      <c r="Q83" s="32">
        <f t="shared" si="35"/>
        <v>0.82944331629462742</v>
      </c>
      <c r="R83" s="11">
        <f t="shared" si="36"/>
        <v>87368.360592178418</v>
      </c>
      <c r="S83" s="93">
        <f t="shared" si="37"/>
        <v>112606.75432795442</v>
      </c>
      <c r="T83" s="33">
        <f t="shared" si="37"/>
        <v>5411.853848240049</v>
      </c>
      <c r="U83" s="33">
        <f t="shared" si="37"/>
        <v>9367.2875875306836</v>
      </c>
      <c r="V83" s="11">
        <f t="shared" si="38"/>
        <v>127385.89576372514</v>
      </c>
      <c r="W83" s="93">
        <f t="shared" si="39"/>
        <v>35199.308261393853</v>
      </c>
      <c r="X83" s="33">
        <f t="shared" si="39"/>
        <v>1720.2493009218952</v>
      </c>
      <c r="Y83" s="33">
        <f t="shared" si="39"/>
        <v>2892.2362650802347</v>
      </c>
      <c r="Z83" s="11">
        <f t="shared" si="40"/>
        <v>39811.793827395981</v>
      </c>
      <c r="AA83" s="83">
        <f t="shared" si="41"/>
        <v>167197.68959112113</v>
      </c>
      <c r="AB83" s="93">
        <f t="shared" si="42"/>
        <v>119476.66241692776</v>
      </c>
      <c r="AC83" s="33">
        <f t="shared" si="43"/>
        <v>5757.2913279149461</v>
      </c>
      <c r="AD83" s="33">
        <f t="shared" si="44"/>
        <v>9965.199561202855</v>
      </c>
      <c r="AE83" s="11">
        <f t="shared" si="45"/>
        <v>135199.15330604557</v>
      </c>
      <c r="AF83" s="93">
        <f t="shared" si="46"/>
        <v>37346.746165935125</v>
      </c>
      <c r="AG83" s="33">
        <f t="shared" si="47"/>
        <v>1830.0524477892502</v>
      </c>
      <c r="AH83" s="33">
        <f t="shared" si="48"/>
        <v>3076.8470905108884</v>
      </c>
      <c r="AI83" s="77">
        <f t="shared" si="49"/>
        <v>42253.645704235263</v>
      </c>
      <c r="AJ83" s="93">
        <f t="shared" si="50"/>
        <v>156823.40858286287</v>
      </c>
      <c r="AK83" s="33">
        <f t="shared" si="50"/>
        <v>7587.3437757041966</v>
      </c>
      <c r="AL83" s="33">
        <f t="shared" si="50"/>
        <v>13042.046651713743</v>
      </c>
      <c r="AM83" s="77">
        <f t="shared" si="51"/>
        <v>177452.79901028081</v>
      </c>
      <c r="AN83" s="101">
        <f t="shared" si="52"/>
        <v>76693.33</v>
      </c>
      <c r="AO83" s="154">
        <f>IFERROR(ROUND(INDEX('[23]IGT by Provider'!$E:$E,MATCH(A83,'[23]IGT by Provider'!$A:$A,0)),2),0)</f>
        <v>34099.800000000003</v>
      </c>
      <c r="AP83" s="102">
        <f t="shared" si="53"/>
        <v>42593.53</v>
      </c>
      <c r="AQ83" s="63"/>
    </row>
    <row r="84" spans="1:43" ht="30" x14ac:dyDescent="0.25">
      <c r="A84" s="176" t="s">
        <v>600</v>
      </c>
      <c r="B84" s="176" t="s">
        <v>602</v>
      </c>
      <c r="C84" s="31" t="s">
        <v>731</v>
      </c>
      <c r="D84" s="31" t="s">
        <v>79</v>
      </c>
      <c r="E84" s="31" t="s">
        <v>630</v>
      </c>
      <c r="F84" s="84" t="str">
        <f t="shared" si="33"/>
        <v>Y</v>
      </c>
      <c r="G84" s="169">
        <f>SUMIF('Data and Mdcr Calculation'!A:A,A84,'Data and Mdcr Calculation'!H:H)</f>
        <v>8104</v>
      </c>
      <c r="H84" s="8">
        <f>IF($F84="N",0,SUMIFS('Data and Mdcr Calculation'!$R:$R,'Data and Mdcr Calculation'!$D:$D,H$10,'Data and Mdcr Calculation'!$A:$A,$A84))</f>
        <v>7494.1982576712408</v>
      </c>
      <c r="I84" s="170">
        <f>IF($F84="N",0,SUMIFS('Data and Mdcr Calculation'!$R:$R,'Data and Mdcr Calculation'!$D:$D,I$10,'Data and Mdcr Calculation'!$A:$A,$A84))</f>
        <v>406.30526185657919</v>
      </c>
      <c r="J84" s="124">
        <f>IF($F84="N",0,SUMIFS('Data and Mdcr Calculation'!$R:$R,'Data and Mdcr Calculation'!$D:$D,J$10,'Data and Mdcr Calculation'!$A:$A,$A84))</f>
        <v>282.88128920603788</v>
      </c>
      <c r="K84" s="123">
        <f t="shared" si="54"/>
        <v>8183.3848087338574</v>
      </c>
      <c r="L84" s="171">
        <f>IF($F84="N",0,SUMIFS('Data and Mdcr Calculation'!I:I,'Data and Mdcr Calculation'!$A:$A,$A84,'Data and Mdcr Calculation'!$D:$D,L$10))</f>
        <v>1811898.5484643627</v>
      </c>
      <c r="M84" s="172">
        <f>IF($F84="N",0,SUMIFS('Data and Mdcr Calculation'!I:I,'Data and Mdcr Calculation'!$A:$A,$A84,'Data and Mdcr Calculation'!$D:$D,M$10))</f>
        <v>95961.973024609266</v>
      </c>
      <c r="N84" s="172">
        <f>IF($F84="N",0,SUMIFS('Data and Mdcr Calculation'!I:I,'Data and Mdcr Calculation'!$A:$A,$A84,'Data and Mdcr Calculation'!$D:$D,N$10))</f>
        <v>66855.523908119503</v>
      </c>
      <c r="O84" s="114">
        <f t="shared" si="34"/>
        <v>1974716.0453970914</v>
      </c>
      <c r="P84" s="127">
        <f>IF($F84="N",0,SUMIFS('Data and Mdcr Calculation'!P:P,'Data and Mdcr Calculation'!A:A,A84))</f>
        <v>2028742.9279332105</v>
      </c>
      <c r="Q84" s="32">
        <f t="shared" si="35"/>
        <v>0.97336928114832211</v>
      </c>
      <c r="R84" s="11">
        <f t="shared" si="36"/>
        <v>54026.882536119083</v>
      </c>
      <c r="S84" s="93">
        <f t="shared" si="37"/>
        <v>363468.61549705517</v>
      </c>
      <c r="T84" s="33">
        <f t="shared" si="37"/>
        <v>19705.805200044091</v>
      </c>
      <c r="U84" s="33">
        <f t="shared" si="37"/>
        <v>13719.742526492837</v>
      </c>
      <c r="V84" s="11">
        <f t="shared" si="38"/>
        <v>396894.1632235921</v>
      </c>
      <c r="W84" s="93">
        <f t="shared" si="39"/>
        <v>169774.89399111079</v>
      </c>
      <c r="X84" s="33">
        <f t="shared" si="39"/>
        <v>8991.6368724058884</v>
      </c>
      <c r="Y84" s="33">
        <f t="shared" si="39"/>
        <v>6264.3625901907981</v>
      </c>
      <c r="Z84" s="11">
        <f t="shared" si="40"/>
        <v>185030.89345370748</v>
      </c>
      <c r="AA84" s="83">
        <f t="shared" si="41"/>
        <v>581925.05667729955</v>
      </c>
      <c r="AB84" s="93">
        <f t="shared" si="42"/>
        <v>385643.09336557577</v>
      </c>
      <c r="AC84" s="33">
        <f t="shared" si="43"/>
        <v>20963.622553238398</v>
      </c>
      <c r="AD84" s="33">
        <f t="shared" si="44"/>
        <v>14595.470772864721</v>
      </c>
      <c r="AE84" s="11">
        <f t="shared" si="45"/>
        <v>421202.18669167889</v>
      </c>
      <c r="AF84" s="93">
        <f t="shared" si="46"/>
        <v>180132.51351841993</v>
      </c>
      <c r="AG84" s="33">
        <f t="shared" si="47"/>
        <v>9565.5711408573279</v>
      </c>
      <c r="AH84" s="33">
        <f t="shared" si="48"/>
        <v>6664.215521479573</v>
      </c>
      <c r="AI84" s="77">
        <f t="shared" si="49"/>
        <v>196362.30018075684</v>
      </c>
      <c r="AJ84" s="93">
        <f t="shared" si="50"/>
        <v>565775.6068839957</v>
      </c>
      <c r="AK84" s="33">
        <f t="shared" si="50"/>
        <v>30529.193694095724</v>
      </c>
      <c r="AL84" s="33">
        <f t="shared" si="50"/>
        <v>21259.686294344294</v>
      </c>
      <c r="AM84" s="77">
        <f t="shared" si="51"/>
        <v>617564.48687243566</v>
      </c>
      <c r="AN84" s="101">
        <f t="shared" si="52"/>
        <v>266905.2</v>
      </c>
      <c r="AO84" s="154">
        <f>IFERROR(ROUND(INDEX('[23]IGT by Provider'!$E:$E,MATCH(A84,'[23]IGT by Provider'!$A:$A,0)),2),0)</f>
        <v>118262.84</v>
      </c>
      <c r="AP84" s="102">
        <f t="shared" si="53"/>
        <v>148642.36000000002</v>
      </c>
      <c r="AQ84" s="63"/>
    </row>
    <row r="85" spans="1:43" ht="30" x14ac:dyDescent="0.25">
      <c r="A85" s="176" t="s">
        <v>108</v>
      </c>
      <c r="B85" s="176" t="s">
        <v>110</v>
      </c>
      <c r="C85" s="31" t="s">
        <v>732</v>
      </c>
      <c r="D85" s="31" t="s">
        <v>79</v>
      </c>
      <c r="E85" s="31" t="s">
        <v>630</v>
      </c>
      <c r="F85" s="84" t="str">
        <f t="shared" si="33"/>
        <v>Y</v>
      </c>
      <c r="G85" s="169">
        <f>SUMIF('Data and Mdcr Calculation'!A:A,A85,'Data and Mdcr Calculation'!H:H)</f>
        <v>2634</v>
      </c>
      <c r="H85" s="8">
        <f>IF($F85="N",0,SUMIFS('Data and Mdcr Calculation'!$R:$R,'Data and Mdcr Calculation'!$D:$D,H$10,'Data and Mdcr Calculation'!$A:$A,$A85))</f>
        <v>2127.093055998218</v>
      </c>
      <c r="I85" s="170">
        <f>IF($F85="N",0,SUMIFS('Data and Mdcr Calculation'!$R:$R,'Data and Mdcr Calculation'!$D:$D,I$10,'Data and Mdcr Calculation'!$A:$A,$A85))</f>
        <v>428.78180665913288</v>
      </c>
      <c r="J85" s="124">
        <f>IF($F85="N",0,SUMIFS('Data and Mdcr Calculation'!$R:$R,'Data and Mdcr Calculation'!$D:$D,J$10,'Data and Mdcr Calculation'!$A:$A,$A85))</f>
        <v>87.031231520710492</v>
      </c>
      <c r="K85" s="123">
        <f t="shared" si="54"/>
        <v>2642.9060941780617</v>
      </c>
      <c r="L85" s="171">
        <f>IF($F85="N",0,SUMIFS('Data and Mdcr Calculation'!I:I,'Data and Mdcr Calculation'!$A:$A,$A85,'Data and Mdcr Calculation'!$D:$D,L$10))</f>
        <v>358742.56683608465</v>
      </c>
      <c r="M85" s="172">
        <f>IF($F85="N",0,SUMIFS('Data and Mdcr Calculation'!I:I,'Data and Mdcr Calculation'!$A:$A,$A85,'Data and Mdcr Calculation'!$D:$D,M$10))</f>
        <v>68872.822402962731</v>
      </c>
      <c r="N85" s="172">
        <f>IF($F85="N",0,SUMIFS('Data and Mdcr Calculation'!I:I,'Data and Mdcr Calculation'!$A:$A,$A85,'Data and Mdcr Calculation'!$D:$D,N$10))</f>
        <v>13936.374762321475</v>
      </c>
      <c r="O85" s="114">
        <f t="shared" si="34"/>
        <v>441551.76400136884</v>
      </c>
      <c r="P85" s="127">
        <f>IF($F85="N",0,SUMIFS('Data and Mdcr Calculation'!P:P,'Data and Mdcr Calculation'!A:A,A85))</f>
        <v>785365.97494595277</v>
      </c>
      <c r="Q85" s="32">
        <f t="shared" si="35"/>
        <v>0.5622242089514452</v>
      </c>
      <c r="R85" s="11">
        <f t="shared" si="36"/>
        <v>343814.21094458393</v>
      </c>
      <c r="S85" s="93">
        <f t="shared" si="37"/>
        <v>103164.01321591357</v>
      </c>
      <c r="T85" s="33">
        <f t="shared" si="37"/>
        <v>20795.917622967943</v>
      </c>
      <c r="U85" s="33">
        <f t="shared" si="37"/>
        <v>4221.0147287544587</v>
      </c>
      <c r="V85" s="11">
        <f t="shared" si="38"/>
        <v>128180.94556763596</v>
      </c>
      <c r="W85" s="93">
        <f t="shared" si="39"/>
        <v>33614.178512541133</v>
      </c>
      <c r="X85" s="33">
        <f t="shared" si="39"/>
        <v>6453.3834591576078</v>
      </c>
      <c r="Y85" s="33">
        <f t="shared" si="39"/>
        <v>1305.8383152295223</v>
      </c>
      <c r="Z85" s="11">
        <f t="shared" si="40"/>
        <v>41373.400286928263</v>
      </c>
      <c r="AA85" s="83">
        <f t="shared" si="41"/>
        <v>169554.34585456422</v>
      </c>
      <c r="AB85" s="93">
        <f t="shared" si="42"/>
        <v>109457.83895587646</v>
      </c>
      <c r="AC85" s="33">
        <f t="shared" si="43"/>
        <v>22123.316620178663</v>
      </c>
      <c r="AD85" s="33">
        <f t="shared" si="44"/>
        <v>4490.4412008026156</v>
      </c>
      <c r="AE85" s="11">
        <f t="shared" si="45"/>
        <v>136071.59677685774</v>
      </c>
      <c r="AF85" s="93">
        <f t="shared" si="46"/>
        <v>35664.910888637809</v>
      </c>
      <c r="AG85" s="33">
        <f t="shared" si="47"/>
        <v>6865.3015522953283</v>
      </c>
      <c r="AH85" s="33">
        <f t="shared" si="48"/>
        <v>1389.1896970526834</v>
      </c>
      <c r="AI85" s="77">
        <f t="shared" si="49"/>
        <v>43919.402137985824</v>
      </c>
      <c r="AJ85" s="93">
        <f t="shared" si="50"/>
        <v>145122.74984451427</v>
      </c>
      <c r="AK85" s="33">
        <f t="shared" si="50"/>
        <v>28988.618172473991</v>
      </c>
      <c r="AL85" s="33">
        <f t="shared" si="50"/>
        <v>5879.6308978552988</v>
      </c>
      <c r="AM85" s="77">
        <f t="shared" si="51"/>
        <v>179990.99891484357</v>
      </c>
      <c r="AN85" s="101">
        <f t="shared" si="52"/>
        <v>77790.31</v>
      </c>
      <c r="AO85" s="154">
        <f>IFERROR(ROUND(INDEX('[23]IGT by Provider'!$E:$E,MATCH(A85,'[23]IGT by Provider'!$A:$A,0)),2),0)</f>
        <v>34632.080000000002</v>
      </c>
      <c r="AP85" s="102">
        <f t="shared" si="53"/>
        <v>43158.229999999996</v>
      </c>
      <c r="AQ85" s="63"/>
    </row>
    <row r="86" spans="1:43" ht="30" x14ac:dyDescent="0.25">
      <c r="A86" s="176" t="s">
        <v>496</v>
      </c>
      <c r="B86" s="176" t="s">
        <v>497</v>
      </c>
      <c r="C86" s="31" t="s">
        <v>732</v>
      </c>
      <c r="D86" s="31" t="s">
        <v>79</v>
      </c>
      <c r="E86" s="31" t="s">
        <v>630</v>
      </c>
      <c r="F86" s="84" t="str">
        <f t="shared" si="33"/>
        <v>Y</v>
      </c>
      <c r="G86" s="169">
        <f>SUMIF('Data and Mdcr Calculation'!A:A,A86,'Data and Mdcr Calculation'!H:H)</f>
        <v>2449</v>
      </c>
      <c r="H86" s="8">
        <f>IF($F86="N",0,SUMIFS('Data and Mdcr Calculation'!$R:$R,'Data and Mdcr Calculation'!$D:$D,H$10,'Data and Mdcr Calculation'!$A:$A,$A86))</f>
        <v>1924.2423703785009</v>
      </c>
      <c r="I86" s="170">
        <f>IF($F86="N",0,SUMIFS('Data and Mdcr Calculation'!$R:$R,'Data and Mdcr Calculation'!$D:$D,I$10,'Data and Mdcr Calculation'!$A:$A,$A86))</f>
        <v>468.3919303727983</v>
      </c>
      <c r="J86" s="124">
        <f>IF($F86="N",0,SUMIFS('Data and Mdcr Calculation'!$R:$R,'Data and Mdcr Calculation'!$D:$D,J$10,'Data and Mdcr Calculation'!$A:$A,$A86))</f>
        <v>121.233453750997</v>
      </c>
      <c r="K86" s="123">
        <f t="shared" si="54"/>
        <v>2513.8677545022961</v>
      </c>
      <c r="L86" s="171">
        <f>IF($F86="N",0,SUMIFS('Data and Mdcr Calculation'!I:I,'Data and Mdcr Calculation'!$A:$A,$A86,'Data and Mdcr Calculation'!$D:$D,L$10))</f>
        <v>324257.1776855269</v>
      </c>
      <c r="M86" s="172">
        <f>IF($F86="N",0,SUMIFS('Data and Mdcr Calculation'!I:I,'Data and Mdcr Calculation'!$A:$A,$A86,'Data and Mdcr Calculation'!$D:$D,M$10))</f>
        <v>83343.544894685881</v>
      </c>
      <c r="N86" s="172">
        <f>IF($F86="N",0,SUMIFS('Data and Mdcr Calculation'!I:I,'Data and Mdcr Calculation'!$A:$A,$A86,'Data and Mdcr Calculation'!$D:$D,N$10))</f>
        <v>20204.313472688907</v>
      </c>
      <c r="O86" s="114">
        <f t="shared" si="34"/>
        <v>427805.03605290165</v>
      </c>
      <c r="P86" s="127">
        <f>IF($F86="N",0,SUMIFS('Data and Mdcr Calculation'!P:P,'Data and Mdcr Calculation'!A:A,A86))</f>
        <v>517283.333088741</v>
      </c>
      <c r="Q86" s="32">
        <f t="shared" si="35"/>
        <v>0.82702265603347946</v>
      </c>
      <c r="R86" s="11">
        <f t="shared" si="36"/>
        <v>89478.29703583935</v>
      </c>
      <c r="S86" s="93">
        <f t="shared" si="37"/>
        <v>93325.754963357293</v>
      </c>
      <c r="T86" s="33">
        <f t="shared" si="37"/>
        <v>22717.008623080717</v>
      </c>
      <c r="U86" s="33">
        <f t="shared" si="37"/>
        <v>5879.8225069233549</v>
      </c>
      <c r="V86" s="11">
        <f t="shared" si="38"/>
        <v>121922.58609336137</v>
      </c>
      <c r="W86" s="93">
        <f t="shared" si="39"/>
        <v>30382.897549133872</v>
      </c>
      <c r="X86" s="33">
        <f t="shared" si="39"/>
        <v>7809.2901566320679</v>
      </c>
      <c r="Y86" s="33">
        <f t="shared" si="39"/>
        <v>1893.1441723909506</v>
      </c>
      <c r="Z86" s="11">
        <f t="shared" si="40"/>
        <v>40085.331878156889</v>
      </c>
      <c r="AA86" s="83">
        <f t="shared" si="41"/>
        <v>162007.91797151827</v>
      </c>
      <c r="AB86" s="93">
        <f t="shared" si="42"/>
        <v>99019.368661387052</v>
      </c>
      <c r="AC86" s="33">
        <f t="shared" si="43"/>
        <v>24167.030450085869</v>
      </c>
      <c r="AD86" s="33">
        <f t="shared" si="44"/>
        <v>6255.1303265142078</v>
      </c>
      <c r="AE86" s="11">
        <f t="shared" si="45"/>
        <v>129441.52943798712</v>
      </c>
      <c r="AF86" s="93">
        <f t="shared" si="46"/>
        <v>32236.496073351587</v>
      </c>
      <c r="AG86" s="33">
        <f t="shared" si="47"/>
        <v>8307.7554857787964</v>
      </c>
      <c r="AH86" s="33">
        <f t="shared" si="48"/>
        <v>2013.9831621180326</v>
      </c>
      <c r="AI86" s="77">
        <f t="shared" si="49"/>
        <v>42558.234721248416</v>
      </c>
      <c r="AJ86" s="93">
        <f t="shared" si="50"/>
        <v>131255.86473473863</v>
      </c>
      <c r="AK86" s="33">
        <f t="shared" si="50"/>
        <v>32474.785935864667</v>
      </c>
      <c r="AL86" s="33">
        <f t="shared" si="50"/>
        <v>8269.1134886322398</v>
      </c>
      <c r="AM86" s="77">
        <f t="shared" si="51"/>
        <v>171999.76415923552</v>
      </c>
      <c r="AN86" s="101">
        <f t="shared" si="52"/>
        <v>74336.58</v>
      </c>
      <c r="AO86" s="154">
        <f>IFERROR(ROUND(INDEX('[23]IGT by Provider'!$E:$E,MATCH(A86,'[23]IGT by Provider'!$A:$A,0)),2),0)</f>
        <v>33116.71</v>
      </c>
      <c r="AP86" s="102">
        <f t="shared" si="53"/>
        <v>41219.870000000003</v>
      </c>
      <c r="AQ86" s="63"/>
    </row>
    <row r="87" spans="1:43" ht="30" x14ac:dyDescent="0.25">
      <c r="A87" s="176" t="s">
        <v>539</v>
      </c>
      <c r="B87" s="176" t="s">
        <v>540</v>
      </c>
      <c r="C87" s="31" t="s">
        <v>732</v>
      </c>
      <c r="D87" s="31" t="s">
        <v>79</v>
      </c>
      <c r="E87" s="31" t="s">
        <v>630</v>
      </c>
      <c r="F87" s="84" t="str">
        <f t="shared" si="33"/>
        <v>Y</v>
      </c>
      <c r="G87" s="169">
        <f>SUMIF('Data and Mdcr Calculation'!A:A,A87,'Data and Mdcr Calculation'!H:H)</f>
        <v>12844</v>
      </c>
      <c r="H87" s="8">
        <f>IF($F87="N",0,SUMIFS('Data and Mdcr Calculation'!$R:$R,'Data and Mdcr Calculation'!$D:$D,H$10,'Data and Mdcr Calculation'!$A:$A,$A87))</f>
        <v>12203.110304606358</v>
      </c>
      <c r="I87" s="170">
        <f>IF($F87="N",0,SUMIFS('Data and Mdcr Calculation'!$R:$R,'Data and Mdcr Calculation'!$D:$D,I$10,'Data and Mdcr Calculation'!$A:$A,$A87))</f>
        <v>604.72561902991447</v>
      </c>
      <c r="J87" s="124">
        <f>IF($F87="N",0,SUMIFS('Data and Mdcr Calculation'!$R:$R,'Data and Mdcr Calculation'!$D:$D,J$10,'Data and Mdcr Calculation'!$A:$A,$A87))</f>
        <v>282.81321341734105</v>
      </c>
      <c r="K87" s="123">
        <f t="shared" si="54"/>
        <v>13090.649137053613</v>
      </c>
      <c r="L87" s="171">
        <f>IF($F87="N",0,SUMIFS('Data and Mdcr Calculation'!I:I,'Data and Mdcr Calculation'!$A:$A,$A87,'Data and Mdcr Calculation'!$D:$D,L$10))</f>
        <v>2066136.3737273931</v>
      </c>
      <c r="M87" s="172">
        <f>IF($F87="N",0,SUMIFS('Data and Mdcr Calculation'!I:I,'Data and Mdcr Calculation'!$A:$A,$A87,'Data and Mdcr Calculation'!$D:$D,M$10))</f>
        <v>102421.79043178383</v>
      </c>
      <c r="N87" s="172">
        <f>IF($F87="N",0,SUMIFS('Data and Mdcr Calculation'!I:I,'Data and Mdcr Calculation'!$A:$A,$A87,'Data and Mdcr Calculation'!$D:$D,N$10))</f>
        <v>45892.894114464012</v>
      </c>
      <c r="O87" s="114">
        <f t="shared" si="34"/>
        <v>2214451.0582736409</v>
      </c>
      <c r="P87" s="127">
        <f>IF($F87="N",0,SUMIFS('Data and Mdcr Calculation'!P:P,'Data and Mdcr Calculation'!A:A,A87))</f>
        <v>2669101.6403352991</v>
      </c>
      <c r="Q87" s="32">
        <f t="shared" si="35"/>
        <v>0.82966157032351007</v>
      </c>
      <c r="R87" s="11">
        <f t="shared" si="36"/>
        <v>454650.58206165815</v>
      </c>
      <c r="S87" s="93">
        <f t="shared" si="37"/>
        <v>591850.84977340838</v>
      </c>
      <c r="T87" s="33">
        <f t="shared" si="37"/>
        <v>29329.192522950852</v>
      </c>
      <c r="U87" s="33">
        <f t="shared" si="37"/>
        <v>13716.440850741041</v>
      </c>
      <c r="V87" s="11">
        <f t="shared" si="38"/>
        <v>634896.4831471002</v>
      </c>
      <c r="W87" s="93">
        <f t="shared" si="39"/>
        <v>193596.97821825676</v>
      </c>
      <c r="X87" s="33">
        <f t="shared" si="39"/>
        <v>9596.9217634581455</v>
      </c>
      <c r="Y87" s="33">
        <f t="shared" si="39"/>
        <v>4300.1641785252777</v>
      </c>
      <c r="Z87" s="11">
        <f t="shared" si="40"/>
        <v>207494.06416024017</v>
      </c>
      <c r="AA87" s="83">
        <f t="shared" si="41"/>
        <v>842390.54730734043</v>
      </c>
      <c r="AB87" s="93">
        <f t="shared" si="42"/>
        <v>627958.46129804605</v>
      </c>
      <c r="AC87" s="33">
        <f t="shared" si="43"/>
        <v>31201.26864143708</v>
      </c>
      <c r="AD87" s="33">
        <f t="shared" si="44"/>
        <v>14591.958351852172</v>
      </c>
      <c r="AE87" s="11">
        <f t="shared" si="45"/>
        <v>673751.68829133525</v>
      </c>
      <c r="AF87" s="93">
        <f t="shared" si="46"/>
        <v>205407.93444907878</v>
      </c>
      <c r="AG87" s="33">
        <f t="shared" si="47"/>
        <v>10209.491237721431</v>
      </c>
      <c r="AH87" s="33">
        <f t="shared" si="48"/>
        <v>4574.6427431119982</v>
      </c>
      <c r="AI87" s="77">
        <f t="shared" si="49"/>
        <v>220192.06842991221</v>
      </c>
      <c r="AJ87" s="93">
        <f t="shared" si="50"/>
        <v>833366.3957471248</v>
      </c>
      <c r="AK87" s="33">
        <f t="shared" si="50"/>
        <v>41410.759879158511</v>
      </c>
      <c r="AL87" s="33">
        <f t="shared" si="50"/>
        <v>19166.601094964171</v>
      </c>
      <c r="AM87" s="77">
        <f t="shared" si="51"/>
        <v>893943.75672124745</v>
      </c>
      <c r="AN87" s="101">
        <f t="shared" si="52"/>
        <v>386353.55</v>
      </c>
      <c r="AO87" s="154">
        <f>IFERROR(ROUND(INDEX('[23]IGT by Provider'!$E:$E,MATCH(A87,'[23]IGT by Provider'!$A:$A,0)),2),0)</f>
        <v>171493.01</v>
      </c>
      <c r="AP87" s="102">
        <f t="shared" si="53"/>
        <v>214860.53999999998</v>
      </c>
      <c r="AQ87" s="63"/>
    </row>
    <row r="88" spans="1:43" ht="30" x14ac:dyDescent="0.25">
      <c r="A88" s="176" t="s">
        <v>327</v>
      </c>
      <c r="B88" s="176" t="s">
        <v>329</v>
      </c>
      <c r="C88" s="31" t="s">
        <v>733</v>
      </c>
      <c r="D88" s="31" t="s">
        <v>79</v>
      </c>
      <c r="E88" s="31" t="s">
        <v>630</v>
      </c>
      <c r="F88" s="84" t="str">
        <f t="shared" si="33"/>
        <v>Y</v>
      </c>
      <c r="G88" s="169">
        <f>SUMIF('Data and Mdcr Calculation'!A:A,A88,'Data and Mdcr Calculation'!H:H)</f>
        <v>5586</v>
      </c>
      <c r="H88" s="8">
        <f>IF($F88="N",0,SUMIFS('Data and Mdcr Calculation'!$R:$R,'Data and Mdcr Calculation'!$D:$D,H$10,'Data and Mdcr Calculation'!$A:$A,$A88))</f>
        <v>4828.9524901794221</v>
      </c>
      <c r="I88" s="170">
        <f>IF($F88="N",0,SUMIFS('Data and Mdcr Calculation'!$R:$R,'Data and Mdcr Calculation'!$D:$D,I$10,'Data and Mdcr Calculation'!$A:$A,$A88))</f>
        <v>485.35120059129758</v>
      </c>
      <c r="J88" s="124">
        <f>IF($F88="N",0,SUMIFS('Data and Mdcr Calculation'!$R:$R,'Data and Mdcr Calculation'!$D:$D,J$10,'Data and Mdcr Calculation'!$A:$A,$A88))</f>
        <v>289.9900996959912</v>
      </c>
      <c r="K88" s="123">
        <f t="shared" si="54"/>
        <v>5604.2937904667106</v>
      </c>
      <c r="L88" s="171">
        <f>IF($F88="N",0,SUMIFS('Data and Mdcr Calculation'!I:I,'Data and Mdcr Calculation'!$A:$A,$A88,'Data and Mdcr Calculation'!$D:$D,L$10))</f>
        <v>830827.01844944118</v>
      </c>
      <c r="M88" s="172">
        <f>IF($F88="N",0,SUMIFS('Data and Mdcr Calculation'!I:I,'Data and Mdcr Calculation'!$A:$A,$A88,'Data and Mdcr Calculation'!$D:$D,M$10))</f>
        <v>83517.472341122702</v>
      </c>
      <c r="N88" s="172">
        <f>IF($F88="N",0,SUMIFS('Data and Mdcr Calculation'!I:I,'Data and Mdcr Calculation'!$A:$A,$A88,'Data and Mdcr Calculation'!$D:$D,N$10))</f>
        <v>45514.994496862913</v>
      </c>
      <c r="O88" s="114">
        <f t="shared" si="34"/>
        <v>959859.48528742674</v>
      </c>
      <c r="P88" s="127">
        <f>IF($F88="N",0,SUMIFS('Data and Mdcr Calculation'!P:P,'Data and Mdcr Calculation'!A:A,A88))</f>
        <v>1017235.3659076128</v>
      </c>
      <c r="Q88" s="32">
        <f t="shared" si="35"/>
        <v>0.94359625850307183</v>
      </c>
      <c r="R88" s="11">
        <f t="shared" si="36"/>
        <v>57375.880620186101</v>
      </c>
      <c r="S88" s="93">
        <f t="shared" si="37"/>
        <v>234204.19577370197</v>
      </c>
      <c r="T88" s="33">
        <f t="shared" si="37"/>
        <v>23539.533228677934</v>
      </c>
      <c r="U88" s="33">
        <f t="shared" si="37"/>
        <v>14064.519835255573</v>
      </c>
      <c r="V88" s="11">
        <f t="shared" si="38"/>
        <v>271808.24883763544</v>
      </c>
      <c r="W88" s="93">
        <f t="shared" si="39"/>
        <v>77848.49162871264</v>
      </c>
      <c r="X88" s="33">
        <f t="shared" si="39"/>
        <v>7825.5871583631979</v>
      </c>
      <c r="Y88" s="33">
        <f t="shared" si="39"/>
        <v>4264.7549843560555</v>
      </c>
      <c r="Z88" s="11">
        <f t="shared" si="40"/>
        <v>89938.833771431891</v>
      </c>
      <c r="AA88" s="83">
        <f t="shared" si="41"/>
        <v>361747.08260906732</v>
      </c>
      <c r="AB88" s="93">
        <f t="shared" si="42"/>
        <v>248492.51540976335</v>
      </c>
      <c r="AC88" s="33">
        <f t="shared" si="43"/>
        <v>25042.056626253121</v>
      </c>
      <c r="AD88" s="33">
        <f t="shared" si="44"/>
        <v>14962.255143888908</v>
      </c>
      <c r="AE88" s="11">
        <f t="shared" si="45"/>
        <v>288496.82717990543</v>
      </c>
      <c r="AF88" s="93">
        <f t="shared" si="46"/>
        <v>82597.869102082375</v>
      </c>
      <c r="AG88" s="33">
        <f t="shared" si="47"/>
        <v>8325.0927216629771</v>
      </c>
      <c r="AH88" s="33">
        <f t="shared" si="48"/>
        <v>4536.9733876128248</v>
      </c>
      <c r="AI88" s="77">
        <f t="shared" si="49"/>
        <v>95459.935211358184</v>
      </c>
      <c r="AJ88" s="93">
        <f t="shared" si="50"/>
        <v>331090.38451184571</v>
      </c>
      <c r="AK88" s="33">
        <f t="shared" si="50"/>
        <v>33367.1493479161</v>
      </c>
      <c r="AL88" s="33">
        <f t="shared" si="50"/>
        <v>19499.228531501733</v>
      </c>
      <c r="AM88" s="77">
        <f t="shared" si="51"/>
        <v>383956.7623912635</v>
      </c>
      <c r="AN88" s="101">
        <f t="shared" si="52"/>
        <v>165942.26999999999</v>
      </c>
      <c r="AO88" s="154">
        <f>IFERROR(ROUND(INDEX('[23]IGT by Provider'!$E:$E,MATCH(A88,'[23]IGT by Provider'!$A:$A,0)),2),0)</f>
        <v>73859.100000000006</v>
      </c>
      <c r="AP88" s="102">
        <f t="shared" si="53"/>
        <v>92083.169999999984</v>
      </c>
      <c r="AQ88" s="63"/>
    </row>
    <row r="89" spans="1:43" ht="30" x14ac:dyDescent="0.25">
      <c r="A89" s="176" t="s">
        <v>193</v>
      </c>
      <c r="B89" s="176" t="s">
        <v>195</v>
      </c>
      <c r="C89" s="31" t="s">
        <v>734</v>
      </c>
      <c r="D89" s="31" t="s">
        <v>79</v>
      </c>
      <c r="E89" s="31" t="s">
        <v>630</v>
      </c>
      <c r="F89" s="84" t="str">
        <f t="shared" si="33"/>
        <v>Y</v>
      </c>
      <c r="G89" s="169">
        <f>SUMIF('Data and Mdcr Calculation'!A:A,A89,'Data and Mdcr Calculation'!H:H)</f>
        <v>4171</v>
      </c>
      <c r="H89" s="8">
        <f>IF($F89="N",0,SUMIFS('Data and Mdcr Calculation'!$R:$R,'Data and Mdcr Calculation'!$D:$D,H$10,'Data and Mdcr Calculation'!$A:$A,$A89))</f>
        <v>3456.5936889876261</v>
      </c>
      <c r="I89" s="170">
        <f>IF($F89="N",0,SUMIFS('Data and Mdcr Calculation'!$R:$R,'Data and Mdcr Calculation'!$D:$D,I$10,'Data and Mdcr Calculation'!$A:$A,$A89))</f>
        <v>561.11532149346647</v>
      </c>
      <c r="J89" s="124">
        <f>IF($F89="N",0,SUMIFS('Data and Mdcr Calculation'!$R:$R,'Data and Mdcr Calculation'!$D:$D,J$10,'Data and Mdcr Calculation'!$A:$A,$A89))</f>
        <v>161.39519757009938</v>
      </c>
      <c r="K89" s="123">
        <f t="shared" si="54"/>
        <v>4179.1042080511925</v>
      </c>
      <c r="L89" s="171">
        <f>IF($F89="N",0,SUMIFS('Data and Mdcr Calculation'!I:I,'Data and Mdcr Calculation'!$A:$A,$A89,'Data and Mdcr Calculation'!$D:$D,L$10))</f>
        <v>490814.94604783255</v>
      </c>
      <c r="M89" s="172">
        <f>IF($F89="N",0,SUMIFS('Data and Mdcr Calculation'!I:I,'Data and Mdcr Calculation'!$A:$A,$A89,'Data and Mdcr Calculation'!$D:$D,M$10))</f>
        <v>78959.89689611498</v>
      </c>
      <c r="N89" s="172">
        <f>IF($F89="N",0,SUMIFS('Data and Mdcr Calculation'!I:I,'Data and Mdcr Calculation'!$A:$A,$A89,'Data and Mdcr Calculation'!$D:$D,N$10))</f>
        <v>22317.8793577463</v>
      </c>
      <c r="O89" s="114">
        <f t="shared" si="34"/>
        <v>592092.72230169387</v>
      </c>
      <c r="P89" s="127">
        <f>IF($F89="N",0,SUMIFS('Data and Mdcr Calculation'!P:P,'Data and Mdcr Calculation'!A:A,A89))</f>
        <v>713969.10387603752</v>
      </c>
      <c r="Q89" s="32">
        <f t="shared" si="35"/>
        <v>0.8292974010882348</v>
      </c>
      <c r="R89" s="11">
        <f t="shared" si="36"/>
        <v>121876.38157434366</v>
      </c>
      <c r="S89" s="93">
        <f t="shared" si="37"/>
        <v>167644.79391589988</v>
      </c>
      <c r="T89" s="33">
        <f t="shared" si="37"/>
        <v>27214.093092433122</v>
      </c>
      <c r="U89" s="33">
        <f t="shared" si="37"/>
        <v>7827.6670821498201</v>
      </c>
      <c r="V89" s="11">
        <f t="shared" si="38"/>
        <v>202686.55409048282</v>
      </c>
      <c r="W89" s="93">
        <f t="shared" si="39"/>
        <v>45989.360444681915</v>
      </c>
      <c r="X89" s="33">
        <f t="shared" si="39"/>
        <v>7398.5423391659742</v>
      </c>
      <c r="Y89" s="33">
        <f t="shared" si="39"/>
        <v>2091.1852958208283</v>
      </c>
      <c r="Z89" s="11">
        <f t="shared" si="40"/>
        <v>55479.088079668712</v>
      </c>
      <c r="AA89" s="83">
        <f t="shared" si="41"/>
        <v>258165.64217015152</v>
      </c>
      <c r="AB89" s="93">
        <f t="shared" si="42"/>
        <v>177872.46038822268</v>
      </c>
      <c r="AC89" s="33">
        <f t="shared" si="43"/>
        <v>28951.162864290556</v>
      </c>
      <c r="AD89" s="33">
        <f t="shared" si="44"/>
        <v>8327.3054065423621</v>
      </c>
      <c r="AE89" s="11">
        <f t="shared" si="45"/>
        <v>215150.92865905559</v>
      </c>
      <c r="AF89" s="93">
        <f t="shared" si="46"/>
        <v>48795.077394887972</v>
      </c>
      <c r="AG89" s="33">
        <f t="shared" si="47"/>
        <v>7870.7897225169945</v>
      </c>
      <c r="AH89" s="33">
        <f t="shared" si="48"/>
        <v>2224.6652083200302</v>
      </c>
      <c r="AI89" s="77">
        <f t="shared" si="49"/>
        <v>58890.532325724998</v>
      </c>
      <c r="AJ89" s="93">
        <f t="shared" si="50"/>
        <v>226667.53778311066</v>
      </c>
      <c r="AK89" s="33">
        <f t="shared" si="50"/>
        <v>36821.952586807551</v>
      </c>
      <c r="AL89" s="33">
        <f t="shared" si="50"/>
        <v>10551.970614862392</v>
      </c>
      <c r="AM89" s="77">
        <f t="shared" si="51"/>
        <v>274041.46098478063</v>
      </c>
      <c r="AN89" s="101">
        <f t="shared" si="52"/>
        <v>118437.98</v>
      </c>
      <c r="AO89" s="154">
        <f>IFERROR(ROUND(INDEX('[23]IGT by Provider'!$E:$E,MATCH(A89,'[23]IGT by Provider'!$A:$A,0)),2),0)</f>
        <v>52732.53</v>
      </c>
      <c r="AP89" s="102">
        <f t="shared" si="53"/>
        <v>65705.45</v>
      </c>
      <c r="AQ89" s="63"/>
    </row>
    <row r="90" spans="1:43" ht="30" x14ac:dyDescent="0.25">
      <c r="A90" s="176" t="s">
        <v>225</v>
      </c>
      <c r="B90" s="176" t="s">
        <v>226</v>
      </c>
      <c r="C90" s="31" t="s">
        <v>734</v>
      </c>
      <c r="D90" s="31" t="s">
        <v>79</v>
      </c>
      <c r="E90" s="31" t="s">
        <v>630</v>
      </c>
      <c r="F90" s="84" t="str">
        <f t="shared" si="33"/>
        <v>Y</v>
      </c>
      <c r="G90" s="169">
        <f>SUMIF('Data and Mdcr Calculation'!A:A,A90,'Data and Mdcr Calculation'!H:H)</f>
        <v>904</v>
      </c>
      <c r="H90" s="8">
        <f>IF($F90="N",0,SUMIFS('Data and Mdcr Calculation'!$R:$R,'Data and Mdcr Calculation'!$D:$D,H$10,'Data and Mdcr Calculation'!$A:$A,$A90))</f>
        <v>681.83123304451317</v>
      </c>
      <c r="I90" s="170">
        <f>IF($F90="N",0,SUMIFS('Data and Mdcr Calculation'!$R:$R,'Data and Mdcr Calculation'!$D:$D,I$10,'Data and Mdcr Calculation'!$A:$A,$A90))</f>
        <v>186.66523174654711</v>
      </c>
      <c r="J90" s="124">
        <f>IF($F90="N",0,SUMIFS('Data and Mdcr Calculation'!$R:$R,'Data and Mdcr Calculation'!$D:$D,J$10,'Data and Mdcr Calculation'!$A:$A,$A90))</f>
        <v>17.300625668113337</v>
      </c>
      <c r="K90" s="123">
        <f t="shared" si="54"/>
        <v>885.79709045917355</v>
      </c>
      <c r="L90" s="171">
        <f>IF($F90="N",0,SUMIFS('Data and Mdcr Calculation'!I:I,'Data and Mdcr Calculation'!$A:$A,$A90,'Data and Mdcr Calculation'!$D:$D,L$10))</f>
        <v>112788.14266469152</v>
      </c>
      <c r="M90" s="172">
        <f>IF($F90="N",0,SUMIFS('Data and Mdcr Calculation'!I:I,'Data and Mdcr Calculation'!$A:$A,$A90,'Data and Mdcr Calculation'!$D:$D,M$10))</f>
        <v>30243.752921859807</v>
      </c>
      <c r="N90" s="172">
        <f>IF($F90="N",0,SUMIFS('Data and Mdcr Calculation'!I:I,'Data and Mdcr Calculation'!$A:$A,$A90,'Data and Mdcr Calculation'!$D:$D,N$10))</f>
        <v>2809.3801780283516</v>
      </c>
      <c r="O90" s="114">
        <f t="shared" si="34"/>
        <v>145841.27576457968</v>
      </c>
      <c r="P90" s="127">
        <f>IF($F90="N",0,SUMIFS('Data and Mdcr Calculation'!P:P,'Data and Mdcr Calculation'!A:A,A90))</f>
        <v>234638.79129173051</v>
      </c>
      <c r="Q90" s="32">
        <f t="shared" si="35"/>
        <v>0.6215565421288447</v>
      </c>
      <c r="R90" s="11">
        <f t="shared" si="36"/>
        <v>88797.515527150827</v>
      </c>
      <c r="S90" s="93">
        <f t="shared" si="37"/>
        <v>33068.81480265889</v>
      </c>
      <c r="T90" s="33">
        <f t="shared" si="37"/>
        <v>9053.2637397075341</v>
      </c>
      <c r="U90" s="33">
        <f t="shared" si="37"/>
        <v>839.08034490349689</v>
      </c>
      <c r="V90" s="11">
        <f t="shared" si="38"/>
        <v>42961.158887269914</v>
      </c>
      <c r="W90" s="93">
        <f t="shared" si="39"/>
        <v>10568.248967681597</v>
      </c>
      <c r="X90" s="33">
        <f t="shared" si="39"/>
        <v>2833.8396487782638</v>
      </c>
      <c r="Y90" s="33">
        <f t="shared" si="39"/>
        <v>263.23892268125655</v>
      </c>
      <c r="Z90" s="11">
        <f t="shared" si="40"/>
        <v>13665.327539141115</v>
      </c>
      <c r="AA90" s="83">
        <f t="shared" si="41"/>
        <v>56626.486426411029</v>
      </c>
      <c r="AB90" s="93">
        <f t="shared" si="42"/>
        <v>35086.275652688477</v>
      </c>
      <c r="AC90" s="33">
        <f t="shared" si="43"/>
        <v>9631.1316379867385</v>
      </c>
      <c r="AD90" s="33">
        <f t="shared" si="44"/>
        <v>892.63866479095418</v>
      </c>
      <c r="AE90" s="11">
        <f t="shared" si="45"/>
        <v>45610.045955466165</v>
      </c>
      <c r="AF90" s="93">
        <f t="shared" si="46"/>
        <v>11212.996252182065</v>
      </c>
      <c r="AG90" s="33">
        <f t="shared" si="47"/>
        <v>3014.7230306151746</v>
      </c>
      <c r="AH90" s="33">
        <f t="shared" si="48"/>
        <v>280.04140710771975</v>
      </c>
      <c r="AI90" s="77">
        <f t="shared" si="49"/>
        <v>14507.760689904959</v>
      </c>
      <c r="AJ90" s="93">
        <f t="shared" si="50"/>
        <v>46299.27190487054</v>
      </c>
      <c r="AK90" s="33">
        <f t="shared" si="50"/>
        <v>12645.854668601913</v>
      </c>
      <c r="AL90" s="33">
        <f t="shared" si="50"/>
        <v>1172.680071898674</v>
      </c>
      <c r="AM90" s="77">
        <f t="shared" si="51"/>
        <v>60117.806645371122</v>
      </c>
      <c r="AN90" s="101">
        <f t="shared" si="52"/>
        <v>25982.31</v>
      </c>
      <c r="AO90" s="154">
        <f>IFERROR(ROUND(INDEX('[23]IGT by Provider'!$E:$E,MATCH(A90,'[23]IGT by Provider'!$A:$A,0)),2),0)</f>
        <v>11561.86</v>
      </c>
      <c r="AP90" s="102">
        <f t="shared" si="53"/>
        <v>14420.45</v>
      </c>
      <c r="AQ90" s="63"/>
    </row>
    <row r="91" spans="1:43" ht="30" x14ac:dyDescent="0.25">
      <c r="A91" s="176" t="s">
        <v>583</v>
      </c>
      <c r="B91" s="176" t="s">
        <v>584</v>
      </c>
      <c r="C91" s="31" t="s">
        <v>735</v>
      </c>
      <c r="D91" s="31" t="s">
        <v>79</v>
      </c>
      <c r="E91" s="31" t="s">
        <v>630</v>
      </c>
      <c r="F91" s="84" t="str">
        <f t="shared" si="33"/>
        <v>Y</v>
      </c>
      <c r="G91" s="169">
        <f>SUMIF('Data and Mdcr Calculation'!A:A,A91,'Data and Mdcr Calculation'!H:H)</f>
        <v>291</v>
      </c>
      <c r="H91" s="8">
        <f>IF($F91="N",0,SUMIFS('Data and Mdcr Calculation'!$R:$R,'Data and Mdcr Calculation'!$D:$D,H$10,'Data and Mdcr Calculation'!$A:$A,$A91))</f>
        <v>176.71863082649588</v>
      </c>
      <c r="I91" s="170">
        <f>IF($F91="N",0,SUMIFS('Data and Mdcr Calculation'!$R:$R,'Data and Mdcr Calculation'!$D:$D,I$10,'Data and Mdcr Calculation'!$A:$A,$A91))</f>
        <v>104.11762262984122</v>
      </c>
      <c r="J91" s="124">
        <f>IF($F91="N",0,SUMIFS('Data and Mdcr Calculation'!$R:$R,'Data and Mdcr Calculation'!$D:$D,J$10,'Data and Mdcr Calculation'!$A:$A,$A91))</f>
        <v>17.67620971438437</v>
      </c>
      <c r="K91" s="123">
        <f t="shared" si="54"/>
        <v>298.51246317072145</v>
      </c>
      <c r="L91" s="171">
        <f>IF($F91="N",0,SUMIFS('Data and Mdcr Calculation'!I:I,'Data and Mdcr Calculation'!$A:$A,$A91,'Data and Mdcr Calculation'!$D:$D,L$10))</f>
        <v>29967.23814798981</v>
      </c>
      <c r="M91" s="172">
        <f>IF($F91="N",0,SUMIFS('Data and Mdcr Calculation'!I:I,'Data and Mdcr Calculation'!$A:$A,$A91,'Data and Mdcr Calculation'!$D:$D,M$10))</f>
        <v>18587.959577834165</v>
      </c>
      <c r="N91" s="172">
        <f>IF($F91="N",0,SUMIFS('Data and Mdcr Calculation'!I:I,'Data and Mdcr Calculation'!$A:$A,$A91,'Data and Mdcr Calculation'!$D:$D,N$10))</f>
        <v>3059.9570994870155</v>
      </c>
      <c r="O91" s="114">
        <f t="shared" si="34"/>
        <v>51615.154825310994</v>
      </c>
      <c r="P91" s="127">
        <f>IF($F91="N",0,SUMIFS('Data and Mdcr Calculation'!P:P,'Data and Mdcr Calculation'!A:A,A91))</f>
        <v>61778.040608331874</v>
      </c>
      <c r="Q91" s="32">
        <f t="shared" si="35"/>
        <v>0.83549355591491137</v>
      </c>
      <c r="R91" s="11">
        <f t="shared" si="36"/>
        <v>10162.88578302088</v>
      </c>
      <c r="S91" s="93">
        <f t="shared" si="37"/>
        <v>8570.853595085051</v>
      </c>
      <c r="T91" s="33">
        <f t="shared" si="37"/>
        <v>5049.7046975472995</v>
      </c>
      <c r="U91" s="33">
        <f t="shared" si="37"/>
        <v>857.29617114764199</v>
      </c>
      <c r="V91" s="11">
        <f t="shared" si="38"/>
        <v>14477.854463779993</v>
      </c>
      <c r="W91" s="93">
        <f t="shared" si="39"/>
        <v>2807.9302144666453</v>
      </c>
      <c r="X91" s="33">
        <f t="shared" si="39"/>
        <v>1741.6918124430613</v>
      </c>
      <c r="Y91" s="33">
        <f t="shared" si="39"/>
        <v>286.71798022193337</v>
      </c>
      <c r="Z91" s="11">
        <f t="shared" si="40"/>
        <v>4836.34000713164</v>
      </c>
      <c r="AA91" s="83">
        <f t="shared" si="41"/>
        <v>19314.194470911632</v>
      </c>
      <c r="AB91" s="93">
        <f t="shared" si="42"/>
        <v>9093.7438674642453</v>
      </c>
      <c r="AC91" s="33">
        <f t="shared" si="43"/>
        <v>5372.0262739864893</v>
      </c>
      <c r="AD91" s="33">
        <f t="shared" si="44"/>
        <v>912.01720334855531</v>
      </c>
      <c r="AE91" s="11">
        <f t="shared" si="45"/>
        <v>15377.787344799292</v>
      </c>
      <c r="AF91" s="93">
        <f t="shared" si="46"/>
        <v>2979.2363018213741</v>
      </c>
      <c r="AG91" s="33">
        <f t="shared" si="47"/>
        <v>1852.863630258576</v>
      </c>
      <c r="AH91" s="33">
        <f t="shared" si="48"/>
        <v>305.01912789567382</v>
      </c>
      <c r="AI91" s="77">
        <f t="shared" si="49"/>
        <v>5137.1190599756237</v>
      </c>
      <c r="AJ91" s="93">
        <f t="shared" si="50"/>
        <v>12072.98016928562</v>
      </c>
      <c r="AK91" s="33">
        <f t="shared" si="50"/>
        <v>7224.8899042450648</v>
      </c>
      <c r="AL91" s="33">
        <f t="shared" si="50"/>
        <v>1217.0363312442291</v>
      </c>
      <c r="AM91" s="77">
        <f t="shared" si="51"/>
        <v>20514.906404774913</v>
      </c>
      <c r="AN91" s="101">
        <f t="shared" si="52"/>
        <v>8866.34</v>
      </c>
      <c r="AO91" s="154">
        <f>IFERROR(ROUND(INDEX('[23]IGT by Provider'!$E:$E,MATCH(A91,'[23]IGT by Provider'!$A:$A,0)),2),0)</f>
        <v>3951.7</v>
      </c>
      <c r="AP91" s="102">
        <f t="shared" si="53"/>
        <v>4914.6400000000003</v>
      </c>
      <c r="AQ91" s="63"/>
    </row>
    <row r="92" spans="1:43" ht="60" x14ac:dyDescent="0.25">
      <c r="A92" s="176" t="s">
        <v>550</v>
      </c>
      <c r="B92" s="176" t="s">
        <v>552</v>
      </c>
      <c r="C92" s="31" t="s">
        <v>736</v>
      </c>
      <c r="D92" s="31" t="s">
        <v>55</v>
      </c>
      <c r="E92" s="31" t="s">
        <v>630</v>
      </c>
      <c r="F92" s="84" t="str">
        <f t="shared" si="33"/>
        <v>Y</v>
      </c>
      <c r="G92" s="169">
        <f>SUMIF('Data and Mdcr Calculation'!A:A,A92,'Data and Mdcr Calculation'!H:H)</f>
        <v>6927</v>
      </c>
      <c r="H92" s="8">
        <f>IF($F92="N",0,SUMIFS('Data and Mdcr Calculation'!$R:$R,'Data and Mdcr Calculation'!$D:$D,H$10,'Data and Mdcr Calculation'!$A:$A,$A92))</f>
        <v>6597.0387473341734</v>
      </c>
      <c r="I92" s="170">
        <f>IF($F92="N",0,SUMIFS('Data and Mdcr Calculation'!$R:$R,'Data and Mdcr Calculation'!$D:$D,I$10,'Data and Mdcr Calculation'!$A:$A,$A92))</f>
        <v>465.24588893270572</v>
      </c>
      <c r="J92" s="124">
        <f>IF($F92="N",0,SUMIFS('Data and Mdcr Calculation'!$R:$R,'Data and Mdcr Calculation'!$D:$D,J$10,'Data and Mdcr Calculation'!$A:$A,$A92))</f>
        <v>281.22216391356511</v>
      </c>
      <c r="K92" s="123">
        <f t="shared" si="54"/>
        <v>7343.5068001804439</v>
      </c>
      <c r="L92" s="171">
        <f>IF($F92="N",0,SUMIFS('Data and Mdcr Calculation'!I:I,'Data and Mdcr Calculation'!$A:$A,$A92,'Data and Mdcr Calculation'!$D:$D,L$10))</f>
        <v>1779110.8633545404</v>
      </c>
      <c r="M92" s="172">
        <f>IF($F92="N",0,SUMIFS('Data and Mdcr Calculation'!I:I,'Data and Mdcr Calculation'!$A:$A,$A92,'Data and Mdcr Calculation'!$D:$D,M$10))</f>
        <v>123976.8611864246</v>
      </c>
      <c r="N92" s="172">
        <f>IF($F92="N",0,SUMIFS('Data and Mdcr Calculation'!I:I,'Data and Mdcr Calculation'!$A:$A,$A92,'Data and Mdcr Calculation'!$D:$D,N$10))</f>
        <v>75515.430956942815</v>
      </c>
      <c r="O92" s="114">
        <f t="shared" si="34"/>
        <v>1978603.1554979077</v>
      </c>
      <c r="P92" s="127">
        <f>IF($F92="N",0,SUMIFS('Data and Mdcr Calculation'!P:P,'Data and Mdcr Calculation'!A:A,A92))</f>
        <v>2161487.7915651114</v>
      </c>
      <c r="Q92" s="32">
        <f t="shared" si="35"/>
        <v>0.91538946609789607</v>
      </c>
      <c r="R92" s="11">
        <f t="shared" si="36"/>
        <v>182884.63606720371</v>
      </c>
      <c r="S92" s="93">
        <f t="shared" si="37"/>
        <v>319956.37924570742</v>
      </c>
      <c r="T92" s="33">
        <f t="shared" si="37"/>
        <v>22564.425613236228</v>
      </c>
      <c r="U92" s="33">
        <f t="shared" si="37"/>
        <v>13639.274949807908</v>
      </c>
      <c r="V92" s="11">
        <f t="shared" si="38"/>
        <v>356160.07980875153</v>
      </c>
      <c r="W92" s="93">
        <f t="shared" si="39"/>
        <v>166702.68789632045</v>
      </c>
      <c r="X92" s="33">
        <f t="shared" si="39"/>
        <v>11616.631893167987</v>
      </c>
      <c r="Y92" s="33">
        <f t="shared" si="39"/>
        <v>7075.7958806655424</v>
      </c>
      <c r="Z92" s="11">
        <f t="shared" si="40"/>
        <v>185395.11567015399</v>
      </c>
      <c r="AA92" s="83">
        <f t="shared" si="41"/>
        <v>541555.19547890546</v>
      </c>
      <c r="AB92" s="93">
        <f t="shared" si="42"/>
        <v>339476.26445167896</v>
      </c>
      <c r="AC92" s="33">
        <f t="shared" si="43"/>
        <v>24004.708099187479</v>
      </c>
      <c r="AD92" s="33">
        <f t="shared" si="44"/>
        <v>14509.866967880755</v>
      </c>
      <c r="AE92" s="11">
        <f t="shared" si="45"/>
        <v>377990.83951874718</v>
      </c>
      <c r="AF92" s="93">
        <f t="shared" si="46"/>
        <v>176872.87840458404</v>
      </c>
      <c r="AG92" s="33">
        <f t="shared" si="47"/>
        <v>12358.119035285094</v>
      </c>
      <c r="AH92" s="33">
        <f t="shared" si="48"/>
        <v>7527.4424262399389</v>
      </c>
      <c r="AI92" s="77">
        <f t="shared" si="49"/>
        <v>196758.43986610905</v>
      </c>
      <c r="AJ92" s="93">
        <f t="shared" si="50"/>
        <v>516349.14285626297</v>
      </c>
      <c r="AK92" s="33">
        <f t="shared" si="50"/>
        <v>36362.827134472573</v>
      </c>
      <c r="AL92" s="33">
        <f t="shared" si="50"/>
        <v>22037.309394120693</v>
      </c>
      <c r="AM92" s="77">
        <f t="shared" si="51"/>
        <v>574749.27938485623</v>
      </c>
      <c r="AN92" s="101">
        <f t="shared" si="52"/>
        <v>248400.89</v>
      </c>
      <c r="AO92" s="154">
        <f>IFERROR(ROUND(INDEX('[23]IGT by Provider'!$E:$E,MATCH(A92,'[23]IGT by Provider'!$A:$A,0)),2),0)</f>
        <v>109556.45</v>
      </c>
      <c r="AP92" s="102">
        <f t="shared" si="53"/>
        <v>138844.44</v>
      </c>
      <c r="AQ92" s="63"/>
    </row>
    <row r="93" spans="1:43" ht="30" x14ac:dyDescent="0.25">
      <c r="A93" s="176" t="s">
        <v>257</v>
      </c>
      <c r="B93" s="176" t="s">
        <v>259</v>
      </c>
      <c r="C93" s="31" t="s">
        <v>737</v>
      </c>
      <c r="D93" s="31" t="s">
        <v>55</v>
      </c>
      <c r="E93" s="31" t="s">
        <v>630</v>
      </c>
      <c r="F93" s="84" t="str">
        <f t="shared" si="33"/>
        <v>Y</v>
      </c>
      <c r="G93" s="169">
        <f>SUMIF('Data and Mdcr Calculation'!A:A,A93,'Data and Mdcr Calculation'!H:H)</f>
        <v>2808</v>
      </c>
      <c r="H93" s="8">
        <f>IF($F93="N",0,SUMIFS('Data and Mdcr Calculation'!$R:$R,'Data and Mdcr Calculation'!$D:$D,H$10,'Data and Mdcr Calculation'!$A:$A,$A93))</f>
        <v>2636.2223972542629</v>
      </c>
      <c r="I93" s="170">
        <f>IF($F93="N",0,SUMIFS('Data and Mdcr Calculation'!$R:$R,'Data and Mdcr Calculation'!$D:$D,I$10,'Data and Mdcr Calculation'!$A:$A,$A93))</f>
        <v>202.74662985895992</v>
      </c>
      <c r="J93" s="124">
        <f>IF($F93="N",0,SUMIFS('Data and Mdcr Calculation'!$R:$R,'Data and Mdcr Calculation'!$D:$D,J$10,'Data and Mdcr Calculation'!$A:$A,$A93))</f>
        <v>78.52672800074663</v>
      </c>
      <c r="K93" s="123">
        <f t="shared" si="54"/>
        <v>2917.4957551139692</v>
      </c>
      <c r="L93" s="171">
        <f>IF($F93="N",0,SUMIFS('Data and Mdcr Calculation'!I:I,'Data and Mdcr Calculation'!$A:$A,$A93,'Data and Mdcr Calculation'!$D:$D,L$10))</f>
        <v>488792.9425088744</v>
      </c>
      <c r="M93" s="172">
        <f>IF($F93="N",0,SUMIFS('Data and Mdcr Calculation'!I:I,'Data and Mdcr Calculation'!$A:$A,$A93,'Data and Mdcr Calculation'!$D:$D,M$10))</f>
        <v>37665.716818266454</v>
      </c>
      <c r="N93" s="172">
        <f>IF($F93="N",0,SUMIFS('Data and Mdcr Calculation'!I:I,'Data and Mdcr Calculation'!$A:$A,$A93,'Data and Mdcr Calculation'!$D:$D,N$10))</f>
        <v>14444.108333431999</v>
      </c>
      <c r="O93" s="114">
        <f t="shared" si="34"/>
        <v>540902.76766057289</v>
      </c>
      <c r="P93" s="127">
        <f>IF($F93="N",0,SUMIFS('Data and Mdcr Calculation'!P:P,'Data and Mdcr Calculation'!A:A,A93))</f>
        <v>316023.14019394526</v>
      </c>
      <c r="Q93" s="32">
        <f t="shared" si="35"/>
        <v>1.711592281908906</v>
      </c>
      <c r="R93" s="11">
        <f t="shared" si="36"/>
        <v>-224879.62746662763</v>
      </c>
      <c r="S93" s="93">
        <f t="shared" si="37"/>
        <v>127856.78626683175</v>
      </c>
      <c r="T93" s="33">
        <f t="shared" si="37"/>
        <v>9833.2115481595556</v>
      </c>
      <c r="U93" s="33">
        <f t="shared" si="37"/>
        <v>3808.5463080362115</v>
      </c>
      <c r="V93" s="11">
        <f t="shared" si="38"/>
        <v>141498.54412302753</v>
      </c>
      <c r="W93" s="93">
        <f t="shared" si="39"/>
        <v>45799.898713081537</v>
      </c>
      <c r="X93" s="33">
        <f t="shared" si="39"/>
        <v>3529.277665871567</v>
      </c>
      <c r="Y93" s="33">
        <f t="shared" si="39"/>
        <v>1353.4129508425783</v>
      </c>
      <c r="Z93" s="11">
        <f t="shared" si="40"/>
        <v>50682.589329795679</v>
      </c>
      <c r="AA93" s="83">
        <f t="shared" si="41"/>
        <v>192181.13345282321</v>
      </c>
      <c r="AB93" s="93">
        <f t="shared" si="42"/>
        <v>135657.06765711593</v>
      </c>
      <c r="AC93" s="33">
        <f t="shared" si="43"/>
        <v>10460.86334910591</v>
      </c>
      <c r="AD93" s="33">
        <f t="shared" si="44"/>
        <v>4051.6450085491615</v>
      </c>
      <c r="AE93" s="11">
        <f t="shared" si="45"/>
        <v>150169.57601477098</v>
      </c>
      <c r="AF93" s="93">
        <f t="shared" si="46"/>
        <v>48594.056990006939</v>
      </c>
      <c r="AG93" s="33">
        <f t="shared" si="47"/>
        <v>3754.5507083740076</v>
      </c>
      <c r="AH93" s="33">
        <f t="shared" si="48"/>
        <v>1439.8010115346578</v>
      </c>
      <c r="AI93" s="77">
        <f t="shared" si="49"/>
        <v>53788.408709915602</v>
      </c>
      <c r="AJ93" s="93">
        <f t="shared" si="50"/>
        <v>184251.12464712287</v>
      </c>
      <c r="AK93" s="33">
        <f t="shared" si="50"/>
        <v>14215.414057479917</v>
      </c>
      <c r="AL93" s="33">
        <f t="shared" si="50"/>
        <v>5491.4460200838193</v>
      </c>
      <c r="AM93" s="77">
        <f t="shared" si="51"/>
        <v>203957.9847246866</v>
      </c>
      <c r="AN93" s="101">
        <f t="shared" si="52"/>
        <v>88148.6</v>
      </c>
      <c r="AO93" s="154">
        <f>IFERROR(ROUND(INDEX('[23]IGT by Provider'!$E:$E,MATCH(A93,'[23]IGT by Provider'!$A:$A,0)),2),0)</f>
        <v>38859.35</v>
      </c>
      <c r="AP93" s="102">
        <f t="shared" si="53"/>
        <v>49289.250000000007</v>
      </c>
      <c r="AQ93" s="63"/>
    </row>
    <row r="94" spans="1:43" ht="30" x14ac:dyDescent="0.25">
      <c r="A94" s="176" t="s">
        <v>276</v>
      </c>
      <c r="B94" s="176" t="s">
        <v>278</v>
      </c>
      <c r="C94" s="31" t="s">
        <v>738</v>
      </c>
      <c r="D94" s="31" t="s">
        <v>55</v>
      </c>
      <c r="E94" s="31" t="s">
        <v>630</v>
      </c>
      <c r="F94" s="84" t="str">
        <f t="shared" si="33"/>
        <v>Y</v>
      </c>
      <c r="G94" s="169">
        <f>SUMIF('Data and Mdcr Calculation'!A:A,A94,'Data and Mdcr Calculation'!H:H)</f>
        <v>883</v>
      </c>
      <c r="H94" s="8">
        <f>IF($F94="N",0,SUMIFS('Data and Mdcr Calculation'!$R:$R,'Data and Mdcr Calculation'!$D:$D,H$10,'Data and Mdcr Calculation'!$A:$A,$A94))</f>
        <v>746.1112569551542</v>
      </c>
      <c r="I94" s="170">
        <f>IF($F94="N",0,SUMIFS('Data and Mdcr Calculation'!$R:$R,'Data and Mdcr Calculation'!$D:$D,I$10,'Data and Mdcr Calculation'!$A:$A,$A94))</f>
        <v>143.4043907643952</v>
      </c>
      <c r="J94" s="124">
        <f>IF($F94="N",0,SUMIFS('Data and Mdcr Calculation'!$R:$R,'Data and Mdcr Calculation'!$D:$D,J$10,'Data and Mdcr Calculation'!$A:$A,$A94))</f>
        <v>13.482476126092253</v>
      </c>
      <c r="K94" s="123">
        <f t="shared" si="54"/>
        <v>902.99812384564166</v>
      </c>
      <c r="L94" s="171">
        <f>IF($F94="N",0,SUMIFS('Data and Mdcr Calculation'!I:I,'Data and Mdcr Calculation'!$A:$A,$A94,'Data and Mdcr Calculation'!$D:$D,L$10))</f>
        <v>158554.57355889847</v>
      </c>
      <c r="M94" s="172">
        <f>IF($F94="N",0,SUMIFS('Data and Mdcr Calculation'!I:I,'Data and Mdcr Calculation'!$A:$A,$A94,'Data and Mdcr Calculation'!$D:$D,M$10))</f>
        <v>30590.538733098736</v>
      </c>
      <c r="N94" s="172">
        <f>IF($F94="N",0,SUMIFS('Data and Mdcr Calculation'!I:I,'Data and Mdcr Calculation'!$A:$A,$A94,'Data and Mdcr Calculation'!$D:$D,N$10))</f>
        <v>2865.8277250767133</v>
      </c>
      <c r="O94" s="114">
        <f t="shared" si="34"/>
        <v>192010.94001707394</v>
      </c>
      <c r="P94" s="127">
        <f>IF($F94="N",0,SUMIFS('Data and Mdcr Calculation'!P:P,'Data and Mdcr Calculation'!A:A,A94))</f>
        <v>220223.18244347512</v>
      </c>
      <c r="Q94" s="32">
        <f t="shared" si="35"/>
        <v>0.87189249508896527</v>
      </c>
      <c r="R94" s="11">
        <f t="shared" si="36"/>
        <v>28212.242426401179</v>
      </c>
      <c r="S94" s="93">
        <f t="shared" si="37"/>
        <v>36186.395962324976</v>
      </c>
      <c r="T94" s="33">
        <f t="shared" si="37"/>
        <v>6955.1129520731674</v>
      </c>
      <c r="U94" s="33">
        <f t="shared" si="37"/>
        <v>653.90009211547431</v>
      </c>
      <c r="V94" s="11">
        <f t="shared" si="38"/>
        <v>43795.409006513619</v>
      </c>
      <c r="W94" s="93">
        <f t="shared" si="39"/>
        <v>14856.563542468788</v>
      </c>
      <c r="X94" s="33">
        <f t="shared" si="39"/>
        <v>2866.3334792913515</v>
      </c>
      <c r="Y94" s="33">
        <f t="shared" si="39"/>
        <v>268.52805783968807</v>
      </c>
      <c r="Z94" s="11">
        <f t="shared" si="40"/>
        <v>17991.425079599827</v>
      </c>
      <c r="AA94" s="83">
        <f t="shared" si="41"/>
        <v>61786.834086113449</v>
      </c>
      <c r="AB94" s="93">
        <f t="shared" si="42"/>
        <v>38394.054071432336</v>
      </c>
      <c r="AC94" s="33">
        <f t="shared" si="43"/>
        <v>7399.0563319927314</v>
      </c>
      <c r="AD94" s="33">
        <f t="shared" si="44"/>
        <v>695.6383958675259</v>
      </c>
      <c r="AE94" s="11">
        <f t="shared" si="45"/>
        <v>46488.748799292596</v>
      </c>
      <c r="AF94" s="93">
        <f t="shared" si="46"/>
        <v>15762.932140550438</v>
      </c>
      <c r="AG94" s="33">
        <f t="shared" si="47"/>
        <v>3049.2909354163316</v>
      </c>
      <c r="AH94" s="33">
        <f t="shared" si="48"/>
        <v>285.66814663796606</v>
      </c>
      <c r="AI94" s="77">
        <f t="shared" si="49"/>
        <v>19097.891222604736</v>
      </c>
      <c r="AJ94" s="93">
        <f t="shared" si="50"/>
        <v>54156.986211982774</v>
      </c>
      <c r="AK94" s="33">
        <f t="shared" si="50"/>
        <v>10448.347267409063</v>
      </c>
      <c r="AL94" s="33">
        <f t="shared" si="50"/>
        <v>981.30654250549196</v>
      </c>
      <c r="AM94" s="77">
        <f t="shared" si="51"/>
        <v>65586.640021897329</v>
      </c>
      <c r="AN94" s="101">
        <f t="shared" si="52"/>
        <v>28345.89</v>
      </c>
      <c r="AO94" s="154">
        <f>IFERROR(ROUND(INDEX('[23]IGT by Provider'!$E:$E,MATCH(A94,'[23]IGT by Provider'!$A:$A,0)),2),0)</f>
        <v>12517.22</v>
      </c>
      <c r="AP94" s="102">
        <f t="shared" si="53"/>
        <v>15828.67</v>
      </c>
      <c r="AQ94" s="63"/>
    </row>
    <row r="95" spans="1:43" ht="30" x14ac:dyDescent="0.25">
      <c r="A95" s="176" t="s">
        <v>120</v>
      </c>
      <c r="B95" s="176" t="s">
        <v>122</v>
      </c>
      <c r="C95" s="31" t="s">
        <v>739</v>
      </c>
      <c r="D95" s="31" t="s">
        <v>55</v>
      </c>
      <c r="E95" s="31" t="s">
        <v>630</v>
      </c>
      <c r="F95" s="84" t="str">
        <f t="shared" si="33"/>
        <v>Y</v>
      </c>
      <c r="G95" s="169">
        <f>SUMIF('Data and Mdcr Calculation'!A:A,A95,'Data and Mdcr Calculation'!H:H)</f>
        <v>731</v>
      </c>
      <c r="H95" s="8">
        <f>IF($F95="N",0,SUMIFS('Data and Mdcr Calculation'!$R:$R,'Data and Mdcr Calculation'!$D:$D,H$10,'Data and Mdcr Calculation'!$A:$A,$A95))</f>
        <v>579.82492539903342</v>
      </c>
      <c r="I95" s="170">
        <f>IF($F95="N",0,SUMIFS('Data and Mdcr Calculation'!$R:$R,'Data and Mdcr Calculation'!$D:$D,I$10,'Data and Mdcr Calculation'!$A:$A,$A95))</f>
        <v>152.08743912149498</v>
      </c>
      <c r="J95" s="124">
        <f>IF($F95="N",0,SUMIFS('Data and Mdcr Calculation'!$R:$R,'Data and Mdcr Calculation'!$D:$D,J$10,'Data and Mdcr Calculation'!$A:$A,$A95))</f>
        <v>10.061110263155594</v>
      </c>
      <c r="K95" s="123">
        <f t="shared" si="54"/>
        <v>741.97347478368397</v>
      </c>
      <c r="L95" s="171">
        <f>IF($F95="N",0,SUMIFS('Data and Mdcr Calculation'!I:I,'Data and Mdcr Calculation'!$A:$A,$A95,'Data and Mdcr Calculation'!$D:$D,L$10))</f>
        <v>224055.62750868264</v>
      </c>
      <c r="M95" s="172">
        <f>IF($F95="N",0,SUMIFS('Data and Mdcr Calculation'!I:I,'Data and Mdcr Calculation'!$A:$A,$A95,'Data and Mdcr Calculation'!$D:$D,M$10))</f>
        <v>57029.738729553486</v>
      </c>
      <c r="N95" s="172">
        <f>IF($F95="N",0,SUMIFS('Data and Mdcr Calculation'!I:I,'Data and Mdcr Calculation'!$A:$A,$A95,'Data and Mdcr Calculation'!$D:$D,N$10))</f>
        <v>3871.9619835111725</v>
      </c>
      <c r="O95" s="114">
        <f t="shared" si="34"/>
        <v>284957.3282217473</v>
      </c>
      <c r="P95" s="127">
        <f>IF($F95="N",0,SUMIFS('Data and Mdcr Calculation'!P:P,'Data and Mdcr Calculation'!A:A,A95))</f>
        <v>265574.56582932401</v>
      </c>
      <c r="Q95" s="32">
        <f t="shared" si="35"/>
        <v>1.0729842571026924</v>
      </c>
      <c r="R95" s="11">
        <f t="shared" si="36"/>
        <v>-19382.76239242329</v>
      </c>
      <c r="S95" s="93">
        <f t="shared" si="37"/>
        <v>28121.508881853122</v>
      </c>
      <c r="T95" s="33">
        <f t="shared" si="37"/>
        <v>7376.2407973925065</v>
      </c>
      <c r="U95" s="33">
        <f t="shared" si="37"/>
        <v>487.96384776304632</v>
      </c>
      <c r="V95" s="11">
        <f t="shared" si="38"/>
        <v>35985.713527008673</v>
      </c>
      <c r="W95" s="93">
        <f t="shared" si="39"/>
        <v>20994.012297563564</v>
      </c>
      <c r="X95" s="33">
        <f t="shared" si="39"/>
        <v>5343.6865189591617</v>
      </c>
      <c r="Y95" s="33">
        <f t="shared" si="39"/>
        <v>362.80283785499688</v>
      </c>
      <c r="Z95" s="11">
        <f t="shared" si="40"/>
        <v>26700.501654377724</v>
      </c>
      <c r="AA95" s="83">
        <f t="shared" si="41"/>
        <v>62686.215181386397</v>
      </c>
      <c r="AB95" s="93">
        <f t="shared" si="42"/>
        <v>29837.144702231428</v>
      </c>
      <c r="AC95" s="33">
        <f t="shared" si="43"/>
        <v>7847.0646780771349</v>
      </c>
      <c r="AD95" s="33">
        <f t="shared" si="44"/>
        <v>519.11047634366628</v>
      </c>
      <c r="AE95" s="11">
        <f t="shared" si="45"/>
        <v>38203.319856652226</v>
      </c>
      <c r="AF95" s="93">
        <f t="shared" si="46"/>
        <v>22274.814108820756</v>
      </c>
      <c r="AG95" s="33">
        <f t="shared" si="47"/>
        <v>5684.7728925097472</v>
      </c>
      <c r="AH95" s="33">
        <f t="shared" si="48"/>
        <v>385.96046580318819</v>
      </c>
      <c r="AI95" s="77">
        <f t="shared" si="49"/>
        <v>28345.547467133692</v>
      </c>
      <c r="AJ95" s="93">
        <f t="shared" si="50"/>
        <v>52111.958811052187</v>
      </c>
      <c r="AK95" s="33">
        <f t="shared" si="50"/>
        <v>13531.837570586882</v>
      </c>
      <c r="AL95" s="33">
        <f t="shared" si="50"/>
        <v>905.07094214685446</v>
      </c>
      <c r="AM95" s="77">
        <f t="shared" si="51"/>
        <v>66548.867323785918</v>
      </c>
      <c r="AN95" s="101">
        <f t="shared" si="52"/>
        <v>28761.75</v>
      </c>
      <c r="AO95" s="154">
        <f>IFERROR(ROUND(INDEX('[23]IGT by Provider'!$E:$E,MATCH(A95,'[23]IGT by Provider'!$A:$A,0)),2),0)</f>
        <v>12743.68</v>
      </c>
      <c r="AP95" s="102">
        <f t="shared" si="53"/>
        <v>16018.07</v>
      </c>
      <c r="AQ95" s="63"/>
    </row>
    <row r="96" spans="1:43" ht="30" x14ac:dyDescent="0.25">
      <c r="A96" s="176" t="s">
        <v>288</v>
      </c>
      <c r="B96" s="176" t="s">
        <v>290</v>
      </c>
      <c r="C96" s="31" t="s">
        <v>740</v>
      </c>
      <c r="D96" s="31" t="s">
        <v>55</v>
      </c>
      <c r="E96" s="31" t="s">
        <v>630</v>
      </c>
      <c r="F96" s="84" t="str">
        <f t="shared" si="33"/>
        <v>Y</v>
      </c>
      <c r="G96" s="169">
        <f>SUMIF('Data and Mdcr Calculation'!A:A,A96,'Data and Mdcr Calculation'!H:H)</f>
        <v>479</v>
      </c>
      <c r="H96" s="8">
        <f>IF($F96="N",0,SUMIFS('Data and Mdcr Calculation'!$R:$R,'Data and Mdcr Calculation'!$D:$D,H$10,'Data and Mdcr Calculation'!$A:$A,$A96))</f>
        <v>447.02451637065616</v>
      </c>
      <c r="I96" s="170">
        <f>IF($F96="N",0,SUMIFS('Data and Mdcr Calculation'!$R:$R,'Data and Mdcr Calculation'!$D:$D,I$10,'Data and Mdcr Calculation'!$A:$A,$A96))</f>
        <v>41.124148307743837</v>
      </c>
      <c r="J96" s="124">
        <f>IF($F96="N",0,SUMIFS('Data and Mdcr Calculation'!$R:$R,'Data and Mdcr Calculation'!$D:$D,J$10,'Data and Mdcr Calculation'!$A:$A,$A96))</f>
        <v>0</v>
      </c>
      <c r="K96" s="123">
        <f t="shared" si="54"/>
        <v>488.1486646784</v>
      </c>
      <c r="L96" s="171">
        <f>IF($F96="N",0,SUMIFS('Data and Mdcr Calculation'!I:I,'Data and Mdcr Calculation'!$A:$A,$A96,'Data and Mdcr Calculation'!$D:$D,L$10))</f>
        <v>109946.17580506009</v>
      </c>
      <c r="M96" s="172">
        <f>IF($F96="N",0,SUMIFS('Data and Mdcr Calculation'!I:I,'Data and Mdcr Calculation'!$A:$A,$A96,'Data and Mdcr Calculation'!$D:$D,M$10))</f>
        <v>10260.688929216323</v>
      </c>
      <c r="N96" s="172">
        <f>IF($F96="N",0,SUMIFS('Data and Mdcr Calculation'!I:I,'Data and Mdcr Calculation'!$A:$A,$A96,'Data and Mdcr Calculation'!$D:$D,N$10))</f>
        <v>0</v>
      </c>
      <c r="O96" s="114">
        <f t="shared" si="34"/>
        <v>120206.86473427642</v>
      </c>
      <c r="P96" s="127">
        <f>IF($F96="N",0,SUMIFS('Data and Mdcr Calculation'!P:P,'Data and Mdcr Calculation'!A:A,A96))</f>
        <v>159819.87281570814</v>
      </c>
      <c r="Q96" s="32">
        <f t="shared" si="35"/>
        <v>0.75213965958344642</v>
      </c>
      <c r="R96" s="11">
        <f t="shared" si="36"/>
        <v>39613.008081431719</v>
      </c>
      <c r="S96" s="93">
        <f t="shared" si="37"/>
        <v>21680.689043976825</v>
      </c>
      <c r="T96" s="33">
        <f t="shared" si="37"/>
        <v>1994.5211929255761</v>
      </c>
      <c r="U96" s="33">
        <f t="shared" si="37"/>
        <v>0</v>
      </c>
      <c r="V96" s="11">
        <f t="shared" si="38"/>
        <v>23675.2102369024</v>
      </c>
      <c r="W96" s="93">
        <f t="shared" si="39"/>
        <v>10301.956672934131</v>
      </c>
      <c r="X96" s="33">
        <f t="shared" si="39"/>
        <v>961.42655266756958</v>
      </c>
      <c r="Y96" s="33">
        <f t="shared" si="39"/>
        <v>0</v>
      </c>
      <c r="Z96" s="11">
        <f t="shared" si="40"/>
        <v>11263.383225601701</v>
      </c>
      <c r="AA96" s="83">
        <f t="shared" si="41"/>
        <v>34938.593462504097</v>
      </c>
      <c r="AB96" s="93">
        <f t="shared" si="42"/>
        <v>23003.383601036418</v>
      </c>
      <c r="AC96" s="33">
        <f t="shared" si="43"/>
        <v>2121.8310563038044</v>
      </c>
      <c r="AD96" s="33">
        <f t="shared" si="44"/>
        <v>0</v>
      </c>
      <c r="AE96" s="11">
        <f t="shared" si="45"/>
        <v>25125.214657340221</v>
      </c>
      <c r="AF96" s="93">
        <f t="shared" si="46"/>
        <v>10930.458008418176</v>
      </c>
      <c r="AG96" s="33">
        <f t="shared" si="47"/>
        <v>1022.7942049654996</v>
      </c>
      <c r="AH96" s="33">
        <f t="shared" si="48"/>
        <v>0</v>
      </c>
      <c r="AI96" s="77">
        <f t="shared" si="49"/>
        <v>11953.252213383676</v>
      </c>
      <c r="AJ96" s="93">
        <f t="shared" si="50"/>
        <v>33933.841609454597</v>
      </c>
      <c r="AK96" s="33">
        <f t="shared" si="50"/>
        <v>3144.6252612693042</v>
      </c>
      <c r="AL96" s="33">
        <f t="shared" si="50"/>
        <v>0</v>
      </c>
      <c r="AM96" s="77">
        <f t="shared" si="51"/>
        <v>37078.466870723903</v>
      </c>
      <c r="AN96" s="101">
        <f t="shared" si="52"/>
        <v>16024.94</v>
      </c>
      <c r="AO96" s="154">
        <f>IFERROR(ROUND(INDEX('[23]IGT by Provider'!$E:$E,MATCH(A96,'[23]IGT by Provider'!$A:$A,0)),2),0)</f>
        <v>7044.96</v>
      </c>
      <c r="AP96" s="102">
        <f t="shared" si="53"/>
        <v>8979.98</v>
      </c>
      <c r="AQ96" s="63"/>
    </row>
    <row r="97" spans="1:43" ht="30" x14ac:dyDescent="0.25">
      <c r="A97" s="176" t="s">
        <v>388</v>
      </c>
      <c r="B97" s="176" t="s">
        <v>390</v>
      </c>
      <c r="C97" s="31" t="s">
        <v>741</v>
      </c>
      <c r="D97" s="31" t="s">
        <v>55</v>
      </c>
      <c r="E97" s="31" t="s">
        <v>630</v>
      </c>
      <c r="F97" s="84" t="str">
        <f t="shared" si="33"/>
        <v>Y</v>
      </c>
      <c r="G97" s="169">
        <f>SUMIF('Data and Mdcr Calculation'!A:A,A97,'Data and Mdcr Calculation'!H:H)</f>
        <v>1107</v>
      </c>
      <c r="H97" s="8">
        <f>IF($F97="N",0,SUMIFS('Data and Mdcr Calculation'!$R:$R,'Data and Mdcr Calculation'!$D:$D,H$10,'Data and Mdcr Calculation'!$A:$A,$A97))</f>
        <v>962.06646504649336</v>
      </c>
      <c r="I97" s="170">
        <f>IF($F97="N",0,SUMIFS('Data and Mdcr Calculation'!$R:$R,'Data and Mdcr Calculation'!$D:$D,I$10,'Data and Mdcr Calculation'!$A:$A,$A97))</f>
        <v>147.54737603158949</v>
      </c>
      <c r="J97" s="124">
        <f>IF($F97="N",0,SUMIFS('Data and Mdcr Calculation'!$R:$R,'Data and Mdcr Calculation'!$D:$D,J$10,'Data and Mdcr Calculation'!$A:$A,$A97))</f>
        <v>20.402521123666432</v>
      </c>
      <c r="K97" s="123">
        <f t="shared" si="54"/>
        <v>1130.0163622017494</v>
      </c>
      <c r="L97" s="171">
        <f>IF($F97="N",0,SUMIFS('Data and Mdcr Calculation'!I:I,'Data and Mdcr Calculation'!$A:$A,$A97,'Data and Mdcr Calculation'!$D:$D,L$10))</f>
        <v>258978.63518615355</v>
      </c>
      <c r="M97" s="172">
        <f>IF($F97="N",0,SUMIFS('Data and Mdcr Calculation'!I:I,'Data and Mdcr Calculation'!$A:$A,$A97,'Data and Mdcr Calculation'!$D:$D,M$10))</f>
        <v>39849.623844733658</v>
      </c>
      <c r="N97" s="172">
        <f>IF($F97="N",0,SUMIFS('Data and Mdcr Calculation'!I:I,'Data and Mdcr Calculation'!$A:$A,$A97,'Data and Mdcr Calculation'!$D:$D,N$10))</f>
        <v>5506.630875624418</v>
      </c>
      <c r="O97" s="114">
        <f t="shared" si="34"/>
        <v>304334.88990651164</v>
      </c>
      <c r="P97" s="127">
        <f>IF($F97="N",0,SUMIFS('Data and Mdcr Calculation'!P:P,'Data and Mdcr Calculation'!A:A,A97))</f>
        <v>316709.68583428429</v>
      </c>
      <c r="Q97" s="32">
        <f t="shared" si="35"/>
        <v>0.96092700513666118</v>
      </c>
      <c r="R97" s="11">
        <f t="shared" si="36"/>
        <v>12374.795927772648</v>
      </c>
      <c r="S97" s="93">
        <f t="shared" si="37"/>
        <v>46660.223554754928</v>
      </c>
      <c r="T97" s="33">
        <f t="shared" si="37"/>
        <v>7156.0477375320907</v>
      </c>
      <c r="U97" s="33">
        <f t="shared" si="37"/>
        <v>989.52227449782197</v>
      </c>
      <c r="V97" s="11">
        <f t="shared" si="38"/>
        <v>54805.793566784843</v>
      </c>
      <c r="W97" s="93">
        <f t="shared" si="39"/>
        <v>24266.298116942588</v>
      </c>
      <c r="X97" s="33">
        <f t="shared" si="39"/>
        <v>3733.9097542515442</v>
      </c>
      <c r="Y97" s="33">
        <f t="shared" si="39"/>
        <v>515.97131304600805</v>
      </c>
      <c r="Z97" s="11">
        <f t="shared" si="40"/>
        <v>28516.17918424014</v>
      </c>
      <c r="AA97" s="83">
        <f t="shared" si="41"/>
        <v>83321.97275102498</v>
      </c>
      <c r="AB97" s="93">
        <f t="shared" si="42"/>
        <v>49506.868493108675</v>
      </c>
      <c r="AC97" s="33">
        <f t="shared" si="43"/>
        <v>7612.8167420554164</v>
      </c>
      <c r="AD97" s="33">
        <f t="shared" si="44"/>
        <v>1052.6832707423639</v>
      </c>
      <c r="AE97" s="11">
        <f t="shared" si="45"/>
        <v>58172.368505906459</v>
      </c>
      <c r="AF97" s="93">
        <f t="shared" si="46"/>
        <v>25746.735402591603</v>
      </c>
      <c r="AG97" s="33">
        <f t="shared" si="47"/>
        <v>3972.2444194165364</v>
      </c>
      <c r="AH97" s="33">
        <f t="shared" si="48"/>
        <v>548.90565217660435</v>
      </c>
      <c r="AI97" s="77">
        <f t="shared" si="49"/>
        <v>30267.885474184743</v>
      </c>
      <c r="AJ97" s="93">
        <f t="shared" si="50"/>
        <v>75253.603895700275</v>
      </c>
      <c r="AK97" s="33">
        <f t="shared" si="50"/>
        <v>11585.061161471953</v>
      </c>
      <c r="AL97" s="33">
        <f t="shared" si="50"/>
        <v>1601.5889229189684</v>
      </c>
      <c r="AM97" s="77">
        <f t="shared" si="51"/>
        <v>88440.253980091191</v>
      </c>
      <c r="AN97" s="101">
        <f t="shared" si="52"/>
        <v>38222.99</v>
      </c>
      <c r="AO97" s="154">
        <f>IFERROR(ROUND(INDEX('[23]IGT by Provider'!$E:$E,MATCH(A97,'[23]IGT by Provider'!$A:$A,0)),2),0)</f>
        <v>16869.939999999999</v>
      </c>
      <c r="AP97" s="102">
        <f t="shared" si="53"/>
        <v>21353.05</v>
      </c>
      <c r="AQ97" s="63"/>
    </row>
    <row r="98" spans="1:43" ht="30" x14ac:dyDescent="0.25">
      <c r="A98" s="176" t="s">
        <v>742</v>
      </c>
      <c r="B98" s="176" t="s">
        <v>743</v>
      </c>
      <c r="C98" s="31" t="s">
        <v>744</v>
      </c>
      <c r="D98" s="31" t="s">
        <v>55</v>
      </c>
      <c r="E98" s="31" t="s">
        <v>630</v>
      </c>
      <c r="F98" s="84" t="str">
        <f t="shared" si="33"/>
        <v>N</v>
      </c>
      <c r="G98" s="169">
        <f>SUMIF('Data and Mdcr Calculation'!A:A,A98,'Data and Mdcr Calculation'!H:H)</f>
        <v>0</v>
      </c>
      <c r="H98" s="8">
        <f>IF($F98="N",0,SUMIFS('Data and Mdcr Calculation'!$R:$R,'Data and Mdcr Calculation'!$D:$D,H$10,'Data and Mdcr Calculation'!$A:$A,$A98))</f>
        <v>0</v>
      </c>
      <c r="I98" s="170">
        <f>IF($F98="N",0,SUMIFS('Data and Mdcr Calculation'!$R:$R,'Data and Mdcr Calculation'!$D:$D,I$10,'Data and Mdcr Calculation'!$A:$A,$A98))</f>
        <v>0</v>
      </c>
      <c r="J98" s="124">
        <f>IF($F98="N",0,SUMIFS('Data and Mdcr Calculation'!$R:$R,'Data and Mdcr Calculation'!$D:$D,J$10,'Data and Mdcr Calculation'!$A:$A,$A98))</f>
        <v>0</v>
      </c>
      <c r="K98" s="123">
        <f t="shared" si="54"/>
        <v>0</v>
      </c>
      <c r="L98" s="171">
        <f>IF($F98="N",0,SUMIFS('Data and Mdcr Calculation'!I:I,'Data and Mdcr Calculation'!$A:$A,$A98,'Data and Mdcr Calculation'!$D:$D,L$10))</f>
        <v>0</v>
      </c>
      <c r="M98" s="172">
        <f>IF($F98="N",0,SUMIFS('Data and Mdcr Calculation'!I:I,'Data and Mdcr Calculation'!$A:$A,$A98,'Data and Mdcr Calculation'!$D:$D,M$10))</f>
        <v>0</v>
      </c>
      <c r="N98" s="172">
        <f>IF($F98="N",0,SUMIFS('Data and Mdcr Calculation'!I:I,'Data and Mdcr Calculation'!$A:$A,$A98,'Data and Mdcr Calculation'!$D:$D,N$10))</f>
        <v>0</v>
      </c>
      <c r="O98" s="114">
        <f t="shared" si="34"/>
        <v>0</v>
      </c>
      <c r="P98" s="127">
        <f>IF($F98="N",0,SUMIFS('Data and Mdcr Calculation'!P:P,'Data and Mdcr Calculation'!A:A,A98))</f>
        <v>0</v>
      </c>
      <c r="Q98" s="32">
        <f t="shared" si="35"/>
        <v>0</v>
      </c>
      <c r="R98" s="11">
        <f t="shared" si="36"/>
        <v>0</v>
      </c>
      <c r="S98" s="93">
        <f t="shared" si="37"/>
        <v>0</v>
      </c>
      <c r="T98" s="33">
        <f t="shared" si="37"/>
        <v>0</v>
      </c>
      <c r="U98" s="33">
        <f t="shared" si="37"/>
        <v>0</v>
      </c>
      <c r="V98" s="11">
        <f t="shared" si="38"/>
        <v>0</v>
      </c>
      <c r="W98" s="93">
        <f t="shared" si="39"/>
        <v>0</v>
      </c>
      <c r="X98" s="33">
        <f t="shared" si="39"/>
        <v>0</v>
      </c>
      <c r="Y98" s="33">
        <f t="shared" si="39"/>
        <v>0</v>
      </c>
      <c r="Z98" s="11">
        <f t="shared" si="40"/>
        <v>0</v>
      </c>
      <c r="AA98" s="83">
        <f t="shared" si="41"/>
        <v>0</v>
      </c>
      <c r="AB98" s="93">
        <f t="shared" si="42"/>
        <v>0</v>
      </c>
      <c r="AC98" s="33">
        <f t="shared" si="43"/>
        <v>0</v>
      </c>
      <c r="AD98" s="33">
        <f t="shared" si="44"/>
        <v>0</v>
      </c>
      <c r="AE98" s="11">
        <f t="shared" si="45"/>
        <v>0</v>
      </c>
      <c r="AF98" s="93">
        <f t="shared" si="46"/>
        <v>0</v>
      </c>
      <c r="AG98" s="33">
        <f t="shared" si="47"/>
        <v>0</v>
      </c>
      <c r="AH98" s="33">
        <f t="shared" si="48"/>
        <v>0</v>
      </c>
      <c r="AI98" s="77">
        <f t="shared" si="49"/>
        <v>0</v>
      </c>
      <c r="AJ98" s="93">
        <f t="shared" si="50"/>
        <v>0</v>
      </c>
      <c r="AK98" s="33">
        <f t="shared" si="50"/>
        <v>0</v>
      </c>
      <c r="AL98" s="33">
        <f t="shared" si="50"/>
        <v>0</v>
      </c>
      <c r="AM98" s="77">
        <f t="shared" si="51"/>
        <v>0</v>
      </c>
      <c r="AN98" s="101">
        <f t="shared" si="52"/>
        <v>0</v>
      </c>
      <c r="AO98" s="154">
        <f>IFERROR(ROUND(INDEX('[23]IGT by Provider'!$E:$E,MATCH(A98,'[23]IGT by Provider'!$A:$A,0)),2),0)</f>
        <v>0</v>
      </c>
      <c r="AP98" s="102">
        <f t="shared" si="53"/>
        <v>0</v>
      </c>
      <c r="AQ98" s="63"/>
    </row>
    <row r="99" spans="1:43" ht="30" x14ac:dyDescent="0.25">
      <c r="A99" s="176" t="s">
        <v>521</v>
      </c>
      <c r="B99" s="176" t="s">
        <v>523</v>
      </c>
      <c r="C99" s="31" t="s">
        <v>745</v>
      </c>
      <c r="D99" s="31" t="s">
        <v>55</v>
      </c>
      <c r="E99" s="31" t="s">
        <v>630</v>
      </c>
      <c r="F99" s="84" t="str">
        <f t="shared" si="33"/>
        <v>Y</v>
      </c>
      <c r="G99" s="169">
        <f>SUMIF('Data and Mdcr Calculation'!A:A,A99,'Data and Mdcr Calculation'!H:H)</f>
        <v>846</v>
      </c>
      <c r="H99" s="8">
        <f>IF($F99="N",0,SUMIFS('Data and Mdcr Calculation'!$R:$R,'Data and Mdcr Calculation'!$D:$D,H$10,'Data and Mdcr Calculation'!$A:$A,$A99))</f>
        <v>843.7975284213536</v>
      </c>
      <c r="I99" s="170">
        <f>IF($F99="N",0,SUMIFS('Data and Mdcr Calculation'!$R:$R,'Data and Mdcr Calculation'!$D:$D,I$10,'Data and Mdcr Calculation'!$A:$A,$A99))</f>
        <v>8.4072177144529032</v>
      </c>
      <c r="J99" s="124">
        <f>IF($F99="N",0,SUMIFS('Data and Mdcr Calculation'!$R:$R,'Data and Mdcr Calculation'!$D:$D,J$10,'Data and Mdcr Calculation'!$A:$A,$A99))</f>
        <v>15.841097037340106</v>
      </c>
      <c r="K99" s="123">
        <f t="shared" si="54"/>
        <v>868.04584317314664</v>
      </c>
      <c r="L99" s="171">
        <f>IF($F99="N",0,SUMIFS('Data and Mdcr Calculation'!I:I,'Data and Mdcr Calculation'!$A:$A,$A99,'Data and Mdcr Calculation'!$D:$D,L$10))</f>
        <v>123574.26458149144</v>
      </c>
      <c r="M99" s="172">
        <f>IF($F99="N",0,SUMIFS('Data and Mdcr Calculation'!I:I,'Data and Mdcr Calculation'!$A:$A,$A99,'Data and Mdcr Calculation'!$D:$D,M$10))</f>
        <v>1247.1474050704833</v>
      </c>
      <c r="N99" s="172">
        <f>IF($F99="N",0,SUMIFS('Data and Mdcr Calculation'!I:I,'Data and Mdcr Calculation'!$A:$A,$A99,'Data and Mdcr Calculation'!$D:$D,N$10))</f>
        <v>2237.3376291204149</v>
      </c>
      <c r="O99" s="114">
        <f t="shared" si="34"/>
        <v>127058.74961568235</v>
      </c>
      <c r="P99" s="127">
        <f>IF($F99="N",0,SUMIFS('Data and Mdcr Calculation'!P:P,'Data and Mdcr Calculation'!A:A,A99))</f>
        <v>184186.46951243002</v>
      </c>
      <c r="Q99" s="32">
        <f t="shared" si="35"/>
        <v>0.68983758661549055</v>
      </c>
      <c r="R99" s="11">
        <f t="shared" si="36"/>
        <v>57127.719896747672</v>
      </c>
      <c r="S99" s="93">
        <f t="shared" si="37"/>
        <v>40924.180128435648</v>
      </c>
      <c r="T99" s="33">
        <f t="shared" si="37"/>
        <v>407.7500591509658</v>
      </c>
      <c r="U99" s="33">
        <f t="shared" si="37"/>
        <v>768.29320631099517</v>
      </c>
      <c r="V99" s="11">
        <f t="shared" si="38"/>
        <v>42100.223393897613</v>
      </c>
      <c r="W99" s="93">
        <f t="shared" si="39"/>
        <v>11578.908591285748</v>
      </c>
      <c r="X99" s="33">
        <f t="shared" si="39"/>
        <v>116.85771185510428</v>
      </c>
      <c r="Y99" s="33">
        <f t="shared" si="39"/>
        <v>209.6385358485829</v>
      </c>
      <c r="Z99" s="11">
        <f t="shared" si="40"/>
        <v>11905.404838989434</v>
      </c>
      <c r="AA99" s="83">
        <f t="shared" si="41"/>
        <v>54005.628232887044</v>
      </c>
      <c r="AB99" s="93">
        <f t="shared" si="42"/>
        <v>43420.880772876022</v>
      </c>
      <c r="AC99" s="33">
        <f t="shared" si="43"/>
        <v>433.77665867124023</v>
      </c>
      <c r="AD99" s="33">
        <f t="shared" si="44"/>
        <v>817.33319820318638</v>
      </c>
      <c r="AE99" s="11">
        <f t="shared" si="45"/>
        <v>44671.990629750449</v>
      </c>
      <c r="AF99" s="93">
        <f t="shared" si="46"/>
        <v>12285.314155210343</v>
      </c>
      <c r="AG99" s="33">
        <f t="shared" si="47"/>
        <v>124.31671473947264</v>
      </c>
      <c r="AH99" s="33">
        <f t="shared" si="48"/>
        <v>223.01971898785416</v>
      </c>
      <c r="AI99" s="77">
        <f t="shared" si="49"/>
        <v>12632.650588937669</v>
      </c>
      <c r="AJ99" s="93">
        <f t="shared" si="50"/>
        <v>55706.194928086363</v>
      </c>
      <c r="AK99" s="33">
        <f t="shared" si="50"/>
        <v>558.09337341071284</v>
      </c>
      <c r="AL99" s="33">
        <f t="shared" si="50"/>
        <v>1040.3529171910404</v>
      </c>
      <c r="AM99" s="77">
        <f t="shared" si="51"/>
        <v>57304.641218688113</v>
      </c>
      <c r="AN99" s="101">
        <f t="shared" si="52"/>
        <v>24766.49</v>
      </c>
      <c r="AO99" s="154">
        <f>IFERROR(ROUND(INDEX('[23]IGT by Provider'!$E:$E,MATCH(A99,'[23]IGT by Provider'!$A:$A,0)),2),0)</f>
        <v>10917.52</v>
      </c>
      <c r="AP99" s="102">
        <f t="shared" si="53"/>
        <v>13848.970000000001</v>
      </c>
      <c r="AQ99" s="63"/>
    </row>
    <row r="100" spans="1:43" ht="30" x14ac:dyDescent="0.25">
      <c r="A100" s="176" t="s">
        <v>164</v>
      </c>
      <c r="B100" s="176" t="s">
        <v>166</v>
      </c>
      <c r="C100" s="31" t="s">
        <v>746</v>
      </c>
      <c r="D100" s="31" t="s">
        <v>55</v>
      </c>
      <c r="E100" s="31" t="s">
        <v>630</v>
      </c>
      <c r="F100" s="84" t="str">
        <f t="shared" si="33"/>
        <v>Y</v>
      </c>
      <c r="G100" s="169">
        <f>SUMIF('Data and Mdcr Calculation'!A:A,A100,'Data and Mdcr Calculation'!H:H)</f>
        <v>1260</v>
      </c>
      <c r="H100" s="8">
        <f>IF($F100="N",0,SUMIFS('Data and Mdcr Calculation'!$R:$R,'Data and Mdcr Calculation'!$D:$D,H$10,'Data and Mdcr Calculation'!$A:$A,$A100))</f>
        <v>1177.8533527546037</v>
      </c>
      <c r="I100" s="170">
        <f>IF($F100="N",0,SUMIFS('Data and Mdcr Calculation'!$R:$R,'Data and Mdcr Calculation'!$D:$D,I$10,'Data and Mdcr Calculation'!$A:$A,$A100))</f>
        <v>113.16677119900484</v>
      </c>
      <c r="J100" s="124">
        <f>IF($F100="N",0,SUMIFS('Data and Mdcr Calculation'!$R:$R,'Data and Mdcr Calculation'!$D:$D,J$10,'Data and Mdcr Calculation'!$A:$A,$A100))</f>
        <v>15.53519818023501</v>
      </c>
      <c r="K100" s="123">
        <f t="shared" si="54"/>
        <v>1306.5553221338437</v>
      </c>
      <c r="L100" s="171">
        <f>IF($F100="N",0,SUMIFS('Data and Mdcr Calculation'!I:I,'Data and Mdcr Calculation'!$A:$A,$A100,'Data and Mdcr Calculation'!$D:$D,L$10))</f>
        <v>183925.42389367905</v>
      </c>
      <c r="M100" s="172">
        <f>IF($F100="N",0,SUMIFS('Data and Mdcr Calculation'!I:I,'Data and Mdcr Calculation'!$A:$A,$A100,'Data and Mdcr Calculation'!$D:$D,M$10))</f>
        <v>18423.291296607036</v>
      </c>
      <c r="N100" s="172">
        <f>IF($F100="N",0,SUMIFS('Data and Mdcr Calculation'!I:I,'Data and Mdcr Calculation'!$A:$A,$A100,'Data and Mdcr Calculation'!$D:$D,N$10))</f>
        <v>2352.3437093117982</v>
      </c>
      <c r="O100" s="114">
        <f t="shared" si="34"/>
        <v>204701.05889959788</v>
      </c>
      <c r="P100" s="127">
        <f>IF($F100="N",0,SUMIFS('Data and Mdcr Calculation'!P:P,'Data and Mdcr Calculation'!A:A,A100))</f>
        <v>275447.99301225692</v>
      </c>
      <c r="Q100" s="32">
        <f t="shared" si="35"/>
        <v>0.74315683574608238</v>
      </c>
      <c r="R100" s="11">
        <f t="shared" si="36"/>
        <v>70746.934112659044</v>
      </c>
      <c r="S100" s="93">
        <f t="shared" si="37"/>
        <v>57125.887608598285</v>
      </c>
      <c r="T100" s="33">
        <f t="shared" si="37"/>
        <v>5488.5884031517344</v>
      </c>
      <c r="U100" s="33">
        <f t="shared" si="37"/>
        <v>753.45711174139797</v>
      </c>
      <c r="V100" s="11">
        <f t="shared" si="38"/>
        <v>63367.933123491413</v>
      </c>
      <c r="W100" s="93">
        <f t="shared" si="39"/>
        <v>17233.812218837727</v>
      </c>
      <c r="X100" s="33">
        <f t="shared" si="39"/>
        <v>1726.2623944920795</v>
      </c>
      <c r="Y100" s="33">
        <f t="shared" si="39"/>
        <v>220.4146055625155</v>
      </c>
      <c r="Z100" s="11">
        <f t="shared" si="40"/>
        <v>19180.489218892322</v>
      </c>
      <c r="AA100" s="83">
        <f t="shared" si="41"/>
        <v>82548.422342383739</v>
      </c>
      <c r="AB100" s="93">
        <f t="shared" si="42"/>
        <v>60611.021335382793</v>
      </c>
      <c r="AC100" s="33">
        <f t="shared" si="43"/>
        <v>5838.923833140143</v>
      </c>
      <c r="AD100" s="33">
        <f t="shared" si="44"/>
        <v>801.55011887382761</v>
      </c>
      <c r="AE100" s="11">
        <f t="shared" si="45"/>
        <v>67251.49528739677</v>
      </c>
      <c r="AF100" s="93">
        <f t="shared" si="46"/>
        <v>18285.211903276104</v>
      </c>
      <c r="AG100" s="33">
        <f t="shared" si="47"/>
        <v>1836.4493558426379</v>
      </c>
      <c r="AH100" s="33">
        <f t="shared" si="48"/>
        <v>234.48362293884628</v>
      </c>
      <c r="AI100" s="77">
        <f t="shared" si="49"/>
        <v>20356.144882057586</v>
      </c>
      <c r="AJ100" s="93">
        <f t="shared" si="50"/>
        <v>78896.233238658897</v>
      </c>
      <c r="AK100" s="33">
        <f t="shared" si="50"/>
        <v>7675.3731889827814</v>
      </c>
      <c r="AL100" s="33">
        <f t="shared" si="50"/>
        <v>1036.033741812674</v>
      </c>
      <c r="AM100" s="77">
        <f t="shared" si="51"/>
        <v>87607.640169454346</v>
      </c>
      <c r="AN100" s="101">
        <f t="shared" si="52"/>
        <v>37863.15</v>
      </c>
      <c r="AO100" s="154">
        <f>IFERROR(ROUND(INDEX('[23]IGT by Provider'!$E:$E,MATCH(A100,'[23]IGT by Provider'!$A:$A,0)),2),0)</f>
        <v>16732.18</v>
      </c>
      <c r="AP100" s="102">
        <f t="shared" si="53"/>
        <v>21130.97</v>
      </c>
      <c r="AQ100" s="63"/>
    </row>
    <row r="101" spans="1:43" ht="30" x14ac:dyDescent="0.25">
      <c r="A101" s="176" t="s">
        <v>504</v>
      </c>
      <c r="B101" s="176" t="s">
        <v>506</v>
      </c>
      <c r="C101" s="31" t="s">
        <v>747</v>
      </c>
      <c r="D101" s="31" t="s">
        <v>79</v>
      </c>
      <c r="E101" s="31" t="s">
        <v>630</v>
      </c>
      <c r="F101" s="84" t="str">
        <f t="shared" si="33"/>
        <v>Y</v>
      </c>
      <c r="G101" s="169">
        <f>SUMIF('Data and Mdcr Calculation'!A:A,A101,'Data and Mdcr Calculation'!H:H)</f>
        <v>1286</v>
      </c>
      <c r="H101" s="8">
        <f>IF($F101="N",0,SUMIFS('Data and Mdcr Calculation'!$R:$R,'Data and Mdcr Calculation'!$D:$D,H$10,'Data and Mdcr Calculation'!$A:$A,$A101))</f>
        <v>997.77533964039606</v>
      </c>
      <c r="I101" s="170">
        <f>IF($F101="N",0,SUMIFS('Data and Mdcr Calculation'!$R:$R,'Data and Mdcr Calculation'!$D:$D,I$10,'Data and Mdcr Calculation'!$A:$A,$A101))</f>
        <v>257.71110292189661</v>
      </c>
      <c r="J101" s="124">
        <f>IF($F101="N",0,SUMIFS('Data and Mdcr Calculation'!$R:$R,'Data and Mdcr Calculation'!$D:$D,J$10,'Data and Mdcr Calculation'!$A:$A,$A101))</f>
        <v>31.824784150955406</v>
      </c>
      <c r="K101" s="123">
        <f t="shared" si="54"/>
        <v>1287.3112267132481</v>
      </c>
      <c r="L101" s="171">
        <f>IF($F101="N",0,SUMIFS('Data and Mdcr Calculation'!I:I,'Data and Mdcr Calculation'!$A:$A,$A101,'Data and Mdcr Calculation'!$D:$D,L$10))</f>
        <v>200850.01823715967</v>
      </c>
      <c r="M101" s="172">
        <f>IF($F101="N",0,SUMIFS('Data and Mdcr Calculation'!I:I,'Data and Mdcr Calculation'!$A:$A,$A101,'Data and Mdcr Calculation'!$D:$D,M$10))</f>
        <v>52856.920257079022</v>
      </c>
      <c r="N101" s="172">
        <f>IF($F101="N",0,SUMIFS('Data and Mdcr Calculation'!I:I,'Data and Mdcr Calculation'!$A:$A,$A101,'Data and Mdcr Calculation'!$D:$D,N$10))</f>
        <v>6407.1811685116018</v>
      </c>
      <c r="O101" s="114">
        <f t="shared" si="34"/>
        <v>260114.11966275031</v>
      </c>
      <c r="P101" s="127">
        <f>IF($F101="N",0,SUMIFS('Data and Mdcr Calculation'!P:P,'Data and Mdcr Calculation'!A:A,A101))</f>
        <v>312717.15751302405</v>
      </c>
      <c r="Q101" s="32">
        <f t="shared" si="35"/>
        <v>0.83178717065409835</v>
      </c>
      <c r="R101" s="11">
        <f t="shared" si="36"/>
        <v>52603.037850273744</v>
      </c>
      <c r="S101" s="93">
        <f t="shared" si="37"/>
        <v>48392.103972559205</v>
      </c>
      <c r="T101" s="33">
        <f t="shared" si="37"/>
        <v>12498.988491711985</v>
      </c>
      <c r="U101" s="33">
        <f t="shared" si="37"/>
        <v>1543.5020313213372</v>
      </c>
      <c r="V101" s="11">
        <f t="shared" si="38"/>
        <v>62434.59449559253</v>
      </c>
      <c r="W101" s="93">
        <f t="shared" si="39"/>
        <v>18819.646708821863</v>
      </c>
      <c r="X101" s="33">
        <f t="shared" si="39"/>
        <v>4952.6934280883042</v>
      </c>
      <c r="Y101" s="33">
        <f t="shared" si="39"/>
        <v>600.35287548953715</v>
      </c>
      <c r="Z101" s="11">
        <f t="shared" si="40"/>
        <v>24372.693012399704</v>
      </c>
      <c r="AA101" s="83">
        <f t="shared" si="41"/>
        <v>86807.287507992238</v>
      </c>
      <c r="AB101" s="93">
        <f t="shared" si="42"/>
        <v>51344.407397940799</v>
      </c>
      <c r="AC101" s="33">
        <f t="shared" si="43"/>
        <v>13296.796267778709</v>
      </c>
      <c r="AD101" s="33">
        <f t="shared" si="44"/>
        <v>1642.0234375758907</v>
      </c>
      <c r="AE101" s="11">
        <f t="shared" si="45"/>
        <v>66283.227103295401</v>
      </c>
      <c r="AF101" s="93">
        <f t="shared" si="46"/>
        <v>19967.794916521871</v>
      </c>
      <c r="AG101" s="33">
        <f t="shared" si="47"/>
        <v>5268.8227958386215</v>
      </c>
      <c r="AH101" s="33">
        <f t="shared" si="48"/>
        <v>638.67327179738004</v>
      </c>
      <c r="AI101" s="77">
        <f t="shared" si="49"/>
        <v>25875.290984157873</v>
      </c>
      <c r="AJ101" s="93">
        <f t="shared" si="50"/>
        <v>71312.202314462673</v>
      </c>
      <c r="AK101" s="33">
        <f t="shared" si="50"/>
        <v>18565.619063617331</v>
      </c>
      <c r="AL101" s="33">
        <f t="shared" si="50"/>
        <v>2280.696709373271</v>
      </c>
      <c r="AM101" s="77">
        <f t="shared" si="51"/>
        <v>92158.518087453267</v>
      </c>
      <c r="AN101" s="101">
        <f t="shared" si="52"/>
        <v>39829.99</v>
      </c>
      <c r="AO101" s="154">
        <f>IFERROR(ROUND(INDEX('[23]IGT by Provider'!$E:$E,MATCH(A101,'[23]IGT by Provider'!$A:$A,0)),2),0)</f>
        <v>17729.810000000001</v>
      </c>
      <c r="AP101" s="102">
        <f t="shared" si="53"/>
        <v>22100.179999999997</v>
      </c>
      <c r="AQ101" s="63"/>
    </row>
    <row r="102" spans="1:43" ht="30" x14ac:dyDescent="0.25">
      <c r="A102" s="176" t="s">
        <v>370</v>
      </c>
      <c r="B102" s="176" t="s">
        <v>372</v>
      </c>
      <c r="C102" s="31" t="s">
        <v>748</v>
      </c>
      <c r="D102" s="31" t="s">
        <v>55</v>
      </c>
      <c r="E102" s="31" t="s">
        <v>630</v>
      </c>
      <c r="F102" s="84" t="str">
        <f t="shared" si="33"/>
        <v>Y</v>
      </c>
      <c r="G102" s="169">
        <f>SUMIF('Data and Mdcr Calculation'!A:A,A102,'Data and Mdcr Calculation'!H:H)</f>
        <v>824</v>
      </c>
      <c r="H102" s="8">
        <f>IF($F102="N",0,SUMIFS('Data and Mdcr Calculation'!$R:$R,'Data and Mdcr Calculation'!$D:$D,H$10,'Data and Mdcr Calculation'!$A:$A,$A102))</f>
        <v>755.68588180736685</v>
      </c>
      <c r="I102" s="170">
        <f>IF($F102="N",0,SUMIFS('Data and Mdcr Calculation'!$R:$R,'Data and Mdcr Calculation'!$D:$D,I$10,'Data and Mdcr Calculation'!$A:$A,$A102))</f>
        <v>65.251929990583918</v>
      </c>
      <c r="J102" s="124">
        <f>IF($F102="N",0,SUMIFS('Data and Mdcr Calculation'!$R:$R,'Data and Mdcr Calculation'!$D:$D,J$10,'Data and Mdcr Calculation'!$A:$A,$A102))</f>
        <v>15.195305485026314</v>
      </c>
      <c r="K102" s="123">
        <f t="shared" si="54"/>
        <v>836.13311728297708</v>
      </c>
      <c r="L102" s="171">
        <f>IF($F102="N",0,SUMIFS('Data and Mdcr Calculation'!I:I,'Data and Mdcr Calculation'!$A:$A,$A102,'Data and Mdcr Calculation'!$D:$D,L$10))</f>
        <v>103878.43510349299</v>
      </c>
      <c r="M102" s="172">
        <f>IF($F102="N",0,SUMIFS('Data and Mdcr Calculation'!I:I,'Data and Mdcr Calculation'!$A:$A,$A102,'Data and Mdcr Calculation'!$D:$D,M$10))</f>
        <v>9045.5153317347977</v>
      </c>
      <c r="N102" s="172">
        <f>IF($F102="N",0,SUMIFS('Data and Mdcr Calculation'!I:I,'Data and Mdcr Calculation'!$A:$A,$A102,'Data and Mdcr Calculation'!$D:$D,N$10))</f>
        <v>2079.8205744145248</v>
      </c>
      <c r="O102" s="114">
        <f t="shared" si="34"/>
        <v>115003.77100964231</v>
      </c>
      <c r="P102" s="127">
        <f>IF($F102="N",0,SUMIFS('Data and Mdcr Calculation'!P:P,'Data and Mdcr Calculation'!A:A,A102))</f>
        <v>265355.20610092563</v>
      </c>
      <c r="Q102" s="32">
        <f t="shared" si="35"/>
        <v>0.43339557078786534</v>
      </c>
      <c r="R102" s="11">
        <f t="shared" si="36"/>
        <v>150351.43509128332</v>
      </c>
      <c r="S102" s="93">
        <f t="shared" si="37"/>
        <v>36650.765267657291</v>
      </c>
      <c r="T102" s="33">
        <f t="shared" si="37"/>
        <v>3164.71860454332</v>
      </c>
      <c r="U102" s="33">
        <f t="shared" si="37"/>
        <v>736.97231602377622</v>
      </c>
      <c r="V102" s="11">
        <f t="shared" si="38"/>
        <v>40552.456188224387</v>
      </c>
      <c r="W102" s="93">
        <f t="shared" si="39"/>
        <v>9733.4093691972939</v>
      </c>
      <c r="X102" s="33">
        <f t="shared" si="39"/>
        <v>847.56478658355059</v>
      </c>
      <c r="Y102" s="33">
        <f t="shared" si="39"/>
        <v>194.87918782264097</v>
      </c>
      <c r="Z102" s="11">
        <f t="shared" si="40"/>
        <v>10775.853343603485</v>
      </c>
      <c r="AA102" s="83">
        <f t="shared" si="41"/>
        <v>51328.309531827872</v>
      </c>
      <c r="AB102" s="93">
        <f t="shared" si="42"/>
        <v>38886.75359963638</v>
      </c>
      <c r="AC102" s="33">
        <f t="shared" si="43"/>
        <v>3366.7219197269364</v>
      </c>
      <c r="AD102" s="33">
        <f t="shared" si="44"/>
        <v>784.01310215295348</v>
      </c>
      <c r="AE102" s="11">
        <f t="shared" si="45"/>
        <v>43037.48862151627</v>
      </c>
      <c r="AF102" s="93">
        <f t="shared" si="46"/>
        <v>10327.22479490429</v>
      </c>
      <c r="AG102" s="33">
        <f t="shared" si="47"/>
        <v>901.66466657824537</v>
      </c>
      <c r="AH102" s="33">
        <f t="shared" si="48"/>
        <v>207.31828491770318</v>
      </c>
      <c r="AI102" s="77">
        <f t="shared" si="49"/>
        <v>11436.207746400238</v>
      </c>
      <c r="AJ102" s="93">
        <f t="shared" si="50"/>
        <v>49213.978394540667</v>
      </c>
      <c r="AK102" s="33">
        <f t="shared" si="50"/>
        <v>4268.3865863051815</v>
      </c>
      <c r="AL102" s="33">
        <f t="shared" si="50"/>
        <v>991.33138707065666</v>
      </c>
      <c r="AM102" s="77">
        <f t="shared" si="51"/>
        <v>54473.696367916506</v>
      </c>
      <c r="AN102" s="101">
        <f t="shared" si="52"/>
        <v>23542.99</v>
      </c>
      <c r="AO102" s="154">
        <f>IFERROR(ROUND(INDEX('[23]IGT by Provider'!$E:$E,MATCH(A102,'[23]IGT by Provider'!$A:$A,0)),2),0)</f>
        <v>10376.41</v>
      </c>
      <c r="AP102" s="102">
        <f t="shared" si="53"/>
        <v>13166.580000000002</v>
      </c>
      <c r="AQ102" s="63"/>
    </row>
    <row r="103" spans="1:43" ht="30" x14ac:dyDescent="0.25">
      <c r="A103" s="176" t="s">
        <v>406</v>
      </c>
      <c r="B103" s="176" t="s">
        <v>408</v>
      </c>
      <c r="C103" s="31" t="s">
        <v>749</v>
      </c>
      <c r="D103" s="31" t="s">
        <v>78</v>
      </c>
      <c r="E103" s="31" t="s">
        <v>630</v>
      </c>
      <c r="F103" s="84" t="str">
        <f t="shared" si="33"/>
        <v>Y</v>
      </c>
      <c r="G103" s="169">
        <f>SUMIF('Data and Mdcr Calculation'!A:A,A103,'Data and Mdcr Calculation'!H:H)</f>
        <v>871</v>
      </c>
      <c r="H103" s="8">
        <f>IF($F103="N",0,SUMIFS('Data and Mdcr Calculation'!$R:$R,'Data and Mdcr Calculation'!$D:$D,H$10,'Data and Mdcr Calculation'!$A:$A,$A103))</f>
        <v>724.15836927712144</v>
      </c>
      <c r="I103" s="170">
        <f>IF($F103="N",0,SUMIFS('Data and Mdcr Calculation'!$R:$R,'Data and Mdcr Calculation'!$D:$D,I$10,'Data and Mdcr Calculation'!$A:$A,$A103))</f>
        <v>105.86181247094861</v>
      </c>
      <c r="J103" s="124">
        <f>IF($F103="N",0,SUMIFS('Data and Mdcr Calculation'!$R:$R,'Data and Mdcr Calculation'!$D:$D,J$10,'Data and Mdcr Calculation'!$A:$A,$A103))</f>
        <v>22.024020050722019</v>
      </c>
      <c r="K103" s="123">
        <f t="shared" si="54"/>
        <v>852.04420179879207</v>
      </c>
      <c r="L103" s="171">
        <f>IF($F103="N",0,SUMIFS('Data and Mdcr Calculation'!I:I,'Data and Mdcr Calculation'!$A:$A,$A103,'Data and Mdcr Calculation'!$D:$D,L$10))</f>
        <v>118441.1064256141</v>
      </c>
      <c r="M103" s="172">
        <f>IF($F103="N",0,SUMIFS('Data and Mdcr Calculation'!I:I,'Data and Mdcr Calculation'!$A:$A,$A103,'Data and Mdcr Calculation'!$D:$D,M$10))</f>
        <v>17479.79974088446</v>
      </c>
      <c r="N103" s="172">
        <f>IF($F103="N",0,SUMIFS('Data and Mdcr Calculation'!I:I,'Data and Mdcr Calculation'!$A:$A,$A103,'Data and Mdcr Calculation'!$D:$D,N$10))</f>
        <v>2952.0244744898605</v>
      </c>
      <c r="O103" s="114">
        <f t="shared" si="34"/>
        <v>138872.9306409884</v>
      </c>
      <c r="P103" s="127">
        <f>IF($F103="N",0,SUMIFS('Data and Mdcr Calculation'!P:P,'Data and Mdcr Calculation'!A:A,A103))</f>
        <v>201399.70459684182</v>
      </c>
      <c r="Q103" s="32">
        <f t="shared" si="35"/>
        <v>0.68953889936920043</v>
      </c>
      <c r="R103" s="11">
        <f t="shared" si="36"/>
        <v>62526.773955853423</v>
      </c>
      <c r="S103" s="93">
        <f t="shared" si="37"/>
        <v>35121.680909940391</v>
      </c>
      <c r="T103" s="33">
        <f t="shared" si="37"/>
        <v>5134.297904841007</v>
      </c>
      <c r="U103" s="33">
        <f t="shared" si="37"/>
        <v>1068.1649724600179</v>
      </c>
      <c r="V103" s="11">
        <f t="shared" si="38"/>
        <v>41324.143787241417</v>
      </c>
      <c r="W103" s="93">
        <f t="shared" si="39"/>
        <v>11097.931672080042</v>
      </c>
      <c r="X103" s="33">
        <f t="shared" si="39"/>
        <v>1637.8572357208741</v>
      </c>
      <c r="Y103" s="33">
        <f t="shared" si="39"/>
        <v>276.60469325969996</v>
      </c>
      <c r="Z103" s="11">
        <f t="shared" si="40"/>
        <v>13012.393601060616</v>
      </c>
      <c r="AA103" s="83">
        <f t="shared" si="41"/>
        <v>54336.537388302037</v>
      </c>
      <c r="AB103" s="93">
        <f t="shared" si="42"/>
        <v>37264.382928318715</v>
      </c>
      <c r="AC103" s="33">
        <f t="shared" si="43"/>
        <v>5462.0190477031992</v>
      </c>
      <c r="AD103" s="33">
        <f t="shared" si="44"/>
        <v>1136.3457153829979</v>
      </c>
      <c r="AE103" s="11">
        <f t="shared" si="45"/>
        <v>43862.747691404911</v>
      </c>
      <c r="AF103" s="93">
        <f t="shared" si="46"/>
        <v>11774.993816530548</v>
      </c>
      <c r="AG103" s="33">
        <f t="shared" si="47"/>
        <v>1742.4013145966746</v>
      </c>
      <c r="AH103" s="33">
        <f t="shared" si="48"/>
        <v>294.26031197840422</v>
      </c>
      <c r="AI103" s="77">
        <f t="shared" si="49"/>
        <v>13811.655443105627</v>
      </c>
      <c r="AJ103" s="93">
        <f t="shared" si="50"/>
        <v>49039.376744849265</v>
      </c>
      <c r="AK103" s="33">
        <f t="shared" si="50"/>
        <v>7204.4203622998739</v>
      </c>
      <c r="AL103" s="33">
        <f t="shared" si="50"/>
        <v>1430.6060273614021</v>
      </c>
      <c r="AM103" s="77">
        <f t="shared" si="51"/>
        <v>57674.403134510547</v>
      </c>
      <c r="AN103" s="101">
        <f t="shared" si="52"/>
        <v>24926.3</v>
      </c>
      <c r="AO103" s="154">
        <f>IFERROR(ROUND(INDEX('[23]IGT by Provider'!$E:$E,MATCH(A103,'[23]IGT by Provider'!$A:$A,0)),2),0)</f>
        <v>11149.2</v>
      </c>
      <c r="AP103" s="102">
        <f t="shared" si="53"/>
        <v>13777.099999999999</v>
      </c>
      <c r="AQ103" s="63"/>
    </row>
    <row r="104" spans="1:43" x14ac:dyDescent="0.25">
      <c r="A104" s="176" t="s">
        <v>469</v>
      </c>
      <c r="B104" s="176" t="s">
        <v>471</v>
      </c>
      <c r="C104" s="31" t="s">
        <v>750</v>
      </c>
      <c r="D104" s="31" t="s">
        <v>78</v>
      </c>
      <c r="E104" s="31" t="s">
        <v>630</v>
      </c>
      <c r="F104" s="84" t="str">
        <f t="shared" si="33"/>
        <v>Y</v>
      </c>
      <c r="G104" s="169">
        <f>SUMIF('Data and Mdcr Calculation'!A:A,A104,'Data and Mdcr Calculation'!H:H)</f>
        <v>752</v>
      </c>
      <c r="H104" s="8">
        <f>IF($F104="N",0,SUMIFS('Data and Mdcr Calculation'!$R:$R,'Data and Mdcr Calculation'!$D:$D,H$10,'Data and Mdcr Calculation'!$A:$A,$A104))</f>
        <v>563.69113222878877</v>
      </c>
      <c r="I104" s="170">
        <f>IF($F104="N",0,SUMIFS('Data and Mdcr Calculation'!$R:$R,'Data and Mdcr Calculation'!$D:$D,I$10,'Data and Mdcr Calculation'!$A:$A,$A104))</f>
        <v>129.59231070439867</v>
      </c>
      <c r="J104" s="124">
        <f>IF($F104="N",0,SUMIFS('Data and Mdcr Calculation'!$R:$R,'Data and Mdcr Calculation'!$D:$D,J$10,'Data and Mdcr Calculation'!$A:$A,$A104))</f>
        <v>25.487609843493637</v>
      </c>
      <c r="K104" s="123">
        <f t="shared" si="54"/>
        <v>718.77105277668102</v>
      </c>
      <c r="L104" s="171">
        <f>IF($F104="N",0,SUMIFS('Data and Mdcr Calculation'!I:I,'Data and Mdcr Calculation'!$A:$A,$A104,'Data and Mdcr Calculation'!$D:$D,L$10))</f>
        <v>88708.771281385649</v>
      </c>
      <c r="M104" s="172">
        <f>IF($F104="N",0,SUMIFS('Data and Mdcr Calculation'!I:I,'Data and Mdcr Calculation'!$A:$A,$A104,'Data and Mdcr Calculation'!$D:$D,M$10))</f>
        <v>18428.089000407283</v>
      </c>
      <c r="N104" s="172">
        <f>IF($F104="N",0,SUMIFS('Data and Mdcr Calculation'!I:I,'Data and Mdcr Calculation'!$A:$A,$A104,'Data and Mdcr Calculation'!$D:$D,N$10))</f>
        <v>3391.7876467828346</v>
      </c>
      <c r="O104" s="114">
        <f t="shared" si="34"/>
        <v>110528.64792857577</v>
      </c>
      <c r="P104" s="127">
        <f>IF($F104="N",0,SUMIFS('Data and Mdcr Calculation'!P:P,'Data and Mdcr Calculation'!A:A,A104))</f>
        <v>162375.269716462</v>
      </c>
      <c r="Q104" s="32">
        <f t="shared" si="35"/>
        <v>0.68069877957141955</v>
      </c>
      <c r="R104" s="11">
        <f t="shared" si="36"/>
        <v>51846.621787886237</v>
      </c>
      <c r="S104" s="93">
        <f t="shared" si="37"/>
        <v>27339.019913096257</v>
      </c>
      <c r="T104" s="33">
        <f t="shared" si="37"/>
        <v>6285.2270691633357</v>
      </c>
      <c r="U104" s="33">
        <f t="shared" si="37"/>
        <v>1236.1490774094414</v>
      </c>
      <c r="V104" s="11">
        <f t="shared" si="38"/>
        <v>34860.396059669038</v>
      </c>
      <c r="W104" s="93">
        <f t="shared" si="39"/>
        <v>8312.0118690658364</v>
      </c>
      <c r="X104" s="33">
        <f t="shared" si="39"/>
        <v>1726.7119393381624</v>
      </c>
      <c r="Y104" s="33">
        <f t="shared" si="39"/>
        <v>317.81050250355162</v>
      </c>
      <c r="Z104" s="11">
        <f t="shared" si="40"/>
        <v>10356.534310907549</v>
      </c>
      <c r="AA104" s="83">
        <f t="shared" si="41"/>
        <v>45216.930370576585</v>
      </c>
      <c r="AB104" s="93">
        <f t="shared" si="42"/>
        <v>29006.917679677728</v>
      </c>
      <c r="AC104" s="33">
        <f t="shared" si="43"/>
        <v>6686.4117757056765</v>
      </c>
      <c r="AD104" s="33">
        <f t="shared" si="44"/>
        <v>1315.0522100100441</v>
      </c>
      <c r="AE104" s="11">
        <f t="shared" si="45"/>
        <v>37008.381665393448</v>
      </c>
      <c r="AF104" s="93">
        <f t="shared" si="46"/>
        <v>8819.110736409375</v>
      </c>
      <c r="AG104" s="33">
        <f t="shared" si="47"/>
        <v>1836.9275950405984</v>
      </c>
      <c r="AH104" s="33">
        <f t="shared" si="48"/>
        <v>338.09627925909746</v>
      </c>
      <c r="AI104" s="77">
        <f t="shared" si="49"/>
        <v>10994.134610709072</v>
      </c>
      <c r="AJ104" s="93">
        <f t="shared" si="50"/>
        <v>37826.028416087102</v>
      </c>
      <c r="AK104" s="33">
        <f t="shared" si="50"/>
        <v>8523.3393707462747</v>
      </c>
      <c r="AL104" s="33">
        <f t="shared" si="50"/>
        <v>1653.1484892691415</v>
      </c>
      <c r="AM104" s="77">
        <f t="shared" si="51"/>
        <v>48002.51627610252</v>
      </c>
      <c r="AN104" s="101">
        <f t="shared" si="52"/>
        <v>20746.21</v>
      </c>
      <c r="AO104" s="154">
        <f>IFERROR(ROUND(INDEX('[23]IGT by Provider'!$E:$E,MATCH(A104,'[23]IGT by Provider'!$A:$A,0)),2),0)</f>
        <v>9287.7800000000007</v>
      </c>
      <c r="AP104" s="102">
        <f t="shared" si="53"/>
        <v>11458.429999999998</v>
      </c>
      <c r="AQ104" s="63"/>
    </row>
    <row r="105" spans="1:43" ht="30" x14ac:dyDescent="0.25">
      <c r="A105" s="176" t="s">
        <v>437</v>
      </c>
      <c r="B105" s="176" t="s">
        <v>439</v>
      </c>
      <c r="C105" s="31" t="s">
        <v>751</v>
      </c>
      <c r="D105" s="31" t="s">
        <v>78</v>
      </c>
      <c r="E105" s="31" t="s">
        <v>630</v>
      </c>
      <c r="F105" s="84" t="str">
        <f t="shared" si="33"/>
        <v>Y</v>
      </c>
      <c r="G105" s="169">
        <f>SUMIF('Data and Mdcr Calculation'!A:A,A105,'Data and Mdcr Calculation'!H:H)</f>
        <v>2141</v>
      </c>
      <c r="H105" s="8">
        <f>IF($F105="N",0,SUMIFS('Data and Mdcr Calculation'!$R:$R,'Data and Mdcr Calculation'!$D:$D,H$10,'Data and Mdcr Calculation'!$A:$A,$A105))</f>
        <v>1677.1570244441718</v>
      </c>
      <c r="I105" s="170">
        <f>IF($F105="N",0,SUMIFS('Data and Mdcr Calculation'!$R:$R,'Data and Mdcr Calculation'!$D:$D,I$10,'Data and Mdcr Calculation'!$A:$A,$A105))</f>
        <v>343.32585496707372</v>
      </c>
      <c r="J105" s="124">
        <f>IF($F105="N",0,SUMIFS('Data and Mdcr Calculation'!$R:$R,'Data and Mdcr Calculation'!$D:$D,J$10,'Data and Mdcr Calculation'!$A:$A,$A105))</f>
        <v>52.736906146047545</v>
      </c>
      <c r="K105" s="123">
        <f t="shared" si="54"/>
        <v>2073.2197855572931</v>
      </c>
      <c r="L105" s="171">
        <f>IF($F105="N",0,SUMIFS('Data and Mdcr Calculation'!I:I,'Data and Mdcr Calculation'!$A:$A,$A105,'Data and Mdcr Calculation'!$D:$D,L$10))</f>
        <v>328898.06686050253</v>
      </c>
      <c r="M105" s="172">
        <f>IF($F105="N",0,SUMIFS('Data and Mdcr Calculation'!I:I,'Data and Mdcr Calculation'!$A:$A,$A105,'Data and Mdcr Calculation'!$D:$D,M$10))</f>
        <v>63832.835761471018</v>
      </c>
      <c r="N105" s="172">
        <f>IF($F105="N",0,SUMIFS('Data and Mdcr Calculation'!I:I,'Data and Mdcr Calculation'!$A:$A,$A105,'Data and Mdcr Calculation'!$D:$D,N$10))</f>
        <v>10081.954529711233</v>
      </c>
      <c r="O105" s="114">
        <f t="shared" si="34"/>
        <v>402812.85715168476</v>
      </c>
      <c r="P105" s="127">
        <f>IF($F105="N",0,SUMIFS('Data and Mdcr Calculation'!P:P,'Data and Mdcr Calculation'!A:A,A105))</f>
        <v>589876.17143765499</v>
      </c>
      <c r="Q105" s="32">
        <f t="shared" si="35"/>
        <v>0.68287697767133615</v>
      </c>
      <c r="R105" s="11">
        <f t="shared" si="36"/>
        <v>187063.31428597023</v>
      </c>
      <c r="S105" s="93">
        <f t="shared" si="37"/>
        <v>81342.115685542332</v>
      </c>
      <c r="T105" s="33">
        <f t="shared" si="37"/>
        <v>16651.303965903076</v>
      </c>
      <c r="U105" s="33">
        <f t="shared" si="37"/>
        <v>2557.739948083306</v>
      </c>
      <c r="V105" s="11">
        <f t="shared" si="38"/>
        <v>100551.15959952872</v>
      </c>
      <c r="W105" s="93">
        <f t="shared" si="39"/>
        <v>30817.748864829089</v>
      </c>
      <c r="X105" s="33">
        <f t="shared" si="39"/>
        <v>5981.1367108498343</v>
      </c>
      <c r="Y105" s="33">
        <f t="shared" si="39"/>
        <v>944.67913943394251</v>
      </c>
      <c r="Z105" s="11">
        <f t="shared" si="40"/>
        <v>37743.564715112872</v>
      </c>
      <c r="AA105" s="83">
        <f t="shared" si="41"/>
        <v>138294.72431464159</v>
      </c>
      <c r="AB105" s="93">
        <f t="shared" si="42"/>
        <v>86304.632027100612</v>
      </c>
      <c r="AC105" s="33">
        <f t="shared" si="43"/>
        <v>17714.153155216041</v>
      </c>
      <c r="AD105" s="33">
        <f t="shared" si="44"/>
        <v>2720.9999447694745</v>
      </c>
      <c r="AE105" s="11">
        <f t="shared" si="45"/>
        <v>106739.78512708613</v>
      </c>
      <c r="AF105" s="93">
        <f t="shared" si="46"/>
        <v>32697.876779659509</v>
      </c>
      <c r="AG105" s="33">
        <f t="shared" si="47"/>
        <v>6362.9113945211011</v>
      </c>
      <c r="AH105" s="33">
        <f t="shared" si="48"/>
        <v>1004.9778079084496</v>
      </c>
      <c r="AI105" s="77">
        <f t="shared" si="49"/>
        <v>40065.765982089062</v>
      </c>
      <c r="AJ105" s="93">
        <f t="shared" si="50"/>
        <v>119002.50880676012</v>
      </c>
      <c r="AK105" s="33">
        <f t="shared" si="50"/>
        <v>24077.064549737144</v>
      </c>
      <c r="AL105" s="33">
        <f t="shared" si="50"/>
        <v>3725.9777526779239</v>
      </c>
      <c r="AM105" s="77">
        <f t="shared" si="51"/>
        <v>146805.5511091752</v>
      </c>
      <c r="AN105" s="101">
        <f t="shared" si="52"/>
        <v>63447.89</v>
      </c>
      <c r="AO105" s="154">
        <f>IFERROR(ROUND(INDEX('[23]IGT by Provider'!$E:$E,MATCH(A105,'[23]IGT by Provider'!$A:$A,0)),2),0)</f>
        <v>28413.01</v>
      </c>
      <c r="AP105" s="102">
        <f t="shared" si="53"/>
        <v>35034.880000000005</v>
      </c>
      <c r="AQ105" s="63"/>
    </row>
    <row r="106" spans="1:43" ht="30" x14ac:dyDescent="0.25">
      <c r="A106" s="176" t="s">
        <v>544</v>
      </c>
      <c r="B106" s="176" t="s">
        <v>546</v>
      </c>
      <c r="C106" s="31" t="s">
        <v>752</v>
      </c>
      <c r="D106" s="31" t="s">
        <v>55</v>
      </c>
      <c r="E106" s="31" t="s">
        <v>630</v>
      </c>
      <c r="F106" s="84" t="str">
        <f t="shared" si="33"/>
        <v>Y</v>
      </c>
      <c r="G106" s="169">
        <f>SUMIF('Data and Mdcr Calculation'!A:A,A106,'Data and Mdcr Calculation'!H:H)</f>
        <v>2597</v>
      </c>
      <c r="H106" s="8">
        <f>IF($F106="N",0,SUMIFS('Data and Mdcr Calculation'!$R:$R,'Data and Mdcr Calculation'!$D:$D,H$10,'Data and Mdcr Calculation'!$A:$A,$A106))</f>
        <v>2628.9892258884306</v>
      </c>
      <c r="I106" s="170">
        <f>IF($F106="N",0,SUMIFS('Data and Mdcr Calculation'!$R:$R,'Data and Mdcr Calculation'!$D:$D,I$10,'Data and Mdcr Calculation'!$A:$A,$A106))</f>
        <v>64.040002374481148</v>
      </c>
      <c r="J106" s="124">
        <f>IF($F106="N",0,SUMIFS('Data and Mdcr Calculation'!$R:$R,'Data and Mdcr Calculation'!$D:$D,J$10,'Data and Mdcr Calculation'!$A:$A,$A106))</f>
        <v>37.191730198371168</v>
      </c>
      <c r="K106" s="123">
        <f t="shared" si="54"/>
        <v>2730.2209584612829</v>
      </c>
      <c r="L106" s="171">
        <f>IF($F106="N",0,SUMIFS('Data and Mdcr Calculation'!I:I,'Data and Mdcr Calculation'!$A:$A,$A106,'Data and Mdcr Calculation'!$D:$D,L$10))</f>
        <v>397925.1567525111</v>
      </c>
      <c r="M106" s="172">
        <f>IF($F106="N",0,SUMIFS('Data and Mdcr Calculation'!I:I,'Data and Mdcr Calculation'!$A:$A,$A106,'Data and Mdcr Calculation'!$D:$D,M$10))</f>
        <v>9805.5269157794246</v>
      </c>
      <c r="N106" s="172">
        <f>IF($F106="N",0,SUMIFS('Data and Mdcr Calculation'!I:I,'Data and Mdcr Calculation'!$A:$A,$A106,'Data and Mdcr Calculation'!$D:$D,N$10))</f>
        <v>5115.2292314700917</v>
      </c>
      <c r="O106" s="114">
        <f t="shared" si="34"/>
        <v>412845.91289976059</v>
      </c>
      <c r="P106" s="127">
        <f>IF($F106="N",0,SUMIFS('Data and Mdcr Calculation'!P:P,'Data and Mdcr Calculation'!A:A,A106))</f>
        <v>596280.25732794416</v>
      </c>
      <c r="Q106" s="32">
        <f t="shared" si="35"/>
        <v>0.69236891180970672</v>
      </c>
      <c r="R106" s="11">
        <f t="shared" si="36"/>
        <v>183434.34442818357</v>
      </c>
      <c r="S106" s="93">
        <f t="shared" si="37"/>
        <v>127505.97745558889</v>
      </c>
      <c r="T106" s="33">
        <f t="shared" si="37"/>
        <v>3105.9401151623356</v>
      </c>
      <c r="U106" s="33">
        <f t="shared" si="37"/>
        <v>1803.7989146210016</v>
      </c>
      <c r="V106" s="11">
        <f t="shared" si="38"/>
        <v>132415.71648537222</v>
      </c>
      <c r="W106" s="93">
        <f t="shared" si="39"/>
        <v>37285.587187710291</v>
      </c>
      <c r="X106" s="33">
        <f t="shared" si="39"/>
        <v>918.77787200853209</v>
      </c>
      <c r="Y106" s="33">
        <f t="shared" si="39"/>
        <v>479.29697898874764</v>
      </c>
      <c r="Z106" s="11">
        <f t="shared" si="40"/>
        <v>38683.662038707575</v>
      </c>
      <c r="AA106" s="83">
        <f t="shared" si="41"/>
        <v>171099.3785240798</v>
      </c>
      <c r="AB106" s="93">
        <f t="shared" si="42"/>
        <v>135284.8567168052</v>
      </c>
      <c r="AC106" s="33">
        <f t="shared" si="43"/>
        <v>3304.1916118748254</v>
      </c>
      <c r="AD106" s="33">
        <f t="shared" si="44"/>
        <v>1918.935015554257</v>
      </c>
      <c r="AE106" s="11">
        <f t="shared" si="45"/>
        <v>140507.98334423426</v>
      </c>
      <c r="AF106" s="93">
        <f t="shared" si="46"/>
        <v>39560.304708445932</v>
      </c>
      <c r="AG106" s="33">
        <f t="shared" si="47"/>
        <v>977.42326809418307</v>
      </c>
      <c r="AH106" s="33">
        <f t="shared" si="48"/>
        <v>509.89040317951878</v>
      </c>
      <c r="AI106" s="77">
        <f t="shared" si="49"/>
        <v>41047.618379719635</v>
      </c>
      <c r="AJ106" s="93">
        <f t="shared" si="50"/>
        <v>174845.16142525114</v>
      </c>
      <c r="AK106" s="33">
        <f t="shared" si="50"/>
        <v>4281.6148799690081</v>
      </c>
      <c r="AL106" s="33">
        <f t="shared" si="50"/>
        <v>2428.8254187337757</v>
      </c>
      <c r="AM106" s="77">
        <f t="shared" si="51"/>
        <v>181555.60172395394</v>
      </c>
      <c r="AN106" s="101">
        <f t="shared" si="52"/>
        <v>78466.52</v>
      </c>
      <c r="AO106" s="154">
        <f>IFERROR(ROUND(INDEX('[23]IGT by Provider'!$E:$E,MATCH(A106,'[23]IGT by Provider'!$A:$A,0)),2),0)</f>
        <v>34529.519999999997</v>
      </c>
      <c r="AP106" s="102">
        <f t="shared" si="53"/>
        <v>43937.000000000007</v>
      </c>
      <c r="AQ106" s="63"/>
    </row>
    <row r="107" spans="1:43" ht="30" x14ac:dyDescent="0.25">
      <c r="A107" s="176" t="s">
        <v>364</v>
      </c>
      <c r="B107" s="176" t="s">
        <v>366</v>
      </c>
      <c r="C107" s="31" t="s">
        <v>753</v>
      </c>
      <c r="D107" s="31" t="s">
        <v>55</v>
      </c>
      <c r="E107" s="31" t="s">
        <v>630</v>
      </c>
      <c r="F107" s="84" t="str">
        <f t="shared" si="33"/>
        <v>Y</v>
      </c>
      <c r="G107" s="169">
        <f>SUMIF('Data and Mdcr Calculation'!A:A,A107,'Data and Mdcr Calculation'!H:H)</f>
        <v>1339</v>
      </c>
      <c r="H107" s="8">
        <f>IF($F107="N",0,SUMIFS('Data and Mdcr Calculation'!$R:$R,'Data and Mdcr Calculation'!$D:$D,H$10,'Data and Mdcr Calculation'!$A:$A,$A107))</f>
        <v>1348.580838833471</v>
      </c>
      <c r="I107" s="170">
        <f>IF($F107="N",0,SUMIFS('Data and Mdcr Calculation'!$R:$R,'Data and Mdcr Calculation'!$D:$D,I$10,'Data and Mdcr Calculation'!$A:$A,$A107))</f>
        <v>46.351007355366349</v>
      </c>
      <c r="J107" s="124">
        <f>IF($F107="N",0,SUMIFS('Data and Mdcr Calculation'!$R:$R,'Data and Mdcr Calculation'!$D:$D,J$10,'Data and Mdcr Calculation'!$A:$A,$A107))</f>
        <v>19.528976566670444</v>
      </c>
      <c r="K107" s="123">
        <f t="shared" si="54"/>
        <v>1414.4608227555079</v>
      </c>
      <c r="L107" s="171">
        <f>IF($F107="N",0,SUMIFS('Data and Mdcr Calculation'!I:I,'Data and Mdcr Calculation'!$A:$A,$A107,'Data and Mdcr Calculation'!$D:$D,L$10))</f>
        <v>179490.24962173801</v>
      </c>
      <c r="M107" s="172">
        <f>IF($F107="N",0,SUMIFS('Data and Mdcr Calculation'!I:I,'Data and Mdcr Calculation'!$A:$A,$A107,'Data and Mdcr Calculation'!$D:$D,M$10))</f>
        <v>6227.5675002888065</v>
      </c>
      <c r="N107" s="172">
        <f>IF($F107="N",0,SUMIFS('Data and Mdcr Calculation'!I:I,'Data and Mdcr Calculation'!$A:$A,$A107,'Data and Mdcr Calculation'!$D:$D,N$10))</f>
        <v>2624.1063588014922</v>
      </c>
      <c r="O107" s="114">
        <f t="shared" si="34"/>
        <v>188341.92348082829</v>
      </c>
      <c r="P107" s="127">
        <f>IF($F107="N",0,SUMIFS('Data and Mdcr Calculation'!P:P,'Data and Mdcr Calculation'!A:A,A107))</f>
        <v>273067.11015823466</v>
      </c>
      <c r="Q107" s="32">
        <f t="shared" si="35"/>
        <v>0.68972760348798312</v>
      </c>
      <c r="R107" s="11">
        <f t="shared" si="36"/>
        <v>84725.186677406367</v>
      </c>
      <c r="S107" s="93">
        <f t="shared" si="37"/>
        <v>65406.170683423348</v>
      </c>
      <c r="T107" s="33">
        <f t="shared" si="37"/>
        <v>2248.0238567352681</v>
      </c>
      <c r="U107" s="33">
        <f t="shared" si="37"/>
        <v>947.15536348351657</v>
      </c>
      <c r="V107" s="11">
        <f t="shared" si="38"/>
        <v>68601.349903642127</v>
      </c>
      <c r="W107" s="93">
        <f t="shared" si="39"/>
        <v>16818.236389556852</v>
      </c>
      <c r="X107" s="33">
        <f t="shared" si="39"/>
        <v>583.5230747770612</v>
      </c>
      <c r="Y107" s="33">
        <f t="shared" si="39"/>
        <v>245.87876581969982</v>
      </c>
      <c r="Z107" s="11">
        <f t="shared" si="40"/>
        <v>17647.638230153614</v>
      </c>
      <c r="AA107" s="83">
        <f t="shared" si="41"/>
        <v>86248.988133795734</v>
      </c>
      <c r="AB107" s="93">
        <f t="shared" si="42"/>
        <v>69396.467568618944</v>
      </c>
      <c r="AC107" s="33">
        <f t="shared" si="43"/>
        <v>2391.5147412077322</v>
      </c>
      <c r="AD107" s="33">
        <f t="shared" si="44"/>
        <v>1007.6120888122517</v>
      </c>
      <c r="AE107" s="11">
        <f t="shared" si="45"/>
        <v>72795.594398638932</v>
      </c>
      <c r="AF107" s="93">
        <f t="shared" si="46"/>
        <v>17844.28264143963</v>
      </c>
      <c r="AG107" s="33">
        <f t="shared" si="47"/>
        <v>620.76922848623531</v>
      </c>
      <c r="AH107" s="33">
        <f t="shared" si="48"/>
        <v>261.57315512734027</v>
      </c>
      <c r="AI107" s="77">
        <f t="shared" si="49"/>
        <v>18726.625025053207</v>
      </c>
      <c r="AJ107" s="93">
        <f t="shared" si="50"/>
        <v>87240.75021005857</v>
      </c>
      <c r="AK107" s="33">
        <f t="shared" si="50"/>
        <v>3012.2839696939673</v>
      </c>
      <c r="AL107" s="33">
        <f t="shared" si="50"/>
        <v>1269.1852439395921</v>
      </c>
      <c r="AM107" s="77">
        <f t="shared" si="51"/>
        <v>91522.21942369212</v>
      </c>
      <c r="AN107" s="101">
        <f t="shared" si="52"/>
        <v>39554.99</v>
      </c>
      <c r="AO107" s="154">
        <f>IFERROR(ROUND(INDEX('[23]IGT by Provider'!$E:$E,MATCH(A107,'[23]IGT by Provider'!$A:$A,0)),2),0)</f>
        <v>17391.29</v>
      </c>
      <c r="AP107" s="102">
        <f t="shared" si="53"/>
        <v>22163.699999999997</v>
      </c>
      <c r="AQ107" s="63"/>
    </row>
    <row r="108" spans="1:43" ht="30" x14ac:dyDescent="0.25">
      <c r="A108" s="176" t="s">
        <v>562</v>
      </c>
      <c r="B108" s="176" t="s">
        <v>564</v>
      </c>
      <c r="C108" s="31" t="s">
        <v>754</v>
      </c>
      <c r="D108" s="31" t="s">
        <v>78</v>
      </c>
      <c r="E108" s="31" t="s">
        <v>629</v>
      </c>
      <c r="F108" s="84" t="str">
        <f t="shared" si="33"/>
        <v>Y</v>
      </c>
      <c r="G108" s="169">
        <f>SUMIF('Data and Mdcr Calculation'!A:A,A108,'Data and Mdcr Calculation'!H:H)</f>
        <v>5874</v>
      </c>
      <c r="H108" s="8">
        <f>IF($F108="N",0,SUMIFS('Data and Mdcr Calculation'!$R:$R,'Data and Mdcr Calculation'!$D:$D,H$10,'Data and Mdcr Calculation'!$A:$A,$A108))</f>
        <v>5239.930265189224</v>
      </c>
      <c r="I108" s="170">
        <f>IF($F108="N",0,SUMIFS('Data and Mdcr Calculation'!$R:$R,'Data and Mdcr Calculation'!$D:$D,I$10,'Data and Mdcr Calculation'!$A:$A,$A108))</f>
        <v>450.28974159269177</v>
      </c>
      <c r="J108" s="124">
        <f>IF($F108="N",0,SUMIFS('Data and Mdcr Calculation'!$R:$R,'Data and Mdcr Calculation'!$D:$D,J$10,'Data and Mdcr Calculation'!$A:$A,$A108))</f>
        <v>6.6733542673457977</v>
      </c>
      <c r="K108" s="123">
        <f t="shared" si="54"/>
        <v>5696.8933610492613</v>
      </c>
      <c r="L108" s="171">
        <f>IF($F108="N",0,SUMIFS('Data and Mdcr Calculation'!I:I,'Data and Mdcr Calculation'!$A:$A,$A108,'Data and Mdcr Calculation'!$D:$D,L$10))</f>
        <v>345811.07065807673</v>
      </c>
      <c r="M108" s="172">
        <f>IF($F108="N",0,SUMIFS('Data and Mdcr Calculation'!I:I,'Data and Mdcr Calculation'!$A:$A,$A108,'Data and Mdcr Calculation'!$D:$D,M$10))</f>
        <v>29429.850341693091</v>
      </c>
      <c r="N108" s="172">
        <f>IF($F108="N",0,SUMIFS('Data and Mdcr Calculation'!I:I,'Data and Mdcr Calculation'!$A:$A,$A108,'Data and Mdcr Calculation'!$D:$D,N$10))</f>
        <v>420.44270047300546</v>
      </c>
      <c r="O108" s="114">
        <f t="shared" si="34"/>
        <v>375661.36370024283</v>
      </c>
      <c r="P108" s="127">
        <f>IF($F108="N",0,SUMIFS('Data and Mdcr Calculation'!P:P,'Data and Mdcr Calculation'!A:A,A108))</f>
        <v>1187973.1725796023</v>
      </c>
      <c r="Q108" s="32">
        <f t="shared" si="35"/>
        <v>0.31622040999841766</v>
      </c>
      <c r="R108" s="11">
        <f t="shared" si="36"/>
        <v>812311.80887935951</v>
      </c>
      <c r="S108" s="93">
        <f t="shared" si="37"/>
        <v>180410.79903046499</v>
      </c>
      <c r="T108" s="33">
        <f t="shared" si="37"/>
        <v>15503.475803036377</v>
      </c>
      <c r="U108" s="33">
        <f t="shared" si="37"/>
        <v>229.76358742471581</v>
      </c>
      <c r="V108" s="11">
        <f t="shared" si="38"/>
        <v>196144.03842092608</v>
      </c>
      <c r="W108" s="93">
        <f t="shared" si="39"/>
        <v>32402.497320661791</v>
      </c>
      <c r="X108" s="33">
        <f t="shared" si="39"/>
        <v>2757.5769770166426</v>
      </c>
      <c r="Y108" s="33">
        <f t="shared" si="39"/>
        <v>39.395481034320611</v>
      </c>
      <c r="Z108" s="11">
        <f t="shared" si="40"/>
        <v>35199.469778712752</v>
      </c>
      <c r="AA108" s="83">
        <f t="shared" si="41"/>
        <v>231343.50819963883</v>
      </c>
      <c r="AB108" s="93">
        <f t="shared" si="42"/>
        <v>191417.29340102387</v>
      </c>
      <c r="AC108" s="33">
        <f t="shared" si="43"/>
        <v>16493.059364932316</v>
      </c>
      <c r="AD108" s="33">
        <f t="shared" si="44"/>
        <v>244.42934832416577</v>
      </c>
      <c r="AE108" s="11">
        <f t="shared" si="45"/>
        <v>208154.78211428036</v>
      </c>
      <c r="AF108" s="93">
        <f t="shared" si="46"/>
        <v>34379.307502028423</v>
      </c>
      <c r="AG108" s="33">
        <f t="shared" si="47"/>
        <v>2933.5925287411092</v>
      </c>
      <c r="AH108" s="33">
        <f t="shared" si="48"/>
        <v>41.910086206724053</v>
      </c>
      <c r="AI108" s="77">
        <f t="shared" si="49"/>
        <v>37354.810116976252</v>
      </c>
      <c r="AJ108" s="93">
        <f t="shared" si="50"/>
        <v>225796.60090305228</v>
      </c>
      <c r="AK108" s="33">
        <f t="shared" si="50"/>
        <v>19426.651893673425</v>
      </c>
      <c r="AL108" s="33">
        <f t="shared" si="50"/>
        <v>286.33943453088983</v>
      </c>
      <c r="AM108" s="77">
        <f t="shared" si="51"/>
        <v>245509.5922312566</v>
      </c>
      <c r="AN108" s="101">
        <f t="shared" si="52"/>
        <v>106106.79</v>
      </c>
      <c r="AO108" s="154">
        <f>IFERROR(ROUND(INDEX('[23]IGT by Provider'!$E:$E,MATCH(A108,'[23]IGT by Provider'!$A:$A,0)),2),0)</f>
        <v>49303.09</v>
      </c>
      <c r="AP108" s="102">
        <f t="shared" si="53"/>
        <v>56803.7</v>
      </c>
      <c r="AQ108" s="63"/>
    </row>
    <row r="109" spans="1:43" ht="30" x14ac:dyDescent="0.25">
      <c r="A109" s="176" t="s">
        <v>516</v>
      </c>
      <c r="B109" s="176" t="s">
        <v>518</v>
      </c>
      <c r="C109" s="31" t="s">
        <v>755</v>
      </c>
      <c r="D109" s="31" t="s">
        <v>78</v>
      </c>
      <c r="E109" s="31" t="s">
        <v>630</v>
      </c>
      <c r="F109" s="84" t="str">
        <f t="shared" si="33"/>
        <v>Y</v>
      </c>
      <c r="G109" s="169">
        <f>SUMIF('Data and Mdcr Calculation'!A:A,A109,'Data and Mdcr Calculation'!H:H)</f>
        <v>118</v>
      </c>
      <c r="H109" s="8">
        <f>IF($F109="N",0,SUMIFS('Data and Mdcr Calculation'!$R:$R,'Data and Mdcr Calculation'!$D:$D,H$10,'Data and Mdcr Calculation'!$A:$A,$A109))</f>
        <v>70.478027956316765</v>
      </c>
      <c r="I109" s="170">
        <f>IF($F109="N",0,SUMIFS('Data and Mdcr Calculation'!$R:$R,'Data and Mdcr Calculation'!$D:$D,I$10,'Data and Mdcr Calculation'!$A:$A,$A109))</f>
        <v>40.673023705690156</v>
      </c>
      <c r="J109" s="124">
        <f>IF($F109="N",0,SUMIFS('Data and Mdcr Calculation'!$R:$R,'Data and Mdcr Calculation'!$D:$D,J$10,'Data and Mdcr Calculation'!$A:$A,$A109))</f>
        <v>0</v>
      </c>
      <c r="K109" s="123">
        <f t="shared" si="54"/>
        <v>111.15105166200692</v>
      </c>
      <c r="L109" s="171">
        <f>IF($F109="N",0,SUMIFS('Data and Mdcr Calculation'!I:I,'Data and Mdcr Calculation'!$A:$A,$A109,'Data and Mdcr Calculation'!$D:$D,L$10))</f>
        <v>11709.495096199273</v>
      </c>
      <c r="M109" s="172">
        <f>IF($F109="N",0,SUMIFS('Data and Mdcr Calculation'!I:I,'Data and Mdcr Calculation'!$A:$A,$A109,'Data and Mdcr Calculation'!$D:$D,M$10))</f>
        <v>7280.0867411476002</v>
      </c>
      <c r="N109" s="172">
        <f>IF($F109="N",0,SUMIFS('Data and Mdcr Calculation'!I:I,'Data and Mdcr Calculation'!$A:$A,$A109,'Data and Mdcr Calculation'!$D:$D,N$10))</f>
        <v>0</v>
      </c>
      <c r="O109" s="114">
        <f t="shared" si="34"/>
        <v>18989.581837346872</v>
      </c>
      <c r="P109" s="127">
        <f>IF($F109="N",0,SUMIFS('Data and Mdcr Calculation'!P:P,'Data and Mdcr Calculation'!A:A,A109))</f>
        <v>24586.127749529052</v>
      </c>
      <c r="Q109" s="32">
        <f t="shared" si="35"/>
        <v>0.77236977009161667</v>
      </c>
      <c r="R109" s="11">
        <f t="shared" si="36"/>
        <v>5596.5459121821805</v>
      </c>
      <c r="S109" s="93">
        <f t="shared" si="37"/>
        <v>3418.184355881363</v>
      </c>
      <c r="T109" s="33">
        <f t="shared" si="37"/>
        <v>1972.6416497259725</v>
      </c>
      <c r="U109" s="33">
        <f t="shared" si="37"/>
        <v>0</v>
      </c>
      <c r="V109" s="11">
        <f t="shared" si="38"/>
        <v>5390.8260056073359</v>
      </c>
      <c r="W109" s="93">
        <f t="shared" si="39"/>
        <v>1097.1796905138719</v>
      </c>
      <c r="X109" s="33">
        <f t="shared" si="39"/>
        <v>682.14412764553015</v>
      </c>
      <c r="Y109" s="33">
        <f t="shared" si="39"/>
        <v>0</v>
      </c>
      <c r="Z109" s="11">
        <f t="shared" si="40"/>
        <v>1779.323818159402</v>
      </c>
      <c r="AA109" s="83">
        <f t="shared" si="41"/>
        <v>7170.1498237667383</v>
      </c>
      <c r="AB109" s="93">
        <f t="shared" si="42"/>
        <v>3626.7208019961413</v>
      </c>
      <c r="AC109" s="33">
        <f t="shared" si="43"/>
        <v>2098.554946516992</v>
      </c>
      <c r="AD109" s="33">
        <f t="shared" si="44"/>
        <v>0</v>
      </c>
      <c r="AE109" s="11">
        <f t="shared" si="45"/>
        <v>5725.2757485131333</v>
      </c>
      <c r="AF109" s="93">
        <f t="shared" si="46"/>
        <v>1164.1163825080869</v>
      </c>
      <c r="AG109" s="33">
        <f t="shared" si="47"/>
        <v>725.68524217609593</v>
      </c>
      <c r="AH109" s="33">
        <f t="shared" si="48"/>
        <v>0</v>
      </c>
      <c r="AI109" s="77">
        <f t="shared" si="49"/>
        <v>1889.8016246841828</v>
      </c>
      <c r="AJ109" s="93">
        <f t="shared" si="50"/>
        <v>4790.8371845042284</v>
      </c>
      <c r="AK109" s="33">
        <f t="shared" si="50"/>
        <v>2824.2401886930879</v>
      </c>
      <c r="AL109" s="33">
        <f t="shared" si="50"/>
        <v>0</v>
      </c>
      <c r="AM109" s="77">
        <f t="shared" si="51"/>
        <v>7615.0773731973168</v>
      </c>
      <c r="AN109" s="101">
        <f t="shared" si="52"/>
        <v>3291.16</v>
      </c>
      <c r="AO109" s="154">
        <f>IFERROR(ROUND(INDEX('[23]IGT by Provider'!$E:$E,MATCH(A109,'[23]IGT by Provider'!$A:$A,0)),2),0)</f>
        <v>1479.58</v>
      </c>
      <c r="AP109" s="102">
        <f t="shared" si="53"/>
        <v>1811.58</v>
      </c>
      <c r="AQ109" s="63"/>
    </row>
    <row r="110" spans="1:43" ht="30" x14ac:dyDescent="0.25">
      <c r="A110" s="176" t="s">
        <v>242</v>
      </c>
      <c r="B110" s="176" t="s">
        <v>244</v>
      </c>
      <c r="C110" s="31" t="s">
        <v>756</v>
      </c>
      <c r="D110" s="31" t="s">
        <v>55</v>
      </c>
      <c r="E110" s="31" t="s">
        <v>630</v>
      </c>
      <c r="F110" s="84" t="str">
        <f t="shared" si="33"/>
        <v>Y</v>
      </c>
      <c r="G110" s="169">
        <f>SUMIF('Data and Mdcr Calculation'!A:A,A110,'Data and Mdcr Calculation'!H:H)</f>
        <v>5443</v>
      </c>
      <c r="H110" s="8">
        <f>IF($F110="N",0,SUMIFS('Data and Mdcr Calculation'!$R:$R,'Data and Mdcr Calculation'!$D:$D,H$10,'Data and Mdcr Calculation'!$A:$A,$A110))</f>
        <v>5511.2047332157772</v>
      </c>
      <c r="I110" s="170">
        <f>IF($F110="N",0,SUMIFS('Data and Mdcr Calculation'!$R:$R,'Data and Mdcr Calculation'!$D:$D,I$10,'Data and Mdcr Calculation'!$A:$A,$A110))</f>
        <v>126.79866474556516</v>
      </c>
      <c r="J110" s="124">
        <f>IF($F110="N",0,SUMIFS('Data and Mdcr Calculation'!$R:$R,'Data and Mdcr Calculation'!$D:$D,J$10,'Data and Mdcr Calculation'!$A:$A,$A110))</f>
        <v>94.575811209467219</v>
      </c>
      <c r="K110" s="123">
        <f t="shared" si="54"/>
        <v>5732.5792091708099</v>
      </c>
      <c r="L110" s="171">
        <f>IF($F110="N",0,SUMIFS('Data and Mdcr Calculation'!I:I,'Data and Mdcr Calculation'!$A:$A,$A110,'Data and Mdcr Calculation'!$D:$D,L$10))</f>
        <v>969715.22375916247</v>
      </c>
      <c r="M110" s="172">
        <f>IF($F110="N",0,SUMIFS('Data and Mdcr Calculation'!I:I,'Data and Mdcr Calculation'!$A:$A,$A110,'Data and Mdcr Calculation'!$D:$D,M$10))</f>
        <v>22411.624673462291</v>
      </c>
      <c r="N110" s="172">
        <f>IF($F110="N",0,SUMIFS('Data and Mdcr Calculation'!I:I,'Data and Mdcr Calculation'!$A:$A,$A110,'Data and Mdcr Calculation'!$D:$D,N$10))</f>
        <v>16604.667560467125</v>
      </c>
      <c r="O110" s="114">
        <f t="shared" si="34"/>
        <v>1008731.5159930919</v>
      </c>
      <c r="P110" s="127">
        <f>IF($F110="N",0,SUMIFS('Data and Mdcr Calculation'!P:P,'Data and Mdcr Calculation'!A:A,A110))</f>
        <v>1419271.9606065094</v>
      </c>
      <c r="Q110" s="32">
        <f t="shared" si="35"/>
        <v>0.71073870547123486</v>
      </c>
      <c r="R110" s="11">
        <f t="shared" si="36"/>
        <v>410540.44461341749</v>
      </c>
      <c r="S110" s="93">
        <f t="shared" si="37"/>
        <v>267293.42956096522</v>
      </c>
      <c r="T110" s="33">
        <f t="shared" si="37"/>
        <v>6149.7352401599101</v>
      </c>
      <c r="U110" s="33">
        <f t="shared" si="37"/>
        <v>4586.9268436591601</v>
      </c>
      <c r="V110" s="11">
        <f t="shared" si="38"/>
        <v>278030.09164478426</v>
      </c>
      <c r="W110" s="93">
        <f t="shared" si="39"/>
        <v>90862.316466233533</v>
      </c>
      <c r="X110" s="33">
        <f t="shared" si="39"/>
        <v>2099.9692319034166</v>
      </c>
      <c r="Y110" s="33">
        <f t="shared" si="39"/>
        <v>1555.8573504157698</v>
      </c>
      <c r="Z110" s="11">
        <f t="shared" si="40"/>
        <v>94518.143048552723</v>
      </c>
      <c r="AA110" s="83">
        <f t="shared" si="41"/>
        <v>372548.234693337</v>
      </c>
      <c r="AB110" s="93">
        <f t="shared" si="42"/>
        <v>283600.45576760237</v>
      </c>
      <c r="AC110" s="33">
        <f t="shared" si="43"/>
        <v>6542.2715320850111</v>
      </c>
      <c r="AD110" s="33">
        <f t="shared" si="44"/>
        <v>4879.7094081480427</v>
      </c>
      <c r="AE110" s="11">
        <f t="shared" si="45"/>
        <v>295022.43670783541</v>
      </c>
      <c r="AF110" s="93">
        <f t="shared" si="46"/>
        <v>96405.64081297988</v>
      </c>
      <c r="AG110" s="33">
        <f t="shared" si="47"/>
        <v>2234.0098211738477</v>
      </c>
      <c r="AH110" s="33">
        <f t="shared" si="48"/>
        <v>1655.1673940593296</v>
      </c>
      <c r="AI110" s="77">
        <f t="shared" si="49"/>
        <v>100294.81802821306</v>
      </c>
      <c r="AJ110" s="93">
        <f t="shared" si="50"/>
        <v>380006.09658058226</v>
      </c>
      <c r="AK110" s="33">
        <f t="shared" si="50"/>
        <v>8776.2813532588589</v>
      </c>
      <c r="AL110" s="33">
        <f t="shared" si="50"/>
        <v>6534.8768022073727</v>
      </c>
      <c r="AM110" s="77">
        <f t="shared" si="51"/>
        <v>395317.25473604852</v>
      </c>
      <c r="AN110" s="101">
        <f t="shared" si="52"/>
        <v>170852.16</v>
      </c>
      <c r="AO110" s="154">
        <f>IFERROR(ROUND(INDEX('[23]IGT by Provider'!$E:$E,MATCH(A110,'[23]IGT by Provider'!$A:$A,0)),2),0)</f>
        <v>75468.97</v>
      </c>
      <c r="AP110" s="102">
        <f t="shared" si="53"/>
        <v>95383.19</v>
      </c>
      <c r="AQ110" s="63"/>
    </row>
    <row r="111" spans="1:43" x14ac:dyDescent="0.25">
      <c r="A111" s="176" t="s">
        <v>409</v>
      </c>
      <c r="B111" s="176" t="s">
        <v>411</v>
      </c>
      <c r="C111" s="31" t="s">
        <v>757</v>
      </c>
      <c r="D111" s="31" t="s">
        <v>78</v>
      </c>
      <c r="E111" s="31" t="s">
        <v>630</v>
      </c>
      <c r="F111" s="84" t="str">
        <f t="shared" si="33"/>
        <v>Y</v>
      </c>
      <c r="G111" s="169">
        <f>SUMIF('Data and Mdcr Calculation'!A:A,A111,'Data and Mdcr Calculation'!H:H)</f>
        <v>324</v>
      </c>
      <c r="H111" s="8">
        <f>IF($F111="N",0,SUMIFS('Data and Mdcr Calculation'!$R:$R,'Data and Mdcr Calculation'!$D:$D,H$10,'Data and Mdcr Calculation'!$A:$A,$A111))</f>
        <v>240.59739197837283</v>
      </c>
      <c r="I111" s="170">
        <f>IF($F111="N",0,SUMIFS('Data and Mdcr Calculation'!$R:$R,'Data and Mdcr Calculation'!$D:$D,I$10,'Data and Mdcr Calculation'!$A:$A,$A111))</f>
        <v>59.595747942607062</v>
      </c>
      <c r="J111" s="124">
        <f>IF($F111="N",0,SUMIFS('Data and Mdcr Calculation'!$R:$R,'Data and Mdcr Calculation'!$D:$D,J$10,'Data and Mdcr Calculation'!$A:$A,$A111))</f>
        <v>9.9888816867549988</v>
      </c>
      <c r="K111" s="123">
        <f t="shared" si="54"/>
        <v>310.1820216077349</v>
      </c>
      <c r="L111" s="171">
        <f>IF($F111="N",0,SUMIFS('Data and Mdcr Calculation'!I:I,'Data and Mdcr Calculation'!$A:$A,$A111,'Data and Mdcr Calculation'!$D:$D,L$10))</f>
        <v>53879.137176949735</v>
      </c>
      <c r="M111" s="172">
        <f>IF($F111="N",0,SUMIFS('Data and Mdcr Calculation'!I:I,'Data and Mdcr Calculation'!$A:$A,$A111,'Data and Mdcr Calculation'!$D:$D,M$10))</f>
        <v>13149.347459389772</v>
      </c>
      <c r="N111" s="172">
        <f>IF($F111="N",0,SUMIFS('Data and Mdcr Calculation'!I:I,'Data and Mdcr Calculation'!$A:$A,$A111,'Data and Mdcr Calculation'!$D:$D,N$10))</f>
        <v>2234.63907899581</v>
      </c>
      <c r="O111" s="114">
        <f t="shared" si="34"/>
        <v>69263.123715335314</v>
      </c>
      <c r="P111" s="127">
        <f>IF($F111="N",0,SUMIFS('Data and Mdcr Calculation'!P:P,'Data and Mdcr Calculation'!A:A,A111))</f>
        <v>97226.084689989933</v>
      </c>
      <c r="Q111" s="32">
        <f t="shared" si="35"/>
        <v>0.71239239897589346</v>
      </c>
      <c r="R111" s="11">
        <f t="shared" si="36"/>
        <v>27962.960974654619</v>
      </c>
      <c r="S111" s="93">
        <f t="shared" si="37"/>
        <v>11668.973510951082</v>
      </c>
      <c r="T111" s="33">
        <f t="shared" si="37"/>
        <v>2890.3937752164425</v>
      </c>
      <c r="U111" s="33">
        <f t="shared" si="37"/>
        <v>484.46076180761742</v>
      </c>
      <c r="V111" s="11">
        <f t="shared" si="38"/>
        <v>15043.828047975141</v>
      </c>
      <c r="W111" s="93">
        <f t="shared" si="39"/>
        <v>5048.4751534801908</v>
      </c>
      <c r="X111" s="33">
        <f t="shared" si="39"/>
        <v>1232.0938569448217</v>
      </c>
      <c r="Y111" s="33">
        <f t="shared" si="39"/>
        <v>209.3856817019074</v>
      </c>
      <c r="Z111" s="11">
        <f t="shared" si="40"/>
        <v>6489.9546921269202</v>
      </c>
      <c r="AA111" s="83">
        <f t="shared" si="41"/>
        <v>21533.782740102062</v>
      </c>
      <c r="AB111" s="93">
        <f t="shared" si="42"/>
        <v>12380.873751672236</v>
      </c>
      <c r="AC111" s="33">
        <f t="shared" si="43"/>
        <v>3074.886994911109</v>
      </c>
      <c r="AD111" s="33">
        <f t="shared" si="44"/>
        <v>515.38378915703981</v>
      </c>
      <c r="AE111" s="11">
        <f t="shared" si="45"/>
        <v>15971.144535740385</v>
      </c>
      <c r="AF111" s="93">
        <f t="shared" si="46"/>
        <v>5356.4723113848177</v>
      </c>
      <c r="AG111" s="33">
        <f t="shared" si="47"/>
        <v>1310.7381456859807</v>
      </c>
      <c r="AH111" s="33">
        <f t="shared" si="48"/>
        <v>222.75072521479512</v>
      </c>
      <c r="AI111" s="77">
        <f t="shared" si="49"/>
        <v>6889.9611822855932</v>
      </c>
      <c r="AJ111" s="93">
        <f t="shared" si="50"/>
        <v>17737.346063057055</v>
      </c>
      <c r="AK111" s="33">
        <f t="shared" si="50"/>
        <v>4385.6251405970897</v>
      </c>
      <c r="AL111" s="33">
        <f t="shared" si="50"/>
        <v>738.13451437183494</v>
      </c>
      <c r="AM111" s="77">
        <f t="shared" si="51"/>
        <v>22861.105718025981</v>
      </c>
      <c r="AN111" s="101">
        <f t="shared" si="52"/>
        <v>9880.34</v>
      </c>
      <c r="AO111" s="154">
        <f>IFERROR(ROUND(INDEX('[23]IGT by Provider'!$E:$E,MATCH(A111,'[23]IGT by Provider'!$A:$A,0)),2),0)</f>
        <v>4429.75</v>
      </c>
      <c r="AP111" s="102">
        <f t="shared" si="53"/>
        <v>5450.59</v>
      </c>
      <c r="AQ111" s="63"/>
    </row>
    <row r="112" spans="1:43" x14ac:dyDescent="0.25">
      <c r="A112" s="176" t="s">
        <v>483</v>
      </c>
      <c r="B112" s="176" t="s">
        <v>485</v>
      </c>
      <c r="C112" s="31" t="s">
        <v>758</v>
      </c>
      <c r="D112" s="31" t="s">
        <v>78</v>
      </c>
      <c r="E112" s="31" t="s">
        <v>630</v>
      </c>
      <c r="F112" s="84" t="str">
        <f t="shared" si="33"/>
        <v>Y</v>
      </c>
      <c r="G112" s="169">
        <f>SUMIF('Data and Mdcr Calculation'!A:A,A112,'Data and Mdcr Calculation'!H:H)</f>
        <v>1470</v>
      </c>
      <c r="H112" s="8">
        <f>IF($F112="N",0,SUMIFS('Data and Mdcr Calculation'!$R:$R,'Data and Mdcr Calculation'!$D:$D,H$10,'Data and Mdcr Calculation'!$A:$A,$A112))</f>
        <v>1266.1008063203237</v>
      </c>
      <c r="I112" s="170">
        <f>IF($F112="N",0,SUMIFS('Data and Mdcr Calculation'!$R:$R,'Data and Mdcr Calculation'!$D:$D,I$10,'Data and Mdcr Calculation'!$A:$A,$A112))</f>
        <v>174.23675920416113</v>
      </c>
      <c r="J112" s="124">
        <f>IF($F112="N",0,SUMIFS('Data and Mdcr Calculation'!$R:$R,'Data and Mdcr Calculation'!$D:$D,J$10,'Data and Mdcr Calculation'!$A:$A,$A112))</f>
        <v>9.9903810273571274</v>
      </c>
      <c r="K112" s="123">
        <f t="shared" si="54"/>
        <v>1450.3279465518422</v>
      </c>
      <c r="L112" s="171">
        <f>IF($F112="N",0,SUMIFS('Data and Mdcr Calculation'!I:I,'Data and Mdcr Calculation'!$A:$A,$A112,'Data and Mdcr Calculation'!$D:$D,L$10))</f>
        <v>232419.62034231043</v>
      </c>
      <c r="M112" s="172">
        <f>IF($F112="N",0,SUMIFS('Data and Mdcr Calculation'!I:I,'Data and Mdcr Calculation'!$A:$A,$A112,'Data and Mdcr Calculation'!$D:$D,M$10))</f>
        <v>32174.907126977552</v>
      </c>
      <c r="N112" s="172">
        <f>IF($F112="N",0,SUMIFS('Data and Mdcr Calculation'!I:I,'Data and Mdcr Calculation'!$A:$A,$A112,'Data and Mdcr Calculation'!$D:$D,N$10))</f>
        <v>1843.1709045846794</v>
      </c>
      <c r="O112" s="114">
        <f t="shared" si="34"/>
        <v>266437.69837387267</v>
      </c>
      <c r="P112" s="127">
        <f>IF($F112="N",0,SUMIFS('Data and Mdcr Calculation'!P:P,'Data and Mdcr Calculation'!A:A,A112))</f>
        <v>368171.28254428023</v>
      </c>
      <c r="Q112" s="32">
        <f t="shared" si="35"/>
        <v>0.72367865449100588</v>
      </c>
      <c r="R112" s="11">
        <f t="shared" si="36"/>
        <v>101733.58417040756</v>
      </c>
      <c r="S112" s="93">
        <f t="shared" si="37"/>
        <v>61405.889106535702</v>
      </c>
      <c r="T112" s="33">
        <f t="shared" si="37"/>
        <v>8450.4828214018144</v>
      </c>
      <c r="U112" s="33">
        <f t="shared" si="37"/>
        <v>484.53347982682067</v>
      </c>
      <c r="V112" s="11">
        <f t="shared" si="38"/>
        <v>70340.905407764338</v>
      </c>
      <c r="W112" s="93">
        <f t="shared" si="39"/>
        <v>21777.718426074487</v>
      </c>
      <c r="X112" s="33">
        <f t="shared" si="39"/>
        <v>3014.7887977977966</v>
      </c>
      <c r="Y112" s="33">
        <f t="shared" si="39"/>
        <v>172.70511375958446</v>
      </c>
      <c r="Z112" s="11">
        <f t="shared" si="40"/>
        <v>24965.212337631867</v>
      </c>
      <c r="AA112" s="83">
        <f t="shared" si="41"/>
        <v>95306.117745396201</v>
      </c>
      <c r="AB112" s="93">
        <f t="shared" si="42"/>
        <v>65152.136983061755</v>
      </c>
      <c r="AC112" s="33">
        <f t="shared" si="43"/>
        <v>8989.8753419168243</v>
      </c>
      <c r="AD112" s="33">
        <f t="shared" si="44"/>
        <v>515.46114875193689</v>
      </c>
      <c r="AE112" s="11">
        <f t="shared" si="45"/>
        <v>74657.473473730526</v>
      </c>
      <c r="AF112" s="93">
        <f t="shared" si="46"/>
        <v>23106.332547559137</v>
      </c>
      <c r="AG112" s="33">
        <f t="shared" si="47"/>
        <v>3207.222125316805</v>
      </c>
      <c r="AH112" s="33">
        <f t="shared" si="48"/>
        <v>183.72884442508987</v>
      </c>
      <c r="AI112" s="77">
        <f t="shared" si="49"/>
        <v>26497.283517301035</v>
      </c>
      <c r="AJ112" s="93">
        <f t="shared" si="50"/>
        <v>88258.469530620889</v>
      </c>
      <c r="AK112" s="33">
        <f t="shared" si="50"/>
        <v>12197.097467233629</v>
      </c>
      <c r="AL112" s="33">
        <f t="shared" si="50"/>
        <v>699.18999317702674</v>
      </c>
      <c r="AM112" s="77">
        <f t="shared" si="51"/>
        <v>101154.75699103155</v>
      </c>
      <c r="AN112" s="101">
        <f t="shared" si="52"/>
        <v>43718.07</v>
      </c>
      <c r="AO112" s="154">
        <f>IFERROR(ROUND(INDEX('[23]IGT by Provider'!$E:$E,MATCH(A112,'[23]IGT by Provider'!$A:$A,0)),2),0)</f>
        <v>19613.150000000001</v>
      </c>
      <c r="AP112" s="102">
        <f t="shared" si="53"/>
        <v>24104.92</v>
      </c>
      <c r="AQ112" s="63"/>
    </row>
    <row r="113" spans="1:43" x14ac:dyDescent="0.25">
      <c r="A113" s="176" t="s">
        <v>455</v>
      </c>
      <c r="B113" s="176" t="s">
        <v>457</v>
      </c>
      <c r="C113" s="31" t="s">
        <v>759</v>
      </c>
      <c r="D113" s="31" t="s">
        <v>78</v>
      </c>
      <c r="E113" s="31" t="s">
        <v>630</v>
      </c>
      <c r="F113" s="84" t="str">
        <f t="shared" si="33"/>
        <v>Y</v>
      </c>
      <c r="G113" s="169">
        <f>SUMIF('Data and Mdcr Calculation'!A:A,A113,'Data and Mdcr Calculation'!H:H)</f>
        <v>1399</v>
      </c>
      <c r="H113" s="8">
        <f>IF($F113="N",0,SUMIFS('Data and Mdcr Calculation'!$R:$R,'Data and Mdcr Calculation'!$D:$D,H$10,'Data and Mdcr Calculation'!$A:$A,$A113))</f>
        <v>1243.0937226785143</v>
      </c>
      <c r="I113" s="170">
        <f>IF($F113="N",0,SUMIFS('Data and Mdcr Calculation'!$R:$R,'Data and Mdcr Calculation'!$D:$D,I$10,'Data and Mdcr Calculation'!$A:$A,$A113))</f>
        <v>121.55922309432624</v>
      </c>
      <c r="J113" s="124">
        <f>IF($F113="N",0,SUMIFS('Data and Mdcr Calculation'!$R:$R,'Data and Mdcr Calculation'!$D:$D,J$10,'Data and Mdcr Calculation'!$A:$A,$A113))</f>
        <v>5.7098892991714152</v>
      </c>
      <c r="K113" s="123">
        <f t="shared" si="54"/>
        <v>1370.3628350720119</v>
      </c>
      <c r="L113" s="171">
        <f>IF($F113="N",0,SUMIFS('Data and Mdcr Calculation'!I:I,'Data and Mdcr Calculation'!$A:$A,$A113,'Data and Mdcr Calculation'!$D:$D,L$10))</f>
        <v>217717.79322586668</v>
      </c>
      <c r="M113" s="172">
        <f>IF($F113="N",0,SUMIFS('Data and Mdcr Calculation'!I:I,'Data and Mdcr Calculation'!$A:$A,$A113,'Data and Mdcr Calculation'!$D:$D,M$10))</f>
        <v>21502.757050394648</v>
      </c>
      <c r="N113" s="172">
        <f>IF($F113="N",0,SUMIFS('Data and Mdcr Calculation'!I:I,'Data and Mdcr Calculation'!$A:$A,$A113,'Data and Mdcr Calculation'!$D:$D,N$10))</f>
        <v>1010.0291796818974</v>
      </c>
      <c r="O113" s="114">
        <f t="shared" si="34"/>
        <v>240230.57945594325</v>
      </c>
      <c r="P113" s="127">
        <f>IF($F113="N",0,SUMIFS('Data and Mdcr Calculation'!P:P,'Data and Mdcr Calculation'!A:A,A113))</f>
        <v>302027.9688498716</v>
      </c>
      <c r="Q113" s="32">
        <f t="shared" si="35"/>
        <v>0.7953918319907457</v>
      </c>
      <c r="R113" s="11">
        <f t="shared" si="36"/>
        <v>61797.389393928344</v>
      </c>
      <c r="S113" s="93">
        <f t="shared" si="37"/>
        <v>60290.04554990794</v>
      </c>
      <c r="T113" s="33">
        <f t="shared" si="37"/>
        <v>5895.6223200748227</v>
      </c>
      <c r="U113" s="33">
        <f t="shared" si="37"/>
        <v>276.92963100981365</v>
      </c>
      <c r="V113" s="11">
        <f t="shared" si="38"/>
        <v>66462.597500992575</v>
      </c>
      <c r="W113" s="93">
        <f t="shared" si="39"/>
        <v>20400.157225263709</v>
      </c>
      <c r="X113" s="33">
        <f t="shared" si="39"/>
        <v>2014.8083356219786</v>
      </c>
      <c r="Y113" s="33">
        <f t="shared" si="39"/>
        <v>94.639734136193795</v>
      </c>
      <c r="Z113" s="11">
        <f t="shared" si="40"/>
        <v>22509.605295021884</v>
      </c>
      <c r="AA113" s="83">
        <f t="shared" si="41"/>
        <v>88972.202796014462</v>
      </c>
      <c r="AB113" s="93">
        <f t="shared" si="42"/>
        <v>63968.218090087998</v>
      </c>
      <c r="AC113" s="33">
        <f t="shared" si="43"/>
        <v>6271.9386383774718</v>
      </c>
      <c r="AD113" s="33">
        <f t="shared" si="44"/>
        <v>294.60599043597199</v>
      </c>
      <c r="AE113" s="11">
        <f t="shared" si="45"/>
        <v>70534.762718901446</v>
      </c>
      <c r="AF113" s="93">
        <f t="shared" si="46"/>
        <v>21644.729151473432</v>
      </c>
      <c r="AG113" s="33">
        <f t="shared" si="47"/>
        <v>2143.4131230021048</v>
      </c>
      <c r="AH113" s="33">
        <f t="shared" si="48"/>
        <v>100.6805682299934</v>
      </c>
      <c r="AI113" s="77">
        <f t="shared" si="49"/>
        <v>23888.822842705529</v>
      </c>
      <c r="AJ113" s="93">
        <f t="shared" si="50"/>
        <v>85612.947241561429</v>
      </c>
      <c r="AK113" s="33">
        <f t="shared" si="50"/>
        <v>8415.3517613795775</v>
      </c>
      <c r="AL113" s="33">
        <f t="shared" si="50"/>
        <v>395.2865586659654</v>
      </c>
      <c r="AM113" s="77">
        <f t="shared" si="51"/>
        <v>94423.58556160696</v>
      </c>
      <c r="AN113" s="101">
        <f t="shared" si="52"/>
        <v>40808.93</v>
      </c>
      <c r="AO113" s="154">
        <f>IFERROR(ROUND(INDEX('[23]IGT by Provider'!$E:$E,MATCH(A113,'[23]IGT by Provider'!$A:$A,0)),2),0)</f>
        <v>18266.080000000002</v>
      </c>
      <c r="AP113" s="102">
        <f t="shared" si="53"/>
        <v>22542.85</v>
      </c>
      <c r="AQ113" s="63"/>
    </row>
    <row r="114" spans="1:43" x14ac:dyDescent="0.25">
      <c r="A114" s="176" t="s">
        <v>265</v>
      </c>
      <c r="B114" s="176" t="s">
        <v>267</v>
      </c>
      <c r="C114" s="31" t="s">
        <v>760</v>
      </c>
      <c r="D114" s="31" t="s">
        <v>85</v>
      </c>
      <c r="E114" s="31" t="s">
        <v>630</v>
      </c>
      <c r="F114" s="84" t="str">
        <f t="shared" si="33"/>
        <v>Y</v>
      </c>
      <c r="G114" s="169">
        <f>SUMIF('Data and Mdcr Calculation'!A:A,A114,'Data and Mdcr Calculation'!H:H)</f>
        <v>6069</v>
      </c>
      <c r="H114" s="8">
        <f>IF($F114="N",0,SUMIFS('Data and Mdcr Calculation'!$R:$R,'Data and Mdcr Calculation'!$D:$D,H$10,'Data and Mdcr Calculation'!$A:$A,$A114))</f>
        <v>5876.8756049496678</v>
      </c>
      <c r="I114" s="170">
        <f>IF($F114="N",0,SUMIFS('Data and Mdcr Calculation'!$R:$R,'Data and Mdcr Calculation'!$D:$D,I$10,'Data and Mdcr Calculation'!$A:$A,$A114))</f>
        <v>43.673583928112947</v>
      </c>
      <c r="J114" s="124">
        <f>IF($F114="N",0,SUMIFS('Data and Mdcr Calculation'!$R:$R,'Data and Mdcr Calculation'!$D:$D,J$10,'Data and Mdcr Calculation'!$A:$A,$A114))</f>
        <v>57.892749878561801</v>
      </c>
      <c r="K114" s="123">
        <f t="shared" si="54"/>
        <v>5978.4419387563421</v>
      </c>
      <c r="L114" s="171">
        <f>IF($F114="N",0,SUMIFS('Data and Mdcr Calculation'!I:I,'Data and Mdcr Calculation'!$A:$A,$A114,'Data and Mdcr Calculation'!$D:$D,L$10))</f>
        <v>972434.31447401806</v>
      </c>
      <c r="M114" s="172">
        <f>IF($F114="N",0,SUMIFS('Data and Mdcr Calculation'!I:I,'Data and Mdcr Calculation'!$A:$A,$A114,'Data and Mdcr Calculation'!$D:$D,M$10))</f>
        <v>7628.745226994014</v>
      </c>
      <c r="N114" s="172">
        <f>IF($F114="N",0,SUMIFS('Data and Mdcr Calculation'!I:I,'Data and Mdcr Calculation'!$A:$A,$A114,'Data and Mdcr Calculation'!$D:$D,N$10))</f>
        <v>9521.164955707638</v>
      </c>
      <c r="O114" s="114">
        <f t="shared" si="34"/>
        <v>989584.22465671971</v>
      </c>
      <c r="P114" s="127">
        <f>IF($F114="N",0,SUMIFS('Data and Mdcr Calculation'!P:P,'Data and Mdcr Calculation'!A:A,A114))</f>
        <v>1549970.8570419694</v>
      </c>
      <c r="Q114" s="32">
        <f t="shared" si="35"/>
        <v>0.63845343940548949</v>
      </c>
      <c r="R114" s="11">
        <f t="shared" si="36"/>
        <v>560386.63238524972</v>
      </c>
      <c r="S114" s="93">
        <f t="shared" si="37"/>
        <v>285028.46684005891</v>
      </c>
      <c r="T114" s="33">
        <f t="shared" si="37"/>
        <v>2118.1688205134778</v>
      </c>
      <c r="U114" s="33">
        <f t="shared" si="37"/>
        <v>2807.7983691102472</v>
      </c>
      <c r="V114" s="11">
        <f t="shared" si="38"/>
        <v>289954.43402968266</v>
      </c>
      <c r="W114" s="93">
        <f t="shared" si="39"/>
        <v>91117.095266215503</v>
      </c>
      <c r="X114" s="33">
        <f t="shared" si="39"/>
        <v>714.81342776933911</v>
      </c>
      <c r="Y114" s="33">
        <f t="shared" si="39"/>
        <v>892.13315634980574</v>
      </c>
      <c r="Z114" s="11">
        <f t="shared" si="40"/>
        <v>92724.041850334659</v>
      </c>
      <c r="AA114" s="83">
        <f t="shared" si="41"/>
        <v>382678.47588001733</v>
      </c>
      <c r="AB114" s="93">
        <f t="shared" si="42"/>
        <v>302417.47144833836</v>
      </c>
      <c r="AC114" s="33">
        <f t="shared" si="43"/>
        <v>2253.3710856526363</v>
      </c>
      <c r="AD114" s="33">
        <f t="shared" si="44"/>
        <v>2987.0195416066463</v>
      </c>
      <c r="AE114" s="11">
        <f t="shared" si="45"/>
        <v>307657.86207559763</v>
      </c>
      <c r="AF114" s="93">
        <f t="shared" si="46"/>
        <v>96675.963147178249</v>
      </c>
      <c r="AG114" s="33">
        <f t="shared" si="47"/>
        <v>760.43981677589272</v>
      </c>
      <c r="AH114" s="33">
        <f t="shared" si="48"/>
        <v>949.07782590404872</v>
      </c>
      <c r="AI114" s="77">
        <f t="shared" si="49"/>
        <v>98385.480789858193</v>
      </c>
      <c r="AJ114" s="93">
        <f t="shared" si="50"/>
        <v>399093.43459551659</v>
      </c>
      <c r="AK114" s="33">
        <f t="shared" si="50"/>
        <v>3013.8109024285291</v>
      </c>
      <c r="AL114" s="33">
        <f t="shared" si="50"/>
        <v>3936.0973675106952</v>
      </c>
      <c r="AM114" s="77">
        <f t="shared" si="51"/>
        <v>406043.34286545584</v>
      </c>
      <c r="AN114" s="101">
        <f t="shared" si="52"/>
        <v>175487.87</v>
      </c>
      <c r="AO114" s="154">
        <f>IFERROR(ROUND(INDEX('[23]IGT by Provider'!$E:$E,MATCH(A114,'[23]IGT by Provider'!$A:$A,0)),2),0)</f>
        <v>78994.759999999995</v>
      </c>
      <c r="AP114" s="102">
        <f t="shared" si="53"/>
        <v>96493.11</v>
      </c>
      <c r="AQ114" s="63"/>
    </row>
    <row r="115" spans="1:43" x14ac:dyDescent="0.25">
      <c r="A115" s="176" t="s">
        <v>559</v>
      </c>
      <c r="B115" s="176" t="s">
        <v>561</v>
      </c>
      <c r="C115" s="31" t="s">
        <v>761</v>
      </c>
      <c r="D115" s="31" t="s">
        <v>78</v>
      </c>
      <c r="E115" s="31" t="s">
        <v>630</v>
      </c>
      <c r="F115" s="84" t="str">
        <f t="shared" si="33"/>
        <v>Y</v>
      </c>
      <c r="G115" s="169">
        <f>SUMIF('Data and Mdcr Calculation'!A:A,A115,'Data and Mdcr Calculation'!H:H)</f>
        <v>1224</v>
      </c>
      <c r="H115" s="8">
        <f>IF($F115="N",0,SUMIFS('Data and Mdcr Calculation'!$R:$R,'Data and Mdcr Calculation'!$D:$D,H$10,'Data and Mdcr Calculation'!$A:$A,$A115))</f>
        <v>1022.5621947402141</v>
      </c>
      <c r="I115" s="170">
        <f>IF($F115="N",0,SUMIFS('Data and Mdcr Calculation'!$R:$R,'Data and Mdcr Calculation'!$D:$D,I$10,'Data and Mdcr Calculation'!$A:$A,$A115))</f>
        <v>139.16438646560169</v>
      </c>
      <c r="J115" s="124">
        <f>IF($F115="N",0,SUMIFS('Data and Mdcr Calculation'!$R:$R,'Data and Mdcr Calculation'!$D:$D,J$10,'Data and Mdcr Calculation'!$A:$A,$A115))</f>
        <v>13.98349366497653</v>
      </c>
      <c r="K115" s="123">
        <f t="shared" si="54"/>
        <v>1175.7100748707924</v>
      </c>
      <c r="L115" s="171">
        <f>IF($F115="N",0,SUMIFS('Data and Mdcr Calculation'!I:I,'Data and Mdcr Calculation'!$A:$A,$A115,'Data and Mdcr Calculation'!$D:$D,L$10))</f>
        <v>210431.39492433777</v>
      </c>
      <c r="M115" s="172">
        <f>IF($F115="N",0,SUMIFS('Data and Mdcr Calculation'!I:I,'Data and Mdcr Calculation'!$A:$A,$A115,'Data and Mdcr Calculation'!$D:$D,M$10))</f>
        <v>28726.266813943457</v>
      </c>
      <c r="N115" s="172">
        <f>IF($F115="N",0,SUMIFS('Data and Mdcr Calculation'!I:I,'Data and Mdcr Calculation'!$A:$A,$A115,'Data and Mdcr Calculation'!$D:$D,N$10))</f>
        <v>2876.7637473897726</v>
      </c>
      <c r="O115" s="114">
        <f t="shared" si="34"/>
        <v>242034.425485671</v>
      </c>
      <c r="P115" s="127">
        <f>IF($F115="N",0,SUMIFS('Data and Mdcr Calculation'!P:P,'Data and Mdcr Calculation'!A:A,A115))</f>
        <v>350659.34365369112</v>
      </c>
      <c r="Q115" s="32">
        <f t="shared" si="35"/>
        <v>0.69022665406201933</v>
      </c>
      <c r="R115" s="11">
        <f t="shared" si="36"/>
        <v>108624.91816802011</v>
      </c>
      <c r="S115" s="93">
        <f t="shared" si="37"/>
        <v>49594.266444900379</v>
      </c>
      <c r="T115" s="33">
        <f t="shared" si="37"/>
        <v>6749.4727435816822</v>
      </c>
      <c r="U115" s="33">
        <f t="shared" si="37"/>
        <v>678.19944275136174</v>
      </c>
      <c r="V115" s="11">
        <f t="shared" si="38"/>
        <v>57021.938631233425</v>
      </c>
      <c r="W115" s="93">
        <f t="shared" si="39"/>
        <v>19717.421704410452</v>
      </c>
      <c r="X115" s="33">
        <f t="shared" si="39"/>
        <v>2691.6512004665019</v>
      </c>
      <c r="Y115" s="33">
        <f t="shared" si="39"/>
        <v>269.55276313042168</v>
      </c>
      <c r="Z115" s="11">
        <f t="shared" si="40"/>
        <v>22678.625668007375</v>
      </c>
      <c r="AA115" s="83">
        <f t="shared" si="41"/>
        <v>79700.564299240796</v>
      </c>
      <c r="AB115" s="93">
        <f t="shared" si="42"/>
        <v>52619.911347374407</v>
      </c>
      <c r="AC115" s="33">
        <f t="shared" si="43"/>
        <v>7180.290152746471</v>
      </c>
      <c r="AD115" s="33">
        <f t="shared" si="44"/>
        <v>721.48876888442737</v>
      </c>
      <c r="AE115" s="11">
        <f t="shared" si="45"/>
        <v>60521.690269005303</v>
      </c>
      <c r="AF115" s="93">
        <f t="shared" si="46"/>
        <v>20920.341330939471</v>
      </c>
      <c r="AG115" s="33">
        <f t="shared" si="47"/>
        <v>2863.4587239005341</v>
      </c>
      <c r="AH115" s="33">
        <f t="shared" si="48"/>
        <v>286.7582586493848</v>
      </c>
      <c r="AI115" s="77">
        <f t="shared" si="49"/>
        <v>24070.55831348939</v>
      </c>
      <c r="AJ115" s="93">
        <f t="shared" si="50"/>
        <v>73540.252678313875</v>
      </c>
      <c r="AK115" s="33">
        <f t="shared" si="50"/>
        <v>10043.748876647005</v>
      </c>
      <c r="AL115" s="33">
        <f t="shared" si="50"/>
        <v>1008.2470275338121</v>
      </c>
      <c r="AM115" s="77">
        <f t="shared" si="51"/>
        <v>84592.248582494693</v>
      </c>
      <c r="AN115" s="101">
        <f t="shared" si="52"/>
        <v>36559.919999999998</v>
      </c>
      <c r="AO115" s="154">
        <f>IFERROR(ROUND(INDEX('[23]IGT by Provider'!$E:$E,MATCH(A115,'[23]IGT by Provider'!$A:$A,0)),2),0)</f>
        <v>16369.88</v>
      </c>
      <c r="AP115" s="102">
        <f t="shared" si="53"/>
        <v>20190.04</v>
      </c>
      <c r="AQ115" s="63"/>
    </row>
    <row r="116" spans="1:43" x14ac:dyDescent="0.25">
      <c r="A116" s="176" t="s">
        <v>498</v>
      </c>
      <c r="B116" s="176" t="s">
        <v>500</v>
      </c>
      <c r="C116" s="31" t="s">
        <v>762</v>
      </c>
      <c r="D116" s="31" t="s">
        <v>72</v>
      </c>
      <c r="E116" s="31" t="s">
        <v>629</v>
      </c>
      <c r="F116" s="84" t="str">
        <f t="shared" si="33"/>
        <v>Y</v>
      </c>
      <c r="G116" s="169">
        <f>SUMIF('Data and Mdcr Calculation'!A:A,A116,'Data and Mdcr Calculation'!H:H)</f>
        <v>2142</v>
      </c>
      <c r="H116" s="8">
        <f>IF($F116="N",0,SUMIFS('Data and Mdcr Calculation'!$R:$R,'Data and Mdcr Calculation'!$D:$D,H$10,'Data and Mdcr Calculation'!$A:$A,$A116))</f>
        <v>2290.1576146632515</v>
      </c>
      <c r="I116" s="170">
        <f>IF($F116="N",0,SUMIFS('Data and Mdcr Calculation'!$R:$R,'Data and Mdcr Calculation'!$D:$D,I$10,'Data and Mdcr Calculation'!$A:$A,$A116))</f>
        <v>87.959835141187241</v>
      </c>
      <c r="J116" s="124">
        <f>IF($F116="N",0,SUMIFS('Data and Mdcr Calculation'!$R:$R,'Data and Mdcr Calculation'!$D:$D,J$10,'Data and Mdcr Calculation'!$A:$A,$A116))</f>
        <v>132.36653972226125</v>
      </c>
      <c r="K116" s="123">
        <f t="shared" si="54"/>
        <v>2510.4839895267</v>
      </c>
      <c r="L116" s="171">
        <f>IF($F116="N",0,SUMIFS('Data and Mdcr Calculation'!I:I,'Data and Mdcr Calculation'!$A:$A,$A116,'Data and Mdcr Calculation'!$D:$D,L$10))</f>
        <v>352920.48521972238</v>
      </c>
      <c r="M116" s="172">
        <f>IF($F116="N",0,SUMIFS('Data and Mdcr Calculation'!I:I,'Data and Mdcr Calculation'!$A:$A,$A116,'Data and Mdcr Calculation'!$D:$D,M$10))</f>
        <v>13820.319853124473</v>
      </c>
      <c r="N116" s="172">
        <f>IF($F116="N",0,SUMIFS('Data and Mdcr Calculation'!I:I,'Data and Mdcr Calculation'!$A:$A,$A116,'Data and Mdcr Calculation'!$D:$D,N$10))</f>
        <v>19938.005671950385</v>
      </c>
      <c r="O116" s="114">
        <f t="shared" si="34"/>
        <v>386678.81074479729</v>
      </c>
      <c r="P116" s="127">
        <f>IF($F116="N",0,SUMIFS('Data and Mdcr Calculation'!P:P,'Data and Mdcr Calculation'!A:A,A116))</f>
        <v>465644.57037741243</v>
      </c>
      <c r="Q116" s="32">
        <f t="shared" si="35"/>
        <v>0.83041623449273316</v>
      </c>
      <c r="R116" s="11">
        <f t="shared" si="36"/>
        <v>78965.75963261514</v>
      </c>
      <c r="S116" s="93">
        <f t="shared" si="37"/>
        <v>78850.126672855753</v>
      </c>
      <c r="T116" s="33">
        <f t="shared" si="37"/>
        <v>3028.4571239110769</v>
      </c>
      <c r="U116" s="33">
        <f t="shared" si="37"/>
        <v>4557.3799626374548</v>
      </c>
      <c r="V116" s="11">
        <f t="shared" si="38"/>
        <v>86435.963759404287</v>
      </c>
      <c r="W116" s="93">
        <f t="shared" si="39"/>
        <v>33068.64946508799</v>
      </c>
      <c r="X116" s="33">
        <f t="shared" si="39"/>
        <v>1294.9639702377631</v>
      </c>
      <c r="Y116" s="33">
        <f t="shared" si="39"/>
        <v>1868.1911314617512</v>
      </c>
      <c r="Z116" s="11">
        <f t="shared" si="40"/>
        <v>36231.804566787505</v>
      </c>
      <c r="AA116" s="83">
        <f t="shared" si="41"/>
        <v>122667.76832619178</v>
      </c>
      <c r="AB116" s="93">
        <f t="shared" si="42"/>
        <v>83660.61185448886</v>
      </c>
      <c r="AC116" s="33">
        <f t="shared" si="43"/>
        <v>3221.7628977777417</v>
      </c>
      <c r="AD116" s="33">
        <f t="shared" si="44"/>
        <v>4848.2765559972922</v>
      </c>
      <c r="AE116" s="11">
        <f t="shared" si="45"/>
        <v>91730.651308263885</v>
      </c>
      <c r="AF116" s="93">
        <f t="shared" si="46"/>
        <v>35086.100228210067</v>
      </c>
      <c r="AG116" s="33">
        <f t="shared" si="47"/>
        <v>1377.6212449337906</v>
      </c>
      <c r="AH116" s="33">
        <f t="shared" si="48"/>
        <v>1987.4373738954801</v>
      </c>
      <c r="AI116" s="77">
        <f t="shared" si="49"/>
        <v>38451.15884703934</v>
      </c>
      <c r="AJ116" s="93">
        <f t="shared" si="50"/>
        <v>118746.71208269893</v>
      </c>
      <c r="AK116" s="33">
        <f t="shared" si="50"/>
        <v>4599.3841427115321</v>
      </c>
      <c r="AL116" s="33">
        <f t="shared" si="50"/>
        <v>6835.7139298927723</v>
      </c>
      <c r="AM116" s="77">
        <f t="shared" si="51"/>
        <v>130181.81015530322</v>
      </c>
      <c r="AN116" s="101">
        <f t="shared" si="52"/>
        <v>56263.28</v>
      </c>
      <c r="AO116" s="154">
        <f>IFERROR(ROUND(INDEX('[23]IGT by Provider'!$E:$E,MATCH(A116,'[23]IGT by Provider'!$A:$A,0)),2),0)</f>
        <v>26115.56</v>
      </c>
      <c r="AP116" s="102">
        <f t="shared" si="53"/>
        <v>30147.719999999998</v>
      </c>
      <c r="AQ116" s="63"/>
    </row>
    <row r="117" spans="1:43" x14ac:dyDescent="0.25">
      <c r="A117" s="176" t="s">
        <v>117</v>
      </c>
      <c r="B117" s="176" t="s">
        <v>119</v>
      </c>
      <c r="C117" s="31" t="s">
        <v>763</v>
      </c>
      <c r="D117" s="31" t="s">
        <v>72</v>
      </c>
      <c r="E117" s="31" t="s">
        <v>629</v>
      </c>
      <c r="F117" s="84" t="str">
        <f t="shared" si="33"/>
        <v>Y</v>
      </c>
      <c r="G117" s="169">
        <f>SUMIF('Data and Mdcr Calculation'!A:A,A117,'Data and Mdcr Calculation'!H:H)</f>
        <v>51</v>
      </c>
      <c r="H117" s="8">
        <f>IF($F117="N",0,SUMIFS('Data and Mdcr Calculation'!$R:$R,'Data and Mdcr Calculation'!$D:$D,H$10,'Data and Mdcr Calculation'!$A:$A,$A117))</f>
        <v>38.199945019223911</v>
      </c>
      <c r="I117" s="170">
        <f>IF($F117="N",0,SUMIFS('Data and Mdcr Calculation'!$R:$R,'Data and Mdcr Calculation'!$D:$D,I$10,'Data and Mdcr Calculation'!$A:$A,$A117))</f>
        <v>19.278943835715353</v>
      </c>
      <c r="J117" s="124">
        <f>IF($F117="N",0,SUMIFS('Data and Mdcr Calculation'!$R:$R,'Data and Mdcr Calculation'!$D:$D,J$10,'Data and Mdcr Calculation'!$A:$A,$A117))</f>
        <v>0</v>
      </c>
      <c r="K117" s="123">
        <f t="shared" si="54"/>
        <v>57.478888854939264</v>
      </c>
      <c r="L117" s="171">
        <f>IF($F117="N",0,SUMIFS('Data and Mdcr Calculation'!I:I,'Data and Mdcr Calculation'!$A:$A,$A117,'Data and Mdcr Calculation'!$D:$D,L$10))</f>
        <v>2943.0698521039399</v>
      </c>
      <c r="M117" s="172">
        <f>IF($F117="N",0,SUMIFS('Data and Mdcr Calculation'!I:I,'Data and Mdcr Calculation'!$A:$A,$A117,'Data and Mdcr Calculation'!$D:$D,M$10))</f>
        <v>1542.8363537897937</v>
      </c>
      <c r="N117" s="172">
        <f>IF($F117="N",0,SUMIFS('Data and Mdcr Calculation'!I:I,'Data and Mdcr Calculation'!$A:$A,$A117,'Data and Mdcr Calculation'!$D:$D,N$10))</f>
        <v>0</v>
      </c>
      <c r="O117" s="114">
        <f t="shared" si="34"/>
        <v>4485.9062058937334</v>
      </c>
      <c r="P117" s="127">
        <f>IF($F117="N",0,SUMIFS('Data and Mdcr Calculation'!P:P,'Data and Mdcr Calculation'!A:A,A117))</f>
        <v>4586.1259507969289</v>
      </c>
      <c r="Q117" s="32">
        <f t="shared" si="35"/>
        <v>0.97814718872128215</v>
      </c>
      <c r="R117" s="11">
        <f t="shared" si="36"/>
        <v>100.21974490319553</v>
      </c>
      <c r="S117" s="93">
        <f t="shared" si="37"/>
        <v>1315.2241070118791</v>
      </c>
      <c r="T117" s="33">
        <f t="shared" si="37"/>
        <v>663.77403626367959</v>
      </c>
      <c r="U117" s="33">
        <f t="shared" si="37"/>
        <v>0</v>
      </c>
      <c r="V117" s="11">
        <f t="shared" si="38"/>
        <v>1978.9981432755587</v>
      </c>
      <c r="W117" s="93">
        <f t="shared" si="39"/>
        <v>275.76564514213919</v>
      </c>
      <c r="X117" s="33">
        <f t="shared" si="39"/>
        <v>144.56376635010369</v>
      </c>
      <c r="Y117" s="33">
        <f t="shared" si="39"/>
        <v>0</v>
      </c>
      <c r="Z117" s="11">
        <f t="shared" si="40"/>
        <v>420.32941149224291</v>
      </c>
      <c r="AA117" s="83">
        <f t="shared" si="41"/>
        <v>2399.3275547678018</v>
      </c>
      <c r="AB117" s="93">
        <f t="shared" si="42"/>
        <v>1395.4632435139301</v>
      </c>
      <c r="AC117" s="33">
        <f t="shared" si="43"/>
        <v>706.14259176987196</v>
      </c>
      <c r="AD117" s="33">
        <f t="shared" si="44"/>
        <v>0</v>
      </c>
      <c r="AE117" s="11">
        <f t="shared" si="45"/>
        <v>2101.6058352838022</v>
      </c>
      <c r="AF117" s="93">
        <f t="shared" si="46"/>
        <v>292.58954391738905</v>
      </c>
      <c r="AG117" s="33">
        <f t="shared" si="47"/>
        <v>153.79124079798265</v>
      </c>
      <c r="AH117" s="33">
        <f t="shared" si="48"/>
        <v>0</v>
      </c>
      <c r="AI117" s="77">
        <f t="shared" si="49"/>
        <v>446.3807847153717</v>
      </c>
      <c r="AJ117" s="93">
        <f t="shared" si="50"/>
        <v>1688.0527874313193</v>
      </c>
      <c r="AK117" s="33">
        <f t="shared" si="50"/>
        <v>859.93383256785455</v>
      </c>
      <c r="AL117" s="33">
        <f t="shared" si="50"/>
        <v>0</v>
      </c>
      <c r="AM117" s="77">
        <f t="shared" si="51"/>
        <v>2547.9866199991739</v>
      </c>
      <c r="AN117" s="101">
        <f t="shared" si="52"/>
        <v>1101.21</v>
      </c>
      <c r="AO117" s="154">
        <f>IFERROR(ROUND(INDEX('[23]IGT by Provider'!$E:$E,MATCH(A117,'[23]IGT by Provider'!$A:$A,0)),2),0)</f>
        <v>514.15</v>
      </c>
      <c r="AP117" s="102">
        <f t="shared" si="53"/>
        <v>587.06000000000006</v>
      </c>
      <c r="AQ117" s="63"/>
    </row>
    <row r="118" spans="1:43" ht="30" x14ac:dyDescent="0.25">
      <c r="A118" s="176" t="s">
        <v>53</v>
      </c>
      <c r="B118" s="176" t="s">
        <v>57</v>
      </c>
      <c r="C118" s="31" t="s">
        <v>764</v>
      </c>
      <c r="D118" s="31" t="s">
        <v>55</v>
      </c>
      <c r="E118" s="31" t="s">
        <v>630</v>
      </c>
      <c r="F118" s="84" t="str">
        <f t="shared" si="33"/>
        <v>Y</v>
      </c>
      <c r="G118" s="169">
        <f>SUMIF('Data and Mdcr Calculation'!A:A,A118,'Data and Mdcr Calculation'!H:H)</f>
        <v>265</v>
      </c>
      <c r="H118" s="8">
        <f>IF($F118="N",0,SUMIFS('Data and Mdcr Calculation'!$R:$R,'Data and Mdcr Calculation'!$D:$D,H$10,'Data and Mdcr Calculation'!$A:$A,$A118))</f>
        <v>207.27602830465193</v>
      </c>
      <c r="I118" s="170">
        <f>IF($F118="N",0,SUMIFS('Data and Mdcr Calculation'!$R:$R,'Data and Mdcr Calculation'!$D:$D,I$10,'Data and Mdcr Calculation'!$A:$A,$A118))</f>
        <v>50.629446337591276</v>
      </c>
      <c r="J118" s="124">
        <f>IF($F118="N",0,SUMIFS('Data and Mdcr Calculation'!$R:$R,'Data and Mdcr Calculation'!$D:$D,J$10,'Data and Mdcr Calculation'!$A:$A,$A118))</f>
        <v>11.546473121097939</v>
      </c>
      <c r="K118" s="123">
        <f t="shared" si="54"/>
        <v>269.4519477633412</v>
      </c>
      <c r="L118" s="171">
        <f>IF($F118="N",0,SUMIFS('Data and Mdcr Calculation'!I:I,'Data and Mdcr Calculation'!$A:$A,$A118,'Data and Mdcr Calculation'!$D:$D,L$10))</f>
        <v>12549.548947449723</v>
      </c>
      <c r="M118" s="172">
        <f>IF($F118="N",0,SUMIFS('Data and Mdcr Calculation'!I:I,'Data and Mdcr Calculation'!$A:$A,$A118,'Data and Mdcr Calculation'!$D:$D,M$10))</f>
        <v>3062.0162843916605</v>
      </c>
      <c r="N118" s="172">
        <f>IF($F118="N",0,SUMIFS('Data and Mdcr Calculation'!I:I,'Data and Mdcr Calculation'!$A:$A,$A118,'Data and Mdcr Calculation'!$D:$D,N$10))</f>
        <v>554.88066531665788</v>
      </c>
      <c r="O118" s="114">
        <f t="shared" si="34"/>
        <v>16166.445897158041</v>
      </c>
      <c r="P118" s="127">
        <f>IF($F118="N",0,SUMIFS('Data and Mdcr Calculation'!P:P,'Data and Mdcr Calculation'!A:A,A118))</f>
        <v>23449.377347606962</v>
      </c>
      <c r="Q118" s="32">
        <f t="shared" si="35"/>
        <v>0.68941898360503151</v>
      </c>
      <c r="R118" s="11">
        <f t="shared" si="36"/>
        <v>7282.9314504489212</v>
      </c>
      <c r="S118" s="93">
        <f t="shared" si="37"/>
        <v>10052.887372775618</v>
      </c>
      <c r="T118" s="33">
        <f t="shared" si="37"/>
        <v>2455.528147373177</v>
      </c>
      <c r="U118" s="33">
        <f t="shared" si="37"/>
        <v>560.00394637325007</v>
      </c>
      <c r="V118" s="11">
        <f t="shared" si="38"/>
        <v>13068.419466522046</v>
      </c>
      <c r="W118" s="93">
        <f t="shared" si="39"/>
        <v>1175.892736376039</v>
      </c>
      <c r="X118" s="33">
        <f t="shared" si="39"/>
        <v>286.91092584749862</v>
      </c>
      <c r="Y118" s="33">
        <f t="shared" si="39"/>
        <v>51.992318340170847</v>
      </c>
      <c r="Z118" s="11">
        <f t="shared" si="40"/>
        <v>1514.7959805637086</v>
      </c>
      <c r="AA118" s="83">
        <f t="shared" si="41"/>
        <v>14583.215447085755</v>
      </c>
      <c r="AB118" s="93">
        <f t="shared" si="42"/>
        <v>10666.193498966173</v>
      </c>
      <c r="AC118" s="33">
        <f t="shared" si="43"/>
        <v>2612.2639865672099</v>
      </c>
      <c r="AD118" s="33">
        <f t="shared" si="44"/>
        <v>595.74887912047882</v>
      </c>
      <c r="AE118" s="11">
        <f t="shared" si="45"/>
        <v>13874.206364653863</v>
      </c>
      <c r="AF118" s="93">
        <f t="shared" si="46"/>
        <v>1247.6315505316063</v>
      </c>
      <c r="AG118" s="33">
        <f t="shared" si="47"/>
        <v>305.22438919946666</v>
      </c>
      <c r="AH118" s="33">
        <f t="shared" si="48"/>
        <v>55.310976957628561</v>
      </c>
      <c r="AI118" s="77">
        <f t="shared" si="49"/>
        <v>1608.1669166887016</v>
      </c>
      <c r="AJ118" s="93">
        <f t="shared" si="50"/>
        <v>11913.82504949778</v>
      </c>
      <c r="AK118" s="33">
        <f t="shared" si="50"/>
        <v>2917.4883757666767</v>
      </c>
      <c r="AL118" s="33">
        <f t="shared" si="50"/>
        <v>651.05985607810737</v>
      </c>
      <c r="AM118" s="77">
        <f t="shared" si="51"/>
        <v>15482.373281342563</v>
      </c>
      <c r="AN118" s="101">
        <f t="shared" si="52"/>
        <v>6691.33</v>
      </c>
      <c r="AO118" s="154">
        <f>IFERROR(ROUND(INDEX('[23]IGT by Provider'!$E:$E,MATCH(A118,'[23]IGT by Provider'!$A:$A,0)),2),0)</f>
        <v>2935.07</v>
      </c>
      <c r="AP118" s="102">
        <f t="shared" si="53"/>
        <v>3756.2599999999998</v>
      </c>
      <c r="AQ118" s="63"/>
    </row>
    <row r="119" spans="1:43" ht="30" x14ac:dyDescent="0.25">
      <c r="A119" s="176" t="s">
        <v>553</v>
      </c>
      <c r="B119" s="176" t="s">
        <v>555</v>
      </c>
      <c r="C119" s="31" t="s">
        <v>765</v>
      </c>
      <c r="D119" s="31" t="s">
        <v>55</v>
      </c>
      <c r="E119" s="31" t="s">
        <v>630</v>
      </c>
      <c r="F119" s="84" t="str">
        <f t="shared" si="33"/>
        <v>Y</v>
      </c>
      <c r="G119" s="169">
        <f>SUMIF('Data and Mdcr Calculation'!A:A,A119,'Data and Mdcr Calculation'!H:H)</f>
        <v>280</v>
      </c>
      <c r="H119" s="8">
        <f>IF($F119="N",0,SUMIFS('Data and Mdcr Calculation'!$R:$R,'Data and Mdcr Calculation'!$D:$D,H$10,'Data and Mdcr Calculation'!$A:$A,$A119))</f>
        <v>138.18732016972984</v>
      </c>
      <c r="I119" s="170">
        <f>IF($F119="N",0,SUMIFS('Data and Mdcr Calculation'!$R:$R,'Data and Mdcr Calculation'!$D:$D,I$10,'Data and Mdcr Calculation'!$A:$A,$A119))</f>
        <v>144.73533716363011</v>
      </c>
      <c r="J119" s="124">
        <f>IF($F119="N",0,SUMIFS('Data and Mdcr Calculation'!$R:$R,'Data and Mdcr Calculation'!$D:$D,J$10,'Data and Mdcr Calculation'!$A:$A,$A119))</f>
        <v>5.8600538597583602</v>
      </c>
      <c r="K119" s="123">
        <f t="shared" si="54"/>
        <v>288.7827111931183</v>
      </c>
      <c r="L119" s="171">
        <f>IF($F119="N",0,SUMIFS('Data and Mdcr Calculation'!I:I,'Data and Mdcr Calculation'!$A:$A,$A119,'Data and Mdcr Calculation'!$D:$D,L$10))</f>
        <v>25368.240926017497</v>
      </c>
      <c r="M119" s="172">
        <f>IF($F119="N",0,SUMIFS('Data and Mdcr Calculation'!I:I,'Data and Mdcr Calculation'!$A:$A,$A119,'Data and Mdcr Calculation'!$D:$D,M$10))</f>
        <v>27207.257983120166</v>
      </c>
      <c r="N119" s="172">
        <f>IF($F119="N",0,SUMIFS('Data and Mdcr Calculation'!I:I,'Data and Mdcr Calculation'!$A:$A,$A119,'Data and Mdcr Calculation'!$D:$D,N$10))</f>
        <v>1099.8401173041711</v>
      </c>
      <c r="O119" s="114">
        <f t="shared" si="34"/>
        <v>53675.339026441834</v>
      </c>
      <c r="P119" s="127">
        <f>IF($F119="N",0,SUMIFS('Data and Mdcr Calculation'!P:P,'Data and Mdcr Calculation'!A:A,A119))</f>
        <v>67378.782175578352</v>
      </c>
      <c r="Q119" s="32">
        <f t="shared" si="35"/>
        <v>0.79662079505344086</v>
      </c>
      <c r="R119" s="11">
        <f t="shared" si="36"/>
        <v>13703.443149136518</v>
      </c>
      <c r="S119" s="93">
        <f t="shared" si="37"/>
        <v>6702.085028231897</v>
      </c>
      <c r="T119" s="33">
        <f t="shared" si="37"/>
        <v>7019.6638524360606</v>
      </c>
      <c r="U119" s="33">
        <f t="shared" si="37"/>
        <v>284.21261219828045</v>
      </c>
      <c r="V119" s="11">
        <f t="shared" si="38"/>
        <v>14005.961492866238</v>
      </c>
      <c r="W119" s="93">
        <f t="shared" si="39"/>
        <v>2377.0041747678397</v>
      </c>
      <c r="X119" s="33">
        <f t="shared" si="39"/>
        <v>2549.3200730183598</v>
      </c>
      <c r="Y119" s="33">
        <f t="shared" si="39"/>
        <v>103.05501899140084</v>
      </c>
      <c r="Z119" s="11">
        <f t="shared" si="40"/>
        <v>5029.3792667776006</v>
      </c>
      <c r="AA119" s="83">
        <f t="shared" si="41"/>
        <v>19035.340759643837</v>
      </c>
      <c r="AB119" s="93">
        <f t="shared" si="42"/>
        <v>7110.9655471956466</v>
      </c>
      <c r="AC119" s="33">
        <f t="shared" si="43"/>
        <v>7467.7275025915542</v>
      </c>
      <c r="AD119" s="33">
        <f t="shared" si="44"/>
        <v>302.35384276412816</v>
      </c>
      <c r="AE119" s="11">
        <f t="shared" si="45"/>
        <v>14881.046892551331</v>
      </c>
      <c r="AF119" s="93">
        <f t="shared" si="46"/>
        <v>2522.0203445812622</v>
      </c>
      <c r="AG119" s="33">
        <f t="shared" si="47"/>
        <v>2712.0426308705955</v>
      </c>
      <c r="AH119" s="33">
        <f t="shared" si="48"/>
        <v>109.63299892702219</v>
      </c>
      <c r="AI119" s="77">
        <f t="shared" si="49"/>
        <v>5343.6959743788802</v>
      </c>
      <c r="AJ119" s="93">
        <f t="shared" si="50"/>
        <v>9632.9858917769088</v>
      </c>
      <c r="AK119" s="33">
        <f t="shared" si="50"/>
        <v>10179.770133462149</v>
      </c>
      <c r="AL119" s="33">
        <f t="shared" si="50"/>
        <v>411.98684169115035</v>
      </c>
      <c r="AM119" s="77">
        <f t="shared" si="51"/>
        <v>20224.742866930206</v>
      </c>
      <c r="AN119" s="101">
        <f t="shared" si="52"/>
        <v>8740.93</v>
      </c>
      <c r="AO119" s="154">
        <f>IFERROR(ROUND(INDEX('[23]IGT by Provider'!$E:$E,MATCH(A119,'[23]IGT by Provider'!$A:$A,0)),2),0)</f>
        <v>3876.53</v>
      </c>
      <c r="AP119" s="102">
        <f t="shared" si="53"/>
        <v>4864.3999999999996</v>
      </c>
      <c r="AQ119" s="63"/>
    </row>
    <row r="120" spans="1:43" ht="45" x14ac:dyDescent="0.25">
      <c r="A120" s="176" t="s">
        <v>285</v>
      </c>
      <c r="B120" s="176" t="s">
        <v>287</v>
      </c>
      <c r="C120" s="31" t="s">
        <v>766</v>
      </c>
      <c r="D120" s="31" t="s">
        <v>76</v>
      </c>
      <c r="E120" s="31" t="s">
        <v>630</v>
      </c>
      <c r="F120" s="84" t="str">
        <f t="shared" si="33"/>
        <v>Y</v>
      </c>
      <c r="G120" s="169">
        <f>SUMIF('Data and Mdcr Calculation'!A:A,A120,'Data and Mdcr Calculation'!H:H)</f>
        <v>6558</v>
      </c>
      <c r="H120" s="8">
        <f>IF($F120="N",0,SUMIFS('Data and Mdcr Calculation'!$R:$R,'Data and Mdcr Calculation'!$D:$D,H$10,'Data and Mdcr Calculation'!$A:$A,$A120))</f>
        <v>6715.0919658519333</v>
      </c>
      <c r="I120" s="170">
        <f>IF($F120="N",0,SUMIFS('Data and Mdcr Calculation'!$R:$R,'Data and Mdcr Calculation'!$D:$D,I$10,'Data and Mdcr Calculation'!$A:$A,$A120))</f>
        <v>116.78778122864662</v>
      </c>
      <c r="J120" s="124">
        <f>IF($F120="N",0,SUMIFS('Data and Mdcr Calculation'!$R:$R,'Data and Mdcr Calculation'!$D:$D,J$10,'Data and Mdcr Calculation'!$A:$A,$A120))</f>
        <v>112.53728671425488</v>
      </c>
      <c r="K120" s="123">
        <f t="shared" si="54"/>
        <v>6944.4170337948353</v>
      </c>
      <c r="L120" s="171">
        <f>IF($F120="N",0,SUMIFS('Data and Mdcr Calculation'!I:I,'Data and Mdcr Calculation'!$A:$A,$A120,'Data and Mdcr Calculation'!$D:$D,L$10))</f>
        <v>1188410.9569374956</v>
      </c>
      <c r="M120" s="172">
        <f>IF($F120="N",0,SUMIFS('Data and Mdcr Calculation'!I:I,'Data and Mdcr Calculation'!$A:$A,$A120,'Data and Mdcr Calculation'!$D:$D,M$10))</f>
        <v>20611.050038876201</v>
      </c>
      <c r="N120" s="172">
        <f>IF($F120="N",0,SUMIFS('Data and Mdcr Calculation'!I:I,'Data and Mdcr Calculation'!$A:$A,$A120,'Data and Mdcr Calculation'!$D:$D,N$10))</f>
        <v>19428.063605111329</v>
      </c>
      <c r="O120" s="114">
        <f t="shared" si="34"/>
        <v>1228450.0705814832</v>
      </c>
      <c r="P120" s="127">
        <f>IF($F120="N",0,SUMIFS('Data and Mdcr Calculation'!P:P,'Data and Mdcr Calculation'!A:A,A120))</f>
        <v>2638531.2519903472</v>
      </c>
      <c r="Q120" s="32">
        <f t="shared" si="35"/>
        <v>0.4655810196126407</v>
      </c>
      <c r="R120" s="11">
        <f t="shared" si="36"/>
        <v>1410081.181408864</v>
      </c>
      <c r="S120" s="93">
        <f t="shared" si="37"/>
        <v>325681.96034381876</v>
      </c>
      <c r="T120" s="33">
        <f t="shared" si="37"/>
        <v>5664.2073895893609</v>
      </c>
      <c r="U120" s="33">
        <f t="shared" si="37"/>
        <v>5458.0584056413618</v>
      </c>
      <c r="V120" s="11">
        <f t="shared" si="38"/>
        <v>336804.22613904945</v>
      </c>
      <c r="W120" s="93">
        <f t="shared" si="39"/>
        <v>111354.10666504335</v>
      </c>
      <c r="X120" s="33">
        <f t="shared" si="39"/>
        <v>1931.2553886427002</v>
      </c>
      <c r="Y120" s="33">
        <f t="shared" si="39"/>
        <v>1820.4095597989317</v>
      </c>
      <c r="Z120" s="11">
        <f t="shared" si="40"/>
        <v>115105.77161348499</v>
      </c>
      <c r="AA120" s="83">
        <f t="shared" si="41"/>
        <v>451909.99775253446</v>
      </c>
      <c r="AB120" s="93">
        <f t="shared" si="42"/>
        <v>345551.15155842842</v>
      </c>
      <c r="AC120" s="33">
        <f t="shared" si="43"/>
        <v>6025.7525421163418</v>
      </c>
      <c r="AD120" s="33">
        <f t="shared" si="44"/>
        <v>5806.4451123844274</v>
      </c>
      <c r="AE120" s="11">
        <f t="shared" si="45"/>
        <v>357383.3492129292</v>
      </c>
      <c r="AF120" s="93">
        <f t="shared" si="46"/>
        <v>118147.59327856058</v>
      </c>
      <c r="AG120" s="33">
        <f t="shared" si="47"/>
        <v>2054.5270091943621</v>
      </c>
      <c r="AH120" s="33">
        <f t="shared" si="48"/>
        <v>1936.6059146797147</v>
      </c>
      <c r="AI120" s="77">
        <f t="shared" si="49"/>
        <v>122138.72620243467</v>
      </c>
      <c r="AJ120" s="93">
        <f t="shared" si="50"/>
        <v>463698.74483698898</v>
      </c>
      <c r="AK120" s="33">
        <f t="shared" si="50"/>
        <v>8080.2795513107039</v>
      </c>
      <c r="AL120" s="33">
        <f t="shared" si="50"/>
        <v>7743.0510270641425</v>
      </c>
      <c r="AM120" s="77">
        <f t="shared" si="51"/>
        <v>479522.07541536383</v>
      </c>
      <c r="AN120" s="101">
        <f t="shared" si="52"/>
        <v>207244.65</v>
      </c>
      <c r="AO120" s="154">
        <f>IFERROR(ROUND(INDEX('[23]IGT by Provider'!$E:$E,MATCH(A120,'[23]IGT by Provider'!$A:$A,0)),2),0)</f>
        <v>91528.97</v>
      </c>
      <c r="AP120" s="102">
        <f t="shared" si="53"/>
        <v>115715.68</v>
      </c>
      <c r="AQ120" s="63"/>
    </row>
    <row r="121" spans="1:43" ht="30" x14ac:dyDescent="0.25">
      <c r="A121" s="176" t="s">
        <v>340</v>
      </c>
      <c r="B121" s="176" t="s">
        <v>342</v>
      </c>
      <c r="C121" s="31" t="s">
        <v>767</v>
      </c>
      <c r="D121" s="31" t="s">
        <v>76</v>
      </c>
      <c r="E121" s="31" t="s">
        <v>630</v>
      </c>
      <c r="F121" s="84" t="str">
        <f t="shared" si="33"/>
        <v>Y</v>
      </c>
      <c r="G121" s="169">
        <f>SUMIF('Data and Mdcr Calculation'!A:A,A121,'Data and Mdcr Calculation'!H:H)</f>
        <v>6060</v>
      </c>
      <c r="H121" s="8">
        <f>IF($F121="N",0,SUMIFS('Data and Mdcr Calculation'!$R:$R,'Data and Mdcr Calculation'!$D:$D,H$10,'Data and Mdcr Calculation'!$A:$A,$A121))</f>
        <v>6241.1331084098601</v>
      </c>
      <c r="I121" s="170">
        <f>IF($F121="N",0,SUMIFS('Data and Mdcr Calculation'!$R:$R,'Data and Mdcr Calculation'!$D:$D,I$10,'Data and Mdcr Calculation'!$A:$A,$A121))</f>
        <v>87.585574789619827</v>
      </c>
      <c r="J121" s="124">
        <f>IF($F121="N",0,SUMIFS('Data and Mdcr Calculation'!$R:$R,'Data and Mdcr Calculation'!$D:$D,J$10,'Data and Mdcr Calculation'!$A:$A,$A121))</f>
        <v>84.205800565870916</v>
      </c>
      <c r="K121" s="123">
        <f t="shared" si="54"/>
        <v>6412.9244837653505</v>
      </c>
      <c r="L121" s="171">
        <f>IF($F121="N",0,SUMIFS('Data and Mdcr Calculation'!I:I,'Data and Mdcr Calculation'!$A:$A,$A121,'Data and Mdcr Calculation'!$D:$D,L$10))</f>
        <v>1077513.1713010592</v>
      </c>
      <c r="M121" s="172">
        <f>IF($F121="N",0,SUMIFS('Data and Mdcr Calculation'!I:I,'Data and Mdcr Calculation'!$A:$A,$A121,'Data and Mdcr Calculation'!$D:$D,M$10))</f>
        <v>15214.274464201661</v>
      </c>
      <c r="N121" s="172">
        <f>IF($F121="N",0,SUMIFS('Data and Mdcr Calculation'!I:I,'Data and Mdcr Calculation'!$A:$A,$A121,'Data and Mdcr Calculation'!$D:$D,N$10))</f>
        <v>15058.806231768936</v>
      </c>
      <c r="O121" s="114">
        <f t="shared" si="34"/>
        <v>1107786.2519970299</v>
      </c>
      <c r="P121" s="127">
        <f>IF($F121="N",0,SUMIFS('Data and Mdcr Calculation'!P:P,'Data and Mdcr Calculation'!A:A,A121))</f>
        <v>1784332.108362871</v>
      </c>
      <c r="Q121" s="32">
        <f t="shared" si="35"/>
        <v>0.6208408439241877</v>
      </c>
      <c r="R121" s="11">
        <f t="shared" si="36"/>
        <v>676545.85636584111</v>
      </c>
      <c r="S121" s="93">
        <f t="shared" si="37"/>
        <v>302694.9557578782</v>
      </c>
      <c r="T121" s="33">
        <f t="shared" si="37"/>
        <v>4247.9003772965616</v>
      </c>
      <c r="U121" s="33">
        <f t="shared" si="37"/>
        <v>4083.9813274447392</v>
      </c>
      <c r="V121" s="11">
        <f t="shared" si="38"/>
        <v>311026.83746261947</v>
      </c>
      <c r="W121" s="93">
        <f t="shared" si="39"/>
        <v>100962.98415090925</v>
      </c>
      <c r="X121" s="33">
        <f t="shared" si="39"/>
        <v>1425.5775172956958</v>
      </c>
      <c r="Y121" s="33">
        <f t="shared" si="39"/>
        <v>1411.0101439167495</v>
      </c>
      <c r="Z121" s="11">
        <f t="shared" si="40"/>
        <v>103799.57181212169</v>
      </c>
      <c r="AA121" s="83">
        <f t="shared" si="41"/>
        <v>414826.40927474119</v>
      </c>
      <c r="AB121" s="93">
        <f t="shared" si="42"/>
        <v>321161.75677228457</v>
      </c>
      <c r="AC121" s="33">
        <f t="shared" si="43"/>
        <v>4519.0429545708103</v>
      </c>
      <c r="AD121" s="33">
        <f t="shared" si="44"/>
        <v>4344.66098664334</v>
      </c>
      <c r="AE121" s="11">
        <f t="shared" si="45"/>
        <v>330025.4607134987</v>
      </c>
      <c r="AF121" s="93">
        <f t="shared" si="46"/>
        <v>107122.52960308673</v>
      </c>
      <c r="AG121" s="33">
        <f t="shared" si="47"/>
        <v>1516.5718269103147</v>
      </c>
      <c r="AH121" s="33">
        <f t="shared" si="48"/>
        <v>1501.0746211880314</v>
      </c>
      <c r="AI121" s="77">
        <f t="shared" si="49"/>
        <v>110140.17605118507</v>
      </c>
      <c r="AJ121" s="93">
        <f t="shared" si="50"/>
        <v>428284.28637537127</v>
      </c>
      <c r="AK121" s="33">
        <f t="shared" si="50"/>
        <v>6035.6147814811247</v>
      </c>
      <c r="AL121" s="33">
        <f t="shared" si="50"/>
        <v>5845.7356078313715</v>
      </c>
      <c r="AM121" s="77">
        <f t="shared" si="51"/>
        <v>440165.63676468376</v>
      </c>
      <c r="AN121" s="101">
        <f t="shared" si="52"/>
        <v>190235.19</v>
      </c>
      <c r="AO121" s="154">
        <f>IFERROR(ROUND(INDEX('[23]IGT by Provider'!$E:$E,MATCH(A121,'[23]IGT by Provider'!$A:$A,0)),2),0)</f>
        <v>84468.99</v>
      </c>
      <c r="AP121" s="102">
        <f t="shared" si="53"/>
        <v>105766.2</v>
      </c>
      <c r="AQ121" s="63"/>
    </row>
    <row r="122" spans="1:43" ht="30" x14ac:dyDescent="0.25">
      <c r="A122" s="176" t="s">
        <v>130</v>
      </c>
      <c r="B122" s="176" t="s">
        <v>132</v>
      </c>
      <c r="C122" s="31" t="s">
        <v>768</v>
      </c>
      <c r="D122" s="31" t="s">
        <v>76</v>
      </c>
      <c r="E122" s="31" t="s">
        <v>630</v>
      </c>
      <c r="F122" s="84" t="str">
        <f t="shared" si="33"/>
        <v>Y</v>
      </c>
      <c r="G122" s="169">
        <f>SUMIF('Data and Mdcr Calculation'!A:A,A122,'Data and Mdcr Calculation'!H:H)</f>
        <v>1753</v>
      </c>
      <c r="H122" s="8">
        <f>IF($F122="N",0,SUMIFS('Data and Mdcr Calculation'!$R:$R,'Data and Mdcr Calculation'!$D:$D,H$10,'Data and Mdcr Calculation'!$A:$A,$A122))</f>
        <v>1566.7719414049557</v>
      </c>
      <c r="I122" s="170">
        <f>IF($F122="N",0,SUMIFS('Data and Mdcr Calculation'!$R:$R,'Data and Mdcr Calculation'!$D:$D,I$10,'Data and Mdcr Calculation'!$A:$A,$A122))</f>
        <v>213.73267419600171</v>
      </c>
      <c r="J122" s="124">
        <f>IF($F122="N",0,SUMIFS('Data and Mdcr Calculation'!$R:$R,'Data and Mdcr Calculation'!$D:$D,J$10,'Data and Mdcr Calculation'!$A:$A,$A122))</f>
        <v>37.004212951606014</v>
      </c>
      <c r="K122" s="123">
        <f t="shared" si="54"/>
        <v>1817.5088285525633</v>
      </c>
      <c r="L122" s="171">
        <f>IF($F122="N",0,SUMIFS('Data and Mdcr Calculation'!I:I,'Data and Mdcr Calculation'!$A:$A,$A122,'Data and Mdcr Calculation'!$D:$D,L$10))</f>
        <v>204229.25771602191</v>
      </c>
      <c r="M122" s="172">
        <f>IF($F122="N",0,SUMIFS('Data and Mdcr Calculation'!I:I,'Data and Mdcr Calculation'!$A:$A,$A122,'Data and Mdcr Calculation'!$D:$D,M$10))</f>
        <v>28378.145265895851</v>
      </c>
      <c r="N122" s="172">
        <f>IF($F122="N",0,SUMIFS('Data and Mdcr Calculation'!I:I,'Data and Mdcr Calculation'!$A:$A,$A122,'Data and Mdcr Calculation'!$D:$D,N$10))</f>
        <v>5066.6759570477525</v>
      </c>
      <c r="O122" s="114">
        <f t="shared" si="34"/>
        <v>237674.07893896551</v>
      </c>
      <c r="P122" s="127">
        <f>IF($F122="N",0,SUMIFS('Data and Mdcr Calculation'!P:P,'Data and Mdcr Calculation'!A:A,A122))</f>
        <v>342579.02478119516</v>
      </c>
      <c r="Q122" s="32">
        <f t="shared" si="35"/>
        <v>0.69377884151187508</v>
      </c>
      <c r="R122" s="11">
        <f t="shared" si="36"/>
        <v>104904.94584222964</v>
      </c>
      <c r="S122" s="93">
        <f t="shared" si="37"/>
        <v>75988.439158140347</v>
      </c>
      <c r="T122" s="33">
        <f t="shared" si="37"/>
        <v>10366.034698506082</v>
      </c>
      <c r="U122" s="33">
        <f t="shared" si="37"/>
        <v>1794.7043281528918</v>
      </c>
      <c r="V122" s="11">
        <f t="shared" si="38"/>
        <v>88149.178184799312</v>
      </c>
      <c r="W122" s="93">
        <f t="shared" si="39"/>
        <v>19136.281447991252</v>
      </c>
      <c r="X122" s="33">
        <f t="shared" si="39"/>
        <v>2659.0322114144415</v>
      </c>
      <c r="Y122" s="33">
        <f t="shared" si="39"/>
        <v>474.74753717537442</v>
      </c>
      <c r="Z122" s="11">
        <f t="shared" si="40"/>
        <v>22270.061196581068</v>
      </c>
      <c r="AA122" s="83">
        <f t="shared" si="41"/>
        <v>110419.23938138038</v>
      </c>
      <c r="AB122" s="93">
        <f t="shared" si="42"/>
        <v>80624.338629326623</v>
      </c>
      <c r="AC122" s="33">
        <f t="shared" si="43"/>
        <v>11027.696487772429</v>
      </c>
      <c r="AD122" s="33">
        <f t="shared" si="44"/>
        <v>1909.2599235669063</v>
      </c>
      <c r="AE122" s="11">
        <f t="shared" si="45"/>
        <v>93561.295040665951</v>
      </c>
      <c r="AF122" s="93">
        <f t="shared" si="46"/>
        <v>20303.746894420427</v>
      </c>
      <c r="AG122" s="33">
        <f t="shared" si="47"/>
        <v>2828.7576717174911</v>
      </c>
      <c r="AH122" s="33">
        <f t="shared" si="48"/>
        <v>505.05057146316432</v>
      </c>
      <c r="AI122" s="77">
        <f t="shared" si="49"/>
        <v>23637.555137601084</v>
      </c>
      <c r="AJ122" s="93">
        <f t="shared" si="50"/>
        <v>100928.08552374705</v>
      </c>
      <c r="AK122" s="33">
        <f t="shared" si="50"/>
        <v>13856.45415948992</v>
      </c>
      <c r="AL122" s="33">
        <f t="shared" si="50"/>
        <v>2414.3104950300708</v>
      </c>
      <c r="AM122" s="77">
        <f t="shared" si="51"/>
        <v>117198.85017826705</v>
      </c>
      <c r="AN122" s="101">
        <f t="shared" si="52"/>
        <v>50652.17</v>
      </c>
      <c r="AO122" s="154">
        <f>IFERROR(ROUND(INDEX('[23]IGT by Provider'!$E:$E,MATCH(A122,'[23]IGT by Provider'!$A:$A,0)),2),0)</f>
        <v>22499.59</v>
      </c>
      <c r="AP122" s="102">
        <f t="shared" si="53"/>
        <v>28152.579999999998</v>
      </c>
      <c r="AQ122" s="63"/>
    </row>
    <row r="123" spans="1:43" ht="45" x14ac:dyDescent="0.25">
      <c r="A123" s="176" t="s">
        <v>420</v>
      </c>
      <c r="B123" s="176" t="s">
        <v>422</v>
      </c>
      <c r="C123" s="31" t="s">
        <v>769</v>
      </c>
      <c r="D123" s="31" t="s">
        <v>76</v>
      </c>
      <c r="E123" s="31" t="s">
        <v>630</v>
      </c>
      <c r="F123" s="84" t="str">
        <f t="shared" si="33"/>
        <v>Y</v>
      </c>
      <c r="G123" s="169">
        <f>SUMIF('Data and Mdcr Calculation'!A:A,A123,'Data and Mdcr Calculation'!H:H)</f>
        <v>3860</v>
      </c>
      <c r="H123" s="8">
        <f>IF($F123="N",0,SUMIFS('Data and Mdcr Calculation'!$R:$R,'Data and Mdcr Calculation'!$D:$D,H$10,'Data and Mdcr Calculation'!$A:$A,$A123))</f>
        <v>3694.3211657663351</v>
      </c>
      <c r="I123" s="170">
        <f>IF($F123="N",0,SUMIFS('Data and Mdcr Calculation'!$R:$R,'Data and Mdcr Calculation'!$D:$D,I$10,'Data and Mdcr Calculation'!$A:$A,$A123))</f>
        <v>243.96933804678679</v>
      </c>
      <c r="J123" s="124">
        <f>IF($F123="N",0,SUMIFS('Data and Mdcr Calculation'!$R:$R,'Data and Mdcr Calculation'!$D:$D,J$10,'Data and Mdcr Calculation'!$A:$A,$A123))</f>
        <v>95.0667045017221</v>
      </c>
      <c r="K123" s="123">
        <f t="shared" si="54"/>
        <v>4033.3572083148442</v>
      </c>
      <c r="L123" s="171">
        <f>IF($F123="N",0,SUMIFS('Data and Mdcr Calculation'!I:I,'Data and Mdcr Calculation'!$A:$A,$A123,'Data and Mdcr Calculation'!$D:$D,L$10))</f>
        <v>1215258.9566799747</v>
      </c>
      <c r="M123" s="172">
        <f>IF($F123="N",0,SUMIFS('Data and Mdcr Calculation'!I:I,'Data and Mdcr Calculation'!$A:$A,$A123,'Data and Mdcr Calculation'!$D:$D,M$10))</f>
        <v>80579.614273781393</v>
      </c>
      <c r="N123" s="172">
        <f>IF($F123="N",0,SUMIFS('Data and Mdcr Calculation'!I:I,'Data and Mdcr Calculation'!$A:$A,$A123,'Data and Mdcr Calculation'!$D:$D,N$10))</f>
        <v>31274.590005477457</v>
      </c>
      <c r="O123" s="114">
        <f t="shared" si="34"/>
        <v>1327113.1609592335</v>
      </c>
      <c r="P123" s="127">
        <f>IF($F123="N",0,SUMIFS('Data and Mdcr Calculation'!P:P,'Data and Mdcr Calculation'!A:A,A123))</f>
        <v>1908370.8910149704</v>
      </c>
      <c r="Q123" s="32">
        <f t="shared" si="35"/>
        <v>0.69541679094329834</v>
      </c>
      <c r="R123" s="11">
        <f t="shared" si="36"/>
        <v>581257.73005573684</v>
      </c>
      <c r="S123" s="93">
        <f t="shared" si="37"/>
        <v>179174.57653966727</v>
      </c>
      <c r="T123" s="33">
        <f t="shared" si="37"/>
        <v>11832.512895269159</v>
      </c>
      <c r="U123" s="33">
        <f t="shared" si="37"/>
        <v>4610.7351683335219</v>
      </c>
      <c r="V123" s="11">
        <f t="shared" si="38"/>
        <v>195617.82460326992</v>
      </c>
      <c r="W123" s="93">
        <f t="shared" si="39"/>
        <v>113869.76424091363</v>
      </c>
      <c r="X123" s="33">
        <f t="shared" si="39"/>
        <v>7550.3098574533169</v>
      </c>
      <c r="Y123" s="33">
        <f t="shared" si="39"/>
        <v>2930.4290835132379</v>
      </c>
      <c r="Z123" s="11">
        <f t="shared" si="40"/>
        <v>124350.50318188019</v>
      </c>
      <c r="AA123" s="83">
        <f t="shared" si="41"/>
        <v>319968.32778515015</v>
      </c>
      <c r="AB123" s="93">
        <f t="shared" si="42"/>
        <v>190105.65150097321</v>
      </c>
      <c r="AC123" s="33">
        <f t="shared" si="43"/>
        <v>12587.779675818256</v>
      </c>
      <c r="AD123" s="33">
        <f t="shared" si="44"/>
        <v>4905.0374131207682</v>
      </c>
      <c r="AE123" s="11">
        <f t="shared" si="45"/>
        <v>207598.46858991223</v>
      </c>
      <c r="AF123" s="93">
        <f t="shared" si="46"/>
        <v>120816.72598505425</v>
      </c>
      <c r="AG123" s="33">
        <f t="shared" si="47"/>
        <v>8032.2445292056564</v>
      </c>
      <c r="AH123" s="33">
        <f t="shared" si="48"/>
        <v>3117.4777484183383</v>
      </c>
      <c r="AI123" s="77">
        <f t="shared" si="49"/>
        <v>131966.44826267823</v>
      </c>
      <c r="AJ123" s="93">
        <f t="shared" si="50"/>
        <v>310922.37748602743</v>
      </c>
      <c r="AK123" s="33">
        <f t="shared" si="50"/>
        <v>20620.02420502391</v>
      </c>
      <c r="AL123" s="33">
        <f t="shared" si="50"/>
        <v>8022.515161539106</v>
      </c>
      <c r="AM123" s="77">
        <f t="shared" si="51"/>
        <v>339564.9168525904</v>
      </c>
      <c r="AN123" s="101">
        <f t="shared" si="52"/>
        <v>146756.56</v>
      </c>
      <c r="AO123" s="154">
        <f>IFERROR(ROUND(INDEX('[23]IGT by Provider'!$E:$E,MATCH(A123,'[23]IGT by Provider'!$A:$A,0)),2),0)</f>
        <v>65306.22</v>
      </c>
      <c r="AP123" s="102">
        <f t="shared" si="53"/>
        <v>81450.34</v>
      </c>
      <c r="AQ123" s="63"/>
    </row>
    <row r="124" spans="1:43" ht="45" x14ac:dyDescent="0.25">
      <c r="A124" s="176" t="s">
        <v>397</v>
      </c>
      <c r="B124" s="176" t="s">
        <v>399</v>
      </c>
      <c r="C124" s="31" t="s">
        <v>770</v>
      </c>
      <c r="D124" s="31" t="s">
        <v>76</v>
      </c>
      <c r="E124" s="31" t="s">
        <v>630</v>
      </c>
      <c r="F124" s="84" t="str">
        <f t="shared" si="33"/>
        <v>Y</v>
      </c>
      <c r="G124" s="169">
        <f>SUMIF('Data and Mdcr Calculation'!A:A,A124,'Data and Mdcr Calculation'!H:H)</f>
        <v>277</v>
      </c>
      <c r="H124" s="8">
        <f>IF($F124="N",0,SUMIFS('Data and Mdcr Calculation'!$R:$R,'Data and Mdcr Calculation'!$D:$D,H$10,'Data and Mdcr Calculation'!$A:$A,$A124))</f>
        <v>256.15233207553251</v>
      </c>
      <c r="I124" s="170">
        <f>IF($F124="N",0,SUMIFS('Data and Mdcr Calculation'!$R:$R,'Data and Mdcr Calculation'!$D:$D,I$10,'Data and Mdcr Calculation'!$A:$A,$A124))</f>
        <v>14.855802136842486</v>
      </c>
      <c r="J124" s="124">
        <f>IF($F124="N",0,SUMIFS('Data and Mdcr Calculation'!$R:$R,'Data and Mdcr Calculation'!$D:$D,J$10,'Data and Mdcr Calculation'!$A:$A,$A124))</f>
        <v>18.807512631156367</v>
      </c>
      <c r="K124" s="123">
        <f t="shared" si="54"/>
        <v>289.8156468435314</v>
      </c>
      <c r="L124" s="171">
        <f>IF($F124="N",0,SUMIFS('Data and Mdcr Calculation'!I:I,'Data and Mdcr Calculation'!$A:$A,$A124,'Data and Mdcr Calculation'!$D:$D,L$10))</f>
        <v>17976.40631271818</v>
      </c>
      <c r="M124" s="172">
        <f>IF($F124="N",0,SUMIFS('Data and Mdcr Calculation'!I:I,'Data and Mdcr Calculation'!$A:$A,$A124,'Data and Mdcr Calculation'!$D:$D,M$10))</f>
        <v>737.50362684521212</v>
      </c>
      <c r="N124" s="172">
        <f>IF($F124="N",0,SUMIFS('Data and Mdcr Calculation'!I:I,'Data and Mdcr Calculation'!$A:$A,$A124,'Data and Mdcr Calculation'!$D:$D,N$10))</f>
        <v>1184.226772141476</v>
      </c>
      <c r="O124" s="114">
        <f t="shared" si="34"/>
        <v>19898.136711704869</v>
      </c>
      <c r="P124" s="127">
        <f>IF($F124="N",0,SUMIFS('Data and Mdcr Calculation'!P:P,'Data and Mdcr Calculation'!A:A,A124))</f>
        <v>28622.613322065405</v>
      </c>
      <c r="Q124" s="32">
        <f t="shared" si="35"/>
        <v>0.69518937658865809</v>
      </c>
      <c r="R124" s="11">
        <f t="shared" si="36"/>
        <v>8724.4766103605361</v>
      </c>
      <c r="S124" s="93">
        <f t="shared" si="37"/>
        <v>12423.388105663327</v>
      </c>
      <c r="T124" s="33">
        <f t="shared" si="37"/>
        <v>720.50640363686057</v>
      </c>
      <c r="U124" s="33">
        <f t="shared" si="37"/>
        <v>912.16436261108379</v>
      </c>
      <c r="V124" s="11">
        <f t="shared" si="38"/>
        <v>14056.058871911271</v>
      </c>
      <c r="W124" s="93">
        <f t="shared" si="39"/>
        <v>1684.3892715016937</v>
      </c>
      <c r="X124" s="33">
        <f t="shared" si="39"/>
        <v>69.10408983539638</v>
      </c>
      <c r="Y124" s="33">
        <f t="shared" si="39"/>
        <v>110.9620485496563</v>
      </c>
      <c r="Z124" s="11">
        <f t="shared" si="40"/>
        <v>1864.4554098867463</v>
      </c>
      <c r="AA124" s="83">
        <f t="shared" si="41"/>
        <v>15920.514281798018</v>
      </c>
      <c r="AB124" s="93">
        <f t="shared" si="42"/>
        <v>13181.31363996109</v>
      </c>
      <c r="AC124" s="33">
        <f t="shared" si="43"/>
        <v>766.49617408176664</v>
      </c>
      <c r="AD124" s="33">
        <f t="shared" si="44"/>
        <v>970.3876197990254</v>
      </c>
      <c r="AE124" s="11">
        <f t="shared" si="45"/>
        <v>14918.197433841882</v>
      </c>
      <c r="AF124" s="93">
        <f t="shared" si="46"/>
        <v>1787.1504206914522</v>
      </c>
      <c r="AG124" s="33">
        <f t="shared" si="47"/>
        <v>73.514989186591905</v>
      </c>
      <c r="AH124" s="33">
        <f t="shared" si="48"/>
        <v>118.04473249963436</v>
      </c>
      <c r="AI124" s="77">
        <f t="shared" si="49"/>
        <v>1978.7101423776785</v>
      </c>
      <c r="AJ124" s="93">
        <f t="shared" si="50"/>
        <v>14968.464060652543</v>
      </c>
      <c r="AK124" s="33">
        <f t="shared" si="50"/>
        <v>840.01116326835859</v>
      </c>
      <c r="AL124" s="33">
        <f t="shared" si="50"/>
        <v>1088.4323522986597</v>
      </c>
      <c r="AM124" s="77">
        <f t="shared" si="51"/>
        <v>16896.907576219561</v>
      </c>
      <c r="AN124" s="101">
        <f t="shared" si="52"/>
        <v>7302.67</v>
      </c>
      <c r="AO124" s="154">
        <f>IFERROR(ROUND(INDEX('[23]IGT by Provider'!$E:$E,MATCH(A124,'[23]IGT by Provider'!$A:$A,0)),2),0)</f>
        <v>3234.25</v>
      </c>
      <c r="AP124" s="102">
        <f t="shared" si="53"/>
        <v>4068.42</v>
      </c>
      <c r="AQ124" s="63"/>
    </row>
    <row r="125" spans="1:43" ht="45" x14ac:dyDescent="0.25">
      <c r="A125" s="176" t="s">
        <v>352</v>
      </c>
      <c r="B125" s="176" t="s">
        <v>354</v>
      </c>
      <c r="C125" s="31" t="s">
        <v>771</v>
      </c>
      <c r="D125" s="31" t="s">
        <v>78</v>
      </c>
      <c r="E125" s="31" t="s">
        <v>630</v>
      </c>
      <c r="F125" s="84" t="str">
        <f t="shared" si="33"/>
        <v>Y</v>
      </c>
      <c r="G125" s="169">
        <f>SUMIF('Data and Mdcr Calculation'!A:A,A125,'Data and Mdcr Calculation'!H:H)</f>
        <v>215</v>
      </c>
      <c r="H125" s="8">
        <f>IF($F125="N",0,SUMIFS('Data and Mdcr Calculation'!$R:$R,'Data and Mdcr Calculation'!$D:$D,H$10,'Data and Mdcr Calculation'!$A:$A,$A125))</f>
        <v>173.39579850715</v>
      </c>
      <c r="I125" s="170">
        <f>IF($F125="N",0,SUMIFS('Data and Mdcr Calculation'!$R:$R,'Data and Mdcr Calculation'!$D:$D,I$10,'Data and Mdcr Calculation'!$A:$A,$A125))</f>
        <v>40.234939355788384</v>
      </c>
      <c r="J125" s="124">
        <f>IF($F125="N",0,SUMIFS('Data and Mdcr Calculation'!$R:$R,'Data and Mdcr Calculation'!$D:$D,J$10,'Data and Mdcr Calculation'!$A:$A,$A125))</f>
        <v>0</v>
      </c>
      <c r="K125" s="123">
        <f t="shared" si="54"/>
        <v>213.63073786293839</v>
      </c>
      <c r="L125" s="171">
        <f>IF($F125="N",0,SUMIFS('Data and Mdcr Calculation'!I:I,'Data and Mdcr Calculation'!$A:$A,$A125,'Data and Mdcr Calculation'!$D:$D,L$10))</f>
        <v>15864.930015056783</v>
      </c>
      <c r="M125" s="172">
        <f>IF($F125="N",0,SUMIFS('Data and Mdcr Calculation'!I:I,'Data and Mdcr Calculation'!$A:$A,$A125,'Data and Mdcr Calculation'!$D:$D,M$10))</f>
        <v>4244.3306485690073</v>
      </c>
      <c r="N125" s="172">
        <f>IF($F125="N",0,SUMIFS('Data and Mdcr Calculation'!I:I,'Data and Mdcr Calculation'!$A:$A,$A125,'Data and Mdcr Calculation'!$D:$D,N$10))</f>
        <v>0</v>
      </c>
      <c r="O125" s="114">
        <f t="shared" si="34"/>
        <v>20109.260663625791</v>
      </c>
      <c r="P125" s="127">
        <f>IF($F125="N",0,SUMIFS('Data and Mdcr Calculation'!P:P,'Data and Mdcr Calculation'!A:A,A125))</f>
        <v>55712.760127275709</v>
      </c>
      <c r="Q125" s="32">
        <f t="shared" si="35"/>
        <v>0.36094533133318507</v>
      </c>
      <c r="R125" s="11">
        <f t="shared" si="36"/>
        <v>35603.499463649918</v>
      </c>
      <c r="S125" s="93">
        <f t="shared" si="37"/>
        <v>8409.6962275967744</v>
      </c>
      <c r="T125" s="33">
        <f t="shared" si="37"/>
        <v>1951.3945587557366</v>
      </c>
      <c r="U125" s="33">
        <f t="shared" si="37"/>
        <v>0</v>
      </c>
      <c r="V125" s="11">
        <f t="shared" si="38"/>
        <v>10361.090786352512</v>
      </c>
      <c r="W125" s="93">
        <f t="shared" si="39"/>
        <v>1486.5439424108206</v>
      </c>
      <c r="X125" s="33">
        <f t="shared" si="39"/>
        <v>397.69378177091602</v>
      </c>
      <c r="Y125" s="33">
        <f t="shared" si="39"/>
        <v>0</v>
      </c>
      <c r="Z125" s="11">
        <f t="shared" si="40"/>
        <v>1884.2377241817367</v>
      </c>
      <c r="AA125" s="83">
        <f t="shared" si="41"/>
        <v>12245.328510534247</v>
      </c>
      <c r="AB125" s="93">
        <f t="shared" si="42"/>
        <v>8922.7546181398138</v>
      </c>
      <c r="AC125" s="33">
        <f t="shared" si="43"/>
        <v>2075.9516582507836</v>
      </c>
      <c r="AD125" s="33">
        <f t="shared" si="44"/>
        <v>0</v>
      </c>
      <c r="AE125" s="11">
        <f t="shared" si="45"/>
        <v>10998.706276390598</v>
      </c>
      <c r="AF125" s="93">
        <f t="shared" si="46"/>
        <v>1577.2349521600217</v>
      </c>
      <c r="AG125" s="33">
        <f t="shared" si="47"/>
        <v>423.07849124565536</v>
      </c>
      <c r="AH125" s="33">
        <f t="shared" si="48"/>
        <v>0</v>
      </c>
      <c r="AI125" s="77">
        <f t="shared" si="49"/>
        <v>2000.3134434056772</v>
      </c>
      <c r="AJ125" s="93">
        <f t="shared" si="50"/>
        <v>10499.989570299836</v>
      </c>
      <c r="AK125" s="33">
        <f t="shared" si="50"/>
        <v>2499.0301494964388</v>
      </c>
      <c r="AL125" s="33">
        <f t="shared" si="50"/>
        <v>0</v>
      </c>
      <c r="AM125" s="77">
        <f t="shared" si="51"/>
        <v>12999.019719796275</v>
      </c>
      <c r="AN125" s="101">
        <f t="shared" si="52"/>
        <v>5618.05</v>
      </c>
      <c r="AO125" s="154">
        <f>IFERROR(ROUND(INDEX('[23]IGT by Provider'!$E:$E,MATCH(A125,'[23]IGT by Provider'!$A:$A,0)),2),0)</f>
        <v>2511.44</v>
      </c>
      <c r="AP125" s="102">
        <f t="shared" si="53"/>
        <v>3106.61</v>
      </c>
      <c r="AQ125" s="63"/>
    </row>
    <row r="126" spans="1:43" ht="45" x14ac:dyDescent="0.25">
      <c r="A126" s="176" t="s">
        <v>616</v>
      </c>
      <c r="B126" s="176" t="s">
        <v>618</v>
      </c>
      <c r="C126" s="31" t="s">
        <v>772</v>
      </c>
      <c r="D126" s="31" t="s">
        <v>78</v>
      </c>
      <c r="E126" s="31" t="s">
        <v>630</v>
      </c>
      <c r="F126" s="84" t="str">
        <f t="shared" si="33"/>
        <v>N</v>
      </c>
      <c r="G126" s="169">
        <f>SUMIF('Data and Mdcr Calculation'!A:A,A126,'Data and Mdcr Calculation'!H:H)</f>
        <v>6</v>
      </c>
      <c r="H126" s="8">
        <f>IF($F126="N",0,SUMIFS('Data and Mdcr Calculation'!$R:$R,'Data and Mdcr Calculation'!$D:$D,H$10,'Data and Mdcr Calculation'!$A:$A,$A126))</f>
        <v>0</v>
      </c>
      <c r="I126" s="170">
        <f>IF($F126="N",0,SUMIFS('Data and Mdcr Calculation'!$R:$R,'Data and Mdcr Calculation'!$D:$D,I$10,'Data and Mdcr Calculation'!$A:$A,$A126))</f>
        <v>0</v>
      </c>
      <c r="J126" s="124">
        <f>IF($F126="N",0,SUMIFS('Data and Mdcr Calculation'!$R:$R,'Data and Mdcr Calculation'!$D:$D,J$10,'Data and Mdcr Calculation'!$A:$A,$A126))</f>
        <v>0</v>
      </c>
      <c r="K126" s="123">
        <f t="shared" si="54"/>
        <v>0</v>
      </c>
      <c r="L126" s="171">
        <f>IF($F126="N",0,SUMIFS('Data and Mdcr Calculation'!I:I,'Data and Mdcr Calculation'!$A:$A,$A126,'Data and Mdcr Calculation'!$D:$D,L$10))</f>
        <v>0</v>
      </c>
      <c r="M126" s="172">
        <f>IF($F126="N",0,SUMIFS('Data and Mdcr Calculation'!I:I,'Data and Mdcr Calculation'!$A:$A,$A126,'Data and Mdcr Calculation'!$D:$D,M$10))</f>
        <v>0</v>
      </c>
      <c r="N126" s="172">
        <f>IF($F126="N",0,SUMIFS('Data and Mdcr Calculation'!I:I,'Data and Mdcr Calculation'!$A:$A,$A126,'Data and Mdcr Calculation'!$D:$D,N$10))</f>
        <v>0</v>
      </c>
      <c r="O126" s="114">
        <f t="shared" si="34"/>
        <v>0</v>
      </c>
      <c r="P126" s="127">
        <f>IF($F126="N",0,SUMIFS('Data and Mdcr Calculation'!P:P,'Data and Mdcr Calculation'!A:A,A126))</f>
        <v>0</v>
      </c>
      <c r="Q126" s="32">
        <f t="shared" si="35"/>
        <v>0</v>
      </c>
      <c r="R126" s="11">
        <f t="shared" si="36"/>
        <v>0</v>
      </c>
      <c r="S126" s="93">
        <f t="shared" si="37"/>
        <v>0</v>
      </c>
      <c r="T126" s="33">
        <f t="shared" si="37"/>
        <v>0</v>
      </c>
      <c r="U126" s="33">
        <f t="shared" si="37"/>
        <v>0</v>
      </c>
      <c r="V126" s="11">
        <f t="shared" si="38"/>
        <v>0</v>
      </c>
      <c r="W126" s="93">
        <f t="shared" si="39"/>
        <v>0</v>
      </c>
      <c r="X126" s="33">
        <f t="shared" si="39"/>
        <v>0</v>
      </c>
      <c r="Y126" s="33">
        <f t="shared" si="39"/>
        <v>0</v>
      </c>
      <c r="Z126" s="11">
        <f t="shared" si="40"/>
        <v>0</v>
      </c>
      <c r="AA126" s="83">
        <f t="shared" si="41"/>
        <v>0</v>
      </c>
      <c r="AB126" s="93">
        <f t="shared" si="42"/>
        <v>0</v>
      </c>
      <c r="AC126" s="33">
        <f t="shared" si="43"/>
        <v>0</v>
      </c>
      <c r="AD126" s="33">
        <f t="shared" si="44"/>
        <v>0</v>
      </c>
      <c r="AE126" s="11">
        <f t="shared" si="45"/>
        <v>0</v>
      </c>
      <c r="AF126" s="93">
        <f t="shared" si="46"/>
        <v>0</v>
      </c>
      <c r="AG126" s="33">
        <f t="shared" si="47"/>
        <v>0</v>
      </c>
      <c r="AH126" s="33">
        <f t="shared" si="48"/>
        <v>0</v>
      </c>
      <c r="AI126" s="77">
        <f t="shared" si="49"/>
        <v>0</v>
      </c>
      <c r="AJ126" s="93">
        <f t="shared" si="50"/>
        <v>0</v>
      </c>
      <c r="AK126" s="33">
        <f t="shared" si="50"/>
        <v>0</v>
      </c>
      <c r="AL126" s="33">
        <f t="shared" si="50"/>
        <v>0</v>
      </c>
      <c r="AM126" s="77">
        <f t="shared" si="51"/>
        <v>0</v>
      </c>
      <c r="AN126" s="101">
        <f t="shared" si="52"/>
        <v>0</v>
      </c>
      <c r="AO126" s="154">
        <f>IFERROR(ROUND(INDEX('[23]IGT by Provider'!$E:$E,MATCH(A126,'[23]IGT by Provider'!$A:$A,0)),2),0)</f>
        <v>0</v>
      </c>
      <c r="AP126" s="102">
        <f t="shared" si="53"/>
        <v>0</v>
      </c>
      <c r="AQ126" s="63"/>
    </row>
    <row r="127" spans="1:43" ht="30" x14ac:dyDescent="0.25">
      <c r="A127" s="176" t="s">
        <v>773</v>
      </c>
      <c r="B127" s="176" t="s">
        <v>774</v>
      </c>
      <c r="C127" s="31" t="s">
        <v>775</v>
      </c>
      <c r="D127" s="31" t="s">
        <v>55</v>
      </c>
      <c r="E127" s="31" t="s">
        <v>630</v>
      </c>
      <c r="F127" s="84" t="str">
        <f t="shared" si="33"/>
        <v>N</v>
      </c>
      <c r="G127" s="169">
        <f>SUMIF('Data and Mdcr Calculation'!A:A,A127,'Data and Mdcr Calculation'!H:H)</f>
        <v>0</v>
      </c>
      <c r="H127" s="8">
        <f>IF($F127="N",0,SUMIFS('Data and Mdcr Calculation'!$R:$R,'Data and Mdcr Calculation'!$D:$D,H$10,'Data and Mdcr Calculation'!$A:$A,$A127))</f>
        <v>0</v>
      </c>
      <c r="I127" s="170">
        <f>IF($F127="N",0,SUMIFS('Data and Mdcr Calculation'!$R:$R,'Data and Mdcr Calculation'!$D:$D,I$10,'Data and Mdcr Calculation'!$A:$A,$A127))</f>
        <v>0</v>
      </c>
      <c r="J127" s="124">
        <f>IF($F127="N",0,SUMIFS('Data and Mdcr Calculation'!$R:$R,'Data and Mdcr Calculation'!$D:$D,J$10,'Data and Mdcr Calculation'!$A:$A,$A127))</f>
        <v>0</v>
      </c>
      <c r="K127" s="123">
        <f t="shared" si="54"/>
        <v>0</v>
      </c>
      <c r="L127" s="171">
        <f>IF($F127="N",0,SUMIFS('Data and Mdcr Calculation'!I:I,'Data and Mdcr Calculation'!$A:$A,$A127,'Data and Mdcr Calculation'!$D:$D,L$10))</f>
        <v>0</v>
      </c>
      <c r="M127" s="172">
        <f>IF($F127="N",0,SUMIFS('Data and Mdcr Calculation'!I:I,'Data and Mdcr Calculation'!$A:$A,$A127,'Data and Mdcr Calculation'!$D:$D,M$10))</f>
        <v>0</v>
      </c>
      <c r="N127" s="172">
        <f>IF($F127="N",0,SUMIFS('Data and Mdcr Calculation'!I:I,'Data and Mdcr Calculation'!$A:$A,$A127,'Data and Mdcr Calculation'!$D:$D,N$10))</f>
        <v>0</v>
      </c>
      <c r="O127" s="114">
        <f t="shared" si="34"/>
        <v>0</v>
      </c>
      <c r="P127" s="127">
        <f>IF($F127="N",0,SUMIFS('Data and Mdcr Calculation'!P:P,'Data and Mdcr Calculation'!A:A,A127))</f>
        <v>0</v>
      </c>
      <c r="Q127" s="32">
        <f t="shared" si="35"/>
        <v>0</v>
      </c>
      <c r="R127" s="11">
        <f t="shared" si="36"/>
        <v>0</v>
      </c>
      <c r="S127" s="93">
        <f t="shared" si="37"/>
        <v>0</v>
      </c>
      <c r="T127" s="33">
        <f t="shared" si="37"/>
        <v>0</v>
      </c>
      <c r="U127" s="33">
        <f t="shared" si="37"/>
        <v>0</v>
      </c>
      <c r="V127" s="11">
        <f t="shared" si="38"/>
        <v>0</v>
      </c>
      <c r="W127" s="93">
        <f t="shared" si="39"/>
        <v>0</v>
      </c>
      <c r="X127" s="33">
        <f t="shared" si="39"/>
        <v>0</v>
      </c>
      <c r="Y127" s="33">
        <f t="shared" si="39"/>
        <v>0</v>
      </c>
      <c r="Z127" s="11">
        <f t="shared" si="40"/>
        <v>0</v>
      </c>
      <c r="AA127" s="83">
        <f t="shared" si="41"/>
        <v>0</v>
      </c>
      <c r="AB127" s="93">
        <f t="shared" si="42"/>
        <v>0</v>
      </c>
      <c r="AC127" s="33">
        <f t="shared" si="43"/>
        <v>0</v>
      </c>
      <c r="AD127" s="33">
        <f t="shared" si="44"/>
        <v>0</v>
      </c>
      <c r="AE127" s="11">
        <f t="shared" si="45"/>
        <v>0</v>
      </c>
      <c r="AF127" s="93">
        <f t="shared" si="46"/>
        <v>0</v>
      </c>
      <c r="AG127" s="33">
        <f t="shared" si="47"/>
        <v>0</v>
      </c>
      <c r="AH127" s="33">
        <f t="shared" si="48"/>
        <v>0</v>
      </c>
      <c r="AI127" s="77">
        <f t="shared" si="49"/>
        <v>0</v>
      </c>
      <c r="AJ127" s="93">
        <f t="shared" si="50"/>
        <v>0</v>
      </c>
      <c r="AK127" s="33">
        <f t="shared" si="50"/>
        <v>0</v>
      </c>
      <c r="AL127" s="33">
        <f t="shared" si="50"/>
        <v>0</v>
      </c>
      <c r="AM127" s="77">
        <f t="shared" si="51"/>
        <v>0</v>
      </c>
      <c r="AN127" s="101">
        <f t="shared" si="52"/>
        <v>0</v>
      </c>
      <c r="AO127" s="154">
        <f>IFERROR(ROUND(INDEX('[23]IGT by Provider'!$E:$E,MATCH(A127,'[23]IGT by Provider'!$A:$A,0)),2),0)</f>
        <v>0</v>
      </c>
      <c r="AP127" s="102">
        <f t="shared" si="53"/>
        <v>0</v>
      </c>
      <c r="AQ127" s="63"/>
    </row>
    <row r="128" spans="1:43" ht="30" x14ac:dyDescent="0.25">
      <c r="A128" s="176" t="s">
        <v>127</v>
      </c>
      <c r="B128" s="176" t="s">
        <v>129</v>
      </c>
      <c r="C128" s="31" t="s">
        <v>776</v>
      </c>
      <c r="D128" s="31" t="s">
        <v>55</v>
      </c>
      <c r="E128" s="31" t="s">
        <v>630</v>
      </c>
      <c r="F128" s="84" t="str">
        <f t="shared" si="33"/>
        <v>Y</v>
      </c>
      <c r="G128" s="169">
        <f>SUMIF('Data and Mdcr Calculation'!A:A,A128,'Data and Mdcr Calculation'!H:H)</f>
        <v>992</v>
      </c>
      <c r="H128" s="8">
        <f>IF($F128="N",0,SUMIFS('Data and Mdcr Calculation'!$R:$R,'Data and Mdcr Calculation'!$D:$D,H$10,'Data and Mdcr Calculation'!$A:$A,$A128))</f>
        <v>966.38420079819093</v>
      </c>
      <c r="I128" s="170">
        <f>IF($F128="N",0,SUMIFS('Data and Mdcr Calculation'!$R:$R,'Data and Mdcr Calculation'!$D:$D,I$10,'Data and Mdcr Calculation'!$A:$A,$A128))</f>
        <v>25.348071298230483</v>
      </c>
      <c r="J128" s="124">
        <f>IF($F128="N",0,SUMIFS('Data and Mdcr Calculation'!$R:$R,'Data and Mdcr Calculation'!$D:$D,J$10,'Data and Mdcr Calculation'!$A:$A,$A128))</f>
        <v>27.605269080163737</v>
      </c>
      <c r="K128" s="123">
        <f t="shared" si="54"/>
        <v>1019.3375411765851</v>
      </c>
      <c r="L128" s="171">
        <f>IF($F128="N",0,SUMIFS('Data and Mdcr Calculation'!I:I,'Data and Mdcr Calculation'!$A:$A,$A128,'Data and Mdcr Calculation'!$D:$D,L$10))</f>
        <v>220348.81463030179</v>
      </c>
      <c r="M128" s="172">
        <f>IF($F128="N",0,SUMIFS('Data and Mdcr Calculation'!I:I,'Data and Mdcr Calculation'!$A:$A,$A128,'Data and Mdcr Calculation'!$D:$D,M$10))</f>
        <v>5804.6457108652994</v>
      </c>
      <c r="N128" s="172">
        <f>IF($F128="N",0,SUMIFS('Data and Mdcr Calculation'!I:I,'Data and Mdcr Calculation'!$A:$A,$A128,'Data and Mdcr Calculation'!$D:$D,N$10))</f>
        <v>6361.2729011677038</v>
      </c>
      <c r="O128" s="114">
        <f t="shared" si="34"/>
        <v>232514.7332423348</v>
      </c>
      <c r="P128" s="127">
        <f>IF($F128="N",0,SUMIFS('Data and Mdcr Calculation'!P:P,'Data and Mdcr Calculation'!A:A,A128))</f>
        <v>224590.64044743704</v>
      </c>
      <c r="Q128" s="32">
        <f t="shared" si="35"/>
        <v>1.0352823821113433</v>
      </c>
      <c r="R128" s="11">
        <f t="shared" si="36"/>
        <v>-7924.0927948977624</v>
      </c>
      <c r="S128" s="93">
        <f t="shared" si="37"/>
        <v>46869.633738712262</v>
      </c>
      <c r="T128" s="33">
        <f t="shared" si="37"/>
        <v>1229.3814579641785</v>
      </c>
      <c r="U128" s="33">
        <f t="shared" si="37"/>
        <v>1338.8555503879413</v>
      </c>
      <c r="V128" s="11">
        <f t="shared" si="38"/>
        <v>49437.870747064379</v>
      </c>
      <c r="W128" s="93">
        <f t="shared" si="39"/>
        <v>20646.683930859279</v>
      </c>
      <c r="X128" s="33">
        <f t="shared" si="39"/>
        <v>543.89530310807856</v>
      </c>
      <c r="Y128" s="33">
        <f t="shared" si="39"/>
        <v>596.05127083941386</v>
      </c>
      <c r="Z128" s="11">
        <f t="shared" si="40"/>
        <v>21786.63050480677</v>
      </c>
      <c r="AA128" s="83">
        <f t="shared" si="41"/>
        <v>71224.501251871145</v>
      </c>
      <c r="AB128" s="93">
        <f t="shared" si="42"/>
        <v>49729.054364681448</v>
      </c>
      <c r="AC128" s="33">
        <f t="shared" si="43"/>
        <v>1307.852614855509</v>
      </c>
      <c r="AD128" s="33">
        <f t="shared" si="44"/>
        <v>1424.3144153063206</v>
      </c>
      <c r="AE128" s="11">
        <f t="shared" si="45"/>
        <v>52461.221394843276</v>
      </c>
      <c r="AF128" s="93">
        <f t="shared" si="46"/>
        <v>21906.295947861305</v>
      </c>
      <c r="AG128" s="33">
        <f t="shared" si="47"/>
        <v>578.61202458306229</v>
      </c>
      <c r="AH128" s="33">
        <f t="shared" si="48"/>
        <v>634.09709663767433</v>
      </c>
      <c r="AI128" s="77">
        <f t="shared" si="49"/>
        <v>23119.005069082039</v>
      </c>
      <c r="AJ128" s="93">
        <f t="shared" si="50"/>
        <v>71635.350312542752</v>
      </c>
      <c r="AK128" s="33">
        <f t="shared" si="50"/>
        <v>1886.4646394385713</v>
      </c>
      <c r="AL128" s="33">
        <f t="shared" si="50"/>
        <v>2058.4115119439948</v>
      </c>
      <c r="AM128" s="77">
        <f t="shared" si="51"/>
        <v>75580.226463925326</v>
      </c>
      <c r="AN128" s="101">
        <f t="shared" si="52"/>
        <v>32665.02</v>
      </c>
      <c r="AO128" s="154">
        <f>IFERROR(ROUND(INDEX('[23]IGT by Provider'!$E:$E,MATCH(A128,'[23]IGT by Provider'!$A:$A,0)),2),0)</f>
        <v>14411.21</v>
      </c>
      <c r="AP128" s="102">
        <f t="shared" si="53"/>
        <v>18253.810000000001</v>
      </c>
      <c r="AQ128" s="63"/>
    </row>
    <row r="129" spans="1:43" ht="30" x14ac:dyDescent="0.25">
      <c r="A129" s="176" t="s">
        <v>361</v>
      </c>
      <c r="B129" s="176" t="s">
        <v>363</v>
      </c>
      <c r="C129" s="31" t="s">
        <v>777</v>
      </c>
      <c r="D129" s="31" t="s">
        <v>95</v>
      </c>
      <c r="E129" s="31" t="s">
        <v>630</v>
      </c>
      <c r="F129" s="84" t="str">
        <f t="shared" si="33"/>
        <v>Y</v>
      </c>
      <c r="G129" s="169">
        <f>SUMIF('Data and Mdcr Calculation'!A:A,A129,'Data and Mdcr Calculation'!H:H)</f>
        <v>945</v>
      </c>
      <c r="H129" s="8">
        <f>IF($F129="N",0,SUMIFS('Data and Mdcr Calculation'!$R:$R,'Data and Mdcr Calculation'!$D:$D,H$10,'Data and Mdcr Calculation'!$A:$A,$A129))</f>
        <v>814.91203405308738</v>
      </c>
      <c r="I129" s="170">
        <f>IF($F129="N",0,SUMIFS('Data and Mdcr Calculation'!$R:$R,'Data and Mdcr Calculation'!$D:$D,I$10,'Data and Mdcr Calculation'!$A:$A,$A129))</f>
        <v>126.75889544246857</v>
      </c>
      <c r="J129" s="124">
        <f>IF($F129="N",0,SUMIFS('Data and Mdcr Calculation'!$R:$R,'Data and Mdcr Calculation'!$D:$D,J$10,'Data and Mdcr Calculation'!$A:$A,$A129))</f>
        <v>59.458433908910827</v>
      </c>
      <c r="K129" s="123">
        <f t="shared" si="54"/>
        <v>1001.1293634044667</v>
      </c>
      <c r="L129" s="171">
        <f>IF($F129="N",0,SUMIFS('Data and Mdcr Calculation'!I:I,'Data and Mdcr Calculation'!$A:$A,$A129,'Data and Mdcr Calculation'!$D:$D,L$10))</f>
        <v>144477.75729806526</v>
      </c>
      <c r="M129" s="172">
        <f>IF($F129="N",0,SUMIFS('Data and Mdcr Calculation'!I:I,'Data and Mdcr Calculation'!$A:$A,$A129,'Data and Mdcr Calculation'!$D:$D,M$10))</f>
        <v>23320.002531844952</v>
      </c>
      <c r="N129" s="172">
        <f>IF($F129="N",0,SUMIFS('Data and Mdcr Calculation'!I:I,'Data and Mdcr Calculation'!$A:$A,$A129,'Data and Mdcr Calculation'!$D:$D,N$10))</f>
        <v>10395.761066973264</v>
      </c>
      <c r="O129" s="114">
        <f t="shared" si="34"/>
        <v>178193.52089688348</v>
      </c>
      <c r="P129" s="127">
        <f>IF($F129="N",0,SUMIFS('Data and Mdcr Calculation'!P:P,'Data and Mdcr Calculation'!A:A,A129))</f>
        <v>273548.58725663659</v>
      </c>
      <c r="Q129" s="32">
        <f t="shared" si="35"/>
        <v>0.65141451719400278</v>
      </c>
      <c r="R129" s="11">
        <f t="shared" si="36"/>
        <v>95355.066359753109</v>
      </c>
      <c r="S129" s="93">
        <f t="shared" si="37"/>
        <v>39523.233651574737</v>
      </c>
      <c r="T129" s="33">
        <f t="shared" si="37"/>
        <v>6147.806428959726</v>
      </c>
      <c r="U129" s="33">
        <f t="shared" si="37"/>
        <v>2883.7340445821751</v>
      </c>
      <c r="V129" s="11">
        <f t="shared" si="38"/>
        <v>48554.774125116637</v>
      </c>
      <c r="W129" s="93">
        <f t="shared" si="39"/>
        <v>13537.565858828715</v>
      </c>
      <c r="X129" s="33">
        <f t="shared" si="39"/>
        <v>2185.084237233872</v>
      </c>
      <c r="Y129" s="33">
        <f t="shared" si="39"/>
        <v>974.08281197539486</v>
      </c>
      <c r="Z129" s="11">
        <f t="shared" si="40"/>
        <v>16696.732908037982</v>
      </c>
      <c r="AA129" s="83">
        <f t="shared" si="41"/>
        <v>65251.507033154616</v>
      </c>
      <c r="AB129" s="93">
        <f t="shared" si="42"/>
        <v>41934.465412811391</v>
      </c>
      <c r="AC129" s="33">
        <f t="shared" si="43"/>
        <v>6540.2196052763047</v>
      </c>
      <c r="AD129" s="33">
        <f t="shared" si="44"/>
        <v>3067.8021750874204</v>
      </c>
      <c r="AE129" s="11">
        <f t="shared" si="45"/>
        <v>51542.487193175111</v>
      </c>
      <c r="AF129" s="93">
        <f t="shared" si="46"/>
        <v>14363.465102205533</v>
      </c>
      <c r="AG129" s="33">
        <f t="shared" si="47"/>
        <v>2324.5576991849703</v>
      </c>
      <c r="AH129" s="33">
        <f t="shared" si="48"/>
        <v>1036.2583106121222</v>
      </c>
      <c r="AI129" s="77">
        <f t="shared" si="49"/>
        <v>17724.281112002627</v>
      </c>
      <c r="AJ129" s="93">
        <f t="shared" si="50"/>
        <v>56297.930515016924</v>
      </c>
      <c r="AK129" s="33">
        <f t="shared" si="50"/>
        <v>8864.777304461275</v>
      </c>
      <c r="AL129" s="33">
        <f t="shared" si="50"/>
        <v>4104.0604856995424</v>
      </c>
      <c r="AM129" s="77">
        <f t="shared" si="51"/>
        <v>69266.768305177742</v>
      </c>
      <c r="AN129" s="101">
        <f t="shared" si="52"/>
        <v>29936.400000000001</v>
      </c>
      <c r="AO129" s="154">
        <f>IFERROR(ROUND(INDEX('[23]IGT by Provider'!$E:$E,MATCH(A129,'[23]IGT by Provider'!$A:$A,0)),2),0)</f>
        <v>13349</v>
      </c>
      <c r="AP129" s="102">
        <f t="shared" si="53"/>
        <v>16587.400000000001</v>
      </c>
      <c r="AQ129" s="63"/>
    </row>
    <row r="130" spans="1:43" ht="30" x14ac:dyDescent="0.25">
      <c r="A130" s="176" t="s">
        <v>778</v>
      </c>
      <c r="B130" s="176" t="s">
        <v>779</v>
      </c>
      <c r="C130" s="31" t="s">
        <v>780</v>
      </c>
      <c r="D130" s="31" t="s">
        <v>55</v>
      </c>
      <c r="E130" s="31" t="s">
        <v>630</v>
      </c>
      <c r="F130" s="84" t="str">
        <f t="shared" si="33"/>
        <v>N</v>
      </c>
      <c r="G130" s="169">
        <f>SUMIF('Data and Mdcr Calculation'!A:A,A130,'Data and Mdcr Calculation'!H:H)</f>
        <v>0</v>
      </c>
      <c r="H130" s="8">
        <f>IF($F130="N",0,SUMIFS('Data and Mdcr Calculation'!$R:$R,'Data and Mdcr Calculation'!$D:$D,H$10,'Data and Mdcr Calculation'!$A:$A,$A130))</f>
        <v>0</v>
      </c>
      <c r="I130" s="170">
        <f>IF($F130="N",0,SUMIFS('Data and Mdcr Calculation'!$R:$R,'Data and Mdcr Calculation'!$D:$D,I$10,'Data and Mdcr Calculation'!$A:$A,$A130))</f>
        <v>0</v>
      </c>
      <c r="J130" s="124">
        <f>IF($F130="N",0,SUMIFS('Data and Mdcr Calculation'!$R:$R,'Data and Mdcr Calculation'!$D:$D,J$10,'Data and Mdcr Calculation'!$A:$A,$A130))</f>
        <v>0</v>
      </c>
      <c r="K130" s="123">
        <f t="shared" si="54"/>
        <v>0</v>
      </c>
      <c r="L130" s="171">
        <f>IF($F130="N",0,SUMIFS('Data and Mdcr Calculation'!I:I,'Data and Mdcr Calculation'!$A:$A,$A130,'Data and Mdcr Calculation'!$D:$D,L$10))</f>
        <v>0</v>
      </c>
      <c r="M130" s="172">
        <f>IF($F130="N",0,SUMIFS('Data and Mdcr Calculation'!I:I,'Data and Mdcr Calculation'!$A:$A,$A130,'Data and Mdcr Calculation'!$D:$D,M$10))</f>
        <v>0</v>
      </c>
      <c r="N130" s="172">
        <f>IF($F130="N",0,SUMIFS('Data and Mdcr Calculation'!I:I,'Data and Mdcr Calculation'!$A:$A,$A130,'Data and Mdcr Calculation'!$D:$D,N$10))</f>
        <v>0</v>
      </c>
      <c r="O130" s="114">
        <f t="shared" si="34"/>
        <v>0</v>
      </c>
      <c r="P130" s="127">
        <f>IF($F130="N",0,SUMIFS('Data and Mdcr Calculation'!P:P,'Data and Mdcr Calculation'!A:A,A130))</f>
        <v>0</v>
      </c>
      <c r="Q130" s="32">
        <f t="shared" si="35"/>
        <v>0</v>
      </c>
      <c r="R130" s="11">
        <f t="shared" si="36"/>
        <v>0</v>
      </c>
      <c r="S130" s="93">
        <f t="shared" si="37"/>
        <v>0</v>
      </c>
      <c r="T130" s="33">
        <f t="shared" si="37"/>
        <v>0</v>
      </c>
      <c r="U130" s="33">
        <f t="shared" si="37"/>
        <v>0</v>
      </c>
      <c r="V130" s="11">
        <f t="shared" si="38"/>
        <v>0</v>
      </c>
      <c r="W130" s="93">
        <f t="shared" si="39"/>
        <v>0</v>
      </c>
      <c r="X130" s="33">
        <f t="shared" si="39"/>
        <v>0</v>
      </c>
      <c r="Y130" s="33">
        <f t="shared" si="39"/>
        <v>0</v>
      </c>
      <c r="Z130" s="11">
        <f t="shared" si="40"/>
        <v>0</v>
      </c>
      <c r="AA130" s="83">
        <f t="shared" si="41"/>
        <v>0</v>
      </c>
      <c r="AB130" s="93">
        <f t="shared" si="42"/>
        <v>0</v>
      </c>
      <c r="AC130" s="33">
        <f t="shared" si="43"/>
        <v>0</v>
      </c>
      <c r="AD130" s="33">
        <f t="shared" si="44"/>
        <v>0</v>
      </c>
      <c r="AE130" s="11">
        <f t="shared" si="45"/>
        <v>0</v>
      </c>
      <c r="AF130" s="93">
        <f t="shared" si="46"/>
        <v>0</v>
      </c>
      <c r="AG130" s="33">
        <f t="shared" si="47"/>
        <v>0</v>
      </c>
      <c r="AH130" s="33">
        <f t="shared" si="48"/>
        <v>0</v>
      </c>
      <c r="AI130" s="77">
        <f t="shared" si="49"/>
        <v>0</v>
      </c>
      <c r="AJ130" s="93">
        <f t="shared" si="50"/>
        <v>0</v>
      </c>
      <c r="AK130" s="33">
        <f t="shared" si="50"/>
        <v>0</v>
      </c>
      <c r="AL130" s="33">
        <f t="shared" si="50"/>
        <v>0</v>
      </c>
      <c r="AM130" s="77">
        <f t="shared" si="51"/>
        <v>0</v>
      </c>
      <c r="AN130" s="101">
        <f t="shared" si="52"/>
        <v>0</v>
      </c>
      <c r="AO130" s="154">
        <f>IFERROR(ROUND(INDEX('[23]IGT by Provider'!$E:$E,MATCH(A130,'[23]IGT by Provider'!$A:$A,0)),2),0)</f>
        <v>0</v>
      </c>
      <c r="AP130" s="102">
        <f t="shared" si="53"/>
        <v>0</v>
      </c>
      <c r="AQ130" s="63"/>
    </row>
    <row r="131" spans="1:43" ht="30" x14ac:dyDescent="0.25">
      <c r="A131" s="176" t="s">
        <v>114</v>
      </c>
      <c r="B131" s="176" t="s">
        <v>116</v>
      </c>
      <c r="C131" s="31" t="s">
        <v>781</v>
      </c>
      <c r="D131" s="31" t="s">
        <v>95</v>
      </c>
      <c r="E131" s="31" t="s">
        <v>630</v>
      </c>
      <c r="F131" s="84" t="str">
        <f t="shared" si="33"/>
        <v>Y</v>
      </c>
      <c r="G131" s="169">
        <f>SUMIF('Data and Mdcr Calculation'!A:A,A131,'Data and Mdcr Calculation'!H:H)</f>
        <v>274</v>
      </c>
      <c r="H131" s="8">
        <f>IF($F131="N",0,SUMIFS('Data and Mdcr Calculation'!$R:$R,'Data and Mdcr Calculation'!$D:$D,H$10,'Data and Mdcr Calculation'!$A:$A,$A131))</f>
        <v>177.17115771454576</v>
      </c>
      <c r="I131" s="170">
        <f>IF($F131="N",0,SUMIFS('Data and Mdcr Calculation'!$R:$R,'Data and Mdcr Calculation'!$D:$D,I$10,'Data and Mdcr Calculation'!$A:$A,$A131))</f>
        <v>102.57369320602186</v>
      </c>
      <c r="J131" s="124">
        <f>IF($F131="N",0,SUMIFS('Data and Mdcr Calculation'!$R:$R,'Data and Mdcr Calculation'!$D:$D,J$10,'Data and Mdcr Calculation'!$A:$A,$A131))</f>
        <v>9.4564238688009752</v>
      </c>
      <c r="K131" s="123">
        <f t="shared" si="54"/>
        <v>289.2012747893686</v>
      </c>
      <c r="L131" s="171">
        <f>IF($F131="N",0,SUMIFS('Data and Mdcr Calculation'!I:I,'Data and Mdcr Calculation'!$A:$A,$A131,'Data and Mdcr Calculation'!$D:$D,L$10))</f>
        <v>25569.630122967119</v>
      </c>
      <c r="M131" s="172">
        <f>IF($F131="N",0,SUMIFS('Data and Mdcr Calculation'!I:I,'Data and Mdcr Calculation'!$A:$A,$A131,'Data and Mdcr Calculation'!$D:$D,M$10))</f>
        <v>15002.180598657453</v>
      </c>
      <c r="N131" s="172">
        <f>IF($F131="N",0,SUMIFS('Data and Mdcr Calculation'!I:I,'Data and Mdcr Calculation'!$A:$A,$A131,'Data and Mdcr Calculation'!$D:$D,N$10))</f>
        <v>1373.5873195427134</v>
      </c>
      <c r="O131" s="114">
        <f t="shared" si="34"/>
        <v>41945.398041167282</v>
      </c>
      <c r="P131" s="127">
        <f>IF($F131="N",0,SUMIFS('Data and Mdcr Calculation'!P:P,'Data and Mdcr Calculation'!A:A,A131))</f>
        <v>49799.685705128628</v>
      </c>
      <c r="Q131" s="32">
        <f t="shared" si="35"/>
        <v>0.84228238486347573</v>
      </c>
      <c r="R131" s="11">
        <f t="shared" si="36"/>
        <v>7854.287663961346</v>
      </c>
      <c r="S131" s="93">
        <f t="shared" si="37"/>
        <v>8592.8011491554698</v>
      </c>
      <c r="T131" s="33">
        <f t="shared" si="37"/>
        <v>4974.8241204920605</v>
      </c>
      <c r="U131" s="33">
        <f t="shared" si="37"/>
        <v>458.63655763684727</v>
      </c>
      <c r="V131" s="11">
        <f t="shared" si="38"/>
        <v>14026.261827284379</v>
      </c>
      <c r="W131" s="93">
        <f t="shared" si="39"/>
        <v>2395.8743425220191</v>
      </c>
      <c r="X131" s="33">
        <f t="shared" si="39"/>
        <v>1405.7043220942035</v>
      </c>
      <c r="Y131" s="33">
        <f t="shared" si="39"/>
        <v>128.70513184115225</v>
      </c>
      <c r="Z131" s="11">
        <f t="shared" si="40"/>
        <v>3930.2837964573746</v>
      </c>
      <c r="AA131" s="83">
        <f t="shared" si="41"/>
        <v>17956.545623741753</v>
      </c>
      <c r="AB131" s="93">
        <f t="shared" si="42"/>
        <v>9117.0303969819306</v>
      </c>
      <c r="AC131" s="33">
        <f t="shared" si="43"/>
        <v>5292.366085629852</v>
      </c>
      <c r="AD131" s="33">
        <f t="shared" si="44"/>
        <v>487.91123152856096</v>
      </c>
      <c r="AE131" s="11">
        <f t="shared" si="45"/>
        <v>14897.307714140343</v>
      </c>
      <c r="AF131" s="93">
        <f t="shared" si="46"/>
        <v>2542.0417427289326</v>
      </c>
      <c r="AG131" s="33">
        <f t="shared" si="47"/>
        <v>1495.4301298874507</v>
      </c>
      <c r="AH131" s="33">
        <f t="shared" si="48"/>
        <v>136.92035302250241</v>
      </c>
      <c r="AI131" s="77">
        <f t="shared" si="49"/>
        <v>4174.392225638886</v>
      </c>
      <c r="AJ131" s="93">
        <f t="shared" si="50"/>
        <v>11659.072139710863</v>
      </c>
      <c r="AK131" s="33">
        <f t="shared" si="50"/>
        <v>6787.7962155173027</v>
      </c>
      <c r="AL131" s="33">
        <f t="shared" si="50"/>
        <v>624.83158455106332</v>
      </c>
      <c r="AM131" s="77">
        <f t="shared" si="51"/>
        <v>19071.699939779228</v>
      </c>
      <c r="AN131" s="101">
        <f t="shared" si="52"/>
        <v>8242.6</v>
      </c>
      <c r="AO131" s="154">
        <f>IFERROR(ROUND(INDEX('[23]IGT by Provider'!$E:$E,MATCH(A131,'[23]IGT by Provider'!$A:$A,0)),2),0)</f>
        <v>3681.08</v>
      </c>
      <c r="AP131" s="102">
        <f t="shared" si="53"/>
        <v>4561.5200000000004</v>
      </c>
      <c r="AQ131" s="63"/>
    </row>
    <row r="132" spans="1:43" ht="45" x14ac:dyDescent="0.25">
      <c r="A132" s="176" t="s">
        <v>619</v>
      </c>
      <c r="B132" s="176" t="s">
        <v>621</v>
      </c>
      <c r="C132" s="31" t="s">
        <v>782</v>
      </c>
      <c r="D132" s="31" t="s">
        <v>55</v>
      </c>
      <c r="E132" s="31" t="s">
        <v>630</v>
      </c>
      <c r="F132" s="84" t="str">
        <f t="shared" si="33"/>
        <v>N</v>
      </c>
      <c r="G132" s="169">
        <f>SUMIF('Data and Mdcr Calculation'!A:A,A132,'Data and Mdcr Calculation'!H:H)</f>
        <v>26</v>
      </c>
      <c r="H132" s="8">
        <f>IF($F132="N",0,SUMIFS('Data and Mdcr Calculation'!$R:$R,'Data and Mdcr Calculation'!$D:$D,H$10,'Data and Mdcr Calculation'!$A:$A,$A132))</f>
        <v>0</v>
      </c>
      <c r="I132" s="170">
        <f>IF($F132="N",0,SUMIFS('Data and Mdcr Calculation'!$R:$R,'Data and Mdcr Calculation'!$D:$D,I$10,'Data and Mdcr Calculation'!$A:$A,$A132))</f>
        <v>0</v>
      </c>
      <c r="J132" s="124">
        <f>IF($F132="N",0,SUMIFS('Data and Mdcr Calculation'!$R:$R,'Data and Mdcr Calculation'!$D:$D,J$10,'Data and Mdcr Calculation'!$A:$A,$A132))</f>
        <v>0</v>
      </c>
      <c r="K132" s="123">
        <f t="shared" si="54"/>
        <v>0</v>
      </c>
      <c r="L132" s="171">
        <f>IF($F132="N",0,SUMIFS('Data and Mdcr Calculation'!I:I,'Data and Mdcr Calculation'!$A:$A,$A132,'Data and Mdcr Calculation'!$D:$D,L$10))</f>
        <v>0</v>
      </c>
      <c r="M132" s="172">
        <f>IF($F132="N",0,SUMIFS('Data and Mdcr Calculation'!I:I,'Data and Mdcr Calculation'!$A:$A,$A132,'Data and Mdcr Calculation'!$D:$D,M$10))</f>
        <v>0</v>
      </c>
      <c r="N132" s="172">
        <f>IF($F132="N",0,SUMIFS('Data and Mdcr Calculation'!I:I,'Data and Mdcr Calculation'!$A:$A,$A132,'Data and Mdcr Calculation'!$D:$D,N$10))</f>
        <v>0</v>
      </c>
      <c r="O132" s="114">
        <f t="shared" si="34"/>
        <v>0</v>
      </c>
      <c r="P132" s="127">
        <f>IF($F132="N",0,SUMIFS('Data and Mdcr Calculation'!P:P,'Data and Mdcr Calculation'!A:A,A132))</f>
        <v>0</v>
      </c>
      <c r="Q132" s="32">
        <f t="shared" si="35"/>
        <v>0</v>
      </c>
      <c r="R132" s="11">
        <f t="shared" si="36"/>
        <v>0</v>
      </c>
      <c r="S132" s="93">
        <f t="shared" si="37"/>
        <v>0</v>
      </c>
      <c r="T132" s="33">
        <f t="shared" si="37"/>
        <v>0</v>
      </c>
      <c r="U132" s="33">
        <f t="shared" si="37"/>
        <v>0</v>
      </c>
      <c r="V132" s="11">
        <f t="shared" si="38"/>
        <v>0</v>
      </c>
      <c r="W132" s="93">
        <f t="shared" si="39"/>
        <v>0</v>
      </c>
      <c r="X132" s="33">
        <f t="shared" si="39"/>
        <v>0</v>
      </c>
      <c r="Y132" s="33">
        <f t="shared" si="39"/>
        <v>0</v>
      </c>
      <c r="Z132" s="11">
        <f t="shared" si="40"/>
        <v>0</v>
      </c>
      <c r="AA132" s="83">
        <f t="shared" si="41"/>
        <v>0</v>
      </c>
      <c r="AB132" s="93">
        <f t="shared" si="42"/>
        <v>0</v>
      </c>
      <c r="AC132" s="33">
        <f t="shared" si="43"/>
        <v>0</v>
      </c>
      <c r="AD132" s="33">
        <f t="shared" si="44"/>
        <v>0</v>
      </c>
      <c r="AE132" s="11">
        <f t="shared" si="45"/>
        <v>0</v>
      </c>
      <c r="AF132" s="93">
        <f t="shared" si="46"/>
        <v>0</v>
      </c>
      <c r="AG132" s="33">
        <f t="shared" si="47"/>
        <v>0</v>
      </c>
      <c r="AH132" s="33">
        <f t="shared" si="48"/>
        <v>0</v>
      </c>
      <c r="AI132" s="77">
        <f t="shared" si="49"/>
        <v>0</v>
      </c>
      <c r="AJ132" s="93">
        <f t="shared" si="50"/>
        <v>0</v>
      </c>
      <c r="AK132" s="33">
        <f t="shared" si="50"/>
        <v>0</v>
      </c>
      <c r="AL132" s="33">
        <f t="shared" si="50"/>
        <v>0</v>
      </c>
      <c r="AM132" s="77">
        <f t="shared" si="51"/>
        <v>0</v>
      </c>
      <c r="AN132" s="101">
        <f t="shared" si="52"/>
        <v>0</v>
      </c>
      <c r="AO132" s="154">
        <f>IFERROR(ROUND(INDEX('[23]IGT by Provider'!$E:$E,MATCH(A132,'[23]IGT by Provider'!$A:$A,0)),2),0)</f>
        <v>0</v>
      </c>
      <c r="AP132" s="102">
        <f t="shared" si="53"/>
        <v>0</v>
      </c>
      <c r="AQ132" s="63"/>
    </row>
    <row r="133" spans="1:43" ht="30" x14ac:dyDescent="0.25">
      <c r="A133" s="176" t="s">
        <v>105</v>
      </c>
      <c r="B133" s="176" t="s">
        <v>107</v>
      </c>
      <c r="C133" s="31" t="s">
        <v>783</v>
      </c>
      <c r="D133" s="31" t="s">
        <v>90</v>
      </c>
      <c r="E133" s="31" t="s">
        <v>630</v>
      </c>
      <c r="F133" s="84" t="str">
        <f t="shared" si="33"/>
        <v>Y</v>
      </c>
      <c r="G133" s="169">
        <f>SUMIF('Data and Mdcr Calculation'!A:A,A133,'Data and Mdcr Calculation'!H:H)</f>
        <v>295</v>
      </c>
      <c r="H133" s="8">
        <f>IF($F133="N",0,SUMIFS('Data and Mdcr Calculation'!$R:$R,'Data and Mdcr Calculation'!$D:$D,H$10,'Data and Mdcr Calculation'!$A:$A,$A133))</f>
        <v>150.46868992840984</v>
      </c>
      <c r="I133" s="170">
        <f>IF($F133="N",0,SUMIFS('Data and Mdcr Calculation'!$R:$R,'Data and Mdcr Calculation'!$D:$D,I$10,'Data and Mdcr Calculation'!$A:$A,$A133))</f>
        <v>141.20771748370657</v>
      </c>
      <c r="J133" s="124">
        <f>IF($F133="N",0,SUMIFS('Data and Mdcr Calculation'!$R:$R,'Data and Mdcr Calculation'!$D:$D,J$10,'Data and Mdcr Calculation'!$A:$A,$A133))</f>
        <v>3.7073200332624365</v>
      </c>
      <c r="K133" s="123">
        <f t="shared" si="54"/>
        <v>295.38372744537884</v>
      </c>
      <c r="L133" s="171">
        <f>IF($F133="N",0,SUMIFS('Data and Mdcr Calculation'!I:I,'Data and Mdcr Calculation'!$A:$A,$A133,'Data and Mdcr Calculation'!$D:$D,L$10))</f>
        <v>13327.965911098807</v>
      </c>
      <c r="M133" s="172">
        <f>IF($F133="N",0,SUMIFS('Data and Mdcr Calculation'!I:I,'Data and Mdcr Calculation'!$A:$A,$A133,'Data and Mdcr Calculation'!$D:$D,M$10))</f>
        <v>12493.787140572798</v>
      </c>
      <c r="N133" s="172">
        <f>IF($F133="N",0,SUMIFS('Data and Mdcr Calculation'!I:I,'Data and Mdcr Calculation'!$A:$A,$A133,'Data and Mdcr Calculation'!$D:$D,N$10))</f>
        <v>325.13801314153363</v>
      </c>
      <c r="O133" s="114">
        <f t="shared" si="34"/>
        <v>26146.891064813142</v>
      </c>
      <c r="P133" s="127">
        <f>IF($F133="N",0,SUMIFS('Data and Mdcr Calculation'!P:P,'Data and Mdcr Calculation'!A:A,A133))</f>
        <v>42304.85744472716</v>
      </c>
      <c r="Q133" s="32">
        <f t="shared" si="35"/>
        <v>0.61805883872732603</v>
      </c>
      <c r="R133" s="11">
        <f t="shared" si="36"/>
        <v>16157.966379914018</v>
      </c>
      <c r="S133" s="93">
        <f t="shared" si="37"/>
        <v>7297.7314615278774</v>
      </c>
      <c r="T133" s="33">
        <f t="shared" si="37"/>
        <v>6848.574297959769</v>
      </c>
      <c r="U133" s="33">
        <f t="shared" si="37"/>
        <v>179.80502161322818</v>
      </c>
      <c r="V133" s="11">
        <f t="shared" si="38"/>
        <v>14326.110781100875</v>
      </c>
      <c r="W133" s="93">
        <f t="shared" si="39"/>
        <v>1248.8304058699582</v>
      </c>
      <c r="X133" s="33">
        <f t="shared" si="39"/>
        <v>1170.6678550716713</v>
      </c>
      <c r="Y133" s="33">
        <f t="shared" si="39"/>
        <v>30.465431831361702</v>
      </c>
      <c r="Z133" s="11">
        <f t="shared" si="40"/>
        <v>2449.9636927729912</v>
      </c>
      <c r="AA133" s="83">
        <f t="shared" si="41"/>
        <v>16776.074473873865</v>
      </c>
      <c r="AB133" s="93">
        <f t="shared" si="42"/>
        <v>7742.9511528147241</v>
      </c>
      <c r="AC133" s="33">
        <f t="shared" si="43"/>
        <v>7285.7173382550736</v>
      </c>
      <c r="AD133" s="33">
        <f t="shared" si="44"/>
        <v>191.28193788641298</v>
      </c>
      <c r="AE133" s="11">
        <f t="shared" si="45"/>
        <v>15219.950428956212</v>
      </c>
      <c r="AF133" s="93">
        <f t="shared" si="46"/>
        <v>1325.0189982705126</v>
      </c>
      <c r="AG133" s="33">
        <f t="shared" si="47"/>
        <v>1245.3913351826291</v>
      </c>
      <c r="AH133" s="33">
        <f t="shared" si="48"/>
        <v>32.410033863150751</v>
      </c>
      <c r="AI133" s="77">
        <f t="shared" si="49"/>
        <v>2602.8203673162925</v>
      </c>
      <c r="AJ133" s="93">
        <f t="shared" si="50"/>
        <v>9067.9701510852374</v>
      </c>
      <c r="AK133" s="33">
        <f t="shared" si="50"/>
        <v>8531.1086734377022</v>
      </c>
      <c r="AL133" s="33">
        <f t="shared" si="50"/>
        <v>223.69197174956372</v>
      </c>
      <c r="AM133" s="77">
        <f t="shared" si="51"/>
        <v>17822.770796272504</v>
      </c>
      <c r="AN133" s="101">
        <f t="shared" si="52"/>
        <v>7702.82</v>
      </c>
      <c r="AO133" s="154">
        <f>IFERROR(ROUND(INDEX('[23]IGT by Provider'!$E:$E,MATCH(A133,'[23]IGT by Provider'!$A:$A,0)),2),0)</f>
        <v>3472.45</v>
      </c>
      <c r="AP133" s="102">
        <f t="shared" si="53"/>
        <v>4230.37</v>
      </c>
      <c r="AQ133" s="63"/>
    </row>
    <row r="134" spans="1:43" x14ac:dyDescent="0.25">
      <c r="A134" s="176" t="s">
        <v>96</v>
      </c>
      <c r="B134" s="176" t="s">
        <v>98</v>
      </c>
      <c r="C134" s="31" t="s">
        <v>784</v>
      </c>
      <c r="D134" s="31" t="s">
        <v>79</v>
      </c>
      <c r="E134" s="31" t="s">
        <v>629</v>
      </c>
      <c r="F134" s="84" t="str">
        <f t="shared" si="33"/>
        <v>Y</v>
      </c>
      <c r="G134" s="169">
        <f>SUMIF('Data and Mdcr Calculation'!A:A,A134,'Data and Mdcr Calculation'!H:H)</f>
        <v>1861</v>
      </c>
      <c r="H134" s="8">
        <f>IF($F134="N",0,SUMIFS('Data and Mdcr Calculation'!$R:$R,'Data and Mdcr Calculation'!$D:$D,H$10,'Data and Mdcr Calculation'!$A:$A,$A134))</f>
        <v>1683.9107546210348</v>
      </c>
      <c r="I134" s="170">
        <f>IF($F134="N",0,SUMIFS('Data and Mdcr Calculation'!$R:$R,'Data and Mdcr Calculation'!$D:$D,I$10,'Data and Mdcr Calculation'!$A:$A,$A134))</f>
        <v>150.23220066298677</v>
      </c>
      <c r="J134" s="124">
        <f>IF($F134="N",0,SUMIFS('Data and Mdcr Calculation'!$R:$R,'Data and Mdcr Calculation'!$D:$D,J$10,'Data and Mdcr Calculation'!$A:$A,$A134))</f>
        <v>45.062924136978495</v>
      </c>
      <c r="K134" s="123">
        <f t="shared" si="54"/>
        <v>1879.2058794210002</v>
      </c>
      <c r="L134" s="171">
        <f>IF($F134="N",0,SUMIFS('Data and Mdcr Calculation'!I:I,'Data and Mdcr Calculation'!$A:$A,$A134,'Data and Mdcr Calculation'!$D:$D,L$10))</f>
        <v>143594.65388518717</v>
      </c>
      <c r="M134" s="172">
        <f>IF($F134="N",0,SUMIFS('Data and Mdcr Calculation'!I:I,'Data and Mdcr Calculation'!$A:$A,$A134,'Data and Mdcr Calculation'!$D:$D,M$10))</f>
        <v>12417.128170734963</v>
      </c>
      <c r="N134" s="172">
        <f>IF($F134="N",0,SUMIFS('Data and Mdcr Calculation'!I:I,'Data and Mdcr Calculation'!$A:$A,$A134,'Data and Mdcr Calculation'!$D:$D,N$10))</f>
        <v>4067.4357327462717</v>
      </c>
      <c r="O134" s="114">
        <f t="shared" si="34"/>
        <v>160079.21778866841</v>
      </c>
      <c r="P134" s="127">
        <f>IF($F134="N",0,SUMIFS('Data and Mdcr Calculation'!P:P,'Data and Mdcr Calculation'!A:A,A134))</f>
        <v>240500.76844829961</v>
      </c>
      <c r="Q134" s="32">
        <f t="shared" si="35"/>
        <v>0.66560792641741851</v>
      </c>
      <c r="R134" s="11">
        <f t="shared" si="36"/>
        <v>80421.550659631204</v>
      </c>
      <c r="S134" s="93">
        <f t="shared" si="37"/>
        <v>57977.04728160223</v>
      </c>
      <c r="T134" s="33">
        <f t="shared" si="37"/>
        <v>5172.4946688266346</v>
      </c>
      <c r="U134" s="33">
        <f t="shared" si="37"/>
        <v>1551.5164780361695</v>
      </c>
      <c r="V134" s="11">
        <f t="shared" si="38"/>
        <v>64701.058428465032</v>
      </c>
      <c r="W134" s="93">
        <f t="shared" si="39"/>
        <v>13454.81906904204</v>
      </c>
      <c r="X134" s="33">
        <f t="shared" si="39"/>
        <v>1163.4849095978661</v>
      </c>
      <c r="Y134" s="33">
        <f t="shared" si="39"/>
        <v>381.11872815832567</v>
      </c>
      <c r="Z134" s="11">
        <f t="shared" si="40"/>
        <v>14999.422706798232</v>
      </c>
      <c r="AA134" s="83">
        <f t="shared" si="41"/>
        <v>79700.481135263268</v>
      </c>
      <c r="AB134" s="93">
        <f t="shared" si="42"/>
        <v>61514.10852159388</v>
      </c>
      <c r="AC134" s="33">
        <f t="shared" si="43"/>
        <v>5502.653903007058</v>
      </c>
      <c r="AD134" s="33">
        <f t="shared" si="44"/>
        <v>1650.5494447193294</v>
      </c>
      <c r="AE134" s="11">
        <f t="shared" si="45"/>
        <v>68667.31186932027</v>
      </c>
      <c r="AF134" s="93">
        <f t="shared" si="46"/>
        <v>14275.670099779352</v>
      </c>
      <c r="AG134" s="33">
        <f t="shared" si="47"/>
        <v>1237.7499038275173</v>
      </c>
      <c r="AH134" s="33">
        <f t="shared" si="48"/>
        <v>405.44545548758055</v>
      </c>
      <c r="AI134" s="77">
        <f t="shared" si="49"/>
        <v>15918.86545909445</v>
      </c>
      <c r="AJ134" s="93">
        <f t="shared" si="50"/>
        <v>75789.778621373232</v>
      </c>
      <c r="AK134" s="33">
        <f t="shared" si="50"/>
        <v>6740.4038068345753</v>
      </c>
      <c r="AL134" s="33">
        <f t="shared" si="50"/>
        <v>2055.9949002069097</v>
      </c>
      <c r="AM134" s="77">
        <f t="shared" si="51"/>
        <v>84586.177328414706</v>
      </c>
      <c r="AN134" s="101">
        <f t="shared" si="52"/>
        <v>36557.300000000003</v>
      </c>
      <c r="AO134" s="154">
        <f>IFERROR(ROUND(INDEX('[23]IGT by Provider'!$E:$E,MATCH(A134,'[23]IGT by Provider'!$A:$A,0)),2),0)</f>
        <v>16894.96</v>
      </c>
      <c r="AP134" s="102">
        <f t="shared" si="53"/>
        <v>19662.340000000004</v>
      </c>
      <c r="AQ134" s="63"/>
    </row>
    <row r="135" spans="1:43" x14ac:dyDescent="0.25">
      <c r="A135" s="176" t="s">
        <v>333</v>
      </c>
      <c r="B135" s="176" t="s">
        <v>334</v>
      </c>
      <c r="C135" s="31" t="s">
        <v>784</v>
      </c>
      <c r="D135" s="31" t="s">
        <v>79</v>
      </c>
      <c r="E135" s="31" t="s">
        <v>629</v>
      </c>
      <c r="F135" s="84" t="str">
        <f t="shared" ref="F135:F198" si="55">+IF(G135&gt;=30,"Y","N")</f>
        <v>Y</v>
      </c>
      <c r="G135" s="169">
        <f>SUMIF('Data and Mdcr Calculation'!A:A,A135,'Data and Mdcr Calculation'!H:H)</f>
        <v>1250</v>
      </c>
      <c r="H135" s="8">
        <f>IF($F135="N",0,SUMIFS('Data and Mdcr Calculation'!$R:$R,'Data and Mdcr Calculation'!$D:$D,H$10,'Data and Mdcr Calculation'!$A:$A,$A135))</f>
        <v>1013.597144292382</v>
      </c>
      <c r="I135" s="170">
        <f>IF($F135="N",0,SUMIFS('Data and Mdcr Calculation'!$R:$R,'Data and Mdcr Calculation'!$D:$D,I$10,'Data and Mdcr Calculation'!$A:$A,$A135))</f>
        <v>177.80742490276202</v>
      </c>
      <c r="J135" s="124">
        <f>IF($F135="N",0,SUMIFS('Data and Mdcr Calculation'!$R:$R,'Data and Mdcr Calculation'!$D:$D,J$10,'Data and Mdcr Calculation'!$A:$A,$A135))</f>
        <v>17.938345247494418</v>
      </c>
      <c r="K135" s="123">
        <f t="shared" si="54"/>
        <v>1209.3429144426386</v>
      </c>
      <c r="L135" s="171">
        <f>IF($F135="N",0,SUMIFS('Data and Mdcr Calculation'!I:I,'Data and Mdcr Calculation'!$A:$A,$A135,'Data and Mdcr Calculation'!$D:$D,L$10))</f>
        <v>87762.84781012313</v>
      </c>
      <c r="M135" s="172">
        <f>IF($F135="N",0,SUMIFS('Data and Mdcr Calculation'!I:I,'Data and Mdcr Calculation'!$A:$A,$A135,'Data and Mdcr Calculation'!$D:$D,M$10))</f>
        <v>15702.674186462818</v>
      </c>
      <c r="N135" s="172">
        <f>IF($F135="N",0,SUMIFS('Data and Mdcr Calculation'!I:I,'Data and Mdcr Calculation'!$A:$A,$A135,'Data and Mdcr Calculation'!$D:$D,N$10))</f>
        <v>1570.1452708346087</v>
      </c>
      <c r="O135" s="114">
        <f t="shared" ref="O135:O198" si="56">SUM(L135:N135)</f>
        <v>105035.66726742055</v>
      </c>
      <c r="P135" s="127">
        <f>IF($F135="N",0,SUMIFS('Data and Mdcr Calculation'!P:P,'Data and Mdcr Calculation'!A:A,A135))</f>
        <v>126520.88308743492</v>
      </c>
      <c r="Q135" s="32">
        <f t="shared" ref="Q135:Q198" si="57">IFERROR(O135/P135,0)</f>
        <v>0.83018443046143964</v>
      </c>
      <c r="R135" s="11">
        <f t="shared" ref="R135:R198" si="58">P135-O135</f>
        <v>21485.215820014375</v>
      </c>
      <c r="S135" s="93">
        <f t="shared" ref="S135:U198" si="59">IF($F135="N",0,IF($E135=$A$6,Comp1_FS,Comp1_HB)*H135)</f>
        <v>34898.149677986716</v>
      </c>
      <c r="T135" s="33">
        <f t="shared" si="59"/>
        <v>6121.9096394020962</v>
      </c>
      <c r="U135" s="33">
        <f t="shared" si="59"/>
        <v>617.61722687123279</v>
      </c>
      <c r="V135" s="11">
        <f t="shared" ref="V135:V198" si="60">SUM(S135:U135)</f>
        <v>41637.676544260044</v>
      </c>
      <c r="W135" s="93">
        <f t="shared" ref="W135:Y198" si="61">IF($F135="N",0,L135*Comp2_Rate)</f>
        <v>8223.378839808538</v>
      </c>
      <c r="X135" s="33">
        <f t="shared" si="61"/>
        <v>1471.3405712715662</v>
      </c>
      <c r="Y135" s="33">
        <f t="shared" si="61"/>
        <v>147.12261187720284</v>
      </c>
      <c r="Z135" s="11">
        <f t="shared" ref="Z135:Z198" si="62">SUM(W135:Y135)</f>
        <v>9841.8420229573076</v>
      </c>
      <c r="AA135" s="83">
        <f t="shared" ref="AA135:AA198" si="63">V135+Z135</f>
        <v>51479.518567217354</v>
      </c>
      <c r="AB135" s="93">
        <f t="shared" ref="AB135:AB198" si="64">S135/(1-STAR_Fee)</f>
        <v>37027.214512452745</v>
      </c>
      <c r="AC135" s="33">
        <f t="shared" ref="AC135:AC198" si="65">T135/(1-STARPLUS_Fee)</f>
        <v>6512.6698291511666</v>
      </c>
      <c r="AD135" s="33">
        <f t="shared" ref="AD135:AD198" si="66">U135/(1-STARKids_Fee)</f>
        <v>657.039603054503</v>
      </c>
      <c r="AE135" s="11">
        <f t="shared" ref="AE135:AE198" si="67">SUM(AB135:AD135)</f>
        <v>44196.923944658411</v>
      </c>
      <c r="AF135" s="93">
        <f t="shared" ref="AF135:AF198" si="68">W135/(1-STAR_Fee)</f>
        <v>8725.0703870647612</v>
      </c>
      <c r="AG135" s="33">
        <f t="shared" ref="AG135:AG198" si="69">X135/(1-STARPLUS_Fee)</f>
        <v>1565.2559268846451</v>
      </c>
      <c r="AH135" s="33">
        <f t="shared" ref="AH135:AH198" si="70">Y135/(1-STARKids_Fee)</f>
        <v>156.51341689064134</v>
      </c>
      <c r="AI135" s="77">
        <f t="shared" ref="AI135:AI198" si="71">SUM(AF135:AH135)</f>
        <v>10446.839730840047</v>
      </c>
      <c r="AJ135" s="93">
        <f t="shared" ref="AJ135:AL198" si="72">AB135+AF135</f>
        <v>45752.284899517508</v>
      </c>
      <c r="AK135" s="33">
        <f t="shared" si="72"/>
        <v>8077.9257560358119</v>
      </c>
      <c r="AL135" s="33">
        <f t="shared" si="72"/>
        <v>813.55301994514434</v>
      </c>
      <c r="AM135" s="77">
        <f t="shared" ref="AM135:AM198" si="73">SUM(AJ135:AL135)</f>
        <v>54643.763675498463</v>
      </c>
      <c r="AN135" s="101">
        <f t="shared" ref="AN135:AN198" si="74">ROUND(AM135*(1-FMAP_FedShr)*(1+IGT_Buffer),2)</f>
        <v>23616.49</v>
      </c>
      <c r="AO135" s="154">
        <f>IFERROR(ROUND(INDEX('[23]IGT by Provider'!$E:$E,MATCH(A135,'[23]IGT by Provider'!$A:$A,0)),2),0)</f>
        <v>10822.56</v>
      </c>
      <c r="AP135" s="102">
        <f t="shared" si="53"/>
        <v>12793.930000000002</v>
      </c>
      <c r="AQ135" s="63"/>
    </row>
    <row r="136" spans="1:43" x14ac:dyDescent="0.25">
      <c r="A136" s="176" t="s">
        <v>217</v>
      </c>
      <c r="B136" s="176" t="s">
        <v>218</v>
      </c>
      <c r="C136" s="31" t="s">
        <v>784</v>
      </c>
      <c r="D136" s="31" t="s">
        <v>79</v>
      </c>
      <c r="E136" s="31" t="s">
        <v>629</v>
      </c>
      <c r="F136" s="84" t="str">
        <f t="shared" si="55"/>
        <v>Y</v>
      </c>
      <c r="G136" s="169">
        <f>SUMIF('Data and Mdcr Calculation'!A:A,A136,'Data and Mdcr Calculation'!H:H)</f>
        <v>1593</v>
      </c>
      <c r="H136" s="8">
        <f>IF($F136="N",0,SUMIFS('Data and Mdcr Calculation'!$R:$R,'Data and Mdcr Calculation'!$D:$D,H$10,'Data and Mdcr Calculation'!$A:$A,$A136))</f>
        <v>1381.8915722785007</v>
      </c>
      <c r="I136" s="170">
        <f>IF($F136="N",0,SUMIFS('Data and Mdcr Calculation'!$R:$R,'Data and Mdcr Calculation'!$D:$D,I$10,'Data and Mdcr Calculation'!$A:$A,$A136))</f>
        <v>152.97787291056261</v>
      </c>
      <c r="J136" s="124">
        <f>IF($F136="N",0,SUMIFS('Data and Mdcr Calculation'!$R:$R,'Data and Mdcr Calculation'!$D:$D,J$10,'Data and Mdcr Calculation'!$A:$A,$A136))</f>
        <v>22.236607217956085</v>
      </c>
      <c r="K136" s="123">
        <f t="shared" si="54"/>
        <v>1557.1060524070194</v>
      </c>
      <c r="L136" s="171">
        <f>IF($F136="N",0,SUMIFS('Data and Mdcr Calculation'!I:I,'Data and Mdcr Calculation'!$A:$A,$A136,'Data and Mdcr Calculation'!$D:$D,L$10))</f>
        <v>229576.29782102993</v>
      </c>
      <c r="M136" s="172">
        <f>IF($F136="N",0,SUMIFS('Data and Mdcr Calculation'!I:I,'Data and Mdcr Calculation'!$A:$A,$A136,'Data and Mdcr Calculation'!$D:$D,M$10))</f>
        <v>23072.301982000303</v>
      </c>
      <c r="N136" s="172">
        <f>IF($F136="N",0,SUMIFS('Data and Mdcr Calculation'!I:I,'Data and Mdcr Calculation'!$A:$A,$A136,'Data and Mdcr Calculation'!$D:$D,N$10))</f>
        <v>3586.228867912635</v>
      </c>
      <c r="O136" s="114">
        <f t="shared" si="56"/>
        <v>256234.82867094286</v>
      </c>
      <c r="P136" s="127">
        <f>IF($F136="N",0,SUMIFS('Data and Mdcr Calculation'!P:P,'Data and Mdcr Calculation'!A:A,A136))</f>
        <v>237816.807384124</v>
      </c>
      <c r="Q136" s="32">
        <f t="shared" si="57"/>
        <v>1.0774462557521005</v>
      </c>
      <c r="R136" s="11">
        <f t="shared" si="58"/>
        <v>-18418.021286818868</v>
      </c>
      <c r="S136" s="93">
        <f t="shared" si="59"/>
        <v>47578.526833548778</v>
      </c>
      <c r="T136" s="33">
        <f t="shared" si="59"/>
        <v>5267.0281643106709</v>
      </c>
      <c r="U136" s="33">
        <f t="shared" si="59"/>
        <v>765.60638651422801</v>
      </c>
      <c r="V136" s="11">
        <f t="shared" si="60"/>
        <v>53611.161384373678</v>
      </c>
      <c r="W136" s="93">
        <f t="shared" si="61"/>
        <v>21511.299105830505</v>
      </c>
      <c r="X136" s="33">
        <f t="shared" si="61"/>
        <v>2161.8746957134285</v>
      </c>
      <c r="Y136" s="33">
        <f t="shared" si="61"/>
        <v>336.02964492341391</v>
      </c>
      <c r="Z136" s="11">
        <f t="shared" si="62"/>
        <v>24009.203446467349</v>
      </c>
      <c r="AA136" s="83">
        <f t="shared" si="63"/>
        <v>77620.364830841019</v>
      </c>
      <c r="AB136" s="93">
        <f t="shared" si="64"/>
        <v>50481.195579362102</v>
      </c>
      <c r="AC136" s="33">
        <f t="shared" si="65"/>
        <v>5603.2214513943309</v>
      </c>
      <c r="AD136" s="33">
        <f t="shared" si="66"/>
        <v>814.4748792704554</v>
      </c>
      <c r="AE136" s="11">
        <f t="shared" si="67"/>
        <v>56898.89191002689</v>
      </c>
      <c r="AF136" s="93">
        <f t="shared" si="68"/>
        <v>22823.659528732631</v>
      </c>
      <c r="AG136" s="33">
        <f t="shared" si="69"/>
        <v>2299.8666975674773</v>
      </c>
      <c r="AH136" s="33">
        <f t="shared" si="70"/>
        <v>357.47834566320631</v>
      </c>
      <c r="AI136" s="77">
        <f t="shared" si="71"/>
        <v>25481.004571963316</v>
      </c>
      <c r="AJ136" s="93">
        <f t="shared" si="72"/>
        <v>73304.855108094736</v>
      </c>
      <c r="AK136" s="33">
        <f t="shared" si="72"/>
        <v>7903.0881489618077</v>
      </c>
      <c r="AL136" s="33">
        <f t="shared" si="72"/>
        <v>1171.9532249336617</v>
      </c>
      <c r="AM136" s="77">
        <f t="shared" si="73"/>
        <v>82379.896481990203</v>
      </c>
      <c r="AN136" s="101">
        <f t="shared" si="74"/>
        <v>35603.769999999997</v>
      </c>
      <c r="AO136" s="154">
        <f>IFERROR(ROUND(INDEX('[23]IGT by Provider'!$E:$E,MATCH(A136,'[23]IGT by Provider'!$A:$A,0)),2),0)</f>
        <v>16168.18</v>
      </c>
      <c r="AP136" s="102">
        <f t="shared" ref="AP136:AP199" si="75">AN136-AO136</f>
        <v>19435.589999999997</v>
      </c>
      <c r="AQ136" s="63"/>
    </row>
    <row r="137" spans="1:43" x14ac:dyDescent="0.25">
      <c r="A137" s="176" t="s">
        <v>271</v>
      </c>
      <c r="B137" s="176" t="s">
        <v>272</v>
      </c>
      <c r="C137" s="31" t="s">
        <v>784</v>
      </c>
      <c r="D137" s="31" t="s">
        <v>79</v>
      </c>
      <c r="E137" s="31" t="s">
        <v>629</v>
      </c>
      <c r="F137" s="84" t="str">
        <f t="shared" si="55"/>
        <v>Y</v>
      </c>
      <c r="G137" s="169">
        <f>SUMIF('Data and Mdcr Calculation'!A:A,A137,'Data and Mdcr Calculation'!H:H)</f>
        <v>497</v>
      </c>
      <c r="H137" s="8">
        <f>IF($F137="N",0,SUMIFS('Data and Mdcr Calculation'!$R:$R,'Data and Mdcr Calculation'!$D:$D,H$10,'Data and Mdcr Calculation'!$A:$A,$A137))</f>
        <v>414.1536192210545</v>
      </c>
      <c r="I137" s="170">
        <f>IF($F137="N",0,SUMIFS('Data and Mdcr Calculation'!$R:$R,'Data and Mdcr Calculation'!$D:$D,I$10,'Data and Mdcr Calculation'!$A:$A,$A137))</f>
        <v>55.267928996918947</v>
      </c>
      <c r="J137" s="124">
        <f>IF($F137="N",0,SUMIFS('Data and Mdcr Calculation'!$R:$R,'Data and Mdcr Calculation'!$D:$D,J$10,'Data and Mdcr Calculation'!$A:$A,$A137))</f>
        <v>11.733079199388863</v>
      </c>
      <c r="K137" s="123">
        <f t="shared" ref="K137:K200" si="76">SUM(H137:J137)</f>
        <v>481.15462741736229</v>
      </c>
      <c r="L137" s="171">
        <f>IF($F137="N",0,SUMIFS('Data and Mdcr Calculation'!I:I,'Data and Mdcr Calculation'!$A:$A,$A137,'Data and Mdcr Calculation'!$D:$D,L$10))</f>
        <v>36224.873109486434</v>
      </c>
      <c r="M137" s="172">
        <f>IF($F137="N",0,SUMIFS('Data and Mdcr Calculation'!I:I,'Data and Mdcr Calculation'!$A:$A,$A137,'Data and Mdcr Calculation'!$D:$D,M$10))</f>
        <v>4943.9414993251321</v>
      </c>
      <c r="N137" s="172">
        <f>IF($F137="N",0,SUMIFS('Data and Mdcr Calculation'!I:I,'Data and Mdcr Calculation'!$A:$A,$A137,'Data and Mdcr Calculation'!$D:$D,N$10))</f>
        <v>1042.3356710398932</v>
      </c>
      <c r="O137" s="114">
        <f t="shared" si="56"/>
        <v>42211.150279851463</v>
      </c>
      <c r="P137" s="127">
        <f>IF($F137="N",0,SUMIFS('Data and Mdcr Calculation'!P:P,'Data and Mdcr Calculation'!A:A,A137))</f>
        <v>99608.630967942343</v>
      </c>
      <c r="Q137" s="32">
        <f t="shared" si="57"/>
        <v>0.42377000737452697</v>
      </c>
      <c r="R137" s="11">
        <f t="shared" si="58"/>
        <v>57397.48068809088</v>
      </c>
      <c r="S137" s="93">
        <f t="shared" si="59"/>
        <v>14259.309109780907</v>
      </c>
      <c r="T137" s="33">
        <f t="shared" si="59"/>
        <v>1902.8747953639192</v>
      </c>
      <c r="U137" s="33">
        <f t="shared" si="59"/>
        <v>403.96991683495855</v>
      </c>
      <c r="V137" s="11">
        <f t="shared" si="60"/>
        <v>16566.153821979784</v>
      </c>
      <c r="W137" s="93">
        <f t="shared" si="61"/>
        <v>3394.2706103588789</v>
      </c>
      <c r="X137" s="33">
        <f t="shared" si="61"/>
        <v>463.24731848676493</v>
      </c>
      <c r="Y137" s="33">
        <f t="shared" si="61"/>
        <v>97.666852376438001</v>
      </c>
      <c r="Z137" s="11">
        <f t="shared" si="62"/>
        <v>3955.1847812220817</v>
      </c>
      <c r="AA137" s="83">
        <f t="shared" si="63"/>
        <v>20521.338603201864</v>
      </c>
      <c r="AB137" s="93">
        <f t="shared" si="64"/>
        <v>15129.240434780802</v>
      </c>
      <c r="AC137" s="33">
        <f t="shared" si="65"/>
        <v>2024.3348886850206</v>
      </c>
      <c r="AD137" s="33">
        <f t="shared" si="66"/>
        <v>429.75523067548784</v>
      </c>
      <c r="AE137" s="11">
        <f t="shared" si="67"/>
        <v>17583.33055414131</v>
      </c>
      <c r="AF137" s="93">
        <f t="shared" si="68"/>
        <v>3601.3481277017281</v>
      </c>
      <c r="AG137" s="33">
        <f t="shared" si="69"/>
        <v>492.81629626251589</v>
      </c>
      <c r="AH137" s="33">
        <f t="shared" si="70"/>
        <v>103.90090678344468</v>
      </c>
      <c r="AI137" s="77">
        <f t="shared" si="71"/>
        <v>4198.0653307476887</v>
      </c>
      <c r="AJ137" s="93">
        <f t="shared" si="72"/>
        <v>18730.588562482531</v>
      </c>
      <c r="AK137" s="33">
        <f t="shared" si="72"/>
        <v>2517.1511849475364</v>
      </c>
      <c r="AL137" s="33">
        <f t="shared" si="72"/>
        <v>533.65613745893256</v>
      </c>
      <c r="AM137" s="77">
        <f t="shared" si="73"/>
        <v>21781.395884889</v>
      </c>
      <c r="AN137" s="101">
        <f t="shared" si="74"/>
        <v>9413.7000000000007</v>
      </c>
      <c r="AO137" s="154">
        <f>IFERROR(ROUND(INDEX('[23]IGT by Provider'!$E:$E,MATCH(A137,'[23]IGT by Provider'!$A:$A,0)),2),0)</f>
        <v>4310.28</v>
      </c>
      <c r="AP137" s="102">
        <f t="shared" si="75"/>
        <v>5103.420000000001</v>
      </c>
      <c r="AQ137" s="63"/>
    </row>
    <row r="138" spans="1:43" ht="30" x14ac:dyDescent="0.25">
      <c r="A138" s="176" t="s">
        <v>335</v>
      </c>
      <c r="B138" s="176" t="s">
        <v>337</v>
      </c>
      <c r="C138" s="31" t="s">
        <v>785</v>
      </c>
      <c r="D138" s="31" t="s">
        <v>79</v>
      </c>
      <c r="E138" s="31" t="s">
        <v>630</v>
      </c>
      <c r="F138" s="84" t="str">
        <f t="shared" si="55"/>
        <v>Y</v>
      </c>
      <c r="G138" s="169">
        <f>SUMIF('Data and Mdcr Calculation'!A:A,A138,'Data and Mdcr Calculation'!H:H)</f>
        <v>1517</v>
      </c>
      <c r="H138" s="8">
        <f>IF($F138="N",0,SUMIFS('Data and Mdcr Calculation'!$R:$R,'Data and Mdcr Calculation'!$D:$D,H$10,'Data and Mdcr Calculation'!$A:$A,$A138))</f>
        <v>1116.0507492931531</v>
      </c>
      <c r="I138" s="170">
        <f>IF($F138="N",0,SUMIFS('Data and Mdcr Calculation'!$R:$R,'Data and Mdcr Calculation'!$D:$D,I$10,'Data and Mdcr Calculation'!$A:$A,$A138))</f>
        <v>344.84223718027414</v>
      </c>
      <c r="J138" s="124">
        <f>IF($F138="N",0,SUMIFS('Data and Mdcr Calculation'!$R:$R,'Data and Mdcr Calculation'!$D:$D,J$10,'Data and Mdcr Calculation'!$A:$A,$A138))</f>
        <v>45.841871707974143</v>
      </c>
      <c r="K138" s="123">
        <f t="shared" si="76"/>
        <v>1506.7348581814015</v>
      </c>
      <c r="L138" s="171">
        <f>IF($F138="N",0,SUMIFS('Data and Mdcr Calculation'!I:I,'Data and Mdcr Calculation'!$A:$A,$A138,'Data and Mdcr Calculation'!$D:$D,L$10))</f>
        <v>94811.320027555368</v>
      </c>
      <c r="M138" s="172">
        <f>IF($F138="N",0,SUMIFS('Data and Mdcr Calculation'!I:I,'Data and Mdcr Calculation'!$A:$A,$A138,'Data and Mdcr Calculation'!$D:$D,M$10))</f>
        <v>29344.338629688325</v>
      </c>
      <c r="N138" s="172">
        <f>IF($F138="N",0,SUMIFS('Data and Mdcr Calculation'!I:I,'Data and Mdcr Calculation'!$A:$A,$A138,'Data and Mdcr Calculation'!$D:$D,N$10))</f>
        <v>3886.9173703747192</v>
      </c>
      <c r="O138" s="114">
        <f t="shared" si="56"/>
        <v>128042.57602761842</v>
      </c>
      <c r="P138" s="127">
        <f>IF($F138="N",0,SUMIFS('Data and Mdcr Calculation'!P:P,'Data and Mdcr Calculation'!A:A,A138))</f>
        <v>175670.21711536965</v>
      </c>
      <c r="Q138" s="32">
        <f t="shared" si="57"/>
        <v>0.72888038809405997</v>
      </c>
      <c r="R138" s="11">
        <f t="shared" si="58"/>
        <v>47627.641087751239</v>
      </c>
      <c r="S138" s="93">
        <f t="shared" si="59"/>
        <v>54128.461340717928</v>
      </c>
      <c r="T138" s="33">
        <f t="shared" si="59"/>
        <v>16724.848503243295</v>
      </c>
      <c r="U138" s="33">
        <f t="shared" si="59"/>
        <v>2223.3307778367457</v>
      </c>
      <c r="V138" s="11">
        <f t="shared" si="60"/>
        <v>73076.640621797967</v>
      </c>
      <c r="W138" s="93">
        <f t="shared" si="61"/>
        <v>8883.8206865819393</v>
      </c>
      <c r="X138" s="33">
        <f t="shared" si="61"/>
        <v>2749.564529601796</v>
      </c>
      <c r="Y138" s="33">
        <f t="shared" si="61"/>
        <v>364.20415760411123</v>
      </c>
      <c r="Z138" s="11">
        <f t="shared" si="62"/>
        <v>11997.589373787847</v>
      </c>
      <c r="AA138" s="83">
        <f t="shared" si="63"/>
        <v>85074.229995585818</v>
      </c>
      <c r="AB138" s="93">
        <f t="shared" si="64"/>
        <v>57430.728212963317</v>
      </c>
      <c r="AC138" s="33">
        <f t="shared" si="65"/>
        <v>17792.392024726909</v>
      </c>
      <c r="AD138" s="33">
        <f t="shared" si="66"/>
        <v>2365.2455083369637</v>
      </c>
      <c r="AE138" s="11">
        <f t="shared" si="67"/>
        <v>77588.365746027179</v>
      </c>
      <c r="AF138" s="93">
        <f t="shared" si="68"/>
        <v>9425.8044419967518</v>
      </c>
      <c r="AG138" s="33">
        <f t="shared" si="69"/>
        <v>2925.0686485125493</v>
      </c>
      <c r="AH138" s="33">
        <f t="shared" si="70"/>
        <v>387.45123149373535</v>
      </c>
      <c r="AI138" s="77">
        <f t="shared" si="71"/>
        <v>12738.324322003036</v>
      </c>
      <c r="AJ138" s="93">
        <f t="shared" si="72"/>
        <v>66856.532654960072</v>
      </c>
      <c r="AK138" s="33">
        <f t="shared" si="72"/>
        <v>20717.460673239457</v>
      </c>
      <c r="AL138" s="33">
        <f t="shared" si="72"/>
        <v>2752.6967398306988</v>
      </c>
      <c r="AM138" s="77">
        <f t="shared" si="73"/>
        <v>90326.690068030235</v>
      </c>
      <c r="AN138" s="101">
        <f t="shared" si="74"/>
        <v>39038.29</v>
      </c>
      <c r="AO138" s="154">
        <f>IFERROR(ROUND(INDEX('[23]IGT by Provider'!$E:$E,MATCH(A138,'[23]IGT by Provider'!$A:$A,0)),2),0)</f>
        <v>17361.75</v>
      </c>
      <c r="AP138" s="102">
        <f t="shared" si="75"/>
        <v>21676.54</v>
      </c>
      <c r="AQ138" s="63"/>
    </row>
    <row r="139" spans="1:43" x14ac:dyDescent="0.25">
      <c r="A139" s="176" t="s">
        <v>394</v>
      </c>
      <c r="B139" s="176" t="s">
        <v>396</v>
      </c>
      <c r="C139" s="31" t="s">
        <v>786</v>
      </c>
      <c r="D139" s="31" t="s">
        <v>55</v>
      </c>
      <c r="E139" s="31" t="s">
        <v>630</v>
      </c>
      <c r="F139" s="84" t="str">
        <f t="shared" si="55"/>
        <v>Y</v>
      </c>
      <c r="G139" s="169">
        <f>SUMIF('Data and Mdcr Calculation'!A:A,A139,'Data and Mdcr Calculation'!H:H)</f>
        <v>123</v>
      </c>
      <c r="H139" s="8">
        <f>IF($F139="N",0,SUMIFS('Data and Mdcr Calculation'!$R:$R,'Data and Mdcr Calculation'!$D:$D,H$10,'Data and Mdcr Calculation'!$A:$A,$A139))</f>
        <v>92.939404424985227</v>
      </c>
      <c r="I139" s="170">
        <f>IF($F139="N",0,SUMIFS('Data and Mdcr Calculation'!$R:$R,'Data and Mdcr Calculation'!$D:$D,I$10,'Data and Mdcr Calculation'!$A:$A,$A139))</f>
        <v>24.091301267800482</v>
      </c>
      <c r="J139" s="124">
        <f>IF($F139="N",0,SUMIFS('Data and Mdcr Calculation'!$R:$R,'Data and Mdcr Calculation'!$D:$D,J$10,'Data and Mdcr Calculation'!$A:$A,$A139))</f>
        <v>8.6902522792342953</v>
      </c>
      <c r="K139" s="123">
        <f t="shared" si="76"/>
        <v>125.72095797202002</v>
      </c>
      <c r="L139" s="171">
        <f>IF($F139="N",0,SUMIFS('Data and Mdcr Calculation'!I:I,'Data and Mdcr Calculation'!$A:$A,$A139,'Data and Mdcr Calculation'!$D:$D,L$10))</f>
        <v>15970.380159333154</v>
      </c>
      <c r="M139" s="172">
        <f>IF($F139="N",0,SUMIFS('Data and Mdcr Calculation'!I:I,'Data and Mdcr Calculation'!$A:$A,$A139,'Data and Mdcr Calculation'!$D:$D,M$10))</f>
        <v>3771.4180085937664</v>
      </c>
      <c r="N139" s="172">
        <f>IF($F139="N",0,SUMIFS('Data and Mdcr Calculation'!I:I,'Data and Mdcr Calculation'!$A:$A,$A139,'Data and Mdcr Calculation'!$D:$D,N$10))</f>
        <v>1494.4711989666564</v>
      </c>
      <c r="O139" s="114">
        <f t="shared" si="56"/>
        <v>21236.269366893579</v>
      </c>
      <c r="P139" s="127">
        <f>IF($F139="N",0,SUMIFS('Data and Mdcr Calculation'!P:P,'Data and Mdcr Calculation'!A:A,A139))</f>
        <v>30803.139849511081</v>
      </c>
      <c r="Q139" s="32">
        <f t="shared" si="57"/>
        <v>0.68941898360503173</v>
      </c>
      <c r="R139" s="11">
        <f t="shared" si="58"/>
        <v>9566.8704826175017</v>
      </c>
      <c r="S139" s="93">
        <f t="shared" si="59"/>
        <v>4507.5611146117835</v>
      </c>
      <c r="T139" s="33">
        <f t="shared" si="59"/>
        <v>1168.4281114883233</v>
      </c>
      <c r="U139" s="33">
        <f t="shared" si="59"/>
        <v>421.4772355428633</v>
      </c>
      <c r="V139" s="11">
        <f t="shared" si="60"/>
        <v>6097.46646164297</v>
      </c>
      <c r="W139" s="93">
        <f t="shared" si="61"/>
        <v>1496.4246209295165</v>
      </c>
      <c r="X139" s="33">
        <f t="shared" si="61"/>
        <v>353.38186740523594</v>
      </c>
      <c r="Y139" s="33">
        <f t="shared" si="61"/>
        <v>140.03195134317571</v>
      </c>
      <c r="Z139" s="11">
        <f t="shared" si="62"/>
        <v>1989.8384396779281</v>
      </c>
      <c r="AA139" s="83">
        <f t="shared" si="63"/>
        <v>8087.3049013208984</v>
      </c>
      <c r="AB139" s="93">
        <f t="shared" si="64"/>
        <v>4782.5582117896911</v>
      </c>
      <c r="AC139" s="33">
        <f t="shared" si="65"/>
        <v>1243.0086292428973</v>
      </c>
      <c r="AD139" s="33">
        <f t="shared" si="66"/>
        <v>448.38003781155675</v>
      </c>
      <c r="AE139" s="11">
        <f t="shared" si="67"/>
        <v>6473.9468788441454</v>
      </c>
      <c r="AF139" s="93">
        <f t="shared" si="68"/>
        <v>1587.7184306944473</v>
      </c>
      <c r="AG139" s="33">
        <f t="shared" si="69"/>
        <v>375.9381568140808</v>
      </c>
      <c r="AH139" s="33">
        <f t="shared" si="70"/>
        <v>148.97016100337842</v>
      </c>
      <c r="AI139" s="77">
        <f t="shared" si="71"/>
        <v>2112.6267485119065</v>
      </c>
      <c r="AJ139" s="93">
        <f t="shared" si="72"/>
        <v>6370.2766424841384</v>
      </c>
      <c r="AK139" s="33">
        <f t="shared" si="72"/>
        <v>1618.946786056978</v>
      </c>
      <c r="AL139" s="33">
        <f t="shared" si="72"/>
        <v>597.3501988149352</v>
      </c>
      <c r="AM139" s="77">
        <f t="shared" si="73"/>
        <v>8586.5736273560506</v>
      </c>
      <c r="AN139" s="101">
        <f t="shared" si="74"/>
        <v>3711.03</v>
      </c>
      <c r="AO139" s="154">
        <f>IFERROR(ROUND(INDEX('[23]IGT by Provider'!$E:$E,MATCH(A139,'[23]IGT by Provider'!$A:$A,0)),2),0)</f>
        <v>1633.94</v>
      </c>
      <c r="AP139" s="102">
        <f t="shared" si="75"/>
        <v>2077.09</v>
      </c>
      <c r="AQ139" s="63"/>
    </row>
    <row r="140" spans="1:43" ht="30" x14ac:dyDescent="0.25">
      <c r="A140" s="176" t="s">
        <v>585</v>
      </c>
      <c r="B140" s="176" t="s">
        <v>587</v>
      </c>
      <c r="C140" s="31" t="s">
        <v>787</v>
      </c>
      <c r="D140" s="31" t="s">
        <v>55</v>
      </c>
      <c r="E140" s="31" t="s">
        <v>630</v>
      </c>
      <c r="F140" s="84" t="str">
        <f t="shared" si="55"/>
        <v>Y</v>
      </c>
      <c r="G140" s="169">
        <f>SUMIF('Data and Mdcr Calculation'!A:A,A140,'Data and Mdcr Calculation'!H:H)</f>
        <v>1938</v>
      </c>
      <c r="H140" s="8">
        <f>IF($F140="N",0,SUMIFS('Data and Mdcr Calculation'!$R:$R,'Data and Mdcr Calculation'!$D:$D,H$10,'Data and Mdcr Calculation'!$A:$A,$A140))</f>
        <v>1685.2489437723691</v>
      </c>
      <c r="I140" s="170">
        <f>IF($F140="N",0,SUMIFS('Data and Mdcr Calculation'!$R:$R,'Data and Mdcr Calculation'!$D:$D,I$10,'Data and Mdcr Calculation'!$A:$A,$A140))</f>
        <v>241.50614659616349</v>
      </c>
      <c r="J140" s="124">
        <f>IF($F140="N",0,SUMIFS('Data and Mdcr Calculation'!$R:$R,'Data and Mdcr Calculation'!$D:$D,J$10,'Data and Mdcr Calculation'!$A:$A,$A140))</f>
        <v>77.118968711509808</v>
      </c>
      <c r="K140" s="123">
        <f t="shared" si="76"/>
        <v>2003.8740590800423</v>
      </c>
      <c r="L140" s="171">
        <f>IF($F140="N",0,SUMIFS('Data and Mdcr Calculation'!I:I,'Data and Mdcr Calculation'!$A:$A,$A140,'Data and Mdcr Calculation'!$D:$D,L$10))</f>
        <v>288548.41225324007</v>
      </c>
      <c r="M140" s="172">
        <f>IF($F140="N",0,SUMIFS('Data and Mdcr Calculation'!I:I,'Data and Mdcr Calculation'!$A:$A,$A140,'Data and Mdcr Calculation'!$D:$D,M$10))</f>
        <v>41431.271029555857</v>
      </c>
      <c r="N140" s="172">
        <f>IF($F140="N",0,SUMIFS('Data and Mdcr Calculation'!I:I,'Data and Mdcr Calculation'!$A:$A,$A140,'Data and Mdcr Calculation'!$D:$D,N$10))</f>
        <v>13234.68956277793</v>
      </c>
      <c r="O140" s="114">
        <f t="shared" si="56"/>
        <v>343214.37284557387</v>
      </c>
      <c r="P140" s="127">
        <f>IF($F140="N",0,SUMIFS('Data and Mdcr Calculation'!P:P,'Data and Mdcr Calculation'!A:A,A140))</f>
        <v>538961.9669301681</v>
      </c>
      <c r="Q140" s="32">
        <f t="shared" si="57"/>
        <v>0.63680629414439416</v>
      </c>
      <c r="R140" s="11">
        <f t="shared" si="58"/>
        <v>195747.59408459422</v>
      </c>
      <c r="S140" s="93">
        <f t="shared" si="59"/>
        <v>81734.573772959906</v>
      </c>
      <c r="T140" s="33">
        <f t="shared" si="59"/>
        <v>11713.048109913929</v>
      </c>
      <c r="U140" s="33">
        <f t="shared" si="59"/>
        <v>3740.2699825082259</v>
      </c>
      <c r="V140" s="11">
        <f t="shared" si="60"/>
        <v>97187.891865382058</v>
      </c>
      <c r="W140" s="93">
        <f t="shared" si="61"/>
        <v>27036.986228128597</v>
      </c>
      <c r="X140" s="33">
        <f t="shared" si="61"/>
        <v>3882.1100954693839</v>
      </c>
      <c r="Y140" s="33">
        <f t="shared" si="61"/>
        <v>1240.0904120322921</v>
      </c>
      <c r="Z140" s="11">
        <f t="shared" si="62"/>
        <v>32159.186735630272</v>
      </c>
      <c r="AA140" s="83">
        <f t="shared" si="63"/>
        <v>129347.07860101233</v>
      </c>
      <c r="AB140" s="93">
        <f t="shared" si="64"/>
        <v>86721.033180859318</v>
      </c>
      <c r="AC140" s="33">
        <f t="shared" si="65"/>
        <v>12460.689478631839</v>
      </c>
      <c r="AD140" s="33">
        <f t="shared" si="66"/>
        <v>3979.0106196896022</v>
      </c>
      <c r="AE140" s="11">
        <f t="shared" si="67"/>
        <v>103160.73327918077</v>
      </c>
      <c r="AF140" s="93">
        <f t="shared" si="68"/>
        <v>28686.457536475966</v>
      </c>
      <c r="AG140" s="33">
        <f t="shared" si="69"/>
        <v>4129.9043568823236</v>
      </c>
      <c r="AH140" s="33">
        <f t="shared" si="70"/>
        <v>1319.2451191832895</v>
      </c>
      <c r="AI140" s="77">
        <f t="shared" si="71"/>
        <v>34135.607012541579</v>
      </c>
      <c r="AJ140" s="93">
        <f t="shared" si="72"/>
        <v>115407.49071733528</v>
      </c>
      <c r="AK140" s="33">
        <f t="shared" si="72"/>
        <v>16590.593835514162</v>
      </c>
      <c r="AL140" s="33">
        <f t="shared" si="72"/>
        <v>5298.2557388728919</v>
      </c>
      <c r="AM140" s="77">
        <f t="shared" si="73"/>
        <v>137296.34029172233</v>
      </c>
      <c r="AN140" s="101">
        <f t="shared" si="74"/>
        <v>59338.11</v>
      </c>
      <c r="AO140" s="154">
        <f>IFERROR(ROUND(INDEX('[23]IGT by Provider'!$E:$E,MATCH(A140,'[23]IGT by Provider'!$A:$A,0)),2),0)</f>
        <v>26141.24</v>
      </c>
      <c r="AP140" s="102">
        <f t="shared" si="75"/>
        <v>33196.869999999995</v>
      </c>
      <c r="AQ140" s="63"/>
    </row>
    <row r="141" spans="1:43" x14ac:dyDescent="0.25">
      <c r="A141" s="176" t="s">
        <v>162</v>
      </c>
      <c r="B141" s="176" t="s">
        <v>163</v>
      </c>
      <c r="C141" s="31" t="s">
        <v>784</v>
      </c>
      <c r="D141" s="31" t="s">
        <v>79</v>
      </c>
      <c r="E141" s="31" t="s">
        <v>629</v>
      </c>
      <c r="F141" s="84" t="str">
        <f t="shared" si="55"/>
        <v>Y</v>
      </c>
      <c r="G141" s="169">
        <f>SUMIF('Data and Mdcr Calculation'!A:A,A141,'Data and Mdcr Calculation'!H:H)</f>
        <v>3332</v>
      </c>
      <c r="H141" s="8">
        <f>IF($F141="N",0,SUMIFS('Data and Mdcr Calculation'!$R:$R,'Data and Mdcr Calculation'!$D:$D,H$10,'Data and Mdcr Calculation'!$A:$A,$A141))</f>
        <v>3027.3256788866524</v>
      </c>
      <c r="I141" s="170">
        <f>IF($F141="N",0,SUMIFS('Data and Mdcr Calculation'!$R:$R,'Data and Mdcr Calculation'!$D:$D,I$10,'Data and Mdcr Calculation'!$A:$A,$A141))</f>
        <v>203.50801630858524</v>
      </c>
      <c r="J141" s="124">
        <f>IF($F141="N",0,SUMIFS('Data and Mdcr Calculation'!$R:$R,'Data and Mdcr Calculation'!$D:$D,J$10,'Data and Mdcr Calculation'!$A:$A,$A141))</f>
        <v>95.707611959799792</v>
      </c>
      <c r="K141" s="123">
        <f t="shared" si="76"/>
        <v>3326.5413071550374</v>
      </c>
      <c r="L141" s="171">
        <f>IF($F141="N",0,SUMIFS('Data and Mdcr Calculation'!I:I,'Data and Mdcr Calculation'!$A:$A,$A141,'Data and Mdcr Calculation'!$D:$D,L$10))</f>
        <v>262754.29153919616</v>
      </c>
      <c r="M141" s="172">
        <f>IF($F141="N",0,SUMIFS('Data and Mdcr Calculation'!I:I,'Data and Mdcr Calculation'!$A:$A,$A141,'Data and Mdcr Calculation'!$D:$D,M$10))</f>
        <v>20086.998474038242</v>
      </c>
      <c r="N141" s="172">
        <f>IF($F141="N",0,SUMIFS('Data and Mdcr Calculation'!I:I,'Data and Mdcr Calculation'!$A:$A,$A141,'Data and Mdcr Calculation'!$D:$D,N$10))</f>
        <v>8464.8803409045831</v>
      </c>
      <c r="O141" s="114">
        <f t="shared" si="56"/>
        <v>291306.170354139</v>
      </c>
      <c r="P141" s="127">
        <f>IF($F141="N",0,SUMIFS('Data and Mdcr Calculation'!P:P,'Data and Mdcr Calculation'!A:A,A141))</f>
        <v>349653.86888972949</v>
      </c>
      <c r="Q141" s="32">
        <f t="shared" si="57"/>
        <v>0.83312726176643104</v>
      </c>
      <c r="R141" s="11">
        <f t="shared" si="58"/>
        <v>58347.698535590491</v>
      </c>
      <c r="S141" s="93">
        <f t="shared" si="59"/>
        <v>104230.82312406744</v>
      </c>
      <c r="T141" s="33">
        <f t="shared" si="59"/>
        <v>7006.7810015045898</v>
      </c>
      <c r="U141" s="33">
        <f t="shared" si="59"/>
        <v>3295.2130797759069</v>
      </c>
      <c r="V141" s="11">
        <f t="shared" si="60"/>
        <v>114532.81720534792</v>
      </c>
      <c r="W141" s="93">
        <f t="shared" si="61"/>
        <v>24620.077117222681</v>
      </c>
      <c r="X141" s="33">
        <f t="shared" si="61"/>
        <v>1882.1517570173835</v>
      </c>
      <c r="Y141" s="33">
        <f t="shared" si="61"/>
        <v>793.15928794275953</v>
      </c>
      <c r="Z141" s="11">
        <f t="shared" si="62"/>
        <v>27295.388162182822</v>
      </c>
      <c r="AA141" s="83">
        <f t="shared" si="63"/>
        <v>141828.20536753075</v>
      </c>
      <c r="AB141" s="93">
        <f t="shared" si="64"/>
        <v>110589.73275763124</v>
      </c>
      <c r="AC141" s="33">
        <f t="shared" si="65"/>
        <v>7454.02234202616</v>
      </c>
      <c r="AD141" s="33">
        <f t="shared" si="66"/>
        <v>3505.5458295488374</v>
      </c>
      <c r="AE141" s="11">
        <f t="shared" si="67"/>
        <v>121549.30092920623</v>
      </c>
      <c r="AF141" s="93">
        <f t="shared" si="68"/>
        <v>26122.097737106295</v>
      </c>
      <c r="AG141" s="33">
        <f t="shared" si="69"/>
        <v>2002.2891032099826</v>
      </c>
      <c r="AH141" s="33">
        <f t="shared" si="70"/>
        <v>843.78647653485064</v>
      </c>
      <c r="AI141" s="77">
        <f t="shared" si="71"/>
        <v>28968.173316851127</v>
      </c>
      <c r="AJ141" s="93">
        <f t="shared" si="72"/>
        <v>136711.83049473754</v>
      </c>
      <c r="AK141" s="33">
        <f t="shared" si="72"/>
        <v>9456.3114452361424</v>
      </c>
      <c r="AL141" s="33">
        <f t="shared" si="72"/>
        <v>4349.3323060836883</v>
      </c>
      <c r="AM141" s="77">
        <f t="shared" si="73"/>
        <v>150517.47424605739</v>
      </c>
      <c r="AN141" s="101">
        <f t="shared" si="74"/>
        <v>65052.15</v>
      </c>
      <c r="AO141" s="154">
        <f>IFERROR(ROUND(INDEX('[23]IGT by Provider'!$E:$E,MATCH(A141,'[23]IGT by Provider'!$A:$A,0)),2),0)</f>
        <v>29834.42</v>
      </c>
      <c r="AP141" s="102">
        <f t="shared" si="75"/>
        <v>35217.730000000003</v>
      </c>
      <c r="AQ141" s="63"/>
    </row>
    <row r="142" spans="1:43" ht="30" x14ac:dyDescent="0.25">
      <c r="A142" s="176" t="s">
        <v>788</v>
      </c>
      <c r="B142" s="176" t="s">
        <v>789</v>
      </c>
      <c r="C142" s="31" t="s">
        <v>790</v>
      </c>
      <c r="D142" s="31" t="s">
        <v>55</v>
      </c>
      <c r="E142" s="31" t="s">
        <v>630</v>
      </c>
      <c r="F142" s="84" t="str">
        <f t="shared" si="55"/>
        <v>N</v>
      </c>
      <c r="G142" s="169">
        <f>SUMIF('Data and Mdcr Calculation'!A:A,A142,'Data and Mdcr Calculation'!H:H)</f>
        <v>0</v>
      </c>
      <c r="H142" s="8">
        <f>IF($F142="N",0,SUMIFS('Data and Mdcr Calculation'!$R:$R,'Data and Mdcr Calculation'!$D:$D,H$10,'Data and Mdcr Calculation'!$A:$A,$A142))</f>
        <v>0</v>
      </c>
      <c r="I142" s="170">
        <f>IF($F142="N",0,SUMIFS('Data and Mdcr Calculation'!$R:$R,'Data and Mdcr Calculation'!$D:$D,I$10,'Data and Mdcr Calculation'!$A:$A,$A142))</f>
        <v>0</v>
      </c>
      <c r="J142" s="124">
        <f>IF($F142="N",0,SUMIFS('Data and Mdcr Calculation'!$R:$R,'Data and Mdcr Calculation'!$D:$D,J$10,'Data and Mdcr Calculation'!$A:$A,$A142))</f>
        <v>0</v>
      </c>
      <c r="K142" s="123">
        <f t="shared" si="76"/>
        <v>0</v>
      </c>
      <c r="L142" s="171">
        <f>IF($F142="N",0,SUMIFS('Data and Mdcr Calculation'!I:I,'Data and Mdcr Calculation'!$A:$A,$A142,'Data and Mdcr Calculation'!$D:$D,L$10))</f>
        <v>0</v>
      </c>
      <c r="M142" s="172">
        <f>IF($F142="N",0,SUMIFS('Data and Mdcr Calculation'!I:I,'Data and Mdcr Calculation'!$A:$A,$A142,'Data and Mdcr Calculation'!$D:$D,M$10))</f>
        <v>0</v>
      </c>
      <c r="N142" s="172">
        <f>IF($F142="N",0,SUMIFS('Data and Mdcr Calculation'!I:I,'Data and Mdcr Calculation'!$A:$A,$A142,'Data and Mdcr Calculation'!$D:$D,N$10))</f>
        <v>0</v>
      </c>
      <c r="O142" s="114">
        <f t="shared" si="56"/>
        <v>0</v>
      </c>
      <c r="P142" s="127">
        <f>IF($F142="N",0,SUMIFS('Data and Mdcr Calculation'!P:P,'Data and Mdcr Calculation'!A:A,A142))</f>
        <v>0</v>
      </c>
      <c r="Q142" s="32">
        <f t="shared" si="57"/>
        <v>0</v>
      </c>
      <c r="R142" s="11">
        <f t="shared" si="58"/>
        <v>0</v>
      </c>
      <c r="S142" s="93">
        <f t="shared" si="59"/>
        <v>0</v>
      </c>
      <c r="T142" s="33">
        <f t="shared" si="59"/>
        <v>0</v>
      </c>
      <c r="U142" s="33">
        <f t="shared" si="59"/>
        <v>0</v>
      </c>
      <c r="V142" s="11">
        <f t="shared" si="60"/>
        <v>0</v>
      </c>
      <c r="W142" s="93">
        <f t="shared" si="61"/>
        <v>0</v>
      </c>
      <c r="X142" s="33">
        <f t="shared" si="61"/>
        <v>0</v>
      </c>
      <c r="Y142" s="33">
        <f t="shared" si="61"/>
        <v>0</v>
      </c>
      <c r="Z142" s="11">
        <f t="shared" si="62"/>
        <v>0</v>
      </c>
      <c r="AA142" s="83">
        <f t="shared" si="63"/>
        <v>0</v>
      </c>
      <c r="AB142" s="93">
        <f t="shared" si="64"/>
        <v>0</v>
      </c>
      <c r="AC142" s="33">
        <f t="shared" si="65"/>
        <v>0</v>
      </c>
      <c r="AD142" s="33">
        <f t="shared" si="66"/>
        <v>0</v>
      </c>
      <c r="AE142" s="11">
        <f t="shared" si="67"/>
        <v>0</v>
      </c>
      <c r="AF142" s="93">
        <f t="shared" si="68"/>
        <v>0</v>
      </c>
      <c r="AG142" s="33">
        <f t="shared" si="69"/>
        <v>0</v>
      </c>
      <c r="AH142" s="33">
        <f t="shared" si="70"/>
        <v>0</v>
      </c>
      <c r="AI142" s="77">
        <f t="shared" si="71"/>
        <v>0</v>
      </c>
      <c r="AJ142" s="93">
        <f t="shared" si="72"/>
        <v>0</v>
      </c>
      <c r="AK142" s="33">
        <f t="shared" si="72"/>
        <v>0</v>
      </c>
      <c r="AL142" s="33">
        <f t="shared" si="72"/>
        <v>0</v>
      </c>
      <c r="AM142" s="77">
        <f t="shared" si="73"/>
        <v>0</v>
      </c>
      <c r="AN142" s="101">
        <f t="shared" si="74"/>
        <v>0</v>
      </c>
      <c r="AO142" s="154">
        <f>IFERROR(ROUND(INDEX('[23]IGT by Provider'!$E:$E,MATCH(A142,'[23]IGT by Provider'!$A:$A,0)),2),0)</f>
        <v>0</v>
      </c>
      <c r="AP142" s="102">
        <f t="shared" si="75"/>
        <v>0</v>
      </c>
      <c r="AQ142" s="63"/>
    </row>
    <row r="143" spans="1:43" ht="30" x14ac:dyDescent="0.25">
      <c r="A143" s="176" t="s">
        <v>556</v>
      </c>
      <c r="B143" s="176" t="s">
        <v>558</v>
      </c>
      <c r="C143" s="31" t="s">
        <v>791</v>
      </c>
      <c r="D143" s="31" t="s">
        <v>55</v>
      </c>
      <c r="E143" s="31" t="s">
        <v>630</v>
      </c>
      <c r="F143" s="84" t="str">
        <f t="shared" si="55"/>
        <v>Y</v>
      </c>
      <c r="G143" s="169">
        <f>SUMIF('Data and Mdcr Calculation'!A:A,A143,'Data and Mdcr Calculation'!H:H)</f>
        <v>1009</v>
      </c>
      <c r="H143" s="8">
        <f>IF($F143="N",0,SUMIFS('Data and Mdcr Calculation'!$R:$R,'Data and Mdcr Calculation'!$D:$D,H$10,'Data and Mdcr Calculation'!$A:$A,$A143))</f>
        <v>638.66623336604812</v>
      </c>
      <c r="I143" s="170">
        <f>IF($F143="N",0,SUMIFS('Data and Mdcr Calculation'!$R:$R,'Data and Mdcr Calculation'!$D:$D,I$10,'Data and Mdcr Calculation'!$A:$A,$A143))</f>
        <v>349.20113730677139</v>
      </c>
      <c r="J143" s="124">
        <f>IF($F143="N",0,SUMIFS('Data and Mdcr Calculation'!$R:$R,'Data and Mdcr Calculation'!$D:$D,J$10,'Data and Mdcr Calculation'!$A:$A,$A143))</f>
        <v>35.983178071809853</v>
      </c>
      <c r="K143" s="123">
        <f t="shared" si="76"/>
        <v>1023.8505487446295</v>
      </c>
      <c r="L143" s="171">
        <f>IF($F143="N",0,SUMIFS('Data and Mdcr Calculation'!I:I,'Data and Mdcr Calculation'!$A:$A,$A143,'Data and Mdcr Calculation'!$D:$D,L$10))</f>
        <v>82910.880860681427</v>
      </c>
      <c r="M143" s="172">
        <f>IF($F143="N",0,SUMIFS('Data and Mdcr Calculation'!I:I,'Data and Mdcr Calculation'!$A:$A,$A143,'Data and Mdcr Calculation'!$D:$D,M$10))</f>
        <v>45778.92276059174</v>
      </c>
      <c r="N143" s="172">
        <f>IF($F143="N",0,SUMIFS('Data and Mdcr Calculation'!I:I,'Data and Mdcr Calculation'!$A:$A,$A143,'Data and Mdcr Calculation'!$D:$D,N$10))</f>
        <v>4727.3790799266189</v>
      </c>
      <c r="O143" s="114">
        <f t="shared" si="56"/>
        <v>133417.18270119978</v>
      </c>
      <c r="P143" s="127">
        <f>IF($F143="N",0,SUMIFS('Data and Mdcr Calculation'!P:P,'Data and Mdcr Calculation'!A:A,A143))</f>
        <v>173901.01570427528</v>
      </c>
      <c r="Q143" s="32">
        <f t="shared" si="57"/>
        <v>0.76720185998269463</v>
      </c>
      <c r="R143" s="11">
        <f t="shared" si="58"/>
        <v>40483.833003075502</v>
      </c>
      <c r="S143" s="93">
        <f t="shared" si="59"/>
        <v>30975.312318253335</v>
      </c>
      <c r="T143" s="33">
        <f t="shared" si="59"/>
        <v>16936.255159378412</v>
      </c>
      <c r="U143" s="33">
        <f t="shared" si="59"/>
        <v>1745.1841364827778</v>
      </c>
      <c r="V143" s="11">
        <f t="shared" si="60"/>
        <v>49656.751614114524</v>
      </c>
      <c r="W143" s="93">
        <f t="shared" si="61"/>
        <v>7768.7495366458506</v>
      </c>
      <c r="X143" s="33">
        <f t="shared" si="61"/>
        <v>4289.4850626674461</v>
      </c>
      <c r="Y143" s="33">
        <f t="shared" si="61"/>
        <v>442.95541978912422</v>
      </c>
      <c r="Z143" s="11">
        <f t="shared" si="62"/>
        <v>12501.190019102422</v>
      </c>
      <c r="AA143" s="83">
        <f t="shared" si="63"/>
        <v>62157.941633216949</v>
      </c>
      <c r="AB143" s="93">
        <f t="shared" si="64"/>
        <v>32865.05285756322</v>
      </c>
      <c r="AC143" s="33">
        <f t="shared" si="65"/>
        <v>18017.292722742994</v>
      </c>
      <c r="AD143" s="33">
        <f t="shared" si="66"/>
        <v>1856.5788685987</v>
      </c>
      <c r="AE143" s="11">
        <f t="shared" si="67"/>
        <v>52738.924448904909</v>
      </c>
      <c r="AF143" s="93">
        <f t="shared" si="68"/>
        <v>8242.705078669338</v>
      </c>
      <c r="AG143" s="33">
        <f t="shared" si="69"/>
        <v>4563.2819815611128</v>
      </c>
      <c r="AH143" s="33">
        <f t="shared" si="70"/>
        <v>471.22916998843004</v>
      </c>
      <c r="AI143" s="77">
        <f t="shared" si="71"/>
        <v>13277.216230218881</v>
      </c>
      <c r="AJ143" s="93">
        <f t="shared" si="72"/>
        <v>41107.757936232556</v>
      </c>
      <c r="AK143" s="33">
        <f t="shared" si="72"/>
        <v>22580.574704304105</v>
      </c>
      <c r="AL143" s="33">
        <f t="shared" si="72"/>
        <v>2327.8080385871299</v>
      </c>
      <c r="AM143" s="77">
        <f t="shared" si="73"/>
        <v>66016.140679123797</v>
      </c>
      <c r="AN143" s="101">
        <f t="shared" si="74"/>
        <v>28531.52</v>
      </c>
      <c r="AO143" s="154">
        <f>IFERROR(ROUND(INDEX('[23]IGT by Provider'!$E:$E,MATCH(A143,'[23]IGT by Provider'!$A:$A,0)),2),0)</f>
        <v>12584.6</v>
      </c>
      <c r="AP143" s="102">
        <f t="shared" si="75"/>
        <v>15946.92</v>
      </c>
      <c r="AQ143" s="63"/>
    </row>
    <row r="144" spans="1:43" ht="30" x14ac:dyDescent="0.25">
      <c r="A144" s="176" t="s">
        <v>423</v>
      </c>
      <c r="B144" s="176" t="s">
        <v>425</v>
      </c>
      <c r="C144" s="31" t="s">
        <v>792</v>
      </c>
      <c r="D144" s="31" t="s">
        <v>55</v>
      </c>
      <c r="E144" s="31" t="s">
        <v>630</v>
      </c>
      <c r="F144" s="84" t="str">
        <f t="shared" si="55"/>
        <v>Y</v>
      </c>
      <c r="G144" s="169">
        <f>SUMIF('Data and Mdcr Calculation'!A:A,A144,'Data and Mdcr Calculation'!H:H)</f>
        <v>414</v>
      </c>
      <c r="H144" s="8">
        <f>IF($F144="N",0,SUMIFS('Data and Mdcr Calculation'!$R:$R,'Data and Mdcr Calculation'!$D:$D,H$10,'Data and Mdcr Calculation'!$A:$A,$A144))</f>
        <v>353.82092151999115</v>
      </c>
      <c r="I144" s="170">
        <f>IF($F144="N",0,SUMIFS('Data and Mdcr Calculation'!$R:$R,'Data and Mdcr Calculation'!$D:$D,I$10,'Data and Mdcr Calculation'!$A:$A,$A144))</f>
        <v>43.279862056962131</v>
      </c>
      <c r="J144" s="124">
        <f>IF($F144="N",0,SUMIFS('Data and Mdcr Calculation'!$R:$R,'Data and Mdcr Calculation'!$D:$D,J$10,'Data and Mdcr Calculation'!$A:$A,$A144))</f>
        <v>24.568610134887479</v>
      </c>
      <c r="K144" s="123">
        <f t="shared" si="76"/>
        <v>421.66939371184077</v>
      </c>
      <c r="L144" s="171">
        <f>IF($F144="N",0,SUMIFS('Data and Mdcr Calculation'!I:I,'Data and Mdcr Calculation'!$A:$A,$A144,'Data and Mdcr Calculation'!$D:$D,L$10))</f>
        <v>60915.946984237955</v>
      </c>
      <c r="M144" s="172">
        <f>IF($F144="N",0,SUMIFS('Data and Mdcr Calculation'!I:I,'Data and Mdcr Calculation'!$A:$A,$A144,'Data and Mdcr Calculation'!$D:$D,M$10))</f>
        <v>7572.1276031459774</v>
      </c>
      <c r="N144" s="172">
        <f>IF($F144="N",0,SUMIFS('Data and Mdcr Calculation'!I:I,'Data and Mdcr Calculation'!$A:$A,$A144,'Data and Mdcr Calculation'!$D:$D,N$10))</f>
        <v>4304.6167681482193</v>
      </c>
      <c r="O144" s="114">
        <f t="shared" si="56"/>
        <v>72792.691355532152</v>
      </c>
      <c r="P144" s="127">
        <f>IF($F144="N",0,SUMIFS('Data and Mdcr Calculation'!P:P,'Data and Mdcr Calculation'!A:A,A144))</f>
        <v>104367.48261891033</v>
      </c>
      <c r="Q144" s="32">
        <f t="shared" si="57"/>
        <v>0.69746524040757929</v>
      </c>
      <c r="R144" s="11">
        <f t="shared" si="58"/>
        <v>31574.791263378182</v>
      </c>
      <c r="S144" s="93">
        <f t="shared" si="59"/>
        <v>17160.314693719571</v>
      </c>
      <c r="T144" s="33">
        <f t="shared" si="59"/>
        <v>2099.0733097626635</v>
      </c>
      <c r="U144" s="33">
        <f t="shared" si="59"/>
        <v>1191.5775915420427</v>
      </c>
      <c r="V144" s="11">
        <f t="shared" si="60"/>
        <v>20450.965595024278</v>
      </c>
      <c r="W144" s="93">
        <f t="shared" si="61"/>
        <v>5707.8242324230969</v>
      </c>
      <c r="X144" s="33">
        <f t="shared" si="61"/>
        <v>709.50835641477818</v>
      </c>
      <c r="Y144" s="33">
        <f t="shared" si="61"/>
        <v>403.34259117548817</v>
      </c>
      <c r="Z144" s="11">
        <f t="shared" si="62"/>
        <v>6820.6751800133634</v>
      </c>
      <c r="AA144" s="83">
        <f t="shared" si="63"/>
        <v>27271.640775037642</v>
      </c>
      <c r="AB144" s="93">
        <f t="shared" si="64"/>
        <v>18207.230444264795</v>
      </c>
      <c r="AC144" s="33">
        <f t="shared" si="65"/>
        <v>2233.0567125134721</v>
      </c>
      <c r="AD144" s="33">
        <f t="shared" si="66"/>
        <v>1267.6357356830242</v>
      </c>
      <c r="AE144" s="11">
        <f t="shared" si="67"/>
        <v>21707.922892461291</v>
      </c>
      <c r="AF144" s="93">
        <f t="shared" si="68"/>
        <v>6056.046930952888</v>
      </c>
      <c r="AG144" s="33">
        <f t="shared" si="69"/>
        <v>754.79612384550876</v>
      </c>
      <c r="AH144" s="33">
        <f t="shared" si="70"/>
        <v>429.08786295264701</v>
      </c>
      <c r="AI144" s="77">
        <f t="shared" si="71"/>
        <v>7239.930917751044</v>
      </c>
      <c r="AJ144" s="93">
        <f t="shared" si="72"/>
        <v>24263.277375217684</v>
      </c>
      <c r="AK144" s="33">
        <f t="shared" si="72"/>
        <v>2987.8528363589808</v>
      </c>
      <c r="AL144" s="33">
        <f t="shared" si="72"/>
        <v>1696.7235986356714</v>
      </c>
      <c r="AM144" s="77">
        <f t="shared" si="73"/>
        <v>28947.853810212335</v>
      </c>
      <c r="AN144" s="101">
        <f t="shared" si="74"/>
        <v>12510.97</v>
      </c>
      <c r="AO144" s="154">
        <f>IFERROR(ROUND(INDEX('[23]IGT by Provider'!$E:$E,MATCH(A144,'[23]IGT by Provider'!$A:$A,0)),2),0)</f>
        <v>5521.41</v>
      </c>
      <c r="AP144" s="102">
        <f t="shared" si="75"/>
        <v>6989.5599999999995</v>
      </c>
      <c r="AQ144" s="63"/>
    </row>
    <row r="145" spans="1:43" x14ac:dyDescent="0.25">
      <c r="A145" s="176" t="s">
        <v>355</v>
      </c>
      <c r="B145" s="176" t="s">
        <v>357</v>
      </c>
      <c r="C145" s="31" t="s">
        <v>793</v>
      </c>
      <c r="D145" s="31" t="s">
        <v>55</v>
      </c>
      <c r="E145" s="31" t="s">
        <v>630</v>
      </c>
      <c r="F145" s="84" t="str">
        <f t="shared" si="55"/>
        <v>Y</v>
      </c>
      <c r="G145" s="169">
        <f>SUMIF('Data and Mdcr Calculation'!A:A,A145,'Data and Mdcr Calculation'!H:H)</f>
        <v>1312</v>
      </c>
      <c r="H145" s="8">
        <f>IF($F145="N",0,SUMIFS('Data and Mdcr Calculation'!$R:$R,'Data and Mdcr Calculation'!$D:$D,H$10,'Data and Mdcr Calculation'!$A:$A,$A145))</f>
        <v>1104.6804551427538</v>
      </c>
      <c r="I145" s="170">
        <f>IF($F145="N",0,SUMIFS('Data and Mdcr Calculation'!$R:$R,'Data and Mdcr Calculation'!$D:$D,I$10,'Data and Mdcr Calculation'!$A:$A,$A145))</f>
        <v>173.0573107359499</v>
      </c>
      <c r="J145" s="124">
        <f>IF($F145="N",0,SUMIFS('Data and Mdcr Calculation'!$R:$R,'Data and Mdcr Calculation'!$D:$D,J$10,'Data and Mdcr Calculation'!$A:$A,$A145))</f>
        <v>73.053431936276723</v>
      </c>
      <c r="K145" s="123">
        <f t="shared" si="76"/>
        <v>1350.7911978149803</v>
      </c>
      <c r="L145" s="171">
        <f>IF($F145="N",0,SUMIFS('Data and Mdcr Calculation'!I:I,'Data and Mdcr Calculation'!$A:$A,$A145,'Data and Mdcr Calculation'!$D:$D,L$10))</f>
        <v>147250.70611921561</v>
      </c>
      <c r="M145" s="172">
        <f>IF($F145="N",0,SUMIFS('Data and Mdcr Calculation'!I:I,'Data and Mdcr Calculation'!$A:$A,$A145,'Data and Mdcr Calculation'!$D:$D,M$10))</f>
        <v>23273.523744181563</v>
      </c>
      <c r="N145" s="172">
        <f>IF($F145="N",0,SUMIFS('Data and Mdcr Calculation'!I:I,'Data and Mdcr Calculation'!$A:$A,$A145,'Data and Mdcr Calculation'!$D:$D,N$10))</f>
        <v>9822.1075885557184</v>
      </c>
      <c r="O145" s="114">
        <f t="shared" si="56"/>
        <v>180346.33745195289</v>
      </c>
      <c r="P145" s="127">
        <f>IF($F145="N",0,SUMIFS('Data and Mdcr Calculation'!P:P,'Data and Mdcr Calculation'!A:A,A145))</f>
        <v>270968.71428168501</v>
      </c>
      <c r="Q145" s="32">
        <f t="shared" si="57"/>
        <v>0.66556147609156902</v>
      </c>
      <c r="R145" s="11">
        <f t="shared" si="58"/>
        <v>90622.376829732122</v>
      </c>
      <c r="S145" s="93">
        <f t="shared" si="59"/>
        <v>53577.002074423559</v>
      </c>
      <c r="T145" s="33">
        <f t="shared" si="59"/>
        <v>8393.2795706935703</v>
      </c>
      <c r="U145" s="33">
        <f t="shared" si="59"/>
        <v>3543.0914489094212</v>
      </c>
      <c r="V145" s="11">
        <f t="shared" si="60"/>
        <v>65513.373094026552</v>
      </c>
      <c r="W145" s="93">
        <f t="shared" si="61"/>
        <v>13797.391163370503</v>
      </c>
      <c r="X145" s="33">
        <f t="shared" si="61"/>
        <v>2180.7291748298126</v>
      </c>
      <c r="Y145" s="33">
        <f t="shared" si="61"/>
        <v>920.33148104767088</v>
      </c>
      <c r="Z145" s="11">
        <f t="shared" si="62"/>
        <v>16898.451819247985</v>
      </c>
      <c r="AA145" s="83">
        <f t="shared" si="63"/>
        <v>82411.82491327454</v>
      </c>
      <c r="AB145" s="93">
        <f t="shared" si="64"/>
        <v>56845.625543154973</v>
      </c>
      <c r="AC145" s="33">
        <f t="shared" si="65"/>
        <v>8929.0208198867767</v>
      </c>
      <c r="AD145" s="33">
        <f t="shared" si="66"/>
        <v>3769.2462222440654</v>
      </c>
      <c r="AE145" s="11">
        <f t="shared" si="67"/>
        <v>69543.892585285808</v>
      </c>
      <c r="AF145" s="93">
        <f t="shared" si="68"/>
        <v>14639.141817899737</v>
      </c>
      <c r="AG145" s="33">
        <f t="shared" si="69"/>
        <v>2319.9246540742688</v>
      </c>
      <c r="AH145" s="33">
        <f t="shared" si="70"/>
        <v>979.07604366773501</v>
      </c>
      <c r="AI145" s="77">
        <f t="shared" si="71"/>
        <v>17938.142515641739</v>
      </c>
      <c r="AJ145" s="93">
        <f t="shared" si="72"/>
        <v>71484.767361054706</v>
      </c>
      <c r="AK145" s="33">
        <f t="shared" si="72"/>
        <v>11248.945473961045</v>
      </c>
      <c r="AL145" s="33">
        <f t="shared" si="72"/>
        <v>4748.3222659118001</v>
      </c>
      <c r="AM145" s="77">
        <f t="shared" si="73"/>
        <v>87482.035100927562</v>
      </c>
      <c r="AN145" s="101">
        <f t="shared" si="74"/>
        <v>37808.86</v>
      </c>
      <c r="AO145" s="154">
        <f>IFERROR(ROUND(INDEX('[23]IGT by Provider'!$E:$E,MATCH(A145,'[23]IGT by Provider'!$A:$A,0)),2),0)</f>
        <v>16680.419999999998</v>
      </c>
      <c r="AP145" s="102">
        <f t="shared" si="75"/>
        <v>21128.440000000002</v>
      </c>
      <c r="AQ145" s="63"/>
    </row>
    <row r="146" spans="1:43" ht="45" x14ac:dyDescent="0.25">
      <c r="A146" s="176" t="s">
        <v>111</v>
      </c>
      <c r="B146" s="176" t="s">
        <v>113</v>
      </c>
      <c r="C146" s="31" t="s">
        <v>794</v>
      </c>
      <c r="D146" s="31" t="s">
        <v>76</v>
      </c>
      <c r="E146" s="31" t="s">
        <v>630</v>
      </c>
      <c r="F146" s="84" t="str">
        <f t="shared" si="55"/>
        <v>Y</v>
      </c>
      <c r="G146" s="169">
        <f>SUMIF('Data and Mdcr Calculation'!A:A,A146,'Data and Mdcr Calculation'!H:H)</f>
        <v>5741</v>
      </c>
      <c r="H146" s="8">
        <f>IF($F146="N",0,SUMIFS('Data and Mdcr Calculation'!$R:$R,'Data and Mdcr Calculation'!$D:$D,H$10,'Data and Mdcr Calculation'!$A:$A,$A146))</f>
        <v>5629.7856644594121</v>
      </c>
      <c r="I146" s="170">
        <f>IF($F146="N",0,SUMIFS('Data and Mdcr Calculation'!$R:$R,'Data and Mdcr Calculation'!$D:$D,I$10,'Data and Mdcr Calculation'!$A:$A,$A146))</f>
        <v>360.1262278947749</v>
      </c>
      <c r="J146" s="124">
        <f>IF($F146="N",0,SUMIFS('Data and Mdcr Calculation'!$R:$R,'Data and Mdcr Calculation'!$D:$D,J$10,'Data and Mdcr Calculation'!$A:$A,$A146))</f>
        <v>66.989364903231518</v>
      </c>
      <c r="K146" s="123">
        <f t="shared" si="76"/>
        <v>6056.9012572574193</v>
      </c>
      <c r="L146" s="171">
        <f>IF($F146="N",0,SUMIFS('Data and Mdcr Calculation'!I:I,'Data and Mdcr Calculation'!$A:$A,$A146,'Data and Mdcr Calculation'!$D:$D,L$10))</f>
        <v>867160.69836954493</v>
      </c>
      <c r="M146" s="172">
        <f>IF($F146="N",0,SUMIFS('Data and Mdcr Calculation'!I:I,'Data and Mdcr Calculation'!$A:$A,$A146,'Data and Mdcr Calculation'!$D:$D,M$10))</f>
        <v>55253.835678791183</v>
      </c>
      <c r="N146" s="172">
        <f>IF($F146="N",0,SUMIFS('Data and Mdcr Calculation'!I:I,'Data and Mdcr Calculation'!$A:$A,$A146,'Data and Mdcr Calculation'!$D:$D,N$10))</f>
        <v>10289.846938190358</v>
      </c>
      <c r="O146" s="114">
        <f t="shared" si="56"/>
        <v>932704.38098652649</v>
      </c>
      <c r="P146" s="127">
        <f>IF($F146="N",0,SUMIFS('Data and Mdcr Calculation'!P:P,'Data and Mdcr Calculation'!A:A,A146))</f>
        <v>1120647.8706177673</v>
      </c>
      <c r="Q146" s="32">
        <f t="shared" si="57"/>
        <v>0.83229032548142412</v>
      </c>
      <c r="R146" s="11">
        <f t="shared" si="58"/>
        <v>187943.48963124084</v>
      </c>
      <c r="S146" s="93">
        <f t="shared" si="59"/>
        <v>273044.60472628148</v>
      </c>
      <c r="T146" s="33">
        <f t="shared" si="59"/>
        <v>17466.122052896582</v>
      </c>
      <c r="U146" s="33">
        <f t="shared" si="59"/>
        <v>3248.9841978067288</v>
      </c>
      <c r="V146" s="11">
        <f t="shared" si="60"/>
        <v>293759.71097698482</v>
      </c>
      <c r="W146" s="93">
        <f t="shared" si="61"/>
        <v>81252.95743722636</v>
      </c>
      <c r="X146" s="33">
        <f t="shared" si="61"/>
        <v>5177.2844031027344</v>
      </c>
      <c r="Y146" s="33">
        <f t="shared" si="61"/>
        <v>964.15865810843661</v>
      </c>
      <c r="Z146" s="11">
        <f t="shared" si="62"/>
        <v>87394.400498437535</v>
      </c>
      <c r="AA146" s="83">
        <f t="shared" si="63"/>
        <v>381154.11147542234</v>
      </c>
      <c r="AB146" s="93">
        <f t="shared" si="64"/>
        <v>289702.4983833225</v>
      </c>
      <c r="AC146" s="33">
        <f t="shared" si="65"/>
        <v>18580.980907336791</v>
      </c>
      <c r="AD146" s="33">
        <f t="shared" si="66"/>
        <v>3456.3661678794988</v>
      </c>
      <c r="AE146" s="11">
        <f t="shared" si="67"/>
        <v>311739.8454585388</v>
      </c>
      <c r="AF146" s="93">
        <f t="shared" si="68"/>
        <v>86210.034416155293</v>
      </c>
      <c r="AG146" s="33">
        <f t="shared" si="69"/>
        <v>5507.7493650029091</v>
      </c>
      <c r="AH146" s="33">
        <f t="shared" si="70"/>
        <v>1025.7007001153581</v>
      </c>
      <c r="AI146" s="77">
        <f t="shared" si="71"/>
        <v>92743.484481273554</v>
      </c>
      <c r="AJ146" s="93">
        <f t="shared" si="72"/>
        <v>375912.53279947781</v>
      </c>
      <c r="AK146" s="33">
        <f t="shared" si="72"/>
        <v>24088.730272339701</v>
      </c>
      <c r="AL146" s="33">
        <f t="shared" si="72"/>
        <v>4482.0668679948567</v>
      </c>
      <c r="AM146" s="77">
        <f t="shared" si="73"/>
        <v>404483.32993981236</v>
      </c>
      <c r="AN146" s="101">
        <f t="shared" si="74"/>
        <v>174813.65</v>
      </c>
      <c r="AO146" s="154">
        <f>IFERROR(ROUND(INDEX('[23]IGT by Provider'!$E:$E,MATCH(A146,'[23]IGT by Provider'!$A:$A,0)),2),0)</f>
        <v>77285.25</v>
      </c>
      <c r="AP146" s="102">
        <f t="shared" si="75"/>
        <v>97528.4</v>
      </c>
      <c r="AQ146" s="63"/>
    </row>
    <row r="147" spans="1:43" ht="30" x14ac:dyDescent="0.25">
      <c r="A147" s="176" t="s">
        <v>101</v>
      </c>
      <c r="B147" s="176" t="s">
        <v>103</v>
      </c>
      <c r="C147" s="31" t="s">
        <v>795</v>
      </c>
      <c r="D147" s="31" t="s">
        <v>79</v>
      </c>
      <c r="E147" s="31" t="s">
        <v>630</v>
      </c>
      <c r="F147" s="84" t="str">
        <f t="shared" si="55"/>
        <v>Y</v>
      </c>
      <c r="G147" s="169">
        <f>SUMIF('Data and Mdcr Calculation'!A:A,A147,'Data and Mdcr Calculation'!H:H)</f>
        <v>6366</v>
      </c>
      <c r="H147" s="8">
        <f>IF($F147="N",0,SUMIFS('Data and Mdcr Calculation'!$R:$R,'Data and Mdcr Calculation'!$D:$D,H$10,'Data and Mdcr Calculation'!$A:$A,$A147))</f>
        <v>6193.3975641324141</v>
      </c>
      <c r="I147" s="170">
        <f>IF($F147="N",0,SUMIFS('Data and Mdcr Calculation'!$R:$R,'Data and Mdcr Calculation'!$D:$D,I$10,'Data and Mdcr Calculation'!$A:$A,$A147))</f>
        <v>129.93081262459728</v>
      </c>
      <c r="J147" s="124">
        <f>IF($F147="N",0,SUMIFS('Data and Mdcr Calculation'!$R:$R,'Data and Mdcr Calculation'!$D:$D,J$10,'Data and Mdcr Calculation'!$A:$A,$A147))</f>
        <v>82.974001940751918</v>
      </c>
      <c r="K147" s="123">
        <f t="shared" si="76"/>
        <v>6406.3023786977628</v>
      </c>
      <c r="L147" s="171">
        <f>IF($F147="N",0,SUMIFS('Data and Mdcr Calculation'!I:I,'Data and Mdcr Calculation'!$A:$A,$A147,'Data and Mdcr Calculation'!$D:$D,L$10))</f>
        <v>1601094.4996259769</v>
      </c>
      <c r="M147" s="172">
        <f>IF($F147="N",0,SUMIFS('Data and Mdcr Calculation'!I:I,'Data and Mdcr Calculation'!$A:$A,$A147,'Data and Mdcr Calculation'!$D:$D,M$10))</f>
        <v>31368.339579521606</v>
      </c>
      <c r="N147" s="172">
        <f>IF($F147="N",0,SUMIFS('Data and Mdcr Calculation'!I:I,'Data and Mdcr Calculation'!$A:$A,$A147,'Data and Mdcr Calculation'!$D:$D,N$10))</f>
        <v>18440.529741432889</v>
      </c>
      <c r="O147" s="114">
        <f t="shared" si="56"/>
        <v>1650903.3689469316</v>
      </c>
      <c r="P147" s="127">
        <f>IF($F147="N",0,SUMIFS('Data and Mdcr Calculation'!P:P,'Data and Mdcr Calculation'!A:A,A147))</f>
        <v>2017408.6820757126</v>
      </c>
      <c r="Q147" s="32">
        <f t="shared" si="57"/>
        <v>0.81832867262587394</v>
      </c>
      <c r="R147" s="11">
        <f t="shared" si="58"/>
        <v>366505.31312878104</v>
      </c>
      <c r="S147" s="93">
        <f t="shared" si="59"/>
        <v>300379.78186042211</v>
      </c>
      <c r="T147" s="33">
        <f t="shared" si="59"/>
        <v>6301.6444122929679</v>
      </c>
      <c r="U147" s="33">
        <f t="shared" si="59"/>
        <v>4024.239094126468</v>
      </c>
      <c r="V147" s="11">
        <f t="shared" si="60"/>
        <v>310705.66536684154</v>
      </c>
      <c r="W147" s="93">
        <f t="shared" si="61"/>
        <v>150022.55461495405</v>
      </c>
      <c r="X147" s="33">
        <f t="shared" si="61"/>
        <v>2939.2134186011745</v>
      </c>
      <c r="Y147" s="33">
        <f t="shared" si="61"/>
        <v>1727.8776367722619</v>
      </c>
      <c r="Z147" s="11">
        <f t="shared" si="62"/>
        <v>154689.64567032747</v>
      </c>
      <c r="AA147" s="83">
        <f t="shared" si="63"/>
        <v>465395.31103716901</v>
      </c>
      <c r="AB147" s="93">
        <f t="shared" si="64"/>
        <v>318705.3388439492</v>
      </c>
      <c r="AC147" s="33">
        <f t="shared" si="65"/>
        <v>6703.8770343542219</v>
      </c>
      <c r="AD147" s="33">
        <f t="shared" si="66"/>
        <v>4281.1054192834772</v>
      </c>
      <c r="AE147" s="11">
        <f t="shared" si="67"/>
        <v>329690.3212975869</v>
      </c>
      <c r="AF147" s="93">
        <f t="shared" si="68"/>
        <v>159175.12425989818</v>
      </c>
      <c r="AG147" s="33">
        <f t="shared" si="69"/>
        <v>3126.8227857459306</v>
      </c>
      <c r="AH147" s="33">
        <f t="shared" si="70"/>
        <v>1838.1676986938958</v>
      </c>
      <c r="AI147" s="77">
        <f t="shared" si="71"/>
        <v>164140.114744338</v>
      </c>
      <c r="AJ147" s="93">
        <f t="shared" si="72"/>
        <v>477880.46310384735</v>
      </c>
      <c r="AK147" s="33">
        <f t="shared" si="72"/>
        <v>9830.6998201001516</v>
      </c>
      <c r="AL147" s="33">
        <f t="shared" si="72"/>
        <v>6119.2731179773727</v>
      </c>
      <c r="AM147" s="77">
        <f t="shared" si="73"/>
        <v>493830.43604192487</v>
      </c>
      <c r="AN147" s="101">
        <f t="shared" si="74"/>
        <v>213428.58</v>
      </c>
      <c r="AO147" s="154">
        <f>IFERROR(ROUND(INDEX('[23]IGT by Provider'!$E:$E,MATCH(A147,'[23]IGT by Provider'!$A:$A,0)),2),0)</f>
        <v>93842.98</v>
      </c>
      <c r="AP147" s="102">
        <f t="shared" si="75"/>
        <v>119585.59999999999</v>
      </c>
      <c r="AQ147" s="63"/>
    </row>
    <row r="148" spans="1:43" ht="30" x14ac:dyDescent="0.25">
      <c r="A148" s="176" t="s">
        <v>230</v>
      </c>
      <c r="B148" s="176" t="s">
        <v>232</v>
      </c>
      <c r="C148" s="31" t="s">
        <v>796</v>
      </c>
      <c r="D148" s="31" t="s">
        <v>76</v>
      </c>
      <c r="E148" s="31" t="s">
        <v>630</v>
      </c>
      <c r="F148" s="84" t="str">
        <f t="shared" si="55"/>
        <v>Y</v>
      </c>
      <c r="G148" s="169">
        <f>SUMIF('Data and Mdcr Calculation'!A:A,A148,'Data and Mdcr Calculation'!H:H)</f>
        <v>799</v>
      </c>
      <c r="H148" s="8">
        <f>IF($F148="N",0,SUMIFS('Data and Mdcr Calculation'!$R:$R,'Data and Mdcr Calculation'!$D:$D,H$10,'Data and Mdcr Calculation'!$A:$A,$A148))</f>
        <v>613.46603473477069</v>
      </c>
      <c r="I148" s="170">
        <f>IF($F148="N",0,SUMIFS('Data and Mdcr Calculation'!$R:$R,'Data and Mdcr Calculation'!$D:$D,I$10,'Data and Mdcr Calculation'!$A:$A,$A148))</f>
        <v>181.61342945726912</v>
      </c>
      <c r="J148" s="124">
        <f>IF($F148="N",0,SUMIFS('Data and Mdcr Calculation'!$R:$R,'Data and Mdcr Calculation'!$D:$D,J$10,'Data and Mdcr Calculation'!$A:$A,$A148))</f>
        <v>12.980631130302292</v>
      </c>
      <c r="K148" s="123">
        <f t="shared" si="76"/>
        <v>808.06009532234214</v>
      </c>
      <c r="L148" s="171">
        <f>IF($F148="N",0,SUMIFS('Data and Mdcr Calculation'!I:I,'Data and Mdcr Calculation'!$A:$A,$A148,'Data and Mdcr Calculation'!$D:$D,L$10))</f>
        <v>90020.515445380574</v>
      </c>
      <c r="M148" s="172">
        <f>IF($F148="N",0,SUMIFS('Data and Mdcr Calculation'!I:I,'Data and Mdcr Calculation'!$A:$A,$A148,'Data and Mdcr Calculation'!$D:$D,M$10))</f>
        <v>27244.12447072316</v>
      </c>
      <c r="N148" s="172">
        <f>IF($F148="N",0,SUMIFS('Data and Mdcr Calculation'!I:I,'Data and Mdcr Calculation'!$A:$A,$A148,'Data and Mdcr Calculation'!$D:$D,N$10))</f>
        <v>1935.8791881193756</v>
      </c>
      <c r="O148" s="114">
        <f t="shared" si="56"/>
        <v>119200.51910422312</v>
      </c>
      <c r="P148" s="127">
        <f>IF($F148="N",0,SUMIFS('Data and Mdcr Calculation'!P:P,'Data and Mdcr Calculation'!A:A,A148))</f>
        <v>187688.11834052042</v>
      </c>
      <c r="Q148" s="32">
        <f t="shared" si="57"/>
        <v>0.63509890854123741</v>
      </c>
      <c r="R148" s="11">
        <f t="shared" si="58"/>
        <v>68487.599236297305</v>
      </c>
      <c r="S148" s="93">
        <f t="shared" si="59"/>
        <v>29753.102684636378</v>
      </c>
      <c r="T148" s="33">
        <f t="shared" si="59"/>
        <v>8808.251328677552</v>
      </c>
      <c r="U148" s="33">
        <f t="shared" si="59"/>
        <v>629.56060981966118</v>
      </c>
      <c r="V148" s="11">
        <f t="shared" si="60"/>
        <v>39190.914623133591</v>
      </c>
      <c r="W148" s="93">
        <f t="shared" si="61"/>
        <v>8434.9222972321604</v>
      </c>
      <c r="X148" s="33">
        <f t="shared" si="61"/>
        <v>2552.7744629067602</v>
      </c>
      <c r="Y148" s="33">
        <f t="shared" si="61"/>
        <v>181.39187992678549</v>
      </c>
      <c r="Z148" s="11">
        <f t="shared" si="62"/>
        <v>11169.088640065705</v>
      </c>
      <c r="AA148" s="83">
        <f t="shared" si="63"/>
        <v>50360.003263199294</v>
      </c>
      <c r="AB148" s="93">
        <f t="shared" si="64"/>
        <v>31568.278710489525</v>
      </c>
      <c r="AC148" s="33">
        <f t="shared" si="65"/>
        <v>9370.4801368910139</v>
      </c>
      <c r="AD148" s="33">
        <f t="shared" si="66"/>
        <v>669.74532959538431</v>
      </c>
      <c r="AE148" s="11">
        <f t="shared" si="67"/>
        <v>41608.504176975919</v>
      </c>
      <c r="AF148" s="93">
        <f t="shared" si="68"/>
        <v>8949.5196787609129</v>
      </c>
      <c r="AG148" s="33">
        <f t="shared" si="69"/>
        <v>2715.7175137305962</v>
      </c>
      <c r="AH148" s="33">
        <f t="shared" si="70"/>
        <v>192.97008502849522</v>
      </c>
      <c r="AI148" s="77">
        <f t="shared" si="71"/>
        <v>11858.207277520005</v>
      </c>
      <c r="AJ148" s="93">
        <f t="shared" si="72"/>
        <v>40517.798389250442</v>
      </c>
      <c r="AK148" s="33">
        <f t="shared" si="72"/>
        <v>12086.197650621611</v>
      </c>
      <c r="AL148" s="33">
        <f t="shared" si="72"/>
        <v>862.7154146238795</v>
      </c>
      <c r="AM148" s="77">
        <f t="shared" si="73"/>
        <v>53466.711454495933</v>
      </c>
      <c r="AN148" s="101">
        <f t="shared" si="74"/>
        <v>23107.78</v>
      </c>
      <c r="AO148" s="154">
        <f>IFERROR(ROUND(INDEX('[23]IGT by Provider'!$E:$E,MATCH(A148,'[23]IGT by Provider'!$A:$A,0)),2),0)</f>
        <v>10275.969999999999</v>
      </c>
      <c r="AP148" s="102">
        <f t="shared" si="75"/>
        <v>12831.81</v>
      </c>
      <c r="AQ148" s="63"/>
    </row>
    <row r="149" spans="1:43" ht="30" x14ac:dyDescent="0.25">
      <c r="A149" s="176" t="s">
        <v>501</v>
      </c>
      <c r="B149" s="176" t="s">
        <v>503</v>
      </c>
      <c r="C149" s="31" t="s">
        <v>797</v>
      </c>
      <c r="D149" s="31" t="s">
        <v>123</v>
      </c>
      <c r="E149" s="31" t="s">
        <v>630</v>
      </c>
      <c r="F149" s="84" t="str">
        <f t="shared" si="55"/>
        <v>Y</v>
      </c>
      <c r="G149" s="169">
        <f>SUMIF('Data and Mdcr Calculation'!A:A,A149,'Data and Mdcr Calculation'!H:H)</f>
        <v>885</v>
      </c>
      <c r="H149" s="8">
        <f>IF($F149="N",0,SUMIFS('Data and Mdcr Calculation'!$R:$R,'Data and Mdcr Calculation'!$D:$D,H$10,'Data and Mdcr Calculation'!$A:$A,$A149))</f>
        <v>520.26558035619314</v>
      </c>
      <c r="I149" s="170">
        <f>IF($F149="N",0,SUMIFS('Data and Mdcr Calculation'!$R:$R,'Data and Mdcr Calculation'!$D:$D,I$10,'Data and Mdcr Calculation'!$A:$A,$A149))</f>
        <v>323.72889731465864</v>
      </c>
      <c r="J149" s="124">
        <f>IF($F149="N",0,SUMIFS('Data and Mdcr Calculation'!$R:$R,'Data and Mdcr Calculation'!$D:$D,J$10,'Data and Mdcr Calculation'!$A:$A,$A149))</f>
        <v>44.791711689826059</v>
      </c>
      <c r="K149" s="123">
        <f t="shared" si="76"/>
        <v>888.78618936067778</v>
      </c>
      <c r="L149" s="171">
        <f>IF($F149="N",0,SUMIFS('Data and Mdcr Calculation'!I:I,'Data and Mdcr Calculation'!$A:$A,$A149,'Data and Mdcr Calculation'!$D:$D,L$10))</f>
        <v>44532.509976151472</v>
      </c>
      <c r="M149" s="172">
        <f>IF($F149="N",0,SUMIFS('Data and Mdcr Calculation'!I:I,'Data and Mdcr Calculation'!$A:$A,$A149,'Data and Mdcr Calculation'!$D:$D,M$10))</f>
        <v>27745.701776293739</v>
      </c>
      <c r="N149" s="172">
        <f>IF($F149="N",0,SUMIFS('Data and Mdcr Calculation'!I:I,'Data and Mdcr Calculation'!$A:$A,$A149,'Data and Mdcr Calculation'!$D:$D,N$10))</f>
        <v>3836.9840397489429</v>
      </c>
      <c r="O149" s="114">
        <f t="shared" si="56"/>
        <v>76115.19579219415</v>
      </c>
      <c r="P149" s="127">
        <f>IF($F149="N",0,SUMIFS('Data and Mdcr Calculation'!P:P,'Data and Mdcr Calculation'!A:A,A149))</f>
        <v>92842.605340616399</v>
      </c>
      <c r="Q149" s="32">
        <f t="shared" si="57"/>
        <v>0.81983045944204658</v>
      </c>
      <c r="R149" s="11">
        <f t="shared" si="58"/>
        <v>16727.409548422249</v>
      </c>
      <c r="S149" s="93">
        <f t="shared" si="59"/>
        <v>25232.880647275368</v>
      </c>
      <c r="T149" s="33">
        <f t="shared" si="59"/>
        <v>15700.851519760943</v>
      </c>
      <c r="U149" s="33">
        <f t="shared" si="59"/>
        <v>2172.3980169565639</v>
      </c>
      <c r="V149" s="11">
        <f t="shared" si="60"/>
        <v>43106.130183992871</v>
      </c>
      <c r="W149" s="93">
        <f t="shared" si="61"/>
        <v>4172.6961847653929</v>
      </c>
      <c r="X149" s="33">
        <f t="shared" si="61"/>
        <v>2599.7722564387236</v>
      </c>
      <c r="Y149" s="33">
        <f t="shared" si="61"/>
        <v>359.52540452447596</v>
      </c>
      <c r="Z149" s="11">
        <f t="shared" si="62"/>
        <v>7131.9938457285925</v>
      </c>
      <c r="AA149" s="83">
        <f t="shared" si="63"/>
        <v>50238.124029721461</v>
      </c>
      <c r="AB149" s="93">
        <f t="shared" si="64"/>
        <v>26772.287158912855</v>
      </c>
      <c r="AC149" s="33">
        <f t="shared" si="65"/>
        <v>16703.033531660578</v>
      </c>
      <c r="AD149" s="33">
        <f t="shared" si="66"/>
        <v>2311.0617201665573</v>
      </c>
      <c r="AE149" s="11">
        <f t="shared" si="67"/>
        <v>45786.382410739992</v>
      </c>
      <c r="AF149" s="93">
        <f t="shared" si="68"/>
        <v>4427.2638565150055</v>
      </c>
      <c r="AG149" s="33">
        <f t="shared" si="69"/>
        <v>2765.7151664241742</v>
      </c>
      <c r="AH149" s="33">
        <f t="shared" si="70"/>
        <v>382.47383460050634</v>
      </c>
      <c r="AI149" s="77">
        <f t="shared" si="71"/>
        <v>7575.4528575396862</v>
      </c>
      <c r="AJ149" s="93">
        <f t="shared" si="72"/>
        <v>31199.55101542786</v>
      </c>
      <c r="AK149" s="33">
        <f t="shared" si="72"/>
        <v>19468.748698084753</v>
      </c>
      <c r="AL149" s="33">
        <f t="shared" si="72"/>
        <v>2693.5355547670638</v>
      </c>
      <c r="AM149" s="77">
        <f t="shared" si="73"/>
        <v>53361.835268279676</v>
      </c>
      <c r="AN149" s="101">
        <f t="shared" si="74"/>
        <v>23062.45</v>
      </c>
      <c r="AO149" s="154">
        <f>IFERROR(ROUND(INDEX('[23]IGT by Provider'!$E:$E,MATCH(A149,'[23]IGT by Provider'!$A:$A,0)),2),0)</f>
        <v>10383.74</v>
      </c>
      <c r="AP149" s="102">
        <f t="shared" si="75"/>
        <v>12678.710000000001</v>
      </c>
      <c r="AQ149" s="63"/>
    </row>
    <row r="150" spans="1:43" ht="30" x14ac:dyDescent="0.25">
      <c r="A150" s="176" t="s">
        <v>798</v>
      </c>
      <c r="B150" s="176" t="s">
        <v>799</v>
      </c>
      <c r="C150" s="31" t="s">
        <v>800</v>
      </c>
      <c r="D150" s="31" t="s">
        <v>76</v>
      </c>
      <c r="E150" s="31" t="s">
        <v>630</v>
      </c>
      <c r="F150" s="84" t="str">
        <f t="shared" si="55"/>
        <v>N</v>
      </c>
      <c r="G150" s="169">
        <f>SUMIF('Data and Mdcr Calculation'!A:A,A150,'Data and Mdcr Calculation'!H:H)</f>
        <v>0</v>
      </c>
      <c r="H150" s="8">
        <f>IF($F150="N",0,SUMIFS('Data and Mdcr Calculation'!$R:$R,'Data and Mdcr Calculation'!$D:$D,H$10,'Data and Mdcr Calculation'!$A:$A,$A150))</f>
        <v>0</v>
      </c>
      <c r="I150" s="170">
        <f>IF($F150="N",0,SUMIFS('Data and Mdcr Calculation'!$R:$R,'Data and Mdcr Calculation'!$D:$D,I$10,'Data and Mdcr Calculation'!$A:$A,$A150))</f>
        <v>0</v>
      </c>
      <c r="J150" s="124">
        <f>IF($F150="N",0,SUMIFS('Data and Mdcr Calculation'!$R:$R,'Data and Mdcr Calculation'!$D:$D,J$10,'Data and Mdcr Calculation'!$A:$A,$A150))</f>
        <v>0</v>
      </c>
      <c r="K150" s="123">
        <f t="shared" si="76"/>
        <v>0</v>
      </c>
      <c r="L150" s="171">
        <f>IF($F150="N",0,SUMIFS('Data and Mdcr Calculation'!I:I,'Data and Mdcr Calculation'!$A:$A,$A150,'Data and Mdcr Calculation'!$D:$D,L$10))</f>
        <v>0</v>
      </c>
      <c r="M150" s="172">
        <f>IF($F150="N",0,SUMIFS('Data and Mdcr Calculation'!I:I,'Data and Mdcr Calculation'!$A:$A,$A150,'Data and Mdcr Calculation'!$D:$D,M$10))</f>
        <v>0</v>
      </c>
      <c r="N150" s="172">
        <f>IF($F150="N",0,SUMIFS('Data and Mdcr Calculation'!I:I,'Data and Mdcr Calculation'!$A:$A,$A150,'Data and Mdcr Calculation'!$D:$D,N$10))</f>
        <v>0</v>
      </c>
      <c r="O150" s="114">
        <f t="shared" si="56"/>
        <v>0</v>
      </c>
      <c r="P150" s="127">
        <f>IF($F150="N",0,SUMIFS('Data and Mdcr Calculation'!P:P,'Data and Mdcr Calculation'!A:A,A150))</f>
        <v>0</v>
      </c>
      <c r="Q150" s="32">
        <f t="shared" si="57"/>
        <v>0</v>
      </c>
      <c r="R150" s="11">
        <f t="shared" si="58"/>
        <v>0</v>
      </c>
      <c r="S150" s="93">
        <f t="shared" si="59"/>
        <v>0</v>
      </c>
      <c r="T150" s="33">
        <f t="shared" si="59"/>
        <v>0</v>
      </c>
      <c r="U150" s="33">
        <f t="shared" si="59"/>
        <v>0</v>
      </c>
      <c r="V150" s="11">
        <f t="shared" si="60"/>
        <v>0</v>
      </c>
      <c r="W150" s="93">
        <f t="shared" si="61"/>
        <v>0</v>
      </c>
      <c r="X150" s="33">
        <f t="shared" si="61"/>
        <v>0</v>
      </c>
      <c r="Y150" s="33">
        <f t="shared" si="61"/>
        <v>0</v>
      </c>
      <c r="Z150" s="11">
        <f t="shared" si="62"/>
        <v>0</v>
      </c>
      <c r="AA150" s="83">
        <f t="shared" si="63"/>
        <v>0</v>
      </c>
      <c r="AB150" s="93">
        <f t="shared" si="64"/>
        <v>0</v>
      </c>
      <c r="AC150" s="33">
        <f t="shared" si="65"/>
        <v>0</v>
      </c>
      <c r="AD150" s="33">
        <f t="shared" si="66"/>
        <v>0</v>
      </c>
      <c r="AE150" s="11">
        <f t="shared" si="67"/>
        <v>0</v>
      </c>
      <c r="AF150" s="93">
        <f t="shared" si="68"/>
        <v>0</v>
      </c>
      <c r="AG150" s="33">
        <f t="shared" si="69"/>
        <v>0</v>
      </c>
      <c r="AH150" s="33">
        <f t="shared" si="70"/>
        <v>0</v>
      </c>
      <c r="AI150" s="77">
        <f t="shared" si="71"/>
        <v>0</v>
      </c>
      <c r="AJ150" s="93">
        <f t="shared" si="72"/>
        <v>0</v>
      </c>
      <c r="AK150" s="33">
        <f t="shared" si="72"/>
        <v>0</v>
      </c>
      <c r="AL150" s="33">
        <f t="shared" si="72"/>
        <v>0</v>
      </c>
      <c r="AM150" s="77">
        <f t="shared" si="73"/>
        <v>0</v>
      </c>
      <c r="AN150" s="101">
        <f t="shared" si="74"/>
        <v>0</v>
      </c>
      <c r="AO150" s="154">
        <f>IFERROR(ROUND(INDEX('[23]IGT by Provider'!$E:$E,MATCH(A150,'[23]IGT by Provider'!$A:$A,0)),2),0)</f>
        <v>0</v>
      </c>
      <c r="AP150" s="102">
        <f t="shared" si="75"/>
        <v>0</v>
      </c>
      <c r="AQ150" s="63"/>
    </row>
    <row r="151" spans="1:43" ht="45" x14ac:dyDescent="0.25">
      <c r="A151" s="176" t="s">
        <v>477</v>
      </c>
      <c r="B151" s="176" t="s">
        <v>479</v>
      </c>
      <c r="C151" s="31" t="s">
        <v>801</v>
      </c>
      <c r="D151" s="31" t="s">
        <v>55</v>
      </c>
      <c r="E151" s="31" t="s">
        <v>630</v>
      </c>
      <c r="F151" s="84" t="str">
        <f t="shared" si="55"/>
        <v>Y</v>
      </c>
      <c r="G151" s="169">
        <f>SUMIF('Data and Mdcr Calculation'!A:A,A151,'Data and Mdcr Calculation'!H:H)</f>
        <v>767</v>
      </c>
      <c r="H151" s="8">
        <f>IF($F151="N",0,SUMIFS('Data and Mdcr Calculation'!$R:$R,'Data and Mdcr Calculation'!$D:$D,H$10,'Data and Mdcr Calculation'!$A:$A,$A151))</f>
        <v>740.62963769771193</v>
      </c>
      <c r="I151" s="170">
        <f>IF($F151="N",0,SUMIFS('Data and Mdcr Calculation'!$R:$R,'Data and Mdcr Calculation'!$D:$D,I$10,'Data and Mdcr Calculation'!$A:$A,$A151))</f>
        <v>60.339312989330232</v>
      </c>
      <c r="J151" s="124">
        <f>IF($F151="N",0,SUMIFS('Data and Mdcr Calculation'!$R:$R,'Data and Mdcr Calculation'!$D:$D,J$10,'Data and Mdcr Calculation'!$A:$A,$A151))</f>
        <v>3.3689907586520169</v>
      </c>
      <c r="K151" s="123">
        <f t="shared" si="76"/>
        <v>804.33794144569413</v>
      </c>
      <c r="L151" s="171">
        <f>IF($F151="N",0,SUMIFS('Data and Mdcr Calculation'!I:I,'Data and Mdcr Calculation'!$A:$A,$A151,'Data and Mdcr Calculation'!$D:$D,L$10))</f>
        <v>166285.99174329801</v>
      </c>
      <c r="M151" s="172">
        <f>IF($F151="N",0,SUMIFS('Data and Mdcr Calculation'!I:I,'Data and Mdcr Calculation'!$A:$A,$A151,'Data and Mdcr Calculation'!$D:$D,M$10))</f>
        <v>13588.951390195927</v>
      </c>
      <c r="N151" s="172">
        <f>IF($F151="N",0,SUMIFS('Data and Mdcr Calculation'!I:I,'Data and Mdcr Calculation'!$A:$A,$A151,'Data and Mdcr Calculation'!$D:$D,N$10))</f>
        <v>760.24645459741419</v>
      </c>
      <c r="O151" s="114">
        <f t="shared" si="56"/>
        <v>180635.18958809137</v>
      </c>
      <c r="P151" s="127">
        <f>IF($F151="N",0,SUMIFS('Data and Mdcr Calculation'!P:P,'Data and Mdcr Calculation'!A:A,A151))</f>
        <v>233241.91626042241</v>
      </c>
      <c r="Q151" s="32">
        <f t="shared" si="57"/>
        <v>0.77445423397399171</v>
      </c>
      <c r="R151" s="11">
        <f t="shared" si="58"/>
        <v>52606.726672331046</v>
      </c>
      <c r="S151" s="93">
        <f t="shared" si="59"/>
        <v>35920.537428339027</v>
      </c>
      <c r="T151" s="33">
        <f t="shared" si="59"/>
        <v>2926.4566799825161</v>
      </c>
      <c r="U151" s="33">
        <f t="shared" si="59"/>
        <v>163.39605179462282</v>
      </c>
      <c r="V151" s="11">
        <f t="shared" si="60"/>
        <v>39010.390160116171</v>
      </c>
      <c r="W151" s="93">
        <f t="shared" si="61"/>
        <v>15580.997426347025</v>
      </c>
      <c r="X151" s="33">
        <f t="shared" si="61"/>
        <v>1273.2847452613585</v>
      </c>
      <c r="Y151" s="33">
        <f t="shared" si="61"/>
        <v>71.235092795777717</v>
      </c>
      <c r="Z151" s="11">
        <f t="shared" si="62"/>
        <v>16925.51726440416</v>
      </c>
      <c r="AA151" s="83">
        <f t="shared" si="63"/>
        <v>55935.90742452033</v>
      </c>
      <c r="AB151" s="93">
        <f t="shared" si="64"/>
        <v>38111.976051288089</v>
      </c>
      <c r="AC151" s="33">
        <f t="shared" si="65"/>
        <v>3113.2517872154426</v>
      </c>
      <c r="AD151" s="33">
        <f t="shared" si="66"/>
        <v>173.82558701555621</v>
      </c>
      <c r="AE151" s="11">
        <f t="shared" si="67"/>
        <v>41399.053425519087</v>
      </c>
      <c r="AF151" s="93">
        <f t="shared" si="68"/>
        <v>16531.562256071113</v>
      </c>
      <c r="AG151" s="33">
        <f t="shared" si="69"/>
        <v>1354.5582396397431</v>
      </c>
      <c r="AH151" s="33">
        <f t="shared" si="70"/>
        <v>75.782013612529497</v>
      </c>
      <c r="AI151" s="77">
        <f t="shared" si="71"/>
        <v>17961.902509323387</v>
      </c>
      <c r="AJ151" s="93">
        <f t="shared" si="72"/>
        <v>54643.538307359202</v>
      </c>
      <c r="AK151" s="33">
        <f t="shared" si="72"/>
        <v>4467.8100268551862</v>
      </c>
      <c r="AL151" s="33">
        <f t="shared" si="72"/>
        <v>249.60760062808572</v>
      </c>
      <c r="AM151" s="77">
        <f t="shared" si="73"/>
        <v>59360.955934842474</v>
      </c>
      <c r="AN151" s="101">
        <f t="shared" si="74"/>
        <v>25655.21</v>
      </c>
      <c r="AO151" s="154">
        <f>IFERROR(ROUND(INDEX('[23]IGT by Provider'!$E:$E,MATCH(A151,'[23]IGT by Provider'!$A:$A,0)),2),0)</f>
        <v>11335.18</v>
      </c>
      <c r="AP151" s="102">
        <f t="shared" si="75"/>
        <v>14320.029999999999</v>
      </c>
      <c r="AQ151" s="63"/>
    </row>
    <row r="152" spans="1:43" ht="30" x14ac:dyDescent="0.25">
      <c r="A152" s="176" t="s">
        <v>346</v>
      </c>
      <c r="B152" s="176" t="s">
        <v>348</v>
      </c>
      <c r="C152" s="31" t="s">
        <v>802</v>
      </c>
      <c r="D152" s="31" t="s">
        <v>55</v>
      </c>
      <c r="E152" s="31" t="s">
        <v>630</v>
      </c>
      <c r="F152" s="84" t="str">
        <f t="shared" si="55"/>
        <v>Y</v>
      </c>
      <c r="G152" s="169">
        <f>SUMIF('Data and Mdcr Calculation'!A:A,A152,'Data and Mdcr Calculation'!H:H)</f>
        <v>743</v>
      </c>
      <c r="H152" s="8">
        <f>IF($F152="N",0,SUMIFS('Data and Mdcr Calculation'!$R:$R,'Data and Mdcr Calculation'!$D:$D,H$10,'Data and Mdcr Calculation'!$A:$A,$A152))</f>
        <v>697.82524101516765</v>
      </c>
      <c r="I152" s="170">
        <f>IF($F152="N",0,SUMIFS('Data and Mdcr Calculation'!$R:$R,'Data and Mdcr Calculation'!$D:$D,I$10,'Data and Mdcr Calculation'!$A:$A,$A152))</f>
        <v>54.778498718067929</v>
      </c>
      <c r="J152" s="124">
        <f>IF($F152="N",0,SUMIFS('Data and Mdcr Calculation'!$R:$R,'Data and Mdcr Calculation'!$D:$D,J$10,'Data and Mdcr Calculation'!$A:$A,$A152))</f>
        <v>7.4409487928305236</v>
      </c>
      <c r="K152" s="123">
        <f t="shared" si="76"/>
        <v>760.04468852606612</v>
      </c>
      <c r="L152" s="171">
        <f>IF($F152="N",0,SUMIFS('Data and Mdcr Calculation'!I:I,'Data and Mdcr Calculation'!$A:$A,$A152,'Data and Mdcr Calculation'!$D:$D,L$10))</f>
        <v>118774.3227480911</v>
      </c>
      <c r="M152" s="172">
        <f>IF($F152="N",0,SUMIFS('Data and Mdcr Calculation'!I:I,'Data and Mdcr Calculation'!$A:$A,$A152,'Data and Mdcr Calculation'!$D:$D,M$10))</f>
        <v>9339.4319795387601</v>
      </c>
      <c r="N152" s="172">
        <f>IF($F152="N",0,SUMIFS('Data and Mdcr Calculation'!I:I,'Data and Mdcr Calculation'!$A:$A,$A152,'Data and Mdcr Calculation'!$D:$D,N$10))</f>
        <v>1268.4706466200291</v>
      </c>
      <c r="O152" s="114">
        <f t="shared" si="56"/>
        <v>129382.22537424989</v>
      </c>
      <c r="P152" s="127">
        <f>IF($F152="N",0,SUMIFS('Data and Mdcr Calculation'!P:P,'Data and Mdcr Calculation'!A:A,A152))</f>
        <v>187324.1590012252</v>
      </c>
      <c r="Q152" s="32">
        <f t="shared" si="57"/>
        <v>0.69068627380520453</v>
      </c>
      <c r="R152" s="11">
        <f t="shared" si="58"/>
        <v>57941.933626975311</v>
      </c>
      <c r="S152" s="93">
        <f t="shared" si="59"/>
        <v>33844.524189235628</v>
      </c>
      <c r="T152" s="33">
        <f t="shared" si="59"/>
        <v>2656.7571878262947</v>
      </c>
      <c r="U152" s="33">
        <f t="shared" si="59"/>
        <v>360.88601645228039</v>
      </c>
      <c r="V152" s="11">
        <f t="shared" si="60"/>
        <v>36862.167393514203</v>
      </c>
      <c r="W152" s="93">
        <f t="shared" si="61"/>
        <v>11129.154041496136</v>
      </c>
      <c r="X152" s="33">
        <f t="shared" si="61"/>
        <v>875.10477648278186</v>
      </c>
      <c r="Y152" s="33">
        <f t="shared" si="61"/>
        <v>118.85569958829673</v>
      </c>
      <c r="Z152" s="11">
        <f t="shared" si="62"/>
        <v>12123.114517567215</v>
      </c>
      <c r="AA152" s="83">
        <f t="shared" si="63"/>
        <v>48985.281911081416</v>
      </c>
      <c r="AB152" s="93">
        <f t="shared" si="64"/>
        <v>35909.309484600133</v>
      </c>
      <c r="AC152" s="33">
        <f t="shared" si="65"/>
        <v>2826.3374338577605</v>
      </c>
      <c r="AD152" s="33">
        <f t="shared" si="66"/>
        <v>383.92129409817062</v>
      </c>
      <c r="AE152" s="11">
        <f t="shared" si="67"/>
        <v>39119.568212556071</v>
      </c>
      <c r="AF152" s="93">
        <f t="shared" si="68"/>
        <v>11808.120998934894</v>
      </c>
      <c r="AG152" s="33">
        <f t="shared" si="69"/>
        <v>930.96252817317225</v>
      </c>
      <c r="AH152" s="33">
        <f t="shared" si="70"/>
        <v>126.442233604571</v>
      </c>
      <c r="AI152" s="77">
        <f t="shared" si="71"/>
        <v>12865.525760712637</v>
      </c>
      <c r="AJ152" s="93">
        <f t="shared" si="72"/>
        <v>47717.430483535027</v>
      </c>
      <c r="AK152" s="33">
        <f t="shared" si="72"/>
        <v>3757.2999620309329</v>
      </c>
      <c r="AL152" s="33">
        <f t="shared" si="72"/>
        <v>510.36352770274164</v>
      </c>
      <c r="AM152" s="77">
        <f t="shared" si="73"/>
        <v>51985.093973268704</v>
      </c>
      <c r="AN152" s="101">
        <f t="shared" si="74"/>
        <v>22467.439999999999</v>
      </c>
      <c r="AO152" s="154">
        <f>IFERROR(ROUND(INDEX('[23]IGT by Provider'!$E:$E,MATCH(A152,'[23]IGT by Provider'!$A:$A,0)),2),0)</f>
        <v>9912.94</v>
      </c>
      <c r="AP152" s="102">
        <f t="shared" si="75"/>
        <v>12554.499999999998</v>
      </c>
      <c r="AQ152" s="63"/>
    </row>
    <row r="153" spans="1:43" x14ac:dyDescent="0.25">
      <c r="A153" s="176" t="s">
        <v>139</v>
      </c>
      <c r="B153" s="176" t="s">
        <v>141</v>
      </c>
      <c r="C153" s="31" t="s">
        <v>803</v>
      </c>
      <c r="D153" s="31" t="s">
        <v>55</v>
      </c>
      <c r="E153" s="31" t="s">
        <v>630</v>
      </c>
      <c r="F153" s="84" t="str">
        <f t="shared" si="55"/>
        <v>Y</v>
      </c>
      <c r="G153" s="169">
        <f>SUMIF('Data and Mdcr Calculation'!A:A,A153,'Data and Mdcr Calculation'!H:H)</f>
        <v>659</v>
      </c>
      <c r="H153" s="8">
        <f>IF($F153="N",0,SUMIFS('Data and Mdcr Calculation'!$R:$R,'Data and Mdcr Calculation'!$D:$D,H$10,'Data and Mdcr Calculation'!$A:$A,$A153))</f>
        <v>531.29898221376641</v>
      </c>
      <c r="I153" s="170">
        <f>IF($F153="N",0,SUMIFS('Data and Mdcr Calculation'!$R:$R,'Data and Mdcr Calculation'!$D:$D,I$10,'Data and Mdcr Calculation'!$A:$A,$A153))</f>
        <v>126.27545678919294</v>
      </c>
      <c r="J153" s="124">
        <f>IF($F153="N",0,SUMIFS('Data and Mdcr Calculation'!$R:$R,'Data and Mdcr Calculation'!$D:$D,J$10,'Data and Mdcr Calculation'!$A:$A,$A153))</f>
        <v>17.668619598188545</v>
      </c>
      <c r="K153" s="123">
        <f t="shared" si="76"/>
        <v>675.24305860114794</v>
      </c>
      <c r="L153" s="171">
        <f>IF($F153="N",0,SUMIFS('Data and Mdcr Calculation'!I:I,'Data and Mdcr Calculation'!$A:$A,$A153,'Data and Mdcr Calculation'!$D:$D,L$10))</f>
        <v>143743.99121560308</v>
      </c>
      <c r="M153" s="172">
        <f>IF($F153="N",0,SUMIFS('Data and Mdcr Calculation'!I:I,'Data and Mdcr Calculation'!$A:$A,$A153,'Data and Mdcr Calculation'!$D:$D,M$10))</f>
        <v>34310.292155421303</v>
      </c>
      <c r="N153" s="172">
        <f>IF($F153="N",0,SUMIFS('Data and Mdcr Calculation'!I:I,'Data and Mdcr Calculation'!$A:$A,$A153,'Data and Mdcr Calculation'!$D:$D,N$10))</f>
        <v>4784.0804420237928</v>
      </c>
      <c r="O153" s="114">
        <f t="shared" si="56"/>
        <v>182838.36381304817</v>
      </c>
      <c r="P153" s="127">
        <f>IF($F153="N",0,SUMIFS('Data and Mdcr Calculation'!P:P,'Data and Mdcr Calculation'!A:A,A153))</f>
        <v>179932.0178254479</v>
      </c>
      <c r="Q153" s="32">
        <f t="shared" si="57"/>
        <v>1.0161524670413007</v>
      </c>
      <c r="R153" s="11">
        <f t="shared" si="58"/>
        <v>-2906.3459876002744</v>
      </c>
      <c r="S153" s="93">
        <f t="shared" si="59"/>
        <v>25768.00063736767</v>
      </c>
      <c r="T153" s="33">
        <f t="shared" si="59"/>
        <v>6124.3596542758578</v>
      </c>
      <c r="U153" s="33">
        <f t="shared" si="59"/>
        <v>856.92805051214441</v>
      </c>
      <c r="V153" s="11">
        <f t="shared" si="60"/>
        <v>32749.288342155673</v>
      </c>
      <c r="W153" s="93">
        <f t="shared" si="61"/>
        <v>13468.811976902009</v>
      </c>
      <c r="X153" s="33">
        <f t="shared" si="61"/>
        <v>3214.8743749629762</v>
      </c>
      <c r="Y153" s="33">
        <f t="shared" si="61"/>
        <v>448.26833741762943</v>
      </c>
      <c r="Z153" s="11">
        <f t="shared" si="62"/>
        <v>17131.954689282615</v>
      </c>
      <c r="AA153" s="83">
        <f t="shared" si="63"/>
        <v>49881.243031438287</v>
      </c>
      <c r="AB153" s="93">
        <f t="shared" si="64"/>
        <v>27340.053726650047</v>
      </c>
      <c r="AC153" s="33">
        <f t="shared" si="65"/>
        <v>6515.2762279530407</v>
      </c>
      <c r="AD153" s="33">
        <f t="shared" si="66"/>
        <v>911.62558565121753</v>
      </c>
      <c r="AE153" s="11">
        <f t="shared" si="67"/>
        <v>34766.955540254305</v>
      </c>
      <c r="AF153" s="93">
        <f t="shared" si="68"/>
        <v>14290.516686368179</v>
      </c>
      <c r="AG153" s="33">
        <f t="shared" si="69"/>
        <v>3420.0791223010388</v>
      </c>
      <c r="AH153" s="33">
        <f t="shared" si="70"/>
        <v>476.88121001875476</v>
      </c>
      <c r="AI153" s="77">
        <f t="shared" si="71"/>
        <v>18187.477018687972</v>
      </c>
      <c r="AJ153" s="93">
        <f t="shared" si="72"/>
        <v>41630.570413018228</v>
      </c>
      <c r="AK153" s="33">
        <f t="shared" si="72"/>
        <v>9935.3553502540799</v>
      </c>
      <c r="AL153" s="33">
        <f t="shared" si="72"/>
        <v>1388.5067956699722</v>
      </c>
      <c r="AM153" s="77">
        <f t="shared" si="73"/>
        <v>52954.432558942281</v>
      </c>
      <c r="AN153" s="101">
        <f t="shared" si="74"/>
        <v>22886.38</v>
      </c>
      <c r="AO153" s="154">
        <f>IFERROR(ROUND(INDEX('[23]IGT by Provider'!$E:$E,MATCH(A153,'[23]IGT by Provider'!$A:$A,0)),2),0)</f>
        <v>10109.83</v>
      </c>
      <c r="AP153" s="102">
        <f t="shared" si="75"/>
        <v>12776.550000000001</v>
      </c>
      <c r="AQ153" s="63"/>
    </row>
    <row r="154" spans="1:43" ht="30" x14ac:dyDescent="0.25">
      <c r="A154" s="176" t="s">
        <v>156</v>
      </c>
      <c r="B154" s="176" t="s">
        <v>158</v>
      </c>
      <c r="C154" s="31" t="s">
        <v>804</v>
      </c>
      <c r="D154" s="31" t="s">
        <v>88</v>
      </c>
      <c r="E154" s="31" t="s">
        <v>630</v>
      </c>
      <c r="F154" s="84" t="str">
        <f t="shared" si="55"/>
        <v>Y</v>
      </c>
      <c r="G154" s="169">
        <f>SUMIF('Data and Mdcr Calculation'!A:A,A154,'Data and Mdcr Calculation'!H:H)</f>
        <v>9443</v>
      </c>
      <c r="H154" s="8">
        <f>IF($F154="N",0,SUMIFS('Data and Mdcr Calculation'!$R:$R,'Data and Mdcr Calculation'!$D:$D,H$10,'Data and Mdcr Calculation'!$A:$A,$A154))</f>
        <v>8370.6796565025743</v>
      </c>
      <c r="I154" s="170">
        <f>IF($F154="N",0,SUMIFS('Data and Mdcr Calculation'!$R:$R,'Data and Mdcr Calculation'!$D:$D,I$10,'Data and Mdcr Calculation'!$A:$A,$A154))</f>
        <v>660.38904570363775</v>
      </c>
      <c r="J154" s="124">
        <f>IF($F154="N",0,SUMIFS('Data and Mdcr Calculation'!$R:$R,'Data and Mdcr Calculation'!$D:$D,J$10,'Data and Mdcr Calculation'!$A:$A,$A154))</f>
        <v>338.82959951850034</v>
      </c>
      <c r="K154" s="123">
        <f t="shared" si="76"/>
        <v>9369.8983017247119</v>
      </c>
      <c r="L154" s="171">
        <f>IF($F154="N",0,SUMIFS('Data and Mdcr Calculation'!I:I,'Data and Mdcr Calculation'!$A:$A,$A154,'Data and Mdcr Calculation'!$D:$D,L$10))</f>
        <v>936312.81429657107</v>
      </c>
      <c r="M154" s="172">
        <f>IF($F154="N",0,SUMIFS('Data and Mdcr Calculation'!I:I,'Data and Mdcr Calculation'!$A:$A,$A154,'Data and Mdcr Calculation'!$D:$D,M$10))</f>
        <v>76219.924244061782</v>
      </c>
      <c r="N154" s="172">
        <f>IF($F154="N",0,SUMIFS('Data and Mdcr Calculation'!I:I,'Data and Mdcr Calculation'!$A:$A,$A154,'Data and Mdcr Calculation'!$D:$D,N$10))</f>
        <v>37795.076543990042</v>
      </c>
      <c r="O154" s="114">
        <f t="shared" si="56"/>
        <v>1050327.8150846229</v>
      </c>
      <c r="P154" s="127">
        <f>IF($F154="N",0,SUMIFS('Data and Mdcr Calculation'!P:P,'Data and Mdcr Calculation'!A:A,A154))</f>
        <v>1338489.9724013754</v>
      </c>
      <c r="Q154" s="32">
        <f t="shared" si="57"/>
        <v>0.78471100773376523</v>
      </c>
      <c r="R154" s="11">
        <f t="shared" si="58"/>
        <v>288162.15731675248</v>
      </c>
      <c r="S154" s="93">
        <f t="shared" si="59"/>
        <v>405977.96334037487</v>
      </c>
      <c r="T154" s="33">
        <f t="shared" si="59"/>
        <v>32028.868716626432</v>
      </c>
      <c r="U154" s="33">
        <f t="shared" si="59"/>
        <v>16433.235576647268</v>
      </c>
      <c r="V154" s="11">
        <f t="shared" si="60"/>
        <v>454440.06763364858</v>
      </c>
      <c r="W154" s="93">
        <f t="shared" si="61"/>
        <v>87732.510699588718</v>
      </c>
      <c r="X154" s="33">
        <f t="shared" si="61"/>
        <v>7141.8069016685895</v>
      </c>
      <c r="Y154" s="33">
        <f t="shared" si="61"/>
        <v>3541.398672171867</v>
      </c>
      <c r="Z154" s="11">
        <f t="shared" si="62"/>
        <v>98415.716273429178</v>
      </c>
      <c r="AA154" s="83">
        <f t="shared" si="63"/>
        <v>552855.78390707774</v>
      </c>
      <c r="AB154" s="93">
        <f t="shared" si="64"/>
        <v>430745.84969801048</v>
      </c>
      <c r="AC154" s="33">
        <f t="shared" si="65"/>
        <v>34073.264592155778</v>
      </c>
      <c r="AD154" s="33">
        <f t="shared" si="66"/>
        <v>17482.165507071564</v>
      </c>
      <c r="AE154" s="11">
        <f t="shared" si="67"/>
        <v>482301.27979723783</v>
      </c>
      <c r="AF154" s="93">
        <f t="shared" si="68"/>
        <v>93084.891988953546</v>
      </c>
      <c r="AG154" s="33">
        <f t="shared" si="69"/>
        <v>7597.6669166687125</v>
      </c>
      <c r="AH154" s="33">
        <f t="shared" si="70"/>
        <v>3767.4453959275183</v>
      </c>
      <c r="AI154" s="77">
        <f t="shared" si="71"/>
        <v>104450.00430154976</v>
      </c>
      <c r="AJ154" s="93">
        <f t="shared" si="72"/>
        <v>523830.74168696406</v>
      </c>
      <c r="AK154" s="33">
        <f t="shared" si="72"/>
        <v>41670.931508824491</v>
      </c>
      <c r="AL154" s="33">
        <f t="shared" si="72"/>
        <v>21249.610902999084</v>
      </c>
      <c r="AM154" s="77">
        <f t="shared" si="73"/>
        <v>586751.28409878758</v>
      </c>
      <c r="AN154" s="101">
        <f t="shared" si="74"/>
        <v>253588.04</v>
      </c>
      <c r="AO154" s="154">
        <f>IFERROR(ROUND(INDEX('[23]IGT by Provider'!$E:$E,MATCH(A154,'[23]IGT by Provider'!$A:$A,0)),2),0)</f>
        <v>113598.93</v>
      </c>
      <c r="AP154" s="102">
        <f t="shared" si="75"/>
        <v>139989.11000000002</v>
      </c>
      <c r="AQ154" s="63"/>
    </row>
    <row r="155" spans="1:43" ht="30" x14ac:dyDescent="0.25">
      <c r="A155" s="176" t="s">
        <v>597</v>
      </c>
      <c r="B155" s="176" t="s">
        <v>599</v>
      </c>
      <c r="C155" s="31" t="s">
        <v>805</v>
      </c>
      <c r="D155" s="31" t="s">
        <v>88</v>
      </c>
      <c r="E155" s="31" t="s">
        <v>630</v>
      </c>
      <c r="F155" s="84" t="str">
        <f t="shared" si="55"/>
        <v>Y</v>
      </c>
      <c r="G155" s="169">
        <f>SUMIF('Data and Mdcr Calculation'!A:A,A155,'Data and Mdcr Calculation'!H:H)</f>
        <v>2968</v>
      </c>
      <c r="H155" s="8">
        <f>IF($F155="N",0,SUMIFS('Data and Mdcr Calculation'!$R:$R,'Data and Mdcr Calculation'!$D:$D,H$10,'Data and Mdcr Calculation'!$A:$A,$A155))</f>
        <v>2557.6198154503732</v>
      </c>
      <c r="I155" s="170">
        <f>IF($F155="N",0,SUMIFS('Data and Mdcr Calculation'!$R:$R,'Data and Mdcr Calculation'!$D:$D,I$10,'Data and Mdcr Calculation'!$A:$A,$A155))</f>
        <v>246.24813081806644</v>
      </c>
      <c r="J155" s="124">
        <f>IF($F155="N",0,SUMIFS('Data and Mdcr Calculation'!$R:$R,'Data and Mdcr Calculation'!$D:$D,J$10,'Data and Mdcr Calculation'!$A:$A,$A155))</f>
        <v>66.257548621928962</v>
      </c>
      <c r="K155" s="123">
        <f t="shared" si="76"/>
        <v>2870.1254948903684</v>
      </c>
      <c r="L155" s="171">
        <f>IF($F155="N",0,SUMIFS('Data and Mdcr Calculation'!I:I,'Data and Mdcr Calculation'!$A:$A,$A155,'Data and Mdcr Calculation'!$D:$D,L$10))</f>
        <v>295301.32221687713</v>
      </c>
      <c r="M155" s="172">
        <f>IF($F155="N",0,SUMIFS('Data and Mdcr Calculation'!I:I,'Data and Mdcr Calculation'!$A:$A,$A155,'Data and Mdcr Calculation'!$D:$D,M$10))</f>
        <v>29457.4325826485</v>
      </c>
      <c r="N155" s="172">
        <f>IF($F155="N",0,SUMIFS('Data and Mdcr Calculation'!I:I,'Data and Mdcr Calculation'!$A:$A,$A155,'Data and Mdcr Calculation'!$D:$D,N$10))</f>
        <v>7381.7910408431135</v>
      </c>
      <c r="O155" s="114">
        <f t="shared" si="56"/>
        <v>332140.54584036872</v>
      </c>
      <c r="P155" s="127">
        <f>IF($F155="N",0,SUMIFS('Data and Mdcr Calculation'!P:P,'Data and Mdcr Calculation'!A:A,A155))</f>
        <v>396383.74547319586</v>
      </c>
      <c r="Q155" s="32">
        <f t="shared" si="57"/>
        <v>0.83792675565912844</v>
      </c>
      <c r="R155" s="11">
        <f t="shared" si="58"/>
        <v>64243.199632827134</v>
      </c>
      <c r="S155" s="93">
        <f t="shared" si="59"/>
        <v>124044.5610493431</v>
      </c>
      <c r="T155" s="33">
        <f t="shared" si="59"/>
        <v>11943.034344676222</v>
      </c>
      <c r="U155" s="33">
        <f t="shared" si="59"/>
        <v>3213.4911081635546</v>
      </c>
      <c r="V155" s="11">
        <f t="shared" si="60"/>
        <v>139201.08650218288</v>
      </c>
      <c r="W155" s="93">
        <f t="shared" si="61"/>
        <v>27669.733891721389</v>
      </c>
      <c r="X155" s="33">
        <f t="shared" si="61"/>
        <v>2760.1614329941644</v>
      </c>
      <c r="Y155" s="33">
        <f t="shared" si="61"/>
        <v>691.67382052699975</v>
      </c>
      <c r="Z155" s="11">
        <f t="shared" si="62"/>
        <v>31121.569145242556</v>
      </c>
      <c r="AA155" s="83">
        <f t="shared" si="63"/>
        <v>170322.65564742545</v>
      </c>
      <c r="AB155" s="93">
        <f t="shared" si="64"/>
        <v>131612.26636535078</v>
      </c>
      <c r="AC155" s="33">
        <f t="shared" si="65"/>
        <v>12705.355685825769</v>
      </c>
      <c r="AD155" s="33">
        <f t="shared" si="66"/>
        <v>3418.607561876122</v>
      </c>
      <c r="AE155" s="11">
        <f t="shared" si="67"/>
        <v>147736.22961305268</v>
      </c>
      <c r="AF155" s="93">
        <f t="shared" si="68"/>
        <v>29357.807842675214</v>
      </c>
      <c r="AG155" s="33">
        <f t="shared" si="69"/>
        <v>2936.3419499937922</v>
      </c>
      <c r="AH155" s="33">
        <f t="shared" si="70"/>
        <v>735.82321332659546</v>
      </c>
      <c r="AI155" s="77">
        <f t="shared" si="71"/>
        <v>33029.973005995598</v>
      </c>
      <c r="AJ155" s="93">
        <f t="shared" si="72"/>
        <v>160970.074208026</v>
      </c>
      <c r="AK155" s="33">
        <f t="shared" si="72"/>
        <v>15641.697635819561</v>
      </c>
      <c r="AL155" s="33">
        <f t="shared" si="72"/>
        <v>4154.4307752027171</v>
      </c>
      <c r="AM155" s="77">
        <f t="shared" si="73"/>
        <v>180766.20261904827</v>
      </c>
      <c r="AN155" s="101">
        <f t="shared" si="74"/>
        <v>78125.350000000006</v>
      </c>
      <c r="AO155" s="154">
        <f>IFERROR(ROUND(INDEX('[23]IGT by Provider'!$E:$E,MATCH(A155,'[23]IGT by Provider'!$A:$A,0)),2),0)</f>
        <v>35066.36</v>
      </c>
      <c r="AP155" s="102">
        <f t="shared" si="75"/>
        <v>43058.990000000005</v>
      </c>
      <c r="AQ155" s="63"/>
    </row>
    <row r="156" spans="1:43" ht="30" x14ac:dyDescent="0.25">
      <c r="A156" s="176" t="s">
        <v>268</v>
      </c>
      <c r="B156" s="176" t="s">
        <v>270</v>
      </c>
      <c r="C156" s="31" t="s">
        <v>806</v>
      </c>
      <c r="D156" s="31" t="s">
        <v>88</v>
      </c>
      <c r="E156" s="31" t="s">
        <v>630</v>
      </c>
      <c r="F156" s="84" t="str">
        <f t="shared" si="55"/>
        <v>Y</v>
      </c>
      <c r="G156" s="169">
        <f>SUMIF('Data and Mdcr Calculation'!A:A,A156,'Data and Mdcr Calculation'!H:H)</f>
        <v>1988</v>
      </c>
      <c r="H156" s="8">
        <f>IF($F156="N",0,SUMIFS('Data and Mdcr Calculation'!$R:$R,'Data and Mdcr Calculation'!$D:$D,H$10,'Data and Mdcr Calculation'!$A:$A,$A156))</f>
        <v>1672.6598926117258</v>
      </c>
      <c r="I156" s="170">
        <f>IF($F156="N",0,SUMIFS('Data and Mdcr Calculation'!$R:$R,'Data and Mdcr Calculation'!$D:$D,I$10,'Data and Mdcr Calculation'!$A:$A,$A156))</f>
        <v>211.67157711588635</v>
      </c>
      <c r="J156" s="124">
        <f>IF($F156="N",0,SUMIFS('Data and Mdcr Calculation'!$R:$R,'Data and Mdcr Calculation'!$D:$D,J$10,'Data and Mdcr Calculation'!$A:$A,$A156))</f>
        <v>53.986951124574709</v>
      </c>
      <c r="K156" s="123">
        <f t="shared" si="76"/>
        <v>1938.3184208521868</v>
      </c>
      <c r="L156" s="171">
        <f>IF($F156="N",0,SUMIFS('Data and Mdcr Calculation'!I:I,'Data and Mdcr Calculation'!$A:$A,$A156,'Data and Mdcr Calculation'!$D:$D,L$10))</f>
        <v>247183.75727389089</v>
      </c>
      <c r="M156" s="172">
        <f>IF($F156="N",0,SUMIFS('Data and Mdcr Calculation'!I:I,'Data and Mdcr Calculation'!$A:$A,$A156,'Data and Mdcr Calculation'!$D:$D,M$10))</f>
        <v>32582.665757871226</v>
      </c>
      <c r="N156" s="172">
        <f>IF($F156="N",0,SUMIFS('Data and Mdcr Calculation'!I:I,'Data and Mdcr Calculation'!$A:$A,$A156,'Data and Mdcr Calculation'!$D:$D,N$10))</f>
        <v>7231.6565159366655</v>
      </c>
      <c r="O156" s="114">
        <f t="shared" si="56"/>
        <v>286998.07954769878</v>
      </c>
      <c r="P156" s="127">
        <f>IF($F156="N",0,SUMIFS('Data and Mdcr Calculation'!P:P,'Data and Mdcr Calculation'!A:A,A156))</f>
        <v>339315.87015292293</v>
      </c>
      <c r="Q156" s="32">
        <f t="shared" si="57"/>
        <v>0.8458139002409597</v>
      </c>
      <c r="R156" s="11">
        <f t="shared" si="58"/>
        <v>52317.790605224145</v>
      </c>
      <c r="S156" s="93">
        <f t="shared" si="59"/>
        <v>81124.004791668704</v>
      </c>
      <c r="T156" s="33">
        <f t="shared" si="59"/>
        <v>10266.071490120488</v>
      </c>
      <c r="U156" s="33">
        <f t="shared" si="59"/>
        <v>2618.3671295418735</v>
      </c>
      <c r="V156" s="11">
        <f t="shared" si="60"/>
        <v>94008.443411331071</v>
      </c>
      <c r="W156" s="93">
        <f t="shared" si="61"/>
        <v>23161.118056563577</v>
      </c>
      <c r="X156" s="33">
        <f t="shared" si="61"/>
        <v>3052.995781512534</v>
      </c>
      <c r="Y156" s="33">
        <f t="shared" si="61"/>
        <v>677.60621554326565</v>
      </c>
      <c r="Z156" s="11">
        <f t="shared" si="62"/>
        <v>26891.720053619378</v>
      </c>
      <c r="AA156" s="83">
        <f t="shared" si="63"/>
        <v>120900.16346495046</v>
      </c>
      <c r="AB156" s="93">
        <f t="shared" si="64"/>
        <v>86073.214633070238</v>
      </c>
      <c r="AC156" s="33">
        <f t="shared" si="65"/>
        <v>10921.352649064351</v>
      </c>
      <c r="AD156" s="33">
        <f t="shared" si="66"/>
        <v>2785.4969463211423</v>
      </c>
      <c r="AE156" s="11">
        <f t="shared" si="67"/>
        <v>99780.06422845574</v>
      </c>
      <c r="AF156" s="93">
        <f t="shared" si="68"/>
        <v>24574.130563993185</v>
      </c>
      <c r="AG156" s="33">
        <f t="shared" si="69"/>
        <v>3247.8678526729086</v>
      </c>
      <c r="AH156" s="33">
        <f t="shared" si="70"/>
        <v>720.85767610985715</v>
      </c>
      <c r="AI156" s="77">
        <f t="shared" si="71"/>
        <v>28542.85609277595</v>
      </c>
      <c r="AJ156" s="93">
        <f t="shared" si="72"/>
        <v>110647.34519706342</v>
      </c>
      <c r="AK156" s="33">
        <f t="shared" si="72"/>
        <v>14169.22050173726</v>
      </c>
      <c r="AL156" s="33">
        <f t="shared" si="72"/>
        <v>3506.3546224309994</v>
      </c>
      <c r="AM156" s="77">
        <f t="shared" si="73"/>
        <v>128322.92032123168</v>
      </c>
      <c r="AN156" s="101">
        <f t="shared" si="74"/>
        <v>55459.88</v>
      </c>
      <c r="AO156" s="154">
        <f>IFERROR(ROUND(INDEX('[23]IGT by Provider'!$E:$E,MATCH(A156,'[23]IGT by Provider'!$A:$A,0)),2),0)</f>
        <v>24927.26</v>
      </c>
      <c r="AP156" s="102">
        <f t="shared" si="75"/>
        <v>30532.62</v>
      </c>
      <c r="AQ156" s="63"/>
    </row>
    <row r="157" spans="1:43" ht="30" x14ac:dyDescent="0.25">
      <c r="A157" s="176" t="s">
        <v>86</v>
      </c>
      <c r="B157" s="176" t="s">
        <v>89</v>
      </c>
      <c r="C157" s="31" t="s">
        <v>807</v>
      </c>
      <c r="D157" s="31" t="s">
        <v>78</v>
      </c>
      <c r="E157" s="31" t="s">
        <v>630</v>
      </c>
      <c r="F157" s="84" t="str">
        <f t="shared" si="55"/>
        <v>Y</v>
      </c>
      <c r="G157" s="169">
        <f>SUMIF('Data and Mdcr Calculation'!A:A,A157,'Data and Mdcr Calculation'!H:H)</f>
        <v>11834</v>
      </c>
      <c r="H157" s="8">
        <f>IF($F157="N",0,SUMIFS('Data and Mdcr Calculation'!$R:$R,'Data and Mdcr Calculation'!$D:$D,H$10,'Data and Mdcr Calculation'!$A:$A,$A157))</f>
        <v>10963.993642298863</v>
      </c>
      <c r="I157" s="170">
        <f>IF($F157="N",0,SUMIFS('Data and Mdcr Calculation'!$R:$R,'Data and Mdcr Calculation'!$D:$D,I$10,'Data and Mdcr Calculation'!$A:$A,$A157))</f>
        <v>520.53029113723051</v>
      </c>
      <c r="J157" s="124">
        <f>IF($F157="N",0,SUMIFS('Data and Mdcr Calculation'!$R:$R,'Data and Mdcr Calculation'!$D:$D,J$10,'Data and Mdcr Calculation'!$A:$A,$A157))</f>
        <v>255.77350229154345</v>
      </c>
      <c r="K157" s="123">
        <f t="shared" si="76"/>
        <v>11740.297435727638</v>
      </c>
      <c r="L157" s="171">
        <f>IF($F157="N",0,SUMIFS('Data and Mdcr Calculation'!I:I,'Data and Mdcr Calculation'!$A:$A,$A157,'Data and Mdcr Calculation'!$D:$D,L$10))</f>
        <v>2523756.3701681518</v>
      </c>
      <c r="M157" s="172">
        <f>IF($F157="N",0,SUMIFS('Data and Mdcr Calculation'!I:I,'Data and Mdcr Calculation'!$A:$A,$A157,'Data and Mdcr Calculation'!$D:$D,M$10))</f>
        <v>106892.86663983237</v>
      </c>
      <c r="N157" s="172">
        <f>IF($F157="N",0,SUMIFS('Data and Mdcr Calculation'!I:I,'Data and Mdcr Calculation'!$A:$A,$A157,'Data and Mdcr Calculation'!$D:$D,N$10))</f>
        <v>58134.400842053634</v>
      </c>
      <c r="O157" s="114">
        <f t="shared" si="56"/>
        <v>2688783.6376500381</v>
      </c>
      <c r="P157" s="127">
        <f>IF($F157="N",0,SUMIFS('Data and Mdcr Calculation'!P:P,'Data and Mdcr Calculation'!A:A,A157))</f>
        <v>2668921.8160639643</v>
      </c>
      <c r="Q157" s="32">
        <f t="shared" si="57"/>
        <v>1.0074418896299351</v>
      </c>
      <c r="R157" s="11">
        <f t="shared" si="58"/>
        <v>-19861.821586073842</v>
      </c>
      <c r="S157" s="93">
        <f t="shared" si="59"/>
        <v>531753.69165149482</v>
      </c>
      <c r="T157" s="33">
        <f t="shared" si="59"/>
        <v>25245.719120155678</v>
      </c>
      <c r="U157" s="33">
        <f t="shared" si="59"/>
        <v>12405.014861139858</v>
      </c>
      <c r="V157" s="11">
        <f t="shared" si="60"/>
        <v>569404.42563279031</v>
      </c>
      <c r="W157" s="93">
        <f t="shared" si="61"/>
        <v>236475.97188475583</v>
      </c>
      <c r="X157" s="33">
        <f t="shared" si="61"/>
        <v>10015.861604152293</v>
      </c>
      <c r="Y157" s="33">
        <f t="shared" si="61"/>
        <v>5447.1933589004257</v>
      </c>
      <c r="Z157" s="11">
        <f t="shared" si="62"/>
        <v>251939.02684780856</v>
      </c>
      <c r="AA157" s="83">
        <f t="shared" si="63"/>
        <v>821343.45248059882</v>
      </c>
      <c r="AB157" s="93">
        <f t="shared" si="64"/>
        <v>564194.89830397326</v>
      </c>
      <c r="AC157" s="33">
        <f t="shared" si="65"/>
        <v>26857.148000165616</v>
      </c>
      <c r="AD157" s="33">
        <f t="shared" si="66"/>
        <v>13196.824320361551</v>
      </c>
      <c r="AE157" s="11">
        <f t="shared" si="67"/>
        <v>604248.87062450044</v>
      </c>
      <c r="AF157" s="93">
        <f t="shared" si="68"/>
        <v>250902.8879413855</v>
      </c>
      <c r="AG157" s="33">
        <f t="shared" si="69"/>
        <v>10655.171919310951</v>
      </c>
      <c r="AH157" s="33">
        <f t="shared" si="70"/>
        <v>5794.8865520217296</v>
      </c>
      <c r="AI157" s="77">
        <f t="shared" si="71"/>
        <v>267352.94641271821</v>
      </c>
      <c r="AJ157" s="93">
        <f t="shared" si="72"/>
        <v>815097.78624535876</v>
      </c>
      <c r="AK157" s="33">
        <f t="shared" si="72"/>
        <v>37512.319919476569</v>
      </c>
      <c r="AL157" s="33">
        <f t="shared" si="72"/>
        <v>18991.710872383279</v>
      </c>
      <c r="AM157" s="77">
        <f t="shared" si="73"/>
        <v>871601.8170372186</v>
      </c>
      <c r="AN157" s="101">
        <f t="shared" si="74"/>
        <v>376697.59</v>
      </c>
      <c r="AO157" s="154">
        <f>IFERROR(ROUND(INDEX('[23]IGT by Provider'!$E:$E,MATCH(A157,'[23]IGT by Provider'!$A:$A,0)),2),0)</f>
        <v>168712.39</v>
      </c>
      <c r="AP157" s="102">
        <f t="shared" si="75"/>
        <v>207985.2</v>
      </c>
      <c r="AQ157" s="63"/>
    </row>
    <row r="158" spans="1:43" ht="30" x14ac:dyDescent="0.25">
      <c r="A158" s="176" t="s">
        <v>510</v>
      </c>
      <c r="B158" s="176" t="s">
        <v>512</v>
      </c>
      <c r="C158" s="31" t="s">
        <v>808</v>
      </c>
      <c r="D158" s="31" t="s">
        <v>78</v>
      </c>
      <c r="E158" s="31" t="s">
        <v>630</v>
      </c>
      <c r="F158" s="84" t="str">
        <f t="shared" si="55"/>
        <v>Y</v>
      </c>
      <c r="G158" s="169">
        <f>SUMIF('Data and Mdcr Calculation'!A:A,A158,'Data and Mdcr Calculation'!H:H)</f>
        <v>527</v>
      </c>
      <c r="H158" s="8">
        <f>IF($F158="N",0,SUMIFS('Data and Mdcr Calculation'!$R:$R,'Data and Mdcr Calculation'!$D:$D,H$10,'Data and Mdcr Calculation'!$A:$A,$A158))</f>
        <v>436.53671057930848</v>
      </c>
      <c r="I158" s="170">
        <f>IF($F158="N",0,SUMIFS('Data and Mdcr Calculation'!$R:$R,'Data and Mdcr Calculation'!$D:$D,I$10,'Data and Mdcr Calculation'!$A:$A,$A158))</f>
        <v>58.160480845526031</v>
      </c>
      <c r="J158" s="124">
        <f>IF($F158="N",0,SUMIFS('Data and Mdcr Calculation'!$R:$R,'Data and Mdcr Calculation'!$D:$D,J$10,'Data and Mdcr Calculation'!$A:$A,$A158))</f>
        <v>3.725348469915458</v>
      </c>
      <c r="K158" s="123">
        <f t="shared" si="76"/>
        <v>498.42253989474995</v>
      </c>
      <c r="L158" s="171">
        <f>IF($F158="N",0,SUMIFS('Data and Mdcr Calculation'!I:I,'Data and Mdcr Calculation'!$A:$A,$A158,'Data and Mdcr Calculation'!$D:$D,L$10))</f>
        <v>41091.520749061259</v>
      </c>
      <c r="M158" s="172">
        <f>IF($F158="N",0,SUMIFS('Data and Mdcr Calculation'!I:I,'Data and Mdcr Calculation'!$A:$A,$A158,'Data and Mdcr Calculation'!$D:$D,M$10))</f>
        <v>5503.1912656529066</v>
      </c>
      <c r="N158" s="172">
        <f>IF($F158="N",0,SUMIFS('Data and Mdcr Calculation'!I:I,'Data and Mdcr Calculation'!$A:$A,$A158,'Data and Mdcr Calculation'!$D:$D,N$10))</f>
        <v>351.4256159969396</v>
      </c>
      <c r="O158" s="114">
        <f t="shared" si="56"/>
        <v>46946.137630711106</v>
      </c>
      <c r="P158" s="127">
        <f>IF($F158="N",0,SUMIFS('Data and Mdcr Calculation'!P:P,'Data and Mdcr Calculation'!A:A,A158))</f>
        <v>66406.115430942431</v>
      </c>
      <c r="Q158" s="32">
        <f t="shared" si="57"/>
        <v>0.70695503457858033</v>
      </c>
      <c r="R158" s="11">
        <f t="shared" si="58"/>
        <v>19459.977800231325</v>
      </c>
      <c r="S158" s="93">
        <f t="shared" si="59"/>
        <v>21172.03046309646</v>
      </c>
      <c r="T158" s="33">
        <f t="shared" si="59"/>
        <v>2820.7833210080125</v>
      </c>
      <c r="U158" s="33">
        <f t="shared" si="59"/>
        <v>180.67940079089971</v>
      </c>
      <c r="V158" s="11">
        <f t="shared" si="60"/>
        <v>24173.493184895375</v>
      </c>
      <c r="W158" s="93">
        <f t="shared" si="61"/>
        <v>3850.2754941870403</v>
      </c>
      <c r="X158" s="33">
        <f t="shared" si="61"/>
        <v>515.64902159167741</v>
      </c>
      <c r="Y158" s="33">
        <f t="shared" si="61"/>
        <v>32.92858021891324</v>
      </c>
      <c r="Z158" s="11">
        <f t="shared" si="62"/>
        <v>4398.8530959976306</v>
      </c>
      <c r="AA158" s="83">
        <f t="shared" si="63"/>
        <v>28572.346280893005</v>
      </c>
      <c r="AB158" s="93">
        <f t="shared" si="64"/>
        <v>22463.692799041339</v>
      </c>
      <c r="AC158" s="33">
        <f t="shared" si="65"/>
        <v>3000.8333202212903</v>
      </c>
      <c r="AD158" s="33">
        <f t="shared" si="66"/>
        <v>192.21212850095714</v>
      </c>
      <c r="AE158" s="11">
        <f t="shared" si="67"/>
        <v>25656.738247763584</v>
      </c>
      <c r="AF158" s="93">
        <f t="shared" si="68"/>
        <v>4085.1729381294858</v>
      </c>
      <c r="AG158" s="33">
        <f t="shared" si="69"/>
        <v>548.56278892731643</v>
      </c>
      <c r="AH158" s="33">
        <f t="shared" si="70"/>
        <v>35.030404488205576</v>
      </c>
      <c r="AI158" s="77">
        <f t="shared" si="71"/>
        <v>4668.7661315450086</v>
      </c>
      <c r="AJ158" s="93">
        <f t="shared" si="72"/>
        <v>26548.865737170825</v>
      </c>
      <c r="AK158" s="33">
        <f t="shared" si="72"/>
        <v>3549.3961091486067</v>
      </c>
      <c r="AL158" s="33">
        <f t="shared" si="72"/>
        <v>227.24253298916273</v>
      </c>
      <c r="AM158" s="77">
        <f t="shared" si="73"/>
        <v>30325.504379308593</v>
      </c>
      <c r="AN158" s="101">
        <f t="shared" si="74"/>
        <v>13106.38</v>
      </c>
      <c r="AO158" s="154">
        <f>IFERROR(ROUND(INDEX('[23]IGT by Provider'!$E:$E,MATCH(A158,'[23]IGT by Provider'!$A:$A,0)),2),0)</f>
        <v>5867.01</v>
      </c>
      <c r="AP158" s="102">
        <f t="shared" si="75"/>
        <v>7239.369999999999</v>
      </c>
      <c r="AQ158" s="63"/>
    </row>
    <row r="159" spans="1:43" ht="45" x14ac:dyDescent="0.25">
      <c r="A159" s="176" t="s">
        <v>417</v>
      </c>
      <c r="B159" s="176" t="s">
        <v>419</v>
      </c>
      <c r="C159" s="31" t="s">
        <v>809</v>
      </c>
      <c r="D159" s="31" t="s">
        <v>78</v>
      </c>
      <c r="E159" s="31" t="s">
        <v>629</v>
      </c>
      <c r="F159" s="84" t="str">
        <f t="shared" si="55"/>
        <v>Y</v>
      </c>
      <c r="G159" s="169">
        <f>SUMIF('Data and Mdcr Calculation'!A:A,A159,'Data and Mdcr Calculation'!H:H)</f>
        <v>6704</v>
      </c>
      <c r="H159" s="8">
        <f>IF($F159="N",0,SUMIFS('Data and Mdcr Calculation'!$R:$R,'Data and Mdcr Calculation'!$D:$D,H$10,'Data and Mdcr Calculation'!$A:$A,$A159))</f>
        <v>6080.323563415237</v>
      </c>
      <c r="I159" s="170">
        <f>IF($F159="N",0,SUMIFS('Data and Mdcr Calculation'!$R:$R,'Data and Mdcr Calculation'!$D:$D,I$10,'Data and Mdcr Calculation'!$A:$A,$A159))</f>
        <v>296.5130530656221</v>
      </c>
      <c r="J159" s="124">
        <f>IF($F159="N",0,SUMIFS('Data and Mdcr Calculation'!$R:$R,'Data and Mdcr Calculation'!$D:$D,J$10,'Data and Mdcr Calculation'!$A:$A,$A159))</f>
        <v>139.98867641631517</v>
      </c>
      <c r="K159" s="123">
        <f t="shared" si="76"/>
        <v>6516.8252928971742</v>
      </c>
      <c r="L159" s="171">
        <f>IF($F159="N",0,SUMIFS('Data and Mdcr Calculation'!I:I,'Data and Mdcr Calculation'!$A:$A,$A159,'Data and Mdcr Calculation'!$D:$D,L$10))</f>
        <v>514054.23560221936</v>
      </c>
      <c r="M159" s="172">
        <f>IF($F159="N",0,SUMIFS('Data and Mdcr Calculation'!I:I,'Data and Mdcr Calculation'!$A:$A,$A159,'Data and Mdcr Calculation'!$D:$D,M$10))</f>
        <v>25205.940167347926</v>
      </c>
      <c r="N159" s="172">
        <f>IF($F159="N",0,SUMIFS('Data and Mdcr Calculation'!I:I,'Data and Mdcr Calculation'!$A:$A,$A159,'Data and Mdcr Calculation'!$D:$D,N$10))</f>
        <v>11873.726052448739</v>
      </c>
      <c r="O159" s="114">
        <f t="shared" si="56"/>
        <v>551133.90182201599</v>
      </c>
      <c r="P159" s="127">
        <f>IF($F159="N",0,SUMIFS('Data and Mdcr Calculation'!P:P,'Data and Mdcr Calculation'!A:A,A159))</f>
        <v>1092610.9286071409</v>
      </c>
      <c r="Q159" s="32">
        <f t="shared" si="57"/>
        <v>0.50441917373515643</v>
      </c>
      <c r="R159" s="11">
        <f t="shared" si="58"/>
        <v>541477.02678512491</v>
      </c>
      <c r="S159" s="93">
        <f t="shared" si="59"/>
        <v>209345.5402883866</v>
      </c>
      <c r="T159" s="33">
        <f t="shared" si="59"/>
        <v>10208.94441704937</v>
      </c>
      <c r="U159" s="33">
        <f t="shared" si="59"/>
        <v>4819.8101290137311</v>
      </c>
      <c r="V159" s="11">
        <f t="shared" si="60"/>
        <v>224374.29483444971</v>
      </c>
      <c r="W159" s="93">
        <f t="shared" si="61"/>
        <v>48166.881875927953</v>
      </c>
      <c r="X159" s="33">
        <f t="shared" si="61"/>
        <v>2361.7965936805008</v>
      </c>
      <c r="Y159" s="33">
        <f t="shared" si="61"/>
        <v>1112.5681311144469</v>
      </c>
      <c r="Z159" s="11">
        <f t="shared" si="62"/>
        <v>51641.246600722894</v>
      </c>
      <c r="AA159" s="83">
        <f t="shared" si="63"/>
        <v>276015.54143517261</v>
      </c>
      <c r="AB159" s="93">
        <f t="shared" si="64"/>
        <v>222117.28412560912</v>
      </c>
      <c r="AC159" s="33">
        <f t="shared" si="65"/>
        <v>10860.579167073798</v>
      </c>
      <c r="AD159" s="33">
        <f t="shared" si="66"/>
        <v>5127.4575840571606</v>
      </c>
      <c r="AE159" s="11">
        <f t="shared" si="67"/>
        <v>238105.32087674006</v>
      </c>
      <c r="AF159" s="93">
        <f t="shared" si="68"/>
        <v>51105.444961196765</v>
      </c>
      <c r="AG159" s="33">
        <f t="shared" si="69"/>
        <v>2512.5495677452136</v>
      </c>
      <c r="AH159" s="33">
        <f t="shared" si="70"/>
        <v>1183.5831182068584</v>
      </c>
      <c r="AI159" s="77">
        <f t="shared" si="71"/>
        <v>54801.577647148835</v>
      </c>
      <c r="AJ159" s="93">
        <f t="shared" si="72"/>
        <v>273222.72908680589</v>
      </c>
      <c r="AK159" s="33">
        <f t="shared" si="72"/>
        <v>13373.128734819013</v>
      </c>
      <c r="AL159" s="33">
        <f t="shared" si="72"/>
        <v>6311.0407022640193</v>
      </c>
      <c r="AM159" s="77">
        <f t="shared" si="73"/>
        <v>292906.8985238889</v>
      </c>
      <c r="AN159" s="101">
        <f t="shared" si="74"/>
        <v>126591.43</v>
      </c>
      <c r="AO159" s="154">
        <f>IFERROR(ROUND(INDEX('[23]IGT by Provider'!$E:$E,MATCH(A159,'[23]IGT by Provider'!$A:$A,0)),2),0)</f>
        <v>58794.31</v>
      </c>
      <c r="AP159" s="102">
        <f t="shared" si="75"/>
        <v>67797.119999999995</v>
      </c>
      <c r="AQ159" s="63"/>
    </row>
    <row r="160" spans="1:43" ht="45" x14ac:dyDescent="0.25">
      <c r="A160" s="176" t="s">
        <v>460</v>
      </c>
      <c r="B160" s="176" t="s">
        <v>462</v>
      </c>
      <c r="C160" s="31" t="s">
        <v>810</v>
      </c>
      <c r="D160" s="31" t="s">
        <v>78</v>
      </c>
      <c r="E160" s="31" t="s">
        <v>629</v>
      </c>
      <c r="F160" s="84" t="str">
        <f t="shared" si="55"/>
        <v>Y</v>
      </c>
      <c r="G160" s="169">
        <f>SUMIF('Data and Mdcr Calculation'!A:A,A160,'Data and Mdcr Calculation'!H:H)</f>
        <v>3129</v>
      </c>
      <c r="H160" s="8">
        <f>IF($F160="N",0,SUMIFS('Data and Mdcr Calculation'!$R:$R,'Data and Mdcr Calculation'!$D:$D,H$10,'Data and Mdcr Calculation'!$A:$A,$A160))</f>
        <v>2483.49161224409</v>
      </c>
      <c r="I160" s="170">
        <f>IF($F160="N",0,SUMIFS('Data and Mdcr Calculation'!$R:$R,'Data and Mdcr Calculation'!$D:$D,I$10,'Data and Mdcr Calculation'!$A:$A,$A160))</f>
        <v>374.83300101664685</v>
      </c>
      <c r="J160" s="124">
        <f>IF($F160="N",0,SUMIFS('Data and Mdcr Calculation'!$R:$R,'Data and Mdcr Calculation'!$D:$D,J$10,'Data and Mdcr Calculation'!$A:$A,$A160))</f>
        <v>184.17758611567814</v>
      </c>
      <c r="K160" s="123">
        <f t="shared" si="76"/>
        <v>3042.5021993764149</v>
      </c>
      <c r="L160" s="171">
        <f>IF($F160="N",0,SUMIFS('Data and Mdcr Calculation'!I:I,'Data and Mdcr Calculation'!$A:$A,$A160,'Data and Mdcr Calculation'!$D:$D,L$10))</f>
        <v>218135.57717216079</v>
      </c>
      <c r="M160" s="172">
        <f>IF($F160="N",0,SUMIFS('Data and Mdcr Calculation'!I:I,'Data and Mdcr Calculation'!$A:$A,$A160,'Data and Mdcr Calculation'!$D:$D,M$10))</f>
        <v>33004.784074936593</v>
      </c>
      <c r="N160" s="172">
        <f>IF($F160="N",0,SUMIFS('Data and Mdcr Calculation'!I:I,'Data and Mdcr Calculation'!$A:$A,$A160,'Data and Mdcr Calculation'!$D:$D,N$10))</f>
        <v>16113.587811258049</v>
      </c>
      <c r="O160" s="114">
        <f t="shared" si="56"/>
        <v>267253.94905835541</v>
      </c>
      <c r="P160" s="127">
        <f>IF($F160="N",0,SUMIFS('Data and Mdcr Calculation'!P:P,'Data and Mdcr Calculation'!A:A,A160))</f>
        <v>386493.23979567742</v>
      </c>
      <c r="Q160" s="32">
        <f t="shared" si="57"/>
        <v>0.69148414911381439</v>
      </c>
      <c r="R160" s="11">
        <f t="shared" si="58"/>
        <v>119239.29073732201</v>
      </c>
      <c r="S160" s="93">
        <f t="shared" si="59"/>
        <v>85506.616209564017</v>
      </c>
      <c r="T160" s="33">
        <f t="shared" si="59"/>
        <v>12905.50022500315</v>
      </c>
      <c r="U160" s="33">
        <f t="shared" si="59"/>
        <v>6341.2342899627984</v>
      </c>
      <c r="V160" s="11">
        <f t="shared" si="60"/>
        <v>104753.35072452997</v>
      </c>
      <c r="W160" s="93">
        <f t="shared" si="61"/>
        <v>20439.303581031469</v>
      </c>
      <c r="X160" s="33">
        <f t="shared" si="61"/>
        <v>3092.548267821559</v>
      </c>
      <c r="Y160" s="33">
        <f t="shared" si="61"/>
        <v>1509.8431779148793</v>
      </c>
      <c r="Z160" s="11">
        <f t="shared" si="62"/>
        <v>25041.695026767906</v>
      </c>
      <c r="AA160" s="83">
        <f t="shared" si="63"/>
        <v>129795.04575129788</v>
      </c>
      <c r="AB160" s="93">
        <f t="shared" si="64"/>
        <v>90723.200222349085</v>
      </c>
      <c r="AC160" s="33">
        <f t="shared" si="65"/>
        <v>13729.255558513991</v>
      </c>
      <c r="AD160" s="33">
        <f t="shared" si="66"/>
        <v>6745.9939254923393</v>
      </c>
      <c r="AE160" s="11">
        <f t="shared" si="67"/>
        <v>111198.44970635542</v>
      </c>
      <c r="AF160" s="93">
        <f t="shared" si="68"/>
        <v>21686.263746452485</v>
      </c>
      <c r="AG160" s="33">
        <f t="shared" si="69"/>
        <v>3289.9449657676159</v>
      </c>
      <c r="AH160" s="33">
        <f t="shared" si="70"/>
        <v>1606.2161467179569</v>
      </c>
      <c r="AI160" s="77">
        <f t="shared" si="71"/>
        <v>26582.424858938059</v>
      </c>
      <c r="AJ160" s="93">
        <f t="shared" si="72"/>
        <v>112409.46396880157</v>
      </c>
      <c r="AK160" s="33">
        <f t="shared" si="72"/>
        <v>17019.200524281609</v>
      </c>
      <c r="AL160" s="33">
        <f t="shared" si="72"/>
        <v>8352.2100722102969</v>
      </c>
      <c r="AM160" s="77">
        <f t="shared" si="73"/>
        <v>137780.87456529349</v>
      </c>
      <c r="AN160" s="101">
        <f t="shared" si="74"/>
        <v>59547.519999999997</v>
      </c>
      <c r="AO160" s="154">
        <f>IFERROR(ROUND(INDEX('[23]IGT by Provider'!$E:$E,MATCH(A160,'[23]IGT by Provider'!$A:$A,0)),2),0)</f>
        <v>27637.61</v>
      </c>
      <c r="AP160" s="102">
        <f t="shared" si="75"/>
        <v>31909.909999999996</v>
      </c>
      <c r="AQ160" s="63"/>
    </row>
    <row r="161" spans="1:43" ht="30" x14ac:dyDescent="0.25">
      <c r="A161" s="176" t="s">
        <v>493</v>
      </c>
      <c r="B161" s="176" t="s">
        <v>495</v>
      </c>
      <c r="C161" s="31" t="s">
        <v>811</v>
      </c>
      <c r="D161" s="31" t="s">
        <v>55</v>
      </c>
      <c r="E161" s="31" t="s">
        <v>630</v>
      </c>
      <c r="F161" s="84" t="str">
        <f t="shared" si="55"/>
        <v>Y</v>
      </c>
      <c r="G161" s="169">
        <f>SUMIF('Data and Mdcr Calculation'!A:A,A161,'Data and Mdcr Calculation'!H:H)</f>
        <v>2727</v>
      </c>
      <c r="H161" s="8">
        <f>IF($F161="N",0,SUMIFS('Data and Mdcr Calculation'!$R:$R,'Data and Mdcr Calculation'!$D:$D,H$10,'Data and Mdcr Calculation'!$A:$A,$A161))</f>
        <v>2500.9763713146453</v>
      </c>
      <c r="I161" s="170">
        <f>IF($F161="N",0,SUMIFS('Data and Mdcr Calculation'!$R:$R,'Data and Mdcr Calculation'!$D:$D,I$10,'Data and Mdcr Calculation'!$A:$A,$A161))</f>
        <v>288.54319091322316</v>
      </c>
      <c r="J161" s="124">
        <f>IF($F161="N",0,SUMIFS('Data and Mdcr Calculation'!$R:$R,'Data and Mdcr Calculation'!$D:$D,J$10,'Data and Mdcr Calculation'!$A:$A,$A161))</f>
        <v>91.458219207913174</v>
      </c>
      <c r="K161" s="123">
        <f t="shared" si="76"/>
        <v>2880.9777814357817</v>
      </c>
      <c r="L161" s="171">
        <f>IF($F161="N",0,SUMIFS('Data and Mdcr Calculation'!I:I,'Data and Mdcr Calculation'!$A:$A,$A161,'Data and Mdcr Calculation'!$D:$D,L$10))</f>
        <v>528991.92797803832</v>
      </c>
      <c r="M161" s="172">
        <f>IF($F161="N",0,SUMIFS('Data and Mdcr Calculation'!I:I,'Data and Mdcr Calculation'!$A:$A,$A161,'Data and Mdcr Calculation'!$D:$D,M$10))</f>
        <v>61358.327005316562</v>
      </c>
      <c r="N161" s="172">
        <f>IF($F161="N",0,SUMIFS('Data and Mdcr Calculation'!I:I,'Data and Mdcr Calculation'!$A:$A,$A161,'Data and Mdcr Calculation'!$D:$D,N$10))</f>
        <v>19439.080443574894</v>
      </c>
      <c r="O161" s="114">
        <f t="shared" si="56"/>
        <v>609789.33542692976</v>
      </c>
      <c r="P161" s="127">
        <f>IF($F161="N",0,SUMIFS('Data and Mdcr Calculation'!P:P,'Data and Mdcr Calculation'!A:A,A161))</f>
        <v>756861.67296099418</v>
      </c>
      <c r="Q161" s="32">
        <f t="shared" si="57"/>
        <v>0.80568135131127983</v>
      </c>
      <c r="R161" s="11">
        <f t="shared" si="58"/>
        <v>147072.33753406443</v>
      </c>
      <c r="S161" s="93">
        <f t="shared" si="59"/>
        <v>121297.3540087603</v>
      </c>
      <c r="T161" s="33">
        <f t="shared" si="59"/>
        <v>13994.344759291323</v>
      </c>
      <c r="U161" s="33">
        <f t="shared" si="59"/>
        <v>4435.723631583789</v>
      </c>
      <c r="V161" s="11">
        <f t="shared" si="60"/>
        <v>139727.42239963543</v>
      </c>
      <c r="W161" s="93">
        <f t="shared" si="61"/>
        <v>49566.543651542197</v>
      </c>
      <c r="X161" s="33">
        <f t="shared" si="61"/>
        <v>5749.2752403981622</v>
      </c>
      <c r="Y161" s="33">
        <f t="shared" si="61"/>
        <v>1821.4418375629677</v>
      </c>
      <c r="Z161" s="11">
        <f t="shared" si="62"/>
        <v>57137.26072950333</v>
      </c>
      <c r="AA161" s="83">
        <f t="shared" si="63"/>
        <v>196864.68312913875</v>
      </c>
      <c r="AB161" s="93">
        <f t="shared" si="64"/>
        <v>128697.45783422844</v>
      </c>
      <c r="AC161" s="33">
        <f t="shared" si="65"/>
        <v>14887.600807756728</v>
      </c>
      <c r="AD161" s="33">
        <f t="shared" si="66"/>
        <v>4718.8549272167975</v>
      </c>
      <c r="AE161" s="11">
        <f t="shared" si="67"/>
        <v>148303.91356920198</v>
      </c>
      <c r="AF161" s="93">
        <f t="shared" si="68"/>
        <v>52590.49724301559</v>
      </c>
      <c r="AG161" s="33">
        <f t="shared" si="69"/>
        <v>6116.250255742726</v>
      </c>
      <c r="AH161" s="33">
        <f t="shared" si="70"/>
        <v>1937.7040825137956</v>
      </c>
      <c r="AI161" s="77">
        <f t="shared" si="71"/>
        <v>60644.451581272115</v>
      </c>
      <c r="AJ161" s="93">
        <f t="shared" si="72"/>
        <v>181287.95507724403</v>
      </c>
      <c r="AK161" s="33">
        <f t="shared" si="72"/>
        <v>21003.851063499453</v>
      </c>
      <c r="AL161" s="33">
        <f t="shared" si="72"/>
        <v>6656.5590097305931</v>
      </c>
      <c r="AM161" s="77">
        <f t="shared" si="73"/>
        <v>208948.36515047407</v>
      </c>
      <c r="AN161" s="101">
        <f t="shared" si="74"/>
        <v>90305.39</v>
      </c>
      <c r="AO161" s="154">
        <f>IFERROR(ROUND(INDEX('[23]IGT by Provider'!$E:$E,MATCH(A161,'[23]IGT by Provider'!$A:$A,0)),2),0)</f>
        <v>39781.93</v>
      </c>
      <c r="AP161" s="102">
        <f t="shared" si="75"/>
        <v>50523.46</v>
      </c>
      <c r="AQ161" s="63"/>
    </row>
    <row r="162" spans="1:43" ht="45" x14ac:dyDescent="0.25">
      <c r="A162" s="176" t="s">
        <v>446</v>
      </c>
      <c r="B162" s="176" t="s">
        <v>448</v>
      </c>
      <c r="C162" s="31" t="s">
        <v>812</v>
      </c>
      <c r="D162" s="31" t="s">
        <v>55</v>
      </c>
      <c r="E162" s="31" t="s">
        <v>630</v>
      </c>
      <c r="F162" s="84" t="str">
        <f t="shared" si="55"/>
        <v>Y</v>
      </c>
      <c r="G162" s="169">
        <f>SUMIF('Data and Mdcr Calculation'!A:A,A162,'Data and Mdcr Calculation'!H:H)</f>
        <v>7024</v>
      </c>
      <c r="H162" s="8">
        <f>IF($F162="N",0,SUMIFS('Data and Mdcr Calculation'!$R:$R,'Data and Mdcr Calculation'!$D:$D,H$10,'Data and Mdcr Calculation'!$A:$A,$A162))</f>
        <v>6640.7848127796542</v>
      </c>
      <c r="I162" s="170">
        <f>IF($F162="N",0,SUMIFS('Data and Mdcr Calculation'!$R:$R,'Data and Mdcr Calculation'!$D:$D,I$10,'Data and Mdcr Calculation'!$A:$A,$A162))</f>
        <v>645.55397847858433</v>
      </c>
      <c r="J162" s="124">
        <f>IF($F162="N",0,SUMIFS('Data and Mdcr Calculation'!$R:$R,'Data and Mdcr Calculation'!$D:$D,J$10,'Data and Mdcr Calculation'!$A:$A,$A162))</f>
        <v>142.82067825294001</v>
      </c>
      <c r="K162" s="123">
        <f t="shared" si="76"/>
        <v>7429.159469511178</v>
      </c>
      <c r="L162" s="171">
        <f>IF($F162="N",0,SUMIFS('Data and Mdcr Calculation'!I:I,'Data and Mdcr Calculation'!$A:$A,$A162,'Data and Mdcr Calculation'!$D:$D,L$10))</f>
        <v>582130.38115937414</v>
      </c>
      <c r="M162" s="172">
        <f>IF($F162="N",0,SUMIFS('Data and Mdcr Calculation'!I:I,'Data and Mdcr Calculation'!$A:$A,$A162,'Data and Mdcr Calculation'!$D:$D,M$10))</f>
        <v>57058.069327087251</v>
      </c>
      <c r="N162" s="172">
        <f>IF($F162="N",0,SUMIFS('Data and Mdcr Calculation'!I:I,'Data and Mdcr Calculation'!$A:$A,$A162,'Data and Mdcr Calculation'!$D:$D,N$10))</f>
        <v>12666.953339345386</v>
      </c>
      <c r="O162" s="114">
        <f t="shared" si="56"/>
        <v>651855.4038258068</v>
      </c>
      <c r="P162" s="127">
        <f>IF($F162="N",0,SUMIFS('Data and Mdcr Calculation'!P:P,'Data and Mdcr Calculation'!A:A,A162))</f>
        <v>3334429.6447007027</v>
      </c>
      <c r="Q162" s="32">
        <f t="shared" si="57"/>
        <v>0.19549232501029937</v>
      </c>
      <c r="R162" s="11">
        <f t="shared" si="58"/>
        <v>2682574.2408748958</v>
      </c>
      <c r="S162" s="93">
        <f t="shared" si="59"/>
        <v>322078.06341981323</v>
      </c>
      <c r="T162" s="33">
        <f t="shared" si="59"/>
        <v>31309.367956211339</v>
      </c>
      <c r="U162" s="33">
        <f t="shared" si="59"/>
        <v>6926.8028952675904</v>
      </c>
      <c r="V162" s="11">
        <f t="shared" si="60"/>
        <v>360314.23427129217</v>
      </c>
      <c r="W162" s="93">
        <f t="shared" si="61"/>
        <v>54545.616714633361</v>
      </c>
      <c r="X162" s="33">
        <f t="shared" si="61"/>
        <v>5346.3410959480761</v>
      </c>
      <c r="Y162" s="33">
        <f t="shared" si="61"/>
        <v>1186.8935278966628</v>
      </c>
      <c r="Z162" s="11">
        <f t="shared" si="62"/>
        <v>61078.851338478096</v>
      </c>
      <c r="AA162" s="83">
        <f t="shared" si="63"/>
        <v>421393.08560977026</v>
      </c>
      <c r="AB162" s="93">
        <f t="shared" si="64"/>
        <v>341727.38824383367</v>
      </c>
      <c r="AC162" s="33">
        <f t="shared" si="65"/>
        <v>33307.83825128866</v>
      </c>
      <c r="AD162" s="33">
        <f t="shared" si="66"/>
        <v>7368.9392502846713</v>
      </c>
      <c r="AE162" s="11">
        <f t="shared" si="67"/>
        <v>382404.16574540699</v>
      </c>
      <c r="AF162" s="93">
        <f t="shared" si="68"/>
        <v>57873.333384226375</v>
      </c>
      <c r="AG162" s="33">
        <f t="shared" si="69"/>
        <v>5687.59691058306</v>
      </c>
      <c r="AH162" s="33">
        <f t="shared" si="70"/>
        <v>1262.6526892517691</v>
      </c>
      <c r="AI162" s="77">
        <f t="shared" si="71"/>
        <v>64823.582984061206</v>
      </c>
      <c r="AJ162" s="93">
        <f t="shared" si="72"/>
        <v>399600.72162806004</v>
      </c>
      <c r="AK162" s="33">
        <f t="shared" si="72"/>
        <v>38995.435161871719</v>
      </c>
      <c r="AL162" s="33">
        <f t="shared" si="72"/>
        <v>8631.5919395364399</v>
      </c>
      <c r="AM162" s="77">
        <f t="shared" si="73"/>
        <v>447227.74872946821</v>
      </c>
      <c r="AN162" s="101">
        <f t="shared" si="74"/>
        <v>193287.36</v>
      </c>
      <c r="AO162" s="154">
        <f>IFERROR(ROUND(INDEX('[23]IGT by Provider'!$E:$E,MATCH(A162,'[23]IGT by Provider'!$A:$A,0)),2),0)</f>
        <v>85266.19</v>
      </c>
      <c r="AP162" s="102">
        <f t="shared" si="75"/>
        <v>108021.16999999998</v>
      </c>
      <c r="AQ162" s="63"/>
    </row>
    <row r="163" spans="1:43" x14ac:dyDescent="0.25">
      <c r="A163" s="176" t="s">
        <v>175</v>
      </c>
      <c r="B163" s="176" t="s">
        <v>177</v>
      </c>
      <c r="C163" s="31" t="s">
        <v>813</v>
      </c>
      <c r="D163" s="31" t="s">
        <v>55</v>
      </c>
      <c r="E163" s="31" t="s">
        <v>630</v>
      </c>
      <c r="F163" s="84" t="str">
        <f t="shared" si="55"/>
        <v>Y</v>
      </c>
      <c r="G163" s="169">
        <f>SUMIF('Data and Mdcr Calculation'!A:A,A163,'Data and Mdcr Calculation'!H:H)</f>
        <v>1741</v>
      </c>
      <c r="H163" s="8">
        <f>IF($F163="N",0,SUMIFS('Data and Mdcr Calculation'!$R:$R,'Data and Mdcr Calculation'!$D:$D,H$10,'Data and Mdcr Calculation'!$A:$A,$A163))</f>
        <v>1737.4414394737</v>
      </c>
      <c r="I163" s="170">
        <f>IF($F163="N",0,SUMIFS('Data and Mdcr Calculation'!$R:$R,'Data and Mdcr Calculation'!$D:$D,I$10,'Data and Mdcr Calculation'!$A:$A,$A163))</f>
        <v>79.896487150234989</v>
      </c>
      <c r="J163" s="124">
        <f>IF($F163="N",0,SUMIFS('Data and Mdcr Calculation'!$R:$R,'Data and Mdcr Calculation'!$D:$D,J$10,'Data and Mdcr Calculation'!$A:$A,$A163))</f>
        <v>11.816587730231259</v>
      </c>
      <c r="K163" s="123">
        <f t="shared" si="76"/>
        <v>1829.1545143541664</v>
      </c>
      <c r="L163" s="171">
        <f>IF($F163="N",0,SUMIFS('Data and Mdcr Calculation'!I:I,'Data and Mdcr Calculation'!$A:$A,$A163,'Data and Mdcr Calculation'!$D:$D,L$10))</f>
        <v>399725.46129944187</v>
      </c>
      <c r="M163" s="172">
        <f>IF($F163="N",0,SUMIFS('Data and Mdcr Calculation'!I:I,'Data and Mdcr Calculation'!$A:$A,$A163,'Data and Mdcr Calculation'!$D:$D,M$10))</f>
        <v>17895.123661414174</v>
      </c>
      <c r="N163" s="172">
        <f>IF($F163="N",0,SUMIFS('Data and Mdcr Calculation'!I:I,'Data and Mdcr Calculation'!$A:$A,$A163,'Data and Mdcr Calculation'!$D:$D,N$10))</f>
        <v>2409.880202400027</v>
      </c>
      <c r="O163" s="114">
        <f t="shared" si="56"/>
        <v>420030.4651632561</v>
      </c>
      <c r="P163" s="127">
        <f>IF($F163="N",0,SUMIFS('Data and Mdcr Calculation'!P:P,'Data and Mdcr Calculation'!A:A,A163))</f>
        <v>534296.03364285198</v>
      </c>
      <c r="Q163" s="32">
        <f t="shared" si="57"/>
        <v>0.7861380933327754</v>
      </c>
      <c r="R163" s="11">
        <f t="shared" si="58"/>
        <v>114265.56847959588</v>
      </c>
      <c r="S163" s="93">
        <f t="shared" si="59"/>
        <v>84265.909814474449</v>
      </c>
      <c r="T163" s="33">
        <f t="shared" si="59"/>
        <v>3874.9796267863971</v>
      </c>
      <c r="U163" s="33">
        <f t="shared" si="59"/>
        <v>573.104504916216</v>
      </c>
      <c r="V163" s="11">
        <f t="shared" si="60"/>
        <v>88713.99394617707</v>
      </c>
      <c r="W163" s="93">
        <f t="shared" si="61"/>
        <v>37454.275723757703</v>
      </c>
      <c r="X163" s="33">
        <f t="shared" si="61"/>
        <v>1676.7730870745083</v>
      </c>
      <c r="Y163" s="33">
        <f t="shared" si="61"/>
        <v>225.80577496488254</v>
      </c>
      <c r="Z163" s="11">
        <f t="shared" si="62"/>
        <v>39356.854585797089</v>
      </c>
      <c r="AA163" s="83">
        <f t="shared" si="63"/>
        <v>128070.84853197416</v>
      </c>
      <c r="AB163" s="93">
        <f t="shared" si="64"/>
        <v>89406.800864163873</v>
      </c>
      <c r="AC163" s="33">
        <f t="shared" si="65"/>
        <v>4122.3187519004223</v>
      </c>
      <c r="AD163" s="33">
        <f t="shared" si="66"/>
        <v>609.6856435278894</v>
      </c>
      <c r="AE163" s="11">
        <f t="shared" si="67"/>
        <v>94138.805259592191</v>
      </c>
      <c r="AF163" s="93">
        <f t="shared" si="68"/>
        <v>39739.284587541326</v>
      </c>
      <c r="AG163" s="33">
        <f t="shared" si="69"/>
        <v>1783.8011564622429</v>
      </c>
      <c r="AH163" s="33">
        <f t="shared" si="70"/>
        <v>240.21890953710911</v>
      </c>
      <c r="AI163" s="77">
        <f t="shared" si="71"/>
        <v>41763.304653540676</v>
      </c>
      <c r="AJ163" s="93">
        <f t="shared" si="72"/>
        <v>129146.08545170521</v>
      </c>
      <c r="AK163" s="33">
        <f t="shared" si="72"/>
        <v>5906.1199083626652</v>
      </c>
      <c r="AL163" s="33">
        <f t="shared" si="72"/>
        <v>849.90455306499848</v>
      </c>
      <c r="AM163" s="77">
        <f t="shared" si="73"/>
        <v>135902.10991313285</v>
      </c>
      <c r="AN163" s="101">
        <f t="shared" si="74"/>
        <v>58735.53</v>
      </c>
      <c r="AO163" s="154">
        <f>IFERROR(ROUND(INDEX('[23]IGT by Provider'!$E:$E,MATCH(A163,'[23]IGT by Provider'!$A:$A,0)),2),0)</f>
        <v>25916.97</v>
      </c>
      <c r="AP163" s="102">
        <f t="shared" si="75"/>
        <v>32818.559999999998</v>
      </c>
      <c r="AQ163" s="63"/>
    </row>
    <row r="164" spans="1:43" x14ac:dyDescent="0.25">
      <c r="A164" s="176" t="s">
        <v>315</v>
      </c>
      <c r="B164" s="176" t="s">
        <v>317</v>
      </c>
      <c r="C164" s="31" t="s">
        <v>814</v>
      </c>
      <c r="D164" s="31" t="s">
        <v>55</v>
      </c>
      <c r="E164" s="31" t="s">
        <v>630</v>
      </c>
      <c r="F164" s="84" t="str">
        <f t="shared" si="55"/>
        <v>Y</v>
      </c>
      <c r="G164" s="169">
        <f>SUMIF('Data and Mdcr Calculation'!A:A,A164,'Data and Mdcr Calculation'!H:H)</f>
        <v>1580</v>
      </c>
      <c r="H164" s="8">
        <f>IF($F164="N",0,SUMIFS('Data and Mdcr Calculation'!$R:$R,'Data and Mdcr Calculation'!$D:$D,H$10,'Data and Mdcr Calculation'!$A:$A,$A164))</f>
        <v>1610.6823061931573</v>
      </c>
      <c r="I164" s="170">
        <f>IF($F164="N",0,SUMIFS('Data and Mdcr Calculation'!$R:$R,'Data and Mdcr Calculation'!$D:$D,I$10,'Data and Mdcr Calculation'!$A:$A,$A164))</f>
        <v>49.645755579217834</v>
      </c>
      <c r="J164" s="124">
        <f>IF($F164="N",0,SUMIFS('Data and Mdcr Calculation'!$R:$R,'Data and Mdcr Calculation'!$D:$D,J$10,'Data and Mdcr Calculation'!$A:$A,$A164))</f>
        <v>15.692398579638038</v>
      </c>
      <c r="K164" s="123">
        <f t="shared" si="76"/>
        <v>1676.0204603520131</v>
      </c>
      <c r="L164" s="171">
        <f>IF($F164="N",0,SUMIFS('Data and Mdcr Calculation'!I:I,'Data and Mdcr Calculation'!$A:$A,$A164,'Data and Mdcr Calculation'!$D:$D,L$10))</f>
        <v>261138.66050564311</v>
      </c>
      <c r="M164" s="172">
        <f>IF($F164="N",0,SUMIFS('Data and Mdcr Calculation'!I:I,'Data and Mdcr Calculation'!$A:$A,$A164,'Data and Mdcr Calculation'!$D:$D,M$10))</f>
        <v>6453.8888383734438</v>
      </c>
      <c r="N164" s="172">
        <f>IF($F164="N",0,SUMIFS('Data and Mdcr Calculation'!I:I,'Data and Mdcr Calculation'!$A:$A,$A164,'Data and Mdcr Calculation'!$D:$D,N$10))</f>
        <v>1810.7007791603146</v>
      </c>
      <c r="O164" s="114">
        <f t="shared" si="56"/>
        <v>269403.25012317684</v>
      </c>
      <c r="P164" s="127">
        <f>IF($F164="N",0,SUMIFS('Data and Mdcr Calculation'!P:P,'Data and Mdcr Calculation'!A:A,A164))</f>
        <v>390333.76221143221</v>
      </c>
      <c r="Q164" s="32">
        <f t="shared" si="57"/>
        <v>0.69018690209341693</v>
      </c>
      <c r="R164" s="11">
        <f t="shared" si="58"/>
        <v>120930.51208825537</v>
      </c>
      <c r="S164" s="93">
        <f t="shared" si="59"/>
        <v>78118.091850368131</v>
      </c>
      <c r="T164" s="33">
        <f t="shared" si="59"/>
        <v>2407.8191455920651</v>
      </c>
      <c r="U164" s="33">
        <f t="shared" si="59"/>
        <v>761.08133111244479</v>
      </c>
      <c r="V164" s="11">
        <f t="shared" si="60"/>
        <v>81286.992327072643</v>
      </c>
      <c r="W164" s="93">
        <f t="shared" si="61"/>
        <v>24468.692489378762</v>
      </c>
      <c r="X164" s="33">
        <f t="shared" si="61"/>
        <v>604.72938415559167</v>
      </c>
      <c r="Y164" s="33">
        <f t="shared" si="61"/>
        <v>169.6626630073215</v>
      </c>
      <c r="Z164" s="11">
        <f t="shared" si="62"/>
        <v>25243.084536541675</v>
      </c>
      <c r="AA164" s="83">
        <f t="shared" si="63"/>
        <v>106530.07686361432</v>
      </c>
      <c r="AB164" s="93">
        <f t="shared" si="64"/>
        <v>82883.917082618704</v>
      </c>
      <c r="AC164" s="33">
        <f t="shared" si="65"/>
        <v>2561.5097293532608</v>
      </c>
      <c r="AD164" s="33">
        <f t="shared" si="66"/>
        <v>809.66099054515405</v>
      </c>
      <c r="AE164" s="11">
        <f t="shared" si="67"/>
        <v>86255.087802517111</v>
      </c>
      <c r="AF164" s="93">
        <f t="shared" si="68"/>
        <v>25961.477442311683</v>
      </c>
      <c r="AG164" s="33">
        <f t="shared" si="69"/>
        <v>643.32913208041668</v>
      </c>
      <c r="AH164" s="33">
        <f t="shared" si="70"/>
        <v>180.4921946886399</v>
      </c>
      <c r="AI164" s="77">
        <f t="shared" si="71"/>
        <v>26785.298769080739</v>
      </c>
      <c r="AJ164" s="93">
        <f t="shared" si="72"/>
        <v>108845.39452493039</v>
      </c>
      <c r="AK164" s="33">
        <f t="shared" si="72"/>
        <v>3204.8388614336773</v>
      </c>
      <c r="AL164" s="33">
        <f t="shared" si="72"/>
        <v>990.15318523379392</v>
      </c>
      <c r="AM164" s="77">
        <f t="shared" si="73"/>
        <v>113040.38657159786</v>
      </c>
      <c r="AN164" s="101">
        <f t="shared" si="74"/>
        <v>48854.92</v>
      </c>
      <c r="AO164" s="154">
        <f>IFERROR(ROUND(INDEX('[23]IGT by Provider'!$E:$E,MATCH(A164,'[23]IGT by Provider'!$A:$A,0)),2),0)</f>
        <v>21562.25</v>
      </c>
      <c r="AP164" s="102">
        <f t="shared" si="75"/>
        <v>27292.67</v>
      </c>
      <c r="AQ164" s="63"/>
    </row>
    <row r="165" spans="1:43" ht="30" x14ac:dyDescent="0.25">
      <c r="A165" s="176" t="s">
        <v>412</v>
      </c>
      <c r="B165" s="176" t="s">
        <v>413</v>
      </c>
      <c r="C165" s="31" t="s">
        <v>730</v>
      </c>
      <c r="D165" s="31" t="s">
        <v>79</v>
      </c>
      <c r="E165" s="31" t="s">
        <v>630</v>
      </c>
      <c r="F165" s="84" t="str">
        <f t="shared" si="55"/>
        <v>Y</v>
      </c>
      <c r="G165" s="169">
        <f>SUMIF('Data and Mdcr Calculation'!A:A,A165,'Data and Mdcr Calculation'!H:H)</f>
        <v>3476</v>
      </c>
      <c r="H165" s="8">
        <f>IF($F165="N",0,SUMIFS('Data and Mdcr Calculation'!$R:$R,'Data and Mdcr Calculation'!$D:$D,H$10,'Data and Mdcr Calculation'!$A:$A,$A165))</f>
        <v>2702.4171791613444</v>
      </c>
      <c r="I165" s="170">
        <f>IF($F165="N",0,SUMIFS('Data and Mdcr Calculation'!$R:$R,'Data and Mdcr Calculation'!$D:$D,I$10,'Data and Mdcr Calculation'!$A:$A,$A165))</f>
        <v>662.78294967938064</v>
      </c>
      <c r="J165" s="124">
        <f>IF($F165="N",0,SUMIFS('Data and Mdcr Calculation'!$R:$R,'Data and Mdcr Calculation'!$D:$D,J$10,'Data and Mdcr Calculation'!$A:$A,$A165))</f>
        <v>149.08138477236321</v>
      </c>
      <c r="K165" s="123">
        <f t="shared" si="76"/>
        <v>3514.2815136130885</v>
      </c>
      <c r="L165" s="171">
        <f>IF($F165="N",0,SUMIFS('Data and Mdcr Calculation'!I:I,'Data and Mdcr Calculation'!$A:$A,$A165,'Data and Mdcr Calculation'!$D:$D,L$10))</f>
        <v>323443.87488269032</v>
      </c>
      <c r="M165" s="172">
        <f>IF($F165="N",0,SUMIFS('Data and Mdcr Calculation'!I:I,'Data and Mdcr Calculation'!$A:$A,$A165,'Data and Mdcr Calculation'!$D:$D,M$10))</f>
        <v>80257.462030560375</v>
      </c>
      <c r="N165" s="172">
        <f>IF($F165="N",0,SUMIFS('Data and Mdcr Calculation'!I:I,'Data and Mdcr Calculation'!$A:$A,$A165,'Data and Mdcr Calculation'!$D:$D,N$10))</f>
        <v>16840.519098102355</v>
      </c>
      <c r="O165" s="114">
        <f t="shared" si="56"/>
        <v>420541.85601135303</v>
      </c>
      <c r="P165" s="127">
        <f>IF($F165="N",0,SUMIFS('Data and Mdcr Calculation'!P:P,'Data and Mdcr Calculation'!A:A,A165))</f>
        <v>506419.88252026617</v>
      </c>
      <c r="Q165" s="32">
        <f t="shared" si="57"/>
        <v>0.83042129767589357</v>
      </c>
      <c r="R165" s="11">
        <f t="shared" si="58"/>
        <v>85878.026508913143</v>
      </c>
      <c r="S165" s="93">
        <f t="shared" si="59"/>
        <v>131067.2331893252</v>
      </c>
      <c r="T165" s="33">
        <f t="shared" si="59"/>
        <v>32144.97305944996</v>
      </c>
      <c r="U165" s="33">
        <f t="shared" si="59"/>
        <v>7230.4471614596159</v>
      </c>
      <c r="V165" s="11">
        <f t="shared" si="60"/>
        <v>170442.65341023478</v>
      </c>
      <c r="W165" s="93">
        <f t="shared" si="61"/>
        <v>30306.691076508083</v>
      </c>
      <c r="X165" s="33">
        <f t="shared" si="61"/>
        <v>7520.1241922635072</v>
      </c>
      <c r="Y165" s="33">
        <f t="shared" si="61"/>
        <v>1577.9566394921908</v>
      </c>
      <c r="Z165" s="11">
        <f t="shared" si="62"/>
        <v>39404.771908263785</v>
      </c>
      <c r="AA165" s="83">
        <f t="shared" si="63"/>
        <v>209847.42531849857</v>
      </c>
      <c r="AB165" s="93">
        <f t="shared" si="64"/>
        <v>139063.37738920446</v>
      </c>
      <c r="AC165" s="33">
        <f t="shared" si="65"/>
        <v>34196.779850478684</v>
      </c>
      <c r="AD165" s="33">
        <f t="shared" si="66"/>
        <v>7691.9650653825702</v>
      </c>
      <c r="AE165" s="11">
        <f t="shared" si="67"/>
        <v>180952.12230506571</v>
      </c>
      <c r="AF165" s="93">
        <f t="shared" si="68"/>
        <v>32155.64039947807</v>
      </c>
      <c r="AG165" s="33">
        <f t="shared" si="69"/>
        <v>8000.1321194292632</v>
      </c>
      <c r="AH165" s="33">
        <f t="shared" si="70"/>
        <v>1678.6772760555223</v>
      </c>
      <c r="AI165" s="77">
        <f t="shared" si="71"/>
        <v>41834.449794962857</v>
      </c>
      <c r="AJ165" s="93">
        <f t="shared" si="72"/>
        <v>171219.01778868254</v>
      </c>
      <c r="AK165" s="33">
        <f t="shared" si="72"/>
        <v>42196.911969907946</v>
      </c>
      <c r="AL165" s="33">
        <f t="shared" si="72"/>
        <v>9370.6423414380915</v>
      </c>
      <c r="AM165" s="77">
        <f t="shared" si="73"/>
        <v>222786.57210002857</v>
      </c>
      <c r="AN165" s="101">
        <f t="shared" si="74"/>
        <v>96286.13</v>
      </c>
      <c r="AO165" s="154">
        <f>IFERROR(ROUND(INDEX('[23]IGT by Provider'!$E:$E,MATCH(A165,'[23]IGT by Provider'!$A:$A,0)),2),0)</f>
        <v>42872.9</v>
      </c>
      <c r="AP165" s="102">
        <f t="shared" si="75"/>
        <v>53413.23</v>
      </c>
      <c r="AQ165" s="63"/>
    </row>
    <row r="166" spans="1:43" ht="30" x14ac:dyDescent="0.25">
      <c r="A166" s="176" t="s">
        <v>133</v>
      </c>
      <c r="B166" s="176" t="s">
        <v>135</v>
      </c>
      <c r="C166" s="31" t="s">
        <v>815</v>
      </c>
      <c r="D166" s="31" t="s">
        <v>78</v>
      </c>
      <c r="E166" s="31" t="s">
        <v>630</v>
      </c>
      <c r="F166" s="84" t="str">
        <f t="shared" si="55"/>
        <v>Y</v>
      </c>
      <c r="G166" s="169">
        <f>SUMIF('Data and Mdcr Calculation'!A:A,A166,'Data and Mdcr Calculation'!H:H)</f>
        <v>4162</v>
      </c>
      <c r="H166" s="8">
        <f>IF($F166="N",0,SUMIFS('Data and Mdcr Calculation'!$R:$R,'Data and Mdcr Calculation'!$D:$D,H$10,'Data and Mdcr Calculation'!$A:$A,$A166))</f>
        <v>3471.202185305443</v>
      </c>
      <c r="I166" s="170">
        <f>IF($F166="N",0,SUMIFS('Data and Mdcr Calculation'!$R:$R,'Data and Mdcr Calculation'!$D:$D,I$10,'Data and Mdcr Calculation'!$A:$A,$A166))</f>
        <v>437.15627879152765</v>
      </c>
      <c r="J166" s="124">
        <f>IF($F166="N",0,SUMIFS('Data and Mdcr Calculation'!$R:$R,'Data and Mdcr Calculation'!$D:$D,J$10,'Data and Mdcr Calculation'!$A:$A,$A166))</f>
        <v>160.37394654417329</v>
      </c>
      <c r="K166" s="123">
        <f t="shared" si="76"/>
        <v>4068.7324106411438</v>
      </c>
      <c r="L166" s="171">
        <f>IF($F166="N",0,SUMIFS('Data and Mdcr Calculation'!I:I,'Data and Mdcr Calculation'!$A:$A,$A166,'Data and Mdcr Calculation'!$D:$D,L$10))</f>
        <v>376236.88273634121</v>
      </c>
      <c r="M166" s="172">
        <f>IF($F166="N",0,SUMIFS('Data and Mdcr Calculation'!I:I,'Data and Mdcr Calculation'!$A:$A,$A166,'Data and Mdcr Calculation'!$D:$D,M$10))</f>
        <v>34859.547230812888</v>
      </c>
      <c r="N166" s="172">
        <f>IF($F166="N",0,SUMIFS('Data and Mdcr Calculation'!I:I,'Data and Mdcr Calculation'!$A:$A,$A166,'Data and Mdcr Calculation'!$D:$D,N$10))</f>
        <v>8392.0514419272768</v>
      </c>
      <c r="O166" s="114">
        <f t="shared" si="56"/>
        <v>419488.48140908137</v>
      </c>
      <c r="P166" s="127">
        <f>IF($F166="N",0,SUMIFS('Data and Mdcr Calculation'!P:P,'Data and Mdcr Calculation'!A:A,A166))</f>
        <v>1169394.3821423713</v>
      </c>
      <c r="Q166" s="32">
        <f t="shared" si="57"/>
        <v>0.35872284647080643</v>
      </c>
      <c r="R166" s="11">
        <f t="shared" si="58"/>
        <v>749905.90073328989</v>
      </c>
      <c r="S166" s="93">
        <f t="shared" si="59"/>
        <v>168353.30598731397</v>
      </c>
      <c r="T166" s="33">
        <f t="shared" si="59"/>
        <v>21202.079521389092</v>
      </c>
      <c r="U166" s="33">
        <f t="shared" si="59"/>
        <v>7778.1364073924051</v>
      </c>
      <c r="V166" s="11">
        <f t="shared" si="60"/>
        <v>197333.52191609546</v>
      </c>
      <c r="W166" s="93">
        <f t="shared" si="61"/>
        <v>35253.395912395172</v>
      </c>
      <c r="X166" s="33">
        <f t="shared" si="61"/>
        <v>3266.3395755271677</v>
      </c>
      <c r="Y166" s="33">
        <f t="shared" si="61"/>
        <v>786.33522010858587</v>
      </c>
      <c r="Z166" s="11">
        <f t="shared" si="62"/>
        <v>39306.070708030929</v>
      </c>
      <c r="AA166" s="83">
        <f t="shared" si="63"/>
        <v>236639.59262412638</v>
      </c>
      <c r="AB166" s="93">
        <f t="shared" si="64"/>
        <v>178624.19733402014</v>
      </c>
      <c r="AC166" s="33">
        <f t="shared" si="65"/>
        <v>22555.403746158609</v>
      </c>
      <c r="AD166" s="33">
        <f t="shared" si="66"/>
        <v>8274.6131993536237</v>
      </c>
      <c r="AE166" s="11">
        <f t="shared" si="67"/>
        <v>209454.21427953237</v>
      </c>
      <c r="AF166" s="93">
        <f t="shared" si="68"/>
        <v>37404.13359405323</v>
      </c>
      <c r="AG166" s="33">
        <f t="shared" si="69"/>
        <v>3474.8293356671998</v>
      </c>
      <c r="AH166" s="33">
        <f t="shared" si="70"/>
        <v>836.52682990275093</v>
      </c>
      <c r="AI166" s="77">
        <f t="shared" si="71"/>
        <v>41715.489759623182</v>
      </c>
      <c r="AJ166" s="93">
        <f t="shared" si="72"/>
        <v>216028.33092807338</v>
      </c>
      <c r="AK166" s="33">
        <f t="shared" si="72"/>
        <v>26030.233081825809</v>
      </c>
      <c r="AL166" s="33">
        <f t="shared" si="72"/>
        <v>9111.140029256374</v>
      </c>
      <c r="AM166" s="77">
        <f t="shared" si="73"/>
        <v>251169.70403915556</v>
      </c>
      <c r="AN166" s="101">
        <f t="shared" si="74"/>
        <v>108553.03</v>
      </c>
      <c r="AO166" s="154">
        <f>IFERROR(ROUND(INDEX('[23]IGT by Provider'!$E:$E,MATCH(A166,'[23]IGT by Provider'!$A:$A,0)),2),0)</f>
        <v>48562.41</v>
      </c>
      <c r="AP166" s="102">
        <f t="shared" si="75"/>
        <v>59990.619999999995</v>
      </c>
      <c r="AQ166" s="63"/>
    </row>
    <row r="167" spans="1:43" ht="30" x14ac:dyDescent="0.25">
      <c r="A167" s="176" t="s">
        <v>816</v>
      </c>
      <c r="B167" s="176" t="s">
        <v>817</v>
      </c>
      <c r="C167" s="31" t="s">
        <v>818</v>
      </c>
      <c r="D167" s="31" t="s">
        <v>88</v>
      </c>
      <c r="E167" s="31" t="s">
        <v>630</v>
      </c>
      <c r="F167" s="84" t="str">
        <f t="shared" si="55"/>
        <v>N</v>
      </c>
      <c r="G167" s="169">
        <f>SUMIF('Data and Mdcr Calculation'!A:A,A167,'Data and Mdcr Calculation'!H:H)</f>
        <v>0</v>
      </c>
      <c r="H167" s="8">
        <f>IF($F167="N",0,SUMIFS('Data and Mdcr Calculation'!$R:$R,'Data and Mdcr Calculation'!$D:$D,H$10,'Data and Mdcr Calculation'!$A:$A,$A167))</f>
        <v>0</v>
      </c>
      <c r="I167" s="170">
        <f>IF($F167="N",0,SUMIFS('Data and Mdcr Calculation'!$R:$R,'Data and Mdcr Calculation'!$D:$D,I$10,'Data and Mdcr Calculation'!$A:$A,$A167))</f>
        <v>0</v>
      </c>
      <c r="J167" s="124">
        <f>IF($F167="N",0,SUMIFS('Data and Mdcr Calculation'!$R:$R,'Data and Mdcr Calculation'!$D:$D,J$10,'Data and Mdcr Calculation'!$A:$A,$A167))</f>
        <v>0</v>
      </c>
      <c r="K167" s="123">
        <f t="shared" si="76"/>
        <v>0</v>
      </c>
      <c r="L167" s="171">
        <f>IF($F167="N",0,SUMIFS('Data and Mdcr Calculation'!I:I,'Data and Mdcr Calculation'!$A:$A,$A167,'Data and Mdcr Calculation'!$D:$D,L$10))</f>
        <v>0</v>
      </c>
      <c r="M167" s="172">
        <f>IF($F167="N",0,SUMIFS('Data and Mdcr Calculation'!I:I,'Data and Mdcr Calculation'!$A:$A,$A167,'Data and Mdcr Calculation'!$D:$D,M$10))</f>
        <v>0</v>
      </c>
      <c r="N167" s="172">
        <f>IF($F167="N",0,SUMIFS('Data and Mdcr Calculation'!I:I,'Data and Mdcr Calculation'!$A:$A,$A167,'Data and Mdcr Calculation'!$D:$D,N$10))</f>
        <v>0</v>
      </c>
      <c r="O167" s="114">
        <f t="shared" si="56"/>
        <v>0</v>
      </c>
      <c r="P167" s="127">
        <f>IF($F167="N",0,SUMIFS('Data and Mdcr Calculation'!P:P,'Data and Mdcr Calculation'!A:A,A167))</f>
        <v>0</v>
      </c>
      <c r="Q167" s="32">
        <f t="shared" si="57"/>
        <v>0</v>
      </c>
      <c r="R167" s="11">
        <f t="shared" si="58"/>
        <v>0</v>
      </c>
      <c r="S167" s="93">
        <f t="shared" si="59"/>
        <v>0</v>
      </c>
      <c r="T167" s="33">
        <f t="shared" si="59"/>
        <v>0</v>
      </c>
      <c r="U167" s="33">
        <f t="shared" si="59"/>
        <v>0</v>
      </c>
      <c r="V167" s="11">
        <f t="shared" si="60"/>
        <v>0</v>
      </c>
      <c r="W167" s="93">
        <f t="shared" si="61"/>
        <v>0</v>
      </c>
      <c r="X167" s="33">
        <f t="shared" si="61"/>
        <v>0</v>
      </c>
      <c r="Y167" s="33">
        <f t="shared" si="61"/>
        <v>0</v>
      </c>
      <c r="Z167" s="11">
        <f t="shared" si="62"/>
        <v>0</v>
      </c>
      <c r="AA167" s="83">
        <f t="shared" si="63"/>
        <v>0</v>
      </c>
      <c r="AB167" s="93">
        <f t="shared" si="64"/>
        <v>0</v>
      </c>
      <c r="AC167" s="33">
        <f t="shared" si="65"/>
        <v>0</v>
      </c>
      <c r="AD167" s="33">
        <f t="shared" si="66"/>
        <v>0</v>
      </c>
      <c r="AE167" s="11">
        <f t="shared" si="67"/>
        <v>0</v>
      </c>
      <c r="AF167" s="93">
        <f t="shared" si="68"/>
        <v>0</v>
      </c>
      <c r="AG167" s="33">
        <f t="shared" si="69"/>
        <v>0</v>
      </c>
      <c r="AH167" s="33">
        <f t="shared" si="70"/>
        <v>0</v>
      </c>
      <c r="AI167" s="77">
        <f t="shared" si="71"/>
        <v>0</v>
      </c>
      <c r="AJ167" s="93">
        <f t="shared" si="72"/>
        <v>0</v>
      </c>
      <c r="AK167" s="33">
        <f t="shared" si="72"/>
        <v>0</v>
      </c>
      <c r="AL167" s="33">
        <f t="shared" si="72"/>
        <v>0</v>
      </c>
      <c r="AM167" s="77">
        <f t="shared" si="73"/>
        <v>0</v>
      </c>
      <c r="AN167" s="101">
        <f t="shared" si="74"/>
        <v>0</v>
      </c>
      <c r="AO167" s="154">
        <f>IFERROR(ROUND(INDEX('[23]IGT by Provider'!$E:$E,MATCH(A167,'[23]IGT by Provider'!$A:$A,0)),2),0)</f>
        <v>0</v>
      </c>
      <c r="AP167" s="102">
        <f t="shared" si="75"/>
        <v>0</v>
      </c>
      <c r="AQ167" s="63"/>
    </row>
    <row r="168" spans="1:43" ht="30" x14ac:dyDescent="0.25">
      <c r="A168" s="176" t="s">
        <v>282</v>
      </c>
      <c r="B168" s="176" t="s">
        <v>284</v>
      </c>
      <c r="C168" s="31" t="s">
        <v>818</v>
      </c>
      <c r="D168" s="31" t="s">
        <v>88</v>
      </c>
      <c r="E168" s="31" t="s">
        <v>630</v>
      </c>
      <c r="F168" s="84" t="str">
        <f t="shared" si="55"/>
        <v>Y</v>
      </c>
      <c r="G168" s="169">
        <f>SUMIF('Data and Mdcr Calculation'!A:A,A168,'Data and Mdcr Calculation'!H:H)</f>
        <v>483</v>
      </c>
      <c r="H168" s="8">
        <f>IF($F168="N",0,SUMIFS('Data and Mdcr Calculation'!$R:$R,'Data and Mdcr Calculation'!$D:$D,H$10,'Data and Mdcr Calculation'!$A:$A,$A168))</f>
        <v>272.64090264921066</v>
      </c>
      <c r="I168" s="170">
        <f>IF($F168="N",0,SUMIFS('Data and Mdcr Calculation'!$R:$R,'Data and Mdcr Calculation'!$D:$D,I$10,'Data and Mdcr Calculation'!$A:$A,$A168))</f>
        <v>175.94584507530877</v>
      </c>
      <c r="J168" s="124">
        <f>IF($F168="N",0,SUMIFS('Data and Mdcr Calculation'!$R:$R,'Data and Mdcr Calculation'!$D:$D,J$10,'Data and Mdcr Calculation'!$A:$A,$A168))</f>
        <v>20.645466367023502</v>
      </c>
      <c r="K168" s="123">
        <f t="shared" si="76"/>
        <v>469.23221409154297</v>
      </c>
      <c r="L168" s="171">
        <f>IF($F168="N",0,SUMIFS('Data and Mdcr Calculation'!I:I,'Data and Mdcr Calculation'!$A:$A,$A168,'Data and Mdcr Calculation'!$D:$D,L$10))</f>
        <v>53944.447287032039</v>
      </c>
      <c r="M168" s="172">
        <f>IF($F168="N",0,SUMIFS('Data and Mdcr Calculation'!I:I,'Data and Mdcr Calculation'!$A:$A,$A168,'Data and Mdcr Calculation'!$D:$D,M$10))</f>
        <v>34902.11640252456</v>
      </c>
      <c r="N168" s="172">
        <f>IF($F168="N",0,SUMIFS('Data and Mdcr Calculation'!I:I,'Data and Mdcr Calculation'!$A:$A,$A168,'Data and Mdcr Calculation'!$D:$D,N$10))</f>
        <v>4093.0123925952985</v>
      </c>
      <c r="O168" s="114">
        <f t="shared" si="56"/>
        <v>92939.576082151892</v>
      </c>
      <c r="P168" s="127">
        <f>IF($F168="N",0,SUMIFS('Data and Mdcr Calculation'!P:P,'Data and Mdcr Calculation'!A:A,A168))</f>
        <v>109089.86603621992</v>
      </c>
      <c r="Q168" s="32">
        <f t="shared" si="57"/>
        <v>0.85195425990617846</v>
      </c>
      <c r="R168" s="11">
        <f t="shared" si="58"/>
        <v>16150.289954068023</v>
      </c>
      <c r="S168" s="93">
        <f t="shared" si="59"/>
        <v>13223.083778486716</v>
      </c>
      <c r="T168" s="33">
        <f t="shared" si="59"/>
        <v>8533.3734861524754</v>
      </c>
      <c r="U168" s="33">
        <f t="shared" si="59"/>
        <v>1001.3051188006399</v>
      </c>
      <c r="V168" s="11">
        <f t="shared" si="60"/>
        <v>22757.762383439829</v>
      </c>
      <c r="W168" s="93">
        <f t="shared" si="61"/>
        <v>5054.5947107949023</v>
      </c>
      <c r="X168" s="33">
        <f t="shared" si="61"/>
        <v>3270.3283069165514</v>
      </c>
      <c r="Y168" s="33">
        <f t="shared" si="61"/>
        <v>383.51526118617949</v>
      </c>
      <c r="Z168" s="11">
        <f t="shared" si="62"/>
        <v>8708.4382788976327</v>
      </c>
      <c r="AA168" s="83">
        <f t="shared" si="63"/>
        <v>31466.200662337462</v>
      </c>
      <c r="AB168" s="93">
        <f t="shared" si="64"/>
        <v>14029.797112452748</v>
      </c>
      <c r="AC168" s="33">
        <f t="shared" si="65"/>
        <v>9078.056900162208</v>
      </c>
      <c r="AD168" s="33">
        <f t="shared" si="66"/>
        <v>1065.2182114900424</v>
      </c>
      <c r="AE168" s="11">
        <f t="shared" si="67"/>
        <v>24173.072224104999</v>
      </c>
      <c r="AF168" s="93">
        <f t="shared" si="68"/>
        <v>5362.9652103924691</v>
      </c>
      <c r="AG168" s="33">
        <f t="shared" si="69"/>
        <v>3479.0726669325018</v>
      </c>
      <c r="AH168" s="33">
        <f t="shared" si="70"/>
        <v>407.99495870870163</v>
      </c>
      <c r="AI168" s="77">
        <f t="shared" si="71"/>
        <v>9250.0328360336716</v>
      </c>
      <c r="AJ168" s="93">
        <f t="shared" si="72"/>
        <v>19392.762322845218</v>
      </c>
      <c r="AK168" s="33">
        <f t="shared" si="72"/>
        <v>12557.129567094709</v>
      </c>
      <c r="AL168" s="33">
        <f t="shared" si="72"/>
        <v>1473.2131701987441</v>
      </c>
      <c r="AM168" s="77">
        <f t="shared" si="73"/>
        <v>33423.105060138674</v>
      </c>
      <c r="AN168" s="101">
        <f t="shared" si="74"/>
        <v>14445.13</v>
      </c>
      <c r="AO168" s="154">
        <f>IFERROR(ROUND(INDEX('[23]IGT by Provider'!$E:$E,MATCH(A168,'[23]IGT by Provider'!$A:$A,0)),2),0)</f>
        <v>6513.25</v>
      </c>
      <c r="AP168" s="102">
        <f t="shared" si="75"/>
        <v>7931.8799999999992</v>
      </c>
      <c r="AQ168" s="63"/>
    </row>
    <row r="169" spans="1:43" ht="30" x14ac:dyDescent="0.25">
      <c r="A169" s="176" t="s">
        <v>291</v>
      </c>
      <c r="B169" s="176" t="s">
        <v>293</v>
      </c>
      <c r="C169" s="31" t="s">
        <v>819</v>
      </c>
      <c r="D169" s="31" t="s">
        <v>75</v>
      </c>
      <c r="E169" s="31" t="s">
        <v>630</v>
      </c>
      <c r="F169" s="84" t="str">
        <f t="shared" si="55"/>
        <v>Y</v>
      </c>
      <c r="G169" s="169">
        <f>SUMIF('Data and Mdcr Calculation'!A:A,A169,'Data and Mdcr Calculation'!H:H)</f>
        <v>5910</v>
      </c>
      <c r="H169" s="8">
        <f>IF($F169="N",0,SUMIFS('Data and Mdcr Calculation'!$R:$R,'Data and Mdcr Calculation'!$D:$D,H$10,'Data and Mdcr Calculation'!$A:$A,$A169))</f>
        <v>5555.2253311977129</v>
      </c>
      <c r="I169" s="170">
        <f>IF($F169="N",0,SUMIFS('Data and Mdcr Calculation'!$R:$R,'Data and Mdcr Calculation'!$D:$D,I$10,'Data and Mdcr Calculation'!$A:$A,$A169))</f>
        <v>465.2000776609533</v>
      </c>
      <c r="J169" s="124">
        <f>IF($F169="N",0,SUMIFS('Data and Mdcr Calculation'!$R:$R,'Data and Mdcr Calculation'!$D:$D,J$10,'Data and Mdcr Calculation'!$A:$A,$A169))</f>
        <v>207.42058635748211</v>
      </c>
      <c r="K169" s="123">
        <f t="shared" si="76"/>
        <v>6227.8459952161484</v>
      </c>
      <c r="L169" s="171">
        <f>IF($F169="N",0,SUMIFS('Data and Mdcr Calculation'!I:I,'Data and Mdcr Calculation'!$A:$A,$A169,'Data and Mdcr Calculation'!$D:$D,L$10))</f>
        <v>695047.47737905313</v>
      </c>
      <c r="M169" s="172">
        <f>IF($F169="N",0,SUMIFS('Data and Mdcr Calculation'!I:I,'Data and Mdcr Calculation'!$A:$A,$A169,'Data and Mdcr Calculation'!$D:$D,M$10))</f>
        <v>55856.291537690726</v>
      </c>
      <c r="N169" s="172">
        <f>IF($F169="N",0,SUMIFS('Data and Mdcr Calculation'!I:I,'Data and Mdcr Calculation'!$A:$A,$A169,'Data and Mdcr Calculation'!$D:$D,N$10))</f>
        <v>25268.032355523221</v>
      </c>
      <c r="O169" s="114">
        <f t="shared" si="56"/>
        <v>776171.80127226701</v>
      </c>
      <c r="P169" s="127">
        <f>IF($F169="N",0,SUMIFS('Data and Mdcr Calculation'!P:P,'Data and Mdcr Calculation'!A:A,A169))</f>
        <v>1441310.3986728725</v>
      </c>
      <c r="Q169" s="32">
        <f t="shared" si="57"/>
        <v>0.53851814431294553</v>
      </c>
      <c r="R169" s="11">
        <f t="shared" si="58"/>
        <v>665138.59740060545</v>
      </c>
      <c r="S169" s="93">
        <f t="shared" si="59"/>
        <v>269428.42856308905</v>
      </c>
      <c r="T169" s="33">
        <f t="shared" si="59"/>
        <v>22562.203766556235</v>
      </c>
      <c r="U169" s="33">
        <f t="shared" si="59"/>
        <v>10059.898438337883</v>
      </c>
      <c r="V169" s="11">
        <f t="shared" si="60"/>
        <v>302050.53076798317</v>
      </c>
      <c r="W169" s="93">
        <f t="shared" si="61"/>
        <v>65125.948630417282</v>
      </c>
      <c r="X169" s="33">
        <f t="shared" si="61"/>
        <v>5233.7345170816216</v>
      </c>
      <c r="Y169" s="33">
        <f t="shared" si="61"/>
        <v>2367.6146317125258</v>
      </c>
      <c r="Z169" s="11">
        <f t="shared" si="62"/>
        <v>72727.297779211425</v>
      </c>
      <c r="AA169" s="83">
        <f t="shared" si="63"/>
        <v>374777.8285471946</v>
      </c>
      <c r="AB169" s="93">
        <f t="shared" si="64"/>
        <v>285865.70669823774</v>
      </c>
      <c r="AC169" s="33">
        <f t="shared" si="65"/>
        <v>24002.344432506634</v>
      </c>
      <c r="AD169" s="33">
        <f t="shared" si="66"/>
        <v>10702.019615253068</v>
      </c>
      <c r="AE169" s="11">
        <f t="shared" si="67"/>
        <v>320570.07074599748</v>
      </c>
      <c r="AF169" s="93">
        <f t="shared" si="68"/>
        <v>69099.149740495792</v>
      </c>
      <c r="AG169" s="33">
        <f t="shared" si="69"/>
        <v>5567.8026777464065</v>
      </c>
      <c r="AH169" s="33">
        <f t="shared" si="70"/>
        <v>2518.7389699069427</v>
      </c>
      <c r="AI169" s="77">
        <f t="shared" si="71"/>
        <v>77185.691388149149</v>
      </c>
      <c r="AJ169" s="93">
        <f t="shared" si="72"/>
        <v>354964.85643873352</v>
      </c>
      <c r="AK169" s="33">
        <f t="shared" si="72"/>
        <v>29570.147110253041</v>
      </c>
      <c r="AL169" s="33">
        <f t="shared" si="72"/>
        <v>13220.758585160011</v>
      </c>
      <c r="AM169" s="77">
        <f t="shared" si="73"/>
        <v>397755.76213414659</v>
      </c>
      <c r="AN169" s="101">
        <f t="shared" si="74"/>
        <v>171906.06</v>
      </c>
      <c r="AO169" s="154">
        <f>IFERROR(ROUND(INDEX('[23]IGT by Provider'!$E:$E,MATCH(A169,'[23]IGT by Provider'!$A:$A,0)),2),0)</f>
        <v>77095.77</v>
      </c>
      <c r="AP169" s="102">
        <f t="shared" si="75"/>
        <v>94810.29</v>
      </c>
      <c r="AQ169" s="63"/>
    </row>
    <row r="170" spans="1:43" ht="30" x14ac:dyDescent="0.25">
      <c r="A170" s="176" t="s">
        <v>428</v>
      </c>
      <c r="B170" s="176" t="s">
        <v>430</v>
      </c>
      <c r="C170" s="31" t="s">
        <v>818</v>
      </c>
      <c r="D170" s="31" t="s">
        <v>88</v>
      </c>
      <c r="E170" s="31" t="s">
        <v>630</v>
      </c>
      <c r="F170" s="84" t="str">
        <f t="shared" si="55"/>
        <v>Y</v>
      </c>
      <c r="G170" s="169">
        <f>SUMIF('Data and Mdcr Calculation'!A:A,A170,'Data and Mdcr Calculation'!H:H)</f>
        <v>1498</v>
      </c>
      <c r="H170" s="8">
        <f>IF($F170="N",0,SUMIFS('Data and Mdcr Calculation'!$R:$R,'Data and Mdcr Calculation'!$D:$D,H$10,'Data and Mdcr Calculation'!$A:$A,$A170))</f>
        <v>1350.0897985697247</v>
      </c>
      <c r="I170" s="170">
        <f>IF($F170="N",0,SUMIFS('Data and Mdcr Calculation'!$R:$R,'Data and Mdcr Calculation'!$D:$D,I$10,'Data and Mdcr Calculation'!$A:$A,$A170))</f>
        <v>98.755544658060614</v>
      </c>
      <c r="J170" s="124">
        <f>IF($F170="N",0,SUMIFS('Data and Mdcr Calculation'!$R:$R,'Data and Mdcr Calculation'!$D:$D,J$10,'Data and Mdcr Calculation'!$A:$A,$A170))</f>
        <v>37.739367218919142</v>
      </c>
      <c r="K170" s="123">
        <f t="shared" si="76"/>
        <v>1486.5847104467045</v>
      </c>
      <c r="L170" s="171">
        <f>IF($F170="N",0,SUMIFS('Data and Mdcr Calculation'!I:I,'Data and Mdcr Calculation'!$A:$A,$A170,'Data and Mdcr Calculation'!$D:$D,L$10))</f>
        <v>223354.34879509348</v>
      </c>
      <c r="M170" s="172">
        <f>IF($F170="N",0,SUMIFS('Data and Mdcr Calculation'!I:I,'Data and Mdcr Calculation'!$A:$A,$A170,'Data and Mdcr Calculation'!$D:$D,M$10))</f>
        <v>16350.714381499667</v>
      </c>
      <c r="N170" s="172">
        <f>IF($F170="N",0,SUMIFS('Data and Mdcr Calculation'!I:I,'Data and Mdcr Calculation'!$A:$A,$A170,'Data and Mdcr Calculation'!$D:$D,N$10))</f>
        <v>6276.3393500165657</v>
      </c>
      <c r="O170" s="114">
        <f t="shared" si="56"/>
        <v>245981.40252660972</v>
      </c>
      <c r="P170" s="127">
        <f>IF($F170="N",0,SUMIFS('Data and Mdcr Calculation'!P:P,'Data and Mdcr Calculation'!A:A,A170))</f>
        <v>217115.69696074122</v>
      </c>
      <c r="Q170" s="32">
        <f t="shared" si="57"/>
        <v>1.1329507998267301</v>
      </c>
      <c r="R170" s="11">
        <f t="shared" si="58"/>
        <v>-28865.705565868499</v>
      </c>
      <c r="S170" s="93">
        <f t="shared" si="59"/>
        <v>65479.355230631649</v>
      </c>
      <c r="T170" s="33">
        <f t="shared" si="59"/>
        <v>4789.6439159159399</v>
      </c>
      <c r="U170" s="33">
        <f t="shared" si="59"/>
        <v>1830.3593101175784</v>
      </c>
      <c r="V170" s="11">
        <f t="shared" si="60"/>
        <v>72099.35845666517</v>
      </c>
      <c r="W170" s="93">
        <f t="shared" si="61"/>
        <v>20928.302482100262</v>
      </c>
      <c r="X170" s="33">
        <f t="shared" si="61"/>
        <v>1532.0619375465189</v>
      </c>
      <c r="Y170" s="33">
        <f t="shared" si="61"/>
        <v>588.09299709655227</v>
      </c>
      <c r="Z170" s="11">
        <f t="shared" si="62"/>
        <v>23048.457416743331</v>
      </c>
      <c r="AA170" s="83">
        <f t="shared" si="63"/>
        <v>95147.815873408501</v>
      </c>
      <c r="AB170" s="93">
        <f t="shared" si="64"/>
        <v>69474.116955577352</v>
      </c>
      <c r="AC170" s="33">
        <f t="shared" si="65"/>
        <v>5095.3658679956807</v>
      </c>
      <c r="AD170" s="33">
        <f t="shared" si="66"/>
        <v>1947.1907554442325</v>
      </c>
      <c r="AE170" s="11">
        <f t="shared" si="67"/>
        <v>76516.673579017268</v>
      </c>
      <c r="AF170" s="93">
        <f t="shared" si="68"/>
        <v>22205.095471724417</v>
      </c>
      <c r="AG170" s="33">
        <f t="shared" si="69"/>
        <v>1629.8531250494884</v>
      </c>
      <c r="AH170" s="33">
        <f t="shared" si="70"/>
        <v>625.63084797505564</v>
      </c>
      <c r="AI170" s="77">
        <f t="shared" si="71"/>
        <v>24460.579444748961</v>
      </c>
      <c r="AJ170" s="93">
        <f t="shared" si="72"/>
        <v>91679.212427301769</v>
      </c>
      <c r="AK170" s="33">
        <f t="shared" si="72"/>
        <v>6725.2189930451696</v>
      </c>
      <c r="AL170" s="33">
        <f t="shared" si="72"/>
        <v>2572.8216034192883</v>
      </c>
      <c r="AM170" s="77">
        <f t="shared" si="73"/>
        <v>100977.25302376623</v>
      </c>
      <c r="AN170" s="101">
        <f t="shared" si="74"/>
        <v>43641.36</v>
      </c>
      <c r="AO170" s="154">
        <f>IFERROR(ROUND(INDEX('[23]IGT by Provider'!$E:$E,MATCH(A170,'[23]IGT by Provider'!$A:$A,0)),2),0)</f>
        <v>19619.599999999999</v>
      </c>
      <c r="AP170" s="102">
        <f t="shared" si="75"/>
        <v>24021.760000000002</v>
      </c>
      <c r="AQ170" s="63"/>
    </row>
    <row r="171" spans="1:43" ht="30" x14ac:dyDescent="0.25">
      <c r="A171" s="176" t="s">
        <v>239</v>
      </c>
      <c r="B171" s="176" t="s">
        <v>241</v>
      </c>
      <c r="C171" s="31" t="s">
        <v>818</v>
      </c>
      <c r="D171" s="31" t="s">
        <v>88</v>
      </c>
      <c r="E171" s="31" t="s">
        <v>630</v>
      </c>
      <c r="F171" s="84" t="str">
        <f t="shared" si="55"/>
        <v>Y</v>
      </c>
      <c r="G171" s="169">
        <f>SUMIF('Data and Mdcr Calculation'!A:A,A171,'Data and Mdcr Calculation'!H:H)</f>
        <v>819</v>
      </c>
      <c r="H171" s="8">
        <f>IF($F171="N",0,SUMIFS('Data and Mdcr Calculation'!$R:$R,'Data and Mdcr Calculation'!$D:$D,H$10,'Data and Mdcr Calculation'!$A:$A,$A171))</f>
        <v>654.1532896124296</v>
      </c>
      <c r="I171" s="170">
        <f>IF($F171="N",0,SUMIFS('Data and Mdcr Calculation'!$R:$R,'Data and Mdcr Calculation'!$D:$D,I$10,'Data and Mdcr Calculation'!$A:$A,$A171))</f>
        <v>95.333137001983502</v>
      </c>
      <c r="J171" s="124">
        <f>IF($F171="N",0,SUMIFS('Data and Mdcr Calculation'!$R:$R,'Data and Mdcr Calculation'!$D:$D,J$10,'Data and Mdcr Calculation'!$A:$A,$A171))</f>
        <v>27.131393315582955</v>
      </c>
      <c r="K171" s="123">
        <f t="shared" si="76"/>
        <v>776.61781992999602</v>
      </c>
      <c r="L171" s="171">
        <f>IF($F171="N",0,SUMIFS('Data and Mdcr Calculation'!I:I,'Data and Mdcr Calculation'!$A:$A,$A171,'Data and Mdcr Calculation'!$D:$D,L$10))</f>
        <v>91606.631554651249</v>
      </c>
      <c r="M171" s="172">
        <f>IF($F171="N",0,SUMIFS('Data and Mdcr Calculation'!I:I,'Data and Mdcr Calculation'!$A:$A,$A171,'Data and Mdcr Calculation'!$D:$D,M$10))</f>
        <v>13399.072405628784</v>
      </c>
      <c r="N171" s="172">
        <f>IF($F171="N",0,SUMIFS('Data and Mdcr Calculation'!I:I,'Data and Mdcr Calculation'!$A:$A,$A171,'Data and Mdcr Calculation'!$D:$D,N$10))</f>
        <v>3817.1625293488264</v>
      </c>
      <c r="O171" s="114">
        <f t="shared" si="56"/>
        <v>108822.86648962887</v>
      </c>
      <c r="P171" s="127">
        <f>IF($F171="N",0,SUMIFS('Data and Mdcr Calculation'!P:P,'Data and Mdcr Calculation'!A:A,A171))</f>
        <v>127895.86382903955</v>
      </c>
      <c r="Q171" s="32">
        <f t="shared" si="57"/>
        <v>0.85087088222879625</v>
      </c>
      <c r="R171" s="11">
        <f t="shared" si="58"/>
        <v>19072.997339410678</v>
      </c>
      <c r="S171" s="93">
        <f t="shared" si="59"/>
        <v>31726.434546202836</v>
      </c>
      <c r="T171" s="33">
        <f t="shared" si="59"/>
        <v>4623.6571445961999</v>
      </c>
      <c r="U171" s="33">
        <f t="shared" si="59"/>
        <v>1315.8725758057733</v>
      </c>
      <c r="V171" s="11">
        <f t="shared" si="60"/>
        <v>37665.964266604802</v>
      </c>
      <c r="W171" s="93">
        <f t="shared" si="61"/>
        <v>8583.5413766708225</v>
      </c>
      <c r="X171" s="33">
        <f t="shared" si="61"/>
        <v>1255.4930844074172</v>
      </c>
      <c r="Y171" s="33">
        <f t="shared" si="61"/>
        <v>357.66812899998507</v>
      </c>
      <c r="Z171" s="11">
        <f t="shared" si="62"/>
        <v>10196.702590078225</v>
      </c>
      <c r="AA171" s="83">
        <f t="shared" si="63"/>
        <v>47862.666856683027</v>
      </c>
      <c r="AB171" s="93">
        <f t="shared" si="64"/>
        <v>33661.999518517601</v>
      </c>
      <c r="AC171" s="33">
        <f t="shared" si="65"/>
        <v>4918.784196378936</v>
      </c>
      <c r="AD171" s="33">
        <f t="shared" si="66"/>
        <v>1399.8644423465673</v>
      </c>
      <c r="AE171" s="11">
        <f t="shared" si="67"/>
        <v>39980.6481572431</v>
      </c>
      <c r="AF171" s="93">
        <f t="shared" si="68"/>
        <v>9107.2057046905284</v>
      </c>
      <c r="AG171" s="33">
        <f t="shared" si="69"/>
        <v>1335.6309408589545</v>
      </c>
      <c r="AH171" s="33">
        <f t="shared" si="70"/>
        <v>380.49800957445223</v>
      </c>
      <c r="AI171" s="77">
        <f t="shared" si="71"/>
        <v>10823.334655123936</v>
      </c>
      <c r="AJ171" s="93">
        <f t="shared" si="72"/>
        <v>42769.205223208133</v>
      </c>
      <c r="AK171" s="33">
        <f t="shared" si="72"/>
        <v>6254.415137237891</v>
      </c>
      <c r="AL171" s="33">
        <f t="shared" si="72"/>
        <v>1780.3624519210196</v>
      </c>
      <c r="AM171" s="77">
        <f t="shared" si="73"/>
        <v>50803.982812367045</v>
      </c>
      <c r="AN171" s="101">
        <f t="shared" si="74"/>
        <v>21956.97</v>
      </c>
      <c r="AO171" s="154">
        <f>IFERROR(ROUND(INDEX('[23]IGT by Provider'!$E:$E,MATCH(A171,'[23]IGT by Provider'!$A:$A,0)),2),0)</f>
        <v>9796.89</v>
      </c>
      <c r="AP171" s="102">
        <f t="shared" si="75"/>
        <v>12160.080000000002</v>
      </c>
      <c r="AQ171" s="63"/>
    </row>
    <row r="172" spans="1:43" ht="30" x14ac:dyDescent="0.25">
      <c r="A172" s="176" t="s">
        <v>588</v>
      </c>
      <c r="B172" s="176" t="s">
        <v>590</v>
      </c>
      <c r="C172" s="31" t="s">
        <v>820</v>
      </c>
      <c r="D172" s="31" t="s">
        <v>75</v>
      </c>
      <c r="E172" s="31" t="s">
        <v>630</v>
      </c>
      <c r="F172" s="84" t="str">
        <f t="shared" si="55"/>
        <v>Y</v>
      </c>
      <c r="G172" s="169">
        <f>SUMIF('Data and Mdcr Calculation'!A:A,A172,'Data and Mdcr Calculation'!H:H)</f>
        <v>1107</v>
      </c>
      <c r="H172" s="8">
        <f>IF($F172="N",0,SUMIFS('Data and Mdcr Calculation'!$R:$R,'Data and Mdcr Calculation'!$D:$D,H$10,'Data and Mdcr Calculation'!$A:$A,$A172))</f>
        <v>999.16183187270997</v>
      </c>
      <c r="I172" s="170">
        <f>IF($F172="N",0,SUMIFS('Data and Mdcr Calculation'!$R:$R,'Data and Mdcr Calculation'!$D:$D,I$10,'Data and Mdcr Calculation'!$A:$A,$A172))</f>
        <v>99.791822578159611</v>
      </c>
      <c r="J172" s="124">
        <f>IF($F172="N",0,SUMIFS('Data and Mdcr Calculation'!$R:$R,'Data and Mdcr Calculation'!$D:$D,J$10,'Data and Mdcr Calculation'!$A:$A,$A172))</f>
        <v>22.359798778363952</v>
      </c>
      <c r="K172" s="123">
        <f t="shared" si="76"/>
        <v>1121.3134532292336</v>
      </c>
      <c r="L172" s="171">
        <f>IF($F172="N",0,SUMIFS('Data and Mdcr Calculation'!I:I,'Data and Mdcr Calculation'!$A:$A,$A172,'Data and Mdcr Calculation'!$D:$D,L$10))</f>
        <v>121004.30781915149</v>
      </c>
      <c r="M172" s="172">
        <f>IF($F172="N",0,SUMIFS('Data and Mdcr Calculation'!I:I,'Data and Mdcr Calculation'!$A:$A,$A172,'Data and Mdcr Calculation'!$D:$D,M$10))</f>
        <v>12714.921488782486</v>
      </c>
      <c r="N172" s="172">
        <f>IF($F172="N",0,SUMIFS('Data and Mdcr Calculation'!I:I,'Data and Mdcr Calculation'!$A:$A,$A172,'Data and Mdcr Calculation'!$D:$D,N$10))</f>
        <v>2858.8489871588563</v>
      </c>
      <c r="O172" s="114">
        <f t="shared" si="56"/>
        <v>136578.07829509283</v>
      </c>
      <c r="P172" s="127">
        <f>IF($F172="N",0,SUMIFS('Data and Mdcr Calculation'!P:P,'Data and Mdcr Calculation'!A:A,A172))</f>
        <v>254372.25172294452</v>
      </c>
      <c r="Q172" s="32">
        <f t="shared" si="57"/>
        <v>0.53692207923626056</v>
      </c>
      <c r="R172" s="11">
        <f t="shared" si="58"/>
        <v>117794.1734278517</v>
      </c>
      <c r="S172" s="93">
        <f t="shared" si="59"/>
        <v>48459.348845826433</v>
      </c>
      <c r="T172" s="33">
        <f t="shared" si="59"/>
        <v>4839.9033950407411</v>
      </c>
      <c r="U172" s="33">
        <f t="shared" si="59"/>
        <v>1084.4502407506518</v>
      </c>
      <c r="V172" s="11">
        <f t="shared" si="60"/>
        <v>54383.702481617824</v>
      </c>
      <c r="W172" s="93">
        <f t="shared" si="61"/>
        <v>11338.103642654496</v>
      </c>
      <c r="X172" s="33">
        <f t="shared" si="61"/>
        <v>1191.3881434989189</v>
      </c>
      <c r="Y172" s="33">
        <f t="shared" si="61"/>
        <v>267.87415009678483</v>
      </c>
      <c r="Z172" s="11">
        <f t="shared" si="62"/>
        <v>12797.3659362502</v>
      </c>
      <c r="AA172" s="83">
        <f t="shared" si="63"/>
        <v>67181.068417868024</v>
      </c>
      <c r="AB172" s="93">
        <f t="shared" si="64"/>
        <v>51415.754743582424</v>
      </c>
      <c r="AC172" s="33">
        <f t="shared" si="65"/>
        <v>5148.8333989795119</v>
      </c>
      <c r="AD172" s="33">
        <f t="shared" si="66"/>
        <v>1153.6704688836721</v>
      </c>
      <c r="AE172" s="11">
        <f t="shared" si="67"/>
        <v>57718.258611445606</v>
      </c>
      <c r="AF172" s="93">
        <f t="shared" si="68"/>
        <v>12029.818188492834</v>
      </c>
      <c r="AG172" s="33">
        <f t="shared" si="69"/>
        <v>1267.434195211616</v>
      </c>
      <c r="AH172" s="33">
        <f t="shared" si="70"/>
        <v>284.97250010296261</v>
      </c>
      <c r="AI172" s="77">
        <f t="shared" si="71"/>
        <v>13582.224883807412</v>
      </c>
      <c r="AJ172" s="93">
        <f t="shared" si="72"/>
        <v>63445.572932075258</v>
      </c>
      <c r="AK172" s="33">
        <f t="shared" si="72"/>
        <v>6416.2675941911275</v>
      </c>
      <c r="AL172" s="33">
        <f t="shared" si="72"/>
        <v>1438.6429689866347</v>
      </c>
      <c r="AM172" s="77">
        <f t="shared" si="73"/>
        <v>71300.483495253022</v>
      </c>
      <c r="AN172" s="101">
        <f t="shared" si="74"/>
        <v>30815.360000000001</v>
      </c>
      <c r="AO172" s="154">
        <f>IFERROR(ROUND(INDEX('[23]IGT by Provider'!$E:$E,MATCH(A172,'[23]IGT by Provider'!$A:$A,0)),2),0)</f>
        <v>13824.93</v>
      </c>
      <c r="AP172" s="102">
        <f t="shared" si="75"/>
        <v>16990.43</v>
      </c>
      <c r="AQ172" s="63"/>
    </row>
    <row r="173" spans="1:43" ht="30" x14ac:dyDescent="0.25">
      <c r="A173" s="176" t="s">
        <v>349</v>
      </c>
      <c r="B173" s="176" t="s">
        <v>351</v>
      </c>
      <c r="C173" s="31" t="s">
        <v>821</v>
      </c>
      <c r="D173" s="31" t="s">
        <v>75</v>
      </c>
      <c r="E173" s="31" t="s">
        <v>630</v>
      </c>
      <c r="F173" s="84" t="str">
        <f t="shared" si="55"/>
        <v>Y</v>
      </c>
      <c r="G173" s="169">
        <f>SUMIF('Data and Mdcr Calculation'!A:A,A173,'Data and Mdcr Calculation'!H:H)</f>
        <v>1707</v>
      </c>
      <c r="H173" s="8">
        <f>IF($F173="N",0,SUMIFS('Data and Mdcr Calculation'!$R:$R,'Data and Mdcr Calculation'!$D:$D,H$10,'Data and Mdcr Calculation'!$A:$A,$A173))</f>
        <v>1346.453372581557</v>
      </c>
      <c r="I173" s="170">
        <f>IF($F173="N",0,SUMIFS('Data and Mdcr Calculation'!$R:$R,'Data and Mdcr Calculation'!$D:$D,I$10,'Data and Mdcr Calculation'!$A:$A,$A173))</f>
        <v>328.118166779212</v>
      </c>
      <c r="J173" s="124">
        <f>IF($F173="N",0,SUMIFS('Data and Mdcr Calculation'!$R:$R,'Data and Mdcr Calculation'!$D:$D,J$10,'Data and Mdcr Calculation'!$A:$A,$A173))</f>
        <v>63.853005096500681</v>
      </c>
      <c r="K173" s="123">
        <f t="shared" si="76"/>
        <v>1738.4245444572698</v>
      </c>
      <c r="L173" s="171">
        <f>IF($F173="N",0,SUMIFS('Data and Mdcr Calculation'!I:I,'Data and Mdcr Calculation'!$A:$A,$A173,'Data and Mdcr Calculation'!$D:$D,L$10))</f>
        <v>133839.02075344254</v>
      </c>
      <c r="M173" s="172">
        <f>IF($F173="N",0,SUMIFS('Data and Mdcr Calculation'!I:I,'Data and Mdcr Calculation'!$A:$A,$A173,'Data and Mdcr Calculation'!$D:$D,M$10))</f>
        <v>21512.38344781554</v>
      </c>
      <c r="N173" s="172">
        <f>IF($F173="N",0,SUMIFS('Data and Mdcr Calculation'!I:I,'Data and Mdcr Calculation'!$A:$A,$A173,'Data and Mdcr Calculation'!$D:$D,N$10))</f>
        <v>4159.2809491807539</v>
      </c>
      <c r="O173" s="114">
        <f t="shared" si="56"/>
        <v>159510.68515043883</v>
      </c>
      <c r="P173" s="127">
        <f>IF($F173="N",0,SUMIFS('Data and Mdcr Calculation'!P:P,'Data and Mdcr Calculation'!A:A,A173))</f>
        <v>296719.55753000203</v>
      </c>
      <c r="Q173" s="32">
        <f t="shared" si="57"/>
        <v>0.53758062487778657</v>
      </c>
      <c r="R173" s="11">
        <f t="shared" si="58"/>
        <v>137208.8723795632</v>
      </c>
      <c r="S173" s="93">
        <f t="shared" si="59"/>
        <v>65302.988570205518</v>
      </c>
      <c r="T173" s="33">
        <f t="shared" si="59"/>
        <v>15913.731088791783</v>
      </c>
      <c r="U173" s="33">
        <f t="shared" si="59"/>
        <v>3096.8707471802832</v>
      </c>
      <c r="V173" s="11">
        <f t="shared" si="60"/>
        <v>84313.59040617758</v>
      </c>
      <c r="W173" s="93">
        <f t="shared" si="61"/>
        <v>12540.716244597566</v>
      </c>
      <c r="X173" s="33">
        <f t="shared" si="61"/>
        <v>2015.7103290603163</v>
      </c>
      <c r="Y173" s="33">
        <f t="shared" si="61"/>
        <v>389.72462493823667</v>
      </c>
      <c r="Z173" s="11">
        <f t="shared" si="62"/>
        <v>14946.151198596119</v>
      </c>
      <c r="AA173" s="83">
        <f t="shared" si="63"/>
        <v>99259.741604773706</v>
      </c>
      <c r="AB173" s="93">
        <f t="shared" si="64"/>
        <v>69286.990525417001</v>
      </c>
      <c r="AC173" s="33">
        <f t="shared" si="65"/>
        <v>16929.501158289131</v>
      </c>
      <c r="AD173" s="33">
        <f t="shared" si="66"/>
        <v>3294.5433480641314</v>
      </c>
      <c r="AE173" s="11">
        <f t="shared" si="67"/>
        <v>89511.035031770269</v>
      </c>
      <c r="AF173" s="93">
        <f t="shared" si="68"/>
        <v>13305.799729015986</v>
      </c>
      <c r="AG173" s="33">
        <f t="shared" si="69"/>
        <v>2144.3726904896985</v>
      </c>
      <c r="AH173" s="33">
        <f t="shared" si="70"/>
        <v>414.60066482791137</v>
      </c>
      <c r="AI173" s="77">
        <f t="shared" si="71"/>
        <v>15864.773084333596</v>
      </c>
      <c r="AJ173" s="93">
        <f t="shared" si="72"/>
        <v>82592.790254432985</v>
      </c>
      <c r="AK173" s="33">
        <f t="shared" si="72"/>
        <v>19073.873848778829</v>
      </c>
      <c r="AL173" s="33">
        <f t="shared" si="72"/>
        <v>3709.1440128920426</v>
      </c>
      <c r="AM173" s="77">
        <f t="shared" si="73"/>
        <v>105375.80811610384</v>
      </c>
      <c r="AN173" s="101">
        <f t="shared" si="74"/>
        <v>45542.37</v>
      </c>
      <c r="AO173" s="154">
        <f>IFERROR(ROUND(INDEX('[23]IGT by Provider'!$E:$E,MATCH(A173,'[23]IGT by Provider'!$A:$A,0)),2),0)</f>
        <v>20478.2</v>
      </c>
      <c r="AP173" s="102">
        <f t="shared" si="75"/>
        <v>25064.170000000002</v>
      </c>
      <c r="AQ173" s="63"/>
    </row>
    <row r="174" spans="1:43" ht="30" x14ac:dyDescent="0.25">
      <c r="A174" s="176" t="s">
        <v>486</v>
      </c>
      <c r="B174" s="176" t="s">
        <v>487</v>
      </c>
      <c r="C174" s="31" t="s">
        <v>822</v>
      </c>
      <c r="D174" s="31" t="s">
        <v>78</v>
      </c>
      <c r="E174" s="31" t="s">
        <v>630</v>
      </c>
      <c r="F174" s="84" t="str">
        <f t="shared" si="55"/>
        <v>Y</v>
      </c>
      <c r="G174" s="169">
        <f>SUMIF('Data and Mdcr Calculation'!A:A,A174,'Data and Mdcr Calculation'!H:H)</f>
        <v>5268</v>
      </c>
      <c r="H174" s="8">
        <f>IF($F174="N",0,SUMIFS('Data and Mdcr Calculation'!$R:$R,'Data and Mdcr Calculation'!$D:$D,H$10,'Data and Mdcr Calculation'!$A:$A,$A174))</f>
        <v>3556.2296488498032</v>
      </c>
      <c r="I174" s="170">
        <f>IF($F174="N",0,SUMIFS('Data and Mdcr Calculation'!$R:$R,'Data and Mdcr Calculation'!$D:$D,I$10,'Data and Mdcr Calculation'!$A:$A,$A174))</f>
        <v>1472.08826992235</v>
      </c>
      <c r="J174" s="124">
        <f>IF($F174="N",0,SUMIFS('Data and Mdcr Calculation'!$R:$R,'Data and Mdcr Calculation'!$D:$D,J$10,'Data and Mdcr Calculation'!$A:$A,$A174))</f>
        <v>244.53597653345722</v>
      </c>
      <c r="K174" s="123">
        <f t="shared" si="76"/>
        <v>5272.8538953056104</v>
      </c>
      <c r="L174" s="171">
        <f>IF($F174="N",0,SUMIFS('Data and Mdcr Calculation'!I:I,'Data and Mdcr Calculation'!$A:$A,$A174,'Data and Mdcr Calculation'!$D:$D,L$10))</f>
        <v>462759.23395953496</v>
      </c>
      <c r="M174" s="172">
        <f>IF($F174="N",0,SUMIFS('Data and Mdcr Calculation'!I:I,'Data and Mdcr Calculation'!$A:$A,$A174,'Data and Mdcr Calculation'!$D:$D,M$10))</f>
        <v>193112.8278875676</v>
      </c>
      <c r="N174" s="172">
        <f>IF($F174="N",0,SUMIFS('Data and Mdcr Calculation'!I:I,'Data and Mdcr Calculation'!$A:$A,$A174,'Data and Mdcr Calculation'!$D:$D,N$10))</f>
        <v>31599.594143063467</v>
      </c>
      <c r="O174" s="114">
        <f t="shared" si="56"/>
        <v>687471.65599016601</v>
      </c>
      <c r="P174" s="127">
        <f>IF($F174="N",0,SUMIFS('Data and Mdcr Calculation'!P:P,'Data and Mdcr Calculation'!A:A,A174))</f>
        <v>944500.18843757478</v>
      </c>
      <c r="Q174" s="32">
        <f t="shared" si="57"/>
        <v>0.72786820416352238</v>
      </c>
      <c r="R174" s="11">
        <f t="shared" si="58"/>
        <v>257028.53244740877</v>
      </c>
      <c r="S174" s="93">
        <f t="shared" si="59"/>
        <v>172477.13796921546</v>
      </c>
      <c r="T174" s="33">
        <f t="shared" si="59"/>
        <v>71396.281091233977</v>
      </c>
      <c r="U174" s="33">
        <f t="shared" si="59"/>
        <v>11859.994861872676</v>
      </c>
      <c r="V174" s="11">
        <f t="shared" si="60"/>
        <v>255733.4139223221</v>
      </c>
      <c r="W174" s="93">
        <f t="shared" si="61"/>
        <v>43360.540222008429</v>
      </c>
      <c r="X174" s="33">
        <f t="shared" si="61"/>
        <v>18094.671973065084</v>
      </c>
      <c r="Y174" s="33">
        <f t="shared" si="61"/>
        <v>2960.8819712050472</v>
      </c>
      <c r="Z174" s="11">
        <f t="shared" si="62"/>
        <v>64416.094166278563</v>
      </c>
      <c r="AA174" s="83">
        <f t="shared" si="63"/>
        <v>320149.50808860065</v>
      </c>
      <c r="AB174" s="93">
        <f t="shared" si="64"/>
        <v>182999.61588245671</v>
      </c>
      <c r="AC174" s="33">
        <f t="shared" si="65"/>
        <v>75953.490522589345</v>
      </c>
      <c r="AD174" s="33">
        <f t="shared" si="66"/>
        <v>12617.015810502848</v>
      </c>
      <c r="AE174" s="11">
        <f t="shared" si="67"/>
        <v>271570.12221554894</v>
      </c>
      <c r="AF174" s="93">
        <f t="shared" si="68"/>
        <v>46005.878219637591</v>
      </c>
      <c r="AG174" s="33">
        <f t="shared" si="69"/>
        <v>19249.651035175622</v>
      </c>
      <c r="AH174" s="33">
        <f t="shared" si="70"/>
        <v>3149.874437452178</v>
      </c>
      <c r="AI174" s="77">
        <f t="shared" si="71"/>
        <v>68405.40369226539</v>
      </c>
      <c r="AJ174" s="93">
        <f t="shared" si="72"/>
        <v>229005.49410209429</v>
      </c>
      <c r="AK174" s="33">
        <f t="shared" si="72"/>
        <v>95203.14155776496</v>
      </c>
      <c r="AL174" s="33">
        <f t="shared" si="72"/>
        <v>15766.890247955025</v>
      </c>
      <c r="AM174" s="77">
        <f t="shared" si="73"/>
        <v>339975.52590781433</v>
      </c>
      <c r="AN174" s="101">
        <f t="shared" si="74"/>
        <v>146934.01999999999</v>
      </c>
      <c r="AO174" s="154">
        <f>IFERROR(ROUND(INDEX('[23]IGT by Provider'!$E:$E,MATCH(A174,'[23]IGT by Provider'!$A:$A,0)),2),0)</f>
        <v>65768.320000000007</v>
      </c>
      <c r="AP174" s="102">
        <f t="shared" si="75"/>
        <v>81165.699999999983</v>
      </c>
      <c r="AQ174" s="63"/>
    </row>
    <row r="175" spans="1:43" ht="30" x14ac:dyDescent="0.25">
      <c r="A175" s="176" t="s">
        <v>622</v>
      </c>
      <c r="B175" s="176">
        <v>357549</v>
      </c>
      <c r="C175" s="31" t="s">
        <v>823</v>
      </c>
      <c r="D175" s="31" t="s">
        <v>78</v>
      </c>
      <c r="E175" s="31" t="s">
        <v>630</v>
      </c>
      <c r="F175" s="84" t="str">
        <f t="shared" si="55"/>
        <v>N</v>
      </c>
      <c r="G175" s="169">
        <f>SUMIF('Data and Mdcr Calculation'!A:A,A175,'Data and Mdcr Calculation'!H:H)</f>
        <v>5</v>
      </c>
      <c r="H175" s="8">
        <f>IF($F175="N",0,SUMIFS('Data and Mdcr Calculation'!$R:$R,'Data and Mdcr Calculation'!$D:$D,H$10,'Data and Mdcr Calculation'!$A:$A,$A175))</f>
        <v>0</v>
      </c>
      <c r="I175" s="170">
        <f>IF($F175="N",0,SUMIFS('Data and Mdcr Calculation'!$R:$R,'Data and Mdcr Calculation'!$D:$D,I$10,'Data and Mdcr Calculation'!$A:$A,$A175))</f>
        <v>0</v>
      </c>
      <c r="J175" s="124">
        <f>IF($F175="N",0,SUMIFS('Data and Mdcr Calculation'!$R:$R,'Data and Mdcr Calculation'!$D:$D,J$10,'Data and Mdcr Calculation'!$A:$A,$A175))</f>
        <v>0</v>
      </c>
      <c r="K175" s="123">
        <f t="shared" si="76"/>
        <v>0</v>
      </c>
      <c r="L175" s="171">
        <f>IF($F175="N",0,SUMIFS('Data and Mdcr Calculation'!I:I,'Data and Mdcr Calculation'!$A:$A,$A175,'Data and Mdcr Calculation'!$D:$D,L$10))</f>
        <v>0</v>
      </c>
      <c r="M175" s="172">
        <f>IF($F175="N",0,SUMIFS('Data and Mdcr Calculation'!I:I,'Data and Mdcr Calculation'!$A:$A,$A175,'Data and Mdcr Calculation'!$D:$D,M$10))</f>
        <v>0</v>
      </c>
      <c r="N175" s="172">
        <f>IF($F175="N",0,SUMIFS('Data and Mdcr Calculation'!I:I,'Data and Mdcr Calculation'!$A:$A,$A175,'Data and Mdcr Calculation'!$D:$D,N$10))</f>
        <v>0</v>
      </c>
      <c r="O175" s="114">
        <f t="shared" si="56"/>
        <v>0</v>
      </c>
      <c r="P175" s="127">
        <f>IF($F175="N",0,SUMIFS('Data and Mdcr Calculation'!P:P,'Data and Mdcr Calculation'!A:A,A175))</f>
        <v>0</v>
      </c>
      <c r="Q175" s="32">
        <f t="shared" si="57"/>
        <v>0</v>
      </c>
      <c r="R175" s="11">
        <f t="shared" si="58"/>
        <v>0</v>
      </c>
      <c r="S175" s="93">
        <f t="shared" si="59"/>
        <v>0</v>
      </c>
      <c r="T175" s="33">
        <f t="shared" si="59"/>
        <v>0</v>
      </c>
      <c r="U175" s="33">
        <f t="shared" si="59"/>
        <v>0</v>
      </c>
      <c r="V175" s="11">
        <f t="shared" si="60"/>
        <v>0</v>
      </c>
      <c r="W175" s="93">
        <f t="shared" si="61"/>
        <v>0</v>
      </c>
      <c r="X175" s="33">
        <f t="shared" si="61"/>
        <v>0</v>
      </c>
      <c r="Y175" s="33">
        <f t="shared" si="61"/>
        <v>0</v>
      </c>
      <c r="Z175" s="11">
        <f t="shared" si="62"/>
        <v>0</v>
      </c>
      <c r="AA175" s="83">
        <f t="shared" si="63"/>
        <v>0</v>
      </c>
      <c r="AB175" s="93">
        <f t="shared" si="64"/>
        <v>0</v>
      </c>
      <c r="AC175" s="33">
        <f t="shared" si="65"/>
        <v>0</v>
      </c>
      <c r="AD175" s="33">
        <f t="shared" si="66"/>
        <v>0</v>
      </c>
      <c r="AE175" s="11">
        <f t="shared" si="67"/>
        <v>0</v>
      </c>
      <c r="AF175" s="93">
        <f t="shared" si="68"/>
        <v>0</v>
      </c>
      <c r="AG175" s="33">
        <f t="shared" si="69"/>
        <v>0</v>
      </c>
      <c r="AH175" s="33">
        <f t="shared" si="70"/>
        <v>0</v>
      </c>
      <c r="AI175" s="77">
        <f t="shared" si="71"/>
        <v>0</v>
      </c>
      <c r="AJ175" s="93">
        <f t="shared" si="72"/>
        <v>0</v>
      </c>
      <c r="AK175" s="33">
        <f t="shared" si="72"/>
        <v>0</v>
      </c>
      <c r="AL175" s="33">
        <f t="shared" si="72"/>
        <v>0</v>
      </c>
      <c r="AM175" s="77">
        <f t="shared" si="73"/>
        <v>0</v>
      </c>
      <c r="AN175" s="101">
        <f t="shared" si="74"/>
        <v>0</v>
      </c>
      <c r="AO175" s="154">
        <f>IFERROR(ROUND(INDEX('[23]IGT by Provider'!$E:$E,MATCH(A175,'[23]IGT by Provider'!$A:$A,0)),2),0)</f>
        <v>0</v>
      </c>
      <c r="AP175" s="102">
        <f t="shared" si="75"/>
        <v>0</v>
      </c>
      <c r="AQ175" s="63"/>
    </row>
    <row r="176" spans="1:43" ht="30" x14ac:dyDescent="0.25">
      <c r="A176" s="176" t="s">
        <v>524</v>
      </c>
      <c r="B176" s="176" t="s">
        <v>526</v>
      </c>
      <c r="C176" s="31" t="s">
        <v>824</v>
      </c>
      <c r="D176" s="31" t="s">
        <v>83</v>
      </c>
      <c r="E176" s="31" t="s">
        <v>630</v>
      </c>
      <c r="F176" s="84" t="str">
        <f t="shared" si="55"/>
        <v>Y</v>
      </c>
      <c r="G176" s="169">
        <f>SUMIF('Data and Mdcr Calculation'!A:A,A176,'Data and Mdcr Calculation'!H:H)</f>
        <v>55</v>
      </c>
      <c r="H176" s="8">
        <f>IF($F176="N",0,SUMIFS('Data and Mdcr Calculation'!$R:$R,'Data and Mdcr Calculation'!$D:$D,H$10,'Data and Mdcr Calculation'!$A:$A,$A176))</f>
        <v>48.585476041759136</v>
      </c>
      <c r="I176" s="170">
        <f>IF($F176="N",0,SUMIFS('Data and Mdcr Calculation'!$R:$R,'Data and Mdcr Calculation'!$D:$D,I$10,'Data and Mdcr Calculation'!$A:$A,$A176))</f>
        <v>1.0365263519879087</v>
      </c>
      <c r="J176" s="124">
        <f>IF($F176="N",0,SUMIFS('Data and Mdcr Calculation'!$R:$R,'Data and Mdcr Calculation'!$D:$D,J$10,'Data and Mdcr Calculation'!$A:$A,$A176))</f>
        <v>3.304556879254986</v>
      </c>
      <c r="K176" s="123">
        <f t="shared" si="76"/>
        <v>52.926559273002034</v>
      </c>
      <c r="L176" s="171">
        <f>IF($F176="N",0,SUMIFS('Data and Mdcr Calculation'!I:I,'Data and Mdcr Calculation'!$A:$A,$A176,'Data and Mdcr Calculation'!$D:$D,L$10))</f>
        <v>6938.1456576034489</v>
      </c>
      <c r="M176" s="172">
        <f>IF($F176="N",0,SUMIFS('Data and Mdcr Calculation'!I:I,'Data and Mdcr Calculation'!$A:$A,$A176,'Data and Mdcr Calculation'!$D:$D,M$10))</f>
        <v>129.76307062421625</v>
      </c>
      <c r="N176" s="172">
        <f>IF($F176="N",0,SUMIFS('Data and Mdcr Calculation'!I:I,'Data and Mdcr Calculation'!$A:$A,$A176,'Data and Mdcr Calculation'!$D:$D,N$10))</f>
        <v>437.38480427300203</v>
      </c>
      <c r="O176" s="114">
        <f t="shared" si="56"/>
        <v>7505.2935325006674</v>
      </c>
      <c r="P176" s="127">
        <f>IF($F176="N",0,SUMIFS('Data and Mdcr Calculation'!P:P,'Data and Mdcr Calculation'!A:A,A176))</f>
        <v>7814.9979831351839</v>
      </c>
      <c r="Q176" s="32">
        <f t="shared" si="57"/>
        <v>0.9603705015275934</v>
      </c>
      <c r="R176" s="11">
        <f t="shared" si="58"/>
        <v>309.70445063451643</v>
      </c>
      <c r="S176" s="93">
        <f t="shared" si="59"/>
        <v>2356.3955880253179</v>
      </c>
      <c r="T176" s="33">
        <f t="shared" si="59"/>
        <v>50.27152807141357</v>
      </c>
      <c r="U176" s="33">
        <f t="shared" si="59"/>
        <v>160.27100864386682</v>
      </c>
      <c r="V176" s="11">
        <f t="shared" si="60"/>
        <v>2566.9381247405986</v>
      </c>
      <c r="W176" s="93">
        <f t="shared" si="61"/>
        <v>650.10424811744315</v>
      </c>
      <c r="X176" s="33">
        <f t="shared" si="61"/>
        <v>12.158799717489064</v>
      </c>
      <c r="Y176" s="33">
        <f t="shared" si="61"/>
        <v>40.98295616038029</v>
      </c>
      <c r="Z176" s="11">
        <f t="shared" si="62"/>
        <v>703.24600399531244</v>
      </c>
      <c r="AA176" s="83">
        <f t="shared" si="63"/>
        <v>3270.1841287359111</v>
      </c>
      <c r="AB176" s="93">
        <f t="shared" si="64"/>
        <v>2500.1544700533877</v>
      </c>
      <c r="AC176" s="33">
        <f t="shared" si="65"/>
        <v>53.480349012142099</v>
      </c>
      <c r="AD176" s="33">
        <f t="shared" si="66"/>
        <v>170.50107302539024</v>
      </c>
      <c r="AE176" s="11">
        <f t="shared" si="67"/>
        <v>2724.1358920909202</v>
      </c>
      <c r="AF176" s="93">
        <f t="shared" si="68"/>
        <v>689.76578049596094</v>
      </c>
      <c r="AG176" s="33">
        <f t="shared" si="69"/>
        <v>12.934893316477728</v>
      </c>
      <c r="AH176" s="33">
        <f t="shared" si="70"/>
        <v>43.598889532319461</v>
      </c>
      <c r="AI176" s="77">
        <f t="shared" si="71"/>
        <v>746.29956334475821</v>
      </c>
      <c r="AJ176" s="93">
        <f t="shared" si="72"/>
        <v>3189.9202505493486</v>
      </c>
      <c r="AK176" s="33">
        <f t="shared" si="72"/>
        <v>66.415242328619826</v>
      </c>
      <c r="AL176" s="33">
        <f t="shared" si="72"/>
        <v>214.09996255770972</v>
      </c>
      <c r="AM176" s="77">
        <f t="shared" si="73"/>
        <v>3470.4354554356783</v>
      </c>
      <c r="AN176" s="101">
        <f t="shared" si="74"/>
        <v>1499.89</v>
      </c>
      <c r="AO176" s="154">
        <f>IFERROR(ROUND(INDEX('[23]IGT by Provider'!$E:$E,MATCH(A176,'[23]IGT by Provider'!$A:$A,0)),2),0)</f>
        <v>671.3</v>
      </c>
      <c r="AP176" s="102">
        <f t="shared" si="75"/>
        <v>828.59000000000015</v>
      </c>
      <c r="AQ176" s="63"/>
    </row>
    <row r="177" spans="1:43" ht="30" x14ac:dyDescent="0.25">
      <c r="A177" s="176" t="s">
        <v>321</v>
      </c>
      <c r="B177" s="176" t="s">
        <v>323</v>
      </c>
      <c r="C177" s="31" t="s">
        <v>825</v>
      </c>
      <c r="D177" s="31" t="s">
        <v>83</v>
      </c>
      <c r="E177" s="31" t="s">
        <v>630</v>
      </c>
      <c r="F177" s="84" t="str">
        <f t="shared" si="55"/>
        <v>Y</v>
      </c>
      <c r="G177" s="169">
        <f>SUMIF('Data and Mdcr Calculation'!A:A,A177,'Data and Mdcr Calculation'!H:H)</f>
        <v>1358</v>
      </c>
      <c r="H177" s="8">
        <f>IF($F177="N",0,SUMIFS('Data and Mdcr Calculation'!$R:$R,'Data and Mdcr Calculation'!$D:$D,H$10,'Data and Mdcr Calculation'!$A:$A,$A177))</f>
        <v>999.97916283746429</v>
      </c>
      <c r="I177" s="170">
        <f>IF($F177="N",0,SUMIFS('Data and Mdcr Calculation'!$R:$R,'Data and Mdcr Calculation'!$D:$D,I$10,'Data and Mdcr Calculation'!$A:$A,$A177))</f>
        <v>302.03475911590982</v>
      </c>
      <c r="J177" s="124">
        <f>IF($F177="N",0,SUMIFS('Data and Mdcr Calculation'!$R:$R,'Data and Mdcr Calculation'!$D:$D,J$10,'Data and Mdcr Calculation'!$A:$A,$A177))</f>
        <v>57.163645107327341</v>
      </c>
      <c r="K177" s="123">
        <f t="shared" si="76"/>
        <v>1359.1775670607014</v>
      </c>
      <c r="L177" s="171">
        <f>IF($F177="N",0,SUMIFS('Data and Mdcr Calculation'!I:I,'Data and Mdcr Calculation'!$A:$A,$A177,'Data and Mdcr Calculation'!$D:$D,L$10))</f>
        <v>149922.05787044644</v>
      </c>
      <c r="M177" s="172">
        <f>IF($F177="N",0,SUMIFS('Data and Mdcr Calculation'!I:I,'Data and Mdcr Calculation'!$A:$A,$A177,'Data and Mdcr Calculation'!$D:$D,M$10))</f>
        <v>45769.110132142931</v>
      </c>
      <c r="N177" s="172">
        <f>IF($F177="N",0,SUMIFS('Data and Mdcr Calculation'!I:I,'Data and Mdcr Calculation'!$A:$A,$A177,'Data and Mdcr Calculation'!$D:$D,N$10))</f>
        <v>8511.8892704144619</v>
      </c>
      <c r="O177" s="114">
        <f t="shared" si="56"/>
        <v>204203.05727300383</v>
      </c>
      <c r="P177" s="127">
        <f>IF($F177="N",0,SUMIFS('Data and Mdcr Calculation'!P:P,'Data and Mdcr Calculation'!A:A,A177))</f>
        <v>218866.01985603015</v>
      </c>
      <c r="Q177" s="32">
        <f t="shared" si="57"/>
        <v>0.93300484656013938</v>
      </c>
      <c r="R177" s="11">
        <f t="shared" si="58"/>
        <v>14662.962583026325</v>
      </c>
      <c r="S177" s="93">
        <f t="shared" si="59"/>
        <v>48498.989397617021</v>
      </c>
      <c r="T177" s="33">
        <f t="shared" si="59"/>
        <v>14648.685817121626</v>
      </c>
      <c r="U177" s="33">
        <f t="shared" si="59"/>
        <v>2772.436787705376</v>
      </c>
      <c r="V177" s="11">
        <f t="shared" si="60"/>
        <v>65920.112002444017</v>
      </c>
      <c r="W177" s="93">
        <f t="shared" si="61"/>
        <v>14047.696822460832</v>
      </c>
      <c r="X177" s="33">
        <f t="shared" si="61"/>
        <v>4288.5656193817931</v>
      </c>
      <c r="Y177" s="33">
        <f t="shared" si="61"/>
        <v>797.56402463783513</v>
      </c>
      <c r="Z177" s="11">
        <f t="shared" si="62"/>
        <v>19133.826466480459</v>
      </c>
      <c r="AA177" s="83">
        <f t="shared" si="63"/>
        <v>85053.938468924476</v>
      </c>
      <c r="AB177" s="93">
        <f t="shared" si="64"/>
        <v>51457.813684474291</v>
      </c>
      <c r="AC177" s="33">
        <f t="shared" si="65"/>
        <v>15583.708316086837</v>
      </c>
      <c r="AD177" s="33">
        <f t="shared" si="66"/>
        <v>2949.4008379844427</v>
      </c>
      <c r="AE177" s="11">
        <f t="shared" si="67"/>
        <v>69990.922838545579</v>
      </c>
      <c r="AF177" s="93">
        <f t="shared" si="68"/>
        <v>14904.718114016798</v>
      </c>
      <c r="AG177" s="33">
        <f t="shared" si="69"/>
        <v>4562.3038504061633</v>
      </c>
      <c r="AH177" s="33">
        <f t="shared" si="70"/>
        <v>848.47236663599483</v>
      </c>
      <c r="AI177" s="77">
        <f t="shared" si="71"/>
        <v>20315.494331058955</v>
      </c>
      <c r="AJ177" s="93">
        <f t="shared" si="72"/>
        <v>66362.531798491094</v>
      </c>
      <c r="AK177" s="33">
        <f t="shared" si="72"/>
        <v>20146.012166493001</v>
      </c>
      <c r="AL177" s="33">
        <f t="shared" si="72"/>
        <v>3797.8732046204377</v>
      </c>
      <c r="AM177" s="77">
        <f t="shared" si="73"/>
        <v>90306.417169604538</v>
      </c>
      <c r="AN177" s="101">
        <f t="shared" si="74"/>
        <v>39029.53</v>
      </c>
      <c r="AO177" s="154">
        <f>IFERROR(ROUND(INDEX('[23]IGT by Provider'!$E:$E,MATCH(A177,'[23]IGT by Provider'!$A:$A,0)),2),0)</f>
        <v>17475.77</v>
      </c>
      <c r="AP177" s="102">
        <f t="shared" si="75"/>
        <v>21553.759999999998</v>
      </c>
      <c r="AQ177" s="63"/>
    </row>
    <row r="178" spans="1:43" ht="30" x14ac:dyDescent="0.25">
      <c r="A178" s="176" t="s">
        <v>519</v>
      </c>
      <c r="B178" s="176" t="s">
        <v>520</v>
      </c>
      <c r="C178" s="31" t="s">
        <v>826</v>
      </c>
      <c r="D178" s="31" t="s">
        <v>78</v>
      </c>
      <c r="E178" s="31" t="s">
        <v>630</v>
      </c>
      <c r="F178" s="84" t="str">
        <f t="shared" si="55"/>
        <v>Y</v>
      </c>
      <c r="G178" s="169">
        <f>SUMIF('Data and Mdcr Calculation'!A:A,A178,'Data and Mdcr Calculation'!H:H)</f>
        <v>510</v>
      </c>
      <c r="H178" s="8">
        <f>IF($F178="N",0,SUMIFS('Data and Mdcr Calculation'!$R:$R,'Data and Mdcr Calculation'!$D:$D,H$10,'Data and Mdcr Calculation'!$A:$A,$A178))</f>
        <v>425.26122241094674</v>
      </c>
      <c r="I178" s="170">
        <f>IF($F178="N",0,SUMIFS('Data and Mdcr Calculation'!$R:$R,'Data and Mdcr Calculation'!$D:$D,I$10,'Data and Mdcr Calculation'!$A:$A,$A178))</f>
        <v>43.931801223633684</v>
      </c>
      <c r="J178" s="124">
        <f>IF($F178="N",0,SUMIFS('Data and Mdcr Calculation'!$R:$R,'Data and Mdcr Calculation'!$D:$D,J$10,'Data and Mdcr Calculation'!$A:$A,$A178))</f>
        <v>9.0264463047783821</v>
      </c>
      <c r="K178" s="123">
        <f t="shared" si="76"/>
        <v>478.21946993935882</v>
      </c>
      <c r="L178" s="171">
        <f>IF($F178="N",0,SUMIFS('Data and Mdcr Calculation'!I:I,'Data and Mdcr Calculation'!$A:$A,$A178,'Data and Mdcr Calculation'!$D:$D,L$10))</f>
        <v>64722.096217699109</v>
      </c>
      <c r="M178" s="172">
        <f>IF($F178="N",0,SUMIFS('Data and Mdcr Calculation'!I:I,'Data and Mdcr Calculation'!$A:$A,$A178,'Data and Mdcr Calculation'!$D:$D,M$10))</f>
        <v>6776.9568631776165</v>
      </c>
      <c r="N178" s="172">
        <f>IF($F178="N",0,SUMIFS('Data and Mdcr Calculation'!I:I,'Data and Mdcr Calculation'!$A:$A,$A178,'Data and Mdcr Calculation'!$D:$D,N$10))</f>
        <v>1342.8879865538433</v>
      </c>
      <c r="O178" s="114">
        <f t="shared" si="56"/>
        <v>72841.941067430569</v>
      </c>
      <c r="P178" s="127">
        <f>IF($F178="N",0,SUMIFS('Data and Mdcr Calculation'!P:P,'Data and Mdcr Calculation'!A:A,A178))</f>
        <v>101961.22045298839</v>
      </c>
      <c r="Q178" s="32">
        <f t="shared" si="57"/>
        <v>0.71440828918888877</v>
      </c>
      <c r="R178" s="11">
        <f t="shared" si="58"/>
        <v>29119.27938555782</v>
      </c>
      <c r="S178" s="93">
        <f t="shared" si="59"/>
        <v>20625.169286930915</v>
      </c>
      <c r="T178" s="33">
        <f t="shared" si="59"/>
        <v>2130.6923593462338</v>
      </c>
      <c r="U178" s="33">
        <f t="shared" si="59"/>
        <v>437.78264578175151</v>
      </c>
      <c r="V178" s="11">
        <f t="shared" si="60"/>
        <v>23193.6442920589</v>
      </c>
      <c r="W178" s="93">
        <f t="shared" si="61"/>
        <v>6064.4604155984071</v>
      </c>
      <c r="X178" s="33">
        <f t="shared" si="61"/>
        <v>635.00085807974267</v>
      </c>
      <c r="Y178" s="33">
        <f t="shared" si="61"/>
        <v>125.82860434009513</v>
      </c>
      <c r="Z178" s="11">
        <f t="shared" si="62"/>
        <v>6825.289878018245</v>
      </c>
      <c r="AA178" s="83">
        <f t="shared" si="63"/>
        <v>30018.934170077144</v>
      </c>
      <c r="AB178" s="93">
        <f t="shared" si="64"/>
        <v>21883.468739449247</v>
      </c>
      <c r="AC178" s="33">
        <f t="shared" si="65"/>
        <v>2266.6939993045044</v>
      </c>
      <c r="AD178" s="33">
        <f t="shared" si="66"/>
        <v>465.72621891675698</v>
      </c>
      <c r="AE178" s="11">
        <f t="shared" si="67"/>
        <v>24615.888957670508</v>
      </c>
      <c r="AF178" s="93">
        <f t="shared" si="68"/>
        <v>6434.4407592556045</v>
      </c>
      <c r="AG178" s="33">
        <f t="shared" si="69"/>
        <v>675.53282774440709</v>
      </c>
      <c r="AH178" s="33">
        <f t="shared" si="70"/>
        <v>133.86021738307994</v>
      </c>
      <c r="AI178" s="77">
        <f t="shared" si="71"/>
        <v>7243.8338043830909</v>
      </c>
      <c r="AJ178" s="93">
        <f t="shared" si="72"/>
        <v>28317.909498704852</v>
      </c>
      <c r="AK178" s="33">
        <f t="shared" si="72"/>
        <v>2942.2268270489112</v>
      </c>
      <c r="AL178" s="33">
        <f t="shared" si="72"/>
        <v>599.58643629983692</v>
      </c>
      <c r="AM178" s="77">
        <f t="shared" si="73"/>
        <v>31859.7227620536</v>
      </c>
      <c r="AN178" s="101">
        <f t="shared" si="74"/>
        <v>13769.45</v>
      </c>
      <c r="AO178" s="154">
        <f>IFERROR(ROUND(INDEX('[23]IGT by Provider'!$E:$E,MATCH(A178,'[23]IGT by Provider'!$A:$A,0)),2),0)</f>
        <v>6157.53</v>
      </c>
      <c r="AP178" s="102">
        <f t="shared" si="75"/>
        <v>7611.920000000001</v>
      </c>
      <c r="AQ178" s="63"/>
    </row>
    <row r="179" spans="1:43" ht="30" x14ac:dyDescent="0.25">
      <c r="A179" s="176" t="s">
        <v>426</v>
      </c>
      <c r="B179" s="176" t="s">
        <v>427</v>
      </c>
      <c r="C179" s="31" t="s">
        <v>827</v>
      </c>
      <c r="D179" s="31" t="s">
        <v>78</v>
      </c>
      <c r="E179" s="31" t="s">
        <v>630</v>
      </c>
      <c r="F179" s="84" t="str">
        <f t="shared" si="55"/>
        <v>Y</v>
      </c>
      <c r="G179" s="169">
        <f>SUMIF('Data and Mdcr Calculation'!A:A,A179,'Data and Mdcr Calculation'!H:H)</f>
        <v>5121</v>
      </c>
      <c r="H179" s="8">
        <f>IF($F179="N",0,SUMIFS('Data and Mdcr Calculation'!$R:$R,'Data and Mdcr Calculation'!$D:$D,H$10,'Data and Mdcr Calculation'!$A:$A,$A179))</f>
        <v>4272.9969228678492</v>
      </c>
      <c r="I179" s="170">
        <f>IF($F179="N",0,SUMIFS('Data and Mdcr Calculation'!$R:$R,'Data and Mdcr Calculation'!$D:$D,I$10,'Data and Mdcr Calculation'!$A:$A,$A179))</f>
        <v>535.1558622924216</v>
      </c>
      <c r="J179" s="124">
        <f>IF($F179="N",0,SUMIFS('Data and Mdcr Calculation'!$R:$R,'Data and Mdcr Calculation'!$D:$D,J$10,'Data and Mdcr Calculation'!$A:$A,$A179))</f>
        <v>236.51564374899002</v>
      </c>
      <c r="K179" s="123">
        <f t="shared" si="76"/>
        <v>5044.6684289092609</v>
      </c>
      <c r="L179" s="171">
        <f>IF($F179="N",0,SUMIFS('Data and Mdcr Calculation'!I:I,'Data and Mdcr Calculation'!$A:$A,$A179,'Data and Mdcr Calculation'!$D:$D,L$10))</f>
        <v>655198.79016329662</v>
      </c>
      <c r="M179" s="172">
        <f>IF($F179="N",0,SUMIFS('Data and Mdcr Calculation'!I:I,'Data and Mdcr Calculation'!$A:$A,$A179,'Data and Mdcr Calculation'!$D:$D,M$10))</f>
        <v>82321.911116973119</v>
      </c>
      <c r="N179" s="172">
        <f>IF($F179="N",0,SUMIFS('Data and Mdcr Calculation'!I:I,'Data and Mdcr Calculation'!$A:$A,$A179,'Data and Mdcr Calculation'!$D:$D,N$10))</f>
        <v>35457.923349288329</v>
      </c>
      <c r="O179" s="114">
        <f t="shared" si="56"/>
        <v>772978.62462955806</v>
      </c>
      <c r="P179" s="127">
        <f>IF($F179="N",0,SUMIFS('Data and Mdcr Calculation'!P:P,'Data and Mdcr Calculation'!A:A,A179))</f>
        <v>1005251.0778287483</v>
      </c>
      <c r="Q179" s="32">
        <f t="shared" si="57"/>
        <v>0.76894085634717468</v>
      </c>
      <c r="R179" s="11">
        <f t="shared" si="58"/>
        <v>232272.4531991902</v>
      </c>
      <c r="S179" s="93">
        <f t="shared" si="59"/>
        <v>207240.35075909068</v>
      </c>
      <c r="T179" s="33">
        <f t="shared" si="59"/>
        <v>25955.059321182449</v>
      </c>
      <c r="U179" s="33">
        <f t="shared" si="59"/>
        <v>11471.008721826016</v>
      </c>
      <c r="V179" s="11">
        <f t="shared" si="60"/>
        <v>244666.41880209916</v>
      </c>
      <c r="W179" s="93">
        <f t="shared" si="61"/>
        <v>61392.126638300899</v>
      </c>
      <c r="X179" s="33">
        <f t="shared" si="61"/>
        <v>7713.5630716603819</v>
      </c>
      <c r="Y179" s="33">
        <f t="shared" si="61"/>
        <v>3322.4074178283167</v>
      </c>
      <c r="Z179" s="11">
        <f t="shared" si="62"/>
        <v>72428.097127789602</v>
      </c>
      <c r="AA179" s="83">
        <f t="shared" si="63"/>
        <v>317094.51592988876</v>
      </c>
      <c r="AB179" s="93">
        <f t="shared" si="64"/>
        <v>219883.66128285482</v>
      </c>
      <c r="AC179" s="33">
        <f t="shared" si="65"/>
        <v>27611.765235300478</v>
      </c>
      <c r="AD179" s="33">
        <f t="shared" si="66"/>
        <v>12203.200767900018</v>
      </c>
      <c r="AE179" s="11">
        <f t="shared" si="67"/>
        <v>259698.6272860553</v>
      </c>
      <c r="AF179" s="93">
        <f t="shared" si="68"/>
        <v>65137.534894748962</v>
      </c>
      <c r="AG179" s="33">
        <f t="shared" si="69"/>
        <v>8205.9181613408327</v>
      </c>
      <c r="AH179" s="33">
        <f t="shared" si="70"/>
        <v>3534.4759764131031</v>
      </c>
      <c r="AI179" s="77">
        <f t="shared" si="71"/>
        <v>76877.9290325029</v>
      </c>
      <c r="AJ179" s="93">
        <f t="shared" si="72"/>
        <v>285021.19617760379</v>
      </c>
      <c r="AK179" s="33">
        <f t="shared" si="72"/>
        <v>35817.683396641311</v>
      </c>
      <c r="AL179" s="33">
        <f t="shared" si="72"/>
        <v>15737.676744313121</v>
      </c>
      <c r="AM179" s="77">
        <f t="shared" si="73"/>
        <v>336576.55631855817</v>
      </c>
      <c r="AN179" s="101">
        <f t="shared" si="74"/>
        <v>145465.01999999999</v>
      </c>
      <c r="AO179" s="154">
        <f>IFERROR(ROUND(INDEX('[23]IGT by Provider'!$E:$E,MATCH(A179,'[23]IGT by Provider'!$A:$A,0)),2),0)</f>
        <v>65034.1</v>
      </c>
      <c r="AP179" s="102">
        <f t="shared" si="75"/>
        <v>80430.919999999984</v>
      </c>
      <c r="AQ179" s="63"/>
    </row>
    <row r="180" spans="1:43" ht="30" x14ac:dyDescent="0.25">
      <c r="A180" s="176" t="s">
        <v>338</v>
      </c>
      <c r="B180" s="176" t="s">
        <v>339</v>
      </c>
      <c r="C180" s="31" t="s">
        <v>828</v>
      </c>
      <c r="D180" s="31" t="s">
        <v>75</v>
      </c>
      <c r="E180" s="31" t="s">
        <v>630</v>
      </c>
      <c r="F180" s="84" t="str">
        <f t="shared" si="55"/>
        <v>Y</v>
      </c>
      <c r="G180" s="169">
        <f>SUMIF('Data and Mdcr Calculation'!A:A,A180,'Data and Mdcr Calculation'!H:H)</f>
        <v>112</v>
      </c>
      <c r="H180" s="8">
        <f>IF($F180="N",0,SUMIFS('Data and Mdcr Calculation'!$R:$R,'Data and Mdcr Calculation'!$D:$D,H$10,'Data and Mdcr Calculation'!$A:$A,$A180))</f>
        <v>99.41829093728866</v>
      </c>
      <c r="I180" s="170">
        <f>IF($F180="N",0,SUMIFS('Data and Mdcr Calculation'!$R:$R,'Data and Mdcr Calculation'!$D:$D,I$10,'Data and Mdcr Calculation'!$A:$A,$A180))</f>
        <v>12.610345287074029</v>
      </c>
      <c r="J180" s="124">
        <f>IF($F180="N",0,SUMIFS('Data and Mdcr Calculation'!$R:$R,'Data and Mdcr Calculation'!$D:$D,J$10,'Data and Mdcr Calculation'!$A:$A,$A180))</f>
        <v>1.2416950529847284</v>
      </c>
      <c r="K180" s="123">
        <f t="shared" si="76"/>
        <v>113.27033127734741</v>
      </c>
      <c r="L180" s="171">
        <f>IF($F180="N",0,SUMIFS('Data and Mdcr Calculation'!I:I,'Data and Mdcr Calculation'!$A:$A,$A180,'Data and Mdcr Calculation'!$D:$D,L$10))</f>
        <v>13160.073957856501</v>
      </c>
      <c r="M180" s="172">
        <f>IF($F180="N",0,SUMIFS('Data and Mdcr Calculation'!I:I,'Data and Mdcr Calculation'!$A:$A,$A180,'Data and Mdcr Calculation'!$D:$D,M$10))</f>
        <v>1469.3789691778252</v>
      </c>
      <c r="N180" s="172">
        <f>IF($F180="N",0,SUMIFS('Data and Mdcr Calculation'!I:I,'Data and Mdcr Calculation'!$A:$A,$A180,'Data and Mdcr Calculation'!$D:$D,N$10))</f>
        <v>169.26786962287815</v>
      </c>
      <c r="O180" s="114">
        <f t="shared" si="56"/>
        <v>14798.720796657204</v>
      </c>
      <c r="P180" s="127">
        <f>IF($F180="N",0,SUMIFS('Data and Mdcr Calculation'!P:P,'Data and Mdcr Calculation'!A:A,A180))</f>
        <v>27597.435906421779</v>
      </c>
      <c r="Q180" s="32">
        <f t="shared" si="57"/>
        <v>0.5362353534160621</v>
      </c>
      <c r="R180" s="11">
        <f t="shared" si="58"/>
        <v>12798.715109764575</v>
      </c>
      <c r="S180" s="93">
        <f t="shared" si="59"/>
        <v>4821.7871104585001</v>
      </c>
      <c r="T180" s="33">
        <f t="shared" si="59"/>
        <v>611.60174642309039</v>
      </c>
      <c r="U180" s="33">
        <f t="shared" si="59"/>
        <v>60.222210069759328</v>
      </c>
      <c r="V180" s="11">
        <f t="shared" si="60"/>
        <v>5493.61106695135</v>
      </c>
      <c r="W180" s="93">
        <f t="shared" si="61"/>
        <v>1233.0989298511543</v>
      </c>
      <c r="X180" s="33">
        <f t="shared" si="61"/>
        <v>137.68080941196223</v>
      </c>
      <c r="Y180" s="33">
        <f t="shared" si="61"/>
        <v>15.860399383663683</v>
      </c>
      <c r="Z180" s="11">
        <f t="shared" si="62"/>
        <v>1386.6401386467801</v>
      </c>
      <c r="AA180" s="83">
        <f t="shared" si="63"/>
        <v>6880.2512055981297</v>
      </c>
      <c r="AB180" s="93">
        <f t="shared" si="64"/>
        <v>5115.9544938551726</v>
      </c>
      <c r="AC180" s="33">
        <f t="shared" si="65"/>
        <v>650.6401557692451</v>
      </c>
      <c r="AD180" s="33">
        <f t="shared" si="66"/>
        <v>64.066180925275887</v>
      </c>
      <c r="AE180" s="11">
        <f t="shared" si="67"/>
        <v>5830.6608305496939</v>
      </c>
      <c r="AF180" s="93">
        <f t="shared" si="68"/>
        <v>1308.3277770304023</v>
      </c>
      <c r="AG180" s="33">
        <f t="shared" si="69"/>
        <v>146.46894618293854</v>
      </c>
      <c r="AH180" s="33">
        <f t="shared" si="70"/>
        <v>16.872765301769878</v>
      </c>
      <c r="AI180" s="77">
        <f t="shared" si="71"/>
        <v>1471.6694885151107</v>
      </c>
      <c r="AJ180" s="93">
        <f t="shared" si="72"/>
        <v>6424.2822708855747</v>
      </c>
      <c r="AK180" s="33">
        <f t="shared" si="72"/>
        <v>797.10910195218366</v>
      </c>
      <c r="AL180" s="33">
        <f t="shared" si="72"/>
        <v>80.938946227045761</v>
      </c>
      <c r="AM180" s="77">
        <f t="shared" si="73"/>
        <v>7302.3303190648039</v>
      </c>
      <c r="AN180" s="101">
        <f t="shared" si="74"/>
        <v>3155.99</v>
      </c>
      <c r="AO180" s="154">
        <f>IFERROR(ROUND(INDEX('[23]IGT by Provider'!$E:$E,MATCH(A180,'[23]IGT by Provider'!$A:$A,0)),2),0)</f>
        <v>1413.71</v>
      </c>
      <c r="AP180" s="102">
        <f t="shared" si="75"/>
        <v>1742.2799999999997</v>
      </c>
      <c r="AQ180" s="63"/>
    </row>
    <row r="181" spans="1:43" ht="30" x14ac:dyDescent="0.25">
      <c r="A181" s="176" t="s">
        <v>375</v>
      </c>
      <c r="B181" s="176" t="s">
        <v>376</v>
      </c>
      <c r="C181" s="31" t="s">
        <v>829</v>
      </c>
      <c r="D181" s="31" t="s">
        <v>75</v>
      </c>
      <c r="E181" s="31" t="s">
        <v>630</v>
      </c>
      <c r="F181" s="84" t="str">
        <f t="shared" si="55"/>
        <v>Y</v>
      </c>
      <c r="G181" s="169">
        <f>SUMIF('Data and Mdcr Calculation'!A:A,A181,'Data and Mdcr Calculation'!H:H)</f>
        <v>1611</v>
      </c>
      <c r="H181" s="8">
        <f>IF($F181="N",0,SUMIFS('Data and Mdcr Calculation'!$R:$R,'Data and Mdcr Calculation'!$D:$D,H$10,'Data and Mdcr Calculation'!$A:$A,$A181))</f>
        <v>1582.5067838378334</v>
      </c>
      <c r="I181" s="170">
        <f>IF($F181="N",0,SUMIFS('Data and Mdcr Calculation'!$R:$R,'Data and Mdcr Calculation'!$D:$D,I$10,'Data and Mdcr Calculation'!$A:$A,$A181))</f>
        <v>22.298856000625292</v>
      </c>
      <c r="J181" s="124">
        <f>IF($F181="N",0,SUMIFS('Data and Mdcr Calculation'!$R:$R,'Data and Mdcr Calculation'!$D:$D,J$10,'Data and Mdcr Calculation'!$A:$A,$A181))</f>
        <v>39.460985949518417</v>
      </c>
      <c r="K181" s="123">
        <f t="shared" si="76"/>
        <v>1644.2666257879771</v>
      </c>
      <c r="L181" s="171">
        <f>IF($F181="N",0,SUMIFS('Data and Mdcr Calculation'!I:I,'Data and Mdcr Calculation'!$A:$A,$A181,'Data and Mdcr Calculation'!$D:$D,L$10))</f>
        <v>216219.30201494633</v>
      </c>
      <c r="M181" s="172">
        <f>IF($F181="N",0,SUMIFS('Data and Mdcr Calculation'!I:I,'Data and Mdcr Calculation'!$A:$A,$A181,'Data and Mdcr Calculation'!$D:$D,M$10))</f>
        <v>3335.9200071215446</v>
      </c>
      <c r="N181" s="172">
        <f>IF($F181="N",0,SUMIFS('Data and Mdcr Calculation'!I:I,'Data and Mdcr Calculation'!$A:$A,$A181,'Data and Mdcr Calculation'!$D:$D,N$10))</f>
        <v>5560.0489635072627</v>
      </c>
      <c r="O181" s="114">
        <f t="shared" si="56"/>
        <v>225115.27098557513</v>
      </c>
      <c r="P181" s="127">
        <f>IF($F181="N",0,SUMIFS('Data and Mdcr Calculation'!P:P,'Data and Mdcr Calculation'!A:A,A181))</f>
        <v>419095.44257388311</v>
      </c>
      <c r="Q181" s="32">
        <f t="shared" si="57"/>
        <v>0.53714559529214911</v>
      </c>
      <c r="R181" s="11">
        <f t="shared" si="58"/>
        <v>193980.17158830797</v>
      </c>
      <c r="S181" s="93">
        <f t="shared" si="59"/>
        <v>76751.579016134914</v>
      </c>
      <c r="T181" s="33">
        <f t="shared" si="59"/>
        <v>1081.4945160303266</v>
      </c>
      <c r="U181" s="33">
        <f t="shared" si="59"/>
        <v>1913.8578185516433</v>
      </c>
      <c r="V181" s="11">
        <f t="shared" si="60"/>
        <v>79746.931350716884</v>
      </c>
      <c r="W181" s="93">
        <f t="shared" si="61"/>
        <v>20259.748598800474</v>
      </c>
      <c r="X181" s="33">
        <f t="shared" si="61"/>
        <v>312.57570466728873</v>
      </c>
      <c r="Y181" s="33">
        <f t="shared" si="61"/>
        <v>520.97658788063052</v>
      </c>
      <c r="Z181" s="11">
        <f t="shared" si="62"/>
        <v>21093.300891348394</v>
      </c>
      <c r="AA181" s="83">
        <f t="shared" si="63"/>
        <v>100840.23224206528</v>
      </c>
      <c r="AB181" s="93">
        <f t="shared" si="64"/>
        <v>81434.036091389833</v>
      </c>
      <c r="AC181" s="33">
        <f t="shared" si="65"/>
        <v>1150.5260808833264</v>
      </c>
      <c r="AD181" s="33">
        <f t="shared" si="66"/>
        <v>2036.0189559060036</v>
      </c>
      <c r="AE181" s="11">
        <f t="shared" si="67"/>
        <v>84620.581128179168</v>
      </c>
      <c r="AF181" s="93">
        <f t="shared" si="68"/>
        <v>21495.754481485914</v>
      </c>
      <c r="AG181" s="33">
        <f t="shared" si="69"/>
        <v>332.52734539073271</v>
      </c>
      <c r="AH181" s="33">
        <f t="shared" si="70"/>
        <v>554.23041263896869</v>
      </c>
      <c r="AI181" s="77">
        <f t="shared" si="71"/>
        <v>22382.512239515614</v>
      </c>
      <c r="AJ181" s="93">
        <f t="shared" si="72"/>
        <v>102929.79057287575</v>
      </c>
      <c r="AK181" s="33">
        <f t="shared" si="72"/>
        <v>1483.0534262740591</v>
      </c>
      <c r="AL181" s="33">
        <f t="shared" si="72"/>
        <v>2590.2493685449722</v>
      </c>
      <c r="AM181" s="77">
        <f t="shared" si="73"/>
        <v>107003.09336769478</v>
      </c>
      <c r="AN181" s="101">
        <f t="shared" si="74"/>
        <v>46245.67</v>
      </c>
      <c r="AO181" s="154">
        <f>IFERROR(ROUND(INDEX('[23]IGT by Provider'!$E:$E,MATCH(A181,'[23]IGT by Provider'!$A:$A,0)),2),0)</f>
        <v>20598.8</v>
      </c>
      <c r="AP181" s="102">
        <f t="shared" si="75"/>
        <v>25646.87</v>
      </c>
      <c r="AQ181" s="63"/>
    </row>
    <row r="182" spans="1:43" ht="30" customHeight="1" x14ac:dyDescent="0.25">
      <c r="A182" s="182" t="s">
        <v>219</v>
      </c>
      <c r="B182" s="176" t="s">
        <v>221</v>
      </c>
      <c r="C182" s="31" t="s">
        <v>830</v>
      </c>
      <c r="D182" s="31" t="s">
        <v>55</v>
      </c>
      <c r="E182" s="31" t="s">
        <v>630</v>
      </c>
      <c r="F182" s="84" t="str">
        <f t="shared" si="55"/>
        <v>Y</v>
      </c>
      <c r="G182" s="169">
        <f>SUMIF('Data and Mdcr Calculation'!A:A,A182,'Data and Mdcr Calculation'!H:H)</f>
        <v>1156</v>
      </c>
      <c r="H182" s="8">
        <f>IF($F182="N",0,SUMIFS('Data and Mdcr Calculation'!$R:$R,'Data and Mdcr Calculation'!$D:$D,H$10,'Data and Mdcr Calculation'!$A:$A,$A182))</f>
        <v>1037.299754145703</v>
      </c>
      <c r="I182" s="170">
        <f>IF($F182="N",0,SUMIFS('Data and Mdcr Calculation'!$R:$R,'Data and Mdcr Calculation'!$D:$D,I$10,'Data and Mdcr Calculation'!$A:$A,$A182))</f>
        <v>117.88173623202908</v>
      </c>
      <c r="J182" s="124">
        <f>IF($F182="N",0,SUMIFS('Data and Mdcr Calculation'!$R:$R,'Data and Mdcr Calculation'!$D:$D,J$10,'Data and Mdcr Calculation'!$A:$A,$A182))</f>
        <v>33.216481278471264</v>
      </c>
      <c r="K182" s="123">
        <f t="shared" si="76"/>
        <v>1188.3979716562035</v>
      </c>
      <c r="L182" s="171">
        <f>IF($F182="N",0,SUMIFS('Data and Mdcr Calculation'!I:I,'Data and Mdcr Calculation'!$A:$A,$A182,'Data and Mdcr Calculation'!$D:$D,L$10))</f>
        <v>248657.84576941578</v>
      </c>
      <c r="M182" s="172">
        <f>IF($F182="N",0,SUMIFS('Data and Mdcr Calculation'!I:I,'Data and Mdcr Calculation'!$A:$A,$A182,'Data and Mdcr Calculation'!$D:$D,M$10))</f>
        <v>28210.741192611833</v>
      </c>
      <c r="N182" s="172">
        <f>IF($F182="N",0,SUMIFS('Data and Mdcr Calculation'!I:I,'Data and Mdcr Calculation'!$A:$A,$A182,'Data and Mdcr Calculation'!$D:$D,N$10))</f>
        <v>7979.9267959475419</v>
      </c>
      <c r="O182" s="114">
        <f t="shared" si="56"/>
        <v>284848.51375797513</v>
      </c>
      <c r="P182" s="127">
        <f>IF($F182="N",0,SUMIFS('Data and Mdcr Calculation'!P:P,'Data and Mdcr Calculation'!A:A,A182))</f>
        <v>333226.79125239945</v>
      </c>
      <c r="Q182" s="32">
        <f t="shared" si="57"/>
        <v>0.85481876378366994</v>
      </c>
      <c r="R182" s="11">
        <f t="shared" si="58"/>
        <v>48378.277494424314</v>
      </c>
      <c r="S182" s="93">
        <f t="shared" si="59"/>
        <v>50309.038076066594</v>
      </c>
      <c r="T182" s="33">
        <f t="shared" si="59"/>
        <v>5717.2642072534109</v>
      </c>
      <c r="U182" s="33">
        <f t="shared" si="59"/>
        <v>1610.9993420058563</v>
      </c>
      <c r="V182" s="11">
        <f t="shared" si="60"/>
        <v>57637.301625325868</v>
      </c>
      <c r="W182" s="93">
        <f t="shared" si="61"/>
        <v>23299.240148594261</v>
      </c>
      <c r="X182" s="33">
        <f t="shared" si="61"/>
        <v>2643.3464497477289</v>
      </c>
      <c r="Y182" s="33">
        <f t="shared" si="61"/>
        <v>747.71914078028476</v>
      </c>
      <c r="Z182" s="11">
        <f t="shared" si="62"/>
        <v>26690.305739122276</v>
      </c>
      <c r="AA182" s="83">
        <f t="shared" si="63"/>
        <v>84327.607364448137</v>
      </c>
      <c r="AB182" s="93">
        <f t="shared" si="64"/>
        <v>53378.289735879676</v>
      </c>
      <c r="AC182" s="33">
        <f t="shared" si="65"/>
        <v>6082.1959651632033</v>
      </c>
      <c r="AD182" s="33">
        <f t="shared" si="66"/>
        <v>1713.8290872402727</v>
      </c>
      <c r="AE182" s="11">
        <f t="shared" si="67"/>
        <v>61174.314788283154</v>
      </c>
      <c r="AF182" s="93">
        <f t="shared" si="68"/>
        <v>24720.67920275253</v>
      </c>
      <c r="AG182" s="33">
        <f t="shared" si="69"/>
        <v>2812.0706912209885</v>
      </c>
      <c r="AH182" s="33">
        <f t="shared" si="70"/>
        <v>795.44589444711153</v>
      </c>
      <c r="AI182" s="77">
        <f t="shared" si="71"/>
        <v>28328.195788420631</v>
      </c>
      <c r="AJ182" s="93">
        <f t="shared" si="72"/>
        <v>78098.968938632199</v>
      </c>
      <c r="AK182" s="33">
        <f t="shared" si="72"/>
        <v>8894.2666563841922</v>
      </c>
      <c r="AL182" s="33">
        <f t="shared" si="72"/>
        <v>2509.2749816873843</v>
      </c>
      <c r="AM182" s="77">
        <f t="shared" si="73"/>
        <v>89502.510576703775</v>
      </c>
      <c r="AN182" s="101">
        <f t="shared" si="74"/>
        <v>38682.089999999997</v>
      </c>
      <c r="AO182" s="154">
        <f>IFERROR(ROUND(INDEX('[23]IGT by Provider'!$E:$E,MATCH(A182,'[23]IGT by Provider'!$A:$A,0)),2),0)</f>
        <v>16800.75</v>
      </c>
      <c r="AP182" s="102">
        <f t="shared" si="75"/>
        <v>21881.339999999997</v>
      </c>
      <c r="AQ182" s="63"/>
    </row>
    <row r="183" spans="1:43" ht="30" x14ac:dyDescent="0.25">
      <c r="A183" s="182" t="s">
        <v>254</v>
      </c>
      <c r="B183" s="176" t="s">
        <v>256</v>
      </c>
      <c r="C183" s="31" t="s">
        <v>831</v>
      </c>
      <c r="D183" s="31" t="s">
        <v>76</v>
      </c>
      <c r="E183" s="31" t="s">
        <v>630</v>
      </c>
      <c r="F183" s="84" t="str">
        <f t="shared" si="55"/>
        <v>Y</v>
      </c>
      <c r="G183" s="169">
        <f>SUMIF('Data and Mdcr Calculation'!A:A,A183,'Data and Mdcr Calculation'!H:H)</f>
        <v>5462</v>
      </c>
      <c r="H183" s="8">
        <f>IF($F183="N",0,SUMIFS('Data and Mdcr Calculation'!$R:$R,'Data and Mdcr Calculation'!$D:$D,H$10,'Data and Mdcr Calculation'!$A:$A,$A183))</f>
        <v>5268.352639249918</v>
      </c>
      <c r="I183" s="170">
        <f>IF($F183="N",0,SUMIFS('Data and Mdcr Calculation'!$R:$R,'Data and Mdcr Calculation'!$D:$D,I$10,'Data and Mdcr Calculation'!$A:$A,$A183))</f>
        <v>313.41345931471352</v>
      </c>
      <c r="J183" s="124">
        <f>IF($F183="N",0,SUMIFS('Data and Mdcr Calculation'!$R:$R,'Data and Mdcr Calculation'!$D:$D,J$10,'Data and Mdcr Calculation'!$A:$A,$A183))</f>
        <v>122.71369092013587</v>
      </c>
      <c r="K183" s="123">
        <f t="shared" si="76"/>
        <v>5704.4797894847679</v>
      </c>
      <c r="L183" s="171">
        <f>IF($F183="N",0,SUMIFS('Data and Mdcr Calculation'!I:I,'Data and Mdcr Calculation'!$A:$A,$A183,'Data and Mdcr Calculation'!$D:$D,L$10))</f>
        <v>638010.43168946239</v>
      </c>
      <c r="M183" s="172">
        <f>IF($F183="N",0,SUMIFS('Data and Mdcr Calculation'!I:I,'Data and Mdcr Calculation'!$A:$A,$A183,'Data and Mdcr Calculation'!$D:$D,M$10))</f>
        <v>38493.588077940767</v>
      </c>
      <c r="N183" s="172">
        <f>IF($F183="N",0,SUMIFS('Data and Mdcr Calculation'!I:I,'Data and Mdcr Calculation'!$A:$A,$A183,'Data and Mdcr Calculation'!$D:$D,N$10))</f>
        <v>14974.756849716427</v>
      </c>
      <c r="O183" s="114">
        <f t="shared" si="56"/>
        <v>691478.77661711955</v>
      </c>
      <c r="P183" s="127">
        <f>IF($F183="N",0,SUMIFS('Data and Mdcr Calculation'!P:P,'Data and Mdcr Calculation'!A:A,A183))</f>
        <v>794976.30346259777</v>
      </c>
      <c r="Q183" s="32">
        <f t="shared" si="57"/>
        <v>0.86981055108852356</v>
      </c>
      <c r="R183" s="11">
        <f t="shared" si="58"/>
        <v>103497.52684547822</v>
      </c>
      <c r="S183" s="93">
        <f t="shared" si="59"/>
        <v>255515.10300362101</v>
      </c>
      <c r="T183" s="33">
        <f t="shared" si="59"/>
        <v>15200.552776763605</v>
      </c>
      <c r="U183" s="33">
        <f t="shared" si="59"/>
        <v>5951.6140096265899</v>
      </c>
      <c r="V183" s="11">
        <f t="shared" si="60"/>
        <v>276667.26979001123</v>
      </c>
      <c r="W183" s="93">
        <f t="shared" si="61"/>
        <v>59781.577449302633</v>
      </c>
      <c r="X183" s="33">
        <f t="shared" si="61"/>
        <v>3606.8492029030499</v>
      </c>
      <c r="Y183" s="33">
        <f t="shared" si="61"/>
        <v>1403.1347168184293</v>
      </c>
      <c r="Z183" s="11">
        <f t="shared" si="62"/>
        <v>64791.561369024115</v>
      </c>
      <c r="AA183" s="83">
        <f t="shared" si="63"/>
        <v>341458.83115903533</v>
      </c>
      <c r="AB183" s="93">
        <f t="shared" si="64"/>
        <v>271103.55756352365</v>
      </c>
      <c r="AC183" s="33">
        <f t="shared" si="65"/>
        <v>16170.800826344261</v>
      </c>
      <c r="AD183" s="33">
        <f t="shared" si="66"/>
        <v>6331.5042655602028</v>
      </c>
      <c r="AE183" s="11">
        <f t="shared" si="67"/>
        <v>293605.86265542812</v>
      </c>
      <c r="AF183" s="93">
        <f t="shared" si="68"/>
        <v>63428.729389180509</v>
      </c>
      <c r="AG183" s="33">
        <f t="shared" si="69"/>
        <v>3837.0736201096279</v>
      </c>
      <c r="AH183" s="33">
        <f t="shared" si="70"/>
        <v>1492.6965072536482</v>
      </c>
      <c r="AI183" s="77">
        <f t="shared" si="71"/>
        <v>68758.499516543787</v>
      </c>
      <c r="AJ183" s="93">
        <f t="shared" si="72"/>
        <v>334532.28695270413</v>
      </c>
      <c r="AK183" s="33">
        <f t="shared" si="72"/>
        <v>20007.87444645389</v>
      </c>
      <c r="AL183" s="33">
        <f t="shared" si="72"/>
        <v>7824.2007728138506</v>
      </c>
      <c r="AM183" s="77">
        <f t="shared" si="73"/>
        <v>362364.36217197188</v>
      </c>
      <c r="AN183" s="101">
        <f t="shared" si="74"/>
        <v>156610.25</v>
      </c>
      <c r="AO183" s="154">
        <f>IFERROR(ROUND(INDEX('[23]IGT by Provider'!$E:$E,MATCH(A183,'[23]IGT by Provider'!$A:$A,0)),2),0)</f>
        <v>69525</v>
      </c>
      <c r="AP183" s="102">
        <f t="shared" si="75"/>
        <v>87085.25</v>
      </c>
      <c r="AQ183" s="63"/>
    </row>
    <row r="184" spans="1:43" ht="30" x14ac:dyDescent="0.25">
      <c r="A184" s="182" t="s">
        <v>832</v>
      </c>
      <c r="B184" s="176" t="s">
        <v>833</v>
      </c>
      <c r="C184" s="31" t="s">
        <v>834</v>
      </c>
      <c r="D184" s="31" t="s">
        <v>55</v>
      </c>
      <c r="E184" s="31" t="s">
        <v>630</v>
      </c>
      <c r="F184" s="84" t="str">
        <f t="shared" si="55"/>
        <v>N</v>
      </c>
      <c r="G184" s="169">
        <f>SUMIF('Data and Mdcr Calculation'!A:A,A184,'Data and Mdcr Calculation'!H:H)</f>
        <v>0</v>
      </c>
      <c r="H184" s="8">
        <f>IF($F184="N",0,SUMIFS('Data and Mdcr Calculation'!$R:$R,'Data and Mdcr Calculation'!$D:$D,H$10,'Data and Mdcr Calculation'!$A:$A,$A184))</f>
        <v>0</v>
      </c>
      <c r="I184" s="170">
        <f>IF($F184="N",0,SUMIFS('Data and Mdcr Calculation'!$R:$R,'Data and Mdcr Calculation'!$D:$D,I$10,'Data and Mdcr Calculation'!$A:$A,$A184))</f>
        <v>0</v>
      </c>
      <c r="J184" s="124">
        <f>IF($F184="N",0,SUMIFS('Data and Mdcr Calculation'!$R:$R,'Data and Mdcr Calculation'!$D:$D,J$10,'Data and Mdcr Calculation'!$A:$A,$A184))</f>
        <v>0</v>
      </c>
      <c r="K184" s="123">
        <f t="shared" si="76"/>
        <v>0</v>
      </c>
      <c r="L184" s="171">
        <f>IF($F184="N",0,SUMIFS('Data and Mdcr Calculation'!I:I,'Data and Mdcr Calculation'!$A:$A,$A184,'Data and Mdcr Calculation'!$D:$D,L$10))</f>
        <v>0</v>
      </c>
      <c r="M184" s="172">
        <f>IF($F184="N",0,SUMIFS('Data and Mdcr Calculation'!I:I,'Data and Mdcr Calculation'!$A:$A,$A184,'Data and Mdcr Calculation'!$D:$D,M$10))</f>
        <v>0</v>
      </c>
      <c r="N184" s="172">
        <f>IF($F184="N",0,SUMIFS('Data and Mdcr Calculation'!I:I,'Data and Mdcr Calculation'!$A:$A,$A184,'Data and Mdcr Calculation'!$D:$D,N$10))</f>
        <v>0</v>
      </c>
      <c r="O184" s="114">
        <f t="shared" si="56"/>
        <v>0</v>
      </c>
      <c r="P184" s="127">
        <f>IF($F184="N",0,SUMIFS('Data and Mdcr Calculation'!P:P,'Data and Mdcr Calculation'!A:A,A184))</f>
        <v>0</v>
      </c>
      <c r="Q184" s="32">
        <f t="shared" si="57"/>
        <v>0</v>
      </c>
      <c r="R184" s="11">
        <f t="shared" si="58"/>
        <v>0</v>
      </c>
      <c r="S184" s="93">
        <f t="shared" si="59"/>
        <v>0</v>
      </c>
      <c r="T184" s="33">
        <f t="shared" si="59"/>
        <v>0</v>
      </c>
      <c r="U184" s="33">
        <f t="shared" si="59"/>
        <v>0</v>
      </c>
      <c r="V184" s="11">
        <f t="shared" si="60"/>
        <v>0</v>
      </c>
      <c r="W184" s="93">
        <f t="shared" si="61"/>
        <v>0</v>
      </c>
      <c r="X184" s="33">
        <f t="shared" si="61"/>
        <v>0</v>
      </c>
      <c r="Y184" s="33">
        <f t="shared" si="61"/>
        <v>0</v>
      </c>
      <c r="Z184" s="11">
        <f t="shared" si="62"/>
        <v>0</v>
      </c>
      <c r="AA184" s="83">
        <f t="shared" si="63"/>
        <v>0</v>
      </c>
      <c r="AB184" s="93">
        <f t="shared" si="64"/>
        <v>0</v>
      </c>
      <c r="AC184" s="33">
        <f t="shared" si="65"/>
        <v>0</v>
      </c>
      <c r="AD184" s="33">
        <f t="shared" si="66"/>
        <v>0</v>
      </c>
      <c r="AE184" s="11">
        <f t="shared" si="67"/>
        <v>0</v>
      </c>
      <c r="AF184" s="93">
        <f t="shared" si="68"/>
        <v>0</v>
      </c>
      <c r="AG184" s="33">
        <f t="shared" si="69"/>
        <v>0</v>
      </c>
      <c r="AH184" s="33">
        <f t="shared" si="70"/>
        <v>0</v>
      </c>
      <c r="AI184" s="77">
        <f t="shared" si="71"/>
        <v>0</v>
      </c>
      <c r="AJ184" s="93">
        <f t="shared" si="72"/>
        <v>0</v>
      </c>
      <c r="AK184" s="33">
        <f t="shared" si="72"/>
        <v>0</v>
      </c>
      <c r="AL184" s="33">
        <f t="shared" si="72"/>
        <v>0</v>
      </c>
      <c r="AM184" s="77">
        <f t="shared" si="73"/>
        <v>0</v>
      </c>
      <c r="AN184" s="101">
        <f t="shared" si="74"/>
        <v>0</v>
      </c>
      <c r="AO184" s="154">
        <f>IFERROR(ROUND(INDEX('[23]IGT by Provider'!$E:$E,MATCH(A184,'[23]IGT by Provider'!$A:$A,0)),2),0)</f>
        <v>0</v>
      </c>
      <c r="AP184" s="102">
        <f t="shared" si="75"/>
        <v>0</v>
      </c>
      <c r="AQ184" s="63"/>
    </row>
    <row r="185" spans="1:43" ht="30" x14ac:dyDescent="0.25">
      <c r="A185" s="182" t="s">
        <v>835</v>
      </c>
      <c r="B185" s="176" t="s">
        <v>836</v>
      </c>
      <c r="C185" s="31" t="s">
        <v>837</v>
      </c>
      <c r="D185" s="31" t="s">
        <v>55</v>
      </c>
      <c r="E185" s="31" t="s">
        <v>630</v>
      </c>
      <c r="F185" s="84" t="str">
        <f t="shared" si="55"/>
        <v>N</v>
      </c>
      <c r="G185" s="169">
        <f>SUMIF('Data and Mdcr Calculation'!A:A,A185,'Data and Mdcr Calculation'!H:H)</f>
        <v>0</v>
      </c>
      <c r="H185" s="8">
        <f>IF($F185="N",0,SUMIFS('Data and Mdcr Calculation'!$R:$R,'Data and Mdcr Calculation'!$D:$D,H$10,'Data and Mdcr Calculation'!$A:$A,$A185))</f>
        <v>0</v>
      </c>
      <c r="I185" s="170">
        <f>IF($F185="N",0,SUMIFS('Data and Mdcr Calculation'!$R:$R,'Data and Mdcr Calculation'!$D:$D,I$10,'Data and Mdcr Calculation'!$A:$A,$A185))</f>
        <v>0</v>
      </c>
      <c r="J185" s="124">
        <f>IF($F185="N",0,SUMIFS('Data and Mdcr Calculation'!$R:$R,'Data and Mdcr Calculation'!$D:$D,J$10,'Data and Mdcr Calculation'!$A:$A,$A185))</f>
        <v>0</v>
      </c>
      <c r="K185" s="123">
        <f t="shared" si="76"/>
        <v>0</v>
      </c>
      <c r="L185" s="171">
        <f>IF($F185="N",0,SUMIFS('Data and Mdcr Calculation'!I:I,'Data and Mdcr Calculation'!$A:$A,$A185,'Data and Mdcr Calculation'!$D:$D,L$10))</f>
        <v>0</v>
      </c>
      <c r="M185" s="172">
        <f>IF($F185="N",0,SUMIFS('Data and Mdcr Calculation'!I:I,'Data and Mdcr Calculation'!$A:$A,$A185,'Data and Mdcr Calculation'!$D:$D,M$10))</f>
        <v>0</v>
      </c>
      <c r="N185" s="172">
        <f>IF($F185="N",0,SUMIFS('Data and Mdcr Calculation'!I:I,'Data and Mdcr Calculation'!$A:$A,$A185,'Data and Mdcr Calculation'!$D:$D,N$10))</f>
        <v>0</v>
      </c>
      <c r="O185" s="114">
        <f t="shared" si="56"/>
        <v>0</v>
      </c>
      <c r="P185" s="127">
        <f>IF($F185="N",0,SUMIFS('Data and Mdcr Calculation'!P:P,'Data and Mdcr Calculation'!A:A,A185))</f>
        <v>0</v>
      </c>
      <c r="Q185" s="32">
        <f t="shared" si="57"/>
        <v>0</v>
      </c>
      <c r="R185" s="11">
        <f t="shared" si="58"/>
        <v>0</v>
      </c>
      <c r="S185" s="93">
        <f t="shared" si="59"/>
        <v>0</v>
      </c>
      <c r="T185" s="33">
        <f t="shared" si="59"/>
        <v>0</v>
      </c>
      <c r="U185" s="33">
        <f t="shared" si="59"/>
        <v>0</v>
      </c>
      <c r="V185" s="11">
        <f t="shared" si="60"/>
        <v>0</v>
      </c>
      <c r="W185" s="93">
        <f t="shared" si="61"/>
        <v>0</v>
      </c>
      <c r="X185" s="33">
        <f t="shared" si="61"/>
        <v>0</v>
      </c>
      <c r="Y185" s="33">
        <f t="shared" si="61"/>
        <v>0</v>
      </c>
      <c r="Z185" s="11">
        <f t="shared" si="62"/>
        <v>0</v>
      </c>
      <c r="AA185" s="83">
        <f t="shared" si="63"/>
        <v>0</v>
      </c>
      <c r="AB185" s="93">
        <f t="shared" si="64"/>
        <v>0</v>
      </c>
      <c r="AC185" s="33">
        <f t="shared" si="65"/>
        <v>0</v>
      </c>
      <c r="AD185" s="33">
        <f t="shared" si="66"/>
        <v>0</v>
      </c>
      <c r="AE185" s="11">
        <f t="shared" si="67"/>
        <v>0</v>
      </c>
      <c r="AF185" s="93">
        <f t="shared" si="68"/>
        <v>0</v>
      </c>
      <c r="AG185" s="33">
        <f t="shared" si="69"/>
        <v>0</v>
      </c>
      <c r="AH185" s="33">
        <f t="shared" si="70"/>
        <v>0</v>
      </c>
      <c r="AI185" s="77">
        <f t="shared" si="71"/>
        <v>0</v>
      </c>
      <c r="AJ185" s="93">
        <f t="shared" si="72"/>
        <v>0</v>
      </c>
      <c r="AK185" s="33">
        <f t="shared" si="72"/>
        <v>0</v>
      </c>
      <c r="AL185" s="33">
        <f t="shared" si="72"/>
        <v>0</v>
      </c>
      <c r="AM185" s="77">
        <f t="shared" si="73"/>
        <v>0</v>
      </c>
      <c r="AN185" s="101">
        <f t="shared" si="74"/>
        <v>0</v>
      </c>
      <c r="AO185" s="154">
        <f>IFERROR(ROUND(INDEX('[23]IGT by Provider'!$E:$E,MATCH(A185,'[23]IGT by Provider'!$A:$A,0)),2),0)</f>
        <v>0</v>
      </c>
      <c r="AP185" s="102">
        <f t="shared" si="75"/>
        <v>0</v>
      </c>
      <c r="AQ185" s="63"/>
    </row>
    <row r="186" spans="1:43" ht="30" x14ac:dyDescent="0.25">
      <c r="A186" s="182" t="s">
        <v>386</v>
      </c>
      <c r="B186" s="176" t="s">
        <v>387</v>
      </c>
      <c r="C186" s="31" t="s">
        <v>838</v>
      </c>
      <c r="D186" s="31" t="s">
        <v>79</v>
      </c>
      <c r="E186" s="31" t="s">
        <v>629</v>
      </c>
      <c r="F186" s="84" t="str">
        <f t="shared" si="55"/>
        <v>Y</v>
      </c>
      <c r="G186" s="169">
        <f>SUMIF('Data and Mdcr Calculation'!A:A,A186,'Data and Mdcr Calculation'!H:H)</f>
        <v>461</v>
      </c>
      <c r="H186" s="8">
        <f>IF($F186="N",0,SUMIFS('Data and Mdcr Calculation'!$R:$R,'Data and Mdcr Calculation'!$D:$D,H$10,'Data and Mdcr Calculation'!$A:$A,$A186))</f>
        <v>458.26367197036802</v>
      </c>
      <c r="I186" s="170">
        <f>IF($F186="N",0,SUMIFS('Data and Mdcr Calculation'!$R:$R,'Data and Mdcr Calculation'!$D:$D,I$10,'Data and Mdcr Calculation'!$A:$A,$A186))</f>
        <v>4.1491777945713819</v>
      </c>
      <c r="J186" s="124">
        <f>IF($F186="N",0,SUMIFS('Data and Mdcr Calculation'!$R:$R,'Data and Mdcr Calculation'!$D:$D,J$10,'Data and Mdcr Calculation'!$A:$A,$A186))</f>
        <v>2.2022989291522794</v>
      </c>
      <c r="K186" s="123">
        <f t="shared" si="76"/>
        <v>464.61514869409166</v>
      </c>
      <c r="L186" s="171">
        <f>IF($F186="N",0,SUMIFS('Data and Mdcr Calculation'!I:I,'Data and Mdcr Calculation'!$A:$A,$A186,'Data and Mdcr Calculation'!$D:$D,L$10))</f>
        <v>29027.318270064774</v>
      </c>
      <c r="M186" s="172">
        <f>IF($F186="N",0,SUMIFS('Data and Mdcr Calculation'!I:I,'Data and Mdcr Calculation'!$A:$A,$A186,'Data and Mdcr Calculation'!$D:$D,M$10))</f>
        <v>268.57627864260559</v>
      </c>
      <c r="N186" s="172">
        <f>IF($F186="N",0,SUMIFS('Data and Mdcr Calculation'!I:I,'Data and Mdcr Calculation'!$A:$A,$A186,'Data and Mdcr Calculation'!$D:$D,N$10))</f>
        <v>136.87196633394177</v>
      </c>
      <c r="O186" s="114">
        <f t="shared" si="56"/>
        <v>29432.766515041323</v>
      </c>
      <c r="P186" s="127">
        <f>IF($F186="N",0,SUMIFS('Data and Mdcr Calculation'!P:P,'Data and Mdcr Calculation'!A:A,A186))</f>
        <v>49030.8366416875</v>
      </c>
      <c r="Q186" s="32">
        <f t="shared" si="57"/>
        <v>0.60029092977003573</v>
      </c>
      <c r="R186" s="11">
        <f t="shared" si="58"/>
        <v>19598.070126646177</v>
      </c>
      <c r="S186" s="93">
        <f t="shared" si="59"/>
        <v>15778.018225939772</v>
      </c>
      <c r="T186" s="33">
        <f t="shared" si="59"/>
        <v>142.85619146709269</v>
      </c>
      <c r="U186" s="33">
        <f t="shared" si="59"/>
        <v>75.825152130712979</v>
      </c>
      <c r="V186" s="11">
        <f t="shared" si="60"/>
        <v>15996.699569537577</v>
      </c>
      <c r="W186" s="93">
        <f t="shared" si="61"/>
        <v>2719.8597219050694</v>
      </c>
      <c r="X186" s="33">
        <f t="shared" si="61"/>
        <v>25.165597308812146</v>
      </c>
      <c r="Y186" s="33">
        <f t="shared" si="61"/>
        <v>12.824903245490345</v>
      </c>
      <c r="Z186" s="11">
        <f t="shared" si="62"/>
        <v>2757.8502224593722</v>
      </c>
      <c r="AA186" s="83">
        <f t="shared" si="63"/>
        <v>18754.549791996949</v>
      </c>
      <c r="AB186" s="93">
        <f t="shared" si="64"/>
        <v>16740.602892243791</v>
      </c>
      <c r="AC186" s="33">
        <f t="shared" si="65"/>
        <v>151.97467177350288</v>
      </c>
      <c r="AD186" s="33">
        <f t="shared" si="66"/>
        <v>80.665055458205302</v>
      </c>
      <c r="AE186" s="11">
        <f t="shared" si="67"/>
        <v>16973.242619475499</v>
      </c>
      <c r="AF186" s="93">
        <f t="shared" si="68"/>
        <v>2885.7928083873417</v>
      </c>
      <c r="AG186" s="33">
        <f t="shared" si="69"/>
        <v>26.771912030651219</v>
      </c>
      <c r="AH186" s="33">
        <f t="shared" si="70"/>
        <v>13.643514090947177</v>
      </c>
      <c r="AI186" s="77">
        <f t="shared" si="71"/>
        <v>2926.2082345089398</v>
      </c>
      <c r="AJ186" s="93">
        <f t="shared" si="72"/>
        <v>19626.395700631132</v>
      </c>
      <c r="AK186" s="33">
        <f t="shared" si="72"/>
        <v>178.74658380415408</v>
      </c>
      <c r="AL186" s="33">
        <f t="shared" si="72"/>
        <v>94.30856954915248</v>
      </c>
      <c r="AM186" s="77">
        <f t="shared" si="73"/>
        <v>19899.450853984439</v>
      </c>
      <c r="AN186" s="101">
        <f t="shared" si="74"/>
        <v>8600.34</v>
      </c>
      <c r="AO186" s="154">
        <f>IFERROR(ROUND(INDEX('[23]IGT by Provider'!$E:$E,MATCH(A186,'[23]IGT by Provider'!$A:$A,0)),2),0)</f>
        <v>3958.69</v>
      </c>
      <c r="AP186" s="102">
        <f t="shared" si="75"/>
        <v>4641.6499999999996</v>
      </c>
      <c r="AQ186" s="63"/>
    </row>
    <row r="187" spans="1:43" ht="30" x14ac:dyDescent="0.25">
      <c r="A187" s="182" t="s">
        <v>536</v>
      </c>
      <c r="B187" s="176" t="s">
        <v>538</v>
      </c>
      <c r="C187" s="31" t="s">
        <v>839</v>
      </c>
      <c r="D187" s="31" t="s">
        <v>72</v>
      </c>
      <c r="E187" s="31" t="s">
        <v>629</v>
      </c>
      <c r="F187" s="84" t="str">
        <f t="shared" si="55"/>
        <v>Y</v>
      </c>
      <c r="G187" s="169">
        <f>SUMIF('Data and Mdcr Calculation'!A:A,A187,'Data and Mdcr Calculation'!H:H)</f>
        <v>3402</v>
      </c>
      <c r="H187" s="8">
        <f>IF($F187="N",0,SUMIFS('Data and Mdcr Calculation'!$R:$R,'Data and Mdcr Calculation'!$D:$D,H$10,'Data and Mdcr Calculation'!$A:$A,$A187))</f>
        <v>2759.1147747077557</v>
      </c>
      <c r="I187" s="170">
        <f>IF($F187="N",0,SUMIFS('Data and Mdcr Calculation'!$R:$R,'Data and Mdcr Calculation'!$D:$D,I$10,'Data and Mdcr Calculation'!$A:$A,$A187))</f>
        <v>802.77754025022807</v>
      </c>
      <c r="J187" s="124">
        <f>IF($F187="N",0,SUMIFS('Data and Mdcr Calculation'!$R:$R,'Data and Mdcr Calculation'!$D:$D,J$10,'Data and Mdcr Calculation'!$A:$A,$A187))</f>
        <v>165.68274539351179</v>
      </c>
      <c r="K187" s="123">
        <f t="shared" si="76"/>
        <v>3727.5750603514953</v>
      </c>
      <c r="L187" s="171">
        <f>IF($F187="N",0,SUMIFS('Data and Mdcr Calculation'!I:I,'Data and Mdcr Calculation'!$A:$A,$A187,'Data and Mdcr Calculation'!$D:$D,L$10))</f>
        <v>236076.87779976983</v>
      </c>
      <c r="M187" s="172">
        <f>IF($F187="N",0,SUMIFS('Data and Mdcr Calculation'!I:I,'Data and Mdcr Calculation'!$A:$A,$A187,'Data and Mdcr Calculation'!$D:$D,M$10))</f>
        <v>84487.407754552987</v>
      </c>
      <c r="N187" s="172">
        <f>IF($F187="N",0,SUMIFS('Data and Mdcr Calculation'!I:I,'Data and Mdcr Calculation'!$A:$A,$A187,'Data and Mdcr Calculation'!$D:$D,N$10))</f>
        <v>13219.335796734136</v>
      </c>
      <c r="O187" s="114">
        <f t="shared" si="56"/>
        <v>333783.62135105697</v>
      </c>
      <c r="P187" s="127">
        <f>IF($F187="N",0,SUMIFS('Data and Mdcr Calculation'!P:P,'Data and Mdcr Calculation'!A:A,A187))</f>
        <v>399856.97672390495</v>
      </c>
      <c r="Q187" s="32">
        <f t="shared" si="57"/>
        <v>0.8347575277685586</v>
      </c>
      <c r="R187" s="11">
        <f t="shared" si="58"/>
        <v>66073.355372847989</v>
      </c>
      <c r="S187" s="93">
        <f t="shared" si="59"/>
        <v>94996.321693188031</v>
      </c>
      <c r="T187" s="33">
        <f t="shared" si="59"/>
        <v>27639.630710815352</v>
      </c>
      <c r="U187" s="33">
        <f t="shared" si="59"/>
        <v>5704.4569238986114</v>
      </c>
      <c r="V187" s="11">
        <f t="shared" si="60"/>
        <v>128340.409327902</v>
      </c>
      <c r="W187" s="93">
        <f t="shared" si="61"/>
        <v>22120.403449838435</v>
      </c>
      <c r="X187" s="33">
        <f t="shared" si="61"/>
        <v>7916.470106601615</v>
      </c>
      <c r="Y187" s="33">
        <f t="shared" si="61"/>
        <v>1238.6517641539886</v>
      </c>
      <c r="Z187" s="11">
        <f t="shared" si="62"/>
        <v>31275.525320594039</v>
      </c>
      <c r="AA187" s="83">
        <f t="shared" si="63"/>
        <v>159615.93464849604</v>
      </c>
      <c r="AB187" s="93">
        <f t="shared" si="64"/>
        <v>100791.85325537191</v>
      </c>
      <c r="AC187" s="33">
        <f t="shared" si="65"/>
        <v>29403.862458314205</v>
      </c>
      <c r="AD187" s="33">
        <f t="shared" si="66"/>
        <v>6068.5711956368214</v>
      </c>
      <c r="AE187" s="11">
        <f t="shared" si="67"/>
        <v>136264.28690932295</v>
      </c>
      <c r="AF187" s="93">
        <f t="shared" si="68"/>
        <v>23469.924084709215</v>
      </c>
      <c r="AG187" s="33">
        <f t="shared" si="69"/>
        <v>8421.7767091506539</v>
      </c>
      <c r="AH187" s="33">
        <f t="shared" si="70"/>
        <v>1317.7146427170092</v>
      </c>
      <c r="AI187" s="77">
        <f t="shared" si="71"/>
        <v>33209.415436576877</v>
      </c>
      <c r="AJ187" s="93">
        <f t="shared" si="72"/>
        <v>124261.77734008113</v>
      </c>
      <c r="AK187" s="33">
        <f t="shared" si="72"/>
        <v>37825.639167464862</v>
      </c>
      <c r="AL187" s="33">
        <f t="shared" si="72"/>
        <v>7386.2858383538305</v>
      </c>
      <c r="AM187" s="77">
        <f t="shared" si="73"/>
        <v>169473.7023458998</v>
      </c>
      <c r="AN187" s="101">
        <f t="shared" si="74"/>
        <v>73244.84</v>
      </c>
      <c r="AO187" s="154">
        <f>IFERROR(ROUND(INDEX('[23]IGT by Provider'!$E:$E,MATCH(A187,'[23]IGT by Provider'!$A:$A,0)),2),0)</f>
        <v>33944.42</v>
      </c>
      <c r="AP187" s="102">
        <f t="shared" si="75"/>
        <v>39300.42</v>
      </c>
      <c r="AQ187" s="63"/>
    </row>
    <row r="188" spans="1:43" ht="30" x14ac:dyDescent="0.25">
      <c r="A188" s="182" t="s">
        <v>151</v>
      </c>
      <c r="B188" s="176">
        <v>458973</v>
      </c>
      <c r="C188" s="31" t="s">
        <v>840</v>
      </c>
      <c r="D188" s="31" t="s">
        <v>72</v>
      </c>
      <c r="E188" s="31" t="s">
        <v>629</v>
      </c>
      <c r="F188" s="84" t="str">
        <f t="shared" si="55"/>
        <v>Y</v>
      </c>
      <c r="G188" s="169">
        <f>SUMIF('Data and Mdcr Calculation'!A:A,A188,'Data and Mdcr Calculation'!H:H)</f>
        <v>2502</v>
      </c>
      <c r="H188" s="8">
        <f>IF($F188="N",0,SUMIFS('Data and Mdcr Calculation'!$R:$R,'Data and Mdcr Calculation'!$D:$D,H$10,'Data and Mdcr Calculation'!$A:$A,$A188))</f>
        <v>2282.3851040391096</v>
      </c>
      <c r="I188" s="170">
        <f>IF($F188="N",0,SUMIFS('Data and Mdcr Calculation'!$R:$R,'Data and Mdcr Calculation'!$D:$D,I$10,'Data and Mdcr Calculation'!$A:$A,$A188))</f>
        <v>441.52696175249213</v>
      </c>
      <c r="J188" s="124">
        <f>IF($F188="N",0,SUMIFS('Data and Mdcr Calculation'!$R:$R,'Data and Mdcr Calculation'!$D:$D,J$10,'Data and Mdcr Calculation'!$A:$A,$A188))</f>
        <v>134.39511278324369</v>
      </c>
      <c r="K188" s="123">
        <f t="shared" si="76"/>
        <v>2858.3071785748457</v>
      </c>
      <c r="L188" s="171">
        <f>IF($F188="N",0,SUMIFS('Data and Mdcr Calculation'!I:I,'Data and Mdcr Calculation'!$A:$A,$A188,'Data and Mdcr Calculation'!$D:$D,L$10))</f>
        <v>296976.98909157788</v>
      </c>
      <c r="M188" s="172">
        <f>IF($F188="N",0,SUMIFS('Data and Mdcr Calculation'!I:I,'Data and Mdcr Calculation'!$A:$A,$A188,'Data and Mdcr Calculation'!$D:$D,M$10))</f>
        <v>53838.386438280228</v>
      </c>
      <c r="N188" s="172">
        <f>IF($F188="N",0,SUMIFS('Data and Mdcr Calculation'!I:I,'Data and Mdcr Calculation'!$A:$A,$A188,'Data and Mdcr Calculation'!$D:$D,N$10))</f>
        <v>16579.759698297665</v>
      </c>
      <c r="O188" s="114">
        <f t="shared" si="56"/>
        <v>367395.13522815576</v>
      </c>
      <c r="P188" s="127">
        <f>IF($F188="N",0,SUMIFS('Data and Mdcr Calculation'!P:P,'Data and Mdcr Calculation'!A:A,A188))</f>
        <v>386358.56622599374</v>
      </c>
      <c r="Q188" s="32">
        <f t="shared" si="57"/>
        <v>0.95091753449890992</v>
      </c>
      <c r="R188" s="11">
        <f t="shared" si="58"/>
        <v>18963.430997837975</v>
      </c>
      <c r="S188" s="93">
        <f t="shared" si="59"/>
        <v>78582.519132066547</v>
      </c>
      <c r="T188" s="33">
        <f t="shared" si="59"/>
        <v>15201.773293138303</v>
      </c>
      <c r="U188" s="33">
        <f t="shared" si="59"/>
        <v>4627.2237331270799</v>
      </c>
      <c r="V188" s="11">
        <f t="shared" si="60"/>
        <v>98411.516158331928</v>
      </c>
      <c r="W188" s="93">
        <f t="shared" si="61"/>
        <v>27826.74387788085</v>
      </c>
      <c r="X188" s="33">
        <f t="shared" si="61"/>
        <v>5044.6568092668576</v>
      </c>
      <c r="Y188" s="33">
        <f t="shared" si="61"/>
        <v>1553.5234837304913</v>
      </c>
      <c r="Z188" s="11">
        <f t="shared" si="62"/>
        <v>34424.924170878199</v>
      </c>
      <c r="AA188" s="83">
        <f t="shared" si="63"/>
        <v>132836.44032921013</v>
      </c>
      <c r="AB188" s="93">
        <f t="shared" si="64"/>
        <v>83376.678124208542</v>
      </c>
      <c r="AC188" s="33">
        <f t="shared" si="65"/>
        <v>16172.099248019473</v>
      </c>
      <c r="AD188" s="33">
        <f t="shared" si="66"/>
        <v>4922.5784394968941</v>
      </c>
      <c r="AE188" s="11">
        <f t="shared" si="67"/>
        <v>104471.3558117249</v>
      </c>
      <c r="AF188" s="93">
        <f t="shared" si="68"/>
        <v>29524.396687406737</v>
      </c>
      <c r="AG188" s="33">
        <f t="shared" si="69"/>
        <v>5366.6561800711252</v>
      </c>
      <c r="AH188" s="33">
        <f t="shared" si="70"/>
        <v>1652.6845571600973</v>
      </c>
      <c r="AI188" s="77">
        <f t="shared" si="71"/>
        <v>36543.737424637962</v>
      </c>
      <c r="AJ188" s="93">
        <f t="shared" si="72"/>
        <v>112901.07481161528</v>
      </c>
      <c r="AK188" s="33">
        <f t="shared" si="72"/>
        <v>21538.755428090597</v>
      </c>
      <c r="AL188" s="33">
        <f t="shared" si="72"/>
        <v>6575.2629966569912</v>
      </c>
      <c r="AM188" s="77">
        <f t="shared" si="73"/>
        <v>141015.09323636288</v>
      </c>
      <c r="AN188" s="101">
        <f t="shared" si="74"/>
        <v>60945.31</v>
      </c>
      <c r="AO188" s="154">
        <f>IFERROR(ROUND(INDEX('[23]IGT by Provider'!$E:$E,MATCH(A188,'[23]IGT by Provider'!$A:$A,0)),2),0)</f>
        <v>28326.55</v>
      </c>
      <c r="AP188" s="102">
        <f t="shared" si="75"/>
        <v>32618.76</v>
      </c>
      <c r="AQ188" s="63"/>
    </row>
    <row r="189" spans="1:43" ht="15" customHeight="1" x14ac:dyDescent="0.25">
      <c r="A189" s="182" t="s">
        <v>458</v>
      </c>
      <c r="B189" s="176" t="s">
        <v>459</v>
      </c>
      <c r="C189" s="31" t="s">
        <v>841</v>
      </c>
      <c r="D189" s="31" t="s">
        <v>79</v>
      </c>
      <c r="E189" s="31" t="s">
        <v>629</v>
      </c>
      <c r="F189" s="84" t="str">
        <f t="shared" si="55"/>
        <v>Y</v>
      </c>
      <c r="G189" s="169">
        <f>SUMIF('Data and Mdcr Calculation'!A:A,A189,'Data and Mdcr Calculation'!H:H)</f>
        <v>128</v>
      </c>
      <c r="H189" s="8">
        <f>IF($F189="N",0,SUMIFS('Data and Mdcr Calculation'!$R:$R,'Data and Mdcr Calculation'!$D:$D,H$10,'Data and Mdcr Calculation'!$A:$A,$A189))</f>
        <v>115.98753620899821</v>
      </c>
      <c r="I189" s="170">
        <f>IF($F189="N",0,SUMIFS('Data and Mdcr Calculation'!$R:$R,'Data and Mdcr Calculation'!$D:$D,I$10,'Data and Mdcr Calculation'!$A:$A,$A189))</f>
        <v>10.455857393636823</v>
      </c>
      <c r="J189" s="124">
        <f>IF($F189="N",0,SUMIFS('Data and Mdcr Calculation'!$R:$R,'Data and Mdcr Calculation'!$D:$D,J$10,'Data and Mdcr Calculation'!$A:$A,$A189))</f>
        <v>0</v>
      </c>
      <c r="K189" s="123">
        <f t="shared" si="76"/>
        <v>126.44339360263503</v>
      </c>
      <c r="L189" s="171">
        <f>IF($F189="N",0,SUMIFS('Data and Mdcr Calculation'!I:I,'Data and Mdcr Calculation'!$A:$A,$A189,'Data and Mdcr Calculation'!$D:$D,L$10))</f>
        <v>17898.233263391685</v>
      </c>
      <c r="M189" s="172">
        <f>IF($F189="N",0,SUMIFS('Data and Mdcr Calculation'!I:I,'Data and Mdcr Calculation'!$A:$A,$A189,'Data and Mdcr Calculation'!$D:$D,M$10))</f>
        <v>1667.8083258816253</v>
      </c>
      <c r="N189" s="172">
        <f>IF($F189="N",0,SUMIFS('Data and Mdcr Calculation'!I:I,'Data and Mdcr Calculation'!$A:$A,$A189,'Data and Mdcr Calculation'!$D:$D,N$10))</f>
        <v>0</v>
      </c>
      <c r="O189" s="114">
        <f t="shared" si="56"/>
        <v>19566.041589273311</v>
      </c>
      <c r="P189" s="127">
        <f>IF($F189="N",0,SUMIFS('Data and Mdcr Calculation'!P:P,'Data and Mdcr Calculation'!A:A,A189))</f>
        <v>17738.743688513667</v>
      </c>
      <c r="Q189" s="32">
        <f t="shared" si="57"/>
        <v>1.103011686331703</v>
      </c>
      <c r="R189" s="11">
        <f t="shared" si="58"/>
        <v>-1827.2979007596441</v>
      </c>
      <c r="S189" s="93">
        <f t="shared" si="59"/>
        <v>3993.4508716758082</v>
      </c>
      <c r="T189" s="33">
        <f t="shared" si="59"/>
        <v>359.9951700629158</v>
      </c>
      <c r="U189" s="33">
        <f t="shared" si="59"/>
        <v>0</v>
      </c>
      <c r="V189" s="11">
        <f t="shared" si="60"/>
        <v>4353.4460417387236</v>
      </c>
      <c r="W189" s="93">
        <f t="shared" si="61"/>
        <v>1677.064456779801</v>
      </c>
      <c r="X189" s="33">
        <f t="shared" si="61"/>
        <v>156.27364013510831</v>
      </c>
      <c r="Y189" s="33">
        <f t="shared" si="61"/>
        <v>0</v>
      </c>
      <c r="Z189" s="11">
        <f t="shared" si="62"/>
        <v>1833.3380969149093</v>
      </c>
      <c r="AA189" s="83">
        <f t="shared" si="63"/>
        <v>6186.7841386536329</v>
      </c>
      <c r="AB189" s="93">
        <f t="shared" si="64"/>
        <v>4237.0831529716797</v>
      </c>
      <c r="AC189" s="33">
        <f t="shared" si="65"/>
        <v>382.97358517331469</v>
      </c>
      <c r="AD189" s="33">
        <f t="shared" si="66"/>
        <v>0</v>
      </c>
      <c r="AE189" s="11">
        <f t="shared" si="67"/>
        <v>4620.0567381449946</v>
      </c>
      <c r="AF189" s="93">
        <f t="shared" si="68"/>
        <v>1779.3787339838739</v>
      </c>
      <c r="AG189" s="33">
        <f t="shared" si="69"/>
        <v>166.2485533352216</v>
      </c>
      <c r="AH189" s="33">
        <f t="shared" si="70"/>
        <v>0</v>
      </c>
      <c r="AI189" s="77">
        <f t="shared" si="71"/>
        <v>1945.6272873190956</v>
      </c>
      <c r="AJ189" s="93">
        <f t="shared" si="72"/>
        <v>6016.4618869555534</v>
      </c>
      <c r="AK189" s="33">
        <f t="shared" si="72"/>
        <v>549.22213850853632</v>
      </c>
      <c r="AL189" s="33">
        <f t="shared" si="72"/>
        <v>0</v>
      </c>
      <c r="AM189" s="77">
        <f t="shared" si="73"/>
        <v>6565.6840254640902</v>
      </c>
      <c r="AN189" s="101">
        <f t="shared" si="74"/>
        <v>2837.62</v>
      </c>
      <c r="AO189" s="154">
        <f>IFERROR(ROUND(INDEX('[23]IGT by Provider'!$E:$E,MATCH(A189,'[23]IGT by Provider'!$A:$A,0)),2),0)</f>
        <v>1292.25</v>
      </c>
      <c r="AP189" s="102">
        <f t="shared" si="75"/>
        <v>1545.37</v>
      </c>
      <c r="AQ189" s="63"/>
    </row>
    <row r="190" spans="1:43" ht="15" customHeight="1" x14ac:dyDescent="0.25">
      <c r="A190" s="182" t="s">
        <v>233</v>
      </c>
      <c r="B190" s="176" t="s">
        <v>235</v>
      </c>
      <c r="C190" s="31" t="s">
        <v>842</v>
      </c>
      <c r="D190" s="31" t="s">
        <v>79</v>
      </c>
      <c r="E190" s="31" t="s">
        <v>630</v>
      </c>
      <c r="F190" s="84" t="str">
        <f t="shared" si="55"/>
        <v>Y</v>
      </c>
      <c r="G190" s="169">
        <f>SUMIF('Data and Mdcr Calculation'!A:A,A190,'Data and Mdcr Calculation'!H:H)</f>
        <v>268</v>
      </c>
      <c r="H190" s="8">
        <f>IF($F190="N",0,SUMIFS('Data and Mdcr Calculation'!$R:$R,'Data and Mdcr Calculation'!$D:$D,H$10,'Data and Mdcr Calculation'!$A:$A,$A190))</f>
        <v>247.24270866919056</v>
      </c>
      <c r="I190" s="170">
        <f>IF($F190="N",0,SUMIFS('Data and Mdcr Calculation'!$R:$R,'Data and Mdcr Calculation'!$D:$D,I$10,'Data and Mdcr Calculation'!$A:$A,$A190))</f>
        <v>8.2942352769847396</v>
      </c>
      <c r="J190" s="124">
        <f>IF($F190="N",0,SUMIFS('Data and Mdcr Calculation'!$R:$R,'Data and Mdcr Calculation'!$D:$D,J$10,'Data and Mdcr Calculation'!$A:$A,$A190))</f>
        <v>0</v>
      </c>
      <c r="K190" s="123">
        <f t="shared" si="76"/>
        <v>255.53694394617531</v>
      </c>
      <c r="L190" s="171">
        <f>IF($F190="N",0,SUMIFS('Data and Mdcr Calculation'!I:I,'Data and Mdcr Calculation'!$A:$A,$A190,'Data and Mdcr Calculation'!$D:$D,L$10))</f>
        <v>23746.834558915794</v>
      </c>
      <c r="M190" s="172">
        <f>IF($F190="N",0,SUMIFS('Data and Mdcr Calculation'!I:I,'Data and Mdcr Calculation'!$A:$A,$A190,'Data and Mdcr Calculation'!$D:$D,M$10))</f>
        <v>1287.3889542604079</v>
      </c>
      <c r="N190" s="172">
        <f>IF($F190="N",0,SUMIFS('Data and Mdcr Calculation'!I:I,'Data and Mdcr Calculation'!$A:$A,$A190,'Data and Mdcr Calculation'!$D:$D,N$10))</f>
        <v>0</v>
      </c>
      <c r="O190" s="114">
        <f t="shared" si="56"/>
        <v>25034.223513176203</v>
      </c>
      <c r="P190" s="127">
        <f>IF($F190="N",0,SUMIFS('Data and Mdcr Calculation'!P:P,'Data and Mdcr Calculation'!A:A,A190))</f>
        <v>35977.046338182023</v>
      </c>
      <c r="Q190" s="32">
        <f t="shared" si="57"/>
        <v>0.69583876558003233</v>
      </c>
      <c r="R190" s="11">
        <f t="shared" si="58"/>
        <v>10942.82282500582</v>
      </c>
      <c r="S190" s="93">
        <f t="shared" si="59"/>
        <v>11991.271370455743</v>
      </c>
      <c r="T190" s="33">
        <f t="shared" si="59"/>
        <v>402.27041093375988</v>
      </c>
      <c r="U190" s="33">
        <f t="shared" si="59"/>
        <v>0</v>
      </c>
      <c r="V190" s="11">
        <f t="shared" si="60"/>
        <v>12393.541781389502</v>
      </c>
      <c r="W190" s="93">
        <f t="shared" si="61"/>
        <v>2225.0783981704099</v>
      </c>
      <c r="X190" s="33">
        <f t="shared" si="61"/>
        <v>120.62834501420022</v>
      </c>
      <c r="Y190" s="33">
        <f t="shared" si="61"/>
        <v>0</v>
      </c>
      <c r="Z190" s="11">
        <f t="shared" si="62"/>
        <v>2345.7067431846099</v>
      </c>
      <c r="AA190" s="83">
        <f t="shared" si="63"/>
        <v>14739.248524574112</v>
      </c>
      <c r="AB190" s="93">
        <f t="shared" si="64"/>
        <v>12722.834345311132</v>
      </c>
      <c r="AC190" s="33">
        <f t="shared" si="65"/>
        <v>427.94724567421264</v>
      </c>
      <c r="AD190" s="33">
        <f t="shared" si="66"/>
        <v>0</v>
      </c>
      <c r="AE190" s="11">
        <f t="shared" si="67"/>
        <v>13150.781590985345</v>
      </c>
      <c r="AF190" s="93">
        <f t="shared" si="68"/>
        <v>2360.8258866529545</v>
      </c>
      <c r="AG190" s="33">
        <f t="shared" si="69"/>
        <v>128.32802661085131</v>
      </c>
      <c r="AH190" s="33">
        <f t="shared" si="70"/>
        <v>0</v>
      </c>
      <c r="AI190" s="77">
        <f t="shared" si="71"/>
        <v>2489.1539132638059</v>
      </c>
      <c r="AJ190" s="93">
        <f t="shared" si="72"/>
        <v>15083.660231964086</v>
      </c>
      <c r="AK190" s="33">
        <f t="shared" si="72"/>
        <v>556.27527228506392</v>
      </c>
      <c r="AL190" s="33">
        <f t="shared" si="72"/>
        <v>0</v>
      </c>
      <c r="AM190" s="77">
        <f t="shared" si="73"/>
        <v>15639.93550424915</v>
      </c>
      <c r="AN190" s="101">
        <f t="shared" si="74"/>
        <v>6759.42</v>
      </c>
      <c r="AO190" s="154">
        <f>IFERROR(ROUND(INDEX('[23]IGT by Provider'!$E:$E,MATCH(A190,'[23]IGT by Provider'!$A:$A,0)),2),0)</f>
        <v>2974.07</v>
      </c>
      <c r="AP190" s="102">
        <f t="shared" si="75"/>
        <v>3785.35</v>
      </c>
      <c r="AQ190" s="63"/>
    </row>
    <row r="191" spans="1:43" ht="15" customHeight="1" x14ac:dyDescent="0.25">
      <c r="A191" s="182" t="s">
        <v>443</v>
      </c>
      <c r="B191" s="176" t="s">
        <v>445</v>
      </c>
      <c r="C191" s="31" t="s">
        <v>843</v>
      </c>
      <c r="D191" s="31" t="s">
        <v>55</v>
      </c>
      <c r="E191" s="31" t="s">
        <v>630</v>
      </c>
      <c r="F191" s="84" t="str">
        <f t="shared" si="55"/>
        <v>Y</v>
      </c>
      <c r="G191" s="169">
        <f>SUMIF('Data and Mdcr Calculation'!A:A,A191,'Data and Mdcr Calculation'!H:H)</f>
        <v>132</v>
      </c>
      <c r="H191" s="8">
        <f>IF($F191="N",0,SUMIFS('Data and Mdcr Calculation'!$R:$R,'Data and Mdcr Calculation'!$D:$D,H$10,'Data and Mdcr Calculation'!$A:$A,$A191))</f>
        <v>108.51161591834523</v>
      </c>
      <c r="I191" s="170">
        <f>IF($F191="N",0,SUMIFS('Data and Mdcr Calculation'!$R:$R,'Data and Mdcr Calculation'!$D:$D,I$10,'Data and Mdcr Calculation'!$A:$A,$A191))</f>
        <v>24.091301267800482</v>
      </c>
      <c r="J191" s="124">
        <f>IF($F191="N",0,SUMIFS('Data and Mdcr Calculation'!$R:$R,'Data and Mdcr Calculation'!$D:$D,J$10,'Data and Mdcr Calculation'!$A:$A,$A191))</f>
        <v>3.5507592355387727</v>
      </c>
      <c r="K191" s="123">
        <f t="shared" si="76"/>
        <v>136.15367642168448</v>
      </c>
      <c r="L191" s="171">
        <f>IF($F191="N",0,SUMIFS('Data and Mdcr Calculation'!I:I,'Data and Mdcr Calculation'!$A:$A,$A191,'Data and Mdcr Calculation'!$D:$D,L$10))</f>
        <v>12884.005491547705</v>
      </c>
      <c r="M191" s="172">
        <f>IF($F191="N",0,SUMIFS('Data and Mdcr Calculation'!I:I,'Data and Mdcr Calculation'!$A:$A,$A191,'Data and Mdcr Calculation'!$D:$D,M$10))</f>
        <v>2879.2855417452565</v>
      </c>
      <c r="N191" s="172">
        <f>IF($F191="N",0,SUMIFS('Data and Mdcr Calculation'!I:I,'Data and Mdcr Calculation'!$A:$A,$A191,'Data and Mdcr Calculation'!$D:$D,N$10))</f>
        <v>423.63810584009474</v>
      </c>
      <c r="O191" s="114">
        <f t="shared" si="56"/>
        <v>16186.929139133055</v>
      </c>
      <c r="P191" s="127">
        <f>IF($F191="N",0,SUMIFS('Data and Mdcr Calculation'!P:P,'Data and Mdcr Calculation'!A:A,A191))</f>
        <v>23471.695068636618</v>
      </c>
      <c r="Q191" s="32">
        <f t="shared" si="57"/>
        <v>0.68963613798657331</v>
      </c>
      <c r="R191" s="11">
        <f t="shared" si="58"/>
        <v>7284.7659295035628</v>
      </c>
      <c r="S191" s="93">
        <f t="shared" si="59"/>
        <v>5262.8133720397436</v>
      </c>
      <c r="T191" s="33">
        <f t="shared" si="59"/>
        <v>1168.4281114883233</v>
      </c>
      <c r="U191" s="33">
        <f t="shared" si="59"/>
        <v>172.21182292363048</v>
      </c>
      <c r="V191" s="11">
        <f t="shared" si="60"/>
        <v>6603.4533064516972</v>
      </c>
      <c r="W191" s="93">
        <f t="shared" si="61"/>
        <v>1207.2313145580201</v>
      </c>
      <c r="X191" s="33">
        <f t="shared" si="61"/>
        <v>269.78905526153056</v>
      </c>
      <c r="Y191" s="33">
        <f t="shared" si="61"/>
        <v>39.694890517216876</v>
      </c>
      <c r="Z191" s="11">
        <f t="shared" si="62"/>
        <v>1516.7152603367676</v>
      </c>
      <c r="AA191" s="83">
        <f t="shared" si="63"/>
        <v>8120.1685667884649</v>
      </c>
      <c r="AB191" s="93">
        <f t="shared" si="64"/>
        <v>5583.8868668856694</v>
      </c>
      <c r="AC191" s="33">
        <f t="shared" si="65"/>
        <v>1243.0086292428973</v>
      </c>
      <c r="AD191" s="33">
        <f t="shared" si="66"/>
        <v>183.20406694003245</v>
      </c>
      <c r="AE191" s="11">
        <f t="shared" si="67"/>
        <v>7010.0995630685993</v>
      </c>
      <c r="AF191" s="93">
        <f t="shared" si="68"/>
        <v>1280.8820313612946</v>
      </c>
      <c r="AG191" s="33">
        <f t="shared" si="69"/>
        <v>287.00963325694744</v>
      </c>
      <c r="AH191" s="33">
        <f t="shared" si="70"/>
        <v>42.228606933209448</v>
      </c>
      <c r="AI191" s="77">
        <f t="shared" si="71"/>
        <v>1610.1202715514514</v>
      </c>
      <c r="AJ191" s="93">
        <f t="shared" si="72"/>
        <v>6864.7688982469645</v>
      </c>
      <c r="AK191" s="33">
        <f t="shared" si="72"/>
        <v>1530.0182624998447</v>
      </c>
      <c r="AL191" s="33">
        <f t="shared" si="72"/>
        <v>225.4326738732419</v>
      </c>
      <c r="AM191" s="77">
        <f t="shared" si="73"/>
        <v>8620.2198346200512</v>
      </c>
      <c r="AN191" s="101">
        <f t="shared" si="74"/>
        <v>3725.57</v>
      </c>
      <c r="AO191" s="154">
        <f>IFERROR(ROUND(INDEX('[23]IGT by Provider'!$E:$E,MATCH(A191,'[23]IGT by Provider'!$A:$A,0)),2),0)</f>
        <v>1641.6</v>
      </c>
      <c r="AP191" s="102">
        <f t="shared" si="75"/>
        <v>2083.9700000000003</v>
      </c>
      <c r="AQ191" s="63"/>
    </row>
    <row r="192" spans="1:43" x14ac:dyDescent="0.25">
      <c r="A192" s="182" t="s">
        <v>245</v>
      </c>
      <c r="B192" s="176" t="s">
        <v>247</v>
      </c>
      <c r="C192" s="31" t="s">
        <v>844</v>
      </c>
      <c r="D192" s="31" t="s">
        <v>55</v>
      </c>
      <c r="E192" s="31" t="s">
        <v>630</v>
      </c>
      <c r="F192" s="84" t="str">
        <f t="shared" si="55"/>
        <v>Y</v>
      </c>
      <c r="G192" s="169">
        <f>SUMIF('Data and Mdcr Calculation'!A:A,A192,'Data and Mdcr Calculation'!H:H)</f>
        <v>273</v>
      </c>
      <c r="H192" s="8">
        <f>IF($F192="N",0,SUMIFS('Data and Mdcr Calculation'!$R:$R,'Data and Mdcr Calculation'!$D:$D,H$10,'Data and Mdcr Calculation'!$A:$A,$A192))</f>
        <v>222.18177119996056</v>
      </c>
      <c r="I192" s="170">
        <f>IF($F192="N",0,SUMIFS('Data and Mdcr Calculation'!$R:$R,'Data and Mdcr Calculation'!$D:$D,I$10,'Data and Mdcr Calculation'!$A:$A,$A192))</f>
        <v>36.173977806672852</v>
      </c>
      <c r="J192" s="124">
        <f>IF($F192="N",0,SUMIFS('Data and Mdcr Calculation'!$R:$R,'Data and Mdcr Calculation'!$D:$D,J$10,'Data and Mdcr Calculation'!$A:$A,$A192))</f>
        <v>23.440215439033441</v>
      </c>
      <c r="K192" s="123">
        <f t="shared" si="76"/>
        <v>281.79596444566687</v>
      </c>
      <c r="L192" s="171">
        <f>IF($F192="N",0,SUMIFS('Data and Mdcr Calculation'!I:I,'Data and Mdcr Calculation'!$A:$A,$A192,'Data and Mdcr Calculation'!$D:$D,L$10))</f>
        <v>41168.178819719571</v>
      </c>
      <c r="M192" s="172">
        <f>IF($F192="N",0,SUMIFS('Data and Mdcr Calculation'!I:I,'Data and Mdcr Calculation'!$A:$A,$A192,'Data and Mdcr Calculation'!$D:$D,M$10))</f>
        <v>6791.1042690006952</v>
      </c>
      <c r="N192" s="172">
        <f>IF($F192="N",0,SUMIFS('Data and Mdcr Calculation'!I:I,'Data and Mdcr Calculation'!$A:$A,$A192,'Data and Mdcr Calculation'!$D:$D,N$10))</f>
        <v>4389.8742457022072</v>
      </c>
      <c r="O192" s="114">
        <f t="shared" si="56"/>
        <v>52349.157334422474</v>
      </c>
      <c r="P192" s="127">
        <f>IF($F192="N",0,SUMIFS('Data and Mdcr Calculation'!P:P,'Data and Mdcr Calculation'!A:A,A192))</f>
        <v>75427.296664834241</v>
      </c>
      <c r="Q192" s="32">
        <f t="shared" si="57"/>
        <v>0.6940346485840414</v>
      </c>
      <c r="R192" s="11">
        <f t="shared" si="58"/>
        <v>23078.139330411766</v>
      </c>
      <c r="S192" s="93">
        <f t="shared" si="59"/>
        <v>10775.815903198087</v>
      </c>
      <c r="T192" s="33">
        <f t="shared" si="59"/>
        <v>1754.4379236236334</v>
      </c>
      <c r="U192" s="33">
        <f t="shared" si="59"/>
        <v>1136.8504487931218</v>
      </c>
      <c r="V192" s="11">
        <f t="shared" si="60"/>
        <v>13667.104275614842</v>
      </c>
      <c r="W192" s="93">
        <f t="shared" si="61"/>
        <v>3857.458355407724</v>
      </c>
      <c r="X192" s="33">
        <f t="shared" si="61"/>
        <v>636.32647000536519</v>
      </c>
      <c r="Y192" s="33">
        <f t="shared" si="61"/>
        <v>411.33121682229682</v>
      </c>
      <c r="Z192" s="11">
        <f t="shared" si="62"/>
        <v>4905.116042235386</v>
      </c>
      <c r="AA192" s="83">
        <f t="shared" si="63"/>
        <v>18572.220317850228</v>
      </c>
      <c r="AB192" s="93">
        <f t="shared" si="64"/>
        <v>11433.226422491338</v>
      </c>
      <c r="AC192" s="33">
        <f t="shared" si="65"/>
        <v>1866.4233230038656</v>
      </c>
      <c r="AD192" s="33">
        <f t="shared" si="66"/>
        <v>1209.4153710565126</v>
      </c>
      <c r="AE192" s="11">
        <f t="shared" si="67"/>
        <v>14509.065116551717</v>
      </c>
      <c r="AF192" s="93">
        <f t="shared" si="68"/>
        <v>4092.794011042678</v>
      </c>
      <c r="AG192" s="33">
        <f t="shared" si="69"/>
        <v>676.94305319719706</v>
      </c>
      <c r="AH192" s="33">
        <f t="shared" si="70"/>
        <v>437.58640087478386</v>
      </c>
      <c r="AI192" s="77">
        <f t="shared" si="71"/>
        <v>5207.3234651146586</v>
      </c>
      <c r="AJ192" s="93">
        <f t="shared" si="72"/>
        <v>15526.020433534017</v>
      </c>
      <c r="AK192" s="33">
        <f t="shared" si="72"/>
        <v>2543.3663762010628</v>
      </c>
      <c r="AL192" s="33">
        <f t="shared" si="72"/>
        <v>1647.0017719312964</v>
      </c>
      <c r="AM192" s="77">
        <f t="shared" si="73"/>
        <v>19716.388581666375</v>
      </c>
      <c r="AN192" s="101">
        <f t="shared" si="74"/>
        <v>8521.23</v>
      </c>
      <c r="AO192" s="154">
        <f>IFERROR(ROUND(INDEX('[23]IGT by Provider'!$E:$E,MATCH(A192,'[23]IGT by Provider'!$A:$A,0)),2),0)</f>
        <v>3765.15</v>
      </c>
      <c r="AP192" s="102">
        <f t="shared" si="75"/>
        <v>4756.08</v>
      </c>
      <c r="AQ192" s="63"/>
    </row>
    <row r="193" spans="1:43" x14ac:dyDescent="0.25">
      <c r="A193" s="182" t="s">
        <v>181</v>
      </c>
      <c r="B193" s="176" t="s">
        <v>183</v>
      </c>
      <c r="C193" s="31" t="s">
        <v>845</v>
      </c>
      <c r="D193" s="31" t="s">
        <v>55</v>
      </c>
      <c r="E193" s="31" t="s">
        <v>630</v>
      </c>
      <c r="F193" s="84" t="str">
        <f t="shared" si="55"/>
        <v>Y</v>
      </c>
      <c r="G193" s="169">
        <f>SUMIF('Data and Mdcr Calculation'!A:A,A193,'Data and Mdcr Calculation'!H:H)</f>
        <v>374</v>
      </c>
      <c r="H193" s="8">
        <f>IF($F193="N",0,SUMIFS('Data and Mdcr Calculation'!$R:$R,'Data and Mdcr Calculation'!$D:$D,H$10,'Data and Mdcr Calculation'!$A:$A,$A193))</f>
        <v>301.8768734134091</v>
      </c>
      <c r="I193" s="170">
        <f>IF($F193="N",0,SUMIFS('Data and Mdcr Calculation'!$R:$R,'Data and Mdcr Calculation'!$D:$D,I$10,'Data and Mdcr Calculation'!$A:$A,$A193))</f>
        <v>74.284446533558622</v>
      </c>
      <c r="J193" s="124">
        <f>IF($F193="N",0,SUMIFS('Data and Mdcr Calculation'!$R:$R,'Data and Mdcr Calculation'!$D:$D,J$10,'Data and Mdcr Calculation'!$A:$A,$A193))</f>
        <v>3.7243938339575546</v>
      </c>
      <c r="K193" s="123">
        <f t="shared" si="76"/>
        <v>379.8857137809253</v>
      </c>
      <c r="L193" s="171">
        <f>IF($F193="N",0,SUMIFS('Data and Mdcr Calculation'!I:I,'Data and Mdcr Calculation'!$A:$A,$A193,'Data and Mdcr Calculation'!$D:$D,L$10))</f>
        <v>41115.369235734142</v>
      </c>
      <c r="M193" s="172">
        <f>IF($F193="N",0,SUMIFS('Data and Mdcr Calculation'!I:I,'Data and Mdcr Calculation'!$A:$A,$A193,'Data and Mdcr Calculation'!$D:$D,M$10))</f>
        <v>10152.756471619323</v>
      </c>
      <c r="N193" s="172">
        <f>IF($F193="N",0,SUMIFS('Data and Mdcr Calculation'!I:I,'Data and Mdcr Calculation'!$A:$A,$A193,'Data and Mdcr Calculation'!$D:$D,N$10))</f>
        <v>509.32709740475724</v>
      </c>
      <c r="O193" s="114">
        <f t="shared" si="56"/>
        <v>51777.452804758221</v>
      </c>
      <c r="P193" s="127">
        <f>IF($F193="N",0,SUMIFS('Data and Mdcr Calculation'!P:P,'Data and Mdcr Calculation'!A:A,A193))</f>
        <v>148675.87180244073</v>
      </c>
      <c r="Q193" s="32">
        <f t="shared" si="57"/>
        <v>0.3482572671479584</v>
      </c>
      <c r="R193" s="11">
        <f t="shared" si="58"/>
        <v>96898.418997682515</v>
      </c>
      <c r="S193" s="93">
        <f t="shared" si="59"/>
        <v>14641.028360550341</v>
      </c>
      <c r="T193" s="33">
        <f t="shared" si="59"/>
        <v>3602.795656877593</v>
      </c>
      <c r="U193" s="33">
        <f t="shared" si="59"/>
        <v>180.6331009469414</v>
      </c>
      <c r="V193" s="11">
        <f t="shared" si="60"/>
        <v>18424.457118374878</v>
      </c>
      <c r="W193" s="93">
        <f t="shared" si="61"/>
        <v>3852.5100973882895</v>
      </c>
      <c r="X193" s="33">
        <f t="shared" si="61"/>
        <v>951.31328139073059</v>
      </c>
      <c r="Y193" s="33">
        <f t="shared" si="61"/>
        <v>47.723949026825757</v>
      </c>
      <c r="Z193" s="11">
        <f t="shared" si="62"/>
        <v>4851.5473278058462</v>
      </c>
      <c r="AA193" s="83">
        <f t="shared" si="63"/>
        <v>23276.004446180723</v>
      </c>
      <c r="AB193" s="93">
        <f t="shared" si="64"/>
        <v>15534.247597400892</v>
      </c>
      <c r="AC193" s="33">
        <f t="shared" si="65"/>
        <v>3832.7613371038228</v>
      </c>
      <c r="AD193" s="33">
        <f t="shared" si="66"/>
        <v>192.16287334781001</v>
      </c>
      <c r="AE193" s="11">
        <f t="shared" si="67"/>
        <v>19559.171807852526</v>
      </c>
      <c r="AF193" s="93">
        <f t="shared" si="68"/>
        <v>4087.5438699079996</v>
      </c>
      <c r="AG193" s="33">
        <f t="shared" si="69"/>
        <v>1012.0354057348198</v>
      </c>
      <c r="AH193" s="33">
        <f t="shared" si="70"/>
        <v>50.770158539176343</v>
      </c>
      <c r="AI193" s="77">
        <f t="shared" si="71"/>
        <v>5150.3494341819951</v>
      </c>
      <c r="AJ193" s="93">
        <f t="shared" si="72"/>
        <v>19621.791467308893</v>
      </c>
      <c r="AK193" s="33">
        <f t="shared" si="72"/>
        <v>4844.7967428386428</v>
      </c>
      <c r="AL193" s="33">
        <f t="shared" si="72"/>
        <v>242.93303188698636</v>
      </c>
      <c r="AM193" s="77">
        <f t="shared" si="73"/>
        <v>24709.521242034523</v>
      </c>
      <c r="AN193" s="101">
        <f t="shared" si="74"/>
        <v>10679.21</v>
      </c>
      <c r="AO193" s="154">
        <f>IFERROR(ROUND(INDEX('[23]IGT by Provider'!$E:$E,MATCH(A193,'[23]IGT by Provider'!$A:$A,0)),2),0)</f>
        <v>4707.99</v>
      </c>
      <c r="AP193" s="102">
        <f t="shared" si="75"/>
        <v>5971.2199999999993</v>
      </c>
      <c r="AQ193" s="63"/>
    </row>
    <row r="194" spans="1:43" ht="45" x14ac:dyDescent="0.25">
      <c r="A194" s="182" t="s">
        <v>367</v>
      </c>
      <c r="B194" s="176" t="s">
        <v>369</v>
      </c>
      <c r="C194" s="31" t="s">
        <v>846</v>
      </c>
      <c r="D194" s="31" t="s">
        <v>55</v>
      </c>
      <c r="E194" s="31" t="s">
        <v>630</v>
      </c>
      <c r="F194" s="84" t="str">
        <f t="shared" si="55"/>
        <v>Y</v>
      </c>
      <c r="G194" s="169">
        <f>SUMIF('Data and Mdcr Calculation'!A:A,A194,'Data and Mdcr Calculation'!H:H)</f>
        <v>1881</v>
      </c>
      <c r="H194" s="8">
        <f>IF($F194="N",0,SUMIFS('Data and Mdcr Calculation'!$R:$R,'Data and Mdcr Calculation'!$D:$D,H$10,'Data and Mdcr Calculation'!$A:$A,$A194))</f>
        <v>1352.7532449643891</v>
      </c>
      <c r="I194" s="170">
        <f>IF($F194="N",0,SUMIFS('Data and Mdcr Calculation'!$R:$R,'Data and Mdcr Calculation'!$D:$D,I$10,'Data and Mdcr Calculation'!$A:$A,$A194))</f>
        <v>526.68515881457188</v>
      </c>
      <c r="J194" s="124">
        <f>IF($F194="N",0,SUMIFS('Data and Mdcr Calculation'!$R:$R,'Data and Mdcr Calculation'!$D:$D,J$10,'Data and Mdcr Calculation'!$A:$A,$A194))</f>
        <v>54.80842216868146</v>
      </c>
      <c r="K194" s="123">
        <f t="shared" si="76"/>
        <v>1934.2468259476425</v>
      </c>
      <c r="L194" s="171">
        <f>IF($F194="N",0,SUMIFS('Data and Mdcr Calculation'!I:I,'Data and Mdcr Calculation'!$A:$A,$A194,'Data and Mdcr Calculation'!$D:$D,L$10))</f>
        <v>194257.71338269807</v>
      </c>
      <c r="M194" s="172">
        <f>IF($F194="N",0,SUMIFS('Data and Mdcr Calculation'!I:I,'Data and Mdcr Calculation'!$A:$A,$A194,'Data and Mdcr Calculation'!$D:$D,M$10))</f>
        <v>76557.558048206294</v>
      </c>
      <c r="N194" s="172">
        <f>IF($F194="N",0,SUMIFS('Data and Mdcr Calculation'!I:I,'Data and Mdcr Calculation'!$A:$A,$A194,'Data and Mdcr Calculation'!$D:$D,N$10))</f>
        <v>7974.5473599348925</v>
      </c>
      <c r="O194" s="114">
        <f t="shared" si="56"/>
        <v>278789.81879083929</v>
      </c>
      <c r="P194" s="127">
        <f>IF($F194="N",0,SUMIFS('Data and Mdcr Calculation'!P:P,'Data and Mdcr Calculation'!A:A,A194))</f>
        <v>683794.9379090108</v>
      </c>
      <c r="Q194" s="32">
        <f t="shared" si="57"/>
        <v>0.40770968507511307</v>
      </c>
      <c r="R194" s="11">
        <f t="shared" si="58"/>
        <v>405005.11911817151</v>
      </c>
      <c r="S194" s="93">
        <f t="shared" si="59"/>
        <v>65608.532380772871</v>
      </c>
      <c r="T194" s="33">
        <f t="shared" si="59"/>
        <v>25544.230202506737</v>
      </c>
      <c r="U194" s="33">
        <f t="shared" si="59"/>
        <v>2658.2084751810507</v>
      </c>
      <c r="V194" s="11">
        <f t="shared" si="60"/>
        <v>93810.971058460651</v>
      </c>
      <c r="W194" s="93">
        <f t="shared" si="61"/>
        <v>18201.947743958812</v>
      </c>
      <c r="X194" s="33">
        <f t="shared" si="61"/>
        <v>7173.4431891169306</v>
      </c>
      <c r="Y194" s="33">
        <f t="shared" si="61"/>
        <v>747.21508762589951</v>
      </c>
      <c r="Z194" s="11">
        <f t="shared" si="62"/>
        <v>26122.606020701642</v>
      </c>
      <c r="AA194" s="83">
        <f t="shared" si="63"/>
        <v>119933.57707916229</v>
      </c>
      <c r="AB194" s="93">
        <f t="shared" si="64"/>
        <v>69611.174939812059</v>
      </c>
      <c r="AC194" s="33">
        <f t="shared" si="65"/>
        <v>27174.712981390148</v>
      </c>
      <c r="AD194" s="33">
        <f t="shared" si="66"/>
        <v>2827.8813565755859</v>
      </c>
      <c r="AE194" s="11">
        <f t="shared" si="67"/>
        <v>99613.769277777785</v>
      </c>
      <c r="AF194" s="93">
        <f t="shared" si="68"/>
        <v>19312.411399425793</v>
      </c>
      <c r="AG194" s="33">
        <f t="shared" si="69"/>
        <v>7631.3225416137566</v>
      </c>
      <c r="AH194" s="33">
        <f t="shared" si="70"/>
        <v>794.90966768712724</v>
      </c>
      <c r="AI194" s="77">
        <f t="shared" si="71"/>
        <v>27738.643608726677</v>
      </c>
      <c r="AJ194" s="93">
        <f t="shared" si="72"/>
        <v>88923.586339237852</v>
      </c>
      <c r="AK194" s="33">
        <f t="shared" si="72"/>
        <v>34806.035523003906</v>
      </c>
      <c r="AL194" s="33">
        <f t="shared" si="72"/>
        <v>3622.7910242627131</v>
      </c>
      <c r="AM194" s="77">
        <f t="shared" si="73"/>
        <v>127352.41288650448</v>
      </c>
      <c r="AN194" s="101">
        <f t="shared" si="74"/>
        <v>55040.44</v>
      </c>
      <c r="AO194" s="154">
        <f>IFERROR(ROUND(INDEX('[23]IGT by Provider'!$E:$E,MATCH(A194,'[23]IGT by Provider'!$A:$A,0)),2),0)</f>
        <v>24291.32</v>
      </c>
      <c r="AP194" s="102">
        <f t="shared" si="75"/>
        <v>30749.120000000003</v>
      </c>
      <c r="AQ194" s="63"/>
    </row>
    <row r="195" spans="1:43" x14ac:dyDescent="0.25">
      <c r="A195" s="182" t="s">
        <v>474</v>
      </c>
      <c r="B195" s="176" t="s">
        <v>476</v>
      </c>
      <c r="C195" s="31" t="s">
        <v>847</v>
      </c>
      <c r="D195" s="31" t="s">
        <v>55</v>
      </c>
      <c r="E195" s="31" t="s">
        <v>630</v>
      </c>
      <c r="F195" s="84" t="str">
        <f t="shared" si="55"/>
        <v>Y</v>
      </c>
      <c r="G195" s="169">
        <f>SUMIF('Data and Mdcr Calculation'!A:A,A195,'Data and Mdcr Calculation'!H:H)</f>
        <v>2020</v>
      </c>
      <c r="H195" s="8">
        <f>IF($F195="N",0,SUMIFS('Data and Mdcr Calculation'!$R:$R,'Data and Mdcr Calculation'!$D:$D,H$10,'Data and Mdcr Calculation'!$A:$A,$A195))</f>
        <v>2064.8438318159729</v>
      </c>
      <c r="I195" s="170">
        <f>IF($F195="N",0,SUMIFS('Data and Mdcr Calculation'!$R:$R,'Data and Mdcr Calculation'!$D:$D,I$10,'Data and Mdcr Calculation'!$A:$A,$A195))</f>
        <v>28.30194304740029</v>
      </c>
      <c r="J195" s="124">
        <f>IF($F195="N",0,SUMIFS('Data and Mdcr Calculation'!$R:$R,'Data and Mdcr Calculation'!$D:$D,J$10,'Data and Mdcr Calculation'!$A:$A,$A195))</f>
        <v>8.96524677578312</v>
      </c>
      <c r="K195" s="123">
        <f t="shared" si="76"/>
        <v>2102.1110216391562</v>
      </c>
      <c r="L195" s="171">
        <f>IF($F195="N",0,SUMIFS('Data and Mdcr Calculation'!I:I,'Data and Mdcr Calculation'!$A:$A,$A195,'Data and Mdcr Calculation'!$D:$D,L$10))</f>
        <v>381111.8141578816</v>
      </c>
      <c r="M195" s="172">
        <f>IF($F195="N",0,SUMIFS('Data and Mdcr Calculation'!I:I,'Data and Mdcr Calculation'!$A:$A,$A195,'Data and Mdcr Calculation'!$D:$D,M$10))</f>
        <v>5276.2865350038601</v>
      </c>
      <c r="N195" s="172">
        <f>IF($F195="N",0,SUMIFS('Data and Mdcr Calculation'!I:I,'Data and Mdcr Calculation'!$A:$A,$A195,'Data and Mdcr Calculation'!$D:$D,N$10))</f>
        <v>1681.4265466925999</v>
      </c>
      <c r="O195" s="114">
        <f t="shared" si="56"/>
        <v>388069.52723957808</v>
      </c>
      <c r="P195" s="127">
        <f>IF($F195="N",0,SUMIFS('Data and Mdcr Calculation'!P:P,'Data and Mdcr Calculation'!A:A,A195))</f>
        <v>430218.04168866988</v>
      </c>
      <c r="Q195" s="32">
        <f t="shared" si="57"/>
        <v>0.90202987702781456</v>
      </c>
      <c r="R195" s="11">
        <f t="shared" si="58"/>
        <v>42148.514449091803</v>
      </c>
      <c r="S195" s="93">
        <f t="shared" si="59"/>
        <v>100144.92584307468</v>
      </c>
      <c r="T195" s="33">
        <f t="shared" si="59"/>
        <v>1372.644237798914</v>
      </c>
      <c r="U195" s="33">
        <f t="shared" si="59"/>
        <v>434.81446862548131</v>
      </c>
      <c r="V195" s="11">
        <f t="shared" si="60"/>
        <v>101952.38454949908</v>
      </c>
      <c r="W195" s="93">
        <f t="shared" si="61"/>
        <v>35710.176986593506</v>
      </c>
      <c r="X195" s="33">
        <f t="shared" si="61"/>
        <v>494.3880483298617</v>
      </c>
      <c r="Y195" s="33">
        <f t="shared" si="61"/>
        <v>157.54966742509663</v>
      </c>
      <c r="Z195" s="11">
        <f t="shared" si="62"/>
        <v>36362.114702348466</v>
      </c>
      <c r="AA195" s="83">
        <f t="shared" si="63"/>
        <v>138314.49925184756</v>
      </c>
      <c r="AB195" s="93">
        <f t="shared" si="64"/>
        <v>106254.56322872646</v>
      </c>
      <c r="AC195" s="33">
        <f t="shared" si="65"/>
        <v>1460.2598274456532</v>
      </c>
      <c r="AD195" s="33">
        <f t="shared" si="66"/>
        <v>462.56858364412909</v>
      </c>
      <c r="AE195" s="11">
        <f t="shared" si="67"/>
        <v>108177.39163981624</v>
      </c>
      <c r="AF195" s="93">
        <f t="shared" si="68"/>
        <v>37888.781948640324</v>
      </c>
      <c r="AG195" s="33">
        <f t="shared" si="69"/>
        <v>525.94473226581033</v>
      </c>
      <c r="AH195" s="33">
        <f t="shared" si="70"/>
        <v>167.60602917563472</v>
      </c>
      <c r="AI195" s="77">
        <f t="shared" si="71"/>
        <v>38582.33271008177</v>
      </c>
      <c r="AJ195" s="93">
        <f t="shared" si="72"/>
        <v>144143.34517736678</v>
      </c>
      <c r="AK195" s="33">
        <f t="shared" si="72"/>
        <v>1986.2045597114634</v>
      </c>
      <c r="AL195" s="33">
        <f t="shared" si="72"/>
        <v>630.17461281976375</v>
      </c>
      <c r="AM195" s="77">
        <f t="shared" si="73"/>
        <v>146759.72434989802</v>
      </c>
      <c r="AN195" s="101">
        <f t="shared" si="74"/>
        <v>63428.09</v>
      </c>
      <c r="AO195" s="154">
        <f>IFERROR(ROUND(INDEX('[23]IGT by Provider'!$E:$E,MATCH(A195,'[23]IGT by Provider'!$A:$A,0)),2),0)</f>
        <v>27998.05</v>
      </c>
      <c r="AP195" s="102">
        <f t="shared" si="75"/>
        <v>35430.039999999994</v>
      </c>
      <c r="AQ195" s="63"/>
    </row>
    <row r="196" spans="1:43" ht="30" x14ac:dyDescent="0.25">
      <c r="A196" s="182" t="s">
        <v>178</v>
      </c>
      <c r="B196" s="176" t="s">
        <v>180</v>
      </c>
      <c r="C196" s="31" t="s">
        <v>848</v>
      </c>
      <c r="D196" s="31" t="s">
        <v>55</v>
      </c>
      <c r="E196" s="31" t="s">
        <v>630</v>
      </c>
      <c r="F196" s="84" t="str">
        <f t="shared" si="55"/>
        <v>Y</v>
      </c>
      <c r="G196" s="169">
        <f>SUMIF('Data and Mdcr Calculation'!A:A,A196,'Data and Mdcr Calculation'!H:H)</f>
        <v>5467</v>
      </c>
      <c r="H196" s="8">
        <f>IF($F196="N",0,SUMIFS('Data and Mdcr Calculation'!$R:$R,'Data and Mdcr Calculation'!$D:$D,H$10,'Data and Mdcr Calculation'!$A:$A,$A196))</f>
        <v>4994.3080588716848</v>
      </c>
      <c r="I196" s="170">
        <f>IF($F196="N",0,SUMIFS('Data and Mdcr Calculation'!$R:$R,'Data and Mdcr Calculation'!$D:$D,I$10,'Data and Mdcr Calculation'!$A:$A,$A196))</f>
        <v>487.18889360408866</v>
      </c>
      <c r="J196" s="124">
        <f>IF($F196="N",0,SUMIFS('Data and Mdcr Calculation'!$R:$R,'Data and Mdcr Calculation'!$D:$D,J$10,'Data and Mdcr Calculation'!$A:$A,$A196))</f>
        <v>211.94728325624158</v>
      </c>
      <c r="K196" s="123">
        <f t="shared" si="76"/>
        <v>5693.4442357320149</v>
      </c>
      <c r="L196" s="171">
        <f>IF($F196="N",0,SUMIFS('Data and Mdcr Calculation'!I:I,'Data and Mdcr Calculation'!$A:$A,$A196,'Data and Mdcr Calculation'!$D:$D,L$10))</f>
        <v>712597.46568934945</v>
      </c>
      <c r="M196" s="172">
        <f>IF($F196="N",0,SUMIFS('Data and Mdcr Calculation'!I:I,'Data and Mdcr Calculation'!$A:$A,$A196,'Data and Mdcr Calculation'!$D:$D,M$10))</f>
        <v>69943.106794744715</v>
      </c>
      <c r="N196" s="172">
        <f>IF($F196="N",0,SUMIFS('Data and Mdcr Calculation'!I:I,'Data and Mdcr Calculation'!$A:$A,$A196,'Data and Mdcr Calculation'!$D:$D,N$10))</f>
        <v>29975.373316744604</v>
      </c>
      <c r="O196" s="114">
        <f t="shared" si="56"/>
        <v>812515.94580083876</v>
      </c>
      <c r="P196" s="127">
        <f>IF($F196="N",0,SUMIFS('Data and Mdcr Calculation'!P:P,'Data and Mdcr Calculation'!A:A,A196))</f>
        <v>1811141.545828711</v>
      </c>
      <c r="Q196" s="32">
        <f t="shared" si="57"/>
        <v>0.44862089750641865</v>
      </c>
      <c r="R196" s="11">
        <f t="shared" si="58"/>
        <v>998625.60002787225</v>
      </c>
      <c r="S196" s="93">
        <f t="shared" si="59"/>
        <v>242223.94085527671</v>
      </c>
      <c r="T196" s="33">
        <f t="shared" si="59"/>
        <v>23628.661339798302</v>
      </c>
      <c r="U196" s="33">
        <f t="shared" si="59"/>
        <v>10279.443237927717</v>
      </c>
      <c r="V196" s="11">
        <f t="shared" si="60"/>
        <v>276132.04543300276</v>
      </c>
      <c r="W196" s="93">
        <f t="shared" si="61"/>
        <v>66770.382535092052</v>
      </c>
      <c r="X196" s="33">
        <f t="shared" si="61"/>
        <v>6553.6691066675803</v>
      </c>
      <c r="Y196" s="33">
        <f t="shared" si="61"/>
        <v>2808.6924797789698</v>
      </c>
      <c r="Z196" s="11">
        <f t="shared" si="62"/>
        <v>76132.744121538606</v>
      </c>
      <c r="AA196" s="83">
        <f t="shared" si="63"/>
        <v>352264.78955454135</v>
      </c>
      <c r="AB196" s="93">
        <f t="shared" si="64"/>
        <v>257001.5287589143</v>
      </c>
      <c r="AC196" s="33">
        <f t="shared" si="65"/>
        <v>25136.873765742876</v>
      </c>
      <c r="AD196" s="33">
        <f t="shared" si="66"/>
        <v>10935.577912689061</v>
      </c>
      <c r="AE196" s="11">
        <f t="shared" si="67"/>
        <v>293073.98043734627</v>
      </c>
      <c r="AF196" s="93">
        <f t="shared" si="68"/>
        <v>70843.907199036665</v>
      </c>
      <c r="AG196" s="33">
        <f t="shared" si="69"/>
        <v>6971.9884113484904</v>
      </c>
      <c r="AH196" s="33">
        <f t="shared" si="70"/>
        <v>2987.9707231691168</v>
      </c>
      <c r="AI196" s="77">
        <f t="shared" si="71"/>
        <v>80803.866333554266</v>
      </c>
      <c r="AJ196" s="93">
        <f t="shared" si="72"/>
        <v>327845.43595795095</v>
      </c>
      <c r="AK196" s="33">
        <f t="shared" si="72"/>
        <v>32108.862177091367</v>
      </c>
      <c r="AL196" s="33">
        <f t="shared" si="72"/>
        <v>13923.548635858178</v>
      </c>
      <c r="AM196" s="77">
        <f t="shared" si="73"/>
        <v>373877.84677090048</v>
      </c>
      <c r="AN196" s="101">
        <f t="shared" si="74"/>
        <v>161586.26999999999</v>
      </c>
      <c r="AO196" s="154">
        <f>IFERROR(ROUND(INDEX('[23]IGT by Provider'!$E:$E,MATCH(A196,'[23]IGT by Provider'!$A:$A,0)),2),0)</f>
        <v>71046.45</v>
      </c>
      <c r="AP196" s="102">
        <f t="shared" si="75"/>
        <v>90539.819999999992</v>
      </c>
      <c r="AQ196" s="63"/>
    </row>
    <row r="197" spans="1:43" x14ac:dyDescent="0.25">
      <c r="A197" s="182" t="s">
        <v>547</v>
      </c>
      <c r="B197" s="176" t="s">
        <v>549</v>
      </c>
      <c r="C197" s="31" t="s">
        <v>849</v>
      </c>
      <c r="D197" s="31" t="s">
        <v>55</v>
      </c>
      <c r="E197" s="31" t="s">
        <v>629</v>
      </c>
      <c r="F197" s="84" t="str">
        <f t="shared" si="55"/>
        <v>Y</v>
      </c>
      <c r="G197" s="169">
        <f>SUMIF('Data and Mdcr Calculation'!A:A,A197,'Data and Mdcr Calculation'!H:H)</f>
        <v>1723</v>
      </c>
      <c r="H197" s="8">
        <f>IF($F197="N",0,SUMIFS('Data and Mdcr Calculation'!$R:$R,'Data and Mdcr Calculation'!$D:$D,H$10,'Data and Mdcr Calculation'!$A:$A,$A197))</f>
        <v>1552.7629444571332</v>
      </c>
      <c r="I197" s="170">
        <f>IF($F197="N",0,SUMIFS('Data and Mdcr Calculation'!$R:$R,'Data and Mdcr Calculation'!$D:$D,I$10,'Data and Mdcr Calculation'!$A:$A,$A197))</f>
        <v>152.51930347026959</v>
      </c>
      <c r="J197" s="124">
        <f>IF($F197="N",0,SUMIFS('Data and Mdcr Calculation'!$R:$R,'Data and Mdcr Calculation'!$D:$D,J$10,'Data and Mdcr Calculation'!$A:$A,$A197))</f>
        <v>66.75420483333825</v>
      </c>
      <c r="K197" s="123">
        <f t="shared" si="76"/>
        <v>1772.036452760741</v>
      </c>
      <c r="L197" s="171">
        <f>IF($F197="N",0,SUMIFS('Data and Mdcr Calculation'!I:I,'Data and Mdcr Calculation'!$A:$A,$A197,'Data and Mdcr Calculation'!$D:$D,L$10))</f>
        <v>134399.35916358972</v>
      </c>
      <c r="M197" s="172">
        <f>IF($F197="N",0,SUMIFS('Data and Mdcr Calculation'!I:I,'Data and Mdcr Calculation'!$A:$A,$A197,'Data and Mdcr Calculation'!$D:$D,M$10))</f>
        <v>13286.260634145126</v>
      </c>
      <c r="N197" s="172">
        <f>IF($F197="N",0,SUMIFS('Data and Mdcr Calculation'!I:I,'Data and Mdcr Calculation'!$A:$A,$A197,'Data and Mdcr Calculation'!$D:$D,N$10))</f>
        <v>5827.830686612233</v>
      </c>
      <c r="O197" s="114">
        <f t="shared" si="56"/>
        <v>153513.45048434706</v>
      </c>
      <c r="P197" s="127">
        <f>IF($F197="N",0,SUMIFS('Data and Mdcr Calculation'!P:P,'Data and Mdcr Calculation'!A:A,A197))</f>
        <v>253170.84800592708</v>
      </c>
      <c r="Q197" s="32">
        <f t="shared" si="57"/>
        <v>0.60636306151944119</v>
      </c>
      <c r="R197" s="11">
        <f t="shared" si="58"/>
        <v>99657.397521580016</v>
      </c>
      <c r="S197" s="93">
        <f t="shared" si="59"/>
        <v>53461.628177659099</v>
      </c>
      <c r="T197" s="33">
        <f t="shared" si="59"/>
        <v>5251.2396184813824</v>
      </c>
      <c r="U197" s="33">
        <f t="shared" si="59"/>
        <v>2298.347272411836</v>
      </c>
      <c r="V197" s="11">
        <f t="shared" si="60"/>
        <v>61011.215068552316</v>
      </c>
      <c r="W197" s="93">
        <f t="shared" si="61"/>
        <v>12593.219953628357</v>
      </c>
      <c r="X197" s="33">
        <f t="shared" si="61"/>
        <v>1244.9226214193984</v>
      </c>
      <c r="Y197" s="33">
        <f t="shared" si="61"/>
        <v>546.06773533556623</v>
      </c>
      <c r="Z197" s="11">
        <f t="shared" si="62"/>
        <v>14384.210310383321</v>
      </c>
      <c r="AA197" s="83">
        <f t="shared" si="63"/>
        <v>75395.425378935644</v>
      </c>
      <c r="AB197" s="93">
        <f t="shared" si="64"/>
        <v>56723.212920593207</v>
      </c>
      <c r="AC197" s="33">
        <f t="shared" si="65"/>
        <v>5586.4251260440242</v>
      </c>
      <c r="AD197" s="33">
        <f t="shared" si="66"/>
        <v>2445.0502897998258</v>
      </c>
      <c r="AE197" s="11">
        <f t="shared" si="67"/>
        <v>64754.688336437051</v>
      </c>
      <c r="AF197" s="93">
        <f t="shared" si="68"/>
        <v>13361.506582099053</v>
      </c>
      <c r="AG197" s="33">
        <f t="shared" si="69"/>
        <v>1324.3857674674452</v>
      </c>
      <c r="AH197" s="33">
        <f t="shared" si="70"/>
        <v>580.92312269741092</v>
      </c>
      <c r="AI197" s="77">
        <f t="shared" si="71"/>
        <v>15266.81547226391</v>
      </c>
      <c r="AJ197" s="93">
        <f t="shared" si="72"/>
        <v>70084.719502692256</v>
      </c>
      <c r="AK197" s="33">
        <f t="shared" si="72"/>
        <v>6910.8108935114697</v>
      </c>
      <c r="AL197" s="33">
        <f t="shared" si="72"/>
        <v>3025.9734124972365</v>
      </c>
      <c r="AM197" s="77">
        <f t="shared" si="73"/>
        <v>80021.50380870096</v>
      </c>
      <c r="AN197" s="101">
        <f t="shared" si="74"/>
        <v>34584.49</v>
      </c>
      <c r="AO197" s="154">
        <f>IFERROR(ROUND(INDEX('[23]IGT by Provider'!$E:$E,MATCH(A197,'[23]IGT by Provider'!$A:$A,0)),2),0)</f>
        <v>15828.23</v>
      </c>
      <c r="AP197" s="102">
        <f t="shared" si="75"/>
        <v>18756.259999999998</v>
      </c>
      <c r="AQ197" s="63"/>
    </row>
    <row r="198" spans="1:43" x14ac:dyDescent="0.25">
      <c r="A198" s="182" t="s">
        <v>324</v>
      </c>
      <c r="B198" s="176" t="s">
        <v>326</v>
      </c>
      <c r="C198" s="31" t="s">
        <v>850</v>
      </c>
      <c r="D198" s="31" t="s">
        <v>83</v>
      </c>
      <c r="E198" s="31" t="s">
        <v>630</v>
      </c>
      <c r="F198" s="84" t="str">
        <f t="shared" si="55"/>
        <v>Y</v>
      </c>
      <c r="G198" s="169">
        <f>SUMIF('Data and Mdcr Calculation'!A:A,A198,'Data and Mdcr Calculation'!H:H)</f>
        <v>1518</v>
      </c>
      <c r="H198" s="8">
        <f>IF($F198="N",0,SUMIFS('Data and Mdcr Calculation'!$R:$R,'Data and Mdcr Calculation'!$D:$D,H$10,'Data and Mdcr Calculation'!$A:$A,$A198))</f>
        <v>997.0196297085115</v>
      </c>
      <c r="I198" s="170">
        <f>IF($F198="N",0,SUMIFS('Data and Mdcr Calculation'!$R:$R,'Data and Mdcr Calculation'!$D:$D,I$10,'Data and Mdcr Calculation'!$A:$A,$A198))</f>
        <v>489.6630109674976</v>
      </c>
      <c r="J198" s="124">
        <f>IF($F198="N",0,SUMIFS('Data and Mdcr Calculation'!$R:$R,'Data and Mdcr Calculation'!$D:$D,J$10,'Data and Mdcr Calculation'!$A:$A,$A198))</f>
        <v>45.420736834115331</v>
      </c>
      <c r="K198" s="123">
        <f t="shared" si="76"/>
        <v>1532.1033775101246</v>
      </c>
      <c r="L198" s="171">
        <f>IF($F198="N",0,SUMIFS('Data and Mdcr Calculation'!I:I,'Data and Mdcr Calculation'!$A:$A,$A198,'Data and Mdcr Calculation'!$D:$D,L$10))</f>
        <v>178816.84927458296</v>
      </c>
      <c r="M198" s="172">
        <f>IF($F198="N",0,SUMIFS('Data and Mdcr Calculation'!I:I,'Data and Mdcr Calculation'!$A:$A,$A198,'Data and Mdcr Calculation'!$D:$D,M$10))</f>
        <v>88840.34429427117</v>
      </c>
      <c r="N198" s="172">
        <f>IF($F198="N",0,SUMIFS('Data and Mdcr Calculation'!I:I,'Data and Mdcr Calculation'!$A:$A,$A198,'Data and Mdcr Calculation'!$D:$D,N$10))</f>
        <v>8192.3260059652694</v>
      </c>
      <c r="O198" s="114">
        <f t="shared" si="56"/>
        <v>275849.51957481942</v>
      </c>
      <c r="P198" s="127">
        <f>IF($F198="N",0,SUMIFS('Data and Mdcr Calculation'!P:P,'Data and Mdcr Calculation'!A:A,A198))</f>
        <v>261606.65170985373</v>
      </c>
      <c r="Q198" s="32">
        <f t="shared" si="57"/>
        <v>1.0544438292064622</v>
      </c>
      <c r="R198" s="11">
        <f t="shared" si="58"/>
        <v>-14242.867864965694</v>
      </c>
      <c r="S198" s="93">
        <f t="shared" si="59"/>
        <v>48355.452040862809</v>
      </c>
      <c r="T198" s="33">
        <f t="shared" si="59"/>
        <v>23748.656031923634</v>
      </c>
      <c r="U198" s="33">
        <f t="shared" si="59"/>
        <v>2202.9057364545934</v>
      </c>
      <c r="V198" s="11">
        <f t="shared" si="60"/>
        <v>74307.013809241034</v>
      </c>
      <c r="W198" s="93">
        <f t="shared" si="61"/>
        <v>16755.138777028424</v>
      </c>
      <c r="X198" s="33">
        <f t="shared" si="61"/>
        <v>8324.3402603732084</v>
      </c>
      <c r="Y198" s="33">
        <f t="shared" si="61"/>
        <v>767.62094675894582</v>
      </c>
      <c r="Z198" s="11">
        <f t="shared" si="62"/>
        <v>25847.099984160577</v>
      </c>
      <c r="AA198" s="83">
        <f t="shared" si="63"/>
        <v>100154.11379340162</v>
      </c>
      <c r="AB198" s="93">
        <f t="shared" si="64"/>
        <v>51305.519406750987</v>
      </c>
      <c r="AC198" s="33">
        <f t="shared" si="65"/>
        <v>25264.527693535783</v>
      </c>
      <c r="AD198" s="33">
        <f t="shared" si="66"/>
        <v>2343.5167409091418</v>
      </c>
      <c r="AE198" s="11">
        <f t="shared" si="67"/>
        <v>78913.563841195908</v>
      </c>
      <c r="AF198" s="93">
        <f t="shared" si="68"/>
        <v>17777.33557244395</v>
      </c>
      <c r="AG198" s="33">
        <f t="shared" si="69"/>
        <v>8855.6811280566053</v>
      </c>
      <c r="AH198" s="33">
        <f t="shared" si="70"/>
        <v>816.61802846696366</v>
      </c>
      <c r="AI198" s="77">
        <f t="shared" si="71"/>
        <v>27449.634728967521</v>
      </c>
      <c r="AJ198" s="93">
        <f t="shared" si="72"/>
        <v>69082.854979194934</v>
      </c>
      <c r="AK198" s="33">
        <f t="shared" si="72"/>
        <v>34120.208821592387</v>
      </c>
      <c r="AL198" s="33">
        <f t="shared" si="72"/>
        <v>3160.1347693761054</v>
      </c>
      <c r="AM198" s="77">
        <f t="shared" si="73"/>
        <v>106363.19857016343</v>
      </c>
      <c r="AN198" s="101">
        <f t="shared" si="74"/>
        <v>45969.11</v>
      </c>
      <c r="AO198" s="154">
        <f>IFERROR(ROUND(INDEX('[23]IGT by Provider'!$E:$E,MATCH(A198,'[23]IGT by Provider'!$A:$A,0)),2),0)</f>
        <v>20589.55</v>
      </c>
      <c r="AP198" s="102">
        <f t="shared" si="75"/>
        <v>25379.56</v>
      </c>
      <c r="AQ198" s="63"/>
    </row>
    <row r="199" spans="1:43" ht="30" x14ac:dyDescent="0.25">
      <c r="A199" s="182" t="s">
        <v>434</v>
      </c>
      <c r="B199" s="182" t="s">
        <v>436</v>
      </c>
      <c r="C199" s="202" t="s">
        <v>851</v>
      </c>
      <c r="D199" s="156" t="s">
        <v>55</v>
      </c>
      <c r="E199" s="156" t="s">
        <v>630</v>
      </c>
      <c r="F199" s="84" t="str">
        <f t="shared" ref="F199:F208" si="77">+IF(G199&gt;=30,"Y","N")</f>
        <v>Y</v>
      </c>
      <c r="G199" s="169">
        <f>SUMIF('Data and Mdcr Calculation'!A:A,A199,'Data and Mdcr Calculation'!H:H)</f>
        <v>766</v>
      </c>
      <c r="H199" s="8">
        <f>IF($F199="N",0,SUMIFS('Data and Mdcr Calculation'!$R:$R,'Data and Mdcr Calculation'!$D:$D,H$10,'Data and Mdcr Calculation'!$A:$A,$A199))</f>
        <v>699.79105920444272</v>
      </c>
      <c r="I199" s="170">
        <f>IF($F199="N",0,SUMIFS('Data and Mdcr Calculation'!$R:$R,'Data and Mdcr Calculation'!$D:$D,I$10,'Data and Mdcr Calculation'!$A:$A,$A199))</f>
        <v>88.518239714434756</v>
      </c>
      <c r="J199" s="124">
        <f>IF($F199="N",0,SUMIFS('Data and Mdcr Calculation'!$R:$R,'Data and Mdcr Calculation'!$D:$D,J$10,'Data and Mdcr Calculation'!$A:$A,$A199))</f>
        <v>3.1696287412289119</v>
      </c>
      <c r="K199" s="123">
        <f t="shared" si="76"/>
        <v>791.47892766010648</v>
      </c>
      <c r="L199" s="171">
        <f>IF($F199="N",0,SUMIFS('Data and Mdcr Calculation'!I:I,'Data and Mdcr Calculation'!$A:$A,$A199,'Data and Mdcr Calculation'!$D:$D,L$10))</f>
        <v>84430.094236818943</v>
      </c>
      <c r="M199" s="172">
        <f>IF($F199="N",0,SUMIFS('Data and Mdcr Calculation'!I:I,'Data and Mdcr Calculation'!$A:$A,$A199,'Data and Mdcr Calculation'!$D:$D,M$10))</f>
        <v>10726.907168583426</v>
      </c>
      <c r="N199" s="172">
        <f>IF($F199="N",0,SUMIFS('Data and Mdcr Calculation'!I:I,'Data and Mdcr Calculation'!$A:$A,$A199,'Data and Mdcr Calculation'!$D:$D,N$10))</f>
        <v>384.49731709154423</v>
      </c>
      <c r="O199" s="114">
        <f t="shared" ref="O199:O208" si="78">SUM(L199:N199)</f>
        <v>95541.49872249391</v>
      </c>
      <c r="P199" s="127">
        <f>IF($F199="N",0,SUMIFS('Data and Mdcr Calculation'!P:P,'Data and Mdcr Calculation'!A:A,A199))</f>
        <v>278727.21916478314</v>
      </c>
      <c r="Q199" s="32">
        <f t="shared" ref="Q199:Q208" si="79">IFERROR(O199/P199,0)</f>
        <v>0.34277778470573378</v>
      </c>
      <c r="R199" s="11">
        <f t="shared" ref="R199:R208" si="80">P199-O199</f>
        <v>183185.72044228922</v>
      </c>
      <c r="S199" s="93">
        <f t="shared" ref="S199:U208" si="81">IF($F199="N",0,IF($E199=$A$6,Comp1_FS,Comp1_HB)*H199)</f>
        <v>33939.866371415468</v>
      </c>
      <c r="T199" s="33">
        <f t="shared" si="81"/>
        <v>4293.1346261500858</v>
      </c>
      <c r="U199" s="33">
        <f t="shared" si="81"/>
        <v>153.72699394960222</v>
      </c>
      <c r="V199" s="11">
        <f t="shared" ref="V199:V208" si="82">SUM(S199:U199)</f>
        <v>38386.727991515159</v>
      </c>
      <c r="W199" s="93">
        <f t="shared" ref="W199:Y208" si="83">IF($F199="N",0,L199*Comp2_Rate)</f>
        <v>7911.0998299899356</v>
      </c>
      <c r="X199" s="33">
        <f t="shared" si="83"/>
        <v>1005.1112016962671</v>
      </c>
      <c r="Y199" s="33">
        <f t="shared" si="83"/>
        <v>36.027398611477693</v>
      </c>
      <c r="Z199" s="11">
        <f t="shared" ref="Z199:Z208" si="84">SUM(W199:Y199)</f>
        <v>8952.2384302976807</v>
      </c>
      <c r="AA199" s="83">
        <f t="shared" ref="AA199:AA208" si="85">V199+Z199</f>
        <v>47338.966421812838</v>
      </c>
      <c r="AB199" s="93">
        <f t="shared" ref="AB199:AB208" si="86">S199/(1-STAR_Fee)</f>
        <v>36010.468298584048</v>
      </c>
      <c r="AC199" s="33">
        <f t="shared" ref="AC199:AC208" si="87">T199/(1-STARPLUS_Fee)</f>
        <v>4567.1644959043469</v>
      </c>
      <c r="AD199" s="33">
        <f t="shared" ref="AD199:AD208" si="88">U199/(1-STARKids_Fee)</f>
        <v>163.53935526553428</v>
      </c>
      <c r="AE199" s="11">
        <f t="shared" ref="AE199:AE208" si="89">SUM(AB199:AD199)</f>
        <v>40741.172149753933</v>
      </c>
      <c r="AF199" s="93">
        <f t="shared" ref="AF199:AF208" si="90">W199/(1-STAR_Fee)</f>
        <v>8393.7398726683659</v>
      </c>
      <c r="AG199" s="33">
        <f t="shared" ref="AG199:AG208" si="91">X199/(1-STARPLUS_Fee)</f>
        <v>1069.2672358470927</v>
      </c>
      <c r="AH199" s="33">
        <f t="shared" ref="AH199:AH208" si="92">Y199/(1-STARKids_Fee)</f>
        <v>38.327019799444358</v>
      </c>
      <c r="AI199" s="77">
        <f t="shared" ref="AI199:AI208" si="93">SUM(AF199:AH199)</f>
        <v>9501.3341283149039</v>
      </c>
      <c r="AJ199" s="93">
        <f t="shared" ref="AJ199:AL208" si="94">AB199+AF199</f>
        <v>44404.208171252416</v>
      </c>
      <c r="AK199" s="33">
        <f t="shared" si="94"/>
        <v>5636.4317317514397</v>
      </c>
      <c r="AL199" s="33">
        <f t="shared" si="94"/>
        <v>201.86637506497863</v>
      </c>
      <c r="AM199" s="77">
        <f t="shared" ref="AM199:AM208" si="95">SUM(AJ199:AL199)</f>
        <v>50242.506278068839</v>
      </c>
      <c r="AN199" s="101">
        <f t="shared" ref="AN199:AN208" si="96">ROUND(AM199*(1-FMAP_FedShr)*(1+IGT_Buffer),2)</f>
        <v>21714.31</v>
      </c>
      <c r="AO199" s="154">
        <f>IFERROR(ROUND(INDEX('[23]IGT by Provider'!$E:$E,MATCH(A199,'[23]IGT by Provider'!$A:$A,0)),2),0)</f>
        <v>9582.6299999999992</v>
      </c>
      <c r="AP199" s="102">
        <f t="shared" si="75"/>
        <v>12131.680000000002</v>
      </c>
      <c r="AQ199" s="63"/>
    </row>
    <row r="200" spans="1:43" x14ac:dyDescent="0.25">
      <c r="A200" s="182" t="s">
        <v>373</v>
      </c>
      <c r="B200" s="182" t="s">
        <v>374</v>
      </c>
      <c r="C200" s="202" t="s">
        <v>849</v>
      </c>
      <c r="D200" s="156" t="s">
        <v>55</v>
      </c>
      <c r="E200" s="156" t="s">
        <v>629</v>
      </c>
      <c r="F200" s="84" t="str">
        <f t="shared" si="77"/>
        <v>Y</v>
      </c>
      <c r="G200" s="169">
        <f>SUMIF('Data and Mdcr Calculation'!A:A,A200,'Data and Mdcr Calculation'!H:H)</f>
        <v>594</v>
      </c>
      <c r="H200" s="8">
        <f>IF($F200="N",0,SUMIFS('Data and Mdcr Calculation'!$R:$R,'Data and Mdcr Calculation'!$D:$D,H$10,'Data and Mdcr Calculation'!$A:$A,$A200))</f>
        <v>500.93518961014394</v>
      </c>
      <c r="I200" s="170">
        <f>IF($F200="N",0,SUMIFS('Data and Mdcr Calculation'!$R:$R,'Data and Mdcr Calculation'!$D:$D,I$10,'Data and Mdcr Calculation'!$A:$A,$A200))</f>
        <v>86.753147245878836</v>
      </c>
      <c r="J200" s="124">
        <f>IF($F200="N",0,SUMIFS('Data and Mdcr Calculation'!$R:$R,'Data and Mdcr Calculation'!$D:$D,J$10,'Data and Mdcr Calculation'!$A:$A,$A200))</f>
        <v>20.957286216395072</v>
      </c>
      <c r="K200" s="123">
        <f t="shared" si="76"/>
        <v>608.64562307241783</v>
      </c>
      <c r="L200" s="171">
        <f>IF($F200="N",0,SUMIFS('Data and Mdcr Calculation'!I:I,'Data and Mdcr Calculation'!$A:$A,$A200,'Data and Mdcr Calculation'!$D:$D,L$10))</f>
        <v>44035.907250675402</v>
      </c>
      <c r="M200" s="172">
        <f>IF($F200="N",0,SUMIFS('Data and Mdcr Calculation'!I:I,'Data and Mdcr Calculation'!$A:$A,$A200,'Data and Mdcr Calculation'!$D:$D,M$10))</f>
        <v>7683.6665669031981</v>
      </c>
      <c r="N200" s="172">
        <f>IF($F200="N",0,SUMIFS('Data and Mdcr Calculation'!I:I,'Data and Mdcr Calculation'!$A:$A,$A200,'Data and Mdcr Calculation'!$D:$D,N$10))</f>
        <v>1854.2243022892053</v>
      </c>
      <c r="O200" s="114">
        <f t="shared" si="78"/>
        <v>53573.79811986781</v>
      </c>
      <c r="P200" s="127">
        <f>IF($F200="N",0,SUMIFS('Data and Mdcr Calculation'!P:P,'Data and Mdcr Calculation'!A:A,A200))</f>
        <v>77547.969748237432</v>
      </c>
      <c r="Q200" s="32">
        <f t="shared" si="79"/>
        <v>0.69084720455992954</v>
      </c>
      <c r="R200" s="11">
        <f t="shared" si="80"/>
        <v>23974.171628369622</v>
      </c>
      <c r="S200" s="93">
        <f t="shared" si="81"/>
        <v>17247.198578277257</v>
      </c>
      <c r="T200" s="33">
        <f t="shared" si="81"/>
        <v>2986.9108596756082</v>
      </c>
      <c r="U200" s="33">
        <f t="shared" si="81"/>
        <v>721.55936443048233</v>
      </c>
      <c r="V200" s="11">
        <f t="shared" si="82"/>
        <v>20955.668802383349</v>
      </c>
      <c r="W200" s="93">
        <f t="shared" si="83"/>
        <v>4126.1645093882853</v>
      </c>
      <c r="X200" s="33">
        <f t="shared" si="83"/>
        <v>719.95955731882975</v>
      </c>
      <c r="Y200" s="33">
        <f t="shared" si="83"/>
        <v>173.74081712449853</v>
      </c>
      <c r="Z200" s="11">
        <f t="shared" si="84"/>
        <v>5019.864883831614</v>
      </c>
      <c r="AA200" s="83">
        <f t="shared" si="85"/>
        <v>25975.533686214963</v>
      </c>
      <c r="AB200" s="93">
        <f t="shared" si="86"/>
        <v>18299.414937164198</v>
      </c>
      <c r="AC200" s="33">
        <f t="shared" si="87"/>
        <v>3177.5647443357534</v>
      </c>
      <c r="AD200" s="33">
        <f t="shared" si="88"/>
        <v>767.61634513881108</v>
      </c>
      <c r="AE200" s="11">
        <f t="shared" si="89"/>
        <v>22244.596026638763</v>
      </c>
      <c r="AF200" s="93">
        <f t="shared" si="90"/>
        <v>4377.8933786613106</v>
      </c>
      <c r="AG200" s="33">
        <f t="shared" si="91"/>
        <v>765.91442267960622</v>
      </c>
      <c r="AH200" s="33">
        <f t="shared" si="92"/>
        <v>184.83065651542398</v>
      </c>
      <c r="AI200" s="77">
        <f t="shared" si="93"/>
        <v>5328.6384578563411</v>
      </c>
      <c r="AJ200" s="93">
        <f t="shared" si="94"/>
        <v>22677.30831582551</v>
      </c>
      <c r="AK200" s="33">
        <f t="shared" si="94"/>
        <v>3943.4791670153595</v>
      </c>
      <c r="AL200" s="33">
        <f t="shared" si="94"/>
        <v>952.44700165423501</v>
      </c>
      <c r="AM200" s="77">
        <f t="shared" si="95"/>
        <v>27573.234484495108</v>
      </c>
      <c r="AN200" s="101">
        <f t="shared" si="96"/>
        <v>11916.88</v>
      </c>
      <c r="AO200" s="154">
        <f>IFERROR(ROUND(INDEX('[23]IGT by Provider'!$E:$E,MATCH(A200,'[23]IGT by Provider'!$A:$A,0)),2),0)</f>
        <v>5455.2</v>
      </c>
      <c r="AP200" s="102">
        <f t="shared" ref="AP200:AP208" si="97">AN200-AO200</f>
        <v>6461.6799999999994</v>
      </c>
    </row>
    <row r="201" spans="1:43" x14ac:dyDescent="0.25">
      <c r="A201" s="182" t="s">
        <v>184</v>
      </c>
      <c r="B201" s="182" t="s">
        <v>186</v>
      </c>
      <c r="C201" s="202" t="s">
        <v>849</v>
      </c>
      <c r="D201" s="156" t="s">
        <v>55</v>
      </c>
      <c r="E201" s="156" t="s">
        <v>629</v>
      </c>
      <c r="F201" s="84" t="str">
        <f t="shared" si="77"/>
        <v>Y</v>
      </c>
      <c r="G201" s="169">
        <f>SUMIF('Data and Mdcr Calculation'!A:A,A201,'Data and Mdcr Calculation'!H:H)</f>
        <v>1401</v>
      </c>
      <c r="H201" s="8">
        <f>IF($F201="N",0,SUMIFS('Data and Mdcr Calculation'!$R:$R,'Data and Mdcr Calculation'!$D:$D,H$10,'Data and Mdcr Calculation'!$A:$A,$A201))</f>
        <v>1231.5263571072019</v>
      </c>
      <c r="I201" s="170">
        <f>IF($F201="N",0,SUMIFS('Data and Mdcr Calculation'!$R:$R,'Data and Mdcr Calculation'!$D:$D,I$10,'Data and Mdcr Calculation'!$A:$A,$A201))</f>
        <v>156.1693973177434</v>
      </c>
      <c r="J201" s="124">
        <f>IF($F201="N",0,SUMIFS('Data and Mdcr Calculation'!$R:$R,'Data and Mdcr Calculation'!$D:$D,J$10,'Data and Mdcr Calculation'!$A:$A,$A201))</f>
        <v>38.910739414895431</v>
      </c>
      <c r="K201" s="123">
        <f t="shared" ref="K201:K208" si="98">SUM(H201:J201)</f>
        <v>1426.6064938398408</v>
      </c>
      <c r="L201" s="171">
        <f>IF($F201="N",0,SUMIFS('Data and Mdcr Calculation'!I:I,'Data and Mdcr Calculation'!$A:$A,$A201,'Data and Mdcr Calculation'!$D:$D,L$10))</f>
        <v>106708.16964981415</v>
      </c>
      <c r="M201" s="172">
        <f>IF($F201="N",0,SUMIFS('Data and Mdcr Calculation'!I:I,'Data and Mdcr Calculation'!$A:$A,$A201,'Data and Mdcr Calculation'!$D:$D,M$10))</f>
        <v>13823.379623094081</v>
      </c>
      <c r="N201" s="172">
        <f>IF($F201="N",0,SUMIFS('Data and Mdcr Calculation'!I:I,'Data and Mdcr Calculation'!$A:$A,$A201,'Data and Mdcr Calculation'!$D:$D,N$10))</f>
        <v>3410.2885627315754</v>
      </c>
      <c r="O201" s="114">
        <f t="shared" si="78"/>
        <v>123941.8378356398</v>
      </c>
      <c r="P201" s="127">
        <f>IF($F201="N",0,SUMIFS('Data and Mdcr Calculation'!P:P,'Data and Mdcr Calculation'!A:A,A201))</f>
        <v>178852.22915646536</v>
      </c>
      <c r="Q201" s="32">
        <f t="shared" si="79"/>
        <v>0.69298458520867368</v>
      </c>
      <c r="R201" s="11">
        <f t="shared" si="80"/>
        <v>54910.391320825554</v>
      </c>
      <c r="S201" s="93">
        <f t="shared" si="81"/>
        <v>42401.45247520096</v>
      </c>
      <c r="T201" s="33">
        <f t="shared" si="81"/>
        <v>5376.9123496499051</v>
      </c>
      <c r="U201" s="33">
        <f t="shared" si="81"/>
        <v>1339.6967580548496</v>
      </c>
      <c r="V201" s="11">
        <f t="shared" si="82"/>
        <v>49118.061582905721</v>
      </c>
      <c r="W201" s="93">
        <f t="shared" si="83"/>
        <v>9998.555496187586</v>
      </c>
      <c r="X201" s="33">
        <f t="shared" si="83"/>
        <v>1295.2506706839154</v>
      </c>
      <c r="Y201" s="33">
        <f t="shared" si="83"/>
        <v>319.54403832794861</v>
      </c>
      <c r="Z201" s="11">
        <f t="shared" si="84"/>
        <v>11613.350205199451</v>
      </c>
      <c r="AA201" s="83">
        <f t="shared" si="85"/>
        <v>60731.411788105172</v>
      </c>
      <c r="AB201" s="93">
        <f t="shared" si="86"/>
        <v>44988.278488276883</v>
      </c>
      <c r="AC201" s="33">
        <f t="shared" si="87"/>
        <v>5720.1195209041543</v>
      </c>
      <c r="AD201" s="33">
        <f t="shared" si="88"/>
        <v>1425.2093170796275</v>
      </c>
      <c r="AE201" s="11">
        <f t="shared" si="89"/>
        <v>52133.607326260666</v>
      </c>
      <c r="AF201" s="93">
        <f t="shared" si="90"/>
        <v>10608.54694555712</v>
      </c>
      <c r="AG201" s="33">
        <f t="shared" si="91"/>
        <v>1377.9262454084208</v>
      </c>
      <c r="AH201" s="33">
        <f t="shared" si="92"/>
        <v>339.94046630632835</v>
      </c>
      <c r="AI201" s="77">
        <f t="shared" si="93"/>
        <v>12326.413657271869</v>
      </c>
      <c r="AJ201" s="93">
        <f t="shared" si="94"/>
        <v>55596.825433834005</v>
      </c>
      <c r="AK201" s="33">
        <f t="shared" si="94"/>
        <v>7098.0457663125753</v>
      </c>
      <c r="AL201" s="33">
        <f t="shared" si="94"/>
        <v>1765.1497833859557</v>
      </c>
      <c r="AM201" s="77">
        <f t="shared" si="95"/>
        <v>64460.020983532537</v>
      </c>
      <c r="AN201" s="101">
        <f t="shared" si="96"/>
        <v>27858.98</v>
      </c>
      <c r="AO201" s="154">
        <f>IFERROR(ROUND(INDEX('[23]IGT by Provider'!$E:$E,MATCH(A201,'[23]IGT by Provider'!$A:$A,0)),2),0)</f>
        <v>12751.87</v>
      </c>
      <c r="AP201" s="102">
        <f t="shared" si="97"/>
        <v>15107.109999999999</v>
      </c>
    </row>
    <row r="202" spans="1:43" x14ac:dyDescent="0.25">
      <c r="A202" s="182" t="s">
        <v>306</v>
      </c>
      <c r="B202" s="182" t="s">
        <v>308</v>
      </c>
      <c r="C202" s="202" t="s">
        <v>852</v>
      </c>
      <c r="D202" s="156" t="s">
        <v>55</v>
      </c>
      <c r="E202" s="156" t="s">
        <v>630</v>
      </c>
      <c r="F202" s="84" t="str">
        <f t="shared" si="77"/>
        <v>Y</v>
      </c>
      <c r="G202" s="169">
        <f>SUMIF('Data and Mdcr Calculation'!A:A,A202,'Data and Mdcr Calculation'!H:H)</f>
        <v>1461</v>
      </c>
      <c r="H202" s="8">
        <f>IF($F202="N",0,SUMIFS('Data and Mdcr Calculation'!$R:$R,'Data and Mdcr Calculation'!$D:$D,H$10,'Data and Mdcr Calculation'!$A:$A,$A202))</f>
        <v>1234.6300657375464</v>
      </c>
      <c r="I202" s="170">
        <f>IF($F202="N",0,SUMIFS('Data and Mdcr Calculation'!$R:$R,'Data and Mdcr Calculation'!$D:$D,I$10,'Data and Mdcr Calculation'!$A:$A,$A202))</f>
        <v>212.36473621612785</v>
      </c>
      <c r="J202" s="124">
        <f>IF($F202="N",0,SUMIFS('Data and Mdcr Calculation'!$R:$R,'Data and Mdcr Calculation'!$D:$D,J$10,'Data and Mdcr Calculation'!$A:$A,$A202))</f>
        <v>45.257835772437836</v>
      </c>
      <c r="K202" s="123">
        <f t="shared" si="98"/>
        <v>1492.252637726112</v>
      </c>
      <c r="L202" s="171">
        <f>IF($F202="N",0,SUMIFS('Data and Mdcr Calculation'!I:I,'Data and Mdcr Calculation'!$A:$A,$A202,'Data and Mdcr Calculation'!$D:$D,L$10))</f>
        <v>109327.08279440457</v>
      </c>
      <c r="M202" s="172">
        <f>IF($F202="N",0,SUMIFS('Data and Mdcr Calculation'!I:I,'Data and Mdcr Calculation'!$A:$A,$A202,'Data and Mdcr Calculation'!$D:$D,M$10))</f>
        <v>18915.574945433211</v>
      </c>
      <c r="N202" s="172">
        <f>IF($F202="N",0,SUMIFS('Data and Mdcr Calculation'!I:I,'Data and Mdcr Calculation'!$A:$A,$A202,'Data and Mdcr Calculation'!$D:$D,N$10))</f>
        <v>4030.6277172556174</v>
      </c>
      <c r="O202" s="114">
        <f t="shared" si="78"/>
        <v>132273.28545709341</v>
      </c>
      <c r="P202" s="127">
        <f>IF($F202="N",0,SUMIFS('Data and Mdcr Calculation'!P:P,'Data and Mdcr Calculation'!A:A,A202))</f>
        <v>380703.49293668574</v>
      </c>
      <c r="Q202" s="32">
        <f t="shared" si="79"/>
        <v>0.34744437051721927</v>
      </c>
      <c r="R202" s="11">
        <f t="shared" si="80"/>
        <v>248430.20747959233</v>
      </c>
      <c r="S202" s="93">
        <f t="shared" si="81"/>
        <v>59879.558188270996</v>
      </c>
      <c r="T202" s="33">
        <f t="shared" si="81"/>
        <v>10299.689706482201</v>
      </c>
      <c r="U202" s="33">
        <f t="shared" si="81"/>
        <v>2195.0050349632352</v>
      </c>
      <c r="V202" s="11">
        <f t="shared" si="82"/>
        <v>72374.252929716429</v>
      </c>
      <c r="W202" s="93">
        <f t="shared" si="83"/>
        <v>10243.94765783571</v>
      </c>
      <c r="X202" s="33">
        <f t="shared" si="83"/>
        <v>1772.389372387092</v>
      </c>
      <c r="Y202" s="33">
        <f t="shared" si="83"/>
        <v>377.66981710685138</v>
      </c>
      <c r="Z202" s="11">
        <f t="shared" si="84"/>
        <v>12394.006847329652</v>
      </c>
      <c r="AA202" s="83">
        <f t="shared" si="85"/>
        <v>84768.259777046085</v>
      </c>
      <c r="AB202" s="93">
        <f t="shared" si="86"/>
        <v>63532.687732913524</v>
      </c>
      <c r="AC202" s="33">
        <f t="shared" si="87"/>
        <v>10957.116709023618</v>
      </c>
      <c r="AD202" s="33">
        <f t="shared" si="88"/>
        <v>2335.1117393225909</v>
      </c>
      <c r="AE202" s="11">
        <f t="shared" si="89"/>
        <v>76824.91618125973</v>
      </c>
      <c r="AF202" s="93">
        <f t="shared" si="90"/>
        <v>10868.909981788551</v>
      </c>
      <c r="AG202" s="33">
        <f t="shared" si="91"/>
        <v>1885.5206089224384</v>
      </c>
      <c r="AH202" s="33">
        <f t="shared" si="92"/>
        <v>401.7764011775015</v>
      </c>
      <c r="AI202" s="77">
        <f t="shared" si="93"/>
        <v>13156.20699188849</v>
      </c>
      <c r="AJ202" s="93">
        <f t="shared" si="94"/>
        <v>74401.597714702075</v>
      </c>
      <c r="AK202" s="33">
        <f t="shared" si="94"/>
        <v>12842.637317946057</v>
      </c>
      <c r="AL202" s="33">
        <f t="shared" si="94"/>
        <v>2736.8881405000925</v>
      </c>
      <c r="AM202" s="77">
        <f t="shared" si="95"/>
        <v>89981.123173148226</v>
      </c>
      <c r="AN202" s="101">
        <f t="shared" si="96"/>
        <v>38888.94</v>
      </c>
      <c r="AO202" s="154">
        <f>IFERROR(ROUND(INDEX('[23]IGT by Provider'!$E:$E,MATCH(A202,'[23]IGT by Provider'!$A:$A,0)),2),0)</f>
        <v>17117.939999999999</v>
      </c>
      <c r="AP202" s="102">
        <f t="shared" si="97"/>
        <v>21771.000000000004</v>
      </c>
    </row>
    <row r="203" spans="1:43" ht="30" x14ac:dyDescent="0.25">
      <c r="A203" s="182" t="s">
        <v>403</v>
      </c>
      <c r="B203" s="182" t="s">
        <v>405</v>
      </c>
      <c r="C203" s="202" t="s">
        <v>853</v>
      </c>
      <c r="D203" s="156" t="s">
        <v>78</v>
      </c>
      <c r="E203" s="156" t="s">
        <v>630</v>
      </c>
      <c r="F203" s="84" t="str">
        <f t="shared" si="77"/>
        <v>Y</v>
      </c>
      <c r="G203" s="169">
        <f>SUMIF('Data and Mdcr Calculation'!A:A,A203,'Data and Mdcr Calculation'!H:H)</f>
        <v>2649</v>
      </c>
      <c r="H203" s="8">
        <f>IF($F203="N",0,SUMIFS('Data and Mdcr Calculation'!$R:$R,'Data and Mdcr Calculation'!$D:$D,H$10,'Data and Mdcr Calculation'!$A:$A,$A203))</f>
        <v>1107.5509329384238</v>
      </c>
      <c r="I203" s="170">
        <f>IF($F203="N",0,SUMIFS('Data and Mdcr Calculation'!$R:$R,'Data and Mdcr Calculation'!$D:$D,I$10,'Data and Mdcr Calculation'!$A:$A,$A203))</f>
        <v>1427.976517556541</v>
      </c>
      <c r="J203" s="124">
        <f>IF($F203="N",0,SUMIFS('Data and Mdcr Calculation'!$R:$R,'Data and Mdcr Calculation'!$D:$D,J$10,'Data and Mdcr Calculation'!$A:$A,$A203))</f>
        <v>187.17580109271864</v>
      </c>
      <c r="K203" s="123">
        <f t="shared" si="98"/>
        <v>2722.7032515876836</v>
      </c>
      <c r="L203" s="171">
        <f>IF($F203="N",0,SUMIFS('Data and Mdcr Calculation'!I:I,'Data and Mdcr Calculation'!$A:$A,$A203,'Data and Mdcr Calculation'!$D:$D,L$10))</f>
        <v>170947.72916622422</v>
      </c>
      <c r="M203" s="172">
        <f>IF($F203="N",0,SUMIFS('Data and Mdcr Calculation'!I:I,'Data and Mdcr Calculation'!$A:$A,$A203,'Data and Mdcr Calculation'!$D:$D,M$10))</f>
        <v>138426.07146763758</v>
      </c>
      <c r="N203" s="172">
        <f>IF($F203="N",0,SUMIFS('Data and Mdcr Calculation'!I:I,'Data and Mdcr Calculation'!$A:$A,$A203,'Data and Mdcr Calculation'!$D:$D,N$10))</f>
        <v>17921.982613096057</v>
      </c>
      <c r="O203" s="114">
        <f t="shared" si="78"/>
        <v>327295.78324695787</v>
      </c>
      <c r="P203" s="127">
        <f>IF($F203="N",0,SUMIFS('Data and Mdcr Calculation'!P:P,'Data and Mdcr Calculation'!A:A,A203))</f>
        <v>598858.58018671104</v>
      </c>
      <c r="Q203" s="32">
        <f t="shared" si="79"/>
        <v>0.54653267745602674</v>
      </c>
      <c r="R203" s="11">
        <f t="shared" si="80"/>
        <v>271562.79693975317</v>
      </c>
      <c r="S203" s="93">
        <f t="shared" si="81"/>
        <v>53716.220247513556</v>
      </c>
      <c r="T203" s="33">
        <f t="shared" si="81"/>
        <v>69256.861101492235</v>
      </c>
      <c r="U203" s="33">
        <f t="shared" si="81"/>
        <v>9078.0263529968543</v>
      </c>
      <c r="V203" s="11">
        <f t="shared" si="82"/>
        <v>132051.10770200266</v>
      </c>
      <c r="W203" s="93">
        <f t="shared" si="83"/>
        <v>16017.802222875211</v>
      </c>
      <c r="X203" s="33">
        <f t="shared" si="83"/>
        <v>12970.522896517641</v>
      </c>
      <c r="Y203" s="33">
        <f t="shared" si="83"/>
        <v>1679.2897708471007</v>
      </c>
      <c r="Z203" s="11">
        <f t="shared" si="84"/>
        <v>30667.614890239951</v>
      </c>
      <c r="AA203" s="83">
        <f t="shared" si="85"/>
        <v>162718.72259224262</v>
      </c>
      <c r="AB203" s="93">
        <f t="shared" si="86"/>
        <v>56993.337132640379</v>
      </c>
      <c r="AC203" s="33">
        <f t="shared" si="87"/>
        <v>73677.51181009812</v>
      </c>
      <c r="AD203" s="33">
        <f t="shared" si="88"/>
        <v>9657.4748436136761</v>
      </c>
      <c r="AE203" s="11">
        <f t="shared" si="89"/>
        <v>140328.32378635218</v>
      </c>
      <c r="AF203" s="93">
        <f t="shared" si="90"/>
        <v>16995.015621087758</v>
      </c>
      <c r="AG203" s="33">
        <f t="shared" si="91"/>
        <v>13798.428613316641</v>
      </c>
      <c r="AH203" s="33">
        <f t="shared" si="92"/>
        <v>1786.4784796245754</v>
      </c>
      <c r="AI203" s="77">
        <f t="shared" si="93"/>
        <v>32579.922714028977</v>
      </c>
      <c r="AJ203" s="93">
        <f t="shared" si="94"/>
        <v>73988.352753728133</v>
      </c>
      <c r="AK203" s="33">
        <f t="shared" si="94"/>
        <v>87475.940423414766</v>
      </c>
      <c r="AL203" s="33">
        <f t="shared" si="94"/>
        <v>11443.953323238251</v>
      </c>
      <c r="AM203" s="77">
        <f t="shared" si="95"/>
        <v>172908.24650038115</v>
      </c>
      <c r="AN203" s="101">
        <f t="shared" si="96"/>
        <v>74729.22</v>
      </c>
      <c r="AO203" s="154">
        <f>IFERROR(ROUND(INDEX('[23]IGT by Provider'!$E:$E,MATCH(A203,'[23]IGT by Provider'!$A:$A,0)),2),0)</f>
        <v>33509.15</v>
      </c>
      <c r="AP203" s="102">
        <f t="shared" si="97"/>
        <v>41220.07</v>
      </c>
    </row>
    <row r="204" spans="1:43" x14ac:dyDescent="0.25">
      <c r="A204" s="182" t="s">
        <v>187</v>
      </c>
      <c r="B204" s="182" t="s">
        <v>189</v>
      </c>
      <c r="C204" s="202" t="s">
        <v>854</v>
      </c>
      <c r="D204" s="156" t="s">
        <v>78</v>
      </c>
      <c r="E204" s="156" t="s">
        <v>630</v>
      </c>
      <c r="F204" s="84" t="str">
        <f t="shared" si="77"/>
        <v>Y</v>
      </c>
      <c r="G204" s="169">
        <f>SUMIF('Data and Mdcr Calculation'!A:A,A204,'Data and Mdcr Calculation'!H:H)</f>
        <v>371</v>
      </c>
      <c r="H204" s="8">
        <f>IF($F204="N",0,SUMIFS('Data and Mdcr Calculation'!$R:$R,'Data and Mdcr Calculation'!$D:$D,H$10,'Data and Mdcr Calculation'!$A:$A,$A204))</f>
        <v>259.28623646110918</v>
      </c>
      <c r="I204" s="170">
        <f>IF($F204="N",0,SUMIFS('Data and Mdcr Calculation'!$R:$R,'Data and Mdcr Calculation'!$D:$D,I$10,'Data and Mdcr Calculation'!$A:$A,$A204))</f>
        <v>89.488994947014362</v>
      </c>
      <c r="J204" s="124">
        <f>IF($F204="N",0,SUMIFS('Data and Mdcr Calculation'!$R:$R,'Data and Mdcr Calculation'!$D:$D,J$10,'Data and Mdcr Calculation'!$A:$A,$A204))</f>
        <v>10.262157814571102</v>
      </c>
      <c r="K204" s="123">
        <f t="shared" si="98"/>
        <v>359.03738922269463</v>
      </c>
      <c r="L204" s="171">
        <f>IF($F204="N",0,SUMIFS('Data and Mdcr Calculation'!I:I,'Data and Mdcr Calculation'!$A:$A,$A204,'Data and Mdcr Calculation'!$D:$D,L$10))</f>
        <v>39216.296203269085</v>
      </c>
      <c r="M204" s="172">
        <f>IF($F204="N",0,SUMIFS('Data and Mdcr Calculation'!I:I,'Data and Mdcr Calculation'!$A:$A,$A204,'Data and Mdcr Calculation'!$D:$D,M$10))</f>
        <v>13730.761265463228</v>
      </c>
      <c r="N204" s="172">
        <f>IF($F204="N",0,SUMIFS('Data and Mdcr Calculation'!I:I,'Data and Mdcr Calculation'!$A:$A,$A204,'Data and Mdcr Calculation'!$D:$D,N$10))</f>
        <v>1529.2860021637036</v>
      </c>
      <c r="O204" s="114">
        <f t="shared" si="78"/>
        <v>54476.343470896012</v>
      </c>
      <c r="P204" s="127">
        <f>IF($F204="N",0,SUMIFS('Data and Mdcr Calculation'!P:P,'Data and Mdcr Calculation'!A:A,A204))</f>
        <v>79874.583030388094</v>
      </c>
      <c r="Q204" s="32">
        <f t="shared" si="79"/>
        <v>0.68202350990891081</v>
      </c>
      <c r="R204" s="11">
        <f t="shared" si="80"/>
        <v>25398.239559492082</v>
      </c>
      <c r="S204" s="93">
        <f t="shared" si="81"/>
        <v>12575.382468363796</v>
      </c>
      <c r="T204" s="33">
        <f t="shared" si="81"/>
        <v>4340.2162549301966</v>
      </c>
      <c r="U204" s="33">
        <f t="shared" si="81"/>
        <v>497.71465400669848</v>
      </c>
      <c r="V204" s="11">
        <f t="shared" si="82"/>
        <v>17413.313377300688</v>
      </c>
      <c r="W204" s="93">
        <f t="shared" si="83"/>
        <v>3674.5669542463133</v>
      </c>
      <c r="X204" s="33">
        <f t="shared" si="83"/>
        <v>1286.5723305739045</v>
      </c>
      <c r="Y204" s="33">
        <f t="shared" si="83"/>
        <v>143.29409840273905</v>
      </c>
      <c r="Z204" s="11">
        <f t="shared" si="84"/>
        <v>5104.4333832229568</v>
      </c>
      <c r="AA204" s="83">
        <f t="shared" si="85"/>
        <v>22517.746760523645</v>
      </c>
      <c r="AB204" s="93">
        <f t="shared" si="86"/>
        <v>13342.580868290499</v>
      </c>
      <c r="AC204" s="33">
        <f t="shared" si="87"/>
        <v>4617.2513350321242</v>
      </c>
      <c r="AD204" s="33">
        <f t="shared" si="88"/>
        <v>529.48367447521116</v>
      </c>
      <c r="AE204" s="11">
        <f t="shared" si="89"/>
        <v>18489.315877797831</v>
      </c>
      <c r="AF204" s="93">
        <f t="shared" si="90"/>
        <v>3898.7447790411811</v>
      </c>
      <c r="AG204" s="33">
        <f t="shared" si="91"/>
        <v>1368.6939686956432</v>
      </c>
      <c r="AH204" s="33">
        <f t="shared" si="92"/>
        <v>152.44053021567984</v>
      </c>
      <c r="AI204" s="77">
        <f t="shared" si="93"/>
        <v>5419.8792779525047</v>
      </c>
      <c r="AJ204" s="93">
        <f t="shared" si="94"/>
        <v>17241.32564733168</v>
      </c>
      <c r="AK204" s="33">
        <f t="shared" si="94"/>
        <v>5985.9453037277672</v>
      </c>
      <c r="AL204" s="33">
        <f t="shared" si="94"/>
        <v>681.92420469089097</v>
      </c>
      <c r="AM204" s="77">
        <f t="shared" si="95"/>
        <v>23909.195155750338</v>
      </c>
      <c r="AN204" s="101">
        <f t="shared" si="96"/>
        <v>10333.32</v>
      </c>
      <c r="AO204" s="154">
        <f>IFERROR(ROUND(INDEX('[23]IGT by Provider'!$E:$E,MATCH(A204,'[23]IGT by Provider'!$A:$A,0)),2),0)</f>
        <v>4627.51</v>
      </c>
      <c r="AP204" s="102">
        <f t="shared" si="97"/>
        <v>5705.8099999999995</v>
      </c>
    </row>
    <row r="205" spans="1:43" x14ac:dyDescent="0.25">
      <c r="A205" s="182" t="s">
        <v>377</v>
      </c>
      <c r="B205" s="182" t="s">
        <v>379</v>
      </c>
      <c r="C205" s="202" t="s">
        <v>855</v>
      </c>
      <c r="D205" s="156" t="s">
        <v>78</v>
      </c>
      <c r="E205" s="156" t="s">
        <v>630</v>
      </c>
      <c r="F205" s="84" t="str">
        <f t="shared" si="77"/>
        <v>Y</v>
      </c>
      <c r="G205" s="169">
        <f>SUMIF('Data and Mdcr Calculation'!A:A,A205,'Data and Mdcr Calculation'!H:H)</f>
        <v>498</v>
      </c>
      <c r="H205" s="8">
        <f>IF($F205="N",0,SUMIFS('Data and Mdcr Calculation'!$R:$R,'Data and Mdcr Calculation'!$D:$D,H$10,'Data and Mdcr Calculation'!$A:$A,$A205))</f>
        <v>391.6427293078138</v>
      </c>
      <c r="I205" s="170">
        <f>IF($F205="N",0,SUMIFS('Data and Mdcr Calculation'!$R:$R,'Data and Mdcr Calculation'!$D:$D,I$10,'Data and Mdcr Calculation'!$A:$A,$A205))</f>
        <v>72.783403515149871</v>
      </c>
      <c r="J205" s="124">
        <f>IF($F205="N",0,SUMIFS('Data and Mdcr Calculation'!$R:$R,'Data and Mdcr Calculation'!$D:$D,J$10,'Data and Mdcr Calculation'!$A:$A,$A205))</f>
        <v>15.088254581478383</v>
      </c>
      <c r="K205" s="123">
        <f t="shared" si="98"/>
        <v>479.51438740444206</v>
      </c>
      <c r="L205" s="171">
        <f>IF($F205="N",0,SUMIFS('Data and Mdcr Calculation'!I:I,'Data and Mdcr Calculation'!$A:$A,$A205,'Data and Mdcr Calculation'!$D:$D,L$10))</f>
        <v>33849.950620359239</v>
      </c>
      <c r="M205" s="172">
        <f>IF($F205="N",0,SUMIFS('Data and Mdcr Calculation'!I:I,'Data and Mdcr Calculation'!$A:$A,$A205,'Data and Mdcr Calculation'!$D:$D,M$10))</f>
        <v>6327.2533787237771</v>
      </c>
      <c r="N205" s="172">
        <f>IF($F205="N",0,SUMIFS('Data and Mdcr Calculation'!I:I,'Data and Mdcr Calculation'!$A:$A,$A205,'Data and Mdcr Calculation'!$D:$D,N$10))</f>
        <v>1294.6619742797702</v>
      </c>
      <c r="O205" s="114">
        <f t="shared" si="78"/>
        <v>41471.865973362786</v>
      </c>
      <c r="P205" s="127">
        <f>IF($F205="N",0,SUMIFS('Data and Mdcr Calculation'!P:P,'Data and Mdcr Calculation'!A:A,A205))</f>
        <v>60082.550018773763</v>
      </c>
      <c r="Q205" s="32">
        <f t="shared" si="79"/>
        <v>0.69024809966295098</v>
      </c>
      <c r="R205" s="11">
        <f t="shared" si="80"/>
        <v>18610.684045410977</v>
      </c>
      <c r="S205" s="93">
        <f t="shared" si="81"/>
        <v>18994.672371428969</v>
      </c>
      <c r="T205" s="33">
        <f t="shared" si="81"/>
        <v>3529.9950704847688</v>
      </c>
      <c r="U205" s="33">
        <f t="shared" si="81"/>
        <v>731.7803472017016</v>
      </c>
      <c r="V205" s="11">
        <f t="shared" si="82"/>
        <v>23256.447789115438</v>
      </c>
      <c r="W205" s="93">
        <f t="shared" si="83"/>
        <v>3171.7403731276609</v>
      </c>
      <c r="X205" s="33">
        <f t="shared" si="83"/>
        <v>592.863641586418</v>
      </c>
      <c r="Y205" s="33">
        <f t="shared" si="83"/>
        <v>121.30982699001447</v>
      </c>
      <c r="Z205" s="11">
        <f t="shared" si="84"/>
        <v>3885.9138417040931</v>
      </c>
      <c r="AA205" s="83">
        <f t="shared" si="85"/>
        <v>27142.361630819531</v>
      </c>
      <c r="AB205" s="93">
        <f t="shared" si="86"/>
        <v>20153.498537325166</v>
      </c>
      <c r="AC205" s="33">
        <f t="shared" si="87"/>
        <v>3755.313904771031</v>
      </c>
      <c r="AD205" s="33">
        <f t="shared" si="88"/>
        <v>778.48973106564006</v>
      </c>
      <c r="AE205" s="11">
        <f t="shared" si="89"/>
        <v>24687.302173161839</v>
      </c>
      <c r="AF205" s="93">
        <f t="shared" si="90"/>
        <v>3365.2417752017623</v>
      </c>
      <c r="AG205" s="33">
        <f t="shared" si="91"/>
        <v>630.70600168767874</v>
      </c>
      <c r="AH205" s="33">
        <f t="shared" si="92"/>
        <v>129.05300743618562</v>
      </c>
      <c r="AI205" s="77">
        <f t="shared" si="93"/>
        <v>4125.0007843256271</v>
      </c>
      <c r="AJ205" s="93">
        <f t="shared" si="94"/>
        <v>23518.740312526927</v>
      </c>
      <c r="AK205" s="33">
        <f t="shared" si="94"/>
        <v>4386.0199064587096</v>
      </c>
      <c r="AL205" s="33">
        <f t="shared" si="94"/>
        <v>907.54273850182562</v>
      </c>
      <c r="AM205" s="77">
        <f t="shared" si="95"/>
        <v>28812.302957487464</v>
      </c>
      <c r="AN205" s="101">
        <f t="shared" si="96"/>
        <v>12452.39</v>
      </c>
      <c r="AO205" s="154">
        <f>IFERROR(ROUND(INDEX('[23]IGT by Provider'!$E:$E,MATCH(A205,'[23]IGT by Provider'!$A:$A,0)),2),0)</f>
        <v>5570.8</v>
      </c>
      <c r="AP205" s="102">
        <f t="shared" si="97"/>
        <v>6881.5899999999992</v>
      </c>
    </row>
    <row r="206" spans="1:43" ht="30" x14ac:dyDescent="0.25">
      <c r="A206" s="182" t="s">
        <v>624</v>
      </c>
      <c r="B206" s="182" t="s">
        <v>626</v>
      </c>
      <c r="C206" s="202" t="s">
        <v>856</v>
      </c>
      <c r="D206" s="156" t="s">
        <v>75</v>
      </c>
      <c r="E206" s="156" t="s">
        <v>630</v>
      </c>
      <c r="F206" s="84" t="str">
        <f t="shared" si="77"/>
        <v>N</v>
      </c>
      <c r="G206" s="169">
        <f>SUMIF('Data and Mdcr Calculation'!A:A,A206,'Data and Mdcr Calculation'!H:H)</f>
        <v>4</v>
      </c>
      <c r="H206" s="8">
        <f>IF($F206="N",0,SUMIFS('Data and Mdcr Calculation'!$R:$R,'Data and Mdcr Calculation'!$D:$D,H$10,'Data and Mdcr Calculation'!$A:$A,$A206))</f>
        <v>0</v>
      </c>
      <c r="I206" s="170">
        <f>IF($F206="N",0,SUMIFS('Data and Mdcr Calculation'!$R:$R,'Data and Mdcr Calculation'!$D:$D,I$10,'Data and Mdcr Calculation'!$A:$A,$A206))</f>
        <v>0</v>
      </c>
      <c r="J206" s="124">
        <f>IF($F206="N",0,SUMIFS('Data and Mdcr Calculation'!$R:$R,'Data and Mdcr Calculation'!$D:$D,J$10,'Data and Mdcr Calculation'!$A:$A,$A206))</f>
        <v>0</v>
      </c>
      <c r="K206" s="123">
        <f t="shared" si="98"/>
        <v>0</v>
      </c>
      <c r="L206" s="171">
        <f>IF($F206="N",0,SUMIFS('Data and Mdcr Calculation'!I:I,'Data and Mdcr Calculation'!$A:$A,$A206,'Data and Mdcr Calculation'!$D:$D,L$10))</f>
        <v>0</v>
      </c>
      <c r="M206" s="172">
        <f>IF($F206="N",0,SUMIFS('Data and Mdcr Calculation'!I:I,'Data and Mdcr Calculation'!$A:$A,$A206,'Data and Mdcr Calculation'!$D:$D,M$10))</f>
        <v>0</v>
      </c>
      <c r="N206" s="172">
        <f>IF($F206="N",0,SUMIFS('Data and Mdcr Calculation'!I:I,'Data and Mdcr Calculation'!$A:$A,$A206,'Data and Mdcr Calculation'!$D:$D,N$10))</f>
        <v>0</v>
      </c>
      <c r="O206" s="114">
        <f t="shared" si="78"/>
        <v>0</v>
      </c>
      <c r="P206" s="127">
        <f>IF($F206="N",0,SUMIFS('Data and Mdcr Calculation'!P:P,'Data and Mdcr Calculation'!A:A,A206))</f>
        <v>0</v>
      </c>
      <c r="Q206" s="32">
        <f t="shared" si="79"/>
        <v>0</v>
      </c>
      <c r="R206" s="11">
        <f t="shared" si="80"/>
        <v>0</v>
      </c>
      <c r="S206" s="93">
        <f t="shared" si="81"/>
        <v>0</v>
      </c>
      <c r="T206" s="33">
        <f t="shared" si="81"/>
        <v>0</v>
      </c>
      <c r="U206" s="33">
        <f t="shared" si="81"/>
        <v>0</v>
      </c>
      <c r="V206" s="11">
        <f t="shared" si="82"/>
        <v>0</v>
      </c>
      <c r="W206" s="93">
        <f t="shared" si="83"/>
        <v>0</v>
      </c>
      <c r="X206" s="33">
        <f t="shared" si="83"/>
        <v>0</v>
      </c>
      <c r="Y206" s="33">
        <f t="shared" si="83"/>
        <v>0</v>
      </c>
      <c r="Z206" s="11">
        <f t="shared" si="84"/>
        <v>0</v>
      </c>
      <c r="AA206" s="83">
        <f t="shared" si="85"/>
        <v>0</v>
      </c>
      <c r="AB206" s="93">
        <f t="shared" si="86"/>
        <v>0</v>
      </c>
      <c r="AC206" s="33">
        <f t="shared" si="87"/>
        <v>0</v>
      </c>
      <c r="AD206" s="33">
        <f t="shared" si="88"/>
        <v>0</v>
      </c>
      <c r="AE206" s="11">
        <f t="shared" si="89"/>
        <v>0</v>
      </c>
      <c r="AF206" s="93">
        <f t="shared" si="90"/>
        <v>0</v>
      </c>
      <c r="AG206" s="33">
        <f t="shared" si="91"/>
        <v>0</v>
      </c>
      <c r="AH206" s="33">
        <f t="shared" si="92"/>
        <v>0</v>
      </c>
      <c r="AI206" s="77">
        <f t="shared" si="93"/>
        <v>0</v>
      </c>
      <c r="AJ206" s="93">
        <f t="shared" si="94"/>
        <v>0</v>
      </c>
      <c r="AK206" s="33">
        <f t="shared" si="94"/>
        <v>0</v>
      </c>
      <c r="AL206" s="33">
        <f t="shared" si="94"/>
        <v>0</v>
      </c>
      <c r="AM206" s="77">
        <f t="shared" si="95"/>
        <v>0</v>
      </c>
      <c r="AN206" s="101">
        <f t="shared" si="96"/>
        <v>0</v>
      </c>
      <c r="AO206" s="154">
        <f>IFERROR(ROUND(INDEX('[23]IGT by Provider'!$E:$E,MATCH(A206,'[23]IGT by Provider'!$A:$A,0)),2),0)</f>
        <v>0</v>
      </c>
      <c r="AP206" s="102">
        <f t="shared" si="97"/>
        <v>0</v>
      </c>
    </row>
    <row r="207" spans="1:43" ht="30" x14ac:dyDescent="0.25">
      <c r="A207" s="182" t="s">
        <v>488</v>
      </c>
      <c r="B207" s="182" t="s">
        <v>489</v>
      </c>
      <c r="C207" s="202" t="s">
        <v>857</v>
      </c>
      <c r="D207" s="156" t="s">
        <v>72</v>
      </c>
      <c r="E207" s="156" t="s">
        <v>630</v>
      </c>
      <c r="F207" s="84" t="str">
        <f t="shared" si="77"/>
        <v>Y</v>
      </c>
      <c r="G207" s="169">
        <f>SUMIF('Data and Mdcr Calculation'!A:A,A207,'Data and Mdcr Calculation'!H:H)</f>
        <v>1513</v>
      </c>
      <c r="H207" s="8">
        <f>IF($F207="N",0,SUMIFS('Data and Mdcr Calculation'!$R:$R,'Data and Mdcr Calculation'!$D:$D,H$10,'Data and Mdcr Calculation'!$A:$A,$A207))</f>
        <v>1569.3555182036632</v>
      </c>
      <c r="I207" s="170">
        <f>IF($F207="N",0,SUMIFS('Data and Mdcr Calculation'!$R:$R,'Data and Mdcr Calculation'!$D:$D,I$10,'Data and Mdcr Calculation'!$A:$A,$A207))</f>
        <v>50.434249521972056</v>
      </c>
      <c r="J207" s="124">
        <f>IF($F207="N",0,SUMIFS('Data and Mdcr Calculation'!$R:$R,'Data and Mdcr Calculation'!$D:$D,J$10,'Data and Mdcr Calculation'!$A:$A,$A207))</f>
        <v>75.05586881551524</v>
      </c>
      <c r="K207" s="123">
        <f t="shared" si="98"/>
        <v>1694.8456365411505</v>
      </c>
      <c r="L207" s="171">
        <f>IF($F207="N",0,SUMIFS('Data and Mdcr Calculation'!I:I,'Data and Mdcr Calculation'!$A:$A,$A207,'Data and Mdcr Calculation'!$D:$D,L$10))</f>
        <v>586874.31923373044</v>
      </c>
      <c r="M207" s="172">
        <f>IF($F207="N",0,SUMIFS('Data and Mdcr Calculation'!I:I,'Data and Mdcr Calculation'!$A:$A,$A207,'Data and Mdcr Calculation'!$D:$D,M$10))</f>
        <v>18125.618879039386</v>
      </c>
      <c r="N207" s="172">
        <f>IF($F207="N",0,SUMIFS('Data and Mdcr Calculation'!I:I,'Data and Mdcr Calculation'!$A:$A,$A207,'Data and Mdcr Calculation'!$D:$D,N$10))</f>
        <v>27974.283432411881</v>
      </c>
      <c r="O207" s="114">
        <f t="shared" si="78"/>
        <v>632974.2215451817</v>
      </c>
      <c r="P207" s="127">
        <f>IF($F207="N",0,SUMIFS('Data and Mdcr Calculation'!P:P,'Data and Mdcr Calculation'!A:A,A207))</f>
        <v>438693.84456231137</v>
      </c>
      <c r="Q207" s="32">
        <f t="shared" si="79"/>
        <v>1.4428609596214088</v>
      </c>
      <c r="R207" s="11">
        <f t="shared" si="80"/>
        <v>-194280.37698287034</v>
      </c>
      <c r="S207" s="93">
        <f t="shared" si="81"/>
        <v>76113.742632877664</v>
      </c>
      <c r="T207" s="33">
        <f t="shared" si="81"/>
        <v>2446.0611018156446</v>
      </c>
      <c r="U207" s="33">
        <f t="shared" si="81"/>
        <v>3640.2096375524893</v>
      </c>
      <c r="V207" s="11">
        <f t="shared" si="82"/>
        <v>82200.013372245798</v>
      </c>
      <c r="W207" s="93">
        <f t="shared" si="83"/>
        <v>54990.123712200548</v>
      </c>
      <c r="X207" s="33">
        <f t="shared" si="83"/>
        <v>1698.3704889659905</v>
      </c>
      <c r="Y207" s="33">
        <f t="shared" si="83"/>
        <v>2621.1903576169934</v>
      </c>
      <c r="Z207" s="11">
        <f t="shared" si="84"/>
        <v>59309.684558783534</v>
      </c>
      <c r="AA207" s="83">
        <f t="shared" si="85"/>
        <v>141509.69793102934</v>
      </c>
      <c r="AB207" s="93">
        <f t="shared" si="86"/>
        <v>80757.286613132805</v>
      </c>
      <c r="AC207" s="33">
        <f t="shared" si="87"/>
        <v>2602.1926615060052</v>
      </c>
      <c r="AD207" s="33">
        <f t="shared" si="88"/>
        <v>3872.5634442047763</v>
      </c>
      <c r="AE207" s="11">
        <f t="shared" si="89"/>
        <v>87232.042718843586</v>
      </c>
      <c r="AF207" s="93">
        <f t="shared" si="90"/>
        <v>58344.958845836125</v>
      </c>
      <c r="AG207" s="33">
        <f t="shared" si="91"/>
        <v>1806.7771159212666</v>
      </c>
      <c r="AH207" s="33">
        <f t="shared" si="92"/>
        <v>2788.5003804436101</v>
      </c>
      <c r="AI207" s="77">
        <f t="shared" si="93"/>
        <v>62940.236342201002</v>
      </c>
      <c r="AJ207" s="93">
        <f t="shared" si="94"/>
        <v>139102.24545896892</v>
      </c>
      <c r="AK207" s="33">
        <f t="shared" si="94"/>
        <v>4408.9697774272718</v>
      </c>
      <c r="AL207" s="33">
        <f t="shared" si="94"/>
        <v>6661.0638246483868</v>
      </c>
      <c r="AM207" s="77">
        <f t="shared" si="95"/>
        <v>150172.27906104457</v>
      </c>
      <c r="AN207" s="101">
        <f t="shared" si="96"/>
        <v>64902.96</v>
      </c>
      <c r="AO207" s="154">
        <f>IFERROR(ROUND(INDEX('[23]IGT by Provider'!$E:$E,MATCH(A207,'[23]IGT by Provider'!$A:$A,0)),2),0)</f>
        <v>29228.75</v>
      </c>
      <c r="AP207" s="102">
        <f t="shared" si="97"/>
        <v>35674.21</v>
      </c>
    </row>
    <row r="208" spans="1:43" ht="30" x14ac:dyDescent="0.25">
      <c r="A208" s="182" t="s">
        <v>148</v>
      </c>
      <c r="B208" s="182" t="s">
        <v>150</v>
      </c>
      <c r="C208" s="202" t="s">
        <v>858</v>
      </c>
      <c r="D208" s="156" t="s">
        <v>72</v>
      </c>
      <c r="E208" s="156" t="s">
        <v>630</v>
      </c>
      <c r="F208" s="84" t="str">
        <f t="shared" si="77"/>
        <v>Y</v>
      </c>
      <c r="G208" s="169">
        <f>SUMIF('Data and Mdcr Calculation'!A:A,A208,'Data and Mdcr Calculation'!H:H)</f>
        <v>5301</v>
      </c>
      <c r="H208" s="8">
        <f>IF($F208="N",0,SUMIFS('Data and Mdcr Calculation'!$R:$R,'Data and Mdcr Calculation'!$D:$D,H$10,'Data and Mdcr Calculation'!$A:$A,$A208))</f>
        <v>6037.1735036542705</v>
      </c>
      <c r="I208" s="170">
        <f>IF($F208="N",0,SUMIFS('Data and Mdcr Calculation'!$R:$R,'Data and Mdcr Calculation'!$D:$D,I$10,'Data and Mdcr Calculation'!$A:$A,$A208))</f>
        <v>0</v>
      </c>
      <c r="J208" s="124">
        <f>IF($F208="N",0,SUMIFS('Data and Mdcr Calculation'!$R:$R,'Data and Mdcr Calculation'!$D:$D,J$10,'Data and Mdcr Calculation'!$A:$A,$A208))</f>
        <v>285.98482003827542</v>
      </c>
      <c r="K208" s="123">
        <f t="shared" si="98"/>
        <v>6323.1583236925462</v>
      </c>
      <c r="L208" s="171">
        <f>IF($F208="N",0,SUMIFS('Data and Mdcr Calculation'!I:I,'Data and Mdcr Calculation'!$A:$A,$A208,'Data and Mdcr Calculation'!$D:$D,L$10))</f>
        <v>1482090.2135591428</v>
      </c>
      <c r="M208" s="172">
        <f>IF($F208="N",0,SUMIFS('Data and Mdcr Calculation'!I:I,'Data and Mdcr Calculation'!$A:$A,$A208,'Data and Mdcr Calculation'!$D:$D,M$10))</f>
        <v>0</v>
      </c>
      <c r="N208" s="172">
        <f>IF($F208="N",0,SUMIFS('Data and Mdcr Calculation'!I:I,'Data and Mdcr Calculation'!$A:$A,$A208,'Data and Mdcr Calculation'!$D:$D,N$10))</f>
        <v>66473.473312905306</v>
      </c>
      <c r="O208" s="114">
        <f t="shared" si="78"/>
        <v>1548563.6868720481</v>
      </c>
      <c r="P208" s="127">
        <f>IF($F208="N",0,SUMIFS('Data and Mdcr Calculation'!P:P,'Data and Mdcr Calculation'!A:A,A208))</f>
        <v>1636245.1678679173</v>
      </c>
      <c r="Q208" s="32">
        <f t="shared" si="79"/>
        <v>0.94641299316402494</v>
      </c>
      <c r="R208" s="11">
        <f t="shared" si="80"/>
        <v>87681.480995869264</v>
      </c>
      <c r="S208" s="93">
        <f t="shared" si="81"/>
        <v>292802.91492723214</v>
      </c>
      <c r="T208" s="33">
        <f t="shared" si="81"/>
        <v>0</v>
      </c>
      <c r="U208" s="33">
        <f t="shared" si="81"/>
        <v>13870.263771856358</v>
      </c>
      <c r="V208" s="11">
        <f t="shared" si="82"/>
        <v>306673.17869908852</v>
      </c>
      <c r="W208" s="93">
        <f t="shared" si="83"/>
        <v>138871.8530104917</v>
      </c>
      <c r="X208" s="33">
        <f t="shared" si="83"/>
        <v>0</v>
      </c>
      <c r="Y208" s="33">
        <f t="shared" si="83"/>
        <v>6228.5644494192275</v>
      </c>
      <c r="Z208" s="11">
        <f t="shared" si="84"/>
        <v>145100.41745991094</v>
      </c>
      <c r="AA208" s="83">
        <f t="shared" si="85"/>
        <v>451773.59615899948</v>
      </c>
      <c r="AB208" s="93">
        <f t="shared" si="86"/>
        <v>310666.22273446381</v>
      </c>
      <c r="AC208" s="33">
        <f t="shared" si="87"/>
        <v>0</v>
      </c>
      <c r="AD208" s="33">
        <f t="shared" si="88"/>
        <v>14755.599757294</v>
      </c>
      <c r="AE208" s="11">
        <f t="shared" si="89"/>
        <v>325421.8224917578</v>
      </c>
      <c r="AF208" s="93">
        <f t="shared" si="90"/>
        <v>147344.14112519013</v>
      </c>
      <c r="AG208" s="33">
        <f t="shared" si="91"/>
        <v>0</v>
      </c>
      <c r="AH208" s="33">
        <f t="shared" si="92"/>
        <v>6626.1323929991786</v>
      </c>
      <c r="AI208" s="77">
        <f t="shared" si="93"/>
        <v>153970.27351818932</v>
      </c>
      <c r="AJ208" s="93">
        <f t="shared" si="94"/>
        <v>458010.36385965394</v>
      </c>
      <c r="AK208" s="33">
        <f t="shared" si="94"/>
        <v>0</v>
      </c>
      <c r="AL208" s="33">
        <f t="shared" si="94"/>
        <v>21381.732150293177</v>
      </c>
      <c r="AM208" s="77">
        <f t="shared" si="95"/>
        <v>479392.09600994713</v>
      </c>
      <c r="AN208" s="101">
        <f t="shared" si="96"/>
        <v>207188.47</v>
      </c>
      <c r="AO208" s="154">
        <f>IFERROR(ROUND(INDEX('[23]IGT by Provider'!$E:$E,MATCH(A208,'[23]IGT by Provider'!$A:$A,0)),2),0)</f>
        <v>93289.19</v>
      </c>
      <c r="AP208" s="102">
        <f t="shared" si="97"/>
        <v>113899.28</v>
      </c>
    </row>
  </sheetData>
  <autoFilter ref="A10:AP208" xr:uid="{AB3B7BD6-5431-49DD-9B59-655F0FDE86AD}"/>
  <mergeCells count="11">
    <mergeCell ref="A9:E9"/>
    <mergeCell ref="F9:G9"/>
    <mergeCell ref="S9:V9"/>
    <mergeCell ref="W9:Z9"/>
    <mergeCell ref="AN9:AP9"/>
    <mergeCell ref="H9:K9"/>
    <mergeCell ref="L9:O9"/>
    <mergeCell ref="P9:R9"/>
    <mergeCell ref="AB9:AE9"/>
    <mergeCell ref="AF9:AI9"/>
    <mergeCell ref="AJ9:AM9"/>
  </mergeCells>
  <conditionalFormatting sqref="G11:G208">
    <cfRule type="cellIs" dxfId="28" priority="2" operator="lessThan">
      <formula>30</formula>
    </cfRule>
  </conditionalFormatting>
  <conditionalFormatting sqref="F11:F208">
    <cfRule type="cellIs" dxfId="27" priority="1" operator="equal">
      <formula>"N"</formula>
    </cfRule>
  </conditionalFormatting>
  <pageMargins left="0.7" right="0.7" top="0.75" bottom="0.75" header="0.3" footer="0.3"/>
  <pageSetup scale="16" fitToHeight="0" orientation="landscape" r:id="rId1"/>
  <headerFooter>
    <oddHeader>&amp;LRAPPS
Year 2&amp;C&amp;A</oddHeader>
    <oddFooter>&amp;LPage &amp;P of &amp;N&amp;CUpdated June 14, 2022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00C76-6348-4E1B-9632-D8DE71C39A22}">
  <sheetPr>
    <tabColor rgb="FF7030A0"/>
  </sheetPr>
  <dimension ref="A1:D20"/>
  <sheetViews>
    <sheetView workbookViewId="0">
      <selection activeCell="C7" sqref="C7"/>
    </sheetView>
  </sheetViews>
  <sheetFormatPr defaultRowHeight="15" x14ac:dyDescent="0.25"/>
  <cols>
    <col min="1" max="1" width="16.85546875" customWidth="1"/>
    <col min="2" max="2" width="16" customWidth="1"/>
    <col min="3" max="3" width="18" customWidth="1"/>
    <col min="4" max="4" width="19.42578125" customWidth="1"/>
  </cols>
  <sheetData>
    <row r="1" spans="1:4" ht="18.75" x14ac:dyDescent="0.3">
      <c r="A1" s="16" t="str">
        <f>'RAPPS Payment Calc'!A1</f>
        <v>Rural Access to Primary and Preventative Services</v>
      </c>
    </row>
    <row r="2" spans="1:4" ht="18.75" x14ac:dyDescent="0.3">
      <c r="A2" s="16" t="str">
        <f>'RAPPS Payment Calc'!A2</f>
        <v>Year 3 (State Fiscal Year 2024)</v>
      </c>
    </row>
    <row r="3" spans="1:4" ht="20.25" customHeight="1" x14ac:dyDescent="0.3">
      <c r="A3" s="187" t="s">
        <v>859</v>
      </c>
    </row>
    <row r="4" spans="1:4" ht="14.25" customHeight="1" x14ac:dyDescent="0.25">
      <c r="A4" s="100" t="s">
        <v>860</v>
      </c>
    </row>
    <row r="5" spans="1:4" ht="15.75" thickBot="1" x14ac:dyDescent="0.3">
      <c r="A5" s="2"/>
    </row>
    <row r="6" spans="1:4" ht="45" x14ac:dyDescent="0.25">
      <c r="A6" s="104" t="s">
        <v>38</v>
      </c>
      <c r="B6" s="105" t="s">
        <v>861</v>
      </c>
      <c r="C6" s="105" t="s">
        <v>862</v>
      </c>
      <c r="D6" s="106" t="s">
        <v>863</v>
      </c>
    </row>
    <row r="7" spans="1:4" x14ac:dyDescent="0.25">
      <c r="A7" s="107" t="s">
        <v>88</v>
      </c>
      <c r="B7" s="15">
        <f>SUMIFS('Data and Mdcr Calculation'!I:I,'Data and Mdcr Calculation'!N:N,"Y",'Data and Mdcr Calculation'!C:C,'Avg SDA MCR as % of MCD'!A7)</f>
        <v>1327919.8603005656</v>
      </c>
      <c r="C7" s="15">
        <f>SUMIFS('Data and Mdcr Calculation'!P:P,'Data and Mdcr Calculation'!N:N,"Y",'Data and Mdcr Calculation'!C:C,'Avg SDA MCR as % of MCD'!A7)</f>
        <v>1559821.4759155512</v>
      </c>
      <c r="D7" s="108">
        <f>'Avg SDA MCR as % of MCD'!$C7/'Avg SDA MCR as % of MCD'!$B7</f>
        <v>1.1746352491200005</v>
      </c>
    </row>
    <row r="8" spans="1:4" x14ac:dyDescent="0.25">
      <c r="A8" s="109" t="s">
        <v>72</v>
      </c>
      <c r="B8" s="15">
        <f>SUMIFS('Data and Mdcr Calculation'!I:I,'Data and Mdcr Calculation'!N:N,"Y",'Data and Mdcr Calculation'!C:C,'Avg SDA MCR as % of MCD'!A8)</f>
        <v>1479943.3005020409</v>
      </c>
      <c r="C8" s="15">
        <f>SUMIFS('Data and Mdcr Calculation'!P:P,'Data and Mdcr Calculation'!N:N,"Y",'Data and Mdcr Calculation'!C:C,'Avg SDA MCR as % of MCD'!A8)</f>
        <v>1513006.75150613</v>
      </c>
      <c r="D8" s="110">
        <f>'Avg SDA MCR as % of MCD'!$C8/'Avg SDA MCR as % of MCD'!$B8</f>
        <v>1.02234102549258</v>
      </c>
    </row>
    <row r="9" spans="1:4" x14ac:dyDescent="0.25">
      <c r="A9" s="107" t="s">
        <v>123</v>
      </c>
      <c r="B9" s="15">
        <f>SUMIFS('Data and Mdcr Calculation'!I:I,'Data and Mdcr Calculation'!N:N,"Y",'Data and Mdcr Calculation'!C:C,'Avg SDA MCR as % of MCD'!A9)</f>
        <v>126520.14241410188</v>
      </c>
      <c r="C9" s="15">
        <f>SUMIFS('Data and Mdcr Calculation'!P:P,'Data and Mdcr Calculation'!N:N,"Y",'Data and Mdcr Calculation'!C:C,'Avg SDA MCR as % of MCD'!A9)</f>
        <v>147139.71420175215</v>
      </c>
      <c r="D9" s="108">
        <f>'Avg SDA MCR as % of MCD'!$C9/'Avg SDA MCR as % of MCD'!$B9</f>
        <v>1.1629746172760553</v>
      </c>
    </row>
    <row r="10" spans="1:4" x14ac:dyDescent="0.25">
      <c r="A10" s="109" t="s">
        <v>75</v>
      </c>
      <c r="B10" s="15">
        <f>SUMIFS('Data and Mdcr Calculation'!I:I,'Data and Mdcr Calculation'!N:N,"Y",'Data and Mdcr Calculation'!C:C,'Avg SDA MCR as % of MCD'!A10)</f>
        <v>880721.34079391486</v>
      </c>
      <c r="C10" s="15">
        <f>SUMIFS('Data and Mdcr Calculation'!P:P,'Data and Mdcr Calculation'!N:N,"Y",'Data and Mdcr Calculation'!C:C,'Avg SDA MCR as % of MCD'!A10)</f>
        <v>1642415.6579444471</v>
      </c>
      <c r="D10" s="110">
        <f>'Avg SDA MCR as % of MCD'!$C10/'Avg SDA MCR as % of MCD'!$B10</f>
        <v>1.8648527994835606</v>
      </c>
    </row>
    <row r="11" spans="1:4" x14ac:dyDescent="0.25">
      <c r="A11" s="107" t="s">
        <v>90</v>
      </c>
      <c r="B11" s="15">
        <f>SUMIFS('Data and Mdcr Calculation'!I:I,'Data and Mdcr Calculation'!N:N,"Y",'Data and Mdcr Calculation'!C:C,'Avg SDA MCR as % of MCD'!A11)</f>
        <v>165082.0250278053</v>
      </c>
      <c r="C11" s="15">
        <f>SUMIFS('Data and Mdcr Calculation'!P:P,'Data and Mdcr Calculation'!N:N,"Y",'Data and Mdcr Calculation'!C:C,'Avg SDA MCR as % of MCD'!A11)</f>
        <v>250636.11773300564</v>
      </c>
      <c r="D11" s="108">
        <f>'Avg SDA MCR as % of MCD'!$C11/'Avg SDA MCR as % of MCD'!$B11</f>
        <v>1.518252018599785</v>
      </c>
    </row>
    <row r="12" spans="1:4" x14ac:dyDescent="0.25">
      <c r="A12" s="109" t="s">
        <v>95</v>
      </c>
      <c r="B12" s="15">
        <f>SUMIFS('Data and Mdcr Calculation'!I:I,'Data and Mdcr Calculation'!N:N,"Y",'Data and Mdcr Calculation'!C:C,'Avg SDA MCR as % of MCD'!A12)</f>
        <v>518101.47320415662</v>
      </c>
      <c r="C12" s="15">
        <f>SUMIFS('Data and Mdcr Calculation'!P:P,'Data and Mdcr Calculation'!N:N,"Y",'Data and Mdcr Calculation'!C:C,'Avg SDA MCR as % of MCD'!A12)</f>
        <v>615094.73833161313</v>
      </c>
      <c r="D12" s="110">
        <f>'Avg SDA MCR as % of MCD'!$C12/'Avg SDA MCR as % of MCD'!$B12</f>
        <v>1.1872090124114287</v>
      </c>
    </row>
    <row r="13" spans="1:4" x14ac:dyDescent="0.25">
      <c r="A13" s="107" t="s">
        <v>76</v>
      </c>
      <c r="B13" s="15">
        <f>SUMIFS('Data and Mdcr Calculation'!I:I,'Data and Mdcr Calculation'!N:N,"Y",'Data and Mdcr Calculation'!C:C,'Avg SDA MCR as % of MCD'!A13)</f>
        <v>6271541.9936793344</v>
      </c>
      <c r="C13" s="15">
        <f>SUMIFS('Data and Mdcr Calculation'!P:P,'Data and Mdcr Calculation'!N:N,"Y",'Data and Mdcr Calculation'!C:C,'Avg SDA MCR as % of MCD'!A13)</f>
        <v>9022994.791382324</v>
      </c>
      <c r="D13" s="108">
        <f>'Avg SDA MCR as % of MCD'!$C13/'Avg SDA MCR as % of MCD'!$B13</f>
        <v>1.438720302036723</v>
      </c>
    </row>
    <row r="14" spans="1:4" x14ac:dyDescent="0.25">
      <c r="A14" s="109" t="s">
        <v>78</v>
      </c>
      <c r="B14" s="15">
        <f>SUMIFS('Data and Mdcr Calculation'!I:I,'Data and Mdcr Calculation'!N:N,"Y",'Data and Mdcr Calculation'!C:C,'Avg SDA MCR as % of MCD'!A14)</f>
        <v>8822015.1881807726</v>
      </c>
      <c r="C14" s="15">
        <f>SUMIFS('Data and Mdcr Calculation'!P:P,'Data and Mdcr Calculation'!N:N,"Y",'Data and Mdcr Calculation'!C:C,'Avg SDA MCR as % of MCD'!A14)</f>
        <v>12797764.368704678</v>
      </c>
      <c r="D14" s="110">
        <f>'Avg SDA MCR as % of MCD'!$C14/'Avg SDA MCR as % of MCD'!$B14</f>
        <v>1.4506622461782186</v>
      </c>
    </row>
    <row r="15" spans="1:4" x14ac:dyDescent="0.25">
      <c r="A15" s="107" t="s">
        <v>79</v>
      </c>
      <c r="B15" s="15">
        <f>SUMIFS('Data and Mdcr Calculation'!I:I,'Data and Mdcr Calculation'!N:N,"Y",'Data and Mdcr Calculation'!C:C,'Avg SDA MCR as % of MCD'!A15)</f>
        <v>6025412.6934146108</v>
      </c>
      <c r="C15" s="15">
        <f>SUMIFS('Data and Mdcr Calculation'!P:P,'Data and Mdcr Calculation'!N:N,"Y",'Data and Mdcr Calculation'!C:C,'Avg SDA MCR as % of MCD'!A15)</f>
        <v>7238758.785252519</v>
      </c>
      <c r="D15" s="108">
        <f>'Avg SDA MCR as % of MCD'!$C15/'Avg SDA MCR as % of MCD'!$B15</f>
        <v>1.2013714501521229</v>
      </c>
    </row>
    <row r="16" spans="1:4" x14ac:dyDescent="0.25">
      <c r="A16" s="109" t="s">
        <v>55</v>
      </c>
      <c r="B16" s="15">
        <f>SUMIFS('Data and Mdcr Calculation'!I:I,'Data and Mdcr Calculation'!N:N,"Y",'Data and Mdcr Calculation'!C:C,'Avg SDA MCR as % of MCD'!A16)</f>
        <v>22264575.732816678</v>
      </c>
      <c r="C16" s="15">
        <f>SUMIFS('Data and Mdcr Calculation'!P:P,'Data and Mdcr Calculation'!N:N,"Y",'Data and Mdcr Calculation'!C:C,'Avg SDA MCR as % of MCD'!A16)</f>
        <v>32294694.898584437</v>
      </c>
      <c r="D16" s="110">
        <f>'Avg SDA MCR as % of MCD'!$C16/'Avg SDA MCR as % of MCD'!$B16</f>
        <v>1.4504967570966982</v>
      </c>
    </row>
    <row r="17" spans="1:4" x14ac:dyDescent="0.25">
      <c r="A17" s="107" t="s">
        <v>83</v>
      </c>
      <c r="B17" s="15">
        <f>SUMIFS('Data and Mdcr Calculation'!I:I,'Data and Mdcr Calculation'!N:N,"Y",'Data and Mdcr Calculation'!C:C,'Avg SDA MCR as % of MCD'!A17)</f>
        <v>492563.40592205332</v>
      </c>
      <c r="C17" s="15">
        <f>SUMIFS('Data and Mdcr Calculation'!P:P,'Data and Mdcr Calculation'!N:N,"Y",'Data and Mdcr Calculation'!C:C,'Avg SDA MCR as % of MCD'!A17)</f>
        <v>504929.06603746221</v>
      </c>
      <c r="D17" s="108">
        <f>'Avg SDA MCR as % of MCD'!$C17/'Avg SDA MCR as % of MCD'!$B17</f>
        <v>1.0251047072655772</v>
      </c>
    </row>
    <row r="18" spans="1:4" x14ac:dyDescent="0.25">
      <c r="A18" s="109" t="s">
        <v>84</v>
      </c>
      <c r="B18" s="15">
        <f>SUMIFS('Data and Mdcr Calculation'!I:I,'Data and Mdcr Calculation'!N:N,"Y",'Data and Mdcr Calculation'!C:C,'Avg SDA MCR as % of MCD'!A18)</f>
        <v>273354.45667350892</v>
      </c>
      <c r="C18" s="15">
        <f>SUMIFS('Data and Mdcr Calculation'!P:P,'Data and Mdcr Calculation'!N:N,"Y",'Data and Mdcr Calculation'!C:C,'Avg SDA MCR as % of MCD'!A18)</f>
        <v>691058.4732704832</v>
      </c>
      <c r="D18" s="110">
        <f>'Avg SDA MCR as % of MCD'!$C18/'Avg SDA MCR as % of MCD'!$B18</f>
        <v>2.528067336746862</v>
      </c>
    </row>
    <row r="19" spans="1:4" ht="15.75" thickBot="1" x14ac:dyDescent="0.3">
      <c r="A19" s="107" t="s">
        <v>85</v>
      </c>
      <c r="B19" s="15">
        <f>SUMIFS('Data and Mdcr Calculation'!I:I,'Data and Mdcr Calculation'!N:N,"Y",'Data and Mdcr Calculation'!C:C,'Avg SDA MCR as % of MCD'!A19)</f>
        <v>2896067.7799202325</v>
      </c>
      <c r="C19" s="15">
        <f>SUMIFS('Data and Mdcr Calculation'!P:P,'Data and Mdcr Calculation'!N:N,"Y",'Data and Mdcr Calculation'!C:C,'Avg SDA MCR as % of MCD'!A19)</f>
        <v>3366780.2273494769</v>
      </c>
      <c r="D19" s="108">
        <f>'Avg SDA MCR as % of MCD'!$C19/'Avg SDA MCR as % of MCD'!$B19</f>
        <v>1.1625350244538162</v>
      </c>
    </row>
    <row r="20" spans="1:4" ht="16.5" thickTop="1" thickBot="1" x14ac:dyDescent="0.3">
      <c r="A20" s="111" t="s">
        <v>13</v>
      </c>
      <c r="B20" s="112">
        <f>SUBTOTAL(109,'Avg SDA MCR as % of MCD'!$B$7:$B$19)</f>
        <v>51543819.392849781</v>
      </c>
      <c r="C20" s="112">
        <f>SUBTOTAL(109,'Avg SDA MCR as % of MCD'!$C$7:$C$19)</f>
        <v>71645095.066213876</v>
      </c>
      <c r="D20" s="113">
        <f>'Avg SDA MCR as % of MCD'!$C$20/'Avg SDA MCR as % of MCD'!$B$20</f>
        <v>1.3899842097489687</v>
      </c>
    </row>
  </sheetData>
  <pageMargins left="0.7" right="0.7" top="0.75" bottom="0.75" header="0.3" footer="0.3"/>
  <pageSetup orientation="portrait" r:id="rId1"/>
  <headerFooter>
    <oddHeader>&amp;LRAPPS
Year 2&amp;C&amp;A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4E961-C0A3-4FF4-820C-F3DC06BBA9B8}">
  <sheetPr>
    <tabColor rgb="FF7030A0"/>
    <pageSetUpPr fitToPage="1"/>
  </sheetPr>
  <dimension ref="A1:F203"/>
  <sheetViews>
    <sheetView zoomScale="110" zoomScaleNormal="110" workbookViewId="0">
      <selection activeCell="B18" sqref="B18"/>
    </sheetView>
  </sheetViews>
  <sheetFormatPr defaultRowHeight="15" x14ac:dyDescent="0.25"/>
  <cols>
    <col min="1" max="1" width="13.140625" style="17" customWidth="1"/>
    <col min="2" max="2" width="57.42578125" style="17" customWidth="1"/>
    <col min="3" max="3" width="16.42578125" style="17" customWidth="1"/>
    <col min="4" max="5" width="17.42578125" customWidth="1"/>
    <col min="6" max="6" width="16.7109375" customWidth="1"/>
  </cols>
  <sheetData>
    <row r="1" spans="1:6" ht="21" x14ac:dyDescent="0.35">
      <c r="A1" s="99" t="str">
        <f>'RAPPS Payment Calc'!A1</f>
        <v>Rural Access to Primary and Preventative Services</v>
      </c>
    </row>
    <row r="2" spans="1:6" ht="21" x14ac:dyDescent="0.35">
      <c r="A2" s="99" t="str">
        <f>'RAPPS Payment Calc'!A2</f>
        <v>Year 3 (State Fiscal Year 2024)</v>
      </c>
    </row>
    <row r="3" spans="1:6" ht="19.5" thickBot="1" x14ac:dyDescent="0.35">
      <c r="A3" s="7" t="s">
        <v>864</v>
      </c>
      <c r="B3" s="7"/>
      <c r="C3" s="7"/>
      <c r="D3" s="115"/>
      <c r="E3" s="115"/>
      <c r="F3" s="115"/>
    </row>
    <row r="4" spans="1:6" x14ac:dyDescent="0.25">
      <c r="A4" s="147" t="s">
        <v>13</v>
      </c>
      <c r="B4" s="148"/>
      <c r="C4" s="148"/>
      <c r="D4" s="137">
        <f>SUM(D6:D186)</f>
        <v>12127053.91</v>
      </c>
      <c r="E4" s="137">
        <f t="shared" ref="E4:F4" si="0">SUM(E6:E186)</f>
        <v>5403788.2600000026</v>
      </c>
      <c r="F4" s="151">
        <f t="shared" si="0"/>
        <v>6723265.6499999994</v>
      </c>
    </row>
    <row r="5" spans="1:6" ht="75" x14ac:dyDescent="0.25">
      <c r="A5" s="149" t="s">
        <v>36</v>
      </c>
      <c r="B5" s="146" t="s">
        <v>642</v>
      </c>
      <c r="C5" s="145" t="s">
        <v>38</v>
      </c>
      <c r="D5" s="133" t="s">
        <v>651</v>
      </c>
      <c r="E5" s="133" t="s">
        <v>652</v>
      </c>
      <c r="F5" s="152" t="s">
        <v>653</v>
      </c>
    </row>
    <row r="6" spans="1:6" x14ac:dyDescent="0.25">
      <c r="A6" s="188" t="s">
        <v>227</v>
      </c>
      <c r="B6" s="134" t="str">
        <f>INDEX('RAPPS Payment Calc'!C:C,MATCH($A:$A,'RAPPS Payment Calc'!$A:$A,0))</f>
        <v>COUNTY OF YOAKUM WEST TEXAS MEDICAL CENTER</v>
      </c>
      <c r="C6" t="str">
        <f>INDEX('RAPPS Payment Calc'!D:D,MATCH($A:$A,'RAPPS Payment Calc'!$A:$A,0))</f>
        <v>MRSA West</v>
      </c>
      <c r="D6" s="135">
        <f>INDEX('RAPPS Payment Calc'!AN:AN,MATCH(A:A,'RAPPS Payment Calc'!A:A,0))</f>
        <v>128417.81</v>
      </c>
      <c r="E6" s="135">
        <v>56703.040000000001</v>
      </c>
      <c r="F6" s="153">
        <f>D6-E6</f>
        <v>71714.76999999999</v>
      </c>
    </row>
    <row r="7" spans="1:6" x14ac:dyDescent="0.25">
      <c r="A7" s="188" t="s">
        <v>571</v>
      </c>
      <c r="B7" s="134" t="str">
        <f>INDEX('RAPPS Payment Calc'!C:C,MATCH($A:$A,'RAPPS Payment Calc'!$A:$A,0))</f>
        <v>Graham Hospital District Young County Family Center</v>
      </c>
      <c r="C7" t="str">
        <f>INDEX('RAPPS Payment Calc'!D:D,MATCH($A:$A,'RAPPS Payment Calc'!$A:$A,0))</f>
        <v>MRSA West</v>
      </c>
      <c r="D7" s="135">
        <f>INDEX('RAPPS Payment Calc'!AN:AN,MATCH(A:A,'RAPPS Payment Calc'!A:A,0))</f>
        <v>77481.97</v>
      </c>
      <c r="E7" s="135">
        <v>34201.449999999997</v>
      </c>
      <c r="F7" s="153">
        <f>INDEX('RAPPS Payment Calc'!AP:AP,MATCH($A:$A,'RAPPS Payment Calc'!$A:$A,0))</f>
        <v>43280.520000000004</v>
      </c>
    </row>
    <row r="8" spans="1:6" x14ac:dyDescent="0.25">
      <c r="A8" s="188" t="s">
        <v>400</v>
      </c>
      <c r="B8" s="134" t="str">
        <f>INDEX('RAPPS Payment Calc'!C:C,MATCH($A:$A,'RAPPS Payment Calc'!$A:$A,0))</f>
        <v>COUNTY OF YOAKUM PLAINS CLINIC</v>
      </c>
      <c r="C8" t="str">
        <f>INDEX('RAPPS Payment Calc'!D:D,MATCH($A:$A,'RAPPS Payment Calc'!$A:$A,0))</f>
        <v>MRSA West</v>
      </c>
      <c r="D8" s="135">
        <f>INDEX('RAPPS Payment Calc'!AN:AN,MATCH(A:A,'RAPPS Payment Calc'!A:A,0))</f>
        <v>27551.46</v>
      </c>
      <c r="E8" s="135">
        <v>12152.96</v>
      </c>
      <c r="F8" s="153">
        <f>INDEX('RAPPS Payment Calc'!AP:AP,MATCH($A:$A,'RAPPS Payment Calc'!$A:$A,0))</f>
        <v>15398.5</v>
      </c>
    </row>
    <row r="9" spans="1:6" x14ac:dyDescent="0.25">
      <c r="A9" s="188" t="s">
        <v>330</v>
      </c>
      <c r="B9" s="134" t="str">
        <f>INDEX('RAPPS Payment Calc'!C:C,MATCH($A:$A,'RAPPS Payment Calc'!$A:$A,0))</f>
        <v xml:space="preserve">Muenster Memorial Hospital Family Health Clinic </v>
      </c>
      <c r="C9" t="str">
        <f>INDEX('RAPPS Payment Calc'!D:D,MATCH($A:$A,'RAPPS Payment Calc'!$A:$A,0))</f>
        <v>MRSA Northeast</v>
      </c>
      <c r="D9" s="135">
        <f>INDEX('RAPPS Payment Calc'!AN:AN,MATCH(A:A,'RAPPS Payment Calc'!A:A,0))</f>
        <v>14898.19</v>
      </c>
      <c r="E9" s="135">
        <v>6622.46</v>
      </c>
      <c r="F9" s="153">
        <f>INDEX('RAPPS Payment Calc'!AP:AP,MATCH($A:$A,'RAPPS Payment Calc'!$A:$A,0))</f>
        <v>8275.73</v>
      </c>
    </row>
    <row r="10" spans="1:6" x14ac:dyDescent="0.25">
      <c r="A10" s="188" t="s">
        <v>565</v>
      </c>
      <c r="B10" s="134" t="str">
        <f>INDEX('RAPPS Payment Calc'!C:C,MATCH($A:$A,'RAPPS Payment Calc'!$A:$A,0))</f>
        <v>FOX RURAL HEALTH CLINIC FOX RURAL HEALTH CLINIC</v>
      </c>
      <c r="C10" t="str">
        <f>INDEX('RAPPS Payment Calc'!D:D,MATCH($A:$A,'RAPPS Payment Calc'!$A:$A,0))</f>
        <v>MRSA West</v>
      </c>
      <c r="D10" s="135">
        <f>INDEX('RAPPS Payment Calc'!AN:AN,MATCH(A:A,'RAPPS Payment Calc'!A:A,0))</f>
        <v>242461.64</v>
      </c>
      <c r="E10" s="135">
        <v>106473.42</v>
      </c>
      <c r="F10" s="153">
        <f>INDEX('RAPPS Payment Calc'!AP:AP,MATCH($A:$A,'RAPPS Payment Calc'!$A:$A,0))</f>
        <v>135988.22000000003</v>
      </c>
    </row>
    <row r="11" spans="1:6" x14ac:dyDescent="0.25">
      <c r="A11" s="188" t="s">
        <v>236</v>
      </c>
      <c r="B11" s="134" t="str">
        <f>INDEX('RAPPS Payment Calc'!C:C,MATCH($A:$A,'RAPPS Payment Calc'!$A:$A,0))</f>
        <v>Scurry County Hospital District  Cogdell Family Clinic</v>
      </c>
      <c r="C11" t="str">
        <f>INDEX('RAPPS Payment Calc'!D:D,MATCH($A:$A,'RAPPS Payment Calc'!$A:$A,0))</f>
        <v>MRSA West</v>
      </c>
      <c r="D11" s="135">
        <f>INDEX('RAPPS Payment Calc'!AN:AN,MATCH(A:A,'RAPPS Payment Calc'!A:A,0))</f>
        <v>158893.06</v>
      </c>
      <c r="E11" s="135">
        <v>69943.649999999994</v>
      </c>
      <c r="F11" s="153">
        <f>INDEX('RAPPS Payment Calc'!AP:AP,MATCH($A:$A,'RAPPS Payment Calc'!$A:$A,0))</f>
        <v>88949.41</v>
      </c>
    </row>
    <row r="12" spans="1:6" ht="30" x14ac:dyDescent="0.25">
      <c r="A12" s="188" t="s">
        <v>530</v>
      </c>
      <c r="B12" s="134" t="str">
        <f>INDEX('RAPPS Payment Calc'!C:C,MATCH($A:$A,'RAPPS Payment Calc'!$A:$A,0))</f>
        <v>Bosque County Hospital District Goodall-Witcher Clinic in Clifton</v>
      </c>
      <c r="C12" t="str">
        <f>INDEX('RAPPS Payment Calc'!D:D,MATCH($A:$A,'RAPPS Payment Calc'!$A:$A,0))</f>
        <v>MRSA Central</v>
      </c>
      <c r="D12" s="135">
        <f>INDEX('RAPPS Payment Calc'!AN:AN,MATCH(A:A,'RAPPS Payment Calc'!A:A,0))</f>
        <v>128417.59</v>
      </c>
      <c r="E12" s="135">
        <v>57348.42</v>
      </c>
      <c r="F12" s="153">
        <f>INDEX('RAPPS Payment Calc'!AP:AP,MATCH($A:$A,'RAPPS Payment Calc'!$A:$A,0))</f>
        <v>71069.17</v>
      </c>
    </row>
    <row r="13" spans="1:6" ht="30" x14ac:dyDescent="0.25">
      <c r="A13" s="188" t="s">
        <v>480</v>
      </c>
      <c r="B13" s="134" t="str">
        <f>INDEX('RAPPS Payment Calc'!C:C,MATCH($A:$A,'RAPPS Payment Calc'!$A:$A,0))</f>
        <v>Bosque County Hospital District Goodall-Witcher Clinic in Whitney</v>
      </c>
      <c r="C13" t="str">
        <f>INDEX('RAPPS Payment Calc'!D:D,MATCH($A:$A,'RAPPS Payment Calc'!$A:$A,0))</f>
        <v>MRSA Central</v>
      </c>
      <c r="D13" s="135">
        <f>INDEX('RAPPS Payment Calc'!AN:AN,MATCH(A:A,'RAPPS Payment Calc'!A:A,0))</f>
        <v>70621.039999999994</v>
      </c>
      <c r="E13" s="135">
        <v>31639.77</v>
      </c>
      <c r="F13" s="153">
        <f>INDEX('RAPPS Payment Calc'!AP:AP,MATCH($A:$A,'RAPPS Payment Calc'!$A:$A,0))</f>
        <v>38981.26999999999</v>
      </c>
    </row>
    <row r="14" spans="1:6" x14ac:dyDescent="0.25">
      <c r="A14" s="188" t="s">
        <v>431</v>
      </c>
      <c r="B14" s="134" t="str">
        <f>INDEX('RAPPS Payment Calc'!C:C,MATCH($A:$A,'RAPPS Payment Calc'!$A:$A,0))</f>
        <v xml:space="preserve">Family Medicine Center </v>
      </c>
      <c r="C14" t="str">
        <f>INDEX('RAPPS Payment Calc'!D:D,MATCH($A:$A,'RAPPS Payment Calc'!$A:$A,0))</f>
        <v>MRSA Central</v>
      </c>
      <c r="D14" s="135">
        <f>INDEX('RAPPS Payment Calc'!AN:AN,MATCH(A:A,'RAPPS Payment Calc'!A:A,0))</f>
        <v>60748.29</v>
      </c>
      <c r="E14" s="135">
        <v>27191.99</v>
      </c>
      <c r="F14" s="153">
        <f>INDEX('RAPPS Payment Calc'!AP:AP,MATCH($A:$A,'RAPPS Payment Calc'!$A:$A,0))</f>
        <v>33556.300000000003</v>
      </c>
    </row>
    <row r="15" spans="1:6" x14ac:dyDescent="0.25">
      <c r="A15" s="188" t="s">
        <v>294</v>
      </c>
      <c r="B15" s="134" t="str">
        <f>INDEX('RAPPS Payment Calc'!C:C,MATCH($A:$A,'RAPPS Payment Calc'!$A:$A,0))</f>
        <v xml:space="preserve">Rettig Family Health Care  </v>
      </c>
      <c r="C15" t="str">
        <f>INDEX('RAPPS Payment Calc'!D:D,MATCH($A:$A,'RAPPS Payment Calc'!$A:$A,0))</f>
        <v>MRSA Central</v>
      </c>
      <c r="D15" s="135">
        <f>INDEX('RAPPS Payment Calc'!AN:AN,MATCH(A:A,'RAPPS Payment Calc'!A:A,0))</f>
        <v>29533.14</v>
      </c>
      <c r="E15" s="135">
        <v>13110.68</v>
      </c>
      <c r="F15" s="153">
        <f>INDEX('RAPPS Payment Calc'!AP:AP,MATCH($A:$A,'RAPPS Payment Calc'!$A:$A,0))</f>
        <v>16422.46</v>
      </c>
    </row>
    <row r="16" spans="1:6" x14ac:dyDescent="0.25">
      <c r="A16" s="188" t="s">
        <v>472</v>
      </c>
      <c r="B16" s="134" t="str">
        <f>INDEX('RAPPS Payment Calc'!C:C,MATCH($A:$A,'RAPPS Payment Calc'!$A:$A,0))</f>
        <v xml:space="preserve">Kosse Community Health Clinic </v>
      </c>
      <c r="C16" t="str">
        <f>INDEX('RAPPS Payment Calc'!D:D,MATCH($A:$A,'RAPPS Payment Calc'!$A:$A,0))</f>
        <v>MRSA Central</v>
      </c>
      <c r="D16" s="135">
        <f>INDEX('RAPPS Payment Calc'!AN:AN,MATCH(A:A,'RAPPS Payment Calc'!A:A,0))</f>
        <v>7052.08</v>
      </c>
      <c r="E16" s="135">
        <v>3125.81</v>
      </c>
      <c r="F16" s="153">
        <f>INDEX('RAPPS Payment Calc'!AP:AP,MATCH($A:$A,'RAPPS Payment Calc'!$A:$A,0))</f>
        <v>3926.27</v>
      </c>
    </row>
    <row r="17" spans="1:6" x14ac:dyDescent="0.25">
      <c r="A17" s="188" t="s">
        <v>214</v>
      </c>
      <c r="B17" s="134" t="str">
        <f>INDEX('RAPPS Payment Calc'!C:C,MATCH($A:$A,'RAPPS Payment Calc'!$A:$A,0))</f>
        <v>Frio Hospital Association Ready Care Dilley</v>
      </c>
      <c r="C17" t="str">
        <f>INDEX('RAPPS Payment Calc'!D:D,MATCH($A:$A,'RAPPS Payment Calc'!$A:$A,0))</f>
        <v>MRSA West</v>
      </c>
      <c r="D17" s="135">
        <f>INDEX('RAPPS Payment Calc'!AN:AN,MATCH(A:A,'RAPPS Payment Calc'!A:A,0))</f>
        <v>14607.97</v>
      </c>
      <c r="E17" s="135">
        <v>6413.12</v>
      </c>
      <c r="F17" s="153">
        <f>INDEX('RAPPS Payment Calc'!AP:AP,MATCH($A:$A,'RAPPS Payment Calc'!$A:$A,0))</f>
        <v>8194.8499999999985</v>
      </c>
    </row>
    <row r="18" spans="1:6" x14ac:dyDescent="0.25">
      <c r="A18" s="188" t="s">
        <v>605</v>
      </c>
      <c r="B18" s="134" t="str">
        <f>INDEX('RAPPS Payment Calc'!C:C,MATCH($A:$A,'RAPPS Payment Calc'!$A:$A,0))</f>
        <v xml:space="preserve">Jackson County Medical Clinic </v>
      </c>
      <c r="C18" t="str">
        <f>INDEX('RAPPS Payment Calc'!D:D,MATCH($A:$A,'RAPPS Payment Calc'!$A:$A,0))</f>
        <v>MRSA Central</v>
      </c>
      <c r="D18" s="135">
        <f>INDEX('RAPPS Payment Calc'!AN:AN,MATCH(A:A,'RAPPS Payment Calc'!A:A,0))</f>
        <v>163317.35999999999</v>
      </c>
      <c r="E18" s="135">
        <v>73140.05</v>
      </c>
      <c r="F18" s="153">
        <f>INDEX('RAPPS Payment Calc'!AP:AP,MATCH($A:$A,'RAPPS Payment Calc'!$A:$A,0))</f>
        <v>90177.309999999983</v>
      </c>
    </row>
    <row r="19" spans="1:6" x14ac:dyDescent="0.25">
      <c r="A19" s="188" t="s">
        <v>383</v>
      </c>
      <c r="B19" s="134" t="str">
        <f>INDEX('RAPPS Payment Calc'!C:C,MATCH($A:$A,'RAPPS Payment Calc'!$A:$A,0))</f>
        <v xml:space="preserve">Columbus Medical Clinic </v>
      </c>
      <c r="C19" t="str">
        <f>INDEX('RAPPS Payment Calc'!D:D,MATCH($A:$A,'RAPPS Payment Calc'!$A:$A,0))</f>
        <v>MRSA Central</v>
      </c>
      <c r="D19" s="135">
        <f>INDEX('RAPPS Payment Calc'!AN:AN,MATCH(A:A,'RAPPS Payment Calc'!A:A,0))</f>
        <v>219701.95</v>
      </c>
      <c r="E19" s="135">
        <v>98328.4</v>
      </c>
      <c r="F19" s="153">
        <f>INDEX('RAPPS Payment Calc'!AP:AP,MATCH($A:$A,'RAPPS Payment Calc'!$A:$A,0))</f>
        <v>121373.55000000002</v>
      </c>
    </row>
    <row r="20" spans="1:6" x14ac:dyDescent="0.25">
      <c r="A20" s="188" t="s">
        <v>577</v>
      </c>
      <c r="B20" s="134" t="str">
        <f>INDEX('RAPPS Payment Calc'!C:C,MATCH($A:$A,'RAPPS Payment Calc'!$A:$A,0))</f>
        <v xml:space="preserve">Four Oaks Medical Clinic </v>
      </c>
      <c r="C20" t="str">
        <f>INDEX('RAPPS Payment Calc'!D:D,MATCH($A:$A,'RAPPS Payment Calc'!$A:$A,0))</f>
        <v>MRSA Central</v>
      </c>
      <c r="D20" s="135">
        <f>INDEX('RAPPS Payment Calc'!AN:AN,MATCH(A:A,'RAPPS Payment Calc'!A:A,0))</f>
        <v>7913.5</v>
      </c>
      <c r="E20" s="135">
        <v>3552.82</v>
      </c>
      <c r="F20" s="153">
        <f>INDEX('RAPPS Payment Calc'!AP:AP,MATCH($A:$A,'RAPPS Payment Calc'!$A:$A,0))</f>
        <v>4360.68</v>
      </c>
    </row>
    <row r="21" spans="1:6" ht="30" x14ac:dyDescent="0.25">
      <c r="A21" s="188" t="s">
        <v>91</v>
      </c>
      <c r="B21" s="134" t="str">
        <f>INDEX('RAPPS Payment Calc'!C:C,MATCH($A:$A,'RAPPS Payment Calc'!$A:$A,0))</f>
        <v>Starr County Memorial Hospital SCMH Roma Family Health Clinic</v>
      </c>
      <c r="C21" t="str">
        <f>INDEX('RAPPS Payment Calc'!D:D,MATCH($A:$A,'RAPPS Payment Calc'!$A:$A,0))</f>
        <v>Hidalgo</v>
      </c>
      <c r="D21" s="135">
        <f>INDEX('RAPPS Payment Calc'!AN:AN,MATCH(A:A,'RAPPS Payment Calc'!A:A,0))</f>
        <v>47089.25</v>
      </c>
      <c r="E21" s="135">
        <v>21165.39</v>
      </c>
      <c r="F21" s="153">
        <f>INDEX('RAPPS Payment Calc'!AP:AP,MATCH($A:$A,'RAPPS Payment Calc'!$A:$A,0))</f>
        <v>25923.86</v>
      </c>
    </row>
    <row r="22" spans="1:6" ht="30" x14ac:dyDescent="0.25">
      <c r="A22" s="188" t="s">
        <v>263</v>
      </c>
      <c r="B22" s="134" t="str">
        <f>INDEX('RAPPS Payment Calc'!C:C,MATCH($A:$A,'RAPPS Payment Calc'!$A:$A,0))</f>
        <v xml:space="preserve">Starr County Memorial Hospital  Rural Health Clinic Rio Grande City </v>
      </c>
      <c r="C22" t="str">
        <f>INDEX('RAPPS Payment Calc'!D:D,MATCH($A:$A,'RAPPS Payment Calc'!$A:$A,0))</f>
        <v>Hidalgo</v>
      </c>
      <c r="D22" s="135">
        <f>INDEX('RAPPS Payment Calc'!AN:AN,MATCH(A:A,'RAPPS Payment Calc'!A:A,0))</f>
        <v>18340.669999999998</v>
      </c>
      <c r="E22" s="135">
        <v>8224.5300000000007</v>
      </c>
      <c r="F22" s="153">
        <f>INDEX('RAPPS Payment Calc'!AP:AP,MATCH($A:$A,'RAPPS Payment Calc'!$A:$A,0))</f>
        <v>10116.139999999998</v>
      </c>
    </row>
    <row r="23" spans="1:6" x14ac:dyDescent="0.25">
      <c r="A23" s="188" t="s">
        <v>153</v>
      </c>
      <c r="B23" s="134" t="str">
        <f>INDEX('RAPPS Payment Calc'!C:C,MATCH($A:$A,'RAPPS Payment Calc'!$A:$A,0))</f>
        <v xml:space="preserve">Andrews Family Medicine </v>
      </c>
      <c r="C23" t="str">
        <f>INDEX('RAPPS Payment Calc'!D:D,MATCH($A:$A,'RAPPS Payment Calc'!$A:$A,0))</f>
        <v>MRSA West</v>
      </c>
      <c r="D23" s="135">
        <f>INDEX('RAPPS Payment Calc'!AN:AN,MATCH(A:A,'RAPPS Payment Calc'!A:A,0))</f>
        <v>155580.79999999999</v>
      </c>
      <c r="E23" s="135">
        <v>68581.53</v>
      </c>
      <c r="F23" s="153">
        <f>INDEX('RAPPS Payment Calc'!AP:AP,MATCH($A:$A,'RAPPS Payment Calc'!$A:$A,0))</f>
        <v>86999.26999999999</v>
      </c>
    </row>
    <row r="24" spans="1:6" x14ac:dyDescent="0.25">
      <c r="A24" s="188" t="s">
        <v>452</v>
      </c>
      <c r="B24" s="134" t="str">
        <f>INDEX('RAPPS Payment Calc'!C:C,MATCH($A:$A,'RAPPS Payment Calc'!$A:$A,0))</f>
        <v xml:space="preserve">Quick Care Clinic </v>
      </c>
      <c r="C24" t="str">
        <f>INDEX('RAPPS Payment Calc'!D:D,MATCH($A:$A,'RAPPS Payment Calc'!$A:$A,0))</f>
        <v>MRSA West</v>
      </c>
      <c r="D24" s="135">
        <f>INDEX('RAPPS Payment Calc'!AN:AN,MATCH(A:A,'RAPPS Payment Calc'!A:A,0))</f>
        <v>53533.88</v>
      </c>
      <c r="E24" s="135">
        <v>23619.18</v>
      </c>
      <c r="F24" s="153">
        <f>INDEX('RAPPS Payment Calc'!AP:AP,MATCH($A:$A,'RAPPS Payment Calc'!$A:$A,0))</f>
        <v>29914.699999999997</v>
      </c>
    </row>
    <row r="25" spans="1:6" ht="30" x14ac:dyDescent="0.25">
      <c r="A25" s="188" t="s">
        <v>580</v>
      </c>
      <c r="B25" s="134" t="str">
        <f>INDEX('RAPPS Payment Calc'!C:C,MATCH($A:$A,'RAPPS Payment Calc'!$A:$A,0))</f>
        <v>Hardeman County Memorial Hospital Hardeman County Rural Health Clinic</v>
      </c>
      <c r="C25" t="str">
        <f>INDEX('RAPPS Payment Calc'!D:D,MATCH($A:$A,'RAPPS Payment Calc'!$A:$A,0))</f>
        <v>MRSA West</v>
      </c>
      <c r="D25" s="135">
        <f>INDEX('RAPPS Payment Calc'!AN:AN,MATCH(A:A,'RAPPS Payment Calc'!A:A,0))</f>
        <v>36836.67</v>
      </c>
      <c r="E25" s="135">
        <v>16247.95</v>
      </c>
      <c r="F25" s="153">
        <f>INDEX('RAPPS Payment Calc'!AP:AP,MATCH($A:$A,'RAPPS Payment Calc'!$A:$A,0))</f>
        <v>20588.719999999998</v>
      </c>
    </row>
    <row r="26" spans="1:6" ht="30" x14ac:dyDescent="0.25">
      <c r="A26" s="188" t="s">
        <v>513</v>
      </c>
      <c r="B26" s="134" t="str">
        <f>INDEX('RAPPS Payment Calc'!C:C,MATCH($A:$A,'RAPPS Payment Calc'!$A:$A,0))</f>
        <v>Hardeman County Memorial Hospital Foard County Medical Clinic</v>
      </c>
      <c r="C26" t="str">
        <f>INDEX('RAPPS Payment Calc'!D:D,MATCH($A:$A,'RAPPS Payment Calc'!$A:$A,0))</f>
        <v>MRSA West</v>
      </c>
      <c r="D26" s="135">
        <f>INDEX('RAPPS Payment Calc'!AN:AN,MATCH(A:A,'RAPPS Payment Calc'!A:A,0))</f>
        <v>5590.75</v>
      </c>
      <c r="E26" s="135">
        <v>2464.11</v>
      </c>
      <c r="F26" s="153">
        <f>INDEX('RAPPS Payment Calc'!AP:AP,MATCH($A:$A,'RAPPS Payment Calc'!$A:$A,0))</f>
        <v>3126.64</v>
      </c>
    </row>
    <row r="27" spans="1:6" x14ac:dyDescent="0.25">
      <c r="A27" s="188" t="s">
        <v>358</v>
      </c>
      <c r="B27" s="134" t="str">
        <f>INDEX('RAPPS Payment Calc'!C:C,MATCH($A:$A,'RAPPS Payment Calc'!$A:$A,0))</f>
        <v>Dawson County Hospital District Medical Arts Health Clinic</v>
      </c>
      <c r="C27" t="str">
        <f>INDEX('RAPPS Payment Calc'!D:D,MATCH($A:$A,'RAPPS Payment Calc'!$A:$A,0))</f>
        <v>MRSA West</v>
      </c>
      <c r="D27" s="135">
        <f>INDEX('RAPPS Payment Calc'!AN:AN,MATCH(A:A,'RAPPS Payment Calc'!A:A,0))</f>
        <v>157921.60000000001</v>
      </c>
      <c r="E27" s="135">
        <v>69663.94</v>
      </c>
      <c r="F27" s="153">
        <f>INDEX('RAPPS Payment Calc'!AP:AP,MATCH($A:$A,'RAPPS Payment Calc'!$A:$A,0))</f>
        <v>88257.66</v>
      </c>
    </row>
    <row r="28" spans="1:6" ht="30" x14ac:dyDescent="0.25">
      <c r="A28" s="188" t="s">
        <v>440</v>
      </c>
      <c r="B28" s="134" t="str">
        <f>INDEX('RAPPS Payment Calc'!C:C,MATCH($A:$A,'RAPPS Payment Calc'!$A:$A,0))</f>
        <v>Liberty County Hospital District No.1 Liberty Dayton Medical Clinic</v>
      </c>
      <c r="C28" t="str">
        <f>INDEX('RAPPS Payment Calc'!D:D,MATCH($A:$A,'RAPPS Payment Calc'!$A:$A,0))</f>
        <v>Jefferson</v>
      </c>
      <c r="D28" s="135">
        <f>INDEX('RAPPS Payment Calc'!AN:AN,MATCH(A:A,'RAPPS Payment Calc'!A:A,0))</f>
        <v>32862.18</v>
      </c>
      <c r="E28" s="135">
        <v>14702.28</v>
      </c>
      <c r="F28" s="153">
        <f>INDEX('RAPPS Payment Calc'!AP:AP,MATCH($A:$A,'RAPPS Payment Calc'!$A:$A,0))</f>
        <v>18159.900000000001</v>
      </c>
    </row>
    <row r="29" spans="1:6" x14ac:dyDescent="0.25">
      <c r="A29" s="188" t="s">
        <v>136</v>
      </c>
      <c r="B29" s="134" t="str">
        <f>INDEX('RAPPS Payment Calc'!C:C,MATCH($A:$A,'RAPPS Payment Calc'!$A:$A,0))</f>
        <v>Hamlin Hospital District Hamlin Medical Clinic</v>
      </c>
      <c r="C29" t="str">
        <f>INDEX('RAPPS Payment Calc'!D:D,MATCH($A:$A,'RAPPS Payment Calc'!$A:$A,0))</f>
        <v>MRSA West</v>
      </c>
      <c r="D29" s="135">
        <f>INDEX('RAPPS Payment Calc'!AN:AN,MATCH(A:A,'RAPPS Payment Calc'!A:A,0))</f>
        <v>13063.5</v>
      </c>
      <c r="E29" s="135">
        <v>5933.79</v>
      </c>
      <c r="F29" s="153">
        <f>INDEX('RAPPS Payment Calc'!AP:AP,MATCH($A:$A,'RAPPS Payment Calc'!$A:$A,0))</f>
        <v>7129.71</v>
      </c>
    </row>
    <row r="30" spans="1:6" x14ac:dyDescent="0.25">
      <c r="A30" s="188" t="s">
        <v>297</v>
      </c>
      <c r="B30" s="134" t="str">
        <f>INDEX('RAPPS Payment Calc'!C:C,MATCH($A:$A,'RAPPS Payment Calc'!$A:$A,0))</f>
        <v>WJ Mangold Memorial Hospital Cogdell Clinic - Lockney</v>
      </c>
      <c r="C30" t="str">
        <f>INDEX('RAPPS Payment Calc'!D:D,MATCH($A:$A,'RAPPS Payment Calc'!$A:$A,0))</f>
        <v>Lubbock</v>
      </c>
      <c r="D30" s="135">
        <f>INDEX('RAPPS Payment Calc'!AN:AN,MATCH(A:A,'RAPPS Payment Calc'!A:A,0))</f>
        <v>61038.83</v>
      </c>
      <c r="E30" s="135">
        <v>27150.78</v>
      </c>
      <c r="F30" s="153">
        <f>INDEX('RAPPS Payment Calc'!AP:AP,MATCH($A:$A,'RAPPS Payment Calc'!$A:$A,0))</f>
        <v>33888.050000000003</v>
      </c>
    </row>
    <row r="31" spans="1:6" x14ac:dyDescent="0.25">
      <c r="A31" s="188" t="s">
        <v>343</v>
      </c>
      <c r="B31" s="134" t="str">
        <f>INDEX('RAPPS Payment Calc'!C:C,MATCH($A:$A,'RAPPS Payment Calc'!$A:$A,0))</f>
        <v xml:space="preserve">Cogdell Clinic - Briscoe County </v>
      </c>
      <c r="C31" t="str">
        <f>INDEX('RAPPS Payment Calc'!D:D,MATCH($A:$A,'RAPPS Payment Calc'!$A:$A,0))</f>
        <v>MRSA West</v>
      </c>
      <c r="D31" s="135">
        <f>INDEX('RAPPS Payment Calc'!AN:AN,MATCH(A:A,'RAPPS Payment Calc'!A:A,0))</f>
        <v>15014.69</v>
      </c>
      <c r="E31" s="135">
        <v>6624.9</v>
      </c>
      <c r="F31" s="153">
        <f>INDEX('RAPPS Payment Calc'!AP:AP,MATCH($A:$A,'RAPPS Payment Calc'!$A:$A,0))</f>
        <v>8389.7900000000009</v>
      </c>
    </row>
    <row r="32" spans="1:6" ht="30" x14ac:dyDescent="0.25">
      <c r="A32" s="188" t="s">
        <v>380</v>
      </c>
      <c r="B32" s="134" t="str">
        <f>INDEX('RAPPS Payment Calc'!C:C,MATCH($A:$A,'RAPPS Payment Calc'!$A:$A,0))</f>
        <v>CASTRO COUNTY HOSPITAL DISTRICT MEDICAL CENTER OF DIMMITT</v>
      </c>
      <c r="C32" t="str">
        <f>INDEX('RAPPS Payment Calc'!D:D,MATCH($A:$A,'RAPPS Payment Calc'!$A:$A,0))</f>
        <v>MRSA West</v>
      </c>
      <c r="D32" s="135">
        <f>INDEX('RAPPS Payment Calc'!AN:AN,MATCH(A:A,'RAPPS Payment Calc'!A:A,0))</f>
        <v>95396.25</v>
      </c>
      <c r="E32" s="135">
        <v>42047.54</v>
      </c>
      <c r="F32" s="153">
        <f>INDEX('RAPPS Payment Calc'!AP:AP,MATCH($A:$A,'RAPPS Payment Calc'!$A:$A,0))</f>
        <v>53348.71</v>
      </c>
    </row>
    <row r="33" spans="1:6" x14ac:dyDescent="0.25">
      <c r="A33" s="188" t="s">
        <v>391</v>
      </c>
      <c r="B33" s="134" t="str">
        <f>INDEX('RAPPS Payment Calc'!C:C,MATCH($A:$A,'RAPPS Payment Calc'!$A:$A,0))</f>
        <v>Sandhills Family Clinic Sandhills Family Clinic</v>
      </c>
      <c r="C33" t="str">
        <f>INDEX('RAPPS Payment Calc'!D:D,MATCH($A:$A,'RAPPS Payment Calc'!$A:$A,0))</f>
        <v>MRSA West</v>
      </c>
      <c r="D33" s="135">
        <f>INDEX('RAPPS Payment Calc'!AN:AN,MATCH(A:A,'RAPPS Payment Calc'!A:A,0))</f>
        <v>75545.81</v>
      </c>
      <c r="E33" s="135">
        <v>33355.17</v>
      </c>
      <c r="F33" s="153">
        <f>INDEX('RAPPS Payment Calc'!AP:AP,MATCH($A:$A,'RAPPS Payment Calc'!$A:$A,0))</f>
        <v>42190.64</v>
      </c>
    </row>
    <row r="34" spans="1:6" x14ac:dyDescent="0.25">
      <c r="A34" s="188" t="s">
        <v>170</v>
      </c>
      <c r="B34" s="134" t="str">
        <f>INDEX('RAPPS Payment Calc'!C:C,MATCH($A:$A,'RAPPS Payment Calc'!$A:$A,0))</f>
        <v>Sandhills Family Clinic East Sandhills Family Clinic East</v>
      </c>
      <c r="C34" t="str">
        <f>INDEX('RAPPS Payment Calc'!D:D,MATCH($A:$A,'RAPPS Payment Calc'!$A:$A,0))</f>
        <v>MRSA West</v>
      </c>
      <c r="D34" s="135">
        <f>INDEX('RAPPS Payment Calc'!AN:AN,MATCH(A:A,'RAPPS Payment Calc'!A:A,0))</f>
        <v>44884.22</v>
      </c>
      <c r="E34" s="135">
        <v>19605.07</v>
      </c>
      <c r="F34" s="153">
        <f>INDEX('RAPPS Payment Calc'!AP:AP,MATCH($A:$A,'RAPPS Payment Calc'!$A:$A,0))</f>
        <v>25279.15</v>
      </c>
    </row>
    <row r="35" spans="1:6" x14ac:dyDescent="0.25">
      <c r="A35" s="188" t="s">
        <v>159</v>
      </c>
      <c r="B35" s="134" t="str">
        <f>INDEX('RAPPS Payment Calc'!C:C,MATCH($A:$A,'RAPPS Payment Calc'!$A:$A,0))</f>
        <v>Knox County Hospital District Knox City Clinic</v>
      </c>
      <c r="C35" t="str">
        <f>INDEX('RAPPS Payment Calc'!D:D,MATCH($A:$A,'RAPPS Payment Calc'!$A:$A,0))</f>
        <v>MRSA West</v>
      </c>
      <c r="D35" s="135">
        <f>INDEX('RAPPS Payment Calc'!AN:AN,MATCH(A:A,'RAPPS Payment Calc'!A:A,0))</f>
        <v>25597.85</v>
      </c>
      <c r="E35" s="135">
        <v>11268.73</v>
      </c>
      <c r="F35" s="153">
        <f>INDEX('RAPPS Payment Calc'!AP:AP,MATCH($A:$A,'RAPPS Payment Calc'!$A:$A,0))</f>
        <v>14329.119999999999</v>
      </c>
    </row>
    <row r="36" spans="1:6" x14ac:dyDescent="0.25">
      <c r="A36" s="188" t="s">
        <v>202</v>
      </c>
      <c r="B36" s="134" t="str">
        <f>INDEX('RAPPS Payment Calc'!C:C,MATCH($A:$A,'RAPPS Payment Calc'!$A:$A,0))</f>
        <v>Knox County Hospital District Munday Clinic</v>
      </c>
      <c r="C36" t="str">
        <f>INDEX('RAPPS Payment Calc'!D:D,MATCH($A:$A,'RAPPS Payment Calc'!$A:$A,0))</f>
        <v>MRSA West</v>
      </c>
      <c r="D36" s="135">
        <f>INDEX('RAPPS Payment Calc'!AN:AN,MATCH(A:A,'RAPPS Payment Calc'!A:A,0))</f>
        <v>11759.74</v>
      </c>
      <c r="E36" s="135">
        <v>5180.25</v>
      </c>
      <c r="F36" s="153">
        <f>INDEX('RAPPS Payment Calc'!AP:AP,MATCH($A:$A,'RAPPS Payment Calc'!$A:$A,0))</f>
        <v>6579.49</v>
      </c>
    </row>
    <row r="37" spans="1:6" x14ac:dyDescent="0.25">
      <c r="A37" s="188" t="s">
        <v>248</v>
      </c>
      <c r="B37" s="134" t="str">
        <f>INDEX('RAPPS Payment Calc'!C:C,MATCH($A:$A,'RAPPS Payment Calc'!$A:$A,0))</f>
        <v xml:space="preserve">Breckenridge Medical Center </v>
      </c>
      <c r="C37" t="str">
        <f>INDEX('RAPPS Payment Calc'!D:D,MATCH($A:$A,'RAPPS Payment Calc'!$A:$A,0))</f>
        <v>MRSA West</v>
      </c>
      <c r="D37" s="135">
        <f>INDEX('RAPPS Payment Calc'!AN:AN,MATCH(A:A,'RAPPS Payment Calc'!A:A,0))</f>
        <v>38541.26</v>
      </c>
      <c r="E37" s="135">
        <v>16950.32</v>
      </c>
      <c r="F37" s="153">
        <f>INDEX('RAPPS Payment Calc'!AP:AP,MATCH($A:$A,'RAPPS Payment Calc'!$A:$A,0))</f>
        <v>21590.940000000002</v>
      </c>
    </row>
    <row r="38" spans="1:6" x14ac:dyDescent="0.25">
      <c r="A38" s="188" t="s">
        <v>574</v>
      </c>
      <c r="B38" s="134" t="str">
        <f>INDEX('RAPPS Payment Calc'!C:C,MATCH($A:$A,'RAPPS Payment Calc'!$A:$A,0))</f>
        <v>SUTTON COUNTY HOSPITAL DISTRICT SONORA MEDICAL CLINIC</v>
      </c>
      <c r="C38" t="str">
        <f>INDEX('RAPPS Payment Calc'!D:D,MATCH($A:$A,'RAPPS Payment Calc'!$A:$A,0))</f>
        <v>MRSA West</v>
      </c>
      <c r="D38" s="135">
        <f>INDEX('RAPPS Payment Calc'!AN:AN,MATCH(A:A,'RAPPS Payment Calc'!A:A,0))</f>
        <v>27952.86</v>
      </c>
      <c r="E38" s="135">
        <v>12304.75</v>
      </c>
      <c r="F38" s="153">
        <f>INDEX('RAPPS Payment Calc'!AP:AP,MATCH($A:$A,'RAPPS Payment Calc'!$A:$A,0))</f>
        <v>15648.11</v>
      </c>
    </row>
    <row r="39" spans="1:6" x14ac:dyDescent="0.25">
      <c r="A39" s="188" t="s">
        <v>145</v>
      </c>
      <c r="B39" s="134" t="str">
        <f>INDEX('RAPPS Payment Calc'!C:C,MATCH($A:$A,'RAPPS Payment Calc'!$A:$A,0))</f>
        <v xml:space="preserve">Rice Medical Associates Eagle Lake </v>
      </c>
      <c r="C39" t="str">
        <f>INDEX('RAPPS Payment Calc'!D:D,MATCH($A:$A,'RAPPS Payment Calc'!$A:$A,0))</f>
        <v>MRSA Central</v>
      </c>
      <c r="D39" s="135">
        <f>INDEX('RAPPS Payment Calc'!AN:AN,MATCH(A:A,'RAPPS Payment Calc'!A:A,0))</f>
        <v>39396.879999999997</v>
      </c>
      <c r="E39" s="135">
        <v>17640.95</v>
      </c>
      <c r="F39" s="153">
        <f>INDEX('RAPPS Payment Calc'!AP:AP,MATCH($A:$A,'RAPPS Payment Calc'!$A:$A,0))</f>
        <v>21755.929999999997</v>
      </c>
    </row>
    <row r="40" spans="1:6" x14ac:dyDescent="0.25">
      <c r="A40" s="188" t="s">
        <v>603</v>
      </c>
      <c r="B40" s="134" t="str">
        <f>INDEX('RAPPS Payment Calc'!C:C,MATCH($A:$A,'RAPPS Payment Calc'!$A:$A,0))</f>
        <v xml:space="preserve">Rice Medical Associates - East Bernard </v>
      </c>
      <c r="C40" t="str">
        <f>INDEX('RAPPS Payment Calc'!D:D,MATCH($A:$A,'RAPPS Payment Calc'!$A:$A,0))</f>
        <v>Harris</v>
      </c>
      <c r="D40" s="135">
        <f>INDEX('RAPPS Payment Calc'!AN:AN,MATCH(A:A,'RAPPS Payment Calc'!A:A,0))</f>
        <v>28371.02</v>
      </c>
      <c r="E40" s="135">
        <v>12739.21</v>
      </c>
      <c r="F40" s="153">
        <f>INDEX('RAPPS Payment Calc'!AP:AP,MATCH($A:$A,'RAPPS Payment Calc'!$A:$A,0))</f>
        <v>15631.810000000001</v>
      </c>
    </row>
    <row r="41" spans="1:6" x14ac:dyDescent="0.25">
      <c r="A41" s="188" t="s">
        <v>507</v>
      </c>
      <c r="B41" s="134" t="str">
        <f>INDEX('RAPPS Payment Calc'!C:C,MATCH($A:$A,'RAPPS Payment Calc'!$A:$A,0))</f>
        <v>Deaf Smith County Hospital District Hereford Health Clinic</v>
      </c>
      <c r="C41" t="str">
        <f>INDEX('RAPPS Payment Calc'!D:D,MATCH($A:$A,'RAPPS Payment Calc'!$A:$A,0))</f>
        <v>Lubbock</v>
      </c>
      <c r="D41" s="135">
        <f>INDEX('RAPPS Payment Calc'!AN:AN,MATCH(A:A,'RAPPS Payment Calc'!A:A,0))</f>
        <v>298671.99</v>
      </c>
      <c r="E41" s="135">
        <v>132635.17000000001</v>
      </c>
      <c r="F41" s="153">
        <f>INDEX('RAPPS Payment Calc'!AP:AP,MATCH($A:$A,'RAPPS Payment Calc'!$A:$A,0))</f>
        <v>166036.81999999998</v>
      </c>
    </row>
    <row r="42" spans="1:6" x14ac:dyDescent="0.25">
      <c r="A42" s="188" t="s">
        <v>70</v>
      </c>
      <c r="B42" s="134" t="str">
        <f>INDEX('RAPPS Payment Calc'!C:C,MATCH($A:$A,'RAPPS Payment Calc'!$A:$A,0))</f>
        <v>JACK COUNTY HOSPITAL DISTRICT FAITH RURAL HEALTH CLINIC</v>
      </c>
      <c r="C42" t="str">
        <f>INDEX('RAPPS Payment Calc'!D:D,MATCH($A:$A,'RAPPS Payment Calc'!$A:$A,0))</f>
        <v>MRSA West</v>
      </c>
      <c r="D42" s="135">
        <f>INDEX('RAPPS Payment Calc'!AN:AN,MATCH(A:A,'RAPPS Payment Calc'!A:A,0))</f>
        <v>95593.61</v>
      </c>
      <c r="E42" s="135">
        <v>42181.37</v>
      </c>
      <c r="F42" s="153">
        <f>INDEX('RAPPS Payment Calc'!AP:AP,MATCH($A:$A,'RAPPS Payment Calc'!$A:$A,0))</f>
        <v>53412.24</v>
      </c>
    </row>
    <row r="43" spans="1:6" ht="30" x14ac:dyDescent="0.25">
      <c r="A43" s="188" t="s">
        <v>279</v>
      </c>
      <c r="B43" s="134" t="str">
        <f>INDEX('RAPPS Payment Calc'!C:C,MATCH($A:$A,'RAPPS Payment Calc'!$A:$A,0))</f>
        <v>JACK COUNTY HOSPITAL DISTRICT FAITH RURAL HEALTH CLINIC BOWIE</v>
      </c>
      <c r="C43" t="str">
        <f>INDEX('RAPPS Payment Calc'!D:D,MATCH($A:$A,'RAPPS Payment Calc'!$A:$A,0))</f>
        <v>MRSA Northeast</v>
      </c>
      <c r="D43" s="135">
        <f>INDEX('RAPPS Payment Calc'!AN:AN,MATCH(A:A,'RAPPS Payment Calc'!A:A,0))</f>
        <v>82371.37</v>
      </c>
      <c r="E43" s="135">
        <v>36584.120000000003</v>
      </c>
      <c r="F43" s="153">
        <f>INDEX('RAPPS Payment Calc'!AP:AP,MATCH($A:$A,'RAPPS Payment Calc'!$A:$A,0))</f>
        <v>45787.249999999993</v>
      </c>
    </row>
    <row r="44" spans="1:6" ht="30" x14ac:dyDescent="0.25">
      <c r="A44" s="188" t="s">
        <v>527</v>
      </c>
      <c r="B44" s="134" t="str">
        <f>INDEX('RAPPS Payment Calc'!C:C,MATCH($A:$A,'RAPPS Payment Calc'!$A:$A,0))</f>
        <v>JACK COUNTY HOSPITAL DISTRICT FAITH RURAL HEALTH CLINIC ALVORD</v>
      </c>
      <c r="C44" t="str">
        <f>INDEX('RAPPS Payment Calc'!D:D,MATCH($A:$A,'RAPPS Payment Calc'!$A:$A,0))</f>
        <v>Tarrant</v>
      </c>
      <c r="D44" s="135">
        <f>INDEX('RAPPS Payment Calc'!AN:AN,MATCH(A:A,'RAPPS Payment Calc'!A:A,0))</f>
        <v>33752.129999999997</v>
      </c>
      <c r="E44" s="135">
        <v>15144.28</v>
      </c>
      <c r="F44" s="153">
        <f>INDEX('RAPPS Payment Calc'!AP:AP,MATCH($A:$A,'RAPPS Payment Calc'!$A:$A,0))</f>
        <v>18607.849999999999</v>
      </c>
    </row>
    <row r="45" spans="1:6" ht="30" x14ac:dyDescent="0.25">
      <c r="A45" s="188" t="s">
        <v>208</v>
      </c>
      <c r="B45" s="134" t="str">
        <f>INDEX('RAPPS Payment Calc'!C:C,MATCH($A:$A,'RAPPS Payment Calc'!$A:$A,0))</f>
        <v>JACK COUNTY HOSPITAL DISTRICT FAITH RURAL HEALTH CLINIC GRAHAM</v>
      </c>
      <c r="C45" t="str">
        <f>INDEX('RAPPS Payment Calc'!D:D,MATCH($A:$A,'RAPPS Payment Calc'!$A:$A,0))</f>
        <v>MRSA West</v>
      </c>
      <c r="D45" s="135">
        <f>INDEX('RAPPS Payment Calc'!AN:AN,MATCH(A:A,'RAPPS Payment Calc'!A:A,0))</f>
        <v>68178.58</v>
      </c>
      <c r="E45" s="135">
        <v>29903.360000000001</v>
      </c>
      <c r="F45" s="153">
        <f>INDEX('RAPPS Payment Calc'!AP:AP,MATCH($A:$A,'RAPPS Payment Calc'!$A:$A,0))</f>
        <v>38275.22</v>
      </c>
    </row>
    <row r="46" spans="1:6" x14ac:dyDescent="0.25">
      <c r="A46" s="188" t="s">
        <v>449</v>
      </c>
      <c r="B46" s="134" t="str">
        <f>INDEX('RAPPS Payment Calc'!C:C,MATCH($A:$A,'RAPPS Payment Calc'!$A:$A,0))</f>
        <v xml:space="preserve">Fritch Medical Clinic </v>
      </c>
      <c r="C46" t="str">
        <f>INDEX('RAPPS Payment Calc'!D:D,MATCH($A:$A,'RAPPS Payment Calc'!$A:$A,0))</f>
        <v>Lubbock</v>
      </c>
      <c r="D46" s="135">
        <f>INDEX('RAPPS Payment Calc'!AN:AN,MATCH(A:A,'RAPPS Payment Calc'!A:A,0))</f>
        <v>12361.92</v>
      </c>
      <c r="E46" s="135">
        <v>5503.75</v>
      </c>
      <c r="F46" s="153">
        <f>INDEX('RAPPS Payment Calc'!AP:AP,MATCH($A:$A,'RAPPS Payment Calc'!$A:$A,0))</f>
        <v>6858.17</v>
      </c>
    </row>
    <row r="47" spans="1:6" x14ac:dyDescent="0.25">
      <c r="A47" s="188" t="s">
        <v>591</v>
      </c>
      <c r="B47" s="134" t="str">
        <f>INDEX('RAPPS Payment Calc'!C:C,MATCH($A:$A,'RAPPS Payment Calc'!$A:$A,0))</f>
        <v xml:space="preserve">Golden Plains Rural Health Clinic </v>
      </c>
      <c r="C47" t="str">
        <f>INDEX('RAPPS Payment Calc'!D:D,MATCH($A:$A,'RAPPS Payment Calc'!$A:$A,0))</f>
        <v>Lubbock</v>
      </c>
      <c r="D47" s="135">
        <f>INDEX('RAPPS Payment Calc'!AN:AN,MATCH(A:A,'RAPPS Payment Calc'!A:A,0))</f>
        <v>56155.91</v>
      </c>
      <c r="E47" s="135">
        <v>24765.65</v>
      </c>
      <c r="F47" s="153">
        <f>INDEX('RAPPS Payment Calc'!AP:AP,MATCH($A:$A,'RAPPS Payment Calc'!$A:$A,0))</f>
        <v>31390.260000000002</v>
      </c>
    </row>
    <row r="48" spans="1:6" x14ac:dyDescent="0.25">
      <c r="A48" s="188" t="s">
        <v>303</v>
      </c>
      <c r="B48" s="134" t="str">
        <f>INDEX('RAPPS Payment Calc'!C:C,MATCH($A:$A,'RAPPS Payment Calc'!$A:$A,0))</f>
        <v xml:space="preserve">PECOS COUNTY MEMORIAL HOSPITAL-FAMILY CARE CENTER </v>
      </c>
      <c r="C48" t="str">
        <f>INDEX('RAPPS Payment Calc'!D:D,MATCH($A:$A,'RAPPS Payment Calc'!$A:$A,0))</f>
        <v>MRSA West</v>
      </c>
      <c r="D48" s="135">
        <f>INDEX('RAPPS Payment Calc'!AN:AN,MATCH(A:A,'RAPPS Payment Calc'!A:A,0))</f>
        <v>94817.26</v>
      </c>
      <c r="E48" s="135">
        <v>41735.800000000003</v>
      </c>
      <c r="F48" s="153">
        <f>INDEX('RAPPS Payment Calc'!AP:AP,MATCH($A:$A,'RAPPS Payment Calc'!$A:$A,0))</f>
        <v>53081.459999999992</v>
      </c>
    </row>
    <row r="49" spans="1:6" ht="30" x14ac:dyDescent="0.25">
      <c r="A49" s="188" t="s">
        <v>533</v>
      </c>
      <c r="B49" s="134" t="str">
        <f>INDEX('RAPPS Payment Calc'!C:C,MATCH($A:$A,'RAPPS Payment Calc'!$A:$A,0))</f>
        <v xml:space="preserve">PECOS COUNTY MEMORIAL HOSPITAL-FAMILY CARE CENTER WALK IN CLNIC </v>
      </c>
      <c r="C49" t="str">
        <f>INDEX('RAPPS Payment Calc'!D:D,MATCH($A:$A,'RAPPS Payment Calc'!$A:$A,0))</f>
        <v>MRSA West</v>
      </c>
      <c r="D49" s="135">
        <f>INDEX('RAPPS Payment Calc'!AN:AN,MATCH(A:A,'RAPPS Payment Calc'!A:A,0))</f>
        <v>73326.740000000005</v>
      </c>
      <c r="E49" s="135">
        <v>32328.13</v>
      </c>
      <c r="F49" s="153">
        <f>INDEX('RAPPS Payment Calc'!AP:AP,MATCH($A:$A,'RAPPS Payment Calc'!$A:$A,0))</f>
        <v>40998.61</v>
      </c>
    </row>
    <row r="50" spans="1:6" x14ac:dyDescent="0.25">
      <c r="A50" s="188" t="s">
        <v>196</v>
      </c>
      <c r="B50" s="134" t="str">
        <f>INDEX('RAPPS Payment Calc'!C:C,MATCH($A:$A,'RAPPS Payment Calc'!$A:$A,0))</f>
        <v>Comanche County Medical Center Dublin Family Medicine</v>
      </c>
      <c r="C50" t="str">
        <f>INDEX('RAPPS Payment Calc'!D:D,MATCH($A:$A,'RAPPS Payment Calc'!$A:$A,0))</f>
        <v>MRSA Central</v>
      </c>
      <c r="D50" s="135">
        <f>INDEX('RAPPS Payment Calc'!AN:AN,MATCH(A:A,'RAPPS Payment Calc'!A:A,0))</f>
        <v>28369.25</v>
      </c>
      <c r="E50" s="135">
        <v>12591.63</v>
      </c>
      <c r="F50" s="153">
        <f>INDEX('RAPPS Payment Calc'!AP:AP,MATCH($A:$A,'RAPPS Payment Calc'!$A:$A,0))</f>
        <v>15777.62</v>
      </c>
    </row>
    <row r="51" spans="1:6" x14ac:dyDescent="0.25">
      <c r="A51" s="188" t="s">
        <v>142</v>
      </c>
      <c r="B51" s="134" t="str">
        <f>INDEX('RAPPS Payment Calc'!C:C,MATCH($A:$A,'RAPPS Payment Calc'!$A:$A,0))</f>
        <v>Comanche County Medical Center Doctors Medical Center</v>
      </c>
      <c r="C51" t="str">
        <f>INDEX('RAPPS Payment Calc'!D:D,MATCH($A:$A,'RAPPS Payment Calc'!$A:$A,0))</f>
        <v>MRSA Central</v>
      </c>
      <c r="D51" s="135">
        <f>INDEX('RAPPS Payment Calc'!AN:AN,MATCH(A:A,'RAPPS Payment Calc'!A:A,0))</f>
        <v>59483.16</v>
      </c>
      <c r="E51" s="135">
        <v>26567.07</v>
      </c>
      <c r="F51" s="153">
        <f>INDEX('RAPPS Payment Calc'!AP:AP,MATCH($A:$A,'RAPPS Payment Calc'!$A:$A,0))</f>
        <v>32916.090000000004</v>
      </c>
    </row>
    <row r="52" spans="1:6" x14ac:dyDescent="0.25">
      <c r="A52" s="188" t="s">
        <v>309</v>
      </c>
      <c r="B52" s="134" t="str">
        <f>INDEX('RAPPS Payment Calc'!C:C,MATCH($A:$A,'RAPPS Payment Calc'!$A:$A,0))</f>
        <v>Woodsboro Medical Clinic Woodsboro Medical Clinic</v>
      </c>
      <c r="C52" t="str">
        <f>INDEX('RAPPS Payment Calc'!D:D,MATCH($A:$A,'RAPPS Payment Calc'!$A:$A,0))</f>
        <v>Nueces</v>
      </c>
      <c r="D52" s="135">
        <f>INDEX('RAPPS Payment Calc'!AN:AN,MATCH(A:A,'RAPPS Payment Calc'!A:A,0))</f>
        <v>3747.07</v>
      </c>
      <c r="E52" s="135">
        <v>1678.95</v>
      </c>
      <c r="F52" s="153">
        <f>INDEX('RAPPS Payment Calc'!AP:AP,MATCH($A:$A,'RAPPS Payment Calc'!$A:$A,0))</f>
        <v>2068.12</v>
      </c>
    </row>
    <row r="53" spans="1:6" x14ac:dyDescent="0.25">
      <c r="A53" s="188" t="s">
        <v>199</v>
      </c>
      <c r="B53" s="134" t="str">
        <f>INDEX('RAPPS Payment Calc'!C:C,MATCH($A:$A,'RAPPS Payment Calc'!$A:$A,0))</f>
        <v>Refugio Rural Health Clinic Refugio Rural Health Clinic</v>
      </c>
      <c r="C53" t="str">
        <f>INDEX('RAPPS Payment Calc'!D:D,MATCH($A:$A,'RAPPS Payment Calc'!$A:$A,0))</f>
        <v>Nueces</v>
      </c>
      <c r="D53" s="135">
        <f>INDEX('RAPPS Payment Calc'!AN:AN,MATCH(A:A,'RAPPS Payment Calc'!A:A,0))</f>
        <v>16984.46</v>
      </c>
      <c r="E53" s="135">
        <v>7630.46</v>
      </c>
      <c r="F53" s="153">
        <f>INDEX('RAPPS Payment Calc'!AP:AP,MATCH($A:$A,'RAPPS Payment Calc'!$A:$A,0))</f>
        <v>9354</v>
      </c>
    </row>
    <row r="54" spans="1:6" x14ac:dyDescent="0.25">
      <c r="A54" s="188" t="s">
        <v>260</v>
      </c>
      <c r="B54" s="134" t="str">
        <f>INDEX('RAPPS Payment Calc'!C:C,MATCH($A:$A,'RAPPS Payment Calc'!$A:$A,0))</f>
        <v>Ascension Seton  Ascension Seton Luling Family Health Center</v>
      </c>
      <c r="C54" t="str">
        <f>INDEX('RAPPS Payment Calc'!D:D,MATCH($A:$A,'RAPPS Payment Calc'!$A:$A,0))</f>
        <v>Travis</v>
      </c>
      <c r="D54" s="135">
        <f>INDEX('RAPPS Payment Calc'!AN:AN,MATCH(A:A,'RAPPS Payment Calc'!A:A,0))</f>
        <v>26988.400000000001</v>
      </c>
      <c r="E54" s="135">
        <v>12250.93</v>
      </c>
      <c r="F54" s="153">
        <f>INDEX('RAPPS Payment Calc'!AP:AP,MATCH($A:$A,'RAPPS Payment Calc'!$A:$A,0))</f>
        <v>14737.470000000001</v>
      </c>
    </row>
    <row r="55" spans="1:6" x14ac:dyDescent="0.25">
      <c r="A55" s="188" t="s">
        <v>190</v>
      </c>
      <c r="B55" s="134" t="str">
        <f>INDEX('RAPPS Payment Calc'!C:C,MATCH($A:$A,'RAPPS Payment Calc'!$A:$A,0))</f>
        <v>Ascension Seton  Ascension Seton Kingsland Health Center</v>
      </c>
      <c r="C55" t="str">
        <f>INDEX('RAPPS Payment Calc'!D:D,MATCH($A:$A,'RAPPS Payment Calc'!$A:$A,0))</f>
        <v>MRSA Central</v>
      </c>
      <c r="D55" s="135">
        <f>INDEX('RAPPS Payment Calc'!AN:AN,MATCH(A:A,'RAPPS Payment Calc'!A:A,0))</f>
        <v>4248.57</v>
      </c>
      <c r="E55" s="135">
        <v>1910.32</v>
      </c>
      <c r="F55" s="153">
        <f>INDEX('RAPPS Payment Calc'!AP:AP,MATCH($A:$A,'RAPPS Payment Calc'!$A:$A,0))</f>
        <v>2338.25</v>
      </c>
    </row>
    <row r="56" spans="1:6" x14ac:dyDescent="0.25">
      <c r="A56" s="188" t="s">
        <v>167</v>
      </c>
      <c r="B56" s="134" t="str">
        <f>INDEX('RAPPS Payment Calc'!C:C,MATCH($A:$A,'RAPPS Payment Calc'!$A:$A,0))</f>
        <v>Ascension Seton  Childrens Care-A-Van</v>
      </c>
      <c r="C56" t="str">
        <f>INDEX('RAPPS Payment Calc'!D:D,MATCH($A:$A,'RAPPS Payment Calc'!$A:$A,0))</f>
        <v>Travis</v>
      </c>
      <c r="D56" s="135">
        <f>INDEX('RAPPS Payment Calc'!AN:AN,MATCH(A:A,'RAPPS Payment Calc'!A:A,0))</f>
        <v>13660.26</v>
      </c>
      <c r="E56" s="135">
        <v>6163.12</v>
      </c>
      <c r="F56" s="153">
        <f>INDEX('RAPPS Payment Calc'!AP:AP,MATCH($A:$A,'RAPPS Payment Calc'!$A:$A,0))</f>
        <v>7497.14</v>
      </c>
    </row>
    <row r="57" spans="1:6" x14ac:dyDescent="0.25">
      <c r="A57" s="188" t="s">
        <v>466</v>
      </c>
      <c r="B57" s="134" t="str">
        <f>INDEX('RAPPS Payment Calc'!C:C,MATCH($A:$A,'RAPPS Payment Calc'!$A:$A,0))</f>
        <v>Ascension Seton  Ascension Seton Bastrop Health Center</v>
      </c>
      <c r="C57" t="str">
        <f>INDEX('RAPPS Payment Calc'!D:D,MATCH($A:$A,'RAPPS Payment Calc'!$A:$A,0))</f>
        <v>Travis</v>
      </c>
      <c r="D57" s="135">
        <f>INDEX('RAPPS Payment Calc'!AN:AN,MATCH(A:A,'RAPPS Payment Calc'!A:A,0))</f>
        <v>27304.01</v>
      </c>
      <c r="E57" s="135">
        <v>12315.92</v>
      </c>
      <c r="F57" s="153">
        <f>INDEX('RAPPS Payment Calc'!AP:AP,MATCH($A:$A,'RAPPS Payment Calc'!$A:$A,0))</f>
        <v>14988.089999999998</v>
      </c>
    </row>
    <row r="58" spans="1:6" x14ac:dyDescent="0.25">
      <c r="A58" s="188" t="s">
        <v>541</v>
      </c>
      <c r="B58" s="134" t="str">
        <f>INDEX('RAPPS Payment Calc'!C:C,MATCH($A:$A,'RAPPS Payment Calc'!$A:$A,0))</f>
        <v>Ascension Seton  Ascension Seton Bertram Health Center</v>
      </c>
      <c r="C58" t="str">
        <f>INDEX('RAPPS Payment Calc'!D:D,MATCH($A:$A,'RAPPS Payment Calc'!$A:$A,0))</f>
        <v>Travis</v>
      </c>
      <c r="D58" s="135">
        <f>INDEX('RAPPS Payment Calc'!AN:AN,MATCH(A:A,'RAPPS Payment Calc'!A:A,0))</f>
        <v>4952.57</v>
      </c>
      <c r="E58" s="135">
        <v>2230.63</v>
      </c>
      <c r="F58" s="153">
        <f>INDEX('RAPPS Payment Calc'!AP:AP,MATCH($A:$A,'RAPPS Payment Calc'!$A:$A,0))</f>
        <v>2721.9399999999996</v>
      </c>
    </row>
    <row r="59" spans="1:6" x14ac:dyDescent="0.25">
      <c r="A59" s="188" t="s">
        <v>594</v>
      </c>
      <c r="B59" s="134" t="str">
        <f>INDEX('RAPPS Payment Calc'!C:C,MATCH($A:$A,'RAPPS Payment Calc'!$A:$A,0))</f>
        <v>Ascension Seton  Ascension Seton Burnet Health Center</v>
      </c>
      <c r="C59" t="str">
        <f>INDEX('RAPPS Payment Calc'!D:D,MATCH($A:$A,'RAPPS Payment Calc'!$A:$A,0))</f>
        <v>Travis</v>
      </c>
      <c r="D59" s="135">
        <f>INDEX('RAPPS Payment Calc'!AN:AN,MATCH(A:A,'RAPPS Payment Calc'!A:A,0))</f>
        <v>47389.14</v>
      </c>
      <c r="E59" s="135">
        <v>21358.44</v>
      </c>
      <c r="F59" s="153">
        <f>INDEX('RAPPS Payment Calc'!AP:AP,MATCH($A:$A,'RAPPS Payment Calc'!$A:$A,0))</f>
        <v>26030.7</v>
      </c>
    </row>
    <row r="60" spans="1:6" x14ac:dyDescent="0.25">
      <c r="A60" s="188" t="s">
        <v>463</v>
      </c>
      <c r="B60" s="134" t="str">
        <f>INDEX('RAPPS Payment Calc'!C:C,MATCH($A:$A,'RAPPS Payment Calc'!$A:$A,0))</f>
        <v>Ascension Seton  Ascension Seton Lampasas Health Center</v>
      </c>
      <c r="C60" t="str">
        <f>INDEX('RAPPS Payment Calc'!D:D,MATCH($A:$A,'RAPPS Payment Calc'!$A:$A,0))</f>
        <v>MRSA Central</v>
      </c>
      <c r="D60" s="135">
        <f>INDEX('RAPPS Payment Calc'!AN:AN,MATCH(A:A,'RAPPS Payment Calc'!A:A,0))</f>
        <v>7171.3</v>
      </c>
      <c r="E60" s="135">
        <v>3215.1</v>
      </c>
      <c r="F60" s="153">
        <f>INDEX('RAPPS Payment Calc'!AP:AP,MATCH($A:$A,'RAPPS Payment Calc'!$A:$A,0))</f>
        <v>3956.2000000000003</v>
      </c>
    </row>
    <row r="61" spans="1:6" ht="30" x14ac:dyDescent="0.25">
      <c r="A61" s="188" t="s">
        <v>205</v>
      </c>
      <c r="B61" s="134" t="str">
        <f>INDEX('RAPPS Payment Calc'!C:C,MATCH($A:$A,'RAPPS Payment Calc'!$A:$A,0))</f>
        <v>Ascension Seton  Ascension Seton Lockhart Family Health Center at Colorado</v>
      </c>
      <c r="C61" t="str">
        <f>INDEX('RAPPS Payment Calc'!D:D,MATCH($A:$A,'RAPPS Payment Calc'!$A:$A,0))</f>
        <v>Travis</v>
      </c>
      <c r="D61" s="135">
        <f>INDEX('RAPPS Payment Calc'!AN:AN,MATCH(A:A,'RAPPS Payment Calc'!A:A,0))</f>
        <v>204108.58</v>
      </c>
      <c r="E61" s="135">
        <v>92215.51</v>
      </c>
      <c r="F61" s="153">
        <f>INDEX('RAPPS Payment Calc'!AP:AP,MATCH($A:$A,'RAPPS Payment Calc'!$A:$A,0))</f>
        <v>111893.06999999999</v>
      </c>
    </row>
    <row r="62" spans="1:6" ht="30" x14ac:dyDescent="0.25">
      <c r="A62" s="188" t="s">
        <v>414</v>
      </c>
      <c r="B62" s="134" t="str">
        <f>INDEX('RAPPS Payment Calc'!C:C,MATCH($A:$A,'RAPPS Payment Calc'!$A:$A,0))</f>
        <v>Ascension Seton  Ascension Seton Lockhart Family Medicine at South Commerce</v>
      </c>
      <c r="C62" t="str">
        <f>INDEX('RAPPS Payment Calc'!D:D,MATCH($A:$A,'RAPPS Payment Calc'!$A:$A,0))</f>
        <v>Travis</v>
      </c>
      <c r="D62" s="135">
        <f>INDEX('RAPPS Payment Calc'!AN:AN,MATCH(A:A,'RAPPS Payment Calc'!A:A,0))</f>
        <v>9792.7800000000007</v>
      </c>
      <c r="E62" s="135">
        <v>4425.71</v>
      </c>
      <c r="F62" s="153">
        <f>INDEX('RAPPS Payment Calc'!AP:AP,MATCH($A:$A,'RAPPS Payment Calc'!$A:$A,0))</f>
        <v>5367.0700000000006</v>
      </c>
    </row>
    <row r="63" spans="1:6" ht="30" x14ac:dyDescent="0.25">
      <c r="A63" s="188" t="s">
        <v>568</v>
      </c>
      <c r="B63" s="134" t="str">
        <f>INDEX('RAPPS Payment Calc'!C:C,MATCH($A:$A,'RAPPS Payment Calc'!$A:$A,0))</f>
        <v>Ascension Seton  Ascension Seton Lockhart Family Health Center at South Church</v>
      </c>
      <c r="C63" t="str">
        <f>INDEX('RAPPS Payment Calc'!D:D,MATCH($A:$A,'RAPPS Payment Calc'!$A:$A,0))</f>
        <v>Travis</v>
      </c>
      <c r="D63" s="135">
        <f>INDEX('RAPPS Payment Calc'!AN:AN,MATCH(A:A,'RAPPS Payment Calc'!A:A,0))</f>
        <v>6658.18</v>
      </c>
      <c r="E63" s="135">
        <v>3017.09</v>
      </c>
      <c r="F63" s="153">
        <f>INDEX('RAPPS Payment Calc'!AP:AP,MATCH($A:$A,'RAPPS Payment Calc'!$A:$A,0))</f>
        <v>3641.09</v>
      </c>
    </row>
    <row r="64" spans="1:6" x14ac:dyDescent="0.25">
      <c r="A64" s="188" t="s">
        <v>490</v>
      </c>
      <c r="B64" s="134" t="str">
        <f>INDEX('RAPPS Payment Calc'!C:C,MATCH($A:$A,'RAPPS Payment Calc'!$A:$A,0))</f>
        <v>Ascension Seton  Ascension Seton Smithville Health Center</v>
      </c>
      <c r="C64" t="str">
        <f>INDEX('RAPPS Payment Calc'!D:D,MATCH($A:$A,'RAPPS Payment Calc'!$A:$A,0))</f>
        <v>Travis</v>
      </c>
      <c r="D64" s="135">
        <f>INDEX('RAPPS Payment Calc'!AN:AN,MATCH(A:A,'RAPPS Payment Calc'!A:A,0))</f>
        <v>29319.93</v>
      </c>
      <c r="E64" s="135">
        <v>13225.56</v>
      </c>
      <c r="F64" s="153">
        <f>INDEX('RAPPS Payment Calc'!AP:AP,MATCH($A:$A,'RAPPS Payment Calc'!$A:$A,0))</f>
        <v>16094.37</v>
      </c>
    </row>
    <row r="65" spans="1:6" x14ac:dyDescent="0.25">
      <c r="A65" s="188" t="s">
        <v>173</v>
      </c>
      <c r="B65" s="134" t="str">
        <f>INDEX('RAPPS Payment Calc'!C:C,MATCH($A:$A,'RAPPS Payment Calc'!$A:$A,0))</f>
        <v>Ascension Seton  Children's Care-A-Van</v>
      </c>
      <c r="C65" t="str">
        <f>INDEX('RAPPS Payment Calc'!D:D,MATCH($A:$A,'RAPPS Payment Calc'!$A:$A,0))</f>
        <v>Travis</v>
      </c>
      <c r="D65" s="135">
        <f>INDEX('RAPPS Payment Calc'!AN:AN,MATCH(A:A,'RAPPS Payment Calc'!A:A,0))</f>
        <v>9640.93</v>
      </c>
      <c r="E65" s="135">
        <v>4346.25</v>
      </c>
      <c r="F65" s="153">
        <f>INDEX('RAPPS Payment Calc'!AP:AP,MATCH($A:$A,'RAPPS Payment Calc'!$A:$A,0))</f>
        <v>5294.68</v>
      </c>
    </row>
    <row r="66" spans="1:6" x14ac:dyDescent="0.25">
      <c r="A66" s="188" t="s">
        <v>300</v>
      </c>
      <c r="B66" s="134" t="str">
        <f>INDEX('RAPPS Payment Calc'!C:C,MATCH($A:$A,'RAPPS Payment Calc'!$A:$A,0))</f>
        <v>Ascension Seton  Ascension Seton Elgin Health Center</v>
      </c>
      <c r="C66" t="str">
        <f>INDEX('RAPPS Payment Calc'!D:D,MATCH($A:$A,'RAPPS Payment Calc'!$A:$A,0))</f>
        <v>Travis</v>
      </c>
      <c r="D66" s="135">
        <f>INDEX('RAPPS Payment Calc'!AN:AN,MATCH(A:A,'RAPPS Payment Calc'!A:A,0))</f>
        <v>6567.63</v>
      </c>
      <c r="E66" s="135">
        <v>2947.72</v>
      </c>
      <c r="F66" s="153">
        <f>INDEX('RAPPS Payment Calc'!AP:AP,MATCH($A:$A,'RAPPS Payment Calc'!$A:$A,0))</f>
        <v>3619.9100000000003</v>
      </c>
    </row>
    <row r="67" spans="1:6" ht="30" x14ac:dyDescent="0.25">
      <c r="A67" s="188" t="s">
        <v>251</v>
      </c>
      <c r="B67" s="134" t="str">
        <f>INDEX('RAPPS Payment Calc'!C:C,MATCH($A:$A,'RAPPS Payment Calc'!$A:$A,0))</f>
        <v>Providence Health Alliance  Providence Family Health Clinic-Hillsboro</v>
      </c>
      <c r="C67" t="str">
        <f>INDEX('RAPPS Payment Calc'!D:D,MATCH($A:$A,'RAPPS Payment Calc'!$A:$A,0))</f>
        <v>MRSA Central</v>
      </c>
      <c r="D67" s="135">
        <f>INDEX('RAPPS Payment Calc'!AN:AN,MATCH(A:A,'RAPPS Payment Calc'!A:A,0))</f>
        <v>198321.43</v>
      </c>
      <c r="E67" s="135">
        <v>91332.68</v>
      </c>
      <c r="F67" s="153">
        <f>INDEX('RAPPS Payment Calc'!AP:AP,MATCH($A:$A,'RAPPS Payment Calc'!$A:$A,0))</f>
        <v>106988.75</v>
      </c>
    </row>
    <row r="68" spans="1:6" x14ac:dyDescent="0.25">
      <c r="A68" s="188" t="s">
        <v>124</v>
      </c>
      <c r="B68" s="134" t="str">
        <f>INDEX('RAPPS Payment Calc'!C:C,MATCH($A:$A,'RAPPS Payment Calc'!$A:$A,0))</f>
        <v xml:space="preserve">Reeves Regional Rural Health Clinic </v>
      </c>
      <c r="C68" t="str">
        <f>INDEX('RAPPS Payment Calc'!D:D,MATCH($A:$A,'RAPPS Payment Calc'!$A:$A,0))</f>
        <v>MRSA West</v>
      </c>
      <c r="D68" s="135">
        <f>INDEX('RAPPS Payment Calc'!AN:AN,MATCH(A:A,'RAPPS Payment Calc'!A:A,0))</f>
        <v>184771.4</v>
      </c>
      <c r="E68" s="135">
        <v>81410.399999999994</v>
      </c>
      <c r="F68" s="153">
        <f>INDEX('RAPPS Payment Calc'!AP:AP,MATCH($A:$A,'RAPPS Payment Calc'!$A:$A,0))</f>
        <v>103361</v>
      </c>
    </row>
    <row r="69" spans="1:6" x14ac:dyDescent="0.25">
      <c r="A69" s="188" t="s">
        <v>312</v>
      </c>
      <c r="B69" s="134" t="str">
        <f>INDEX('RAPPS Payment Calc'!C:C,MATCH($A:$A,'RAPPS Payment Calc'!$A:$A,0))</f>
        <v>Electra Hospital District Iowa Park Rural Health Clinic</v>
      </c>
      <c r="C69" t="str">
        <f>INDEX('RAPPS Payment Calc'!D:D,MATCH($A:$A,'RAPPS Payment Calc'!$A:$A,0))</f>
        <v>MRSA West</v>
      </c>
      <c r="D69" s="135">
        <f>INDEX('RAPPS Payment Calc'!AN:AN,MATCH(A:A,'RAPPS Payment Calc'!A:A,0))</f>
        <v>73396.679999999993</v>
      </c>
      <c r="E69" s="135">
        <v>32444.57</v>
      </c>
      <c r="F69" s="153">
        <f>INDEX('RAPPS Payment Calc'!AP:AP,MATCH($A:$A,'RAPPS Payment Calc'!$A:$A,0))</f>
        <v>40952.109999999993</v>
      </c>
    </row>
    <row r="70" spans="1:6" ht="30" x14ac:dyDescent="0.25">
      <c r="A70" s="188" t="s">
        <v>318</v>
      </c>
      <c r="B70" s="134" t="str">
        <f>INDEX('RAPPS Payment Calc'!C:C,MATCH($A:$A,'RAPPS Payment Calc'!$A:$A,0))</f>
        <v>Seminole Hospital District of Gaines County Seminole Family Medical Clinic</v>
      </c>
      <c r="C70" t="str">
        <f>INDEX('RAPPS Payment Calc'!D:D,MATCH($A:$A,'RAPPS Payment Calc'!$A:$A,0))</f>
        <v>MRSA West</v>
      </c>
      <c r="D70" s="135">
        <f>INDEX('RAPPS Payment Calc'!AN:AN,MATCH(A:A,'RAPPS Payment Calc'!A:A,0))</f>
        <v>231498.36</v>
      </c>
      <c r="E70" s="135">
        <v>101868.75</v>
      </c>
      <c r="F70" s="153">
        <f>INDEX('RAPPS Payment Calc'!AP:AP,MATCH($A:$A,'RAPPS Payment Calc'!$A:$A,0))</f>
        <v>129629.60999999999</v>
      </c>
    </row>
    <row r="71" spans="1:6" x14ac:dyDescent="0.25">
      <c r="A71" s="188" t="s">
        <v>222</v>
      </c>
      <c r="B71" s="134" t="str">
        <f>INDEX('RAPPS Payment Calc'!C:C,MATCH($A:$A,'RAPPS Payment Calc'!$A:$A,0))</f>
        <v xml:space="preserve">Tyler County Hospital Family Medical Clinic </v>
      </c>
      <c r="C71" t="str">
        <f>INDEX('RAPPS Payment Calc'!D:D,MATCH($A:$A,'RAPPS Payment Calc'!$A:$A,0))</f>
        <v>Jefferson</v>
      </c>
      <c r="D71" s="135">
        <f>INDEX('RAPPS Payment Calc'!AN:AN,MATCH(A:A,'RAPPS Payment Calc'!A:A,0))</f>
        <v>23953.89</v>
      </c>
      <c r="E71" s="135">
        <v>10721.64</v>
      </c>
      <c r="F71" s="153">
        <f>INDEX('RAPPS Payment Calc'!AP:AP,MATCH($A:$A,'RAPPS Payment Calc'!$A:$A,0))</f>
        <v>13232.25</v>
      </c>
    </row>
    <row r="72" spans="1:6" x14ac:dyDescent="0.25">
      <c r="A72" s="188" t="s">
        <v>211</v>
      </c>
      <c r="B72" s="134" t="str">
        <f>INDEX('RAPPS Payment Calc'!C:C,MATCH($A:$A,'RAPPS Payment Calc'!$A:$A,0))</f>
        <v xml:space="preserve">Tulia Rural Health Clinic </v>
      </c>
      <c r="C72" t="str">
        <f>INDEX('RAPPS Payment Calc'!D:D,MATCH($A:$A,'RAPPS Payment Calc'!$A:$A,0))</f>
        <v>Lubbock</v>
      </c>
      <c r="D72" s="135">
        <f>INDEX('RAPPS Payment Calc'!AN:AN,MATCH(A:A,'RAPPS Payment Calc'!A:A,0))</f>
        <v>67996.28</v>
      </c>
      <c r="E72" s="135">
        <v>30124.6</v>
      </c>
      <c r="F72" s="153">
        <f>INDEX('RAPPS Payment Calc'!AP:AP,MATCH($A:$A,'RAPPS Payment Calc'!$A:$A,0))</f>
        <v>37871.68</v>
      </c>
    </row>
    <row r="73" spans="1:6" x14ac:dyDescent="0.25">
      <c r="A73" s="188" t="s">
        <v>273</v>
      </c>
      <c r="B73" s="134" t="str">
        <f>INDEX('RAPPS Payment Calc'!C:C,MATCH($A:$A,'RAPPS Payment Calc'!$A:$A,0))</f>
        <v>Carthage Hospital, LLC UT Health East Texas Carthage Hospital</v>
      </c>
      <c r="C73" t="str">
        <f>INDEX('RAPPS Payment Calc'!D:D,MATCH($A:$A,'RAPPS Payment Calc'!$A:$A,0))</f>
        <v>MRSA Northeast</v>
      </c>
      <c r="D73" s="135">
        <f>INDEX('RAPPS Payment Calc'!AN:AN,MATCH(A:A,'RAPPS Payment Calc'!A:A,0))</f>
        <v>76693.33</v>
      </c>
      <c r="E73" s="135">
        <v>34099.800000000003</v>
      </c>
      <c r="F73" s="153">
        <f>INDEX('RAPPS Payment Calc'!AP:AP,MATCH($A:$A,'RAPPS Payment Calc'!$A:$A,0))</f>
        <v>42593.53</v>
      </c>
    </row>
    <row r="74" spans="1:6" ht="30" x14ac:dyDescent="0.25">
      <c r="A74" s="188" t="s">
        <v>600</v>
      </c>
      <c r="B74" s="134" t="str">
        <f>INDEX('RAPPS Payment Calc'!C:C,MATCH($A:$A,'RAPPS Payment Calc'!$A:$A,0))</f>
        <v>Henderson Hospital, LLC UT Health East Texas Henderson Hospital</v>
      </c>
      <c r="C74" t="str">
        <f>INDEX('RAPPS Payment Calc'!D:D,MATCH($A:$A,'RAPPS Payment Calc'!$A:$A,0))</f>
        <v>MRSA Northeast</v>
      </c>
      <c r="D74" s="135">
        <f>INDEX('RAPPS Payment Calc'!AN:AN,MATCH(A:A,'RAPPS Payment Calc'!A:A,0))</f>
        <v>266905.2</v>
      </c>
      <c r="E74" s="135">
        <v>118262.84</v>
      </c>
      <c r="F74" s="153">
        <f>INDEX('RAPPS Payment Calc'!AP:AP,MATCH($A:$A,'RAPPS Payment Calc'!$A:$A,0))</f>
        <v>148642.36000000002</v>
      </c>
    </row>
    <row r="75" spans="1:6" ht="30" x14ac:dyDescent="0.25">
      <c r="A75" s="188" t="s">
        <v>108</v>
      </c>
      <c r="B75" s="134" t="str">
        <f>INDEX('RAPPS Payment Calc'!C:C,MATCH($A:$A,'RAPPS Payment Calc'!$A:$A,0))</f>
        <v>Jacksonville Hospital, LLC UT Health East Texas Jacksonville Hospital</v>
      </c>
      <c r="C75" t="str">
        <f>INDEX('RAPPS Payment Calc'!D:D,MATCH($A:$A,'RAPPS Payment Calc'!$A:$A,0))</f>
        <v>MRSA Northeast</v>
      </c>
      <c r="D75" s="135">
        <f>INDEX('RAPPS Payment Calc'!AN:AN,MATCH(A:A,'RAPPS Payment Calc'!A:A,0))</f>
        <v>77790.31</v>
      </c>
      <c r="E75" s="135">
        <v>34632.080000000002</v>
      </c>
      <c r="F75" s="153">
        <f>INDEX('RAPPS Payment Calc'!AP:AP,MATCH($A:$A,'RAPPS Payment Calc'!$A:$A,0))</f>
        <v>43158.229999999996</v>
      </c>
    </row>
    <row r="76" spans="1:6" ht="30" x14ac:dyDescent="0.25">
      <c r="A76" s="188" t="s">
        <v>496</v>
      </c>
      <c r="B76" s="134" t="str">
        <f>INDEX('RAPPS Payment Calc'!C:C,MATCH($A:$A,'RAPPS Payment Calc'!$A:$A,0))</f>
        <v>Jacksonville Hospital, LLC UT Health East Texas Jacksonville Hospital</v>
      </c>
      <c r="C76" t="str">
        <f>INDEX('RAPPS Payment Calc'!D:D,MATCH($A:$A,'RAPPS Payment Calc'!$A:$A,0))</f>
        <v>MRSA Northeast</v>
      </c>
      <c r="D76" s="135">
        <f>INDEX('RAPPS Payment Calc'!AN:AN,MATCH(A:A,'RAPPS Payment Calc'!A:A,0))</f>
        <v>74336.58</v>
      </c>
      <c r="E76" s="135">
        <v>33116.71</v>
      </c>
      <c r="F76" s="153">
        <f>INDEX('RAPPS Payment Calc'!AP:AP,MATCH($A:$A,'RAPPS Payment Calc'!$A:$A,0))</f>
        <v>41219.870000000003</v>
      </c>
    </row>
    <row r="77" spans="1:6" ht="30" x14ac:dyDescent="0.25">
      <c r="A77" s="188" t="s">
        <v>539</v>
      </c>
      <c r="B77" s="134" t="str">
        <f>INDEX('RAPPS Payment Calc'!C:C,MATCH($A:$A,'RAPPS Payment Calc'!$A:$A,0))</f>
        <v>Jacksonville Hospital, LLC UT Health East Texas Jacksonville Hospital</v>
      </c>
      <c r="C77" t="str">
        <f>INDEX('RAPPS Payment Calc'!D:D,MATCH($A:$A,'RAPPS Payment Calc'!$A:$A,0))</f>
        <v>MRSA Northeast</v>
      </c>
      <c r="D77" s="135">
        <f>INDEX('RAPPS Payment Calc'!AN:AN,MATCH(A:A,'RAPPS Payment Calc'!A:A,0))</f>
        <v>386353.55</v>
      </c>
      <c r="E77" s="135">
        <v>171493.01</v>
      </c>
      <c r="F77" s="153">
        <f>INDEX('RAPPS Payment Calc'!AP:AP,MATCH($A:$A,'RAPPS Payment Calc'!$A:$A,0))</f>
        <v>214860.53999999998</v>
      </c>
    </row>
    <row r="78" spans="1:6" x14ac:dyDescent="0.25">
      <c r="A78" s="188" t="s">
        <v>327</v>
      </c>
      <c r="B78" s="134" t="str">
        <f>INDEX('RAPPS Payment Calc'!C:C,MATCH($A:$A,'RAPPS Payment Calc'!$A:$A,0))</f>
        <v>Pittsburg Hospital, LLC UT Health East Texas Pittsburg Hospital</v>
      </c>
      <c r="C78" t="str">
        <f>INDEX('RAPPS Payment Calc'!D:D,MATCH($A:$A,'RAPPS Payment Calc'!$A:$A,0))</f>
        <v>MRSA Northeast</v>
      </c>
      <c r="D78" s="135">
        <f>INDEX('RAPPS Payment Calc'!AN:AN,MATCH(A:A,'RAPPS Payment Calc'!A:A,0))</f>
        <v>165942.26999999999</v>
      </c>
      <c r="E78" s="135">
        <v>73859.100000000006</v>
      </c>
      <c r="F78" s="153">
        <f>INDEX('RAPPS Payment Calc'!AP:AP,MATCH($A:$A,'RAPPS Payment Calc'!$A:$A,0))</f>
        <v>92083.169999999984</v>
      </c>
    </row>
    <row r="79" spans="1:6" x14ac:dyDescent="0.25">
      <c r="A79" s="188" t="s">
        <v>193</v>
      </c>
      <c r="B79" s="134" t="str">
        <f>INDEX('RAPPS Payment Calc'!C:C,MATCH($A:$A,'RAPPS Payment Calc'!$A:$A,0))</f>
        <v>Quitman Hospital, LLC UT Health East Texas Quitman Hospital</v>
      </c>
      <c r="C79" t="str">
        <f>INDEX('RAPPS Payment Calc'!D:D,MATCH($A:$A,'RAPPS Payment Calc'!$A:$A,0))</f>
        <v>MRSA Northeast</v>
      </c>
      <c r="D79" s="135">
        <f>INDEX('RAPPS Payment Calc'!AN:AN,MATCH(A:A,'RAPPS Payment Calc'!A:A,0))</f>
        <v>118437.98</v>
      </c>
      <c r="E79" s="135">
        <v>52732.53</v>
      </c>
      <c r="F79" s="153">
        <f>INDEX('RAPPS Payment Calc'!AP:AP,MATCH($A:$A,'RAPPS Payment Calc'!$A:$A,0))</f>
        <v>65705.45</v>
      </c>
    </row>
    <row r="80" spans="1:6" x14ac:dyDescent="0.25">
      <c r="A80" s="188" t="s">
        <v>225</v>
      </c>
      <c r="B80" s="134" t="str">
        <f>INDEX('RAPPS Payment Calc'!C:C,MATCH($A:$A,'RAPPS Payment Calc'!$A:$A,0))</f>
        <v>Quitman Hospital, LLC UT Health East Texas Quitman Hospital</v>
      </c>
      <c r="C80" t="str">
        <f>INDEX('RAPPS Payment Calc'!D:D,MATCH($A:$A,'RAPPS Payment Calc'!$A:$A,0))</f>
        <v>MRSA Northeast</v>
      </c>
      <c r="D80" s="135">
        <f>INDEX('RAPPS Payment Calc'!AN:AN,MATCH(A:A,'RAPPS Payment Calc'!A:A,0))</f>
        <v>25982.31</v>
      </c>
      <c r="E80" s="135">
        <v>11561.86</v>
      </c>
      <c r="F80" s="153">
        <f>INDEX('RAPPS Payment Calc'!AP:AP,MATCH($A:$A,'RAPPS Payment Calc'!$A:$A,0))</f>
        <v>14420.45</v>
      </c>
    </row>
    <row r="81" spans="1:6" ht="30" x14ac:dyDescent="0.25">
      <c r="A81" s="188" t="s">
        <v>583</v>
      </c>
      <c r="B81" s="134" t="str">
        <f>INDEX('RAPPS Payment Calc'!C:C,MATCH($A:$A,'RAPPS Payment Calc'!$A:$A,0))</f>
        <v>Quitman Hospital, LLC UTHealth East Texas Canton Physician Clinic</v>
      </c>
      <c r="C81" t="str">
        <f>INDEX('RAPPS Payment Calc'!D:D,MATCH($A:$A,'RAPPS Payment Calc'!$A:$A,0))</f>
        <v>MRSA Northeast</v>
      </c>
      <c r="D81" s="135">
        <f>INDEX('RAPPS Payment Calc'!AN:AN,MATCH(A:A,'RAPPS Payment Calc'!A:A,0))</f>
        <v>8866.34</v>
      </c>
      <c r="E81" s="135">
        <v>3951.7</v>
      </c>
      <c r="F81" s="153">
        <f>INDEX('RAPPS Payment Calc'!AP:AP,MATCH($A:$A,'RAPPS Payment Calc'!$A:$A,0))</f>
        <v>4914.6400000000003</v>
      </c>
    </row>
    <row r="82" spans="1:6" ht="30" x14ac:dyDescent="0.25">
      <c r="A82" s="188" t="s">
        <v>550</v>
      </c>
      <c r="B82" s="134" t="str">
        <f>INDEX('RAPPS Payment Calc'!C:C,MATCH($A:$A,'RAPPS Payment Calc'!$A:$A,0))</f>
        <v>VAL VERDE REGIONAL MEDICAL CENTER RURAL HEALTH CLINIC VAL VERDE REGIONAL MEDICAL CENTER RURAL HEALTH CLINIC</v>
      </c>
      <c r="C82" t="str">
        <f>INDEX('RAPPS Payment Calc'!D:D,MATCH($A:$A,'RAPPS Payment Calc'!$A:$A,0))</f>
        <v>MRSA West</v>
      </c>
      <c r="D82" s="135">
        <f>INDEX('RAPPS Payment Calc'!AN:AN,MATCH(A:A,'RAPPS Payment Calc'!A:A,0))</f>
        <v>248400.89</v>
      </c>
      <c r="E82" s="135">
        <v>109556.45</v>
      </c>
      <c r="F82" s="153">
        <f>INDEX('RAPPS Payment Calc'!AP:AP,MATCH($A:$A,'RAPPS Payment Calc'!$A:$A,0))</f>
        <v>138844.44</v>
      </c>
    </row>
    <row r="83" spans="1:6" ht="30" x14ac:dyDescent="0.25">
      <c r="A83" s="188" t="s">
        <v>257</v>
      </c>
      <c r="B83" s="134" t="str">
        <f>INDEX('RAPPS Payment Calc'!C:C,MATCH($A:$A,'RAPPS Payment Calc'!$A:$A,0))</f>
        <v>Preferred Hospital Leasing Coleman, Inc. Coleman Medical Associates</v>
      </c>
      <c r="C83" t="str">
        <f>INDEX('RAPPS Payment Calc'!D:D,MATCH($A:$A,'RAPPS Payment Calc'!$A:$A,0))</f>
        <v>MRSA West</v>
      </c>
      <c r="D83" s="135">
        <f>INDEX('RAPPS Payment Calc'!AN:AN,MATCH(A:A,'RAPPS Payment Calc'!A:A,0))</f>
        <v>88148.6</v>
      </c>
      <c r="E83" s="135">
        <v>38859.35</v>
      </c>
      <c r="F83" s="153">
        <f>INDEX('RAPPS Payment Calc'!AP:AP,MATCH($A:$A,'RAPPS Payment Calc'!$A:$A,0))</f>
        <v>49289.250000000007</v>
      </c>
    </row>
    <row r="84" spans="1:6" ht="30" x14ac:dyDescent="0.25">
      <c r="A84" s="188" t="s">
        <v>276</v>
      </c>
      <c r="B84" s="134" t="str">
        <f>INDEX('RAPPS Payment Calc'!C:C,MATCH($A:$A,'RAPPS Payment Calc'!$A:$A,0))</f>
        <v>Preferred Hospital Leasing, Inc. Collingsworth Family Medicine</v>
      </c>
      <c r="C84" t="str">
        <f>INDEX('RAPPS Payment Calc'!D:D,MATCH($A:$A,'RAPPS Payment Calc'!$A:$A,0))</f>
        <v>MRSA West</v>
      </c>
      <c r="D84" s="135">
        <f>INDEX('RAPPS Payment Calc'!AN:AN,MATCH(A:A,'RAPPS Payment Calc'!A:A,0))</f>
        <v>28345.89</v>
      </c>
      <c r="E84" s="135">
        <v>12517.22</v>
      </c>
      <c r="F84" s="153">
        <f>INDEX('RAPPS Payment Calc'!AP:AP,MATCH($A:$A,'RAPPS Payment Calc'!$A:$A,0))</f>
        <v>15828.67</v>
      </c>
    </row>
    <row r="85" spans="1:6" ht="30" x14ac:dyDescent="0.25">
      <c r="A85" s="188" t="s">
        <v>120</v>
      </c>
      <c r="B85" s="134" t="str">
        <f>INDEX('RAPPS Payment Calc'!C:C,MATCH($A:$A,'RAPPS Payment Calc'!$A:$A,0))</f>
        <v>Preferred Hospital Leasing Van Horn, Inc. Van Horn Rural Health Clinic</v>
      </c>
      <c r="C85" t="str">
        <f>INDEX('RAPPS Payment Calc'!D:D,MATCH($A:$A,'RAPPS Payment Calc'!$A:$A,0))</f>
        <v>MRSA West</v>
      </c>
      <c r="D85" s="135">
        <f>INDEX('RAPPS Payment Calc'!AN:AN,MATCH(A:A,'RAPPS Payment Calc'!A:A,0))</f>
        <v>28761.75</v>
      </c>
      <c r="E85" s="135">
        <v>12743.68</v>
      </c>
      <c r="F85" s="153">
        <f>INDEX('RAPPS Payment Calc'!AP:AP,MATCH($A:$A,'RAPPS Payment Calc'!$A:$A,0))</f>
        <v>16018.07</v>
      </c>
    </row>
    <row r="86" spans="1:6" ht="30" x14ac:dyDescent="0.25">
      <c r="A86" s="188" t="s">
        <v>288</v>
      </c>
      <c r="B86" s="134" t="str">
        <f>INDEX('RAPPS Payment Calc'!C:C,MATCH($A:$A,'RAPPS Payment Calc'!$A:$A,0))</f>
        <v>Preferred Hospital Leasing Eldorado, Inc. Schleicher County Family Clinic</v>
      </c>
      <c r="C86" t="str">
        <f>INDEX('RAPPS Payment Calc'!D:D,MATCH($A:$A,'RAPPS Payment Calc'!$A:$A,0))</f>
        <v>MRSA West</v>
      </c>
      <c r="D86" s="135">
        <f>INDEX('RAPPS Payment Calc'!AN:AN,MATCH(A:A,'RAPPS Payment Calc'!A:A,0))</f>
        <v>16024.94</v>
      </c>
      <c r="E86" s="135">
        <v>7044.96</v>
      </c>
      <c r="F86" s="153">
        <f>INDEX('RAPPS Payment Calc'!AP:AP,MATCH($A:$A,'RAPPS Payment Calc'!$A:$A,0))</f>
        <v>8979.98</v>
      </c>
    </row>
    <row r="87" spans="1:6" ht="30" x14ac:dyDescent="0.25">
      <c r="A87" s="188" t="s">
        <v>388</v>
      </c>
      <c r="B87" s="134" t="str">
        <f>INDEX('RAPPS Payment Calc'!C:C,MATCH($A:$A,'RAPPS Payment Calc'!$A:$A,0))</f>
        <v>Preferred Hospital Leasing Junction, Inc. Junction Medical Clinic</v>
      </c>
      <c r="C87" t="str">
        <f>INDEX('RAPPS Payment Calc'!D:D,MATCH($A:$A,'RAPPS Payment Calc'!$A:$A,0))</f>
        <v>MRSA West</v>
      </c>
      <c r="D87" s="135">
        <f>INDEX('RAPPS Payment Calc'!AN:AN,MATCH(A:A,'RAPPS Payment Calc'!A:A,0))</f>
        <v>38222.99</v>
      </c>
      <c r="E87" s="135">
        <v>16869.939999999999</v>
      </c>
      <c r="F87" s="153">
        <f>INDEX('RAPPS Payment Calc'!AP:AP,MATCH($A:$A,'RAPPS Payment Calc'!$A:$A,0))</f>
        <v>21353.05</v>
      </c>
    </row>
    <row r="88" spans="1:6" ht="30" x14ac:dyDescent="0.25">
      <c r="A88" s="188" t="s">
        <v>521</v>
      </c>
      <c r="B88" s="134" t="str">
        <f>INDEX('RAPPS Payment Calc'!C:C,MATCH($A:$A,'RAPPS Payment Calc'!$A:$A,0))</f>
        <v>Preferred Hospital Leasing Muleshoe, Inc. Medical Clinic of Muleshoe</v>
      </c>
      <c r="C88" t="str">
        <f>INDEX('RAPPS Payment Calc'!D:D,MATCH($A:$A,'RAPPS Payment Calc'!$A:$A,0))</f>
        <v>MRSA West</v>
      </c>
      <c r="D88" s="135">
        <f>INDEX('RAPPS Payment Calc'!AN:AN,MATCH(A:A,'RAPPS Payment Calc'!A:A,0))</f>
        <v>24766.49</v>
      </c>
      <c r="E88" s="135">
        <v>10917.52</v>
      </c>
      <c r="F88" s="153">
        <f>INDEX('RAPPS Payment Calc'!AP:AP,MATCH($A:$A,'RAPPS Payment Calc'!$A:$A,0))</f>
        <v>13848.970000000001</v>
      </c>
    </row>
    <row r="89" spans="1:6" ht="30" x14ac:dyDescent="0.25">
      <c r="A89" s="188" t="s">
        <v>164</v>
      </c>
      <c r="B89" s="134" t="str">
        <f>INDEX('RAPPS Payment Calc'!C:C,MATCH($A:$A,'RAPPS Payment Calc'!$A:$A,0))</f>
        <v xml:space="preserve">Parmer County Community Hospital, Inc./ Friona Rural Health Clinic </v>
      </c>
      <c r="C89" t="str">
        <f>INDEX('RAPPS Payment Calc'!D:D,MATCH($A:$A,'RAPPS Payment Calc'!$A:$A,0))</f>
        <v>MRSA West</v>
      </c>
      <c r="D89" s="135">
        <f>INDEX('RAPPS Payment Calc'!AN:AN,MATCH(A:A,'RAPPS Payment Calc'!A:A,0))</f>
        <v>37863.15</v>
      </c>
      <c r="E89" s="135">
        <v>16732.18</v>
      </c>
      <c r="F89" s="153">
        <f>INDEX('RAPPS Payment Calc'!AP:AP,MATCH($A:$A,'RAPPS Payment Calc'!$A:$A,0))</f>
        <v>21130.97</v>
      </c>
    </row>
    <row r="90" spans="1:6" ht="30" x14ac:dyDescent="0.25">
      <c r="A90" s="188" t="s">
        <v>504</v>
      </c>
      <c r="B90" s="134" t="str">
        <f>INDEX('RAPPS Payment Calc'!C:C,MATCH($A:$A,'RAPPS Payment Calc'!$A:$A,0))</f>
        <v>Preferred Hospital Leasing Hemphill, Inc. Toledo Bend Family Medicine</v>
      </c>
      <c r="C90" t="str">
        <f>INDEX('RAPPS Payment Calc'!D:D,MATCH($A:$A,'RAPPS Payment Calc'!$A:$A,0))</f>
        <v>MRSA Northeast</v>
      </c>
      <c r="D90" s="135">
        <f>INDEX('RAPPS Payment Calc'!AN:AN,MATCH(A:A,'RAPPS Payment Calc'!A:A,0))</f>
        <v>39829.99</v>
      </c>
      <c r="E90" s="135">
        <v>17729.810000000001</v>
      </c>
      <c r="F90" s="153">
        <f>INDEX('RAPPS Payment Calc'!AP:AP,MATCH($A:$A,'RAPPS Payment Calc'!$A:$A,0))</f>
        <v>22100.179999999997</v>
      </c>
    </row>
    <row r="91" spans="1:6" x14ac:dyDescent="0.25">
      <c r="A91" s="188" t="s">
        <v>370</v>
      </c>
      <c r="B91" s="134" t="str">
        <f>INDEX('RAPPS Payment Calc'!C:C,MATCH($A:$A,'RAPPS Payment Calc'!$A:$A,0))</f>
        <v>Preferred Hospital Leasing Shamrock, Inc. Family Care Clinic</v>
      </c>
      <c r="C91" t="str">
        <f>INDEX('RAPPS Payment Calc'!D:D,MATCH($A:$A,'RAPPS Payment Calc'!$A:$A,0))</f>
        <v>MRSA West</v>
      </c>
      <c r="D91" s="135">
        <f>INDEX('RAPPS Payment Calc'!AN:AN,MATCH(A:A,'RAPPS Payment Calc'!A:A,0))</f>
        <v>23542.99</v>
      </c>
      <c r="E91" s="135">
        <v>10376.41</v>
      </c>
      <c r="F91" s="153">
        <f>INDEX('RAPPS Payment Calc'!AP:AP,MATCH($A:$A,'RAPPS Payment Calc'!$A:$A,0))</f>
        <v>13166.580000000002</v>
      </c>
    </row>
    <row r="92" spans="1:6" ht="30" x14ac:dyDescent="0.25">
      <c r="A92" s="188" t="s">
        <v>406</v>
      </c>
      <c r="B92" s="134" t="str">
        <f>INDEX('RAPPS Payment Calc'!C:C,MATCH($A:$A,'RAPPS Payment Calc'!$A:$A,0))</f>
        <v>Family Practice Clinic of Mills County Family Practice Clinic of Mills County</v>
      </c>
      <c r="C92" t="str">
        <f>INDEX('RAPPS Payment Calc'!D:D,MATCH($A:$A,'RAPPS Payment Calc'!$A:$A,0))</f>
        <v>MRSA Central</v>
      </c>
      <c r="D92" s="135">
        <f>INDEX('RAPPS Payment Calc'!AN:AN,MATCH(A:A,'RAPPS Payment Calc'!A:A,0))</f>
        <v>24926.3</v>
      </c>
      <c r="E92" s="135">
        <v>11149.2</v>
      </c>
      <c r="F92" s="153">
        <f>INDEX('RAPPS Payment Calc'!AP:AP,MATCH($A:$A,'RAPPS Payment Calc'!$A:$A,0))</f>
        <v>13777.099999999999</v>
      </c>
    </row>
    <row r="93" spans="1:6" x14ac:dyDescent="0.25">
      <c r="A93" s="188" t="s">
        <v>469</v>
      </c>
      <c r="B93" s="134" t="str">
        <f>INDEX('RAPPS Payment Calc'!C:C,MATCH($A:$A,'RAPPS Payment Calc'!$A:$A,0))</f>
        <v>Hico Rural Health Clinic Hico Clinic</v>
      </c>
      <c r="C93" t="str">
        <f>INDEX('RAPPS Payment Calc'!D:D,MATCH($A:$A,'RAPPS Payment Calc'!$A:$A,0))</f>
        <v>MRSA Central</v>
      </c>
      <c r="D93" s="135">
        <f>INDEX('RAPPS Payment Calc'!AN:AN,MATCH(A:A,'RAPPS Payment Calc'!A:A,0))</f>
        <v>20746.21</v>
      </c>
      <c r="E93" s="135">
        <v>9287.7800000000007</v>
      </c>
      <c r="F93" s="153">
        <f>INDEX('RAPPS Payment Calc'!AP:AP,MATCH($A:$A,'RAPPS Payment Calc'!$A:$A,0))</f>
        <v>11458.429999999998</v>
      </c>
    </row>
    <row r="94" spans="1:6" x14ac:dyDescent="0.25">
      <c r="A94" s="188" t="s">
        <v>437</v>
      </c>
      <c r="B94" s="134" t="str">
        <f>INDEX('RAPPS Payment Calc'!C:C,MATCH($A:$A,'RAPPS Payment Calc'!$A:$A,0))</f>
        <v>Hamilton Rural Health Clinc Family Practice Rural Health Clinic</v>
      </c>
      <c r="C94" t="str">
        <f>INDEX('RAPPS Payment Calc'!D:D,MATCH($A:$A,'RAPPS Payment Calc'!$A:$A,0))</f>
        <v>MRSA Central</v>
      </c>
      <c r="D94" s="135">
        <f>INDEX('RAPPS Payment Calc'!AN:AN,MATCH(A:A,'RAPPS Payment Calc'!A:A,0))</f>
        <v>63447.89</v>
      </c>
      <c r="E94" s="135">
        <v>28413.01</v>
      </c>
      <c r="F94" s="153">
        <f>INDEX('RAPPS Payment Calc'!AP:AP,MATCH($A:$A,'RAPPS Payment Calc'!$A:$A,0))</f>
        <v>35034.880000000005</v>
      </c>
    </row>
    <row r="95" spans="1:6" x14ac:dyDescent="0.25">
      <c r="A95" s="188" t="s">
        <v>544</v>
      </c>
      <c r="B95" s="134" t="str">
        <f>INDEX('RAPPS Payment Calc'!C:C,MATCH($A:$A,'RAPPS Payment Calc'!$A:$A,0))</f>
        <v>OCHILTREE HOSPITAL DISTRICT PERRYTON HEALTH CENTER</v>
      </c>
      <c r="C95" t="str">
        <f>INDEX('RAPPS Payment Calc'!D:D,MATCH($A:$A,'RAPPS Payment Calc'!$A:$A,0))</f>
        <v>MRSA West</v>
      </c>
      <c r="D95" s="135">
        <f>INDEX('RAPPS Payment Calc'!AN:AN,MATCH(A:A,'RAPPS Payment Calc'!A:A,0))</f>
        <v>78466.52</v>
      </c>
      <c r="E95" s="135">
        <v>34529.519999999997</v>
      </c>
      <c r="F95" s="153">
        <f>INDEX('RAPPS Payment Calc'!AP:AP,MATCH($A:$A,'RAPPS Payment Calc'!$A:$A,0))</f>
        <v>43937.000000000007</v>
      </c>
    </row>
    <row r="96" spans="1:6" x14ac:dyDescent="0.25">
      <c r="A96" s="188" t="s">
        <v>364</v>
      </c>
      <c r="B96" s="134" t="str">
        <f>INDEX('RAPPS Payment Calc'!C:C,MATCH($A:$A,'RAPPS Payment Calc'!$A:$A,0))</f>
        <v>OCHILTREE HOSPITAL DISTRICT DEWITT FAMILY PRACTICE</v>
      </c>
      <c r="C96" t="str">
        <f>INDEX('RAPPS Payment Calc'!D:D,MATCH($A:$A,'RAPPS Payment Calc'!$A:$A,0))</f>
        <v>MRSA West</v>
      </c>
      <c r="D96" s="135">
        <f>INDEX('RAPPS Payment Calc'!AN:AN,MATCH(A:A,'RAPPS Payment Calc'!A:A,0))</f>
        <v>39554.99</v>
      </c>
      <c r="E96" s="135">
        <v>17391.29</v>
      </c>
      <c r="F96" s="153">
        <f>INDEX('RAPPS Payment Calc'!AP:AP,MATCH($A:$A,'RAPPS Payment Calc'!$A:$A,0))</f>
        <v>22163.699999999997</v>
      </c>
    </row>
    <row r="97" spans="1:6" x14ac:dyDescent="0.25">
      <c r="A97" s="188" t="s">
        <v>562</v>
      </c>
      <c r="B97" s="134" t="str">
        <f>INDEX('RAPPS Payment Calc'!C:C,MATCH($A:$A,'RAPPS Payment Calc'!$A:$A,0))</f>
        <v xml:space="preserve">Baylor Scott &amp; White Clinic - Brenham North Park </v>
      </c>
      <c r="C97" t="str">
        <f>INDEX('RAPPS Payment Calc'!D:D,MATCH($A:$A,'RAPPS Payment Calc'!$A:$A,0))</f>
        <v>MRSA Central</v>
      </c>
      <c r="D97" s="135">
        <f>INDEX('RAPPS Payment Calc'!AN:AN,MATCH(A:A,'RAPPS Payment Calc'!A:A,0))</f>
        <v>106106.79</v>
      </c>
      <c r="E97" s="135">
        <v>49303.09</v>
      </c>
      <c r="F97" s="153">
        <f>INDEX('RAPPS Payment Calc'!AP:AP,MATCH($A:$A,'RAPPS Payment Calc'!$A:$A,0))</f>
        <v>56803.7</v>
      </c>
    </row>
    <row r="98" spans="1:6" x14ac:dyDescent="0.25">
      <c r="A98" s="188" t="s">
        <v>516</v>
      </c>
      <c r="B98" s="134" t="str">
        <f>INDEX('RAPPS Payment Calc'!C:C,MATCH($A:$A,'RAPPS Payment Calc'!$A:$A,0))</f>
        <v xml:space="preserve">Baylor Scott &amp; White Clinic - Horseshoe Bay </v>
      </c>
      <c r="C98" t="str">
        <f>INDEX('RAPPS Payment Calc'!D:D,MATCH($A:$A,'RAPPS Payment Calc'!$A:$A,0))</f>
        <v>MRSA Central</v>
      </c>
      <c r="D98" s="135">
        <f>INDEX('RAPPS Payment Calc'!AN:AN,MATCH(A:A,'RAPPS Payment Calc'!A:A,0))</f>
        <v>3291.16</v>
      </c>
      <c r="E98" s="135">
        <v>1479.58</v>
      </c>
      <c r="F98" s="153">
        <f>INDEX('RAPPS Payment Calc'!AP:AP,MATCH($A:$A,'RAPPS Payment Calc'!$A:$A,0))</f>
        <v>1811.58</v>
      </c>
    </row>
    <row r="99" spans="1:6" ht="30" x14ac:dyDescent="0.25">
      <c r="A99" s="188" t="s">
        <v>242</v>
      </c>
      <c r="B99" s="134" t="str">
        <f>INDEX('RAPPS Payment Calc'!C:C,MATCH($A:$A,'RAPPS Payment Calc'!$A:$A,0))</f>
        <v>Moore County Family Health Clinic Moore County Hospital District</v>
      </c>
      <c r="C99" t="str">
        <f>INDEX('RAPPS Payment Calc'!D:D,MATCH($A:$A,'RAPPS Payment Calc'!$A:$A,0))</f>
        <v>MRSA West</v>
      </c>
      <c r="D99" s="135">
        <f>INDEX('RAPPS Payment Calc'!AN:AN,MATCH(A:A,'RAPPS Payment Calc'!A:A,0))</f>
        <v>170852.16</v>
      </c>
      <c r="E99" s="135">
        <v>75468.97</v>
      </c>
      <c r="F99" s="153">
        <f>INDEX('RAPPS Payment Calc'!AP:AP,MATCH($A:$A,'RAPPS Payment Calc'!$A:$A,0))</f>
        <v>95383.19</v>
      </c>
    </row>
    <row r="100" spans="1:6" x14ac:dyDescent="0.25">
      <c r="A100" s="188" t="s">
        <v>409</v>
      </c>
      <c r="B100" s="134" t="str">
        <f>INDEX('RAPPS Payment Calc'!C:C,MATCH($A:$A,'RAPPS Payment Calc'!$A:$A,0))</f>
        <v xml:space="preserve">Baylor Scott &amp; White Clinic - Johnson City </v>
      </c>
      <c r="C100" t="str">
        <f>INDEX('RAPPS Payment Calc'!D:D,MATCH($A:$A,'RAPPS Payment Calc'!$A:$A,0))</f>
        <v>MRSA Central</v>
      </c>
      <c r="D100" s="135">
        <f>INDEX('RAPPS Payment Calc'!AN:AN,MATCH(A:A,'RAPPS Payment Calc'!A:A,0))</f>
        <v>9880.34</v>
      </c>
      <c r="E100" s="135">
        <v>4429.75</v>
      </c>
      <c r="F100" s="153">
        <f>INDEX('RAPPS Payment Calc'!AP:AP,MATCH($A:$A,'RAPPS Payment Calc'!$A:$A,0))</f>
        <v>5450.59</v>
      </c>
    </row>
    <row r="101" spans="1:6" x14ac:dyDescent="0.25">
      <c r="A101" s="188" t="s">
        <v>483</v>
      </c>
      <c r="B101" s="134" t="str">
        <f>INDEX('RAPPS Payment Calc'!C:C,MATCH($A:$A,'RAPPS Payment Calc'!$A:$A,0))</f>
        <v xml:space="preserve">Baylor Scott &amp; White Clinic - Kingsland </v>
      </c>
      <c r="C101" t="str">
        <f>INDEX('RAPPS Payment Calc'!D:D,MATCH($A:$A,'RAPPS Payment Calc'!$A:$A,0))</f>
        <v>MRSA Central</v>
      </c>
      <c r="D101" s="135">
        <f>INDEX('RAPPS Payment Calc'!AN:AN,MATCH(A:A,'RAPPS Payment Calc'!A:A,0))</f>
        <v>43718.07</v>
      </c>
      <c r="E101" s="135">
        <v>19613.150000000001</v>
      </c>
      <c r="F101" s="153">
        <f>INDEX('RAPPS Payment Calc'!AP:AP,MATCH($A:$A,'RAPPS Payment Calc'!$A:$A,0))</f>
        <v>24104.92</v>
      </c>
    </row>
    <row r="102" spans="1:6" x14ac:dyDescent="0.25">
      <c r="A102" s="188" t="s">
        <v>455</v>
      </c>
      <c r="B102" s="134" t="str">
        <f>INDEX('RAPPS Payment Calc'!C:C,MATCH($A:$A,'RAPPS Payment Calc'!$A:$A,0))</f>
        <v xml:space="preserve">Baylor Scott &amp; White Clinic - Hoerster </v>
      </c>
      <c r="C102" t="str">
        <f>INDEX('RAPPS Payment Calc'!D:D,MATCH($A:$A,'RAPPS Payment Calc'!$A:$A,0))</f>
        <v>MRSA Central</v>
      </c>
      <c r="D102" s="135">
        <f>INDEX('RAPPS Payment Calc'!AN:AN,MATCH(A:A,'RAPPS Payment Calc'!A:A,0))</f>
        <v>40808.93</v>
      </c>
      <c r="E102" s="135">
        <v>18266.080000000002</v>
      </c>
      <c r="F102" s="153">
        <f>INDEX('RAPPS Payment Calc'!AP:AP,MATCH($A:$A,'RAPPS Payment Calc'!$A:$A,0))</f>
        <v>22542.85</v>
      </c>
    </row>
    <row r="103" spans="1:6" x14ac:dyDescent="0.25">
      <c r="A103" s="188" t="s">
        <v>265</v>
      </c>
      <c r="B103" s="134" t="str">
        <f>INDEX('RAPPS Payment Calc'!C:C,MATCH($A:$A,'RAPPS Payment Calc'!$A:$A,0))</f>
        <v xml:space="preserve">Baylor Scott &amp; White Clinic - Marble Falls </v>
      </c>
      <c r="C103" t="str">
        <f>INDEX('RAPPS Payment Calc'!D:D,MATCH($A:$A,'RAPPS Payment Calc'!$A:$A,0))</f>
        <v>Travis</v>
      </c>
      <c r="D103" s="135">
        <f>INDEX('RAPPS Payment Calc'!AN:AN,MATCH(A:A,'RAPPS Payment Calc'!A:A,0))</f>
        <v>175487.87</v>
      </c>
      <c r="E103" s="135">
        <v>78994.759999999995</v>
      </c>
      <c r="F103" s="153">
        <f>INDEX('RAPPS Payment Calc'!AP:AP,MATCH($A:$A,'RAPPS Payment Calc'!$A:$A,0))</f>
        <v>96493.11</v>
      </c>
    </row>
    <row r="104" spans="1:6" x14ac:dyDescent="0.25">
      <c r="A104" s="188" t="s">
        <v>559</v>
      </c>
      <c r="B104" s="134" t="str">
        <f>INDEX('RAPPS Payment Calc'!C:C,MATCH($A:$A,'RAPPS Payment Calc'!$A:$A,0))</f>
        <v xml:space="preserve">Baylor Scott &amp; White Clinic - San Saba </v>
      </c>
      <c r="C104" t="str">
        <f>INDEX('RAPPS Payment Calc'!D:D,MATCH($A:$A,'RAPPS Payment Calc'!$A:$A,0))</f>
        <v>MRSA Central</v>
      </c>
      <c r="D104" s="135">
        <f>INDEX('RAPPS Payment Calc'!AN:AN,MATCH(A:A,'RAPPS Payment Calc'!A:A,0))</f>
        <v>36559.919999999998</v>
      </c>
      <c r="E104" s="135">
        <v>16369.88</v>
      </c>
      <c r="F104" s="153">
        <f>INDEX('RAPPS Payment Calc'!AP:AP,MATCH($A:$A,'RAPPS Payment Calc'!$A:$A,0))</f>
        <v>20190.04</v>
      </c>
    </row>
    <row r="105" spans="1:6" x14ac:dyDescent="0.25">
      <c r="A105" s="188" t="s">
        <v>498</v>
      </c>
      <c r="B105" s="134" t="str">
        <f>INDEX('RAPPS Payment Calc'!C:C,MATCH($A:$A,'RAPPS Payment Calc'!$A:$A,0))</f>
        <v xml:space="preserve">Primary Care Associates - Greenville </v>
      </c>
      <c r="C105" t="str">
        <f>INDEX('RAPPS Payment Calc'!D:D,MATCH($A:$A,'RAPPS Payment Calc'!$A:$A,0))</f>
        <v>Dallas</v>
      </c>
      <c r="D105" s="135">
        <f>INDEX('RAPPS Payment Calc'!AN:AN,MATCH(A:A,'RAPPS Payment Calc'!A:A,0))</f>
        <v>56263.28</v>
      </c>
      <c r="E105" s="135">
        <v>26115.56</v>
      </c>
      <c r="F105" s="153">
        <f>INDEX('RAPPS Payment Calc'!AP:AP,MATCH($A:$A,'RAPPS Payment Calc'!$A:$A,0))</f>
        <v>30147.719999999998</v>
      </c>
    </row>
    <row r="106" spans="1:6" x14ac:dyDescent="0.25">
      <c r="A106" s="188" t="s">
        <v>117</v>
      </c>
      <c r="B106" s="134" t="str">
        <f>INDEX('RAPPS Payment Calc'!C:C,MATCH($A:$A,'RAPPS Payment Calc'!$A:$A,0))</f>
        <v xml:space="preserve">Primary Care Associates - Royse City </v>
      </c>
      <c r="C106" t="str">
        <f>INDEX('RAPPS Payment Calc'!D:D,MATCH($A:$A,'RAPPS Payment Calc'!$A:$A,0))</f>
        <v>Dallas</v>
      </c>
      <c r="D106" s="135">
        <f>INDEX('RAPPS Payment Calc'!AN:AN,MATCH(A:A,'RAPPS Payment Calc'!A:A,0))</f>
        <v>1101.21</v>
      </c>
      <c r="E106" s="135">
        <v>514.15</v>
      </c>
      <c r="F106" s="153">
        <f>INDEX('RAPPS Payment Calc'!AP:AP,MATCH($A:$A,'RAPPS Payment Calc'!$A:$A,0))</f>
        <v>587.06000000000006</v>
      </c>
    </row>
    <row r="107" spans="1:6" x14ac:dyDescent="0.25">
      <c r="A107" s="188" t="s">
        <v>53</v>
      </c>
      <c r="B107" s="134" t="str">
        <f>INDEX('RAPPS Payment Calc'!C:C,MATCH($A:$A,'RAPPS Payment Calc'!$A:$A,0))</f>
        <v>Electra Hospital District Electra Medical Clinic</v>
      </c>
      <c r="C107" t="str">
        <f>INDEX('RAPPS Payment Calc'!D:D,MATCH($A:$A,'RAPPS Payment Calc'!$A:$A,0))</f>
        <v>MRSA West</v>
      </c>
      <c r="D107" s="135">
        <f>INDEX('RAPPS Payment Calc'!AN:AN,MATCH(A:A,'RAPPS Payment Calc'!A:A,0))</f>
        <v>6691.33</v>
      </c>
      <c r="E107" s="135">
        <v>2935.07</v>
      </c>
      <c r="F107" s="153">
        <f>INDEX('RAPPS Payment Calc'!AP:AP,MATCH($A:$A,'RAPPS Payment Calc'!$A:$A,0))</f>
        <v>3756.2599999999998</v>
      </c>
    </row>
    <row r="108" spans="1:6" ht="30" x14ac:dyDescent="0.25">
      <c r="A108" s="188" t="s">
        <v>553</v>
      </c>
      <c r="B108" s="134" t="str">
        <f>INDEX('RAPPS Payment Calc'!C:C,MATCH($A:$A,'RAPPS Payment Calc'!$A:$A,0))</f>
        <v xml:space="preserve">Uvalde Medical and Surgical Associates  Uvalde Medical and Surgical Associates </v>
      </c>
      <c r="C108" t="str">
        <f>INDEX('RAPPS Payment Calc'!D:D,MATCH($A:$A,'RAPPS Payment Calc'!$A:$A,0))</f>
        <v>MRSA West</v>
      </c>
      <c r="D108" s="135">
        <f>INDEX('RAPPS Payment Calc'!AN:AN,MATCH(A:A,'RAPPS Payment Calc'!A:A,0))</f>
        <v>8740.93</v>
      </c>
      <c r="E108" s="135">
        <v>3876.53</v>
      </c>
      <c r="F108" s="153">
        <f>INDEX('RAPPS Payment Calc'!AP:AP,MATCH($A:$A,'RAPPS Payment Calc'!$A:$A,0))</f>
        <v>4864.3999999999996</v>
      </c>
    </row>
    <row r="109" spans="1:6" ht="30" x14ac:dyDescent="0.25">
      <c r="A109" s="188" t="s">
        <v>285</v>
      </c>
      <c r="B109" s="134" t="str">
        <f>INDEX('RAPPS Payment Calc'!C:C,MATCH($A:$A,'RAPPS Payment Calc'!$A:$A,0))</f>
        <v>Covenant Healthcare Center Plainview Methodist Hospital Plainview Texas dba Covenant Healthcare Center Plainview</v>
      </c>
      <c r="C109" t="str">
        <f>INDEX('RAPPS Payment Calc'!D:D,MATCH($A:$A,'RAPPS Payment Calc'!$A:$A,0))</f>
        <v>Lubbock</v>
      </c>
      <c r="D109" s="135">
        <f>INDEX('RAPPS Payment Calc'!AN:AN,MATCH(A:A,'RAPPS Payment Calc'!A:A,0))</f>
        <v>207244.65</v>
      </c>
      <c r="E109" s="135">
        <v>91528.97</v>
      </c>
      <c r="F109" s="153">
        <f>INDEX('RAPPS Payment Calc'!AP:AP,MATCH($A:$A,'RAPPS Payment Calc'!$A:$A,0))</f>
        <v>115715.68</v>
      </c>
    </row>
    <row r="110" spans="1:6" ht="30" x14ac:dyDescent="0.25">
      <c r="A110" s="188" t="s">
        <v>340</v>
      </c>
      <c r="B110" s="134" t="str">
        <f>INDEX('RAPPS Payment Calc'!C:C,MATCH($A:$A,'RAPPS Payment Calc'!$A:$A,0))</f>
        <v>Levelland Clinic Methodist Hospital Levelland dba Levelland Clinic</v>
      </c>
      <c r="C110" t="str">
        <f>INDEX('RAPPS Payment Calc'!D:D,MATCH($A:$A,'RAPPS Payment Calc'!$A:$A,0))</f>
        <v>Lubbock</v>
      </c>
      <c r="D110" s="135">
        <f>INDEX('RAPPS Payment Calc'!AN:AN,MATCH(A:A,'RAPPS Payment Calc'!A:A,0))</f>
        <v>190235.19</v>
      </c>
      <c r="E110" s="135">
        <v>84468.99</v>
      </c>
      <c r="F110" s="153">
        <f>INDEX('RAPPS Payment Calc'!AP:AP,MATCH($A:$A,'RAPPS Payment Calc'!$A:$A,0))</f>
        <v>105766.2</v>
      </c>
    </row>
    <row r="111" spans="1:6" ht="30" x14ac:dyDescent="0.25">
      <c r="A111" s="188" t="s">
        <v>130</v>
      </c>
      <c r="B111" s="134" t="str">
        <f>INDEX('RAPPS Payment Calc'!C:C,MATCH($A:$A,'RAPPS Payment Calc'!$A:$A,0))</f>
        <v>Levelland Clinic North Methodist Hospital Levelland dba Levelland Clinic North</v>
      </c>
      <c r="C111" t="str">
        <f>INDEX('RAPPS Payment Calc'!D:D,MATCH($A:$A,'RAPPS Payment Calc'!$A:$A,0))</f>
        <v>Lubbock</v>
      </c>
      <c r="D111" s="135">
        <f>INDEX('RAPPS Payment Calc'!AN:AN,MATCH(A:A,'RAPPS Payment Calc'!A:A,0))</f>
        <v>50652.17</v>
      </c>
      <c r="E111" s="135">
        <v>22499.59</v>
      </c>
      <c r="F111" s="153">
        <f>INDEX('RAPPS Payment Calc'!AP:AP,MATCH($A:$A,'RAPPS Payment Calc'!$A:$A,0))</f>
        <v>28152.579999999998</v>
      </c>
    </row>
    <row r="112" spans="1:6" ht="30" x14ac:dyDescent="0.25">
      <c r="A112" s="188" t="s">
        <v>420</v>
      </c>
      <c r="B112" s="134" t="str">
        <f>INDEX('RAPPS Payment Calc'!C:C,MATCH($A:$A,'RAPPS Payment Calc'!$A:$A,0))</f>
        <v>Family Medicine of Levelland Methodist Hospital Levelland dba Family Medicine of Levelland</v>
      </c>
      <c r="C112" t="str">
        <f>INDEX('RAPPS Payment Calc'!D:D,MATCH($A:$A,'RAPPS Payment Calc'!$A:$A,0))</f>
        <v>Lubbock</v>
      </c>
      <c r="D112" s="135">
        <f>INDEX('RAPPS Payment Calc'!AN:AN,MATCH(A:A,'RAPPS Payment Calc'!A:A,0))</f>
        <v>146756.56</v>
      </c>
      <c r="E112" s="135">
        <v>65306.22</v>
      </c>
      <c r="F112" s="153">
        <f>INDEX('RAPPS Payment Calc'!AP:AP,MATCH($A:$A,'RAPPS Payment Calc'!$A:$A,0))</f>
        <v>81450.34</v>
      </c>
    </row>
    <row r="113" spans="1:6" ht="30" x14ac:dyDescent="0.25">
      <c r="A113" s="188" t="s">
        <v>397</v>
      </c>
      <c r="B113" s="134" t="str">
        <f>INDEX('RAPPS Payment Calc'!C:C,MATCH($A:$A,'RAPPS Payment Calc'!$A:$A,0))</f>
        <v>Covenant West Texas Family Medicine Covenant West Texas Family Medicine (RHC)</v>
      </c>
      <c r="C113" t="str">
        <f>INDEX('RAPPS Payment Calc'!D:D,MATCH($A:$A,'RAPPS Payment Calc'!$A:$A,0))</f>
        <v>Lubbock</v>
      </c>
      <c r="D113" s="135">
        <f>INDEX('RAPPS Payment Calc'!AN:AN,MATCH(A:A,'RAPPS Payment Calc'!A:A,0))</f>
        <v>7302.67</v>
      </c>
      <c r="E113" s="135">
        <v>3234.25</v>
      </c>
      <c r="F113" s="153">
        <f>INDEX('RAPPS Payment Calc'!AP:AP,MATCH($A:$A,'RAPPS Payment Calc'!$A:$A,0))</f>
        <v>4068.42</v>
      </c>
    </row>
    <row r="114" spans="1:6" ht="30" x14ac:dyDescent="0.25">
      <c r="A114" s="188" t="s">
        <v>352</v>
      </c>
      <c r="B114" s="134" t="str">
        <f>INDEX('RAPPS Payment Calc'!C:C,MATCH($A:$A,'RAPPS Payment Calc'!$A:$A,0))</f>
        <v>Coryell County Memorial Hospital Authority Coryell Health Medical Clinic - Mills County</v>
      </c>
      <c r="C114" t="str">
        <f>INDEX('RAPPS Payment Calc'!D:D,MATCH($A:$A,'RAPPS Payment Calc'!$A:$A,0))</f>
        <v>MRSA Central</v>
      </c>
      <c r="D114" s="135">
        <f>INDEX('RAPPS Payment Calc'!AN:AN,MATCH(A:A,'RAPPS Payment Calc'!A:A,0))</f>
        <v>5618.05</v>
      </c>
      <c r="E114" s="135">
        <v>2511.44</v>
      </c>
      <c r="F114" s="153">
        <f>INDEX('RAPPS Payment Calc'!AP:AP,MATCH($A:$A,'RAPPS Payment Calc'!$A:$A,0))</f>
        <v>3106.61</v>
      </c>
    </row>
    <row r="115" spans="1:6" ht="30" x14ac:dyDescent="0.25">
      <c r="A115" s="188" t="s">
        <v>127</v>
      </c>
      <c r="B115" s="134" t="str">
        <f>INDEX('RAPPS Payment Calc'!C:C,MATCH($A:$A,'RAPPS Payment Calc'!$A:$A,0))</f>
        <v>Crane County Hospital District Crane County Rural Health Clinic</v>
      </c>
      <c r="C115" t="str">
        <f>INDEX('RAPPS Payment Calc'!D:D,MATCH($A:$A,'RAPPS Payment Calc'!$A:$A,0))</f>
        <v>MRSA West</v>
      </c>
      <c r="D115" s="135">
        <f>INDEX('RAPPS Payment Calc'!AN:AN,MATCH(A:A,'RAPPS Payment Calc'!A:A,0))</f>
        <v>32665.02</v>
      </c>
      <c r="E115" s="135">
        <v>14411.21</v>
      </c>
      <c r="F115" s="153">
        <f>INDEX('RAPPS Payment Calc'!AP:AP,MATCH($A:$A,'RAPPS Payment Calc'!$A:$A,0))</f>
        <v>18253.810000000001</v>
      </c>
    </row>
    <row r="116" spans="1:6" ht="30" x14ac:dyDescent="0.25">
      <c r="A116" s="188" t="s">
        <v>361</v>
      </c>
      <c r="B116" s="134" t="str">
        <f>INDEX('RAPPS Payment Calc'!C:C,MATCH($A:$A,'RAPPS Payment Calc'!$A:$A,0))</f>
        <v xml:space="preserve">Christus Health Southeast Texas-Christus Jasper Memorial Hospital                  </v>
      </c>
      <c r="C116" t="str">
        <f>INDEX('RAPPS Payment Calc'!D:D,MATCH($A:$A,'RAPPS Payment Calc'!$A:$A,0))</f>
        <v>Jefferson</v>
      </c>
      <c r="D116" s="135">
        <f>INDEX('RAPPS Payment Calc'!AN:AN,MATCH(A:A,'RAPPS Payment Calc'!A:A,0))</f>
        <v>29936.400000000001</v>
      </c>
      <c r="E116" s="135">
        <v>13349</v>
      </c>
      <c r="F116" s="153">
        <f>INDEX('RAPPS Payment Calc'!AP:AP,MATCH($A:$A,'RAPPS Payment Calc'!$A:$A,0))</f>
        <v>16587.400000000001</v>
      </c>
    </row>
    <row r="117" spans="1:6" x14ac:dyDescent="0.25">
      <c r="A117" s="188" t="s">
        <v>114</v>
      </c>
      <c r="B117" s="134" t="str">
        <f>INDEX('RAPPS Payment Calc'!C:C,MATCH($A:$A,'RAPPS Payment Calc'!$A:$A,0))</f>
        <v xml:space="preserve">Christus Health Southeast Texas-St Elizabeth Hospital Family                       </v>
      </c>
      <c r="C117" t="str">
        <f>INDEX('RAPPS Payment Calc'!D:D,MATCH($A:$A,'RAPPS Payment Calc'!$A:$A,0))</f>
        <v>Jefferson</v>
      </c>
      <c r="D117" s="135">
        <f>INDEX('RAPPS Payment Calc'!AN:AN,MATCH(A:A,'RAPPS Payment Calc'!A:A,0))</f>
        <v>8242.6</v>
      </c>
      <c r="E117" s="135">
        <v>3681.08</v>
      </c>
      <c r="F117" s="153">
        <f>INDEX('RAPPS Payment Calc'!AP:AP,MATCH($A:$A,'RAPPS Payment Calc'!$A:$A,0))</f>
        <v>4561.5200000000004</v>
      </c>
    </row>
    <row r="118" spans="1:6" x14ac:dyDescent="0.25">
      <c r="A118" s="188" t="s">
        <v>105</v>
      </c>
      <c r="B118" s="134" t="str">
        <f>INDEX('RAPPS Payment Calc'!C:C,MATCH($A:$A,'RAPPS Payment Calc'!$A:$A,0))</f>
        <v xml:space="preserve">Christus Spohn Family Health Center-Freer          </v>
      </c>
      <c r="C118" t="str">
        <f>INDEX('RAPPS Payment Calc'!D:D,MATCH($A:$A,'RAPPS Payment Calc'!$A:$A,0))</f>
        <v>Hidalgo</v>
      </c>
      <c r="D118" s="135">
        <f>INDEX('RAPPS Payment Calc'!AN:AN,MATCH(A:A,'RAPPS Payment Calc'!A:A,0))</f>
        <v>7702.82</v>
      </c>
      <c r="E118" s="135">
        <v>3472.45</v>
      </c>
      <c r="F118" s="153">
        <f>INDEX('RAPPS Payment Calc'!AP:AP,MATCH($A:$A,'RAPPS Payment Calc'!$A:$A,0))</f>
        <v>4230.37</v>
      </c>
    </row>
    <row r="119" spans="1:6" x14ac:dyDescent="0.25">
      <c r="A119" s="188" t="s">
        <v>96</v>
      </c>
      <c r="B119" s="134" t="str">
        <f>INDEX('RAPPS Payment Calc'!C:C,MATCH($A:$A,'RAPPS Payment Calc'!$A:$A,0))</f>
        <v xml:space="preserve">Trinity Clinic-Christus Trinity Clinic                            </v>
      </c>
      <c r="C119" t="str">
        <f>INDEX('RAPPS Payment Calc'!D:D,MATCH($A:$A,'RAPPS Payment Calc'!$A:$A,0))</f>
        <v>MRSA Northeast</v>
      </c>
      <c r="D119" s="135">
        <f>INDEX('RAPPS Payment Calc'!AN:AN,MATCH(A:A,'RAPPS Payment Calc'!A:A,0))</f>
        <v>36557.300000000003</v>
      </c>
      <c r="E119" s="135">
        <v>16894.96</v>
      </c>
      <c r="F119" s="153">
        <f>INDEX('RAPPS Payment Calc'!AP:AP,MATCH($A:$A,'RAPPS Payment Calc'!$A:$A,0))</f>
        <v>19662.340000000004</v>
      </c>
    </row>
    <row r="120" spans="1:6" x14ac:dyDescent="0.25">
      <c r="A120" s="188" t="s">
        <v>333</v>
      </c>
      <c r="B120" s="134" t="str">
        <f>INDEX('RAPPS Payment Calc'!C:C,MATCH($A:$A,'RAPPS Payment Calc'!$A:$A,0))</f>
        <v xml:space="preserve">Trinity Clinic-Christus Trinity Clinic                            </v>
      </c>
      <c r="C120" t="str">
        <f>INDEX('RAPPS Payment Calc'!D:D,MATCH($A:$A,'RAPPS Payment Calc'!$A:$A,0))</f>
        <v>MRSA Northeast</v>
      </c>
      <c r="D120" s="135">
        <f>INDEX('RAPPS Payment Calc'!AN:AN,MATCH(A:A,'RAPPS Payment Calc'!A:A,0))</f>
        <v>23616.49</v>
      </c>
      <c r="E120" s="135">
        <v>10822.56</v>
      </c>
      <c r="F120" s="153">
        <f>INDEX('RAPPS Payment Calc'!AP:AP,MATCH($A:$A,'RAPPS Payment Calc'!$A:$A,0))</f>
        <v>12793.930000000002</v>
      </c>
    </row>
    <row r="121" spans="1:6" x14ac:dyDescent="0.25">
      <c r="A121" s="188" t="s">
        <v>217</v>
      </c>
      <c r="B121" s="134" t="str">
        <f>INDEX('RAPPS Payment Calc'!C:C,MATCH($A:$A,'RAPPS Payment Calc'!$A:$A,0))</f>
        <v xml:space="preserve">Trinity Clinic-Christus Trinity Clinic                            </v>
      </c>
      <c r="C121" t="str">
        <f>INDEX('RAPPS Payment Calc'!D:D,MATCH($A:$A,'RAPPS Payment Calc'!$A:$A,0))</f>
        <v>MRSA Northeast</v>
      </c>
      <c r="D121" s="135">
        <f>INDEX('RAPPS Payment Calc'!AN:AN,MATCH(A:A,'RAPPS Payment Calc'!A:A,0))</f>
        <v>35603.769999999997</v>
      </c>
      <c r="E121" s="135">
        <v>16168.18</v>
      </c>
      <c r="F121" s="153">
        <f>INDEX('RAPPS Payment Calc'!AP:AP,MATCH($A:$A,'RAPPS Payment Calc'!$A:$A,0))</f>
        <v>19435.589999999997</v>
      </c>
    </row>
    <row r="122" spans="1:6" x14ac:dyDescent="0.25">
      <c r="A122" s="188" t="s">
        <v>271</v>
      </c>
      <c r="B122" s="134" t="str">
        <f>INDEX('RAPPS Payment Calc'!C:C,MATCH($A:$A,'RAPPS Payment Calc'!$A:$A,0))</f>
        <v xml:space="preserve">Trinity Clinic-Christus Trinity Clinic                            </v>
      </c>
      <c r="C122" t="str">
        <f>INDEX('RAPPS Payment Calc'!D:D,MATCH($A:$A,'RAPPS Payment Calc'!$A:$A,0))</f>
        <v>MRSA Northeast</v>
      </c>
      <c r="D122" s="135">
        <f>INDEX('RAPPS Payment Calc'!AN:AN,MATCH(A:A,'RAPPS Payment Calc'!A:A,0))</f>
        <v>9413.7000000000007</v>
      </c>
      <c r="E122" s="135">
        <v>4310.28</v>
      </c>
      <c r="F122" s="153">
        <f>INDEX('RAPPS Payment Calc'!AP:AP,MATCH($A:$A,'RAPPS Payment Calc'!$A:$A,0))</f>
        <v>5103.420000000001</v>
      </c>
    </row>
    <row r="123" spans="1:6" ht="30" x14ac:dyDescent="0.25">
      <c r="A123" s="188" t="s">
        <v>335</v>
      </c>
      <c r="B123" s="134" t="str">
        <f>INDEX('RAPPS Payment Calc'!C:C,MATCH($A:$A,'RAPPS Payment Calc'!$A:$A,0))</f>
        <v>NOCONA HOSPITAL DISTRICT NGH RURAL HEALTH CLINIC - NOCONA</v>
      </c>
      <c r="C123" t="str">
        <f>INDEX('RAPPS Payment Calc'!D:D,MATCH($A:$A,'RAPPS Payment Calc'!$A:$A,0))</f>
        <v>MRSA Northeast</v>
      </c>
      <c r="D123" s="135">
        <f>INDEX('RAPPS Payment Calc'!AN:AN,MATCH(A:A,'RAPPS Payment Calc'!A:A,0))</f>
        <v>39038.29</v>
      </c>
      <c r="E123" s="135">
        <v>17361.75</v>
      </c>
      <c r="F123" s="153">
        <f>INDEX('RAPPS Payment Calc'!AP:AP,MATCH($A:$A,'RAPPS Payment Calc'!$A:$A,0))</f>
        <v>21676.54</v>
      </c>
    </row>
    <row r="124" spans="1:6" x14ac:dyDescent="0.25">
      <c r="A124" s="188" t="s">
        <v>394</v>
      </c>
      <c r="B124" s="134" t="str">
        <f>INDEX('RAPPS Payment Calc'!C:C,MATCH($A:$A,'RAPPS Payment Calc'!$A:$A,0))</f>
        <v xml:space="preserve">OLNEY-HAMILTON HOSPITAL DISTRICT </v>
      </c>
      <c r="C124" t="str">
        <f>INDEX('RAPPS Payment Calc'!D:D,MATCH($A:$A,'RAPPS Payment Calc'!$A:$A,0))</f>
        <v>MRSA West</v>
      </c>
      <c r="D124" s="135">
        <f>INDEX('RAPPS Payment Calc'!AN:AN,MATCH(A:A,'RAPPS Payment Calc'!A:A,0))</f>
        <v>3711.03</v>
      </c>
      <c r="E124" s="135">
        <v>1633.94</v>
      </c>
      <c r="F124" s="153">
        <f>INDEX('RAPPS Payment Calc'!AP:AP,MATCH($A:$A,'RAPPS Payment Calc'!$A:$A,0))</f>
        <v>2077.09</v>
      </c>
    </row>
    <row r="125" spans="1:6" ht="30" x14ac:dyDescent="0.25">
      <c r="A125" s="188" t="s">
        <v>585</v>
      </c>
      <c r="B125" s="134" t="str">
        <f>INDEX('RAPPS Payment Calc'!C:C,MATCH($A:$A,'RAPPS Payment Calc'!$A:$A,0))</f>
        <v>OLNEY-HAMILTON HOSPITAL DISTRICT LOVETT MEREDITH RURAL HEALTH CLINIC</v>
      </c>
      <c r="C125" t="str">
        <f>INDEX('RAPPS Payment Calc'!D:D,MATCH($A:$A,'RAPPS Payment Calc'!$A:$A,0))</f>
        <v>MRSA West</v>
      </c>
      <c r="D125" s="135">
        <f>INDEX('RAPPS Payment Calc'!AN:AN,MATCH(A:A,'RAPPS Payment Calc'!A:A,0))</f>
        <v>59338.11</v>
      </c>
      <c r="E125" s="135">
        <v>26141.24</v>
      </c>
      <c r="F125" s="153">
        <f>INDEX('RAPPS Payment Calc'!AP:AP,MATCH($A:$A,'RAPPS Payment Calc'!$A:$A,0))</f>
        <v>33196.869999999995</v>
      </c>
    </row>
    <row r="126" spans="1:6" x14ac:dyDescent="0.25">
      <c r="A126" s="188" t="s">
        <v>162</v>
      </c>
      <c r="B126" s="134" t="str">
        <f>INDEX('RAPPS Payment Calc'!C:C,MATCH($A:$A,'RAPPS Payment Calc'!$A:$A,0))</f>
        <v xml:space="preserve">Trinity Clinic-Christus Trinity Clinic                            </v>
      </c>
      <c r="C126" t="str">
        <f>INDEX('RAPPS Payment Calc'!D:D,MATCH($A:$A,'RAPPS Payment Calc'!$A:$A,0))</f>
        <v>MRSA Northeast</v>
      </c>
      <c r="D126" s="135">
        <f>INDEX('RAPPS Payment Calc'!AN:AN,MATCH(A:A,'RAPPS Payment Calc'!A:A,0))</f>
        <v>65052.15</v>
      </c>
      <c r="E126" s="135">
        <v>29834.42</v>
      </c>
      <c r="F126" s="153">
        <f>INDEX('RAPPS Payment Calc'!AP:AP,MATCH($A:$A,'RAPPS Payment Calc'!$A:$A,0))</f>
        <v>35217.730000000003</v>
      </c>
    </row>
    <row r="127" spans="1:6" x14ac:dyDescent="0.25">
      <c r="A127" s="188" t="s">
        <v>556</v>
      </c>
      <c r="B127" s="134" t="str">
        <f>INDEX('RAPPS Payment Calc'!C:C,MATCH($A:$A,'RAPPS Payment Calc'!$A:$A,0))</f>
        <v>Anson Hospital District Anson Family Wellness Clinic</v>
      </c>
      <c r="C127" t="str">
        <f>INDEX('RAPPS Payment Calc'!D:D,MATCH($A:$A,'RAPPS Payment Calc'!$A:$A,0))</f>
        <v>MRSA West</v>
      </c>
      <c r="D127" s="135">
        <f>INDEX('RAPPS Payment Calc'!AN:AN,MATCH(A:A,'RAPPS Payment Calc'!A:A,0))</f>
        <v>28531.52</v>
      </c>
      <c r="E127" s="135">
        <v>12584.6</v>
      </c>
      <c r="F127" s="153">
        <f>INDEX('RAPPS Payment Calc'!AP:AP,MATCH($A:$A,'RAPPS Payment Calc'!$A:$A,0))</f>
        <v>15946.92</v>
      </c>
    </row>
    <row r="128" spans="1:6" x14ac:dyDescent="0.25">
      <c r="A128" s="188" t="s">
        <v>423</v>
      </c>
      <c r="B128" s="134" t="str">
        <f>INDEX('RAPPS Payment Calc'!C:C,MATCH($A:$A,'RAPPS Payment Calc'!$A:$A,0))</f>
        <v xml:space="preserve">UVALDE COUNTY HOSPITAL AUTHORITY SABINAL CLINIC </v>
      </c>
      <c r="C128" t="str">
        <f>INDEX('RAPPS Payment Calc'!D:D,MATCH($A:$A,'RAPPS Payment Calc'!$A:$A,0))</f>
        <v>MRSA West</v>
      </c>
      <c r="D128" s="135">
        <f>INDEX('RAPPS Payment Calc'!AN:AN,MATCH(A:A,'RAPPS Payment Calc'!A:A,0))</f>
        <v>12510.97</v>
      </c>
      <c r="E128" s="135">
        <v>5521.41</v>
      </c>
      <c r="F128" s="153">
        <f>INDEX('RAPPS Payment Calc'!AP:AP,MATCH($A:$A,'RAPPS Payment Calc'!$A:$A,0))</f>
        <v>6989.5599999999995</v>
      </c>
    </row>
    <row r="129" spans="1:6" x14ac:dyDescent="0.25">
      <c r="A129" s="188" t="s">
        <v>355</v>
      </c>
      <c r="B129" s="134" t="str">
        <f>INDEX('RAPPS Payment Calc'!C:C,MATCH($A:$A,'RAPPS Payment Calc'!$A:$A,0))</f>
        <v xml:space="preserve">Family Medical Associates </v>
      </c>
      <c r="C129" t="str">
        <f>INDEX('RAPPS Payment Calc'!D:D,MATCH($A:$A,'RAPPS Payment Calc'!$A:$A,0))</f>
        <v>MRSA West</v>
      </c>
      <c r="D129" s="135">
        <f>INDEX('RAPPS Payment Calc'!AN:AN,MATCH(A:A,'RAPPS Payment Calc'!A:A,0))</f>
        <v>37808.86</v>
      </c>
      <c r="E129" s="135">
        <v>16680.419999999998</v>
      </c>
      <c r="F129" s="153">
        <f>INDEX('RAPPS Payment Calc'!AP:AP,MATCH($A:$A,'RAPPS Payment Calc'!$A:$A,0))</f>
        <v>21128.440000000002</v>
      </c>
    </row>
    <row r="130" spans="1:6" ht="30" x14ac:dyDescent="0.25">
      <c r="A130" s="188" t="s">
        <v>111</v>
      </c>
      <c r="B130" s="134" t="str">
        <f>INDEX('RAPPS Payment Calc'!C:C,MATCH($A:$A,'RAPPS Payment Calc'!$A:$A,0))</f>
        <v>Brownfield Regional Medical Center Rural Health Clinic Brownfield Regional Medical Center Rural Health Clinic</v>
      </c>
      <c r="C130" t="str">
        <f>INDEX('RAPPS Payment Calc'!D:D,MATCH($A:$A,'RAPPS Payment Calc'!$A:$A,0))</f>
        <v>Lubbock</v>
      </c>
      <c r="D130" s="135">
        <f>INDEX('RAPPS Payment Calc'!AN:AN,MATCH(A:A,'RAPPS Payment Calc'!A:A,0))</f>
        <v>174813.65</v>
      </c>
      <c r="E130" s="135">
        <v>77285.25</v>
      </c>
      <c r="F130" s="153">
        <f>INDEX('RAPPS Payment Calc'!AP:AP,MATCH($A:$A,'RAPPS Payment Calc'!$A:$A,0))</f>
        <v>97528.4</v>
      </c>
    </row>
    <row r="131" spans="1:6" ht="30" x14ac:dyDescent="0.25">
      <c r="A131" s="188" t="s">
        <v>101</v>
      </c>
      <c r="B131" s="134" t="str">
        <f>INDEX('RAPPS Payment Calc'!C:C,MATCH($A:$A,'RAPPS Payment Calc'!$A:$A,0))</f>
        <v xml:space="preserve">GAINESVILLE COMMUNITY HOSPITAL, INC  NTMC HEALTH COMPLETE CARE </v>
      </c>
      <c r="C131" t="str">
        <f>INDEX('RAPPS Payment Calc'!D:D,MATCH($A:$A,'RAPPS Payment Calc'!$A:$A,0))</f>
        <v>MRSA Northeast</v>
      </c>
      <c r="D131" s="135">
        <f>INDEX('RAPPS Payment Calc'!AN:AN,MATCH(A:A,'RAPPS Payment Calc'!A:A,0))</f>
        <v>213428.58</v>
      </c>
      <c r="E131" s="135">
        <v>93842.98</v>
      </c>
      <c r="F131" s="153">
        <f>INDEX('RAPPS Payment Calc'!AP:AP,MATCH($A:$A,'RAPPS Payment Calc'!$A:$A,0))</f>
        <v>119585.59999999999</v>
      </c>
    </row>
    <row r="132" spans="1:6" ht="30" x14ac:dyDescent="0.25">
      <c r="A132" s="188" t="s">
        <v>230</v>
      </c>
      <c r="B132" s="134" t="str">
        <f>INDEX('RAPPS Payment Calc'!C:C,MATCH($A:$A,'RAPPS Payment Calc'!$A:$A,0))</f>
        <v xml:space="preserve">Family Wellness Clinic Tahoka  Family Wellness Clinic Tahoka RHC </v>
      </c>
      <c r="C132" t="str">
        <f>INDEX('RAPPS Payment Calc'!D:D,MATCH($A:$A,'RAPPS Payment Calc'!$A:$A,0))</f>
        <v>Lubbock</v>
      </c>
      <c r="D132" s="135">
        <f>INDEX('RAPPS Payment Calc'!AN:AN,MATCH(A:A,'RAPPS Payment Calc'!A:A,0))</f>
        <v>23107.78</v>
      </c>
      <c r="E132" s="135">
        <v>10275.969999999999</v>
      </c>
      <c r="F132" s="153">
        <f>INDEX('RAPPS Payment Calc'!AP:AP,MATCH($A:$A,'RAPPS Payment Calc'!$A:$A,0))</f>
        <v>12831.81</v>
      </c>
    </row>
    <row r="133" spans="1:6" ht="30" x14ac:dyDescent="0.25">
      <c r="A133" s="188" t="s">
        <v>501</v>
      </c>
      <c r="B133" s="134" t="str">
        <f>INDEX('RAPPS Payment Calc'!C:C,MATCH($A:$A,'RAPPS Payment Calc'!$A:$A,0))</f>
        <v>El Paso County Hospital District University Medical Center of El Paso - Fabens Clinic</v>
      </c>
      <c r="C133" t="str">
        <f>INDEX('RAPPS Payment Calc'!D:D,MATCH($A:$A,'RAPPS Payment Calc'!$A:$A,0))</f>
        <v>El Paso</v>
      </c>
      <c r="D133" s="135">
        <f>INDEX('RAPPS Payment Calc'!AN:AN,MATCH(A:A,'RAPPS Payment Calc'!A:A,0))</f>
        <v>23062.45</v>
      </c>
      <c r="E133" s="135">
        <v>10383.74</v>
      </c>
      <c r="F133" s="153">
        <f>INDEX('RAPPS Payment Calc'!AP:AP,MATCH($A:$A,'RAPPS Payment Calc'!$A:$A,0))</f>
        <v>12678.710000000001</v>
      </c>
    </row>
    <row r="134" spans="1:6" ht="30" x14ac:dyDescent="0.25">
      <c r="A134" s="188" t="s">
        <v>477</v>
      </c>
      <c r="B134" s="134" t="str">
        <f>INDEX('RAPPS Payment Calc'!C:C,MATCH($A:$A,'RAPPS Payment Calc'!$A:$A,0))</f>
        <v xml:space="preserve">Canadian Family Physicians Clinic a Division of Hemphill County Hospital District  </v>
      </c>
      <c r="C134" t="str">
        <f>INDEX('RAPPS Payment Calc'!D:D,MATCH($A:$A,'RAPPS Payment Calc'!$A:$A,0))</f>
        <v>MRSA West</v>
      </c>
      <c r="D134" s="135">
        <f>INDEX('RAPPS Payment Calc'!AN:AN,MATCH(A:A,'RAPPS Payment Calc'!A:A,0))</f>
        <v>25655.21</v>
      </c>
      <c r="E134" s="135">
        <v>11335.18</v>
      </c>
      <c r="F134" s="153">
        <f>INDEX('RAPPS Payment Calc'!AP:AP,MATCH($A:$A,'RAPPS Payment Calc'!$A:$A,0))</f>
        <v>14320.029999999999</v>
      </c>
    </row>
    <row r="135" spans="1:6" ht="30" x14ac:dyDescent="0.25">
      <c r="A135" s="188" t="s">
        <v>346</v>
      </c>
      <c r="B135" s="134" t="str">
        <f>INDEX('RAPPS Payment Calc'!C:C,MATCH($A:$A,'RAPPS Payment Calc'!$A:$A,0))</f>
        <v xml:space="preserve">Harvester Family Medical Clinic a Division of Hemphill County Hospital District </v>
      </c>
      <c r="C135" t="str">
        <f>INDEX('RAPPS Payment Calc'!D:D,MATCH($A:$A,'RAPPS Payment Calc'!$A:$A,0))</f>
        <v>MRSA West</v>
      </c>
      <c r="D135" s="135">
        <f>INDEX('RAPPS Payment Calc'!AN:AN,MATCH(A:A,'RAPPS Payment Calc'!A:A,0))</f>
        <v>22467.439999999999</v>
      </c>
      <c r="E135" s="135">
        <v>9912.94</v>
      </c>
      <c r="F135" s="153">
        <f>INDEX('RAPPS Payment Calc'!AP:AP,MATCH($A:$A,'RAPPS Payment Calc'!$A:$A,0))</f>
        <v>12554.499999999998</v>
      </c>
    </row>
    <row r="136" spans="1:6" x14ac:dyDescent="0.25">
      <c r="A136" s="188" t="s">
        <v>139</v>
      </c>
      <c r="B136" s="134" t="str">
        <f>INDEX('RAPPS Payment Calc'!C:C,MATCH($A:$A,'RAPPS Payment Calc'!$A:$A,0))</f>
        <v xml:space="preserve">Clearfork Health Center </v>
      </c>
      <c r="C136" t="str">
        <f>INDEX('RAPPS Payment Calc'!D:D,MATCH($A:$A,'RAPPS Payment Calc'!$A:$A,0))</f>
        <v>MRSA West</v>
      </c>
      <c r="D136" s="135">
        <f>INDEX('RAPPS Payment Calc'!AN:AN,MATCH(A:A,'RAPPS Payment Calc'!A:A,0))</f>
        <v>22886.38</v>
      </c>
      <c r="E136" s="135">
        <v>10109.83</v>
      </c>
      <c r="F136" s="153">
        <f>INDEX('RAPPS Payment Calc'!AP:AP,MATCH($A:$A,'RAPPS Payment Calc'!$A:$A,0))</f>
        <v>12776.550000000001</v>
      </c>
    </row>
    <row r="137" spans="1:6" x14ac:dyDescent="0.25">
      <c r="A137" s="188" t="s">
        <v>156</v>
      </c>
      <c r="B137" s="134" t="str">
        <f>INDEX('RAPPS Payment Calc'!C:C,MATCH($A:$A,'RAPPS Payment Calc'!$A:$A,0))</f>
        <v>Medical Clinic of Hondo Medical Clinic of Hondo</v>
      </c>
      <c r="C137" t="str">
        <f>INDEX('RAPPS Payment Calc'!D:D,MATCH($A:$A,'RAPPS Payment Calc'!$A:$A,0))</f>
        <v>Bexar</v>
      </c>
      <c r="D137" s="135">
        <f>INDEX('RAPPS Payment Calc'!AN:AN,MATCH(A:A,'RAPPS Payment Calc'!A:A,0))</f>
        <v>253588.04</v>
      </c>
      <c r="E137" s="135">
        <v>113598.93</v>
      </c>
      <c r="F137" s="153">
        <f>INDEX('RAPPS Payment Calc'!AP:AP,MATCH($A:$A,'RAPPS Payment Calc'!$A:$A,0))</f>
        <v>139989.11000000002</v>
      </c>
    </row>
    <row r="138" spans="1:6" x14ac:dyDescent="0.25">
      <c r="A138" s="188" t="s">
        <v>597</v>
      </c>
      <c r="B138" s="134" t="str">
        <f>INDEX('RAPPS Payment Calc'!C:C,MATCH($A:$A,'RAPPS Payment Calc'!$A:$A,0))</f>
        <v>Medical Clinic of Devine Medical Clinic of Devine</v>
      </c>
      <c r="C138" t="str">
        <f>INDEX('RAPPS Payment Calc'!D:D,MATCH($A:$A,'RAPPS Payment Calc'!$A:$A,0))</f>
        <v>Bexar</v>
      </c>
      <c r="D138" s="135">
        <f>INDEX('RAPPS Payment Calc'!AN:AN,MATCH(A:A,'RAPPS Payment Calc'!A:A,0))</f>
        <v>78125.350000000006</v>
      </c>
      <c r="E138" s="135">
        <v>35066.36</v>
      </c>
      <c r="F138" s="153">
        <f>INDEX('RAPPS Payment Calc'!AP:AP,MATCH($A:$A,'RAPPS Payment Calc'!$A:$A,0))</f>
        <v>43058.990000000005</v>
      </c>
    </row>
    <row r="139" spans="1:6" x14ac:dyDescent="0.25">
      <c r="A139" s="188" t="s">
        <v>268</v>
      </c>
      <c r="B139" s="134" t="str">
        <f>INDEX('RAPPS Payment Calc'!C:C,MATCH($A:$A,'RAPPS Payment Calc'!$A:$A,0))</f>
        <v>Medical Clinic of Castroville Medical Clinic of Castroville</v>
      </c>
      <c r="C139" t="str">
        <f>INDEX('RAPPS Payment Calc'!D:D,MATCH($A:$A,'RAPPS Payment Calc'!$A:$A,0))</f>
        <v>Bexar</v>
      </c>
      <c r="D139" s="135">
        <f>INDEX('RAPPS Payment Calc'!AN:AN,MATCH(A:A,'RAPPS Payment Calc'!A:A,0))</f>
        <v>55459.88</v>
      </c>
      <c r="E139" s="135">
        <v>24927.26</v>
      </c>
      <c r="F139" s="153">
        <f>INDEX('RAPPS Payment Calc'!AP:AP,MATCH($A:$A,'RAPPS Payment Calc'!$A:$A,0))</f>
        <v>30532.62</v>
      </c>
    </row>
    <row r="140" spans="1:6" x14ac:dyDescent="0.25">
      <c r="A140" s="188" t="s">
        <v>86</v>
      </c>
      <c r="B140" s="134" t="str">
        <f>INDEX('RAPPS Payment Calc'!C:C,MATCH($A:$A,'RAPPS Payment Calc'!$A:$A,0))</f>
        <v xml:space="preserve">Gonzales Healthcare Systems - Sievers Medical Clinic </v>
      </c>
      <c r="C140" t="str">
        <f>INDEX('RAPPS Payment Calc'!D:D,MATCH($A:$A,'RAPPS Payment Calc'!$A:$A,0))</f>
        <v>MRSA Central</v>
      </c>
      <c r="D140" s="135">
        <f>INDEX('RAPPS Payment Calc'!AN:AN,MATCH(A:A,'RAPPS Payment Calc'!A:A,0))</f>
        <v>376697.59</v>
      </c>
      <c r="E140" s="135">
        <v>168712.39</v>
      </c>
      <c r="F140" s="153">
        <f>INDEX('RAPPS Payment Calc'!AP:AP,MATCH($A:$A,'RAPPS Payment Calc'!$A:$A,0))</f>
        <v>207985.2</v>
      </c>
    </row>
    <row r="141" spans="1:6" x14ac:dyDescent="0.25">
      <c r="A141" s="188" t="s">
        <v>510</v>
      </c>
      <c r="B141" s="134" t="str">
        <f>INDEX('RAPPS Payment Calc'!C:C,MATCH($A:$A,'RAPPS Payment Calc'!$A:$A,0))</f>
        <v xml:space="preserve">GONZALES HEALTHCARE SYSTEMS-WAELDER MEDICAL CLINIC                             </v>
      </c>
      <c r="C141" t="str">
        <f>INDEX('RAPPS Payment Calc'!D:D,MATCH($A:$A,'RAPPS Payment Calc'!$A:$A,0))</f>
        <v>MRSA Central</v>
      </c>
      <c r="D141" s="135">
        <f>INDEX('RAPPS Payment Calc'!AN:AN,MATCH(A:A,'RAPPS Payment Calc'!A:A,0))</f>
        <v>13106.38</v>
      </c>
      <c r="E141" s="135">
        <v>5867.01</v>
      </c>
      <c r="F141" s="153">
        <f>INDEX('RAPPS Payment Calc'!AP:AP,MATCH($A:$A,'RAPPS Payment Calc'!$A:$A,0))</f>
        <v>7239.369999999999</v>
      </c>
    </row>
    <row r="142" spans="1:6" ht="30" x14ac:dyDescent="0.25">
      <c r="A142" s="188" t="s">
        <v>417</v>
      </c>
      <c r="B142" s="134" t="str">
        <f>INDEX('RAPPS Payment Calc'!C:C,MATCH($A:$A,'RAPPS Payment Calc'!$A:$A,0))</f>
        <v>AdventHealth Family Medicine Rural Health Clinics, Inc.  AdventHealth Family Medicine Clinic</v>
      </c>
      <c r="C142" t="str">
        <f>INDEX('RAPPS Payment Calc'!D:D,MATCH($A:$A,'RAPPS Payment Calc'!$A:$A,0))</f>
        <v>MRSA Central</v>
      </c>
      <c r="D142" s="135">
        <f>INDEX('RAPPS Payment Calc'!AN:AN,MATCH(A:A,'RAPPS Payment Calc'!A:A,0))</f>
        <v>126591.43</v>
      </c>
      <c r="E142" s="135">
        <v>58794.31</v>
      </c>
      <c r="F142" s="153">
        <f>INDEX('RAPPS Payment Calc'!AP:AP,MATCH($A:$A,'RAPPS Payment Calc'!$A:$A,0))</f>
        <v>67797.119999999995</v>
      </c>
    </row>
    <row r="143" spans="1:6" ht="30" x14ac:dyDescent="0.25">
      <c r="A143" s="188" t="s">
        <v>460</v>
      </c>
      <c r="B143" s="134" t="str">
        <f>INDEX('RAPPS Payment Calc'!C:C,MATCH($A:$A,'RAPPS Payment Calc'!$A:$A,0))</f>
        <v>AdventHealth Family Medicine Rural Health Clinics, Inc. AdventHealth Family Medicine Clinic</v>
      </c>
      <c r="C143" t="str">
        <f>INDEX('RAPPS Payment Calc'!D:D,MATCH($A:$A,'RAPPS Payment Calc'!$A:$A,0))</f>
        <v>MRSA Central</v>
      </c>
      <c r="D143" s="135">
        <f>INDEX('RAPPS Payment Calc'!AN:AN,MATCH(A:A,'RAPPS Payment Calc'!A:A,0))</f>
        <v>59547.519999999997</v>
      </c>
      <c r="E143" s="135">
        <v>27637.61</v>
      </c>
      <c r="F143" s="153">
        <f>INDEX('RAPPS Payment Calc'!AP:AP,MATCH($A:$A,'RAPPS Payment Calc'!$A:$A,0))</f>
        <v>31909.909999999996</v>
      </c>
    </row>
    <row r="144" spans="1:6" ht="30" x14ac:dyDescent="0.25">
      <c r="A144" s="188" t="s">
        <v>493</v>
      </c>
      <c r="B144" s="134" t="str">
        <f>INDEX('RAPPS Payment Calc'!C:C,MATCH($A:$A,'RAPPS Payment Calc'!$A:$A,0))</f>
        <v>Baylor County Hospital District Seymour Hospital Rural Health Clinic</v>
      </c>
      <c r="C144" t="str">
        <f>INDEX('RAPPS Payment Calc'!D:D,MATCH($A:$A,'RAPPS Payment Calc'!$A:$A,0))</f>
        <v>MRSA West</v>
      </c>
      <c r="D144" s="135">
        <f>INDEX('RAPPS Payment Calc'!AN:AN,MATCH(A:A,'RAPPS Payment Calc'!A:A,0))</f>
        <v>90305.39</v>
      </c>
      <c r="E144" s="135">
        <v>39781.93</v>
      </c>
      <c r="F144" s="153">
        <f>INDEX('RAPPS Payment Calc'!AP:AP,MATCH($A:$A,'RAPPS Payment Calc'!$A:$A,0))</f>
        <v>50523.46</v>
      </c>
    </row>
    <row r="145" spans="1:6" ht="30" x14ac:dyDescent="0.25">
      <c r="A145" s="188" t="s">
        <v>446</v>
      </c>
      <c r="B145" s="134" t="str">
        <f>INDEX('RAPPS Payment Calc'!C:C,MATCH($A:$A,'RAPPS Payment Calc'!$A:$A,0))</f>
        <v>Palo Pinto Hospital District dba Community Care Center Community Care Center</v>
      </c>
      <c r="C145" t="str">
        <f>INDEX('RAPPS Payment Calc'!D:D,MATCH($A:$A,'RAPPS Payment Calc'!$A:$A,0))</f>
        <v>MRSA West</v>
      </c>
      <c r="D145" s="135">
        <f>INDEX('RAPPS Payment Calc'!AN:AN,MATCH(A:A,'RAPPS Payment Calc'!A:A,0))</f>
        <v>193287.36</v>
      </c>
      <c r="E145" s="135">
        <v>85266.19</v>
      </c>
      <c r="F145" s="153">
        <f>INDEX('RAPPS Payment Calc'!AP:AP,MATCH($A:$A,'RAPPS Payment Calc'!$A:$A,0))</f>
        <v>108021.16999999998</v>
      </c>
    </row>
    <row r="146" spans="1:6" x14ac:dyDescent="0.25">
      <c r="A146" s="189" t="s">
        <v>175</v>
      </c>
      <c r="B146" s="134" t="str">
        <f>INDEX('RAPPS Payment Calc'!C:C,MATCH($A:$A,'RAPPS Payment Calc'!$A:$A,0))</f>
        <v xml:space="preserve">Dalhart Family Medicine Clinic </v>
      </c>
      <c r="C146" t="str">
        <f>INDEX('RAPPS Payment Calc'!D:D,MATCH($A:$A,'RAPPS Payment Calc'!$A:$A,0))</f>
        <v>MRSA West</v>
      </c>
      <c r="D146" s="135">
        <f>INDEX('RAPPS Payment Calc'!AN:AN,MATCH(A:A,'RAPPS Payment Calc'!A:A,0))</f>
        <v>58735.53</v>
      </c>
      <c r="E146" s="135">
        <v>25916.97</v>
      </c>
      <c r="F146" s="153">
        <f>INDEX('RAPPS Payment Calc'!AP:AP,MATCH($A:$A,'RAPPS Payment Calc'!$A:$A,0))</f>
        <v>32818.559999999998</v>
      </c>
    </row>
    <row r="147" spans="1:6" x14ac:dyDescent="0.25">
      <c r="A147" s="189" t="s">
        <v>315</v>
      </c>
      <c r="B147" s="134" t="str">
        <f>INDEX('RAPPS Payment Calc'!C:C,MATCH($A:$A,'RAPPS Payment Calc'!$A:$A,0))</f>
        <v xml:space="preserve">High Country Community RHC </v>
      </c>
      <c r="C147" t="str">
        <f>INDEX('RAPPS Payment Calc'!D:D,MATCH($A:$A,'RAPPS Payment Calc'!$A:$A,0))</f>
        <v>MRSA West</v>
      </c>
      <c r="D147" s="135">
        <f>INDEX('RAPPS Payment Calc'!AN:AN,MATCH(A:A,'RAPPS Payment Calc'!A:A,0))</f>
        <v>48854.92</v>
      </c>
      <c r="E147" s="135">
        <v>21562.25</v>
      </c>
      <c r="F147" s="153">
        <f>INDEX('RAPPS Payment Calc'!AP:AP,MATCH($A:$A,'RAPPS Payment Calc'!$A:$A,0))</f>
        <v>27292.67</v>
      </c>
    </row>
    <row r="148" spans="1:6" x14ac:dyDescent="0.25">
      <c r="A148" s="189" t="s">
        <v>412</v>
      </c>
      <c r="B148" s="134" t="str">
        <f>INDEX('RAPPS Payment Calc'!C:C,MATCH($A:$A,'RAPPS Payment Calc'!$A:$A,0))</f>
        <v>Carthage Hospital, LLC UT Health East Texas Carthage Hospital</v>
      </c>
      <c r="C148" t="str">
        <f>INDEX('RAPPS Payment Calc'!D:D,MATCH($A:$A,'RAPPS Payment Calc'!$A:$A,0))</f>
        <v>MRSA Northeast</v>
      </c>
      <c r="D148" s="135">
        <f>INDEX('RAPPS Payment Calc'!AN:AN,MATCH(A:A,'RAPPS Payment Calc'!A:A,0))</f>
        <v>96286.13</v>
      </c>
      <c r="E148" s="135">
        <v>42872.9</v>
      </c>
      <c r="F148" s="153">
        <f>INDEX('RAPPS Payment Calc'!AP:AP,MATCH($A:$A,'RAPPS Payment Calc'!$A:$A,0))</f>
        <v>53413.23</v>
      </c>
    </row>
    <row r="149" spans="1:6" x14ac:dyDescent="0.25">
      <c r="A149" s="189" t="s">
        <v>133</v>
      </c>
      <c r="B149" s="134" t="str">
        <f>INDEX('RAPPS Payment Calc'!C:C,MATCH($A:$A,'RAPPS Payment Calc'!$A:$A,0))</f>
        <v>Fairfield Hospital District Freestone Health Clinic</v>
      </c>
      <c r="C149" t="str">
        <f>INDEX('RAPPS Payment Calc'!D:D,MATCH($A:$A,'RAPPS Payment Calc'!$A:$A,0))</f>
        <v>MRSA Central</v>
      </c>
      <c r="D149" s="135">
        <f>INDEX('RAPPS Payment Calc'!AN:AN,MATCH(A:A,'RAPPS Payment Calc'!A:A,0))</f>
        <v>108553.03</v>
      </c>
      <c r="E149" s="135">
        <v>48562.41</v>
      </c>
      <c r="F149" s="153">
        <f>INDEX('RAPPS Payment Calc'!AP:AP,MATCH($A:$A,'RAPPS Payment Calc'!$A:$A,0))</f>
        <v>59990.619999999995</v>
      </c>
    </row>
    <row r="150" spans="1:6" ht="30" x14ac:dyDescent="0.25">
      <c r="A150" s="189" t="s">
        <v>282</v>
      </c>
      <c r="B150" s="134" t="str">
        <f>INDEX('RAPPS Payment Calc'!C:C,MATCH($A:$A,'RAPPS Payment Calc'!$A:$A,0))</f>
        <v>Connally Memorial Medical Center Connally Memorial Medical Center</v>
      </c>
      <c r="C150" t="str">
        <f>INDEX('RAPPS Payment Calc'!D:D,MATCH($A:$A,'RAPPS Payment Calc'!$A:$A,0))</f>
        <v>Bexar</v>
      </c>
      <c r="D150" s="135">
        <f>INDEX('RAPPS Payment Calc'!AN:AN,MATCH(A:A,'RAPPS Payment Calc'!A:A,0))</f>
        <v>14445.13</v>
      </c>
      <c r="E150" s="135">
        <v>6513.25</v>
      </c>
      <c r="F150" s="153">
        <f>INDEX('RAPPS Payment Calc'!AP:AP,MATCH($A:$A,'RAPPS Payment Calc'!$A:$A,0))</f>
        <v>7931.8799999999992</v>
      </c>
    </row>
    <row r="151" spans="1:6" x14ac:dyDescent="0.25">
      <c r="A151" s="189" t="s">
        <v>291</v>
      </c>
      <c r="B151" s="134" t="str">
        <f>INDEX('RAPPS Payment Calc'!C:C,MATCH($A:$A,'RAPPS Payment Calc'!$A:$A,0))</f>
        <v>El Campo Memorial Hospital Mid Coast Medical Clinic RHC</v>
      </c>
      <c r="C151" t="str">
        <f>INDEX('RAPPS Payment Calc'!D:D,MATCH($A:$A,'RAPPS Payment Calc'!$A:$A,0))</f>
        <v>Harris</v>
      </c>
      <c r="D151" s="135">
        <f>INDEX('RAPPS Payment Calc'!AN:AN,MATCH(A:A,'RAPPS Payment Calc'!A:A,0))</f>
        <v>171906.06</v>
      </c>
      <c r="E151" s="135">
        <v>77095.77</v>
      </c>
      <c r="F151" s="153">
        <f>INDEX('RAPPS Payment Calc'!AP:AP,MATCH($A:$A,'RAPPS Payment Calc'!$A:$A,0))</f>
        <v>94810.29</v>
      </c>
    </row>
    <row r="152" spans="1:6" ht="30" x14ac:dyDescent="0.25">
      <c r="A152" s="189" t="s">
        <v>428</v>
      </c>
      <c r="B152" s="134" t="str">
        <f>INDEX('RAPPS Payment Calc'!C:C,MATCH($A:$A,'RAPPS Payment Calc'!$A:$A,0))</f>
        <v>Connally Memorial Medical Center Connally Memorial Medical Center</v>
      </c>
      <c r="C152" t="str">
        <f>INDEX('RAPPS Payment Calc'!D:D,MATCH($A:$A,'RAPPS Payment Calc'!$A:$A,0))</f>
        <v>Bexar</v>
      </c>
      <c r="D152" s="135">
        <f>INDEX('RAPPS Payment Calc'!AN:AN,MATCH(A:A,'RAPPS Payment Calc'!A:A,0))</f>
        <v>43641.36</v>
      </c>
      <c r="E152" s="135">
        <v>19619.599999999999</v>
      </c>
      <c r="F152" s="153">
        <f>INDEX('RAPPS Payment Calc'!AP:AP,MATCH($A:$A,'RAPPS Payment Calc'!$A:$A,0))</f>
        <v>24021.760000000002</v>
      </c>
    </row>
    <row r="153" spans="1:6" ht="30" x14ac:dyDescent="0.25">
      <c r="A153" s="189" t="s">
        <v>239</v>
      </c>
      <c r="B153" s="134" t="str">
        <f>INDEX('RAPPS Payment Calc'!C:C,MATCH($A:$A,'RAPPS Payment Calc'!$A:$A,0))</f>
        <v>Connally Memorial Medical Center Connally Memorial Medical Center</v>
      </c>
      <c r="C153" t="str">
        <f>INDEX('RAPPS Payment Calc'!D:D,MATCH($A:$A,'RAPPS Payment Calc'!$A:$A,0))</f>
        <v>Bexar</v>
      </c>
      <c r="D153" s="135">
        <f>INDEX('RAPPS Payment Calc'!AN:AN,MATCH(A:A,'RAPPS Payment Calc'!A:A,0))</f>
        <v>21956.97</v>
      </c>
      <c r="E153" s="135">
        <v>9796.89</v>
      </c>
      <c r="F153" s="153">
        <f>INDEX('RAPPS Payment Calc'!AP:AP,MATCH($A:$A,'RAPPS Payment Calc'!$A:$A,0))</f>
        <v>12160.080000000002</v>
      </c>
    </row>
    <row r="154" spans="1:6" ht="30" x14ac:dyDescent="0.25">
      <c r="A154" s="189" t="s">
        <v>588</v>
      </c>
      <c r="B154" s="134" t="str">
        <f>INDEX('RAPPS Payment Calc'!C:C,MATCH($A:$A,'RAPPS Payment Calc'!$A:$A,0))</f>
        <v>El Campo Memorial Hospital Mid Coast Medical Clinic - Palacios</v>
      </c>
      <c r="C154" t="str">
        <f>INDEX('RAPPS Payment Calc'!D:D,MATCH($A:$A,'RAPPS Payment Calc'!$A:$A,0))</f>
        <v>Harris</v>
      </c>
      <c r="D154" s="135">
        <f>INDEX('RAPPS Payment Calc'!AN:AN,MATCH(A:A,'RAPPS Payment Calc'!A:A,0))</f>
        <v>30815.360000000001</v>
      </c>
      <c r="E154" s="135">
        <v>13824.93</v>
      </c>
      <c r="F154" s="153">
        <f>INDEX('RAPPS Payment Calc'!AP:AP,MATCH($A:$A,'RAPPS Payment Calc'!$A:$A,0))</f>
        <v>16990.43</v>
      </c>
    </row>
    <row r="155" spans="1:6" ht="30" x14ac:dyDescent="0.25">
      <c r="A155" s="189" t="s">
        <v>349</v>
      </c>
      <c r="B155" s="134" t="str">
        <f>INDEX('RAPPS Payment Calc'!C:C,MATCH($A:$A,'RAPPS Payment Calc'!$A:$A,0))</f>
        <v>El Campo Memorial Hospital El Campo Memorial Hospital - RHC</v>
      </c>
      <c r="C155" t="str">
        <f>INDEX('RAPPS Payment Calc'!D:D,MATCH($A:$A,'RAPPS Payment Calc'!$A:$A,0))</f>
        <v>Harris</v>
      </c>
      <c r="D155" s="135">
        <f>INDEX('RAPPS Payment Calc'!AN:AN,MATCH(A:A,'RAPPS Payment Calc'!A:A,0))</f>
        <v>45542.37</v>
      </c>
      <c r="E155" s="135">
        <v>20478.2</v>
      </c>
      <c r="F155" s="153">
        <f>INDEX('RAPPS Payment Calc'!AP:AP,MATCH($A:$A,'RAPPS Payment Calc'!$A:$A,0))</f>
        <v>25064.170000000002</v>
      </c>
    </row>
    <row r="156" spans="1:6" x14ac:dyDescent="0.25">
      <c r="A156" s="189" t="s">
        <v>486</v>
      </c>
      <c r="B156" s="134" t="str">
        <f>INDEX('RAPPS Payment Calc'!C:C,MATCH($A:$A,'RAPPS Payment Calc'!$A:$A,0))</f>
        <v>DeWitt Medical District Cuero Medical Clinic</v>
      </c>
      <c r="C156" t="str">
        <f>INDEX('RAPPS Payment Calc'!D:D,MATCH($A:$A,'RAPPS Payment Calc'!$A:$A,0))</f>
        <v>MRSA Central</v>
      </c>
      <c r="D156" s="135">
        <f>INDEX('RAPPS Payment Calc'!AN:AN,MATCH(A:A,'RAPPS Payment Calc'!A:A,0))</f>
        <v>146934.01999999999</v>
      </c>
      <c r="E156" s="135">
        <v>65768.320000000007</v>
      </c>
      <c r="F156" s="153">
        <f>INDEX('RAPPS Payment Calc'!AP:AP,MATCH($A:$A,'RAPPS Payment Calc'!$A:$A,0))</f>
        <v>81165.699999999983</v>
      </c>
    </row>
    <row r="157" spans="1:6" x14ac:dyDescent="0.25">
      <c r="A157" s="189" t="s">
        <v>524</v>
      </c>
      <c r="B157" s="134" t="str">
        <f>INDEX('RAPPS Payment Calc'!C:C,MATCH($A:$A,'RAPPS Payment Calc'!$A:$A,0))</f>
        <v>DeWitt Medical District Goliad Family Practice</v>
      </c>
      <c r="C157" t="str">
        <f>INDEX('RAPPS Payment Calc'!D:D,MATCH($A:$A,'RAPPS Payment Calc'!$A:$A,0))</f>
        <v>Nueces</v>
      </c>
      <c r="D157" s="135">
        <f>INDEX('RAPPS Payment Calc'!AN:AN,MATCH(A:A,'RAPPS Payment Calc'!A:A,0))</f>
        <v>1499.89</v>
      </c>
      <c r="E157" s="135">
        <v>671.3</v>
      </c>
      <c r="F157" s="153">
        <f>INDEX('RAPPS Payment Calc'!AP:AP,MATCH($A:$A,'RAPPS Payment Calc'!$A:$A,0))</f>
        <v>828.59000000000015</v>
      </c>
    </row>
    <row r="158" spans="1:6" x14ac:dyDescent="0.25">
      <c r="A158" s="189" t="s">
        <v>321</v>
      </c>
      <c r="B158" s="134" t="str">
        <f>INDEX('RAPPS Payment Calc'!C:C,MATCH($A:$A,'RAPPS Payment Calc'!$A:$A,0))</f>
        <v>DeWitt Medical District Kenedy Family Practice</v>
      </c>
      <c r="C158" t="str">
        <f>INDEX('RAPPS Payment Calc'!D:D,MATCH($A:$A,'RAPPS Payment Calc'!$A:$A,0))</f>
        <v>Nueces</v>
      </c>
      <c r="D158" s="135">
        <f>INDEX('RAPPS Payment Calc'!AN:AN,MATCH(A:A,'RAPPS Payment Calc'!A:A,0))</f>
        <v>39029.53</v>
      </c>
      <c r="E158" s="135">
        <v>17475.77</v>
      </c>
      <c r="F158" s="153">
        <f>INDEX('RAPPS Payment Calc'!AP:AP,MATCH($A:$A,'RAPPS Payment Calc'!$A:$A,0))</f>
        <v>21553.759999999998</v>
      </c>
    </row>
    <row r="159" spans="1:6" x14ac:dyDescent="0.25">
      <c r="A159" s="189" t="s">
        <v>519</v>
      </c>
      <c r="B159" s="134" t="str">
        <f>INDEX('RAPPS Payment Calc'!C:C,MATCH($A:$A,'RAPPS Payment Calc'!$A:$A,0))</f>
        <v>DeWitt Medical District Yorktown Medical Clinic</v>
      </c>
      <c r="C159" t="str">
        <f>INDEX('RAPPS Payment Calc'!D:D,MATCH($A:$A,'RAPPS Payment Calc'!$A:$A,0))</f>
        <v>MRSA Central</v>
      </c>
      <c r="D159" s="135">
        <f>INDEX('RAPPS Payment Calc'!AN:AN,MATCH(A:A,'RAPPS Payment Calc'!A:A,0))</f>
        <v>13769.45</v>
      </c>
      <c r="E159" s="135">
        <v>6157.53</v>
      </c>
      <c r="F159" s="153">
        <f>INDEX('RAPPS Payment Calc'!AP:AP,MATCH($A:$A,'RAPPS Payment Calc'!$A:$A,0))</f>
        <v>7611.920000000001</v>
      </c>
    </row>
    <row r="160" spans="1:6" x14ac:dyDescent="0.25">
      <c r="A160" s="189" t="s">
        <v>426</v>
      </c>
      <c r="B160" s="134" t="str">
        <f>INDEX('RAPPS Payment Calc'!C:C,MATCH($A:$A,'RAPPS Payment Calc'!$A:$A,0))</f>
        <v>DeWitt Medical District Parkside Family Clinic</v>
      </c>
      <c r="C160" t="str">
        <f>INDEX('RAPPS Payment Calc'!D:D,MATCH($A:$A,'RAPPS Payment Calc'!$A:$A,0))</f>
        <v>MRSA Central</v>
      </c>
      <c r="D160" s="135">
        <f>INDEX('RAPPS Payment Calc'!AN:AN,MATCH(A:A,'RAPPS Payment Calc'!A:A,0))</f>
        <v>145465.01999999999</v>
      </c>
      <c r="E160" s="135">
        <v>65034.1</v>
      </c>
      <c r="F160" s="153">
        <f>INDEX('RAPPS Payment Calc'!AP:AP,MATCH($A:$A,'RAPPS Payment Calc'!$A:$A,0))</f>
        <v>80430.919999999984</v>
      </c>
    </row>
    <row r="161" spans="1:6" x14ac:dyDescent="0.25">
      <c r="A161" s="189" t="s">
        <v>338</v>
      </c>
      <c r="B161" s="134" t="str">
        <f>INDEX('RAPPS Payment Calc'!C:C,MATCH($A:$A,'RAPPS Payment Calc'!$A:$A,0))</f>
        <v>El Campo Memorial Hospital Mid Coast Well Care - Wharton</v>
      </c>
      <c r="C161" t="str">
        <f>INDEX('RAPPS Payment Calc'!D:D,MATCH($A:$A,'RAPPS Payment Calc'!$A:$A,0))</f>
        <v>Harris</v>
      </c>
      <c r="D161" s="135">
        <f>INDEX('RAPPS Payment Calc'!AN:AN,MATCH(A:A,'RAPPS Payment Calc'!A:A,0))</f>
        <v>3155.99</v>
      </c>
      <c r="E161" s="135">
        <v>1413.71</v>
      </c>
      <c r="F161" s="153">
        <f>INDEX('RAPPS Payment Calc'!AP:AP,MATCH($A:$A,'RAPPS Payment Calc'!$A:$A,0))</f>
        <v>1742.2799999999997</v>
      </c>
    </row>
    <row r="162" spans="1:6" x14ac:dyDescent="0.25">
      <c r="A162" s="189" t="s">
        <v>375</v>
      </c>
      <c r="B162" s="134" t="str">
        <f>INDEX('RAPPS Payment Calc'!C:C,MATCH($A:$A,'RAPPS Payment Calc'!$A:$A,0))</f>
        <v>El Campo Memorial Hospital Mid Coast Well Care HealthPlex</v>
      </c>
      <c r="C162" t="str">
        <f>INDEX('RAPPS Payment Calc'!D:D,MATCH($A:$A,'RAPPS Payment Calc'!$A:$A,0))</f>
        <v>Harris</v>
      </c>
      <c r="D162" s="135">
        <f>INDEX('RAPPS Payment Calc'!AN:AN,MATCH(A:A,'RAPPS Payment Calc'!A:A,0))</f>
        <v>46245.67</v>
      </c>
      <c r="E162" s="135">
        <v>20598.8</v>
      </c>
      <c r="F162" s="153">
        <f>INDEX('RAPPS Payment Calc'!AP:AP,MATCH($A:$A,'RAPPS Payment Calc'!$A:$A,0))</f>
        <v>25646.87</v>
      </c>
    </row>
    <row r="163" spans="1:6" ht="30" x14ac:dyDescent="0.25">
      <c r="A163" s="189" t="s">
        <v>219</v>
      </c>
      <c r="B163" s="134" t="str">
        <f>INDEX('RAPPS Payment Calc'!C:C,MATCH($A:$A,'RAPPS Payment Calc'!$A:$A,0))</f>
        <v>Big Bend Regional Health Center Big Bend Regional Health Center</v>
      </c>
      <c r="C163" t="str">
        <f>INDEX('RAPPS Payment Calc'!D:D,MATCH($A:$A,'RAPPS Payment Calc'!$A:$A,0))</f>
        <v>MRSA West</v>
      </c>
      <c r="D163" s="135">
        <f>INDEX('RAPPS Payment Calc'!AN:AN,MATCH(A:A,'RAPPS Payment Calc'!A:A,0))</f>
        <v>38682.089999999997</v>
      </c>
      <c r="E163" s="135">
        <v>16800.75</v>
      </c>
      <c r="F163" s="153">
        <f>INDEX('RAPPS Payment Calc'!AP:AP,MATCH($A:$A,'RAPPS Payment Calc'!$A:$A,0))</f>
        <v>21881.339999999997</v>
      </c>
    </row>
    <row r="164" spans="1:6" x14ac:dyDescent="0.25">
      <c r="A164" s="189" t="s">
        <v>254</v>
      </c>
      <c r="B164" s="134" t="str">
        <f>INDEX('RAPPS Payment Calc'!C:C,MATCH($A:$A,'RAPPS Payment Calc'!$A:$A,0))</f>
        <v>Lamb County Hospital Lamb Healthcare Center</v>
      </c>
      <c r="C164" t="str">
        <f>INDEX('RAPPS Payment Calc'!D:D,MATCH($A:$A,'RAPPS Payment Calc'!$A:$A,0))</f>
        <v>Lubbock</v>
      </c>
      <c r="D164" s="135">
        <f>INDEX('RAPPS Payment Calc'!AN:AN,MATCH(A:A,'RAPPS Payment Calc'!A:A,0))</f>
        <v>156610.25</v>
      </c>
      <c r="E164" s="135">
        <v>69525</v>
      </c>
      <c r="F164" s="153">
        <f>INDEX('RAPPS Payment Calc'!AP:AP,MATCH($A:$A,'RAPPS Payment Calc'!$A:$A,0))</f>
        <v>87085.25</v>
      </c>
    </row>
    <row r="165" spans="1:6" x14ac:dyDescent="0.25">
      <c r="A165" s="189" t="s">
        <v>386</v>
      </c>
      <c r="B165" s="134" t="str">
        <f>INDEX('RAPPS Payment Calc'!C:C,MATCH($A:$A,'RAPPS Payment Calc'!$A:$A,0))</f>
        <v>Hunt Regional Medical Partners Family Practice at Leonard</v>
      </c>
      <c r="C165" t="str">
        <f>INDEX('RAPPS Payment Calc'!D:D,MATCH($A:$A,'RAPPS Payment Calc'!$A:$A,0))</f>
        <v>MRSA Northeast</v>
      </c>
      <c r="D165" s="135">
        <f>INDEX('RAPPS Payment Calc'!AN:AN,MATCH(A:A,'RAPPS Payment Calc'!A:A,0))</f>
        <v>8600.34</v>
      </c>
      <c r="E165" s="135">
        <v>3958.69</v>
      </c>
      <c r="F165" s="153">
        <f>INDEX('RAPPS Payment Calc'!AP:AP,MATCH($A:$A,'RAPPS Payment Calc'!$A:$A,0))</f>
        <v>4641.6499999999996</v>
      </c>
    </row>
    <row r="166" spans="1:6" x14ac:dyDescent="0.25">
      <c r="A166" s="189" t="s">
        <v>536</v>
      </c>
      <c r="B166" s="134" t="str">
        <f>INDEX('RAPPS Payment Calc'!C:C,MATCH($A:$A,'RAPPS Payment Calc'!$A:$A,0))</f>
        <v>Hunt Regional Medical Center Family Practice at Liveoak</v>
      </c>
      <c r="C166" t="str">
        <f>INDEX('RAPPS Payment Calc'!D:D,MATCH($A:$A,'RAPPS Payment Calc'!$A:$A,0))</f>
        <v>Dallas</v>
      </c>
      <c r="D166" s="135">
        <f>INDEX('RAPPS Payment Calc'!AN:AN,MATCH(A:A,'RAPPS Payment Calc'!A:A,0))</f>
        <v>73244.84</v>
      </c>
      <c r="E166" s="135">
        <v>33944.42</v>
      </c>
      <c r="F166" s="153">
        <f>INDEX('RAPPS Payment Calc'!AP:AP,MATCH($A:$A,'RAPPS Payment Calc'!$A:$A,0))</f>
        <v>39300.42</v>
      </c>
    </row>
    <row r="167" spans="1:6" x14ac:dyDescent="0.25">
      <c r="A167" s="189" t="s">
        <v>151</v>
      </c>
      <c r="B167" s="134" t="str">
        <f>INDEX('RAPPS Payment Calc'!C:C,MATCH($A:$A,'RAPPS Payment Calc'!$A:$A,0))</f>
        <v>Hunt Regional Medical Partners Family Practice at Westlake</v>
      </c>
      <c r="C167" t="str">
        <f>INDEX('RAPPS Payment Calc'!D:D,MATCH($A:$A,'RAPPS Payment Calc'!$A:$A,0))</f>
        <v>Dallas</v>
      </c>
      <c r="D167" s="135">
        <f>INDEX('RAPPS Payment Calc'!AN:AN,MATCH(A:A,'RAPPS Payment Calc'!A:A,0))</f>
        <v>60945.31</v>
      </c>
      <c r="E167" s="135">
        <v>28326.55</v>
      </c>
      <c r="F167" s="153">
        <f>INDEX('RAPPS Payment Calc'!AP:AP,MATCH($A:$A,'RAPPS Payment Calc'!$A:$A,0))</f>
        <v>32618.76</v>
      </c>
    </row>
    <row r="168" spans="1:6" x14ac:dyDescent="0.25">
      <c r="A168" s="189" t="s">
        <v>458</v>
      </c>
      <c r="B168" s="134" t="str">
        <f>INDEX('RAPPS Payment Calc'!C:C,MATCH($A:$A,'RAPPS Payment Calc'!$A:$A,0))</f>
        <v>Hunt Regional Medical Partners Family Practice at Emory</v>
      </c>
      <c r="C168" t="str">
        <f>INDEX('RAPPS Payment Calc'!D:D,MATCH($A:$A,'RAPPS Payment Calc'!$A:$A,0))</f>
        <v>MRSA Northeast</v>
      </c>
      <c r="D168" s="135">
        <f>INDEX('RAPPS Payment Calc'!AN:AN,MATCH(A:A,'RAPPS Payment Calc'!A:A,0))</f>
        <v>2837.62</v>
      </c>
      <c r="E168" s="135">
        <v>1292.25</v>
      </c>
      <c r="F168" s="153">
        <f>INDEX('RAPPS Payment Calc'!AP:AP,MATCH($A:$A,'RAPPS Payment Calc'!$A:$A,0))</f>
        <v>1545.37</v>
      </c>
    </row>
    <row r="169" spans="1:6" ht="30" x14ac:dyDescent="0.25">
      <c r="A169" s="189" t="s">
        <v>233</v>
      </c>
      <c r="B169" s="134" t="str">
        <f>INDEX('RAPPS Payment Calc'!C:C,MATCH($A:$A,'RAPPS Payment Calc'!$A:$A,0))</f>
        <v>TITUS COUNTY HOSPITAL DISTRICT FAMILY CARE CENTER - HARTS BLUFF</v>
      </c>
      <c r="C169" t="str">
        <f>INDEX('RAPPS Payment Calc'!D:D,MATCH($A:$A,'RAPPS Payment Calc'!$A:$A,0))</f>
        <v>MRSA Northeast</v>
      </c>
      <c r="D169" s="135">
        <f>INDEX('RAPPS Payment Calc'!AN:AN,MATCH(A:A,'RAPPS Payment Calc'!A:A,0))</f>
        <v>6759.42</v>
      </c>
      <c r="E169" s="135">
        <v>2974.07</v>
      </c>
      <c r="F169" s="153">
        <f>INDEX('RAPPS Payment Calc'!AP:AP,MATCH($A:$A,'RAPPS Payment Calc'!$A:$A,0))</f>
        <v>3785.35</v>
      </c>
    </row>
    <row r="170" spans="1:6" x14ac:dyDescent="0.25">
      <c r="A170" s="189" t="s">
        <v>443</v>
      </c>
      <c r="B170" s="134" t="str">
        <f>INDEX('RAPPS Payment Calc'!C:C,MATCH($A:$A,'RAPPS Payment Calc'!$A:$A,0))</f>
        <v xml:space="preserve">Kent County RHC </v>
      </c>
      <c r="C170" t="str">
        <f>INDEX('RAPPS Payment Calc'!D:D,MATCH($A:$A,'RAPPS Payment Calc'!$A:$A,0))</f>
        <v>MRSA West</v>
      </c>
      <c r="D170" s="135">
        <f>INDEX('RAPPS Payment Calc'!AN:AN,MATCH(A:A,'RAPPS Payment Calc'!A:A,0))</f>
        <v>3725.57</v>
      </c>
      <c r="E170" s="135">
        <v>1641.6</v>
      </c>
      <c r="F170" s="153">
        <f>INDEX('RAPPS Payment Calc'!AP:AP,MATCH($A:$A,'RAPPS Payment Calc'!$A:$A,0))</f>
        <v>2083.9700000000003</v>
      </c>
    </row>
    <row r="171" spans="1:6" x14ac:dyDescent="0.25">
      <c r="A171" s="189" t="s">
        <v>245</v>
      </c>
      <c r="B171" s="134" t="str">
        <f>INDEX('RAPPS Payment Calc'!C:C,MATCH($A:$A,'RAPPS Payment Calc'!$A:$A,0))</f>
        <v xml:space="preserve">Spur Rural Health Clinic </v>
      </c>
      <c r="C171" t="str">
        <f>INDEX('RAPPS Payment Calc'!D:D,MATCH($A:$A,'RAPPS Payment Calc'!$A:$A,0))</f>
        <v>MRSA West</v>
      </c>
      <c r="D171" s="135">
        <f>INDEX('RAPPS Payment Calc'!AN:AN,MATCH(A:A,'RAPPS Payment Calc'!A:A,0))</f>
        <v>8521.23</v>
      </c>
      <c r="E171" s="135">
        <v>3765.15</v>
      </c>
      <c r="F171" s="153">
        <f>INDEX('RAPPS Payment Calc'!AP:AP,MATCH($A:$A,'RAPPS Payment Calc'!$A:$A,0))</f>
        <v>4756.08</v>
      </c>
    </row>
    <row r="172" spans="1:6" x14ac:dyDescent="0.25">
      <c r="A172" s="189" t="s">
        <v>181</v>
      </c>
      <c r="B172" s="134" t="str">
        <f>INDEX('RAPPS Payment Calc'!C:C,MATCH($A:$A,'RAPPS Payment Calc'!$A:$A,0))</f>
        <v xml:space="preserve">Stonewall Rural Health Clinic </v>
      </c>
      <c r="C172" t="str">
        <f>INDEX('RAPPS Payment Calc'!D:D,MATCH($A:$A,'RAPPS Payment Calc'!$A:$A,0))</f>
        <v>MRSA West</v>
      </c>
      <c r="D172" s="135">
        <f>INDEX('RAPPS Payment Calc'!AN:AN,MATCH(A:A,'RAPPS Payment Calc'!A:A,0))</f>
        <v>10679.21</v>
      </c>
      <c r="E172" s="135">
        <v>4707.99</v>
      </c>
      <c r="F172" s="153">
        <f>INDEX('RAPPS Payment Calc'!AP:AP,MATCH($A:$A,'RAPPS Payment Calc'!$A:$A,0))</f>
        <v>5971.2199999999993</v>
      </c>
    </row>
    <row r="173" spans="1:6" ht="30" x14ac:dyDescent="0.25">
      <c r="A173" s="189" t="s">
        <v>367</v>
      </c>
      <c r="B173" s="134" t="str">
        <f>INDEX('RAPPS Payment Calc'!C:C,MATCH($A:$A,'RAPPS Payment Calc'!$A:$A,0))</f>
        <v>Ballinger Hospital Clinic Ballinger Memorial Hospital District DBA Ballinger Hospital Clinic</v>
      </c>
      <c r="C173" t="str">
        <f>INDEX('RAPPS Payment Calc'!D:D,MATCH($A:$A,'RAPPS Payment Calc'!$A:$A,0))</f>
        <v>MRSA West</v>
      </c>
      <c r="D173" s="135">
        <f>INDEX('RAPPS Payment Calc'!AN:AN,MATCH(A:A,'RAPPS Payment Calc'!A:A,0))</f>
        <v>55040.44</v>
      </c>
      <c r="E173" s="135">
        <v>24291.32</v>
      </c>
      <c r="F173" s="153">
        <f>INDEX('RAPPS Payment Calc'!AP:AP,MATCH($A:$A,'RAPPS Payment Calc'!$A:$A,0))</f>
        <v>30749.120000000003</v>
      </c>
    </row>
    <row r="174" spans="1:6" x14ac:dyDescent="0.25">
      <c r="A174" s="189" t="s">
        <v>474</v>
      </c>
      <c r="B174" s="134" t="str">
        <f>INDEX('RAPPS Payment Calc'!C:C,MATCH($A:$A,'RAPPS Payment Calc'!$A:$A,0))</f>
        <v xml:space="preserve">Family Medical Clinic of Hansford County </v>
      </c>
      <c r="C174" t="str">
        <f>INDEX('RAPPS Payment Calc'!D:D,MATCH($A:$A,'RAPPS Payment Calc'!$A:$A,0))</f>
        <v>MRSA West</v>
      </c>
      <c r="D174" s="135">
        <f>INDEX('RAPPS Payment Calc'!AN:AN,MATCH(A:A,'RAPPS Payment Calc'!A:A,0))</f>
        <v>63428.09</v>
      </c>
      <c r="E174" s="135">
        <v>27998.05</v>
      </c>
      <c r="F174" s="153">
        <f>INDEX('RAPPS Payment Calc'!AP:AP,MATCH($A:$A,'RAPPS Payment Calc'!$A:$A,0))</f>
        <v>35430.039999999994</v>
      </c>
    </row>
    <row r="175" spans="1:6" x14ac:dyDescent="0.25">
      <c r="A175" s="189" t="s">
        <v>178</v>
      </c>
      <c r="B175" s="134" t="str">
        <f>INDEX('RAPPS Payment Calc'!C:C,MATCH($A:$A,'RAPPS Payment Calc'!$A:$A,0))</f>
        <v>Rolling Plains Memorial Hospital RPMH Rural Health Clinic</v>
      </c>
      <c r="C175" t="str">
        <f>INDEX('RAPPS Payment Calc'!D:D,MATCH($A:$A,'RAPPS Payment Calc'!$A:$A,0))</f>
        <v>MRSA West</v>
      </c>
      <c r="D175" s="135">
        <f>INDEX('RAPPS Payment Calc'!AN:AN,MATCH(A:A,'RAPPS Payment Calc'!A:A,0))</f>
        <v>161586.26999999999</v>
      </c>
      <c r="E175" s="135">
        <v>71046.45</v>
      </c>
      <c r="F175" s="153">
        <f>INDEX('RAPPS Payment Calc'!AP:AP,MATCH($A:$A,'RAPPS Payment Calc'!$A:$A,0))</f>
        <v>90539.819999999992</v>
      </c>
    </row>
    <row r="176" spans="1:6" x14ac:dyDescent="0.25">
      <c r="A176" s="189" t="s">
        <v>547</v>
      </c>
      <c r="B176" s="134" t="str">
        <f>INDEX('RAPPS Payment Calc'!C:C,MATCH($A:$A,'RAPPS Payment Calc'!$A:$A,0))</f>
        <v xml:space="preserve">Hometown Healthcare </v>
      </c>
      <c r="C176" t="str">
        <f>INDEX('RAPPS Payment Calc'!D:D,MATCH($A:$A,'RAPPS Payment Calc'!$A:$A,0))</f>
        <v>MRSA West</v>
      </c>
      <c r="D176" s="135">
        <f>INDEX('RAPPS Payment Calc'!AN:AN,MATCH(A:A,'RAPPS Payment Calc'!A:A,0))</f>
        <v>34584.49</v>
      </c>
      <c r="E176" s="135">
        <v>15828.23</v>
      </c>
      <c r="F176" s="153">
        <f>INDEX('RAPPS Payment Calc'!AP:AP,MATCH($A:$A,'RAPPS Payment Calc'!$A:$A,0))</f>
        <v>18756.259999999998</v>
      </c>
    </row>
    <row r="177" spans="1:6" x14ac:dyDescent="0.25">
      <c r="A177" s="189" t="s">
        <v>324</v>
      </c>
      <c r="B177" s="134" t="str">
        <f>INDEX('RAPPS Payment Calc'!C:C,MATCH($A:$A,'RAPPS Payment Calc'!$A:$A,0))</f>
        <v xml:space="preserve">Memorial Medical Clinic </v>
      </c>
      <c r="C177" t="str">
        <f>INDEX('RAPPS Payment Calc'!D:D,MATCH($A:$A,'RAPPS Payment Calc'!$A:$A,0))</f>
        <v>Nueces</v>
      </c>
      <c r="D177" s="135">
        <f>INDEX('RAPPS Payment Calc'!AN:AN,MATCH(A:A,'RAPPS Payment Calc'!A:A,0))</f>
        <v>45969.11</v>
      </c>
      <c r="E177" s="135">
        <v>20589.55</v>
      </c>
      <c r="F177" s="153">
        <f>INDEX('RAPPS Payment Calc'!AP:AP,MATCH($A:$A,'RAPPS Payment Calc'!$A:$A,0))</f>
        <v>25379.56</v>
      </c>
    </row>
    <row r="178" spans="1:6" x14ac:dyDescent="0.25">
      <c r="A178" s="189" t="s">
        <v>434</v>
      </c>
      <c r="B178" s="134" t="str">
        <f>INDEX('RAPPS Payment Calc'!C:C,MATCH($A:$A,'RAPPS Payment Calc'!$A:$A,0))</f>
        <v xml:space="preserve">Martin County Hospital District-Martin CO Family Clinic </v>
      </c>
      <c r="C178" t="str">
        <f>INDEX('RAPPS Payment Calc'!D:D,MATCH($A:$A,'RAPPS Payment Calc'!$A:$A,0))</f>
        <v>MRSA West</v>
      </c>
      <c r="D178" s="135">
        <f>INDEX('RAPPS Payment Calc'!AN:AN,MATCH(A:A,'RAPPS Payment Calc'!A:A,0))</f>
        <v>21714.31</v>
      </c>
      <c r="E178" s="135">
        <v>9582.6299999999992</v>
      </c>
      <c r="F178" s="153">
        <f>INDEX('RAPPS Payment Calc'!AP:AP,MATCH($A:$A,'RAPPS Payment Calc'!$A:$A,0))</f>
        <v>12131.680000000002</v>
      </c>
    </row>
    <row r="179" spans="1:6" x14ac:dyDescent="0.25">
      <c r="A179" s="189" t="s">
        <v>373</v>
      </c>
      <c r="B179" s="134" t="str">
        <f>INDEX('RAPPS Payment Calc'!C:C,MATCH($A:$A,'RAPPS Payment Calc'!$A:$A,0))</f>
        <v xml:space="preserve">Hometown Healthcare </v>
      </c>
      <c r="C179" t="str">
        <f>INDEX('RAPPS Payment Calc'!D:D,MATCH($A:$A,'RAPPS Payment Calc'!$A:$A,0))</f>
        <v>MRSA West</v>
      </c>
      <c r="D179" s="135">
        <f>INDEX('RAPPS Payment Calc'!AN:AN,MATCH(A:A,'RAPPS Payment Calc'!A:A,0))</f>
        <v>11916.88</v>
      </c>
      <c r="E179" s="135">
        <v>5455.2</v>
      </c>
      <c r="F179" s="153">
        <f>INDEX('RAPPS Payment Calc'!AP:AP,MATCH($A:$A,'RAPPS Payment Calc'!$A:$A,0))</f>
        <v>6461.6799999999994</v>
      </c>
    </row>
    <row r="180" spans="1:6" x14ac:dyDescent="0.25">
      <c r="A180" s="189" t="s">
        <v>184</v>
      </c>
      <c r="B180" s="134" t="str">
        <f>INDEX('RAPPS Payment Calc'!C:C,MATCH($A:$A,'RAPPS Payment Calc'!$A:$A,0))</f>
        <v xml:space="preserve">Hometown Healthcare </v>
      </c>
      <c r="C180" t="str">
        <f>INDEX('RAPPS Payment Calc'!D:D,MATCH($A:$A,'RAPPS Payment Calc'!$A:$A,0))</f>
        <v>MRSA West</v>
      </c>
      <c r="D180" s="135">
        <f>INDEX('RAPPS Payment Calc'!AN:AN,MATCH(A:A,'RAPPS Payment Calc'!A:A,0))</f>
        <v>27858.98</v>
      </c>
      <c r="E180" s="135">
        <v>12751.87</v>
      </c>
      <c r="F180" s="153">
        <f>INDEX('RAPPS Payment Calc'!AP:AP,MATCH($A:$A,'RAPPS Payment Calc'!$A:$A,0))</f>
        <v>15107.109999999999</v>
      </c>
    </row>
    <row r="181" spans="1:6" x14ac:dyDescent="0.25">
      <c r="A181" s="189" t="s">
        <v>306</v>
      </c>
      <c r="B181" s="134" t="str">
        <f>INDEX('RAPPS Payment Calc'!C:C,MATCH($A:$A,'RAPPS Payment Calc'!$A:$A,0))</f>
        <v xml:space="preserve">Brady Medical Clinic </v>
      </c>
      <c r="C181" t="str">
        <f>INDEX('RAPPS Payment Calc'!D:D,MATCH($A:$A,'RAPPS Payment Calc'!$A:$A,0))</f>
        <v>MRSA West</v>
      </c>
      <c r="D181" s="135">
        <f>INDEX('RAPPS Payment Calc'!AN:AN,MATCH(A:A,'RAPPS Payment Calc'!A:A,0))</f>
        <v>38888.94</v>
      </c>
      <c r="E181" s="135">
        <v>17117.939999999999</v>
      </c>
      <c r="F181" s="153">
        <f>INDEX('RAPPS Payment Calc'!AP:AP,MATCH($A:$A,'RAPPS Payment Calc'!$A:$A,0))</f>
        <v>21771.000000000004</v>
      </c>
    </row>
    <row r="182" spans="1:6" ht="30" x14ac:dyDescent="0.25">
      <c r="A182" s="189" t="s">
        <v>403</v>
      </c>
      <c r="B182" s="134" t="str">
        <f>INDEX('RAPPS Payment Calc'!C:C,MATCH($A:$A,'RAPPS Payment Calc'!$A:$A,0))</f>
        <v>Falls Community Hospital and Clinic Falls Community Hospital and Clinic Marlin RHC</v>
      </c>
      <c r="C182" t="str">
        <f>INDEX('RAPPS Payment Calc'!D:D,MATCH($A:$A,'RAPPS Payment Calc'!$A:$A,0))</f>
        <v>MRSA Central</v>
      </c>
      <c r="D182" s="135">
        <f>INDEX('RAPPS Payment Calc'!AN:AN,MATCH(A:A,'RAPPS Payment Calc'!A:A,0))</f>
        <v>74729.22</v>
      </c>
      <c r="E182" s="135">
        <v>33509.15</v>
      </c>
      <c r="F182" s="153">
        <f>INDEX('RAPPS Payment Calc'!AP:AP,MATCH($A:$A,'RAPPS Payment Calc'!$A:$A,0))</f>
        <v>41220.07</v>
      </c>
    </row>
    <row r="183" spans="1:6" x14ac:dyDescent="0.25">
      <c r="A183" s="189" t="s">
        <v>187</v>
      </c>
      <c r="B183" s="134" t="str">
        <f>INDEX('RAPPS Payment Calc'!C:C,MATCH($A:$A,'RAPPS Payment Calc'!$A:$A,0))</f>
        <v xml:space="preserve">FCHC Rosebud Medical Clinic  </v>
      </c>
      <c r="C183" t="str">
        <f>INDEX('RAPPS Payment Calc'!D:D,MATCH($A:$A,'RAPPS Payment Calc'!$A:$A,0))</f>
        <v>MRSA Central</v>
      </c>
      <c r="D183" s="135">
        <f>INDEX('RAPPS Payment Calc'!AN:AN,MATCH(A:A,'RAPPS Payment Calc'!A:A,0))</f>
        <v>10333.32</v>
      </c>
      <c r="E183" s="135">
        <v>4627.51</v>
      </c>
      <c r="F183" s="153">
        <f>INDEX('RAPPS Payment Calc'!AP:AP,MATCH($A:$A,'RAPPS Payment Calc'!$A:$A,0))</f>
        <v>5705.8099999999995</v>
      </c>
    </row>
    <row r="184" spans="1:6" x14ac:dyDescent="0.25">
      <c r="A184" s="189" t="s">
        <v>377</v>
      </c>
      <c r="B184" s="134" t="str">
        <f>INDEX('RAPPS Payment Calc'!C:C,MATCH($A:$A,'RAPPS Payment Calc'!$A:$A,0))</f>
        <v xml:space="preserve">FCHC BREMOND CLINIC </v>
      </c>
      <c r="C184" t="str">
        <f>INDEX('RAPPS Payment Calc'!D:D,MATCH($A:$A,'RAPPS Payment Calc'!$A:$A,0))</f>
        <v>MRSA Central</v>
      </c>
      <c r="D184" s="135">
        <f>INDEX('RAPPS Payment Calc'!AN:AN,MATCH(A:A,'RAPPS Payment Calc'!A:A,0))</f>
        <v>12452.39</v>
      </c>
      <c r="E184" s="135">
        <v>5570.8</v>
      </c>
      <c r="F184" s="153">
        <f>INDEX('RAPPS Payment Calc'!AP:AP,MATCH($A:$A,'RAPPS Payment Calc'!$A:$A,0))</f>
        <v>6881.5899999999992</v>
      </c>
    </row>
    <row r="185" spans="1:6" x14ac:dyDescent="0.25">
      <c r="A185" s="189" t="s">
        <v>488</v>
      </c>
      <c r="B185" s="134" t="str">
        <f>INDEX('RAPPS Payment Calc'!C:C,MATCH($A:$A,'RAPPS Payment Calc'!$A:$A,0))</f>
        <v>Navarro Family Clinic Navarro Family Clinic</v>
      </c>
      <c r="C185" t="str">
        <f>INDEX('RAPPS Payment Calc'!D:D,MATCH($A:$A,'RAPPS Payment Calc'!$A:$A,0))</f>
        <v>Dallas</v>
      </c>
      <c r="D185" s="135">
        <f>INDEX('RAPPS Payment Calc'!AN:AN,MATCH(A:A,'RAPPS Payment Calc'!A:A,0))</f>
        <v>64902.96</v>
      </c>
      <c r="E185" s="135">
        <v>29228.75</v>
      </c>
      <c r="F185" s="153">
        <f>INDEX('RAPPS Payment Calc'!AP:AP,MATCH($A:$A,'RAPPS Payment Calc'!$A:$A,0))</f>
        <v>35674.21</v>
      </c>
    </row>
    <row r="186" spans="1:6" ht="15.75" thickBot="1" x14ac:dyDescent="0.3">
      <c r="A186" s="190" t="s">
        <v>148</v>
      </c>
      <c r="B186" s="173" t="str">
        <f>INDEX('RAPPS Payment Calc'!C:C,MATCH($A:$A,'RAPPS Payment Calc'!$A:$A,0))</f>
        <v>Navarro Pediatrics Clinic Navarro Pediatrics Clinic</v>
      </c>
      <c r="C186" s="174" t="str">
        <f>INDEX('RAPPS Payment Calc'!D:D,MATCH($A:$A,'RAPPS Payment Calc'!$A:$A,0))</f>
        <v>Dallas</v>
      </c>
      <c r="D186" s="143">
        <f>INDEX('RAPPS Payment Calc'!AN:AN,MATCH(A:A,'RAPPS Payment Calc'!A:A,0))</f>
        <v>207188.47</v>
      </c>
      <c r="E186" s="143">
        <v>93289.19</v>
      </c>
      <c r="F186" s="175">
        <f>INDEX('RAPPS Payment Calc'!AP:AP,MATCH($A:$A,'RAPPS Payment Calc'!$A:$A,0))</f>
        <v>113899.28</v>
      </c>
    </row>
    <row r="187" spans="1:6" x14ac:dyDescent="0.25">
      <c r="A187" s="191"/>
      <c r="B187" s="134"/>
      <c r="C187"/>
      <c r="D187" s="135"/>
      <c r="E187" s="135"/>
      <c r="F187" s="135"/>
    </row>
    <row r="188" spans="1:6" x14ac:dyDescent="0.25">
      <c r="A188" s="191"/>
      <c r="B188" s="134"/>
      <c r="C188"/>
      <c r="D188" s="135"/>
      <c r="E188" s="135"/>
      <c r="F188" s="135"/>
    </row>
    <row r="189" spans="1:6" x14ac:dyDescent="0.25">
      <c r="A189" s="191"/>
      <c r="B189" s="134"/>
      <c r="C189"/>
      <c r="D189" s="135"/>
      <c r="E189" s="135"/>
      <c r="F189" s="135"/>
    </row>
    <row r="190" spans="1:6" x14ac:dyDescent="0.25">
      <c r="A190" s="191"/>
      <c r="B190" s="134"/>
      <c r="C190"/>
      <c r="D190" s="135"/>
      <c r="E190" s="135"/>
      <c r="F190" s="135"/>
    </row>
    <row r="191" spans="1:6" x14ac:dyDescent="0.25">
      <c r="A191" s="191"/>
      <c r="B191" s="134"/>
      <c r="C191"/>
      <c r="D191" s="135"/>
      <c r="E191" s="135"/>
      <c r="F191" s="135"/>
    </row>
    <row r="192" spans="1:6" x14ac:dyDescent="0.25">
      <c r="A192" s="191"/>
      <c r="B192" s="134"/>
      <c r="C192"/>
      <c r="D192" s="135"/>
      <c r="E192" s="135"/>
      <c r="F192" s="135"/>
    </row>
    <row r="193" spans="1:6" x14ac:dyDescent="0.25">
      <c r="A193" s="191"/>
      <c r="B193" s="134"/>
      <c r="C193"/>
      <c r="D193" s="135"/>
      <c r="E193" s="135"/>
      <c r="F193" s="135"/>
    </row>
    <row r="194" spans="1:6" x14ac:dyDescent="0.25">
      <c r="A194" s="191"/>
      <c r="B194" s="134"/>
      <c r="C194"/>
      <c r="D194" s="135"/>
      <c r="E194" s="135"/>
      <c r="F194" s="135"/>
    </row>
    <row r="195" spans="1:6" x14ac:dyDescent="0.25">
      <c r="A195" s="191"/>
      <c r="B195" s="134"/>
      <c r="C195"/>
      <c r="D195" s="135"/>
      <c r="E195" s="135"/>
      <c r="F195" s="135"/>
    </row>
    <row r="196" spans="1:6" x14ac:dyDescent="0.25">
      <c r="A196" s="191"/>
      <c r="B196" s="134"/>
      <c r="C196"/>
      <c r="D196" s="135"/>
      <c r="E196" s="135"/>
      <c r="F196" s="135"/>
    </row>
    <row r="197" spans="1:6" x14ac:dyDescent="0.25">
      <c r="A197" s="191"/>
      <c r="B197" s="134"/>
      <c r="C197"/>
      <c r="D197" s="135"/>
      <c r="E197" s="135"/>
      <c r="F197" s="135"/>
    </row>
    <row r="198" spans="1:6" x14ac:dyDescent="0.25">
      <c r="A198" s="191"/>
      <c r="B198" s="134"/>
      <c r="C198"/>
      <c r="D198" s="135"/>
      <c r="E198" s="135"/>
      <c r="F198" s="135"/>
    </row>
    <row r="199" spans="1:6" x14ac:dyDescent="0.25">
      <c r="A199" s="191"/>
      <c r="B199" s="134"/>
      <c r="C199"/>
      <c r="D199" s="135"/>
      <c r="E199" s="135"/>
      <c r="F199" s="135"/>
    </row>
    <row r="200" spans="1:6" x14ac:dyDescent="0.25">
      <c r="A200" s="191"/>
      <c r="B200" s="134"/>
      <c r="C200"/>
      <c r="D200" s="135"/>
      <c r="E200" s="135"/>
      <c r="F200" s="135"/>
    </row>
    <row r="201" spans="1:6" x14ac:dyDescent="0.25">
      <c r="A201" s="191"/>
      <c r="B201" s="134"/>
      <c r="C201"/>
      <c r="D201" s="135"/>
      <c r="E201" s="135"/>
      <c r="F201" s="135"/>
    </row>
    <row r="202" spans="1:6" x14ac:dyDescent="0.25">
      <c r="A202" s="191"/>
      <c r="B202" s="134"/>
      <c r="C202"/>
      <c r="D202" s="135"/>
      <c r="E202" s="135"/>
      <c r="F202" s="135"/>
    </row>
    <row r="203" spans="1:6" x14ac:dyDescent="0.25">
      <c r="A203" s="191"/>
    </row>
  </sheetData>
  <autoFilter ref="A5:F169" xr:uid="{4E332CC4-E551-4DF7-B53E-011BD2063518}">
    <sortState xmlns:xlrd2="http://schemas.microsoft.com/office/spreadsheetml/2017/richdata2" ref="A6:F162">
      <sortCondition ref="C5:C162"/>
    </sortState>
  </autoFilter>
  <conditionalFormatting sqref="A187:A1048576 A1:A5">
    <cfRule type="duplicateValues" dxfId="26" priority="1"/>
  </conditionalFormatting>
  <pageMargins left="0.7" right="0.7" top="0.75" bottom="0.75" header="0.3" footer="0.3"/>
  <pageSetup scale="86" fitToHeight="0" orientation="portrait" r:id="rId1"/>
  <headerFooter>
    <oddHeader>&amp;LRAPPS
Year 2&amp;C&amp;A</oddHeader>
    <oddFooter>&amp;LPage &amp;P of &amp;N&amp;CUpdated June 14, 2022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BE735-9E44-4765-A5C3-E482BDAA7AEE}">
  <sheetPr>
    <tabColor rgb="FF7030A0"/>
  </sheetPr>
  <dimension ref="A1:E19"/>
  <sheetViews>
    <sheetView zoomScale="110" zoomScaleNormal="110" workbookViewId="0">
      <selection activeCell="D8" sqref="D8"/>
    </sheetView>
  </sheetViews>
  <sheetFormatPr defaultRowHeight="15" x14ac:dyDescent="0.25"/>
  <cols>
    <col min="1" max="1" width="22.42578125" customWidth="1"/>
    <col min="2" max="2" width="18" customWidth="1"/>
    <col min="3" max="4" width="18.28515625" customWidth="1"/>
    <col min="5" max="5" width="9.140625" style="131"/>
    <col min="6" max="6" width="15.140625" customWidth="1"/>
  </cols>
  <sheetData>
    <row r="1" spans="1:5" ht="18.75" x14ac:dyDescent="0.3">
      <c r="A1" s="16" t="str">
        <f>'RAPPS Payment Calc'!A1</f>
        <v>Rural Access to Primary and Preventative Services</v>
      </c>
    </row>
    <row r="2" spans="1:5" ht="18.75" x14ac:dyDescent="0.3">
      <c r="A2" s="16" t="str">
        <f>'RAPPS Payment Calc'!A2</f>
        <v>Year 3 (State Fiscal Year 2024)</v>
      </c>
    </row>
    <row r="3" spans="1:5" ht="18.75" x14ac:dyDescent="0.3">
      <c r="A3" s="16" t="s">
        <v>865</v>
      </c>
    </row>
    <row r="4" spans="1:5" ht="19.5" thickBot="1" x14ac:dyDescent="0.35">
      <c r="A4" s="16"/>
    </row>
    <row r="5" spans="1:5" x14ac:dyDescent="0.25">
      <c r="A5" s="136" t="s">
        <v>13</v>
      </c>
      <c r="B5" s="137">
        <f>SUM(B7:B19)</f>
        <v>12127053.910000002</v>
      </c>
      <c r="C5" s="137">
        <f>SUM(C7:C19)</f>
        <v>5403788.2599999998</v>
      </c>
      <c r="D5" s="137">
        <f>SUM(D7:D19)</f>
        <v>6723265.6499999994</v>
      </c>
      <c r="E5" s="138"/>
    </row>
    <row r="6" spans="1:5" ht="30" x14ac:dyDescent="0.25">
      <c r="A6" s="139" t="s">
        <v>38</v>
      </c>
      <c r="B6" s="132" t="s">
        <v>866</v>
      </c>
      <c r="C6" s="140" t="s">
        <v>867</v>
      </c>
      <c r="D6" s="140" t="s">
        <v>868</v>
      </c>
      <c r="E6" s="141" t="s">
        <v>869</v>
      </c>
    </row>
    <row r="7" spans="1:5" x14ac:dyDescent="0.25">
      <c r="A7" s="62" t="s">
        <v>88</v>
      </c>
      <c r="B7" s="135">
        <f>SUMIF('IGT by Provider'!$C:$C,'IGT by SDA'!$A7,'IGT by Provider'!D:D)</f>
        <v>467216.73</v>
      </c>
      <c r="C7" s="135">
        <f>SUMIF('IGT by Provider'!$C:$C,'IGT by SDA'!$A7,'IGT by Provider'!E:E)</f>
        <v>209522.28999999998</v>
      </c>
      <c r="D7" s="135">
        <f>SUMIF('IGT by Provider'!$C:$C,'IGT by SDA'!$A7,'IGT by Provider'!F:F)</f>
        <v>257694.44000000006</v>
      </c>
      <c r="E7" s="142">
        <f>D7/B7</f>
        <v>0.55155225284848008</v>
      </c>
    </row>
    <row r="8" spans="1:5" x14ac:dyDescent="0.25">
      <c r="A8" s="62" t="s">
        <v>72</v>
      </c>
      <c r="B8" s="135">
        <f>SUMIF('IGT by Provider'!$C:$C,'IGT by SDA'!$A8,'IGT by Provider'!D:D)</f>
        <v>463646.06999999995</v>
      </c>
      <c r="C8" s="135">
        <f>SUMIF('IGT by Provider'!$C:$C,'IGT by SDA'!$A8,'IGT by Provider'!E:E)</f>
        <v>211418.62</v>
      </c>
      <c r="D8" s="135">
        <f>SUMIF('IGT by Provider'!$C:$C,'IGT by SDA'!$A8,'IGT by Provider'!F:F)</f>
        <v>252227.44999999998</v>
      </c>
      <c r="E8" s="142">
        <f t="shared" ref="E8:E19" si="0">D8/B8</f>
        <v>0.54400860121600947</v>
      </c>
    </row>
    <row r="9" spans="1:5" x14ac:dyDescent="0.25">
      <c r="A9" s="62" t="s">
        <v>123</v>
      </c>
      <c r="B9" s="135">
        <f>SUMIF('IGT by Provider'!$C:$C,'IGT by SDA'!$A9,'IGT by Provider'!D:D)</f>
        <v>23062.45</v>
      </c>
      <c r="C9" s="135">
        <f>SUMIF('IGT by Provider'!$C:$C,'IGT by SDA'!$A9,'IGT by Provider'!E:E)</f>
        <v>10383.74</v>
      </c>
      <c r="D9" s="135">
        <f>SUMIF('IGT by Provider'!$C:$C,'IGT by SDA'!$A9,'IGT by Provider'!F:F)</f>
        <v>12678.710000000001</v>
      </c>
      <c r="E9" s="142">
        <f t="shared" si="0"/>
        <v>0.54975555502559359</v>
      </c>
    </row>
    <row r="10" spans="1:5" x14ac:dyDescent="0.25">
      <c r="A10" s="62" t="s">
        <v>75</v>
      </c>
      <c r="B10" s="135">
        <f>SUMIF('IGT by Provider'!$C:$C,'IGT by SDA'!$A10,'IGT by Provider'!D:D)</f>
        <v>326036.46999999997</v>
      </c>
      <c r="C10" s="135">
        <f>SUMIF('IGT by Provider'!$C:$C,'IGT by SDA'!$A10,'IGT by Provider'!E:E)</f>
        <v>146150.62</v>
      </c>
      <c r="D10" s="135">
        <f>SUMIF('IGT by Provider'!$C:$C,'IGT by SDA'!$A10,'IGT by Provider'!F:F)</f>
        <v>179885.85</v>
      </c>
      <c r="E10" s="142">
        <f t="shared" si="0"/>
        <v>0.55173536261142819</v>
      </c>
    </row>
    <row r="11" spans="1:5" x14ac:dyDescent="0.25">
      <c r="A11" s="62" t="s">
        <v>90</v>
      </c>
      <c r="B11" s="135">
        <f>SUMIF('IGT by Provider'!$C:$C,'IGT by SDA'!$A11,'IGT by Provider'!D:D)</f>
        <v>73132.739999999991</v>
      </c>
      <c r="C11" s="135">
        <f>SUMIF('IGT by Provider'!$C:$C,'IGT by SDA'!$A11,'IGT by Provider'!E:E)</f>
        <v>32862.369999999995</v>
      </c>
      <c r="D11" s="135">
        <f>SUMIF('IGT by Provider'!$C:$C,'IGT by SDA'!$A11,'IGT by Provider'!F:F)</f>
        <v>40270.370000000003</v>
      </c>
      <c r="E11" s="142">
        <f t="shared" si="0"/>
        <v>0.55064763059609156</v>
      </c>
    </row>
    <row r="12" spans="1:5" x14ac:dyDescent="0.25">
      <c r="A12" s="62" t="s">
        <v>95</v>
      </c>
      <c r="B12" s="135">
        <f>SUMIF('IGT by Provider'!$C:$C,'IGT by SDA'!$A12,'IGT by Provider'!D:D)</f>
        <v>94995.07</v>
      </c>
      <c r="C12" s="135">
        <f>SUMIF('IGT by Provider'!$C:$C,'IGT by SDA'!$A12,'IGT by Provider'!E:E)</f>
        <v>42454</v>
      </c>
      <c r="D12" s="135">
        <f>SUMIF('IGT by Provider'!$C:$C,'IGT by SDA'!$A12,'IGT by Provider'!F:F)</f>
        <v>52541.070000000007</v>
      </c>
      <c r="E12" s="142">
        <f t="shared" si="0"/>
        <v>0.55309259733162996</v>
      </c>
    </row>
    <row r="13" spans="1:5" x14ac:dyDescent="0.25">
      <c r="A13" s="62" t="s">
        <v>76</v>
      </c>
      <c r="B13" s="135">
        <f>SUMIF('IGT by Provider'!$C:$C,'IGT by SDA'!$A13,'IGT by Provider'!D:D)</f>
        <v>1452947.8499999999</v>
      </c>
      <c r="C13" s="135">
        <f>SUMIF('IGT by Provider'!$C:$C,'IGT by SDA'!$A13,'IGT by Provider'!E:E)</f>
        <v>644304.19000000006</v>
      </c>
      <c r="D13" s="135">
        <f>SUMIF('IGT by Provider'!$C:$C,'IGT by SDA'!$A13,'IGT by Provider'!F:F)</f>
        <v>808643.66000000015</v>
      </c>
      <c r="E13" s="142">
        <f t="shared" si="0"/>
        <v>0.5565538088651979</v>
      </c>
    </row>
    <row r="14" spans="1:5" x14ac:dyDescent="0.25">
      <c r="A14" s="62" t="s">
        <v>78</v>
      </c>
      <c r="B14" s="135">
        <f>SUMIF('IGT by Provider'!$C:$C,'IGT by SDA'!$A14,'IGT by Provider'!D:D)</f>
        <v>2467578.5700000003</v>
      </c>
      <c r="C14" s="135">
        <f>SUMIF('IGT by Provider'!$C:$C,'IGT by SDA'!$A14,'IGT by Provider'!E:E)</f>
        <v>1111759.79</v>
      </c>
      <c r="D14" s="135">
        <f>SUMIF('IGT by Provider'!$C:$C,'IGT by SDA'!$A14,'IGT by Provider'!F:F)</f>
        <v>1355818.78</v>
      </c>
      <c r="E14" s="142">
        <f t="shared" si="0"/>
        <v>0.54945313453585387</v>
      </c>
    </row>
    <row r="15" spans="1:5" x14ac:dyDescent="0.25">
      <c r="A15" s="62" t="s">
        <v>79</v>
      </c>
      <c r="B15" s="135">
        <f>SUMIF('IGT by Provider'!$C:$C,'IGT by SDA'!$A15,'IGT by Provider'!D:D)</f>
        <v>1875601.2100000002</v>
      </c>
      <c r="C15" s="135">
        <f>SUMIF('IGT by Provider'!$C:$C,'IGT by SDA'!$A15,'IGT by Provider'!E:E)</f>
        <v>834979.06</v>
      </c>
      <c r="D15" s="135">
        <f>SUMIF('IGT by Provider'!$C:$C,'IGT by SDA'!$A15,'IGT by Provider'!F:F)</f>
        <v>1040622.1499999999</v>
      </c>
      <c r="E15" s="142">
        <f t="shared" si="0"/>
        <v>0.55482057937038753</v>
      </c>
    </row>
    <row r="16" spans="1:5" x14ac:dyDescent="0.25">
      <c r="A16" s="62" t="s">
        <v>55</v>
      </c>
      <c r="B16" s="135">
        <f>SUMIF('IGT by Provider'!$C:$C,'IGT by SDA'!$A16,'IGT by Provider'!D:D)</f>
        <v>4179984.2800000007</v>
      </c>
      <c r="C16" s="135">
        <f>SUMIF('IGT by Provider'!$C:$C,'IGT by SDA'!$A16,'IGT by Provider'!E:E)</f>
        <v>1843271.6299999994</v>
      </c>
      <c r="D16" s="135">
        <f>SUMIF('IGT by Provider'!$C:$C,'IGT by SDA'!$A16,'IGT by Provider'!F:F)</f>
        <v>2336712.65</v>
      </c>
      <c r="E16" s="142">
        <f t="shared" si="0"/>
        <v>0.55902426743097688</v>
      </c>
    </row>
    <row r="17" spans="1:5" x14ac:dyDescent="0.25">
      <c r="A17" s="62" t="s">
        <v>83</v>
      </c>
      <c r="B17" s="135">
        <f>SUMIF('IGT by Provider'!$C:$C,'IGT by SDA'!$A17,'IGT by Provider'!D:D)</f>
        <v>107230.06</v>
      </c>
      <c r="C17" s="135">
        <f>SUMIF('IGT by Provider'!$C:$C,'IGT by SDA'!$A17,'IGT by Provider'!E:E)</f>
        <v>48046.03</v>
      </c>
      <c r="D17" s="135">
        <f>SUMIF('IGT by Provider'!$C:$C,'IGT by SDA'!$A17,'IGT by Provider'!F:F)</f>
        <v>59184.03</v>
      </c>
      <c r="E17" s="142">
        <f t="shared" si="0"/>
        <v>0.55193506373119627</v>
      </c>
    </row>
    <row r="18" spans="1:5" x14ac:dyDescent="0.25">
      <c r="A18" s="62" t="s">
        <v>84</v>
      </c>
      <c r="B18" s="135">
        <f>SUMIF('IGT by Provider'!$C:$C,'IGT by SDA'!$A18,'IGT by Provider'!D:D)</f>
        <v>33752.129999999997</v>
      </c>
      <c r="C18" s="135">
        <f>SUMIF('IGT by Provider'!$C:$C,'IGT by SDA'!$A18,'IGT by Provider'!E:E)</f>
        <v>15144.28</v>
      </c>
      <c r="D18" s="135">
        <f>SUMIF('IGT by Provider'!$C:$C,'IGT by SDA'!$A18,'IGT by Provider'!F:F)</f>
        <v>18607.849999999999</v>
      </c>
      <c r="E18" s="142">
        <f t="shared" si="0"/>
        <v>0.55130890998582904</v>
      </c>
    </row>
    <row r="19" spans="1:5" ht="15.75" thickBot="1" x14ac:dyDescent="0.3">
      <c r="A19" s="65" t="s">
        <v>85</v>
      </c>
      <c r="B19" s="143">
        <f>SUMIF('IGT by Provider'!$C:$C,'IGT by SDA'!$A19,'IGT by Provider'!D:D)</f>
        <v>561870.28</v>
      </c>
      <c r="C19" s="143">
        <f>SUMIF('IGT by Provider'!$C:$C,'IGT by SDA'!$A19,'IGT by Provider'!E:E)</f>
        <v>253491.63999999996</v>
      </c>
      <c r="D19" s="143">
        <f>SUMIF('IGT by Provider'!$C:$C,'IGT by SDA'!$A19,'IGT by Provider'!F:F)</f>
        <v>308378.63999999996</v>
      </c>
      <c r="E19" s="144">
        <f t="shared" si="0"/>
        <v>0.54884312443078487</v>
      </c>
    </row>
  </sheetData>
  <pageMargins left="0.7" right="0.7" top="0.75" bottom="0.75" header="0.3" footer="0.3"/>
  <pageSetup orientation="portrait" r:id="rId1"/>
  <headerFooter>
    <oddHeader>&amp;LRAPPS
Year 2&amp;C&amp;A</oddHeader>
    <oddFooter>&amp;CUpdated June 14, 2022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E6F3B-BD63-4774-A80F-92B79F150AE6}">
  <sheetPr>
    <tabColor theme="9" tint="0.59999389629810485"/>
    <pageSetUpPr fitToPage="1"/>
  </sheetPr>
  <dimension ref="A1:O15"/>
  <sheetViews>
    <sheetView zoomScaleNormal="100" workbookViewId="0">
      <selection activeCell="E8" sqref="E8"/>
    </sheetView>
  </sheetViews>
  <sheetFormatPr defaultRowHeight="15" x14ac:dyDescent="0.25"/>
  <cols>
    <col min="1" max="1" width="15.42578125" customWidth="1"/>
    <col min="2" max="2" width="12.42578125" customWidth="1"/>
    <col min="3" max="3" width="24.42578125" customWidth="1"/>
    <col min="4" max="4" width="10.5703125" bestFit="1" customWidth="1"/>
    <col min="5" max="5" width="12" customWidth="1"/>
    <col min="6" max="6" width="13.85546875" customWidth="1"/>
    <col min="7" max="7" width="19.28515625" customWidth="1"/>
    <col min="12" max="12" width="12.85546875" customWidth="1"/>
    <col min="15" max="15" width="11" customWidth="1"/>
  </cols>
  <sheetData>
    <row r="1" spans="1:15" ht="18.75" x14ac:dyDescent="0.3">
      <c r="A1" s="16" t="s">
        <v>627</v>
      </c>
    </row>
    <row r="2" spans="1:15" ht="18.75" x14ac:dyDescent="0.3">
      <c r="A2" s="16" t="str">
        <f>_xlfn.CONCAT("Year ",Assumptions!B3," (State Fiscal Year ",Assumptions!B4,")")</f>
        <v>Year 3 (State Fiscal Year 2024)</v>
      </c>
    </row>
    <row r="3" spans="1:15" ht="18.75" x14ac:dyDescent="0.3">
      <c r="A3" s="16" t="s">
        <v>870</v>
      </c>
    </row>
    <row r="4" spans="1:15" ht="15.75" x14ac:dyDescent="0.25">
      <c r="A4" s="100" t="s">
        <v>3</v>
      </c>
      <c r="B4" s="18">
        <f ca="1">Assumptions!B5</f>
        <v>45238</v>
      </c>
    </row>
    <row r="5" spans="1:15" ht="16.5" thickBot="1" x14ac:dyDescent="0.3">
      <c r="A5" s="100"/>
      <c r="B5" s="18"/>
    </row>
    <row r="6" spans="1:15" s="17" customFormat="1" ht="56.25" customHeight="1" thickBot="1" x14ac:dyDescent="0.3">
      <c r="A6" s="216" t="s">
        <v>631</v>
      </c>
      <c r="B6" s="217"/>
      <c r="C6" s="217"/>
      <c r="D6" s="217"/>
      <c r="E6" s="218"/>
      <c r="F6" s="216" t="s">
        <v>632</v>
      </c>
      <c r="G6" s="218"/>
      <c r="H6"/>
      <c r="I6"/>
      <c r="J6"/>
      <c r="K6"/>
      <c r="L6"/>
      <c r="M6"/>
      <c r="N6"/>
      <c r="O6"/>
    </row>
    <row r="7" spans="1:15" ht="56.25" customHeight="1" x14ac:dyDescent="0.25">
      <c r="A7" s="94" t="s">
        <v>641</v>
      </c>
      <c r="B7" s="95" t="s">
        <v>46</v>
      </c>
      <c r="C7" s="96" t="s">
        <v>642</v>
      </c>
      <c r="D7" s="97" t="s">
        <v>643</v>
      </c>
      <c r="E7" s="98" t="s">
        <v>644</v>
      </c>
      <c r="F7" s="116" t="s">
        <v>645</v>
      </c>
      <c r="G7" s="128" t="s">
        <v>646</v>
      </c>
    </row>
    <row r="8" spans="1:15" ht="30" x14ac:dyDescent="0.25">
      <c r="A8" s="85" t="s">
        <v>871</v>
      </c>
      <c r="B8" s="30" t="s">
        <v>872</v>
      </c>
      <c r="C8" s="31" t="s">
        <v>873</v>
      </c>
      <c r="D8" s="31" t="s">
        <v>55</v>
      </c>
      <c r="E8" s="86" t="s">
        <v>630</v>
      </c>
      <c r="F8" s="84" t="s">
        <v>34</v>
      </c>
      <c r="G8" s="129">
        <v>168</v>
      </c>
    </row>
    <row r="9" spans="1:15" x14ac:dyDescent="0.25">
      <c r="A9" s="85"/>
      <c r="B9" s="30"/>
      <c r="C9" s="31"/>
      <c r="D9" s="31"/>
      <c r="E9" s="86"/>
      <c r="F9" s="84"/>
      <c r="G9" s="129"/>
    </row>
    <row r="10" spans="1:15" x14ac:dyDescent="0.25">
      <c r="A10" s="85"/>
      <c r="B10" s="30"/>
      <c r="C10" s="31"/>
      <c r="D10" s="31"/>
      <c r="E10" s="86"/>
      <c r="F10" s="84"/>
      <c r="G10" s="129"/>
    </row>
    <row r="11" spans="1:15" x14ac:dyDescent="0.25">
      <c r="A11" s="85"/>
      <c r="B11" s="30"/>
      <c r="C11" s="31"/>
      <c r="D11" s="31"/>
      <c r="E11" s="86"/>
      <c r="F11" s="84"/>
      <c r="G11" s="129"/>
    </row>
    <row r="12" spans="1:15" x14ac:dyDescent="0.25">
      <c r="A12" s="85"/>
      <c r="B12" s="30"/>
      <c r="C12" s="31"/>
      <c r="D12" s="31"/>
      <c r="E12" s="86"/>
      <c r="F12" s="84"/>
      <c r="G12" s="129"/>
    </row>
    <row r="13" spans="1:15" ht="15.75" thickBot="1" x14ac:dyDescent="0.3">
      <c r="A13" s="118"/>
      <c r="B13" s="119"/>
      <c r="C13" s="120"/>
      <c r="D13" s="120"/>
      <c r="E13" s="121"/>
      <c r="F13" s="122"/>
      <c r="G13" s="130"/>
    </row>
    <row r="15" spans="1:15" x14ac:dyDescent="0.25">
      <c r="A15" s="17" t="s">
        <v>874</v>
      </c>
    </row>
  </sheetData>
  <mergeCells count="2">
    <mergeCell ref="A6:E6"/>
    <mergeCell ref="F6:G6"/>
  </mergeCells>
  <conditionalFormatting sqref="G8">
    <cfRule type="cellIs" dxfId="25" priority="12" operator="lessThan">
      <formula>30</formula>
    </cfRule>
  </conditionalFormatting>
  <conditionalFormatting sqref="F8">
    <cfRule type="cellIs" dxfId="24" priority="11" operator="equal">
      <formula>"N"</formula>
    </cfRule>
  </conditionalFormatting>
  <conditionalFormatting sqref="G9">
    <cfRule type="cellIs" dxfId="23" priority="10" operator="lessThan">
      <formula>30</formula>
    </cfRule>
  </conditionalFormatting>
  <conditionalFormatting sqref="F9">
    <cfRule type="cellIs" dxfId="22" priority="9" operator="equal">
      <formula>"N"</formula>
    </cfRule>
  </conditionalFormatting>
  <conditionalFormatting sqref="F10">
    <cfRule type="cellIs" dxfId="21" priority="7" operator="equal">
      <formula>"N"</formula>
    </cfRule>
  </conditionalFormatting>
  <conditionalFormatting sqref="G10">
    <cfRule type="cellIs" dxfId="20" priority="8" operator="lessThan">
      <formula>30</formula>
    </cfRule>
  </conditionalFormatting>
  <conditionalFormatting sqref="F11">
    <cfRule type="cellIs" dxfId="19" priority="5" operator="equal">
      <formula>"N"</formula>
    </cfRule>
  </conditionalFormatting>
  <conditionalFormatting sqref="G11">
    <cfRule type="cellIs" dxfId="18" priority="6" operator="lessThan">
      <formula>30</formula>
    </cfRule>
  </conditionalFormatting>
  <conditionalFormatting sqref="G12">
    <cfRule type="cellIs" dxfId="17" priority="4" operator="lessThan">
      <formula>30</formula>
    </cfRule>
  </conditionalFormatting>
  <conditionalFormatting sqref="F12">
    <cfRule type="cellIs" dxfId="16" priority="3" operator="equal">
      <formula>"N"</formula>
    </cfRule>
  </conditionalFormatting>
  <conditionalFormatting sqref="G13">
    <cfRule type="cellIs" dxfId="15" priority="2" operator="lessThan">
      <formula>30</formula>
    </cfRule>
  </conditionalFormatting>
  <conditionalFormatting sqref="F13">
    <cfRule type="cellIs" dxfId="14" priority="1" operator="equal">
      <formula>"N"</formula>
    </cfRule>
  </conditionalFormatting>
  <pageMargins left="0.7" right="0.7" top="0.75" bottom="0.75" header="0.3" footer="0.3"/>
  <pageSetup fitToHeight="0" orientation="landscape" r:id="rId1"/>
  <headerFooter>
    <oddHeader>&amp;LRAPPS
Year 2&amp;C&amp;A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15EE8-124D-4800-8BF3-30F5D60FF4E8}">
  <sheetPr>
    <tabColor theme="5"/>
  </sheetPr>
  <dimension ref="A1:F103"/>
  <sheetViews>
    <sheetView workbookViewId="0">
      <selection activeCell="F2" sqref="F2"/>
    </sheetView>
  </sheetViews>
  <sheetFormatPr defaultColWidth="9.140625" defaultRowHeight="15" x14ac:dyDescent="0.2"/>
  <cols>
    <col min="1" max="1" width="18" style="159" customWidth="1"/>
    <col min="2" max="2" width="57.5703125" style="159" customWidth="1"/>
    <col min="3" max="3" width="19.28515625" style="159" customWidth="1"/>
    <col min="4" max="4" width="19.140625" style="159" customWidth="1"/>
    <col min="5" max="5" width="21.85546875" style="159" customWidth="1"/>
    <col min="6" max="6" width="18.42578125" style="168" customWidth="1"/>
    <col min="7" max="7" width="42.5703125" style="159" customWidth="1"/>
    <col min="8" max="8" width="26.28515625" style="159" customWidth="1"/>
    <col min="9" max="16384" width="9.140625" style="159"/>
  </cols>
  <sheetData>
    <row r="1" spans="1:6" s="158" customFormat="1" ht="45" x14ac:dyDescent="0.2">
      <c r="A1" s="157" t="s">
        <v>875</v>
      </c>
      <c r="B1" s="157" t="s">
        <v>876</v>
      </c>
      <c r="C1" s="157" t="s">
        <v>877</v>
      </c>
      <c r="D1" s="157" t="s">
        <v>878</v>
      </c>
      <c r="E1" s="163" t="s">
        <v>879</v>
      </c>
      <c r="F1" s="203" t="s">
        <v>880</v>
      </c>
    </row>
    <row r="2" spans="1:6" x14ac:dyDescent="0.2">
      <c r="A2" s="159" t="s">
        <v>253</v>
      </c>
      <c r="B2" s="159" t="s">
        <v>881</v>
      </c>
      <c r="C2" s="160">
        <v>44378</v>
      </c>
      <c r="D2" s="160">
        <v>44742</v>
      </c>
      <c r="E2" s="164" t="s">
        <v>882</v>
      </c>
      <c r="F2" s="168">
        <f>COUNTIF($A$2:A2,A2)</f>
        <v>1</v>
      </c>
    </row>
    <row r="3" spans="1:6" x14ac:dyDescent="0.2">
      <c r="A3" s="159" t="s">
        <v>98</v>
      </c>
      <c r="B3" s="159" t="s">
        <v>883</v>
      </c>
      <c r="C3" s="160">
        <v>44378</v>
      </c>
      <c r="D3" s="160">
        <v>44742</v>
      </c>
      <c r="E3" s="164" t="s">
        <v>884</v>
      </c>
      <c r="F3" s="168">
        <f>COUNTIF($A$2:A3,A3)</f>
        <v>1</v>
      </c>
    </row>
    <row r="4" spans="1:6" x14ac:dyDescent="0.2">
      <c r="A4" s="159" t="s">
        <v>218</v>
      </c>
      <c r="B4" s="159" t="s">
        <v>885</v>
      </c>
      <c r="C4" s="160">
        <v>44378</v>
      </c>
      <c r="D4" s="160">
        <v>44742</v>
      </c>
      <c r="E4" s="164" t="s">
        <v>886</v>
      </c>
      <c r="F4" s="168">
        <f>COUNTIF($A$2:A4,A4)</f>
        <v>1</v>
      </c>
    </row>
    <row r="5" spans="1:6" x14ac:dyDescent="0.2">
      <c r="A5" s="159" t="s">
        <v>272</v>
      </c>
      <c r="B5" s="159" t="s">
        <v>887</v>
      </c>
      <c r="C5" s="160">
        <v>44378</v>
      </c>
      <c r="D5" s="160">
        <v>44742</v>
      </c>
      <c r="E5" s="164" t="s">
        <v>888</v>
      </c>
      <c r="F5" s="168">
        <f>COUNTIF($A$2:A5,A5)</f>
        <v>1</v>
      </c>
    </row>
    <row r="6" spans="1:6" x14ac:dyDescent="0.2">
      <c r="A6" s="159" t="s">
        <v>889</v>
      </c>
      <c r="B6" s="159" t="s">
        <v>890</v>
      </c>
      <c r="C6" s="160">
        <v>44378</v>
      </c>
      <c r="D6" s="160">
        <v>44742</v>
      </c>
      <c r="E6" s="164" t="s">
        <v>891</v>
      </c>
      <c r="F6" s="168">
        <f>COUNTIF($A$2:A6,A6)</f>
        <v>1</v>
      </c>
    </row>
    <row r="7" spans="1:6" x14ac:dyDescent="0.2">
      <c r="A7" s="159" t="s">
        <v>892</v>
      </c>
      <c r="B7" s="159" t="s">
        <v>893</v>
      </c>
      <c r="C7" s="160">
        <v>44287</v>
      </c>
      <c r="D7" s="160">
        <v>44651</v>
      </c>
      <c r="E7" s="164" t="s">
        <v>894</v>
      </c>
      <c r="F7" s="168">
        <f>COUNTIF($A$2:A7,A7)</f>
        <v>1</v>
      </c>
    </row>
    <row r="8" spans="1:6" x14ac:dyDescent="0.2">
      <c r="A8" s="159" t="s">
        <v>895</v>
      </c>
      <c r="B8" s="159" t="s">
        <v>896</v>
      </c>
      <c r="C8" s="160">
        <v>44562</v>
      </c>
      <c r="D8" s="160">
        <v>44650</v>
      </c>
      <c r="E8" s="164" t="s">
        <v>897</v>
      </c>
      <c r="F8" s="168">
        <f>COUNTIF($A$2:A8,A8)</f>
        <v>1</v>
      </c>
    </row>
    <row r="9" spans="1:6" x14ac:dyDescent="0.2">
      <c r="A9" s="159" t="s">
        <v>898</v>
      </c>
      <c r="B9" s="159" t="s">
        <v>899</v>
      </c>
      <c r="C9" s="160">
        <v>44197</v>
      </c>
      <c r="D9" s="160">
        <v>44561</v>
      </c>
      <c r="E9" s="164" t="s">
        <v>900</v>
      </c>
      <c r="F9" s="168">
        <f>COUNTIF($A$2:A9,A9)</f>
        <v>1</v>
      </c>
    </row>
    <row r="10" spans="1:6" x14ac:dyDescent="0.2">
      <c r="A10" s="159" t="s">
        <v>901</v>
      </c>
      <c r="B10" s="159" t="s">
        <v>902</v>
      </c>
      <c r="C10" s="160">
        <v>44197</v>
      </c>
      <c r="D10" s="160">
        <v>44561</v>
      </c>
      <c r="E10" s="164" t="s">
        <v>903</v>
      </c>
      <c r="F10" s="168">
        <f>COUNTIF($A$2:A10,A10)</f>
        <v>1</v>
      </c>
    </row>
    <row r="11" spans="1:6" x14ac:dyDescent="0.2">
      <c r="A11" s="159" t="s">
        <v>904</v>
      </c>
      <c r="B11" s="159" t="s">
        <v>905</v>
      </c>
      <c r="C11" s="160">
        <v>44197</v>
      </c>
      <c r="D11" s="160">
        <v>44561</v>
      </c>
      <c r="E11" s="164" t="s">
        <v>906</v>
      </c>
      <c r="F11" s="168">
        <f>COUNTIF($A$2:A11,A11)</f>
        <v>1</v>
      </c>
    </row>
    <row r="12" spans="1:6" x14ac:dyDescent="0.2">
      <c r="A12" s="159" t="s">
        <v>907</v>
      </c>
      <c r="B12" s="159" t="s">
        <v>908</v>
      </c>
      <c r="C12" s="160">
        <v>44197</v>
      </c>
      <c r="D12" s="160">
        <v>44561</v>
      </c>
      <c r="E12" s="164" t="s">
        <v>909</v>
      </c>
      <c r="F12" s="168">
        <f>COUNTIF($A$2:A12,A12)</f>
        <v>1</v>
      </c>
    </row>
    <row r="13" spans="1:6" x14ac:dyDescent="0.2">
      <c r="A13" s="159" t="s">
        <v>910</v>
      </c>
      <c r="B13" s="159" t="s">
        <v>911</v>
      </c>
      <c r="C13" s="160">
        <v>44197</v>
      </c>
      <c r="D13" s="160">
        <v>44561</v>
      </c>
      <c r="E13" s="164" t="s">
        <v>912</v>
      </c>
      <c r="F13" s="168">
        <f>COUNTIF($A$2:A13,A13)</f>
        <v>1</v>
      </c>
    </row>
    <row r="14" spans="1:6" x14ac:dyDescent="0.2">
      <c r="A14" s="159" t="s">
        <v>913</v>
      </c>
      <c r="B14" s="159" t="s">
        <v>914</v>
      </c>
      <c r="C14" s="160">
        <v>44197</v>
      </c>
      <c r="D14" s="160">
        <v>44561</v>
      </c>
      <c r="E14" s="164" t="s">
        <v>915</v>
      </c>
      <c r="F14" s="168">
        <f>COUNTIF($A$2:A14,A14)</f>
        <v>1</v>
      </c>
    </row>
    <row r="15" spans="1:6" x14ac:dyDescent="0.2">
      <c r="A15" s="159" t="s">
        <v>916</v>
      </c>
      <c r="B15" s="159" t="s">
        <v>917</v>
      </c>
      <c r="C15" s="160">
        <v>44197</v>
      </c>
      <c r="D15" s="160">
        <v>44561</v>
      </c>
      <c r="E15" s="164" t="s">
        <v>918</v>
      </c>
      <c r="F15" s="168">
        <f>COUNTIF($A$2:A15,A15)</f>
        <v>1</v>
      </c>
    </row>
    <row r="16" spans="1:6" x14ac:dyDescent="0.2">
      <c r="A16" s="159" t="s">
        <v>500</v>
      </c>
      <c r="B16" s="159" t="s">
        <v>919</v>
      </c>
      <c r="C16" s="160">
        <v>44197</v>
      </c>
      <c r="D16" s="160">
        <v>44561</v>
      </c>
      <c r="E16" s="164" t="s">
        <v>920</v>
      </c>
      <c r="F16" s="168">
        <f>COUNTIF($A$2:A16,A16)</f>
        <v>1</v>
      </c>
    </row>
    <row r="17" spans="1:6" x14ac:dyDescent="0.2">
      <c r="A17" s="159" t="s">
        <v>921</v>
      </c>
      <c r="B17" s="159" t="s">
        <v>922</v>
      </c>
      <c r="C17" s="160">
        <v>44197</v>
      </c>
      <c r="D17" s="160">
        <v>44561</v>
      </c>
      <c r="E17" s="164" t="s">
        <v>923</v>
      </c>
      <c r="F17" s="168">
        <f>COUNTIF($A$2:A17,A17)</f>
        <v>1</v>
      </c>
    </row>
    <row r="18" spans="1:6" x14ac:dyDescent="0.2">
      <c r="A18" s="159" t="s">
        <v>924</v>
      </c>
      <c r="B18" s="159" t="s">
        <v>925</v>
      </c>
      <c r="C18" s="160">
        <v>44197</v>
      </c>
      <c r="D18" s="160">
        <v>44561</v>
      </c>
      <c r="E18" s="164" t="s">
        <v>926</v>
      </c>
      <c r="F18" s="168">
        <f>COUNTIF($A$2:A18,A18)</f>
        <v>1</v>
      </c>
    </row>
    <row r="19" spans="1:6" x14ac:dyDescent="0.2">
      <c r="A19" s="159" t="s">
        <v>927</v>
      </c>
      <c r="B19" s="159" t="s">
        <v>928</v>
      </c>
      <c r="C19" s="160">
        <v>44197</v>
      </c>
      <c r="D19" s="160">
        <v>44561</v>
      </c>
      <c r="E19" s="164" t="s">
        <v>929</v>
      </c>
      <c r="F19" s="168">
        <f>COUNTIF($A$2:A19,A19)</f>
        <v>1</v>
      </c>
    </row>
    <row r="20" spans="1:6" x14ac:dyDescent="0.2">
      <c r="A20" s="159" t="s">
        <v>930</v>
      </c>
      <c r="B20" s="159" t="s">
        <v>931</v>
      </c>
      <c r="C20" s="160">
        <v>44197</v>
      </c>
      <c r="D20" s="160">
        <v>44561</v>
      </c>
      <c r="E20" s="164" t="s">
        <v>932</v>
      </c>
      <c r="F20" s="168">
        <f>COUNTIF($A$2:A20,A20)</f>
        <v>1</v>
      </c>
    </row>
    <row r="21" spans="1:6" x14ac:dyDescent="0.2">
      <c r="A21" s="159" t="s">
        <v>933</v>
      </c>
      <c r="B21" s="159" t="s">
        <v>934</v>
      </c>
      <c r="C21" s="160">
        <v>44197</v>
      </c>
      <c r="D21" s="160">
        <v>44561</v>
      </c>
      <c r="E21" s="164" t="s">
        <v>935</v>
      </c>
      <c r="F21" s="168">
        <f>COUNTIF($A$2:A21,A21)</f>
        <v>1</v>
      </c>
    </row>
    <row r="22" spans="1:6" x14ac:dyDescent="0.2">
      <c r="A22" s="159" t="s">
        <v>936</v>
      </c>
      <c r="B22" s="159" t="s">
        <v>937</v>
      </c>
      <c r="C22" s="160">
        <v>44197</v>
      </c>
      <c r="D22" s="160">
        <v>44561</v>
      </c>
      <c r="F22" s="168">
        <f>COUNTIF($A$2:A22,A22)</f>
        <v>1</v>
      </c>
    </row>
    <row r="23" spans="1:6" x14ac:dyDescent="0.2">
      <c r="A23" s="159" t="s">
        <v>938</v>
      </c>
      <c r="B23" s="159" t="s">
        <v>939</v>
      </c>
      <c r="C23" s="160">
        <v>44197</v>
      </c>
      <c r="D23" s="160">
        <v>44561</v>
      </c>
      <c r="F23" s="168">
        <f>COUNTIF($A$2:A23,A23)</f>
        <v>1</v>
      </c>
    </row>
    <row r="24" spans="1:6" x14ac:dyDescent="0.2">
      <c r="A24" s="159" t="s">
        <v>940</v>
      </c>
      <c r="B24" s="159" t="s">
        <v>941</v>
      </c>
      <c r="C24" s="160">
        <v>44197</v>
      </c>
      <c r="D24" s="160">
        <v>44561</v>
      </c>
      <c r="E24" s="164" t="s">
        <v>942</v>
      </c>
      <c r="F24" s="168">
        <f>COUNTIF($A$2:A24,A24)</f>
        <v>1</v>
      </c>
    </row>
    <row r="25" spans="1:6" x14ac:dyDescent="0.2">
      <c r="A25" s="159" t="s">
        <v>419</v>
      </c>
      <c r="B25" s="159" t="s">
        <v>943</v>
      </c>
      <c r="C25" s="160">
        <v>44197</v>
      </c>
      <c r="D25" s="160">
        <v>44561</v>
      </c>
      <c r="E25" s="164" t="s">
        <v>944</v>
      </c>
      <c r="F25" s="168">
        <f>COUNTIF($A$2:A25,A25)</f>
        <v>1</v>
      </c>
    </row>
    <row r="26" spans="1:6" x14ac:dyDescent="0.2">
      <c r="A26" s="159" t="s">
        <v>945</v>
      </c>
      <c r="B26" s="159" t="s">
        <v>946</v>
      </c>
      <c r="C26" s="160">
        <v>44197</v>
      </c>
      <c r="D26" s="160">
        <v>44561</v>
      </c>
      <c r="E26" s="164" t="s">
        <v>947</v>
      </c>
      <c r="F26" s="168">
        <f>COUNTIF($A$2:A26,A26)</f>
        <v>1</v>
      </c>
    </row>
    <row r="27" spans="1:6" x14ac:dyDescent="0.2">
      <c r="A27" s="159" t="s">
        <v>948</v>
      </c>
      <c r="B27" s="159" t="s">
        <v>949</v>
      </c>
      <c r="C27" s="160">
        <v>44197</v>
      </c>
      <c r="D27" s="160">
        <v>44561</v>
      </c>
      <c r="E27" s="164" t="s">
        <v>950</v>
      </c>
      <c r="F27" s="168">
        <f>COUNTIF($A$2:A27,A27)</f>
        <v>1</v>
      </c>
    </row>
    <row r="28" spans="1:6" x14ac:dyDescent="0.2">
      <c r="A28" s="159" t="s">
        <v>549</v>
      </c>
      <c r="B28" s="159" t="s">
        <v>951</v>
      </c>
      <c r="C28" s="160">
        <v>44197</v>
      </c>
      <c r="D28" s="160">
        <v>44561</v>
      </c>
      <c r="E28" s="164" t="s">
        <v>952</v>
      </c>
      <c r="F28" s="168">
        <f>COUNTIF($A$2:A28,A28)</f>
        <v>1</v>
      </c>
    </row>
    <row r="29" spans="1:6" x14ac:dyDescent="0.2">
      <c r="A29" s="159" t="s">
        <v>953</v>
      </c>
      <c r="B29" s="159" t="s">
        <v>954</v>
      </c>
      <c r="C29" s="160">
        <v>44197</v>
      </c>
      <c r="D29" s="160">
        <v>44561</v>
      </c>
      <c r="E29" s="164" t="s">
        <v>955</v>
      </c>
      <c r="F29" s="168">
        <f>COUNTIF($A$2:A29,A29)</f>
        <v>1</v>
      </c>
    </row>
    <row r="30" spans="1:6" x14ac:dyDescent="0.2">
      <c r="A30" s="159" t="s">
        <v>956</v>
      </c>
      <c r="B30" s="159" t="s">
        <v>957</v>
      </c>
      <c r="C30" s="160">
        <v>44197</v>
      </c>
      <c r="D30" s="160">
        <v>44561</v>
      </c>
      <c r="E30" s="164" t="s">
        <v>958</v>
      </c>
      <c r="F30" s="168">
        <f>COUNTIF($A$2:A30,A30)</f>
        <v>1</v>
      </c>
    </row>
    <row r="31" spans="1:6" x14ac:dyDescent="0.2">
      <c r="A31" s="159" t="s">
        <v>959</v>
      </c>
      <c r="B31" s="159" t="s">
        <v>960</v>
      </c>
      <c r="C31" s="160">
        <v>44197</v>
      </c>
      <c r="D31" s="160">
        <v>44561</v>
      </c>
      <c r="F31" s="168">
        <f>COUNTIF($A$2:A31,A31)</f>
        <v>1</v>
      </c>
    </row>
    <row r="32" spans="1:6" x14ac:dyDescent="0.2">
      <c r="A32" s="159" t="s">
        <v>961</v>
      </c>
      <c r="B32" s="159" t="s">
        <v>962</v>
      </c>
      <c r="C32" s="160">
        <v>44197</v>
      </c>
      <c r="D32" s="160">
        <v>44561</v>
      </c>
      <c r="F32" s="168">
        <f>COUNTIF($A$2:A32,A32)</f>
        <v>1</v>
      </c>
    </row>
    <row r="33" spans="1:6" x14ac:dyDescent="0.2">
      <c r="A33" s="159" t="s">
        <v>963</v>
      </c>
      <c r="B33" s="159" t="s">
        <v>964</v>
      </c>
      <c r="C33" s="160">
        <v>44197</v>
      </c>
      <c r="D33" s="160">
        <v>44561</v>
      </c>
      <c r="F33" s="168">
        <f>COUNTIF($A$2:A33,A33)</f>
        <v>1</v>
      </c>
    </row>
    <row r="34" spans="1:6" x14ac:dyDescent="0.2">
      <c r="A34" s="159" t="s">
        <v>965</v>
      </c>
      <c r="B34" s="159" t="s">
        <v>966</v>
      </c>
      <c r="C34" s="160">
        <v>44197</v>
      </c>
      <c r="D34" s="160">
        <v>44561</v>
      </c>
      <c r="E34" s="164" t="s">
        <v>967</v>
      </c>
      <c r="F34" s="168">
        <f>COUNTIF($A$2:A34,A34)</f>
        <v>1</v>
      </c>
    </row>
    <row r="35" spans="1:6" x14ac:dyDescent="0.2">
      <c r="A35" s="159" t="s">
        <v>968</v>
      </c>
      <c r="B35" s="159" t="s">
        <v>969</v>
      </c>
      <c r="C35" s="160">
        <v>44197</v>
      </c>
      <c r="D35" s="160">
        <v>44561</v>
      </c>
      <c r="E35" s="164" t="s">
        <v>970</v>
      </c>
      <c r="F35" s="168">
        <f>COUNTIF($A$2:A35,A35)</f>
        <v>1</v>
      </c>
    </row>
    <row r="36" spans="1:6" x14ac:dyDescent="0.2">
      <c r="A36" s="159" t="s">
        <v>971</v>
      </c>
      <c r="B36" s="159" t="s">
        <v>972</v>
      </c>
      <c r="C36" s="160">
        <v>44197</v>
      </c>
      <c r="D36" s="160">
        <v>44561</v>
      </c>
      <c r="F36" s="168">
        <f>COUNTIF($A$2:A36,A36)</f>
        <v>1</v>
      </c>
    </row>
    <row r="37" spans="1:6" x14ac:dyDescent="0.2">
      <c r="A37" s="159" t="s">
        <v>973</v>
      </c>
      <c r="B37" s="159" t="s">
        <v>974</v>
      </c>
      <c r="C37" s="160">
        <v>44197</v>
      </c>
      <c r="D37" s="160">
        <v>44561</v>
      </c>
      <c r="E37" s="164" t="s">
        <v>975</v>
      </c>
      <c r="F37" s="168">
        <f>COUNTIF($A$2:A37,A37)</f>
        <v>1</v>
      </c>
    </row>
    <row r="38" spans="1:6" x14ac:dyDescent="0.2">
      <c r="A38" s="159" t="s">
        <v>976</v>
      </c>
      <c r="B38" s="159" t="s">
        <v>977</v>
      </c>
      <c r="C38" s="160">
        <v>44197</v>
      </c>
      <c r="D38" s="160">
        <v>44561</v>
      </c>
      <c r="E38" s="164" t="s">
        <v>978</v>
      </c>
      <c r="F38" s="168">
        <f>COUNTIF($A$2:A38,A38)</f>
        <v>1</v>
      </c>
    </row>
    <row r="39" spans="1:6" x14ac:dyDescent="0.2">
      <c r="A39" s="159" t="s">
        <v>979</v>
      </c>
      <c r="B39" s="159" t="s">
        <v>980</v>
      </c>
      <c r="C39" s="160">
        <v>44197</v>
      </c>
      <c r="D39" s="160">
        <v>44561</v>
      </c>
      <c r="E39" s="164" t="s">
        <v>981</v>
      </c>
      <c r="F39" s="168">
        <f>COUNTIF($A$2:A39,A39)</f>
        <v>1</v>
      </c>
    </row>
    <row r="40" spans="1:6" x14ac:dyDescent="0.2">
      <c r="A40" s="159" t="s">
        <v>982</v>
      </c>
      <c r="B40" s="159" t="s">
        <v>983</v>
      </c>
      <c r="C40" s="160">
        <v>44197</v>
      </c>
      <c r="D40" s="160">
        <v>44561</v>
      </c>
      <c r="F40" s="168">
        <f>COUNTIF($A$2:A40,A40)</f>
        <v>1</v>
      </c>
    </row>
    <row r="41" spans="1:6" x14ac:dyDescent="0.2">
      <c r="A41" s="159" t="s">
        <v>984</v>
      </c>
      <c r="B41" s="159" t="s">
        <v>985</v>
      </c>
      <c r="C41" s="160">
        <v>44197</v>
      </c>
      <c r="D41" s="160">
        <v>44561</v>
      </c>
      <c r="E41" s="164" t="s">
        <v>986</v>
      </c>
      <c r="F41" s="168">
        <f>COUNTIF($A$2:A41,A41)</f>
        <v>1</v>
      </c>
    </row>
    <row r="42" spans="1:6" x14ac:dyDescent="0.2">
      <c r="A42" s="159" t="s">
        <v>987</v>
      </c>
      <c r="B42" s="159" t="s">
        <v>988</v>
      </c>
      <c r="C42" s="160">
        <v>44197</v>
      </c>
      <c r="D42" s="160">
        <v>44561</v>
      </c>
      <c r="E42" s="164" t="s">
        <v>989</v>
      </c>
      <c r="F42" s="168">
        <f>COUNTIF($A$2:A42,A42)</f>
        <v>1</v>
      </c>
    </row>
    <row r="43" spans="1:6" x14ac:dyDescent="0.2">
      <c r="A43" s="159" t="s">
        <v>990</v>
      </c>
      <c r="B43" s="159" t="s">
        <v>991</v>
      </c>
      <c r="C43" s="160">
        <v>44197</v>
      </c>
      <c r="D43" s="160">
        <v>44561</v>
      </c>
      <c r="E43" s="164" t="s">
        <v>992</v>
      </c>
      <c r="F43" s="168">
        <f>COUNTIF($A$2:A43,A43)</f>
        <v>1</v>
      </c>
    </row>
    <row r="44" spans="1:6" x14ac:dyDescent="0.2">
      <c r="A44" s="159" t="s">
        <v>993</v>
      </c>
      <c r="B44" s="159" t="s">
        <v>994</v>
      </c>
      <c r="C44" s="160">
        <v>44197</v>
      </c>
      <c r="D44" s="160">
        <v>44561</v>
      </c>
      <c r="E44" s="164" t="s">
        <v>995</v>
      </c>
      <c r="F44" s="168">
        <f>COUNTIF($A$2:A44,A44)</f>
        <v>1</v>
      </c>
    </row>
    <row r="45" spans="1:6" x14ac:dyDescent="0.2">
      <c r="A45" s="159" t="s">
        <v>996</v>
      </c>
      <c r="B45" s="159" t="s">
        <v>997</v>
      </c>
      <c r="C45" s="160">
        <v>44197</v>
      </c>
      <c r="D45" s="160">
        <v>44561</v>
      </c>
      <c r="F45" s="168">
        <f>COUNTIF($A$2:A45,A45)</f>
        <v>1</v>
      </c>
    </row>
    <row r="46" spans="1:6" x14ac:dyDescent="0.2">
      <c r="A46" s="159" t="s">
        <v>998</v>
      </c>
      <c r="B46" s="159" t="s">
        <v>999</v>
      </c>
      <c r="C46" s="160">
        <v>44197</v>
      </c>
      <c r="D46" s="160">
        <v>44561</v>
      </c>
      <c r="E46" s="164" t="s">
        <v>1000</v>
      </c>
      <c r="F46" s="168">
        <f>COUNTIF($A$2:A46,A46)</f>
        <v>1</v>
      </c>
    </row>
    <row r="47" spans="1:6" x14ac:dyDescent="0.2">
      <c r="A47" s="159" t="s">
        <v>1001</v>
      </c>
      <c r="B47" s="159" t="s">
        <v>1002</v>
      </c>
      <c r="C47" s="160">
        <v>44197</v>
      </c>
      <c r="D47" s="160">
        <v>44561</v>
      </c>
      <c r="E47" s="164" t="s">
        <v>1003</v>
      </c>
      <c r="F47" s="168">
        <f>COUNTIF($A$2:A47,A47)</f>
        <v>1</v>
      </c>
    </row>
    <row r="48" spans="1:6" x14ac:dyDescent="0.2">
      <c r="A48" s="159" t="s">
        <v>1004</v>
      </c>
      <c r="B48" s="159" t="s">
        <v>1005</v>
      </c>
      <c r="C48" s="160">
        <v>44197</v>
      </c>
      <c r="D48" s="160">
        <v>44561</v>
      </c>
      <c r="F48" s="168">
        <f>COUNTIF($A$2:A48,A48)</f>
        <v>1</v>
      </c>
    </row>
    <row r="49" spans="1:6" x14ac:dyDescent="0.2">
      <c r="A49" s="159" t="s">
        <v>1006</v>
      </c>
      <c r="B49" s="159" t="s">
        <v>1007</v>
      </c>
      <c r="C49" s="160">
        <v>44197</v>
      </c>
      <c r="D49" s="160">
        <v>44561</v>
      </c>
      <c r="F49" s="168">
        <f>COUNTIF($A$2:A49,A49)</f>
        <v>1</v>
      </c>
    </row>
    <row r="50" spans="1:6" x14ac:dyDescent="0.2">
      <c r="A50" s="159" t="s">
        <v>1008</v>
      </c>
      <c r="B50" s="159" t="s">
        <v>1009</v>
      </c>
      <c r="C50" s="160">
        <v>44197</v>
      </c>
      <c r="D50" s="160">
        <v>44561</v>
      </c>
      <c r="E50" s="164" t="s">
        <v>1010</v>
      </c>
      <c r="F50" s="168">
        <f>COUNTIF($A$2:A50,A50)</f>
        <v>1</v>
      </c>
    </row>
    <row r="51" spans="1:6" x14ac:dyDescent="0.2">
      <c r="A51" s="159" t="s">
        <v>1011</v>
      </c>
      <c r="B51" s="159" t="s">
        <v>1012</v>
      </c>
      <c r="C51" s="160">
        <v>44197</v>
      </c>
      <c r="D51" s="160">
        <v>44561</v>
      </c>
      <c r="E51" s="164" t="s">
        <v>1013</v>
      </c>
      <c r="F51" s="168">
        <f>COUNTIF($A$2:A51,A51)</f>
        <v>1</v>
      </c>
    </row>
    <row r="52" spans="1:6" x14ac:dyDescent="0.2">
      <c r="A52" s="159" t="s">
        <v>1014</v>
      </c>
      <c r="B52" s="159" t="s">
        <v>1015</v>
      </c>
      <c r="C52" s="160">
        <v>44197</v>
      </c>
      <c r="D52" s="160">
        <v>44561</v>
      </c>
      <c r="E52" s="164" t="s">
        <v>1016</v>
      </c>
      <c r="F52" s="168">
        <f>COUNTIF($A$2:A52,A52)</f>
        <v>1</v>
      </c>
    </row>
    <row r="53" spans="1:6" x14ac:dyDescent="0.2">
      <c r="A53" s="159" t="s">
        <v>1017</v>
      </c>
      <c r="B53" s="159" t="s">
        <v>1018</v>
      </c>
      <c r="C53" s="160">
        <v>44197</v>
      </c>
      <c r="D53" s="160">
        <v>44561</v>
      </c>
      <c r="E53" s="164" t="s">
        <v>1019</v>
      </c>
      <c r="F53" s="168">
        <f>COUNTIF($A$2:A53,A53)</f>
        <v>1</v>
      </c>
    </row>
    <row r="54" spans="1:6" x14ac:dyDescent="0.2">
      <c r="A54" s="159" t="s">
        <v>1020</v>
      </c>
      <c r="B54" s="159" t="s">
        <v>1021</v>
      </c>
      <c r="C54" s="160">
        <v>44197</v>
      </c>
      <c r="D54" s="160">
        <v>44561</v>
      </c>
      <c r="F54" s="168">
        <f>COUNTIF($A$2:A54,A54)</f>
        <v>1</v>
      </c>
    </row>
    <row r="55" spans="1:6" x14ac:dyDescent="0.2">
      <c r="A55" s="159" t="s">
        <v>1022</v>
      </c>
      <c r="B55" s="159" t="s">
        <v>1023</v>
      </c>
      <c r="C55" s="160">
        <v>44197</v>
      </c>
      <c r="D55" s="160">
        <v>44561</v>
      </c>
      <c r="F55" s="168">
        <f>COUNTIF($A$2:A55,A55)</f>
        <v>1</v>
      </c>
    </row>
    <row r="56" spans="1:6" x14ac:dyDescent="0.2">
      <c r="A56" s="159" t="s">
        <v>1024</v>
      </c>
      <c r="B56" s="159" t="s">
        <v>1025</v>
      </c>
      <c r="C56" s="160">
        <v>44197</v>
      </c>
      <c r="D56" s="160">
        <v>44561</v>
      </c>
      <c r="E56" s="164" t="s">
        <v>1026</v>
      </c>
      <c r="F56" s="168">
        <f>COUNTIF($A$2:A56,A56)</f>
        <v>1</v>
      </c>
    </row>
    <row r="57" spans="1:6" x14ac:dyDescent="0.2">
      <c r="A57" s="159" t="s">
        <v>1027</v>
      </c>
      <c r="B57" s="159" t="s">
        <v>1028</v>
      </c>
      <c r="C57" s="160">
        <v>44197</v>
      </c>
      <c r="D57" s="160">
        <v>44561</v>
      </c>
      <c r="E57" s="164" t="s">
        <v>1029</v>
      </c>
      <c r="F57" s="168">
        <f>COUNTIF($A$2:A57,A57)</f>
        <v>1</v>
      </c>
    </row>
    <row r="58" spans="1:6" x14ac:dyDescent="0.2">
      <c r="A58" s="159" t="s">
        <v>1030</v>
      </c>
      <c r="B58" s="159" t="s">
        <v>1031</v>
      </c>
      <c r="C58" s="160">
        <v>44197</v>
      </c>
      <c r="D58" s="160">
        <v>44561</v>
      </c>
      <c r="E58" s="164" t="s">
        <v>1032</v>
      </c>
      <c r="F58" s="168">
        <f>COUNTIF($A$2:A58,A58)</f>
        <v>1</v>
      </c>
    </row>
    <row r="59" spans="1:6" x14ac:dyDescent="0.2">
      <c r="A59" s="159" t="s">
        <v>1033</v>
      </c>
      <c r="B59" s="159" t="s">
        <v>1034</v>
      </c>
      <c r="C59" s="160">
        <v>44197</v>
      </c>
      <c r="D59" s="160">
        <v>44561</v>
      </c>
      <c r="E59" s="164" t="s">
        <v>1035</v>
      </c>
      <c r="F59" s="168">
        <f>COUNTIF($A$2:A59,A59)</f>
        <v>1</v>
      </c>
    </row>
    <row r="60" spans="1:6" x14ac:dyDescent="0.2">
      <c r="A60" s="159" t="s">
        <v>564</v>
      </c>
      <c r="B60" s="159" t="s">
        <v>1036</v>
      </c>
      <c r="C60" s="160">
        <v>44197</v>
      </c>
      <c r="D60" s="160">
        <v>44561</v>
      </c>
      <c r="E60" s="164" t="s">
        <v>1037</v>
      </c>
      <c r="F60" s="168">
        <f>COUNTIF($A$2:A60,A60)</f>
        <v>1</v>
      </c>
    </row>
    <row r="61" spans="1:6" x14ac:dyDescent="0.2">
      <c r="A61" s="159" t="s">
        <v>1038</v>
      </c>
      <c r="B61" s="159" t="s">
        <v>1039</v>
      </c>
      <c r="C61" s="160">
        <v>44197</v>
      </c>
      <c r="D61" s="160">
        <v>44561</v>
      </c>
      <c r="E61" s="164" t="s">
        <v>1040</v>
      </c>
      <c r="F61" s="168">
        <f>COUNTIF($A$2:A61,A61)</f>
        <v>1</v>
      </c>
    </row>
    <row r="62" spans="1:6" x14ac:dyDescent="0.2">
      <c r="A62" s="159" t="s">
        <v>1041</v>
      </c>
      <c r="B62" s="159" t="s">
        <v>1042</v>
      </c>
      <c r="C62" s="160">
        <v>44197</v>
      </c>
      <c r="D62" s="160">
        <v>44561</v>
      </c>
      <c r="E62" s="164" t="s">
        <v>1043</v>
      </c>
      <c r="F62" s="168">
        <f>COUNTIF($A$2:A62,A62)</f>
        <v>1</v>
      </c>
    </row>
    <row r="63" spans="1:6" x14ac:dyDescent="0.2">
      <c r="A63" s="159" t="s">
        <v>1044</v>
      </c>
      <c r="B63" s="159" t="s">
        <v>1045</v>
      </c>
      <c r="C63" s="160">
        <v>44197</v>
      </c>
      <c r="D63" s="160">
        <v>44561</v>
      </c>
      <c r="E63" s="164" t="s">
        <v>1046</v>
      </c>
      <c r="F63" s="168">
        <f>COUNTIF($A$2:A63,A63)</f>
        <v>1</v>
      </c>
    </row>
    <row r="64" spans="1:6" x14ac:dyDescent="0.2">
      <c r="A64" s="159" t="s">
        <v>612</v>
      </c>
      <c r="B64" s="159" t="s">
        <v>1047</v>
      </c>
      <c r="C64" s="160">
        <v>44197</v>
      </c>
      <c r="D64" s="160">
        <v>44561</v>
      </c>
      <c r="E64" s="164" t="s">
        <v>1048</v>
      </c>
      <c r="F64" s="168">
        <f>COUNTIF($A$2:A64,A64)</f>
        <v>1</v>
      </c>
    </row>
    <row r="65" spans="1:6" x14ac:dyDescent="0.2">
      <c r="A65" s="159" t="s">
        <v>1049</v>
      </c>
      <c r="B65" s="159" t="s">
        <v>1050</v>
      </c>
      <c r="C65" s="160">
        <v>44197</v>
      </c>
      <c r="D65" s="160">
        <v>44561</v>
      </c>
      <c r="F65" s="168">
        <f>COUNTIF($A$2:A65,A65)</f>
        <v>1</v>
      </c>
    </row>
    <row r="66" spans="1:6" x14ac:dyDescent="0.2">
      <c r="A66" s="159" t="s">
        <v>1051</v>
      </c>
      <c r="B66" s="159" t="s">
        <v>1052</v>
      </c>
      <c r="C66" s="160">
        <v>44197</v>
      </c>
      <c r="D66" s="160">
        <v>44561</v>
      </c>
      <c r="E66" s="164" t="s">
        <v>1053</v>
      </c>
      <c r="F66" s="168">
        <f>COUNTIF($A$2:A66,A66)</f>
        <v>1</v>
      </c>
    </row>
    <row r="67" spans="1:6" x14ac:dyDescent="0.2">
      <c r="A67" s="159" t="s">
        <v>1054</v>
      </c>
      <c r="B67" s="159" t="s">
        <v>1055</v>
      </c>
      <c r="C67" s="160">
        <v>44197</v>
      </c>
      <c r="D67" s="160">
        <v>44561</v>
      </c>
      <c r="E67" s="164" t="s">
        <v>1056</v>
      </c>
      <c r="F67" s="168">
        <f>COUNTIF($A$2:A67,A67)</f>
        <v>1</v>
      </c>
    </row>
    <row r="68" spans="1:6" x14ac:dyDescent="0.2">
      <c r="A68" s="159" t="s">
        <v>1057</v>
      </c>
      <c r="B68" s="159" t="s">
        <v>1058</v>
      </c>
      <c r="C68" s="160">
        <v>44264</v>
      </c>
      <c r="D68" s="160">
        <v>44561</v>
      </c>
      <c r="F68" s="168">
        <f>COUNTIF($A$2:A68,A68)</f>
        <v>1</v>
      </c>
    </row>
    <row r="69" spans="1:6" x14ac:dyDescent="0.2">
      <c r="A69" s="159" t="s">
        <v>1059</v>
      </c>
      <c r="B69" s="159" t="s">
        <v>1060</v>
      </c>
      <c r="C69" s="160">
        <v>44313</v>
      </c>
      <c r="D69" s="160">
        <v>44561</v>
      </c>
      <c r="F69" s="168">
        <f>COUNTIF($A$2:A69,A69)</f>
        <v>1</v>
      </c>
    </row>
    <row r="70" spans="1:6" x14ac:dyDescent="0.2">
      <c r="A70" s="159" t="s">
        <v>1061</v>
      </c>
      <c r="B70" s="159" t="s">
        <v>1062</v>
      </c>
      <c r="C70" s="160">
        <v>44308</v>
      </c>
      <c r="D70" s="160">
        <v>44561</v>
      </c>
      <c r="F70" s="168">
        <f>COUNTIF($A$2:A70,A70)</f>
        <v>1</v>
      </c>
    </row>
    <row r="71" spans="1:6" x14ac:dyDescent="0.2">
      <c r="A71" s="159" t="s">
        <v>1063</v>
      </c>
      <c r="B71" s="159" t="s">
        <v>1064</v>
      </c>
      <c r="C71" s="160">
        <v>44400</v>
      </c>
      <c r="D71" s="160">
        <v>44561</v>
      </c>
      <c r="F71" s="168">
        <f>COUNTIF($A$2:A71,A71)</f>
        <v>1</v>
      </c>
    </row>
    <row r="72" spans="1:6" x14ac:dyDescent="0.2">
      <c r="A72" s="159" t="s">
        <v>1065</v>
      </c>
      <c r="B72" s="159" t="s">
        <v>1066</v>
      </c>
      <c r="C72" s="160">
        <v>44439</v>
      </c>
      <c r="D72" s="160">
        <v>44561</v>
      </c>
      <c r="F72" s="168">
        <f>COUNTIF($A$2:A72,A72)</f>
        <v>1</v>
      </c>
    </row>
    <row r="73" spans="1:6" x14ac:dyDescent="0.2">
      <c r="A73" s="159" t="s">
        <v>1067</v>
      </c>
      <c r="B73" s="159" t="s">
        <v>1068</v>
      </c>
      <c r="C73" s="160">
        <v>44453</v>
      </c>
      <c r="D73" s="160">
        <v>44561</v>
      </c>
      <c r="F73" s="168">
        <f>COUNTIF($A$2:A73,A73)</f>
        <v>1</v>
      </c>
    </row>
    <row r="74" spans="1:6" x14ac:dyDescent="0.2">
      <c r="A74" s="159" t="s">
        <v>1069</v>
      </c>
      <c r="B74" s="159" t="s">
        <v>1070</v>
      </c>
      <c r="C74" s="160">
        <v>44455</v>
      </c>
      <c r="D74" s="160">
        <v>44561</v>
      </c>
      <c r="F74" s="168">
        <f>COUNTIF($A$2:A74,A74)</f>
        <v>1</v>
      </c>
    </row>
    <row r="75" spans="1:6" x14ac:dyDescent="0.2">
      <c r="A75" s="159" t="s">
        <v>387</v>
      </c>
      <c r="B75" s="159" t="s">
        <v>1071</v>
      </c>
      <c r="C75" s="160">
        <v>44105</v>
      </c>
      <c r="D75" s="160">
        <v>44469</v>
      </c>
      <c r="E75" s="164" t="s">
        <v>1072</v>
      </c>
      <c r="F75" s="168">
        <f>COUNTIF($A$2:A75,A75)</f>
        <v>1</v>
      </c>
    </row>
    <row r="76" spans="1:6" x14ac:dyDescent="0.2">
      <c r="A76" s="159" t="s">
        <v>538</v>
      </c>
      <c r="B76" s="159" t="s">
        <v>1073</v>
      </c>
      <c r="C76" s="160">
        <v>44105</v>
      </c>
      <c r="D76" s="160">
        <v>44469</v>
      </c>
      <c r="E76" s="164" t="s">
        <v>1074</v>
      </c>
      <c r="F76" s="168">
        <f>COUNTIF($A$2:A76,A76)</f>
        <v>1</v>
      </c>
    </row>
    <row r="77" spans="1:6" x14ac:dyDescent="0.2">
      <c r="A77" s="159" t="s">
        <v>1075</v>
      </c>
      <c r="B77" s="159" t="s">
        <v>1076</v>
      </c>
      <c r="C77" s="160">
        <v>44105</v>
      </c>
      <c r="D77" s="160">
        <v>44469</v>
      </c>
      <c r="E77" s="164" t="s">
        <v>1077</v>
      </c>
      <c r="F77" s="168">
        <f>COUNTIF($A$2:A77,A77)</f>
        <v>1</v>
      </c>
    </row>
    <row r="78" spans="1:6" x14ac:dyDescent="0.2">
      <c r="A78" s="159" t="s">
        <v>1078</v>
      </c>
      <c r="B78" s="159" t="s">
        <v>1079</v>
      </c>
      <c r="C78" s="160">
        <v>44105</v>
      </c>
      <c r="D78" s="160">
        <v>44469</v>
      </c>
      <c r="E78" s="164" t="s">
        <v>1080</v>
      </c>
      <c r="F78" s="168">
        <f>COUNTIF($A$2:A78,A78)</f>
        <v>1</v>
      </c>
    </row>
    <row r="79" spans="1:6" x14ac:dyDescent="0.2">
      <c r="A79" s="159" t="s">
        <v>1081</v>
      </c>
      <c r="B79" s="159" t="s">
        <v>1082</v>
      </c>
      <c r="C79" s="160">
        <v>44105</v>
      </c>
      <c r="D79" s="160">
        <v>44469</v>
      </c>
      <c r="E79" s="164" t="s">
        <v>1083</v>
      </c>
      <c r="F79" s="168">
        <f>COUNTIF($A$2:A79,A79)</f>
        <v>1</v>
      </c>
    </row>
    <row r="80" spans="1:6" x14ac:dyDescent="0.2">
      <c r="A80" s="159" t="s">
        <v>1084</v>
      </c>
      <c r="B80" s="159" t="s">
        <v>1085</v>
      </c>
      <c r="C80" s="160">
        <v>44105</v>
      </c>
      <c r="D80" s="160">
        <v>44469</v>
      </c>
      <c r="E80" s="164" t="s">
        <v>1086</v>
      </c>
      <c r="F80" s="168">
        <f>COUNTIF($A$2:A80,A80)</f>
        <v>1</v>
      </c>
    </row>
    <row r="81" spans="1:6" x14ac:dyDescent="0.2">
      <c r="A81" s="159" t="s">
        <v>1087</v>
      </c>
      <c r="B81" s="159" t="s">
        <v>1088</v>
      </c>
      <c r="C81" s="160">
        <v>44105</v>
      </c>
      <c r="D81" s="160">
        <v>44469</v>
      </c>
      <c r="E81" s="164" t="s">
        <v>1089</v>
      </c>
      <c r="F81" s="168">
        <f>COUNTIF($A$2:A81,A81)</f>
        <v>1</v>
      </c>
    </row>
    <row r="82" spans="1:6" x14ac:dyDescent="0.2">
      <c r="A82" s="159" t="s">
        <v>459</v>
      </c>
      <c r="B82" s="159" t="s">
        <v>1090</v>
      </c>
      <c r="C82" s="160">
        <v>44105</v>
      </c>
      <c r="D82" s="160">
        <v>44469</v>
      </c>
      <c r="E82" s="164" t="s">
        <v>1091</v>
      </c>
      <c r="F82" s="168">
        <f>COUNTIF($A$2:A82,A82)</f>
        <v>1</v>
      </c>
    </row>
    <row r="83" spans="1:6" x14ac:dyDescent="0.2">
      <c r="A83" s="159" t="s">
        <v>1092</v>
      </c>
      <c r="B83" s="159" t="s">
        <v>1093</v>
      </c>
      <c r="C83" s="160">
        <v>44075</v>
      </c>
      <c r="D83" s="160">
        <v>44439</v>
      </c>
      <c r="E83" s="164" t="s">
        <v>1094</v>
      </c>
      <c r="F83" s="168">
        <f>COUNTIF($A$2:A83,A83)</f>
        <v>1</v>
      </c>
    </row>
    <row r="84" spans="1:6" x14ac:dyDescent="0.2">
      <c r="A84" s="159" t="s">
        <v>138</v>
      </c>
      <c r="B84" s="159" t="s">
        <v>1095</v>
      </c>
      <c r="C84" s="160">
        <v>44075</v>
      </c>
      <c r="D84" s="160">
        <v>44439</v>
      </c>
      <c r="E84" s="164" t="s">
        <v>1096</v>
      </c>
      <c r="F84" s="168">
        <f>COUNTIF($A$2:A84,A84)</f>
        <v>1</v>
      </c>
    </row>
    <row r="85" spans="1:6" x14ac:dyDescent="0.2">
      <c r="A85" s="159" t="s">
        <v>1097</v>
      </c>
      <c r="B85" s="159" t="s">
        <v>1098</v>
      </c>
      <c r="C85" s="160">
        <v>43831</v>
      </c>
      <c r="D85" s="160">
        <v>44254</v>
      </c>
      <c r="E85" s="164" t="s">
        <v>1099</v>
      </c>
      <c r="F85" s="168">
        <f>COUNTIF($A$2:A85,A85)</f>
        <v>1</v>
      </c>
    </row>
    <row r="86" spans="1:6" x14ac:dyDescent="0.2">
      <c r="A86" s="159" t="s">
        <v>1100</v>
      </c>
      <c r="B86" s="159" t="s">
        <v>1101</v>
      </c>
      <c r="C86" s="160">
        <v>44197</v>
      </c>
      <c r="D86" s="160">
        <v>44244</v>
      </c>
      <c r="F86" s="168">
        <f>COUNTIF($A$2:A86,A86)</f>
        <v>1</v>
      </c>
    </row>
    <row r="87" spans="1:6" x14ac:dyDescent="0.2">
      <c r="A87" s="159" t="s">
        <v>1102</v>
      </c>
      <c r="B87" s="159" t="s">
        <v>1103</v>
      </c>
      <c r="C87" s="160">
        <v>43831</v>
      </c>
      <c r="D87" s="160">
        <v>44196</v>
      </c>
      <c r="F87" s="168">
        <f>COUNTIF($A$2:A87,A87)</f>
        <v>1</v>
      </c>
    </row>
    <row r="88" spans="1:6" x14ac:dyDescent="0.2">
      <c r="A88" s="159" t="s">
        <v>1104</v>
      </c>
      <c r="B88" s="159" t="s">
        <v>1105</v>
      </c>
      <c r="C88" s="160">
        <v>43831</v>
      </c>
      <c r="D88" s="160">
        <v>44196</v>
      </c>
      <c r="F88" s="168">
        <f>COUNTIF($A$2:A88,A88)</f>
        <v>1</v>
      </c>
    </row>
    <row r="89" spans="1:6" x14ac:dyDescent="0.2">
      <c r="A89" s="159" t="s">
        <v>1106</v>
      </c>
      <c r="B89" s="159" t="s">
        <v>1107</v>
      </c>
      <c r="C89" s="160">
        <v>43831</v>
      </c>
      <c r="D89" s="160">
        <v>44196</v>
      </c>
      <c r="E89" s="164" t="s">
        <v>1108</v>
      </c>
      <c r="F89" s="168">
        <f>COUNTIF($A$2:A89,A89)</f>
        <v>1</v>
      </c>
    </row>
    <row r="90" spans="1:6" x14ac:dyDescent="0.2">
      <c r="A90" s="159" t="s">
        <v>1109</v>
      </c>
      <c r="B90" s="159" t="s">
        <v>1110</v>
      </c>
      <c r="C90" s="160">
        <v>43951</v>
      </c>
      <c r="D90" s="160">
        <v>44196</v>
      </c>
      <c r="F90" s="168">
        <f>COUNTIF($A$2:A90,A90)</f>
        <v>1</v>
      </c>
    </row>
    <row r="91" spans="1:6" x14ac:dyDescent="0.2">
      <c r="A91" s="159" t="s">
        <v>1111</v>
      </c>
      <c r="B91" s="159" t="s">
        <v>1112</v>
      </c>
      <c r="C91" s="160">
        <v>43944</v>
      </c>
      <c r="D91" s="160">
        <v>44196</v>
      </c>
      <c r="F91" s="168">
        <f>COUNTIF($A$2:A91,A91)</f>
        <v>1</v>
      </c>
    </row>
    <row r="92" spans="1:6" x14ac:dyDescent="0.2">
      <c r="A92" s="159" t="s">
        <v>1113</v>
      </c>
      <c r="B92" s="159" t="s">
        <v>1112</v>
      </c>
      <c r="C92" s="160">
        <v>44012</v>
      </c>
      <c r="D92" s="160">
        <v>44196</v>
      </c>
      <c r="E92" s="164" t="s">
        <v>1114</v>
      </c>
      <c r="F92" s="168">
        <f>COUNTIF($A$2:A92,A92)</f>
        <v>1</v>
      </c>
    </row>
    <row r="93" spans="1:6" x14ac:dyDescent="0.2">
      <c r="A93" s="159" t="s">
        <v>1115</v>
      </c>
      <c r="B93" s="159" t="s">
        <v>1116</v>
      </c>
      <c r="C93" s="160">
        <v>43739</v>
      </c>
      <c r="D93" s="160">
        <v>44104</v>
      </c>
      <c r="F93" s="168">
        <f>COUNTIF($A$2:A93,A93)</f>
        <v>1</v>
      </c>
    </row>
    <row r="94" spans="1:6" x14ac:dyDescent="0.2">
      <c r="A94" s="159" t="s">
        <v>1117</v>
      </c>
      <c r="B94" s="159" t="s">
        <v>1118</v>
      </c>
      <c r="C94" s="160">
        <v>43831</v>
      </c>
      <c r="D94" s="160">
        <v>43921</v>
      </c>
      <c r="E94" s="164" t="s">
        <v>1119</v>
      </c>
      <c r="F94" s="168">
        <f>COUNTIF($A$2:A94,A94)</f>
        <v>1</v>
      </c>
    </row>
    <row r="95" spans="1:6" x14ac:dyDescent="0.2">
      <c r="A95" s="159" t="s">
        <v>1120</v>
      </c>
      <c r="B95" s="159" t="s">
        <v>1121</v>
      </c>
      <c r="C95" s="160">
        <v>43647</v>
      </c>
      <c r="D95" s="160">
        <v>43834</v>
      </c>
      <c r="F95" s="168">
        <f>COUNTIF($A$2:A95,A95)</f>
        <v>1</v>
      </c>
    </row>
    <row r="96" spans="1:6" x14ac:dyDescent="0.2">
      <c r="A96" s="159" t="s">
        <v>1122</v>
      </c>
      <c r="B96" s="159" t="s">
        <v>1123</v>
      </c>
      <c r="C96" s="160">
        <v>43466</v>
      </c>
      <c r="D96" s="160">
        <v>43830</v>
      </c>
      <c r="E96" s="164" t="s">
        <v>1124</v>
      </c>
      <c r="F96" s="168">
        <f>COUNTIF($A$2:A96,A96)</f>
        <v>1</v>
      </c>
    </row>
    <row r="97" spans="1:6" x14ac:dyDescent="0.2">
      <c r="A97" s="159" t="s">
        <v>1125</v>
      </c>
      <c r="B97" s="159" t="s">
        <v>1126</v>
      </c>
      <c r="C97" s="160">
        <v>43466</v>
      </c>
      <c r="D97" s="160">
        <v>43830</v>
      </c>
      <c r="E97" s="164" t="s">
        <v>1127</v>
      </c>
      <c r="F97" s="168">
        <f>COUNTIF($A$2:A97,A97)</f>
        <v>1</v>
      </c>
    </row>
    <row r="98" spans="1:6" x14ac:dyDescent="0.2">
      <c r="A98" s="159" t="s">
        <v>1128</v>
      </c>
      <c r="B98" s="159" t="s">
        <v>1129</v>
      </c>
      <c r="C98" s="160">
        <v>43466</v>
      </c>
      <c r="D98" s="160">
        <v>43830</v>
      </c>
      <c r="F98" s="168">
        <f>COUNTIF($A$2:A98,A98)</f>
        <v>1</v>
      </c>
    </row>
    <row r="99" spans="1:6" x14ac:dyDescent="0.2">
      <c r="A99" s="159" t="s">
        <v>1130</v>
      </c>
      <c r="B99" s="159" t="s">
        <v>1131</v>
      </c>
      <c r="C99" s="160">
        <v>43466</v>
      </c>
      <c r="D99" s="160">
        <v>43830</v>
      </c>
      <c r="F99" s="168">
        <f>COUNTIF($A$2:A99,A99)</f>
        <v>1</v>
      </c>
    </row>
    <row r="100" spans="1:6" x14ac:dyDescent="0.2">
      <c r="A100" s="159" t="s">
        <v>1132</v>
      </c>
      <c r="B100" s="159" t="s">
        <v>1133</v>
      </c>
      <c r="C100" s="160">
        <v>43466</v>
      </c>
      <c r="D100" s="160">
        <v>43830</v>
      </c>
      <c r="E100" s="164" t="s">
        <v>1134</v>
      </c>
      <c r="F100" s="168">
        <f>COUNTIF($A$2:A100,A100)</f>
        <v>1</v>
      </c>
    </row>
    <row r="101" spans="1:6" x14ac:dyDescent="0.2">
      <c r="A101" s="159" t="s">
        <v>1135</v>
      </c>
      <c r="B101" s="159" t="s">
        <v>1131</v>
      </c>
      <c r="C101" s="160">
        <v>43466</v>
      </c>
      <c r="D101" s="160">
        <v>43830</v>
      </c>
      <c r="F101" s="168">
        <f>COUNTIF($A$2:A101,A101)</f>
        <v>1</v>
      </c>
    </row>
    <row r="102" spans="1:6" x14ac:dyDescent="0.2">
      <c r="A102" s="159" t="s">
        <v>1136</v>
      </c>
      <c r="B102" s="159" t="s">
        <v>1137</v>
      </c>
      <c r="C102" s="160">
        <v>43601</v>
      </c>
      <c r="D102" s="160">
        <v>43830</v>
      </c>
      <c r="E102" s="164" t="s">
        <v>1138</v>
      </c>
      <c r="F102" s="168">
        <f>COUNTIF($A$2:A102,A102)</f>
        <v>1</v>
      </c>
    </row>
    <row r="103" spans="1:6" x14ac:dyDescent="0.2">
      <c r="A103" s="159" t="s">
        <v>1139</v>
      </c>
      <c r="B103" s="159" t="s">
        <v>1140</v>
      </c>
      <c r="C103" s="160">
        <v>43374</v>
      </c>
      <c r="D103" s="160">
        <v>43531</v>
      </c>
      <c r="F103" s="168">
        <f>COUNTIF($A$2:A103,A103)</f>
        <v>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411EB-370B-4FDB-9534-A4EB01629BE8}">
  <sheetPr>
    <tabColor theme="5"/>
  </sheetPr>
  <dimension ref="A1:G119"/>
  <sheetViews>
    <sheetView zoomScale="70" zoomScaleNormal="70" workbookViewId="0">
      <selection activeCell="J11" sqref="J11"/>
    </sheetView>
  </sheetViews>
  <sheetFormatPr defaultColWidth="9.140625" defaultRowHeight="15" x14ac:dyDescent="0.2"/>
  <cols>
    <col min="1" max="1" width="34.42578125" style="159" customWidth="1"/>
    <col min="2" max="2" width="37.7109375" style="159" customWidth="1"/>
    <col min="3" max="3" width="25.5703125" style="160" customWidth="1"/>
    <col min="4" max="4" width="25.28515625" style="160" customWidth="1"/>
    <col min="5" max="5" width="44.5703125" style="159" customWidth="1"/>
    <col min="6" max="6" width="38" style="158" customWidth="1"/>
    <col min="7" max="7" width="56.42578125" style="159" bestFit="1" customWidth="1"/>
    <col min="8" max="9" width="9.140625" style="159"/>
    <col min="10" max="10" width="55" style="159" bestFit="1" customWidth="1"/>
    <col min="11" max="11" width="29.140625" style="159" bestFit="1" customWidth="1"/>
    <col min="12" max="12" width="41.7109375" style="159" bestFit="1" customWidth="1"/>
    <col min="13" max="16384" width="9.140625" style="159"/>
  </cols>
  <sheetData>
    <row r="1" spans="1:7" ht="68.25" customHeight="1" x14ac:dyDescent="0.2">
      <c r="A1" s="163" t="s">
        <v>1141</v>
      </c>
      <c r="B1" s="157" t="s">
        <v>1142</v>
      </c>
      <c r="C1" s="161" t="s">
        <v>1143</v>
      </c>
      <c r="D1" s="161" t="s">
        <v>1144</v>
      </c>
      <c r="E1" s="157" t="s">
        <v>1145</v>
      </c>
      <c r="F1" s="163" t="s">
        <v>1146</v>
      </c>
      <c r="G1" s="204" t="s">
        <v>1147</v>
      </c>
    </row>
    <row r="2" spans="1:7" ht="30" x14ac:dyDescent="0.2">
      <c r="A2" s="165" t="s">
        <v>1148</v>
      </c>
      <c r="B2" s="158" t="s">
        <v>1149</v>
      </c>
      <c r="C2" s="162">
        <v>44378</v>
      </c>
      <c r="D2" s="162">
        <v>44742</v>
      </c>
      <c r="E2" s="158" t="s">
        <v>1150</v>
      </c>
      <c r="F2" s="165" t="s">
        <v>1151</v>
      </c>
      <c r="G2" s="165" t="s">
        <v>492</v>
      </c>
    </row>
    <row r="3" spans="1:7" ht="30" x14ac:dyDescent="0.2">
      <c r="A3" s="165" t="s">
        <v>1152</v>
      </c>
      <c r="B3" s="158" t="s">
        <v>1153</v>
      </c>
      <c r="C3" s="162">
        <v>44378</v>
      </c>
      <c r="D3" s="162">
        <v>44742</v>
      </c>
      <c r="E3" s="158" t="s">
        <v>1154</v>
      </c>
      <c r="F3" s="165" t="s">
        <v>1155</v>
      </c>
      <c r="G3" s="165" t="s">
        <v>1156</v>
      </c>
    </row>
    <row r="4" spans="1:7" ht="30" x14ac:dyDescent="0.2">
      <c r="A4" s="165" t="s">
        <v>1157</v>
      </c>
      <c r="B4" s="158" t="s">
        <v>1158</v>
      </c>
      <c r="C4" s="162">
        <v>44378</v>
      </c>
      <c r="D4" s="162">
        <v>44742</v>
      </c>
      <c r="E4" s="158" t="s">
        <v>1159</v>
      </c>
      <c r="F4" s="165" t="s">
        <v>1160</v>
      </c>
      <c r="G4" s="165" t="s">
        <v>89</v>
      </c>
    </row>
    <row r="5" spans="1:7" x14ac:dyDescent="0.2">
      <c r="A5" s="165" t="s">
        <v>1161</v>
      </c>
      <c r="B5" s="158" t="s">
        <v>1162</v>
      </c>
      <c r="C5" s="162">
        <v>44378</v>
      </c>
      <c r="D5" s="162">
        <v>44742</v>
      </c>
      <c r="E5" s="158" t="s">
        <v>1163</v>
      </c>
      <c r="F5" s="165" t="s">
        <v>1164</v>
      </c>
      <c r="G5" s="165" t="s">
        <v>1165</v>
      </c>
    </row>
    <row r="6" spans="1:7" ht="30" x14ac:dyDescent="0.2">
      <c r="A6" s="165" t="s">
        <v>1166</v>
      </c>
      <c r="B6" s="158" t="s">
        <v>1167</v>
      </c>
      <c r="C6" s="162">
        <v>44378</v>
      </c>
      <c r="D6" s="162">
        <v>44742</v>
      </c>
      <c r="E6" s="158" t="s">
        <v>1168</v>
      </c>
      <c r="F6" s="165" t="s">
        <v>1169</v>
      </c>
      <c r="G6" s="165" t="s">
        <v>621</v>
      </c>
    </row>
    <row r="7" spans="1:7" x14ac:dyDescent="0.2">
      <c r="A7" s="165" t="s">
        <v>1170</v>
      </c>
      <c r="B7" s="158" t="s">
        <v>1171</v>
      </c>
      <c r="C7" s="162">
        <v>44378</v>
      </c>
      <c r="D7" s="162">
        <v>44742</v>
      </c>
      <c r="E7" s="158" t="s">
        <v>1172</v>
      </c>
      <c r="F7" s="165" t="s">
        <v>1173</v>
      </c>
      <c r="G7" s="165" t="s">
        <v>224</v>
      </c>
    </row>
    <row r="8" spans="1:7" ht="30" x14ac:dyDescent="0.2">
      <c r="A8" s="165" t="s">
        <v>1174</v>
      </c>
      <c r="B8" s="158" t="s">
        <v>1175</v>
      </c>
      <c r="C8" s="162">
        <v>44378</v>
      </c>
      <c r="D8" s="162">
        <v>44742</v>
      </c>
      <c r="E8" s="158" t="s">
        <v>1176</v>
      </c>
      <c r="F8" s="165" t="s">
        <v>1177</v>
      </c>
      <c r="G8" s="165" t="s">
        <v>287</v>
      </c>
    </row>
    <row r="9" spans="1:7" x14ac:dyDescent="0.2">
      <c r="A9" s="165" t="s">
        <v>1178</v>
      </c>
      <c r="B9" s="158" t="s">
        <v>1179</v>
      </c>
      <c r="C9" s="162">
        <v>44378</v>
      </c>
      <c r="D9" s="162">
        <v>44742</v>
      </c>
      <c r="E9" s="158" t="s">
        <v>1180</v>
      </c>
      <c r="F9" s="165" t="s">
        <v>1181</v>
      </c>
      <c r="G9" s="165" t="s">
        <v>363</v>
      </c>
    </row>
    <row r="10" spans="1:7" ht="30" x14ac:dyDescent="0.2">
      <c r="A10" s="165" t="s">
        <v>1182</v>
      </c>
      <c r="B10" s="158" t="s">
        <v>1183</v>
      </c>
      <c r="C10" s="162">
        <v>44378</v>
      </c>
      <c r="D10" s="162">
        <v>44742</v>
      </c>
      <c r="E10" s="158" t="s">
        <v>1184</v>
      </c>
      <c r="F10" s="165" t="s">
        <v>1185</v>
      </c>
      <c r="G10" s="165" t="s">
        <v>495</v>
      </c>
    </row>
    <row r="11" spans="1:7" x14ac:dyDescent="0.2">
      <c r="A11" s="165" t="s">
        <v>1186</v>
      </c>
      <c r="B11" s="158" t="s">
        <v>1187</v>
      </c>
      <c r="C11" s="162">
        <v>44378</v>
      </c>
      <c r="D11" s="162">
        <v>44742</v>
      </c>
      <c r="E11" s="158" t="s">
        <v>1188</v>
      </c>
      <c r="F11" s="165" t="s">
        <v>1189</v>
      </c>
      <c r="G11" s="165" t="s">
        <v>337</v>
      </c>
    </row>
    <row r="12" spans="1:7" ht="30" x14ac:dyDescent="0.2">
      <c r="A12" s="165" t="s">
        <v>1190</v>
      </c>
      <c r="B12" s="158" t="s">
        <v>1191</v>
      </c>
      <c r="C12" s="162">
        <v>44378</v>
      </c>
      <c r="D12" s="162">
        <v>44742</v>
      </c>
      <c r="E12" s="158" t="s">
        <v>1192</v>
      </c>
      <c r="F12" s="165" t="s">
        <v>1193</v>
      </c>
      <c r="G12" s="165" t="s">
        <v>342</v>
      </c>
    </row>
    <row r="13" spans="1:7" x14ac:dyDescent="0.2">
      <c r="A13" s="165" t="s">
        <v>1194</v>
      </c>
      <c r="B13" s="158" t="s">
        <v>1195</v>
      </c>
      <c r="C13" s="162">
        <v>44378</v>
      </c>
      <c r="D13" s="162">
        <v>44742</v>
      </c>
      <c r="E13" s="158" t="s">
        <v>1196</v>
      </c>
      <c r="F13" s="165" t="s">
        <v>1197</v>
      </c>
      <c r="G13" s="165" t="s">
        <v>107</v>
      </c>
    </row>
    <row r="14" spans="1:7" ht="30" x14ac:dyDescent="0.2">
      <c r="A14" s="165" t="s">
        <v>1198</v>
      </c>
      <c r="B14" s="158" t="s">
        <v>1199</v>
      </c>
      <c r="C14" s="162">
        <v>44378</v>
      </c>
      <c r="D14" s="162">
        <v>44742</v>
      </c>
      <c r="E14" s="158" t="s">
        <v>1200</v>
      </c>
      <c r="F14" s="165" t="s">
        <v>1201</v>
      </c>
      <c r="G14" s="165" t="s">
        <v>1202</v>
      </c>
    </row>
    <row r="15" spans="1:7" ht="30" x14ac:dyDescent="0.2">
      <c r="A15" s="165" t="s">
        <v>1203</v>
      </c>
      <c r="B15" s="158" t="s">
        <v>1204</v>
      </c>
      <c r="C15" s="162">
        <v>44378</v>
      </c>
      <c r="D15" s="162">
        <v>44742</v>
      </c>
      <c r="E15" s="158" t="s">
        <v>1205</v>
      </c>
      <c r="F15" s="165" t="s">
        <v>1206</v>
      </c>
      <c r="G15" s="165" t="s">
        <v>332</v>
      </c>
    </row>
    <row r="16" spans="1:7" ht="30" x14ac:dyDescent="0.2">
      <c r="A16" s="165" t="s">
        <v>1207</v>
      </c>
      <c r="B16" s="158" t="s">
        <v>1208</v>
      </c>
      <c r="C16" s="162">
        <v>44378</v>
      </c>
      <c r="D16" s="162">
        <v>44742</v>
      </c>
      <c r="E16" s="158" t="s">
        <v>1209</v>
      </c>
      <c r="F16" s="165" t="s">
        <v>1210</v>
      </c>
      <c r="G16" s="165" t="s">
        <v>1211</v>
      </c>
    </row>
    <row r="17" spans="1:7" ht="30" x14ac:dyDescent="0.2">
      <c r="A17" s="165" t="s">
        <v>1212</v>
      </c>
      <c r="B17" s="158" t="s">
        <v>1213</v>
      </c>
      <c r="C17" s="162">
        <v>44378</v>
      </c>
      <c r="D17" s="162">
        <v>44742</v>
      </c>
      <c r="E17" s="158" t="s">
        <v>1214</v>
      </c>
      <c r="F17" s="165" t="s">
        <v>1215</v>
      </c>
      <c r="G17" s="165" t="s">
        <v>596</v>
      </c>
    </row>
    <row r="18" spans="1:7" ht="30" x14ac:dyDescent="0.2">
      <c r="A18" s="165" t="s">
        <v>1216</v>
      </c>
      <c r="B18" s="158" t="s">
        <v>1217</v>
      </c>
      <c r="C18" s="162">
        <v>44378</v>
      </c>
      <c r="D18" s="162">
        <v>44742</v>
      </c>
      <c r="E18" s="158" t="s">
        <v>1218</v>
      </c>
      <c r="F18" s="165" t="s">
        <v>1219</v>
      </c>
      <c r="G18" s="165" t="s">
        <v>207</v>
      </c>
    </row>
    <row r="19" spans="1:7" ht="30" x14ac:dyDescent="0.2">
      <c r="A19" s="165" t="s">
        <v>1220</v>
      </c>
      <c r="B19" s="158" t="s">
        <v>1221</v>
      </c>
      <c r="C19" s="162">
        <v>44378</v>
      </c>
      <c r="D19" s="162">
        <v>44742</v>
      </c>
      <c r="E19" s="158" t="s">
        <v>1222</v>
      </c>
      <c r="F19" s="165" t="s">
        <v>1223</v>
      </c>
      <c r="G19" s="165" t="s">
        <v>532</v>
      </c>
    </row>
    <row r="20" spans="1:7" ht="30" x14ac:dyDescent="0.2">
      <c r="A20" s="165" t="s">
        <v>1224</v>
      </c>
      <c r="B20" s="158" t="s">
        <v>1225</v>
      </c>
      <c r="C20" s="162">
        <v>44378</v>
      </c>
      <c r="D20" s="162">
        <v>44742</v>
      </c>
      <c r="E20" s="158" t="s">
        <v>1226</v>
      </c>
      <c r="F20" s="165" t="s">
        <v>1227</v>
      </c>
      <c r="G20" s="165" t="s">
        <v>244</v>
      </c>
    </row>
    <row r="21" spans="1:7" ht="30" x14ac:dyDescent="0.2">
      <c r="A21" s="165" t="s">
        <v>1228</v>
      </c>
      <c r="B21" s="158" t="s">
        <v>1229</v>
      </c>
      <c r="C21" s="162">
        <v>44378</v>
      </c>
      <c r="D21" s="162">
        <v>44742</v>
      </c>
      <c r="E21" s="158" t="s">
        <v>1230</v>
      </c>
      <c r="F21" s="165" t="s">
        <v>1231</v>
      </c>
      <c r="G21" s="165" t="s">
        <v>555</v>
      </c>
    </row>
    <row r="22" spans="1:7" x14ac:dyDescent="0.2">
      <c r="A22" s="165" t="s">
        <v>1232</v>
      </c>
      <c r="B22" s="158" t="s">
        <v>1233</v>
      </c>
      <c r="C22" s="162">
        <v>44348</v>
      </c>
      <c r="D22" s="162">
        <v>44712</v>
      </c>
      <c r="E22" s="158" t="s">
        <v>1234</v>
      </c>
      <c r="F22" s="165" t="s">
        <v>1235</v>
      </c>
      <c r="G22" s="165" t="s">
        <v>73</v>
      </c>
    </row>
    <row r="23" spans="1:7" x14ac:dyDescent="0.2">
      <c r="A23" s="165" t="s">
        <v>1236</v>
      </c>
      <c r="B23" s="158" t="s">
        <v>1237</v>
      </c>
      <c r="C23" s="162">
        <v>44348</v>
      </c>
      <c r="D23" s="162">
        <v>44712</v>
      </c>
      <c r="E23" s="158" t="s">
        <v>1238</v>
      </c>
      <c r="F23" s="165" t="s">
        <v>1239</v>
      </c>
      <c r="G23" s="165" t="s">
        <v>1240</v>
      </c>
    </row>
    <row r="24" spans="1:7" ht="30" x14ac:dyDescent="0.2">
      <c r="A24" s="165" t="s">
        <v>1241</v>
      </c>
      <c r="B24" s="158" t="s">
        <v>1242</v>
      </c>
      <c r="C24" s="162">
        <v>44348</v>
      </c>
      <c r="D24" s="162">
        <v>44712</v>
      </c>
      <c r="E24" s="158" t="s">
        <v>1243</v>
      </c>
      <c r="F24" s="165" t="s">
        <v>1244</v>
      </c>
      <c r="G24" s="165" t="s">
        <v>226</v>
      </c>
    </row>
    <row r="25" spans="1:7" ht="30" x14ac:dyDescent="0.2">
      <c r="A25" s="165" t="s">
        <v>1245</v>
      </c>
      <c r="B25" s="158" t="s">
        <v>1246</v>
      </c>
      <c r="C25" s="162">
        <v>44348</v>
      </c>
      <c r="D25" s="162">
        <v>44712</v>
      </c>
      <c r="E25" s="158" t="s">
        <v>1247</v>
      </c>
      <c r="F25" s="165" t="s">
        <v>1248</v>
      </c>
      <c r="G25" s="165" t="s">
        <v>267</v>
      </c>
    </row>
    <row r="26" spans="1:7" ht="30" x14ac:dyDescent="0.2">
      <c r="A26" s="165" t="s">
        <v>1249</v>
      </c>
      <c r="B26" s="158" t="s">
        <v>1250</v>
      </c>
      <c r="C26" s="162">
        <v>44317</v>
      </c>
      <c r="D26" s="162">
        <v>44681</v>
      </c>
      <c r="E26" s="158" t="s">
        <v>1251</v>
      </c>
      <c r="F26" s="165" t="s">
        <v>1252</v>
      </c>
      <c r="G26" s="165" t="s">
        <v>579</v>
      </c>
    </row>
    <row r="27" spans="1:7" x14ac:dyDescent="0.2">
      <c r="A27" s="165" t="s">
        <v>1253</v>
      </c>
      <c r="B27" s="158" t="s">
        <v>1254</v>
      </c>
      <c r="C27" s="162">
        <v>44317</v>
      </c>
      <c r="D27" s="162">
        <v>44681</v>
      </c>
      <c r="E27" s="158" t="s">
        <v>1255</v>
      </c>
      <c r="F27" s="165" t="s">
        <v>1256</v>
      </c>
      <c r="G27" s="165" t="s">
        <v>436</v>
      </c>
    </row>
    <row r="28" spans="1:7" x14ac:dyDescent="0.2">
      <c r="A28" s="165" t="s">
        <v>1257</v>
      </c>
      <c r="B28" s="158" t="s">
        <v>1258</v>
      </c>
      <c r="C28" s="162">
        <v>44287</v>
      </c>
      <c r="D28" s="162">
        <v>44651</v>
      </c>
      <c r="E28" s="158" t="s">
        <v>1259</v>
      </c>
      <c r="F28" s="165" t="s">
        <v>1260</v>
      </c>
      <c r="G28" s="165" t="s">
        <v>558</v>
      </c>
    </row>
    <row r="29" spans="1:7" ht="30" x14ac:dyDescent="0.2">
      <c r="A29" s="165" t="s">
        <v>1261</v>
      </c>
      <c r="B29" s="158" t="s">
        <v>1262</v>
      </c>
      <c r="C29" s="162">
        <v>44287</v>
      </c>
      <c r="D29" s="162">
        <v>44651</v>
      </c>
      <c r="E29" s="158" t="s">
        <v>1263</v>
      </c>
      <c r="F29" s="165" t="s">
        <v>1264</v>
      </c>
      <c r="G29" s="165" t="s">
        <v>1265</v>
      </c>
    </row>
    <row r="30" spans="1:7" x14ac:dyDescent="0.2">
      <c r="A30" s="165" t="s">
        <v>1266</v>
      </c>
      <c r="B30" s="158" t="s">
        <v>1267</v>
      </c>
      <c r="C30" s="162">
        <v>44287</v>
      </c>
      <c r="D30" s="162">
        <v>44651</v>
      </c>
      <c r="E30" s="158" t="s">
        <v>1268</v>
      </c>
      <c r="F30" s="165" t="s">
        <v>1269</v>
      </c>
      <c r="G30" s="165" t="s">
        <v>360</v>
      </c>
    </row>
    <row r="31" spans="1:7" x14ac:dyDescent="0.2">
      <c r="A31" s="165" t="s">
        <v>1270</v>
      </c>
      <c r="B31" s="158" t="s">
        <v>1271</v>
      </c>
      <c r="C31" s="162">
        <v>44287</v>
      </c>
      <c r="D31" s="162">
        <v>44651</v>
      </c>
      <c r="E31" s="158" t="s">
        <v>1272</v>
      </c>
      <c r="F31" s="165" t="s">
        <v>1273</v>
      </c>
      <c r="G31" s="165" t="s">
        <v>122</v>
      </c>
    </row>
    <row r="32" spans="1:7" ht="30" x14ac:dyDescent="0.2">
      <c r="A32" s="165" t="s">
        <v>1274</v>
      </c>
      <c r="B32" s="158" t="s">
        <v>1275</v>
      </c>
      <c r="C32" s="162">
        <v>44470</v>
      </c>
      <c r="D32" s="162">
        <v>44651</v>
      </c>
      <c r="E32" s="158" t="s">
        <v>1275</v>
      </c>
      <c r="F32" s="165" t="s">
        <v>1276</v>
      </c>
      <c r="G32" s="165" t="s">
        <v>372</v>
      </c>
    </row>
    <row r="33" spans="1:7" ht="30" x14ac:dyDescent="0.2">
      <c r="A33" s="165" t="s">
        <v>1277</v>
      </c>
      <c r="B33" s="158" t="s">
        <v>1278</v>
      </c>
      <c r="C33" s="162">
        <v>44287</v>
      </c>
      <c r="D33" s="162">
        <v>44651</v>
      </c>
      <c r="E33" s="158" t="s">
        <v>1279</v>
      </c>
      <c r="F33" s="165" t="s">
        <v>1280</v>
      </c>
      <c r="G33" s="165" t="s">
        <v>308</v>
      </c>
    </row>
    <row r="34" spans="1:7" ht="30" x14ac:dyDescent="0.2">
      <c r="A34" s="165" t="s">
        <v>1281</v>
      </c>
      <c r="B34" s="158" t="s">
        <v>1282</v>
      </c>
      <c r="C34" s="162">
        <v>44256</v>
      </c>
      <c r="D34" s="162">
        <v>44620</v>
      </c>
      <c r="E34" s="158" t="s">
        <v>1283</v>
      </c>
      <c r="F34" s="165" t="s">
        <v>1284</v>
      </c>
      <c r="G34" s="165" t="s">
        <v>587</v>
      </c>
    </row>
    <row r="35" spans="1:7" ht="30" x14ac:dyDescent="0.2">
      <c r="A35" s="165" t="s">
        <v>1285</v>
      </c>
      <c r="B35" s="158" t="s">
        <v>1286</v>
      </c>
      <c r="C35" s="162">
        <v>44197</v>
      </c>
      <c r="D35" s="162">
        <v>44561</v>
      </c>
      <c r="E35" s="158" t="s">
        <v>1287</v>
      </c>
      <c r="F35" s="165" t="s">
        <v>1288</v>
      </c>
      <c r="G35" s="165" t="s">
        <v>103</v>
      </c>
    </row>
    <row r="36" spans="1:7" ht="30" x14ac:dyDescent="0.2">
      <c r="A36" s="165" t="s">
        <v>1289</v>
      </c>
      <c r="B36" s="158" t="s">
        <v>1290</v>
      </c>
      <c r="C36" s="162">
        <v>44197</v>
      </c>
      <c r="D36" s="162">
        <v>44561</v>
      </c>
      <c r="E36" s="158" t="s">
        <v>1290</v>
      </c>
      <c r="F36" s="165" t="s">
        <v>1291</v>
      </c>
      <c r="G36" s="165" t="s">
        <v>1292</v>
      </c>
    </row>
    <row r="37" spans="1:7" ht="30" x14ac:dyDescent="0.2">
      <c r="A37" s="165" t="s">
        <v>1293</v>
      </c>
      <c r="B37" s="158" t="s">
        <v>1294</v>
      </c>
      <c r="C37" s="162">
        <v>44197</v>
      </c>
      <c r="D37" s="162">
        <v>44561</v>
      </c>
      <c r="E37" s="158" t="s">
        <v>1295</v>
      </c>
      <c r="F37" s="165" t="s">
        <v>1296</v>
      </c>
      <c r="G37" s="165" t="s">
        <v>489</v>
      </c>
    </row>
    <row r="38" spans="1:7" ht="30" x14ac:dyDescent="0.2">
      <c r="A38" s="165" t="s">
        <v>1297</v>
      </c>
      <c r="B38" s="158" t="s">
        <v>1298</v>
      </c>
      <c r="C38" s="162">
        <v>44197</v>
      </c>
      <c r="D38" s="162">
        <v>44561</v>
      </c>
      <c r="E38" s="158" t="s">
        <v>1299</v>
      </c>
      <c r="F38" s="165" t="s">
        <v>1300</v>
      </c>
      <c r="G38" s="165" t="s">
        <v>293</v>
      </c>
    </row>
    <row r="39" spans="1:7" ht="30" x14ac:dyDescent="0.2">
      <c r="A39" s="165" t="s">
        <v>1301</v>
      </c>
      <c r="B39" s="158" t="s">
        <v>1302</v>
      </c>
      <c r="C39" s="162">
        <v>44197</v>
      </c>
      <c r="D39" s="162">
        <v>44561</v>
      </c>
      <c r="E39" s="158" t="s">
        <v>1303</v>
      </c>
      <c r="F39" s="165" t="s">
        <v>1304</v>
      </c>
      <c r="G39" s="165" t="s">
        <v>290</v>
      </c>
    </row>
    <row r="40" spans="1:7" ht="30" x14ac:dyDescent="0.2">
      <c r="A40" s="165" t="s">
        <v>1305</v>
      </c>
      <c r="B40" s="158" t="s">
        <v>1306</v>
      </c>
      <c r="C40" s="162">
        <v>44197</v>
      </c>
      <c r="D40" s="162">
        <v>44561</v>
      </c>
      <c r="E40" s="158" t="s">
        <v>1307</v>
      </c>
      <c r="F40" s="165" t="s">
        <v>1308</v>
      </c>
      <c r="G40" s="165" t="s">
        <v>1309</v>
      </c>
    </row>
    <row r="41" spans="1:7" x14ac:dyDescent="0.2">
      <c r="A41" s="165" t="s">
        <v>1310</v>
      </c>
      <c r="B41" s="158" t="s">
        <v>1311</v>
      </c>
      <c r="C41" s="162">
        <v>44197</v>
      </c>
      <c r="D41" s="162">
        <v>44561</v>
      </c>
      <c r="E41" s="158" t="s">
        <v>1312</v>
      </c>
      <c r="F41" s="165" t="s">
        <v>1313</v>
      </c>
      <c r="G41" s="165" t="s">
        <v>229</v>
      </c>
    </row>
    <row r="42" spans="1:7" x14ac:dyDescent="0.2">
      <c r="A42" s="165" t="s">
        <v>1314</v>
      </c>
      <c r="B42" s="158" t="s">
        <v>1315</v>
      </c>
      <c r="C42" s="162">
        <v>44197</v>
      </c>
      <c r="D42" s="162">
        <v>44561</v>
      </c>
      <c r="E42" s="158" t="s">
        <v>1316</v>
      </c>
      <c r="F42" s="165" t="s">
        <v>1317</v>
      </c>
      <c r="G42" s="165" t="s">
        <v>147</v>
      </c>
    </row>
    <row r="43" spans="1:7" ht="30" x14ac:dyDescent="0.2">
      <c r="A43" s="165" t="s">
        <v>1318</v>
      </c>
      <c r="B43" s="158" t="s">
        <v>1319</v>
      </c>
      <c r="C43" s="162">
        <v>44197</v>
      </c>
      <c r="D43" s="162">
        <v>44561</v>
      </c>
      <c r="E43" s="158" t="s">
        <v>1320</v>
      </c>
      <c r="F43" s="165" t="s">
        <v>1321</v>
      </c>
      <c r="G43" s="165" t="s">
        <v>141</v>
      </c>
    </row>
    <row r="44" spans="1:7" ht="30" x14ac:dyDescent="0.2">
      <c r="A44" s="165" t="s">
        <v>1322</v>
      </c>
      <c r="B44" s="158" t="s">
        <v>1323</v>
      </c>
      <c r="C44" s="162">
        <v>44197</v>
      </c>
      <c r="D44" s="162">
        <v>44561</v>
      </c>
      <c r="E44" s="158" t="s">
        <v>200</v>
      </c>
      <c r="F44" s="165" t="s">
        <v>1324</v>
      </c>
      <c r="G44" s="165" t="s">
        <v>201</v>
      </c>
    </row>
    <row r="45" spans="1:7" ht="30" x14ac:dyDescent="0.2">
      <c r="A45" s="165" t="s">
        <v>1325</v>
      </c>
      <c r="B45" s="158" t="s">
        <v>1326</v>
      </c>
      <c r="C45" s="162">
        <v>44197</v>
      </c>
      <c r="D45" s="162">
        <v>44561</v>
      </c>
      <c r="E45" s="158" t="s">
        <v>1327</v>
      </c>
      <c r="F45" s="165" t="s">
        <v>1328</v>
      </c>
      <c r="G45" s="165" t="s">
        <v>576</v>
      </c>
    </row>
    <row r="46" spans="1:7" x14ac:dyDescent="0.2">
      <c r="A46" s="165" t="s">
        <v>1329</v>
      </c>
      <c r="B46" s="158" t="s">
        <v>1330</v>
      </c>
      <c r="C46" s="162">
        <v>44197</v>
      </c>
      <c r="D46" s="162">
        <v>44561</v>
      </c>
      <c r="E46" s="158" t="s">
        <v>1330</v>
      </c>
      <c r="F46" s="165" t="s">
        <v>1331</v>
      </c>
      <c r="G46" s="165" t="s">
        <v>1332</v>
      </c>
    </row>
    <row r="47" spans="1:7" ht="30" x14ac:dyDescent="0.2">
      <c r="A47" s="165" t="s">
        <v>1333</v>
      </c>
      <c r="B47" s="158" t="s">
        <v>1334</v>
      </c>
      <c r="C47" s="162">
        <v>44197</v>
      </c>
      <c r="D47" s="162">
        <v>44561</v>
      </c>
      <c r="E47" s="158" t="s">
        <v>1335</v>
      </c>
      <c r="F47" s="165" t="s">
        <v>1336</v>
      </c>
      <c r="G47" s="165" t="s">
        <v>1337</v>
      </c>
    </row>
    <row r="48" spans="1:7" ht="30" x14ac:dyDescent="0.2">
      <c r="A48" s="165" t="s">
        <v>1338</v>
      </c>
      <c r="B48" s="158" t="s">
        <v>1339</v>
      </c>
      <c r="C48" s="162">
        <v>44197</v>
      </c>
      <c r="D48" s="162">
        <v>44561</v>
      </c>
      <c r="E48" s="158" t="s">
        <v>1340</v>
      </c>
      <c r="F48" s="165" t="s">
        <v>1341</v>
      </c>
      <c r="G48" s="165" t="s">
        <v>213</v>
      </c>
    </row>
    <row r="49" spans="1:7" x14ac:dyDescent="0.2">
      <c r="A49" s="165" t="s">
        <v>1342</v>
      </c>
      <c r="B49" s="158" t="s">
        <v>1343</v>
      </c>
      <c r="C49" s="162">
        <v>44197</v>
      </c>
      <c r="D49" s="162">
        <v>44561</v>
      </c>
      <c r="E49" s="158" t="s">
        <v>1344</v>
      </c>
      <c r="F49" s="165" t="s">
        <v>1345</v>
      </c>
      <c r="G49" s="165" t="s">
        <v>326</v>
      </c>
    </row>
    <row r="50" spans="1:7" ht="30" x14ac:dyDescent="0.2">
      <c r="A50" s="165" t="s">
        <v>1346</v>
      </c>
      <c r="B50" s="158" t="s">
        <v>1347</v>
      </c>
      <c r="C50" s="162">
        <v>44197</v>
      </c>
      <c r="D50" s="162">
        <v>44561</v>
      </c>
      <c r="E50" s="158" t="s">
        <v>1348</v>
      </c>
      <c r="F50" s="165" t="s">
        <v>1349</v>
      </c>
      <c r="G50" s="165" t="s">
        <v>451</v>
      </c>
    </row>
    <row r="51" spans="1:7" x14ac:dyDescent="0.2">
      <c r="A51" s="165" t="s">
        <v>1350</v>
      </c>
      <c r="B51" s="158" t="s">
        <v>1351</v>
      </c>
      <c r="C51" s="162">
        <v>44197</v>
      </c>
      <c r="D51" s="162">
        <v>44561</v>
      </c>
      <c r="E51" s="158" t="s">
        <v>1352</v>
      </c>
      <c r="F51" s="165" t="s">
        <v>1353</v>
      </c>
      <c r="G51" s="165" t="s">
        <v>1354</v>
      </c>
    </row>
    <row r="52" spans="1:7" x14ac:dyDescent="0.2">
      <c r="A52" s="165" t="s">
        <v>1355</v>
      </c>
      <c r="B52" s="158" t="s">
        <v>1356</v>
      </c>
      <c r="C52" s="162">
        <v>44197</v>
      </c>
      <c r="D52" s="162">
        <v>44561</v>
      </c>
      <c r="E52" s="158" t="s">
        <v>1357</v>
      </c>
      <c r="F52" s="165" t="s">
        <v>1358</v>
      </c>
      <c r="G52" s="165" t="s">
        <v>1359</v>
      </c>
    </row>
    <row r="53" spans="1:7" x14ac:dyDescent="0.2">
      <c r="A53" s="165" t="s">
        <v>1360</v>
      </c>
      <c r="B53" s="158" t="s">
        <v>1361</v>
      </c>
      <c r="C53" s="162">
        <v>44197</v>
      </c>
      <c r="D53" s="162">
        <v>44561</v>
      </c>
      <c r="E53" s="158" t="s">
        <v>1362</v>
      </c>
      <c r="F53" s="165" t="s">
        <v>1363</v>
      </c>
      <c r="G53" s="165" t="s">
        <v>126</v>
      </c>
    </row>
    <row r="54" spans="1:7" ht="30" x14ac:dyDescent="0.2">
      <c r="A54" s="165" t="s">
        <v>1364</v>
      </c>
      <c r="B54" s="158" t="s">
        <v>1365</v>
      </c>
      <c r="C54" s="162">
        <v>44197</v>
      </c>
      <c r="D54" s="162">
        <v>44561</v>
      </c>
      <c r="E54" s="158" t="s">
        <v>1366</v>
      </c>
      <c r="F54" s="165" t="s">
        <v>1367</v>
      </c>
      <c r="G54" s="165" t="s">
        <v>144</v>
      </c>
    </row>
    <row r="55" spans="1:7" ht="30" x14ac:dyDescent="0.2">
      <c r="A55" s="165" t="s">
        <v>1368</v>
      </c>
      <c r="B55" s="158" t="s">
        <v>1369</v>
      </c>
      <c r="C55" s="162">
        <v>44197</v>
      </c>
      <c r="D55" s="162">
        <v>44561</v>
      </c>
      <c r="E55" s="158" t="s">
        <v>1370</v>
      </c>
      <c r="F55" s="165" t="s">
        <v>1371</v>
      </c>
      <c r="G55" s="165" t="s">
        <v>238</v>
      </c>
    </row>
    <row r="56" spans="1:7" ht="30" x14ac:dyDescent="0.2">
      <c r="A56" s="165" t="s">
        <v>1372</v>
      </c>
      <c r="B56" s="158" t="s">
        <v>1373</v>
      </c>
      <c r="C56" s="162">
        <v>44197</v>
      </c>
      <c r="D56" s="162">
        <v>44561</v>
      </c>
      <c r="E56" s="158" t="s">
        <v>1374</v>
      </c>
      <c r="F56" s="165" t="s">
        <v>1375</v>
      </c>
      <c r="G56" s="165" t="s">
        <v>305</v>
      </c>
    </row>
    <row r="57" spans="1:7" ht="30" x14ac:dyDescent="0.2">
      <c r="A57" s="165" t="s">
        <v>1376</v>
      </c>
      <c r="B57" s="158" t="s">
        <v>1377</v>
      </c>
      <c r="C57" s="162">
        <v>44197</v>
      </c>
      <c r="D57" s="162">
        <v>44561</v>
      </c>
      <c r="E57" s="158" t="s">
        <v>1378</v>
      </c>
      <c r="F57" s="165" t="s">
        <v>1379</v>
      </c>
      <c r="G57" s="165" t="s">
        <v>216</v>
      </c>
    </row>
    <row r="58" spans="1:7" ht="30" x14ac:dyDescent="0.2">
      <c r="A58" s="165" t="s">
        <v>1380</v>
      </c>
      <c r="B58" s="158" t="s">
        <v>1381</v>
      </c>
      <c r="C58" s="162">
        <v>44197</v>
      </c>
      <c r="D58" s="162">
        <v>44561</v>
      </c>
      <c r="E58" s="158" t="s">
        <v>1382</v>
      </c>
      <c r="F58" s="165" t="s">
        <v>1383</v>
      </c>
      <c r="G58" s="165" t="s">
        <v>1384</v>
      </c>
    </row>
    <row r="59" spans="1:7" ht="30" x14ac:dyDescent="0.2">
      <c r="A59" s="165" t="s">
        <v>1385</v>
      </c>
      <c r="B59" s="158" t="s">
        <v>1386</v>
      </c>
      <c r="C59" s="162">
        <v>44166</v>
      </c>
      <c r="D59" s="162">
        <v>44530</v>
      </c>
      <c r="E59" s="158" t="s">
        <v>1386</v>
      </c>
      <c r="F59" s="165" t="s">
        <v>1387</v>
      </c>
      <c r="G59" s="165" t="s">
        <v>329</v>
      </c>
    </row>
    <row r="60" spans="1:7" ht="30" x14ac:dyDescent="0.2">
      <c r="A60" s="165" t="s">
        <v>1388</v>
      </c>
      <c r="B60" s="158" t="s">
        <v>1389</v>
      </c>
      <c r="C60" s="162">
        <v>44136</v>
      </c>
      <c r="D60" s="162">
        <v>44500</v>
      </c>
      <c r="E60" s="158" t="s">
        <v>1389</v>
      </c>
      <c r="F60" s="165" t="s">
        <v>1390</v>
      </c>
      <c r="G60" s="165" t="s">
        <v>110</v>
      </c>
    </row>
    <row r="61" spans="1:7" ht="30" x14ac:dyDescent="0.2">
      <c r="A61" s="165" t="s">
        <v>1391</v>
      </c>
      <c r="B61" s="158" t="s">
        <v>1392</v>
      </c>
      <c r="C61" s="162">
        <v>44105</v>
      </c>
      <c r="D61" s="162">
        <v>44469</v>
      </c>
      <c r="E61" s="158" t="s">
        <v>1393</v>
      </c>
      <c r="F61" s="165" t="s">
        <v>1394</v>
      </c>
      <c r="G61" s="165" t="s">
        <v>503</v>
      </c>
    </row>
    <row r="62" spans="1:7" ht="30" x14ac:dyDescent="0.2">
      <c r="A62" s="165" t="s">
        <v>1395</v>
      </c>
      <c r="B62" s="158" t="s">
        <v>1396</v>
      </c>
      <c r="C62" s="162">
        <v>44105</v>
      </c>
      <c r="D62" s="162">
        <v>44469</v>
      </c>
      <c r="E62" s="158" t="s">
        <v>1397</v>
      </c>
      <c r="F62" s="165" t="s">
        <v>1398</v>
      </c>
      <c r="G62" s="165" t="s">
        <v>180</v>
      </c>
    </row>
    <row r="63" spans="1:7" ht="30" x14ac:dyDescent="0.2">
      <c r="A63" s="165" t="s">
        <v>1399</v>
      </c>
      <c r="B63" s="158" t="s">
        <v>1400</v>
      </c>
      <c r="C63" s="162">
        <v>44105</v>
      </c>
      <c r="D63" s="162">
        <v>44469</v>
      </c>
      <c r="E63" s="158" t="s">
        <v>1401</v>
      </c>
      <c r="F63" s="165" t="s">
        <v>1402</v>
      </c>
      <c r="G63" s="165" t="s">
        <v>235</v>
      </c>
    </row>
    <row r="64" spans="1:7" ht="30" x14ac:dyDescent="0.2">
      <c r="A64" s="165" t="s">
        <v>1403</v>
      </c>
      <c r="B64" s="158" t="s">
        <v>1404</v>
      </c>
      <c r="C64" s="162">
        <v>44105</v>
      </c>
      <c r="D64" s="162">
        <v>44469</v>
      </c>
      <c r="E64" s="158" t="s">
        <v>1405</v>
      </c>
      <c r="F64" s="165" t="s">
        <v>1406</v>
      </c>
      <c r="G64" s="165" t="s">
        <v>573</v>
      </c>
    </row>
    <row r="65" spans="1:7" ht="30" x14ac:dyDescent="0.2">
      <c r="A65" s="165" t="s">
        <v>817</v>
      </c>
      <c r="B65" s="158" t="s">
        <v>1407</v>
      </c>
      <c r="C65" s="162">
        <v>44105</v>
      </c>
      <c r="D65" s="162">
        <v>44469</v>
      </c>
      <c r="E65" s="158" t="s">
        <v>1408</v>
      </c>
      <c r="F65" s="165" t="s">
        <v>1409</v>
      </c>
      <c r="G65" s="165" t="s">
        <v>430</v>
      </c>
    </row>
    <row r="66" spans="1:7" ht="30" x14ac:dyDescent="0.2">
      <c r="A66" s="165" t="s">
        <v>1410</v>
      </c>
      <c r="B66" s="158" t="s">
        <v>1411</v>
      </c>
      <c r="C66" s="162">
        <v>44105</v>
      </c>
      <c r="D66" s="162">
        <v>44469</v>
      </c>
      <c r="E66" s="158" t="s">
        <v>1412</v>
      </c>
      <c r="F66" s="165" t="s">
        <v>1413</v>
      </c>
      <c r="G66" s="165" t="s">
        <v>155</v>
      </c>
    </row>
    <row r="67" spans="1:7" ht="30" x14ac:dyDescent="0.2">
      <c r="A67" s="165" t="s">
        <v>1414</v>
      </c>
      <c r="B67" s="158" t="s">
        <v>1415</v>
      </c>
      <c r="C67" s="162">
        <v>44105</v>
      </c>
      <c r="D67" s="162">
        <v>44469</v>
      </c>
      <c r="E67" s="158" t="s">
        <v>1416</v>
      </c>
      <c r="F67" s="165" t="s">
        <v>1417</v>
      </c>
      <c r="G67" s="165" t="s">
        <v>509</v>
      </c>
    </row>
    <row r="68" spans="1:7" ht="30" x14ac:dyDescent="0.2">
      <c r="A68" s="165" t="s">
        <v>1418</v>
      </c>
      <c r="B68" s="158" t="s">
        <v>1419</v>
      </c>
      <c r="C68" s="162">
        <v>44105</v>
      </c>
      <c r="D68" s="162">
        <v>44469</v>
      </c>
      <c r="E68" s="158" t="s">
        <v>1420</v>
      </c>
      <c r="F68" s="165" t="s">
        <v>1421</v>
      </c>
      <c r="G68" s="165" t="s">
        <v>567</v>
      </c>
    </row>
    <row r="69" spans="1:7" ht="30" x14ac:dyDescent="0.2">
      <c r="A69" s="165" t="s">
        <v>1422</v>
      </c>
      <c r="B69" s="158" t="s">
        <v>1423</v>
      </c>
      <c r="C69" s="162">
        <v>44105</v>
      </c>
      <c r="D69" s="162">
        <v>44469</v>
      </c>
      <c r="E69" s="158" t="s">
        <v>1424</v>
      </c>
      <c r="F69" s="165" t="s">
        <v>1425</v>
      </c>
      <c r="G69" s="165" t="s">
        <v>113</v>
      </c>
    </row>
    <row r="70" spans="1:7" ht="30" x14ac:dyDescent="0.2">
      <c r="A70" s="165" t="s">
        <v>1426</v>
      </c>
      <c r="B70" s="158" t="s">
        <v>1427</v>
      </c>
      <c r="C70" s="162">
        <v>44105</v>
      </c>
      <c r="D70" s="162">
        <v>44469</v>
      </c>
      <c r="E70" s="158" t="s">
        <v>1428</v>
      </c>
      <c r="F70" s="165" t="s">
        <v>1429</v>
      </c>
      <c r="G70" s="165" t="s">
        <v>602</v>
      </c>
    </row>
    <row r="71" spans="1:7" ht="30" x14ac:dyDescent="0.2">
      <c r="A71" s="165" t="s">
        <v>1430</v>
      </c>
      <c r="B71" s="158" t="s">
        <v>1431</v>
      </c>
      <c r="C71" s="162">
        <v>44105</v>
      </c>
      <c r="D71" s="162">
        <v>44469</v>
      </c>
      <c r="E71" s="158" t="s">
        <v>1432</v>
      </c>
      <c r="F71" s="165" t="s">
        <v>1433</v>
      </c>
      <c r="G71" s="165" t="s">
        <v>250</v>
      </c>
    </row>
    <row r="72" spans="1:7" ht="30" x14ac:dyDescent="0.2">
      <c r="A72" s="165" t="s">
        <v>1434</v>
      </c>
      <c r="B72" s="158" t="s">
        <v>1435</v>
      </c>
      <c r="C72" s="162">
        <v>44105</v>
      </c>
      <c r="D72" s="162">
        <v>44469</v>
      </c>
      <c r="E72" s="158" t="s">
        <v>1436</v>
      </c>
      <c r="F72" s="165" t="s">
        <v>1437</v>
      </c>
      <c r="G72" s="165" t="s">
        <v>448</v>
      </c>
    </row>
    <row r="73" spans="1:7" x14ac:dyDescent="0.2">
      <c r="A73" s="165" t="s">
        <v>1438</v>
      </c>
      <c r="B73" s="158" t="s">
        <v>1439</v>
      </c>
      <c r="C73" s="162">
        <v>44105</v>
      </c>
      <c r="D73" s="162">
        <v>44469</v>
      </c>
      <c r="E73" s="158" t="s">
        <v>1440</v>
      </c>
      <c r="F73" s="165" t="s">
        <v>1441</v>
      </c>
      <c r="G73" s="165" t="s">
        <v>479</v>
      </c>
    </row>
    <row r="74" spans="1:7" ht="30" x14ac:dyDescent="0.2">
      <c r="A74" s="165" t="s">
        <v>1442</v>
      </c>
      <c r="B74" s="158" t="s">
        <v>1443</v>
      </c>
      <c r="C74" s="162">
        <v>44105</v>
      </c>
      <c r="D74" s="162">
        <v>44469</v>
      </c>
      <c r="E74" s="158" t="s">
        <v>1444</v>
      </c>
      <c r="F74" s="165" t="s">
        <v>1445</v>
      </c>
      <c r="G74" s="165" t="s">
        <v>427</v>
      </c>
    </row>
    <row r="75" spans="1:7" ht="30" x14ac:dyDescent="0.2">
      <c r="A75" s="165" t="s">
        <v>1446</v>
      </c>
      <c r="B75" s="158" t="s">
        <v>1447</v>
      </c>
      <c r="C75" s="162">
        <v>44105</v>
      </c>
      <c r="D75" s="162">
        <v>44469</v>
      </c>
      <c r="E75" s="158" t="s">
        <v>1448</v>
      </c>
      <c r="F75" s="165" t="s">
        <v>1449</v>
      </c>
      <c r="G75" s="165" t="s">
        <v>264</v>
      </c>
    </row>
    <row r="76" spans="1:7" x14ac:dyDescent="0.2">
      <c r="A76" s="165" t="s">
        <v>1450</v>
      </c>
      <c r="B76" s="158" t="s">
        <v>1451</v>
      </c>
      <c r="C76" s="162">
        <v>44105</v>
      </c>
      <c r="D76" s="162">
        <v>44469</v>
      </c>
      <c r="E76" s="158" t="s">
        <v>1452</v>
      </c>
      <c r="F76" s="165" t="s">
        <v>1453</v>
      </c>
      <c r="G76" s="165" t="s">
        <v>135</v>
      </c>
    </row>
    <row r="77" spans="1:7" x14ac:dyDescent="0.2">
      <c r="A77" s="165" t="s">
        <v>1454</v>
      </c>
      <c r="B77" s="158" t="s">
        <v>1455</v>
      </c>
      <c r="C77" s="162">
        <v>44105</v>
      </c>
      <c r="D77" s="162">
        <v>44469</v>
      </c>
      <c r="E77" s="158" t="s">
        <v>1455</v>
      </c>
      <c r="F77" s="165" t="s">
        <v>1456</v>
      </c>
      <c r="G77" s="165" t="s">
        <v>256</v>
      </c>
    </row>
    <row r="78" spans="1:7" ht="30" x14ac:dyDescent="0.2">
      <c r="A78" s="165" t="s">
        <v>1457</v>
      </c>
      <c r="B78" s="158" t="s">
        <v>1458</v>
      </c>
      <c r="C78" s="162">
        <v>44105</v>
      </c>
      <c r="D78" s="162">
        <v>44469</v>
      </c>
      <c r="E78" s="158" t="s">
        <v>1459</v>
      </c>
      <c r="F78" s="165" t="s">
        <v>1460</v>
      </c>
      <c r="G78" s="165" t="s">
        <v>166</v>
      </c>
    </row>
    <row r="79" spans="1:7" x14ac:dyDescent="0.2">
      <c r="A79" s="165" t="s">
        <v>1461</v>
      </c>
      <c r="B79" s="158" t="s">
        <v>1462</v>
      </c>
      <c r="C79" s="162">
        <v>44105</v>
      </c>
      <c r="D79" s="162">
        <v>44469</v>
      </c>
      <c r="E79" s="158" t="s">
        <v>1463</v>
      </c>
      <c r="F79" s="165" t="s">
        <v>1464</v>
      </c>
      <c r="G79" s="165" t="s">
        <v>1465</v>
      </c>
    </row>
    <row r="80" spans="1:7" x14ac:dyDescent="0.2">
      <c r="A80" s="165" t="s">
        <v>1466</v>
      </c>
      <c r="B80" s="158" t="s">
        <v>1467</v>
      </c>
      <c r="C80" s="162">
        <v>44105</v>
      </c>
      <c r="D80" s="162">
        <v>44469</v>
      </c>
      <c r="E80" s="158" t="s">
        <v>1468</v>
      </c>
      <c r="F80" s="165" t="s">
        <v>1469</v>
      </c>
      <c r="G80" s="165" t="s">
        <v>433</v>
      </c>
    </row>
    <row r="81" spans="1:7" x14ac:dyDescent="0.2">
      <c r="A81" s="165" t="s">
        <v>1470</v>
      </c>
      <c r="B81" s="158" t="s">
        <v>1471</v>
      </c>
      <c r="C81" s="162">
        <v>44105</v>
      </c>
      <c r="D81" s="162">
        <v>44469</v>
      </c>
      <c r="E81" s="158" t="s">
        <v>1472</v>
      </c>
      <c r="F81" s="165" t="s">
        <v>1473</v>
      </c>
      <c r="G81" s="165" t="s">
        <v>390</v>
      </c>
    </row>
    <row r="82" spans="1:7" ht="30" x14ac:dyDescent="0.2">
      <c r="A82" s="165" t="s">
        <v>1474</v>
      </c>
      <c r="B82" s="158" t="s">
        <v>1475</v>
      </c>
      <c r="C82" s="162">
        <v>44105</v>
      </c>
      <c r="D82" s="162">
        <v>44469</v>
      </c>
      <c r="E82" s="158" t="s">
        <v>1476</v>
      </c>
      <c r="F82" s="165" t="s">
        <v>1477</v>
      </c>
      <c r="G82" s="165" t="s">
        <v>872</v>
      </c>
    </row>
    <row r="83" spans="1:7" ht="30" x14ac:dyDescent="0.2">
      <c r="A83" s="165" t="s">
        <v>1478</v>
      </c>
      <c r="B83" s="158" t="s">
        <v>1479</v>
      </c>
      <c r="C83" s="162">
        <v>44105</v>
      </c>
      <c r="D83" s="162">
        <v>44469</v>
      </c>
      <c r="E83" s="158" t="s">
        <v>1480</v>
      </c>
      <c r="F83" s="165" t="s">
        <v>1481</v>
      </c>
      <c r="G83" s="165" t="s">
        <v>369</v>
      </c>
    </row>
    <row r="84" spans="1:7" ht="30" x14ac:dyDescent="0.2">
      <c r="A84" s="165" t="s">
        <v>1482</v>
      </c>
      <c r="B84" s="158" t="s">
        <v>1483</v>
      </c>
      <c r="C84" s="162">
        <v>44105</v>
      </c>
      <c r="D84" s="162">
        <v>44469</v>
      </c>
      <c r="E84" s="158" t="s">
        <v>1484</v>
      </c>
      <c r="F84" s="165" t="s">
        <v>1485</v>
      </c>
      <c r="G84" s="165" t="s">
        <v>626</v>
      </c>
    </row>
    <row r="85" spans="1:7" x14ac:dyDescent="0.2">
      <c r="A85" s="165" t="s">
        <v>1486</v>
      </c>
      <c r="B85" s="158" t="s">
        <v>1487</v>
      </c>
      <c r="C85" s="162">
        <v>44105</v>
      </c>
      <c r="D85" s="162">
        <v>44469</v>
      </c>
      <c r="E85" s="158" t="s">
        <v>1488</v>
      </c>
      <c r="F85" s="165" t="s">
        <v>1489</v>
      </c>
      <c r="G85" s="165" t="s">
        <v>1490</v>
      </c>
    </row>
    <row r="86" spans="1:7" ht="30" x14ac:dyDescent="0.2">
      <c r="A86" s="165" t="s">
        <v>1491</v>
      </c>
      <c r="B86" s="158" t="s">
        <v>1492</v>
      </c>
      <c r="C86" s="162">
        <v>44105</v>
      </c>
      <c r="D86" s="162">
        <v>44469</v>
      </c>
      <c r="E86" s="158" t="s">
        <v>1493</v>
      </c>
      <c r="F86" s="165" t="s">
        <v>1494</v>
      </c>
      <c r="G86" s="165" t="s">
        <v>183</v>
      </c>
    </row>
    <row r="87" spans="1:7" x14ac:dyDescent="0.2">
      <c r="A87" s="165" t="s">
        <v>1495</v>
      </c>
      <c r="B87" s="158" t="s">
        <v>1496</v>
      </c>
      <c r="C87" s="162">
        <v>44105</v>
      </c>
      <c r="D87" s="162">
        <v>44469</v>
      </c>
      <c r="E87" s="158" t="s">
        <v>1497</v>
      </c>
      <c r="F87" s="165" t="s">
        <v>1498</v>
      </c>
      <c r="G87" s="165" t="s">
        <v>1499</v>
      </c>
    </row>
    <row r="88" spans="1:7" ht="30" x14ac:dyDescent="0.2">
      <c r="A88" s="165" t="s">
        <v>1500</v>
      </c>
      <c r="B88" s="158" t="s">
        <v>1501</v>
      </c>
      <c r="C88" s="162">
        <v>44105</v>
      </c>
      <c r="D88" s="162">
        <v>44469</v>
      </c>
      <c r="E88" s="158" t="s">
        <v>1502</v>
      </c>
      <c r="F88" s="165" t="s">
        <v>1503</v>
      </c>
      <c r="G88" s="165" t="s">
        <v>1504</v>
      </c>
    </row>
    <row r="89" spans="1:7" x14ac:dyDescent="0.2">
      <c r="A89" s="165" t="s">
        <v>1505</v>
      </c>
      <c r="B89" s="158" t="s">
        <v>1506</v>
      </c>
      <c r="C89" s="162">
        <v>44105</v>
      </c>
      <c r="D89" s="162">
        <v>44469</v>
      </c>
      <c r="E89" s="158" t="s">
        <v>1507</v>
      </c>
      <c r="F89" s="165" t="s">
        <v>1508</v>
      </c>
      <c r="G89" s="165" t="s">
        <v>158</v>
      </c>
    </row>
    <row r="90" spans="1:7" ht="30" x14ac:dyDescent="0.2">
      <c r="A90" s="165" t="s">
        <v>1509</v>
      </c>
      <c r="B90" s="158" t="s">
        <v>1510</v>
      </c>
      <c r="C90" s="162">
        <v>44105</v>
      </c>
      <c r="D90" s="162">
        <v>44469</v>
      </c>
      <c r="E90" s="158" t="s">
        <v>1511</v>
      </c>
      <c r="F90" s="165" t="s">
        <v>1512</v>
      </c>
      <c r="G90" s="165" t="s">
        <v>299</v>
      </c>
    </row>
    <row r="91" spans="1:7" ht="30" x14ac:dyDescent="0.2">
      <c r="A91" s="165" t="s">
        <v>1513</v>
      </c>
      <c r="B91" s="158" t="s">
        <v>1514</v>
      </c>
      <c r="C91" s="162">
        <v>44105</v>
      </c>
      <c r="D91" s="162">
        <v>44469</v>
      </c>
      <c r="E91" s="158" t="s">
        <v>1118</v>
      </c>
      <c r="F91" s="165" t="s">
        <v>1515</v>
      </c>
      <c r="G91" s="165" t="s">
        <v>1516</v>
      </c>
    </row>
    <row r="92" spans="1:7" x14ac:dyDescent="0.2">
      <c r="A92" s="165" t="s">
        <v>1517</v>
      </c>
      <c r="B92" s="158" t="s">
        <v>1518</v>
      </c>
      <c r="C92" s="162">
        <v>44105</v>
      </c>
      <c r="D92" s="162">
        <v>44469</v>
      </c>
      <c r="E92" s="158" t="s">
        <v>1519</v>
      </c>
      <c r="F92" s="165" t="s">
        <v>1520</v>
      </c>
      <c r="G92" s="165" t="s">
        <v>357</v>
      </c>
    </row>
    <row r="93" spans="1:7" ht="30" x14ac:dyDescent="0.2">
      <c r="A93" s="165" t="s">
        <v>1521</v>
      </c>
      <c r="B93" s="158" t="s">
        <v>1522</v>
      </c>
      <c r="C93" s="162">
        <v>44105</v>
      </c>
      <c r="D93" s="162">
        <v>44469</v>
      </c>
      <c r="E93" s="158" t="s">
        <v>1523</v>
      </c>
      <c r="F93" s="165" t="s">
        <v>1524</v>
      </c>
      <c r="G93" s="165" t="s">
        <v>314</v>
      </c>
    </row>
    <row r="94" spans="1:7" ht="30" x14ac:dyDescent="0.2">
      <c r="A94" s="165" t="s">
        <v>1525</v>
      </c>
      <c r="B94" s="158" t="s">
        <v>1526</v>
      </c>
      <c r="C94" s="162">
        <v>44105</v>
      </c>
      <c r="D94" s="162">
        <v>44469</v>
      </c>
      <c r="E94" s="158" t="s">
        <v>1527</v>
      </c>
      <c r="F94" s="165" t="s">
        <v>1528</v>
      </c>
      <c r="G94" s="165" t="s">
        <v>476</v>
      </c>
    </row>
    <row r="95" spans="1:7" ht="30" x14ac:dyDescent="0.2">
      <c r="A95" s="165" t="s">
        <v>1529</v>
      </c>
      <c r="B95" s="158" t="s">
        <v>1530</v>
      </c>
      <c r="C95" s="162">
        <v>44105</v>
      </c>
      <c r="D95" s="162">
        <v>44469</v>
      </c>
      <c r="E95" s="158" t="s">
        <v>1531</v>
      </c>
      <c r="F95" s="165" t="s">
        <v>1532</v>
      </c>
      <c r="G95" s="165" t="s">
        <v>259</v>
      </c>
    </row>
    <row r="96" spans="1:7" x14ac:dyDescent="0.2">
      <c r="A96" s="165" t="s">
        <v>1533</v>
      </c>
      <c r="B96" s="158" t="s">
        <v>1534</v>
      </c>
      <c r="C96" s="162">
        <v>44105</v>
      </c>
      <c r="D96" s="162">
        <v>44469</v>
      </c>
      <c r="E96" s="158" t="s">
        <v>381</v>
      </c>
      <c r="F96" s="165" t="s">
        <v>1535</v>
      </c>
      <c r="G96" s="165" t="s">
        <v>382</v>
      </c>
    </row>
    <row r="97" spans="1:7" ht="30" x14ac:dyDescent="0.2">
      <c r="A97" s="165" t="s">
        <v>1536</v>
      </c>
      <c r="B97" s="158" t="s">
        <v>1537</v>
      </c>
      <c r="C97" s="162">
        <v>44105</v>
      </c>
      <c r="D97" s="162">
        <v>44469</v>
      </c>
      <c r="E97" s="158" t="s">
        <v>1538</v>
      </c>
      <c r="F97" s="165" t="s">
        <v>1539</v>
      </c>
      <c r="G97" s="165" t="s">
        <v>232</v>
      </c>
    </row>
    <row r="98" spans="1:7" ht="30" x14ac:dyDescent="0.2">
      <c r="A98" s="165" t="s">
        <v>1540</v>
      </c>
      <c r="B98" s="158" t="s">
        <v>128</v>
      </c>
      <c r="C98" s="162">
        <v>44105</v>
      </c>
      <c r="D98" s="162">
        <v>44469</v>
      </c>
      <c r="E98" s="158" t="s">
        <v>1541</v>
      </c>
      <c r="F98" s="165" t="s">
        <v>1542</v>
      </c>
      <c r="G98" s="165" t="s">
        <v>129</v>
      </c>
    </row>
    <row r="99" spans="1:7" ht="30" x14ac:dyDescent="0.2">
      <c r="A99" s="165" t="s">
        <v>1543</v>
      </c>
      <c r="B99" s="158" t="s">
        <v>1544</v>
      </c>
      <c r="C99" s="162">
        <v>44105</v>
      </c>
      <c r="D99" s="162">
        <v>44469</v>
      </c>
      <c r="E99" s="158" t="s">
        <v>1545</v>
      </c>
      <c r="F99" s="165" t="s">
        <v>1546</v>
      </c>
      <c r="G99" s="165" t="s">
        <v>278</v>
      </c>
    </row>
    <row r="100" spans="1:7" ht="30" x14ac:dyDescent="0.2">
      <c r="A100" s="165" t="s">
        <v>1547</v>
      </c>
      <c r="B100" s="158" t="s">
        <v>1548</v>
      </c>
      <c r="C100" s="162">
        <v>44105</v>
      </c>
      <c r="D100" s="162">
        <v>44469</v>
      </c>
      <c r="E100" s="158" t="s">
        <v>1549</v>
      </c>
      <c r="F100" s="165" t="s">
        <v>1550</v>
      </c>
      <c r="G100" s="165" t="s">
        <v>320</v>
      </c>
    </row>
    <row r="101" spans="1:7" ht="30" x14ac:dyDescent="0.2">
      <c r="A101" s="165" t="s">
        <v>1551</v>
      </c>
      <c r="B101" s="158" t="s">
        <v>1552</v>
      </c>
      <c r="C101" s="162">
        <v>44105</v>
      </c>
      <c r="D101" s="162">
        <v>44469</v>
      </c>
      <c r="E101" s="158" t="s">
        <v>1553</v>
      </c>
      <c r="F101" s="165" t="s">
        <v>1554</v>
      </c>
      <c r="G101" s="165" t="s">
        <v>546</v>
      </c>
    </row>
    <row r="102" spans="1:7" ht="30" x14ac:dyDescent="0.2">
      <c r="A102" s="165" t="s">
        <v>1555</v>
      </c>
      <c r="B102" s="158" t="s">
        <v>1556</v>
      </c>
      <c r="C102" s="162">
        <v>44105</v>
      </c>
      <c r="D102" s="162">
        <v>44469</v>
      </c>
      <c r="E102" s="158" t="s">
        <v>1557</v>
      </c>
      <c r="F102" s="165" t="s">
        <v>1558</v>
      </c>
      <c r="G102" s="165" t="s">
        <v>607</v>
      </c>
    </row>
    <row r="103" spans="1:7" ht="30" x14ac:dyDescent="0.2">
      <c r="A103" s="165" t="s">
        <v>1559</v>
      </c>
      <c r="B103" s="158" t="s">
        <v>1560</v>
      </c>
      <c r="C103" s="162">
        <v>44105</v>
      </c>
      <c r="D103" s="162">
        <v>44469</v>
      </c>
      <c r="E103" s="158" t="s">
        <v>1561</v>
      </c>
      <c r="F103" s="165" t="s">
        <v>1562</v>
      </c>
      <c r="G103" s="165" t="s">
        <v>1563</v>
      </c>
    </row>
    <row r="104" spans="1:7" ht="30" x14ac:dyDescent="0.2">
      <c r="A104" s="165" t="s">
        <v>1564</v>
      </c>
      <c r="B104" s="158" t="s">
        <v>1565</v>
      </c>
      <c r="C104" s="162">
        <v>44105</v>
      </c>
      <c r="D104" s="162">
        <v>44469</v>
      </c>
      <c r="E104" s="158" t="s">
        <v>1566</v>
      </c>
      <c r="F104" s="165" t="s">
        <v>1567</v>
      </c>
      <c r="G104" s="165" t="s">
        <v>1568</v>
      </c>
    </row>
    <row r="105" spans="1:7" ht="30" x14ac:dyDescent="0.2">
      <c r="A105" s="165" t="s">
        <v>1569</v>
      </c>
      <c r="B105" s="158" t="s">
        <v>1570</v>
      </c>
      <c r="C105" s="162">
        <v>44105</v>
      </c>
      <c r="D105" s="162">
        <v>44469</v>
      </c>
      <c r="E105" s="158" t="s">
        <v>1571</v>
      </c>
      <c r="F105" s="165" t="s">
        <v>1572</v>
      </c>
      <c r="G105" s="165" t="s">
        <v>442</v>
      </c>
    </row>
    <row r="106" spans="1:7" ht="30" x14ac:dyDescent="0.2">
      <c r="A106" s="165" t="s">
        <v>1573</v>
      </c>
      <c r="B106" s="158" t="s">
        <v>1574</v>
      </c>
      <c r="C106" s="162">
        <v>44105</v>
      </c>
      <c r="D106" s="162">
        <v>44469</v>
      </c>
      <c r="E106" s="158" t="s">
        <v>1575</v>
      </c>
      <c r="F106" s="165" t="s">
        <v>1576</v>
      </c>
      <c r="G106" s="165" t="s">
        <v>221</v>
      </c>
    </row>
    <row r="107" spans="1:7" ht="30" x14ac:dyDescent="0.2">
      <c r="A107" s="165" t="s">
        <v>1577</v>
      </c>
      <c r="B107" s="158" t="s">
        <v>1578</v>
      </c>
      <c r="C107" s="162">
        <v>44105</v>
      </c>
      <c r="D107" s="162">
        <v>44469</v>
      </c>
      <c r="E107" s="158" t="s">
        <v>1579</v>
      </c>
      <c r="F107" s="165" t="s">
        <v>1580</v>
      </c>
      <c r="G107" s="165" t="s">
        <v>1581</v>
      </c>
    </row>
    <row r="108" spans="1:7" x14ac:dyDescent="0.2">
      <c r="A108" s="165" t="s">
        <v>1582</v>
      </c>
      <c r="B108" s="158" t="s">
        <v>1583</v>
      </c>
      <c r="C108" s="162">
        <v>44105</v>
      </c>
      <c r="D108" s="162">
        <v>44469</v>
      </c>
      <c r="E108" s="158" t="s">
        <v>1584</v>
      </c>
      <c r="F108" s="165" t="s">
        <v>1585</v>
      </c>
      <c r="G108" s="165" t="s">
        <v>161</v>
      </c>
    </row>
    <row r="109" spans="1:7" ht="30" x14ac:dyDescent="0.2">
      <c r="A109" s="165" t="s">
        <v>1586</v>
      </c>
      <c r="B109" s="158" t="s">
        <v>1587</v>
      </c>
      <c r="C109" s="162">
        <v>44075</v>
      </c>
      <c r="D109" s="162">
        <v>44439</v>
      </c>
      <c r="E109" s="158" t="s">
        <v>1588</v>
      </c>
      <c r="F109" s="165" t="s">
        <v>1589</v>
      </c>
      <c r="G109" s="165" t="s">
        <v>405</v>
      </c>
    </row>
    <row r="110" spans="1:7" ht="30" x14ac:dyDescent="0.2">
      <c r="A110" s="165" t="s">
        <v>1590</v>
      </c>
      <c r="B110" s="158" t="s">
        <v>1591</v>
      </c>
      <c r="C110" s="162">
        <v>44044</v>
      </c>
      <c r="D110" s="162">
        <v>44408</v>
      </c>
      <c r="E110" s="158" t="s">
        <v>1592</v>
      </c>
      <c r="F110" s="165" t="s">
        <v>1593</v>
      </c>
      <c r="G110" s="165" t="s">
        <v>1594</v>
      </c>
    </row>
    <row r="111" spans="1:7" x14ac:dyDescent="0.2">
      <c r="A111" s="165" t="s">
        <v>1595</v>
      </c>
      <c r="B111" s="158" t="s">
        <v>1596</v>
      </c>
      <c r="C111" s="162">
        <v>44044</v>
      </c>
      <c r="D111" s="162">
        <v>44408</v>
      </c>
      <c r="E111" s="158" t="s">
        <v>1597</v>
      </c>
      <c r="F111" s="165" t="s">
        <v>1598</v>
      </c>
      <c r="G111" s="165" t="s">
        <v>177</v>
      </c>
    </row>
    <row r="112" spans="1:7" ht="30" x14ac:dyDescent="0.2">
      <c r="A112" s="165" t="s">
        <v>1599</v>
      </c>
      <c r="B112" s="158" t="s">
        <v>1600</v>
      </c>
      <c r="C112" s="162">
        <v>44044</v>
      </c>
      <c r="D112" s="162">
        <v>44408</v>
      </c>
      <c r="E112" s="158" t="s">
        <v>1601</v>
      </c>
      <c r="F112" s="165" t="s">
        <v>1602</v>
      </c>
      <c r="G112" s="165" t="s">
        <v>354</v>
      </c>
    </row>
    <row r="113" spans="1:7" ht="30" x14ac:dyDescent="0.2">
      <c r="A113" s="165" t="s">
        <v>1603</v>
      </c>
      <c r="B113" s="158" t="s">
        <v>1604</v>
      </c>
      <c r="C113" s="162">
        <v>44013</v>
      </c>
      <c r="D113" s="162">
        <v>44377</v>
      </c>
      <c r="E113" s="158" t="s">
        <v>1604</v>
      </c>
      <c r="F113" s="165" t="s">
        <v>1605</v>
      </c>
      <c r="G113" s="165" t="s">
        <v>552</v>
      </c>
    </row>
    <row r="114" spans="1:7" ht="30" x14ac:dyDescent="0.2">
      <c r="A114" s="165" t="s">
        <v>1606</v>
      </c>
      <c r="B114" s="158" t="s">
        <v>1607</v>
      </c>
      <c r="C114" s="162">
        <v>43647</v>
      </c>
      <c r="D114" s="162">
        <v>44012</v>
      </c>
      <c r="E114" s="158" t="s">
        <v>1608</v>
      </c>
      <c r="F114" s="165" t="s">
        <v>1609</v>
      </c>
      <c r="G114" s="165" t="s">
        <v>1610</v>
      </c>
    </row>
    <row r="115" spans="1:7" ht="30" x14ac:dyDescent="0.2">
      <c r="A115" s="165" t="s">
        <v>1611</v>
      </c>
      <c r="B115" s="158" t="s">
        <v>1612</v>
      </c>
      <c r="C115" s="162">
        <v>43466</v>
      </c>
      <c r="D115" s="162">
        <v>43830</v>
      </c>
      <c r="E115" s="158" t="s">
        <v>1613</v>
      </c>
      <c r="F115" s="165" t="s">
        <v>1614</v>
      </c>
      <c r="G115" s="165" t="s">
        <v>1615</v>
      </c>
    </row>
    <row r="116" spans="1:7" x14ac:dyDescent="0.2">
      <c r="A116" s="165" t="s">
        <v>1616</v>
      </c>
      <c r="B116" s="158" t="s">
        <v>1617</v>
      </c>
      <c r="C116" s="162">
        <v>43344</v>
      </c>
      <c r="D116" s="162">
        <v>43708</v>
      </c>
      <c r="E116" s="158" t="s">
        <v>1618</v>
      </c>
      <c r="F116" s="165" t="s">
        <v>1619</v>
      </c>
      <c r="G116" s="165" t="s">
        <v>457</v>
      </c>
    </row>
    <row r="117" spans="1:7" x14ac:dyDescent="0.2">
      <c r="A117" s="165" t="s">
        <v>1620</v>
      </c>
      <c r="B117" s="158" t="s">
        <v>1621</v>
      </c>
      <c r="C117" s="162">
        <v>43344</v>
      </c>
      <c r="D117" s="162">
        <v>43677</v>
      </c>
      <c r="E117" s="158" t="s">
        <v>1095</v>
      </c>
      <c r="F117" s="165" t="s">
        <v>1622</v>
      </c>
      <c r="G117" s="165" t="s">
        <v>1623</v>
      </c>
    </row>
    <row r="118" spans="1:7" x14ac:dyDescent="0.2">
      <c r="A118" s="165" t="s">
        <v>1624</v>
      </c>
      <c r="B118" s="158" t="s">
        <v>1583</v>
      </c>
      <c r="C118" s="162">
        <v>43374</v>
      </c>
      <c r="D118" s="162">
        <v>43524</v>
      </c>
      <c r="E118" s="158" t="s">
        <v>1584</v>
      </c>
      <c r="F118" s="165" t="s">
        <v>1625</v>
      </c>
      <c r="G118" s="165" t="s">
        <v>161</v>
      </c>
    </row>
    <row r="119" spans="1:7" ht="30" x14ac:dyDescent="0.2">
      <c r="A119" s="165" t="s">
        <v>1626</v>
      </c>
      <c r="B119" s="158" t="s">
        <v>1381</v>
      </c>
      <c r="C119" s="162">
        <v>43405</v>
      </c>
      <c r="D119" s="162">
        <v>43496</v>
      </c>
      <c r="E119" s="158" t="s">
        <v>1382</v>
      </c>
      <c r="F119" s="165" t="s">
        <v>1627</v>
      </c>
      <c r="G119" s="165" t="s">
        <v>1384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C s G A A B Q S w M E F A A C A A g A r m v d V m / 8 c y u k A A A A 9 g A A A B I A H A B D b 2 5 m a W c v U G F j a 2 F n Z S 5 4 b W w g o h g A K K A U A A A A A A A A A A A A A A A A A A A A A A A A A A A A h Y 9 B D o I w F E S v Q r q n L Z g Y J J + y c C u J C d G 4 J a V C I 3 w M L Z a 7 u f B I X k G M o u 5 c z p u 3 m L l f b 5 C O b e N d V G 9 0 h w k J K C e e Q t m V G q u E D P b o R y Q V s C 3 k q a i U N 8 l o 4 t G U C a m t P c e M O e e o W 9 C u r 1 j I e c A O 2 S a X t W o L 8 p H 1 f 9 n X a G y B U h E B + 9 c Y E d K A R 3 Q V L S k H N k P I N H 6 F c N r 7 b H 8 g r I f G D r 0 S C v 1 d D m y O w N 4 f x A N Q S w M E F A A C A A g A r m v d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5 r 3 V Z N i Q I L J Q M A A F s d A A A T A B w A R m 9 y b X V s Y X M v U 2 V j d G l v b j E u b S C i G A A o o B Q A A A A A A A A A A A A A A A A A A A A A A A A A A A D t l 0 t r 4 z A Q x + + B f A f h X h I w A b 8 L u 1 0 o 3 i 7 t P t K Q B P Z Q e l B i p T W 1 p W I 7 3 Y a Q 7 7 6 y J C d W 5 J b g m K V L 3 I u a G T E a z 0 + P + a d o n o U E g w k f j U / d T r e T P s I E B c C H K Y o I D G a r U Q S x T w I E L k C E s m 4 H 0 L 8 J W S b z 3 H L 1 O k f R w F 8 m C c L Z b 5 I 8 z Q h 5 6 v X X d 0 M Y o w t t C m c R M r T 7 z Z 1 P c E a n 3 O s 8 w J n m P 0 L 8 Q B e a r p 6 R R i O x q Y N p A n G 6 I E n s k 2 g Z 4 9 y Z 9 v h q + n q t 5 b m A P B l N B x n 1 A Y h X G x 2 s t S L d w o 6 X 8 Q w l z P X L v y 2 s G X r N m G 3 y 9 V K x j R L y k M B Y s m / 6 3 U 6 I K 1 O W i k X i Z 4 L p 5 x m T Z R z D Z F W 7 V n Z z t R q O b u i 3 3 O D M t Q e 5 r / j I l z B A y U E V + Q l X K A E G m J I M R g A u M v p r g V C 6 V + Q D i 3 S m X U Y R G F + O R h N Q p J F q l Z X i 3 z d E a Y a C 7 y T E P a X A R c o 0 T 3 W n l p y a 6 q X Z 5 z F / h D g Y / E S L 7 H Z J v 6 u / r f X V 6 z P E Q e U J 2 J W e T 2 L / 8 + I X d X 9 j Q X n n l n e r 2 J 6 i / t t N K G 3 q X a h B Z Z i S v x y 5 w i 0 W q / C I 9 a u W L F K S M L 9 X p j J 1 f g N 8 h L t j f O 2 D I d u x y u X B 5 h v V Z r P a b C m n h d v t 6 u l O t d n d N x t K W M N T 5 p y X L Q e e P l Y i s z Y H 8 8 Q 4 m E p Y U + F g 1 u Z g 1 e Z g n R g H N a y l c L B q c 7 A / w j v 9 X 3 C w l b C 2 w s G u z c G p z c E 5 M Q 6 O E t Z R O D i 1 O b i 1 O b g n x s F V w r o K B 7 c 2 B 6 8 2 B + / E O H h K W E / h 4 N X h I N T K t f + u R K G 6 Z B Z i 1 F v z Z l U X b Z Y Y L T H a Y n T E 6 I r R 2 + x k x 7 c w o j K E L j w m f 9 I d o w m K q D j P b V u F g e D 8 E d w Z 5 / f g 8 x c q w W i W t B H f G j R t F 3 O M Y v L C 5 G l e u 1 J U 7 h D m 3 v 7 i O m 9 / e M f D u x z 2 D v O n l z + 3 7 E H g b w C / 9 9 n N x C 8 j f g G x I 8 J P B T 8 J j B X H w 5 F s m c p I 9 r O W q Q g 9 0 T P 7 1 V x a U f E P R Y X A Y R 6 H o 9 U W D W k L g c M 6 D k c r M R q S G A K H f R y O V m k 0 p D Q E D u c 4 H K 3 g a E h w C B z u c T h a 3 d G Q 7 h A 4 v O N w t P K j c f n x N p A 9 C S L 1 x r r c m + l y b 6 D L b 5 M u 3 4 2 6 f D Z 1 e W + 0 m u U Q z f I X U E s B A i 0 A F A A C A A g A r m v d V m / 8 c y u k A A A A 9 g A A A B I A A A A A A A A A A A A A A A A A A A A A A E N v b m Z p Z y 9 Q Y W N r Y W d l L n h t b F B L A Q I t A B Q A A g A I A K 5 r 3 V Y P y u m r p A A A A O k A A A A T A A A A A A A A A A A A A A A A A P A A A A B b Q 2 9 u d G V u d F 9 U e X B l c 1 0 u e G 1 s U E s B A i 0 A F A A C A A g A r m v d V k 2 J A g s l A w A A W x 0 A A B M A A A A A A A A A A A A A A A A A 4 Q E A A E Z v c m 1 1 b G F z L 1 N l Y 3 R p b 2 4 x L m 1 Q S w U G A A A A A A M A A w D C A A A A U w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e W 4 A A A A A A A B X b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F z Z W x v Y W R i e V B s Y W 5 D b 2 R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Y t M j R U M T g 6 M D k 6 M D k u M D I y N D Y 4 O F o i I C 8 + P E V u d H J 5 I F R 5 c G U 9 I k Z p b G x D b 2 x 1 b W 5 U e X B l c y I g V m F s d W U 9 I n N B Q V V H Q m d Z P S I g L z 4 8 R W 5 0 c n k g V H l w Z T 0 i R m l s b E N v b H V t b k 5 h b W V z I i B W Y W x 1 Z T 0 i c 1 s m c X V v d D t Q b G F u I E N v Z G U m c X V v d D s s J n F 1 b 3 Q 7 Q 2 F z Z W x v Y W Q m c X V v d D s s J n F 1 b 3 Q 7 T U N P J n F 1 b 3 Q 7 L C Z x d W 9 0 O 1 N E Q S Z x d W 9 0 O y w m c X V v d D t Q c m 9 n c m F t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z Z W x v Y W R i e V B s Y W 5 D b 2 R l L 0 N o Y W 5 n Z W Q g V H l w Z S 5 7 U G x h b i B D b 2 R l L D B 9 J n F 1 b 3 Q 7 L C Z x d W 9 0 O 1 N l Y 3 R p b 2 4 x L 0 N h c 2 V s b 2 F k Y n l Q b G F u Q 2 9 k Z S 9 D a G F u Z 2 V k I F R 5 c G U u e 0 N h c 2 V s b 2 F k L D F 9 J n F 1 b 3 Q 7 L C Z x d W 9 0 O 1 N l Y 3 R p b 2 4 x L 0 N h c 2 V s b 2 F k Y n l Q b G F u Q 2 9 k Z S 9 D a G F u Z 2 V k I F R 5 c G U u e 0 1 D T y w y f S Z x d W 9 0 O y w m c X V v d D t T Z W N 0 a W 9 u M S 9 D Y X N l b G 9 h Z G J 5 U G x h b k N v Z G U v Q 2 h h b m d l Z C B U e X B l L n t T R E E s M 3 0 m c X V v d D s s J n F 1 b 3 Q 7 U 2 V j d G l v b j E v Q 2 F z Z W x v Y W R i e V B s Y W 5 D b 2 R l L 0 N o Y W 5 n Z W Q g V H l w Z S 5 7 U H J v Z 3 J h b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D Y X N l b G 9 h Z G J 5 U G x h b k N v Z G U v Q 2 h h b m d l Z C B U e X B l L n t Q b G F u I E N v Z G U s M H 0 m c X V v d D s s J n F 1 b 3 Q 7 U 2 V j d G l v b j E v Q 2 F z Z W x v Y W R i e V B s Y W 5 D b 2 R l L 0 N o Y W 5 n Z W Q g V H l w Z S 5 7 Q 2 F z Z W x v Y W Q s M X 0 m c X V v d D s s J n F 1 b 3 Q 7 U 2 V j d G l v b j E v Q 2 F z Z W x v Y W R i e V B s Y W 5 D b 2 R l L 0 N o Y W 5 n Z W Q g V H l w Z S 5 7 T U N P L D J 9 J n F 1 b 3 Q 7 L C Z x d W 9 0 O 1 N l Y 3 R p b 2 4 x L 0 N h c 2 V s b 2 F k Y n l Q b G F u Q 2 9 k Z S 9 D a G F u Z 2 V k I F R 5 c G U u e 1 N E Q S w z f S Z x d W 9 0 O y w m c X V v d D t T Z W N 0 a W 9 u M S 9 D Y X N l b G 9 h Z G J 5 U G x h b k N v Z G U v Q 2 h h b m d l Z C B U e X B l L n t Q c m 9 n c m F t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Y X N l b G 9 h Z G J 5 U G x h b k N v Z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z Z W x v Y W R i e V B s Y W 5 D b 2 R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c G 9 u Z W 5 0 M V N 1 b W 1 h c n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4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y N F Q x O D o x N T o 1 N S 4 4 O D U x N T Y z W i I g L z 4 8 R W 5 0 c n k g V H l w Z T 0 i R m l s b E N v b H V t b l R 5 c G V z I i B W Y W x 1 Z T 0 i c 0 F 3 W U d C U T 0 9 I i A v P j x F b n R y e S B U e X B l P S J G a W x s Q 2 9 s d W 1 u T m F t Z X M i I F Z h b H V l P S J z W y Z x d W 9 0 O 0 5 Q S S Z x d W 9 0 O y w m c X V v d D t Q c m 9 2 a W R l c i Z x d W 9 0 O y w m c X V v d D t T R E E m c X V v d D s s J n F 1 b 3 Q 7 T G F 5 Z X I g M S B U b 3 R h b C B h Z n R l c i B m Z W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t c G 9 u Z W 5 0 M V N 1 b W 1 h c n k v Q 2 h h b m d l Z C B U e X B l L n t O U E k s M H 0 m c X V v d D s s J n F 1 b 3 Q 7 U 2 V j d G l v b j E v Q 2 9 t c G 9 u Z W 5 0 M V N 1 b W 1 h c n k v Q 2 h h b m d l Z C B U e X B l L n t Q c m 9 2 a W R l c i w x f S Z x d W 9 0 O y w m c X V v d D t T Z W N 0 a W 9 u M S 9 D b 2 1 w b 2 5 l b n Q x U 3 V t b W F y e S 9 D a G F u Z 2 V k I F R 5 c G U u e 1 N E Q S w y f S Z x d W 9 0 O y w m c X V v d D t T Z W N 0 a W 9 u M S 9 D b 2 1 w b 2 5 l b n Q x U 3 V t b W F y e S 9 D a G F u Z 2 V k I F R 5 c G U u e 0 x h e W V y I D E g V G 9 0 Y W w g Y W Z 0 Z X I g Z m V l c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D b 2 1 w b 2 5 l b n Q x U 3 V t b W F y e S 9 D a G F u Z 2 V k I F R 5 c G U u e 0 5 Q S S w w f S Z x d W 9 0 O y w m c X V v d D t T Z W N 0 a W 9 u M S 9 D b 2 1 w b 2 5 l b n Q x U 3 V t b W F y e S 9 D a G F u Z 2 V k I F R 5 c G U u e 1 B y b 3 Z p Z G V y L D F 9 J n F 1 b 3 Q 7 L C Z x d W 9 0 O 1 N l Y 3 R p b 2 4 x L 0 N v b X B v b m V u d D F T d W 1 t Y X J 5 L 0 N o Y W 5 n Z W Q g V H l w Z S 5 7 U 0 R B L D J 9 J n F 1 b 3 Q 7 L C Z x d W 9 0 O 1 N l Y 3 R p b 2 4 x L 0 N v b X B v b m V u d D F T d W 1 t Y X J 5 L 0 N o Y W 5 n Z W Q g V H l w Z S 5 7 T G F 5 Z X I g M S B U b 3 R h b C B h Z n R l c i B m Z W V z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1 w b 2 5 l b n Q x U 3 V t b W F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w b 2 5 l b n Q x U 3 V t b W F y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C U y M F J B U F B T J T I w U H J v d m l k Z X J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z E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I 0 V D E 4 O j Q 2 O j Q w L j I 1 M T A z M D l a I i A v P j x F b n R y e S B U e X B l P S J G a W x s Q 2 9 s d W 1 u V H l w Z X M i I F Z h b H V l P S J z Q X d Z R 0 J R Q U Z C Z 1 l H I i A v P j x F b n R y e S B U e X B l P S J G a W x s Q 2 9 s d W 1 u T m F t Z X M i I F Z h b H V l P S J z W y Z x d W 9 0 O 0 5 Q S S Z x d W 9 0 O y w m c X V v d D t Q c m 9 2 a W R l c i Z x d W 9 0 O y w m c X V v d D t T R E E m c X V v d D s s J n F 1 b 3 Q 7 T G F 5 Z X I g M S B U b 3 R h b C B h Z n R l c i B m Z W V z J n F 1 b 3 Q 7 L C Z x d W 9 0 O 0 N h c 2 V s b 2 F k Y n l Q b G F u Q 2 9 k Z S 5 Q b G F u I E N v Z G U m c X V v d D s s J n F 1 b 3 Q 7 Q 2 F z Z W x v Y W R i e V B s Y W 5 D b 2 R l L k N h c 2 V s b 2 F k J n F 1 b 3 Q 7 L C Z x d W 9 0 O 0 N h c 2 V s b 2 F k Y n l Q b G F u Q 2 9 k Z S 5 N Q 0 8 m c X V v d D s s J n F 1 b 3 Q 7 Q 2 F z Z W x v Y W R i e V B s Y W 5 D b 2 R l L l N E Q S Z x d W 9 0 O y w m c X V v d D t D Y X N l b G 9 h Z G J 5 U G x h b k N v Z G U u U H J v Z 3 J h b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i w m c X V v d D t v d G h l c k t l e U N v b H V t b k l k Z W 5 0 a X R 5 J n F 1 b 3 Q 7 O i Z x d W 9 0 O 1 N l Y 3 R p b 2 4 x L 0 N h c 2 V s b 2 F k Y n l Q b G F u Q 2 9 k Z S 9 D a G F u Z 2 V k I F R 5 c G U u e 1 N E Q S w z f S Z x d W 9 0 O y w m c X V v d D t L Z X l D b 2 x 1 b W 5 D b 3 V u d C Z x d W 9 0 O z o x f V 0 s J n F 1 b 3 Q 7 Y 2 9 s d W 1 u S W R l b n R p d G l l c y Z x d W 9 0 O z p b J n F 1 b 3 Q 7 U 2 V j d G l v b j E v Q 2 9 t c G 9 u Z W 5 0 M V N 1 b W 1 h c n k v Q 2 h h b m d l Z C B U e X B l L n t O U E k s M H 0 m c X V v d D s s J n F 1 b 3 Q 7 U 2 V j d G l v b j E v Q 2 9 t c G 9 u Z W 5 0 M V N 1 b W 1 h c n k v Q 2 h h b m d l Z C B U e X B l L n t Q c m 9 2 a W R l c i w x f S Z x d W 9 0 O y w m c X V v d D t T Z W N 0 a W 9 u M S 9 D b 2 1 w b 2 5 l b n Q x U 3 V t b W F y e S 9 D a G F u Z 2 V k I F R 5 c G U u e 1 N E Q S w y f S Z x d W 9 0 O y w m c X V v d D t T Z W N 0 a W 9 u M S 9 D b 2 1 w b 2 5 l b n Q x U 3 V t b W F y e S 9 D a G F u Z 2 V k I F R 5 c G U u e 0 x h e W V y I D E g V G 9 0 Y W w g Y W Z 0 Z X I g Z m V l c y w z f S Z x d W 9 0 O y w m c X V v d D t T Z W N 0 a W 9 u M S 9 D Y X N l b G 9 h Z G J 5 U G x h b k N v Z G U v Q 2 h h b m d l Z C B U e X B l L n t Q b G F u I E N v Z G U s M H 0 m c X V v d D s s J n F 1 b 3 Q 7 U 2 V j d G l v b j E v Q 2 F z Z W x v Y W R i e V B s Y W 5 D b 2 R l L 0 N o Y W 5 n Z W Q g V H l w Z S 5 7 Q 2 F z Z W x v Y W Q s M X 0 m c X V v d D s s J n F 1 b 3 Q 7 U 2 V j d G l v b j E v Q 2 F z Z W x v Y W R i e V B s Y W 5 D b 2 R l L 0 N o Y W 5 n Z W Q g V H l w Z S 5 7 T U N P L D J 9 J n F 1 b 3 Q 7 L C Z x d W 9 0 O 1 N l Y 3 R p b 2 4 x L 0 N h c 2 V s b 2 F k Y n l Q b G F u Q 2 9 k Z S 9 D a G F u Z 2 V k I F R 5 c G U u e 1 N E Q S w z f S Z x d W 9 0 O y w m c X V v d D t T Z W N 0 a W 9 u M S 9 D Y X N l b G 9 h Z G J 5 U G x h b k N v Z G U v Q 2 h h b m d l Z C B U e X B l L n t Q c m 9 n c m F t L D R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N v b X B v b m V u d D F T d W 1 t Y X J 5 L 0 N o Y W 5 n Z W Q g V H l w Z S 5 7 T l B J L D B 9 J n F 1 b 3 Q 7 L C Z x d W 9 0 O 1 N l Y 3 R p b 2 4 x L 0 N v b X B v b m V u d D F T d W 1 t Y X J 5 L 0 N o Y W 5 n Z W Q g V H l w Z S 5 7 U H J v d m l k Z X I s M X 0 m c X V v d D s s J n F 1 b 3 Q 7 U 2 V j d G l v b j E v Q 2 9 t c G 9 u Z W 5 0 M V N 1 b W 1 h c n k v Q 2 h h b m d l Z C B U e X B l L n t T R E E s M n 0 m c X V v d D s s J n F 1 b 3 Q 7 U 2 V j d G l v b j E v Q 2 9 t c G 9 u Z W 5 0 M V N 1 b W 1 h c n k v Q 2 h h b m d l Z C B U e X B l L n t M Y X l l c i A x I F R v d G F s I G F m d G V y I G Z l Z X M s M 3 0 m c X V v d D s s J n F 1 b 3 Q 7 U 2 V j d G l v b j E v Q 2 F z Z W x v Y W R i e V B s Y W 5 D b 2 R l L 0 N o Y W 5 n Z W Q g V H l w Z S 5 7 U G x h b i B D b 2 R l L D B 9 J n F 1 b 3 Q 7 L C Z x d W 9 0 O 1 N l Y 3 R p b 2 4 x L 0 N h c 2 V s b 2 F k Y n l Q b G F u Q 2 9 k Z S 9 D a G F u Z 2 V k I F R 5 c G U u e 0 N h c 2 V s b 2 F k L D F 9 J n F 1 b 3 Q 7 L C Z x d W 9 0 O 1 N l Y 3 R p b 2 4 x L 0 N h c 2 V s b 2 F k Y n l Q b G F u Q 2 9 k Z S 9 D a G F u Z 2 V k I F R 5 c G U u e 0 1 D T y w y f S Z x d W 9 0 O y w m c X V v d D t T Z W N 0 a W 9 u M S 9 D Y X N l b G 9 h Z G J 5 U G x h b k N v Z G U v Q 2 h h b m d l Z C B U e X B l L n t T R E E s M 3 0 m c X V v d D s s J n F 1 b 3 Q 7 U 2 V j d G l v b j E v Q 2 F z Z W x v Y W R i e V B s Y W 5 D b 2 R l L 0 N o Y W 5 n Z W Q g V H l w Z S 5 7 U H J v Z 3 J h b S w 0 f S Z x d W 9 0 O 1 0 s J n F 1 b 3 Q 7 U m V s Y X R p b 2 5 z a G l w S W 5 m b y Z x d W 9 0 O z p b e y Z x d W 9 0 O 2 t l e U N v b H V t b k N v d W 5 0 J n F 1 b 3 Q 7 O j E s J n F 1 b 3 Q 7 a 2 V 5 Q 2 9 s d W 1 u J n F 1 b 3 Q 7 O j I s J n F 1 b 3 Q 7 b 3 R o Z X J L Z X l D b 2 x 1 b W 5 J Z G V u d G l 0 e S Z x d W 9 0 O z o m c X V v d D t T Z W N 0 a W 9 u M S 9 D Y X N l b G 9 h Z G J 5 U G x h b k N v Z G U v Q 2 h h b m d l Z C B U e X B l L n t T R E E s M 3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B b G w l M j B S Q V B Q U y U y M F B y b 3 Z p Z G V y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w l M j B S Q V B Q U y U y M F B y b 3 Z p Z G V y c y 9 F e H B h b m R l Z C U y M E N h c 2 V s b 2 F k Y n l Q b G F u Q 2 9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R m l s b E x h c 3 R V c G R h d G V k I i B W Y W x 1 Z T 0 i Z D I w M j M t M D Q t M D N U M T k 6 N D E 6 M z g u M D E y M D k y M l o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1 R h Y m x l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k Z p b G x M Y X N 0 V X B k Y X R l Z C I g V m F s d W U 9 I m Q y M D I z L T A 0 L T A z V D E 5 O j Q x O j M 4 L j A z M j A 5 N D B a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G a W x s T G F z d F V w Z G F 0 Z W Q i I F Z h b H V l P S J k M j A y M y 0 w N C 0 w M 1 Q x O T o 0 M T o z O C 4 w N T A w O T I x W i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V G F i b G U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R m l s b E x h c 3 R V c G R h d G V k I i B W Y W x 1 Z T 0 i Z D I w M j M t M D Q t M D N U M T k 6 N D E 6 M z g u M D U 4 M D k y O F o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1 R h Y m x l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k Z p b G x M Y X N 0 V X B k Y X R l Z C I g V m F s d W U 9 I m Q y M D I z L T A 0 L T A z V D E 5 O j Q x O j M 4 L j A 2 N D A 5 M j F a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1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G a W x s T G F z d F V w Z G F 0 Z W Q i I F Z h b H V l P S J k M j A y M y 0 w N C 0 w M 1 Q x O T o 0 M T o z O C 4 w N z A w O T I w W i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V G F i b G U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N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R m l s b E x h c 3 R V c G R h d G V k I i B W Y W x 1 Z T 0 i Z D I w M j M t M D Q t M D N U M T k 6 N D E 6 M z g u M D c 1 M D k y M F o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1 R h Y m x l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w l M j B S S E N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Q 2 9 1 b n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S 0 x M l Q x M z o y N T o w M S 4 y O T M 2 M j c 2 W i I g L z 4 8 R W 5 0 c n k g V H l w Z T 0 i R m l s b E N v b H V t b l R 5 c G V z I i B W Y W x 1 Z T 0 i c 0 F B Q U F C Z 0 F B Q m d B Q S I g L z 4 8 R W 5 0 c n k g V H l w Z T 0 i R m l s b E N v b H V t b k 5 h b W V z I i B W Y W x 1 Z T 0 i c 1 s m c X V v d D t S S E M g T n V t Y m V y J n F 1 b 3 Q 7 L C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s x J n F 1 b 3 Q 7 L C Z x d W 9 0 O z E 3 J n F 1 b 3 Q 7 L C Z x d W 9 0 O z E 4 J n F 1 b 3 Q 7 X S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s b C B S S E N z L 0 F 1 d G 9 S Z W 1 v d m V k Q 2 9 s d W 1 u c z E u e 1 J I Q y B O d W 1 i Z X I s M H 0 m c X V v d D s s J n F 1 b 3 Q 7 U 2 V j d G l v b j E v Q W x s I F J I Q 3 M v Q X V 0 b 1 J l b W 9 2 Z W R D b 2 x 1 b W 5 z M S 5 7 Q 2 9 s d W 1 u M S w x f S Z x d W 9 0 O y w m c X V v d D t T Z W N 0 a W 9 u M S 9 B b G w g U k h D c y 9 B d X R v U m V t b 3 Z l Z E N v b H V t b n M x L n t D b 2 x 1 b W 4 y L D J 9 J n F 1 b 3 Q 7 L C Z x d W 9 0 O 1 N l Y 3 R p b 2 4 x L 0 F s b C B S S E N z L 0 F 1 d G 9 S Z W 1 v d m V k Q 2 9 s d W 1 u c z E u e 0 N v b H V t b j M s M 3 0 m c X V v d D s s J n F 1 b 3 Q 7 U 2 V j d G l v b j E v Q W x s I F J I Q 3 M v Q X V 0 b 1 J l b W 9 2 Z W R D b 2 x 1 b W 5 z M S 5 7 Q 2 9 s d W 1 u N C w 0 f S Z x d W 9 0 O y w m c X V v d D t T Z W N 0 a W 9 u M S 9 B b G w g U k h D c y 9 B d X R v U m V t b 3 Z l Z E N v b H V t b n M x L n t D b 2 x 1 b W 4 1 L D V 9 J n F 1 b 3 Q 7 L C Z x d W 9 0 O 1 N l Y 3 R p b 2 4 x L 0 F s b C B S S E N z L 0 F 1 d G 9 S Z W 1 v d m V k Q 2 9 s d W 1 u c z E u e z E s N n 0 m c X V v d D s s J n F 1 b 3 Q 7 U 2 V j d G l v b j E v Q W x s I F J I Q 3 M v Q X V 0 b 1 J l b W 9 2 Z W R D b 2 x 1 b W 5 z M S 5 7 M T c s N 3 0 m c X V v d D s s J n F 1 b 3 Q 7 U 2 V j d G l v b j E v Q W x s I F J I Q 3 M v Q X V 0 b 1 J l b W 9 2 Z W R D b 2 x 1 b W 5 z M S 5 7 M T g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W x s I F J I Q 3 M v Q X V 0 b 1 J l b W 9 2 Z W R D b 2 x 1 b W 5 z M S 5 7 U k h D I E 5 1 b W J l c i w w f S Z x d W 9 0 O y w m c X V v d D t T Z W N 0 a W 9 u M S 9 B b G w g U k h D c y 9 B d X R v U m V t b 3 Z l Z E N v b H V t b n M x L n t D b 2 x 1 b W 4 x L D F 9 J n F 1 b 3 Q 7 L C Z x d W 9 0 O 1 N l Y 3 R p b 2 4 x L 0 F s b C B S S E N z L 0 F 1 d G 9 S Z W 1 v d m V k Q 2 9 s d W 1 u c z E u e 0 N v b H V t b j I s M n 0 m c X V v d D s s J n F 1 b 3 Q 7 U 2 V j d G l v b j E v Q W x s I F J I Q 3 M v Q X V 0 b 1 J l b W 9 2 Z W R D b 2 x 1 b W 5 z M S 5 7 Q 2 9 s d W 1 u M y w z f S Z x d W 9 0 O y w m c X V v d D t T Z W N 0 a W 9 u M S 9 B b G w g U k h D c y 9 B d X R v U m V t b 3 Z l Z E N v b H V t b n M x L n t D b 2 x 1 b W 4 0 L D R 9 J n F 1 b 3 Q 7 L C Z x d W 9 0 O 1 N l Y 3 R p b 2 4 x L 0 F s b C B S S E N z L 0 F 1 d G 9 S Z W 1 v d m V k Q 2 9 s d W 1 u c z E u e 0 N v b H V t b j U s N X 0 m c X V v d D s s J n F 1 b 3 Q 7 U 2 V j d G l v b j E v Q W x s I F J I Q 3 M v Q X V 0 b 1 J l b W 9 2 Z W R D b 2 x 1 b W 5 z M S 5 7 M S w 2 f S Z x d W 9 0 O y w m c X V v d D t T Z W N 0 a W 9 u M S 9 B b G w g U k h D c y 9 B d X R v U m V t b 3 Z l Z E N v b H V t b n M x L n s x N y w 3 f S Z x d W 9 0 O y w m c X V v d D t T Z W N 0 a W 9 u M S 9 B b G w g U k h D c y 9 B d X R v U m V t b 3 Z l Z E N v b H V t b n M x L n s x O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W x s J T I w U k h D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w l M j B S S E N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C U y M F J I Q 3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k Z p b G x M Y X N 0 V X B k Y X R l Z C I g V m F s d W U 9 I m Q y M D I z L T A 1 L T E y V D E 3 O j A 5 O j I z L j k 1 N T M 2 M z h a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E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y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G a W x s T G F z d F V w Z G F 0 Z W Q i I F Z h b H V l P S J k M j A y M y 0 w N S 0 x M l Q x N z o w O T o y M y 4 5 N z A z N T k 0 W i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V G F i b G U y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i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R m l s b E x h c 3 R V c G R h d G V k I i B W Y W x 1 Z T 0 i Z D I w M j M t M D U t M T J U M T c 6 M D k 6 M j M u O T c 3 M z Y 5 O F o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1 R h Y m x l M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M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k Z p b G x M Y X N 0 V X B k Y X R l Z C I g V m F s d W U 9 I m Q y M D I z L T A 1 L T E y V D E 3 O j A 5 O j I z L j k 4 M z M 2 O T d a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Q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0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1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G a W x s T G F z d F V w Z G F 0 Z W Q i I F Z h b H V l P S J k M j A y M y 0 w N S 0 x M l Q x N z o w O T o y M y 4 5 O T A z N T c 2 W i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V G F i b G U 1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N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N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R m l s b E x h c 3 R V c G R h d G V k I i B W Y W x 1 Z T 0 i Z D I w M j M t M D U t M T J U M T c 6 M D k 6 M j M u O T k 3 M z Y x M V o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1 R h Y m x l N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Y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c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k Z p b G x M Y X N 0 V X B k Y X R l Z C I g V m F s d W U 9 I m Q y M D I z L T A 1 L T E y V D E 3 O j A 5 O j I 0 L j A w N D M 2 O D h a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c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3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J T I w U k h D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Q W x s X 1 J I Q 3 M 3 I i A v P j x F b n R y e S B U e X B l P S J G a W x s Z W R D b 2 1 w b G V 0 Z V J l c 3 V s d F R v V 2 9 y a 3 N o Z W V 0 I i B W Y W x 1 Z T 0 i b D E i I C 8 + P E V u d H J 5 I F R 5 c G U 9 I k Z p b G x D b 2 x 1 b W 5 U e X B l c y I g V m F s d W U 9 I n N B Q U F B Q m d B Q U J n Q U E i I C 8 + P E V u d H J 5 I F R 5 c G U 9 I k Z p b G x M Y X N 0 V X B k Y X R l Z C I g V m F s d W U 9 I m Q y M D I z L T A 2 L T I 5 V D E 4 O j I 5 O j E 3 L j M z M z M w M D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w I i A v P j x F b n R y e S B U e X B l P S J G a W x s Q 2 9 s d W 1 u T m F t Z X M i I F Z h b H V l P S J z W y Z x d W 9 0 O 1 J I Q y B O d W 1 i Z X I m c X V v d D s s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z E m c X V v d D s s J n F 1 b 3 Q 7 M T c m c X V v d D s s J n F 1 b 3 Q 7 M T g m c X V v d D t d I i A v P j x F b n R y e S B U e X B l P S J G a W x s U 3 R h d H V z I i B W Y W x 1 Z T 0 i c 1 d h a X R p b m d G b 3 J F e G N l b F J l Z n J l c 2 g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x s I F J I Q 3 M v Q X V 0 b 1 J l b W 9 2 Z W R D b 2 x 1 b W 5 z M S 5 7 U k h D I E 5 1 b W J l c i w w f S Z x d W 9 0 O y w m c X V v d D t T Z W N 0 a W 9 u M S 9 B b G w g U k h D c y 9 B d X R v U m V t b 3 Z l Z E N v b H V t b n M x L n t D b 2 x 1 b W 4 x L D F 9 J n F 1 b 3 Q 7 L C Z x d W 9 0 O 1 N l Y 3 R p b 2 4 x L 0 F s b C B S S E N z L 0 F 1 d G 9 S Z W 1 v d m V k Q 2 9 s d W 1 u c z E u e 0 N v b H V t b j I s M n 0 m c X V v d D s s J n F 1 b 3 Q 7 U 2 V j d G l v b j E v Q W x s I F J I Q 3 M v Q X V 0 b 1 J l b W 9 2 Z W R D b 2 x 1 b W 5 z M S 5 7 Q 2 9 s d W 1 u M y w z f S Z x d W 9 0 O y w m c X V v d D t T Z W N 0 a W 9 u M S 9 B b G w g U k h D c y 9 B d X R v U m V t b 3 Z l Z E N v b H V t b n M x L n t D b 2 x 1 b W 4 0 L D R 9 J n F 1 b 3 Q 7 L C Z x d W 9 0 O 1 N l Y 3 R p b 2 4 x L 0 F s b C B S S E N z L 0 F 1 d G 9 S Z W 1 v d m V k Q 2 9 s d W 1 u c z E u e 0 N v b H V t b j U s N X 0 m c X V v d D s s J n F 1 b 3 Q 7 U 2 V j d G l v b j E v Q W x s I F J I Q 3 M v Q X V 0 b 1 J l b W 9 2 Z W R D b 2 x 1 b W 5 z M S 5 7 M S w 2 f S Z x d W 9 0 O y w m c X V v d D t T Z W N 0 a W 9 u M S 9 B b G w g U k h D c y 9 B d X R v U m V t b 3 Z l Z E N v b H V t b n M x L n s x N y w 3 f S Z x d W 9 0 O y w m c X V v d D t T Z W N 0 a W 9 u M S 9 B b G w g U k h D c y 9 B d X R v U m V t b 3 Z l Z E N v b H V t b n M x L n s x O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b G w g U k h D c y 9 B d X R v U m V t b 3 Z l Z E N v b H V t b n M x L n t S S E M g T n V t Y m V y L D B 9 J n F 1 b 3 Q 7 L C Z x d W 9 0 O 1 N l Y 3 R p b 2 4 x L 0 F s b C B S S E N z L 0 F 1 d G 9 S Z W 1 v d m V k Q 2 9 s d W 1 u c z E u e 0 N v b H V t b j E s M X 0 m c X V v d D s s J n F 1 b 3 Q 7 U 2 V j d G l v b j E v Q W x s I F J I Q 3 M v Q X V 0 b 1 J l b W 9 2 Z W R D b 2 x 1 b W 5 z M S 5 7 Q 2 9 s d W 1 u M i w y f S Z x d W 9 0 O y w m c X V v d D t T Z W N 0 a W 9 u M S 9 B b G w g U k h D c y 9 B d X R v U m V t b 3 Z l Z E N v b H V t b n M x L n t D b 2 x 1 b W 4 z L D N 9 J n F 1 b 3 Q 7 L C Z x d W 9 0 O 1 N l Y 3 R p b 2 4 x L 0 F s b C B S S E N z L 0 F 1 d G 9 S Z W 1 v d m V k Q 2 9 s d W 1 u c z E u e 0 N v b H V t b j Q s N H 0 m c X V v d D s s J n F 1 b 3 Q 7 U 2 V j d G l v b j E v Q W x s I F J I Q 3 M v Q X V 0 b 1 J l b W 9 2 Z W R D b 2 x 1 b W 5 z M S 5 7 Q 2 9 s d W 1 u N S w 1 f S Z x d W 9 0 O y w m c X V v d D t T Z W N 0 a W 9 u M S 9 B b G w g U k h D c y 9 B d X R v U m V t b 3 Z l Z E N v b H V t b n M x L n s x L D Z 9 J n F 1 b 3 Q 7 L C Z x d W 9 0 O 1 N l Y 3 R p b 2 4 x L 0 F s b C B S S E N z L 0 F 1 d G 9 S Z W 1 v d m V k Q 2 9 s d W 1 u c z E u e z E 3 L D d 9 J n F 1 b 3 Q 7 L C Z x d W 9 0 O 1 N l Y 3 R p b 2 4 x L 0 F s b C B S S E N z L 0 F 1 d G 9 S Z W 1 v d m V k Q 2 9 s d W 1 u c z E u e z E 4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b G w l M j B S S E N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C U y M F J I Q 3 M l M j A o M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J T I w U k h D c y U y M C g y K S 9 S Z W 1 v d m V k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T D y o D J / b r T I 6 o l e u W X 5 0 5 A A A A A A I A A A A A A A N m A A D A A A A A E A A A A L w 2 o r L 7 i q l N r X v 0 B j z b o o w A A A A A B I A A A K A A A A A Q A A A A 8 p M f C r D 5 1 w u H Q 0 M X U h p y A V A A A A A j H P g b a d f 7 C 0 K C 1 L u N x g j e 7 9 Q x L 4 y v t 6 B + m Y C u 7 I w 1 e r B a U T + 2 C b G t Y W i p 6 a J f W Y V q p p S R H 8 J f i M A Z J B R / 8 s 2 h X 9 n S T / D 4 O c R D J 5 M 2 S B I K 8 B Q A A A C D V r K 4 T U f O N U d 2 L J 3 7 6 V Q x f q S 1 u A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2d3b7a5-8da5-4615-950f-0681d7046a28">
      <UserInfo>
        <DisplayName>Vacek,Jeremy (HHSC)</DisplayName>
        <AccountId>4498</AccountId>
        <AccountType/>
      </UserInfo>
    </SharedWithUsers>
    <Project_x0020_ID xmlns="f366c82d-602b-473b-b347-900e046777c0" xsi:nil="true"/>
    <_dlc_DocId xmlns="92d3b7a5-8da5-4615-950f-0681d7046a28">Y2PHC7Y2YW5Y-101495679-26626</_dlc_DocId>
    <_dlc_DocIdUrl xmlns="92d3b7a5-8da5-4615-950f-0681d7046a28">
      <Url>https://txhhs.sharepoint.com/sites/hhsc/fs/ra/hs/_layouts/15/DocIdRedir.aspx?ID=Y2PHC7Y2YW5Y-101495679-26626</Url>
      <Description>Y2PHC7Y2YW5Y-101495679-26626</Description>
    </_dlc_DocIdUrl>
    <lcf76f155ced4ddcb4097134ff3c332f xmlns="f366c82d-602b-473b-b347-900e046777c0">
      <Terms xmlns="http://schemas.microsoft.com/office/infopath/2007/PartnerControls"/>
    </lcf76f155ced4ddcb4097134ff3c332f>
    <TaxCatchAll xmlns="d853a810-d2a2-4c28-9ad9-9100c9a22e04" xsi:nil="true"/>
  </documentManagement>
</p: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E850AA233B2843A720BA9C6BA048A8" ma:contentTypeVersion="22" ma:contentTypeDescription="Create a new document." ma:contentTypeScope="" ma:versionID="907c844deefd7db4178779593fc518be">
  <xsd:schema xmlns:xsd="http://www.w3.org/2001/XMLSchema" xmlns:xs="http://www.w3.org/2001/XMLSchema" xmlns:p="http://schemas.microsoft.com/office/2006/metadata/properties" xmlns:ns2="92d3b7a5-8da5-4615-950f-0681d7046a28" xmlns:ns3="f366c82d-602b-473b-b347-900e046777c0" xmlns:ns4="d853a810-d2a2-4c28-9ad9-9100c9a22e04" targetNamespace="http://schemas.microsoft.com/office/2006/metadata/properties" ma:root="true" ma:fieldsID="9f08ca807ac3d6dbfb008cfc16cf62e8" ns2:_="" ns3:_="" ns4:_="">
    <xsd:import namespace="92d3b7a5-8da5-4615-950f-0681d7046a28"/>
    <xsd:import namespace="f366c82d-602b-473b-b347-900e046777c0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Project_x0020_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66c82d-602b-473b-b347-900e046777c0" elementFormDefault="qualified">
    <xsd:import namespace="http://schemas.microsoft.com/office/2006/documentManagement/types"/>
    <xsd:import namespace="http://schemas.microsoft.com/office/infopath/2007/PartnerControls"/>
    <xsd:element name="Project_x0020_ID" ma:index="7" nillable="true" ma:displayName="Project ID" ma:indexed="true" ma:internalName="Project_x0020_ID" ma:readOnly="false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C8479D2-240F-4C4F-B93F-CBCB3F1AC04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D5BFF835-174D-4ECD-AE61-330D59ED1EF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DF5FFA6-5F2B-4E65-B762-E9C306DF3949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A444CF75-61A7-48D3-8E08-ADC1B3D4F790}">
  <ds:schemaRefs>
    <ds:schemaRef ds:uri="http://schemas.microsoft.com/office/2006/metadata/properties"/>
    <ds:schemaRef ds:uri="http://schemas.microsoft.com/office/infopath/2007/PartnerControls"/>
    <ds:schemaRef ds:uri="92d3b7a5-8da5-4615-950f-0681d7046a28"/>
    <ds:schemaRef ds:uri="f366c82d-602b-473b-b347-900e046777c0"/>
    <ds:schemaRef ds:uri="d853a810-d2a2-4c28-9ad9-9100c9a22e04"/>
  </ds:schemaRefs>
</ds:datastoreItem>
</file>

<file path=customXml/itemProps5.xml><?xml version="1.0" encoding="utf-8"?>
<ds:datastoreItem xmlns:ds="http://schemas.openxmlformats.org/officeDocument/2006/customXml" ds:itemID="{19316CE6-DAAD-4C43-A8B5-10CC913BF9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d3b7a5-8da5-4615-950f-0681d7046a28"/>
    <ds:schemaRef ds:uri="f366c82d-602b-473b-b347-900e046777c0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15</vt:i4>
      </vt:variant>
    </vt:vector>
  </HeadingPairs>
  <TitlesOfParts>
    <vt:vector size="24" baseType="lpstr">
      <vt:lpstr>Assumptions</vt:lpstr>
      <vt:lpstr>Data and Mdcr Calculation</vt:lpstr>
      <vt:lpstr>RAPPS Payment Calc</vt:lpstr>
      <vt:lpstr>Avg SDA MCR as % of MCD</vt:lpstr>
      <vt:lpstr>IGT by Provider</vt:lpstr>
      <vt:lpstr>IGT by SDA</vt:lpstr>
      <vt:lpstr>Opt Outs</vt:lpstr>
      <vt:lpstr>FreeStand_Medicare</vt:lpstr>
      <vt:lpstr>HospBased_Medicare_CR</vt:lpstr>
      <vt:lpstr>Comp1_FS</vt:lpstr>
      <vt:lpstr>Comp1_HB</vt:lpstr>
      <vt:lpstr>Comp1_Weight</vt:lpstr>
      <vt:lpstr>Comp2_Rate</vt:lpstr>
      <vt:lpstr>Comp2_Weight</vt:lpstr>
      <vt:lpstr>Data_Period</vt:lpstr>
      <vt:lpstr>FMAP_FedShr</vt:lpstr>
      <vt:lpstr>IGT_Buffer</vt:lpstr>
      <vt:lpstr>'RAPPS Payment Calc'!Print_Area</vt:lpstr>
      <vt:lpstr>'Data and Mdcr Calculation'!Print_Titles</vt:lpstr>
      <vt:lpstr>'IGT by Provider'!Print_Titles</vt:lpstr>
      <vt:lpstr>'RAPPS Payment Calc'!Print_Titles</vt:lpstr>
      <vt:lpstr>STAR_Fee</vt:lpstr>
      <vt:lpstr>STARKids_Fee</vt:lpstr>
      <vt:lpstr>STARPLUS_Fee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Erica Mitchell</dc:creator>
  <cp:keywords/>
  <dc:description/>
  <cp:lastModifiedBy>Dutcher,James (HHSC)</cp:lastModifiedBy>
  <cp:revision/>
  <dcterms:created xsi:type="dcterms:W3CDTF">2020-10-27T13:50:47Z</dcterms:created>
  <dcterms:modified xsi:type="dcterms:W3CDTF">2023-11-08T19:13:54Z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0x010100D5E850AA233B2843A720BA9C6BA048A8</vt:lpwstr>
  </property>
  <property fmtid="{D5CDD505-2E9C-101B-9397-08002B2CF9AE}" pid="3" name="_dlc_DocIdItemGuid">
    <vt:lpwstr>edbda7f9-c156-420c-ae11-5205067c33c8</vt:lpwstr>
  </property>
  <property fmtid="{D5CDD505-2E9C-101B-9397-08002B2CF9AE}" pid="4" name="MediaServiceImageTags">
    <vt:lpwstr/>
  </property>
  <property fmtid="{D5CDD505-2E9C-101B-9397-08002B2CF9AE}" pid="5" name="_ExtendedDescription">
    <vt:lpwstr/>
  </property>
</Properties>
</file>